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hidePivotFieldList="1" defaultThemeVersion="166925"/>
  <mc:AlternateContent xmlns:mc="http://schemas.openxmlformats.org/markup-compatibility/2006">
    <mc:Choice Requires="x15">
      <x15ac:absPath xmlns:x15ac="http://schemas.microsoft.com/office/spreadsheetml/2010/11/ac" url="C:\Users\Mieke\Documents\RGW\ANLB 2023\"/>
    </mc:Choice>
  </mc:AlternateContent>
  <xr:revisionPtr revIDLastSave="0" documentId="13_ncr:1_{8323C288-E839-4CBF-B0B9-3BE7B156B84F}" xr6:coauthVersionLast="47" xr6:coauthVersionMax="47" xr10:uidLastSave="{00000000-0000-0000-0000-000000000000}"/>
  <workbookProtection workbookAlgorithmName="SHA-512" workbookHashValue="9CgNlD6GXukQlow/6WXmSPifDgmuNMQ9OEeVxiTC5wHpcIMngTayai81+2IDK4wXGh0Mykq7MQT263MYA+n60A==" workbookSaltValue="pKkbs/Y5l5aRaEI4LXzaGg==" workbookSpinCount="100000" lockStructure="1"/>
  <bookViews>
    <workbookView xWindow="-120" yWindow="-120" windowWidth="29040" windowHeight="15840" tabRatio="860" activeTab="1" xr2:uid="{9767B50B-A9A1-480C-9E19-4BFE5AAA8506}"/>
  </bookViews>
  <sheets>
    <sheet name="Algemeen" sheetId="30" r:id="rId1"/>
    <sheet name="Invoer" sheetId="18" r:id="rId2"/>
    <sheet name="E.Analyse" sheetId="35" r:id="rId3"/>
    <sheet name="V.Uitvoer" sheetId="34" state="veryHidden" r:id="rId4"/>
    <sheet name="percelen" sheetId="6" state="veryHidden" r:id="rId5"/>
    <sheet name="activiteiten" sheetId="1" state="veryHidden" r:id="rId6"/>
    <sheet name="GLMC8" sheetId="31" state="veryHidden" r:id="rId7"/>
    <sheet name="ACTIVITEITENLIJST" sheetId="5" state="veryHidden" r:id="rId8"/>
    <sheet name="GELDIGE_GEWASCODES_ECO" sheetId="32" state="veryHidden" r:id="rId9"/>
    <sheet name="GEWASCODE_GLMC8" sheetId="36" state="veryHidden" r:id="rId10"/>
    <sheet name="STAPELING" sheetId="33" state="veryHidden" r:id="rId11"/>
    <sheet name="ECV" sheetId="7" state="veryHidden" r:id="rId12"/>
    <sheet name="LOV_ECV" sheetId="8" state="veryHidden" r:id="rId13"/>
    <sheet name="LOV_CDT" sheetId="20" state="veryHidden" r:id="rId14"/>
    <sheet name="ECB" sheetId="9" state="veryHidden" r:id="rId15"/>
    <sheet name="BDG" sheetId="22" state="veryHidden" r:id="rId16"/>
    <sheet name="BST" sheetId="23" state="veryHidden" r:id="rId17"/>
    <sheet name="LOV_GWSGRP" sheetId="2" state="veryHidden" r:id="rId18"/>
    <sheet name="GS" sheetId="24" state="veryHidden" r:id="rId19"/>
    <sheet name="NORM" sheetId="3" state="veryHidden" r:id="rId20"/>
    <sheet name="GLMC" sheetId="29" state="veryHidden" r:id="rId21"/>
    <sheet name="instructie_beheer" sheetId="28" state="veryHidden" r:id="rId22"/>
    <sheet name="versiebeheer" sheetId="25" state="veryHidden" r:id="rId23"/>
  </sheets>
  <definedNames>
    <definedName name="_xlnm._FilterDatabase" localSheetId="7" hidden="1">ACTIVITEITENLIJST!$D$2:$R$310</definedName>
    <definedName name="_xlnm._FilterDatabase" localSheetId="15" hidden="1">BDG!$A$6:$O$6</definedName>
    <definedName name="_xlnm._FilterDatabase" localSheetId="14" hidden="1">ECB!$A$6:$Q$22</definedName>
    <definedName name="_xlnm._FilterDatabase" localSheetId="8" hidden="1">GELDIGE_GEWASCODES_ECO!$A$3:$M$298</definedName>
    <definedName name="_xlnm._FilterDatabase" localSheetId="13" hidden="1">LOV_CDT!$AC$2:$AG$37</definedName>
    <definedName name="_xlnm._FilterDatabase" localSheetId="4" hidden="1">percelen!$A$4:$DM$88</definedName>
    <definedName name="_xlnm._FilterDatabase" localSheetId="10" hidden="1">STAPELING!$J$4:$AM$246</definedName>
    <definedName name="activiteiten_activiteit_voldoet_aan_voorwaarden">activiteiten!$AK$4:$AK$1000</definedName>
    <definedName name="activiteiten_berekende_punten_biodiversiteit">activiteiten!$BA$4:$BA$1000</definedName>
    <definedName name="activiteiten_berekende_punten_bodemlucht">activiteiten!$AX$4:$AX$1000</definedName>
    <definedName name="activiteiten_berekende_punten_klimaat">activiteiten!$AW$4:$AW$1000</definedName>
    <definedName name="activiteiten_berekende_punten_landschap">activiteiten!$AZ$4:$AZ$1000</definedName>
    <definedName name="activiteiten_berekende_punten_water">activiteiten!$AY$4:$AY$1000</definedName>
    <definedName name="activiteiten_berekende_waarde">activiteiten!$AU$4:$AU$1000</definedName>
    <definedName name="activiteiten_gewascode_aangevraagd">activiteiten!$I$4:$I$1000</definedName>
    <definedName name="activiteiten_groep">activiteiten!$BB$4:$BB$1000</definedName>
    <definedName name="activiteiten_maatregel_nr">activiteiten!$G$4:$G$1000</definedName>
    <definedName name="activiteiten_niet_productief_geconstateerd">activiteiten!$U$4:$U$1000</definedName>
    <definedName name="activiteiten_oppervlakte_aangevraagd">activiteiten!$L$4:$L$1000</definedName>
    <definedName name="activiteiten_perceel">activiteiten!$D$4:$D$1000</definedName>
    <definedName name="activiteiten_regio_geconstateerd">activiteiten!$M$4:$M$1000</definedName>
    <definedName name="activiteiten_uniek">activiteiten!$BC$4:$BC$1000</definedName>
    <definedName name="activiteitenlijst_nummer">ACTIVITEITENLIJST!$E$3:$E$311</definedName>
    <definedName name="activiteitenlijst_punten_biodiversiteit">ACTIVITEITENLIJST!$Q$3:$Q$311</definedName>
    <definedName name="activiteitenlijst_punten_bodem_en_lucht">ACTIVITEITENLIJST!$N$3:$N$311</definedName>
    <definedName name="activiteitenlijst_punten_klimaat">ACTIVITEITENLIJST!$M$3:$M$311</definedName>
    <definedName name="activiteitenlijst_punten_landschap">ACTIVITEITENLIJST!$P$3:$P$311</definedName>
    <definedName name="activiteitenlijst_punten_totaal">ACTIVITEITENLIJST!$L$3:$L$311</definedName>
    <definedName name="activiteitenlijst_punten_water">ACTIVITEITENLIJST!$O$3:$O$311</definedName>
    <definedName name="activiteitenlijst_regio">ACTIVITEITENLIJST!$F$3:$F$311</definedName>
    <definedName name="activiteitenlijst_waarde">ACTIVITEITENLIJST!$K$3:$K$311</definedName>
    <definedName name="_xlnm.Print_Area" localSheetId="1">Invoer!$A$1:$AK$284</definedName>
    <definedName name="BST_besluit_aanvraag_eco">BST!$B$7</definedName>
    <definedName name="F.AANVR_SNOEI">GLMC8!$B$87</definedName>
    <definedName name="F.SNOEI_DTM_AANVR">GLMC8!$B$86</definedName>
    <definedName name="F.TGO_BEH_AKK">GLMC8!$B$68</definedName>
    <definedName name="F.TGO_BG">GLMC8!$B$55</definedName>
    <definedName name="F.TGO_BL">GLMC8!$B$61</definedName>
    <definedName name="F.TGO_BOM_GR">GLMC8!$B$65</definedName>
    <definedName name="F.TGO_BOM_RIJ">GLMC8!$B$66</definedName>
    <definedName name="F.TGO_BT">GLMC8!$B$76</definedName>
    <definedName name="F.TGO_BUF_STR">GLMC8!$B$67</definedName>
    <definedName name="F.TGO_GB">GLMC8!$B$57</definedName>
    <definedName name="F.TGO_GB_INZAAI">GLMC8!$B$77</definedName>
    <definedName name="F.TGO_GB_NP">GLMC8!$B$58</definedName>
    <definedName name="F.TGO_GB_SPON">GLMC8!$B$78</definedName>
    <definedName name="F.TGO_GEIS_BOM">GLMC8!$B$75</definedName>
    <definedName name="F.TGO_GRAFT">GLMC8!$B$85</definedName>
    <definedName name="F.TGO_HEG_HOUT">GLMC8!$B$74</definedName>
    <definedName name="F.TGO_LA">GLMC8!$B$62</definedName>
    <definedName name="F.TGO_NAT_OEV">GLMC8!$B$73</definedName>
    <definedName name="F.TGO_NB">GLMC8!$B$56</definedName>
    <definedName name="F.TGO_NB_Z_GWSB">GLMC8!$B$60</definedName>
    <definedName name="F.TGO_NT">GLMC8!$B$54</definedName>
    <definedName name="F.TGO_ONB_AKK">GLMC8!$B$69</definedName>
    <definedName name="F.TGO_PLAS">GLMC8!$B$71</definedName>
    <definedName name="F.TGO_POEL">GLMC8!$B$72</definedName>
    <definedName name="F.TGO_RIET">GLMC8!$B$80</definedName>
    <definedName name="F.TGO_RUIGTE_P_LNDBWPRCL">GLMC8!$B$83</definedName>
    <definedName name="F.TGO_SCHOUWPAD">GLMC8!$B$82</definedName>
    <definedName name="F.TGO_SLOOT">GLMC8!$B$70</definedName>
    <definedName name="F.TGO_SLOOT_GRENZEND_AAN">GLMC8!$B$79</definedName>
    <definedName name="F.TGO_STR_l_BOS">GLMC8!$B$63</definedName>
    <definedName name="F.TGO_STROOK_WILD_GRAS">GLMC8!$B$84</definedName>
    <definedName name="F.TGO_TG">GLMC8!$B$59</definedName>
    <definedName name="F.TGO_TUUNW">GLMC8!$B$64</definedName>
    <definedName name="F.TGO_ZANDWAL">GLMC8!$B$81</definedName>
    <definedName name="LG.AANVR_BEH_LE">GLMC8!$B$23</definedName>
    <definedName name="LG.AANVR_SNVB">GLMC8!$B$22</definedName>
    <definedName name="LG.AANVR_VW_GLMC8">GLMC8!$B$24</definedName>
    <definedName name="LG.BA_VW_GLMC8">GLMC8!$B$21</definedName>
    <definedName name="lijst_vereiste_punten_lijst">LOV_ECV!$C$3:$C$1000</definedName>
    <definedName name="lijst_vereiste_punten_regio">LOV_ECV!$D$3:$D$1000</definedName>
    <definedName name="lijst_vereiste_punten_waarde">LOV_ECV!$E$3:$E$1000</definedName>
    <definedName name="LN.BA_VW_NP_BA">GLMC8!$B$20</definedName>
    <definedName name="LN.BA_VW_NP_BA_ECO">GLMC8!$B$19</definedName>
    <definedName name="LN.BA_VW_NP_BA_NB">GLMC8!$B$17</definedName>
    <definedName name="LN.BA_VW_NP_BA_ST">GLMC8!$B$18</definedName>
    <definedName name="LN.PER_NP_AR">GLMC8!$B$15</definedName>
    <definedName name="LN.PER_NP_AR_NB">GLMC8!$B$13</definedName>
    <definedName name="LN.PER_NP_AR_NB_VOL_H">GLMC8!$B$14</definedName>
    <definedName name="LN.PER_NP_AR_VOL_H">GLMC8!$B$16</definedName>
    <definedName name="lov_gewasgroep_subsidiabel_landbouwgrond">LOV_GWSGRP!$BU$5:$BU$1000</definedName>
    <definedName name="LV.BA_VRIJ_BL">GLMC8!$B$11</definedName>
    <definedName name="LV.BA_VRIJ_GL_NT">GLMC8!$B$8</definedName>
    <definedName name="LV.BA_VRIJ_TG_GB_NB">GLMC8!$B$10</definedName>
    <definedName name="LV.BA_VRIJ_VW_NP_BA">GLMC8!$B$12</definedName>
    <definedName name="LV.PER_BG_TG_NT">GLMC8!$B$7</definedName>
    <definedName name="LV.PER_TG_GB_NB">GLMC8!$B$9</definedName>
    <definedName name="N.BEDRAG_AHI">NORM!$B$21</definedName>
    <definedName name="N.BEDRAG_BISS">NORM!$B$20</definedName>
    <definedName name="N.BEG_DTM_BROEDS">NORM!$B$63</definedName>
    <definedName name="N.EIND_DTM_BROEDS">NORM!$B$64</definedName>
    <definedName name="N.MAX_OPP_AHI">NORM!$B$22</definedName>
    <definedName name="N.MIN_OPP_BL">NORM!$B$62</definedName>
    <definedName name="N.MINPER_BG_TG_NT">NORM!$B$43</definedName>
    <definedName name="N.MINPER_NP_AR_NB">NORM!$B$45</definedName>
    <definedName name="N.MINPER_NP_AR_STAND">NORM!$B$47</definedName>
    <definedName name="N.MINPER_NP_AR_TOEP_NB">NORM!$B$46</definedName>
    <definedName name="N.MINPER_TG_GB_NB">NORM!$B$44</definedName>
    <definedName name="N.WEEGF_BEH_AKK">NORM!$B$53</definedName>
    <definedName name="N.WEEGF_BEH_BUF_STR">NORM!$B$52</definedName>
    <definedName name="N.WEEGF_BOM_GR">NORM!$B$50</definedName>
    <definedName name="N.WEEGF_BOM_RIJ">NORM!$B$51</definedName>
    <definedName name="N.WEEGF_BUF_STR">NORM!$B$52</definedName>
    <definedName name="N.WEEGF_GB">NORM!$B$61</definedName>
    <definedName name="N.WEEGF_GB_INZAAI">NORM!$B$65</definedName>
    <definedName name="N.WEEGF_GB_SPON">NORM!$B$66</definedName>
    <definedName name="N.WEEGF_GEIS_BOM">NORM!$B$60</definedName>
    <definedName name="N.WEEGF_GRAFT">NORM!$B$73</definedName>
    <definedName name="N.WEEGF_HEG_HOUT">NORM!$B$59</definedName>
    <definedName name="N.WEEGF_NAT_OEV">NORM!$B$58</definedName>
    <definedName name="N.WEEGF_ONB_AKK">NORM!$B$54</definedName>
    <definedName name="N.WEEGF_ONB_BUF_STR">NORM!#REF!</definedName>
    <definedName name="N.WEEGF_PLAS">NORM!$B$56</definedName>
    <definedName name="N.WEEGF_POEL">NORM!$B$57</definedName>
    <definedName name="N.WEEGF_RIET">NORM!$B$68</definedName>
    <definedName name="N.WEEGF_RUIGTE_P_LNDBWPRCL">NORM!$B$71</definedName>
    <definedName name="N.WEEGF_SCHOUWPAD">NORM!$B$70</definedName>
    <definedName name="N.WEEGF_SLOOT">NORM!$B$55</definedName>
    <definedName name="N.WEEGF_SLOOT_GRENZEND_AAN">NORM!$B$67</definedName>
    <definedName name="N.WEEGF_STR_l_BOS">NORM!$B$48</definedName>
    <definedName name="N.WEEGF_STROOK_WILD_GRAS">NORM!$B$72</definedName>
    <definedName name="N.WEEGF_TUUNW">NORM!$B$49</definedName>
    <definedName name="N.WEEGF_ZANDWAL">NORM!$B$69</definedName>
    <definedName name="O.TGO_BG_TG_NT">GLMC8!$B$26</definedName>
    <definedName name="O.TGO_LA">GLMC8!$B$29</definedName>
    <definedName name="O.TGO_NP">GLMC8!$B$28</definedName>
    <definedName name="O.TGO_TG_GB_NB">GLMC8!$B$27</definedName>
    <definedName name="O.TWO_BEH_AKK">GLMC8!$B$35</definedName>
    <definedName name="O.TWO_BOM_GR">GLMC8!$B$32</definedName>
    <definedName name="O.TWO_BOM_RIJ">GLMC8!$B$33</definedName>
    <definedName name="O.TWO_BUF_STR">GLMC8!$B$34</definedName>
    <definedName name="O.TWO_GB">GLMC8!$B$43</definedName>
    <definedName name="O.TWO_GB_INZAAI">GLMC8!$B$44</definedName>
    <definedName name="O.TWO_GB_SPON">GLMC8!$B$45</definedName>
    <definedName name="O.TWO_GEIS_BOM">GLMC8!$B$42</definedName>
    <definedName name="O.TWO_HEG_HOUT">GLMC8!$B$41</definedName>
    <definedName name="O.TWO_NAT_OEV">GLMC8!$B$40</definedName>
    <definedName name="O.TWO_ONB_AKK">GLMC8!$B$36</definedName>
    <definedName name="O.TWO_PLAS">GLMC8!$B$38</definedName>
    <definedName name="O.TWO_POEL">GLMC8!$B$39</definedName>
    <definedName name="O.TWO_RIET">GLMC8!$B$47</definedName>
    <definedName name="O.TWO_SCHOUWPAD">GLMC8!$B$49</definedName>
    <definedName name="O.TWO_SLOOT">GLMC8!$B$37</definedName>
    <definedName name="O.TWO_SLOOT_GRENZEND_AAN">GLMC8!$B$46</definedName>
    <definedName name="O.TWO_STR_l_BOS">GLMC8!$B$30</definedName>
    <definedName name="O.TWO_TUUNW">GLMC8!$B$31</definedName>
    <definedName name="O.TWO_ZANDWAL">GLMC8!$B$48</definedName>
    <definedName name="perceel_beheerde_akkerrand">percelen!$BY$5:$BY$1151</definedName>
    <definedName name="perceel_beheerde_akkerrand_cond">percelen!$CI$5:$CI$1151</definedName>
    <definedName name="perceel_biologisch">percelen!$BH$5:$BH$1151</definedName>
    <definedName name="perceel_blijvend_grasland">percelen!$BJ$5:$BJ$1151</definedName>
    <definedName name="perceel_blijvende_teelt">percelen!$BL$5:$BL$1151</definedName>
    <definedName name="perceel_bomengroep">percelen!$BO$5:$BO$1151</definedName>
    <definedName name="perceel_bomengroep_cond">percelen!$CU$5:$CU$1151</definedName>
    <definedName name="perceel_bomenrij">percelen!$BN$5:$BN$1151</definedName>
    <definedName name="perceel_bouwland">percelen!$BK$5:$BK$1151</definedName>
    <definedName name="perceel_bufferstrook">percelen!$CA$5:$CA$1151</definedName>
    <definedName name="perceel_bufferstrook_cond">percelen!$CL$5:$CL$1151</definedName>
    <definedName name="perceel_geisoleerde_boom">percelen!$BM$5:$BM$1151</definedName>
    <definedName name="perceel_geisoleerde_boom_cond">percelen!$CT$5:$CT$1151</definedName>
    <definedName name="perceel_gewascode">percelen!$BD$5:$BD$1151</definedName>
    <definedName name="perceel_graften_cond">percelen!$DC$5:$DC$1151</definedName>
    <definedName name="perceel_groene_braak">percelen!$CH$5:$CH$1151</definedName>
    <definedName name="perceel_groene_braak_inzaai_cond">percelen!$CJ$5:$CJ$1151</definedName>
    <definedName name="perceel_groene_braak_spontane_opkomst_cond">percelen!$CM$5:$CM$1151</definedName>
    <definedName name="perceel_heg_haag_houtsingel_houtwal_struweel_cond">percelen!$CS$5:$CS$1151</definedName>
    <definedName name="perceel_heg_houtwal">percelen!$BQ$5:$BQ$1151</definedName>
    <definedName name="perceel_kortingsoppervlakte_hennep">percelen!$DK$5:$DK$1151</definedName>
    <definedName name="perceel_landbouwperceel">percelen!$DE$5:$DE$1151</definedName>
    <definedName name="perceel_landschapselement">percelen!$DG$5:$DG$1151</definedName>
    <definedName name="perceel_natte_teelt">percelen!$CG$5:$CG$1151</definedName>
    <definedName name="perceel_natuurvriendelijke_oever">percelen!$BX$5:$BX$1151</definedName>
    <definedName name="perceel_natuurvriendelijke_oever_cond">percelen!$CV$5:$CV$1151</definedName>
    <definedName name="perceel_niet_productief_hoofdteelt">percelen!$DL$5:$DL$1151</definedName>
    <definedName name="perceel_onbeheerde_akkerrand">percelen!$BZ$5:$BZ$1151</definedName>
    <definedName name="perceel_onbeheerde_akkerrand_cond">percelen!$CK$5:$CK$1151</definedName>
    <definedName name="perceel_oppervlakte">percelen!$BE$5:$BE$1151</definedName>
    <definedName name="perceel_overig_bedrijfsareaal">percelen!$DI$5:$DI$1151</definedName>
    <definedName name="perceel_plas_dras">percelen!$CC$5:$CC$1151</definedName>
    <definedName name="perceel_plas_dras_cond">percelen!$CX$5:$CX$1151</definedName>
    <definedName name="perceel_punten_biodiversiteit">percelen!$IT$5:$IT$1151</definedName>
    <definedName name="perceel_punten_bodemlucht">percelen!$IQ$5:$IQ$1151</definedName>
    <definedName name="perceel_punten_klimaat">percelen!$IP$5:$IP$1151</definedName>
    <definedName name="perceel_punten_landschap">percelen!$IS$5:$IS$1151</definedName>
    <definedName name="perceel_punten_totaal">percelen!$IO$5:$IO$1151</definedName>
    <definedName name="perceel_punten_water">percelen!$IR$5:$IR$1151</definedName>
    <definedName name="perceel_regio">percelen!$BI$5:$BI$1151</definedName>
    <definedName name="perceel_rietzoom_cond">percelen!$CQ$5:$CQ$1151</definedName>
    <definedName name="perceel_ruigtes_op_bouwland_cond">percelen!$DA$5:$DA$1151</definedName>
    <definedName name="perceel_schouwpad_cond">percelen!$CZ$5:$CZ$1151</definedName>
    <definedName name="perceel_sloot">percelen!$BS$5:$BS$1151</definedName>
    <definedName name="perceel_sloot_cond">percelen!$CO$5:$CO$1151</definedName>
    <definedName name="perceel_sloot_grenzend_aan_cond">percelen!$CP$5:$CP$1151</definedName>
    <definedName name="perceel_stikstof_binder">percelen!$CE$5:$CE$1151</definedName>
    <definedName name="perceel_stikstof_binder_zonder_gewasbescherming">percelen!$CF$5:$CF$1151</definedName>
    <definedName name="perceel_stroken_wild_gras_cond">percelen!$DB$5:$DB$1151</definedName>
    <definedName name="perceel_strook_langs_bosrand">percelen!$CB$5:$CB$1151</definedName>
    <definedName name="perceel_strook_langs_bosrand_cond">percelen!$CN$5:$CN$1151</definedName>
    <definedName name="perceel_subsidiabel_landbouwperceel">percelen!$DF$5:$DF$1151</definedName>
    <definedName name="perceel_subsidiabel_landschapselement">percelen!$DH$5:$DH$1151</definedName>
    <definedName name="perceel_subsidiabel_overig_bedrijfsareaal">percelen!$DJ$5:$DJ$1151</definedName>
    <definedName name="perceel_tijdelijk_grasland">percelen!$CD$5:$CD$1151</definedName>
    <definedName name="perceel_tuunwal">percelen!$BP$5:$BP$1151</definedName>
    <definedName name="perceel_tuunwal_cond">percelen!$CW$5:$CW$1151</definedName>
    <definedName name="perceel_vijver_poel">percelen!$BR$5:$BR$1151</definedName>
    <definedName name="perceel_vijver_poel_cond">percelen!$CR$5:$CR$1151</definedName>
    <definedName name="perceel_waarde">percelen!$IN$5:$IN$1151</definedName>
    <definedName name="perceel_zandwal_cond">percelen!$CY$5:$CY$1151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47" i="1" l="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DG255" i="6"/>
  <c r="DH255" i="6"/>
  <c r="BZ411" i="2"/>
  <c r="BZ412" i="2"/>
  <c r="BZ394" i="2"/>
  <c r="BZ395" i="2"/>
  <c r="BZ396" i="2"/>
  <c r="BZ397" i="2"/>
  <c r="BZ398" i="2"/>
  <c r="BZ399" i="2"/>
  <c r="BZ400" i="2"/>
  <c r="BZ401" i="2"/>
  <c r="BZ402" i="2"/>
  <c r="BZ403" i="2"/>
  <c r="BZ404" i="2"/>
  <c r="BZ405" i="2"/>
  <c r="BZ406" i="2"/>
  <c r="BZ407" i="2"/>
  <c r="BZ408" i="2"/>
  <c r="BZ409" i="2"/>
  <c r="BZ410" i="2"/>
  <c r="B73" i="3"/>
  <c r="A73" i="3"/>
  <c r="B72" i="3"/>
  <c r="A72" i="3"/>
  <c r="B71" i="3"/>
  <c r="A71" i="3"/>
  <c r="A50" i="31"/>
  <c r="A51" i="31"/>
  <c r="A52" i="31"/>
  <c r="A83" i="31"/>
  <c r="A84" i="31"/>
  <c r="A85" i="31"/>
  <c r="E298" i="32" l="1"/>
  <c r="I298" i="32"/>
  <c r="E299" i="32"/>
  <c r="I299" i="32"/>
  <c r="E300" i="32"/>
  <c r="I300" i="32"/>
  <c r="E301" i="32"/>
  <c r="I301" i="32"/>
  <c r="E302" i="32"/>
  <c r="I302" i="32"/>
  <c r="E303" i="32"/>
  <c r="I303" i="32"/>
  <c r="E304" i="32"/>
  <c r="I304" i="32"/>
  <c r="E305" i="32"/>
  <c r="I305" i="32"/>
  <c r="E306" i="32"/>
  <c r="I306" i="32"/>
  <c r="E307" i="32"/>
  <c r="I307" i="32"/>
  <c r="E308" i="32"/>
  <c r="I308" i="32"/>
  <c r="E309" i="32"/>
  <c r="I309" i="32"/>
  <c r="E310" i="32"/>
  <c r="I310" i="32"/>
  <c r="E311" i="32"/>
  <c r="I311" i="32"/>
  <c r="E312" i="32"/>
  <c r="I312" i="32"/>
  <c r="A308" i="32"/>
  <c r="A309" i="32"/>
  <c r="A310" i="32"/>
  <c r="A311" i="32"/>
  <c r="A312" i="32"/>
  <c r="A306" i="32"/>
  <c r="A307" i="32"/>
  <c r="A299" i="32"/>
  <c r="A300" i="32"/>
  <c r="A301" i="32"/>
  <c r="A302" i="32"/>
  <c r="A303" i="32"/>
  <c r="A304" i="32"/>
  <c r="A305" i="32"/>
  <c r="E296" i="32"/>
  <c r="I296" i="32"/>
  <c r="I144" i="32"/>
  <c r="I34" i="32"/>
  <c r="I35" i="32"/>
  <c r="I36" i="32"/>
  <c r="E34" i="32"/>
  <c r="E35" i="32"/>
  <c r="E36" i="32"/>
  <c r="E64" i="32"/>
  <c r="E65" i="32"/>
  <c r="E66" i="32"/>
  <c r="E67" i="32"/>
  <c r="E68" i="32"/>
  <c r="E69" i="32"/>
  <c r="I64" i="32"/>
  <c r="I65" i="32"/>
  <c r="I66" i="32"/>
  <c r="I67" i="32"/>
  <c r="I68" i="32"/>
  <c r="I69" i="32"/>
  <c r="I93" i="32"/>
  <c r="I94" i="32"/>
  <c r="I95" i="32"/>
  <c r="I96" i="32"/>
  <c r="I97" i="32"/>
  <c r="I98" i="32"/>
  <c r="I99" i="32"/>
  <c r="I100" i="32"/>
  <c r="I101" i="32"/>
  <c r="I102" i="32"/>
  <c r="I103" i="32"/>
  <c r="I104" i="32"/>
  <c r="E93" i="32"/>
  <c r="E94" i="32"/>
  <c r="E95" i="32"/>
  <c r="E96" i="32"/>
  <c r="E97" i="32"/>
  <c r="E98" i="32"/>
  <c r="E99" i="32"/>
  <c r="E100" i="32"/>
  <c r="E101" i="32"/>
  <c r="E102" i="32"/>
  <c r="E103" i="32"/>
  <c r="E104" i="32"/>
  <c r="A225" i="32"/>
  <c r="A226" i="32"/>
  <c r="A227" i="32"/>
  <c r="A228" i="32"/>
  <c r="A229" i="32"/>
  <c r="A230" i="32"/>
  <c r="A231" i="32"/>
  <c r="A232" i="32"/>
  <c r="E225" i="32"/>
  <c r="E226" i="32"/>
  <c r="E227" i="32"/>
  <c r="E228" i="32"/>
  <c r="E229" i="32"/>
  <c r="E230" i="32"/>
  <c r="E231" i="32"/>
  <c r="E232" i="32"/>
  <c r="E244" i="32"/>
  <c r="I244" i="32"/>
  <c r="E245" i="32"/>
  <c r="I245" i="32"/>
  <c r="E246" i="32"/>
  <c r="I246" i="32"/>
  <c r="E247" i="32"/>
  <c r="I247" i="32"/>
  <c r="E248" i="32"/>
  <c r="I248" i="32"/>
  <c r="E249" i="32"/>
  <c r="I249" i="32"/>
  <c r="E250" i="32"/>
  <c r="I250" i="32"/>
  <c r="E251" i="32"/>
  <c r="I251" i="32"/>
  <c r="E252" i="32"/>
  <c r="I252" i="32"/>
  <c r="E253" i="32"/>
  <c r="I253" i="32"/>
  <c r="E254" i="32"/>
  <c r="I254" i="32"/>
  <c r="E255" i="32"/>
  <c r="I255" i="32"/>
  <c r="E256" i="32"/>
  <c r="I256" i="32"/>
  <c r="E257" i="32"/>
  <c r="I257" i="32"/>
  <c r="E258" i="32"/>
  <c r="I258" i="32"/>
  <c r="E259" i="32"/>
  <c r="I259" i="32"/>
  <c r="E260" i="32"/>
  <c r="I260" i="32"/>
  <c r="A244" i="32"/>
  <c r="A245" i="32"/>
  <c r="A246" i="32"/>
  <c r="A247" i="32"/>
  <c r="A248" i="32"/>
  <c r="A249" i="32"/>
  <c r="A250" i="32"/>
  <c r="A251" i="32"/>
  <c r="A252" i="32"/>
  <c r="A253" i="32"/>
  <c r="A254" i="32"/>
  <c r="A255" i="32"/>
  <c r="A256" i="32"/>
  <c r="A257" i="32"/>
  <c r="A258" i="32"/>
  <c r="A259" i="32"/>
  <c r="A260" i="32"/>
  <c r="I225" i="32"/>
  <c r="I226" i="32"/>
  <c r="I227" i="32"/>
  <c r="I228" i="32"/>
  <c r="I229" i="32"/>
  <c r="I230" i="32"/>
  <c r="I231" i="32"/>
  <c r="I232" i="32"/>
  <c r="A182" i="32"/>
  <c r="A183" i="32"/>
  <c r="A184" i="32"/>
  <c r="A185" i="32"/>
  <c r="A186" i="32"/>
  <c r="A187" i="32"/>
  <c r="I182" i="32"/>
  <c r="I183" i="32"/>
  <c r="I184" i="32"/>
  <c r="I185" i="32"/>
  <c r="I186" i="32"/>
  <c r="I187" i="32"/>
  <c r="E182" i="32"/>
  <c r="E183" i="32"/>
  <c r="E184" i="32"/>
  <c r="E185" i="32"/>
  <c r="E186" i="32"/>
  <c r="E187" i="32"/>
  <c r="E188" i="32"/>
  <c r="A146" i="32"/>
  <c r="E146" i="32"/>
  <c r="I146" i="32"/>
  <c r="E144" i="32"/>
  <c r="A144" i="32"/>
  <c r="A93" i="32"/>
  <c r="A94" i="32"/>
  <c r="A95" i="32"/>
  <c r="A96" i="32"/>
  <c r="A97" i="32"/>
  <c r="A98" i="32"/>
  <c r="A99" i="32"/>
  <c r="A100" i="32"/>
  <c r="A101" i="32"/>
  <c r="A102" i="32"/>
  <c r="A103" i="32"/>
  <c r="A104" i="32"/>
  <c r="A92" i="32"/>
  <c r="A70" i="32"/>
  <c r="A71" i="32"/>
  <c r="A72" i="32"/>
  <c r="A73" i="32"/>
  <c r="A74" i="32"/>
  <c r="A75" i="32"/>
  <c r="A76" i="32"/>
  <c r="A77" i="32"/>
  <c r="A78" i="32"/>
  <c r="A79" i="32"/>
  <c r="A80" i="32"/>
  <c r="A81" i="32"/>
  <c r="A82" i="32"/>
  <c r="A83" i="32"/>
  <c r="A84" i="32"/>
  <c r="A85" i="32"/>
  <c r="A86" i="32"/>
  <c r="A87" i="32"/>
  <c r="A88" i="32"/>
  <c r="A89" i="32"/>
  <c r="A90" i="32"/>
  <c r="A91"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0" i="32"/>
  <c r="A141" i="32"/>
  <c r="A142" i="32"/>
  <c r="A143" i="32"/>
  <c r="A145" i="32"/>
  <c r="A147" i="32"/>
  <c r="A148" i="32"/>
  <c r="A149" i="32"/>
  <c r="A150" i="32"/>
  <c r="A151" i="32"/>
  <c r="A152" i="32"/>
  <c r="A153" i="32"/>
  <c r="A154" i="32"/>
  <c r="A155" i="32"/>
  <c r="A156" i="32"/>
  <c r="A157" i="32"/>
  <c r="A158" i="32"/>
  <c r="A159" i="32"/>
  <c r="A160" i="32"/>
  <c r="A161" i="32"/>
  <c r="A162" i="32"/>
  <c r="A163" i="32"/>
  <c r="A164" i="32"/>
  <c r="A165" i="32"/>
  <c r="A166" i="32"/>
  <c r="A167" i="32"/>
  <c r="A168" i="32"/>
  <c r="A169" i="32"/>
  <c r="A170" i="32"/>
  <c r="A171" i="32"/>
  <c r="A172" i="32"/>
  <c r="A173" i="32"/>
  <c r="A174" i="32"/>
  <c r="A175" i="32"/>
  <c r="A176" i="32"/>
  <c r="A177" i="32"/>
  <c r="A178" i="32"/>
  <c r="A179" i="32"/>
  <c r="A180" i="32"/>
  <c r="A181"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233" i="32"/>
  <c r="A234" i="32"/>
  <c r="A235" i="32"/>
  <c r="A236" i="32"/>
  <c r="A237" i="32"/>
  <c r="A238" i="32"/>
  <c r="A239" i="32"/>
  <c r="A240" i="32"/>
  <c r="A241" i="32"/>
  <c r="A242" i="32"/>
  <c r="A243" i="32"/>
  <c r="A261" i="32"/>
  <c r="A262" i="32"/>
  <c r="A263" i="32"/>
  <c r="A264" i="32"/>
  <c r="A265" i="32"/>
  <c r="A266" i="32"/>
  <c r="A267" i="32"/>
  <c r="A268" i="32"/>
  <c r="A269" i="32"/>
  <c r="A270" i="32"/>
  <c r="A271" i="32"/>
  <c r="A272" i="32"/>
  <c r="A273" i="32"/>
  <c r="A274" i="32"/>
  <c r="A275" i="32"/>
  <c r="A276" i="32"/>
  <c r="A277" i="32"/>
  <c r="A278" i="32"/>
  <c r="A279" i="32"/>
  <c r="A280" i="32"/>
  <c r="A281" i="32"/>
  <c r="A282" i="32"/>
  <c r="A283" i="32"/>
  <c r="A284" i="32"/>
  <c r="A285" i="32"/>
  <c r="A286" i="32"/>
  <c r="A287" i="32"/>
  <c r="A288" i="32"/>
  <c r="A289" i="32"/>
  <c r="A290" i="32"/>
  <c r="A291" i="32"/>
  <c r="A292" i="32"/>
  <c r="A293" i="32"/>
  <c r="A294" i="32"/>
  <c r="A295" i="32"/>
  <c r="A296" i="32"/>
  <c r="A297" i="32"/>
  <c r="A298" i="32"/>
  <c r="A64" i="32"/>
  <c r="A65" i="32"/>
  <c r="A66" i="32"/>
  <c r="A67" i="32"/>
  <c r="A68" i="32"/>
  <c r="A69" i="32"/>
  <c r="A61" i="32"/>
  <c r="A62" i="32"/>
  <c r="A63" i="32"/>
  <c r="A39" i="32"/>
  <c r="A40" i="32"/>
  <c r="A41" i="32"/>
  <c r="A42" i="32"/>
  <c r="A43" i="32"/>
  <c r="A44" i="32"/>
  <c r="A45" i="32"/>
  <c r="A46" i="32"/>
  <c r="A47" i="32"/>
  <c r="A48" i="32"/>
  <c r="A49" i="32"/>
  <c r="A50" i="32"/>
  <c r="A51" i="32"/>
  <c r="A52" i="32"/>
  <c r="A53" i="32"/>
  <c r="A54" i="32"/>
  <c r="A55" i="32"/>
  <c r="A56" i="32"/>
  <c r="A57" i="32"/>
  <c r="A58" i="32"/>
  <c r="A59" i="32"/>
  <c r="A60" i="32"/>
  <c r="A5" i="32"/>
  <c r="A6" i="32"/>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BZ77" i="2"/>
  <c r="B8" i="3"/>
  <c r="B9" i="3"/>
  <c r="B10" i="3"/>
  <c r="B11" i="3"/>
  <c r="B7" i="3"/>
  <c r="K84" i="31"/>
  <c r="K85" i="31"/>
  <c r="K83" i="31"/>
  <c r="B21" i="3" l="1"/>
  <c r="B22" i="3"/>
  <c r="B20" i="3"/>
  <c r="A44" i="31"/>
  <c r="A45" i="31"/>
  <c r="A46" i="31"/>
  <c r="A47" i="31"/>
  <c r="A48" i="31"/>
  <c r="A49" i="31"/>
  <c r="B65" i="3"/>
  <c r="B70" i="3"/>
  <c r="A70" i="3"/>
  <c r="B69" i="3"/>
  <c r="A69" i="3"/>
  <c r="B68" i="3"/>
  <c r="A68" i="3"/>
  <c r="B67" i="3"/>
  <c r="A67" i="3"/>
  <c r="B66" i="3"/>
  <c r="A66" i="3"/>
  <c r="A65" i="3"/>
  <c r="A77" i="31"/>
  <c r="A78" i="31"/>
  <c r="A79" i="31"/>
  <c r="A80" i="31"/>
  <c r="A81" i="31"/>
  <c r="A82" i="31"/>
  <c r="A22" i="3"/>
  <c r="K67" i="31"/>
  <c r="K68" i="31"/>
  <c r="K58" i="31"/>
  <c r="K75" i="31"/>
  <c r="K47" i="31"/>
  <c r="K66" i="31"/>
  <c r="K49" i="31"/>
  <c r="K82" i="31"/>
  <c r="K63" i="31"/>
  <c r="K46" i="31"/>
  <c r="K45" i="31"/>
  <c r="K80" i="31"/>
  <c r="K81" i="31"/>
  <c r="K72" i="31"/>
  <c r="K78" i="31"/>
  <c r="K71" i="31"/>
  <c r="K64" i="31"/>
  <c r="K48" i="31"/>
  <c r="K53" i="31"/>
  <c r="K61" i="31"/>
  <c r="K87" i="31"/>
  <c r="K73" i="31"/>
  <c r="K59" i="31"/>
  <c r="K56" i="31"/>
  <c r="K69" i="31"/>
  <c r="K44" i="31"/>
  <c r="K77" i="31"/>
  <c r="K74" i="31"/>
  <c r="K70" i="31"/>
  <c r="K62" i="31"/>
  <c r="K60" i="31"/>
  <c r="K55" i="31"/>
  <c r="K86" i="31"/>
  <c r="K76" i="31"/>
  <c r="K79" i="31"/>
  <c r="K54" i="31"/>
  <c r="K57" i="31"/>
  <c r="K65" i="31"/>
  <c r="A21" i="3" l="1"/>
  <c r="J246" i="33"/>
  <c r="I246" i="33"/>
  <c r="J245" i="33"/>
  <c r="I245" i="33"/>
  <c r="J244" i="33"/>
  <c r="I244" i="33"/>
  <c r="J243" i="33"/>
  <c r="I243" i="33"/>
  <c r="J242" i="33"/>
  <c r="I242" i="33"/>
  <c r="J241" i="33"/>
  <c r="I241" i="33"/>
  <c r="J240" i="33"/>
  <c r="I240" i="33"/>
  <c r="J239" i="33"/>
  <c r="I239" i="33"/>
  <c r="J238" i="33"/>
  <c r="I238" i="33"/>
  <c r="J237" i="33"/>
  <c r="I237" i="33"/>
  <c r="J236" i="33"/>
  <c r="I236" i="33"/>
  <c r="J235" i="33"/>
  <c r="I235" i="33"/>
  <c r="J234" i="33"/>
  <c r="I234" i="33"/>
  <c r="J233" i="33"/>
  <c r="I233" i="33"/>
  <c r="J232" i="33"/>
  <c r="I232" i="33"/>
  <c r="J231" i="33"/>
  <c r="I231" i="33"/>
  <c r="J230" i="33"/>
  <c r="I230" i="33"/>
  <c r="J229" i="33"/>
  <c r="I229" i="33"/>
  <c r="J228" i="33"/>
  <c r="I228" i="33"/>
  <c r="J227" i="33"/>
  <c r="I227" i="33"/>
  <c r="J226" i="33"/>
  <c r="I226" i="33"/>
  <c r="J225" i="33"/>
  <c r="I225" i="33"/>
  <c r="J224" i="33"/>
  <c r="I224" i="33"/>
  <c r="J223" i="33"/>
  <c r="I223" i="33"/>
  <c r="J222" i="33"/>
  <c r="I222" i="33"/>
  <c r="J221" i="33"/>
  <c r="I221" i="33"/>
  <c r="J220" i="33"/>
  <c r="I220" i="33"/>
  <c r="J219" i="33"/>
  <c r="I219" i="33"/>
  <c r="J218" i="33"/>
  <c r="I218" i="33"/>
  <c r="J217" i="33"/>
  <c r="I217" i="33"/>
  <c r="J216" i="33"/>
  <c r="I216" i="33"/>
  <c r="J215" i="33"/>
  <c r="I215" i="33"/>
  <c r="J214" i="33"/>
  <c r="I214" i="33"/>
  <c r="J213" i="33"/>
  <c r="I213" i="33"/>
  <c r="J212" i="33"/>
  <c r="I212" i="33"/>
  <c r="J211" i="33"/>
  <c r="I211" i="33"/>
  <c r="J210" i="33"/>
  <c r="I210" i="33"/>
  <c r="J209" i="33"/>
  <c r="I209" i="33"/>
  <c r="J208" i="33"/>
  <c r="I208" i="33"/>
  <c r="J207" i="33"/>
  <c r="I207" i="33"/>
  <c r="J206" i="33"/>
  <c r="I206" i="33"/>
  <c r="J205" i="33"/>
  <c r="I205" i="33"/>
  <c r="J204" i="33"/>
  <c r="I204" i="33"/>
  <c r="J203" i="33"/>
  <c r="I203" i="33"/>
  <c r="J202" i="33"/>
  <c r="I202" i="33"/>
  <c r="J201" i="33"/>
  <c r="I201" i="33"/>
  <c r="J200" i="33"/>
  <c r="I200" i="33"/>
  <c r="J199" i="33"/>
  <c r="I199" i="33"/>
  <c r="J198" i="33"/>
  <c r="I198" i="33"/>
  <c r="J197" i="33"/>
  <c r="I197" i="33"/>
  <c r="J196" i="33"/>
  <c r="I196" i="33"/>
  <c r="J195" i="33"/>
  <c r="I195" i="33"/>
  <c r="J194" i="33"/>
  <c r="I194" i="33"/>
  <c r="J193" i="33"/>
  <c r="I193" i="33"/>
  <c r="J192" i="33"/>
  <c r="I192" i="33"/>
  <c r="J191" i="33"/>
  <c r="I191" i="33"/>
  <c r="J190" i="33"/>
  <c r="I190" i="33"/>
  <c r="J189" i="33"/>
  <c r="I189" i="33"/>
  <c r="J188" i="33"/>
  <c r="I188" i="33"/>
  <c r="J187" i="33"/>
  <c r="I187" i="33"/>
  <c r="J186" i="33"/>
  <c r="I186" i="33"/>
  <c r="J185" i="33"/>
  <c r="I185" i="33"/>
  <c r="J184" i="33"/>
  <c r="I184" i="33"/>
  <c r="J183" i="33"/>
  <c r="I183" i="33"/>
  <c r="J182" i="33"/>
  <c r="I182" i="33"/>
  <c r="J181" i="33"/>
  <c r="I181" i="33"/>
  <c r="J180" i="33"/>
  <c r="I180" i="33"/>
  <c r="J179" i="33"/>
  <c r="I179" i="33"/>
  <c r="J178" i="33"/>
  <c r="I178" i="33"/>
  <c r="J177" i="33"/>
  <c r="I177" i="33"/>
  <c r="J176" i="33"/>
  <c r="I176" i="33"/>
  <c r="J175" i="33"/>
  <c r="I175" i="33"/>
  <c r="J174" i="33"/>
  <c r="I174" i="33"/>
  <c r="J173" i="33"/>
  <c r="I173" i="33"/>
  <c r="J172" i="33"/>
  <c r="I172" i="33"/>
  <c r="J171" i="33"/>
  <c r="I171" i="33"/>
  <c r="J170" i="33"/>
  <c r="I170" i="33"/>
  <c r="J169" i="33"/>
  <c r="I169" i="33"/>
  <c r="J168" i="33"/>
  <c r="I168" i="33"/>
  <c r="J167" i="33"/>
  <c r="I167" i="33"/>
  <c r="J166" i="33"/>
  <c r="I166" i="33"/>
  <c r="J165" i="33"/>
  <c r="I165" i="33"/>
  <c r="J164" i="33"/>
  <c r="I164" i="33"/>
  <c r="J163" i="33"/>
  <c r="I163" i="33"/>
  <c r="J162" i="33"/>
  <c r="I162" i="33"/>
  <c r="J161" i="33"/>
  <c r="I161" i="33"/>
  <c r="J160" i="33"/>
  <c r="I160" i="33"/>
  <c r="J159" i="33"/>
  <c r="I159" i="33"/>
  <c r="J158" i="33"/>
  <c r="I158" i="33"/>
  <c r="J157" i="33"/>
  <c r="I157" i="33"/>
  <c r="J156" i="33"/>
  <c r="I156" i="33"/>
  <c r="J155" i="33"/>
  <c r="I155" i="33"/>
  <c r="J154" i="33"/>
  <c r="I154" i="33"/>
  <c r="J153" i="33"/>
  <c r="I153" i="33"/>
  <c r="J152" i="33"/>
  <c r="I152" i="33"/>
  <c r="J151" i="33"/>
  <c r="I151" i="33"/>
  <c r="J150" i="33"/>
  <c r="I150" i="33"/>
  <c r="J149" i="33"/>
  <c r="I149" i="33"/>
  <c r="J148" i="33"/>
  <c r="I148" i="33"/>
  <c r="J147" i="33"/>
  <c r="I147" i="33"/>
  <c r="J146" i="33"/>
  <c r="I146" i="33"/>
  <c r="J145" i="33"/>
  <c r="I145" i="33"/>
  <c r="J144" i="33"/>
  <c r="I144" i="33"/>
  <c r="J143" i="33"/>
  <c r="I143" i="33"/>
  <c r="J142" i="33"/>
  <c r="I142" i="33"/>
  <c r="J141" i="33"/>
  <c r="I141" i="33"/>
  <c r="J140" i="33"/>
  <c r="I140" i="33"/>
  <c r="J139" i="33"/>
  <c r="I139" i="33"/>
  <c r="J138" i="33"/>
  <c r="I138" i="33"/>
  <c r="J137" i="33"/>
  <c r="I137" i="33"/>
  <c r="J136" i="33"/>
  <c r="I136" i="33"/>
  <c r="J135" i="33"/>
  <c r="I135" i="33"/>
  <c r="J134" i="33"/>
  <c r="I134" i="33"/>
  <c r="J133" i="33"/>
  <c r="I133" i="33"/>
  <c r="J132" i="33"/>
  <c r="I132" i="33"/>
  <c r="J131" i="33"/>
  <c r="I131" i="33"/>
  <c r="J130" i="33"/>
  <c r="I130" i="33"/>
  <c r="J129" i="33"/>
  <c r="I129" i="33"/>
  <c r="J128" i="33"/>
  <c r="I128" i="33"/>
  <c r="J127" i="33"/>
  <c r="I127" i="33"/>
  <c r="J126" i="33"/>
  <c r="I126" i="33"/>
  <c r="J125" i="33"/>
  <c r="I125" i="33"/>
  <c r="J124" i="33"/>
  <c r="I124" i="33"/>
  <c r="J123" i="33"/>
  <c r="I123" i="33"/>
  <c r="J122" i="33"/>
  <c r="I122" i="33"/>
  <c r="J121" i="33"/>
  <c r="I121" i="33"/>
  <c r="J120" i="33"/>
  <c r="I120" i="33"/>
  <c r="J119" i="33"/>
  <c r="I119" i="33"/>
  <c r="J118" i="33"/>
  <c r="I118" i="33"/>
  <c r="J117" i="33"/>
  <c r="I117" i="33"/>
  <c r="J116" i="33"/>
  <c r="I116" i="33"/>
  <c r="J115" i="33"/>
  <c r="I115" i="33"/>
  <c r="J114" i="33"/>
  <c r="I114" i="33"/>
  <c r="J113" i="33"/>
  <c r="I113" i="33"/>
  <c r="J112" i="33"/>
  <c r="I112" i="33"/>
  <c r="J111" i="33"/>
  <c r="I111" i="33"/>
  <c r="J110" i="33"/>
  <c r="I110" i="33"/>
  <c r="J109" i="33"/>
  <c r="I109" i="33"/>
  <c r="J108" i="33"/>
  <c r="I108" i="33"/>
  <c r="J107" i="33"/>
  <c r="I107" i="33"/>
  <c r="J106" i="33"/>
  <c r="I106" i="33"/>
  <c r="J105" i="33"/>
  <c r="I105" i="33"/>
  <c r="J104" i="33"/>
  <c r="I104" i="33"/>
  <c r="J103" i="33"/>
  <c r="I103" i="33"/>
  <c r="J101" i="33"/>
  <c r="I101" i="33"/>
  <c r="J100" i="33"/>
  <c r="I100" i="33"/>
  <c r="J99" i="33"/>
  <c r="I99" i="33"/>
  <c r="J98" i="33"/>
  <c r="I98" i="33"/>
  <c r="J97" i="33"/>
  <c r="I97" i="33"/>
  <c r="J96" i="33"/>
  <c r="I96" i="33"/>
  <c r="J95" i="33"/>
  <c r="I95" i="33"/>
  <c r="J94" i="33"/>
  <c r="I94" i="33"/>
  <c r="J93" i="33"/>
  <c r="I93" i="33"/>
  <c r="J92" i="33"/>
  <c r="I92" i="33"/>
  <c r="J91" i="33"/>
  <c r="I91" i="33"/>
  <c r="J90" i="33"/>
  <c r="I90" i="33"/>
  <c r="J89" i="33"/>
  <c r="I89" i="33"/>
  <c r="J88" i="33"/>
  <c r="I88" i="33"/>
  <c r="J87" i="33"/>
  <c r="I87" i="33"/>
  <c r="J86" i="33"/>
  <c r="I86" i="33"/>
  <c r="J85" i="33"/>
  <c r="I85" i="33"/>
  <c r="J84" i="33"/>
  <c r="I84" i="33"/>
  <c r="J83" i="33"/>
  <c r="I83" i="33"/>
  <c r="J82" i="33"/>
  <c r="I82" i="33"/>
  <c r="J81" i="33"/>
  <c r="I81" i="33"/>
  <c r="J80" i="33"/>
  <c r="I80" i="33"/>
  <c r="J79" i="33"/>
  <c r="I79" i="33"/>
  <c r="J78" i="33"/>
  <c r="I78" i="33"/>
  <c r="J77" i="33"/>
  <c r="I77" i="33"/>
  <c r="J76" i="33"/>
  <c r="I76" i="33"/>
  <c r="J75" i="33"/>
  <c r="I75" i="33"/>
  <c r="J74" i="33"/>
  <c r="I74" i="33"/>
  <c r="J73" i="33"/>
  <c r="I73" i="33"/>
  <c r="J72" i="33"/>
  <c r="I72" i="33"/>
  <c r="J71" i="33"/>
  <c r="I71" i="33"/>
  <c r="J70" i="33"/>
  <c r="I70" i="33"/>
  <c r="J69" i="33"/>
  <c r="I69" i="33"/>
  <c r="J68" i="33"/>
  <c r="I68" i="33"/>
  <c r="J67" i="33"/>
  <c r="I67" i="33"/>
  <c r="J66" i="33"/>
  <c r="I66" i="33"/>
  <c r="J65" i="33"/>
  <c r="I65" i="33"/>
  <c r="J64" i="33"/>
  <c r="I64" i="33"/>
  <c r="J63" i="33"/>
  <c r="I63" i="33"/>
  <c r="J62" i="33"/>
  <c r="I62" i="33"/>
  <c r="J61" i="33"/>
  <c r="I61" i="33"/>
  <c r="J60" i="33"/>
  <c r="I60" i="33"/>
  <c r="J59" i="33"/>
  <c r="I59" i="33"/>
  <c r="J58" i="33"/>
  <c r="I58" i="33"/>
  <c r="J57" i="33"/>
  <c r="I57" i="33"/>
  <c r="J56" i="33"/>
  <c r="I56" i="33"/>
  <c r="J55" i="33"/>
  <c r="I55" i="33"/>
  <c r="J54" i="33"/>
  <c r="I54" i="33"/>
  <c r="J53" i="33"/>
  <c r="I53" i="33"/>
  <c r="J52" i="33"/>
  <c r="I52" i="33"/>
  <c r="J51" i="33"/>
  <c r="I51" i="33"/>
  <c r="J50" i="33"/>
  <c r="I50" i="33"/>
  <c r="J49" i="33"/>
  <c r="I49" i="33"/>
  <c r="J48" i="33"/>
  <c r="I48" i="33"/>
  <c r="J47" i="33"/>
  <c r="I47" i="33"/>
  <c r="J46" i="33"/>
  <c r="I46" i="33"/>
  <c r="J45" i="33"/>
  <c r="I45" i="33"/>
  <c r="J44" i="33"/>
  <c r="I44" i="33"/>
  <c r="J43" i="33"/>
  <c r="I43" i="33"/>
  <c r="J42" i="33"/>
  <c r="I42" i="33"/>
  <c r="J41" i="33"/>
  <c r="I41" i="33"/>
  <c r="J40" i="33"/>
  <c r="I40" i="33"/>
  <c r="J39" i="33"/>
  <c r="I39" i="33"/>
  <c r="J38" i="33"/>
  <c r="I38" i="33"/>
  <c r="J37" i="33"/>
  <c r="I37" i="33"/>
  <c r="J36" i="33"/>
  <c r="I36" i="33"/>
  <c r="J35" i="33"/>
  <c r="I35" i="33"/>
  <c r="J34" i="33"/>
  <c r="I34" i="33"/>
  <c r="J33" i="33"/>
  <c r="I33" i="33"/>
  <c r="J32" i="33"/>
  <c r="I32" i="33"/>
  <c r="J31" i="33"/>
  <c r="I31" i="33"/>
  <c r="J30" i="33"/>
  <c r="I30" i="33"/>
  <c r="J29" i="33"/>
  <c r="I29" i="33"/>
  <c r="J28" i="33"/>
  <c r="I28" i="33"/>
  <c r="J27" i="33"/>
  <c r="I27" i="33"/>
  <c r="J26" i="33"/>
  <c r="I26" i="33"/>
  <c r="J25" i="33"/>
  <c r="I25" i="33"/>
  <c r="J24" i="33"/>
  <c r="I24" i="33"/>
  <c r="J23" i="33"/>
  <c r="I23" i="33"/>
  <c r="J22" i="33"/>
  <c r="I22" i="33"/>
  <c r="J21" i="33"/>
  <c r="I21" i="33"/>
  <c r="J20" i="33"/>
  <c r="I20" i="33"/>
  <c r="J19" i="33"/>
  <c r="I19" i="33"/>
  <c r="J18" i="33"/>
  <c r="I18" i="33"/>
  <c r="J17" i="33"/>
  <c r="I17" i="33"/>
  <c r="J16" i="33"/>
  <c r="I16" i="33"/>
  <c r="J15" i="33"/>
  <c r="I15" i="33"/>
  <c r="J14" i="33"/>
  <c r="I14" i="33"/>
  <c r="J13" i="33"/>
  <c r="I13" i="33"/>
  <c r="J12" i="33"/>
  <c r="I12" i="33"/>
  <c r="J11" i="33"/>
  <c r="I11" i="33"/>
  <c r="J10" i="33"/>
  <c r="I10" i="33"/>
  <c r="J9" i="33"/>
  <c r="I9" i="33"/>
  <c r="J8" i="33"/>
  <c r="I8" i="33"/>
  <c r="J7" i="33"/>
  <c r="I7" i="33"/>
  <c r="J6" i="33"/>
  <c r="I6" i="33"/>
  <c r="J5" i="33"/>
  <c r="R296" i="5"/>
  <c r="R295" i="5"/>
  <c r="R294" i="5"/>
  <c r="R293" i="5"/>
  <c r="R292" i="5"/>
  <c r="R291" i="5"/>
  <c r="R290" i="5"/>
  <c r="R289" i="5"/>
  <c r="R288" i="5"/>
  <c r="R287" i="5"/>
  <c r="R286" i="5"/>
  <c r="R285" i="5"/>
  <c r="R284" i="5"/>
  <c r="R283" i="5"/>
  <c r="B36" i="3"/>
  <c r="B37" i="3"/>
  <c r="B38" i="3"/>
  <c r="A37" i="3"/>
  <c r="AE38" i="20"/>
  <c r="AF38" i="20"/>
  <c r="AK91" i="33" l="1"/>
  <c r="AB91" i="33"/>
  <c r="J102" i="33"/>
  <c r="A466" i="33" l="1"/>
  <c r="AK47" i="33"/>
  <c r="AB47" i="33"/>
  <c r="A487" i="33"/>
  <c r="A421" i="33"/>
  <c r="A399" i="33"/>
  <c r="A377" i="33"/>
  <c r="A355" i="33"/>
  <c r="A333" i="33"/>
  <c r="A311" i="33"/>
  <c r="A289" i="33"/>
  <c r="A267" i="33"/>
  <c r="A245" i="33"/>
  <c r="A223" i="33"/>
  <c r="A201" i="33"/>
  <c r="A179" i="33"/>
  <c r="A157" i="33"/>
  <c r="A135" i="33"/>
  <c r="A113" i="33"/>
  <c r="A91" i="33"/>
  <c r="A69" i="33"/>
  <c r="A47" i="33"/>
  <c r="A467" i="33"/>
  <c r="A465" i="33"/>
  <c r="A464" i="33"/>
  <c r="A463" i="33"/>
  <c r="A462" i="33"/>
  <c r="A461" i="33"/>
  <c r="A460" i="33"/>
  <c r="A459" i="33"/>
  <c r="A458" i="33"/>
  <c r="A457" i="33"/>
  <c r="A456" i="33"/>
  <c r="A455" i="33"/>
  <c r="A454" i="33"/>
  <c r="A453" i="33"/>
  <c r="A452" i="33"/>
  <c r="A451" i="33"/>
  <c r="A450" i="33"/>
  <c r="A449" i="33"/>
  <c r="A448" i="33"/>
  <c r="A447" i="33"/>
  <c r="A446" i="33"/>
  <c r="A443" i="33"/>
  <c r="A445" i="33"/>
  <c r="AK25" i="33"/>
  <c r="AB25" i="33"/>
  <c r="A25" i="33"/>
  <c r="I142" i="32"/>
  <c r="E142" i="32"/>
  <c r="I141" i="32"/>
  <c r="E141" i="32"/>
  <c r="BB254" i="1" l="1"/>
  <c r="AN254" i="1"/>
  <c r="AM254" i="1"/>
  <c r="I287" i="32"/>
  <c r="I286" i="32"/>
  <c r="E287" i="32"/>
  <c r="E286" i="32"/>
  <c r="I236" i="32"/>
  <c r="I237" i="32"/>
  <c r="I238" i="32"/>
  <c r="I239" i="32"/>
  <c r="I240" i="32"/>
  <c r="I241" i="32"/>
  <c r="I242" i="32"/>
  <c r="I243" i="32"/>
  <c r="I261" i="32"/>
  <c r="E236" i="32"/>
  <c r="E237" i="32"/>
  <c r="E238" i="32"/>
  <c r="E239" i="32"/>
  <c r="E240" i="32"/>
  <c r="E241" i="32"/>
  <c r="E242" i="32"/>
  <c r="E243" i="32"/>
  <c r="E261" i="32"/>
  <c r="I80" i="32"/>
  <c r="I81" i="32"/>
  <c r="I82" i="32"/>
  <c r="I83" i="32"/>
  <c r="I84" i="32"/>
  <c r="I85" i="32"/>
  <c r="I86" i="32"/>
  <c r="I87" i="32"/>
  <c r="E80" i="32"/>
  <c r="E81" i="32"/>
  <c r="E82" i="32"/>
  <c r="E83" i="32"/>
  <c r="E84" i="32"/>
  <c r="E85" i="32"/>
  <c r="E86" i="32"/>
  <c r="E87" i="32"/>
  <c r="I295" i="32"/>
  <c r="I262" i="32"/>
  <c r="I263" i="32"/>
  <c r="I264" i="32"/>
  <c r="I265" i="32"/>
  <c r="I266" i="32"/>
  <c r="I267" i="32"/>
  <c r="I268" i="32"/>
  <c r="I269" i="32"/>
  <c r="I270" i="32"/>
  <c r="I271" i="32"/>
  <c r="I272" i="32"/>
  <c r="I273" i="32"/>
  <c r="I274" i="32"/>
  <c r="I275" i="32"/>
  <c r="I276" i="32"/>
  <c r="I277" i="32"/>
  <c r="I278" i="32"/>
  <c r="I279" i="32"/>
  <c r="I280" i="32"/>
  <c r="I281" i="32"/>
  <c r="I282" i="32"/>
  <c r="I283" i="32"/>
  <c r="I284" i="32"/>
  <c r="I285" i="32"/>
  <c r="I288" i="32"/>
  <c r="I289" i="32"/>
  <c r="I290" i="32"/>
  <c r="I291" i="32"/>
  <c r="I292" i="32"/>
  <c r="I293" i="32"/>
  <c r="I294" i="32"/>
  <c r="I5" i="32"/>
  <c r="I6" i="32"/>
  <c r="I7" i="32"/>
  <c r="I8" i="32"/>
  <c r="I9" i="32"/>
  <c r="I10" i="32"/>
  <c r="I11" i="32"/>
  <c r="I12" i="32"/>
  <c r="I13" i="32"/>
  <c r="I14" i="32"/>
  <c r="I15" i="32"/>
  <c r="I16" i="32"/>
  <c r="I17" i="32"/>
  <c r="I18" i="32"/>
  <c r="I19" i="32"/>
  <c r="I20" i="32"/>
  <c r="I21" i="32"/>
  <c r="I22" i="32"/>
  <c r="I23" i="32"/>
  <c r="I24" i="32"/>
  <c r="I25" i="32"/>
  <c r="I26" i="32"/>
  <c r="I27" i="32"/>
  <c r="I28" i="32"/>
  <c r="I29" i="32"/>
  <c r="I30" i="32"/>
  <c r="I31" i="32"/>
  <c r="I32" i="32"/>
  <c r="I33"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70" i="32"/>
  <c r="I71" i="32"/>
  <c r="I72" i="32"/>
  <c r="I73" i="32"/>
  <c r="I74" i="32"/>
  <c r="I75" i="32"/>
  <c r="I76" i="32"/>
  <c r="I77" i="32"/>
  <c r="I78" i="32"/>
  <c r="I79" i="32"/>
  <c r="I88" i="32"/>
  <c r="I89" i="32"/>
  <c r="I90" i="32"/>
  <c r="I91" i="32"/>
  <c r="I92" i="32"/>
  <c r="I105" i="32"/>
  <c r="I106" i="32"/>
  <c r="I107" i="32"/>
  <c r="I108" i="32"/>
  <c r="I109" i="32"/>
  <c r="I110" i="32"/>
  <c r="I111" i="32"/>
  <c r="I112" i="32"/>
  <c r="I113" i="32"/>
  <c r="I114" i="32"/>
  <c r="I115" i="32"/>
  <c r="I116" i="32"/>
  <c r="I117" i="32"/>
  <c r="I118" i="32"/>
  <c r="I119" i="32"/>
  <c r="I120" i="32"/>
  <c r="I121" i="32"/>
  <c r="I122" i="32"/>
  <c r="I123" i="32"/>
  <c r="I124" i="32"/>
  <c r="I125" i="32"/>
  <c r="I126" i="32"/>
  <c r="I127" i="32"/>
  <c r="I128" i="32"/>
  <c r="I129" i="32"/>
  <c r="I130" i="32"/>
  <c r="I131" i="32"/>
  <c r="I132" i="32"/>
  <c r="I133" i="32"/>
  <c r="I134" i="32"/>
  <c r="I135" i="32"/>
  <c r="I136" i="32"/>
  <c r="I137" i="32"/>
  <c r="I138" i="32"/>
  <c r="I139" i="32"/>
  <c r="I140" i="32"/>
  <c r="I143" i="32"/>
  <c r="I145" i="32"/>
  <c r="I147" i="32"/>
  <c r="I148" i="32"/>
  <c r="I149" i="32"/>
  <c r="I150" i="32"/>
  <c r="I151" i="32"/>
  <c r="I152" i="32"/>
  <c r="I153" i="32"/>
  <c r="I154" i="32"/>
  <c r="I155" i="32"/>
  <c r="I156" i="32"/>
  <c r="I157" i="32"/>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233" i="32"/>
  <c r="I234" i="32"/>
  <c r="I235" i="32"/>
  <c r="E295" i="32"/>
  <c r="E297" i="32"/>
  <c r="E262" i="32"/>
  <c r="E263" i="32"/>
  <c r="E264" i="32"/>
  <c r="E265" i="32"/>
  <c r="E266" i="32"/>
  <c r="E267" i="32"/>
  <c r="E268" i="32"/>
  <c r="E269" i="32"/>
  <c r="E270" i="32"/>
  <c r="E271" i="32"/>
  <c r="E272" i="32"/>
  <c r="E273" i="32"/>
  <c r="E274" i="32"/>
  <c r="E275" i="32"/>
  <c r="E276" i="32"/>
  <c r="E277" i="32"/>
  <c r="E278" i="32"/>
  <c r="E279" i="32"/>
  <c r="E280" i="32"/>
  <c r="E281" i="32"/>
  <c r="E282" i="32"/>
  <c r="E283" i="32"/>
  <c r="E284" i="32"/>
  <c r="E285" i="32"/>
  <c r="E288" i="32"/>
  <c r="E289" i="32"/>
  <c r="E290" i="32"/>
  <c r="E291" i="32"/>
  <c r="E292" i="32"/>
  <c r="E293" i="32"/>
  <c r="E294" i="32"/>
  <c r="I297" i="32"/>
  <c r="E235" i="32"/>
  <c r="E234" i="32"/>
  <c r="E233" i="32"/>
  <c r="E224" i="32"/>
  <c r="E223" i="32"/>
  <c r="E222" i="32"/>
  <c r="E221" i="32"/>
  <c r="E220" i="32"/>
  <c r="E219" i="32"/>
  <c r="E218" i="32"/>
  <c r="E217" i="32"/>
  <c r="E216" i="32"/>
  <c r="E215" i="32"/>
  <c r="E214" i="32"/>
  <c r="E213" i="32"/>
  <c r="R269" i="5" l="1"/>
  <c r="R270" i="5"/>
  <c r="R271" i="5"/>
  <c r="R272" i="5"/>
  <c r="R273" i="5"/>
  <c r="R274" i="5"/>
  <c r="R275" i="5"/>
  <c r="R276" i="5"/>
  <c r="R277" i="5"/>
  <c r="R278" i="5"/>
  <c r="R279" i="5"/>
  <c r="R280" i="5"/>
  <c r="R281" i="5"/>
  <c r="R282" i="5"/>
  <c r="B49" i="3" l="1"/>
  <c r="B50" i="3"/>
  <c r="B51" i="3"/>
  <c r="B53" i="3"/>
  <c r="B54" i="3"/>
  <c r="B55" i="3"/>
  <c r="B56" i="3"/>
  <c r="B57" i="3"/>
  <c r="B58" i="3"/>
  <c r="B59" i="3"/>
  <c r="B60" i="3"/>
  <c r="B61" i="3"/>
  <c r="F283" i="18" l="1"/>
  <c r="F282" i="18"/>
  <c r="F281" i="18"/>
  <c r="F280" i="18"/>
  <c r="F279" i="18"/>
  <c r="F278" i="18"/>
  <c r="F277" i="18"/>
  <c r="F276" i="18"/>
  <c r="F275" i="18"/>
  <c r="F274" i="18"/>
  <c r="F273" i="18"/>
  <c r="F272" i="18"/>
  <c r="F271" i="18"/>
  <c r="F270" i="18"/>
  <c r="F269" i="18"/>
  <c r="F268" i="18"/>
  <c r="F267" i="18"/>
  <c r="F266" i="18"/>
  <c r="F265" i="18"/>
  <c r="F264" i="18"/>
  <c r="F263" i="18"/>
  <c r="F262" i="18"/>
  <c r="F261" i="18"/>
  <c r="F260" i="18"/>
  <c r="F259" i="18"/>
  <c r="F258" i="18"/>
  <c r="F257" i="18"/>
  <c r="F256" i="18"/>
  <c r="F255" i="18"/>
  <c r="F254" i="18"/>
  <c r="F253" i="18"/>
  <c r="F252" i="18"/>
  <c r="F251" i="18"/>
  <c r="F250" i="18"/>
  <c r="F249" i="18"/>
  <c r="F248" i="18"/>
  <c r="F247" i="18"/>
  <c r="F246" i="18"/>
  <c r="F245" i="18"/>
  <c r="F244" i="18"/>
  <c r="F243" i="18"/>
  <c r="F242" i="18"/>
  <c r="F241" i="18"/>
  <c r="F240" i="18"/>
  <c r="F239" i="18"/>
  <c r="F238" i="18"/>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F200" i="18"/>
  <c r="F199" i="18"/>
  <c r="F198" i="18"/>
  <c r="F197" i="18"/>
  <c r="F196" i="18"/>
  <c r="F195" i="18"/>
  <c r="F194" i="18"/>
  <c r="F193" i="18"/>
  <c r="F192" i="18"/>
  <c r="F191" i="18"/>
  <c r="F190" i="18"/>
  <c r="F189" i="18"/>
  <c r="F188" i="18"/>
  <c r="F187" i="18"/>
  <c r="F186" i="18"/>
  <c r="F185" i="18"/>
  <c r="F184"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5" i="18"/>
  <c r="F134" i="18"/>
  <c r="F133" i="18"/>
  <c r="F132" i="18"/>
  <c r="F131" i="18"/>
  <c r="F130" i="18"/>
  <c r="F129" i="18"/>
  <c r="F128" i="18"/>
  <c r="F127" i="18"/>
  <c r="F126" i="18"/>
  <c r="F125" i="18"/>
  <c r="F124" i="18"/>
  <c r="F123" i="18"/>
  <c r="F122" i="18"/>
  <c r="F121" i="18"/>
  <c r="F120" i="18"/>
  <c r="F119" i="18"/>
  <c r="F118" i="18"/>
  <c r="F117" i="18"/>
  <c r="F116" i="18"/>
  <c r="F115" i="18"/>
  <c r="F114" i="18"/>
  <c r="F113" i="18"/>
  <c r="F112" i="18"/>
  <c r="F111" i="18"/>
  <c r="F110" i="18"/>
  <c r="F109" i="18"/>
  <c r="F108" i="18"/>
  <c r="F107" i="18"/>
  <c r="F106" i="18"/>
  <c r="F105" i="18"/>
  <c r="F104" i="18"/>
  <c r="F103" i="18"/>
  <c r="F102" i="18"/>
  <c r="F101" i="18"/>
  <c r="F100" i="18"/>
  <c r="F99" i="18"/>
  <c r="F98" i="18"/>
  <c r="F97" i="18"/>
  <c r="F96" i="18"/>
  <c r="F95" i="18"/>
  <c r="F94" i="18"/>
  <c r="F93" i="18"/>
  <c r="F92" i="18"/>
  <c r="F91" i="18"/>
  <c r="F90" i="18"/>
  <c r="F89" i="18"/>
  <c r="F88" i="18"/>
  <c r="F87" i="18"/>
  <c r="F86" i="18"/>
  <c r="F85" i="18"/>
  <c r="F84" i="18"/>
  <c r="F83" i="18"/>
  <c r="F82" i="18"/>
  <c r="F81" i="18"/>
  <c r="F80" i="18"/>
  <c r="F79" i="18"/>
  <c r="F78" i="18"/>
  <c r="F77" i="18"/>
  <c r="F76" i="18"/>
  <c r="F75" i="18"/>
  <c r="F74" i="18"/>
  <c r="F73" i="18"/>
  <c r="F72"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42" i="18"/>
  <c r="F41" i="18"/>
  <c r="F40" i="18"/>
  <c r="F39" i="18"/>
  <c r="F38" i="18"/>
  <c r="F37" i="18"/>
  <c r="E212" i="32" l="1"/>
  <c r="A424" i="33" l="1"/>
  <c r="A425" i="33"/>
  <c r="A426" i="33"/>
  <c r="A427" i="33"/>
  <c r="A428" i="33"/>
  <c r="A429" i="33"/>
  <c r="A430" i="33"/>
  <c r="A431" i="33"/>
  <c r="A432" i="33"/>
  <c r="A433" i="33"/>
  <c r="A434" i="33"/>
  <c r="A435" i="33"/>
  <c r="A436" i="33"/>
  <c r="A437" i="33"/>
  <c r="A438" i="33"/>
  <c r="A439" i="33"/>
  <c r="A440" i="33"/>
  <c r="A441" i="33"/>
  <c r="A442" i="33"/>
  <c r="A444" i="33"/>
  <c r="A468" i="33"/>
  <c r="A469" i="33"/>
  <c r="A470" i="33"/>
  <c r="A471" i="33"/>
  <c r="A472" i="33"/>
  <c r="A473" i="33"/>
  <c r="A474" i="33"/>
  <c r="A475" i="33"/>
  <c r="A476" i="33"/>
  <c r="A477" i="33"/>
  <c r="A478" i="33"/>
  <c r="A479" i="33"/>
  <c r="A480" i="33"/>
  <c r="A481" i="33"/>
  <c r="A482" i="33"/>
  <c r="A483" i="33"/>
  <c r="A484" i="33"/>
  <c r="A485" i="33"/>
  <c r="A486" i="33"/>
  <c r="A488" i="33"/>
  <c r="A6" i="33"/>
  <c r="A7" i="33"/>
  <c r="A8" i="33"/>
  <c r="A9" i="33"/>
  <c r="A10" i="33"/>
  <c r="A11" i="33"/>
  <c r="A12" i="33"/>
  <c r="A13" i="33"/>
  <c r="A14" i="33"/>
  <c r="A15" i="33"/>
  <c r="A16" i="33"/>
  <c r="A17" i="33"/>
  <c r="A18" i="33"/>
  <c r="A19" i="33"/>
  <c r="A20" i="33"/>
  <c r="A21" i="33"/>
  <c r="A22" i="33"/>
  <c r="A23" i="33"/>
  <c r="A24" i="33"/>
  <c r="A26" i="33"/>
  <c r="A27" i="33"/>
  <c r="A28" i="33"/>
  <c r="A29" i="33"/>
  <c r="A30" i="33"/>
  <c r="A31" i="33"/>
  <c r="A32" i="33"/>
  <c r="A33" i="33"/>
  <c r="A34" i="33"/>
  <c r="A35" i="33"/>
  <c r="A36" i="33"/>
  <c r="A37" i="33"/>
  <c r="A38" i="33"/>
  <c r="A39" i="33"/>
  <c r="A40" i="33"/>
  <c r="A41" i="33"/>
  <c r="A42" i="33"/>
  <c r="A43" i="33"/>
  <c r="A44" i="33"/>
  <c r="A45" i="33"/>
  <c r="A46" i="33"/>
  <c r="A48" i="33"/>
  <c r="A49" i="33"/>
  <c r="A50" i="33"/>
  <c r="A51" i="33"/>
  <c r="A52" i="33"/>
  <c r="A53" i="33"/>
  <c r="A54" i="33"/>
  <c r="A55" i="33"/>
  <c r="A56" i="33"/>
  <c r="A57" i="33"/>
  <c r="A58" i="33"/>
  <c r="A59" i="33"/>
  <c r="A60" i="33"/>
  <c r="A61" i="33"/>
  <c r="A62" i="33"/>
  <c r="A63" i="33"/>
  <c r="A64" i="33"/>
  <c r="A65" i="33"/>
  <c r="A66" i="33"/>
  <c r="A67" i="33"/>
  <c r="A68" i="33"/>
  <c r="A70" i="33"/>
  <c r="A71" i="33"/>
  <c r="A72" i="33"/>
  <c r="A73" i="33"/>
  <c r="A74" i="33"/>
  <c r="A75" i="33"/>
  <c r="A76" i="33"/>
  <c r="A77" i="33"/>
  <c r="A78" i="33"/>
  <c r="A79" i="33"/>
  <c r="A80" i="33"/>
  <c r="A81" i="33"/>
  <c r="A82" i="33"/>
  <c r="A83" i="33"/>
  <c r="A84" i="33"/>
  <c r="A85" i="33"/>
  <c r="A86" i="33"/>
  <c r="A87" i="33"/>
  <c r="A88" i="33"/>
  <c r="A89" i="33"/>
  <c r="A90" i="33"/>
  <c r="A92" i="33"/>
  <c r="A93" i="33"/>
  <c r="A94" i="33"/>
  <c r="A95" i="33"/>
  <c r="A96" i="33"/>
  <c r="A97" i="33"/>
  <c r="A98" i="33"/>
  <c r="A99" i="33"/>
  <c r="A100" i="33"/>
  <c r="A101" i="33"/>
  <c r="A102" i="33"/>
  <c r="A103" i="33"/>
  <c r="A104" i="33"/>
  <c r="A105" i="33"/>
  <c r="A106" i="33"/>
  <c r="A107" i="33"/>
  <c r="A108" i="33"/>
  <c r="A109" i="33"/>
  <c r="A110" i="33"/>
  <c r="A111" i="33"/>
  <c r="A112" i="33"/>
  <c r="A114" i="33"/>
  <c r="A115" i="33"/>
  <c r="A116" i="33"/>
  <c r="A117" i="33"/>
  <c r="A118" i="33"/>
  <c r="A119" i="33"/>
  <c r="A120" i="33"/>
  <c r="A121" i="33"/>
  <c r="A122" i="33"/>
  <c r="A123" i="33"/>
  <c r="A124" i="33"/>
  <c r="A125" i="33"/>
  <c r="A126" i="33"/>
  <c r="A127" i="33"/>
  <c r="A128" i="33"/>
  <c r="A129" i="33"/>
  <c r="A130" i="33"/>
  <c r="A131" i="33"/>
  <c r="A132" i="33"/>
  <c r="A133" i="33"/>
  <c r="A134" i="33"/>
  <c r="A136" i="33"/>
  <c r="A137" i="33"/>
  <c r="A138" i="33"/>
  <c r="A139" i="33"/>
  <c r="A140" i="33"/>
  <c r="A141" i="33"/>
  <c r="A142" i="33"/>
  <c r="A143" i="33"/>
  <c r="A144" i="33"/>
  <c r="A145" i="33"/>
  <c r="A146" i="33"/>
  <c r="A147" i="33"/>
  <c r="A148" i="33"/>
  <c r="A149" i="33"/>
  <c r="A150" i="33"/>
  <c r="A151" i="33"/>
  <c r="A152" i="33"/>
  <c r="A153" i="33"/>
  <c r="A154" i="33"/>
  <c r="A155" i="33"/>
  <c r="A156" i="33"/>
  <c r="A158" i="33"/>
  <c r="A159" i="33"/>
  <c r="A160" i="33"/>
  <c r="A161" i="33"/>
  <c r="A162" i="33"/>
  <c r="A163" i="33"/>
  <c r="A164" i="33"/>
  <c r="A165" i="33"/>
  <c r="A166" i="33"/>
  <c r="A167" i="33"/>
  <c r="A168" i="33"/>
  <c r="A169" i="33"/>
  <c r="A170" i="33"/>
  <c r="A171" i="33"/>
  <c r="A172" i="33"/>
  <c r="A173" i="33"/>
  <c r="A174" i="33"/>
  <c r="A175" i="33"/>
  <c r="A176" i="33"/>
  <c r="A177" i="33"/>
  <c r="A178" i="33"/>
  <c r="A180" i="33"/>
  <c r="A181" i="33"/>
  <c r="A182" i="33"/>
  <c r="A183" i="33"/>
  <c r="A184" i="33"/>
  <c r="A185" i="33"/>
  <c r="A186" i="33"/>
  <c r="A187" i="33"/>
  <c r="A188" i="33"/>
  <c r="A189" i="33"/>
  <c r="A190" i="33"/>
  <c r="A191" i="33"/>
  <c r="A192" i="33"/>
  <c r="A193" i="33"/>
  <c r="A194" i="33"/>
  <c r="A195" i="33"/>
  <c r="A196" i="33"/>
  <c r="A197" i="33"/>
  <c r="A198" i="33"/>
  <c r="A199" i="33"/>
  <c r="A200" i="33"/>
  <c r="A202" i="33"/>
  <c r="A203" i="33"/>
  <c r="A204" i="33"/>
  <c r="A205" i="33"/>
  <c r="A206" i="33"/>
  <c r="A207" i="33"/>
  <c r="A208" i="33"/>
  <c r="A209" i="33"/>
  <c r="A210" i="33"/>
  <c r="A211" i="33"/>
  <c r="A212" i="33"/>
  <c r="A213" i="33"/>
  <c r="A214" i="33"/>
  <c r="A215" i="33"/>
  <c r="A216" i="33"/>
  <c r="A217" i="33"/>
  <c r="A218" i="33"/>
  <c r="A219" i="33"/>
  <c r="A220" i="33"/>
  <c r="A221" i="33"/>
  <c r="A222" i="33"/>
  <c r="A224" i="33"/>
  <c r="A225" i="33"/>
  <c r="A226" i="33"/>
  <c r="A227" i="33"/>
  <c r="A228" i="33"/>
  <c r="A229" i="33"/>
  <c r="A230" i="33"/>
  <c r="A231" i="33"/>
  <c r="A232" i="33"/>
  <c r="A233" i="33"/>
  <c r="A234" i="33"/>
  <c r="A235" i="33"/>
  <c r="A236" i="33"/>
  <c r="A237" i="33"/>
  <c r="A238" i="33"/>
  <c r="A239" i="33"/>
  <c r="A240" i="33"/>
  <c r="A241" i="33"/>
  <c r="A242" i="33"/>
  <c r="A243" i="33"/>
  <c r="A244" i="33"/>
  <c r="A246" i="33"/>
  <c r="A247" i="33"/>
  <c r="A248" i="33"/>
  <c r="A249" i="33"/>
  <c r="A250" i="33"/>
  <c r="A251" i="33"/>
  <c r="A252" i="33"/>
  <c r="A253" i="33"/>
  <c r="A254" i="33"/>
  <c r="A255" i="33"/>
  <c r="A256" i="33"/>
  <c r="A257" i="33"/>
  <c r="A258" i="33"/>
  <c r="A259" i="33"/>
  <c r="A260" i="33"/>
  <c r="A261" i="33"/>
  <c r="A262" i="33"/>
  <c r="A263" i="33"/>
  <c r="A264" i="33"/>
  <c r="A265" i="33"/>
  <c r="A266" i="33"/>
  <c r="A268" i="33"/>
  <c r="A269" i="33"/>
  <c r="A270" i="33"/>
  <c r="A271" i="33"/>
  <c r="A272" i="33"/>
  <c r="A273" i="33"/>
  <c r="A274" i="33"/>
  <c r="A275" i="33"/>
  <c r="A276" i="33"/>
  <c r="A277" i="33"/>
  <c r="A278" i="33"/>
  <c r="A279" i="33"/>
  <c r="A280" i="33"/>
  <c r="A281" i="33"/>
  <c r="A282" i="33"/>
  <c r="A283" i="33"/>
  <c r="A284" i="33"/>
  <c r="A285" i="33"/>
  <c r="A286" i="33"/>
  <c r="A287" i="33"/>
  <c r="A288" i="33"/>
  <c r="A290" i="33"/>
  <c r="A291" i="33"/>
  <c r="A292" i="33"/>
  <c r="A293" i="33"/>
  <c r="A294" i="33"/>
  <c r="A295" i="33"/>
  <c r="A296" i="33"/>
  <c r="A297" i="33"/>
  <c r="A298" i="33"/>
  <c r="A299" i="33"/>
  <c r="A300" i="33"/>
  <c r="A301" i="33"/>
  <c r="A302" i="33"/>
  <c r="A303" i="33"/>
  <c r="A304" i="33"/>
  <c r="A305" i="33"/>
  <c r="A306" i="33"/>
  <c r="A307" i="33"/>
  <c r="A308" i="33"/>
  <c r="A309" i="33"/>
  <c r="A310" i="33"/>
  <c r="A312" i="33"/>
  <c r="A313" i="33"/>
  <c r="A314" i="33"/>
  <c r="A315" i="33"/>
  <c r="A316" i="33"/>
  <c r="A317" i="33"/>
  <c r="A318" i="33"/>
  <c r="A319" i="33"/>
  <c r="A320" i="33"/>
  <c r="A321" i="33"/>
  <c r="A322" i="33"/>
  <c r="A323" i="33"/>
  <c r="A324" i="33"/>
  <c r="A325" i="33"/>
  <c r="A326" i="33"/>
  <c r="A327" i="33"/>
  <c r="A328" i="33"/>
  <c r="A329" i="33"/>
  <c r="A330" i="33"/>
  <c r="A331" i="33"/>
  <c r="A332" i="33"/>
  <c r="A334" i="33"/>
  <c r="A335" i="33"/>
  <c r="A336" i="33"/>
  <c r="A337" i="33"/>
  <c r="A338" i="33"/>
  <c r="A339" i="33"/>
  <c r="A340" i="33"/>
  <c r="A341" i="33"/>
  <c r="A342" i="33"/>
  <c r="A343" i="33"/>
  <c r="A344" i="33"/>
  <c r="A345" i="33"/>
  <c r="A346" i="33"/>
  <c r="A347" i="33"/>
  <c r="A348" i="33"/>
  <c r="A349" i="33"/>
  <c r="A350" i="33"/>
  <c r="A351" i="33"/>
  <c r="A352" i="33"/>
  <c r="A353" i="33"/>
  <c r="A354" i="33"/>
  <c r="A356" i="33"/>
  <c r="A357" i="33"/>
  <c r="A358" i="33"/>
  <c r="A359" i="33"/>
  <c r="A360" i="33"/>
  <c r="A361" i="33"/>
  <c r="A362" i="33"/>
  <c r="A363" i="33"/>
  <c r="A364" i="33"/>
  <c r="A365" i="33"/>
  <c r="A366" i="33"/>
  <c r="A367" i="33"/>
  <c r="A368" i="33"/>
  <c r="A369" i="33"/>
  <c r="A370" i="33"/>
  <c r="A371" i="33"/>
  <c r="A372" i="33"/>
  <c r="A373" i="33"/>
  <c r="A374" i="33"/>
  <c r="A375" i="33"/>
  <c r="A376" i="33"/>
  <c r="A378" i="33"/>
  <c r="A379" i="33"/>
  <c r="A380" i="33"/>
  <c r="A381" i="33"/>
  <c r="A382" i="33"/>
  <c r="A383" i="33"/>
  <c r="A384" i="33"/>
  <c r="A385" i="33"/>
  <c r="A386" i="33"/>
  <c r="A387" i="33"/>
  <c r="A388" i="33"/>
  <c r="A389" i="33"/>
  <c r="A390" i="33"/>
  <c r="A391" i="33"/>
  <c r="A392" i="33"/>
  <c r="A393" i="33"/>
  <c r="A394" i="33"/>
  <c r="A395" i="33"/>
  <c r="A396" i="33"/>
  <c r="A397" i="33"/>
  <c r="A398" i="33"/>
  <c r="A400" i="33"/>
  <c r="A401" i="33"/>
  <c r="A402" i="33"/>
  <c r="A403" i="33"/>
  <c r="A404" i="33"/>
  <c r="A405" i="33"/>
  <c r="A406" i="33"/>
  <c r="A407" i="33"/>
  <c r="A408" i="33"/>
  <c r="A409" i="33"/>
  <c r="A410" i="33"/>
  <c r="A411" i="33"/>
  <c r="A412" i="33"/>
  <c r="A413" i="33"/>
  <c r="A414" i="33"/>
  <c r="A415" i="33"/>
  <c r="A416" i="33"/>
  <c r="A417" i="33"/>
  <c r="A418" i="33"/>
  <c r="A419" i="33"/>
  <c r="A420" i="33"/>
  <c r="A422" i="33"/>
  <c r="A423" i="33"/>
  <c r="A5" i="33"/>
  <c r="I102" i="33"/>
  <c r="I5" i="33"/>
  <c r="AK5" i="33"/>
  <c r="AB102" i="33"/>
  <c r="AB101" i="33"/>
  <c r="AB100" i="33"/>
  <c r="AB99" i="33"/>
  <c r="AB98" i="33"/>
  <c r="AB97" i="33"/>
  <c r="AB96" i="33"/>
  <c r="AB95" i="33"/>
  <c r="AB94" i="33"/>
  <c r="AB93" i="33"/>
  <c r="AB92" i="33"/>
  <c r="AB90" i="33"/>
  <c r="AB89" i="33"/>
  <c r="AB88" i="33"/>
  <c r="AB87" i="33"/>
  <c r="AB86" i="33"/>
  <c r="AB85" i="33"/>
  <c r="AB84" i="33"/>
  <c r="AB83" i="33"/>
  <c r="AB82" i="33"/>
  <c r="AB81" i="33"/>
  <c r="AB80" i="33"/>
  <c r="AB79" i="33"/>
  <c r="AB78" i="33"/>
  <c r="AB77" i="33"/>
  <c r="AB76" i="33"/>
  <c r="AB75" i="33"/>
  <c r="AB74" i="33"/>
  <c r="AB73" i="33"/>
  <c r="AB72" i="33"/>
  <c r="AB71" i="33"/>
  <c r="AB70" i="33"/>
  <c r="AB68" i="33"/>
  <c r="AB67" i="33"/>
  <c r="AB66" i="33"/>
  <c r="AB65" i="33"/>
  <c r="AB64" i="33"/>
  <c r="AB63" i="33"/>
  <c r="AB62" i="33"/>
  <c r="AB61" i="33"/>
  <c r="AB60" i="33"/>
  <c r="AB59" i="33"/>
  <c r="AB58" i="33"/>
  <c r="AB57" i="33"/>
  <c r="AB56" i="33"/>
  <c r="AB55" i="33"/>
  <c r="AB54" i="33"/>
  <c r="AB53" i="33"/>
  <c r="AB52" i="33"/>
  <c r="AB51" i="33"/>
  <c r="AB50" i="33"/>
  <c r="AB49" i="33"/>
  <c r="AB48" i="33"/>
  <c r="AB46" i="33"/>
  <c r="AB45" i="33"/>
  <c r="AB44" i="33"/>
  <c r="AB43" i="33"/>
  <c r="AB42" i="33"/>
  <c r="AB41" i="33"/>
  <c r="AB40" i="33"/>
  <c r="AB39" i="33"/>
  <c r="AB38" i="33"/>
  <c r="AB37" i="33"/>
  <c r="AB36" i="33"/>
  <c r="AB35" i="33"/>
  <c r="AB34" i="33"/>
  <c r="AB33" i="33"/>
  <c r="AB32" i="33"/>
  <c r="AB31" i="33"/>
  <c r="AB30" i="33"/>
  <c r="AB29" i="33"/>
  <c r="AB28" i="33"/>
  <c r="AB27" i="33"/>
  <c r="AB26" i="33"/>
  <c r="AB24" i="33"/>
  <c r="AB23" i="33"/>
  <c r="AB22" i="33"/>
  <c r="AB21" i="33"/>
  <c r="AB20" i="33"/>
  <c r="AB19" i="33"/>
  <c r="AB18" i="33"/>
  <c r="AB17" i="33"/>
  <c r="AB16" i="33"/>
  <c r="AB15" i="33"/>
  <c r="AB14" i="33"/>
  <c r="AB13" i="33"/>
  <c r="AB12" i="33"/>
  <c r="AB11" i="33"/>
  <c r="AB10" i="33"/>
  <c r="AB9" i="33"/>
  <c r="AB8" i="33"/>
  <c r="AB7" i="33"/>
  <c r="AB6" i="33"/>
  <c r="AB5" i="33"/>
  <c r="F254" i="1"/>
  <c r="AL254" i="1" s="1"/>
  <c r="R297" i="5"/>
  <c r="B32" i="3"/>
  <c r="B33" i="3"/>
  <c r="B34" i="3"/>
  <c r="B35" i="3"/>
  <c r="B31" i="3"/>
  <c r="N254" i="1" s="1"/>
  <c r="A38" i="3"/>
  <c r="A36" i="3"/>
  <c r="A35" i="3"/>
  <c r="A34" i="3"/>
  <c r="A33" i="3"/>
  <c r="A32" i="3"/>
  <c r="A31" i="3"/>
  <c r="A58" i="31"/>
  <c r="AJ254" i="1"/>
  <c r="AB254" i="1"/>
  <c r="Z254" i="1"/>
  <c r="S15" i="9"/>
  <c r="AK254" i="1" l="1"/>
  <c r="AK6" i="33"/>
  <c r="AK7" i="33"/>
  <c r="AK8" i="33"/>
  <c r="AK9" i="33"/>
  <c r="AK10" i="33"/>
  <c r="AK11" i="33"/>
  <c r="AK12" i="33"/>
  <c r="AK13" i="33"/>
  <c r="AK14" i="33"/>
  <c r="AK15" i="33"/>
  <c r="AK16" i="33"/>
  <c r="AK17" i="33"/>
  <c r="AK18" i="33"/>
  <c r="AK19" i="33"/>
  <c r="AK20" i="33"/>
  <c r="AK21" i="33"/>
  <c r="AK22" i="33"/>
  <c r="AK23" i="33"/>
  <c r="AK24" i="33"/>
  <c r="AK26" i="33"/>
  <c r="AK27" i="33"/>
  <c r="AK28" i="33"/>
  <c r="AK29" i="33"/>
  <c r="AK30" i="33"/>
  <c r="AK31" i="33"/>
  <c r="AK32" i="33"/>
  <c r="AK33" i="33"/>
  <c r="AK34" i="33"/>
  <c r="AK35" i="33"/>
  <c r="AK36" i="33"/>
  <c r="AK37" i="33"/>
  <c r="AK38" i="33"/>
  <c r="AK39" i="33"/>
  <c r="AK40" i="33"/>
  <c r="AK41" i="33"/>
  <c r="AK42" i="33"/>
  <c r="AK43" i="33"/>
  <c r="AK44" i="33"/>
  <c r="AK45" i="33"/>
  <c r="AK46" i="33"/>
  <c r="AK48" i="33"/>
  <c r="AK49" i="33"/>
  <c r="AK50" i="33"/>
  <c r="AK51" i="33"/>
  <c r="AK52" i="33"/>
  <c r="AK53" i="33"/>
  <c r="AK54" i="33"/>
  <c r="AK55" i="33"/>
  <c r="AK56" i="33"/>
  <c r="AK57" i="33"/>
  <c r="AK58" i="33"/>
  <c r="AK59" i="33"/>
  <c r="AK60" i="33"/>
  <c r="AK61" i="33"/>
  <c r="AK62" i="33"/>
  <c r="AK63" i="33"/>
  <c r="AK64" i="33"/>
  <c r="AK65" i="33"/>
  <c r="AK66" i="33"/>
  <c r="AK67" i="33"/>
  <c r="AK68" i="33"/>
  <c r="AK70" i="33"/>
  <c r="AK71" i="33"/>
  <c r="AK72" i="33"/>
  <c r="AK73" i="33"/>
  <c r="AK74" i="33"/>
  <c r="AK75" i="33"/>
  <c r="AK76" i="33"/>
  <c r="AK77" i="33"/>
  <c r="AK78" i="33"/>
  <c r="AK79" i="33"/>
  <c r="AK80" i="33"/>
  <c r="AK81" i="33"/>
  <c r="AK82" i="33"/>
  <c r="AK83" i="33"/>
  <c r="AK84" i="33"/>
  <c r="AK85" i="33"/>
  <c r="AK86" i="33"/>
  <c r="AK87" i="33"/>
  <c r="AK88" i="33"/>
  <c r="AK89" i="33"/>
  <c r="AK90" i="33"/>
  <c r="AK92" i="33"/>
  <c r="AK93" i="33"/>
  <c r="AK94" i="33"/>
  <c r="AK95" i="33"/>
  <c r="AK96" i="33"/>
  <c r="AK97" i="33"/>
  <c r="AK98" i="33"/>
  <c r="AK99" i="33"/>
  <c r="AK100" i="33"/>
  <c r="AK101" i="33"/>
  <c r="AK102" i="33"/>
  <c r="BZ390" i="2" l="1"/>
  <c r="BZ391" i="2"/>
  <c r="BZ392" i="2"/>
  <c r="BZ393" i="2"/>
  <c r="BZ6" i="2"/>
  <c r="BZ7" i="2"/>
  <c r="BZ8" i="2"/>
  <c r="BZ9" i="2"/>
  <c r="BZ10" i="2"/>
  <c r="BZ11" i="2"/>
  <c r="BZ12" i="2"/>
  <c r="BZ13" i="2"/>
  <c r="BZ14" i="2"/>
  <c r="BZ15" i="2"/>
  <c r="BZ16" i="2"/>
  <c r="BZ17" i="2"/>
  <c r="BZ18" i="2"/>
  <c r="BZ19" i="2"/>
  <c r="BZ20" i="2"/>
  <c r="BZ21" i="2"/>
  <c r="BZ22" i="2"/>
  <c r="BZ23" i="2"/>
  <c r="BZ24" i="2"/>
  <c r="BZ25" i="2"/>
  <c r="BZ26" i="2"/>
  <c r="BZ27" i="2"/>
  <c r="BZ28" i="2"/>
  <c r="BZ29" i="2"/>
  <c r="BZ30" i="2"/>
  <c r="BZ31" i="2"/>
  <c r="BZ32" i="2"/>
  <c r="BZ33" i="2"/>
  <c r="BZ34" i="2"/>
  <c r="BZ35" i="2"/>
  <c r="BZ36" i="2"/>
  <c r="BZ37" i="2"/>
  <c r="BZ38" i="2"/>
  <c r="BZ39" i="2"/>
  <c r="BZ40" i="2"/>
  <c r="BZ41" i="2"/>
  <c r="BZ42" i="2"/>
  <c r="BZ43" i="2"/>
  <c r="BZ44" i="2"/>
  <c r="BZ45" i="2"/>
  <c r="BZ46" i="2"/>
  <c r="BZ47" i="2"/>
  <c r="BZ48" i="2"/>
  <c r="BZ49" i="2"/>
  <c r="BZ50" i="2"/>
  <c r="BZ51" i="2"/>
  <c r="BZ52" i="2"/>
  <c r="BZ53" i="2"/>
  <c r="BZ54" i="2"/>
  <c r="BZ55" i="2"/>
  <c r="BZ56" i="2"/>
  <c r="BZ57" i="2"/>
  <c r="BZ58" i="2"/>
  <c r="BZ59" i="2"/>
  <c r="BZ60" i="2"/>
  <c r="BZ61" i="2"/>
  <c r="BZ62" i="2"/>
  <c r="BZ63" i="2"/>
  <c r="BZ64" i="2"/>
  <c r="BZ65" i="2"/>
  <c r="BZ66" i="2"/>
  <c r="BZ67" i="2"/>
  <c r="BZ68" i="2"/>
  <c r="BZ69" i="2"/>
  <c r="BZ70" i="2"/>
  <c r="BZ71" i="2"/>
  <c r="BZ72" i="2"/>
  <c r="BZ73" i="2"/>
  <c r="BZ74" i="2"/>
  <c r="BZ75" i="2"/>
  <c r="BZ76" i="2"/>
  <c r="BZ78" i="2"/>
  <c r="BZ79" i="2"/>
  <c r="BZ80" i="2"/>
  <c r="BZ81" i="2"/>
  <c r="BZ82" i="2"/>
  <c r="BZ83" i="2"/>
  <c r="BZ84" i="2"/>
  <c r="BZ85" i="2"/>
  <c r="BZ86" i="2"/>
  <c r="BZ87" i="2"/>
  <c r="BZ88" i="2"/>
  <c r="BZ89" i="2"/>
  <c r="BZ90" i="2"/>
  <c r="BZ91" i="2"/>
  <c r="BZ92" i="2"/>
  <c r="BZ93" i="2"/>
  <c r="BZ94" i="2"/>
  <c r="BZ95" i="2"/>
  <c r="BZ96" i="2"/>
  <c r="BZ97" i="2"/>
  <c r="BZ98" i="2"/>
  <c r="BZ99" i="2"/>
  <c r="BZ100" i="2"/>
  <c r="BZ101" i="2"/>
  <c r="BZ102" i="2"/>
  <c r="BZ103" i="2"/>
  <c r="BZ104" i="2"/>
  <c r="BZ105" i="2"/>
  <c r="BZ106" i="2"/>
  <c r="BZ107" i="2"/>
  <c r="BZ108" i="2"/>
  <c r="BZ109" i="2"/>
  <c r="BZ110" i="2"/>
  <c r="BZ111" i="2"/>
  <c r="BZ112" i="2"/>
  <c r="BZ113" i="2"/>
  <c r="BZ114" i="2"/>
  <c r="BZ115" i="2"/>
  <c r="BZ116" i="2"/>
  <c r="BZ117" i="2"/>
  <c r="BZ118" i="2"/>
  <c r="BZ119" i="2"/>
  <c r="BZ120" i="2"/>
  <c r="BZ121" i="2"/>
  <c r="BZ122" i="2"/>
  <c r="BZ123" i="2"/>
  <c r="BZ124" i="2"/>
  <c r="BZ125" i="2"/>
  <c r="BZ126" i="2"/>
  <c r="BZ127" i="2"/>
  <c r="BZ128" i="2"/>
  <c r="BZ129" i="2"/>
  <c r="BZ130" i="2"/>
  <c r="BZ131" i="2"/>
  <c r="BZ132" i="2"/>
  <c r="BZ133" i="2"/>
  <c r="BZ134" i="2"/>
  <c r="BZ135" i="2"/>
  <c r="BZ136" i="2"/>
  <c r="BZ137" i="2"/>
  <c r="BZ138" i="2"/>
  <c r="BZ139" i="2"/>
  <c r="BZ140" i="2"/>
  <c r="BZ141" i="2"/>
  <c r="BZ142" i="2"/>
  <c r="BZ143" i="2"/>
  <c r="BZ144" i="2"/>
  <c r="BZ145" i="2"/>
  <c r="BZ146" i="2"/>
  <c r="BZ147" i="2"/>
  <c r="BZ148" i="2"/>
  <c r="BZ149" i="2"/>
  <c r="BZ150" i="2"/>
  <c r="BZ151" i="2"/>
  <c r="BZ152" i="2"/>
  <c r="BZ153" i="2"/>
  <c r="BZ154" i="2"/>
  <c r="BZ155" i="2"/>
  <c r="BZ156" i="2"/>
  <c r="BZ157" i="2"/>
  <c r="BZ158" i="2"/>
  <c r="BZ159" i="2"/>
  <c r="BZ160" i="2"/>
  <c r="BZ161" i="2"/>
  <c r="BZ162" i="2"/>
  <c r="BZ163" i="2"/>
  <c r="BZ164" i="2"/>
  <c r="BZ165" i="2"/>
  <c r="BZ166" i="2"/>
  <c r="BZ167" i="2"/>
  <c r="BZ168" i="2"/>
  <c r="BZ169" i="2"/>
  <c r="BZ170" i="2"/>
  <c r="BZ171" i="2"/>
  <c r="BZ172" i="2"/>
  <c r="BZ173" i="2"/>
  <c r="BZ174" i="2"/>
  <c r="BZ175" i="2"/>
  <c r="BZ176" i="2"/>
  <c r="BZ177" i="2"/>
  <c r="BZ178" i="2"/>
  <c r="BZ179" i="2"/>
  <c r="BZ180" i="2"/>
  <c r="BZ181" i="2"/>
  <c r="BZ182" i="2"/>
  <c r="BZ183" i="2"/>
  <c r="BZ184" i="2"/>
  <c r="BZ185" i="2"/>
  <c r="BZ186" i="2"/>
  <c r="BZ187" i="2"/>
  <c r="BZ188" i="2"/>
  <c r="BZ189" i="2"/>
  <c r="BZ190" i="2"/>
  <c r="BZ191" i="2"/>
  <c r="BZ192" i="2"/>
  <c r="BZ193" i="2"/>
  <c r="BZ194" i="2"/>
  <c r="BZ195" i="2"/>
  <c r="BZ196" i="2"/>
  <c r="BZ197" i="2"/>
  <c r="BZ198" i="2"/>
  <c r="BZ199" i="2"/>
  <c r="BZ200" i="2"/>
  <c r="BZ201" i="2"/>
  <c r="BZ202" i="2"/>
  <c r="BZ203" i="2"/>
  <c r="BZ204" i="2"/>
  <c r="BZ205" i="2"/>
  <c r="BZ206" i="2"/>
  <c r="BZ207" i="2"/>
  <c r="BZ208" i="2"/>
  <c r="BZ209" i="2"/>
  <c r="BZ210" i="2"/>
  <c r="BZ211" i="2"/>
  <c r="BZ212" i="2"/>
  <c r="BZ213" i="2"/>
  <c r="BZ214" i="2"/>
  <c r="BZ215" i="2"/>
  <c r="BZ216" i="2"/>
  <c r="BZ217" i="2"/>
  <c r="BZ218" i="2"/>
  <c r="BZ219" i="2"/>
  <c r="BZ220" i="2"/>
  <c r="BZ221" i="2"/>
  <c r="BZ222" i="2"/>
  <c r="BZ223" i="2"/>
  <c r="BZ224" i="2"/>
  <c r="BZ225" i="2"/>
  <c r="BZ226" i="2"/>
  <c r="BZ227" i="2"/>
  <c r="BZ228" i="2"/>
  <c r="BZ229" i="2"/>
  <c r="BZ230" i="2"/>
  <c r="BZ231" i="2"/>
  <c r="BZ232" i="2"/>
  <c r="BZ233" i="2"/>
  <c r="BZ234" i="2"/>
  <c r="BZ235" i="2"/>
  <c r="BZ236" i="2"/>
  <c r="BZ237" i="2"/>
  <c r="BZ238" i="2"/>
  <c r="BZ239" i="2"/>
  <c r="BZ240" i="2"/>
  <c r="BZ241" i="2"/>
  <c r="BZ242" i="2"/>
  <c r="BZ243" i="2"/>
  <c r="BZ244" i="2"/>
  <c r="BZ245" i="2"/>
  <c r="BZ246" i="2"/>
  <c r="BZ247" i="2"/>
  <c r="BZ248" i="2"/>
  <c r="BZ249" i="2"/>
  <c r="BZ250" i="2"/>
  <c r="BZ251" i="2"/>
  <c r="BZ252" i="2"/>
  <c r="BZ253" i="2"/>
  <c r="BZ254" i="2"/>
  <c r="BZ255" i="2"/>
  <c r="BZ256" i="2"/>
  <c r="BZ257" i="2"/>
  <c r="BZ258" i="2"/>
  <c r="BZ259" i="2"/>
  <c r="BZ260" i="2"/>
  <c r="BZ261" i="2"/>
  <c r="BZ262" i="2"/>
  <c r="BZ263" i="2"/>
  <c r="BZ264" i="2"/>
  <c r="BZ265" i="2"/>
  <c r="BZ266" i="2"/>
  <c r="BZ267" i="2"/>
  <c r="BZ268" i="2"/>
  <c r="BZ269" i="2"/>
  <c r="BZ270" i="2"/>
  <c r="BZ271" i="2"/>
  <c r="BZ272" i="2"/>
  <c r="BZ273" i="2"/>
  <c r="BZ274" i="2"/>
  <c r="BZ275" i="2"/>
  <c r="BZ276" i="2"/>
  <c r="BZ277" i="2"/>
  <c r="BZ278" i="2"/>
  <c r="BZ279" i="2"/>
  <c r="BZ280" i="2"/>
  <c r="BZ281" i="2"/>
  <c r="BZ282" i="2"/>
  <c r="BZ283" i="2"/>
  <c r="BZ284" i="2"/>
  <c r="BZ285" i="2"/>
  <c r="BZ286" i="2"/>
  <c r="BZ287" i="2"/>
  <c r="BZ288" i="2"/>
  <c r="BZ289" i="2"/>
  <c r="BZ290" i="2"/>
  <c r="BZ291" i="2"/>
  <c r="BZ292" i="2"/>
  <c r="BZ293" i="2"/>
  <c r="BZ294" i="2"/>
  <c r="BZ295" i="2"/>
  <c r="BZ296" i="2"/>
  <c r="BZ297" i="2"/>
  <c r="BZ298" i="2"/>
  <c r="BZ299" i="2"/>
  <c r="BZ300" i="2"/>
  <c r="BZ301" i="2"/>
  <c r="BZ302" i="2"/>
  <c r="BZ303" i="2"/>
  <c r="BZ304" i="2"/>
  <c r="BZ305" i="2"/>
  <c r="BZ306" i="2"/>
  <c r="BZ307" i="2"/>
  <c r="BZ308" i="2"/>
  <c r="BZ309" i="2"/>
  <c r="BZ310" i="2"/>
  <c r="BZ311" i="2"/>
  <c r="BZ312" i="2"/>
  <c r="BZ313" i="2"/>
  <c r="BZ314" i="2"/>
  <c r="BZ315" i="2"/>
  <c r="BZ316" i="2"/>
  <c r="BZ317" i="2"/>
  <c r="BZ318" i="2"/>
  <c r="BZ319" i="2"/>
  <c r="BZ320" i="2"/>
  <c r="BZ321" i="2"/>
  <c r="BZ322" i="2"/>
  <c r="BZ323" i="2"/>
  <c r="BZ324" i="2"/>
  <c r="BZ325" i="2"/>
  <c r="BZ326" i="2"/>
  <c r="BZ327" i="2"/>
  <c r="BZ328" i="2"/>
  <c r="BZ329" i="2"/>
  <c r="BZ330" i="2"/>
  <c r="BZ331" i="2"/>
  <c r="BZ332" i="2"/>
  <c r="BZ333" i="2"/>
  <c r="BZ334" i="2"/>
  <c r="BZ335" i="2"/>
  <c r="BZ336" i="2"/>
  <c r="BZ337" i="2"/>
  <c r="BZ338" i="2"/>
  <c r="BZ339" i="2"/>
  <c r="BZ340" i="2"/>
  <c r="BZ341" i="2"/>
  <c r="BZ342" i="2"/>
  <c r="BZ343" i="2"/>
  <c r="BZ344" i="2"/>
  <c r="BZ345" i="2"/>
  <c r="BZ346" i="2"/>
  <c r="BZ347" i="2"/>
  <c r="BZ348" i="2"/>
  <c r="BZ349" i="2"/>
  <c r="BZ350" i="2"/>
  <c r="BZ351" i="2"/>
  <c r="BZ352" i="2"/>
  <c r="BZ353" i="2"/>
  <c r="BZ354" i="2"/>
  <c r="BZ355" i="2"/>
  <c r="BZ356" i="2"/>
  <c r="BZ357" i="2"/>
  <c r="BZ358" i="2"/>
  <c r="BZ359" i="2"/>
  <c r="BZ360" i="2"/>
  <c r="BZ361" i="2"/>
  <c r="BZ362" i="2"/>
  <c r="BZ363" i="2"/>
  <c r="BZ364" i="2"/>
  <c r="BZ365" i="2"/>
  <c r="BZ366" i="2"/>
  <c r="BZ367" i="2"/>
  <c r="BZ368" i="2"/>
  <c r="BZ369" i="2"/>
  <c r="BZ370" i="2"/>
  <c r="BZ371" i="2"/>
  <c r="BZ372" i="2"/>
  <c r="BZ373" i="2"/>
  <c r="BZ374" i="2"/>
  <c r="BZ375" i="2"/>
  <c r="BZ376" i="2"/>
  <c r="BZ377" i="2"/>
  <c r="BZ378" i="2"/>
  <c r="BZ379" i="2"/>
  <c r="BZ380" i="2"/>
  <c r="BZ381" i="2"/>
  <c r="BZ382" i="2"/>
  <c r="BZ383" i="2"/>
  <c r="BZ384" i="2"/>
  <c r="BZ385" i="2"/>
  <c r="BZ386" i="2"/>
  <c r="BZ387" i="2"/>
  <c r="BZ388" i="2"/>
  <c r="BZ389" i="2"/>
  <c r="B254" i="1" l="1"/>
  <c r="DK254" i="6"/>
  <c r="BB254" i="6"/>
  <c r="DK253" i="6"/>
  <c r="BB253" i="6"/>
  <c r="DK252" i="6"/>
  <c r="BB252" i="6"/>
  <c r="DK251" i="6"/>
  <c r="BB251" i="6"/>
  <c r="DK250" i="6"/>
  <c r="BB250" i="6"/>
  <c r="DK249" i="6"/>
  <c r="BB249" i="6"/>
  <c r="DK248" i="6"/>
  <c r="BB248" i="6"/>
  <c r="DK247" i="6"/>
  <c r="BB247" i="6"/>
  <c r="DK246" i="6"/>
  <c r="BB246" i="6"/>
  <c r="DK245" i="6"/>
  <c r="BB245" i="6"/>
  <c r="DK244" i="6"/>
  <c r="BB244" i="6"/>
  <c r="DK243" i="6"/>
  <c r="BB243" i="6"/>
  <c r="DK242" i="6"/>
  <c r="BB242" i="6"/>
  <c r="DK241" i="6"/>
  <c r="BB241" i="6"/>
  <c r="DK240" i="6"/>
  <c r="BB240" i="6"/>
  <c r="DK239" i="6"/>
  <c r="BB239" i="6"/>
  <c r="DK238" i="6"/>
  <c r="BB238" i="6"/>
  <c r="DK237" i="6"/>
  <c r="BB237" i="6"/>
  <c r="DK236" i="6"/>
  <c r="BB236" i="6"/>
  <c r="DK235" i="6"/>
  <c r="BB235" i="6"/>
  <c r="DK234" i="6"/>
  <c r="BB234" i="6"/>
  <c r="DK233" i="6"/>
  <c r="BB233" i="6"/>
  <c r="DK232" i="6"/>
  <c r="BB232" i="6"/>
  <c r="DK231" i="6"/>
  <c r="BB231" i="6"/>
  <c r="DK230" i="6"/>
  <c r="BB230" i="6"/>
  <c r="DK229" i="6"/>
  <c r="BB229" i="6"/>
  <c r="DK228" i="6"/>
  <c r="BB228" i="6"/>
  <c r="DK227" i="6"/>
  <c r="BB227" i="6"/>
  <c r="DK226" i="6"/>
  <c r="BB226" i="6"/>
  <c r="DK225" i="6"/>
  <c r="BB225" i="6"/>
  <c r="DK224" i="6"/>
  <c r="BB224" i="6"/>
  <c r="DK223" i="6"/>
  <c r="BB223" i="6"/>
  <c r="DK222" i="6"/>
  <c r="BB222" i="6"/>
  <c r="DK221" i="6"/>
  <c r="BB221" i="6"/>
  <c r="DK220" i="6"/>
  <c r="BB220" i="6"/>
  <c r="DK219" i="6"/>
  <c r="BB219" i="6"/>
  <c r="DK218" i="6"/>
  <c r="BB218" i="6"/>
  <c r="DK217" i="6"/>
  <c r="BB217" i="6"/>
  <c r="DK216" i="6"/>
  <c r="BB216" i="6"/>
  <c r="DK215" i="6"/>
  <c r="BB215" i="6"/>
  <c r="DK214" i="6"/>
  <c r="BB214" i="6"/>
  <c r="DK213" i="6"/>
  <c r="BB213" i="6"/>
  <c r="DK212" i="6"/>
  <c r="BB212" i="6"/>
  <c r="DK211" i="6"/>
  <c r="BB211" i="6"/>
  <c r="DK210" i="6"/>
  <c r="BB210" i="6"/>
  <c r="DK209" i="6"/>
  <c r="BB209" i="6"/>
  <c r="DK208" i="6"/>
  <c r="BB208" i="6"/>
  <c r="DK207" i="6"/>
  <c r="BB207" i="6"/>
  <c r="DK206" i="6"/>
  <c r="BB206" i="6"/>
  <c r="DK205" i="6"/>
  <c r="BB205" i="6"/>
  <c r="DK204" i="6"/>
  <c r="BB204" i="6"/>
  <c r="DK203" i="6"/>
  <c r="BB203" i="6"/>
  <c r="DK202" i="6"/>
  <c r="BB202" i="6"/>
  <c r="DK201" i="6"/>
  <c r="BB201" i="6"/>
  <c r="DK200" i="6"/>
  <c r="BB200" i="6"/>
  <c r="DK199" i="6"/>
  <c r="BB199" i="6"/>
  <c r="DK198" i="6"/>
  <c r="BB198" i="6"/>
  <c r="DK197" i="6"/>
  <c r="BB197" i="6"/>
  <c r="DK196" i="6"/>
  <c r="BB196" i="6"/>
  <c r="DK195" i="6"/>
  <c r="BB195" i="6"/>
  <c r="DK194" i="6"/>
  <c r="BB194" i="6"/>
  <c r="DK193" i="6"/>
  <c r="BB193" i="6"/>
  <c r="DK192" i="6"/>
  <c r="BB192" i="6"/>
  <c r="DK191" i="6"/>
  <c r="BB191" i="6"/>
  <c r="DK190" i="6"/>
  <c r="BB190" i="6"/>
  <c r="DK189" i="6"/>
  <c r="BB189" i="6"/>
  <c r="DK188" i="6"/>
  <c r="BB188" i="6"/>
  <c r="DK187" i="6"/>
  <c r="BB187" i="6"/>
  <c r="DK186" i="6"/>
  <c r="BB186" i="6"/>
  <c r="DK185" i="6"/>
  <c r="BB185" i="6"/>
  <c r="DK184" i="6"/>
  <c r="BB184" i="6"/>
  <c r="DK183" i="6"/>
  <c r="BB183" i="6"/>
  <c r="DK182" i="6"/>
  <c r="BB182" i="6"/>
  <c r="DK181" i="6"/>
  <c r="BB181" i="6"/>
  <c r="DK180" i="6"/>
  <c r="BB180" i="6"/>
  <c r="DK179" i="6"/>
  <c r="BB179" i="6"/>
  <c r="DK178" i="6"/>
  <c r="BB178" i="6"/>
  <c r="DK177" i="6"/>
  <c r="BB177" i="6"/>
  <c r="DK176" i="6"/>
  <c r="BB176" i="6"/>
  <c r="DK175" i="6"/>
  <c r="BB175" i="6"/>
  <c r="DK174" i="6"/>
  <c r="BB174" i="6"/>
  <c r="DK173" i="6"/>
  <c r="BB173" i="6"/>
  <c r="DK172" i="6"/>
  <c r="BB172" i="6"/>
  <c r="DK171" i="6"/>
  <c r="BB171" i="6"/>
  <c r="DK170" i="6"/>
  <c r="BB170" i="6"/>
  <c r="DK169" i="6"/>
  <c r="BB169" i="6"/>
  <c r="DK168" i="6"/>
  <c r="BB168" i="6"/>
  <c r="DK167" i="6"/>
  <c r="BB167" i="6"/>
  <c r="DK166" i="6"/>
  <c r="BB166" i="6"/>
  <c r="DK165" i="6"/>
  <c r="BB165" i="6"/>
  <c r="DK164" i="6"/>
  <c r="BB164" i="6"/>
  <c r="DK163" i="6"/>
  <c r="BB163" i="6"/>
  <c r="DK162" i="6"/>
  <c r="BB162" i="6"/>
  <c r="DK161" i="6"/>
  <c r="BB161" i="6"/>
  <c r="DK160" i="6"/>
  <c r="BB160" i="6"/>
  <c r="DK159" i="6"/>
  <c r="BB159" i="6"/>
  <c r="DK158" i="6"/>
  <c r="BB158" i="6"/>
  <c r="DK157" i="6"/>
  <c r="BB157" i="6"/>
  <c r="DK156" i="6"/>
  <c r="BB156" i="6"/>
  <c r="DK155" i="6"/>
  <c r="BB155" i="6"/>
  <c r="DK154" i="6"/>
  <c r="BB154" i="6"/>
  <c r="DK153" i="6"/>
  <c r="BB153" i="6"/>
  <c r="DK152" i="6"/>
  <c r="BB152" i="6"/>
  <c r="DK151" i="6"/>
  <c r="BB151" i="6"/>
  <c r="DK150" i="6"/>
  <c r="BB150" i="6"/>
  <c r="DK149" i="6"/>
  <c r="BB149" i="6"/>
  <c r="DK148" i="6"/>
  <c r="BB148" i="6"/>
  <c r="DK147" i="6"/>
  <c r="BB147" i="6"/>
  <c r="DK146" i="6"/>
  <c r="BB146" i="6"/>
  <c r="DK145" i="6"/>
  <c r="BB145" i="6"/>
  <c r="DK144" i="6"/>
  <c r="BB144" i="6"/>
  <c r="DK143" i="6"/>
  <c r="BB143" i="6"/>
  <c r="DK142" i="6"/>
  <c r="BB142" i="6"/>
  <c r="DK141" i="6"/>
  <c r="BB141" i="6"/>
  <c r="DK140" i="6"/>
  <c r="BB140" i="6"/>
  <c r="DK139" i="6"/>
  <c r="BB139" i="6"/>
  <c r="DK138" i="6"/>
  <c r="BB138" i="6"/>
  <c r="DK137" i="6"/>
  <c r="BB137" i="6"/>
  <c r="DK136" i="6"/>
  <c r="BB136" i="6"/>
  <c r="DK135" i="6"/>
  <c r="BB135" i="6"/>
  <c r="DK134" i="6"/>
  <c r="BB134" i="6"/>
  <c r="DK133" i="6"/>
  <c r="BB133" i="6"/>
  <c r="DK132" i="6"/>
  <c r="BB132" i="6"/>
  <c r="DK131" i="6"/>
  <c r="BB131" i="6"/>
  <c r="DK130" i="6"/>
  <c r="BB130" i="6"/>
  <c r="DK129" i="6"/>
  <c r="BB129" i="6"/>
  <c r="DK128" i="6"/>
  <c r="BB128" i="6"/>
  <c r="DK127" i="6"/>
  <c r="BB127" i="6"/>
  <c r="DK126" i="6"/>
  <c r="BB126" i="6"/>
  <c r="DK125" i="6"/>
  <c r="BB125" i="6"/>
  <c r="DK124" i="6"/>
  <c r="BB124" i="6"/>
  <c r="DK123" i="6"/>
  <c r="BB123" i="6"/>
  <c r="DK122" i="6"/>
  <c r="BB122" i="6"/>
  <c r="DK121" i="6"/>
  <c r="BB121" i="6"/>
  <c r="DK120" i="6"/>
  <c r="BB120" i="6"/>
  <c r="DK119" i="6"/>
  <c r="BB119" i="6"/>
  <c r="DK118" i="6"/>
  <c r="BB118" i="6"/>
  <c r="DK117" i="6"/>
  <c r="BB117" i="6"/>
  <c r="DK116" i="6"/>
  <c r="BB116" i="6"/>
  <c r="DK115" i="6"/>
  <c r="BB115" i="6"/>
  <c r="DK114" i="6"/>
  <c r="BB114" i="6"/>
  <c r="DK113" i="6"/>
  <c r="BB113" i="6"/>
  <c r="DK112" i="6"/>
  <c r="BB112" i="6"/>
  <c r="DK111" i="6"/>
  <c r="BB111" i="6"/>
  <c r="DK110" i="6"/>
  <c r="BB110" i="6"/>
  <c r="DK109" i="6"/>
  <c r="BB109" i="6"/>
  <c r="DK108" i="6"/>
  <c r="BB108" i="6"/>
  <c r="DK107" i="6"/>
  <c r="BB107" i="6"/>
  <c r="DK106" i="6"/>
  <c r="BB106" i="6"/>
  <c r="DK105" i="6"/>
  <c r="BB105" i="6"/>
  <c r="DK104" i="6"/>
  <c r="BB104" i="6"/>
  <c r="DK103" i="6"/>
  <c r="BB103" i="6"/>
  <c r="DK102" i="6"/>
  <c r="BB102" i="6"/>
  <c r="DK101" i="6"/>
  <c r="BB101" i="6"/>
  <c r="DK100" i="6"/>
  <c r="BB100" i="6"/>
  <c r="DK99" i="6"/>
  <c r="BB99" i="6"/>
  <c r="DK98" i="6"/>
  <c r="BB98" i="6"/>
  <c r="DK97" i="6"/>
  <c r="BB97" i="6"/>
  <c r="DK96" i="6"/>
  <c r="BB96" i="6"/>
  <c r="DK95" i="6"/>
  <c r="BB95" i="6"/>
  <c r="DK94" i="6"/>
  <c r="BB94" i="6"/>
  <c r="DK93" i="6"/>
  <c r="BB93" i="6"/>
  <c r="DK92" i="6"/>
  <c r="BB92" i="6"/>
  <c r="DK91" i="6"/>
  <c r="BB91" i="6"/>
  <c r="DK90" i="6"/>
  <c r="BB90" i="6"/>
  <c r="DK89" i="6"/>
  <c r="BB89" i="6"/>
  <c r="DK88" i="6"/>
  <c r="BB88" i="6"/>
  <c r="DK87" i="6"/>
  <c r="BB87" i="6"/>
  <c r="DK86" i="6"/>
  <c r="BB86" i="6"/>
  <c r="DK85" i="6"/>
  <c r="BB85" i="6"/>
  <c r="DK84" i="6"/>
  <c r="BB84" i="6"/>
  <c r="DK83" i="6"/>
  <c r="BB83" i="6"/>
  <c r="DK82" i="6"/>
  <c r="BB82" i="6"/>
  <c r="DK81" i="6"/>
  <c r="BB81" i="6"/>
  <c r="DK80" i="6"/>
  <c r="BB80" i="6"/>
  <c r="DK79" i="6"/>
  <c r="BB79" i="6"/>
  <c r="DK78" i="6"/>
  <c r="BB78" i="6"/>
  <c r="DK77" i="6"/>
  <c r="BB77" i="6"/>
  <c r="DK76" i="6"/>
  <c r="BB76" i="6"/>
  <c r="DK75" i="6"/>
  <c r="BB75" i="6"/>
  <c r="DK74" i="6"/>
  <c r="BB74" i="6"/>
  <c r="DK73" i="6"/>
  <c r="BB73" i="6"/>
  <c r="DK72" i="6"/>
  <c r="BB72" i="6"/>
  <c r="DK71" i="6"/>
  <c r="BB71" i="6"/>
  <c r="DK70" i="6"/>
  <c r="BB70" i="6"/>
  <c r="DK69" i="6"/>
  <c r="BB69" i="6"/>
  <c r="DK68" i="6"/>
  <c r="BB68" i="6"/>
  <c r="DK67" i="6"/>
  <c r="BB67" i="6"/>
  <c r="DK66" i="6"/>
  <c r="BB66" i="6"/>
  <c r="DK65" i="6"/>
  <c r="BB65" i="6"/>
  <c r="DK64" i="6"/>
  <c r="BB64" i="6"/>
  <c r="DK63" i="6"/>
  <c r="BB63" i="6"/>
  <c r="DK62" i="6"/>
  <c r="BB62" i="6"/>
  <c r="DK61" i="6"/>
  <c r="BB61" i="6"/>
  <c r="DK60" i="6"/>
  <c r="BB60" i="6"/>
  <c r="DK59" i="6"/>
  <c r="BB59" i="6"/>
  <c r="DK58" i="6"/>
  <c r="BB58" i="6"/>
  <c r="DK57" i="6"/>
  <c r="BB57" i="6"/>
  <c r="DK56" i="6"/>
  <c r="BB56" i="6"/>
  <c r="DK55" i="6"/>
  <c r="BB55" i="6"/>
  <c r="DK54" i="6"/>
  <c r="BB54" i="6"/>
  <c r="DK53" i="6"/>
  <c r="BB53" i="6"/>
  <c r="DK52" i="6"/>
  <c r="BB52" i="6"/>
  <c r="DK51" i="6"/>
  <c r="BB51" i="6"/>
  <c r="DK50" i="6"/>
  <c r="BB50" i="6"/>
  <c r="DK49" i="6"/>
  <c r="BB49" i="6"/>
  <c r="DK48" i="6"/>
  <c r="BB48" i="6"/>
  <c r="DK47" i="6"/>
  <c r="BB47" i="6"/>
  <c r="DK46" i="6"/>
  <c r="BB46" i="6"/>
  <c r="DK45" i="6"/>
  <c r="BB45" i="6"/>
  <c r="DK44" i="6"/>
  <c r="BB44" i="6"/>
  <c r="DK43" i="6"/>
  <c r="BB43" i="6"/>
  <c r="DK42" i="6"/>
  <c r="BB42" i="6"/>
  <c r="DK41" i="6"/>
  <c r="BB41" i="6"/>
  <c r="DK40" i="6"/>
  <c r="BB40" i="6"/>
  <c r="DK39" i="6"/>
  <c r="BB39" i="6"/>
  <c r="DK38" i="6"/>
  <c r="BB38" i="6"/>
  <c r="DK37" i="6"/>
  <c r="BB37" i="6"/>
  <c r="DK36" i="6"/>
  <c r="BB36" i="6"/>
  <c r="DK35" i="6"/>
  <c r="BB35" i="6"/>
  <c r="DK34" i="6"/>
  <c r="BB34" i="6"/>
  <c r="DK33" i="6"/>
  <c r="BB33" i="6"/>
  <c r="DK32" i="6"/>
  <c r="BB32" i="6"/>
  <c r="DK31" i="6"/>
  <c r="BB31" i="6"/>
  <c r="DK30" i="6"/>
  <c r="BB30" i="6"/>
  <c r="DK29" i="6"/>
  <c r="BB29" i="6"/>
  <c r="DK28" i="6"/>
  <c r="BB28" i="6"/>
  <c r="DK27" i="6"/>
  <c r="BB27" i="6"/>
  <c r="DK26" i="6"/>
  <c r="BB26" i="6"/>
  <c r="DK25" i="6"/>
  <c r="BB25" i="6"/>
  <c r="DK24" i="6"/>
  <c r="BB24" i="6"/>
  <c r="DK23" i="6"/>
  <c r="BB23" i="6"/>
  <c r="DK22" i="6"/>
  <c r="BB22" i="6"/>
  <c r="DK21" i="6"/>
  <c r="BB21" i="6"/>
  <c r="DK20" i="6"/>
  <c r="BB20" i="6"/>
  <c r="DK19" i="6"/>
  <c r="BB19" i="6"/>
  <c r="DK18" i="6"/>
  <c r="BB18" i="6"/>
  <c r="DK17" i="6"/>
  <c r="BB17" i="6"/>
  <c r="DK16" i="6"/>
  <c r="BB16" i="6"/>
  <c r="DK15" i="6"/>
  <c r="BB15" i="6"/>
  <c r="DK14" i="6"/>
  <c r="BB14" i="6"/>
  <c r="DK13" i="6"/>
  <c r="BB13" i="6"/>
  <c r="DK12" i="6"/>
  <c r="BB12" i="6"/>
  <c r="DK11" i="6"/>
  <c r="BB11" i="6"/>
  <c r="DK10" i="6"/>
  <c r="BB10" i="6"/>
  <c r="DK9" i="6"/>
  <c r="BB9" i="6"/>
  <c r="DK8" i="6"/>
  <c r="BB8" i="6"/>
  <c r="DK7" i="6"/>
  <c r="BB7" i="6"/>
  <c r="DK6" i="6"/>
  <c r="BB6" i="6"/>
  <c r="B19" i="31"/>
  <c r="B23" i="31"/>
  <c r="A24" i="31"/>
  <c r="A23" i="31"/>
  <c r="A22" i="31"/>
  <c r="A21" i="31"/>
  <c r="A20" i="31"/>
  <c r="A19" i="31"/>
  <c r="A18" i="31"/>
  <c r="A17" i="31"/>
  <c r="A16" i="31"/>
  <c r="A15" i="31"/>
  <c r="A14" i="31"/>
  <c r="A13" i="31"/>
  <c r="A12" i="31"/>
  <c r="A11" i="31"/>
  <c r="A10" i="31"/>
  <c r="A9" i="31"/>
  <c r="A8" i="31"/>
  <c r="A7" i="31"/>
  <c r="B60" i="31"/>
  <c r="A43" i="31"/>
  <c r="A42" i="31"/>
  <c r="A41" i="31"/>
  <c r="A40" i="31"/>
  <c r="A39" i="31"/>
  <c r="A38" i="31"/>
  <c r="A37" i="31"/>
  <c r="A36" i="31"/>
  <c r="A35" i="31"/>
  <c r="A34" i="31"/>
  <c r="A33" i="31"/>
  <c r="A32" i="31"/>
  <c r="A31" i="31"/>
  <c r="A30" i="31"/>
  <c r="A29" i="31"/>
  <c r="A28" i="31"/>
  <c r="A27" i="31"/>
  <c r="A26" i="31"/>
  <c r="A87" i="31"/>
  <c r="A86" i="31"/>
  <c r="A76" i="31"/>
  <c r="A75" i="31"/>
  <c r="A74" i="31"/>
  <c r="A73" i="31"/>
  <c r="A72" i="31"/>
  <c r="A71" i="31"/>
  <c r="A70" i="31"/>
  <c r="A69" i="31"/>
  <c r="A68" i="31"/>
  <c r="A67" i="31"/>
  <c r="A66" i="31"/>
  <c r="A65" i="31"/>
  <c r="A64" i="31"/>
  <c r="A63" i="31"/>
  <c r="A62" i="31"/>
  <c r="A61" i="31"/>
  <c r="A60" i="31"/>
  <c r="A59" i="31"/>
  <c r="A57" i="31"/>
  <c r="A56" i="31"/>
  <c r="A55" i="31"/>
  <c r="A54" i="31"/>
  <c r="B64" i="3"/>
  <c r="A64" i="3"/>
  <c r="B63" i="3"/>
  <c r="A63" i="3"/>
  <c r="B62" i="3"/>
  <c r="A62" i="3"/>
  <c r="A61" i="3"/>
  <c r="A60" i="3"/>
  <c r="A59" i="3"/>
  <c r="A58" i="3"/>
  <c r="A57" i="3"/>
  <c r="A56" i="3"/>
  <c r="A55" i="3"/>
  <c r="A54" i="3"/>
  <c r="A53" i="3"/>
  <c r="A52" i="3"/>
  <c r="A51" i="3"/>
  <c r="A50" i="3"/>
  <c r="A49" i="3"/>
  <c r="B48" i="3"/>
  <c r="A48" i="3"/>
  <c r="B47" i="3"/>
  <c r="D7" i="34" s="1"/>
  <c r="A47" i="3"/>
  <c r="B46" i="3"/>
  <c r="A46" i="3"/>
  <c r="B45" i="3"/>
  <c r="A45" i="3"/>
  <c r="B44" i="3"/>
  <c r="A44" i="3"/>
  <c r="B43" i="3"/>
  <c r="A43" i="3"/>
  <c r="K16" i="31"/>
  <c r="K12" i="31"/>
  <c r="K41" i="31"/>
  <c r="K31" i="31"/>
  <c r="K27" i="31"/>
  <c r="K35" i="31"/>
  <c r="K20" i="31"/>
  <c r="K17" i="31"/>
  <c r="K36" i="31"/>
  <c r="K38" i="31"/>
  <c r="K34" i="31"/>
  <c r="K9" i="31"/>
  <c r="K24" i="31"/>
  <c r="K32" i="31"/>
  <c r="K7" i="31"/>
  <c r="K43" i="31"/>
  <c r="K37" i="31"/>
  <c r="K18" i="31"/>
  <c r="K39" i="31"/>
  <c r="K15" i="31"/>
  <c r="K29" i="31"/>
  <c r="K10" i="31"/>
  <c r="K26" i="31"/>
  <c r="K22" i="31"/>
  <c r="K19" i="31"/>
  <c r="K21" i="31"/>
  <c r="K23" i="31"/>
  <c r="K8" i="31"/>
  <c r="K11" i="31"/>
  <c r="K14" i="31"/>
  <c r="K30" i="31"/>
  <c r="K33" i="31"/>
  <c r="K28" i="31"/>
  <c r="K40" i="31"/>
  <c r="K13" i="31"/>
  <c r="K42" i="31"/>
  <c r="B22" i="31" l="1"/>
  <c r="E5" i="32"/>
  <c r="E6" i="32"/>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70" i="32"/>
  <c r="E71" i="32"/>
  <c r="E72" i="32"/>
  <c r="E73" i="32"/>
  <c r="E74" i="32"/>
  <c r="E75" i="32"/>
  <c r="E76" i="32"/>
  <c r="E77" i="32"/>
  <c r="E78" i="32"/>
  <c r="E79" i="32"/>
  <c r="E88" i="32"/>
  <c r="E89" i="32"/>
  <c r="E90" i="32"/>
  <c r="E91" i="32"/>
  <c r="E92"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3" i="32"/>
  <c r="E145"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9" i="32"/>
  <c r="E190" i="32"/>
  <c r="E191" i="32"/>
  <c r="E192" i="32"/>
  <c r="E193" i="32"/>
  <c r="E194" i="32"/>
  <c r="E195" i="32"/>
  <c r="E196" i="32"/>
  <c r="E197" i="32"/>
  <c r="E198" i="32"/>
  <c r="E199" i="32"/>
  <c r="E200" i="32"/>
  <c r="E201" i="32"/>
  <c r="E202" i="32"/>
  <c r="E203" i="32"/>
  <c r="E204" i="32"/>
  <c r="E205" i="32"/>
  <c r="E206" i="32"/>
  <c r="E207" i="32"/>
  <c r="E208" i="32"/>
  <c r="E209" i="32"/>
  <c r="E210" i="32"/>
  <c r="E211" i="32"/>
  <c r="I4" i="32"/>
  <c r="E4" i="32"/>
  <c r="A4" i="32"/>
  <c r="B29" i="3"/>
  <c r="A29" i="3"/>
  <c r="DK5" i="6"/>
  <c r="O17" i="22" s="1"/>
  <c r="S16" i="7"/>
  <c r="S30" i="7"/>
  <c r="S29" i="7"/>
  <c r="D17" i="22" l="1"/>
  <c r="L17" i="22"/>
  <c r="H17" i="22"/>
  <c r="M17" i="22"/>
  <c r="I17" i="22"/>
  <c r="E17" i="22"/>
  <c r="B17" i="22"/>
  <c r="K17" i="22"/>
  <c r="G17" i="22"/>
  <c r="C17" i="22"/>
  <c r="N17" i="22"/>
  <c r="J17" i="22"/>
  <c r="F17" i="22"/>
  <c r="R310" i="5" l="1"/>
  <c r="R309" i="5"/>
  <c r="R308" i="5"/>
  <c r="R307" i="5"/>
  <c r="R306" i="5"/>
  <c r="R305" i="5"/>
  <c r="R304" i="5"/>
  <c r="R303" i="5"/>
  <c r="R302" i="5"/>
  <c r="R301" i="5"/>
  <c r="R300" i="5"/>
  <c r="R299" i="5"/>
  <c r="R298" i="5"/>
  <c r="R268" i="5"/>
  <c r="R267" i="5"/>
  <c r="R266" i="5"/>
  <c r="R265" i="5"/>
  <c r="R264" i="5"/>
  <c r="R263" i="5"/>
  <c r="R262" i="5"/>
  <c r="R261" i="5"/>
  <c r="R260" i="5"/>
  <c r="R259" i="5"/>
  <c r="R258" i="5"/>
  <c r="R2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R16" i="5"/>
  <c r="R15" i="5"/>
  <c r="R14" i="5"/>
  <c r="R13" i="5"/>
  <c r="R12" i="5"/>
  <c r="R11" i="5"/>
  <c r="R10" i="5"/>
  <c r="R9" i="5"/>
  <c r="R8" i="5"/>
  <c r="R7" i="5"/>
  <c r="R6" i="5"/>
  <c r="R5" i="5"/>
  <c r="R4" i="5"/>
  <c r="R3" i="5"/>
  <c r="D253" i="1" l="1"/>
  <c r="F253" i="1" s="1"/>
  <c r="AL253" i="1" s="1"/>
  <c r="D252" i="1"/>
  <c r="F252" i="1" s="1"/>
  <c r="AL252" i="1" s="1"/>
  <c r="D251" i="1"/>
  <c r="F251" i="1" s="1"/>
  <c r="AL251" i="1" s="1"/>
  <c r="D250" i="1"/>
  <c r="F250" i="1" s="1"/>
  <c r="AL250" i="1" s="1"/>
  <c r="D249" i="1"/>
  <c r="F249" i="1" s="1"/>
  <c r="AL249" i="1" s="1"/>
  <c r="D248" i="1"/>
  <c r="F248" i="1" s="1"/>
  <c r="AL248" i="1" s="1"/>
  <c r="D247" i="1"/>
  <c r="F247" i="1" s="1"/>
  <c r="AL247" i="1" s="1"/>
  <c r="D246" i="1"/>
  <c r="F246" i="1" s="1"/>
  <c r="AL246" i="1" s="1"/>
  <c r="D245" i="1"/>
  <c r="F245" i="1" s="1"/>
  <c r="AL245" i="1" s="1"/>
  <c r="D244" i="1"/>
  <c r="F244" i="1" s="1"/>
  <c r="AL244" i="1" s="1"/>
  <c r="D243" i="1"/>
  <c r="F243" i="1" s="1"/>
  <c r="AL243" i="1" s="1"/>
  <c r="D242" i="1"/>
  <c r="F242" i="1" s="1"/>
  <c r="AL242" i="1" s="1"/>
  <c r="D241" i="1"/>
  <c r="F241" i="1" s="1"/>
  <c r="AL241" i="1" s="1"/>
  <c r="D240" i="1"/>
  <c r="F240" i="1" s="1"/>
  <c r="AL240" i="1" s="1"/>
  <c r="D239" i="1"/>
  <c r="F239" i="1" s="1"/>
  <c r="AL239" i="1" s="1"/>
  <c r="D238" i="1"/>
  <c r="F238" i="1" s="1"/>
  <c r="AL238" i="1" s="1"/>
  <c r="D237" i="1"/>
  <c r="F237" i="1" s="1"/>
  <c r="AL237" i="1" s="1"/>
  <c r="D236" i="1"/>
  <c r="F236" i="1" s="1"/>
  <c r="AL236" i="1" s="1"/>
  <c r="D235" i="1"/>
  <c r="F235" i="1" s="1"/>
  <c r="AL235" i="1" s="1"/>
  <c r="D234" i="1"/>
  <c r="F234" i="1" s="1"/>
  <c r="AL234" i="1" s="1"/>
  <c r="D233" i="1"/>
  <c r="F233" i="1" s="1"/>
  <c r="AL233" i="1" s="1"/>
  <c r="D232" i="1"/>
  <c r="F232" i="1" s="1"/>
  <c r="AL232" i="1" s="1"/>
  <c r="D231" i="1"/>
  <c r="F231" i="1" s="1"/>
  <c r="AL231" i="1" s="1"/>
  <c r="D230" i="1"/>
  <c r="F230" i="1" s="1"/>
  <c r="AL230" i="1" s="1"/>
  <c r="D229" i="1"/>
  <c r="F229" i="1" s="1"/>
  <c r="AL229" i="1" s="1"/>
  <c r="D228" i="1"/>
  <c r="F228" i="1" s="1"/>
  <c r="AL228" i="1" s="1"/>
  <c r="D227" i="1"/>
  <c r="F227" i="1" s="1"/>
  <c r="AL227" i="1" s="1"/>
  <c r="D226" i="1"/>
  <c r="F226" i="1" s="1"/>
  <c r="AL226" i="1" s="1"/>
  <c r="D225" i="1"/>
  <c r="F225" i="1" s="1"/>
  <c r="AL225" i="1" s="1"/>
  <c r="D224" i="1"/>
  <c r="F224" i="1" s="1"/>
  <c r="AL224" i="1" s="1"/>
  <c r="D223" i="1"/>
  <c r="F223" i="1" s="1"/>
  <c r="AL223" i="1" s="1"/>
  <c r="D222" i="1"/>
  <c r="F222" i="1" s="1"/>
  <c r="AL222" i="1" s="1"/>
  <c r="D221" i="1"/>
  <c r="F221" i="1" s="1"/>
  <c r="AL221" i="1" s="1"/>
  <c r="D220" i="1"/>
  <c r="F220" i="1" s="1"/>
  <c r="AL220" i="1" s="1"/>
  <c r="D219" i="1"/>
  <c r="F219" i="1" s="1"/>
  <c r="AL219" i="1" s="1"/>
  <c r="D218" i="1"/>
  <c r="F218" i="1" s="1"/>
  <c r="AL218" i="1" s="1"/>
  <c r="D217" i="1"/>
  <c r="F217" i="1" s="1"/>
  <c r="AL217" i="1" s="1"/>
  <c r="D216" i="1"/>
  <c r="F216" i="1" s="1"/>
  <c r="AL216" i="1" s="1"/>
  <c r="D215" i="1"/>
  <c r="F215" i="1" s="1"/>
  <c r="AL215" i="1" s="1"/>
  <c r="D214" i="1"/>
  <c r="F214" i="1" s="1"/>
  <c r="AL214" i="1" s="1"/>
  <c r="D213" i="1"/>
  <c r="F213" i="1" s="1"/>
  <c r="AL213" i="1" s="1"/>
  <c r="D212" i="1"/>
  <c r="F212" i="1" s="1"/>
  <c r="AL212" i="1" s="1"/>
  <c r="D211" i="1"/>
  <c r="F211" i="1" s="1"/>
  <c r="AL211" i="1" s="1"/>
  <c r="D210" i="1"/>
  <c r="F210" i="1" s="1"/>
  <c r="AL210" i="1" s="1"/>
  <c r="D209" i="1"/>
  <c r="F209" i="1" s="1"/>
  <c r="AL209" i="1" s="1"/>
  <c r="D208" i="1"/>
  <c r="F208" i="1" s="1"/>
  <c r="AL208" i="1" s="1"/>
  <c r="D207" i="1"/>
  <c r="F207" i="1" s="1"/>
  <c r="AL207" i="1" s="1"/>
  <c r="D206" i="1"/>
  <c r="F206" i="1" s="1"/>
  <c r="AL206" i="1" s="1"/>
  <c r="D205" i="1"/>
  <c r="F205" i="1" s="1"/>
  <c r="AL205" i="1" s="1"/>
  <c r="D204" i="1"/>
  <c r="F204" i="1" s="1"/>
  <c r="AL204" i="1" s="1"/>
  <c r="D203" i="1"/>
  <c r="F203" i="1" s="1"/>
  <c r="AL203" i="1" s="1"/>
  <c r="D202" i="1"/>
  <c r="F202" i="1" s="1"/>
  <c r="AL202" i="1" s="1"/>
  <c r="D201" i="1"/>
  <c r="F201" i="1" s="1"/>
  <c r="AL201" i="1" s="1"/>
  <c r="D200" i="1"/>
  <c r="F200" i="1" s="1"/>
  <c r="AL200" i="1" s="1"/>
  <c r="D199" i="1"/>
  <c r="F199" i="1" s="1"/>
  <c r="AL199" i="1" s="1"/>
  <c r="D198" i="1"/>
  <c r="F198" i="1" s="1"/>
  <c r="AL198" i="1" s="1"/>
  <c r="D197" i="1"/>
  <c r="F197" i="1" s="1"/>
  <c r="AL197" i="1" s="1"/>
  <c r="D196" i="1"/>
  <c r="F196" i="1" s="1"/>
  <c r="AL196" i="1" s="1"/>
  <c r="D195" i="1"/>
  <c r="F195" i="1" s="1"/>
  <c r="AL195" i="1" s="1"/>
  <c r="D194" i="1"/>
  <c r="F194" i="1" s="1"/>
  <c r="AL194" i="1" s="1"/>
  <c r="D193" i="1"/>
  <c r="F193" i="1" s="1"/>
  <c r="AL193" i="1" s="1"/>
  <c r="D192" i="1"/>
  <c r="F192" i="1" s="1"/>
  <c r="AL192" i="1" s="1"/>
  <c r="D191" i="1"/>
  <c r="F191" i="1" s="1"/>
  <c r="AL191" i="1" s="1"/>
  <c r="D190" i="1"/>
  <c r="F190" i="1" s="1"/>
  <c r="AL190" i="1" s="1"/>
  <c r="D189" i="1"/>
  <c r="F189" i="1" s="1"/>
  <c r="AL189" i="1" s="1"/>
  <c r="D188" i="1"/>
  <c r="F188" i="1" s="1"/>
  <c r="AL188" i="1" s="1"/>
  <c r="D187" i="1"/>
  <c r="F187" i="1" s="1"/>
  <c r="AL187" i="1" s="1"/>
  <c r="D186" i="1"/>
  <c r="F186" i="1" s="1"/>
  <c r="AL186" i="1" s="1"/>
  <c r="D185" i="1"/>
  <c r="F185" i="1" s="1"/>
  <c r="AL185" i="1" s="1"/>
  <c r="D184" i="1"/>
  <c r="F184" i="1" s="1"/>
  <c r="AL184" i="1" s="1"/>
  <c r="D183" i="1"/>
  <c r="F183" i="1" s="1"/>
  <c r="AL183" i="1" s="1"/>
  <c r="D182" i="1"/>
  <c r="F182" i="1" s="1"/>
  <c r="AL182" i="1" s="1"/>
  <c r="D181" i="1"/>
  <c r="F181" i="1" s="1"/>
  <c r="AL181" i="1" s="1"/>
  <c r="D180" i="1"/>
  <c r="F180" i="1" s="1"/>
  <c r="AL180" i="1" s="1"/>
  <c r="D179" i="1"/>
  <c r="F179" i="1" s="1"/>
  <c r="AL179" i="1" s="1"/>
  <c r="D178" i="1"/>
  <c r="F178" i="1" s="1"/>
  <c r="AL178" i="1" s="1"/>
  <c r="D177" i="1"/>
  <c r="F177" i="1" s="1"/>
  <c r="AL177" i="1" s="1"/>
  <c r="D176" i="1"/>
  <c r="F176" i="1" s="1"/>
  <c r="AL176" i="1" s="1"/>
  <c r="D175" i="1"/>
  <c r="F175" i="1" s="1"/>
  <c r="AL175" i="1" s="1"/>
  <c r="D174" i="1"/>
  <c r="F174" i="1" s="1"/>
  <c r="AL174" i="1" s="1"/>
  <c r="D173" i="1"/>
  <c r="F173" i="1" s="1"/>
  <c r="AL173" i="1" s="1"/>
  <c r="D172" i="1"/>
  <c r="F172" i="1" s="1"/>
  <c r="AL172" i="1" s="1"/>
  <c r="D171" i="1"/>
  <c r="F171" i="1" s="1"/>
  <c r="AL171" i="1" s="1"/>
  <c r="D170" i="1"/>
  <c r="F170" i="1" s="1"/>
  <c r="AL170" i="1" s="1"/>
  <c r="D169" i="1"/>
  <c r="F169" i="1" s="1"/>
  <c r="AL169" i="1" s="1"/>
  <c r="D168" i="1"/>
  <c r="F168" i="1" s="1"/>
  <c r="AL168" i="1" s="1"/>
  <c r="D167" i="1"/>
  <c r="F167" i="1" s="1"/>
  <c r="AL167" i="1" s="1"/>
  <c r="D166" i="1"/>
  <c r="F166" i="1" s="1"/>
  <c r="AL166" i="1" s="1"/>
  <c r="D165" i="1"/>
  <c r="F165" i="1" s="1"/>
  <c r="AL165" i="1" s="1"/>
  <c r="D164" i="1"/>
  <c r="F164" i="1" s="1"/>
  <c r="AL164" i="1" s="1"/>
  <c r="D163" i="1"/>
  <c r="F163" i="1" s="1"/>
  <c r="AL163" i="1" s="1"/>
  <c r="D162" i="1"/>
  <c r="F162" i="1" s="1"/>
  <c r="AL162" i="1" s="1"/>
  <c r="D161" i="1"/>
  <c r="F161" i="1" s="1"/>
  <c r="AL161" i="1" s="1"/>
  <c r="D160" i="1"/>
  <c r="F160" i="1" s="1"/>
  <c r="AL160" i="1" s="1"/>
  <c r="D159" i="1"/>
  <c r="F159" i="1" s="1"/>
  <c r="AL159" i="1" s="1"/>
  <c r="D158" i="1"/>
  <c r="F158" i="1" s="1"/>
  <c r="AL158" i="1" s="1"/>
  <c r="D157" i="1"/>
  <c r="F157" i="1" s="1"/>
  <c r="AL157" i="1" s="1"/>
  <c r="D156" i="1"/>
  <c r="F156" i="1" s="1"/>
  <c r="AL156" i="1" s="1"/>
  <c r="D155" i="1"/>
  <c r="F155" i="1" s="1"/>
  <c r="AL155" i="1" s="1"/>
  <c r="D154" i="1"/>
  <c r="F154" i="1" s="1"/>
  <c r="AL154" i="1" s="1"/>
  <c r="D153" i="1"/>
  <c r="F153" i="1" s="1"/>
  <c r="AL153" i="1" s="1"/>
  <c r="D152" i="1"/>
  <c r="F152" i="1" s="1"/>
  <c r="AL152" i="1" s="1"/>
  <c r="D151" i="1"/>
  <c r="F151" i="1" s="1"/>
  <c r="AL151" i="1" s="1"/>
  <c r="D150" i="1"/>
  <c r="F150" i="1" s="1"/>
  <c r="AL150" i="1" s="1"/>
  <c r="D149" i="1"/>
  <c r="F149" i="1" s="1"/>
  <c r="AL149" i="1" s="1"/>
  <c r="D148" i="1"/>
  <c r="F148" i="1" s="1"/>
  <c r="AL148" i="1" s="1"/>
  <c r="D147" i="1"/>
  <c r="F147" i="1" s="1"/>
  <c r="AL147" i="1" s="1"/>
  <c r="D146" i="1"/>
  <c r="F146" i="1" s="1"/>
  <c r="AL146" i="1" s="1"/>
  <c r="D145" i="1"/>
  <c r="F145" i="1" s="1"/>
  <c r="AL145" i="1" s="1"/>
  <c r="D144" i="1"/>
  <c r="F144" i="1" s="1"/>
  <c r="AL144" i="1" s="1"/>
  <c r="D143" i="1"/>
  <c r="F143" i="1" s="1"/>
  <c r="AL143" i="1" s="1"/>
  <c r="D142" i="1"/>
  <c r="F142" i="1" s="1"/>
  <c r="AL142" i="1" s="1"/>
  <c r="D141" i="1"/>
  <c r="F141" i="1" s="1"/>
  <c r="AL141" i="1" s="1"/>
  <c r="D140" i="1"/>
  <c r="F140" i="1" s="1"/>
  <c r="AL140" i="1" s="1"/>
  <c r="D139" i="1"/>
  <c r="F139" i="1" s="1"/>
  <c r="AL139" i="1" s="1"/>
  <c r="D138" i="1"/>
  <c r="F138" i="1" s="1"/>
  <c r="AL138" i="1" s="1"/>
  <c r="D137" i="1"/>
  <c r="F137" i="1" s="1"/>
  <c r="AL137" i="1" s="1"/>
  <c r="D136" i="1"/>
  <c r="F136" i="1" s="1"/>
  <c r="AL136" i="1" s="1"/>
  <c r="D135" i="1"/>
  <c r="F135" i="1" s="1"/>
  <c r="AL135" i="1" s="1"/>
  <c r="D134" i="1"/>
  <c r="F134" i="1" s="1"/>
  <c r="AL134" i="1" s="1"/>
  <c r="D133" i="1"/>
  <c r="F133" i="1" s="1"/>
  <c r="AL133" i="1" s="1"/>
  <c r="D132" i="1"/>
  <c r="F132" i="1" s="1"/>
  <c r="AL132" i="1" s="1"/>
  <c r="D131" i="1"/>
  <c r="F131" i="1" s="1"/>
  <c r="AL131" i="1" s="1"/>
  <c r="D130" i="1"/>
  <c r="F130" i="1" s="1"/>
  <c r="AL130" i="1" s="1"/>
  <c r="D129" i="1"/>
  <c r="F129" i="1" s="1"/>
  <c r="AL129" i="1" s="1"/>
  <c r="D128" i="1"/>
  <c r="F128" i="1" s="1"/>
  <c r="AL128" i="1" s="1"/>
  <c r="D127" i="1"/>
  <c r="F127" i="1" s="1"/>
  <c r="AL127" i="1" s="1"/>
  <c r="D126" i="1"/>
  <c r="F126" i="1" s="1"/>
  <c r="AL126" i="1" s="1"/>
  <c r="D125" i="1"/>
  <c r="F125" i="1" s="1"/>
  <c r="AL125" i="1" s="1"/>
  <c r="D124" i="1"/>
  <c r="F124" i="1" s="1"/>
  <c r="AL124" i="1" s="1"/>
  <c r="D123" i="1"/>
  <c r="F123" i="1" s="1"/>
  <c r="AL123" i="1" s="1"/>
  <c r="D122" i="1"/>
  <c r="F122" i="1" s="1"/>
  <c r="AL122" i="1" s="1"/>
  <c r="D121" i="1"/>
  <c r="F121" i="1" s="1"/>
  <c r="AL121" i="1" s="1"/>
  <c r="D120" i="1"/>
  <c r="F120" i="1" s="1"/>
  <c r="AL120" i="1" s="1"/>
  <c r="D119" i="1"/>
  <c r="F119" i="1" s="1"/>
  <c r="AL119" i="1" s="1"/>
  <c r="D118" i="1"/>
  <c r="F118" i="1" s="1"/>
  <c r="AL118" i="1" s="1"/>
  <c r="D117" i="1"/>
  <c r="F117" i="1" s="1"/>
  <c r="AL117" i="1" s="1"/>
  <c r="D116" i="1"/>
  <c r="F116" i="1" s="1"/>
  <c r="AL116" i="1" s="1"/>
  <c r="D115" i="1"/>
  <c r="F115" i="1" s="1"/>
  <c r="AL115" i="1" s="1"/>
  <c r="D114" i="1"/>
  <c r="F114" i="1" s="1"/>
  <c r="AL114" i="1" s="1"/>
  <c r="D113" i="1"/>
  <c r="F113" i="1" s="1"/>
  <c r="AL113" i="1" s="1"/>
  <c r="D112" i="1"/>
  <c r="F112" i="1" s="1"/>
  <c r="AL112" i="1" s="1"/>
  <c r="D111" i="1"/>
  <c r="F111" i="1" s="1"/>
  <c r="AL111" i="1" s="1"/>
  <c r="D110" i="1"/>
  <c r="F110" i="1" s="1"/>
  <c r="AL110" i="1" s="1"/>
  <c r="D109" i="1"/>
  <c r="F109" i="1" s="1"/>
  <c r="AL109" i="1" s="1"/>
  <c r="D108" i="1"/>
  <c r="F108" i="1" s="1"/>
  <c r="AL108" i="1" s="1"/>
  <c r="D107" i="1"/>
  <c r="F107" i="1" s="1"/>
  <c r="AL107" i="1" s="1"/>
  <c r="D106" i="1"/>
  <c r="F106" i="1" s="1"/>
  <c r="AL106" i="1" s="1"/>
  <c r="D105" i="1"/>
  <c r="F105" i="1" s="1"/>
  <c r="AL105" i="1" s="1"/>
  <c r="D104" i="1"/>
  <c r="F104" i="1" s="1"/>
  <c r="AL104" i="1" s="1"/>
  <c r="D103" i="1"/>
  <c r="F103" i="1" s="1"/>
  <c r="AL103" i="1" s="1"/>
  <c r="E254" i="6"/>
  <c r="K260" i="35" s="1"/>
  <c r="E253" i="6"/>
  <c r="K259" i="35" s="1"/>
  <c r="E252" i="6"/>
  <c r="K258" i="35" s="1"/>
  <c r="E251" i="6"/>
  <c r="K257" i="35" s="1"/>
  <c r="E250" i="6"/>
  <c r="K256" i="35" s="1"/>
  <c r="E249" i="6"/>
  <c r="K255" i="35" s="1"/>
  <c r="E248" i="6"/>
  <c r="K254" i="35" s="1"/>
  <c r="E247" i="6"/>
  <c r="K253" i="35" s="1"/>
  <c r="E246" i="6"/>
  <c r="K252" i="35" s="1"/>
  <c r="E245" i="6"/>
  <c r="K251" i="35" s="1"/>
  <c r="E244" i="6"/>
  <c r="K250" i="35" s="1"/>
  <c r="E243" i="6"/>
  <c r="K249" i="35" s="1"/>
  <c r="E242" i="6"/>
  <c r="K248" i="35" s="1"/>
  <c r="E241" i="6"/>
  <c r="K247" i="35" s="1"/>
  <c r="E240" i="6"/>
  <c r="K246" i="35" s="1"/>
  <c r="E239" i="6"/>
  <c r="K245" i="35" s="1"/>
  <c r="E238" i="6"/>
  <c r="K244" i="35" s="1"/>
  <c r="E237" i="6"/>
  <c r="K243" i="35" s="1"/>
  <c r="E236" i="6"/>
  <c r="K242" i="35" s="1"/>
  <c r="E235" i="6"/>
  <c r="K241" i="35" s="1"/>
  <c r="E234" i="6"/>
  <c r="K240" i="35" s="1"/>
  <c r="E233" i="6"/>
  <c r="K239" i="35" s="1"/>
  <c r="E232" i="6"/>
  <c r="K238" i="35" s="1"/>
  <c r="E231" i="6"/>
  <c r="K237" i="35" s="1"/>
  <c r="E230" i="6"/>
  <c r="K236" i="35" s="1"/>
  <c r="E229" i="6"/>
  <c r="K235" i="35" s="1"/>
  <c r="E228" i="6"/>
  <c r="K234" i="35" s="1"/>
  <c r="E227" i="6"/>
  <c r="K233" i="35" s="1"/>
  <c r="E226" i="6"/>
  <c r="K232" i="35" s="1"/>
  <c r="E225" i="6"/>
  <c r="K231" i="35" s="1"/>
  <c r="E224" i="6"/>
  <c r="K230" i="35" s="1"/>
  <c r="E223" i="6"/>
  <c r="K229" i="35" s="1"/>
  <c r="E222" i="6"/>
  <c r="K228" i="35" s="1"/>
  <c r="E221" i="6"/>
  <c r="K227" i="35" s="1"/>
  <c r="E220" i="6"/>
  <c r="K226" i="35" s="1"/>
  <c r="E219" i="6"/>
  <c r="K225" i="35" s="1"/>
  <c r="E218" i="6"/>
  <c r="K224" i="35" s="1"/>
  <c r="E217" i="6"/>
  <c r="K223" i="35" s="1"/>
  <c r="E216" i="6"/>
  <c r="K222" i="35" s="1"/>
  <c r="E215" i="6"/>
  <c r="K221" i="35" s="1"/>
  <c r="E214" i="6"/>
  <c r="K220" i="35" s="1"/>
  <c r="E213" i="6"/>
  <c r="K219" i="35" s="1"/>
  <c r="E212" i="6"/>
  <c r="K218" i="35" s="1"/>
  <c r="E211" i="6"/>
  <c r="K217" i="35" s="1"/>
  <c r="E210" i="6"/>
  <c r="K216" i="35" s="1"/>
  <c r="E209" i="6"/>
  <c r="K215" i="35" s="1"/>
  <c r="E208" i="6"/>
  <c r="K214" i="35" s="1"/>
  <c r="E207" i="6"/>
  <c r="K213" i="35" s="1"/>
  <c r="E206" i="6"/>
  <c r="K212" i="35" s="1"/>
  <c r="E205" i="6"/>
  <c r="K211" i="35" s="1"/>
  <c r="E204" i="6"/>
  <c r="K210" i="35" s="1"/>
  <c r="E203" i="6"/>
  <c r="K209" i="35" s="1"/>
  <c r="E202" i="6"/>
  <c r="K208" i="35" s="1"/>
  <c r="E201" i="6"/>
  <c r="K207" i="35" s="1"/>
  <c r="E200" i="6"/>
  <c r="K206" i="35" s="1"/>
  <c r="E199" i="6"/>
  <c r="K205" i="35" s="1"/>
  <c r="E198" i="6"/>
  <c r="K204" i="35" s="1"/>
  <c r="E197" i="6"/>
  <c r="K203" i="35" s="1"/>
  <c r="E196" i="6"/>
  <c r="K202" i="35" s="1"/>
  <c r="E195" i="6"/>
  <c r="K201" i="35" s="1"/>
  <c r="E194" i="6"/>
  <c r="K200" i="35" s="1"/>
  <c r="E193" i="6"/>
  <c r="K199" i="35" s="1"/>
  <c r="E192" i="6"/>
  <c r="K198" i="35" s="1"/>
  <c r="E191" i="6"/>
  <c r="K197" i="35" s="1"/>
  <c r="E190" i="6"/>
  <c r="K196" i="35" s="1"/>
  <c r="E189" i="6"/>
  <c r="K195" i="35" s="1"/>
  <c r="E188" i="6"/>
  <c r="K194" i="35" s="1"/>
  <c r="E187" i="6"/>
  <c r="K193" i="35" s="1"/>
  <c r="E186" i="6"/>
  <c r="K192" i="35" s="1"/>
  <c r="E185" i="6"/>
  <c r="K191" i="35" s="1"/>
  <c r="E184" i="6"/>
  <c r="K190" i="35" s="1"/>
  <c r="E183" i="6"/>
  <c r="K189" i="35" s="1"/>
  <c r="E182" i="6"/>
  <c r="K188" i="35" s="1"/>
  <c r="E181" i="6"/>
  <c r="K187" i="35" s="1"/>
  <c r="E180" i="6"/>
  <c r="K186" i="35" s="1"/>
  <c r="E179" i="6"/>
  <c r="K185" i="35" s="1"/>
  <c r="E178" i="6"/>
  <c r="K184" i="35" s="1"/>
  <c r="E177" i="6"/>
  <c r="K183" i="35" s="1"/>
  <c r="E176" i="6"/>
  <c r="K182" i="35" s="1"/>
  <c r="E175" i="6"/>
  <c r="K181" i="35" s="1"/>
  <c r="E174" i="6"/>
  <c r="K180" i="35" s="1"/>
  <c r="E173" i="6"/>
  <c r="K179" i="35" s="1"/>
  <c r="E172" i="6"/>
  <c r="K178" i="35" s="1"/>
  <c r="E171" i="6"/>
  <c r="K177" i="35" s="1"/>
  <c r="E170" i="6"/>
  <c r="K176" i="35" s="1"/>
  <c r="E169" i="6"/>
  <c r="K175" i="35" s="1"/>
  <c r="E168" i="6"/>
  <c r="K174" i="35" s="1"/>
  <c r="E167" i="6"/>
  <c r="K173" i="35" s="1"/>
  <c r="E166" i="6"/>
  <c r="K172" i="35" s="1"/>
  <c r="E165" i="6"/>
  <c r="K171" i="35" s="1"/>
  <c r="E164" i="6"/>
  <c r="K170" i="35" s="1"/>
  <c r="E163" i="6"/>
  <c r="K169" i="35" s="1"/>
  <c r="E162" i="6"/>
  <c r="K168" i="35" s="1"/>
  <c r="E161" i="6"/>
  <c r="K167" i="35" s="1"/>
  <c r="E160" i="6"/>
  <c r="K166" i="35" s="1"/>
  <c r="E159" i="6"/>
  <c r="K165" i="35" s="1"/>
  <c r="E158" i="6"/>
  <c r="K164" i="35" s="1"/>
  <c r="E157" i="6"/>
  <c r="K163" i="35" s="1"/>
  <c r="E156" i="6"/>
  <c r="K162" i="35" s="1"/>
  <c r="E155" i="6"/>
  <c r="K161" i="35" s="1"/>
  <c r="E154" i="6"/>
  <c r="K160" i="35" s="1"/>
  <c r="E153" i="6"/>
  <c r="K159" i="35" s="1"/>
  <c r="E152" i="6"/>
  <c r="K158" i="35" s="1"/>
  <c r="E151" i="6"/>
  <c r="K157" i="35" s="1"/>
  <c r="E150" i="6"/>
  <c r="K156" i="35" s="1"/>
  <c r="E149" i="6"/>
  <c r="K155" i="35" s="1"/>
  <c r="E148" i="6"/>
  <c r="K154" i="35" s="1"/>
  <c r="E147" i="6"/>
  <c r="K153" i="35" s="1"/>
  <c r="E146" i="6"/>
  <c r="K152" i="35" s="1"/>
  <c r="E145" i="6"/>
  <c r="K151" i="35" s="1"/>
  <c r="E144" i="6"/>
  <c r="K150" i="35" s="1"/>
  <c r="E143" i="6"/>
  <c r="K149" i="35" s="1"/>
  <c r="E142" i="6"/>
  <c r="K148" i="35" s="1"/>
  <c r="E141" i="6"/>
  <c r="K147" i="35" s="1"/>
  <c r="E140" i="6"/>
  <c r="K146" i="35" s="1"/>
  <c r="E139" i="6"/>
  <c r="K145" i="35" s="1"/>
  <c r="E138" i="6"/>
  <c r="K144" i="35" s="1"/>
  <c r="E137" i="6"/>
  <c r="K143" i="35" s="1"/>
  <c r="E136" i="6"/>
  <c r="K142" i="35" s="1"/>
  <c r="E135" i="6"/>
  <c r="K141" i="35" s="1"/>
  <c r="E134" i="6"/>
  <c r="K140" i="35" s="1"/>
  <c r="E133" i="6"/>
  <c r="K139" i="35" s="1"/>
  <c r="E132" i="6"/>
  <c r="K138" i="35" s="1"/>
  <c r="E131" i="6"/>
  <c r="K137" i="35" s="1"/>
  <c r="E130" i="6"/>
  <c r="K136" i="35" s="1"/>
  <c r="E129" i="6"/>
  <c r="K135" i="35" s="1"/>
  <c r="E128" i="6"/>
  <c r="K134" i="35" s="1"/>
  <c r="E127" i="6"/>
  <c r="K133" i="35" s="1"/>
  <c r="E126" i="6"/>
  <c r="K132" i="35" s="1"/>
  <c r="E125" i="6"/>
  <c r="K131" i="35" s="1"/>
  <c r="E124" i="6"/>
  <c r="K130" i="35" s="1"/>
  <c r="E123" i="6"/>
  <c r="K129" i="35" s="1"/>
  <c r="E122" i="6"/>
  <c r="K128" i="35" s="1"/>
  <c r="E121" i="6"/>
  <c r="K127" i="35" s="1"/>
  <c r="E120" i="6"/>
  <c r="K126" i="35" s="1"/>
  <c r="E119" i="6"/>
  <c r="K125" i="35" s="1"/>
  <c r="E118" i="6"/>
  <c r="K124" i="35" s="1"/>
  <c r="E117" i="6"/>
  <c r="K123" i="35" s="1"/>
  <c r="E116" i="6"/>
  <c r="K122" i="35" s="1"/>
  <c r="E115" i="6"/>
  <c r="K121" i="35" s="1"/>
  <c r="E114" i="6"/>
  <c r="K120" i="35" s="1"/>
  <c r="E113" i="6"/>
  <c r="K119" i="35" s="1"/>
  <c r="E112" i="6"/>
  <c r="K118" i="35" s="1"/>
  <c r="E111" i="6"/>
  <c r="K117" i="35" s="1"/>
  <c r="E110" i="6"/>
  <c r="K116" i="35" s="1"/>
  <c r="E109" i="6"/>
  <c r="K115" i="35" s="1"/>
  <c r="E108" i="6"/>
  <c r="K114" i="35" s="1"/>
  <c r="E107" i="6"/>
  <c r="K113" i="35" s="1"/>
  <c r="E106" i="6"/>
  <c r="K112" i="35" s="1"/>
  <c r="E105" i="6"/>
  <c r="K111" i="35" s="1"/>
  <c r="E104" i="6"/>
  <c r="K110" i="35" s="1"/>
  <c r="P114" i="35" l="1"/>
  <c r="R114" i="35"/>
  <c r="N114" i="35"/>
  <c r="S114" i="35"/>
  <c r="L114" i="35"/>
  <c r="T114" i="35"/>
  <c r="V114" i="35"/>
  <c r="M114" i="35"/>
  <c r="U114" i="35"/>
  <c r="O114" i="35"/>
  <c r="Q114" i="35"/>
  <c r="P118" i="35"/>
  <c r="R118" i="35"/>
  <c r="N118" i="35"/>
  <c r="S118" i="35"/>
  <c r="L118" i="35"/>
  <c r="T118" i="35"/>
  <c r="V118" i="35"/>
  <c r="M118" i="35"/>
  <c r="U118" i="35"/>
  <c r="O118" i="35"/>
  <c r="Q118" i="35"/>
  <c r="R122" i="35"/>
  <c r="N122" i="35"/>
  <c r="P122" i="35"/>
  <c r="S122" i="35"/>
  <c r="L122" i="35"/>
  <c r="T122" i="35"/>
  <c r="V122" i="35"/>
  <c r="M122" i="35"/>
  <c r="U122" i="35"/>
  <c r="O122" i="35"/>
  <c r="Q122" i="35"/>
  <c r="R124" i="35"/>
  <c r="T124" i="35"/>
  <c r="V124" i="35"/>
  <c r="N124" i="35"/>
  <c r="S124" i="35"/>
  <c r="L124" i="35"/>
  <c r="P124" i="35"/>
  <c r="M124" i="35"/>
  <c r="U124" i="35"/>
  <c r="O124" i="35"/>
  <c r="Q124" i="35"/>
  <c r="V126" i="35"/>
  <c r="R126" i="35"/>
  <c r="T126" i="35"/>
  <c r="P126" i="35"/>
  <c r="L126" i="35"/>
  <c r="N126" i="35"/>
  <c r="S126" i="35"/>
  <c r="M126" i="35"/>
  <c r="U126" i="35"/>
  <c r="O126" i="35"/>
  <c r="Q126" i="35"/>
  <c r="T128" i="35"/>
  <c r="P128" i="35"/>
  <c r="R128" i="35"/>
  <c r="S128" i="35"/>
  <c r="L128" i="35"/>
  <c r="V128" i="35"/>
  <c r="N128" i="35"/>
  <c r="M128" i="35"/>
  <c r="U128" i="35"/>
  <c r="O128" i="35"/>
  <c r="Q128" i="35"/>
  <c r="V130" i="35"/>
  <c r="R130" i="35"/>
  <c r="S130" i="35"/>
  <c r="L130" i="35"/>
  <c r="T130" i="35"/>
  <c r="N130" i="35"/>
  <c r="P130" i="35"/>
  <c r="M130" i="35"/>
  <c r="U130" i="35"/>
  <c r="O130" i="35"/>
  <c r="Q130" i="35"/>
  <c r="S132" i="35"/>
  <c r="L132" i="35"/>
  <c r="V132" i="35"/>
  <c r="N132" i="35"/>
  <c r="T132" i="35"/>
  <c r="P132" i="35"/>
  <c r="R132" i="35"/>
  <c r="M132" i="35"/>
  <c r="U132" i="35"/>
  <c r="O132" i="35"/>
  <c r="Q132" i="35"/>
  <c r="V134" i="35"/>
  <c r="R134" i="35"/>
  <c r="T134" i="35"/>
  <c r="P134" i="35"/>
  <c r="N134" i="35"/>
  <c r="S134" i="35"/>
  <c r="L134" i="35"/>
  <c r="M134" i="35"/>
  <c r="U134" i="35"/>
  <c r="O134" i="35"/>
  <c r="Q134" i="35"/>
  <c r="S136" i="35"/>
  <c r="L136" i="35"/>
  <c r="V136" i="35"/>
  <c r="N136" i="35"/>
  <c r="T136" i="35"/>
  <c r="P136" i="35"/>
  <c r="R136" i="35"/>
  <c r="M136" i="35"/>
  <c r="U136" i="35"/>
  <c r="O136" i="35"/>
  <c r="Q136" i="35"/>
  <c r="V138" i="35"/>
  <c r="R138" i="35"/>
  <c r="T138" i="35"/>
  <c r="P138" i="35"/>
  <c r="S138" i="35"/>
  <c r="L138" i="35"/>
  <c r="N138" i="35"/>
  <c r="M138" i="35"/>
  <c r="U138" i="35"/>
  <c r="O138" i="35"/>
  <c r="Q138" i="35"/>
  <c r="T140" i="35"/>
  <c r="P140" i="35"/>
  <c r="R140" i="35"/>
  <c r="S140" i="35"/>
  <c r="L140" i="35"/>
  <c r="V140" i="35"/>
  <c r="N140" i="35"/>
  <c r="M140" i="35"/>
  <c r="U140" i="35"/>
  <c r="O140" i="35"/>
  <c r="Q140" i="35"/>
  <c r="V142" i="35"/>
  <c r="R142" i="35"/>
  <c r="T142" i="35"/>
  <c r="P142" i="35"/>
  <c r="N142" i="35"/>
  <c r="S142" i="35"/>
  <c r="L142" i="35"/>
  <c r="M142" i="35"/>
  <c r="U142" i="35"/>
  <c r="O142" i="35"/>
  <c r="Q142" i="35"/>
  <c r="T144" i="35"/>
  <c r="P144" i="35"/>
  <c r="R144" i="35"/>
  <c r="S144" i="35"/>
  <c r="L144" i="35"/>
  <c r="V144" i="35"/>
  <c r="N144" i="35"/>
  <c r="M144" i="35"/>
  <c r="U144" i="35"/>
  <c r="O144" i="35"/>
  <c r="Q144" i="35"/>
  <c r="V146" i="35"/>
  <c r="N146" i="35"/>
  <c r="L146" i="35"/>
  <c r="R146" i="35"/>
  <c r="P146" i="35"/>
  <c r="S146" i="35"/>
  <c r="T146" i="35"/>
  <c r="M146" i="35"/>
  <c r="U146" i="35"/>
  <c r="O146" i="35"/>
  <c r="Q146" i="35"/>
  <c r="V148" i="35"/>
  <c r="N148" i="35"/>
  <c r="S148" i="35"/>
  <c r="T148" i="35"/>
  <c r="P148" i="35"/>
  <c r="L148" i="35"/>
  <c r="R148" i="35"/>
  <c r="M148" i="35"/>
  <c r="U148" i="35"/>
  <c r="O148" i="35"/>
  <c r="Q148" i="35"/>
  <c r="N150" i="35"/>
  <c r="V150" i="35"/>
  <c r="S150" i="35"/>
  <c r="T150" i="35"/>
  <c r="P150" i="35"/>
  <c r="L150" i="35"/>
  <c r="R150" i="35"/>
  <c r="M150" i="35"/>
  <c r="U150" i="35"/>
  <c r="O150" i="35"/>
  <c r="Q150" i="35"/>
  <c r="N152" i="35"/>
  <c r="V152" i="35"/>
  <c r="S152" i="35"/>
  <c r="T152" i="35"/>
  <c r="P152" i="35"/>
  <c r="L152" i="35"/>
  <c r="R152" i="35"/>
  <c r="M152" i="35"/>
  <c r="U152" i="35"/>
  <c r="O152" i="35"/>
  <c r="Q152" i="35"/>
  <c r="P154" i="35"/>
  <c r="M154" i="35"/>
  <c r="S154" i="35"/>
  <c r="R154" i="35"/>
  <c r="T154" i="35"/>
  <c r="Q154" i="35"/>
  <c r="U154" i="35"/>
  <c r="N154" i="35"/>
  <c r="L154" i="35"/>
  <c r="V154" i="35"/>
  <c r="O154" i="35"/>
  <c r="M156" i="35"/>
  <c r="T156" i="35"/>
  <c r="S156" i="35"/>
  <c r="O156" i="35"/>
  <c r="R156" i="35"/>
  <c r="P156" i="35"/>
  <c r="L156" i="35"/>
  <c r="V156" i="35"/>
  <c r="N156" i="35"/>
  <c r="U156" i="35"/>
  <c r="Q156" i="35"/>
  <c r="P158" i="35"/>
  <c r="R158" i="35"/>
  <c r="T158" i="35"/>
  <c r="S158" i="35"/>
  <c r="Q158" i="35"/>
  <c r="U158" i="35"/>
  <c r="V158" i="35"/>
  <c r="N158" i="35"/>
  <c r="O158" i="35"/>
  <c r="M158" i="35"/>
  <c r="L158" i="35"/>
  <c r="S160" i="35"/>
  <c r="M160" i="35"/>
  <c r="T160" i="35"/>
  <c r="O160" i="35"/>
  <c r="R160" i="35"/>
  <c r="P160" i="35"/>
  <c r="L160" i="35"/>
  <c r="V160" i="35"/>
  <c r="N160" i="35"/>
  <c r="U160" i="35"/>
  <c r="Q160" i="35"/>
  <c r="P162" i="35"/>
  <c r="U162" i="35"/>
  <c r="R162" i="35"/>
  <c r="T162" i="35"/>
  <c r="S162" i="35"/>
  <c r="Q162" i="35"/>
  <c r="V162" i="35"/>
  <c r="N162" i="35"/>
  <c r="O162" i="35"/>
  <c r="M162" i="35"/>
  <c r="L162" i="35"/>
  <c r="T164" i="35"/>
  <c r="S164" i="35"/>
  <c r="M164" i="35"/>
  <c r="O164" i="35"/>
  <c r="R164" i="35"/>
  <c r="P164" i="35"/>
  <c r="L164" i="35"/>
  <c r="V164" i="35"/>
  <c r="N164" i="35"/>
  <c r="U164" i="35"/>
  <c r="Q164" i="35"/>
  <c r="Q166" i="35"/>
  <c r="O166" i="35"/>
  <c r="M166" i="35"/>
  <c r="U166" i="35"/>
  <c r="P166" i="35"/>
  <c r="V166" i="35"/>
  <c r="N166" i="35"/>
  <c r="T166" i="35"/>
  <c r="L166" i="35"/>
  <c r="R166" i="35"/>
  <c r="S166" i="35"/>
  <c r="O168" i="35"/>
  <c r="Q168" i="35"/>
  <c r="U168" i="35"/>
  <c r="M168" i="35"/>
  <c r="T168" i="35"/>
  <c r="L168" i="35"/>
  <c r="R168" i="35"/>
  <c r="S168" i="35"/>
  <c r="P168" i="35"/>
  <c r="V168" i="35"/>
  <c r="N168" i="35"/>
  <c r="M170" i="35"/>
  <c r="U170" i="35"/>
  <c r="Q170" i="35"/>
  <c r="O170" i="35"/>
  <c r="P170" i="35"/>
  <c r="V170" i="35"/>
  <c r="N170" i="35"/>
  <c r="T170" i="35"/>
  <c r="L170" i="35"/>
  <c r="R170" i="35"/>
  <c r="S170" i="35"/>
  <c r="O172" i="35"/>
  <c r="U172" i="35"/>
  <c r="Q172" i="35"/>
  <c r="M172" i="35"/>
  <c r="T172" i="35"/>
  <c r="L172" i="35"/>
  <c r="R172" i="35"/>
  <c r="S172" i="35"/>
  <c r="P172" i="35"/>
  <c r="V172" i="35"/>
  <c r="N172" i="35"/>
  <c r="U174" i="35"/>
  <c r="Q174" i="35"/>
  <c r="O174" i="35"/>
  <c r="M174" i="35"/>
  <c r="P174" i="35"/>
  <c r="V174" i="35"/>
  <c r="N174" i="35"/>
  <c r="T174" i="35"/>
  <c r="L174" i="35"/>
  <c r="R174" i="35"/>
  <c r="S174" i="35"/>
  <c r="O176" i="35"/>
  <c r="M176" i="35"/>
  <c r="U176" i="35"/>
  <c r="Q176" i="35"/>
  <c r="T176" i="35"/>
  <c r="L176" i="35"/>
  <c r="R176" i="35"/>
  <c r="S176" i="35"/>
  <c r="P176" i="35"/>
  <c r="V176" i="35"/>
  <c r="N176" i="35"/>
  <c r="U178" i="35"/>
  <c r="M178" i="35"/>
  <c r="Q178" i="35"/>
  <c r="O178" i="35"/>
  <c r="P178" i="35"/>
  <c r="V178" i="35"/>
  <c r="N178" i="35"/>
  <c r="T178" i="35"/>
  <c r="L178" i="35"/>
  <c r="R178" i="35"/>
  <c r="S178" i="35"/>
  <c r="U180" i="35"/>
  <c r="O180" i="35"/>
  <c r="Q180" i="35"/>
  <c r="M180" i="35"/>
  <c r="T180" i="35"/>
  <c r="L180" i="35"/>
  <c r="R180" i="35"/>
  <c r="S180" i="35"/>
  <c r="P180" i="35"/>
  <c r="V180" i="35"/>
  <c r="N180" i="35"/>
  <c r="M182" i="35"/>
  <c r="U182" i="35"/>
  <c r="Q182" i="35"/>
  <c r="O182" i="35"/>
  <c r="P182" i="35"/>
  <c r="V182" i="35"/>
  <c r="N182" i="35"/>
  <c r="T182" i="35"/>
  <c r="L182" i="35"/>
  <c r="R182" i="35"/>
  <c r="S182" i="35"/>
  <c r="O184" i="35"/>
  <c r="Q184" i="35"/>
  <c r="U184" i="35"/>
  <c r="M184" i="35"/>
  <c r="T184" i="35"/>
  <c r="L184" i="35"/>
  <c r="R184" i="35"/>
  <c r="S184" i="35"/>
  <c r="P184" i="35"/>
  <c r="V184" i="35"/>
  <c r="N184" i="35"/>
  <c r="M186" i="35"/>
  <c r="U186" i="35"/>
  <c r="Q186" i="35"/>
  <c r="O186" i="35"/>
  <c r="P186" i="35"/>
  <c r="V186" i="35"/>
  <c r="N186" i="35"/>
  <c r="T186" i="35"/>
  <c r="L186" i="35"/>
  <c r="R186" i="35"/>
  <c r="S186" i="35"/>
  <c r="O188" i="35"/>
  <c r="U188" i="35"/>
  <c r="Q188" i="35"/>
  <c r="M188" i="35"/>
  <c r="T188" i="35"/>
  <c r="L188" i="35"/>
  <c r="R188" i="35"/>
  <c r="S188" i="35"/>
  <c r="P188" i="35"/>
  <c r="V188" i="35"/>
  <c r="N188" i="35"/>
  <c r="U190" i="35"/>
  <c r="Q190" i="35"/>
  <c r="O190" i="35"/>
  <c r="M190" i="35"/>
  <c r="P190" i="35"/>
  <c r="V190" i="35"/>
  <c r="N190" i="35"/>
  <c r="T190" i="35"/>
  <c r="L190" i="35"/>
  <c r="R190" i="35"/>
  <c r="S190" i="35"/>
  <c r="O192" i="35"/>
  <c r="M192" i="35"/>
  <c r="U192" i="35"/>
  <c r="Q192" i="35"/>
  <c r="T192" i="35"/>
  <c r="L192" i="35"/>
  <c r="R192" i="35"/>
  <c r="S192" i="35"/>
  <c r="P192" i="35"/>
  <c r="V192" i="35"/>
  <c r="N192" i="35"/>
  <c r="U194" i="35"/>
  <c r="Q194" i="35"/>
  <c r="O194" i="35"/>
  <c r="M194" i="35"/>
  <c r="P194" i="35"/>
  <c r="V194" i="35"/>
  <c r="N194" i="35"/>
  <c r="T194" i="35"/>
  <c r="L194" i="35"/>
  <c r="R194" i="35"/>
  <c r="S194" i="35"/>
  <c r="U196" i="35"/>
  <c r="O196" i="35"/>
  <c r="Q196" i="35"/>
  <c r="M196" i="35"/>
  <c r="T196" i="35"/>
  <c r="L196" i="35"/>
  <c r="R196" i="35"/>
  <c r="S196" i="35"/>
  <c r="P196" i="35"/>
  <c r="V196" i="35"/>
  <c r="N196" i="35"/>
  <c r="M198" i="35"/>
  <c r="U198" i="35"/>
  <c r="Q198" i="35"/>
  <c r="O198" i="35"/>
  <c r="P198" i="35"/>
  <c r="V198" i="35"/>
  <c r="N198" i="35"/>
  <c r="T198" i="35"/>
  <c r="L198" i="35"/>
  <c r="R198" i="35"/>
  <c r="S198" i="35"/>
  <c r="O200" i="35"/>
  <c r="Q200" i="35"/>
  <c r="U200" i="35"/>
  <c r="M200" i="35"/>
  <c r="T200" i="35"/>
  <c r="L200" i="35"/>
  <c r="R200" i="35"/>
  <c r="S200" i="35"/>
  <c r="P200" i="35"/>
  <c r="V200" i="35"/>
  <c r="N200" i="35"/>
  <c r="S202" i="35"/>
  <c r="O202" i="35"/>
  <c r="U202" i="35"/>
  <c r="R202" i="35"/>
  <c r="M202" i="35"/>
  <c r="T202" i="35"/>
  <c r="L202" i="35"/>
  <c r="V202" i="35"/>
  <c r="N202" i="35"/>
  <c r="P202" i="35"/>
  <c r="Q202" i="35"/>
  <c r="O204" i="35"/>
  <c r="R204" i="35"/>
  <c r="U204" i="35"/>
  <c r="S204" i="35"/>
  <c r="N204" i="35"/>
  <c r="M204" i="35"/>
  <c r="T204" i="35"/>
  <c r="L204" i="35"/>
  <c r="V204" i="35"/>
  <c r="P204" i="35"/>
  <c r="Q204" i="35"/>
  <c r="U206" i="35"/>
  <c r="R206" i="35"/>
  <c r="O206" i="35"/>
  <c r="S206" i="35"/>
  <c r="M206" i="35"/>
  <c r="N206" i="35"/>
  <c r="T206" i="35"/>
  <c r="L206" i="35"/>
  <c r="V206" i="35"/>
  <c r="P206" i="35"/>
  <c r="Q206" i="35"/>
  <c r="O208" i="35"/>
  <c r="N208" i="35"/>
  <c r="M208" i="35"/>
  <c r="U208" i="35"/>
  <c r="S208" i="35"/>
  <c r="R208" i="35"/>
  <c r="P208" i="35"/>
  <c r="Q208" i="35"/>
  <c r="T208" i="35"/>
  <c r="L208" i="35"/>
  <c r="V208" i="35"/>
  <c r="U210" i="35"/>
  <c r="S210" i="35"/>
  <c r="O210" i="35"/>
  <c r="R210" i="35"/>
  <c r="M210" i="35"/>
  <c r="T210" i="35"/>
  <c r="L210" i="35"/>
  <c r="V210" i="35"/>
  <c r="N210" i="35"/>
  <c r="P210" i="35"/>
  <c r="Q210" i="35"/>
  <c r="U212" i="35"/>
  <c r="O212" i="35"/>
  <c r="R212" i="35"/>
  <c r="M212" i="35"/>
  <c r="S212" i="35"/>
  <c r="N212" i="35"/>
  <c r="T212" i="35"/>
  <c r="L212" i="35"/>
  <c r="V212" i="35"/>
  <c r="P212" i="35"/>
  <c r="Q212" i="35"/>
  <c r="S214" i="35"/>
  <c r="M214" i="35"/>
  <c r="O214" i="35"/>
  <c r="R214" i="35"/>
  <c r="U214" i="35"/>
  <c r="N214" i="35"/>
  <c r="T214" i="35"/>
  <c r="L214" i="35"/>
  <c r="V214" i="35"/>
  <c r="P214" i="35"/>
  <c r="Q214" i="35"/>
  <c r="R216" i="35"/>
  <c r="O216" i="35"/>
  <c r="N216" i="35"/>
  <c r="M216" i="35"/>
  <c r="U216" i="35"/>
  <c r="S216" i="35"/>
  <c r="P216" i="35"/>
  <c r="Q216" i="35"/>
  <c r="T216" i="35"/>
  <c r="L216" i="35"/>
  <c r="V216" i="35"/>
  <c r="U218" i="35"/>
  <c r="R218" i="35"/>
  <c r="M218" i="35"/>
  <c r="S218" i="35"/>
  <c r="O218" i="35"/>
  <c r="T218" i="35"/>
  <c r="L218" i="35"/>
  <c r="V218" i="35"/>
  <c r="N218" i="35"/>
  <c r="P218" i="35"/>
  <c r="Q218" i="35"/>
  <c r="U220" i="35"/>
  <c r="O220" i="35"/>
  <c r="M220" i="35"/>
  <c r="R220" i="35"/>
  <c r="S220" i="35"/>
  <c r="N220" i="35"/>
  <c r="T220" i="35"/>
  <c r="L220" i="35"/>
  <c r="V220" i="35"/>
  <c r="P220" i="35"/>
  <c r="Q220" i="35"/>
  <c r="N222" i="35"/>
  <c r="M222" i="35"/>
  <c r="Q222" i="35"/>
  <c r="V222" i="35"/>
  <c r="S222" i="35"/>
  <c r="P222" i="35"/>
  <c r="U222" i="35"/>
  <c r="R222" i="35"/>
  <c r="T222" i="35"/>
  <c r="L222" i="35"/>
  <c r="O222" i="35"/>
  <c r="O224" i="35"/>
  <c r="N224" i="35"/>
  <c r="Q224" i="35"/>
  <c r="V224" i="35"/>
  <c r="U224" i="35"/>
  <c r="P224" i="35"/>
  <c r="R224" i="35"/>
  <c r="S224" i="35"/>
  <c r="T224" i="35"/>
  <c r="L224" i="35"/>
  <c r="M224" i="35"/>
  <c r="V226" i="35"/>
  <c r="R226" i="35"/>
  <c r="P226" i="35"/>
  <c r="U226" i="35"/>
  <c r="Q226" i="35"/>
  <c r="M226" i="35"/>
  <c r="T226" i="35"/>
  <c r="L226" i="35"/>
  <c r="O226" i="35"/>
  <c r="S226" i="35"/>
  <c r="N226" i="35"/>
  <c r="S228" i="35"/>
  <c r="O228" i="35"/>
  <c r="V228" i="35"/>
  <c r="T228" i="35"/>
  <c r="L228" i="35"/>
  <c r="M228" i="35"/>
  <c r="U228" i="35"/>
  <c r="P228" i="35"/>
  <c r="R228" i="35"/>
  <c r="Q228" i="35"/>
  <c r="N228" i="35"/>
  <c r="T230" i="35"/>
  <c r="L230" i="35"/>
  <c r="N230" i="35"/>
  <c r="V230" i="35"/>
  <c r="R230" i="35"/>
  <c r="O230" i="35"/>
  <c r="P230" i="35"/>
  <c r="Q230" i="35"/>
  <c r="U230" i="35"/>
  <c r="S230" i="35"/>
  <c r="M230" i="35"/>
  <c r="S232" i="35"/>
  <c r="U232" i="35"/>
  <c r="N232" i="35"/>
  <c r="O232" i="35"/>
  <c r="R232" i="35"/>
  <c r="M232" i="35"/>
  <c r="T232" i="35"/>
  <c r="L232" i="35"/>
  <c r="V232" i="35"/>
  <c r="P232" i="35"/>
  <c r="Q232" i="35"/>
  <c r="U234" i="35"/>
  <c r="O234" i="35"/>
  <c r="M234" i="35"/>
  <c r="Q234" i="35"/>
  <c r="V234" i="35"/>
  <c r="P234" i="35"/>
  <c r="S234" i="35"/>
  <c r="R234" i="35"/>
  <c r="T234" i="35"/>
  <c r="L234" i="35"/>
  <c r="N234" i="35"/>
  <c r="S236" i="35"/>
  <c r="O236" i="35"/>
  <c r="N236" i="35"/>
  <c r="U236" i="35"/>
  <c r="R236" i="35"/>
  <c r="M236" i="35"/>
  <c r="T236" i="35"/>
  <c r="P236" i="35"/>
  <c r="Q236" i="35"/>
  <c r="L236" i="35"/>
  <c r="V236" i="35"/>
  <c r="Q238" i="35"/>
  <c r="R238" i="35"/>
  <c r="O238" i="35"/>
  <c r="P238" i="35"/>
  <c r="S238" i="35"/>
  <c r="U238" i="35"/>
  <c r="V238" i="35"/>
  <c r="T238" i="35"/>
  <c r="L238" i="35"/>
  <c r="N238" i="35"/>
  <c r="M238" i="35"/>
  <c r="R240" i="35"/>
  <c r="S240" i="35"/>
  <c r="N240" i="35"/>
  <c r="U240" i="35"/>
  <c r="M240" i="35"/>
  <c r="O240" i="35"/>
  <c r="P240" i="35"/>
  <c r="Q240" i="35"/>
  <c r="T240" i="35"/>
  <c r="L240" i="35"/>
  <c r="V240" i="35"/>
  <c r="Q242" i="35"/>
  <c r="R242" i="35"/>
  <c r="M242" i="35"/>
  <c r="P242" i="35"/>
  <c r="S242" i="35"/>
  <c r="V242" i="35"/>
  <c r="U242" i="35"/>
  <c r="T242" i="35"/>
  <c r="L242" i="35"/>
  <c r="N242" i="35"/>
  <c r="O242" i="35"/>
  <c r="P244" i="35"/>
  <c r="U244" i="35"/>
  <c r="T244" i="35"/>
  <c r="O244" i="35"/>
  <c r="M244" i="35"/>
  <c r="R244" i="35"/>
  <c r="Q244" i="35"/>
  <c r="S244" i="35"/>
  <c r="V244" i="35"/>
  <c r="N244" i="35"/>
  <c r="L244" i="35"/>
  <c r="V246" i="35"/>
  <c r="N246" i="35"/>
  <c r="O246" i="35"/>
  <c r="S246" i="35"/>
  <c r="U246" i="35"/>
  <c r="Q246" i="35"/>
  <c r="R246" i="35"/>
  <c r="T246" i="35"/>
  <c r="P246" i="35"/>
  <c r="L246" i="35"/>
  <c r="M246" i="35"/>
  <c r="U248" i="35"/>
  <c r="V248" i="35"/>
  <c r="N248" i="35"/>
  <c r="L248" i="35"/>
  <c r="T248" i="35"/>
  <c r="S248" i="35"/>
  <c r="R248" i="35"/>
  <c r="Q248" i="35"/>
  <c r="P248" i="35"/>
  <c r="M248" i="35"/>
  <c r="O248" i="35"/>
  <c r="U250" i="35"/>
  <c r="P250" i="35"/>
  <c r="L250" i="35"/>
  <c r="S250" i="35"/>
  <c r="V250" i="35"/>
  <c r="N250" i="35"/>
  <c r="O250" i="35"/>
  <c r="R250" i="35"/>
  <c r="T250" i="35"/>
  <c r="M250" i="35"/>
  <c r="Q250" i="35"/>
  <c r="U252" i="35"/>
  <c r="T252" i="35"/>
  <c r="P252" i="35"/>
  <c r="M252" i="35"/>
  <c r="O252" i="35"/>
  <c r="V252" i="35"/>
  <c r="N252" i="35"/>
  <c r="L252" i="35"/>
  <c r="R252" i="35"/>
  <c r="S252" i="35"/>
  <c r="Q252" i="35"/>
  <c r="U254" i="35"/>
  <c r="M254" i="35"/>
  <c r="R254" i="35"/>
  <c r="T254" i="35"/>
  <c r="S254" i="35"/>
  <c r="P254" i="35"/>
  <c r="V254" i="35"/>
  <c r="N254" i="35"/>
  <c r="O254" i="35"/>
  <c r="L254" i="35"/>
  <c r="Q254" i="35"/>
  <c r="O256" i="35"/>
  <c r="S256" i="35"/>
  <c r="V256" i="35"/>
  <c r="N256" i="35"/>
  <c r="L256" i="35"/>
  <c r="M256" i="35"/>
  <c r="U256" i="35"/>
  <c r="R256" i="35"/>
  <c r="Q256" i="35"/>
  <c r="T256" i="35"/>
  <c r="P256" i="35"/>
  <c r="M258" i="35"/>
  <c r="P258" i="35"/>
  <c r="S258" i="35"/>
  <c r="L258" i="35"/>
  <c r="U258" i="35"/>
  <c r="V258" i="35"/>
  <c r="N258" i="35"/>
  <c r="O258" i="35"/>
  <c r="R258" i="35"/>
  <c r="T258" i="35"/>
  <c r="Q258" i="35"/>
  <c r="U260" i="35"/>
  <c r="O260" i="35"/>
  <c r="P260" i="35"/>
  <c r="M260" i="35"/>
  <c r="T260" i="35"/>
  <c r="V260" i="35"/>
  <c r="N260" i="35"/>
  <c r="L260" i="35"/>
  <c r="Q260" i="35"/>
  <c r="R260" i="35"/>
  <c r="S260" i="35"/>
  <c r="R110" i="35"/>
  <c r="N110" i="35"/>
  <c r="P110" i="35"/>
  <c r="S110" i="35"/>
  <c r="L110" i="35"/>
  <c r="T110" i="35"/>
  <c r="V110" i="35"/>
  <c r="M110" i="35"/>
  <c r="U110" i="35"/>
  <c r="O110" i="35"/>
  <c r="Q110" i="35"/>
  <c r="R112" i="35"/>
  <c r="T112" i="35"/>
  <c r="V112" i="35"/>
  <c r="N112" i="35"/>
  <c r="S112" i="35"/>
  <c r="L112" i="35"/>
  <c r="P112" i="35"/>
  <c r="M112" i="35"/>
  <c r="U112" i="35"/>
  <c r="O112" i="35"/>
  <c r="Q112" i="35"/>
  <c r="R116" i="35"/>
  <c r="T116" i="35"/>
  <c r="V116" i="35"/>
  <c r="N116" i="35"/>
  <c r="S116" i="35"/>
  <c r="L116" i="35"/>
  <c r="P116" i="35"/>
  <c r="M116" i="35"/>
  <c r="U116" i="35"/>
  <c r="O116" i="35"/>
  <c r="Q116" i="35"/>
  <c r="R120" i="35"/>
  <c r="T120" i="35"/>
  <c r="V120" i="35"/>
  <c r="N120" i="35"/>
  <c r="L120" i="35"/>
  <c r="S120" i="35"/>
  <c r="P120" i="35"/>
  <c r="M120" i="35"/>
  <c r="U120" i="35"/>
  <c r="O120" i="35"/>
  <c r="Q120" i="35"/>
  <c r="V111" i="35"/>
  <c r="T111" i="35"/>
  <c r="R111" i="35"/>
  <c r="N111" i="35"/>
  <c r="S111" i="35"/>
  <c r="L111" i="35"/>
  <c r="P111" i="35"/>
  <c r="Q111" i="35"/>
  <c r="M111" i="35"/>
  <c r="U111" i="35"/>
  <c r="O111" i="35"/>
  <c r="P113" i="35"/>
  <c r="R113" i="35"/>
  <c r="T113" i="35"/>
  <c r="V113" i="35"/>
  <c r="L113" i="35"/>
  <c r="S113" i="35"/>
  <c r="N113" i="35"/>
  <c r="Q113" i="35"/>
  <c r="M113" i="35"/>
  <c r="U113" i="35"/>
  <c r="O113" i="35"/>
  <c r="S115" i="35"/>
  <c r="L115" i="35"/>
  <c r="P115" i="35"/>
  <c r="T115" i="35"/>
  <c r="R115" i="35"/>
  <c r="N115" i="35"/>
  <c r="V115" i="35"/>
  <c r="Q115" i="35"/>
  <c r="M115" i="35"/>
  <c r="U115" i="35"/>
  <c r="O115" i="35"/>
  <c r="P117" i="35"/>
  <c r="R117" i="35"/>
  <c r="T117" i="35"/>
  <c r="V117" i="35"/>
  <c r="L117" i="35"/>
  <c r="S117" i="35"/>
  <c r="N117" i="35"/>
  <c r="Q117" i="35"/>
  <c r="M117" i="35"/>
  <c r="U117" i="35"/>
  <c r="O117" i="35"/>
  <c r="V119" i="35"/>
  <c r="S119" i="35"/>
  <c r="L119" i="35"/>
  <c r="P119" i="35"/>
  <c r="T119" i="35"/>
  <c r="R119" i="35"/>
  <c r="N119" i="35"/>
  <c r="Q119" i="35"/>
  <c r="M119" i="35"/>
  <c r="U119" i="35"/>
  <c r="O119" i="35"/>
  <c r="R121" i="35"/>
  <c r="P121" i="35"/>
  <c r="T121" i="35"/>
  <c r="V121" i="35"/>
  <c r="L121" i="35"/>
  <c r="S121" i="35"/>
  <c r="N121" i="35"/>
  <c r="Q121" i="35"/>
  <c r="M121" i="35"/>
  <c r="U121" i="35"/>
  <c r="O121" i="35"/>
  <c r="V123" i="35"/>
  <c r="S123" i="35"/>
  <c r="L123" i="35"/>
  <c r="P123" i="35"/>
  <c r="T123" i="35"/>
  <c r="R123" i="35"/>
  <c r="N123" i="35"/>
  <c r="Q123" i="35"/>
  <c r="M123" i="35"/>
  <c r="U123" i="35"/>
  <c r="O123" i="35"/>
  <c r="R125" i="35"/>
  <c r="P125" i="35"/>
  <c r="T125" i="35"/>
  <c r="V125" i="35"/>
  <c r="L125" i="35"/>
  <c r="S125" i="35"/>
  <c r="N125" i="35"/>
  <c r="Q125" i="35"/>
  <c r="M125" i="35"/>
  <c r="U125" i="35"/>
  <c r="O125" i="35"/>
  <c r="V127" i="35"/>
  <c r="T127" i="35"/>
  <c r="P127" i="35"/>
  <c r="S127" i="35"/>
  <c r="L127" i="35"/>
  <c r="N127" i="35"/>
  <c r="R127" i="35"/>
  <c r="Q127" i="35"/>
  <c r="M127" i="35"/>
  <c r="U127" i="35"/>
  <c r="O127" i="35"/>
  <c r="V129" i="35"/>
  <c r="N129" i="35"/>
  <c r="R129" i="35"/>
  <c r="S129" i="35"/>
  <c r="L129" i="35"/>
  <c r="T129" i="35"/>
  <c r="P129" i="35"/>
  <c r="Q129" i="35"/>
  <c r="M129" i="35"/>
  <c r="U129" i="35"/>
  <c r="O129" i="35"/>
  <c r="V131" i="35"/>
  <c r="T131" i="35"/>
  <c r="P131" i="35"/>
  <c r="S131" i="35"/>
  <c r="N131" i="35"/>
  <c r="L131" i="35"/>
  <c r="R131" i="35"/>
  <c r="Q131" i="35"/>
  <c r="M131" i="35"/>
  <c r="U131" i="35"/>
  <c r="O131" i="35"/>
  <c r="R133" i="35"/>
  <c r="N133" i="35"/>
  <c r="V133" i="35"/>
  <c r="S133" i="35"/>
  <c r="L133" i="35"/>
  <c r="T133" i="35"/>
  <c r="P133" i="35"/>
  <c r="Q133" i="35"/>
  <c r="M133" i="35"/>
  <c r="U133" i="35"/>
  <c r="O133" i="35"/>
  <c r="R135" i="35"/>
  <c r="V135" i="35"/>
  <c r="N135" i="35"/>
  <c r="T135" i="35"/>
  <c r="P135" i="35"/>
  <c r="S135" i="35"/>
  <c r="L135" i="35"/>
  <c r="Q135" i="35"/>
  <c r="M135" i="35"/>
  <c r="U135" i="35"/>
  <c r="O135" i="35"/>
  <c r="R137" i="35"/>
  <c r="N137" i="35"/>
  <c r="V137" i="35"/>
  <c r="T137" i="35"/>
  <c r="P137" i="35"/>
  <c r="S137" i="35"/>
  <c r="L137" i="35"/>
  <c r="Q137" i="35"/>
  <c r="M137" i="35"/>
  <c r="U137" i="35"/>
  <c r="O137" i="35"/>
  <c r="R139" i="35"/>
  <c r="V139" i="35"/>
  <c r="N139" i="35"/>
  <c r="T139" i="35"/>
  <c r="P139" i="35"/>
  <c r="S139" i="35"/>
  <c r="L139" i="35"/>
  <c r="Q139" i="35"/>
  <c r="M139" i="35"/>
  <c r="U139" i="35"/>
  <c r="O139" i="35"/>
  <c r="R141" i="35"/>
  <c r="N141" i="35"/>
  <c r="V141" i="35"/>
  <c r="S141" i="35"/>
  <c r="L141" i="35"/>
  <c r="T141" i="35"/>
  <c r="P141" i="35"/>
  <c r="Q141" i="35"/>
  <c r="M141" i="35"/>
  <c r="U141" i="35"/>
  <c r="O141" i="35"/>
  <c r="R143" i="35"/>
  <c r="V143" i="35"/>
  <c r="N143" i="35"/>
  <c r="T143" i="35"/>
  <c r="P143" i="35"/>
  <c r="S143" i="35"/>
  <c r="L143" i="35"/>
  <c r="Q143" i="35"/>
  <c r="M143" i="35"/>
  <c r="U143" i="35"/>
  <c r="O143" i="35"/>
  <c r="R145" i="35"/>
  <c r="L145" i="35"/>
  <c r="V145" i="35"/>
  <c r="P145" i="35"/>
  <c r="N145" i="35"/>
  <c r="S145" i="35"/>
  <c r="T145" i="35"/>
  <c r="Q145" i="35"/>
  <c r="M145" i="35"/>
  <c r="U145" i="35"/>
  <c r="O145" i="35"/>
  <c r="N147" i="35"/>
  <c r="V147" i="35"/>
  <c r="S147" i="35"/>
  <c r="T147" i="35"/>
  <c r="R147" i="35"/>
  <c r="P147" i="35"/>
  <c r="L147" i="35"/>
  <c r="Q147" i="35"/>
  <c r="M147" i="35"/>
  <c r="U147" i="35"/>
  <c r="O147" i="35"/>
  <c r="N149" i="35"/>
  <c r="V149" i="35"/>
  <c r="S149" i="35"/>
  <c r="T149" i="35"/>
  <c r="R149" i="35"/>
  <c r="P149" i="35"/>
  <c r="L149" i="35"/>
  <c r="Q149" i="35"/>
  <c r="M149" i="35"/>
  <c r="U149" i="35"/>
  <c r="O149" i="35"/>
  <c r="V151" i="35"/>
  <c r="N151" i="35"/>
  <c r="S151" i="35"/>
  <c r="T151" i="35"/>
  <c r="R151" i="35"/>
  <c r="P151" i="35"/>
  <c r="L151" i="35"/>
  <c r="Q151" i="35"/>
  <c r="M151" i="35"/>
  <c r="U151" i="35"/>
  <c r="O151" i="35"/>
  <c r="N153" i="35"/>
  <c r="V153" i="35"/>
  <c r="T153" i="35"/>
  <c r="R153" i="35"/>
  <c r="P153" i="35"/>
  <c r="L153" i="35"/>
  <c r="Q153" i="35"/>
  <c r="S153" i="35"/>
  <c r="M153" i="35"/>
  <c r="U153" i="35"/>
  <c r="O153" i="35"/>
  <c r="L155" i="35"/>
  <c r="O155" i="35"/>
  <c r="S155" i="35"/>
  <c r="Q155" i="35"/>
  <c r="T155" i="35"/>
  <c r="R155" i="35"/>
  <c r="P155" i="35"/>
  <c r="M155" i="35"/>
  <c r="V155" i="35"/>
  <c r="N155" i="35"/>
  <c r="U155" i="35"/>
  <c r="Q157" i="35"/>
  <c r="S157" i="35"/>
  <c r="M157" i="35"/>
  <c r="T157" i="35"/>
  <c r="O157" i="35"/>
  <c r="L157" i="35"/>
  <c r="R157" i="35"/>
  <c r="P157" i="35"/>
  <c r="V157" i="35"/>
  <c r="N157" i="35"/>
  <c r="U157" i="35"/>
  <c r="O159" i="35"/>
  <c r="S159" i="35"/>
  <c r="Q159" i="35"/>
  <c r="L159" i="35"/>
  <c r="T159" i="35"/>
  <c r="R159" i="35"/>
  <c r="P159" i="35"/>
  <c r="M159" i="35"/>
  <c r="V159" i="35"/>
  <c r="N159" i="35"/>
  <c r="U159" i="35"/>
  <c r="Q161" i="35"/>
  <c r="S161" i="35"/>
  <c r="M161" i="35"/>
  <c r="T161" i="35"/>
  <c r="O161" i="35"/>
  <c r="L161" i="35"/>
  <c r="R161" i="35"/>
  <c r="P161" i="35"/>
  <c r="V161" i="35"/>
  <c r="N161" i="35"/>
  <c r="U161" i="35"/>
  <c r="S163" i="35"/>
  <c r="L163" i="35"/>
  <c r="T163" i="35"/>
  <c r="Q163" i="35"/>
  <c r="O163" i="35"/>
  <c r="R163" i="35"/>
  <c r="P163" i="35"/>
  <c r="M163" i="35"/>
  <c r="V163" i="35"/>
  <c r="N163" i="35"/>
  <c r="U163" i="35"/>
  <c r="U165" i="35"/>
  <c r="Q165" i="35"/>
  <c r="O165" i="35"/>
  <c r="M165" i="35"/>
  <c r="T165" i="35"/>
  <c r="L165" i="35"/>
  <c r="R165" i="35"/>
  <c r="S165" i="35"/>
  <c r="P165" i="35"/>
  <c r="V165" i="35"/>
  <c r="N165" i="35"/>
  <c r="Q167" i="35"/>
  <c r="U167" i="35"/>
  <c r="O167" i="35"/>
  <c r="M167" i="35"/>
  <c r="P167" i="35"/>
  <c r="V167" i="35"/>
  <c r="N167" i="35"/>
  <c r="T167" i="35"/>
  <c r="L167" i="35"/>
  <c r="R167" i="35"/>
  <c r="S167" i="35"/>
  <c r="O169" i="35"/>
  <c r="M169" i="35"/>
  <c r="U169" i="35"/>
  <c r="Q169" i="35"/>
  <c r="T169" i="35"/>
  <c r="L169" i="35"/>
  <c r="R169" i="35"/>
  <c r="S169" i="35"/>
  <c r="P169" i="35"/>
  <c r="V169" i="35"/>
  <c r="N169" i="35"/>
  <c r="Q171" i="35"/>
  <c r="U171" i="35"/>
  <c r="O171" i="35"/>
  <c r="M171" i="35"/>
  <c r="P171" i="35"/>
  <c r="V171" i="35"/>
  <c r="N171" i="35"/>
  <c r="T171" i="35"/>
  <c r="L171" i="35"/>
  <c r="R171" i="35"/>
  <c r="S171" i="35"/>
  <c r="U173" i="35"/>
  <c r="Q173" i="35"/>
  <c r="O173" i="35"/>
  <c r="M173" i="35"/>
  <c r="T173" i="35"/>
  <c r="L173" i="35"/>
  <c r="R173" i="35"/>
  <c r="S173" i="35"/>
  <c r="P173" i="35"/>
  <c r="V173" i="35"/>
  <c r="N173" i="35"/>
  <c r="Q175" i="35"/>
  <c r="O175" i="35"/>
  <c r="M175" i="35"/>
  <c r="U175" i="35"/>
  <c r="P175" i="35"/>
  <c r="V175" i="35"/>
  <c r="N175" i="35"/>
  <c r="T175" i="35"/>
  <c r="L175" i="35"/>
  <c r="R175" i="35"/>
  <c r="S175" i="35"/>
  <c r="U177" i="35"/>
  <c r="Q177" i="35"/>
  <c r="O177" i="35"/>
  <c r="M177" i="35"/>
  <c r="T177" i="35"/>
  <c r="L177" i="35"/>
  <c r="R177" i="35"/>
  <c r="S177" i="35"/>
  <c r="P177" i="35"/>
  <c r="V177" i="35"/>
  <c r="N177" i="35"/>
  <c r="Q179" i="35"/>
  <c r="U179" i="35"/>
  <c r="O179" i="35"/>
  <c r="M179" i="35"/>
  <c r="P179" i="35"/>
  <c r="V179" i="35"/>
  <c r="N179" i="35"/>
  <c r="T179" i="35"/>
  <c r="L179" i="35"/>
  <c r="R179" i="35"/>
  <c r="S179" i="35"/>
  <c r="U181" i="35"/>
  <c r="Q181" i="35"/>
  <c r="O181" i="35"/>
  <c r="M181" i="35"/>
  <c r="T181" i="35"/>
  <c r="L181" i="35"/>
  <c r="R181" i="35"/>
  <c r="S181" i="35"/>
  <c r="P181" i="35"/>
  <c r="V181" i="35"/>
  <c r="N181" i="35"/>
  <c r="Q183" i="35"/>
  <c r="U183" i="35"/>
  <c r="O183" i="35"/>
  <c r="M183" i="35"/>
  <c r="P183" i="35"/>
  <c r="V183" i="35"/>
  <c r="N183" i="35"/>
  <c r="T183" i="35"/>
  <c r="L183" i="35"/>
  <c r="R183" i="35"/>
  <c r="S183" i="35"/>
  <c r="O185" i="35"/>
  <c r="M185" i="35"/>
  <c r="U185" i="35"/>
  <c r="Q185" i="35"/>
  <c r="T185" i="35"/>
  <c r="L185" i="35"/>
  <c r="R185" i="35"/>
  <c r="S185" i="35"/>
  <c r="P185" i="35"/>
  <c r="V185" i="35"/>
  <c r="N185" i="35"/>
  <c r="Q187" i="35"/>
  <c r="U187" i="35"/>
  <c r="O187" i="35"/>
  <c r="M187" i="35"/>
  <c r="P187" i="35"/>
  <c r="V187" i="35"/>
  <c r="N187" i="35"/>
  <c r="T187" i="35"/>
  <c r="L187" i="35"/>
  <c r="R187" i="35"/>
  <c r="S187" i="35"/>
  <c r="O189" i="35"/>
  <c r="M189" i="35"/>
  <c r="U189" i="35"/>
  <c r="Q189" i="35"/>
  <c r="T189" i="35"/>
  <c r="L189" i="35"/>
  <c r="R189" i="35"/>
  <c r="S189" i="35"/>
  <c r="P189" i="35"/>
  <c r="V189" i="35"/>
  <c r="N189" i="35"/>
  <c r="Q191" i="35"/>
  <c r="O191" i="35"/>
  <c r="M191" i="35"/>
  <c r="U191" i="35"/>
  <c r="P191" i="35"/>
  <c r="V191" i="35"/>
  <c r="N191" i="35"/>
  <c r="T191" i="35"/>
  <c r="L191" i="35"/>
  <c r="R191" i="35"/>
  <c r="S191" i="35"/>
  <c r="U193" i="35"/>
  <c r="Q193" i="35"/>
  <c r="O193" i="35"/>
  <c r="M193" i="35"/>
  <c r="T193" i="35"/>
  <c r="L193" i="35"/>
  <c r="R193" i="35"/>
  <c r="S193" i="35"/>
  <c r="P193" i="35"/>
  <c r="V193" i="35"/>
  <c r="N193" i="35"/>
  <c r="Q195" i="35"/>
  <c r="U195" i="35"/>
  <c r="O195" i="35"/>
  <c r="M195" i="35"/>
  <c r="P195" i="35"/>
  <c r="V195" i="35"/>
  <c r="N195" i="35"/>
  <c r="T195" i="35"/>
  <c r="L195" i="35"/>
  <c r="R195" i="35"/>
  <c r="S195" i="35"/>
  <c r="U197" i="35"/>
  <c r="Q197" i="35"/>
  <c r="O197" i="35"/>
  <c r="M197" i="35"/>
  <c r="T197" i="35"/>
  <c r="L197" i="35"/>
  <c r="R197" i="35"/>
  <c r="S197" i="35"/>
  <c r="P197" i="35"/>
  <c r="V197" i="35"/>
  <c r="N197" i="35"/>
  <c r="Q199" i="35"/>
  <c r="U199" i="35"/>
  <c r="O199" i="35"/>
  <c r="M199" i="35"/>
  <c r="P199" i="35"/>
  <c r="V199" i="35"/>
  <c r="N199" i="35"/>
  <c r="T199" i="35"/>
  <c r="L199" i="35"/>
  <c r="R199" i="35"/>
  <c r="S199" i="35"/>
  <c r="S201" i="35"/>
  <c r="Q201" i="35"/>
  <c r="T201" i="35"/>
  <c r="L201" i="35"/>
  <c r="O201" i="35"/>
  <c r="M201" i="35"/>
  <c r="P201" i="35"/>
  <c r="U201" i="35"/>
  <c r="R201" i="35"/>
  <c r="V201" i="35"/>
  <c r="N201" i="35"/>
  <c r="P203" i="35"/>
  <c r="R203" i="35"/>
  <c r="U203" i="35"/>
  <c r="S203" i="35"/>
  <c r="N203" i="35"/>
  <c r="L203" i="35"/>
  <c r="O203" i="35"/>
  <c r="V203" i="35"/>
  <c r="T203" i="35"/>
  <c r="M203" i="35"/>
  <c r="Q203" i="35"/>
  <c r="Q205" i="35"/>
  <c r="N205" i="35"/>
  <c r="S205" i="35"/>
  <c r="T205" i="35"/>
  <c r="L205" i="35"/>
  <c r="O205" i="35"/>
  <c r="M205" i="35"/>
  <c r="P205" i="35"/>
  <c r="U205" i="35"/>
  <c r="R205" i="35"/>
  <c r="V205" i="35"/>
  <c r="Q207" i="35"/>
  <c r="N207" i="35"/>
  <c r="S207" i="35"/>
  <c r="T207" i="35"/>
  <c r="L207" i="35"/>
  <c r="M207" i="35"/>
  <c r="O207" i="35"/>
  <c r="P207" i="35"/>
  <c r="R207" i="35"/>
  <c r="U207" i="35"/>
  <c r="V207" i="35"/>
  <c r="T209" i="35"/>
  <c r="L209" i="35"/>
  <c r="O209" i="35"/>
  <c r="M209" i="35"/>
  <c r="Q209" i="35"/>
  <c r="V209" i="35"/>
  <c r="P209" i="35"/>
  <c r="U209" i="35"/>
  <c r="R209" i="35"/>
  <c r="S209" i="35"/>
  <c r="N209" i="35"/>
  <c r="S211" i="35"/>
  <c r="Q211" i="35"/>
  <c r="P211" i="35"/>
  <c r="R211" i="35"/>
  <c r="U211" i="35"/>
  <c r="V211" i="35"/>
  <c r="N211" i="35"/>
  <c r="T211" i="35"/>
  <c r="L211" i="35"/>
  <c r="M211" i="35"/>
  <c r="O211" i="35"/>
  <c r="S213" i="35"/>
  <c r="N213" i="35"/>
  <c r="Q213" i="35"/>
  <c r="P213" i="35"/>
  <c r="U213" i="35"/>
  <c r="R213" i="35"/>
  <c r="V213" i="35"/>
  <c r="T213" i="35"/>
  <c r="L213" i="35"/>
  <c r="O213" i="35"/>
  <c r="M213" i="35"/>
  <c r="Q215" i="35"/>
  <c r="N215" i="35"/>
  <c r="S215" i="35"/>
  <c r="T215" i="35"/>
  <c r="L215" i="35"/>
  <c r="M215" i="35"/>
  <c r="O215" i="35"/>
  <c r="P215" i="35"/>
  <c r="R215" i="35"/>
  <c r="U215" i="35"/>
  <c r="V215" i="35"/>
  <c r="S217" i="35"/>
  <c r="Q217" i="35"/>
  <c r="T217" i="35"/>
  <c r="L217" i="35"/>
  <c r="O217" i="35"/>
  <c r="M217" i="35"/>
  <c r="P217" i="35"/>
  <c r="U217" i="35"/>
  <c r="R217" i="35"/>
  <c r="V217" i="35"/>
  <c r="N217" i="35"/>
  <c r="P219" i="35"/>
  <c r="R219" i="35"/>
  <c r="U219" i="35"/>
  <c r="S219" i="35"/>
  <c r="N219" i="35"/>
  <c r="V219" i="35"/>
  <c r="T219" i="35"/>
  <c r="L219" i="35"/>
  <c r="M219" i="35"/>
  <c r="O219" i="35"/>
  <c r="Q219" i="35"/>
  <c r="Q221" i="35"/>
  <c r="N221" i="35"/>
  <c r="S221" i="35"/>
  <c r="T221" i="35"/>
  <c r="L221" i="35"/>
  <c r="O221" i="35"/>
  <c r="M221" i="35"/>
  <c r="P221" i="35"/>
  <c r="U221" i="35"/>
  <c r="R221" i="35"/>
  <c r="V221" i="35"/>
  <c r="R223" i="35"/>
  <c r="O223" i="35"/>
  <c r="N223" i="35"/>
  <c r="M223" i="35"/>
  <c r="U223" i="35"/>
  <c r="S223" i="35"/>
  <c r="T223" i="35"/>
  <c r="L223" i="35"/>
  <c r="V223" i="35"/>
  <c r="P223" i="35"/>
  <c r="Q223" i="35"/>
  <c r="U225" i="35"/>
  <c r="Q225" i="35"/>
  <c r="M225" i="35"/>
  <c r="V225" i="35"/>
  <c r="O225" i="35"/>
  <c r="P225" i="35"/>
  <c r="S225" i="35"/>
  <c r="R225" i="35"/>
  <c r="T225" i="35"/>
  <c r="L225" i="35"/>
  <c r="N225" i="35"/>
  <c r="R227" i="35"/>
  <c r="S227" i="35"/>
  <c r="N227" i="35"/>
  <c r="U227" i="35"/>
  <c r="M227" i="35"/>
  <c r="O227" i="35"/>
  <c r="T227" i="35"/>
  <c r="L227" i="35"/>
  <c r="V227" i="35"/>
  <c r="P227" i="35"/>
  <c r="Q227" i="35"/>
  <c r="V229" i="35"/>
  <c r="N229" i="35"/>
  <c r="O229" i="35"/>
  <c r="S229" i="35"/>
  <c r="T229" i="35"/>
  <c r="L229" i="35"/>
  <c r="M229" i="35"/>
  <c r="U229" i="35"/>
  <c r="P229" i="35"/>
  <c r="R229" i="35"/>
  <c r="Q229" i="35"/>
  <c r="V231" i="35"/>
  <c r="N231" i="35"/>
  <c r="Q231" i="35"/>
  <c r="M231" i="35"/>
  <c r="S231" i="35"/>
  <c r="P231" i="35"/>
  <c r="U231" i="35"/>
  <c r="R231" i="35"/>
  <c r="T231" i="35"/>
  <c r="L231" i="35"/>
  <c r="O231" i="35"/>
  <c r="O233" i="35"/>
  <c r="Q233" i="35"/>
  <c r="N233" i="35"/>
  <c r="U233" i="35"/>
  <c r="V233" i="35"/>
  <c r="P233" i="35"/>
  <c r="R233" i="35"/>
  <c r="S233" i="35"/>
  <c r="T233" i="35"/>
  <c r="L233" i="35"/>
  <c r="M233" i="35"/>
  <c r="Q235" i="35"/>
  <c r="R235" i="35"/>
  <c r="N235" i="35"/>
  <c r="P235" i="35"/>
  <c r="U235" i="35"/>
  <c r="S235" i="35"/>
  <c r="V235" i="35"/>
  <c r="T235" i="35"/>
  <c r="L235" i="35"/>
  <c r="O235" i="35"/>
  <c r="M235" i="35"/>
  <c r="Q237" i="35"/>
  <c r="S237" i="35"/>
  <c r="O237" i="35"/>
  <c r="P237" i="35"/>
  <c r="R237" i="35"/>
  <c r="U237" i="35"/>
  <c r="V237" i="35"/>
  <c r="T237" i="35"/>
  <c r="L237" i="35"/>
  <c r="M237" i="35"/>
  <c r="N237" i="35"/>
  <c r="Q239" i="35"/>
  <c r="R239" i="35"/>
  <c r="M239" i="35"/>
  <c r="P239" i="35"/>
  <c r="U239" i="35"/>
  <c r="V239" i="35"/>
  <c r="S239" i="35"/>
  <c r="T239" i="35"/>
  <c r="L239" i="35"/>
  <c r="O239" i="35"/>
  <c r="N239" i="35"/>
  <c r="Q241" i="35"/>
  <c r="N241" i="35"/>
  <c r="S241" i="35"/>
  <c r="P241" i="35"/>
  <c r="R241" i="35"/>
  <c r="V241" i="35"/>
  <c r="U241" i="35"/>
  <c r="T241" i="35"/>
  <c r="L241" i="35"/>
  <c r="M241" i="35"/>
  <c r="O241" i="35"/>
  <c r="V243" i="35"/>
  <c r="N243" i="35"/>
  <c r="M243" i="35"/>
  <c r="R243" i="35"/>
  <c r="P243" i="35"/>
  <c r="U243" i="35"/>
  <c r="Q243" i="35"/>
  <c r="T243" i="35"/>
  <c r="L243" i="35"/>
  <c r="O243" i="35"/>
  <c r="S243" i="35"/>
  <c r="T245" i="35"/>
  <c r="U245" i="35"/>
  <c r="L245" i="35"/>
  <c r="O245" i="35"/>
  <c r="P245" i="35"/>
  <c r="R245" i="35"/>
  <c r="S245" i="35"/>
  <c r="Q245" i="35"/>
  <c r="V245" i="35"/>
  <c r="N245" i="35"/>
  <c r="M245" i="35"/>
  <c r="Q247" i="35"/>
  <c r="S247" i="35"/>
  <c r="M247" i="35"/>
  <c r="T247" i="35"/>
  <c r="L247" i="35"/>
  <c r="O247" i="35"/>
  <c r="R247" i="35"/>
  <c r="P247" i="35"/>
  <c r="N247" i="35"/>
  <c r="U247" i="35"/>
  <c r="V247" i="35"/>
  <c r="R249" i="35"/>
  <c r="S249" i="35"/>
  <c r="P249" i="35"/>
  <c r="L249" i="35"/>
  <c r="Q249" i="35"/>
  <c r="U249" i="35"/>
  <c r="V249" i="35"/>
  <c r="N249" i="35"/>
  <c r="M249" i="35"/>
  <c r="T249" i="35"/>
  <c r="O249" i="35"/>
  <c r="Q251" i="35"/>
  <c r="T251" i="35"/>
  <c r="S251" i="35"/>
  <c r="O251" i="35"/>
  <c r="M251" i="35"/>
  <c r="L251" i="35"/>
  <c r="R251" i="35"/>
  <c r="P251" i="35"/>
  <c r="V251" i="35"/>
  <c r="N251" i="35"/>
  <c r="U251" i="35"/>
  <c r="U253" i="35"/>
  <c r="P253" i="35"/>
  <c r="T253" i="35"/>
  <c r="L253" i="35"/>
  <c r="V253" i="35"/>
  <c r="N253" i="35"/>
  <c r="M253" i="35"/>
  <c r="S253" i="35"/>
  <c r="O253" i="35"/>
  <c r="R253" i="35"/>
  <c r="Q253" i="35"/>
  <c r="Q255" i="35"/>
  <c r="T255" i="35"/>
  <c r="O255" i="35"/>
  <c r="L255" i="35"/>
  <c r="S255" i="35"/>
  <c r="M255" i="35"/>
  <c r="R255" i="35"/>
  <c r="P255" i="35"/>
  <c r="V255" i="35"/>
  <c r="N255" i="35"/>
  <c r="U255" i="35"/>
  <c r="O257" i="35"/>
  <c r="U257" i="35"/>
  <c r="R257" i="35"/>
  <c r="S257" i="35"/>
  <c r="T257" i="35"/>
  <c r="P257" i="35"/>
  <c r="V257" i="35"/>
  <c r="N257" i="35"/>
  <c r="M257" i="35"/>
  <c r="L257" i="35"/>
  <c r="Q257" i="35"/>
  <c r="S259" i="35"/>
  <c r="M259" i="35"/>
  <c r="T259" i="35"/>
  <c r="Q259" i="35"/>
  <c r="O259" i="35"/>
  <c r="L259" i="35"/>
  <c r="R259" i="35"/>
  <c r="P259" i="35"/>
  <c r="V259" i="35"/>
  <c r="N259" i="35"/>
  <c r="U259" i="35"/>
  <c r="AZ114" i="6"/>
  <c r="BA114" i="6"/>
  <c r="AZ118" i="6"/>
  <c r="BA118" i="6"/>
  <c r="AZ126" i="6"/>
  <c r="BA126" i="6"/>
  <c r="BA130" i="6"/>
  <c r="AZ130" i="6"/>
  <c r="BA134" i="6"/>
  <c r="AZ134" i="6"/>
  <c r="AZ138" i="6"/>
  <c r="BA138" i="6"/>
  <c r="BA142" i="6"/>
  <c r="AZ142" i="6"/>
  <c r="BA146" i="6"/>
  <c r="AZ146" i="6"/>
  <c r="AZ150" i="6"/>
  <c r="BA150" i="6"/>
  <c r="AZ154" i="6"/>
  <c r="BA154" i="6"/>
  <c r="AZ158" i="6"/>
  <c r="BA158" i="6"/>
  <c r="BA162" i="6"/>
  <c r="AZ162" i="6"/>
  <c r="BA166" i="6"/>
  <c r="AZ166" i="6"/>
  <c r="BA170" i="6"/>
  <c r="AZ170" i="6"/>
  <c r="BA174" i="6"/>
  <c r="AZ174" i="6"/>
  <c r="BA178" i="6"/>
  <c r="AZ178" i="6"/>
  <c r="BA182" i="6"/>
  <c r="AZ182" i="6"/>
  <c r="AZ186" i="6"/>
  <c r="BA186" i="6"/>
  <c r="BA190" i="6"/>
  <c r="AZ190" i="6"/>
  <c r="BA194" i="6"/>
  <c r="AZ194" i="6"/>
  <c r="BA198" i="6"/>
  <c r="AZ198" i="6"/>
  <c r="BA202" i="6"/>
  <c r="AZ202" i="6"/>
  <c r="AZ206" i="6"/>
  <c r="BA206" i="6"/>
  <c r="AZ210" i="6"/>
  <c r="BA210" i="6"/>
  <c r="BA214" i="6"/>
  <c r="AZ214" i="6"/>
  <c r="BA218" i="6"/>
  <c r="AZ218" i="6"/>
  <c r="AZ222" i="6"/>
  <c r="BA222" i="6"/>
  <c r="AZ226" i="6"/>
  <c r="BA226" i="6"/>
  <c r="BA230" i="6"/>
  <c r="AZ230" i="6"/>
  <c r="BA234" i="6"/>
  <c r="AZ234" i="6"/>
  <c r="BA238" i="6"/>
  <c r="AZ238" i="6"/>
  <c r="AZ242" i="6"/>
  <c r="BA242" i="6"/>
  <c r="AZ246" i="6"/>
  <c r="BA246" i="6"/>
  <c r="AZ250" i="6"/>
  <c r="BA250" i="6"/>
  <c r="AZ254" i="6"/>
  <c r="BA254" i="6"/>
  <c r="AZ110" i="6"/>
  <c r="BA110" i="6"/>
  <c r="AZ122" i="6"/>
  <c r="BA122" i="6"/>
  <c r="AZ107" i="6"/>
  <c r="BA107" i="6"/>
  <c r="BA111" i="6"/>
  <c r="AZ111" i="6"/>
  <c r="BA115" i="6"/>
  <c r="AZ115" i="6"/>
  <c r="AZ119" i="6"/>
  <c r="BA119" i="6"/>
  <c r="BA123" i="6"/>
  <c r="AZ123" i="6"/>
  <c r="AZ127" i="6"/>
  <c r="BA127" i="6"/>
  <c r="BA131" i="6"/>
  <c r="AZ131" i="6"/>
  <c r="BA135" i="6"/>
  <c r="AZ135" i="6"/>
  <c r="BA139" i="6"/>
  <c r="AZ139" i="6"/>
  <c r="AZ143" i="6"/>
  <c r="BA143" i="6"/>
  <c r="AZ147" i="6"/>
  <c r="BA147" i="6"/>
  <c r="BA151" i="6"/>
  <c r="AZ151" i="6"/>
  <c r="BA155" i="6"/>
  <c r="AZ155" i="6"/>
  <c r="AZ159" i="6"/>
  <c r="BA159" i="6"/>
  <c r="AZ163" i="6"/>
  <c r="BA163" i="6"/>
  <c r="BA167" i="6"/>
  <c r="AZ167" i="6"/>
  <c r="BA171" i="6"/>
  <c r="AZ171" i="6"/>
  <c r="BA175" i="6"/>
  <c r="AZ175" i="6"/>
  <c r="BA179" i="6"/>
  <c r="AZ179" i="6"/>
  <c r="BA183" i="6"/>
  <c r="AZ183" i="6"/>
  <c r="BA187" i="6"/>
  <c r="AZ187" i="6"/>
  <c r="AZ191" i="6"/>
  <c r="BA191" i="6"/>
  <c r="BA195" i="6"/>
  <c r="AZ195" i="6"/>
  <c r="BA199" i="6"/>
  <c r="AZ199" i="6"/>
  <c r="BA203" i="6"/>
  <c r="AZ203" i="6"/>
  <c r="BA207" i="6"/>
  <c r="AZ207" i="6"/>
  <c r="BA211" i="6"/>
  <c r="AZ211" i="6"/>
  <c r="BA215" i="6"/>
  <c r="AZ215" i="6"/>
  <c r="AZ219" i="6"/>
  <c r="BA219" i="6"/>
  <c r="BA223" i="6"/>
  <c r="AZ223" i="6"/>
  <c r="BA227" i="6"/>
  <c r="AZ227" i="6"/>
  <c r="AZ231" i="6"/>
  <c r="BA231" i="6"/>
  <c r="BA235" i="6"/>
  <c r="AZ235" i="6"/>
  <c r="BA239" i="6"/>
  <c r="AZ239" i="6"/>
  <c r="AZ243" i="6"/>
  <c r="BA243" i="6"/>
  <c r="BA247" i="6"/>
  <c r="AZ247" i="6"/>
  <c r="BA251" i="6"/>
  <c r="AZ251" i="6"/>
  <c r="BA104" i="6"/>
  <c r="AZ104" i="6"/>
  <c r="BA108" i="6"/>
  <c r="AZ108" i="6"/>
  <c r="AZ112" i="6"/>
  <c r="BA112" i="6"/>
  <c r="BA116" i="6"/>
  <c r="AZ116" i="6"/>
  <c r="AZ120" i="6"/>
  <c r="BA120" i="6"/>
  <c r="AZ124" i="6"/>
  <c r="BA124" i="6"/>
  <c r="BA128" i="6"/>
  <c r="AZ128" i="6"/>
  <c r="BA132" i="6"/>
  <c r="AZ132" i="6"/>
  <c r="BA136" i="6"/>
  <c r="AZ136" i="6"/>
  <c r="BA140" i="6"/>
  <c r="AZ140" i="6"/>
  <c r="AZ144" i="6"/>
  <c r="BA144" i="6"/>
  <c r="AZ148" i="6"/>
  <c r="BA148" i="6"/>
  <c r="AZ152" i="6"/>
  <c r="BA152" i="6"/>
  <c r="AZ156" i="6"/>
  <c r="BA156" i="6"/>
  <c r="BA160" i="6"/>
  <c r="AZ160" i="6"/>
  <c r="AZ164" i="6"/>
  <c r="BA164" i="6"/>
  <c r="BA168" i="6"/>
  <c r="AZ168" i="6"/>
  <c r="BA172" i="6"/>
  <c r="AZ172" i="6"/>
  <c r="AZ176" i="6"/>
  <c r="BA176" i="6"/>
  <c r="BA180" i="6"/>
  <c r="AZ180" i="6"/>
  <c r="BA184" i="6"/>
  <c r="AZ184" i="6"/>
  <c r="BA188" i="6"/>
  <c r="AZ188" i="6"/>
  <c r="BA192" i="6"/>
  <c r="AZ192" i="6"/>
  <c r="BA196" i="6"/>
  <c r="AZ196" i="6"/>
  <c r="BA200" i="6"/>
  <c r="AZ200" i="6"/>
  <c r="AZ204" i="6"/>
  <c r="BA204" i="6"/>
  <c r="BA208" i="6"/>
  <c r="AZ208" i="6"/>
  <c r="BA212" i="6"/>
  <c r="AZ212" i="6"/>
  <c r="BA216" i="6"/>
  <c r="AZ216" i="6"/>
  <c r="AZ220" i="6"/>
  <c r="BA220" i="6"/>
  <c r="AZ224" i="6"/>
  <c r="BA224" i="6"/>
  <c r="AZ228" i="6"/>
  <c r="BA228" i="6"/>
  <c r="BA232" i="6"/>
  <c r="AZ232" i="6"/>
  <c r="BA236" i="6"/>
  <c r="AZ236" i="6"/>
  <c r="BA240" i="6"/>
  <c r="AZ240" i="6"/>
  <c r="BA244" i="6"/>
  <c r="AZ244" i="6"/>
  <c r="BA248" i="6"/>
  <c r="AZ248" i="6"/>
  <c r="BA252" i="6"/>
  <c r="AZ252" i="6"/>
  <c r="BA106" i="6"/>
  <c r="AZ106" i="6"/>
  <c r="BA105" i="6"/>
  <c r="AZ105" i="6"/>
  <c r="BA109" i="6"/>
  <c r="AZ109" i="6"/>
  <c r="AZ113" i="6"/>
  <c r="BA113" i="6"/>
  <c r="BA117" i="6"/>
  <c r="AZ117" i="6"/>
  <c r="BA121" i="6"/>
  <c r="AZ121" i="6"/>
  <c r="BA125" i="6"/>
  <c r="AZ125" i="6"/>
  <c r="BA129" i="6"/>
  <c r="AZ129" i="6"/>
  <c r="BA133" i="6"/>
  <c r="AZ133" i="6"/>
  <c r="BA137" i="6"/>
  <c r="AZ137" i="6"/>
  <c r="AZ141" i="6"/>
  <c r="BA141" i="6"/>
  <c r="AZ145" i="6"/>
  <c r="BA145" i="6"/>
  <c r="BA149" i="6"/>
  <c r="AZ149" i="6"/>
  <c r="BA153" i="6"/>
  <c r="AZ153" i="6"/>
  <c r="AZ157" i="6"/>
  <c r="BA157" i="6"/>
  <c r="BA161" i="6"/>
  <c r="AZ161" i="6"/>
  <c r="BA165" i="6"/>
  <c r="AZ165" i="6"/>
  <c r="BA169" i="6"/>
  <c r="AZ169" i="6"/>
  <c r="BA173" i="6"/>
  <c r="AZ173" i="6"/>
  <c r="AZ177" i="6"/>
  <c r="BA177" i="6"/>
  <c r="BA181" i="6"/>
  <c r="AZ181" i="6"/>
  <c r="BA185" i="6"/>
  <c r="AZ185" i="6"/>
  <c r="AZ189" i="6"/>
  <c r="BA189" i="6"/>
  <c r="BA193" i="6"/>
  <c r="AZ193" i="6"/>
  <c r="BA197" i="6"/>
  <c r="AZ197" i="6"/>
  <c r="AZ201" i="6"/>
  <c r="BA201" i="6"/>
  <c r="BA205" i="6"/>
  <c r="AZ205" i="6"/>
  <c r="AZ209" i="6"/>
  <c r="BA209" i="6"/>
  <c r="AZ213" i="6"/>
  <c r="BA213" i="6"/>
  <c r="AZ217" i="6"/>
  <c r="BA217" i="6"/>
  <c r="BA221" i="6"/>
  <c r="AZ221" i="6"/>
  <c r="AZ225" i="6"/>
  <c r="BA225" i="6"/>
  <c r="AZ229" i="6"/>
  <c r="BA229" i="6"/>
  <c r="BA233" i="6"/>
  <c r="AZ233" i="6"/>
  <c r="AZ237" i="6"/>
  <c r="BA237" i="6"/>
  <c r="BA241" i="6"/>
  <c r="AZ241" i="6"/>
  <c r="BA245" i="6"/>
  <c r="AZ245" i="6"/>
  <c r="BA249" i="6"/>
  <c r="AZ249" i="6"/>
  <c r="BA253" i="6"/>
  <c r="AZ253" i="6"/>
  <c r="E111" i="1"/>
  <c r="W118" i="35" s="1"/>
  <c r="E119" i="1"/>
  <c r="W126" i="35" s="1"/>
  <c r="E159" i="1"/>
  <c r="W166" i="35" s="1"/>
  <c r="E163" i="1"/>
  <c r="W170" i="35" s="1"/>
  <c r="E167" i="1"/>
  <c r="W174" i="35" s="1"/>
  <c r="E171" i="1"/>
  <c r="W178" i="35" s="1"/>
  <c r="E175" i="1"/>
  <c r="W182" i="35" s="1"/>
  <c r="E187" i="1"/>
  <c r="W194" i="35" s="1"/>
  <c r="E235" i="1"/>
  <c r="E140" i="1"/>
  <c r="W147" i="35" s="1"/>
  <c r="E180" i="1"/>
  <c r="W187" i="35" s="1"/>
  <c r="E184" i="1"/>
  <c r="W191" i="35" s="1"/>
  <c r="E188" i="1"/>
  <c r="W195" i="35" s="1"/>
  <c r="E192" i="1"/>
  <c r="W199" i="35" s="1"/>
  <c r="E196" i="1"/>
  <c r="W203" i="35" s="1"/>
  <c r="E200" i="1"/>
  <c r="W207" i="35" s="1"/>
  <c r="E204" i="1"/>
  <c r="W211" i="35" s="1"/>
  <c r="E208" i="1"/>
  <c r="W215" i="35" s="1"/>
  <c r="E177" i="1"/>
  <c r="W184" i="35" s="1"/>
  <c r="E205" i="1"/>
  <c r="W212" i="35" s="1"/>
  <c r="E237" i="1"/>
  <c r="W244" i="35" s="1"/>
  <c r="E241" i="1"/>
  <c r="W248" i="35" s="1"/>
  <c r="E245" i="1"/>
  <c r="W252" i="35" s="1"/>
  <c r="E126" i="1"/>
  <c r="W133" i="35" s="1"/>
  <c r="E130" i="1"/>
  <c r="W137" i="35" s="1"/>
  <c r="E134" i="1"/>
  <c r="W141" i="35" s="1"/>
  <c r="E194" i="1"/>
  <c r="W201" i="35" s="1"/>
  <c r="E198" i="1"/>
  <c r="W205" i="35" s="1"/>
  <c r="E202" i="1"/>
  <c r="W209" i="35" s="1"/>
  <c r="E239" i="1"/>
  <c r="W246" i="35" s="1"/>
  <c r="E123" i="1"/>
  <c r="W130" i="35" s="1"/>
  <c r="E246" i="1"/>
  <c r="W253" i="35" s="1"/>
  <c r="E107" i="1"/>
  <c r="W114" i="35" s="1"/>
  <c r="E243" i="1"/>
  <c r="W250" i="35" s="1"/>
  <c r="E157" i="1"/>
  <c r="W164" i="35" s="1"/>
  <c r="E122" i="1"/>
  <c r="W129" i="35" s="1"/>
  <c r="E143" i="1"/>
  <c r="W150" i="35" s="1"/>
  <c r="E169" i="1"/>
  <c r="W176" i="35" s="1"/>
  <c r="E210" i="1"/>
  <c r="W217" i="35" s="1"/>
  <c r="E238" i="1"/>
  <c r="W245" i="35" s="1"/>
  <c r="E240" i="1"/>
  <c r="W247" i="35" s="1"/>
  <c r="E242" i="1"/>
  <c r="W249" i="35" s="1"/>
  <c r="E244" i="1"/>
  <c r="W251" i="35" s="1"/>
  <c r="E115" i="1"/>
  <c r="W122" i="35" s="1"/>
  <c r="E136" i="1"/>
  <c r="W143" i="35" s="1"/>
  <c r="E137" i="1"/>
  <c r="W144" i="35" s="1"/>
  <c r="E142" i="1"/>
  <c r="W149" i="35" s="1"/>
  <c r="E144" i="1"/>
  <c r="W151" i="35" s="1"/>
  <c r="E173" i="1"/>
  <c r="W180" i="35" s="1"/>
  <c r="E179" i="1"/>
  <c r="W186" i="35" s="1"/>
  <c r="E183" i="1"/>
  <c r="W190" i="35" s="1"/>
  <c r="E191" i="1"/>
  <c r="W198" i="35" s="1"/>
  <c r="E236" i="1"/>
  <c r="W243" i="35" s="1"/>
  <c r="E128" i="1"/>
  <c r="W135" i="35" s="1"/>
  <c r="E155" i="1"/>
  <c r="W162" i="35" s="1"/>
  <c r="E127" i="1"/>
  <c r="W134" i="35" s="1"/>
  <c r="E135" i="1"/>
  <c r="W142" i="35" s="1"/>
  <c r="E133" i="1"/>
  <c r="W140" i="35" s="1"/>
  <c r="E124" i="1"/>
  <c r="W131" i="35" s="1"/>
  <c r="E125" i="1"/>
  <c r="W132" i="35" s="1"/>
  <c r="E129" i="1"/>
  <c r="W136" i="35" s="1"/>
  <c r="E131" i="1"/>
  <c r="W138" i="35" s="1"/>
  <c r="E132" i="1"/>
  <c r="W139" i="35" s="1"/>
  <c r="E139" i="1"/>
  <c r="W146" i="35" s="1"/>
  <c r="E103" i="1"/>
  <c r="W110" i="35" s="1"/>
  <c r="E138" i="1"/>
  <c r="W145" i="35" s="1"/>
  <c r="E145" i="1"/>
  <c r="W152" i="35" s="1"/>
  <c r="E141" i="1"/>
  <c r="W148" i="35" s="1"/>
  <c r="E146" i="1"/>
  <c r="W153" i="35" s="1"/>
  <c r="E165" i="1"/>
  <c r="W172" i="35" s="1"/>
  <c r="E161" i="1"/>
  <c r="W168" i="35" s="1"/>
  <c r="E174" i="1"/>
  <c r="W181" i="35" s="1"/>
  <c r="E156" i="1"/>
  <c r="W163" i="35" s="1"/>
  <c r="E160" i="1"/>
  <c r="W167" i="35" s="1"/>
  <c r="E164" i="1"/>
  <c r="W171" i="35" s="1"/>
  <c r="E172" i="1"/>
  <c r="W179" i="35" s="1"/>
  <c r="E193" i="1"/>
  <c r="W200" i="35" s="1"/>
  <c r="E206" i="1"/>
  <c r="W213" i="35" s="1"/>
  <c r="E154" i="1"/>
  <c r="W161" i="35" s="1"/>
  <c r="E158" i="1"/>
  <c r="W165" i="35" s="1"/>
  <c r="E162" i="1"/>
  <c r="W169" i="35" s="1"/>
  <c r="E166" i="1"/>
  <c r="W173" i="35" s="1"/>
  <c r="E168" i="1"/>
  <c r="W175" i="35" s="1"/>
  <c r="E170" i="1"/>
  <c r="W177" i="35" s="1"/>
  <c r="E176" i="1"/>
  <c r="W183" i="35" s="1"/>
  <c r="E181" i="1"/>
  <c r="W188" i="35" s="1"/>
  <c r="E185" i="1"/>
  <c r="W192" i="35" s="1"/>
  <c r="E197" i="1"/>
  <c r="W204" i="35" s="1"/>
  <c r="E186" i="1"/>
  <c r="W193" i="35" s="1"/>
  <c r="E201" i="1"/>
  <c r="W208" i="35" s="1"/>
  <c r="E178" i="1"/>
  <c r="W185" i="35" s="1"/>
  <c r="E182" i="1"/>
  <c r="W189" i="35" s="1"/>
  <c r="E189" i="1"/>
  <c r="W196" i="35" s="1"/>
  <c r="E190" i="1"/>
  <c r="W197" i="35" s="1"/>
  <c r="E195" i="1"/>
  <c r="W202" i="35" s="1"/>
  <c r="E199" i="1"/>
  <c r="W206" i="35" s="1"/>
  <c r="E203" i="1"/>
  <c r="W210" i="35" s="1"/>
  <c r="E211" i="1"/>
  <c r="W218" i="35" s="1"/>
  <c r="E219" i="1"/>
  <c r="W226" i="35" s="1"/>
  <c r="E216" i="1"/>
  <c r="W223" i="35" s="1"/>
  <c r="E207" i="1"/>
  <c r="W214" i="35" s="1"/>
  <c r="E209" i="1"/>
  <c r="W216" i="35" s="1"/>
  <c r="E212" i="1"/>
  <c r="W219" i="35" s="1"/>
  <c r="E213" i="1"/>
  <c r="W220" i="35" s="1"/>
  <c r="E215" i="1"/>
  <c r="W222" i="35" s="1"/>
  <c r="E223" i="1"/>
  <c r="W230" i="35" s="1"/>
  <c r="E227" i="1"/>
  <c r="W234" i="35" s="1"/>
  <c r="E220" i="1"/>
  <c r="W227" i="35" s="1"/>
  <c r="E224" i="1"/>
  <c r="W231" i="35" s="1"/>
  <c r="E228" i="1"/>
  <c r="E230" i="1"/>
  <c r="W237" i="35" s="1"/>
  <c r="E214" i="1"/>
  <c r="W221" i="35" s="1"/>
  <c r="E218" i="1"/>
  <c r="W225" i="35" s="1"/>
  <c r="E222" i="1"/>
  <c r="W229" i="35" s="1"/>
  <c r="E226" i="1"/>
  <c r="W233" i="35" s="1"/>
  <c r="E232" i="1"/>
  <c r="W239" i="35" s="1"/>
  <c r="E234" i="1"/>
  <c r="W241" i="35" s="1"/>
  <c r="E231" i="1"/>
  <c r="W238" i="35" s="1"/>
  <c r="E217" i="1"/>
  <c r="W224" i="35" s="1"/>
  <c r="E221" i="1"/>
  <c r="W228" i="35" s="1"/>
  <c r="E225" i="1"/>
  <c r="W232" i="35" s="1"/>
  <c r="E229" i="1"/>
  <c r="W236" i="35" s="1"/>
  <c r="E233" i="1"/>
  <c r="W240" i="35" s="1"/>
  <c r="E249" i="1"/>
  <c r="W256" i="35" s="1"/>
  <c r="E248" i="1"/>
  <c r="W255" i="35" s="1"/>
  <c r="E251" i="1"/>
  <c r="W258" i="35" s="1"/>
  <c r="E250" i="1"/>
  <c r="W257" i="35" s="1"/>
  <c r="E247" i="1"/>
  <c r="W254" i="35" s="1"/>
  <c r="E252" i="1"/>
  <c r="W259" i="35" s="1"/>
  <c r="E253" i="1"/>
  <c r="W260" i="35" s="1"/>
  <c r="E104" i="1"/>
  <c r="W111" i="35" s="1"/>
  <c r="E105" i="1"/>
  <c r="W112" i="35" s="1"/>
  <c r="E108" i="1"/>
  <c r="W115" i="35" s="1"/>
  <c r="E112" i="1"/>
  <c r="W119" i="35" s="1"/>
  <c r="E116" i="1"/>
  <c r="W123" i="35" s="1"/>
  <c r="E120" i="1"/>
  <c r="W127" i="35" s="1"/>
  <c r="E109" i="1"/>
  <c r="W116" i="35" s="1"/>
  <c r="E113" i="1"/>
  <c r="W120" i="35" s="1"/>
  <c r="E117" i="1"/>
  <c r="W124" i="35" s="1"/>
  <c r="E121" i="1"/>
  <c r="W128" i="35" s="1"/>
  <c r="E106" i="1"/>
  <c r="W113" i="35" s="1"/>
  <c r="E110" i="1"/>
  <c r="W117" i="35" s="1"/>
  <c r="E114" i="1"/>
  <c r="W121" i="35" s="1"/>
  <c r="E118" i="1"/>
  <c r="W125" i="35" s="1"/>
  <c r="E149" i="1"/>
  <c r="W156" i="35" s="1"/>
  <c r="E147" i="1"/>
  <c r="W154" i="35" s="1"/>
  <c r="E148" i="1"/>
  <c r="W155" i="35" s="1"/>
  <c r="E150" i="1"/>
  <c r="W157" i="35" s="1"/>
  <c r="E151" i="1"/>
  <c r="W158" i="35" s="1"/>
  <c r="E152" i="1"/>
  <c r="W159" i="35" s="1"/>
  <c r="E153" i="1"/>
  <c r="W160" i="35" s="1"/>
  <c r="Z160" i="35" l="1"/>
  <c r="Y160" i="35"/>
  <c r="AB160" i="35"/>
  <c r="AD160" i="35"/>
  <c r="X160" i="35"/>
  <c r="AE160" i="35"/>
  <c r="AC160" i="35"/>
  <c r="AA160" i="35"/>
  <c r="Y155" i="35"/>
  <c r="AE155" i="35"/>
  <c r="AB155" i="35"/>
  <c r="X155" i="35"/>
  <c r="Z155" i="35"/>
  <c r="AA155" i="35"/>
  <c r="AD155" i="35"/>
  <c r="AC155" i="35"/>
  <c r="Y121" i="35"/>
  <c r="AE121" i="35"/>
  <c r="X121" i="35"/>
  <c r="AC121" i="35"/>
  <c r="AB121" i="35"/>
  <c r="AA121" i="35"/>
  <c r="Z121" i="35"/>
  <c r="AD121" i="35"/>
  <c r="Y124" i="35"/>
  <c r="AC124" i="35"/>
  <c r="AE124" i="35"/>
  <c r="AA124" i="35"/>
  <c r="AB124" i="35"/>
  <c r="X124" i="35"/>
  <c r="AD124" i="35"/>
  <c r="Z124" i="35"/>
  <c r="Y123" i="35"/>
  <c r="AE123" i="35"/>
  <c r="AA123" i="35"/>
  <c r="AC123" i="35"/>
  <c r="AB123" i="35"/>
  <c r="X123" i="35"/>
  <c r="Z123" i="35"/>
  <c r="AD123" i="35"/>
  <c r="Y111" i="35"/>
  <c r="AE111" i="35"/>
  <c r="AA111" i="35"/>
  <c r="AB111" i="35"/>
  <c r="AC111" i="35"/>
  <c r="X111" i="35"/>
  <c r="Z111" i="35"/>
  <c r="AD111" i="35"/>
  <c r="AB257" i="35"/>
  <c r="Y257" i="35"/>
  <c r="AC257" i="35"/>
  <c r="Z257" i="35"/>
  <c r="AE257" i="35"/>
  <c r="AD257" i="35"/>
  <c r="X257" i="35"/>
  <c r="AA257" i="35"/>
  <c r="AA240" i="35"/>
  <c r="Y240" i="35"/>
  <c r="AE240" i="35"/>
  <c r="Z240" i="35"/>
  <c r="X240" i="35"/>
  <c r="AD240" i="35"/>
  <c r="AC240" i="35"/>
  <c r="AB240" i="35"/>
  <c r="Y241" i="35"/>
  <c r="AE241" i="35"/>
  <c r="AA241" i="35"/>
  <c r="AB241" i="35"/>
  <c r="Z241" i="35"/>
  <c r="AC241" i="35"/>
  <c r="AD241" i="35"/>
  <c r="X241" i="35"/>
  <c r="Y225" i="35"/>
  <c r="X225" i="35"/>
  <c r="Z225" i="35"/>
  <c r="AA225" i="35"/>
  <c r="AC225" i="35"/>
  <c r="AD225" i="35"/>
  <c r="AE225" i="35"/>
  <c r="AB225" i="35"/>
  <c r="AD231" i="35"/>
  <c r="Y231" i="35"/>
  <c r="AC231" i="35"/>
  <c r="AA231" i="35"/>
  <c r="AB231" i="35"/>
  <c r="X231" i="35"/>
  <c r="Z231" i="35"/>
  <c r="AE231" i="35"/>
  <c r="AA219" i="35"/>
  <c r="Y219" i="35"/>
  <c r="AE219" i="35"/>
  <c r="AB219" i="35"/>
  <c r="Z219" i="35"/>
  <c r="X219" i="35"/>
  <c r="AC219" i="35"/>
  <c r="AD219" i="35"/>
  <c r="Y226" i="35"/>
  <c r="AB226" i="35"/>
  <c r="Z226" i="35"/>
  <c r="AD226" i="35"/>
  <c r="AC226" i="35"/>
  <c r="AA226" i="35"/>
  <c r="X226" i="35"/>
  <c r="AE226" i="35"/>
  <c r="Y202" i="35"/>
  <c r="AD202" i="35"/>
  <c r="AA202" i="35"/>
  <c r="X202" i="35"/>
  <c r="AE202" i="35"/>
  <c r="AC202" i="35"/>
  <c r="AB202" i="35"/>
  <c r="Z202" i="35"/>
  <c r="Y185" i="35"/>
  <c r="Z185" i="35"/>
  <c r="AD185" i="35"/>
  <c r="AB185" i="35"/>
  <c r="X185" i="35"/>
  <c r="AA185" i="35"/>
  <c r="AC185" i="35"/>
  <c r="AE185" i="35"/>
  <c r="AB192" i="35"/>
  <c r="Y192" i="35"/>
  <c r="Z192" i="35"/>
  <c r="AD192" i="35"/>
  <c r="AC192" i="35"/>
  <c r="AE192" i="35"/>
  <c r="X192" i="35"/>
  <c r="AA192" i="35"/>
  <c r="Y175" i="35"/>
  <c r="AB175" i="35"/>
  <c r="AD175" i="35"/>
  <c r="Z175" i="35"/>
  <c r="AC175" i="35"/>
  <c r="AE175" i="35"/>
  <c r="X175" i="35"/>
  <c r="AA175" i="35"/>
  <c r="AD200" i="35"/>
  <c r="Y200" i="35"/>
  <c r="AA200" i="35"/>
  <c r="AC200" i="35"/>
  <c r="AE200" i="35"/>
  <c r="AB200" i="35"/>
  <c r="X200" i="35"/>
  <c r="Z200" i="35"/>
  <c r="Y163" i="35"/>
  <c r="AE163" i="35"/>
  <c r="AB163" i="35"/>
  <c r="AD163" i="35"/>
  <c r="AA163" i="35"/>
  <c r="Z163" i="35"/>
  <c r="X163" i="35"/>
  <c r="AC163" i="35"/>
  <c r="Y153" i="35"/>
  <c r="AC153" i="35"/>
  <c r="Z153" i="35"/>
  <c r="AE153" i="35"/>
  <c r="AD153" i="35"/>
  <c r="AB153" i="35"/>
  <c r="AA153" i="35"/>
  <c r="X153" i="35"/>
  <c r="AB152" i="35"/>
  <c r="Y152" i="35"/>
  <c r="AA152" i="35"/>
  <c r="AC152" i="35"/>
  <c r="X152" i="35"/>
  <c r="AE152" i="35"/>
  <c r="AD152" i="35"/>
  <c r="Z152" i="35"/>
  <c r="AB139" i="35"/>
  <c r="Y139" i="35"/>
  <c r="AC139" i="35"/>
  <c r="X139" i="35"/>
  <c r="AE139" i="35"/>
  <c r="AA139" i="35"/>
  <c r="Z139" i="35"/>
  <c r="AD139" i="35"/>
  <c r="AB131" i="35"/>
  <c r="Y131" i="35"/>
  <c r="AC131" i="35"/>
  <c r="X131" i="35"/>
  <c r="AE131" i="35"/>
  <c r="AA131" i="35"/>
  <c r="Z131" i="35"/>
  <c r="AD131" i="35"/>
  <c r="AD162" i="35"/>
  <c r="Y162" i="35"/>
  <c r="Z162" i="35"/>
  <c r="AB162" i="35"/>
  <c r="X162" i="35"/>
  <c r="AE162" i="35"/>
  <c r="AC162" i="35"/>
  <c r="AA162" i="35"/>
  <c r="AB190" i="35"/>
  <c r="Y190" i="35"/>
  <c r="Z190" i="35"/>
  <c r="AD190" i="35"/>
  <c r="X190" i="35"/>
  <c r="AA190" i="35"/>
  <c r="AC190" i="35"/>
  <c r="AE190" i="35"/>
  <c r="AB180" i="35"/>
  <c r="Y180" i="35"/>
  <c r="Z180" i="35"/>
  <c r="AD180" i="35"/>
  <c r="AC180" i="35"/>
  <c r="AE180" i="35"/>
  <c r="X180" i="35"/>
  <c r="AA180" i="35"/>
  <c r="AB149" i="35"/>
  <c r="Y149" i="35"/>
  <c r="AA149" i="35"/>
  <c r="AC149" i="35"/>
  <c r="X149" i="35"/>
  <c r="AE149" i="35"/>
  <c r="Z149" i="35"/>
  <c r="AD149" i="35"/>
  <c r="AB143" i="35"/>
  <c r="Y143" i="35"/>
  <c r="AC143" i="35"/>
  <c r="X143" i="35"/>
  <c r="AE143" i="35"/>
  <c r="AA143" i="35"/>
  <c r="Z143" i="35"/>
  <c r="AD143" i="35"/>
  <c r="Y251" i="35"/>
  <c r="Z251" i="35"/>
  <c r="AD251" i="35"/>
  <c r="AA251" i="35"/>
  <c r="X251" i="35"/>
  <c r="AE251" i="35"/>
  <c r="AC251" i="35"/>
  <c r="AB251" i="35"/>
  <c r="Z247" i="35"/>
  <c r="Y247" i="35"/>
  <c r="X247" i="35"/>
  <c r="AC247" i="35"/>
  <c r="AE247" i="35"/>
  <c r="AB247" i="35"/>
  <c r="AA247" i="35"/>
  <c r="AD247" i="35"/>
  <c r="AE217" i="35"/>
  <c r="Y217" i="35"/>
  <c r="AA217" i="35"/>
  <c r="Z217" i="35"/>
  <c r="AB217" i="35"/>
  <c r="AC217" i="35"/>
  <c r="AD217" i="35"/>
  <c r="X217" i="35"/>
  <c r="AB150" i="35"/>
  <c r="Y150" i="35"/>
  <c r="AA150" i="35"/>
  <c r="AC150" i="35"/>
  <c r="X150" i="35"/>
  <c r="AE150" i="35"/>
  <c r="AD150" i="35"/>
  <c r="Z150" i="35"/>
  <c r="AB164" i="35"/>
  <c r="Y164" i="35"/>
  <c r="Z164" i="35"/>
  <c r="AD164" i="35"/>
  <c r="AC164" i="35"/>
  <c r="AE164" i="35"/>
  <c r="X164" i="35"/>
  <c r="AA164" i="35"/>
  <c r="Y114" i="35"/>
  <c r="AA114" i="35"/>
  <c r="AC114" i="35"/>
  <c r="AB114" i="35"/>
  <c r="AE114" i="35"/>
  <c r="X114" i="35"/>
  <c r="AD114" i="35"/>
  <c r="Z114" i="35"/>
  <c r="AE209" i="35"/>
  <c r="Y209" i="35"/>
  <c r="AA209" i="35"/>
  <c r="Z209" i="35"/>
  <c r="AB209" i="35"/>
  <c r="AC209" i="35"/>
  <c r="AD209" i="35"/>
  <c r="X209" i="35"/>
  <c r="X252" i="35"/>
  <c r="Y252" i="35"/>
  <c r="Z252" i="35"/>
  <c r="AB252" i="35"/>
  <c r="AD252" i="35"/>
  <c r="AE252" i="35"/>
  <c r="AC252" i="35"/>
  <c r="AA252" i="35"/>
  <c r="AB184" i="35"/>
  <c r="Y184" i="35"/>
  <c r="Z184" i="35"/>
  <c r="AD184" i="35"/>
  <c r="AC184" i="35"/>
  <c r="AE184" i="35"/>
  <c r="X184" i="35"/>
  <c r="AA184" i="35"/>
  <c r="Y203" i="35"/>
  <c r="AE203" i="35"/>
  <c r="AA203" i="35"/>
  <c r="Z203" i="35"/>
  <c r="AB203" i="35"/>
  <c r="X203" i="35"/>
  <c r="AC203" i="35"/>
  <c r="AD203" i="35"/>
  <c r="A235" i="1"/>
  <c r="BE235" i="1" s="1"/>
  <c r="W242" i="35"/>
  <c r="AB166" i="35"/>
  <c r="Y166" i="35"/>
  <c r="Z166" i="35"/>
  <c r="AD166" i="35"/>
  <c r="X166" i="35"/>
  <c r="AA166" i="35"/>
  <c r="AC166" i="35"/>
  <c r="AE166" i="35"/>
  <c r="Z158" i="35"/>
  <c r="Y158" i="35"/>
  <c r="AB158" i="35"/>
  <c r="X158" i="35"/>
  <c r="AD158" i="35"/>
  <c r="AE158" i="35"/>
  <c r="AC158" i="35"/>
  <c r="AA158" i="35"/>
  <c r="Z156" i="35"/>
  <c r="Y156" i="35"/>
  <c r="AB156" i="35"/>
  <c r="AD156" i="35"/>
  <c r="X156" i="35"/>
  <c r="AE156" i="35"/>
  <c r="AC156" i="35"/>
  <c r="AA156" i="35"/>
  <c r="Y113" i="35"/>
  <c r="AC113" i="35"/>
  <c r="AE113" i="35"/>
  <c r="X113" i="35"/>
  <c r="AB113" i="35"/>
  <c r="AA113" i="35"/>
  <c r="Z113" i="35"/>
  <c r="AD113" i="35"/>
  <c r="Y116" i="35"/>
  <c r="AE116" i="35"/>
  <c r="AC116" i="35"/>
  <c r="AA116" i="35"/>
  <c r="AB116" i="35"/>
  <c r="X116" i="35"/>
  <c r="AD116" i="35"/>
  <c r="Z116" i="35"/>
  <c r="Y115" i="35"/>
  <c r="AE115" i="35"/>
  <c r="AA115" i="35"/>
  <c r="AB115" i="35"/>
  <c r="AC115" i="35"/>
  <c r="X115" i="35"/>
  <c r="Z115" i="35"/>
  <c r="AD115" i="35"/>
  <c r="Y259" i="35"/>
  <c r="AE259" i="35"/>
  <c r="AB259" i="35"/>
  <c r="X259" i="35"/>
  <c r="Z259" i="35"/>
  <c r="AA259" i="35"/>
  <c r="AC259" i="35"/>
  <c r="AD259" i="35"/>
  <c r="X255" i="35"/>
  <c r="Y255" i="35"/>
  <c r="Z255" i="35"/>
  <c r="AC255" i="35"/>
  <c r="AE255" i="35"/>
  <c r="AB255" i="35"/>
  <c r="AA255" i="35"/>
  <c r="AD255" i="35"/>
  <c r="AD232" i="35"/>
  <c r="Y232" i="35"/>
  <c r="AE232" i="35"/>
  <c r="AA232" i="35"/>
  <c r="X232" i="35"/>
  <c r="Z232" i="35"/>
  <c r="AC232" i="35"/>
  <c r="AB232" i="35"/>
  <c r="Z224" i="35"/>
  <c r="Y224" i="35"/>
  <c r="AB224" i="35"/>
  <c r="AA224" i="35"/>
  <c r="AE224" i="35"/>
  <c r="X224" i="35"/>
  <c r="AC224" i="35"/>
  <c r="AD224" i="35"/>
  <c r="AE233" i="35"/>
  <c r="Y233" i="35"/>
  <c r="AB233" i="35"/>
  <c r="Z233" i="35"/>
  <c r="AA233" i="35"/>
  <c r="X233" i="35"/>
  <c r="AC233" i="35"/>
  <c r="AD233" i="35"/>
  <c r="AA237" i="35"/>
  <c r="Y237" i="35"/>
  <c r="AB237" i="35"/>
  <c r="AE237" i="35"/>
  <c r="Z237" i="35"/>
  <c r="AC237" i="35"/>
  <c r="AD237" i="35"/>
  <c r="X237" i="35"/>
  <c r="AD234" i="35"/>
  <c r="Y234" i="35"/>
  <c r="AC234" i="35"/>
  <c r="AE234" i="35"/>
  <c r="AA234" i="35"/>
  <c r="X234" i="35"/>
  <c r="Z234" i="35"/>
  <c r="AB234" i="35"/>
  <c r="AE222" i="35"/>
  <c r="Y222" i="35"/>
  <c r="AC222" i="35"/>
  <c r="AA222" i="35"/>
  <c r="Z222" i="35"/>
  <c r="AB222" i="35"/>
  <c r="X222" i="35"/>
  <c r="AD222" i="35"/>
  <c r="Y214" i="35"/>
  <c r="X214" i="35"/>
  <c r="AE214" i="35"/>
  <c r="AD214" i="35"/>
  <c r="AC214" i="35"/>
  <c r="AB214" i="35"/>
  <c r="Z214" i="35"/>
  <c r="AA214" i="35"/>
  <c r="AD210" i="35"/>
  <c r="Y210" i="35"/>
  <c r="AA210" i="35"/>
  <c r="X210" i="35"/>
  <c r="AE210" i="35"/>
  <c r="AC210" i="35"/>
  <c r="AB210" i="35"/>
  <c r="Z210" i="35"/>
  <c r="AB196" i="35"/>
  <c r="Y196" i="35"/>
  <c r="Z196" i="35"/>
  <c r="AD196" i="35"/>
  <c r="AC196" i="35"/>
  <c r="AE196" i="35"/>
  <c r="X196" i="35"/>
  <c r="AA196" i="35"/>
  <c r="Y193" i="35"/>
  <c r="AD193" i="35"/>
  <c r="AB193" i="35"/>
  <c r="Z193" i="35"/>
  <c r="X193" i="35"/>
  <c r="AA193" i="35"/>
  <c r="AC193" i="35"/>
  <c r="AE193" i="35"/>
  <c r="Y183" i="35"/>
  <c r="AB183" i="35"/>
  <c r="AD183" i="35"/>
  <c r="Z183" i="35"/>
  <c r="AC183" i="35"/>
  <c r="AE183" i="35"/>
  <c r="X183" i="35"/>
  <c r="AA183" i="35"/>
  <c r="Y169" i="35"/>
  <c r="Z169" i="35"/>
  <c r="AB169" i="35"/>
  <c r="AD169" i="35"/>
  <c r="X169" i="35"/>
  <c r="AA169" i="35"/>
  <c r="AC169" i="35"/>
  <c r="AE169" i="35"/>
  <c r="Y161" i="35"/>
  <c r="Z161" i="35"/>
  <c r="AB161" i="35"/>
  <c r="AE161" i="35"/>
  <c r="AC161" i="35"/>
  <c r="AD161" i="35"/>
  <c r="AA161" i="35"/>
  <c r="X161" i="35"/>
  <c r="Y171" i="35"/>
  <c r="AB171" i="35"/>
  <c r="AD171" i="35"/>
  <c r="Z171" i="35"/>
  <c r="AC171" i="35"/>
  <c r="AE171" i="35"/>
  <c r="X171" i="35"/>
  <c r="AA171" i="35"/>
  <c r="AB168" i="35"/>
  <c r="Y168" i="35"/>
  <c r="Z168" i="35"/>
  <c r="AD168" i="35"/>
  <c r="AC168" i="35"/>
  <c r="AE168" i="35"/>
  <c r="X168" i="35"/>
  <c r="AA168" i="35"/>
  <c r="Y110" i="35"/>
  <c r="AA110" i="35"/>
  <c r="AC110" i="35"/>
  <c r="AB110" i="35"/>
  <c r="AE110" i="35"/>
  <c r="X110" i="35"/>
  <c r="AD110" i="35"/>
  <c r="Z110" i="35"/>
  <c r="AB136" i="35"/>
  <c r="Y136" i="35"/>
  <c r="AC136" i="35"/>
  <c r="X136" i="35"/>
  <c r="AA136" i="35"/>
  <c r="AE136" i="35"/>
  <c r="AD136" i="35"/>
  <c r="Z136" i="35"/>
  <c r="AB142" i="35"/>
  <c r="Y142" i="35"/>
  <c r="X142" i="35"/>
  <c r="AC142" i="35"/>
  <c r="AA142" i="35"/>
  <c r="AE142" i="35"/>
  <c r="AD142" i="35"/>
  <c r="Z142" i="35"/>
  <c r="Y243" i="35"/>
  <c r="AD243" i="35"/>
  <c r="Z243" i="35"/>
  <c r="AB243" i="35"/>
  <c r="X243" i="35"/>
  <c r="AE243" i="35"/>
  <c r="AC243" i="35"/>
  <c r="AA243" i="35"/>
  <c r="AB130" i="35"/>
  <c r="Y130" i="35"/>
  <c r="X130" i="35"/>
  <c r="AC130" i="35"/>
  <c r="AA130" i="35"/>
  <c r="AE130" i="35"/>
  <c r="AD130" i="35"/>
  <c r="Z130" i="35"/>
  <c r="Y201" i="35"/>
  <c r="Z201" i="35"/>
  <c r="AE201" i="35"/>
  <c r="AB201" i="35"/>
  <c r="AA201" i="35"/>
  <c r="AC201" i="35"/>
  <c r="AD201" i="35"/>
  <c r="X201" i="35"/>
  <c r="AB137" i="35"/>
  <c r="Y137" i="35"/>
  <c r="AC137" i="35"/>
  <c r="X137" i="35"/>
  <c r="AE137" i="35"/>
  <c r="AA137" i="35"/>
  <c r="Z137" i="35"/>
  <c r="AD137" i="35"/>
  <c r="AD244" i="35"/>
  <c r="Y244" i="35"/>
  <c r="AB244" i="35"/>
  <c r="X244" i="35"/>
  <c r="Z244" i="35"/>
  <c r="AE244" i="35"/>
  <c r="AC244" i="35"/>
  <c r="AA244" i="35"/>
  <c r="AA211" i="35"/>
  <c r="Y211" i="35"/>
  <c r="AE211" i="35"/>
  <c r="AB211" i="35"/>
  <c r="Z211" i="35"/>
  <c r="X211" i="35"/>
  <c r="AC211" i="35"/>
  <c r="AD211" i="35"/>
  <c r="Y195" i="35"/>
  <c r="AB195" i="35"/>
  <c r="Z195" i="35"/>
  <c r="AD195" i="35"/>
  <c r="AC195" i="35"/>
  <c r="AE195" i="35"/>
  <c r="X195" i="35"/>
  <c r="AA195" i="35"/>
  <c r="Y187" i="35"/>
  <c r="AB187" i="35"/>
  <c r="AD187" i="35"/>
  <c r="Z187" i="35"/>
  <c r="AC187" i="35"/>
  <c r="AE187" i="35"/>
  <c r="X187" i="35"/>
  <c r="AA187" i="35"/>
  <c r="AB182" i="35"/>
  <c r="Y182" i="35"/>
  <c r="Z182" i="35"/>
  <c r="AD182" i="35"/>
  <c r="X182" i="35"/>
  <c r="AA182" i="35"/>
  <c r="AC182" i="35"/>
  <c r="AE182" i="35"/>
  <c r="AB174" i="35"/>
  <c r="Y174" i="35"/>
  <c r="Z174" i="35"/>
  <c r="AD174" i="35"/>
  <c r="X174" i="35"/>
  <c r="AA174" i="35"/>
  <c r="AC174" i="35"/>
  <c r="AE174" i="35"/>
  <c r="Y118" i="35"/>
  <c r="AB118" i="35"/>
  <c r="AE118" i="35"/>
  <c r="X118" i="35"/>
  <c r="AA118" i="35"/>
  <c r="AC118" i="35"/>
  <c r="AD118" i="35"/>
  <c r="Z118" i="35"/>
  <c r="Y159" i="35"/>
  <c r="AE159" i="35"/>
  <c r="AB159" i="35"/>
  <c r="AD159" i="35"/>
  <c r="AC159" i="35"/>
  <c r="AA159" i="35"/>
  <c r="Z159" i="35"/>
  <c r="X159" i="35"/>
  <c r="Y157" i="35"/>
  <c r="Z157" i="35"/>
  <c r="AB157" i="35"/>
  <c r="AE157" i="35"/>
  <c r="AC157" i="35"/>
  <c r="AD157" i="35"/>
  <c r="AA157" i="35"/>
  <c r="X157" i="35"/>
  <c r="Z154" i="35"/>
  <c r="Y154" i="35"/>
  <c r="AB154" i="35"/>
  <c r="X154" i="35"/>
  <c r="AD154" i="35"/>
  <c r="AE154" i="35"/>
  <c r="AC154" i="35"/>
  <c r="AA154" i="35"/>
  <c r="AB125" i="35"/>
  <c r="Y125" i="35"/>
  <c r="X125" i="35"/>
  <c r="AC125" i="35"/>
  <c r="AE125" i="35"/>
  <c r="AA125" i="35"/>
  <c r="Z125" i="35"/>
  <c r="AD125" i="35"/>
  <c r="Y117" i="35"/>
  <c r="AC117" i="35"/>
  <c r="AE117" i="35"/>
  <c r="X117" i="35"/>
  <c r="AB117" i="35"/>
  <c r="AA117" i="35"/>
  <c r="Z117" i="35"/>
  <c r="AD117" i="35"/>
  <c r="AB128" i="35"/>
  <c r="Y128" i="35"/>
  <c r="AC128" i="35"/>
  <c r="X128" i="35"/>
  <c r="AA128" i="35"/>
  <c r="AE128" i="35"/>
  <c r="AD128" i="35"/>
  <c r="Z128" i="35"/>
  <c r="Y120" i="35"/>
  <c r="AC120" i="35"/>
  <c r="AE120" i="35"/>
  <c r="AA120" i="35"/>
  <c r="AB120" i="35"/>
  <c r="X120" i="35"/>
  <c r="AD120" i="35"/>
  <c r="Z120" i="35"/>
  <c r="AB127" i="35"/>
  <c r="Y127" i="35"/>
  <c r="AC127" i="35"/>
  <c r="X127" i="35"/>
  <c r="AE127" i="35"/>
  <c r="AA127" i="35"/>
  <c r="Z127" i="35"/>
  <c r="AD127" i="35"/>
  <c r="Y119" i="35"/>
  <c r="AE119" i="35"/>
  <c r="AA119" i="35"/>
  <c r="AB119" i="35"/>
  <c r="AC119" i="35"/>
  <c r="X119" i="35"/>
  <c r="Z119" i="35"/>
  <c r="AD119" i="35"/>
  <c r="Y112" i="35"/>
  <c r="AE112" i="35"/>
  <c r="AC112" i="35"/>
  <c r="AA112" i="35"/>
  <c r="AB112" i="35"/>
  <c r="X112" i="35"/>
  <c r="AD112" i="35"/>
  <c r="Z112" i="35"/>
  <c r="Y260" i="35"/>
  <c r="Z260" i="35"/>
  <c r="AB260" i="35"/>
  <c r="X260" i="35"/>
  <c r="AE260" i="35"/>
  <c r="AC260" i="35"/>
  <c r="AA260" i="35"/>
  <c r="AD260" i="35"/>
  <c r="Y254" i="35"/>
  <c r="AC254" i="35"/>
  <c r="X254" i="35"/>
  <c r="AB254" i="35"/>
  <c r="AE254" i="35"/>
  <c r="Z254" i="35"/>
  <c r="AA254" i="35"/>
  <c r="AD254" i="35"/>
  <c r="Y258" i="35"/>
  <c r="AD258" i="35"/>
  <c r="AB258" i="35"/>
  <c r="AE258" i="35"/>
  <c r="Z258" i="35"/>
  <c r="X258" i="35"/>
  <c r="AA258" i="35"/>
  <c r="AC258" i="35"/>
  <c r="Z256" i="35"/>
  <c r="Y256" i="35"/>
  <c r="AB256" i="35"/>
  <c r="X256" i="35"/>
  <c r="AD256" i="35"/>
  <c r="AE256" i="35"/>
  <c r="AC256" i="35"/>
  <c r="AA256" i="35"/>
  <c r="AD236" i="35"/>
  <c r="Y236" i="35"/>
  <c r="AE236" i="35"/>
  <c r="Z236" i="35"/>
  <c r="X236" i="35"/>
  <c r="AA236" i="35"/>
  <c r="AC236" i="35"/>
  <c r="AB236" i="35"/>
  <c r="Y228" i="35"/>
  <c r="AD228" i="35"/>
  <c r="Z228" i="35"/>
  <c r="AA228" i="35"/>
  <c r="X228" i="35"/>
  <c r="AE228" i="35"/>
  <c r="AC228" i="35"/>
  <c r="AB228" i="35"/>
  <c r="Y238" i="35"/>
  <c r="X238" i="35"/>
  <c r="Z238" i="35"/>
  <c r="AA238" i="35"/>
  <c r="AD238" i="35"/>
  <c r="AC238" i="35"/>
  <c r="AE238" i="35"/>
  <c r="AB238" i="35"/>
  <c r="AB239" i="35"/>
  <c r="Y239" i="35"/>
  <c r="X239" i="35"/>
  <c r="AD239" i="35"/>
  <c r="Z239" i="35"/>
  <c r="AC239" i="35"/>
  <c r="AA239" i="35"/>
  <c r="AE239" i="35"/>
  <c r="Y229" i="35"/>
  <c r="AA229" i="35"/>
  <c r="AE229" i="35"/>
  <c r="AB229" i="35"/>
  <c r="Z229" i="35"/>
  <c r="X229" i="35"/>
  <c r="AC229" i="35"/>
  <c r="AD229" i="35"/>
  <c r="Y221" i="35"/>
  <c r="AB221" i="35"/>
  <c r="AD221" i="35"/>
  <c r="AA221" i="35"/>
  <c r="X221" i="35"/>
  <c r="Z221" i="35"/>
  <c r="AC221" i="35"/>
  <c r="AE221" i="35"/>
  <c r="A228" i="1"/>
  <c r="BE228" i="1" s="1"/>
  <c r="W235" i="35"/>
  <c r="AA227" i="35"/>
  <c r="Y227" i="35"/>
  <c r="AD227" i="35"/>
  <c r="Z227" i="35"/>
  <c r="AC227" i="35"/>
  <c r="AB227" i="35"/>
  <c r="X227" i="35"/>
  <c r="AE227" i="35"/>
  <c r="AA230" i="35"/>
  <c r="Y230" i="35"/>
  <c r="AB230" i="35"/>
  <c r="AD230" i="35"/>
  <c r="X230" i="35"/>
  <c r="Z230" i="35"/>
  <c r="AC230" i="35"/>
  <c r="AE230" i="35"/>
  <c r="Y220" i="35"/>
  <c r="X220" i="35"/>
  <c r="Z220" i="35"/>
  <c r="AD220" i="35"/>
  <c r="AC220" i="35"/>
  <c r="AE220" i="35"/>
  <c r="AB220" i="35"/>
  <c r="AA220" i="35"/>
  <c r="AD216" i="35"/>
  <c r="Y216" i="35"/>
  <c r="AA216" i="35"/>
  <c r="AC216" i="35"/>
  <c r="AE216" i="35"/>
  <c r="AB216" i="35"/>
  <c r="X216" i="35"/>
  <c r="Z216" i="35"/>
  <c r="Y223" i="35"/>
  <c r="X223" i="35"/>
  <c r="AD223" i="35"/>
  <c r="AE223" i="35"/>
  <c r="AC223" i="35"/>
  <c r="AB223" i="35"/>
  <c r="Z223" i="35"/>
  <c r="AA223" i="35"/>
  <c r="AD218" i="35"/>
  <c r="Y218" i="35"/>
  <c r="AA218" i="35"/>
  <c r="X218" i="35"/>
  <c r="AE218" i="35"/>
  <c r="AC218" i="35"/>
  <c r="AB218" i="35"/>
  <c r="Z218" i="35"/>
  <c r="Y206" i="35"/>
  <c r="AD206" i="35"/>
  <c r="AC206" i="35"/>
  <c r="AB206" i="35"/>
  <c r="Z206" i="35"/>
  <c r="AA206" i="35"/>
  <c r="X206" i="35"/>
  <c r="AE206" i="35"/>
  <c r="Y197" i="35"/>
  <c r="Z197" i="35"/>
  <c r="AD197" i="35"/>
  <c r="AB197" i="35"/>
  <c r="X197" i="35"/>
  <c r="AA197" i="35"/>
  <c r="AC197" i="35"/>
  <c r="AE197" i="35"/>
  <c r="Y189" i="35"/>
  <c r="AD189" i="35"/>
  <c r="AB189" i="35"/>
  <c r="Z189" i="35"/>
  <c r="X189" i="35"/>
  <c r="AA189" i="35"/>
  <c r="AC189" i="35"/>
  <c r="AE189" i="35"/>
  <c r="Y208" i="35"/>
  <c r="AD208" i="35"/>
  <c r="AA208" i="35"/>
  <c r="AC208" i="35"/>
  <c r="AE208" i="35"/>
  <c r="AB208" i="35"/>
  <c r="X208" i="35"/>
  <c r="Z208" i="35"/>
  <c r="Y204" i="35"/>
  <c r="X204" i="35"/>
  <c r="Z204" i="35"/>
  <c r="AD204" i="35"/>
  <c r="AC204" i="35"/>
  <c r="AE204" i="35"/>
  <c r="AB204" i="35"/>
  <c r="AA204" i="35"/>
  <c r="AB188" i="35"/>
  <c r="Y188" i="35"/>
  <c r="Z188" i="35"/>
  <c r="AD188" i="35"/>
  <c r="AC188" i="35"/>
  <c r="AE188" i="35"/>
  <c r="X188" i="35"/>
  <c r="AA188" i="35"/>
  <c r="Y177" i="35"/>
  <c r="AD177" i="35"/>
  <c r="AB177" i="35"/>
  <c r="Z177" i="35"/>
  <c r="X177" i="35"/>
  <c r="AA177" i="35"/>
  <c r="AC177" i="35"/>
  <c r="AE177" i="35"/>
  <c r="Y173" i="35"/>
  <c r="AD173" i="35"/>
  <c r="AB173" i="35"/>
  <c r="Z173" i="35"/>
  <c r="X173" i="35"/>
  <c r="AA173" i="35"/>
  <c r="AC173" i="35"/>
  <c r="AE173" i="35"/>
  <c r="Y165" i="35"/>
  <c r="Z165" i="35"/>
  <c r="AD165" i="35"/>
  <c r="AB165" i="35"/>
  <c r="X165" i="35"/>
  <c r="AA165" i="35"/>
  <c r="AC165" i="35"/>
  <c r="AE165" i="35"/>
  <c r="AE213" i="35"/>
  <c r="Y213" i="35"/>
  <c r="AB213" i="35"/>
  <c r="Z213" i="35"/>
  <c r="AA213" i="35"/>
  <c r="X213" i="35"/>
  <c r="AC213" i="35"/>
  <c r="AD213" i="35"/>
  <c r="Y179" i="35"/>
  <c r="AB179" i="35"/>
  <c r="Z179" i="35"/>
  <c r="AD179" i="35"/>
  <c r="AC179" i="35"/>
  <c r="AE179" i="35"/>
  <c r="X179" i="35"/>
  <c r="AA179" i="35"/>
  <c r="Y167" i="35"/>
  <c r="AB167" i="35"/>
  <c r="AD167" i="35"/>
  <c r="Z167" i="35"/>
  <c r="AC167" i="35"/>
  <c r="AE167" i="35"/>
  <c r="X167" i="35"/>
  <c r="AA167" i="35"/>
  <c r="Y181" i="35"/>
  <c r="Z181" i="35"/>
  <c r="AD181" i="35"/>
  <c r="AB181" i="35"/>
  <c r="X181" i="35"/>
  <c r="AA181" i="35"/>
  <c r="AC181" i="35"/>
  <c r="AE181" i="35"/>
  <c r="AB172" i="35"/>
  <c r="Y172" i="35"/>
  <c r="Z172" i="35"/>
  <c r="AD172" i="35"/>
  <c r="AC172" i="35"/>
  <c r="AE172" i="35"/>
  <c r="X172" i="35"/>
  <c r="AA172" i="35"/>
  <c r="AB148" i="35"/>
  <c r="Y148" i="35"/>
  <c r="AC148" i="35"/>
  <c r="X148" i="35"/>
  <c r="AA148" i="35"/>
  <c r="AE148" i="35"/>
  <c r="AD148" i="35"/>
  <c r="Z148" i="35"/>
  <c r="AB145" i="35"/>
  <c r="Y145" i="35"/>
  <c r="AA145" i="35"/>
  <c r="X145" i="35"/>
  <c r="AC145" i="35"/>
  <c r="AE145" i="35"/>
  <c r="Z145" i="35"/>
  <c r="AD145" i="35"/>
  <c r="AB146" i="35"/>
  <c r="Y146" i="35"/>
  <c r="AC146" i="35"/>
  <c r="X146" i="35"/>
  <c r="AA146" i="35"/>
  <c r="AE146" i="35"/>
  <c r="AD146" i="35"/>
  <c r="Z146" i="35"/>
  <c r="AB138" i="35"/>
  <c r="Y138" i="35"/>
  <c r="X138" i="35"/>
  <c r="AC138" i="35"/>
  <c r="AA138" i="35"/>
  <c r="AE138" i="35"/>
  <c r="AD138" i="35"/>
  <c r="Z138" i="35"/>
  <c r="AB132" i="35"/>
  <c r="Y132" i="35"/>
  <c r="AC132" i="35"/>
  <c r="X132" i="35"/>
  <c r="AA132" i="35"/>
  <c r="AE132" i="35"/>
  <c r="AD132" i="35"/>
  <c r="Z132" i="35"/>
  <c r="AB140" i="35"/>
  <c r="Y140" i="35"/>
  <c r="AC140" i="35"/>
  <c r="X140" i="35"/>
  <c r="AA140" i="35"/>
  <c r="AE140" i="35"/>
  <c r="AD140" i="35"/>
  <c r="Z140" i="35"/>
  <c r="AB134" i="35"/>
  <c r="Y134" i="35"/>
  <c r="X134" i="35"/>
  <c r="AC134" i="35"/>
  <c r="AA134" i="35"/>
  <c r="AE134" i="35"/>
  <c r="AD134" i="35"/>
  <c r="Z134" i="35"/>
  <c r="AB135" i="35"/>
  <c r="Y135" i="35"/>
  <c r="AC135" i="35"/>
  <c r="X135" i="35"/>
  <c r="AE135" i="35"/>
  <c r="AA135" i="35"/>
  <c r="Z135" i="35"/>
  <c r="AD135" i="35"/>
  <c r="AB198" i="35"/>
  <c r="Y198" i="35"/>
  <c r="Z198" i="35"/>
  <c r="AD198" i="35"/>
  <c r="X198" i="35"/>
  <c r="AA198" i="35"/>
  <c r="AC198" i="35"/>
  <c r="AE198" i="35"/>
  <c r="AB186" i="35"/>
  <c r="Y186" i="35"/>
  <c r="Z186" i="35"/>
  <c r="AD186" i="35"/>
  <c r="X186" i="35"/>
  <c r="AA186" i="35"/>
  <c r="AC186" i="35"/>
  <c r="AE186" i="35"/>
  <c r="AB151" i="35"/>
  <c r="Y151" i="35"/>
  <c r="AC151" i="35"/>
  <c r="X151" i="35"/>
  <c r="AA151" i="35"/>
  <c r="AE151" i="35"/>
  <c r="Z151" i="35"/>
  <c r="AD151" i="35"/>
  <c r="AB144" i="35"/>
  <c r="Y144" i="35"/>
  <c r="AA144" i="35"/>
  <c r="AC144" i="35"/>
  <c r="X144" i="35"/>
  <c r="AE144" i="35"/>
  <c r="AD144" i="35"/>
  <c r="Z144" i="35"/>
  <c r="Y122" i="35"/>
  <c r="AB122" i="35"/>
  <c r="AE122" i="35"/>
  <c r="X122" i="35"/>
  <c r="AA122" i="35"/>
  <c r="AC122" i="35"/>
  <c r="AD122" i="35"/>
  <c r="Z122" i="35"/>
  <c r="Y249" i="35"/>
  <c r="AC249" i="35"/>
  <c r="AB249" i="35"/>
  <c r="Z249" i="35"/>
  <c r="AE249" i="35"/>
  <c r="AD249" i="35"/>
  <c r="X249" i="35"/>
  <c r="AA249" i="35"/>
  <c r="Y245" i="35"/>
  <c r="AA245" i="35"/>
  <c r="X245" i="35"/>
  <c r="AC245" i="35"/>
  <c r="AE245" i="35"/>
  <c r="AD245" i="35"/>
  <c r="Z245" i="35"/>
  <c r="AB245" i="35"/>
  <c r="AB176" i="35"/>
  <c r="Y176" i="35"/>
  <c r="Z176" i="35"/>
  <c r="AD176" i="35"/>
  <c r="AC176" i="35"/>
  <c r="AE176" i="35"/>
  <c r="X176" i="35"/>
  <c r="AA176" i="35"/>
  <c r="AB129" i="35"/>
  <c r="Y129" i="35"/>
  <c r="X129" i="35"/>
  <c r="AC129" i="35"/>
  <c r="AE129" i="35"/>
  <c r="AA129" i="35"/>
  <c r="Z129" i="35"/>
  <c r="AD129" i="35"/>
  <c r="Y250" i="35"/>
  <c r="AA250" i="35"/>
  <c r="X250" i="35"/>
  <c r="AD250" i="35"/>
  <c r="AE250" i="35"/>
  <c r="Z250" i="35"/>
  <c r="AC250" i="35"/>
  <c r="AB250" i="35"/>
  <c r="Y253" i="35"/>
  <c r="AB253" i="35"/>
  <c r="AE253" i="35"/>
  <c r="AD253" i="35"/>
  <c r="Z253" i="35"/>
  <c r="X253" i="35"/>
  <c r="AA253" i="35"/>
  <c r="AC253" i="35"/>
  <c r="AB246" i="35"/>
  <c r="Y246" i="35"/>
  <c r="X246" i="35"/>
  <c r="AC246" i="35"/>
  <c r="AE246" i="35"/>
  <c r="Z246" i="35"/>
  <c r="AA246" i="35"/>
  <c r="AD246" i="35"/>
  <c r="Y205" i="35"/>
  <c r="AE205" i="35"/>
  <c r="AB205" i="35"/>
  <c r="Z205" i="35"/>
  <c r="AA205" i="35"/>
  <c r="X205" i="35"/>
  <c r="AC205" i="35"/>
  <c r="AD205" i="35"/>
  <c r="AB141" i="35"/>
  <c r="Y141" i="35"/>
  <c r="AC141" i="35"/>
  <c r="X141" i="35"/>
  <c r="AE141" i="35"/>
  <c r="AA141" i="35"/>
  <c r="Z141" i="35"/>
  <c r="AD141" i="35"/>
  <c r="AB133" i="35"/>
  <c r="Y133" i="35"/>
  <c r="AC133" i="35"/>
  <c r="X133" i="35"/>
  <c r="AE133" i="35"/>
  <c r="AA133" i="35"/>
  <c r="Z133" i="35"/>
  <c r="AD133" i="35"/>
  <c r="AD248" i="35"/>
  <c r="Y248" i="35"/>
  <c r="Z248" i="35"/>
  <c r="X248" i="35"/>
  <c r="AB248" i="35"/>
  <c r="AE248" i="35"/>
  <c r="AC248" i="35"/>
  <c r="AA248" i="35"/>
  <c r="AD212" i="35"/>
  <c r="Y212" i="35"/>
  <c r="X212" i="35"/>
  <c r="Z212" i="35"/>
  <c r="AC212" i="35"/>
  <c r="AE212" i="35"/>
  <c r="AB212" i="35"/>
  <c r="AA212" i="35"/>
  <c r="Y215" i="35"/>
  <c r="AE215" i="35"/>
  <c r="Z215" i="35"/>
  <c r="AA215" i="35"/>
  <c r="AB215" i="35"/>
  <c r="X215" i="35"/>
  <c r="AC215" i="35"/>
  <c r="AD215" i="35"/>
  <c r="Y207" i="35"/>
  <c r="AE207" i="35"/>
  <c r="Z207" i="35"/>
  <c r="AA207" i="35"/>
  <c r="AB207" i="35"/>
  <c r="X207" i="35"/>
  <c r="AC207" i="35"/>
  <c r="AD207" i="35"/>
  <c r="Y199" i="35"/>
  <c r="AB199" i="35"/>
  <c r="AD199" i="35"/>
  <c r="Z199" i="35"/>
  <c r="AC199" i="35"/>
  <c r="AE199" i="35"/>
  <c r="X199" i="35"/>
  <c r="AA199" i="35"/>
  <c r="Y191" i="35"/>
  <c r="AB191" i="35"/>
  <c r="AD191" i="35"/>
  <c r="Z191" i="35"/>
  <c r="AC191" i="35"/>
  <c r="AE191" i="35"/>
  <c r="X191" i="35"/>
  <c r="AA191" i="35"/>
  <c r="AB147" i="35"/>
  <c r="Y147" i="35"/>
  <c r="AA147" i="35"/>
  <c r="X147" i="35"/>
  <c r="AC147" i="35"/>
  <c r="AE147" i="35"/>
  <c r="Z147" i="35"/>
  <c r="AD147" i="35"/>
  <c r="AB194" i="35"/>
  <c r="Y194" i="35"/>
  <c r="Z194" i="35"/>
  <c r="AD194" i="35"/>
  <c r="X194" i="35"/>
  <c r="AA194" i="35"/>
  <c r="AC194" i="35"/>
  <c r="AE194" i="35"/>
  <c r="AB178" i="35"/>
  <c r="Y178" i="35"/>
  <c r="Z178" i="35"/>
  <c r="AD178" i="35"/>
  <c r="X178" i="35"/>
  <c r="AA178" i="35"/>
  <c r="AC178" i="35"/>
  <c r="AE178" i="35"/>
  <c r="AB170" i="35"/>
  <c r="Y170" i="35"/>
  <c r="Z170" i="35"/>
  <c r="AD170" i="35"/>
  <c r="X170" i="35"/>
  <c r="AA170" i="35"/>
  <c r="AC170" i="35"/>
  <c r="AE170" i="35"/>
  <c r="AB126" i="35"/>
  <c r="Y126" i="35"/>
  <c r="X126" i="35"/>
  <c r="AC126" i="35"/>
  <c r="AA126" i="35"/>
  <c r="AE126" i="35"/>
  <c r="AD126" i="35"/>
  <c r="Z126" i="35"/>
  <c r="G151" i="1"/>
  <c r="G113" i="1"/>
  <c r="G116" i="1"/>
  <c r="G108" i="1"/>
  <c r="G104" i="1"/>
  <c r="G251" i="1"/>
  <c r="G221" i="1"/>
  <c r="G234" i="1"/>
  <c r="G226" i="1"/>
  <c r="G215" i="1"/>
  <c r="G199" i="1"/>
  <c r="G182" i="1"/>
  <c r="G166" i="1"/>
  <c r="G158" i="1"/>
  <c r="G165" i="1"/>
  <c r="G145" i="1"/>
  <c r="G131" i="1"/>
  <c r="G135" i="1"/>
  <c r="G128" i="1"/>
  <c r="G191" i="1"/>
  <c r="G144" i="1"/>
  <c r="G115" i="1"/>
  <c r="G244" i="1"/>
  <c r="G210" i="1"/>
  <c r="G122" i="1"/>
  <c r="G246" i="1"/>
  <c r="G177" i="1"/>
  <c r="G208" i="1"/>
  <c r="G192" i="1"/>
  <c r="G167" i="1"/>
  <c r="G150" i="1"/>
  <c r="G106" i="1"/>
  <c r="G247" i="1"/>
  <c r="G248" i="1"/>
  <c r="G233" i="1"/>
  <c r="G217" i="1"/>
  <c r="G222" i="1"/>
  <c r="G230" i="1"/>
  <c r="G220" i="1"/>
  <c r="G213" i="1"/>
  <c r="G207" i="1"/>
  <c r="G190" i="1"/>
  <c r="G185" i="1"/>
  <c r="G176" i="1"/>
  <c r="G193" i="1"/>
  <c r="G164" i="1"/>
  <c r="G156" i="1"/>
  <c r="G174" i="1"/>
  <c r="G103" i="1"/>
  <c r="G129" i="1"/>
  <c r="G127" i="1"/>
  <c r="G183" i="1"/>
  <c r="G142" i="1"/>
  <c r="G242" i="1"/>
  <c r="G157" i="1"/>
  <c r="G107" i="1"/>
  <c r="G202" i="1"/>
  <c r="G134" i="1"/>
  <c r="G245" i="1"/>
  <c r="G204" i="1"/>
  <c r="G188" i="1"/>
  <c r="G163" i="1"/>
  <c r="G119" i="1"/>
  <c r="G114" i="1"/>
  <c r="G109" i="1"/>
  <c r="G121" i="1"/>
  <c r="G105" i="1"/>
  <c r="G229" i="1"/>
  <c r="G232" i="1"/>
  <c r="G218" i="1"/>
  <c r="G224" i="1"/>
  <c r="G227" i="1"/>
  <c r="G212" i="1"/>
  <c r="G203" i="1"/>
  <c r="G195" i="1"/>
  <c r="G189" i="1"/>
  <c r="G178" i="1"/>
  <c r="G186" i="1"/>
  <c r="G170" i="1"/>
  <c r="G162" i="1"/>
  <c r="G154" i="1"/>
  <c r="G146" i="1"/>
  <c r="G139" i="1"/>
  <c r="G125" i="1"/>
  <c r="G133" i="1"/>
  <c r="G155" i="1"/>
  <c r="G179" i="1"/>
  <c r="G137" i="1"/>
  <c r="G240" i="1"/>
  <c r="G169" i="1"/>
  <c r="G123" i="1"/>
  <c r="G198" i="1"/>
  <c r="G130" i="1"/>
  <c r="G241" i="1"/>
  <c r="G200" i="1"/>
  <c r="G184" i="1"/>
  <c r="G140" i="1"/>
  <c r="G175" i="1"/>
  <c r="G159" i="1"/>
  <c r="G149" i="1"/>
  <c r="G153" i="1"/>
  <c r="G148" i="1"/>
  <c r="G120" i="1"/>
  <c r="G112" i="1"/>
  <c r="G253" i="1"/>
  <c r="G250" i="1"/>
  <c r="G152" i="1"/>
  <c r="G147" i="1"/>
  <c r="G118" i="1"/>
  <c r="G110" i="1"/>
  <c r="G117" i="1"/>
  <c r="G252" i="1"/>
  <c r="G249" i="1"/>
  <c r="G225" i="1"/>
  <c r="G231" i="1"/>
  <c r="G214" i="1"/>
  <c r="G228" i="1"/>
  <c r="G223" i="1"/>
  <c r="G209" i="1"/>
  <c r="G216" i="1"/>
  <c r="G219" i="1"/>
  <c r="G211" i="1"/>
  <c r="G201" i="1"/>
  <c r="G197" i="1"/>
  <c r="G181" i="1"/>
  <c r="G168" i="1"/>
  <c r="G206" i="1"/>
  <c r="G172" i="1"/>
  <c r="G160" i="1"/>
  <c r="G161" i="1"/>
  <c r="G141" i="1"/>
  <c r="G138" i="1"/>
  <c r="G132" i="1"/>
  <c r="G124" i="1"/>
  <c r="G236" i="1"/>
  <c r="G173" i="1"/>
  <c r="G136" i="1"/>
  <c r="G238" i="1"/>
  <c r="G143" i="1"/>
  <c r="G243" i="1"/>
  <c r="G239" i="1"/>
  <c r="G194" i="1"/>
  <c r="G126" i="1"/>
  <c r="G237" i="1"/>
  <c r="G205" i="1"/>
  <c r="G196" i="1"/>
  <c r="G180" i="1"/>
  <c r="G235" i="1"/>
  <c r="G187" i="1"/>
  <c r="G171" i="1"/>
  <c r="G111" i="1"/>
  <c r="A146" i="1"/>
  <c r="BE146" i="1" s="1"/>
  <c r="A188" i="1"/>
  <c r="BE188" i="1" s="1"/>
  <c r="A119" i="1"/>
  <c r="BE119" i="1" s="1"/>
  <c r="A249" i="1"/>
  <c r="BE249" i="1" s="1"/>
  <c r="A185" i="1"/>
  <c r="BE185" i="1" s="1"/>
  <c r="A156" i="1"/>
  <c r="BE156" i="1" s="1"/>
  <c r="A167" i="1"/>
  <c r="BE167" i="1" s="1"/>
  <c r="A248" i="1"/>
  <c r="BE248" i="1" s="1"/>
  <c r="A227" i="1"/>
  <c r="BE227" i="1" s="1"/>
  <c r="A219" i="1"/>
  <c r="BE219" i="1" s="1"/>
  <c r="A154" i="1"/>
  <c r="BE154" i="1" s="1"/>
  <c r="A103" i="1"/>
  <c r="BE103" i="1" s="1"/>
  <c r="A139" i="1"/>
  <c r="BE139" i="1" s="1"/>
  <c r="A125" i="1"/>
  <c r="BE125" i="1" s="1"/>
  <c r="A133" i="1"/>
  <c r="BE133" i="1" s="1"/>
  <c r="A128" i="1"/>
  <c r="BE128" i="1" s="1"/>
  <c r="A137" i="1"/>
  <c r="BE137" i="1" s="1"/>
  <c r="A169" i="1"/>
  <c r="BE169" i="1" s="1"/>
  <c r="A143" i="1"/>
  <c r="BE143" i="1" s="1"/>
  <c r="A157" i="1"/>
  <c r="BE157" i="1" s="1"/>
  <c r="A120" i="1"/>
  <c r="BE120" i="1" s="1"/>
  <c r="A245" i="1"/>
  <c r="BE245" i="1" s="1"/>
  <c r="A231" i="1"/>
  <c r="BE231" i="1" s="1"/>
  <c r="A223" i="1"/>
  <c r="BE223" i="1" s="1"/>
  <c r="A204" i="1"/>
  <c r="BE204" i="1" s="1"/>
  <c r="A192" i="1"/>
  <c r="BE192" i="1" s="1"/>
  <c r="A199" i="1"/>
  <c r="BE199" i="1" s="1"/>
  <c r="A168" i="1"/>
  <c r="BE168" i="1" s="1"/>
  <c r="A172" i="1"/>
  <c r="BE172" i="1" s="1"/>
  <c r="A160" i="1"/>
  <c r="BE160" i="1" s="1"/>
  <c r="A132" i="1"/>
  <c r="BE132" i="1" s="1"/>
  <c r="A163" i="1"/>
  <c r="BE163" i="1" s="1"/>
  <c r="A173" i="1"/>
  <c r="BE173" i="1" s="1"/>
  <c r="A198" i="1"/>
  <c r="BE198" i="1" s="1"/>
  <c r="A130" i="1"/>
  <c r="BE130" i="1" s="1"/>
  <c r="A241" i="1"/>
  <c r="BE241" i="1" s="1"/>
  <c r="A200" i="1"/>
  <c r="BE200" i="1" s="1"/>
  <c r="A175" i="1"/>
  <c r="BE175" i="1" s="1"/>
  <c r="A220" i="1"/>
  <c r="BE220" i="1" s="1"/>
  <c r="A195" i="1"/>
  <c r="BE195" i="1" s="1"/>
  <c r="A176" i="1"/>
  <c r="BE176" i="1" s="1"/>
  <c r="A164" i="1"/>
  <c r="BE164" i="1" s="1"/>
  <c r="A145" i="1"/>
  <c r="BE145" i="1" s="1"/>
  <c r="A129" i="1"/>
  <c r="BE129" i="1" s="1"/>
  <c r="A224" i="1"/>
  <c r="BE224" i="1" s="1"/>
  <c r="A207" i="1"/>
  <c r="BE207" i="1" s="1"/>
  <c r="A216" i="1"/>
  <c r="BE216" i="1" s="1"/>
  <c r="A215" i="1"/>
  <c r="BE215" i="1" s="1"/>
  <c r="A208" i="1"/>
  <c r="BE208" i="1" s="1"/>
  <c r="A202" i="1"/>
  <c r="BE202" i="1" s="1"/>
  <c r="A203" i="1"/>
  <c r="BE203" i="1" s="1"/>
  <c r="A158" i="1"/>
  <c r="BE158" i="1" s="1"/>
  <c r="A141" i="1"/>
  <c r="BE141" i="1" s="1"/>
  <c r="A131" i="1"/>
  <c r="BE131" i="1" s="1"/>
  <c r="A135" i="1"/>
  <c r="BE135" i="1" s="1"/>
  <c r="A239" i="1"/>
  <c r="BE239" i="1" s="1"/>
  <c r="A126" i="1"/>
  <c r="BE126" i="1" s="1"/>
  <c r="A184" i="1"/>
  <c r="BE184" i="1" s="1"/>
  <c r="A210" i="1"/>
  <c r="BE210" i="1" s="1"/>
  <c r="A124" i="1"/>
  <c r="BE124" i="1" s="1"/>
  <c r="A177" i="1"/>
  <c r="BE177" i="1" s="1"/>
  <c r="A196" i="1"/>
  <c r="BE196" i="1" s="1"/>
  <c r="A187" i="1"/>
  <c r="BE187" i="1" s="1"/>
  <c r="A115" i="1"/>
  <c r="BE115" i="1" s="1"/>
  <c r="A180" i="1"/>
  <c r="BE180" i="1" s="1"/>
  <c r="A111" i="1"/>
  <c r="BE111" i="1" s="1"/>
  <c r="A237" i="1"/>
  <c r="BE237" i="1" s="1"/>
  <c r="A205" i="1"/>
  <c r="BE205" i="1" s="1"/>
  <c r="A171" i="1"/>
  <c r="BE171" i="1" s="1"/>
  <c r="A194" i="1"/>
  <c r="BE194" i="1" s="1"/>
  <c r="A123" i="1"/>
  <c r="BE123" i="1" s="1"/>
  <c r="A122" i="1"/>
  <c r="BE122" i="1" s="1"/>
  <c r="A140" i="1"/>
  <c r="BE140" i="1" s="1"/>
  <c r="A134" i="1"/>
  <c r="BE134" i="1" s="1"/>
  <c r="A107" i="1"/>
  <c r="BE107" i="1" s="1"/>
  <c r="A243" i="1"/>
  <c r="BE243" i="1" s="1"/>
  <c r="A159" i="1"/>
  <c r="BE159" i="1" s="1"/>
  <c r="A144" i="1"/>
  <c r="BE144" i="1" s="1"/>
  <c r="A244" i="1"/>
  <c r="BE244" i="1" s="1"/>
  <c r="A136" i="1"/>
  <c r="BE136" i="1" s="1"/>
  <c r="A240" i="1"/>
  <c r="BE240" i="1" s="1"/>
  <c r="A242" i="1"/>
  <c r="BE242" i="1" s="1"/>
  <c r="A161" i="1"/>
  <c r="BE161" i="1" s="1"/>
  <c r="A246" i="1"/>
  <c r="BE246" i="1" s="1"/>
  <c r="A127" i="1"/>
  <c r="BE127" i="1" s="1"/>
  <c r="A179" i="1"/>
  <c r="BE179" i="1" s="1"/>
  <c r="A238" i="1"/>
  <c r="BE238" i="1" s="1"/>
  <c r="A236" i="1"/>
  <c r="BE236" i="1" s="1"/>
  <c r="A142" i="1"/>
  <c r="BE142" i="1" s="1"/>
  <c r="A165" i="1"/>
  <c r="BE165" i="1" s="1"/>
  <c r="A183" i="1"/>
  <c r="BE183" i="1" s="1"/>
  <c r="A191" i="1"/>
  <c r="BE191" i="1" s="1"/>
  <c r="A155" i="1"/>
  <c r="BE155" i="1" s="1"/>
  <c r="A138" i="1"/>
  <c r="BE138" i="1" s="1"/>
  <c r="A186" i="1"/>
  <c r="BE186" i="1" s="1"/>
  <c r="A250" i="1"/>
  <c r="BE250" i="1" s="1"/>
  <c r="A229" i="1"/>
  <c r="BE229" i="1" s="1"/>
  <c r="A232" i="1"/>
  <c r="BE232" i="1" s="1"/>
  <c r="A213" i="1"/>
  <c r="BE213" i="1" s="1"/>
  <c r="A209" i="1"/>
  <c r="BE209" i="1" s="1"/>
  <c r="A253" i="1"/>
  <c r="BE253" i="1" s="1"/>
  <c r="A247" i="1"/>
  <c r="BE247" i="1" s="1"/>
  <c r="A251" i="1"/>
  <c r="BE251" i="1" s="1"/>
  <c r="A217" i="1"/>
  <c r="BE217" i="1" s="1"/>
  <c r="A234" i="1"/>
  <c r="BE234" i="1" s="1"/>
  <c r="A226" i="1"/>
  <c r="BE226" i="1" s="1"/>
  <c r="A218" i="1"/>
  <c r="BE218" i="1" s="1"/>
  <c r="A189" i="1"/>
  <c r="BE189" i="1" s="1"/>
  <c r="A197" i="1"/>
  <c r="BE197" i="1" s="1"/>
  <c r="A193" i="1"/>
  <c r="BE193" i="1" s="1"/>
  <c r="A162" i="1"/>
  <c r="BE162" i="1" s="1"/>
  <c r="A190" i="1"/>
  <c r="BE190" i="1" s="1"/>
  <c r="A182" i="1"/>
  <c r="BE182" i="1" s="1"/>
  <c r="A201" i="1"/>
  <c r="BE201" i="1" s="1"/>
  <c r="A181" i="1"/>
  <c r="BE181" i="1" s="1"/>
  <c r="A170" i="1"/>
  <c r="BE170" i="1" s="1"/>
  <c r="A166" i="1"/>
  <c r="BE166" i="1" s="1"/>
  <c r="A221" i="1"/>
  <c r="BE221" i="1" s="1"/>
  <c r="A222" i="1"/>
  <c r="BE222" i="1" s="1"/>
  <c r="A214" i="1"/>
  <c r="BE214" i="1" s="1"/>
  <c r="A212" i="1"/>
  <c r="BE212" i="1" s="1"/>
  <c r="A252" i="1"/>
  <c r="BE252" i="1" s="1"/>
  <c r="A233" i="1"/>
  <c r="BE233" i="1" s="1"/>
  <c r="A225" i="1"/>
  <c r="BE225" i="1" s="1"/>
  <c r="A230" i="1"/>
  <c r="BE230" i="1" s="1"/>
  <c r="A211" i="1"/>
  <c r="BE211" i="1" s="1"/>
  <c r="A178" i="1"/>
  <c r="BE178" i="1" s="1"/>
  <c r="A206" i="1"/>
  <c r="BE206" i="1" s="1"/>
  <c r="A174" i="1"/>
  <c r="BE174" i="1" s="1"/>
  <c r="A149" i="1"/>
  <c r="BE149" i="1" s="1"/>
  <c r="A151" i="1"/>
  <c r="BE151" i="1" s="1"/>
  <c r="A150" i="1"/>
  <c r="BE150" i="1" s="1"/>
  <c r="A153" i="1"/>
  <c r="BE153" i="1" s="1"/>
  <c r="A147" i="1"/>
  <c r="BE147" i="1" s="1"/>
  <c r="A121" i="1"/>
  <c r="BE121" i="1" s="1"/>
  <c r="A113" i="1"/>
  <c r="BE113" i="1" s="1"/>
  <c r="A112" i="1"/>
  <c r="BE112" i="1" s="1"/>
  <c r="A118" i="1"/>
  <c r="BE118" i="1" s="1"/>
  <c r="A114" i="1"/>
  <c r="BE114" i="1" s="1"/>
  <c r="A110" i="1"/>
  <c r="BE110" i="1" s="1"/>
  <c r="A106" i="1"/>
  <c r="BE106" i="1" s="1"/>
  <c r="A116" i="1"/>
  <c r="BE116" i="1" s="1"/>
  <c r="A117" i="1"/>
  <c r="BE117" i="1" s="1"/>
  <c r="A109" i="1"/>
  <c r="BE109" i="1" s="1"/>
  <c r="A152" i="1"/>
  <c r="BE152" i="1" s="1"/>
  <c r="A148" i="1"/>
  <c r="BE148" i="1" s="1"/>
  <c r="A108" i="1"/>
  <c r="BE108" i="1" s="1"/>
  <c r="A105" i="1"/>
  <c r="BE105" i="1" s="1"/>
  <c r="A104" i="1"/>
  <c r="BE104" i="1" s="1"/>
  <c r="BB171" i="1" l="1"/>
  <c r="AN171" i="1"/>
  <c r="AM171" i="1"/>
  <c r="BB235" i="1"/>
  <c r="AN235" i="1"/>
  <c r="AM235" i="1"/>
  <c r="BB196" i="1"/>
  <c r="AN196" i="1"/>
  <c r="AM196" i="1"/>
  <c r="BB237" i="1"/>
  <c r="AN237" i="1"/>
  <c r="AM237" i="1"/>
  <c r="BB194" i="1"/>
  <c r="AN194" i="1"/>
  <c r="AM194" i="1"/>
  <c r="BB243" i="1"/>
  <c r="AN243" i="1"/>
  <c r="AM243" i="1"/>
  <c r="BB238" i="1"/>
  <c r="AN238" i="1"/>
  <c r="AM238" i="1"/>
  <c r="BB173" i="1"/>
  <c r="AN173" i="1"/>
  <c r="AM173" i="1"/>
  <c r="BB124" i="1"/>
  <c r="AN124" i="1"/>
  <c r="AM124" i="1"/>
  <c r="AN138" i="1"/>
  <c r="BB138" i="1"/>
  <c r="AM138" i="1"/>
  <c r="BB161" i="1"/>
  <c r="AN161" i="1"/>
  <c r="AM161" i="1"/>
  <c r="BB172" i="1"/>
  <c r="AN172" i="1"/>
  <c r="AM172" i="1"/>
  <c r="BB168" i="1"/>
  <c r="AN168" i="1"/>
  <c r="AM168" i="1"/>
  <c r="BB197" i="1"/>
  <c r="AN197" i="1"/>
  <c r="AM197" i="1"/>
  <c r="BB211" i="1"/>
  <c r="AN211" i="1"/>
  <c r="AM211" i="1"/>
  <c r="BB216" i="1"/>
  <c r="AN216" i="1"/>
  <c r="AM216" i="1"/>
  <c r="BB223" i="1"/>
  <c r="AN223" i="1"/>
  <c r="AM223" i="1"/>
  <c r="BB214" i="1"/>
  <c r="AN214" i="1"/>
  <c r="AM214" i="1"/>
  <c r="BB225" i="1"/>
  <c r="AN225" i="1"/>
  <c r="AM225" i="1"/>
  <c r="BB252" i="1"/>
  <c r="AN252" i="1"/>
  <c r="AM252" i="1"/>
  <c r="AN110" i="1"/>
  <c r="BB110" i="1"/>
  <c r="AM110" i="1"/>
  <c r="BB147" i="1"/>
  <c r="AN147" i="1"/>
  <c r="AM147" i="1"/>
  <c r="BB250" i="1"/>
  <c r="AN250" i="1"/>
  <c r="AM250" i="1"/>
  <c r="BB112" i="1"/>
  <c r="AN112" i="1"/>
  <c r="AM112" i="1"/>
  <c r="BB148" i="1"/>
  <c r="AN148" i="1"/>
  <c r="AM148" i="1"/>
  <c r="BB149" i="1"/>
  <c r="AN149" i="1"/>
  <c r="AM149" i="1"/>
  <c r="BB175" i="1"/>
  <c r="AN175" i="1"/>
  <c r="AM175" i="1"/>
  <c r="BB184" i="1"/>
  <c r="AN184" i="1"/>
  <c r="AM184" i="1"/>
  <c r="BB241" i="1"/>
  <c r="AN241" i="1"/>
  <c r="AM241" i="1"/>
  <c r="BB198" i="1"/>
  <c r="AN198" i="1"/>
  <c r="AM198" i="1"/>
  <c r="BB169" i="1"/>
  <c r="AN169" i="1"/>
  <c r="AM169" i="1"/>
  <c r="BB137" i="1"/>
  <c r="AN137" i="1"/>
  <c r="AM137" i="1"/>
  <c r="BB155" i="1"/>
  <c r="AN155" i="1"/>
  <c r="AM155" i="1"/>
  <c r="BB125" i="1"/>
  <c r="AN125" i="1"/>
  <c r="AM125" i="1"/>
  <c r="AN146" i="1"/>
  <c r="BB146" i="1"/>
  <c r="AM146" i="1"/>
  <c r="AN162" i="1"/>
  <c r="BB162" i="1"/>
  <c r="AM162" i="1"/>
  <c r="BB186" i="1"/>
  <c r="AN186" i="1"/>
  <c r="AM186" i="1"/>
  <c r="BB189" i="1"/>
  <c r="AN189" i="1"/>
  <c r="AM189" i="1"/>
  <c r="BB203" i="1"/>
  <c r="AN203" i="1"/>
  <c r="AM203" i="1"/>
  <c r="BB227" i="1"/>
  <c r="AN227" i="1"/>
  <c r="AM227" i="1"/>
  <c r="BB218" i="1"/>
  <c r="AN218" i="1"/>
  <c r="AM218" i="1"/>
  <c r="BB229" i="1"/>
  <c r="AN229" i="1"/>
  <c r="AM229" i="1"/>
  <c r="BB121" i="1"/>
  <c r="AN121" i="1"/>
  <c r="AM121" i="1"/>
  <c r="AN114" i="1"/>
  <c r="BB114" i="1"/>
  <c r="AM114" i="1"/>
  <c r="BB163" i="1"/>
  <c r="AN163" i="1"/>
  <c r="AM163" i="1"/>
  <c r="BB204" i="1"/>
  <c r="AN204" i="1"/>
  <c r="AM204" i="1"/>
  <c r="AN134" i="1"/>
  <c r="BB134" i="1"/>
  <c r="AM134" i="1"/>
  <c r="BB107" i="1"/>
  <c r="AN107" i="1"/>
  <c r="AM107" i="1"/>
  <c r="BB242" i="1"/>
  <c r="AN242" i="1"/>
  <c r="AM242" i="1"/>
  <c r="BB183" i="1"/>
  <c r="AN183" i="1"/>
  <c r="AM183" i="1"/>
  <c r="BB129" i="1"/>
  <c r="AN129" i="1"/>
  <c r="AM129" i="1"/>
  <c r="AN174" i="1"/>
  <c r="BB174" i="1"/>
  <c r="AM174" i="1"/>
  <c r="BB164" i="1"/>
  <c r="AN164" i="1"/>
  <c r="AM164" i="1"/>
  <c r="BB176" i="1"/>
  <c r="AN176" i="1"/>
  <c r="AM176" i="1"/>
  <c r="BB190" i="1"/>
  <c r="AN190" i="1"/>
  <c r="AM190" i="1"/>
  <c r="BB213" i="1"/>
  <c r="AN213" i="1"/>
  <c r="AM213" i="1"/>
  <c r="BB230" i="1"/>
  <c r="AN230" i="1"/>
  <c r="AM230" i="1"/>
  <c r="BB217" i="1"/>
  <c r="AN217" i="1"/>
  <c r="AM217" i="1"/>
  <c r="BB248" i="1"/>
  <c r="AN248" i="1"/>
  <c r="AM248" i="1"/>
  <c r="AN106" i="1"/>
  <c r="BB106" i="1"/>
  <c r="AM106" i="1"/>
  <c r="BB167" i="1"/>
  <c r="AN167" i="1"/>
  <c r="AM167" i="1"/>
  <c r="BB208" i="1"/>
  <c r="AN208" i="1"/>
  <c r="AM208" i="1"/>
  <c r="BB246" i="1"/>
  <c r="AN246" i="1"/>
  <c r="AM246" i="1"/>
  <c r="BB210" i="1"/>
  <c r="AN210" i="1"/>
  <c r="AM210" i="1"/>
  <c r="BB115" i="1"/>
  <c r="AN115" i="1"/>
  <c r="AM115" i="1"/>
  <c r="BB191" i="1"/>
  <c r="AN191" i="1"/>
  <c r="AM191" i="1"/>
  <c r="BB135" i="1"/>
  <c r="AN135" i="1"/>
  <c r="AM135" i="1"/>
  <c r="BB145" i="1"/>
  <c r="AN145" i="1"/>
  <c r="AM145" i="1"/>
  <c r="AN158" i="1"/>
  <c r="BB158" i="1"/>
  <c r="AM158" i="1"/>
  <c r="AN182" i="1"/>
  <c r="BB182" i="1"/>
  <c r="AM182" i="1"/>
  <c r="BB215" i="1"/>
  <c r="AN215" i="1"/>
  <c r="AM215" i="1"/>
  <c r="BB234" i="1"/>
  <c r="AN234" i="1"/>
  <c r="AM234" i="1"/>
  <c r="AN251" i="1"/>
  <c r="BB251" i="1"/>
  <c r="AM251" i="1"/>
  <c r="BB108" i="1"/>
  <c r="AN108" i="1"/>
  <c r="AM108" i="1"/>
  <c r="BB113" i="1"/>
  <c r="AN113" i="1"/>
  <c r="AM113" i="1"/>
  <c r="BB111" i="1"/>
  <c r="AN111" i="1"/>
  <c r="AM111" i="1"/>
  <c r="BB187" i="1"/>
  <c r="AN187" i="1"/>
  <c r="AM187" i="1"/>
  <c r="BB180" i="1"/>
  <c r="AN180" i="1"/>
  <c r="AM180" i="1"/>
  <c r="BB205" i="1"/>
  <c r="AN205" i="1"/>
  <c r="AM205" i="1"/>
  <c r="AN126" i="1"/>
  <c r="BB126" i="1"/>
  <c r="AM126" i="1"/>
  <c r="BB239" i="1"/>
  <c r="AN239" i="1"/>
  <c r="AM239" i="1"/>
  <c r="BB143" i="1"/>
  <c r="AN143" i="1"/>
  <c r="AM143" i="1"/>
  <c r="BB136" i="1"/>
  <c r="AN136" i="1"/>
  <c r="AM136" i="1"/>
  <c r="BB236" i="1"/>
  <c r="AN236" i="1"/>
  <c r="AM236" i="1"/>
  <c r="BB132" i="1"/>
  <c r="AN132" i="1"/>
  <c r="AM132" i="1"/>
  <c r="BB141" i="1"/>
  <c r="AN141" i="1"/>
  <c r="AM141" i="1"/>
  <c r="BB160" i="1"/>
  <c r="AN160" i="1"/>
  <c r="AM160" i="1"/>
  <c r="BB206" i="1"/>
  <c r="AN206" i="1"/>
  <c r="AM206" i="1"/>
  <c r="BB181" i="1"/>
  <c r="AN181" i="1"/>
  <c r="AM181" i="1"/>
  <c r="BB201" i="1"/>
  <c r="AN201" i="1"/>
  <c r="AM201" i="1"/>
  <c r="BB219" i="1"/>
  <c r="AN219" i="1"/>
  <c r="AM219" i="1"/>
  <c r="BB209" i="1"/>
  <c r="AN209" i="1"/>
  <c r="AM209" i="1"/>
  <c r="BB228" i="1"/>
  <c r="AN228" i="1"/>
  <c r="AM228" i="1"/>
  <c r="BB231" i="1"/>
  <c r="AN231" i="1"/>
  <c r="AM231" i="1"/>
  <c r="BB249" i="1"/>
  <c r="AN249" i="1"/>
  <c r="AM249" i="1"/>
  <c r="BB117" i="1"/>
  <c r="AN117" i="1"/>
  <c r="AM117" i="1"/>
  <c r="AN118" i="1"/>
  <c r="BB118" i="1"/>
  <c r="AM118" i="1"/>
  <c r="BB152" i="1"/>
  <c r="AN152" i="1"/>
  <c r="AM152" i="1"/>
  <c r="BB253" i="1"/>
  <c r="AN253" i="1"/>
  <c r="AM253" i="1"/>
  <c r="BB120" i="1"/>
  <c r="AN120" i="1"/>
  <c r="AM120" i="1"/>
  <c r="BB153" i="1"/>
  <c r="AN153" i="1"/>
  <c r="AM153" i="1"/>
  <c r="BB159" i="1"/>
  <c r="AN159" i="1"/>
  <c r="AM159" i="1"/>
  <c r="BB140" i="1"/>
  <c r="AN140" i="1"/>
  <c r="AM140" i="1"/>
  <c r="BB200" i="1"/>
  <c r="AN200" i="1"/>
  <c r="AM200" i="1"/>
  <c r="AN130" i="1"/>
  <c r="BB130" i="1"/>
  <c r="AM130" i="1"/>
  <c r="BB123" i="1"/>
  <c r="AN123" i="1"/>
  <c r="AM123" i="1"/>
  <c r="BB240" i="1"/>
  <c r="AN240" i="1"/>
  <c r="AM240" i="1"/>
  <c r="BB179" i="1"/>
  <c r="AN179" i="1"/>
  <c r="AM179" i="1"/>
  <c r="BB133" i="1"/>
  <c r="AN133" i="1"/>
  <c r="AM133" i="1"/>
  <c r="BB139" i="1"/>
  <c r="AN139" i="1"/>
  <c r="AM139" i="1"/>
  <c r="AN154" i="1"/>
  <c r="BB154" i="1"/>
  <c r="AM154" i="1"/>
  <c r="AN170" i="1"/>
  <c r="BB170" i="1"/>
  <c r="AM170" i="1"/>
  <c r="AN178" i="1"/>
  <c r="BB178" i="1"/>
  <c r="AM178" i="1"/>
  <c r="BB195" i="1"/>
  <c r="AN195" i="1"/>
  <c r="AM195" i="1"/>
  <c r="BB212" i="1"/>
  <c r="AN212" i="1"/>
  <c r="AM212" i="1"/>
  <c r="BB224" i="1"/>
  <c r="AN224" i="1"/>
  <c r="AM224" i="1"/>
  <c r="BB232" i="1"/>
  <c r="AN232" i="1"/>
  <c r="AM232" i="1"/>
  <c r="BB105" i="1"/>
  <c r="AN105" i="1"/>
  <c r="AM105" i="1"/>
  <c r="BB109" i="1"/>
  <c r="AN109" i="1"/>
  <c r="AM109" i="1"/>
  <c r="BB119" i="1"/>
  <c r="AN119" i="1"/>
  <c r="AM119" i="1"/>
  <c r="BB188" i="1"/>
  <c r="AN188" i="1"/>
  <c r="AM188" i="1"/>
  <c r="BB245" i="1"/>
  <c r="AN245" i="1"/>
  <c r="AM245" i="1"/>
  <c r="BB202" i="1"/>
  <c r="AN202" i="1"/>
  <c r="AM202" i="1"/>
  <c r="BB157" i="1"/>
  <c r="AN157" i="1"/>
  <c r="AM157" i="1"/>
  <c r="AN142" i="1"/>
  <c r="BB142" i="1"/>
  <c r="AM142" i="1"/>
  <c r="BB127" i="1"/>
  <c r="AN127" i="1"/>
  <c r="AM127" i="1"/>
  <c r="BB103" i="1"/>
  <c r="AN103" i="1"/>
  <c r="AM103" i="1"/>
  <c r="BB156" i="1"/>
  <c r="AN156" i="1"/>
  <c r="AM156" i="1"/>
  <c r="BB193" i="1"/>
  <c r="AN193" i="1"/>
  <c r="AM193" i="1"/>
  <c r="BB185" i="1"/>
  <c r="AN185" i="1"/>
  <c r="AM185" i="1"/>
  <c r="BB207" i="1"/>
  <c r="AN207" i="1"/>
  <c r="AM207" i="1"/>
  <c r="BB220" i="1"/>
  <c r="AN220" i="1"/>
  <c r="AM220" i="1"/>
  <c r="BB222" i="1"/>
  <c r="AN222" i="1"/>
  <c r="AM222" i="1"/>
  <c r="BB233" i="1"/>
  <c r="AN233" i="1"/>
  <c r="AM233" i="1"/>
  <c r="AN247" i="1"/>
  <c r="BB247" i="1"/>
  <c r="AM247" i="1"/>
  <c r="AN150" i="1"/>
  <c r="BB150" i="1"/>
  <c r="AM150" i="1"/>
  <c r="BB192" i="1"/>
  <c r="AN192" i="1"/>
  <c r="AM192" i="1"/>
  <c r="BB177" i="1"/>
  <c r="AN177" i="1"/>
  <c r="AM177" i="1"/>
  <c r="AN122" i="1"/>
  <c r="BB122" i="1"/>
  <c r="AM122" i="1"/>
  <c r="BB244" i="1"/>
  <c r="AN244" i="1"/>
  <c r="AM244" i="1"/>
  <c r="BB144" i="1"/>
  <c r="AN144" i="1"/>
  <c r="AM144" i="1"/>
  <c r="BB128" i="1"/>
  <c r="AN128" i="1"/>
  <c r="AM128" i="1"/>
  <c r="BB131" i="1"/>
  <c r="AN131" i="1"/>
  <c r="AM131" i="1"/>
  <c r="BB165" i="1"/>
  <c r="AN165" i="1"/>
  <c r="AM165" i="1"/>
  <c r="AN166" i="1"/>
  <c r="BB166" i="1"/>
  <c r="AM166" i="1"/>
  <c r="BB199" i="1"/>
  <c r="AN199" i="1"/>
  <c r="AM199" i="1"/>
  <c r="BB226" i="1"/>
  <c r="AN226" i="1"/>
  <c r="AM226" i="1"/>
  <c r="BB221" i="1"/>
  <c r="AN221" i="1"/>
  <c r="AM221" i="1"/>
  <c r="BB104" i="1"/>
  <c r="AN104" i="1"/>
  <c r="AM104" i="1"/>
  <c r="BB116" i="1"/>
  <c r="AN116" i="1"/>
  <c r="AM116" i="1"/>
  <c r="BB151" i="1"/>
  <c r="AN151" i="1"/>
  <c r="AM151" i="1"/>
  <c r="AD235" i="35"/>
  <c r="Y235" i="35"/>
  <c r="AC235" i="35"/>
  <c r="AA235" i="35"/>
  <c r="Z235" i="35"/>
  <c r="X235" i="35"/>
  <c r="AB235" i="35"/>
  <c r="AE235" i="35"/>
  <c r="AB242" i="35"/>
  <c r="Y242" i="35"/>
  <c r="X242" i="35"/>
  <c r="Z242" i="35"/>
  <c r="AA242" i="35"/>
  <c r="AC242" i="35"/>
  <c r="AE242" i="35"/>
  <c r="AD242" i="35"/>
  <c r="AJ204" i="1"/>
  <c r="AJ107" i="1"/>
  <c r="AJ242" i="1"/>
  <c r="AJ129" i="1"/>
  <c r="AJ176" i="1"/>
  <c r="AJ213" i="1"/>
  <c r="AJ217" i="1"/>
  <c r="AJ248" i="1"/>
  <c r="AJ208" i="1"/>
  <c r="AJ210" i="1"/>
  <c r="AJ135" i="1"/>
  <c r="AJ215" i="1"/>
  <c r="AJ234" i="1"/>
  <c r="AJ251" i="1"/>
  <c r="AJ108" i="1"/>
  <c r="AJ171" i="1"/>
  <c r="AJ196" i="1"/>
  <c r="AJ124" i="1"/>
  <c r="AJ197" i="1"/>
  <c r="AJ223" i="1"/>
  <c r="AJ110" i="1"/>
  <c r="AJ148" i="1"/>
  <c r="AJ137" i="1"/>
  <c r="AJ125" i="1"/>
  <c r="AJ162" i="1"/>
  <c r="AJ229" i="1"/>
  <c r="AJ114" i="1"/>
  <c r="AJ194" i="1"/>
  <c r="AJ238" i="1"/>
  <c r="AJ173" i="1"/>
  <c r="AJ138" i="1"/>
  <c r="AJ161" i="1"/>
  <c r="AJ168" i="1"/>
  <c r="AJ211" i="1"/>
  <c r="AJ147" i="1"/>
  <c r="AJ146" i="1"/>
  <c r="AJ186" i="1"/>
  <c r="AJ189" i="1"/>
  <c r="AJ227" i="1"/>
  <c r="AJ218" i="1"/>
  <c r="AJ183" i="1"/>
  <c r="AJ174" i="1"/>
  <c r="AJ164" i="1"/>
  <c r="AJ106" i="1"/>
  <c r="AJ246" i="1"/>
  <c r="AJ115" i="1"/>
  <c r="AJ191" i="1"/>
  <c r="AJ145" i="1"/>
  <c r="AJ182" i="1"/>
  <c r="AJ111" i="1"/>
  <c r="AJ180" i="1"/>
  <c r="AJ219" i="1"/>
  <c r="AJ209" i="1"/>
  <c r="AJ228" i="1"/>
  <c r="AJ249" i="1"/>
  <c r="AJ152" i="1"/>
  <c r="AJ253" i="1"/>
  <c r="AJ120" i="1"/>
  <c r="AJ159" i="1"/>
  <c r="AJ140" i="1"/>
  <c r="AJ200" i="1"/>
  <c r="AJ130" i="1"/>
  <c r="AJ123" i="1"/>
  <c r="AJ240" i="1"/>
  <c r="AJ179" i="1"/>
  <c r="AJ139" i="1"/>
  <c r="AJ178" i="1"/>
  <c r="AJ195" i="1"/>
  <c r="AJ224" i="1"/>
  <c r="AJ232" i="1"/>
  <c r="AJ109" i="1"/>
  <c r="AJ245" i="1"/>
  <c r="AJ202" i="1"/>
  <c r="AJ142" i="1"/>
  <c r="AJ127" i="1"/>
  <c r="AJ207" i="1"/>
  <c r="AJ222" i="1"/>
  <c r="AJ233" i="1"/>
  <c r="AJ150" i="1"/>
  <c r="AJ192" i="1"/>
  <c r="AJ177" i="1"/>
  <c r="AJ165" i="1"/>
  <c r="AJ166" i="1"/>
  <c r="AJ221" i="1"/>
  <c r="AJ104" i="1"/>
  <c r="AJ235" i="1"/>
  <c r="AJ172" i="1"/>
  <c r="AJ216" i="1"/>
  <c r="AJ214" i="1"/>
  <c r="AJ252" i="1"/>
  <c r="AJ112" i="1"/>
  <c r="AJ149" i="1"/>
  <c r="AJ175" i="1"/>
  <c r="AJ241" i="1"/>
  <c r="AJ169" i="1"/>
  <c r="AJ155" i="1"/>
  <c r="AJ203" i="1"/>
  <c r="AJ121" i="1"/>
  <c r="AJ237" i="1"/>
  <c r="AJ243" i="1"/>
  <c r="AJ225" i="1"/>
  <c r="AJ250" i="1"/>
  <c r="AJ184" i="1"/>
  <c r="AJ198" i="1"/>
  <c r="AJ163" i="1"/>
  <c r="AJ134" i="1"/>
  <c r="AJ190" i="1"/>
  <c r="AJ230" i="1"/>
  <c r="AJ167" i="1"/>
  <c r="AJ158" i="1"/>
  <c r="AJ113" i="1"/>
  <c r="AJ126" i="1"/>
  <c r="AJ143" i="1"/>
  <c r="AJ136" i="1"/>
  <c r="AJ141" i="1"/>
  <c r="AJ201" i="1"/>
  <c r="AJ187" i="1"/>
  <c r="AJ205" i="1"/>
  <c r="AJ239" i="1"/>
  <c r="AJ236" i="1"/>
  <c r="AJ132" i="1"/>
  <c r="AJ160" i="1"/>
  <c r="AJ206" i="1"/>
  <c r="AJ181" i="1"/>
  <c r="AJ231" i="1"/>
  <c r="AJ117" i="1"/>
  <c r="AJ118" i="1"/>
  <c r="AJ153" i="1"/>
  <c r="AJ133" i="1"/>
  <c r="AJ154" i="1"/>
  <c r="AJ170" i="1"/>
  <c r="AJ212" i="1"/>
  <c r="AJ105" i="1"/>
  <c r="AJ119" i="1"/>
  <c r="AJ188" i="1"/>
  <c r="AJ157" i="1"/>
  <c r="AJ103" i="1"/>
  <c r="AJ156" i="1"/>
  <c r="AJ193" i="1"/>
  <c r="AJ185" i="1"/>
  <c r="AJ220" i="1"/>
  <c r="AJ247" i="1"/>
  <c r="AJ122" i="1"/>
  <c r="AJ244" i="1"/>
  <c r="AJ144" i="1"/>
  <c r="AJ128" i="1"/>
  <c r="AJ131" i="1"/>
  <c r="AJ199" i="1"/>
  <c r="AJ226" i="1"/>
  <c r="AJ116" i="1"/>
  <c r="AJ151" i="1"/>
  <c r="AH237" i="1"/>
  <c r="AG237" i="1"/>
  <c r="AH194" i="1"/>
  <c r="AG194" i="1"/>
  <c r="AH243" i="1"/>
  <c r="AG243" i="1"/>
  <c r="AG238" i="1"/>
  <c r="AH238" i="1"/>
  <c r="AH173" i="1"/>
  <c r="AG173" i="1"/>
  <c r="AH138" i="1"/>
  <c r="AG138" i="1"/>
  <c r="AH161" i="1"/>
  <c r="AG161" i="1"/>
  <c r="AH168" i="1"/>
  <c r="AG168" i="1"/>
  <c r="AH211" i="1"/>
  <c r="AG211" i="1"/>
  <c r="AH225" i="1"/>
  <c r="AG225" i="1"/>
  <c r="AH147" i="1"/>
  <c r="AG147" i="1"/>
  <c r="AG250" i="1"/>
  <c r="AH250" i="1"/>
  <c r="AH184" i="1"/>
  <c r="AG184" i="1"/>
  <c r="AH198" i="1"/>
  <c r="AG198" i="1"/>
  <c r="AG146" i="1"/>
  <c r="AH146" i="1"/>
  <c r="AH186" i="1"/>
  <c r="AG186" i="1"/>
  <c r="AG189" i="1"/>
  <c r="AH189" i="1"/>
  <c r="AH227" i="1"/>
  <c r="AG227" i="1"/>
  <c r="AH218" i="1"/>
  <c r="AG218" i="1"/>
  <c r="AH111" i="1"/>
  <c r="AG111" i="1"/>
  <c r="AH180" i="1"/>
  <c r="AG180" i="1"/>
  <c r="AH126" i="1"/>
  <c r="AG126" i="1"/>
  <c r="AH143" i="1"/>
  <c r="AG143" i="1"/>
  <c r="AH136" i="1"/>
  <c r="AG136" i="1"/>
  <c r="AH141" i="1"/>
  <c r="AG141" i="1"/>
  <c r="AG201" i="1"/>
  <c r="AH201" i="1"/>
  <c r="AH219" i="1"/>
  <c r="AG219" i="1"/>
  <c r="AG209" i="1"/>
  <c r="AH209" i="1"/>
  <c r="AG228" i="1"/>
  <c r="AH228" i="1"/>
  <c r="AH249" i="1"/>
  <c r="AG249" i="1"/>
  <c r="AH152" i="1"/>
  <c r="AG152" i="1"/>
  <c r="AH253" i="1"/>
  <c r="AG253" i="1"/>
  <c r="AH120" i="1"/>
  <c r="AG120" i="1"/>
  <c r="AH159" i="1"/>
  <c r="AG159" i="1"/>
  <c r="AG140" i="1"/>
  <c r="AH140" i="1"/>
  <c r="AH200" i="1"/>
  <c r="AG200" i="1"/>
  <c r="AG130" i="1"/>
  <c r="AH130" i="1"/>
  <c r="AH123" i="1"/>
  <c r="AG123" i="1"/>
  <c r="AG240" i="1"/>
  <c r="AH240" i="1"/>
  <c r="AH179" i="1"/>
  <c r="AG179" i="1"/>
  <c r="AH139" i="1"/>
  <c r="AG139" i="1"/>
  <c r="AH178" i="1"/>
  <c r="AG178" i="1"/>
  <c r="AH195" i="1"/>
  <c r="AG195" i="1"/>
  <c r="AG224" i="1"/>
  <c r="AH224" i="1"/>
  <c r="AG232" i="1"/>
  <c r="AH232" i="1"/>
  <c r="AH109" i="1"/>
  <c r="AG109" i="1"/>
  <c r="AH245" i="1"/>
  <c r="AG245" i="1"/>
  <c r="AH202" i="1"/>
  <c r="AG202" i="1"/>
  <c r="AH187" i="1"/>
  <c r="AG187" i="1"/>
  <c r="AG205" i="1"/>
  <c r="AH205" i="1"/>
  <c r="AH239" i="1"/>
  <c r="AG239" i="1"/>
  <c r="AG236" i="1"/>
  <c r="AH236" i="1"/>
  <c r="AG132" i="1"/>
  <c r="AH132" i="1"/>
  <c r="AH160" i="1"/>
  <c r="AG160" i="1"/>
  <c r="AH206" i="1"/>
  <c r="AG206" i="1"/>
  <c r="AG181" i="1"/>
  <c r="AH181" i="1"/>
  <c r="AH231" i="1"/>
  <c r="AG231" i="1"/>
  <c r="AH117" i="1"/>
  <c r="AG117" i="1"/>
  <c r="AH118" i="1"/>
  <c r="AG118" i="1"/>
  <c r="AH153" i="1"/>
  <c r="AG153" i="1"/>
  <c r="AH133" i="1"/>
  <c r="AG133" i="1"/>
  <c r="AH154" i="1"/>
  <c r="AG154" i="1"/>
  <c r="AH170" i="1"/>
  <c r="AG170" i="1"/>
  <c r="AH212" i="1"/>
  <c r="AG212" i="1"/>
  <c r="AH171" i="1"/>
  <c r="AG171" i="1"/>
  <c r="AH235" i="1"/>
  <c r="AG235" i="1"/>
  <c r="AH196" i="1"/>
  <c r="AG196" i="1"/>
  <c r="AG124" i="1"/>
  <c r="AH124" i="1"/>
  <c r="AG172" i="1"/>
  <c r="AH172" i="1"/>
  <c r="AG197" i="1"/>
  <c r="AH197" i="1"/>
  <c r="AH216" i="1"/>
  <c r="AG216" i="1"/>
  <c r="AH223" i="1"/>
  <c r="AG223" i="1"/>
  <c r="AH214" i="1"/>
  <c r="AG214" i="1"/>
  <c r="AG252" i="1"/>
  <c r="AH252" i="1"/>
  <c r="AH110" i="1"/>
  <c r="AG110" i="1"/>
  <c r="AH112" i="1"/>
  <c r="AG112" i="1"/>
  <c r="AG148" i="1"/>
  <c r="AH148" i="1"/>
  <c r="AH149" i="1"/>
  <c r="AG149" i="1"/>
  <c r="AH175" i="1"/>
  <c r="AG175" i="1"/>
  <c r="AH241" i="1"/>
  <c r="AG241" i="1"/>
  <c r="AH169" i="1"/>
  <c r="AG169" i="1"/>
  <c r="AH137" i="1"/>
  <c r="AG137" i="1"/>
  <c r="AH155" i="1"/>
  <c r="AG155" i="1"/>
  <c r="AH125" i="1"/>
  <c r="AG125" i="1"/>
  <c r="AG162" i="1"/>
  <c r="AH162" i="1"/>
  <c r="AH203" i="1"/>
  <c r="AG203" i="1"/>
  <c r="AH229" i="1"/>
  <c r="AG229" i="1"/>
  <c r="AH121" i="1"/>
  <c r="AG121" i="1"/>
  <c r="AG114" i="1"/>
  <c r="AH114" i="1"/>
  <c r="AH204" i="1"/>
  <c r="AG204" i="1"/>
  <c r="AH107" i="1"/>
  <c r="AG107" i="1"/>
  <c r="AG242" i="1"/>
  <c r="AH242" i="1"/>
  <c r="AH129" i="1"/>
  <c r="AG129" i="1"/>
  <c r="AH176" i="1"/>
  <c r="AG176" i="1"/>
  <c r="AG213" i="1"/>
  <c r="AH213" i="1"/>
  <c r="AG217" i="1"/>
  <c r="AH217" i="1"/>
  <c r="AG248" i="1"/>
  <c r="AH248" i="1"/>
  <c r="AH208" i="1"/>
  <c r="AG208" i="1"/>
  <c r="AH210" i="1"/>
  <c r="AG210" i="1"/>
  <c r="AH135" i="1"/>
  <c r="AG135" i="1"/>
  <c r="AH215" i="1"/>
  <c r="AG215" i="1"/>
  <c r="AG234" i="1"/>
  <c r="AH234" i="1"/>
  <c r="AH251" i="1"/>
  <c r="AG251" i="1"/>
  <c r="AG108" i="1"/>
  <c r="AH108" i="1"/>
  <c r="AH163" i="1"/>
  <c r="AG163" i="1"/>
  <c r="AH134" i="1"/>
  <c r="AG134" i="1"/>
  <c r="AH183" i="1"/>
  <c r="AG183" i="1"/>
  <c r="AH174" i="1"/>
  <c r="AG174" i="1"/>
  <c r="AG164" i="1"/>
  <c r="AH164" i="1"/>
  <c r="AH190" i="1"/>
  <c r="AG190" i="1"/>
  <c r="AG230" i="1"/>
  <c r="AH230" i="1"/>
  <c r="AH106" i="1"/>
  <c r="AG106" i="1"/>
  <c r="AH167" i="1"/>
  <c r="AG167" i="1"/>
  <c r="AG246" i="1"/>
  <c r="AH246" i="1"/>
  <c r="AH115" i="1"/>
  <c r="AG115" i="1"/>
  <c r="AH191" i="1"/>
  <c r="AG191" i="1"/>
  <c r="AH145" i="1"/>
  <c r="AG145" i="1"/>
  <c r="AH158" i="1"/>
  <c r="AG158" i="1"/>
  <c r="AH182" i="1"/>
  <c r="AG182" i="1"/>
  <c r="AH113" i="1"/>
  <c r="AG113" i="1"/>
  <c r="AH142" i="1"/>
  <c r="AG142" i="1"/>
  <c r="AH127" i="1"/>
  <c r="AG127" i="1"/>
  <c r="AH207" i="1"/>
  <c r="AG207" i="1"/>
  <c r="AG222" i="1"/>
  <c r="AH222" i="1"/>
  <c r="AH233" i="1"/>
  <c r="AG233" i="1"/>
  <c r="AH150" i="1"/>
  <c r="AG150" i="1"/>
  <c r="AH192" i="1"/>
  <c r="AG192" i="1"/>
  <c r="AH177" i="1"/>
  <c r="AG177" i="1"/>
  <c r="AH165" i="1"/>
  <c r="AG165" i="1"/>
  <c r="AH166" i="1"/>
  <c r="AG166" i="1"/>
  <c r="AH221" i="1"/>
  <c r="AG221" i="1"/>
  <c r="AH104" i="1"/>
  <c r="AG104" i="1"/>
  <c r="AH105" i="1"/>
  <c r="AG105" i="1"/>
  <c r="B119" i="1"/>
  <c r="AH119" i="1"/>
  <c r="AG119" i="1"/>
  <c r="B188" i="1"/>
  <c r="AH188" i="1"/>
  <c r="AG188" i="1"/>
  <c r="AH157" i="1"/>
  <c r="AG157" i="1"/>
  <c r="AH103" i="1"/>
  <c r="AG103" i="1"/>
  <c r="AG156" i="1"/>
  <c r="AH156" i="1"/>
  <c r="AG193" i="1"/>
  <c r="AH193" i="1"/>
  <c r="AG185" i="1"/>
  <c r="AH185" i="1"/>
  <c r="AG220" i="1"/>
  <c r="AH220" i="1"/>
  <c r="AH247" i="1"/>
  <c r="AG247" i="1"/>
  <c r="AH122" i="1"/>
  <c r="AG122" i="1"/>
  <c r="AG244" i="1"/>
  <c r="AH244" i="1"/>
  <c r="AH144" i="1"/>
  <c r="AG144" i="1"/>
  <c r="AH128" i="1"/>
  <c r="AG128" i="1"/>
  <c r="AH131" i="1"/>
  <c r="AG131" i="1"/>
  <c r="AH199" i="1"/>
  <c r="AG199" i="1"/>
  <c r="AG226" i="1"/>
  <c r="AH226" i="1"/>
  <c r="AG116" i="1"/>
  <c r="AH116" i="1"/>
  <c r="AH151" i="1"/>
  <c r="AG151" i="1"/>
  <c r="Y235" i="1"/>
  <c r="Z235" i="1" s="1"/>
  <c r="H235" i="1"/>
  <c r="W235" i="1"/>
  <c r="X235" i="1" s="1"/>
  <c r="AF235" i="1"/>
  <c r="AD235" i="1"/>
  <c r="AE235" i="1"/>
  <c r="AA235" i="1"/>
  <c r="AB235" i="1" s="1"/>
  <c r="AF124" i="1"/>
  <c r="AA124" i="1"/>
  <c r="AB124" i="1" s="1"/>
  <c r="H124" i="1"/>
  <c r="AE124" i="1"/>
  <c r="W124" i="1"/>
  <c r="X124" i="1" s="1"/>
  <c r="Y124" i="1"/>
  <c r="Z124" i="1" s="1"/>
  <c r="AD124" i="1"/>
  <c r="AD172" i="1"/>
  <c r="H172" i="1"/>
  <c r="AF172" i="1"/>
  <c r="Y172" i="1"/>
  <c r="Z172" i="1" s="1"/>
  <c r="AE172" i="1"/>
  <c r="AA172" i="1"/>
  <c r="AB172" i="1" s="1"/>
  <c r="W172" i="1"/>
  <c r="X172" i="1" s="1"/>
  <c r="AD197" i="1"/>
  <c r="AF197" i="1"/>
  <c r="Y197" i="1"/>
  <c r="Z197" i="1" s="1"/>
  <c r="AE197" i="1"/>
  <c r="H197" i="1"/>
  <c r="AA197" i="1"/>
  <c r="AB197" i="1" s="1"/>
  <c r="W197" i="1"/>
  <c r="X197" i="1" s="1"/>
  <c r="AE216" i="1"/>
  <c r="W216" i="1"/>
  <c r="X216" i="1" s="1"/>
  <c r="AA216" i="1"/>
  <c r="AB216" i="1" s="1"/>
  <c r="Y216" i="1"/>
  <c r="Z216" i="1" s="1"/>
  <c r="H216" i="1"/>
  <c r="AF216" i="1"/>
  <c r="AD216" i="1"/>
  <c r="AD223" i="1"/>
  <c r="AA223" i="1"/>
  <c r="AB223" i="1" s="1"/>
  <c r="AF223" i="1"/>
  <c r="W223" i="1"/>
  <c r="X223" i="1" s="1"/>
  <c r="AE223" i="1"/>
  <c r="H223" i="1"/>
  <c r="Y223" i="1"/>
  <c r="Z223" i="1" s="1"/>
  <c r="Y214" i="1"/>
  <c r="Z214" i="1" s="1"/>
  <c r="AD214" i="1"/>
  <c r="AA214" i="1"/>
  <c r="AB214" i="1" s="1"/>
  <c r="AE214" i="1"/>
  <c r="H214" i="1"/>
  <c r="AF214" i="1"/>
  <c r="W214" i="1"/>
  <c r="X214" i="1" s="1"/>
  <c r="H252" i="1"/>
  <c r="W252" i="1"/>
  <c r="X252" i="1" s="1"/>
  <c r="AF252" i="1"/>
  <c r="Y252" i="1"/>
  <c r="Z252" i="1" s="1"/>
  <c r="AE252" i="1"/>
  <c r="AD252" i="1"/>
  <c r="AA252" i="1"/>
  <c r="AB252" i="1" s="1"/>
  <c r="AF110" i="1"/>
  <c r="W110" i="1"/>
  <c r="X110" i="1" s="1"/>
  <c r="AD110" i="1"/>
  <c r="H110" i="1"/>
  <c r="AA110" i="1"/>
  <c r="AB110" i="1" s="1"/>
  <c r="Y110" i="1"/>
  <c r="Z110" i="1" s="1"/>
  <c r="AE110" i="1"/>
  <c r="Y112" i="1"/>
  <c r="Z112" i="1" s="1"/>
  <c r="W112" i="1"/>
  <c r="X112" i="1" s="1"/>
  <c r="AE112" i="1"/>
  <c r="AF112" i="1"/>
  <c r="AD112" i="1"/>
  <c r="H112" i="1"/>
  <c r="AA112" i="1"/>
  <c r="AB112" i="1" s="1"/>
  <c r="AE148" i="1"/>
  <c r="Y148" i="1"/>
  <c r="Z148" i="1" s="1"/>
  <c r="AA148" i="1"/>
  <c r="AB148" i="1" s="1"/>
  <c r="AF148" i="1"/>
  <c r="W148" i="1"/>
  <c r="X148" i="1" s="1"/>
  <c r="H148" i="1"/>
  <c r="AD148" i="1"/>
  <c r="AF149" i="1"/>
  <c r="Y149" i="1"/>
  <c r="Z149" i="1" s="1"/>
  <c r="W149" i="1"/>
  <c r="X149" i="1" s="1"/>
  <c r="AD149" i="1"/>
  <c r="H149" i="1"/>
  <c r="AA149" i="1"/>
  <c r="AB149" i="1" s="1"/>
  <c r="AE149" i="1"/>
  <c r="Y175" i="1"/>
  <c r="Z175" i="1" s="1"/>
  <c r="AF175" i="1"/>
  <c r="AA175" i="1"/>
  <c r="AB175" i="1" s="1"/>
  <c r="AD175" i="1"/>
  <c r="W175" i="1"/>
  <c r="X175" i="1" s="1"/>
  <c r="H175" i="1"/>
  <c r="AE175" i="1"/>
  <c r="AD241" i="1"/>
  <c r="AA241" i="1"/>
  <c r="AB241" i="1" s="1"/>
  <c r="AE241" i="1"/>
  <c r="W241" i="1"/>
  <c r="X241" i="1" s="1"/>
  <c r="AF241" i="1"/>
  <c r="H241" i="1"/>
  <c r="Y241" i="1"/>
  <c r="Z241" i="1" s="1"/>
  <c r="AE169" i="1"/>
  <c r="H169" i="1"/>
  <c r="W169" i="1"/>
  <c r="X169" i="1" s="1"/>
  <c r="AF169" i="1"/>
  <c r="AD169" i="1"/>
  <c r="AA169" i="1"/>
  <c r="AB169" i="1" s="1"/>
  <c r="Y169" i="1"/>
  <c r="Z169" i="1" s="1"/>
  <c r="AF137" i="1"/>
  <c r="H137" i="1"/>
  <c r="AE137" i="1"/>
  <c r="Y137" i="1"/>
  <c r="Z137" i="1" s="1"/>
  <c r="AA137" i="1"/>
  <c r="AB137" i="1" s="1"/>
  <c r="AD137" i="1"/>
  <c r="W137" i="1"/>
  <c r="X137" i="1" s="1"/>
  <c r="AA155" i="1"/>
  <c r="AB155" i="1" s="1"/>
  <c r="AE155" i="1"/>
  <c r="Y155" i="1"/>
  <c r="Z155" i="1" s="1"/>
  <c r="AD155" i="1"/>
  <c r="AF155" i="1"/>
  <c r="H155" i="1"/>
  <c r="W155" i="1"/>
  <c r="X155" i="1" s="1"/>
  <c r="AA125" i="1"/>
  <c r="AB125" i="1" s="1"/>
  <c r="W125" i="1"/>
  <c r="X125" i="1" s="1"/>
  <c r="AD125" i="1"/>
  <c r="H125" i="1"/>
  <c r="AE125" i="1"/>
  <c r="Y125" i="1"/>
  <c r="Z125" i="1" s="1"/>
  <c r="AF125" i="1"/>
  <c r="Y162" i="1"/>
  <c r="Z162" i="1" s="1"/>
  <c r="AD162" i="1"/>
  <c r="W162" i="1"/>
  <c r="X162" i="1" s="1"/>
  <c r="H162" i="1"/>
  <c r="AF162" i="1"/>
  <c r="AA162" i="1"/>
  <c r="AB162" i="1" s="1"/>
  <c r="AE162" i="1"/>
  <c r="AD203" i="1"/>
  <c r="AA203" i="1"/>
  <c r="AB203" i="1" s="1"/>
  <c r="AE203" i="1"/>
  <c r="AF203" i="1"/>
  <c r="W203" i="1"/>
  <c r="X203" i="1" s="1"/>
  <c r="H203" i="1"/>
  <c r="Y203" i="1"/>
  <c r="Z203" i="1" s="1"/>
  <c r="Y229" i="1"/>
  <c r="Z229" i="1" s="1"/>
  <c r="AA229" i="1"/>
  <c r="AB229" i="1" s="1"/>
  <c r="W229" i="1"/>
  <c r="X229" i="1" s="1"/>
  <c r="AD229" i="1"/>
  <c r="AE229" i="1"/>
  <c r="H229" i="1"/>
  <c r="AF229" i="1"/>
  <c r="AA121" i="1"/>
  <c r="AB121" i="1" s="1"/>
  <c r="AF121" i="1"/>
  <c r="W121" i="1"/>
  <c r="X121" i="1" s="1"/>
  <c r="H121" i="1"/>
  <c r="AD121" i="1"/>
  <c r="AE121" i="1"/>
  <c r="Y121" i="1"/>
  <c r="Z121" i="1" s="1"/>
  <c r="Y114" i="1"/>
  <c r="Z114" i="1" s="1"/>
  <c r="AE114" i="1"/>
  <c r="AF114" i="1"/>
  <c r="AA114" i="1"/>
  <c r="AB114" i="1" s="1"/>
  <c r="W114" i="1"/>
  <c r="X114" i="1" s="1"/>
  <c r="H114" i="1"/>
  <c r="AD114" i="1"/>
  <c r="Y204" i="1"/>
  <c r="Z204" i="1" s="1"/>
  <c r="AA204" i="1"/>
  <c r="AB204" i="1" s="1"/>
  <c r="AF204" i="1"/>
  <c r="W204" i="1"/>
  <c r="X204" i="1" s="1"/>
  <c r="AD204" i="1"/>
  <c r="AE204" i="1"/>
  <c r="H204" i="1"/>
  <c r="AF107" i="1"/>
  <c r="Y107" i="1"/>
  <c r="Z107" i="1" s="1"/>
  <c r="H107" i="1"/>
  <c r="AD107" i="1"/>
  <c r="AE107" i="1"/>
  <c r="AA107" i="1"/>
  <c r="AB107" i="1" s="1"/>
  <c r="W107" i="1"/>
  <c r="X107" i="1" s="1"/>
  <c r="AE242" i="1"/>
  <c r="H242" i="1"/>
  <c r="AA242" i="1"/>
  <c r="AB242" i="1" s="1"/>
  <c r="Y242" i="1"/>
  <c r="Z242" i="1" s="1"/>
  <c r="W242" i="1"/>
  <c r="X242" i="1" s="1"/>
  <c r="AF242" i="1"/>
  <c r="AD242" i="1"/>
  <c r="W129" i="1"/>
  <c r="X129" i="1" s="1"/>
  <c r="H129" i="1"/>
  <c r="Y129" i="1"/>
  <c r="Z129" i="1" s="1"/>
  <c r="AF129" i="1"/>
  <c r="AD129" i="1"/>
  <c r="AE129" i="1"/>
  <c r="AA129" i="1"/>
  <c r="AB129" i="1" s="1"/>
  <c r="AA176" i="1"/>
  <c r="AB176" i="1" s="1"/>
  <c r="AF176" i="1"/>
  <c r="AE176" i="1"/>
  <c r="AD176" i="1"/>
  <c r="Y176" i="1"/>
  <c r="Z176" i="1" s="1"/>
  <c r="H176" i="1"/>
  <c r="W176" i="1"/>
  <c r="X176" i="1" s="1"/>
  <c r="AF213" i="1"/>
  <c r="H213" i="1"/>
  <c r="AD213" i="1"/>
  <c r="AE213" i="1"/>
  <c r="Y213" i="1"/>
  <c r="Z213" i="1" s="1"/>
  <c r="W213" i="1"/>
  <c r="X213" i="1" s="1"/>
  <c r="AA213" i="1"/>
  <c r="AB213" i="1" s="1"/>
  <c r="AF217" i="1"/>
  <c r="AD217" i="1"/>
  <c r="H217" i="1"/>
  <c r="Y217" i="1"/>
  <c r="Z217" i="1" s="1"/>
  <c r="W217" i="1"/>
  <c r="X217" i="1" s="1"/>
  <c r="AA217" i="1"/>
  <c r="AB217" i="1" s="1"/>
  <c r="AE217" i="1"/>
  <c r="Y248" i="1"/>
  <c r="Z248" i="1" s="1"/>
  <c r="AE248" i="1"/>
  <c r="AD248" i="1"/>
  <c r="AA248" i="1"/>
  <c r="AB248" i="1" s="1"/>
  <c r="H248" i="1"/>
  <c r="W248" i="1"/>
  <c r="X248" i="1" s="1"/>
  <c r="AF248" i="1"/>
  <c r="AF208" i="1"/>
  <c r="H208" i="1"/>
  <c r="AA208" i="1"/>
  <c r="AB208" i="1" s="1"/>
  <c r="W208" i="1"/>
  <c r="X208" i="1" s="1"/>
  <c r="Y208" i="1"/>
  <c r="Z208" i="1" s="1"/>
  <c r="AE208" i="1"/>
  <c r="AD208" i="1"/>
  <c r="Y210" i="1"/>
  <c r="Z210" i="1" s="1"/>
  <c r="AE210" i="1"/>
  <c r="H210" i="1"/>
  <c r="AD210" i="1"/>
  <c r="AF210" i="1"/>
  <c r="W210" i="1"/>
  <c r="X210" i="1" s="1"/>
  <c r="AA210" i="1"/>
  <c r="AB210" i="1" s="1"/>
  <c r="Y135" i="1"/>
  <c r="Z135" i="1" s="1"/>
  <c r="AE135" i="1"/>
  <c r="W135" i="1"/>
  <c r="X135" i="1" s="1"/>
  <c r="AD135" i="1"/>
  <c r="H135" i="1"/>
  <c r="AA135" i="1"/>
  <c r="AB135" i="1" s="1"/>
  <c r="AF135" i="1"/>
  <c r="AD215" i="1"/>
  <c r="AA215" i="1"/>
  <c r="AB215" i="1" s="1"/>
  <c r="AF215" i="1"/>
  <c r="AE215" i="1"/>
  <c r="W215" i="1"/>
  <c r="X215" i="1" s="1"/>
  <c r="Y215" i="1"/>
  <c r="Z215" i="1" s="1"/>
  <c r="H215" i="1"/>
  <c r="Y234" i="1"/>
  <c r="Z234" i="1" s="1"/>
  <c r="AA234" i="1"/>
  <c r="AB234" i="1" s="1"/>
  <c r="AF234" i="1"/>
  <c r="W234" i="1"/>
  <c r="X234" i="1" s="1"/>
  <c r="AD234" i="1"/>
  <c r="AE234" i="1"/>
  <c r="H234" i="1"/>
  <c r="Y251" i="1"/>
  <c r="Z251" i="1" s="1"/>
  <c r="AD251" i="1"/>
  <c r="H251" i="1"/>
  <c r="AF251" i="1"/>
  <c r="W251" i="1"/>
  <c r="X251" i="1" s="1"/>
  <c r="AA251" i="1"/>
  <c r="AB251" i="1" s="1"/>
  <c r="AE251" i="1"/>
  <c r="AF108" i="1"/>
  <c r="AD108" i="1"/>
  <c r="Y108" i="1"/>
  <c r="Z108" i="1" s="1"/>
  <c r="H108" i="1"/>
  <c r="AA108" i="1"/>
  <c r="AB108" i="1" s="1"/>
  <c r="AE108" i="1"/>
  <c r="W108" i="1"/>
  <c r="X108" i="1" s="1"/>
  <c r="AE163" i="1"/>
  <c r="AF163" i="1"/>
  <c r="Y163" i="1"/>
  <c r="Z163" i="1" s="1"/>
  <c r="AD163" i="1"/>
  <c r="W163" i="1"/>
  <c r="X163" i="1" s="1"/>
  <c r="H163" i="1"/>
  <c r="AA163" i="1"/>
  <c r="AB163" i="1" s="1"/>
  <c r="AA134" i="1"/>
  <c r="AB134" i="1" s="1"/>
  <c r="AE134" i="1"/>
  <c r="AF134" i="1"/>
  <c r="W134" i="1"/>
  <c r="X134" i="1" s="1"/>
  <c r="H134" i="1"/>
  <c r="AD134" i="1"/>
  <c r="Y134" i="1"/>
  <c r="Z134" i="1" s="1"/>
  <c r="Y183" i="1"/>
  <c r="Z183" i="1" s="1"/>
  <c r="AA183" i="1"/>
  <c r="AB183" i="1" s="1"/>
  <c r="AE183" i="1"/>
  <c r="W183" i="1"/>
  <c r="X183" i="1" s="1"/>
  <c r="AD183" i="1"/>
  <c r="H183" i="1"/>
  <c r="AF183" i="1"/>
  <c r="AE174" i="1"/>
  <c r="AF174" i="1"/>
  <c r="W174" i="1"/>
  <c r="X174" i="1" s="1"/>
  <c r="Y174" i="1"/>
  <c r="Z174" i="1" s="1"/>
  <c r="AA174" i="1"/>
  <c r="AB174" i="1" s="1"/>
  <c r="H174" i="1"/>
  <c r="AD174" i="1"/>
  <c r="AA164" i="1"/>
  <c r="AB164" i="1" s="1"/>
  <c r="AF164" i="1"/>
  <c r="W164" i="1"/>
  <c r="X164" i="1" s="1"/>
  <c r="H164" i="1"/>
  <c r="AD164" i="1"/>
  <c r="AE164" i="1"/>
  <c r="Y164" i="1"/>
  <c r="Z164" i="1" s="1"/>
  <c r="AF190" i="1"/>
  <c r="Y190" i="1"/>
  <c r="Z190" i="1" s="1"/>
  <c r="AD190" i="1"/>
  <c r="W190" i="1"/>
  <c r="X190" i="1" s="1"/>
  <c r="AE190" i="1"/>
  <c r="H190" i="1"/>
  <c r="AA190" i="1"/>
  <c r="AB190" i="1" s="1"/>
  <c r="AD230" i="1"/>
  <c r="AA230" i="1"/>
  <c r="AB230" i="1" s="1"/>
  <c r="W230" i="1"/>
  <c r="X230" i="1" s="1"/>
  <c r="AE230" i="1"/>
  <c r="AF230" i="1"/>
  <c r="H230" i="1"/>
  <c r="Y230" i="1"/>
  <c r="Z230" i="1" s="1"/>
  <c r="W106" i="1"/>
  <c r="X106" i="1" s="1"/>
  <c r="AE106" i="1"/>
  <c r="Y106" i="1"/>
  <c r="Z106" i="1" s="1"/>
  <c r="AD106" i="1"/>
  <c r="H106" i="1"/>
  <c r="AA106" i="1"/>
  <c r="AB106" i="1" s="1"/>
  <c r="AF106" i="1"/>
  <c r="Y167" i="1"/>
  <c r="Z167" i="1" s="1"/>
  <c r="W167" i="1"/>
  <c r="X167" i="1" s="1"/>
  <c r="AE167" i="1"/>
  <c r="AD167" i="1"/>
  <c r="H167" i="1"/>
  <c r="AA167" i="1"/>
  <c r="AB167" i="1" s="1"/>
  <c r="AF167" i="1"/>
  <c r="AF246" i="1"/>
  <c r="AE246" i="1"/>
  <c r="AA246" i="1"/>
  <c r="AB246" i="1" s="1"/>
  <c r="W246" i="1"/>
  <c r="X246" i="1" s="1"/>
  <c r="H246" i="1"/>
  <c r="Y246" i="1"/>
  <c r="Z246" i="1" s="1"/>
  <c r="AD246" i="1"/>
  <c r="Y115" i="1"/>
  <c r="Z115" i="1" s="1"/>
  <c r="AF115" i="1"/>
  <c r="AA115" i="1"/>
  <c r="AB115" i="1" s="1"/>
  <c r="AE115" i="1"/>
  <c r="W115" i="1"/>
  <c r="X115" i="1" s="1"/>
  <c r="AD115" i="1"/>
  <c r="H115" i="1"/>
  <c r="Y191" i="1"/>
  <c r="Z191" i="1" s="1"/>
  <c r="AF191" i="1"/>
  <c r="AA191" i="1"/>
  <c r="AB191" i="1" s="1"/>
  <c r="AD191" i="1"/>
  <c r="W191" i="1"/>
  <c r="X191" i="1" s="1"/>
  <c r="H191" i="1"/>
  <c r="AE191" i="1"/>
  <c r="AA145" i="1"/>
  <c r="AB145" i="1" s="1"/>
  <c r="H145" i="1"/>
  <c r="AF145" i="1"/>
  <c r="W145" i="1"/>
  <c r="X145" i="1" s="1"/>
  <c r="AD145" i="1"/>
  <c r="Y145" i="1"/>
  <c r="Z145" i="1" s="1"/>
  <c r="AE145" i="1"/>
  <c r="Y158" i="1"/>
  <c r="Z158" i="1" s="1"/>
  <c r="AD158" i="1"/>
  <c r="H158" i="1"/>
  <c r="AA158" i="1"/>
  <c r="AB158" i="1" s="1"/>
  <c r="AF158" i="1"/>
  <c r="AE158" i="1"/>
  <c r="W158" i="1"/>
  <c r="X158" i="1" s="1"/>
  <c r="Y182" i="1"/>
  <c r="Z182" i="1" s="1"/>
  <c r="H182" i="1"/>
  <c r="W182" i="1"/>
  <c r="X182" i="1" s="1"/>
  <c r="AF182" i="1"/>
  <c r="AD182" i="1"/>
  <c r="AE182" i="1"/>
  <c r="AA182" i="1"/>
  <c r="AB182" i="1" s="1"/>
  <c r="AA113" i="1"/>
  <c r="AB113" i="1" s="1"/>
  <c r="Y113" i="1"/>
  <c r="Z113" i="1" s="1"/>
  <c r="W113" i="1"/>
  <c r="X113" i="1" s="1"/>
  <c r="AF113" i="1"/>
  <c r="H113" i="1"/>
  <c r="AE113" i="1"/>
  <c r="AD113" i="1"/>
  <c r="Y142" i="1"/>
  <c r="Z142" i="1" s="1"/>
  <c r="AF142" i="1"/>
  <c r="AE142" i="1"/>
  <c r="W142" i="1"/>
  <c r="X142" i="1" s="1"/>
  <c r="AD142" i="1"/>
  <c r="H142" i="1"/>
  <c r="AA142" i="1"/>
  <c r="AB142" i="1" s="1"/>
  <c r="Y127" i="1"/>
  <c r="Z127" i="1" s="1"/>
  <c r="AA127" i="1"/>
  <c r="AB127" i="1" s="1"/>
  <c r="AF127" i="1"/>
  <c r="W127" i="1"/>
  <c r="X127" i="1" s="1"/>
  <c r="AE127" i="1"/>
  <c r="H127" i="1"/>
  <c r="AD127" i="1"/>
  <c r="AD207" i="1"/>
  <c r="W207" i="1"/>
  <c r="X207" i="1" s="1"/>
  <c r="AA207" i="1"/>
  <c r="AB207" i="1" s="1"/>
  <c r="AE207" i="1"/>
  <c r="Y207" i="1"/>
  <c r="Z207" i="1" s="1"/>
  <c r="H207" i="1"/>
  <c r="AF207" i="1"/>
  <c r="Y222" i="1"/>
  <c r="Z222" i="1" s="1"/>
  <c r="AD222" i="1"/>
  <c r="AA222" i="1"/>
  <c r="AB222" i="1" s="1"/>
  <c r="AE222" i="1"/>
  <c r="H222" i="1"/>
  <c r="W222" i="1"/>
  <c r="X222" i="1" s="1"/>
  <c r="AF222" i="1"/>
  <c r="Y233" i="1"/>
  <c r="Z233" i="1" s="1"/>
  <c r="AA233" i="1"/>
  <c r="AB233" i="1" s="1"/>
  <c r="W233" i="1"/>
  <c r="X233" i="1" s="1"/>
  <c r="AD233" i="1"/>
  <c r="AE233" i="1"/>
  <c r="H233" i="1"/>
  <c r="AF233" i="1"/>
  <c r="Y150" i="1"/>
  <c r="Z150" i="1" s="1"/>
  <c r="AF150" i="1"/>
  <c r="W150" i="1"/>
  <c r="X150" i="1" s="1"/>
  <c r="AE150" i="1"/>
  <c r="H150" i="1"/>
  <c r="AD150" i="1"/>
  <c r="AA150" i="1"/>
  <c r="AB150" i="1" s="1"/>
  <c r="AE192" i="1"/>
  <c r="Y192" i="1"/>
  <c r="Z192" i="1" s="1"/>
  <c r="AF192" i="1"/>
  <c r="AD192" i="1"/>
  <c r="H192" i="1"/>
  <c r="AA192" i="1"/>
  <c r="AB192" i="1" s="1"/>
  <c r="W192" i="1"/>
  <c r="X192" i="1" s="1"/>
  <c r="Y177" i="1"/>
  <c r="Z177" i="1" s="1"/>
  <c r="AD177" i="1"/>
  <c r="AF177" i="1"/>
  <c r="H177" i="1"/>
  <c r="AA177" i="1"/>
  <c r="AB177" i="1" s="1"/>
  <c r="W177" i="1"/>
  <c r="X177" i="1" s="1"/>
  <c r="AE177" i="1"/>
  <c r="AF165" i="1"/>
  <c r="AD165" i="1"/>
  <c r="H165" i="1"/>
  <c r="Y165" i="1"/>
  <c r="Z165" i="1" s="1"/>
  <c r="W165" i="1"/>
  <c r="X165" i="1" s="1"/>
  <c r="AA165" i="1"/>
  <c r="AB165" i="1" s="1"/>
  <c r="AE165" i="1"/>
  <c r="Y166" i="1"/>
  <c r="Z166" i="1" s="1"/>
  <c r="AE166" i="1"/>
  <c r="H166" i="1"/>
  <c r="AA166" i="1"/>
  <c r="AB166" i="1" s="1"/>
  <c r="AF166" i="1"/>
  <c r="W166" i="1"/>
  <c r="X166" i="1" s="1"/>
  <c r="AD166" i="1"/>
  <c r="AF221" i="1"/>
  <c r="H221" i="1"/>
  <c r="AD221" i="1"/>
  <c r="AA221" i="1"/>
  <c r="AB221" i="1" s="1"/>
  <c r="AE221" i="1"/>
  <c r="Y221" i="1"/>
  <c r="Z221" i="1" s="1"/>
  <c r="W221" i="1"/>
  <c r="X221" i="1" s="1"/>
  <c r="AF104" i="1"/>
  <c r="AD104" i="1"/>
  <c r="H104" i="1"/>
  <c r="AA104" i="1"/>
  <c r="AB104" i="1" s="1"/>
  <c r="Y104" i="1"/>
  <c r="Z104" i="1" s="1"/>
  <c r="W104" i="1"/>
  <c r="X104" i="1" s="1"/>
  <c r="AE104" i="1"/>
  <c r="AE171" i="1"/>
  <c r="Y171" i="1"/>
  <c r="Z171" i="1" s="1"/>
  <c r="AF171" i="1"/>
  <c r="AA171" i="1"/>
  <c r="AB171" i="1" s="1"/>
  <c r="AD171" i="1"/>
  <c r="H171" i="1"/>
  <c r="W171" i="1"/>
  <c r="X171" i="1" s="1"/>
  <c r="AF196" i="1"/>
  <c r="AE196" i="1"/>
  <c r="H196" i="1"/>
  <c r="AA196" i="1"/>
  <c r="AB196" i="1" s="1"/>
  <c r="Y196" i="1"/>
  <c r="Z196" i="1" s="1"/>
  <c r="W196" i="1"/>
  <c r="X196" i="1" s="1"/>
  <c r="AD196" i="1"/>
  <c r="AD237" i="1"/>
  <c r="AF237" i="1"/>
  <c r="W237" i="1"/>
  <c r="X237" i="1" s="1"/>
  <c r="AE237" i="1"/>
  <c r="AA237" i="1"/>
  <c r="AB237" i="1" s="1"/>
  <c r="Y237" i="1"/>
  <c r="Z237" i="1" s="1"/>
  <c r="H237" i="1"/>
  <c r="AF194" i="1"/>
  <c r="Y194" i="1"/>
  <c r="Z194" i="1" s="1"/>
  <c r="W194" i="1"/>
  <c r="X194" i="1" s="1"/>
  <c r="AA194" i="1"/>
  <c r="AB194" i="1" s="1"/>
  <c r="AE194" i="1"/>
  <c r="H194" i="1"/>
  <c r="AD194" i="1"/>
  <c r="Y243" i="1"/>
  <c r="Z243" i="1" s="1"/>
  <c r="AF243" i="1"/>
  <c r="AD243" i="1"/>
  <c r="H243" i="1"/>
  <c r="W243" i="1"/>
  <c r="X243" i="1" s="1"/>
  <c r="AA243" i="1"/>
  <c r="AB243" i="1" s="1"/>
  <c r="AE243" i="1"/>
  <c r="AF238" i="1"/>
  <c r="AD238" i="1"/>
  <c r="AE238" i="1"/>
  <c r="H238" i="1"/>
  <c r="AA238" i="1"/>
  <c r="AB238" i="1" s="1"/>
  <c r="Y238" i="1"/>
  <c r="Z238" i="1" s="1"/>
  <c r="W238" i="1"/>
  <c r="X238" i="1" s="1"/>
  <c r="AD173" i="1"/>
  <c r="AA173" i="1"/>
  <c r="AB173" i="1" s="1"/>
  <c r="Y173" i="1"/>
  <c r="Z173" i="1" s="1"/>
  <c r="AF173" i="1"/>
  <c r="AE173" i="1"/>
  <c r="W173" i="1"/>
  <c r="X173" i="1" s="1"/>
  <c r="H173" i="1"/>
  <c r="Y138" i="1"/>
  <c r="Z138" i="1" s="1"/>
  <c r="AF138" i="1"/>
  <c r="AA138" i="1"/>
  <c r="AB138" i="1" s="1"/>
  <c r="AE138" i="1"/>
  <c r="AD138" i="1"/>
  <c r="W138" i="1"/>
  <c r="X138" i="1" s="1"/>
  <c r="H138" i="1"/>
  <c r="H161" i="1"/>
  <c r="AD161" i="1"/>
  <c r="Y161" i="1"/>
  <c r="Z161" i="1" s="1"/>
  <c r="AA161" i="1"/>
  <c r="AB161" i="1" s="1"/>
  <c r="W161" i="1"/>
  <c r="X161" i="1" s="1"/>
  <c r="AF161" i="1"/>
  <c r="AE161" i="1"/>
  <c r="Y168" i="1"/>
  <c r="Z168" i="1" s="1"/>
  <c r="H168" i="1"/>
  <c r="AD168" i="1"/>
  <c r="AE168" i="1"/>
  <c r="AA168" i="1"/>
  <c r="AB168" i="1" s="1"/>
  <c r="W168" i="1"/>
  <c r="X168" i="1" s="1"/>
  <c r="AF168" i="1"/>
  <c r="AD211" i="1"/>
  <c r="AE211" i="1"/>
  <c r="AF211" i="1"/>
  <c r="W211" i="1"/>
  <c r="X211" i="1" s="1"/>
  <c r="AA211" i="1"/>
  <c r="AB211" i="1" s="1"/>
  <c r="Y211" i="1"/>
  <c r="Z211" i="1" s="1"/>
  <c r="H211" i="1"/>
  <c r="Y225" i="1"/>
  <c r="Z225" i="1" s="1"/>
  <c r="AE225" i="1"/>
  <c r="W225" i="1"/>
  <c r="X225" i="1" s="1"/>
  <c r="AA225" i="1"/>
  <c r="AB225" i="1" s="1"/>
  <c r="AD225" i="1"/>
  <c r="H225" i="1"/>
  <c r="AF225" i="1"/>
  <c r="AF147" i="1"/>
  <c r="Y147" i="1"/>
  <c r="Z147" i="1" s="1"/>
  <c r="AD147" i="1"/>
  <c r="W147" i="1"/>
  <c r="X147" i="1" s="1"/>
  <c r="H147" i="1"/>
  <c r="AA147" i="1"/>
  <c r="AB147" i="1" s="1"/>
  <c r="AE147" i="1"/>
  <c r="AF250" i="1"/>
  <c r="AE250" i="1"/>
  <c r="W250" i="1"/>
  <c r="X250" i="1" s="1"/>
  <c r="AA250" i="1"/>
  <c r="AB250" i="1" s="1"/>
  <c r="AD250" i="1"/>
  <c r="Y250" i="1"/>
  <c r="Z250" i="1" s="1"/>
  <c r="H250" i="1"/>
  <c r="AD184" i="1"/>
  <c r="AA184" i="1"/>
  <c r="AB184" i="1" s="1"/>
  <c r="AE184" i="1"/>
  <c r="W184" i="1"/>
  <c r="X184" i="1" s="1"/>
  <c r="AF184" i="1"/>
  <c r="Y184" i="1"/>
  <c r="Z184" i="1" s="1"/>
  <c r="H184" i="1"/>
  <c r="Y198" i="1"/>
  <c r="Z198" i="1" s="1"/>
  <c r="AE198" i="1"/>
  <c r="H198" i="1"/>
  <c r="AA198" i="1"/>
  <c r="AB198" i="1" s="1"/>
  <c r="AF198" i="1"/>
  <c r="W198" i="1"/>
  <c r="X198" i="1" s="1"/>
  <c r="AD198" i="1"/>
  <c r="Y146" i="1"/>
  <c r="Z146" i="1" s="1"/>
  <c r="H146" i="1"/>
  <c r="AF146" i="1"/>
  <c r="AA146" i="1"/>
  <c r="AB146" i="1" s="1"/>
  <c r="AE146" i="1"/>
  <c r="AD146" i="1"/>
  <c r="W146" i="1"/>
  <c r="X146" i="1" s="1"/>
  <c r="AF186" i="1"/>
  <c r="W186" i="1"/>
  <c r="X186" i="1" s="1"/>
  <c r="AA186" i="1"/>
  <c r="AB186" i="1" s="1"/>
  <c r="Y186" i="1"/>
  <c r="Z186" i="1" s="1"/>
  <c r="AD186" i="1"/>
  <c r="H186" i="1"/>
  <c r="AE186" i="1"/>
  <c r="H189" i="1"/>
  <c r="W189" i="1"/>
  <c r="X189" i="1" s="1"/>
  <c r="AF189" i="1"/>
  <c r="AE189" i="1"/>
  <c r="AD189" i="1"/>
  <c r="AA189" i="1"/>
  <c r="AB189" i="1" s="1"/>
  <c r="Y189" i="1"/>
  <c r="Z189" i="1" s="1"/>
  <c r="AA227" i="1"/>
  <c r="AB227" i="1" s="1"/>
  <c r="AF227" i="1"/>
  <c r="W227" i="1"/>
  <c r="X227" i="1" s="1"/>
  <c r="AD227" i="1"/>
  <c r="Y227" i="1"/>
  <c r="Z227" i="1" s="1"/>
  <c r="AE227" i="1"/>
  <c r="H227" i="1"/>
  <c r="Y218" i="1"/>
  <c r="Z218" i="1" s="1"/>
  <c r="AF218" i="1"/>
  <c r="W218" i="1"/>
  <c r="X218" i="1" s="1"/>
  <c r="AE218" i="1"/>
  <c r="H218" i="1"/>
  <c r="AA218" i="1"/>
  <c r="AB218" i="1" s="1"/>
  <c r="AD218" i="1"/>
  <c r="Y111" i="1"/>
  <c r="Z111" i="1" s="1"/>
  <c r="AE111" i="1"/>
  <c r="H111" i="1"/>
  <c r="AD111" i="1"/>
  <c r="AA111" i="1"/>
  <c r="AB111" i="1" s="1"/>
  <c r="AF111" i="1"/>
  <c r="W111" i="1"/>
  <c r="X111" i="1" s="1"/>
  <c r="AD180" i="1"/>
  <c r="AA180" i="1"/>
  <c r="AB180" i="1" s="1"/>
  <c r="AE180" i="1"/>
  <c r="W180" i="1"/>
  <c r="X180" i="1" s="1"/>
  <c r="AF180" i="1"/>
  <c r="Y180" i="1"/>
  <c r="Z180" i="1" s="1"/>
  <c r="H180" i="1"/>
  <c r="AF126" i="1"/>
  <c r="Y126" i="1"/>
  <c r="Z126" i="1" s="1"/>
  <c r="W126" i="1"/>
  <c r="X126" i="1" s="1"/>
  <c r="AD126" i="1"/>
  <c r="H126" i="1"/>
  <c r="AA126" i="1"/>
  <c r="AB126" i="1" s="1"/>
  <c r="AE126" i="1"/>
  <c r="Y143" i="1"/>
  <c r="Z143" i="1" s="1"/>
  <c r="W143" i="1"/>
  <c r="X143" i="1" s="1"/>
  <c r="AF143" i="1"/>
  <c r="AD143" i="1"/>
  <c r="H143" i="1"/>
  <c r="AA143" i="1"/>
  <c r="AB143" i="1" s="1"/>
  <c r="AE143" i="1"/>
  <c r="AE136" i="1"/>
  <c r="W136" i="1"/>
  <c r="X136" i="1" s="1"/>
  <c r="AA136" i="1"/>
  <c r="AB136" i="1" s="1"/>
  <c r="AD136" i="1"/>
  <c r="Y136" i="1"/>
  <c r="Z136" i="1" s="1"/>
  <c r="H136" i="1"/>
  <c r="AF136" i="1"/>
  <c r="AE141" i="1"/>
  <c r="AD141" i="1"/>
  <c r="W141" i="1"/>
  <c r="X141" i="1" s="1"/>
  <c r="Y141" i="1"/>
  <c r="Z141" i="1" s="1"/>
  <c r="AF141" i="1"/>
  <c r="AA141" i="1"/>
  <c r="AB141" i="1" s="1"/>
  <c r="H141" i="1"/>
  <c r="Y201" i="1"/>
  <c r="Z201" i="1" s="1"/>
  <c r="H201" i="1"/>
  <c r="AA201" i="1"/>
  <c r="AB201" i="1" s="1"/>
  <c r="W201" i="1"/>
  <c r="X201" i="1" s="1"/>
  <c r="AF201" i="1"/>
  <c r="AD201" i="1"/>
  <c r="AE201" i="1"/>
  <c r="AD219" i="1"/>
  <c r="AE219" i="1"/>
  <c r="W219" i="1"/>
  <c r="X219" i="1" s="1"/>
  <c r="AF219" i="1"/>
  <c r="AA219" i="1"/>
  <c r="AB219" i="1" s="1"/>
  <c r="Y219" i="1"/>
  <c r="Z219" i="1" s="1"/>
  <c r="H219" i="1"/>
  <c r="Y209" i="1"/>
  <c r="Z209" i="1" s="1"/>
  <c r="H209" i="1"/>
  <c r="W209" i="1"/>
  <c r="X209" i="1" s="1"/>
  <c r="AF209" i="1"/>
  <c r="AD209" i="1"/>
  <c r="AE209" i="1"/>
  <c r="AA209" i="1"/>
  <c r="AB209" i="1" s="1"/>
  <c r="W228" i="1"/>
  <c r="X228" i="1" s="1"/>
  <c r="Y228" i="1"/>
  <c r="Z228" i="1" s="1"/>
  <c r="AF228" i="1"/>
  <c r="AD228" i="1"/>
  <c r="AE228" i="1"/>
  <c r="AA228" i="1"/>
  <c r="AB228" i="1" s="1"/>
  <c r="H228" i="1"/>
  <c r="AE249" i="1"/>
  <c r="AD249" i="1"/>
  <c r="H249" i="1"/>
  <c r="AF249" i="1"/>
  <c r="AA249" i="1"/>
  <c r="AB249" i="1" s="1"/>
  <c r="Y249" i="1"/>
  <c r="Z249" i="1" s="1"/>
  <c r="W249" i="1"/>
  <c r="X249" i="1" s="1"/>
  <c r="H152" i="1"/>
  <c r="AD152" i="1"/>
  <c r="AF152" i="1"/>
  <c r="AE152" i="1"/>
  <c r="AA152" i="1"/>
  <c r="AB152" i="1" s="1"/>
  <c r="W152" i="1"/>
  <c r="X152" i="1" s="1"/>
  <c r="Y152" i="1"/>
  <c r="Z152" i="1" s="1"/>
  <c r="AE253" i="1"/>
  <c r="H253" i="1"/>
  <c r="AD253" i="1"/>
  <c r="AF253" i="1"/>
  <c r="Y253" i="1"/>
  <c r="Z253" i="1" s="1"/>
  <c r="W253" i="1"/>
  <c r="X253" i="1" s="1"/>
  <c r="AA253" i="1"/>
  <c r="AB253" i="1" s="1"/>
  <c r="Y120" i="1"/>
  <c r="Z120" i="1" s="1"/>
  <c r="AD120" i="1"/>
  <c r="AF120" i="1"/>
  <c r="AA120" i="1"/>
  <c r="AB120" i="1" s="1"/>
  <c r="H120" i="1"/>
  <c r="W120" i="1"/>
  <c r="X120" i="1" s="1"/>
  <c r="AE120" i="1"/>
  <c r="AF159" i="1"/>
  <c r="Y159" i="1"/>
  <c r="Z159" i="1" s="1"/>
  <c r="AA159" i="1"/>
  <c r="AB159" i="1" s="1"/>
  <c r="AE159" i="1"/>
  <c r="AD159" i="1"/>
  <c r="W159" i="1"/>
  <c r="X159" i="1" s="1"/>
  <c r="H159" i="1"/>
  <c r="AE140" i="1"/>
  <c r="AD140" i="1"/>
  <c r="AA140" i="1"/>
  <c r="AB140" i="1" s="1"/>
  <c r="H140" i="1"/>
  <c r="W140" i="1"/>
  <c r="X140" i="1" s="1"/>
  <c r="Y140" i="1"/>
  <c r="Z140" i="1" s="1"/>
  <c r="AF140" i="1"/>
  <c r="Y200" i="1"/>
  <c r="Z200" i="1" s="1"/>
  <c r="AE200" i="1"/>
  <c r="H200" i="1"/>
  <c r="AA200" i="1"/>
  <c r="AB200" i="1" s="1"/>
  <c r="AF200" i="1"/>
  <c r="W200" i="1"/>
  <c r="X200" i="1" s="1"/>
  <c r="AD200" i="1"/>
  <c r="AE130" i="1"/>
  <c r="Y130" i="1"/>
  <c r="Z130" i="1" s="1"/>
  <c r="H130" i="1"/>
  <c r="W130" i="1"/>
  <c r="X130" i="1" s="1"/>
  <c r="AF130" i="1"/>
  <c r="AD130" i="1"/>
  <c r="AA130" i="1"/>
  <c r="AB130" i="1" s="1"/>
  <c r="Y123" i="1"/>
  <c r="Z123" i="1" s="1"/>
  <c r="AD123" i="1"/>
  <c r="AF123" i="1"/>
  <c r="AE123" i="1"/>
  <c r="H123" i="1"/>
  <c r="AA123" i="1"/>
  <c r="AB123" i="1" s="1"/>
  <c r="W123" i="1"/>
  <c r="X123" i="1" s="1"/>
  <c r="Y240" i="1"/>
  <c r="Z240" i="1" s="1"/>
  <c r="AE240" i="1"/>
  <c r="H240" i="1"/>
  <c r="AD240" i="1"/>
  <c r="W240" i="1"/>
  <c r="X240" i="1" s="1"/>
  <c r="AA240" i="1"/>
  <c r="AB240" i="1" s="1"/>
  <c r="AF240" i="1"/>
  <c r="Y179" i="1"/>
  <c r="Z179" i="1" s="1"/>
  <c r="AD179" i="1"/>
  <c r="AF179" i="1"/>
  <c r="W179" i="1"/>
  <c r="X179" i="1" s="1"/>
  <c r="AE179" i="1"/>
  <c r="H179" i="1"/>
  <c r="AA179" i="1"/>
  <c r="AB179" i="1" s="1"/>
  <c r="W139" i="1"/>
  <c r="X139" i="1" s="1"/>
  <c r="AE139" i="1"/>
  <c r="Y139" i="1"/>
  <c r="Z139" i="1" s="1"/>
  <c r="H139" i="1"/>
  <c r="AA139" i="1"/>
  <c r="AB139" i="1" s="1"/>
  <c r="AF139" i="1"/>
  <c r="AD139" i="1"/>
  <c r="H178" i="1"/>
  <c r="Y178" i="1"/>
  <c r="Z178" i="1" s="1"/>
  <c r="W178" i="1"/>
  <c r="X178" i="1" s="1"/>
  <c r="AF178" i="1"/>
  <c r="AD178" i="1"/>
  <c r="AE178" i="1"/>
  <c r="AA178" i="1"/>
  <c r="AB178" i="1" s="1"/>
  <c r="Y195" i="1"/>
  <c r="Z195" i="1" s="1"/>
  <c r="AD195" i="1"/>
  <c r="H195" i="1"/>
  <c r="AF195" i="1"/>
  <c r="AE195" i="1"/>
  <c r="W195" i="1"/>
  <c r="X195" i="1" s="1"/>
  <c r="AA195" i="1"/>
  <c r="AB195" i="1" s="1"/>
  <c r="AE224" i="1"/>
  <c r="H224" i="1"/>
  <c r="AD224" i="1"/>
  <c r="Y224" i="1"/>
  <c r="Z224" i="1" s="1"/>
  <c r="W224" i="1"/>
  <c r="X224" i="1" s="1"/>
  <c r="AF224" i="1"/>
  <c r="AA224" i="1"/>
  <c r="AB224" i="1" s="1"/>
  <c r="AF232" i="1"/>
  <c r="H232" i="1"/>
  <c r="Y232" i="1"/>
  <c r="Z232" i="1" s="1"/>
  <c r="AD232" i="1"/>
  <c r="W232" i="1"/>
  <c r="X232" i="1" s="1"/>
  <c r="AA232" i="1"/>
  <c r="AB232" i="1" s="1"/>
  <c r="AE232" i="1"/>
  <c r="Y109" i="1"/>
  <c r="Z109" i="1" s="1"/>
  <c r="AE109" i="1"/>
  <c r="AD109" i="1"/>
  <c r="W109" i="1"/>
  <c r="X109" i="1" s="1"/>
  <c r="H109" i="1"/>
  <c r="AF109" i="1"/>
  <c r="AA109" i="1"/>
  <c r="AB109" i="1" s="1"/>
  <c r="AE245" i="1"/>
  <c r="H245" i="1"/>
  <c r="AD245" i="1"/>
  <c r="AF245" i="1"/>
  <c r="Y245" i="1"/>
  <c r="Z245" i="1" s="1"/>
  <c r="W245" i="1"/>
  <c r="X245" i="1" s="1"/>
  <c r="AA245" i="1"/>
  <c r="AB245" i="1" s="1"/>
  <c r="Y202" i="1"/>
  <c r="Z202" i="1" s="1"/>
  <c r="AD202" i="1"/>
  <c r="H202" i="1"/>
  <c r="AA202" i="1"/>
  <c r="AB202" i="1" s="1"/>
  <c r="AE202" i="1"/>
  <c r="W202" i="1"/>
  <c r="X202" i="1" s="1"/>
  <c r="AF202" i="1"/>
  <c r="Y187" i="1"/>
  <c r="Z187" i="1" s="1"/>
  <c r="AE187" i="1"/>
  <c r="W187" i="1"/>
  <c r="X187" i="1" s="1"/>
  <c r="AF187" i="1"/>
  <c r="AA187" i="1"/>
  <c r="AB187" i="1" s="1"/>
  <c r="AD187" i="1"/>
  <c r="H187" i="1"/>
  <c r="Y205" i="1"/>
  <c r="Z205" i="1" s="1"/>
  <c r="H205" i="1"/>
  <c r="W205" i="1"/>
  <c r="X205" i="1" s="1"/>
  <c r="AF205" i="1"/>
  <c r="AD205" i="1"/>
  <c r="AE205" i="1"/>
  <c r="AA205" i="1"/>
  <c r="AB205" i="1" s="1"/>
  <c r="Y239" i="1"/>
  <c r="Z239" i="1" s="1"/>
  <c r="AD239" i="1"/>
  <c r="H239" i="1"/>
  <c r="AE239" i="1"/>
  <c r="W239" i="1"/>
  <c r="X239" i="1" s="1"/>
  <c r="AA239" i="1"/>
  <c r="AB239" i="1" s="1"/>
  <c r="AF239" i="1"/>
  <c r="Y236" i="1"/>
  <c r="Z236" i="1" s="1"/>
  <c r="AE236" i="1"/>
  <c r="W236" i="1"/>
  <c r="X236" i="1" s="1"/>
  <c r="AD236" i="1"/>
  <c r="H236" i="1"/>
  <c r="AA236" i="1"/>
  <c r="AB236" i="1" s="1"/>
  <c r="AF236" i="1"/>
  <c r="AA132" i="1"/>
  <c r="AB132" i="1" s="1"/>
  <c r="W132" i="1"/>
  <c r="X132" i="1" s="1"/>
  <c r="AF132" i="1"/>
  <c r="AE132" i="1"/>
  <c r="AD132" i="1"/>
  <c r="H132" i="1"/>
  <c r="Y132" i="1"/>
  <c r="Z132" i="1" s="1"/>
  <c r="AF160" i="1"/>
  <c r="H160" i="1"/>
  <c r="AE160" i="1"/>
  <c r="AD160" i="1"/>
  <c r="AA160" i="1"/>
  <c r="AB160" i="1" s="1"/>
  <c r="Y160" i="1"/>
  <c r="Z160" i="1" s="1"/>
  <c r="W160" i="1"/>
  <c r="X160" i="1" s="1"/>
  <c r="Y206" i="1"/>
  <c r="Z206" i="1" s="1"/>
  <c r="AF206" i="1"/>
  <c r="AA206" i="1"/>
  <c r="AB206" i="1" s="1"/>
  <c r="H206" i="1"/>
  <c r="AE206" i="1"/>
  <c r="W206" i="1"/>
  <c r="X206" i="1" s="1"/>
  <c r="AD206" i="1"/>
  <c r="Y181" i="1"/>
  <c r="Z181" i="1" s="1"/>
  <c r="AA181" i="1"/>
  <c r="AB181" i="1" s="1"/>
  <c r="AF181" i="1"/>
  <c r="W181" i="1"/>
  <c r="X181" i="1" s="1"/>
  <c r="AD181" i="1"/>
  <c r="AE181" i="1"/>
  <c r="H181" i="1"/>
  <c r="AE231" i="1"/>
  <c r="AF231" i="1"/>
  <c r="AD231" i="1"/>
  <c r="W231" i="1"/>
  <c r="X231" i="1" s="1"/>
  <c r="AA231" i="1"/>
  <c r="AB231" i="1" s="1"/>
  <c r="Y231" i="1"/>
  <c r="Z231" i="1" s="1"/>
  <c r="H231" i="1"/>
  <c r="AF117" i="1"/>
  <c r="AD117" i="1"/>
  <c r="Y117" i="1"/>
  <c r="Z117" i="1" s="1"/>
  <c r="H117" i="1"/>
  <c r="AE117" i="1"/>
  <c r="AA117" i="1"/>
  <c r="AB117" i="1" s="1"/>
  <c r="W117" i="1"/>
  <c r="X117" i="1" s="1"/>
  <c r="AA118" i="1"/>
  <c r="AB118" i="1" s="1"/>
  <c r="AD118" i="1"/>
  <c r="H118" i="1"/>
  <c r="Y118" i="1"/>
  <c r="Z118" i="1" s="1"/>
  <c r="AF118" i="1"/>
  <c r="AE118" i="1"/>
  <c r="W118" i="1"/>
  <c r="X118" i="1" s="1"/>
  <c r="AA153" i="1"/>
  <c r="AB153" i="1" s="1"/>
  <c r="Y153" i="1"/>
  <c r="Z153" i="1" s="1"/>
  <c r="H153" i="1"/>
  <c r="AE153" i="1"/>
  <c r="AD153" i="1"/>
  <c r="AF153" i="1"/>
  <c r="W153" i="1"/>
  <c r="X153" i="1" s="1"/>
  <c r="Y133" i="1"/>
  <c r="Z133" i="1" s="1"/>
  <c r="H133" i="1"/>
  <c r="AF133" i="1"/>
  <c r="AD133" i="1"/>
  <c r="AE133" i="1"/>
  <c r="AA133" i="1"/>
  <c r="AB133" i="1" s="1"/>
  <c r="W133" i="1"/>
  <c r="X133" i="1" s="1"/>
  <c r="Y154" i="1"/>
  <c r="Z154" i="1" s="1"/>
  <c r="AD154" i="1"/>
  <c r="H154" i="1"/>
  <c r="AF154" i="1"/>
  <c r="AA154" i="1"/>
  <c r="AB154" i="1" s="1"/>
  <c r="AE154" i="1"/>
  <c r="W154" i="1"/>
  <c r="X154" i="1" s="1"/>
  <c r="Y170" i="1"/>
  <c r="Z170" i="1" s="1"/>
  <c r="H170" i="1"/>
  <c r="AE170" i="1"/>
  <c r="AD170" i="1"/>
  <c r="W170" i="1"/>
  <c r="X170" i="1" s="1"/>
  <c r="AF170" i="1"/>
  <c r="AA170" i="1"/>
  <c r="AB170" i="1" s="1"/>
  <c r="AD212" i="1"/>
  <c r="AE212" i="1"/>
  <c r="H212" i="1"/>
  <c r="AA212" i="1"/>
  <c r="AB212" i="1" s="1"/>
  <c r="AF212" i="1"/>
  <c r="W212" i="1"/>
  <c r="X212" i="1" s="1"/>
  <c r="Y212" i="1"/>
  <c r="Z212" i="1" s="1"/>
  <c r="Y105" i="1"/>
  <c r="Z105" i="1" s="1"/>
  <c r="AF105" i="1"/>
  <c r="AA105" i="1"/>
  <c r="AB105" i="1" s="1"/>
  <c r="AE105" i="1"/>
  <c r="W105" i="1"/>
  <c r="X105" i="1" s="1"/>
  <c r="AD105" i="1"/>
  <c r="H105" i="1"/>
  <c r="Y119" i="1"/>
  <c r="Z119" i="1" s="1"/>
  <c r="AA119" i="1"/>
  <c r="AB119" i="1" s="1"/>
  <c r="AF119" i="1"/>
  <c r="AE119" i="1"/>
  <c r="W119" i="1"/>
  <c r="X119" i="1" s="1"/>
  <c r="AD119" i="1"/>
  <c r="H119" i="1"/>
  <c r="Y188" i="1"/>
  <c r="Z188" i="1" s="1"/>
  <c r="W188" i="1"/>
  <c r="X188" i="1" s="1"/>
  <c r="AE188" i="1"/>
  <c r="AF188" i="1"/>
  <c r="AD188" i="1"/>
  <c r="H188" i="1"/>
  <c r="AA188" i="1"/>
  <c r="AB188" i="1" s="1"/>
  <c r="AE157" i="1"/>
  <c r="AA157" i="1"/>
  <c r="AB157" i="1" s="1"/>
  <c r="Y157" i="1"/>
  <c r="Z157" i="1" s="1"/>
  <c r="H157" i="1"/>
  <c r="AF157" i="1"/>
  <c r="W157" i="1"/>
  <c r="X157" i="1" s="1"/>
  <c r="AD157" i="1"/>
  <c r="AE103" i="1"/>
  <c r="AD103" i="1"/>
  <c r="AA103" i="1"/>
  <c r="AB103" i="1" s="1"/>
  <c r="Y103" i="1"/>
  <c r="Z103" i="1" s="1"/>
  <c r="W103" i="1"/>
  <c r="X103" i="1" s="1"/>
  <c r="H103" i="1"/>
  <c r="AF103" i="1"/>
  <c r="AF156" i="1"/>
  <c r="AD156" i="1"/>
  <c r="Y156" i="1"/>
  <c r="Z156" i="1" s="1"/>
  <c r="H156" i="1"/>
  <c r="AE156" i="1"/>
  <c r="AA156" i="1"/>
  <c r="AB156" i="1" s="1"/>
  <c r="W156" i="1"/>
  <c r="X156" i="1" s="1"/>
  <c r="AD193" i="1"/>
  <c r="H193" i="1"/>
  <c r="AF193" i="1"/>
  <c r="Y193" i="1"/>
  <c r="Z193" i="1" s="1"/>
  <c r="AE193" i="1"/>
  <c r="AA193" i="1"/>
  <c r="AB193" i="1" s="1"/>
  <c r="W193" i="1"/>
  <c r="X193" i="1" s="1"/>
  <c r="Y185" i="1"/>
  <c r="Z185" i="1" s="1"/>
  <c r="W185" i="1"/>
  <c r="X185" i="1" s="1"/>
  <c r="AD185" i="1"/>
  <c r="AE185" i="1"/>
  <c r="H185" i="1"/>
  <c r="AA185" i="1"/>
  <c r="AB185" i="1" s="1"/>
  <c r="AF185" i="1"/>
  <c r="AE220" i="1"/>
  <c r="Y220" i="1"/>
  <c r="Z220" i="1" s="1"/>
  <c r="AA220" i="1"/>
  <c r="AB220" i="1" s="1"/>
  <c r="AF220" i="1"/>
  <c r="H220" i="1"/>
  <c r="AD220" i="1"/>
  <c r="W220" i="1"/>
  <c r="X220" i="1" s="1"/>
  <c r="Y247" i="1"/>
  <c r="Z247" i="1" s="1"/>
  <c r="H247" i="1"/>
  <c r="AD247" i="1"/>
  <c r="AF247" i="1"/>
  <c r="AA247" i="1"/>
  <c r="AB247" i="1" s="1"/>
  <c r="AE247" i="1"/>
  <c r="W247" i="1"/>
  <c r="X247" i="1" s="1"/>
  <c r="AF122" i="1"/>
  <c r="AE122" i="1"/>
  <c r="AD122" i="1"/>
  <c r="Y122" i="1"/>
  <c r="Z122" i="1" s="1"/>
  <c r="H122" i="1"/>
  <c r="AA122" i="1"/>
  <c r="AB122" i="1" s="1"/>
  <c r="W122" i="1"/>
  <c r="X122" i="1" s="1"/>
  <c r="Y244" i="1"/>
  <c r="Z244" i="1" s="1"/>
  <c r="AD244" i="1"/>
  <c r="AA244" i="1"/>
  <c r="AB244" i="1" s="1"/>
  <c r="H244" i="1"/>
  <c r="W244" i="1"/>
  <c r="X244" i="1" s="1"/>
  <c r="AF244" i="1"/>
  <c r="AE244" i="1"/>
  <c r="AA144" i="1"/>
  <c r="AB144" i="1" s="1"/>
  <c r="AF144" i="1"/>
  <c r="W144" i="1"/>
  <c r="X144" i="1" s="1"/>
  <c r="Y144" i="1"/>
  <c r="Z144" i="1" s="1"/>
  <c r="H144" i="1"/>
  <c r="AE144" i="1"/>
  <c r="AD144" i="1"/>
  <c r="W128" i="1"/>
  <c r="X128" i="1" s="1"/>
  <c r="AE128" i="1"/>
  <c r="Y128" i="1"/>
  <c r="Z128" i="1" s="1"/>
  <c r="AF128" i="1"/>
  <c r="AD128" i="1"/>
  <c r="H128" i="1"/>
  <c r="AA128" i="1"/>
  <c r="AB128" i="1" s="1"/>
  <c r="Y131" i="1"/>
  <c r="Z131" i="1" s="1"/>
  <c r="AE131" i="1"/>
  <c r="W131" i="1"/>
  <c r="X131" i="1" s="1"/>
  <c r="AD131" i="1"/>
  <c r="H131" i="1"/>
  <c r="AF131" i="1"/>
  <c r="AA131" i="1"/>
  <c r="AB131" i="1" s="1"/>
  <c r="AD199" i="1"/>
  <c r="AE199" i="1"/>
  <c r="AF199" i="1"/>
  <c r="W199" i="1"/>
  <c r="X199" i="1" s="1"/>
  <c r="AA199" i="1"/>
  <c r="AB199" i="1" s="1"/>
  <c r="Y199" i="1"/>
  <c r="Z199" i="1" s="1"/>
  <c r="H199" i="1"/>
  <c r="AD226" i="1"/>
  <c r="AF226" i="1"/>
  <c r="W226" i="1"/>
  <c r="X226" i="1" s="1"/>
  <c r="AE226" i="1"/>
  <c r="AA226" i="1"/>
  <c r="AB226" i="1" s="1"/>
  <c r="Y226" i="1"/>
  <c r="Z226" i="1" s="1"/>
  <c r="H226" i="1"/>
  <c r="AA116" i="1"/>
  <c r="AB116" i="1" s="1"/>
  <c r="H116" i="1"/>
  <c r="AF116" i="1"/>
  <c r="W116" i="1"/>
  <c r="X116" i="1" s="1"/>
  <c r="AD116" i="1"/>
  <c r="AE116" i="1"/>
  <c r="Y116" i="1"/>
  <c r="Z116" i="1" s="1"/>
  <c r="AE151" i="1"/>
  <c r="Y151" i="1"/>
  <c r="Z151" i="1" s="1"/>
  <c r="W151" i="1"/>
  <c r="X151" i="1" s="1"/>
  <c r="AD151" i="1"/>
  <c r="H151" i="1"/>
  <c r="AA151" i="1"/>
  <c r="AB151" i="1" s="1"/>
  <c r="AF151" i="1"/>
  <c r="B111" i="1"/>
  <c r="B187" i="1"/>
  <c r="B180" i="1"/>
  <c r="B205" i="1"/>
  <c r="B126" i="1"/>
  <c r="B239" i="1"/>
  <c r="B143" i="1"/>
  <c r="B136" i="1"/>
  <c r="B236" i="1"/>
  <c r="B132" i="1"/>
  <c r="B141" i="1"/>
  <c r="B160" i="1"/>
  <c r="B206" i="1"/>
  <c r="B181" i="1"/>
  <c r="B201" i="1"/>
  <c r="B219" i="1"/>
  <c r="B209" i="1"/>
  <c r="B228" i="1"/>
  <c r="B231" i="1"/>
  <c r="B249" i="1"/>
  <c r="B117" i="1"/>
  <c r="B118" i="1"/>
  <c r="B152" i="1"/>
  <c r="B175" i="1"/>
  <c r="B184" i="1"/>
  <c r="B241" i="1"/>
  <c r="B198" i="1"/>
  <c r="B169" i="1"/>
  <c r="B137" i="1"/>
  <c r="B155" i="1"/>
  <c r="B125" i="1"/>
  <c r="B146" i="1"/>
  <c r="B162" i="1"/>
  <c r="B186" i="1"/>
  <c r="B189" i="1"/>
  <c r="B203" i="1"/>
  <c r="B227" i="1"/>
  <c r="B218" i="1"/>
  <c r="B229" i="1"/>
  <c r="B253" i="1"/>
  <c r="B112" i="1"/>
  <c r="B121" i="1"/>
  <c r="B153" i="1"/>
  <c r="B114" i="1"/>
  <c r="B245" i="1"/>
  <c r="B202" i="1"/>
  <c r="B157" i="1"/>
  <c r="B142" i="1"/>
  <c r="B127" i="1"/>
  <c r="B103" i="1"/>
  <c r="B156" i="1"/>
  <c r="B193" i="1"/>
  <c r="B185" i="1"/>
  <c r="B207" i="1"/>
  <c r="B220" i="1"/>
  <c r="B222" i="1"/>
  <c r="B233" i="1"/>
  <c r="B247" i="1"/>
  <c r="B149" i="1"/>
  <c r="B167" i="1"/>
  <c r="B208" i="1"/>
  <c r="B246" i="1"/>
  <c r="B210" i="1"/>
  <c r="B115" i="1"/>
  <c r="B191" i="1"/>
  <c r="B135" i="1"/>
  <c r="B145" i="1"/>
  <c r="B158" i="1"/>
  <c r="B182" i="1"/>
  <c r="B215" i="1"/>
  <c r="B234" i="1"/>
  <c r="B251" i="1"/>
  <c r="B108" i="1"/>
  <c r="B113" i="1"/>
  <c r="B171" i="1"/>
  <c r="B235" i="1"/>
  <c r="B196" i="1"/>
  <c r="B237" i="1"/>
  <c r="B194" i="1"/>
  <c r="B243" i="1"/>
  <c r="B238" i="1"/>
  <c r="B173" i="1"/>
  <c r="B124" i="1"/>
  <c r="B138" i="1"/>
  <c r="B161" i="1"/>
  <c r="B172" i="1"/>
  <c r="B168" i="1"/>
  <c r="B197" i="1"/>
  <c r="B211" i="1"/>
  <c r="B216" i="1"/>
  <c r="B223" i="1"/>
  <c r="B214" i="1"/>
  <c r="B225" i="1"/>
  <c r="B252" i="1"/>
  <c r="B110" i="1"/>
  <c r="B147" i="1"/>
  <c r="B159" i="1"/>
  <c r="B140" i="1"/>
  <c r="B200" i="1"/>
  <c r="B130" i="1"/>
  <c r="B123" i="1"/>
  <c r="B240" i="1"/>
  <c r="B179" i="1"/>
  <c r="B133" i="1"/>
  <c r="B139" i="1"/>
  <c r="B154" i="1"/>
  <c r="B170" i="1"/>
  <c r="B178" i="1"/>
  <c r="B195" i="1"/>
  <c r="B212" i="1"/>
  <c r="B224" i="1"/>
  <c r="B232" i="1"/>
  <c r="B250" i="1"/>
  <c r="B105" i="1"/>
  <c r="B120" i="1"/>
  <c r="B148" i="1"/>
  <c r="B109" i="1"/>
  <c r="B150" i="1"/>
  <c r="B163" i="1"/>
  <c r="B204" i="1"/>
  <c r="B134" i="1"/>
  <c r="B107" i="1"/>
  <c r="B242" i="1"/>
  <c r="B183" i="1"/>
  <c r="B129" i="1"/>
  <c r="B174" i="1"/>
  <c r="B164" i="1"/>
  <c r="B176" i="1"/>
  <c r="B190" i="1"/>
  <c r="B213" i="1"/>
  <c r="B230" i="1"/>
  <c r="B217" i="1"/>
  <c r="B248" i="1"/>
  <c r="B106" i="1"/>
  <c r="B151" i="1"/>
  <c r="B192" i="1"/>
  <c r="B177" i="1"/>
  <c r="B122" i="1"/>
  <c r="B244" i="1"/>
  <c r="B144" i="1"/>
  <c r="B128" i="1"/>
  <c r="B131" i="1"/>
  <c r="B165" i="1"/>
  <c r="B166" i="1"/>
  <c r="B199" i="1"/>
  <c r="B226" i="1"/>
  <c r="B221" i="1"/>
  <c r="B104" i="1"/>
  <c r="B116" i="1"/>
  <c r="A24" i="3"/>
  <c r="B24" i="3"/>
  <c r="AC115" i="1" l="1"/>
  <c r="AK115" i="1" s="1"/>
  <c r="BD115" i="1" s="1"/>
  <c r="AC127" i="1"/>
  <c r="AK127" i="1" s="1"/>
  <c r="BD127" i="1" s="1"/>
  <c r="AC207" i="1"/>
  <c r="AK207" i="1" s="1"/>
  <c r="BD207" i="1" s="1"/>
  <c r="AC168" i="1"/>
  <c r="AK168" i="1" s="1"/>
  <c r="BD168" i="1" s="1"/>
  <c r="AC221" i="1"/>
  <c r="AK221" i="1" s="1"/>
  <c r="BD221" i="1" s="1"/>
  <c r="AC165" i="1"/>
  <c r="AK165" i="1" s="1"/>
  <c r="BD165" i="1" s="1"/>
  <c r="AC230" i="1"/>
  <c r="AK230" i="1" s="1"/>
  <c r="BD230" i="1" s="1"/>
  <c r="AC114" i="1"/>
  <c r="AK114" i="1" s="1"/>
  <c r="BD114" i="1" s="1"/>
  <c r="AC251" i="1"/>
  <c r="AK251" i="1" s="1"/>
  <c r="BD251" i="1" s="1"/>
  <c r="AC129" i="1"/>
  <c r="AK129" i="1" s="1"/>
  <c r="BD129" i="1" s="1"/>
  <c r="AC155" i="1"/>
  <c r="AK155" i="1" s="1"/>
  <c r="BD155" i="1" s="1"/>
  <c r="AC192" i="1"/>
  <c r="AK192" i="1" s="1"/>
  <c r="BD192" i="1" s="1"/>
  <c r="AC172" i="1"/>
  <c r="AK172" i="1" s="1"/>
  <c r="BD172" i="1" s="1"/>
  <c r="AC153" i="1"/>
  <c r="AK153" i="1" s="1"/>
  <c r="BD153" i="1" s="1"/>
  <c r="AC233" i="1"/>
  <c r="AK233" i="1" s="1"/>
  <c r="BD233" i="1" s="1"/>
  <c r="AC138" i="1"/>
  <c r="AK138" i="1" s="1"/>
  <c r="BD138" i="1" s="1"/>
  <c r="AC177" i="1"/>
  <c r="AK177" i="1" s="1"/>
  <c r="BD177" i="1" s="1"/>
  <c r="AC222" i="1"/>
  <c r="AK222" i="1" s="1"/>
  <c r="BD222" i="1" s="1"/>
  <c r="AC220" i="1"/>
  <c r="AK220" i="1" s="1"/>
  <c r="BD220" i="1" s="1"/>
  <c r="AC166" i="1"/>
  <c r="AK166" i="1" s="1"/>
  <c r="BD166" i="1" s="1"/>
  <c r="AC119" i="1"/>
  <c r="AK119" i="1" s="1"/>
  <c r="BD119" i="1" s="1"/>
  <c r="AC199" i="1"/>
  <c r="AK199" i="1" s="1"/>
  <c r="BD199" i="1" s="1"/>
  <c r="AC170" i="1"/>
  <c r="AK170" i="1" s="1"/>
  <c r="BD170" i="1" s="1"/>
  <c r="AC200" i="1"/>
  <c r="AK200" i="1" s="1"/>
  <c r="BD200" i="1" s="1"/>
  <c r="AC117" i="1"/>
  <c r="AK117" i="1" s="1"/>
  <c r="BD117" i="1" s="1"/>
  <c r="AC108" i="1"/>
  <c r="AK108" i="1" s="1"/>
  <c r="BD108" i="1" s="1"/>
  <c r="AC106" i="1"/>
  <c r="AK106" i="1" s="1"/>
  <c r="BD106" i="1" s="1"/>
  <c r="AC206" i="1"/>
  <c r="AK206" i="1" s="1"/>
  <c r="BD206" i="1" s="1"/>
  <c r="AC231" i="1"/>
  <c r="AK231" i="1" s="1"/>
  <c r="BD231" i="1" s="1"/>
  <c r="AC236" i="1"/>
  <c r="AK236" i="1" s="1"/>
  <c r="BD236" i="1" s="1"/>
  <c r="AC185" i="1"/>
  <c r="AK185" i="1" s="1"/>
  <c r="BD185" i="1" s="1"/>
  <c r="AC133" i="1"/>
  <c r="AK133" i="1" s="1"/>
  <c r="BD133" i="1" s="1"/>
  <c r="AC202" i="1"/>
  <c r="AK202" i="1" s="1"/>
  <c r="BD202" i="1" s="1"/>
  <c r="AC208" i="1"/>
  <c r="AK208" i="1" s="1"/>
  <c r="BD208" i="1" s="1"/>
  <c r="AC187" i="1"/>
  <c r="AK187" i="1" s="1"/>
  <c r="BD187" i="1" s="1"/>
  <c r="AC246" i="1"/>
  <c r="AK246" i="1" s="1"/>
  <c r="BD246" i="1" s="1"/>
  <c r="AC107" i="1"/>
  <c r="AK107" i="1" s="1"/>
  <c r="BD107" i="1" s="1"/>
  <c r="AC245" i="1"/>
  <c r="AK245" i="1" s="1"/>
  <c r="BD245" i="1" s="1"/>
  <c r="AC195" i="1"/>
  <c r="AK195" i="1" s="1"/>
  <c r="BD195" i="1" s="1"/>
  <c r="AC130" i="1"/>
  <c r="AK130" i="1" s="1"/>
  <c r="BD130" i="1" s="1"/>
  <c r="AC152" i="1"/>
  <c r="AK152" i="1" s="1"/>
  <c r="BD152" i="1" s="1"/>
  <c r="AC219" i="1"/>
  <c r="AK219" i="1" s="1"/>
  <c r="BD219" i="1" s="1"/>
  <c r="AC141" i="1"/>
  <c r="AK141" i="1" s="1"/>
  <c r="BD141" i="1" s="1"/>
  <c r="AC111" i="1"/>
  <c r="AK111" i="1" s="1"/>
  <c r="BD111" i="1" s="1"/>
  <c r="AC161" i="1"/>
  <c r="AK161" i="1" s="1"/>
  <c r="BD161" i="1" s="1"/>
  <c r="AC134" i="1"/>
  <c r="AK134" i="1" s="1"/>
  <c r="BD134" i="1" s="1"/>
  <c r="AC163" i="1"/>
  <c r="AK163" i="1" s="1"/>
  <c r="BD163" i="1" s="1"/>
  <c r="AC229" i="1"/>
  <c r="AK229" i="1" s="1"/>
  <c r="BD229" i="1" s="1"/>
  <c r="AC148" i="1"/>
  <c r="AK148" i="1" s="1"/>
  <c r="BD148" i="1" s="1"/>
  <c r="AC252" i="1"/>
  <c r="AK252" i="1" s="1"/>
  <c r="BD252" i="1" s="1"/>
  <c r="AC126" i="1"/>
  <c r="AK126" i="1" s="1"/>
  <c r="BD126" i="1" s="1"/>
  <c r="AC151" i="1"/>
  <c r="AK151" i="1" s="1"/>
  <c r="BD151" i="1" s="1"/>
  <c r="AC143" i="1"/>
  <c r="AK143" i="1" s="1"/>
  <c r="BD143" i="1" s="1"/>
  <c r="AC238" i="1"/>
  <c r="AK238" i="1" s="1"/>
  <c r="BD238" i="1" s="1"/>
  <c r="AC150" i="1"/>
  <c r="AK150" i="1" s="1"/>
  <c r="BD150" i="1" s="1"/>
  <c r="AC158" i="1"/>
  <c r="AK158" i="1" s="1"/>
  <c r="BD158" i="1" s="1"/>
  <c r="AC191" i="1"/>
  <c r="AK191" i="1" s="1"/>
  <c r="BD191" i="1" s="1"/>
  <c r="AC167" i="1"/>
  <c r="AK167" i="1" s="1"/>
  <c r="BD167" i="1" s="1"/>
  <c r="AC190" i="1"/>
  <c r="AK190" i="1" s="1"/>
  <c r="BD190" i="1" s="1"/>
  <c r="AC183" i="1"/>
  <c r="AK183" i="1" s="1"/>
  <c r="BD183" i="1" s="1"/>
  <c r="AC215" i="1"/>
  <c r="AK215" i="1" s="1"/>
  <c r="BD215" i="1" s="1"/>
  <c r="AC248" i="1"/>
  <c r="AK248" i="1" s="1"/>
  <c r="BD248" i="1" s="1"/>
  <c r="AC217" i="1"/>
  <c r="AK217" i="1" s="1"/>
  <c r="BD217" i="1" s="1"/>
  <c r="AC176" i="1"/>
  <c r="AK176" i="1" s="1"/>
  <c r="BD176" i="1" s="1"/>
  <c r="AC242" i="1"/>
  <c r="AK242" i="1" s="1"/>
  <c r="BD242" i="1" s="1"/>
  <c r="AC203" i="1"/>
  <c r="AK203" i="1" s="1"/>
  <c r="BD203" i="1" s="1"/>
  <c r="AC137" i="1"/>
  <c r="AK137" i="1" s="1"/>
  <c r="BD137" i="1" s="1"/>
  <c r="AC149" i="1"/>
  <c r="AK149" i="1" s="1"/>
  <c r="BD149" i="1" s="1"/>
  <c r="AC197" i="1"/>
  <c r="AK197" i="1" s="1"/>
  <c r="BD197" i="1" s="1"/>
  <c r="AC124" i="1"/>
  <c r="AK124" i="1" s="1"/>
  <c r="BD124" i="1" s="1"/>
  <c r="AC196" i="1"/>
  <c r="AK196" i="1" s="1"/>
  <c r="BD196" i="1" s="1"/>
  <c r="AC182" i="1"/>
  <c r="AK182" i="1" s="1"/>
  <c r="BD182" i="1" s="1"/>
  <c r="AC235" i="1"/>
  <c r="AK235" i="1" s="1"/>
  <c r="BD235" i="1" s="1"/>
  <c r="AC144" i="1"/>
  <c r="AK144" i="1" s="1"/>
  <c r="BD144" i="1" s="1"/>
  <c r="AC157" i="1"/>
  <c r="AK157" i="1" s="1"/>
  <c r="BD157" i="1" s="1"/>
  <c r="AC212" i="1"/>
  <c r="AK212" i="1" s="1"/>
  <c r="BD212" i="1" s="1"/>
  <c r="AC239" i="1"/>
  <c r="AK239" i="1" s="1"/>
  <c r="BD239" i="1" s="1"/>
  <c r="AC240" i="1"/>
  <c r="AK240" i="1" s="1"/>
  <c r="BD240" i="1" s="1"/>
  <c r="AC250" i="1"/>
  <c r="AK250" i="1" s="1"/>
  <c r="BD250" i="1" s="1"/>
  <c r="AC226" i="1"/>
  <c r="AK226" i="1" s="1"/>
  <c r="BD226" i="1" s="1"/>
  <c r="AC128" i="1"/>
  <c r="AK128" i="1" s="1"/>
  <c r="BD128" i="1" s="1"/>
  <c r="AC244" i="1"/>
  <c r="AK244" i="1" s="1"/>
  <c r="BD244" i="1" s="1"/>
  <c r="AC154" i="1"/>
  <c r="AK154" i="1" s="1"/>
  <c r="BD154" i="1" s="1"/>
  <c r="AC132" i="1"/>
  <c r="AK132" i="1" s="1"/>
  <c r="BD132" i="1" s="1"/>
  <c r="AC224" i="1"/>
  <c r="AK224" i="1" s="1"/>
  <c r="BD224" i="1" s="1"/>
  <c r="AC123" i="1"/>
  <c r="AK123" i="1" s="1"/>
  <c r="BD123" i="1" s="1"/>
  <c r="AC120" i="1"/>
  <c r="AK120" i="1" s="1"/>
  <c r="BD120" i="1" s="1"/>
  <c r="AC227" i="1"/>
  <c r="AK227" i="1" s="1"/>
  <c r="BD227" i="1" s="1"/>
  <c r="AC189" i="1"/>
  <c r="AK189" i="1" s="1"/>
  <c r="BD189" i="1" s="1"/>
  <c r="AC184" i="1"/>
  <c r="AK184" i="1" s="1"/>
  <c r="BD184" i="1" s="1"/>
  <c r="AC147" i="1"/>
  <c r="AK147" i="1" s="1"/>
  <c r="BD147" i="1" s="1"/>
  <c r="AC225" i="1"/>
  <c r="AK225" i="1" s="1"/>
  <c r="BD225" i="1" s="1"/>
  <c r="AC211" i="1"/>
  <c r="AK211" i="1" s="1"/>
  <c r="BD211" i="1" s="1"/>
  <c r="AC173" i="1"/>
  <c r="AK173" i="1" s="1"/>
  <c r="BD173" i="1" s="1"/>
  <c r="AC194" i="1"/>
  <c r="AK194" i="1" s="1"/>
  <c r="BD194" i="1" s="1"/>
  <c r="AC237" i="1"/>
  <c r="AK237" i="1" s="1"/>
  <c r="BD237" i="1" s="1"/>
  <c r="AC142" i="1"/>
  <c r="AK142" i="1" s="1"/>
  <c r="BD142" i="1" s="1"/>
  <c r="AC113" i="1"/>
  <c r="AK113" i="1" s="1"/>
  <c r="BD113" i="1" s="1"/>
  <c r="AC145" i="1"/>
  <c r="AK145" i="1" s="1"/>
  <c r="BD145" i="1" s="1"/>
  <c r="AC174" i="1"/>
  <c r="AK174" i="1" s="1"/>
  <c r="BD174" i="1" s="1"/>
  <c r="AC135" i="1"/>
  <c r="AK135" i="1" s="1"/>
  <c r="BD135" i="1" s="1"/>
  <c r="AC210" i="1"/>
  <c r="AK210" i="1" s="1"/>
  <c r="BD210" i="1" s="1"/>
  <c r="AC213" i="1"/>
  <c r="AK213" i="1" s="1"/>
  <c r="BD213" i="1" s="1"/>
  <c r="AC121" i="1"/>
  <c r="AK121" i="1" s="1"/>
  <c r="BD121" i="1" s="1"/>
  <c r="AC241" i="1"/>
  <c r="AK241" i="1" s="1"/>
  <c r="BD241" i="1" s="1"/>
  <c r="AC112" i="1"/>
  <c r="AK112" i="1" s="1"/>
  <c r="BD112" i="1" s="1"/>
  <c r="AC110" i="1"/>
  <c r="AK110" i="1" s="1"/>
  <c r="BD110" i="1" s="1"/>
  <c r="AC223" i="1"/>
  <c r="AK223" i="1" s="1"/>
  <c r="BD223" i="1" s="1"/>
  <c r="AC216" i="1"/>
  <c r="AK216" i="1" s="1"/>
  <c r="BD216" i="1" s="1"/>
  <c r="AC209" i="1"/>
  <c r="AK209" i="1" s="1"/>
  <c r="BD209" i="1" s="1"/>
  <c r="AC116" i="1"/>
  <c r="AK116" i="1" s="1"/>
  <c r="BD116" i="1" s="1"/>
  <c r="AC109" i="1"/>
  <c r="AK109" i="1" s="1"/>
  <c r="BD109" i="1" s="1"/>
  <c r="AC140" i="1"/>
  <c r="AK140" i="1" s="1"/>
  <c r="BD140" i="1" s="1"/>
  <c r="AC253" i="1"/>
  <c r="AK253" i="1" s="1"/>
  <c r="BD253" i="1" s="1"/>
  <c r="AC201" i="1"/>
  <c r="AK201" i="1" s="1"/>
  <c r="BD201" i="1" s="1"/>
  <c r="AC136" i="1"/>
  <c r="AK136" i="1" s="1"/>
  <c r="BD136" i="1" s="1"/>
  <c r="AC186" i="1"/>
  <c r="AK186" i="1" s="1"/>
  <c r="BD186" i="1" s="1"/>
  <c r="AC243" i="1"/>
  <c r="AK243" i="1" s="1"/>
  <c r="BD243" i="1" s="1"/>
  <c r="AC247" i="1"/>
  <c r="AK247" i="1" s="1"/>
  <c r="BD247" i="1" s="1"/>
  <c r="AC156" i="1"/>
  <c r="AK156" i="1" s="1"/>
  <c r="BD156" i="1" s="1"/>
  <c r="AC160" i="1"/>
  <c r="AK160" i="1" s="1"/>
  <c r="BD160" i="1" s="1"/>
  <c r="AC205" i="1"/>
  <c r="AK205" i="1" s="1"/>
  <c r="BD205" i="1" s="1"/>
  <c r="AC178" i="1"/>
  <c r="AK178" i="1" s="1"/>
  <c r="BD178" i="1" s="1"/>
  <c r="AC249" i="1"/>
  <c r="AK249" i="1" s="1"/>
  <c r="BD249" i="1" s="1"/>
  <c r="AC180" i="1"/>
  <c r="AK180" i="1" s="1"/>
  <c r="BD180" i="1" s="1"/>
  <c r="AC131" i="1"/>
  <c r="AK131" i="1" s="1"/>
  <c r="BD131" i="1" s="1"/>
  <c r="AC122" i="1"/>
  <c r="AK122" i="1" s="1"/>
  <c r="BD122" i="1" s="1"/>
  <c r="AC193" i="1"/>
  <c r="AK193" i="1" s="1"/>
  <c r="BD193" i="1" s="1"/>
  <c r="AC103" i="1"/>
  <c r="AK103" i="1" s="1"/>
  <c r="BD103" i="1" s="1"/>
  <c r="AC188" i="1"/>
  <c r="AK188" i="1" s="1"/>
  <c r="BD188" i="1" s="1"/>
  <c r="AC105" i="1"/>
  <c r="AK105" i="1" s="1"/>
  <c r="BD105" i="1" s="1"/>
  <c r="AC118" i="1"/>
  <c r="AK118" i="1" s="1"/>
  <c r="BD118" i="1" s="1"/>
  <c r="AC181" i="1"/>
  <c r="AK181" i="1" s="1"/>
  <c r="BD181" i="1" s="1"/>
  <c r="AC232" i="1"/>
  <c r="AK232" i="1" s="1"/>
  <c r="BD232" i="1" s="1"/>
  <c r="AC139" i="1"/>
  <c r="AK139" i="1" s="1"/>
  <c r="BD139" i="1" s="1"/>
  <c r="AC179" i="1"/>
  <c r="AK179" i="1" s="1"/>
  <c r="BD179" i="1" s="1"/>
  <c r="AC159" i="1"/>
  <c r="AK159" i="1" s="1"/>
  <c r="BD159" i="1" s="1"/>
  <c r="AC228" i="1"/>
  <c r="AK228" i="1" s="1"/>
  <c r="BD228" i="1" s="1"/>
  <c r="AC218" i="1"/>
  <c r="AK218" i="1" s="1"/>
  <c r="BD218" i="1" s="1"/>
  <c r="AC146" i="1"/>
  <c r="AK146" i="1" s="1"/>
  <c r="BD146" i="1" s="1"/>
  <c r="AC198" i="1"/>
  <c r="AK198" i="1" s="1"/>
  <c r="BD198" i="1" s="1"/>
  <c r="AC171" i="1"/>
  <c r="AK171" i="1" s="1"/>
  <c r="BD171" i="1" s="1"/>
  <c r="AC104" i="1"/>
  <c r="AK104" i="1" s="1"/>
  <c r="BD104" i="1" s="1"/>
  <c r="AC164" i="1"/>
  <c r="AK164" i="1" s="1"/>
  <c r="BD164" i="1" s="1"/>
  <c r="AC234" i="1"/>
  <c r="AK234" i="1" s="1"/>
  <c r="BD234" i="1" s="1"/>
  <c r="AC204" i="1"/>
  <c r="AK204" i="1" s="1"/>
  <c r="BD204" i="1" s="1"/>
  <c r="AC162" i="1"/>
  <c r="AK162" i="1" s="1"/>
  <c r="BD162" i="1" s="1"/>
  <c r="AC125" i="1"/>
  <c r="AK125" i="1" s="1"/>
  <c r="BD125" i="1" s="1"/>
  <c r="AC169" i="1"/>
  <c r="AK169" i="1" s="1"/>
  <c r="BD169" i="1" s="1"/>
  <c r="AC175" i="1"/>
  <c r="AK175" i="1" s="1"/>
  <c r="BD175" i="1" s="1"/>
  <c r="AC214" i="1"/>
  <c r="AK214" i="1" s="1"/>
  <c r="BD214" i="1" s="1"/>
  <c r="A17" i="3"/>
  <c r="B17" i="3"/>
  <c r="A28" i="3"/>
  <c r="A27" i="3"/>
  <c r="A26" i="3"/>
  <c r="A23" i="3"/>
  <c r="A20" i="3"/>
  <c r="A19" i="3"/>
  <c r="A18" i="3"/>
  <c r="A16" i="3"/>
  <c r="A15" i="3"/>
  <c r="D5" i="1" l="1"/>
  <c r="F5" i="1" s="1"/>
  <c r="AL5" i="1" s="1"/>
  <c r="D6" i="1"/>
  <c r="D7" i="1"/>
  <c r="D8" i="1"/>
  <c r="F8" i="1" s="1"/>
  <c r="AL8" i="1" s="1"/>
  <c r="D9" i="1"/>
  <c r="F9" i="1" s="1"/>
  <c r="AL9" i="1" s="1"/>
  <c r="D10" i="1"/>
  <c r="F10" i="1" s="1"/>
  <c r="AL10" i="1" s="1"/>
  <c r="D11" i="1"/>
  <c r="F11" i="1" s="1"/>
  <c r="AL11" i="1" s="1"/>
  <c r="D12" i="1"/>
  <c r="F12" i="1" s="1"/>
  <c r="AL12" i="1" s="1"/>
  <c r="D13" i="1"/>
  <c r="F13" i="1" s="1"/>
  <c r="AL13" i="1" s="1"/>
  <c r="D14" i="1"/>
  <c r="F14" i="1" s="1"/>
  <c r="AL14" i="1" s="1"/>
  <c r="D15" i="1"/>
  <c r="F15" i="1" s="1"/>
  <c r="AL15" i="1" s="1"/>
  <c r="D16" i="1"/>
  <c r="F16" i="1" s="1"/>
  <c r="AL16" i="1" s="1"/>
  <c r="D17" i="1"/>
  <c r="F17" i="1" s="1"/>
  <c r="AL17" i="1" s="1"/>
  <c r="D18" i="1"/>
  <c r="F18" i="1" s="1"/>
  <c r="AL18" i="1" s="1"/>
  <c r="D19" i="1"/>
  <c r="F19" i="1" s="1"/>
  <c r="AL19" i="1" s="1"/>
  <c r="D20" i="1"/>
  <c r="F20" i="1" s="1"/>
  <c r="AL20" i="1" s="1"/>
  <c r="D21" i="1"/>
  <c r="F21" i="1" s="1"/>
  <c r="AL21" i="1" s="1"/>
  <c r="D22" i="1"/>
  <c r="F22" i="1" s="1"/>
  <c r="AL22" i="1" s="1"/>
  <c r="D23" i="1"/>
  <c r="F23" i="1" s="1"/>
  <c r="AL23" i="1" s="1"/>
  <c r="D24" i="1"/>
  <c r="F24" i="1" s="1"/>
  <c r="AL24" i="1" s="1"/>
  <c r="D25" i="1"/>
  <c r="F25" i="1" s="1"/>
  <c r="AL25" i="1" s="1"/>
  <c r="D26" i="1"/>
  <c r="F26" i="1" s="1"/>
  <c r="AL26" i="1" s="1"/>
  <c r="D27" i="1"/>
  <c r="F27" i="1" s="1"/>
  <c r="AL27" i="1" s="1"/>
  <c r="D28" i="1"/>
  <c r="F28" i="1" s="1"/>
  <c r="AL28" i="1" s="1"/>
  <c r="D29" i="1"/>
  <c r="F29" i="1" s="1"/>
  <c r="AL29" i="1" s="1"/>
  <c r="D30" i="1"/>
  <c r="F30" i="1" s="1"/>
  <c r="AL30" i="1" s="1"/>
  <c r="D31" i="1"/>
  <c r="F31" i="1" s="1"/>
  <c r="AL31" i="1" s="1"/>
  <c r="D32" i="1"/>
  <c r="F32" i="1" s="1"/>
  <c r="AL32" i="1" s="1"/>
  <c r="D33" i="1"/>
  <c r="F33" i="1" s="1"/>
  <c r="AL33" i="1" s="1"/>
  <c r="D34" i="1"/>
  <c r="F34" i="1" s="1"/>
  <c r="AL34" i="1" s="1"/>
  <c r="D35" i="1"/>
  <c r="F35" i="1" s="1"/>
  <c r="AL35" i="1" s="1"/>
  <c r="D36" i="1"/>
  <c r="F36" i="1" s="1"/>
  <c r="AL36" i="1" s="1"/>
  <c r="D37" i="1"/>
  <c r="F37" i="1" s="1"/>
  <c r="AL37" i="1" s="1"/>
  <c r="D38" i="1"/>
  <c r="F38" i="1" s="1"/>
  <c r="AL38" i="1" s="1"/>
  <c r="D39" i="1"/>
  <c r="F39" i="1" s="1"/>
  <c r="AL39" i="1" s="1"/>
  <c r="D40" i="1"/>
  <c r="F40" i="1" s="1"/>
  <c r="AL40" i="1" s="1"/>
  <c r="D41" i="1"/>
  <c r="F41" i="1" s="1"/>
  <c r="AL41" i="1" s="1"/>
  <c r="D42" i="1"/>
  <c r="F42" i="1" s="1"/>
  <c r="AL42" i="1" s="1"/>
  <c r="D43" i="1"/>
  <c r="F43" i="1" s="1"/>
  <c r="AL43" i="1" s="1"/>
  <c r="D44" i="1"/>
  <c r="F44" i="1" s="1"/>
  <c r="AL44" i="1" s="1"/>
  <c r="D45" i="1"/>
  <c r="F45" i="1" s="1"/>
  <c r="AL45" i="1" s="1"/>
  <c r="D46" i="1"/>
  <c r="F46" i="1" s="1"/>
  <c r="AL46" i="1" s="1"/>
  <c r="D47" i="1"/>
  <c r="F47" i="1" s="1"/>
  <c r="AL47" i="1" s="1"/>
  <c r="D48" i="1"/>
  <c r="F48" i="1" s="1"/>
  <c r="AL48" i="1" s="1"/>
  <c r="D49" i="1"/>
  <c r="F49" i="1" s="1"/>
  <c r="AL49" i="1" s="1"/>
  <c r="D50" i="1"/>
  <c r="F50" i="1" s="1"/>
  <c r="AL50" i="1" s="1"/>
  <c r="D51" i="1"/>
  <c r="F51" i="1" s="1"/>
  <c r="AL51" i="1" s="1"/>
  <c r="D52" i="1"/>
  <c r="F52" i="1" s="1"/>
  <c r="AL52" i="1" s="1"/>
  <c r="D53" i="1"/>
  <c r="F53" i="1" s="1"/>
  <c r="AL53" i="1" s="1"/>
  <c r="D54" i="1"/>
  <c r="F54" i="1" s="1"/>
  <c r="AL54" i="1" s="1"/>
  <c r="D55" i="1"/>
  <c r="F55" i="1" s="1"/>
  <c r="AL55" i="1" s="1"/>
  <c r="D56" i="1"/>
  <c r="F56" i="1" s="1"/>
  <c r="AL56" i="1" s="1"/>
  <c r="D57" i="1"/>
  <c r="F57" i="1" s="1"/>
  <c r="AL57" i="1" s="1"/>
  <c r="D58" i="1"/>
  <c r="F58" i="1" s="1"/>
  <c r="AL58" i="1" s="1"/>
  <c r="D59" i="1"/>
  <c r="F59" i="1" s="1"/>
  <c r="AL59" i="1" s="1"/>
  <c r="D60" i="1"/>
  <c r="F60" i="1" s="1"/>
  <c r="AL60" i="1" s="1"/>
  <c r="D61" i="1"/>
  <c r="F61" i="1" s="1"/>
  <c r="AL61" i="1" s="1"/>
  <c r="D62" i="1"/>
  <c r="F62" i="1" s="1"/>
  <c r="AL62" i="1" s="1"/>
  <c r="D63" i="1"/>
  <c r="F63" i="1" s="1"/>
  <c r="AL63" i="1" s="1"/>
  <c r="D64" i="1"/>
  <c r="F64" i="1" s="1"/>
  <c r="AL64" i="1" s="1"/>
  <c r="D65" i="1"/>
  <c r="F65" i="1" s="1"/>
  <c r="AL65" i="1" s="1"/>
  <c r="D66" i="1"/>
  <c r="F66" i="1" s="1"/>
  <c r="AL66" i="1" s="1"/>
  <c r="D67" i="1"/>
  <c r="F67" i="1" s="1"/>
  <c r="AL67" i="1" s="1"/>
  <c r="D68" i="1"/>
  <c r="F68" i="1" s="1"/>
  <c r="AL68" i="1" s="1"/>
  <c r="D69" i="1"/>
  <c r="F69" i="1" s="1"/>
  <c r="AL69" i="1" s="1"/>
  <c r="D70" i="1"/>
  <c r="F70" i="1" s="1"/>
  <c r="AL70" i="1" s="1"/>
  <c r="D71" i="1"/>
  <c r="F71" i="1" s="1"/>
  <c r="AL71" i="1" s="1"/>
  <c r="D72" i="1"/>
  <c r="F72" i="1" s="1"/>
  <c r="AL72" i="1" s="1"/>
  <c r="D73" i="1"/>
  <c r="F73" i="1" s="1"/>
  <c r="AL73" i="1" s="1"/>
  <c r="D74" i="1"/>
  <c r="F74" i="1" s="1"/>
  <c r="AL74" i="1" s="1"/>
  <c r="D75" i="1"/>
  <c r="F75" i="1" s="1"/>
  <c r="AL75" i="1" s="1"/>
  <c r="D76" i="1"/>
  <c r="F76" i="1" s="1"/>
  <c r="AL76" i="1" s="1"/>
  <c r="D77" i="1"/>
  <c r="F77" i="1" s="1"/>
  <c r="AL77" i="1" s="1"/>
  <c r="D78" i="1"/>
  <c r="F78" i="1" s="1"/>
  <c r="AL78" i="1" s="1"/>
  <c r="D79" i="1"/>
  <c r="F79" i="1" s="1"/>
  <c r="AL79" i="1" s="1"/>
  <c r="D80" i="1"/>
  <c r="F80" i="1" s="1"/>
  <c r="AL80" i="1" s="1"/>
  <c r="D81" i="1"/>
  <c r="F81" i="1" s="1"/>
  <c r="AL81" i="1" s="1"/>
  <c r="D82" i="1"/>
  <c r="F82" i="1" s="1"/>
  <c r="AL82" i="1" s="1"/>
  <c r="D83" i="1"/>
  <c r="F83" i="1" s="1"/>
  <c r="AL83" i="1" s="1"/>
  <c r="D84" i="1"/>
  <c r="F84" i="1" s="1"/>
  <c r="AL84" i="1" s="1"/>
  <c r="D85" i="1"/>
  <c r="F85" i="1" s="1"/>
  <c r="AL85" i="1" s="1"/>
  <c r="D86" i="1"/>
  <c r="F86" i="1" s="1"/>
  <c r="AL86" i="1" s="1"/>
  <c r="D87" i="1"/>
  <c r="F87" i="1" s="1"/>
  <c r="AL87" i="1" s="1"/>
  <c r="D88" i="1"/>
  <c r="F88" i="1" s="1"/>
  <c r="AL88" i="1" s="1"/>
  <c r="D89" i="1"/>
  <c r="F89" i="1" s="1"/>
  <c r="AL89" i="1" s="1"/>
  <c r="D90" i="1"/>
  <c r="F90" i="1" s="1"/>
  <c r="AL90" i="1" s="1"/>
  <c r="D91" i="1"/>
  <c r="F91" i="1" s="1"/>
  <c r="AL91" i="1" s="1"/>
  <c r="D92" i="1"/>
  <c r="F92" i="1" s="1"/>
  <c r="AL92" i="1" s="1"/>
  <c r="D93" i="1"/>
  <c r="F93" i="1" s="1"/>
  <c r="AL93" i="1" s="1"/>
  <c r="D94" i="1"/>
  <c r="F94" i="1" s="1"/>
  <c r="AL94" i="1" s="1"/>
  <c r="D95" i="1"/>
  <c r="F95" i="1" s="1"/>
  <c r="AL95" i="1" s="1"/>
  <c r="D96" i="1"/>
  <c r="F96" i="1" s="1"/>
  <c r="AL96" i="1" s="1"/>
  <c r="D97" i="1"/>
  <c r="F97" i="1" s="1"/>
  <c r="AL97" i="1" s="1"/>
  <c r="D98" i="1"/>
  <c r="F98" i="1" s="1"/>
  <c r="AL98" i="1" s="1"/>
  <c r="D99" i="1"/>
  <c r="F99" i="1" s="1"/>
  <c r="AL99" i="1" s="1"/>
  <c r="D100" i="1"/>
  <c r="F100" i="1" s="1"/>
  <c r="AL100" i="1" s="1"/>
  <c r="D101" i="1"/>
  <c r="F101" i="1" s="1"/>
  <c r="AL101" i="1" s="1"/>
  <c r="D102" i="1"/>
  <c r="F102" i="1" s="1"/>
  <c r="AL102" i="1" s="1"/>
  <c r="D4" i="1"/>
  <c r="F4" i="1" s="1"/>
  <c r="AL4" i="1" s="1"/>
  <c r="A10" i="3"/>
  <c r="A9" i="3"/>
  <c r="B16" i="3"/>
  <c r="F7" i="1" l="1"/>
  <c r="AL7" i="1" s="1"/>
  <c r="F6" i="1"/>
  <c r="AL6" i="1" s="1"/>
  <c r="E96" i="1"/>
  <c r="W103" i="35" s="1"/>
  <c r="E92" i="1"/>
  <c r="W99" i="35" s="1"/>
  <c r="E80" i="1"/>
  <c r="W87" i="35" s="1"/>
  <c r="E76" i="1"/>
  <c r="W83" i="35" s="1"/>
  <c r="E64" i="1"/>
  <c r="W71" i="35" s="1"/>
  <c r="E56" i="1"/>
  <c r="W63" i="35" s="1"/>
  <c r="E40" i="1"/>
  <c r="W47" i="35" s="1"/>
  <c r="E24" i="1"/>
  <c r="W31" i="35" s="1"/>
  <c r="E99" i="1"/>
  <c r="W106" i="35" s="1"/>
  <c r="E95" i="1"/>
  <c r="W102" i="35" s="1"/>
  <c r="E91" i="1"/>
  <c r="W98" i="35" s="1"/>
  <c r="E87" i="1"/>
  <c r="W94" i="35" s="1"/>
  <c r="E83" i="1"/>
  <c r="W90" i="35" s="1"/>
  <c r="E79" i="1"/>
  <c r="W86" i="35" s="1"/>
  <c r="E75" i="1"/>
  <c r="W82" i="35" s="1"/>
  <c r="E71" i="1"/>
  <c r="W78" i="35" s="1"/>
  <c r="E67" i="1"/>
  <c r="W74" i="35" s="1"/>
  <c r="E63" i="1"/>
  <c r="W70" i="35" s="1"/>
  <c r="E59" i="1"/>
  <c r="W66" i="35" s="1"/>
  <c r="E55" i="1"/>
  <c r="W62" i="35" s="1"/>
  <c r="E51" i="1"/>
  <c r="W58" i="35" s="1"/>
  <c r="E47" i="1"/>
  <c r="W54" i="35" s="1"/>
  <c r="E43" i="1"/>
  <c r="W50" i="35" s="1"/>
  <c r="E39" i="1"/>
  <c r="W46" i="35" s="1"/>
  <c r="E35" i="1"/>
  <c r="W42" i="35" s="1"/>
  <c r="E31" i="1"/>
  <c r="W38" i="35" s="1"/>
  <c r="E27" i="1"/>
  <c r="E23" i="1"/>
  <c r="W30" i="35" s="1"/>
  <c r="E19" i="1"/>
  <c r="W26" i="35" s="1"/>
  <c r="E15" i="1"/>
  <c r="W22" i="35" s="1"/>
  <c r="E11" i="1"/>
  <c r="W18" i="35" s="1"/>
  <c r="E102" i="1"/>
  <c r="W109" i="35" s="1"/>
  <c r="E98" i="1"/>
  <c r="W105" i="35" s="1"/>
  <c r="E94" i="1"/>
  <c r="W101" i="35" s="1"/>
  <c r="E90" i="1"/>
  <c r="W97" i="35" s="1"/>
  <c r="E86" i="1"/>
  <c r="W93" i="35" s="1"/>
  <c r="E82" i="1"/>
  <c r="W89" i="35" s="1"/>
  <c r="E78" i="1"/>
  <c r="W85" i="35" s="1"/>
  <c r="E74" i="1"/>
  <c r="W81" i="35" s="1"/>
  <c r="E70" i="1"/>
  <c r="W77" i="35" s="1"/>
  <c r="E66" i="1"/>
  <c r="W73" i="35" s="1"/>
  <c r="E62" i="1"/>
  <c r="W69" i="35" s="1"/>
  <c r="E58" i="1"/>
  <c r="W65" i="35" s="1"/>
  <c r="E54" i="1"/>
  <c r="W61" i="35" s="1"/>
  <c r="E50" i="1"/>
  <c r="W57" i="35" s="1"/>
  <c r="E46" i="1"/>
  <c r="W53" i="35" s="1"/>
  <c r="E42" i="1"/>
  <c r="W49" i="35" s="1"/>
  <c r="E38" i="1"/>
  <c r="W45" i="35" s="1"/>
  <c r="E34" i="1"/>
  <c r="W41" i="35" s="1"/>
  <c r="E30" i="1"/>
  <c r="W37" i="35" s="1"/>
  <c r="E26" i="1"/>
  <c r="W33" i="35" s="1"/>
  <c r="E22" i="1"/>
  <c r="W29" i="35" s="1"/>
  <c r="E18" i="1"/>
  <c r="W25" i="35" s="1"/>
  <c r="E14" i="1"/>
  <c r="W21" i="35" s="1"/>
  <c r="E10" i="1"/>
  <c r="W17" i="35" s="1"/>
  <c r="E6" i="1"/>
  <c r="W13" i="35" s="1"/>
  <c r="E12" i="1"/>
  <c r="W19" i="35" s="1"/>
  <c r="E8" i="1"/>
  <c r="E4" i="1"/>
  <c r="W11" i="35" s="1"/>
  <c r="E72" i="1"/>
  <c r="W79" i="35" s="1"/>
  <c r="E53" i="1"/>
  <c r="W60" i="35" s="1"/>
  <c r="E48" i="1"/>
  <c r="W55" i="35" s="1"/>
  <c r="E88" i="1"/>
  <c r="W95" i="35" s="1"/>
  <c r="E20" i="1"/>
  <c r="W27" i="35" s="1"/>
  <c r="E13" i="1"/>
  <c r="W20" i="35" s="1"/>
  <c r="E100" i="1"/>
  <c r="W107" i="35" s="1"/>
  <c r="E69" i="1"/>
  <c r="W76" i="35" s="1"/>
  <c r="E32" i="1"/>
  <c r="W39" i="35" s="1"/>
  <c r="E93" i="1"/>
  <c r="W100" i="35" s="1"/>
  <c r="E60" i="1"/>
  <c r="W67" i="35" s="1"/>
  <c r="E29" i="1"/>
  <c r="W36" i="35" s="1"/>
  <c r="E84" i="1"/>
  <c r="W91" i="35" s="1"/>
  <c r="E44" i="1"/>
  <c r="W51" i="35" s="1"/>
  <c r="E16" i="1"/>
  <c r="W23" i="35" s="1"/>
  <c r="E68" i="1"/>
  <c r="W75" i="35" s="1"/>
  <c r="E28" i="1"/>
  <c r="W35" i="35" s="1"/>
  <c r="E52" i="1"/>
  <c r="W59" i="35" s="1"/>
  <c r="E36" i="1"/>
  <c r="W43" i="35" s="1"/>
  <c r="E85" i="1"/>
  <c r="W92" i="35" s="1"/>
  <c r="E61" i="1"/>
  <c r="W68" i="35" s="1"/>
  <c r="E37" i="1"/>
  <c r="W44" i="35" s="1"/>
  <c r="E101" i="1"/>
  <c r="W108" i="35" s="1"/>
  <c r="E21" i="1"/>
  <c r="W28" i="35" s="1"/>
  <c r="E7" i="1"/>
  <c r="W14" i="35" s="1"/>
  <c r="E97" i="1"/>
  <c r="W104" i="35" s="1"/>
  <c r="E89" i="1"/>
  <c r="W96" i="35" s="1"/>
  <c r="E81" i="1"/>
  <c r="W88" i="35" s="1"/>
  <c r="E65" i="1"/>
  <c r="W72" i="35" s="1"/>
  <c r="E57" i="1"/>
  <c r="W64" i="35" s="1"/>
  <c r="E17" i="1"/>
  <c r="W24" i="35" s="1"/>
  <c r="E5" i="1"/>
  <c r="W12" i="35" s="1"/>
  <c r="E73" i="1"/>
  <c r="W80" i="35" s="1"/>
  <c r="E49" i="1"/>
  <c r="W56" i="35" s="1"/>
  <c r="E41" i="1"/>
  <c r="W48" i="35" s="1"/>
  <c r="E33" i="1"/>
  <c r="W40" i="35" s="1"/>
  <c r="E25" i="1"/>
  <c r="W32" i="35" s="1"/>
  <c r="E77" i="1"/>
  <c r="W84" i="35" s="1"/>
  <c r="E45" i="1"/>
  <c r="W52" i="35" s="1"/>
  <c r="E9" i="1"/>
  <c r="W16" i="35" s="1"/>
  <c r="G8" i="1" l="1"/>
  <c r="AI8" i="1" s="1"/>
  <c r="W15" i="35"/>
  <c r="X15" i="35" s="1"/>
  <c r="X52" i="35"/>
  <c r="X48" i="35"/>
  <c r="X24" i="35"/>
  <c r="X96" i="35"/>
  <c r="Y96" i="35"/>
  <c r="AE96" i="35"/>
  <c r="AA96" i="35"/>
  <c r="AB96" i="35"/>
  <c r="AD96" i="35"/>
  <c r="AC96" i="35"/>
  <c r="Z96" i="35"/>
  <c r="X14" i="35"/>
  <c r="Y108" i="35"/>
  <c r="AC108" i="35"/>
  <c r="AE108" i="35"/>
  <c r="AA108" i="35"/>
  <c r="AB108" i="35"/>
  <c r="X108" i="35"/>
  <c r="AD108" i="35"/>
  <c r="Z108" i="35"/>
  <c r="Y68" i="35"/>
  <c r="AB68" i="35"/>
  <c r="AE68" i="35"/>
  <c r="AA68" i="35"/>
  <c r="X68" i="35"/>
  <c r="Z68" i="35"/>
  <c r="AD68" i="35"/>
  <c r="AC68" i="35"/>
  <c r="X43" i="35"/>
  <c r="X35" i="35"/>
  <c r="X23" i="35"/>
  <c r="AB91" i="35"/>
  <c r="Y91" i="35"/>
  <c r="AE91" i="35"/>
  <c r="X91" i="35"/>
  <c r="AA91" i="35"/>
  <c r="AD91" i="35"/>
  <c r="AC91" i="35"/>
  <c r="Z91" i="35"/>
  <c r="AC67" i="35"/>
  <c r="Y67" i="35"/>
  <c r="AA67" i="35"/>
  <c r="AD67" i="35"/>
  <c r="AB67" i="35"/>
  <c r="AE67" i="35"/>
  <c r="X67" i="35"/>
  <c r="Z67" i="35"/>
  <c r="X39" i="35"/>
  <c r="Y107" i="35"/>
  <c r="AE107" i="35"/>
  <c r="AA107" i="35"/>
  <c r="AB107" i="35"/>
  <c r="AC107" i="35"/>
  <c r="X107" i="35"/>
  <c r="Z107" i="35"/>
  <c r="AD107" i="35"/>
  <c r="X27" i="35"/>
  <c r="AC55" i="35"/>
  <c r="Y55" i="35"/>
  <c r="AA55" i="35"/>
  <c r="X55" i="35"/>
  <c r="Z55" i="35"/>
  <c r="AE55" i="35"/>
  <c r="AD55" i="35"/>
  <c r="AB55" i="35"/>
  <c r="AB79" i="35"/>
  <c r="Y79" i="35"/>
  <c r="AA79" i="35"/>
  <c r="AE79" i="35"/>
  <c r="X79" i="35"/>
  <c r="AD79" i="35"/>
  <c r="AC79" i="35"/>
  <c r="Z79" i="35"/>
  <c r="X21" i="35"/>
  <c r="X29" i="35"/>
  <c r="X37" i="35"/>
  <c r="X45" i="35"/>
  <c r="X53" i="35"/>
  <c r="Y61" i="35"/>
  <c r="AB61" i="35"/>
  <c r="AC61" i="35"/>
  <c r="AA61" i="35"/>
  <c r="AD61" i="35"/>
  <c r="AE61" i="35"/>
  <c r="Z61" i="35"/>
  <c r="X61" i="35"/>
  <c r="AC69" i="35"/>
  <c r="Y69" i="35"/>
  <c r="AB69" i="35"/>
  <c r="Z69" i="35"/>
  <c r="AE69" i="35"/>
  <c r="AD69" i="35"/>
  <c r="AA69" i="35"/>
  <c r="X69" i="35"/>
  <c r="Y77" i="35"/>
  <c r="AB77" i="35"/>
  <c r="AC77" i="35"/>
  <c r="AD77" i="35"/>
  <c r="AA77" i="35"/>
  <c r="X77" i="35"/>
  <c r="Z77" i="35"/>
  <c r="AE77" i="35"/>
  <c r="AB85" i="35"/>
  <c r="Y85" i="35"/>
  <c r="AC85" i="35"/>
  <c r="Z85" i="35"/>
  <c r="AE85" i="35"/>
  <c r="AD85" i="35"/>
  <c r="AA85" i="35"/>
  <c r="X85" i="35"/>
  <c r="Y93" i="35"/>
  <c r="AB93" i="35"/>
  <c r="AC93" i="35"/>
  <c r="AD93" i="35"/>
  <c r="AA93" i="35"/>
  <c r="X93" i="35"/>
  <c r="Z93" i="35"/>
  <c r="AE93" i="35"/>
  <c r="AC101" i="35"/>
  <c r="Y101" i="35"/>
  <c r="Z101" i="35"/>
  <c r="AE101" i="35"/>
  <c r="AB101" i="35"/>
  <c r="AD101" i="35"/>
  <c r="AA101" i="35"/>
  <c r="X101" i="35"/>
  <c r="Y109" i="35"/>
  <c r="AE109" i="35"/>
  <c r="X109" i="35"/>
  <c r="AC109" i="35"/>
  <c r="AB109" i="35"/>
  <c r="AA109" i="35"/>
  <c r="Z109" i="35"/>
  <c r="AD109" i="35"/>
  <c r="X22" i="35"/>
  <c r="X30" i="35"/>
  <c r="X38" i="35"/>
  <c r="X46" i="35"/>
  <c r="AC54" i="35"/>
  <c r="Y54" i="35"/>
  <c r="X54" i="35"/>
  <c r="AB54" i="35"/>
  <c r="Z54" i="35"/>
  <c r="AE54" i="35"/>
  <c r="AD54" i="35"/>
  <c r="AA54" i="35"/>
  <c r="Y62" i="35"/>
  <c r="AC62" i="35"/>
  <c r="AD62" i="35"/>
  <c r="AA62" i="35"/>
  <c r="X62" i="35"/>
  <c r="AB62" i="35"/>
  <c r="Z62" i="35"/>
  <c r="AE62" i="35"/>
  <c r="Y70" i="35"/>
  <c r="X70" i="35"/>
  <c r="AE70" i="35"/>
  <c r="AC70" i="35"/>
  <c r="AD70" i="35"/>
  <c r="AB70" i="35"/>
  <c r="Z70" i="35"/>
  <c r="AA70" i="35"/>
  <c r="Y78" i="35"/>
  <c r="AC78" i="35"/>
  <c r="AE78" i="35"/>
  <c r="X78" i="35"/>
  <c r="Z78" i="35"/>
  <c r="AA78" i="35"/>
  <c r="AD78" i="35"/>
  <c r="AB78" i="35"/>
  <c r="AE86" i="35"/>
  <c r="Y86" i="35"/>
  <c r="AC86" i="35"/>
  <c r="X86" i="35"/>
  <c r="AD86" i="35"/>
  <c r="AB86" i="35"/>
  <c r="Z86" i="35"/>
  <c r="AA86" i="35"/>
  <c r="AE94" i="35"/>
  <c r="Y94" i="35"/>
  <c r="X94" i="35"/>
  <c r="AC94" i="35"/>
  <c r="Z94" i="35"/>
  <c r="AA94" i="35"/>
  <c r="AD94" i="35"/>
  <c r="AB94" i="35"/>
  <c r="Y102" i="35"/>
  <c r="AA102" i="35"/>
  <c r="AC102" i="35"/>
  <c r="AB102" i="35"/>
  <c r="AE102" i="35"/>
  <c r="X102" i="35"/>
  <c r="AD102" i="35"/>
  <c r="Z102" i="35"/>
  <c r="X31" i="35"/>
  <c r="AC63" i="35"/>
  <c r="Y63" i="35"/>
  <c r="AD63" i="35"/>
  <c r="AB63" i="35"/>
  <c r="Z63" i="35"/>
  <c r="AE63" i="35"/>
  <c r="X63" i="35"/>
  <c r="AA63" i="35"/>
  <c r="Y83" i="35"/>
  <c r="AE83" i="35"/>
  <c r="X83" i="35"/>
  <c r="AB83" i="35"/>
  <c r="AA83" i="35"/>
  <c r="AD83" i="35"/>
  <c r="AC83" i="35"/>
  <c r="Z83" i="35"/>
  <c r="AB99" i="35"/>
  <c r="Y99" i="35"/>
  <c r="AA99" i="35"/>
  <c r="AE99" i="35"/>
  <c r="X99" i="35"/>
  <c r="AD99" i="35"/>
  <c r="AC99" i="35"/>
  <c r="Z99" i="35"/>
  <c r="X32" i="35"/>
  <c r="AE80" i="35"/>
  <c r="Y80" i="35"/>
  <c r="AA80" i="35"/>
  <c r="AB80" i="35"/>
  <c r="X80" i="35"/>
  <c r="AD80" i="35"/>
  <c r="AC80" i="35"/>
  <c r="Z80" i="35"/>
  <c r="AE72" i="35"/>
  <c r="Y72" i="35"/>
  <c r="AB72" i="35"/>
  <c r="X72" i="35"/>
  <c r="AA72" i="35"/>
  <c r="AD72" i="35"/>
  <c r="AC72" i="35"/>
  <c r="Z72" i="35"/>
  <c r="X16" i="35"/>
  <c r="AA84" i="35"/>
  <c r="Y84" i="35"/>
  <c r="AB84" i="35"/>
  <c r="AE84" i="35"/>
  <c r="Z84" i="35"/>
  <c r="X84" i="35"/>
  <c r="AD84" i="35"/>
  <c r="AC84" i="35"/>
  <c r="X40" i="35"/>
  <c r="AE56" i="35"/>
  <c r="Y56" i="35"/>
  <c r="AA56" i="35"/>
  <c r="AB56" i="35"/>
  <c r="X56" i="35"/>
  <c r="Z56" i="35"/>
  <c r="AD56" i="35"/>
  <c r="AC56" i="35"/>
  <c r="AB64" i="35"/>
  <c r="Y64" i="35"/>
  <c r="AE64" i="35"/>
  <c r="AA64" i="35"/>
  <c r="X64" i="35"/>
  <c r="Z64" i="35"/>
  <c r="AD64" i="35"/>
  <c r="AC64" i="35"/>
  <c r="Y88" i="35"/>
  <c r="AE88" i="35"/>
  <c r="AB88" i="35"/>
  <c r="X88" i="35"/>
  <c r="AA88" i="35"/>
  <c r="AD88" i="35"/>
  <c r="AC88" i="35"/>
  <c r="Z88" i="35"/>
  <c r="Y104" i="35"/>
  <c r="AC104" i="35"/>
  <c r="AE104" i="35"/>
  <c r="AA104" i="35"/>
  <c r="AB104" i="35"/>
  <c r="X104" i="35"/>
  <c r="AD104" i="35"/>
  <c r="Z104" i="35"/>
  <c r="X28" i="35"/>
  <c r="X44" i="35"/>
  <c r="X92" i="35"/>
  <c r="Y92" i="35"/>
  <c r="AB92" i="35"/>
  <c r="AA92" i="35"/>
  <c r="AE92" i="35"/>
  <c r="Z92" i="35"/>
  <c r="AD92" i="35"/>
  <c r="AC92" i="35"/>
  <c r="X59" i="35"/>
  <c r="Y59" i="35"/>
  <c r="AA59" i="35"/>
  <c r="AC59" i="35"/>
  <c r="AD59" i="35"/>
  <c r="AB59" i="35"/>
  <c r="Z59" i="35"/>
  <c r="AE59" i="35"/>
  <c r="AB75" i="35"/>
  <c r="Y75" i="35"/>
  <c r="AA75" i="35"/>
  <c r="AE75" i="35"/>
  <c r="X75" i="35"/>
  <c r="AD75" i="35"/>
  <c r="AC75" i="35"/>
  <c r="Z75" i="35"/>
  <c r="X51" i="35"/>
  <c r="X36" i="35"/>
  <c r="AB100" i="35"/>
  <c r="Y100" i="35"/>
  <c r="AE100" i="35"/>
  <c r="X100" i="35"/>
  <c r="AA100" i="35"/>
  <c r="Z100" i="35"/>
  <c r="AC100" i="35"/>
  <c r="AD100" i="35"/>
  <c r="Y76" i="35"/>
  <c r="X76" i="35"/>
  <c r="AE76" i="35"/>
  <c r="AA76" i="35"/>
  <c r="AB76" i="35"/>
  <c r="Z76" i="35"/>
  <c r="AD76" i="35"/>
  <c r="AC76" i="35"/>
  <c r="X20" i="35"/>
  <c r="AB95" i="35"/>
  <c r="Y95" i="35"/>
  <c r="AE95" i="35"/>
  <c r="X95" i="35"/>
  <c r="AA95" i="35"/>
  <c r="AD95" i="35"/>
  <c r="AC95" i="35"/>
  <c r="Z95" i="35"/>
  <c r="AE60" i="35"/>
  <c r="Y60" i="35"/>
  <c r="AB60" i="35"/>
  <c r="X60" i="35"/>
  <c r="AA60" i="35"/>
  <c r="Z60" i="35"/>
  <c r="AD60" i="35"/>
  <c r="AC60" i="35"/>
  <c r="X19" i="35"/>
  <c r="X17" i="35"/>
  <c r="X25" i="35"/>
  <c r="X33" i="35"/>
  <c r="X41" i="35"/>
  <c r="X49" i="35"/>
  <c r="AC57" i="35"/>
  <c r="Y57" i="35"/>
  <c r="AA57" i="35"/>
  <c r="AB57" i="35"/>
  <c r="AD57" i="35"/>
  <c r="AE57" i="35"/>
  <c r="Z57" i="35"/>
  <c r="X57" i="35"/>
  <c r="Y65" i="35"/>
  <c r="AC65" i="35"/>
  <c r="AD65" i="35"/>
  <c r="AE65" i="35"/>
  <c r="AA65" i="35"/>
  <c r="AB65" i="35"/>
  <c r="Z65" i="35"/>
  <c r="X65" i="35"/>
  <c r="AB73" i="35"/>
  <c r="Y73" i="35"/>
  <c r="Z73" i="35"/>
  <c r="AE73" i="35"/>
  <c r="AD73" i="35"/>
  <c r="AA73" i="35"/>
  <c r="X73" i="35"/>
  <c r="AC73" i="35"/>
  <c r="AB81" i="35"/>
  <c r="Y81" i="35"/>
  <c r="Z81" i="35"/>
  <c r="AE81" i="35"/>
  <c r="AC81" i="35"/>
  <c r="AD81" i="35"/>
  <c r="AA81" i="35"/>
  <c r="X81" i="35"/>
  <c r="Y89" i="35"/>
  <c r="AD89" i="35"/>
  <c r="AA89" i="35"/>
  <c r="X89" i="35"/>
  <c r="AB89" i="35"/>
  <c r="Z89" i="35"/>
  <c r="AE89" i="35"/>
  <c r="AC89" i="35"/>
  <c r="Y97" i="35"/>
  <c r="AD97" i="35"/>
  <c r="AA97" i="35"/>
  <c r="X97" i="35"/>
  <c r="AB97" i="35"/>
  <c r="AC97" i="35"/>
  <c r="Z97" i="35"/>
  <c r="AE97" i="35"/>
  <c r="Y105" i="35"/>
  <c r="AE105" i="35"/>
  <c r="X105" i="35"/>
  <c r="AC105" i="35"/>
  <c r="AB105" i="35"/>
  <c r="AA105" i="35"/>
  <c r="Z105" i="35"/>
  <c r="AD105" i="35"/>
  <c r="X18" i="35"/>
  <c r="X26" i="35"/>
  <c r="G27" i="1"/>
  <c r="AI27" i="1" s="1"/>
  <c r="W34" i="35"/>
  <c r="X42" i="35"/>
  <c r="X50" i="35"/>
  <c r="AB58" i="35"/>
  <c r="Y58" i="35"/>
  <c r="X58" i="35"/>
  <c r="AC58" i="35"/>
  <c r="AD58" i="35"/>
  <c r="AA58" i="35"/>
  <c r="Z58" i="35"/>
  <c r="AE58" i="35"/>
  <c r="AB66" i="35"/>
  <c r="Y66" i="35"/>
  <c r="Z66" i="35"/>
  <c r="AE66" i="35"/>
  <c r="AD66" i="35"/>
  <c r="AA66" i="35"/>
  <c r="X66" i="35"/>
  <c r="AC66" i="35"/>
  <c r="X74" i="35"/>
  <c r="Y74" i="35"/>
  <c r="AE74" i="35"/>
  <c r="AD74" i="35"/>
  <c r="AB74" i="35"/>
  <c r="AC74" i="35"/>
  <c r="Z74" i="35"/>
  <c r="AA74" i="35"/>
  <c r="X82" i="35"/>
  <c r="Y82" i="35"/>
  <c r="AE82" i="35"/>
  <c r="AD82" i="35"/>
  <c r="AB82" i="35"/>
  <c r="Z82" i="35"/>
  <c r="AA82" i="35"/>
  <c r="AC82" i="35"/>
  <c r="Y90" i="35"/>
  <c r="AE90" i="35"/>
  <c r="X90" i="35"/>
  <c r="AD90" i="35"/>
  <c r="AB90" i="35"/>
  <c r="AC90" i="35"/>
  <c r="Z90" i="35"/>
  <c r="AA90" i="35"/>
  <c r="AE98" i="35"/>
  <c r="Y98" i="35"/>
  <c r="Z98" i="35"/>
  <c r="AA98" i="35"/>
  <c r="AD98" i="35"/>
  <c r="AB98" i="35"/>
  <c r="X98" i="35"/>
  <c r="AC98" i="35"/>
  <c r="Y106" i="35"/>
  <c r="AB106" i="35"/>
  <c r="AE106" i="35"/>
  <c r="X106" i="35"/>
  <c r="AA106" i="35"/>
  <c r="AC106" i="35"/>
  <c r="AD106" i="35"/>
  <c r="Z106" i="35"/>
  <c r="X47" i="35"/>
  <c r="AB71" i="35"/>
  <c r="Y71" i="35"/>
  <c r="AE71" i="35"/>
  <c r="X71" i="35"/>
  <c r="AA71" i="35"/>
  <c r="AD71" i="35"/>
  <c r="AC71" i="35"/>
  <c r="Z71" i="35"/>
  <c r="Y87" i="35"/>
  <c r="AE87" i="35"/>
  <c r="X87" i="35"/>
  <c r="AB87" i="35"/>
  <c r="AA87" i="35"/>
  <c r="AD87" i="35"/>
  <c r="AC87" i="35"/>
  <c r="Z87" i="35"/>
  <c r="Y103" i="35"/>
  <c r="AE103" i="35"/>
  <c r="AA103" i="35"/>
  <c r="AB103" i="35"/>
  <c r="AC103" i="35"/>
  <c r="X103" i="35"/>
  <c r="Z103" i="35"/>
  <c r="AD103" i="35"/>
  <c r="X13" i="35"/>
  <c r="X12" i="35"/>
  <c r="X11" i="35"/>
  <c r="A7" i="1"/>
  <c r="G21" i="1"/>
  <c r="AI21" i="1" s="1"/>
  <c r="G37" i="1"/>
  <c r="AI37" i="1" s="1"/>
  <c r="G36" i="1"/>
  <c r="AI36" i="1" s="1"/>
  <c r="G28" i="1"/>
  <c r="AI28" i="1" s="1"/>
  <c r="G84" i="1"/>
  <c r="G29" i="1"/>
  <c r="AI29" i="1" s="1"/>
  <c r="G69" i="1"/>
  <c r="G53" i="1"/>
  <c r="G72" i="1"/>
  <c r="G18" i="1"/>
  <c r="AI18" i="1" s="1"/>
  <c r="G34" i="1"/>
  <c r="AI34" i="1" s="1"/>
  <c r="G50" i="1"/>
  <c r="G66" i="1"/>
  <c r="G82" i="1"/>
  <c r="G98" i="1"/>
  <c r="G31" i="1"/>
  <c r="AI31" i="1" s="1"/>
  <c r="G47" i="1"/>
  <c r="G63" i="1"/>
  <c r="G79" i="1"/>
  <c r="G95" i="1"/>
  <c r="G64" i="1"/>
  <c r="G80" i="1"/>
  <c r="G96" i="1"/>
  <c r="G9" i="1"/>
  <c r="AI9" i="1" s="1"/>
  <c r="G25" i="1"/>
  <c r="AI25" i="1" s="1"/>
  <c r="G41" i="1"/>
  <c r="AI41" i="1" s="1"/>
  <c r="G73" i="1"/>
  <c r="G17" i="1"/>
  <c r="G65" i="1"/>
  <c r="G89" i="1"/>
  <c r="G7" i="1"/>
  <c r="AI7" i="1" s="1"/>
  <c r="G101" i="1"/>
  <c r="G61" i="1"/>
  <c r="G52" i="1"/>
  <c r="G68" i="1"/>
  <c r="G60" i="1"/>
  <c r="G100" i="1"/>
  <c r="G20" i="1"/>
  <c r="AI20" i="1" s="1"/>
  <c r="G6" i="1"/>
  <c r="AI6" i="1" s="1"/>
  <c r="G22" i="1"/>
  <c r="AI22" i="1" s="1"/>
  <c r="G38" i="1"/>
  <c r="AI38" i="1" s="1"/>
  <c r="G54" i="1"/>
  <c r="G70" i="1"/>
  <c r="G86" i="1"/>
  <c r="G102" i="1"/>
  <c r="G19" i="1"/>
  <c r="AI19" i="1" s="1"/>
  <c r="G35" i="1"/>
  <c r="AI35" i="1" s="1"/>
  <c r="G51" i="1"/>
  <c r="G67" i="1"/>
  <c r="G83" i="1"/>
  <c r="G99" i="1"/>
  <c r="G45" i="1"/>
  <c r="AI45" i="1" s="1"/>
  <c r="G5" i="1"/>
  <c r="AI5" i="1" s="1"/>
  <c r="G85" i="1"/>
  <c r="G71" i="1"/>
  <c r="G93" i="1"/>
  <c r="G88" i="1"/>
  <c r="G10" i="1"/>
  <c r="AI10" i="1" s="1"/>
  <c r="G26" i="1"/>
  <c r="AI26" i="1" s="1"/>
  <c r="G42" i="1"/>
  <c r="AI42" i="1" s="1"/>
  <c r="G58" i="1"/>
  <c r="G74" i="1"/>
  <c r="G90" i="1"/>
  <c r="G23" i="1"/>
  <c r="AI23" i="1" s="1"/>
  <c r="G39" i="1"/>
  <c r="AI39" i="1" s="1"/>
  <c r="G55" i="1"/>
  <c r="G87" i="1"/>
  <c r="G24" i="1"/>
  <c r="AI24" i="1" s="1"/>
  <c r="G40" i="1"/>
  <c r="AI40" i="1" s="1"/>
  <c r="G56" i="1"/>
  <c r="G77" i="1"/>
  <c r="G33" i="1"/>
  <c r="AI33" i="1" s="1"/>
  <c r="G49" i="1"/>
  <c r="G57" i="1"/>
  <c r="G81" i="1"/>
  <c r="G97" i="1"/>
  <c r="G44" i="1"/>
  <c r="AI44" i="1" s="1"/>
  <c r="G32" i="1"/>
  <c r="AI32" i="1" s="1"/>
  <c r="G48" i="1"/>
  <c r="G30" i="1"/>
  <c r="AI30" i="1" s="1"/>
  <c r="G46" i="1"/>
  <c r="AI46" i="1" s="1"/>
  <c r="G62" i="1"/>
  <c r="G78" i="1"/>
  <c r="G94" i="1"/>
  <c r="G43" i="1"/>
  <c r="AI43" i="1" s="1"/>
  <c r="G59" i="1"/>
  <c r="G75" i="1"/>
  <c r="G91" i="1"/>
  <c r="G76" i="1"/>
  <c r="G92" i="1"/>
  <c r="G16" i="1"/>
  <c r="AI16" i="1" s="1"/>
  <c r="G15" i="1"/>
  <c r="AI15" i="1" s="1"/>
  <c r="G14" i="1"/>
  <c r="AI14" i="1" s="1"/>
  <c r="G13" i="1"/>
  <c r="AI13" i="1" s="1"/>
  <c r="G12" i="1"/>
  <c r="AI12" i="1" s="1"/>
  <c r="G11" i="1"/>
  <c r="AI11" i="1" s="1"/>
  <c r="G4" i="1"/>
  <c r="W4" i="1" l="1"/>
  <c r="AI4" i="1"/>
  <c r="AF4" i="1"/>
  <c r="AE4" i="1"/>
  <c r="BB15" i="1"/>
  <c r="AN15" i="1"/>
  <c r="AM15" i="1"/>
  <c r="BB91" i="1"/>
  <c r="AN91" i="1"/>
  <c r="AM91" i="1"/>
  <c r="AN94" i="1"/>
  <c r="BB94" i="1"/>
  <c r="AM94" i="1"/>
  <c r="AN62" i="1"/>
  <c r="BB62" i="1"/>
  <c r="AM62" i="1"/>
  <c r="BB32" i="1"/>
  <c r="AN32" i="1"/>
  <c r="AM32" i="1"/>
  <c r="BB57" i="1"/>
  <c r="AN57" i="1"/>
  <c r="AM57" i="1"/>
  <c r="BB56" i="1"/>
  <c r="AN56" i="1"/>
  <c r="AM56" i="1"/>
  <c r="BB55" i="1"/>
  <c r="AN55" i="1"/>
  <c r="AM55" i="1"/>
  <c r="AN74" i="1"/>
  <c r="BB74" i="1"/>
  <c r="AM74" i="1"/>
  <c r="BB93" i="1"/>
  <c r="AN93" i="1"/>
  <c r="AM93" i="1"/>
  <c r="BB85" i="1"/>
  <c r="AN85" i="1"/>
  <c r="AM85" i="1"/>
  <c r="BB45" i="1"/>
  <c r="AN45" i="1"/>
  <c r="AM45" i="1"/>
  <c r="BB83" i="1"/>
  <c r="AN83" i="1"/>
  <c r="AM83" i="1"/>
  <c r="BB51" i="1"/>
  <c r="AN51" i="1"/>
  <c r="AM51" i="1"/>
  <c r="BB19" i="1"/>
  <c r="AN19" i="1"/>
  <c r="AM19" i="1"/>
  <c r="AN86" i="1"/>
  <c r="BB86" i="1"/>
  <c r="AM86" i="1"/>
  <c r="AN54" i="1"/>
  <c r="BB54" i="1"/>
  <c r="AM54" i="1"/>
  <c r="AN22" i="1"/>
  <c r="BB22" i="1"/>
  <c r="AM22" i="1"/>
  <c r="BB20" i="1"/>
  <c r="AN20" i="1"/>
  <c r="AM20" i="1"/>
  <c r="BB60" i="1"/>
  <c r="AN60" i="1"/>
  <c r="AM60" i="1"/>
  <c r="BB52" i="1"/>
  <c r="AN52" i="1"/>
  <c r="AM52" i="1"/>
  <c r="BB101" i="1"/>
  <c r="AN101" i="1"/>
  <c r="AM101" i="1"/>
  <c r="BB89" i="1"/>
  <c r="AN89" i="1"/>
  <c r="AM89" i="1"/>
  <c r="BB17" i="1"/>
  <c r="AM17" i="1"/>
  <c r="AN17" i="1"/>
  <c r="BB41" i="1"/>
  <c r="AM41" i="1"/>
  <c r="AN41" i="1"/>
  <c r="BB80" i="1"/>
  <c r="AN80" i="1"/>
  <c r="AM80" i="1"/>
  <c r="BB95" i="1"/>
  <c r="AN95" i="1"/>
  <c r="AM95" i="1"/>
  <c r="BB63" i="1"/>
  <c r="AN63" i="1"/>
  <c r="AM63" i="1"/>
  <c r="BB31" i="1"/>
  <c r="AN31" i="1"/>
  <c r="AM31" i="1"/>
  <c r="AN82" i="1"/>
  <c r="BB82" i="1"/>
  <c r="AM82" i="1"/>
  <c r="AN50" i="1"/>
  <c r="BB50" i="1"/>
  <c r="AM50" i="1"/>
  <c r="BB18" i="1"/>
  <c r="AN18" i="1"/>
  <c r="AM18" i="1"/>
  <c r="BB53" i="1"/>
  <c r="AN53" i="1"/>
  <c r="AM53" i="1"/>
  <c r="BB29" i="1"/>
  <c r="AM29" i="1"/>
  <c r="AN29" i="1"/>
  <c r="BB28" i="1"/>
  <c r="AN28" i="1"/>
  <c r="AM28" i="1"/>
  <c r="BB37" i="1"/>
  <c r="AM37" i="1"/>
  <c r="AN37" i="1"/>
  <c r="BB92" i="1"/>
  <c r="AN92" i="1"/>
  <c r="AM92" i="1"/>
  <c r="BB59" i="1"/>
  <c r="AN59" i="1"/>
  <c r="AM59" i="1"/>
  <c r="AN30" i="1"/>
  <c r="BB30" i="1"/>
  <c r="AM30" i="1"/>
  <c r="BB97" i="1"/>
  <c r="AN97" i="1"/>
  <c r="AM97" i="1"/>
  <c r="BB33" i="1"/>
  <c r="AM33" i="1"/>
  <c r="AN33" i="1"/>
  <c r="BB24" i="1"/>
  <c r="AN24" i="1"/>
  <c r="AM24" i="1"/>
  <c r="BB23" i="1"/>
  <c r="AN23" i="1"/>
  <c r="AM23" i="1"/>
  <c r="AN42" i="1"/>
  <c r="BB42" i="1"/>
  <c r="AM42" i="1"/>
  <c r="BB16" i="1"/>
  <c r="AN16" i="1"/>
  <c r="AM16" i="1"/>
  <c r="BB76" i="1"/>
  <c r="AN76" i="1"/>
  <c r="AM76" i="1"/>
  <c r="BB75" i="1"/>
  <c r="AN75" i="1"/>
  <c r="AM75" i="1"/>
  <c r="BB43" i="1"/>
  <c r="AN43" i="1"/>
  <c r="AM43" i="1"/>
  <c r="AN78" i="1"/>
  <c r="BB78" i="1"/>
  <c r="AM78" i="1"/>
  <c r="AN46" i="1"/>
  <c r="BB46" i="1"/>
  <c r="AM46" i="1"/>
  <c r="BB48" i="1"/>
  <c r="AN48" i="1"/>
  <c r="AM48" i="1"/>
  <c r="BB44" i="1"/>
  <c r="AN44" i="1"/>
  <c r="AM44" i="1"/>
  <c r="BB81" i="1"/>
  <c r="AN81" i="1"/>
  <c r="AM81" i="1"/>
  <c r="BB49" i="1"/>
  <c r="AN49" i="1"/>
  <c r="AM49" i="1"/>
  <c r="BB77" i="1"/>
  <c r="AN77" i="1"/>
  <c r="AM77" i="1"/>
  <c r="BB40" i="1"/>
  <c r="AN40" i="1"/>
  <c r="AM40" i="1"/>
  <c r="BB87" i="1"/>
  <c r="AN87" i="1"/>
  <c r="AM87" i="1"/>
  <c r="BB39" i="1"/>
  <c r="AN39" i="1"/>
  <c r="AM39" i="1"/>
  <c r="AN90" i="1"/>
  <c r="BB90" i="1"/>
  <c r="AM90" i="1"/>
  <c r="AN58" i="1"/>
  <c r="BB58" i="1"/>
  <c r="AM58" i="1"/>
  <c r="AN26" i="1"/>
  <c r="BB26" i="1"/>
  <c r="AM26" i="1"/>
  <c r="BB88" i="1"/>
  <c r="AN88" i="1"/>
  <c r="AM88" i="1"/>
  <c r="BB71" i="1"/>
  <c r="AN71" i="1"/>
  <c r="AM71" i="1"/>
  <c r="BB99" i="1"/>
  <c r="AN99" i="1"/>
  <c r="AM99" i="1"/>
  <c r="BB67" i="1"/>
  <c r="AN67" i="1"/>
  <c r="AM67" i="1"/>
  <c r="BB35" i="1"/>
  <c r="AN35" i="1"/>
  <c r="AM35" i="1"/>
  <c r="AN102" i="1"/>
  <c r="BB102" i="1"/>
  <c r="AM102" i="1"/>
  <c r="AN70" i="1"/>
  <c r="BB70" i="1"/>
  <c r="AM70" i="1"/>
  <c r="AN38" i="1"/>
  <c r="BB38" i="1"/>
  <c r="AM38" i="1"/>
  <c r="BB100" i="1"/>
  <c r="AN100" i="1"/>
  <c r="AM100" i="1"/>
  <c r="BB68" i="1"/>
  <c r="AN68" i="1"/>
  <c r="AM68" i="1"/>
  <c r="BB61" i="1"/>
  <c r="AN61" i="1"/>
  <c r="AM61" i="1"/>
  <c r="BB65" i="1"/>
  <c r="AN65" i="1"/>
  <c r="AM65" i="1"/>
  <c r="BB73" i="1"/>
  <c r="AN73" i="1"/>
  <c r="AM73" i="1"/>
  <c r="BB25" i="1"/>
  <c r="AM25" i="1"/>
  <c r="AN25" i="1"/>
  <c r="BB96" i="1"/>
  <c r="AN96" i="1"/>
  <c r="AM96" i="1"/>
  <c r="BB64" i="1"/>
  <c r="AN64" i="1"/>
  <c r="AM64" i="1"/>
  <c r="BB79" i="1"/>
  <c r="AN79" i="1"/>
  <c r="AM79" i="1"/>
  <c r="BB47" i="1"/>
  <c r="AN47" i="1"/>
  <c r="AM47" i="1"/>
  <c r="AN98" i="1"/>
  <c r="BB98" i="1"/>
  <c r="AM98" i="1"/>
  <c r="AN66" i="1"/>
  <c r="BB66" i="1"/>
  <c r="AM66" i="1"/>
  <c r="AN34" i="1"/>
  <c r="BB34" i="1"/>
  <c r="AM34" i="1"/>
  <c r="BB72" i="1"/>
  <c r="AN72" i="1"/>
  <c r="AM72" i="1"/>
  <c r="BB69" i="1"/>
  <c r="AN69" i="1"/>
  <c r="AM69" i="1"/>
  <c r="BB84" i="1"/>
  <c r="AN84" i="1"/>
  <c r="AM84" i="1"/>
  <c r="BB36" i="1"/>
  <c r="AN36" i="1"/>
  <c r="AM36" i="1"/>
  <c r="BB21" i="1"/>
  <c r="AM21" i="1"/>
  <c r="AN21" i="1"/>
  <c r="B27" i="1"/>
  <c r="BB27" i="1"/>
  <c r="AN27" i="1"/>
  <c r="AM27" i="1"/>
  <c r="BB11" i="1"/>
  <c r="AN11" i="1"/>
  <c r="AM11" i="1"/>
  <c r="BB13" i="1"/>
  <c r="AN13" i="1"/>
  <c r="AM13" i="1"/>
  <c r="BB12" i="1"/>
  <c r="AN12" i="1"/>
  <c r="AM12" i="1"/>
  <c r="BB14" i="1"/>
  <c r="AN14" i="1"/>
  <c r="AM14" i="1"/>
  <c r="BB10" i="1"/>
  <c r="AN10" i="1"/>
  <c r="AM10" i="1"/>
  <c r="AN9" i="1"/>
  <c r="AM9" i="1"/>
  <c r="BB9" i="1"/>
  <c r="AN4" i="1"/>
  <c r="AM4" i="1"/>
  <c r="BB4" i="1"/>
  <c r="BB5" i="1"/>
  <c r="AN5" i="1"/>
  <c r="AM5" i="1"/>
  <c r="BB6" i="1"/>
  <c r="AN6" i="1"/>
  <c r="AM6" i="1"/>
  <c r="H7" i="1"/>
  <c r="BB7" i="1"/>
  <c r="AN7" i="1"/>
  <c r="AM7" i="1"/>
  <c r="AM8" i="1"/>
  <c r="BB8" i="1"/>
  <c r="AN8" i="1"/>
  <c r="X34" i="35"/>
  <c r="AJ15" i="1"/>
  <c r="AJ46" i="1"/>
  <c r="AJ99" i="1"/>
  <c r="AJ67" i="1"/>
  <c r="AJ102" i="1"/>
  <c r="AJ41" i="1"/>
  <c r="AJ95" i="1"/>
  <c r="AJ29" i="1"/>
  <c r="AJ11" i="1"/>
  <c r="AJ92" i="1"/>
  <c r="AJ59" i="1"/>
  <c r="AJ78" i="1"/>
  <c r="AJ44" i="1"/>
  <c r="AJ77" i="1"/>
  <c r="AJ87" i="1"/>
  <c r="AJ39" i="1"/>
  <c r="AJ90" i="1"/>
  <c r="AJ58" i="1"/>
  <c r="AJ26" i="1"/>
  <c r="AJ88" i="1"/>
  <c r="AJ71" i="1"/>
  <c r="AJ70" i="1"/>
  <c r="AJ60" i="1"/>
  <c r="AJ52" i="1"/>
  <c r="AJ101" i="1"/>
  <c r="AJ17" i="1"/>
  <c r="AJ31" i="1"/>
  <c r="AJ82" i="1"/>
  <c r="AJ50" i="1"/>
  <c r="AJ18" i="1"/>
  <c r="AJ28" i="1"/>
  <c r="AJ89" i="1"/>
  <c r="AJ53" i="1"/>
  <c r="AJ27" i="1"/>
  <c r="AJ81" i="1"/>
  <c r="AJ40" i="1"/>
  <c r="AJ5" i="1"/>
  <c r="AJ35" i="1"/>
  <c r="AJ43" i="1"/>
  <c r="AJ94" i="1"/>
  <c r="AJ97" i="1"/>
  <c r="AJ57" i="1"/>
  <c r="AJ33" i="1"/>
  <c r="AJ56" i="1"/>
  <c r="AJ24" i="1"/>
  <c r="AJ23" i="1"/>
  <c r="AJ74" i="1"/>
  <c r="AJ93" i="1"/>
  <c r="AJ85" i="1"/>
  <c r="AJ45" i="1"/>
  <c r="AJ83" i="1"/>
  <c r="AJ51" i="1"/>
  <c r="AJ19" i="1"/>
  <c r="AJ86" i="1"/>
  <c r="AJ22" i="1"/>
  <c r="AJ96" i="1"/>
  <c r="AJ64" i="1"/>
  <c r="AJ98" i="1"/>
  <c r="AJ66" i="1"/>
  <c r="AJ34" i="1"/>
  <c r="AJ72" i="1"/>
  <c r="AJ84" i="1"/>
  <c r="AJ36" i="1"/>
  <c r="AJ21" i="1"/>
  <c r="AJ13" i="1"/>
  <c r="AJ91" i="1"/>
  <c r="AJ48" i="1"/>
  <c r="AJ49" i="1"/>
  <c r="AJ6" i="1"/>
  <c r="AJ80" i="1"/>
  <c r="AJ63" i="1"/>
  <c r="AJ14" i="1"/>
  <c r="AJ76" i="1"/>
  <c r="AJ75" i="1"/>
  <c r="AJ62" i="1"/>
  <c r="AJ30" i="1"/>
  <c r="AJ32" i="1"/>
  <c r="AJ55" i="1"/>
  <c r="AJ42" i="1"/>
  <c r="AJ10" i="1"/>
  <c r="AJ54" i="1"/>
  <c r="AJ8" i="1"/>
  <c r="AJ100" i="1"/>
  <c r="AJ68" i="1"/>
  <c r="AJ61" i="1"/>
  <c r="AJ65" i="1"/>
  <c r="AJ73" i="1"/>
  <c r="AJ79" i="1"/>
  <c r="AJ47" i="1"/>
  <c r="AJ69" i="1"/>
  <c r="AH13" i="1"/>
  <c r="AG13" i="1"/>
  <c r="AH15" i="1"/>
  <c r="AG15" i="1"/>
  <c r="AH91" i="1"/>
  <c r="AG91" i="1"/>
  <c r="AH27" i="1"/>
  <c r="AG27" i="1"/>
  <c r="AH46" i="1"/>
  <c r="AG46" i="1"/>
  <c r="AH48" i="1"/>
  <c r="AG48" i="1"/>
  <c r="AH81" i="1"/>
  <c r="AG81" i="1"/>
  <c r="AH49" i="1"/>
  <c r="AG49" i="1"/>
  <c r="AH40" i="1"/>
  <c r="AG40" i="1"/>
  <c r="AH5" i="1"/>
  <c r="AG5" i="1"/>
  <c r="AH99" i="1"/>
  <c r="AG99" i="1"/>
  <c r="AH67" i="1"/>
  <c r="AG67" i="1"/>
  <c r="AH35" i="1"/>
  <c r="AG35" i="1"/>
  <c r="AH102" i="1"/>
  <c r="AG102" i="1"/>
  <c r="AH14" i="1"/>
  <c r="AG14" i="1"/>
  <c r="AG76" i="1"/>
  <c r="AH76" i="1"/>
  <c r="AH75" i="1"/>
  <c r="AG75" i="1"/>
  <c r="AH62" i="1"/>
  <c r="AG62" i="1"/>
  <c r="AH30" i="1"/>
  <c r="AG30" i="1"/>
  <c r="AH32" i="1"/>
  <c r="AG32" i="1"/>
  <c r="AH55" i="1"/>
  <c r="AG55" i="1"/>
  <c r="AH42" i="1"/>
  <c r="AG42" i="1"/>
  <c r="AH10" i="1"/>
  <c r="AG10" i="1"/>
  <c r="AH54" i="1"/>
  <c r="AG54" i="1"/>
  <c r="AH8" i="1"/>
  <c r="AG8" i="1"/>
  <c r="AG100" i="1"/>
  <c r="AH100" i="1"/>
  <c r="AG68" i="1"/>
  <c r="AH68" i="1"/>
  <c r="AH61" i="1"/>
  <c r="AG61" i="1"/>
  <c r="AH65" i="1"/>
  <c r="AG65" i="1"/>
  <c r="AH73" i="1"/>
  <c r="AG73" i="1"/>
  <c r="AH79" i="1"/>
  <c r="AG79" i="1"/>
  <c r="AH47" i="1"/>
  <c r="AG47" i="1"/>
  <c r="AH69" i="1"/>
  <c r="AG69" i="1"/>
  <c r="AH11" i="1"/>
  <c r="AG11" i="1"/>
  <c r="AG92" i="1"/>
  <c r="AH92" i="1"/>
  <c r="AH59" i="1"/>
  <c r="AG59" i="1"/>
  <c r="AH78" i="1"/>
  <c r="AG78" i="1"/>
  <c r="AG44" i="1"/>
  <c r="AH44" i="1"/>
  <c r="AH77" i="1"/>
  <c r="AG77" i="1"/>
  <c r="AH87" i="1"/>
  <c r="AG87" i="1"/>
  <c r="AH39" i="1"/>
  <c r="AG39" i="1"/>
  <c r="AH90" i="1"/>
  <c r="AG90" i="1"/>
  <c r="AH58" i="1"/>
  <c r="AG58" i="1"/>
  <c r="AH26" i="1"/>
  <c r="AG26" i="1"/>
  <c r="AH88" i="1"/>
  <c r="AG88" i="1"/>
  <c r="AH71" i="1"/>
  <c r="AG71" i="1"/>
  <c r="AH70" i="1"/>
  <c r="AG70" i="1"/>
  <c r="AH38" i="1"/>
  <c r="AG38" i="1"/>
  <c r="AG20" i="1"/>
  <c r="AH20" i="1"/>
  <c r="AG60" i="1"/>
  <c r="AH60" i="1"/>
  <c r="AG52" i="1"/>
  <c r="AH52" i="1"/>
  <c r="AH101" i="1"/>
  <c r="AG101" i="1"/>
  <c r="AH17" i="1"/>
  <c r="AG17" i="1"/>
  <c r="AH31" i="1"/>
  <c r="AG31" i="1"/>
  <c r="AG82" i="1"/>
  <c r="AH82" i="1"/>
  <c r="AG50" i="1"/>
  <c r="AH50" i="1"/>
  <c r="AG18" i="1"/>
  <c r="AH18" i="1"/>
  <c r="AG28" i="1"/>
  <c r="AH28" i="1"/>
  <c r="AH37" i="1"/>
  <c r="AG37" i="1"/>
  <c r="B6" i="1"/>
  <c r="AH6" i="1"/>
  <c r="AG6" i="1"/>
  <c r="AH89" i="1"/>
  <c r="AG89" i="1"/>
  <c r="AH41" i="1"/>
  <c r="AG41" i="1"/>
  <c r="AH9" i="1"/>
  <c r="AG9" i="1"/>
  <c r="AH80" i="1"/>
  <c r="AG80" i="1"/>
  <c r="AH95" i="1"/>
  <c r="AG95" i="1"/>
  <c r="AH63" i="1"/>
  <c r="AG63" i="1"/>
  <c r="AH53" i="1"/>
  <c r="AG53" i="1"/>
  <c r="AH29" i="1"/>
  <c r="AG29" i="1"/>
  <c r="AG4" i="1"/>
  <c r="AH4" i="1"/>
  <c r="AG12" i="1"/>
  <c r="AH12" i="1"/>
  <c r="AH16" i="1"/>
  <c r="AG16" i="1"/>
  <c r="AH43" i="1"/>
  <c r="AG43" i="1"/>
  <c r="AH94" i="1"/>
  <c r="AG94" i="1"/>
  <c r="AH97" i="1"/>
  <c r="AG97" i="1"/>
  <c r="AH57" i="1"/>
  <c r="AG57" i="1"/>
  <c r="AH33" i="1"/>
  <c r="AG33" i="1"/>
  <c r="AH56" i="1"/>
  <c r="AG56" i="1"/>
  <c r="AH24" i="1"/>
  <c r="AG24" i="1"/>
  <c r="AH23" i="1"/>
  <c r="AG23" i="1"/>
  <c r="AH74" i="1"/>
  <c r="AG74" i="1"/>
  <c r="AH93" i="1"/>
  <c r="AG93" i="1"/>
  <c r="AH85" i="1"/>
  <c r="AG85" i="1"/>
  <c r="AH45" i="1"/>
  <c r="AG45" i="1"/>
  <c r="AH83" i="1"/>
  <c r="AG83" i="1"/>
  <c r="AH51" i="1"/>
  <c r="AG51" i="1"/>
  <c r="AH19" i="1"/>
  <c r="AG19" i="1"/>
  <c r="AH86" i="1"/>
  <c r="AG86" i="1"/>
  <c r="AH22" i="1"/>
  <c r="AG22" i="1"/>
  <c r="AH7" i="1"/>
  <c r="AG7" i="1"/>
  <c r="AH25" i="1"/>
  <c r="AG25" i="1"/>
  <c r="AH96" i="1"/>
  <c r="AG96" i="1"/>
  <c r="AH64" i="1"/>
  <c r="AG64" i="1"/>
  <c r="AG98" i="1"/>
  <c r="AH98" i="1"/>
  <c r="AG66" i="1"/>
  <c r="AH66" i="1"/>
  <c r="AG34" i="1"/>
  <c r="AH34" i="1"/>
  <c r="AH72" i="1"/>
  <c r="AG72" i="1"/>
  <c r="AG84" i="1"/>
  <c r="AH84" i="1"/>
  <c r="AG36" i="1"/>
  <c r="AH36" i="1"/>
  <c r="AH21" i="1"/>
  <c r="AG21" i="1"/>
  <c r="AA76" i="1"/>
  <c r="AB76" i="1" s="1"/>
  <c r="Y76" i="1"/>
  <c r="Z76" i="1" s="1"/>
  <c r="W76" i="1"/>
  <c r="X76" i="1" s="1"/>
  <c r="AD76" i="1"/>
  <c r="AE76" i="1"/>
  <c r="H76" i="1"/>
  <c r="AF76" i="1"/>
  <c r="AD75" i="1"/>
  <c r="AF75" i="1"/>
  <c r="W75" i="1"/>
  <c r="X75" i="1" s="1"/>
  <c r="AE75" i="1"/>
  <c r="AA75" i="1"/>
  <c r="AB75" i="1" s="1"/>
  <c r="Y75" i="1"/>
  <c r="Z75" i="1" s="1"/>
  <c r="H75" i="1"/>
  <c r="Y62" i="1"/>
  <c r="Z62" i="1" s="1"/>
  <c r="AF62" i="1"/>
  <c r="AA62" i="1"/>
  <c r="AB62" i="1" s="1"/>
  <c r="AD62" i="1"/>
  <c r="W62" i="1"/>
  <c r="X62" i="1" s="1"/>
  <c r="H62" i="1"/>
  <c r="AE62" i="1"/>
  <c r="Y30" i="1"/>
  <c r="Z30" i="1" s="1"/>
  <c r="AA30" i="1"/>
  <c r="AB30" i="1" s="1"/>
  <c r="AE30" i="1"/>
  <c r="W30" i="1"/>
  <c r="X30" i="1" s="1"/>
  <c r="AD30" i="1"/>
  <c r="H30" i="1"/>
  <c r="AF30" i="1"/>
  <c r="AD32" i="1"/>
  <c r="Y32" i="1"/>
  <c r="Z32" i="1" s="1"/>
  <c r="AF32" i="1"/>
  <c r="AA32" i="1"/>
  <c r="AB32" i="1" s="1"/>
  <c r="W32" i="1"/>
  <c r="AE32" i="1"/>
  <c r="H32" i="1"/>
  <c r="AE55" i="1"/>
  <c r="AD55" i="1"/>
  <c r="H55" i="1"/>
  <c r="W55" i="1"/>
  <c r="X55" i="1" s="1"/>
  <c r="AA55" i="1"/>
  <c r="AB55" i="1" s="1"/>
  <c r="Y55" i="1"/>
  <c r="Z55" i="1" s="1"/>
  <c r="AF55" i="1"/>
  <c r="Y42" i="1"/>
  <c r="Z42" i="1" s="1"/>
  <c r="AA42" i="1"/>
  <c r="AB42" i="1" s="1"/>
  <c r="AE42" i="1"/>
  <c r="W42" i="1"/>
  <c r="X42" i="1" s="1"/>
  <c r="AD42" i="1"/>
  <c r="H42" i="1"/>
  <c r="AF42" i="1"/>
  <c r="AF10" i="1"/>
  <c r="H10" i="1"/>
  <c r="Y10" i="1"/>
  <c r="Z10" i="1" s="1"/>
  <c r="AA10" i="1"/>
  <c r="AB10" i="1" s="1"/>
  <c r="W10" i="1"/>
  <c r="Y54" i="1"/>
  <c r="Z54" i="1" s="1"/>
  <c r="AE54" i="1"/>
  <c r="W54" i="1"/>
  <c r="X54" i="1" s="1"/>
  <c r="AD54" i="1"/>
  <c r="H54" i="1"/>
  <c r="AA54" i="1"/>
  <c r="AB54" i="1" s="1"/>
  <c r="AF54" i="1"/>
  <c r="AD8" i="1"/>
  <c r="AA8" i="1"/>
  <c r="AB8" i="1" s="1"/>
  <c r="AE8" i="1"/>
  <c r="W8" i="1"/>
  <c r="Y8" i="1"/>
  <c r="Z8" i="1" s="1"/>
  <c r="H8" i="1"/>
  <c r="AE100" i="1"/>
  <c r="H100" i="1"/>
  <c r="W100" i="1"/>
  <c r="X100" i="1" s="1"/>
  <c r="AF100" i="1"/>
  <c r="AA100" i="1"/>
  <c r="AB100" i="1" s="1"/>
  <c r="AD100" i="1"/>
  <c r="Y100" i="1"/>
  <c r="Z100" i="1" s="1"/>
  <c r="AF68" i="1"/>
  <c r="Y68" i="1"/>
  <c r="Z68" i="1" s="1"/>
  <c r="H68" i="1"/>
  <c r="AD68" i="1"/>
  <c r="W68" i="1"/>
  <c r="X68" i="1" s="1"/>
  <c r="AE68" i="1"/>
  <c r="AA68" i="1"/>
  <c r="AB68" i="1" s="1"/>
  <c r="AF61" i="1"/>
  <c r="AD61" i="1"/>
  <c r="H61" i="1"/>
  <c r="Y61" i="1"/>
  <c r="Z61" i="1" s="1"/>
  <c r="W61" i="1"/>
  <c r="X61" i="1" s="1"/>
  <c r="AA61" i="1"/>
  <c r="AB61" i="1" s="1"/>
  <c r="AE61" i="1"/>
  <c r="AE65" i="1"/>
  <c r="AF65" i="1"/>
  <c r="AD65" i="1"/>
  <c r="W65" i="1"/>
  <c r="X65" i="1" s="1"/>
  <c r="Y65" i="1"/>
  <c r="Z65" i="1" s="1"/>
  <c r="AA65" i="1"/>
  <c r="AB65" i="1" s="1"/>
  <c r="H65" i="1"/>
  <c r="Y73" i="1"/>
  <c r="Z73" i="1" s="1"/>
  <c r="H73" i="1"/>
  <c r="AE73" i="1"/>
  <c r="AA73" i="1"/>
  <c r="AB73" i="1" s="1"/>
  <c r="W73" i="1"/>
  <c r="X73" i="1" s="1"/>
  <c r="AF73" i="1"/>
  <c r="AD73" i="1"/>
  <c r="AD79" i="1"/>
  <c r="AF79" i="1"/>
  <c r="W79" i="1"/>
  <c r="X79" i="1" s="1"/>
  <c r="AE79" i="1"/>
  <c r="AA79" i="1"/>
  <c r="AB79" i="1" s="1"/>
  <c r="Y79" i="1"/>
  <c r="Z79" i="1" s="1"/>
  <c r="H79" i="1"/>
  <c r="AF47" i="1"/>
  <c r="AA47" i="1"/>
  <c r="AB47" i="1" s="1"/>
  <c r="H47" i="1"/>
  <c r="AE47" i="1"/>
  <c r="Y47" i="1"/>
  <c r="Z47" i="1" s="1"/>
  <c r="AD47" i="1"/>
  <c r="W47" i="1"/>
  <c r="X47" i="1" s="1"/>
  <c r="Y69" i="1"/>
  <c r="Z69" i="1" s="1"/>
  <c r="H69" i="1"/>
  <c r="W69" i="1"/>
  <c r="X69" i="1" s="1"/>
  <c r="AF69" i="1"/>
  <c r="AE69" i="1"/>
  <c r="AD69" i="1"/>
  <c r="AA69" i="1"/>
  <c r="AB69" i="1" s="1"/>
  <c r="AF92" i="1"/>
  <c r="W92" i="1"/>
  <c r="X92" i="1" s="1"/>
  <c r="AD92" i="1"/>
  <c r="Y92" i="1"/>
  <c r="Z92" i="1" s="1"/>
  <c r="AA92" i="1"/>
  <c r="AB92" i="1" s="1"/>
  <c r="AE92" i="1"/>
  <c r="H92" i="1"/>
  <c r="W59" i="1"/>
  <c r="X59" i="1" s="1"/>
  <c r="AA59" i="1"/>
  <c r="AB59" i="1" s="1"/>
  <c r="AD59" i="1"/>
  <c r="H59" i="1"/>
  <c r="AF59" i="1"/>
  <c r="AE59" i="1"/>
  <c r="Y59" i="1"/>
  <c r="Z59" i="1" s="1"/>
  <c r="Y78" i="1"/>
  <c r="Z78" i="1" s="1"/>
  <c r="AA78" i="1"/>
  <c r="AB78" i="1" s="1"/>
  <c r="AF78" i="1"/>
  <c r="W78" i="1"/>
  <c r="X78" i="1" s="1"/>
  <c r="AE78" i="1"/>
  <c r="H78" i="1"/>
  <c r="AD78" i="1"/>
  <c r="AF44" i="1"/>
  <c r="Y44" i="1"/>
  <c r="Z44" i="1" s="1"/>
  <c r="AD44" i="1"/>
  <c r="AA44" i="1"/>
  <c r="AB44" i="1" s="1"/>
  <c r="W44" i="1"/>
  <c r="X44" i="1" s="1"/>
  <c r="AE44" i="1"/>
  <c r="H44" i="1"/>
  <c r="AE77" i="1"/>
  <c r="H77" i="1"/>
  <c r="AD77" i="1"/>
  <c r="AA77" i="1"/>
  <c r="AB77" i="1" s="1"/>
  <c r="W77" i="1"/>
  <c r="X77" i="1" s="1"/>
  <c r="AF77" i="1"/>
  <c r="Y77" i="1"/>
  <c r="Z77" i="1" s="1"/>
  <c r="AD87" i="1"/>
  <c r="AA87" i="1"/>
  <c r="AB87" i="1" s="1"/>
  <c r="AF87" i="1"/>
  <c r="W87" i="1"/>
  <c r="X87" i="1" s="1"/>
  <c r="AE87" i="1"/>
  <c r="Y87" i="1"/>
  <c r="Z87" i="1" s="1"/>
  <c r="H87" i="1"/>
  <c r="W39" i="1"/>
  <c r="X39" i="1" s="1"/>
  <c r="Y39" i="1"/>
  <c r="Z39" i="1" s="1"/>
  <c r="AE39" i="1"/>
  <c r="AD39" i="1"/>
  <c r="H39" i="1"/>
  <c r="AA39" i="1"/>
  <c r="AB39" i="1" s="1"/>
  <c r="AF39" i="1"/>
  <c r="Y90" i="1"/>
  <c r="Z90" i="1" s="1"/>
  <c r="AE90" i="1"/>
  <c r="H90" i="1"/>
  <c r="AD90" i="1"/>
  <c r="AA90" i="1"/>
  <c r="AB90" i="1" s="1"/>
  <c r="AF90" i="1"/>
  <c r="W90" i="1"/>
  <c r="X90" i="1" s="1"/>
  <c r="Y58" i="1"/>
  <c r="Z58" i="1" s="1"/>
  <c r="AE58" i="1"/>
  <c r="H58" i="1"/>
  <c r="AA58" i="1"/>
  <c r="AB58" i="1" s="1"/>
  <c r="AF58" i="1"/>
  <c r="W58" i="1"/>
  <c r="X58" i="1" s="1"/>
  <c r="AD58" i="1"/>
  <c r="AA26" i="1"/>
  <c r="AB26" i="1" s="1"/>
  <c r="Y26" i="1"/>
  <c r="Z26" i="1" s="1"/>
  <c r="W26" i="1"/>
  <c r="X26" i="1" s="1"/>
  <c r="AF26" i="1"/>
  <c r="AD26" i="1"/>
  <c r="H26" i="1"/>
  <c r="W88" i="1"/>
  <c r="X88" i="1" s="1"/>
  <c r="AD88" i="1"/>
  <c r="AE88" i="1"/>
  <c r="H88" i="1"/>
  <c r="AA88" i="1"/>
  <c r="AB88" i="1" s="1"/>
  <c r="AF88" i="1"/>
  <c r="Y88" i="1"/>
  <c r="Z88" i="1" s="1"/>
  <c r="AE71" i="1"/>
  <c r="W71" i="1"/>
  <c r="X71" i="1" s="1"/>
  <c r="Y71" i="1"/>
  <c r="Z71" i="1" s="1"/>
  <c r="AA71" i="1"/>
  <c r="AB71" i="1" s="1"/>
  <c r="AD71" i="1"/>
  <c r="AF71" i="1"/>
  <c r="H71" i="1"/>
  <c r="Y70" i="1"/>
  <c r="Z70" i="1" s="1"/>
  <c r="AA70" i="1"/>
  <c r="AB70" i="1" s="1"/>
  <c r="H70" i="1"/>
  <c r="AE70" i="1"/>
  <c r="AD70" i="1"/>
  <c r="W70" i="1"/>
  <c r="X70" i="1" s="1"/>
  <c r="AF70" i="1"/>
  <c r="Y38" i="1"/>
  <c r="Z38" i="1" s="1"/>
  <c r="AF38" i="1"/>
  <c r="AA38" i="1"/>
  <c r="AB38" i="1" s="1"/>
  <c r="AD38" i="1"/>
  <c r="H38" i="1"/>
  <c r="AE38" i="1"/>
  <c r="W38" i="1"/>
  <c r="AE20" i="1"/>
  <c r="W20" i="1"/>
  <c r="AA20" i="1"/>
  <c r="AB20" i="1" s="1"/>
  <c r="Y20" i="1"/>
  <c r="Z20" i="1" s="1"/>
  <c r="AF20" i="1"/>
  <c r="H20" i="1"/>
  <c r="AF60" i="1"/>
  <c r="H60" i="1"/>
  <c r="AE60" i="1"/>
  <c r="Y60" i="1"/>
  <c r="Z60" i="1" s="1"/>
  <c r="AA60" i="1"/>
  <c r="AB60" i="1" s="1"/>
  <c r="W60" i="1"/>
  <c r="X60" i="1" s="1"/>
  <c r="AD60" i="1"/>
  <c r="AA52" i="1"/>
  <c r="AB52" i="1" s="1"/>
  <c r="Y52" i="1"/>
  <c r="Z52" i="1" s="1"/>
  <c r="W52" i="1"/>
  <c r="X52" i="1" s="1"/>
  <c r="H52" i="1"/>
  <c r="AF52" i="1"/>
  <c r="AE52" i="1"/>
  <c r="AD52" i="1"/>
  <c r="Y101" i="1"/>
  <c r="Z101" i="1" s="1"/>
  <c r="AE101" i="1"/>
  <c r="H101" i="1"/>
  <c r="AD101" i="1"/>
  <c r="AA101" i="1"/>
  <c r="AB101" i="1" s="1"/>
  <c r="AF101" i="1"/>
  <c r="W101" i="1"/>
  <c r="X101" i="1" s="1"/>
  <c r="Y17" i="1"/>
  <c r="Z17" i="1" s="1"/>
  <c r="H17" i="1"/>
  <c r="AE17" i="1"/>
  <c r="AD17" i="1"/>
  <c r="W17" i="1"/>
  <c r="AA17" i="1"/>
  <c r="AB17" i="1" s="1"/>
  <c r="AF17" i="1"/>
  <c r="AF31" i="1"/>
  <c r="AA31" i="1"/>
  <c r="AB31" i="1" s="1"/>
  <c r="AE31" i="1"/>
  <c r="Y31" i="1"/>
  <c r="Z31" i="1" s="1"/>
  <c r="AD31" i="1"/>
  <c r="W31" i="1"/>
  <c r="H31" i="1"/>
  <c r="Y82" i="1"/>
  <c r="Z82" i="1" s="1"/>
  <c r="AF82" i="1"/>
  <c r="W82" i="1"/>
  <c r="X82" i="1" s="1"/>
  <c r="AE82" i="1"/>
  <c r="H82" i="1"/>
  <c r="AD82" i="1"/>
  <c r="AA82" i="1"/>
  <c r="AB82" i="1" s="1"/>
  <c r="Y50" i="1"/>
  <c r="Z50" i="1" s="1"/>
  <c r="AD50" i="1"/>
  <c r="AF50" i="1"/>
  <c r="W50" i="1"/>
  <c r="X50" i="1" s="1"/>
  <c r="AE50" i="1"/>
  <c r="H50" i="1"/>
  <c r="AA50" i="1"/>
  <c r="AB50" i="1" s="1"/>
  <c r="AA18" i="1"/>
  <c r="AB18" i="1" s="1"/>
  <c r="W18" i="1"/>
  <c r="AF18" i="1"/>
  <c r="AD18" i="1"/>
  <c r="Y18" i="1"/>
  <c r="Z18" i="1" s="1"/>
  <c r="AE18" i="1"/>
  <c r="H18" i="1"/>
  <c r="AD28" i="1"/>
  <c r="Y28" i="1"/>
  <c r="Z28" i="1" s="1"/>
  <c r="AE28" i="1"/>
  <c r="AA28" i="1"/>
  <c r="AB28" i="1" s="1"/>
  <c r="W28" i="1"/>
  <c r="X28" i="1" s="1"/>
  <c r="H28" i="1"/>
  <c r="AF37" i="1"/>
  <c r="Y37" i="1"/>
  <c r="Z37" i="1" s="1"/>
  <c r="AD37" i="1"/>
  <c r="H37" i="1"/>
  <c r="AA37" i="1"/>
  <c r="AB37" i="1" s="1"/>
  <c r="W37" i="1"/>
  <c r="X37" i="1" s="1"/>
  <c r="AE37" i="1"/>
  <c r="AD91" i="1"/>
  <c r="AF91" i="1"/>
  <c r="AE91" i="1"/>
  <c r="AA91" i="1"/>
  <c r="AB91" i="1" s="1"/>
  <c r="W91" i="1"/>
  <c r="X91" i="1" s="1"/>
  <c r="Y91" i="1"/>
  <c r="Z91" i="1" s="1"/>
  <c r="H91" i="1"/>
  <c r="AD27" i="1"/>
  <c r="AE27" i="1"/>
  <c r="H27" i="1"/>
  <c r="W27" i="1"/>
  <c r="AA27" i="1"/>
  <c r="AB27" i="1" s="1"/>
  <c r="Y27" i="1"/>
  <c r="Z27" i="1" s="1"/>
  <c r="AF27" i="1"/>
  <c r="Y46" i="1"/>
  <c r="Z46" i="1" s="1"/>
  <c r="AF46" i="1"/>
  <c r="W46" i="1"/>
  <c r="X46" i="1" s="1"/>
  <c r="AD46" i="1"/>
  <c r="AA46" i="1"/>
  <c r="AB46" i="1" s="1"/>
  <c r="AE46" i="1"/>
  <c r="H46" i="1"/>
  <c r="AF48" i="1"/>
  <c r="AE48" i="1"/>
  <c r="Y48" i="1"/>
  <c r="Z48" i="1" s="1"/>
  <c r="AA48" i="1"/>
  <c r="AB48" i="1" s="1"/>
  <c r="AD48" i="1"/>
  <c r="W48" i="1"/>
  <c r="X48" i="1" s="1"/>
  <c r="H48" i="1"/>
  <c r="W81" i="1"/>
  <c r="X81" i="1" s="1"/>
  <c r="AF81" i="1"/>
  <c r="AD81" i="1"/>
  <c r="AE81" i="1"/>
  <c r="Y81" i="1"/>
  <c r="Z81" i="1" s="1"/>
  <c r="AA81" i="1"/>
  <c r="AB81" i="1" s="1"/>
  <c r="H81" i="1"/>
  <c r="AF49" i="1"/>
  <c r="AA49" i="1"/>
  <c r="AB49" i="1" s="1"/>
  <c r="W49" i="1"/>
  <c r="X49" i="1" s="1"/>
  <c r="AD49" i="1"/>
  <c r="H49" i="1"/>
  <c r="Y49" i="1"/>
  <c r="Z49" i="1" s="1"/>
  <c r="AE49" i="1"/>
  <c r="AF40" i="1"/>
  <c r="H40" i="1"/>
  <c r="AE40" i="1"/>
  <c r="Y40" i="1"/>
  <c r="Z40" i="1" s="1"/>
  <c r="AA40" i="1"/>
  <c r="AB40" i="1" s="1"/>
  <c r="AD40" i="1"/>
  <c r="W40" i="1"/>
  <c r="X40" i="1" s="1"/>
  <c r="Y5" i="1"/>
  <c r="Z5" i="1" s="1"/>
  <c r="AF5" i="1"/>
  <c r="AA5" i="1"/>
  <c r="AB5" i="1" s="1"/>
  <c r="AD5" i="1"/>
  <c r="H5" i="1"/>
  <c r="AE5" i="1"/>
  <c r="W5" i="1"/>
  <c r="AF99" i="1"/>
  <c r="AD99" i="1"/>
  <c r="Y99" i="1"/>
  <c r="Z99" i="1" s="1"/>
  <c r="AA99" i="1"/>
  <c r="AB99" i="1" s="1"/>
  <c r="W99" i="1"/>
  <c r="X99" i="1" s="1"/>
  <c r="H99" i="1"/>
  <c r="AE99" i="1"/>
  <c r="Y67" i="1"/>
  <c r="Z67" i="1" s="1"/>
  <c r="AE67" i="1"/>
  <c r="W67" i="1"/>
  <c r="X67" i="1" s="1"/>
  <c r="AF67" i="1"/>
  <c r="AD67" i="1"/>
  <c r="AA67" i="1"/>
  <c r="AB67" i="1" s="1"/>
  <c r="H67" i="1"/>
  <c r="AE35" i="1"/>
  <c r="W35" i="1"/>
  <c r="AD35" i="1"/>
  <c r="H35" i="1"/>
  <c r="Y35" i="1"/>
  <c r="Z35" i="1" s="1"/>
  <c r="AA35" i="1"/>
  <c r="AB35" i="1" s="1"/>
  <c r="AF35" i="1"/>
  <c r="AE102" i="1"/>
  <c r="W102" i="1"/>
  <c r="X102" i="1" s="1"/>
  <c r="AD102" i="1"/>
  <c r="H102" i="1"/>
  <c r="Y102" i="1"/>
  <c r="Z102" i="1" s="1"/>
  <c r="AA102" i="1"/>
  <c r="AB102" i="1" s="1"/>
  <c r="AF102" i="1"/>
  <c r="AA6" i="1"/>
  <c r="AB6" i="1" s="1"/>
  <c r="Y6" i="1"/>
  <c r="Z6" i="1" s="1"/>
  <c r="W6" i="1"/>
  <c r="AF6" i="1"/>
  <c r="AD6" i="1"/>
  <c r="AE6" i="1"/>
  <c r="H6" i="1"/>
  <c r="AF89" i="1"/>
  <c r="AD89" i="1"/>
  <c r="H89" i="1"/>
  <c r="AE89" i="1"/>
  <c r="Y89" i="1"/>
  <c r="Z89" i="1" s="1"/>
  <c r="AA89" i="1"/>
  <c r="AB89" i="1" s="1"/>
  <c r="W89" i="1"/>
  <c r="X89" i="1" s="1"/>
  <c r="AF41" i="1"/>
  <c r="Y41" i="1"/>
  <c r="Z41" i="1" s="1"/>
  <c r="AD41" i="1"/>
  <c r="W41" i="1"/>
  <c r="X41" i="1" s="1"/>
  <c r="H41" i="1"/>
  <c r="AA41" i="1"/>
  <c r="AB41" i="1" s="1"/>
  <c r="AE41" i="1"/>
  <c r="Y9" i="1"/>
  <c r="Z9" i="1" s="1"/>
  <c r="AF9" i="1"/>
  <c r="AA9" i="1"/>
  <c r="AB9" i="1" s="1"/>
  <c r="AD9" i="1"/>
  <c r="W9" i="1"/>
  <c r="H9" i="1"/>
  <c r="AE9" i="1"/>
  <c r="AF80" i="1"/>
  <c r="AD80" i="1"/>
  <c r="AE80" i="1"/>
  <c r="H80" i="1"/>
  <c r="Y80" i="1"/>
  <c r="Z80" i="1" s="1"/>
  <c r="AA80" i="1"/>
  <c r="AB80" i="1" s="1"/>
  <c r="W80" i="1"/>
  <c r="X80" i="1" s="1"/>
  <c r="H95" i="1"/>
  <c r="AF95" i="1"/>
  <c r="AD95" i="1"/>
  <c r="Y95" i="1"/>
  <c r="Z95" i="1" s="1"/>
  <c r="W95" i="1"/>
  <c r="X95" i="1" s="1"/>
  <c r="AE95" i="1"/>
  <c r="AA95" i="1"/>
  <c r="AB95" i="1" s="1"/>
  <c r="AE63" i="1"/>
  <c r="W63" i="1"/>
  <c r="X63" i="1" s="1"/>
  <c r="Y63" i="1"/>
  <c r="Z63" i="1" s="1"/>
  <c r="AA63" i="1"/>
  <c r="AB63" i="1" s="1"/>
  <c r="AF63" i="1"/>
  <c r="AD63" i="1"/>
  <c r="H63" i="1"/>
  <c r="AF53" i="1"/>
  <c r="Y53" i="1"/>
  <c r="Z53" i="1" s="1"/>
  <c r="AD53" i="1"/>
  <c r="W53" i="1"/>
  <c r="X53" i="1" s="1"/>
  <c r="AA53" i="1"/>
  <c r="AB53" i="1" s="1"/>
  <c r="AE53" i="1"/>
  <c r="H53" i="1"/>
  <c r="AE29" i="1"/>
  <c r="W29" i="1"/>
  <c r="X29" i="1" s="1"/>
  <c r="AF29" i="1"/>
  <c r="AA29" i="1"/>
  <c r="AB29" i="1" s="1"/>
  <c r="AD29" i="1"/>
  <c r="H29" i="1"/>
  <c r="Y29" i="1"/>
  <c r="Z29" i="1" s="1"/>
  <c r="AE43" i="1"/>
  <c r="Y43" i="1"/>
  <c r="Z43" i="1" s="1"/>
  <c r="AD43" i="1"/>
  <c r="H43" i="1"/>
  <c r="AA43" i="1"/>
  <c r="AB43" i="1" s="1"/>
  <c r="W43" i="1"/>
  <c r="X43" i="1" s="1"/>
  <c r="AF43" i="1"/>
  <c r="AE94" i="1"/>
  <c r="Y94" i="1"/>
  <c r="Z94" i="1" s="1"/>
  <c r="H94" i="1"/>
  <c r="AA94" i="1"/>
  <c r="AB94" i="1" s="1"/>
  <c r="W94" i="1"/>
  <c r="X94" i="1" s="1"/>
  <c r="AF94" i="1"/>
  <c r="AD94" i="1"/>
  <c r="Y97" i="1"/>
  <c r="Z97" i="1" s="1"/>
  <c r="AE97" i="1"/>
  <c r="AD97" i="1"/>
  <c r="W97" i="1"/>
  <c r="X97" i="1" s="1"/>
  <c r="AA97" i="1"/>
  <c r="AB97" i="1" s="1"/>
  <c r="H97" i="1"/>
  <c r="AF97" i="1"/>
  <c r="AA57" i="1"/>
  <c r="AB57" i="1" s="1"/>
  <c r="AE57" i="1"/>
  <c r="AF57" i="1"/>
  <c r="W57" i="1"/>
  <c r="X57" i="1" s="1"/>
  <c r="AD57" i="1"/>
  <c r="H57" i="1"/>
  <c r="Y57" i="1"/>
  <c r="Z57" i="1" s="1"/>
  <c r="AF33" i="1"/>
  <c r="AA33" i="1"/>
  <c r="AB33" i="1" s="1"/>
  <c r="H33" i="1"/>
  <c r="Y33" i="1"/>
  <c r="Z33" i="1" s="1"/>
  <c r="AD33" i="1"/>
  <c r="W33" i="1"/>
  <c r="AE33" i="1"/>
  <c r="AF56" i="1"/>
  <c r="H56" i="1"/>
  <c r="Y56" i="1"/>
  <c r="Z56" i="1" s="1"/>
  <c r="AD56" i="1"/>
  <c r="W56" i="1"/>
  <c r="X56" i="1" s="1"/>
  <c r="AE56" i="1"/>
  <c r="AA56" i="1"/>
  <c r="AB56" i="1" s="1"/>
  <c r="AD24" i="1"/>
  <c r="AE24" i="1"/>
  <c r="W24" i="1"/>
  <c r="AA24" i="1"/>
  <c r="AB24" i="1" s="1"/>
  <c r="H24" i="1"/>
  <c r="AF24" i="1"/>
  <c r="Y24" i="1"/>
  <c r="Z24" i="1" s="1"/>
  <c r="Y23" i="1"/>
  <c r="Z23" i="1" s="1"/>
  <c r="AF23" i="1"/>
  <c r="AD23" i="1"/>
  <c r="H23" i="1"/>
  <c r="W23" i="1"/>
  <c r="AA23" i="1"/>
  <c r="AB23" i="1" s="1"/>
  <c r="AE23" i="1"/>
  <c r="Y74" i="1"/>
  <c r="Z74" i="1" s="1"/>
  <c r="AF74" i="1"/>
  <c r="W74" i="1"/>
  <c r="X74" i="1" s="1"/>
  <c r="AE74" i="1"/>
  <c r="H74" i="1"/>
  <c r="AD74" i="1"/>
  <c r="AA74" i="1"/>
  <c r="AB74" i="1" s="1"/>
  <c r="Y93" i="1"/>
  <c r="Z93" i="1" s="1"/>
  <c r="AE93" i="1"/>
  <c r="AD93" i="1"/>
  <c r="W93" i="1"/>
  <c r="X93" i="1" s="1"/>
  <c r="H93" i="1"/>
  <c r="AF93" i="1"/>
  <c r="AA93" i="1"/>
  <c r="AB93" i="1" s="1"/>
  <c r="Y85" i="1"/>
  <c r="Z85" i="1" s="1"/>
  <c r="H85" i="1"/>
  <c r="W85" i="1"/>
  <c r="X85" i="1" s="1"/>
  <c r="AF85" i="1"/>
  <c r="AD85" i="1"/>
  <c r="AE85" i="1"/>
  <c r="AA85" i="1"/>
  <c r="AB85" i="1" s="1"/>
  <c r="AE45" i="1"/>
  <c r="W45" i="1"/>
  <c r="X45" i="1" s="1"/>
  <c r="AF45" i="1"/>
  <c r="AA45" i="1"/>
  <c r="AB45" i="1" s="1"/>
  <c r="AD45" i="1"/>
  <c r="H45" i="1"/>
  <c r="Y45" i="1"/>
  <c r="Z45" i="1" s="1"/>
  <c r="AD83" i="1"/>
  <c r="AA83" i="1"/>
  <c r="AB83" i="1" s="1"/>
  <c r="AF83" i="1"/>
  <c r="AE83" i="1"/>
  <c r="W83" i="1"/>
  <c r="X83" i="1" s="1"/>
  <c r="H83" i="1"/>
  <c r="Y83" i="1"/>
  <c r="Z83" i="1" s="1"/>
  <c r="AE51" i="1"/>
  <c r="W51" i="1"/>
  <c r="X51" i="1" s="1"/>
  <c r="Y51" i="1"/>
  <c r="Z51" i="1" s="1"/>
  <c r="H51" i="1"/>
  <c r="AA51" i="1"/>
  <c r="AB51" i="1" s="1"/>
  <c r="AF51" i="1"/>
  <c r="AD51" i="1"/>
  <c r="Y19" i="1"/>
  <c r="Z19" i="1" s="1"/>
  <c r="AF19" i="1"/>
  <c r="AD19" i="1"/>
  <c r="H19" i="1"/>
  <c r="W19" i="1"/>
  <c r="AA19" i="1"/>
  <c r="AB19" i="1" s="1"/>
  <c r="AE19" i="1"/>
  <c r="Y86" i="1"/>
  <c r="Z86" i="1" s="1"/>
  <c r="AD86" i="1"/>
  <c r="H86" i="1"/>
  <c r="AA86" i="1"/>
  <c r="AB86" i="1" s="1"/>
  <c r="AF86" i="1"/>
  <c r="AE86" i="1"/>
  <c r="W86" i="1"/>
  <c r="X86" i="1" s="1"/>
  <c r="AF22" i="1"/>
  <c r="AD22" i="1"/>
  <c r="AE22" i="1"/>
  <c r="H22" i="1"/>
  <c r="AA22" i="1"/>
  <c r="AB22" i="1" s="1"/>
  <c r="W22" i="1"/>
  <c r="Y22" i="1"/>
  <c r="Z22" i="1" s="1"/>
  <c r="Y7" i="1"/>
  <c r="Z7" i="1" s="1"/>
  <c r="AF7" i="1"/>
  <c r="W7" i="1"/>
  <c r="AA7" i="1"/>
  <c r="AB7" i="1" s="1"/>
  <c r="Y25" i="1"/>
  <c r="Z25" i="1" s="1"/>
  <c r="H25" i="1"/>
  <c r="AE25" i="1"/>
  <c r="AD25" i="1"/>
  <c r="W25" i="1"/>
  <c r="AF25" i="1"/>
  <c r="AA25" i="1"/>
  <c r="AB25" i="1" s="1"/>
  <c r="AF96" i="1"/>
  <c r="AE96" i="1"/>
  <c r="W96" i="1"/>
  <c r="X96" i="1" s="1"/>
  <c r="AD96" i="1"/>
  <c r="AA96" i="1"/>
  <c r="AB96" i="1" s="1"/>
  <c r="Y96" i="1"/>
  <c r="Z96" i="1" s="1"/>
  <c r="H96" i="1"/>
  <c r="AF64" i="1"/>
  <c r="H64" i="1"/>
  <c r="AD64" i="1"/>
  <c r="Y64" i="1"/>
  <c r="Z64" i="1" s="1"/>
  <c r="AE64" i="1"/>
  <c r="AA64" i="1"/>
  <c r="AB64" i="1" s="1"/>
  <c r="W64" i="1"/>
  <c r="X64" i="1" s="1"/>
  <c r="AA98" i="1"/>
  <c r="AB98" i="1" s="1"/>
  <c r="Y98" i="1"/>
  <c r="Z98" i="1" s="1"/>
  <c r="AE98" i="1"/>
  <c r="W98" i="1"/>
  <c r="X98" i="1" s="1"/>
  <c r="AF98" i="1"/>
  <c r="AD98" i="1"/>
  <c r="H98" i="1"/>
  <c r="Y66" i="1"/>
  <c r="Z66" i="1" s="1"/>
  <c r="AD66" i="1"/>
  <c r="W66" i="1"/>
  <c r="X66" i="1" s="1"/>
  <c r="AF66" i="1"/>
  <c r="AA66" i="1"/>
  <c r="AB66" i="1" s="1"/>
  <c r="AE66" i="1"/>
  <c r="H66" i="1"/>
  <c r="Y34" i="1"/>
  <c r="Z34" i="1" s="1"/>
  <c r="AA34" i="1"/>
  <c r="AB34" i="1" s="1"/>
  <c r="AE34" i="1"/>
  <c r="H34" i="1"/>
  <c r="AD34" i="1"/>
  <c r="W34" i="1"/>
  <c r="AF34" i="1"/>
  <c r="Y72" i="1"/>
  <c r="Z72" i="1" s="1"/>
  <c r="AD72" i="1"/>
  <c r="AE72" i="1"/>
  <c r="H72" i="1"/>
  <c r="AA72" i="1"/>
  <c r="AB72" i="1" s="1"/>
  <c r="AF72" i="1"/>
  <c r="W72" i="1"/>
  <c r="X72" i="1" s="1"/>
  <c r="Y84" i="1"/>
  <c r="Z84" i="1" s="1"/>
  <c r="AA84" i="1"/>
  <c r="AB84" i="1" s="1"/>
  <c r="AF84" i="1"/>
  <c r="W84" i="1"/>
  <c r="X84" i="1" s="1"/>
  <c r="AD84" i="1"/>
  <c r="AE84" i="1"/>
  <c r="H84" i="1"/>
  <c r="AA36" i="1"/>
  <c r="AB36" i="1" s="1"/>
  <c r="Y36" i="1"/>
  <c r="Z36" i="1" s="1"/>
  <c r="W36" i="1"/>
  <c r="H36" i="1"/>
  <c r="AF36" i="1"/>
  <c r="AE36" i="1"/>
  <c r="AD36" i="1"/>
  <c r="Y21" i="1"/>
  <c r="Z21" i="1" s="1"/>
  <c r="H21" i="1"/>
  <c r="AE21" i="1"/>
  <c r="AD21" i="1"/>
  <c r="W21" i="1"/>
  <c r="AF21" i="1"/>
  <c r="AA21" i="1"/>
  <c r="AB21" i="1" s="1"/>
  <c r="AD16" i="1"/>
  <c r="W16" i="1"/>
  <c r="AE16" i="1"/>
  <c r="AA16" i="1"/>
  <c r="AB16" i="1" s="1"/>
  <c r="H16" i="1"/>
  <c r="Y16" i="1"/>
  <c r="Z16" i="1" s="1"/>
  <c r="AF16" i="1"/>
  <c r="Y15" i="1"/>
  <c r="Z15" i="1" s="1"/>
  <c r="AD15" i="1"/>
  <c r="H15" i="1"/>
  <c r="AA15" i="1"/>
  <c r="AB15" i="1" s="1"/>
  <c r="AE15" i="1"/>
  <c r="W15" i="1"/>
  <c r="AF14" i="1"/>
  <c r="AE14" i="1"/>
  <c r="H14" i="1"/>
  <c r="AA14" i="1"/>
  <c r="AB14" i="1" s="1"/>
  <c r="Y14" i="1"/>
  <c r="Z14" i="1" s="1"/>
  <c r="W14" i="1"/>
  <c r="Y13" i="1"/>
  <c r="Z13" i="1" s="1"/>
  <c r="AF13" i="1"/>
  <c r="AA13" i="1"/>
  <c r="AB13" i="1" s="1"/>
  <c r="AD13" i="1"/>
  <c r="W13" i="1"/>
  <c r="H13" i="1"/>
  <c r="AD12" i="1"/>
  <c r="AA12" i="1"/>
  <c r="AB12" i="1" s="1"/>
  <c r="W12" i="1"/>
  <c r="AE12" i="1"/>
  <c r="Y12" i="1"/>
  <c r="Z12" i="1" s="1"/>
  <c r="H12" i="1"/>
  <c r="Y11" i="1"/>
  <c r="Z11" i="1" s="1"/>
  <c r="AD11" i="1"/>
  <c r="H11" i="1"/>
  <c r="AF11" i="1"/>
  <c r="W11" i="1"/>
  <c r="AA11" i="1"/>
  <c r="AB11" i="1" s="1"/>
  <c r="AE11" i="1"/>
  <c r="B40" i="1"/>
  <c r="B87" i="1"/>
  <c r="B55" i="1"/>
  <c r="B23" i="1"/>
  <c r="B74" i="1"/>
  <c r="B42" i="1"/>
  <c r="B10" i="1"/>
  <c r="B88" i="1"/>
  <c r="B93" i="1"/>
  <c r="B85" i="1"/>
  <c r="B45" i="1"/>
  <c r="B95" i="1"/>
  <c r="B31" i="1"/>
  <c r="B50" i="1"/>
  <c r="B72" i="1"/>
  <c r="B84" i="1"/>
  <c r="B36" i="1"/>
  <c r="B21" i="1"/>
  <c r="B75" i="1"/>
  <c r="B11" i="1"/>
  <c r="B46" i="1"/>
  <c r="B4" i="1"/>
  <c r="BC4" i="1" s="1"/>
  <c r="B44" i="1"/>
  <c r="B81" i="1"/>
  <c r="B99" i="1"/>
  <c r="B67" i="1"/>
  <c r="B35" i="1"/>
  <c r="B102" i="1"/>
  <c r="B70" i="1"/>
  <c r="B38" i="1"/>
  <c r="B8" i="1"/>
  <c r="B100" i="1"/>
  <c r="B68" i="1"/>
  <c r="B61" i="1"/>
  <c r="B65" i="1"/>
  <c r="B73" i="1"/>
  <c r="B25" i="1"/>
  <c r="B80" i="1"/>
  <c r="B79" i="1"/>
  <c r="B15" i="1"/>
  <c r="B66" i="1"/>
  <c r="B53" i="1"/>
  <c r="B92" i="1"/>
  <c r="B59" i="1"/>
  <c r="B78" i="1"/>
  <c r="B30" i="1"/>
  <c r="B57" i="1"/>
  <c r="B77" i="1"/>
  <c r="B56" i="1"/>
  <c r="B24" i="1"/>
  <c r="B71" i="1"/>
  <c r="B39" i="1"/>
  <c r="B90" i="1"/>
  <c r="B58" i="1"/>
  <c r="B26" i="1"/>
  <c r="B12" i="1"/>
  <c r="B13" i="1"/>
  <c r="B16" i="1"/>
  <c r="B5" i="1"/>
  <c r="B96" i="1"/>
  <c r="B63" i="1"/>
  <c r="B98" i="1"/>
  <c r="B18" i="1"/>
  <c r="B69" i="1"/>
  <c r="B28" i="1"/>
  <c r="B37" i="1"/>
  <c r="B76" i="1"/>
  <c r="B43" i="1"/>
  <c r="B94" i="1"/>
  <c r="B14" i="1"/>
  <c r="B32" i="1"/>
  <c r="B97" i="1"/>
  <c r="B33" i="1"/>
  <c r="B83" i="1"/>
  <c r="B51" i="1"/>
  <c r="B19" i="1"/>
  <c r="B86" i="1"/>
  <c r="B54" i="1"/>
  <c r="B22" i="1"/>
  <c r="B20" i="1"/>
  <c r="B60" i="1"/>
  <c r="B52" i="1"/>
  <c r="B101" i="1"/>
  <c r="B89" i="1"/>
  <c r="B17" i="1"/>
  <c r="B41" i="1"/>
  <c r="B9" i="1"/>
  <c r="B64" i="1"/>
  <c r="B47" i="1"/>
  <c r="B82" i="1"/>
  <c r="B34" i="1"/>
  <c r="B29" i="1"/>
  <c r="B91" i="1"/>
  <c r="B62" i="1"/>
  <c r="B48" i="1"/>
  <c r="B49" i="1"/>
  <c r="B7" i="1"/>
  <c r="H4" i="1"/>
  <c r="Y4" i="1"/>
  <c r="Z4" i="1" s="1"/>
  <c r="AA4" i="1"/>
  <c r="AB4" i="1" s="1"/>
  <c r="F35" i="18"/>
  <c r="F36" i="18"/>
  <c r="F34" i="18"/>
  <c r="BZ5" i="2"/>
  <c r="B23" i="3"/>
  <c r="AC43" i="1" l="1"/>
  <c r="AK43" i="1" s="1"/>
  <c r="AC83" i="1"/>
  <c r="AK83" i="1" s="1"/>
  <c r="BD83" i="1" s="1"/>
  <c r="AC87" i="1"/>
  <c r="AK87" i="1" s="1"/>
  <c r="BD87" i="1" s="1"/>
  <c r="AC77" i="1"/>
  <c r="AK77" i="1" s="1"/>
  <c r="BD77" i="1" s="1"/>
  <c r="AC47" i="1"/>
  <c r="AK47" i="1" s="1"/>
  <c r="BD47" i="1" s="1"/>
  <c r="AC73" i="1"/>
  <c r="AK73" i="1" s="1"/>
  <c r="BD73" i="1" s="1"/>
  <c r="AC54" i="1"/>
  <c r="AK54" i="1" s="1"/>
  <c r="BD54" i="1" s="1"/>
  <c r="AC62" i="1"/>
  <c r="AK62" i="1" s="1"/>
  <c r="BD62" i="1" s="1"/>
  <c r="AC55" i="1"/>
  <c r="AK55" i="1" s="1"/>
  <c r="BD55" i="1" s="1"/>
  <c r="AC45" i="1"/>
  <c r="AK45" i="1" s="1"/>
  <c r="AC93" i="1"/>
  <c r="AK93" i="1" s="1"/>
  <c r="BD93" i="1" s="1"/>
  <c r="AC29" i="1"/>
  <c r="AK29" i="1" s="1"/>
  <c r="AC102" i="1"/>
  <c r="AK102" i="1" s="1"/>
  <c r="BD102" i="1" s="1"/>
  <c r="AC92" i="1"/>
  <c r="AK92" i="1" s="1"/>
  <c r="BD92" i="1" s="1"/>
  <c r="AC79" i="1"/>
  <c r="AK79" i="1" s="1"/>
  <c r="BD79" i="1" s="1"/>
  <c r="AC65" i="1"/>
  <c r="AK65" i="1" s="1"/>
  <c r="BD65" i="1" s="1"/>
  <c r="AC72" i="1"/>
  <c r="AK72" i="1" s="1"/>
  <c r="BD72" i="1" s="1"/>
  <c r="AC98" i="1"/>
  <c r="AK98" i="1" s="1"/>
  <c r="BD98" i="1" s="1"/>
  <c r="AC99" i="1"/>
  <c r="AK99" i="1" s="1"/>
  <c r="BD99" i="1" s="1"/>
  <c r="AC46" i="1"/>
  <c r="AK46" i="1" s="1"/>
  <c r="AC69" i="1"/>
  <c r="AK69" i="1" s="1"/>
  <c r="BD69" i="1" s="1"/>
  <c r="AC90" i="1"/>
  <c r="AK90" i="1" s="1"/>
  <c r="BD90" i="1" s="1"/>
  <c r="AC53" i="1"/>
  <c r="AK53" i="1" s="1"/>
  <c r="BD53" i="1" s="1"/>
  <c r="AC63" i="1"/>
  <c r="AK63" i="1" s="1"/>
  <c r="BD63" i="1" s="1"/>
  <c r="AC89" i="1"/>
  <c r="AK89" i="1" s="1"/>
  <c r="BD89" i="1" s="1"/>
  <c r="AC67" i="1"/>
  <c r="AK67" i="1" s="1"/>
  <c r="BD67" i="1" s="1"/>
  <c r="AC49" i="1"/>
  <c r="AK49" i="1" s="1"/>
  <c r="BD49" i="1" s="1"/>
  <c r="AC91" i="1"/>
  <c r="AK91" i="1" s="1"/>
  <c r="BD91" i="1" s="1"/>
  <c r="AC76" i="1"/>
  <c r="AK76" i="1" s="1"/>
  <c r="BD76" i="1" s="1"/>
  <c r="AC84" i="1"/>
  <c r="AK84" i="1" s="1"/>
  <c r="BD84" i="1" s="1"/>
  <c r="AC64" i="1"/>
  <c r="AK64" i="1" s="1"/>
  <c r="BD64" i="1" s="1"/>
  <c r="AC39" i="1"/>
  <c r="AK39" i="1" s="1"/>
  <c r="AC97" i="1"/>
  <c r="AK97" i="1" s="1"/>
  <c r="BD97" i="1" s="1"/>
  <c r="BC7" i="1"/>
  <c r="AC96" i="1"/>
  <c r="AK96" i="1" s="1"/>
  <c r="BD96" i="1" s="1"/>
  <c r="AC86" i="1"/>
  <c r="AK86" i="1" s="1"/>
  <c r="BD86" i="1" s="1"/>
  <c r="AC51" i="1"/>
  <c r="AK51" i="1" s="1"/>
  <c r="BD51" i="1" s="1"/>
  <c r="AC56" i="1"/>
  <c r="AK56" i="1" s="1"/>
  <c r="BD56" i="1" s="1"/>
  <c r="AC94" i="1"/>
  <c r="AK94" i="1" s="1"/>
  <c r="BD94" i="1" s="1"/>
  <c r="AC80" i="1"/>
  <c r="AK80" i="1" s="1"/>
  <c r="BD80" i="1" s="1"/>
  <c r="AC48" i="1"/>
  <c r="AK48" i="1" s="1"/>
  <c r="BD48" i="1" s="1"/>
  <c r="AC37" i="1"/>
  <c r="AC101" i="1"/>
  <c r="AK101" i="1" s="1"/>
  <c r="BD101" i="1" s="1"/>
  <c r="AC70" i="1"/>
  <c r="AK70" i="1" s="1"/>
  <c r="BD70" i="1" s="1"/>
  <c r="AC26" i="1"/>
  <c r="AC58" i="1"/>
  <c r="AK58" i="1" s="1"/>
  <c r="BD58" i="1" s="1"/>
  <c r="AC44" i="1"/>
  <c r="AK44" i="1" s="1"/>
  <c r="AC78" i="1"/>
  <c r="AK78" i="1" s="1"/>
  <c r="BD78" i="1" s="1"/>
  <c r="AC59" i="1"/>
  <c r="AK59" i="1" s="1"/>
  <c r="BD59" i="1" s="1"/>
  <c r="AC74" i="1"/>
  <c r="AK74" i="1" s="1"/>
  <c r="BD74" i="1" s="1"/>
  <c r="AC40" i="1"/>
  <c r="AK40" i="1" s="1"/>
  <c r="AC81" i="1"/>
  <c r="AK81" i="1" s="1"/>
  <c r="BD81" i="1" s="1"/>
  <c r="AC71" i="1"/>
  <c r="AK71" i="1" s="1"/>
  <c r="BD71" i="1" s="1"/>
  <c r="AC68" i="1"/>
  <c r="AK68" i="1" s="1"/>
  <c r="BD68" i="1" s="1"/>
  <c r="AC42" i="1"/>
  <c r="AK42" i="1" s="1"/>
  <c r="AC66" i="1"/>
  <c r="AK66" i="1" s="1"/>
  <c r="BD66" i="1" s="1"/>
  <c r="AC85" i="1"/>
  <c r="AK85" i="1" s="1"/>
  <c r="BD85" i="1" s="1"/>
  <c r="AC57" i="1"/>
  <c r="AK57" i="1" s="1"/>
  <c r="BD57" i="1" s="1"/>
  <c r="AC95" i="1"/>
  <c r="AK95" i="1" s="1"/>
  <c r="BD95" i="1" s="1"/>
  <c r="AC41" i="1"/>
  <c r="AK41" i="1" s="1"/>
  <c r="AC28" i="1"/>
  <c r="AC50" i="1"/>
  <c r="AK50" i="1" s="1"/>
  <c r="BD50" i="1" s="1"/>
  <c r="AC82" i="1"/>
  <c r="AK82" i="1" s="1"/>
  <c r="BD82" i="1" s="1"/>
  <c r="AC52" i="1"/>
  <c r="AK52" i="1" s="1"/>
  <c r="BD52" i="1" s="1"/>
  <c r="AC60" i="1"/>
  <c r="AK60" i="1" s="1"/>
  <c r="BD60" i="1" s="1"/>
  <c r="AC88" i="1"/>
  <c r="AK88" i="1" s="1"/>
  <c r="BD88" i="1" s="1"/>
  <c r="AC61" i="1"/>
  <c r="AK61" i="1" s="1"/>
  <c r="BD61" i="1" s="1"/>
  <c r="AC100" i="1"/>
  <c r="AK100" i="1" s="1"/>
  <c r="BD100" i="1" s="1"/>
  <c r="AC30" i="1"/>
  <c r="AC75" i="1"/>
  <c r="AK75" i="1" s="1"/>
  <c r="BD75" i="1" s="1"/>
  <c r="BC41" i="1"/>
  <c r="BC83" i="1"/>
  <c r="BC98" i="1"/>
  <c r="BC53" i="1"/>
  <c r="BC38" i="1"/>
  <c r="BC72" i="1"/>
  <c r="BC55" i="1"/>
  <c r="BC49" i="1"/>
  <c r="BC91" i="1"/>
  <c r="BC47" i="1"/>
  <c r="BC17" i="1"/>
  <c r="BC60" i="1"/>
  <c r="BC86" i="1"/>
  <c r="BC33" i="1"/>
  <c r="BC94" i="1"/>
  <c r="BC28" i="1"/>
  <c r="BC63" i="1"/>
  <c r="BC13" i="1"/>
  <c r="BC90" i="1"/>
  <c r="BC56" i="1"/>
  <c r="BC78" i="1"/>
  <c r="BC66" i="1"/>
  <c r="BC25" i="1"/>
  <c r="BC68" i="1"/>
  <c r="BC70" i="1"/>
  <c r="BC99" i="1"/>
  <c r="BC21" i="1"/>
  <c r="BC50" i="1"/>
  <c r="BC85" i="1"/>
  <c r="BC42" i="1"/>
  <c r="BC87" i="1"/>
  <c r="BC27" i="1"/>
  <c r="BC52" i="1"/>
  <c r="BC14" i="1"/>
  <c r="BC16" i="1"/>
  <c r="BC24" i="1"/>
  <c r="BC80" i="1"/>
  <c r="BC67" i="1"/>
  <c r="BC10" i="1"/>
  <c r="BC48" i="1"/>
  <c r="BC29" i="1"/>
  <c r="BC64" i="1"/>
  <c r="BC89" i="1"/>
  <c r="BC20" i="1"/>
  <c r="BC19" i="1"/>
  <c r="BC97" i="1"/>
  <c r="BC43" i="1"/>
  <c r="BC69" i="1"/>
  <c r="BC96" i="1"/>
  <c r="BC12" i="1"/>
  <c r="BC39" i="1"/>
  <c r="BC77" i="1"/>
  <c r="BC59" i="1"/>
  <c r="BC15" i="1"/>
  <c r="BC73" i="1"/>
  <c r="BC100" i="1"/>
  <c r="BC102" i="1"/>
  <c r="BC81" i="1"/>
  <c r="BC46" i="1"/>
  <c r="BC36" i="1"/>
  <c r="BC31" i="1"/>
  <c r="BC93" i="1"/>
  <c r="BC74" i="1"/>
  <c r="BC40" i="1"/>
  <c r="BC82" i="1"/>
  <c r="BC54" i="1"/>
  <c r="BC37" i="1"/>
  <c r="BC58" i="1"/>
  <c r="BC30" i="1"/>
  <c r="BC61" i="1"/>
  <c r="BC75" i="1"/>
  <c r="BC45" i="1"/>
  <c r="BC62" i="1"/>
  <c r="BC34" i="1"/>
  <c r="BC9" i="1"/>
  <c r="BC101" i="1"/>
  <c r="BC22" i="1"/>
  <c r="BC51" i="1"/>
  <c r="BC32" i="1"/>
  <c r="BC76" i="1"/>
  <c r="BC18" i="1"/>
  <c r="BC5" i="1"/>
  <c r="BC188" i="1"/>
  <c r="BC119" i="1"/>
  <c r="BC226" i="1"/>
  <c r="BC216" i="1"/>
  <c r="BC202" i="1"/>
  <c r="BC248" i="1"/>
  <c r="BC196" i="1"/>
  <c r="BC117" i="1"/>
  <c r="BC131" i="1"/>
  <c r="BC252" i="1"/>
  <c r="BC121" i="1"/>
  <c r="BC116" i="1"/>
  <c r="BC139" i="1"/>
  <c r="BC233" i="1"/>
  <c r="BC209" i="1"/>
  <c r="BC192" i="1"/>
  <c r="BC204" i="1"/>
  <c r="BC133" i="1"/>
  <c r="BC197" i="1"/>
  <c r="BC251" i="1"/>
  <c r="BC222" i="1"/>
  <c r="BC253" i="1"/>
  <c r="BC175" i="1"/>
  <c r="BC136" i="1"/>
  <c r="BC105" i="1"/>
  <c r="BC113" i="1"/>
  <c r="BC241" i="1"/>
  <c r="BC177" i="1"/>
  <c r="BC211" i="1"/>
  <c r="BC127" i="1"/>
  <c r="BC221" i="1"/>
  <c r="BC230" i="1"/>
  <c r="BC120" i="1"/>
  <c r="BC200" i="1"/>
  <c r="BC124" i="1"/>
  <c r="BC145" i="1"/>
  <c r="BC156" i="1"/>
  <c r="BC189" i="1"/>
  <c r="BC231" i="1"/>
  <c r="BC180" i="1"/>
  <c r="BC187" i="1"/>
  <c r="BC207" i="1"/>
  <c r="BC182" i="1"/>
  <c r="BC178" i="1"/>
  <c r="BC167" i="1"/>
  <c r="BC160" i="1"/>
  <c r="BC218" i="1"/>
  <c r="BC208" i="1"/>
  <c r="BC163" i="1"/>
  <c r="BC234" i="1"/>
  <c r="BC152" i="1"/>
  <c r="BC106" i="1"/>
  <c r="BC237" i="1"/>
  <c r="BC155" i="1"/>
  <c r="BC134" i="1"/>
  <c r="BC191" i="1"/>
  <c r="BC206" i="1"/>
  <c r="BC213" i="1"/>
  <c r="BC173" i="1"/>
  <c r="BC186" i="1"/>
  <c r="BC128" i="1"/>
  <c r="BC225" i="1"/>
  <c r="BC245" i="1"/>
  <c r="BC104" i="1"/>
  <c r="BC217" i="1"/>
  <c r="BC148" i="1"/>
  <c r="BC130" i="1"/>
  <c r="BC138" i="1"/>
  <c r="BC158" i="1"/>
  <c r="BC193" i="1"/>
  <c r="BC203" i="1"/>
  <c r="BC249" i="1"/>
  <c r="BC205" i="1"/>
  <c r="BC212" i="1"/>
  <c r="BC246" i="1"/>
  <c r="BC228" i="1"/>
  <c r="BC129" i="1"/>
  <c r="BC161" i="1"/>
  <c r="BC112" i="1"/>
  <c r="BC165" i="1"/>
  <c r="BC164" i="1"/>
  <c r="BC224" i="1"/>
  <c r="BC110" i="1"/>
  <c r="BC194" i="1"/>
  <c r="BC210" i="1"/>
  <c r="BC157" i="1"/>
  <c r="BC125" i="1"/>
  <c r="BC201" i="1"/>
  <c r="BC153" i="1"/>
  <c r="BC141" i="1"/>
  <c r="BC240" i="1"/>
  <c r="BC111" i="1"/>
  <c r="BC132" i="1"/>
  <c r="BC137" i="1"/>
  <c r="BC183" i="1"/>
  <c r="BC235" i="1"/>
  <c r="BC169" i="1"/>
  <c r="BC172" i="1"/>
  <c r="BC123" i="1"/>
  <c r="BC151" i="1"/>
  <c r="BC168" i="1"/>
  <c r="BC229" i="1"/>
  <c r="BC150" i="1"/>
  <c r="BC135" i="1"/>
  <c r="BC181" i="1"/>
  <c r="BC195" i="1"/>
  <c r="BC185" i="1"/>
  <c r="BC126" i="1"/>
  <c r="BC107" i="1"/>
  <c r="BC215" i="1"/>
  <c r="BC118" i="1"/>
  <c r="BC190" i="1"/>
  <c r="BC238" i="1"/>
  <c r="BC227" i="1"/>
  <c r="BC166" i="1"/>
  <c r="BC176" i="1"/>
  <c r="BC232" i="1"/>
  <c r="BC147" i="1"/>
  <c r="BC243" i="1"/>
  <c r="BC115" i="1"/>
  <c r="BC142" i="1"/>
  <c r="BC146" i="1"/>
  <c r="BC219" i="1"/>
  <c r="BC122" i="1"/>
  <c r="BC140" i="1"/>
  <c r="BC103" i="1"/>
  <c r="BC239" i="1"/>
  <c r="BC250" i="1"/>
  <c r="BC108" i="1"/>
  <c r="BC184" i="1"/>
  <c r="BC244" i="1"/>
  <c r="BC242" i="1"/>
  <c r="BC170" i="1"/>
  <c r="BC223" i="1"/>
  <c r="BC171" i="1"/>
  <c r="BC149" i="1"/>
  <c r="BC198" i="1"/>
  <c r="BC247" i="1"/>
  <c r="BC159" i="1"/>
  <c r="BC162" i="1"/>
  <c r="BC154" i="1"/>
  <c r="BC109" i="1"/>
  <c r="BC144" i="1"/>
  <c r="BC214" i="1"/>
  <c r="BC114" i="1"/>
  <c r="BC174" i="1"/>
  <c r="BC199" i="1"/>
  <c r="BC236" i="1"/>
  <c r="BC179" i="1"/>
  <c r="BC220" i="1"/>
  <c r="BC143" i="1"/>
  <c r="BC26" i="1"/>
  <c r="BC71" i="1"/>
  <c r="BC57" i="1"/>
  <c r="BC92" i="1"/>
  <c r="BC79" i="1"/>
  <c r="BC65" i="1"/>
  <c r="BC8" i="1"/>
  <c r="BC35" i="1"/>
  <c r="BC44" i="1"/>
  <c r="BC11" i="1"/>
  <c r="BC84" i="1"/>
  <c r="BC95" i="1"/>
  <c r="BC88" i="1"/>
  <c r="BC23" i="1"/>
  <c r="BC6" i="1"/>
  <c r="BD41" i="1" l="1"/>
  <c r="Y48" i="35"/>
  <c r="BD39" i="1"/>
  <c r="Y46" i="35"/>
  <c r="BD46" i="1"/>
  <c r="Y53" i="35"/>
  <c r="BD45" i="1"/>
  <c r="Y52" i="35"/>
  <c r="BD42" i="1"/>
  <c r="Y49" i="35"/>
  <c r="BD40" i="1"/>
  <c r="Y47" i="35"/>
  <c r="BD44" i="1"/>
  <c r="Y51" i="35"/>
  <c r="BD43" i="1"/>
  <c r="Y50" i="35"/>
  <c r="BD29" i="1"/>
  <c r="Y36" i="35"/>
  <c r="AE33" i="20"/>
  <c r="AF33" i="20"/>
  <c r="AE34" i="20"/>
  <c r="AF34" i="20"/>
  <c r="AE35" i="20"/>
  <c r="AF35" i="20"/>
  <c r="AE36" i="20"/>
  <c r="AF36" i="20"/>
  <c r="AE37" i="20"/>
  <c r="AF37" i="20"/>
  <c r="AE4" i="20"/>
  <c r="AF4" i="20"/>
  <c r="AE5" i="20"/>
  <c r="AF5" i="20"/>
  <c r="AE6" i="20"/>
  <c r="AF6" i="20"/>
  <c r="AE7" i="20"/>
  <c r="AF7" i="20"/>
  <c r="AE8" i="20"/>
  <c r="AF8" i="20"/>
  <c r="AE9" i="20"/>
  <c r="AF9" i="20"/>
  <c r="AE10" i="20"/>
  <c r="AF10" i="20"/>
  <c r="AE11" i="20"/>
  <c r="AF11" i="20"/>
  <c r="AE12" i="20"/>
  <c r="AF12" i="20"/>
  <c r="AE13" i="20"/>
  <c r="AF13" i="20"/>
  <c r="AE15" i="20"/>
  <c r="AF15" i="20"/>
  <c r="AE16" i="20"/>
  <c r="AF16" i="20"/>
  <c r="AE17" i="20"/>
  <c r="AF17" i="20"/>
  <c r="AE18" i="20"/>
  <c r="AF18" i="20"/>
  <c r="AE19" i="20"/>
  <c r="AF19" i="20"/>
  <c r="AE20" i="20"/>
  <c r="AF20" i="20"/>
  <c r="AE21" i="20"/>
  <c r="AF21" i="20"/>
  <c r="AE22" i="20"/>
  <c r="AF22" i="20"/>
  <c r="AE23" i="20"/>
  <c r="AF23" i="20"/>
  <c r="AE24" i="20"/>
  <c r="AF24" i="20"/>
  <c r="AE25" i="20"/>
  <c r="AF25" i="20"/>
  <c r="AE26" i="20"/>
  <c r="AF26" i="20"/>
  <c r="AE27" i="20"/>
  <c r="AF27" i="20"/>
  <c r="AE28" i="20"/>
  <c r="AF28" i="20"/>
  <c r="AE29" i="20"/>
  <c r="AF29" i="20"/>
  <c r="AE30" i="20"/>
  <c r="AF30" i="20"/>
  <c r="AE31" i="20"/>
  <c r="AF31" i="20"/>
  <c r="AE32" i="20"/>
  <c r="AF32" i="20"/>
  <c r="AF3" i="20"/>
  <c r="AE3" i="20"/>
  <c r="A9" i="1" l="1"/>
  <c r="A10" i="1"/>
  <c r="A11" i="1"/>
  <c r="A12" i="1"/>
  <c r="A13" i="1"/>
  <c r="A14" i="1"/>
  <c r="A15" i="1"/>
  <c r="A17" i="1"/>
  <c r="A18" i="1"/>
  <c r="A19" i="1"/>
  <c r="A21" i="1"/>
  <c r="A22" i="1"/>
  <c r="A23" i="1"/>
  <c r="A25" i="1"/>
  <c r="A26" i="1"/>
  <c r="A27" i="1"/>
  <c r="A28" i="1"/>
  <c r="A29" i="1"/>
  <c r="A30" i="1"/>
  <c r="A31" i="1"/>
  <c r="A33" i="1"/>
  <c r="A34" i="1"/>
  <c r="A37" i="1"/>
  <c r="A38" i="1"/>
  <c r="A39" i="1"/>
  <c r="A41" i="1"/>
  <c r="A42" i="1"/>
  <c r="A43" i="1"/>
  <c r="A45" i="1"/>
  <c r="A46" i="1"/>
  <c r="A47" i="1"/>
  <c r="BE47" i="1" s="1"/>
  <c r="A49" i="1"/>
  <c r="BE49" i="1" s="1"/>
  <c r="A50" i="1"/>
  <c r="BE50" i="1" s="1"/>
  <c r="A52" i="1"/>
  <c r="BE52" i="1" s="1"/>
  <c r="A53" i="1"/>
  <c r="BE53" i="1" s="1"/>
  <c r="A54" i="1"/>
  <c r="BE54" i="1" s="1"/>
  <c r="A55" i="1"/>
  <c r="BE55" i="1" s="1"/>
  <c r="A57" i="1"/>
  <c r="BE57" i="1" s="1"/>
  <c r="A58" i="1"/>
  <c r="BE58" i="1" s="1"/>
  <c r="A61" i="1"/>
  <c r="BE61" i="1" s="1"/>
  <c r="A62" i="1"/>
  <c r="BE62" i="1" s="1"/>
  <c r="A63" i="1"/>
  <c r="BE63" i="1" s="1"/>
  <c r="A65" i="1"/>
  <c r="BE65" i="1" s="1"/>
  <c r="A66" i="1"/>
  <c r="BE66" i="1" s="1"/>
  <c r="A68" i="1"/>
  <c r="BE68" i="1" s="1"/>
  <c r="A69" i="1"/>
  <c r="BE69" i="1" s="1"/>
  <c r="A70" i="1"/>
  <c r="BE70" i="1" s="1"/>
  <c r="A71" i="1"/>
  <c r="BE71" i="1" s="1"/>
  <c r="A73" i="1"/>
  <c r="BE73" i="1" s="1"/>
  <c r="A74" i="1"/>
  <c r="BE74" i="1" s="1"/>
  <c r="A76" i="1"/>
  <c r="BE76" i="1" s="1"/>
  <c r="A77" i="1"/>
  <c r="BE77" i="1" s="1"/>
  <c r="A78" i="1"/>
  <c r="BE78" i="1" s="1"/>
  <c r="A79" i="1"/>
  <c r="BE79" i="1" s="1"/>
  <c r="A80" i="1"/>
  <c r="BE80" i="1" s="1"/>
  <c r="A81" i="1"/>
  <c r="BE81" i="1" s="1"/>
  <c r="A82" i="1"/>
  <c r="BE82" i="1" s="1"/>
  <c r="A84" i="1"/>
  <c r="BE84" i="1" s="1"/>
  <c r="A85" i="1"/>
  <c r="BE85" i="1" s="1"/>
  <c r="A86" i="1"/>
  <c r="BE86" i="1" s="1"/>
  <c r="A88" i="1"/>
  <c r="BE88" i="1" s="1"/>
  <c r="A89" i="1"/>
  <c r="BE89" i="1" s="1"/>
  <c r="A90" i="1"/>
  <c r="BE90" i="1" s="1"/>
  <c r="A91" i="1"/>
  <c r="BE91" i="1" s="1"/>
  <c r="A92" i="1"/>
  <c r="BE92" i="1" s="1"/>
  <c r="A93" i="1"/>
  <c r="BE93" i="1" s="1"/>
  <c r="A94" i="1"/>
  <c r="BE94" i="1" s="1"/>
  <c r="A95" i="1"/>
  <c r="BE95" i="1" s="1"/>
  <c r="A96" i="1"/>
  <c r="BE96" i="1" s="1"/>
  <c r="A97" i="1"/>
  <c r="BE97" i="1" s="1"/>
  <c r="A98" i="1"/>
  <c r="BE98" i="1" s="1"/>
  <c r="A99" i="1"/>
  <c r="BE99" i="1" s="1"/>
  <c r="A100" i="1"/>
  <c r="BE100" i="1" s="1"/>
  <c r="A101" i="1"/>
  <c r="BE101" i="1" s="1"/>
  <c r="A102" i="1"/>
  <c r="BE102" i="1" s="1"/>
  <c r="E103" i="6"/>
  <c r="K109" i="35" s="1"/>
  <c r="E102" i="6"/>
  <c r="K108" i="35" s="1"/>
  <c r="E101" i="6"/>
  <c r="K107" i="35" s="1"/>
  <c r="E100" i="6"/>
  <c r="K106" i="35" s="1"/>
  <c r="E99" i="6"/>
  <c r="K105" i="35" s="1"/>
  <c r="E98" i="6"/>
  <c r="K104" i="35" s="1"/>
  <c r="E97" i="6"/>
  <c r="K103" i="35" s="1"/>
  <c r="E96" i="6"/>
  <c r="K102" i="35" s="1"/>
  <c r="E95" i="6"/>
  <c r="K101" i="35" s="1"/>
  <c r="E94" i="6"/>
  <c r="K100" i="35" s="1"/>
  <c r="E93" i="6"/>
  <c r="K99" i="35" s="1"/>
  <c r="E92" i="6"/>
  <c r="K98" i="35" s="1"/>
  <c r="E91" i="6"/>
  <c r="K97" i="35" s="1"/>
  <c r="E90" i="6"/>
  <c r="K96" i="35" s="1"/>
  <c r="E89" i="6"/>
  <c r="K95" i="35" s="1"/>
  <c r="E88" i="6"/>
  <c r="K94" i="35" s="1"/>
  <c r="E87" i="6"/>
  <c r="K93" i="35" s="1"/>
  <c r="E86" i="6"/>
  <c r="K92" i="35" s="1"/>
  <c r="E85" i="6"/>
  <c r="K91" i="35" s="1"/>
  <c r="E84" i="6"/>
  <c r="K90" i="35" s="1"/>
  <c r="E83" i="6"/>
  <c r="K89" i="35" s="1"/>
  <c r="E82" i="6"/>
  <c r="K88" i="35" s="1"/>
  <c r="E81" i="6"/>
  <c r="K87" i="35" s="1"/>
  <c r="E80" i="6"/>
  <c r="K86" i="35" s="1"/>
  <c r="E79" i="6"/>
  <c r="K85" i="35" s="1"/>
  <c r="E78" i="6"/>
  <c r="K84" i="35" s="1"/>
  <c r="E77" i="6"/>
  <c r="K83" i="35" s="1"/>
  <c r="E76" i="6"/>
  <c r="K82" i="35" s="1"/>
  <c r="E75" i="6"/>
  <c r="K81" i="35" s="1"/>
  <c r="E74" i="6"/>
  <c r="K80" i="35" s="1"/>
  <c r="E73" i="6"/>
  <c r="K79" i="35" s="1"/>
  <c r="E72" i="6"/>
  <c r="K78" i="35" s="1"/>
  <c r="E71" i="6"/>
  <c r="K77" i="35" s="1"/>
  <c r="E70" i="6"/>
  <c r="K76" i="35" s="1"/>
  <c r="E69" i="6"/>
  <c r="K75" i="35" s="1"/>
  <c r="E68" i="6"/>
  <c r="K74" i="35" s="1"/>
  <c r="E67" i="6"/>
  <c r="K73" i="35" s="1"/>
  <c r="E66" i="6"/>
  <c r="K72" i="35" s="1"/>
  <c r="E65" i="6"/>
  <c r="K71" i="35" s="1"/>
  <c r="E64" i="6"/>
  <c r="K70" i="35" s="1"/>
  <c r="E63" i="6"/>
  <c r="K69" i="35" s="1"/>
  <c r="E62" i="6"/>
  <c r="K68" i="35" s="1"/>
  <c r="E61" i="6"/>
  <c r="K67" i="35" s="1"/>
  <c r="E60" i="6"/>
  <c r="K66" i="35" s="1"/>
  <c r="E59" i="6"/>
  <c r="K65" i="35" s="1"/>
  <c r="E58" i="6"/>
  <c r="K64" i="35" s="1"/>
  <c r="E57" i="6"/>
  <c r="K63" i="35" s="1"/>
  <c r="E56" i="6"/>
  <c r="K62" i="35" s="1"/>
  <c r="E55" i="6"/>
  <c r="K61" i="35" s="1"/>
  <c r="E54" i="6"/>
  <c r="K60" i="35" s="1"/>
  <c r="E53" i="6"/>
  <c r="K59" i="35" s="1"/>
  <c r="E52" i="6"/>
  <c r="K58" i="35" s="1"/>
  <c r="E51" i="6"/>
  <c r="K57" i="35" s="1"/>
  <c r="E50" i="6"/>
  <c r="K56" i="35" s="1"/>
  <c r="E49" i="6"/>
  <c r="K55" i="35" s="1"/>
  <c r="E48" i="6"/>
  <c r="K54" i="35" s="1"/>
  <c r="E47" i="6"/>
  <c r="K53" i="35" s="1"/>
  <c r="E46" i="6"/>
  <c r="K52" i="35" s="1"/>
  <c r="E45" i="6"/>
  <c r="K51" i="35" s="1"/>
  <c r="E44" i="6"/>
  <c r="K50" i="35" s="1"/>
  <c r="E43" i="6"/>
  <c r="K49" i="35" s="1"/>
  <c r="E42" i="6"/>
  <c r="K48" i="35" s="1"/>
  <c r="E41" i="6"/>
  <c r="K47" i="35" s="1"/>
  <c r="E40" i="6"/>
  <c r="K46" i="35" s="1"/>
  <c r="E39" i="6"/>
  <c r="K45" i="35" s="1"/>
  <c r="E38" i="6"/>
  <c r="K44" i="35" s="1"/>
  <c r="E37" i="6"/>
  <c r="K43" i="35" s="1"/>
  <c r="E36" i="6"/>
  <c r="K42" i="35" s="1"/>
  <c r="E35" i="6"/>
  <c r="K41" i="35" s="1"/>
  <c r="E34" i="6"/>
  <c r="K40" i="35" s="1"/>
  <c r="E33" i="6"/>
  <c r="K39" i="35" s="1"/>
  <c r="E32" i="6"/>
  <c r="K38" i="35" s="1"/>
  <c r="E31" i="6"/>
  <c r="K37" i="35" s="1"/>
  <c r="E30" i="6"/>
  <c r="K36" i="35" s="1"/>
  <c r="E29" i="6"/>
  <c r="K35" i="35" s="1"/>
  <c r="E28" i="6"/>
  <c r="K34" i="35" s="1"/>
  <c r="B28" i="3"/>
  <c r="B27" i="3"/>
  <c r="B26" i="3"/>
  <c r="E6" i="6"/>
  <c r="E7" i="6"/>
  <c r="K13" i="35" s="1"/>
  <c r="E8" i="6"/>
  <c r="K14" i="35" s="1"/>
  <c r="E9" i="6"/>
  <c r="K15" i="35" s="1"/>
  <c r="E10" i="6"/>
  <c r="K16" i="35" s="1"/>
  <c r="E11" i="6"/>
  <c r="K17" i="35" s="1"/>
  <c r="E12" i="6"/>
  <c r="K18" i="35" s="1"/>
  <c r="E13" i="6"/>
  <c r="K19" i="35" s="1"/>
  <c r="E14" i="6"/>
  <c r="K20" i="35" s="1"/>
  <c r="E15" i="6"/>
  <c r="K21" i="35" s="1"/>
  <c r="E16" i="6"/>
  <c r="K22" i="35" s="1"/>
  <c r="E17" i="6"/>
  <c r="K23" i="35" s="1"/>
  <c r="E18" i="6"/>
  <c r="K24" i="35" s="1"/>
  <c r="E19" i="6"/>
  <c r="K25" i="35" s="1"/>
  <c r="E20" i="6"/>
  <c r="K26" i="35" s="1"/>
  <c r="E21" i="6"/>
  <c r="K27" i="35" s="1"/>
  <c r="E22" i="6"/>
  <c r="K28" i="35" s="1"/>
  <c r="E23" i="6"/>
  <c r="K29" i="35" s="1"/>
  <c r="E24" i="6"/>
  <c r="K30" i="35" s="1"/>
  <c r="E25" i="6"/>
  <c r="K31" i="35" s="1"/>
  <c r="E26" i="6"/>
  <c r="K32" i="35" s="1"/>
  <c r="E27" i="6"/>
  <c r="K33" i="35" s="1"/>
  <c r="E5" i="6"/>
  <c r="K11" i="35" s="1"/>
  <c r="K12" i="35" l="1"/>
  <c r="S55" i="35"/>
  <c r="N55" i="35"/>
  <c r="T55" i="35"/>
  <c r="O55" i="35"/>
  <c r="R55" i="35"/>
  <c r="L55" i="35"/>
  <c r="U55" i="35"/>
  <c r="M55" i="35"/>
  <c r="V55" i="35"/>
  <c r="Q55" i="35"/>
  <c r="P55" i="35"/>
  <c r="P57" i="35"/>
  <c r="R57" i="35"/>
  <c r="L57" i="35"/>
  <c r="O57" i="35"/>
  <c r="Q57" i="35"/>
  <c r="S57" i="35"/>
  <c r="T57" i="35"/>
  <c r="V57" i="35"/>
  <c r="U57" i="35"/>
  <c r="M57" i="35"/>
  <c r="N57" i="35"/>
  <c r="R59" i="35"/>
  <c r="O59" i="35"/>
  <c r="S59" i="35"/>
  <c r="L59" i="35"/>
  <c r="N59" i="35"/>
  <c r="T59" i="35"/>
  <c r="U59" i="35"/>
  <c r="M59" i="35"/>
  <c r="V59" i="35"/>
  <c r="Q59" i="35"/>
  <c r="P59" i="35"/>
  <c r="P61" i="35"/>
  <c r="O61" i="35"/>
  <c r="T61" i="35"/>
  <c r="L61" i="35"/>
  <c r="V61" i="35"/>
  <c r="U61" i="35"/>
  <c r="M61" i="35"/>
  <c r="N61" i="35"/>
  <c r="Q61" i="35"/>
  <c r="S61" i="35"/>
  <c r="R61" i="35"/>
  <c r="R63" i="35"/>
  <c r="T63" i="35"/>
  <c r="O63" i="35"/>
  <c r="L63" i="35"/>
  <c r="S63" i="35"/>
  <c r="N63" i="35"/>
  <c r="U63" i="35"/>
  <c r="M63" i="35"/>
  <c r="V63" i="35"/>
  <c r="Q63" i="35"/>
  <c r="P63" i="35"/>
  <c r="T65" i="35"/>
  <c r="P65" i="35"/>
  <c r="L65" i="35"/>
  <c r="V65" i="35"/>
  <c r="O65" i="35"/>
  <c r="U65" i="35"/>
  <c r="M65" i="35"/>
  <c r="N65" i="35"/>
  <c r="Q65" i="35"/>
  <c r="S65" i="35"/>
  <c r="R65" i="35"/>
  <c r="O67" i="35"/>
  <c r="L67" i="35"/>
  <c r="R67" i="35"/>
  <c r="T67" i="35"/>
  <c r="S67" i="35"/>
  <c r="N67" i="35"/>
  <c r="U67" i="35"/>
  <c r="M67" i="35"/>
  <c r="V67" i="35"/>
  <c r="Q67" i="35"/>
  <c r="P67" i="35"/>
  <c r="V69" i="35"/>
  <c r="P69" i="35"/>
  <c r="L69" i="35"/>
  <c r="Q69" i="35"/>
  <c r="T69" i="35"/>
  <c r="N69" i="35"/>
  <c r="O69" i="35"/>
  <c r="R69" i="35"/>
  <c r="U69" i="35"/>
  <c r="M69" i="35"/>
  <c r="S69" i="35"/>
  <c r="R71" i="35"/>
  <c r="T71" i="35"/>
  <c r="N71" i="35"/>
  <c r="S71" i="35"/>
  <c r="L71" i="35"/>
  <c r="Q71" i="35"/>
  <c r="P71" i="35"/>
  <c r="O71" i="35"/>
  <c r="U71" i="35"/>
  <c r="M71" i="35"/>
  <c r="V71" i="35"/>
  <c r="U73" i="35"/>
  <c r="M73" i="35"/>
  <c r="O73" i="35"/>
  <c r="N73" i="35"/>
  <c r="L73" i="35"/>
  <c r="R73" i="35"/>
  <c r="Q73" i="35"/>
  <c r="T73" i="35"/>
  <c r="S73" i="35"/>
  <c r="P73" i="35"/>
  <c r="V73" i="35"/>
  <c r="R75" i="35"/>
  <c r="L75" i="35"/>
  <c r="O75" i="35"/>
  <c r="N75" i="35"/>
  <c r="S75" i="35"/>
  <c r="T75" i="35"/>
  <c r="U75" i="35"/>
  <c r="M75" i="35"/>
  <c r="V75" i="35"/>
  <c r="Q75" i="35"/>
  <c r="P75" i="35"/>
  <c r="P77" i="35"/>
  <c r="L77" i="35"/>
  <c r="R77" i="35"/>
  <c r="Q77" i="35"/>
  <c r="T77" i="35"/>
  <c r="S77" i="35"/>
  <c r="V77" i="35"/>
  <c r="U77" i="35"/>
  <c r="M77" i="35"/>
  <c r="O77" i="35"/>
  <c r="N77" i="35"/>
  <c r="R79" i="35"/>
  <c r="L79" i="35"/>
  <c r="S79" i="35"/>
  <c r="O79" i="35"/>
  <c r="N79" i="35"/>
  <c r="T79" i="35"/>
  <c r="Q79" i="35"/>
  <c r="P79" i="35"/>
  <c r="U79" i="35"/>
  <c r="M79" i="35"/>
  <c r="V79" i="35"/>
  <c r="P81" i="35"/>
  <c r="V81" i="35"/>
  <c r="Q81" i="35"/>
  <c r="T81" i="35"/>
  <c r="S81" i="35"/>
  <c r="L81" i="35"/>
  <c r="U81" i="35"/>
  <c r="M81" i="35"/>
  <c r="O81" i="35"/>
  <c r="N81" i="35"/>
  <c r="R81" i="35"/>
  <c r="T83" i="35"/>
  <c r="O83" i="35"/>
  <c r="S83" i="35"/>
  <c r="R83" i="35"/>
  <c r="L83" i="35"/>
  <c r="N83" i="35"/>
  <c r="U83" i="35"/>
  <c r="M83" i="35"/>
  <c r="V83" i="35"/>
  <c r="Q83" i="35"/>
  <c r="P83" i="35"/>
  <c r="L85" i="35"/>
  <c r="P85" i="35"/>
  <c r="R85" i="35"/>
  <c r="U85" i="35"/>
  <c r="M85" i="35"/>
  <c r="O85" i="35"/>
  <c r="N85" i="35"/>
  <c r="Q85" i="35"/>
  <c r="T85" i="35"/>
  <c r="S85" i="35"/>
  <c r="V85" i="35"/>
  <c r="T87" i="35"/>
  <c r="O87" i="35"/>
  <c r="R87" i="35"/>
  <c r="S87" i="35"/>
  <c r="L87" i="35"/>
  <c r="Q87" i="35"/>
  <c r="P87" i="35"/>
  <c r="N87" i="35"/>
  <c r="U87" i="35"/>
  <c r="M87" i="35"/>
  <c r="V87" i="35"/>
  <c r="P89" i="35"/>
  <c r="Q89" i="35"/>
  <c r="T89" i="35"/>
  <c r="S89" i="35"/>
  <c r="R89" i="35"/>
  <c r="U89" i="35"/>
  <c r="M89" i="35"/>
  <c r="O89" i="35"/>
  <c r="N89" i="35"/>
  <c r="L89" i="35"/>
  <c r="V89" i="35"/>
  <c r="S91" i="35"/>
  <c r="T91" i="35"/>
  <c r="N91" i="35"/>
  <c r="O91" i="35"/>
  <c r="U91" i="35"/>
  <c r="M91" i="35"/>
  <c r="V91" i="35"/>
  <c r="R91" i="35"/>
  <c r="L91" i="35"/>
  <c r="Q91" i="35"/>
  <c r="P91" i="35"/>
  <c r="R93" i="35"/>
  <c r="L93" i="35"/>
  <c r="P93" i="35"/>
  <c r="U93" i="35"/>
  <c r="M93" i="35"/>
  <c r="O93" i="35"/>
  <c r="N93" i="35"/>
  <c r="Q93" i="35"/>
  <c r="T93" i="35"/>
  <c r="S93" i="35"/>
  <c r="V93" i="35"/>
  <c r="S95" i="35"/>
  <c r="O95" i="35"/>
  <c r="T95" i="35"/>
  <c r="N95" i="35"/>
  <c r="L95" i="35"/>
  <c r="Q95" i="35"/>
  <c r="P95" i="35"/>
  <c r="R95" i="35"/>
  <c r="U95" i="35"/>
  <c r="M95" i="35"/>
  <c r="V95" i="35"/>
  <c r="P97" i="35"/>
  <c r="Q97" i="35"/>
  <c r="T97" i="35"/>
  <c r="S97" i="35"/>
  <c r="V97" i="35"/>
  <c r="L97" i="35"/>
  <c r="U97" i="35"/>
  <c r="M97" i="35"/>
  <c r="O97" i="35"/>
  <c r="N97" i="35"/>
  <c r="R97" i="35"/>
  <c r="O99" i="35"/>
  <c r="N99" i="35"/>
  <c r="L99" i="35"/>
  <c r="R99" i="35"/>
  <c r="T99" i="35"/>
  <c r="S99" i="35"/>
  <c r="U99" i="35"/>
  <c r="M99" i="35"/>
  <c r="V99" i="35"/>
  <c r="Q99" i="35"/>
  <c r="P99" i="35"/>
  <c r="P101" i="35"/>
  <c r="L101" i="35"/>
  <c r="R101" i="35"/>
  <c r="U101" i="35"/>
  <c r="M101" i="35"/>
  <c r="O101" i="35"/>
  <c r="N101" i="35"/>
  <c r="Q101" i="35"/>
  <c r="T101" i="35"/>
  <c r="S101" i="35"/>
  <c r="V101" i="35"/>
  <c r="V103" i="35"/>
  <c r="S103" i="35"/>
  <c r="L103" i="35"/>
  <c r="P103" i="35"/>
  <c r="T103" i="35"/>
  <c r="R103" i="35"/>
  <c r="N103" i="35"/>
  <c r="Q103" i="35"/>
  <c r="M103" i="35"/>
  <c r="U103" i="35"/>
  <c r="O103" i="35"/>
  <c r="R105" i="35"/>
  <c r="P105" i="35"/>
  <c r="T105" i="35"/>
  <c r="V105" i="35"/>
  <c r="L105" i="35"/>
  <c r="S105" i="35"/>
  <c r="N105" i="35"/>
  <c r="Q105" i="35"/>
  <c r="M105" i="35"/>
  <c r="U105" i="35"/>
  <c r="O105" i="35"/>
  <c r="S107" i="35"/>
  <c r="L107" i="35"/>
  <c r="P107" i="35"/>
  <c r="V107" i="35"/>
  <c r="T107" i="35"/>
  <c r="R107" i="35"/>
  <c r="N107" i="35"/>
  <c r="Q107" i="35"/>
  <c r="M107" i="35"/>
  <c r="U107" i="35"/>
  <c r="O107" i="35"/>
  <c r="R109" i="35"/>
  <c r="P109" i="35"/>
  <c r="T109" i="35"/>
  <c r="V109" i="35"/>
  <c r="L109" i="35"/>
  <c r="S109" i="35"/>
  <c r="N109" i="35"/>
  <c r="Q109" i="35"/>
  <c r="M109" i="35"/>
  <c r="U109" i="35"/>
  <c r="O109" i="35"/>
  <c r="U54" i="35"/>
  <c r="M54" i="35"/>
  <c r="O54" i="35"/>
  <c r="N54" i="35"/>
  <c r="L54" i="35"/>
  <c r="P54" i="35"/>
  <c r="Q54" i="35"/>
  <c r="T54" i="35"/>
  <c r="R54" i="35"/>
  <c r="V54" i="35"/>
  <c r="S54" i="35"/>
  <c r="U56" i="35"/>
  <c r="M56" i="35"/>
  <c r="L56" i="35"/>
  <c r="N56" i="35"/>
  <c r="O56" i="35"/>
  <c r="Q56" i="35"/>
  <c r="R56" i="35"/>
  <c r="S56" i="35"/>
  <c r="T56" i="35"/>
  <c r="V56" i="35"/>
  <c r="P56" i="35"/>
  <c r="P58" i="35"/>
  <c r="N58" i="35"/>
  <c r="V58" i="35"/>
  <c r="L58" i="35"/>
  <c r="S58" i="35"/>
  <c r="U58" i="35"/>
  <c r="M58" i="35"/>
  <c r="O58" i="35"/>
  <c r="Q58" i="35"/>
  <c r="T58" i="35"/>
  <c r="R58" i="35"/>
  <c r="P60" i="35"/>
  <c r="O60" i="35"/>
  <c r="T60" i="35"/>
  <c r="V60" i="35"/>
  <c r="N60" i="35"/>
  <c r="U60" i="35"/>
  <c r="M60" i="35"/>
  <c r="L60" i="35"/>
  <c r="Q60" i="35"/>
  <c r="R60" i="35"/>
  <c r="S60" i="35"/>
  <c r="S62" i="35"/>
  <c r="V62" i="35"/>
  <c r="N62" i="35"/>
  <c r="P62" i="35"/>
  <c r="L62" i="35"/>
  <c r="U62" i="35"/>
  <c r="M62" i="35"/>
  <c r="O62" i="35"/>
  <c r="Q62" i="35"/>
  <c r="T62" i="35"/>
  <c r="R62" i="35"/>
  <c r="V64" i="35"/>
  <c r="O64" i="35"/>
  <c r="P64" i="35"/>
  <c r="T64" i="35"/>
  <c r="N64" i="35"/>
  <c r="U64" i="35"/>
  <c r="M64" i="35"/>
  <c r="L64" i="35"/>
  <c r="Q64" i="35"/>
  <c r="R64" i="35"/>
  <c r="S64" i="35"/>
  <c r="S66" i="35"/>
  <c r="P66" i="35"/>
  <c r="R66" i="35"/>
  <c r="U66" i="35"/>
  <c r="M66" i="35"/>
  <c r="O66" i="35"/>
  <c r="V66" i="35"/>
  <c r="L66" i="35"/>
  <c r="Q66" i="35"/>
  <c r="T66" i="35"/>
  <c r="N66" i="35"/>
  <c r="T68" i="35"/>
  <c r="P68" i="35"/>
  <c r="S68" i="35"/>
  <c r="U68" i="35"/>
  <c r="M68" i="35"/>
  <c r="L68" i="35"/>
  <c r="O68" i="35"/>
  <c r="N68" i="35"/>
  <c r="Q68" i="35"/>
  <c r="R68" i="35"/>
  <c r="V68" i="35"/>
  <c r="T70" i="35"/>
  <c r="L70" i="35"/>
  <c r="N70" i="35"/>
  <c r="R70" i="35"/>
  <c r="O70" i="35"/>
  <c r="Q70" i="35"/>
  <c r="P70" i="35"/>
  <c r="S70" i="35"/>
  <c r="M70" i="35"/>
  <c r="U70" i="35"/>
  <c r="V70" i="35"/>
  <c r="T72" i="35"/>
  <c r="O72" i="35"/>
  <c r="P72" i="35"/>
  <c r="Q72" i="35"/>
  <c r="S72" i="35"/>
  <c r="R72" i="35"/>
  <c r="V72" i="35"/>
  <c r="U72" i="35"/>
  <c r="M72" i="35"/>
  <c r="N72" i="35"/>
  <c r="L72" i="35"/>
  <c r="R74" i="35"/>
  <c r="T74" i="35"/>
  <c r="L74" i="35"/>
  <c r="S74" i="35"/>
  <c r="N74" i="35"/>
  <c r="O74" i="35"/>
  <c r="Q74" i="35"/>
  <c r="P74" i="35"/>
  <c r="U74" i="35"/>
  <c r="M74" i="35"/>
  <c r="V74" i="35"/>
  <c r="Q76" i="35"/>
  <c r="S76" i="35"/>
  <c r="R76" i="35"/>
  <c r="P76" i="35"/>
  <c r="V76" i="35"/>
  <c r="O76" i="35"/>
  <c r="U76" i="35"/>
  <c r="M76" i="35"/>
  <c r="N76" i="35"/>
  <c r="L76" i="35"/>
  <c r="T76" i="35"/>
  <c r="S78" i="35"/>
  <c r="L78" i="35"/>
  <c r="R78" i="35"/>
  <c r="T78" i="35"/>
  <c r="N78" i="35"/>
  <c r="O78" i="35"/>
  <c r="Q78" i="35"/>
  <c r="P78" i="35"/>
  <c r="U78" i="35"/>
  <c r="M78" i="35"/>
  <c r="V78" i="35"/>
  <c r="P80" i="35"/>
  <c r="T80" i="35"/>
  <c r="O80" i="35"/>
  <c r="Q80" i="35"/>
  <c r="S80" i="35"/>
  <c r="R80" i="35"/>
  <c r="V80" i="35"/>
  <c r="U80" i="35"/>
  <c r="M80" i="35"/>
  <c r="N80" i="35"/>
  <c r="L80" i="35"/>
  <c r="T82" i="35"/>
  <c r="R82" i="35"/>
  <c r="N82" i="35"/>
  <c r="S82" i="35"/>
  <c r="L82" i="35"/>
  <c r="O82" i="35"/>
  <c r="Q82" i="35"/>
  <c r="P82" i="35"/>
  <c r="U82" i="35"/>
  <c r="M82" i="35"/>
  <c r="V82" i="35"/>
  <c r="Q84" i="35"/>
  <c r="S84" i="35"/>
  <c r="R84" i="35"/>
  <c r="V84" i="35"/>
  <c r="O84" i="35"/>
  <c r="T84" i="35"/>
  <c r="U84" i="35"/>
  <c r="M84" i="35"/>
  <c r="N84" i="35"/>
  <c r="L84" i="35"/>
  <c r="P84" i="35"/>
  <c r="T86" i="35"/>
  <c r="R86" i="35"/>
  <c r="L86" i="35"/>
  <c r="S86" i="35"/>
  <c r="O86" i="35"/>
  <c r="N86" i="35"/>
  <c r="Q86" i="35"/>
  <c r="P86" i="35"/>
  <c r="U86" i="35"/>
  <c r="M86" i="35"/>
  <c r="V86" i="35"/>
  <c r="P88" i="35"/>
  <c r="T88" i="35"/>
  <c r="O88" i="35"/>
  <c r="U88" i="35"/>
  <c r="M88" i="35"/>
  <c r="N88" i="35"/>
  <c r="L88" i="35"/>
  <c r="Q88" i="35"/>
  <c r="S88" i="35"/>
  <c r="R88" i="35"/>
  <c r="V88" i="35"/>
  <c r="T90" i="35"/>
  <c r="N90" i="35"/>
  <c r="R90" i="35"/>
  <c r="L90" i="35"/>
  <c r="S90" i="35"/>
  <c r="O90" i="35"/>
  <c r="Q90" i="35"/>
  <c r="P90" i="35"/>
  <c r="U90" i="35"/>
  <c r="M90" i="35"/>
  <c r="V90" i="35"/>
  <c r="U92" i="35"/>
  <c r="M92" i="35"/>
  <c r="N92" i="35"/>
  <c r="L92" i="35"/>
  <c r="V92" i="35"/>
  <c r="O92" i="35"/>
  <c r="Q92" i="35"/>
  <c r="S92" i="35"/>
  <c r="R92" i="35"/>
  <c r="P92" i="35"/>
  <c r="T92" i="35"/>
  <c r="T94" i="35"/>
  <c r="R94" i="35"/>
  <c r="N94" i="35"/>
  <c r="S94" i="35"/>
  <c r="O94" i="35"/>
  <c r="L94" i="35"/>
  <c r="Q94" i="35"/>
  <c r="P94" i="35"/>
  <c r="U94" i="35"/>
  <c r="M94" i="35"/>
  <c r="V94" i="35"/>
  <c r="P96" i="35"/>
  <c r="T96" i="35"/>
  <c r="O96" i="35"/>
  <c r="U96" i="35"/>
  <c r="M96" i="35"/>
  <c r="N96" i="35"/>
  <c r="L96" i="35"/>
  <c r="Q96" i="35"/>
  <c r="S96" i="35"/>
  <c r="R96" i="35"/>
  <c r="V96" i="35"/>
  <c r="R98" i="35"/>
  <c r="S98" i="35"/>
  <c r="L98" i="35"/>
  <c r="N98" i="35"/>
  <c r="T98" i="35"/>
  <c r="O98" i="35"/>
  <c r="Q98" i="35"/>
  <c r="P98" i="35"/>
  <c r="U98" i="35"/>
  <c r="M98" i="35"/>
  <c r="V98" i="35"/>
  <c r="P100" i="35"/>
  <c r="U100" i="35"/>
  <c r="M100" i="35"/>
  <c r="N100" i="35"/>
  <c r="L100" i="35"/>
  <c r="T100" i="35"/>
  <c r="V100" i="35"/>
  <c r="O100" i="35"/>
  <c r="Q100" i="35"/>
  <c r="S100" i="35"/>
  <c r="R100" i="35"/>
  <c r="R102" i="35"/>
  <c r="N102" i="35"/>
  <c r="T102" i="35"/>
  <c r="S102" i="35"/>
  <c r="L102" i="35"/>
  <c r="O102" i="35"/>
  <c r="Q102" i="35"/>
  <c r="P102" i="35"/>
  <c r="U102" i="35"/>
  <c r="M102" i="35"/>
  <c r="V102" i="35"/>
  <c r="R104" i="35"/>
  <c r="T104" i="35"/>
  <c r="V104" i="35"/>
  <c r="N104" i="35"/>
  <c r="S104" i="35"/>
  <c r="L104" i="35"/>
  <c r="P104" i="35"/>
  <c r="M104" i="35"/>
  <c r="U104" i="35"/>
  <c r="O104" i="35"/>
  <c r="Q104" i="35"/>
  <c r="R106" i="35"/>
  <c r="N106" i="35"/>
  <c r="P106" i="35"/>
  <c r="S106" i="35"/>
  <c r="L106" i="35"/>
  <c r="T106" i="35"/>
  <c r="V106" i="35"/>
  <c r="M106" i="35"/>
  <c r="U106" i="35"/>
  <c r="O106" i="35"/>
  <c r="Q106" i="35"/>
  <c r="R108" i="35"/>
  <c r="T108" i="35"/>
  <c r="V108" i="35"/>
  <c r="N108" i="35"/>
  <c r="S108" i="35"/>
  <c r="L108" i="35"/>
  <c r="P108" i="35"/>
  <c r="M108" i="35"/>
  <c r="U108" i="35"/>
  <c r="O108" i="35"/>
  <c r="Q108" i="35"/>
  <c r="AZ24" i="6"/>
  <c r="BA24" i="6"/>
  <c r="AZ8" i="6"/>
  <c r="BA8" i="6"/>
  <c r="BA34" i="6"/>
  <c r="AZ34" i="6"/>
  <c r="BA46" i="6"/>
  <c r="AZ46" i="6"/>
  <c r="AZ58" i="6"/>
  <c r="BA58" i="6"/>
  <c r="BA66" i="6"/>
  <c r="AZ66" i="6"/>
  <c r="BA78" i="6"/>
  <c r="AZ78" i="6"/>
  <c r="BA90" i="6"/>
  <c r="AZ90" i="6"/>
  <c r="AZ102" i="6"/>
  <c r="BA102" i="6"/>
  <c r="AZ26" i="6"/>
  <c r="BA26" i="6"/>
  <c r="AZ22" i="6"/>
  <c r="BA22" i="6"/>
  <c r="BA18" i="6"/>
  <c r="AZ18" i="6"/>
  <c r="BA14" i="6"/>
  <c r="AZ14" i="6"/>
  <c r="AZ10" i="6"/>
  <c r="BA10" i="6"/>
  <c r="BA6" i="6"/>
  <c r="AZ6" i="6"/>
  <c r="BA28" i="6"/>
  <c r="AZ28" i="6"/>
  <c r="BA32" i="6"/>
  <c r="AZ32" i="6"/>
  <c r="BA36" i="6"/>
  <c r="AZ36" i="6"/>
  <c r="AZ40" i="6"/>
  <c r="BA40" i="6"/>
  <c r="BA44" i="6"/>
  <c r="AZ44" i="6"/>
  <c r="AZ48" i="6"/>
  <c r="BA48" i="6"/>
  <c r="BA52" i="6"/>
  <c r="AZ52" i="6"/>
  <c r="BA56" i="6"/>
  <c r="AZ56" i="6"/>
  <c r="AZ60" i="6"/>
  <c r="BA60" i="6"/>
  <c r="BA64" i="6"/>
  <c r="AZ64" i="6"/>
  <c r="BA68" i="6"/>
  <c r="AZ68" i="6"/>
  <c r="BA72" i="6"/>
  <c r="AZ72" i="6"/>
  <c r="BA76" i="6"/>
  <c r="AZ76" i="6"/>
  <c r="AZ80" i="6"/>
  <c r="BA80" i="6"/>
  <c r="BA84" i="6"/>
  <c r="AZ84" i="6"/>
  <c r="BA88" i="6"/>
  <c r="AZ88" i="6"/>
  <c r="AZ92" i="6"/>
  <c r="BA92" i="6"/>
  <c r="BA96" i="6"/>
  <c r="AZ96" i="6"/>
  <c r="AZ100" i="6"/>
  <c r="BA100" i="6"/>
  <c r="BA20" i="6"/>
  <c r="AZ20" i="6"/>
  <c r="BA30" i="6"/>
  <c r="AZ30" i="6"/>
  <c r="BA42" i="6"/>
  <c r="AZ42" i="6"/>
  <c r="BA54" i="6"/>
  <c r="AZ54" i="6"/>
  <c r="BA70" i="6"/>
  <c r="AZ70" i="6"/>
  <c r="BA86" i="6"/>
  <c r="AZ86" i="6"/>
  <c r="BA98" i="6"/>
  <c r="AZ98" i="6"/>
  <c r="AZ25" i="6"/>
  <c r="BA25" i="6"/>
  <c r="BA21" i="6"/>
  <c r="AZ21" i="6"/>
  <c r="AZ17" i="6"/>
  <c r="BA17" i="6"/>
  <c r="BA13" i="6"/>
  <c r="AZ13" i="6"/>
  <c r="BA9" i="6"/>
  <c r="AZ9" i="6"/>
  <c r="AZ29" i="6"/>
  <c r="BA29" i="6"/>
  <c r="AZ33" i="6"/>
  <c r="BA33" i="6"/>
  <c r="AZ37" i="6"/>
  <c r="BA37" i="6"/>
  <c r="BA41" i="6"/>
  <c r="AZ41" i="6"/>
  <c r="BA45" i="6"/>
  <c r="AZ45" i="6"/>
  <c r="BA49" i="6"/>
  <c r="AZ49" i="6"/>
  <c r="AZ53" i="6"/>
  <c r="BA53" i="6"/>
  <c r="AZ57" i="6"/>
  <c r="BA57" i="6"/>
  <c r="BA61" i="6"/>
  <c r="AZ61" i="6"/>
  <c r="BA65" i="6"/>
  <c r="AZ65" i="6"/>
  <c r="BA69" i="6"/>
  <c r="AZ69" i="6"/>
  <c r="BA73" i="6"/>
  <c r="AZ73" i="6"/>
  <c r="AZ77" i="6"/>
  <c r="BA77" i="6"/>
  <c r="AZ81" i="6"/>
  <c r="BA81" i="6"/>
  <c r="BA85" i="6"/>
  <c r="AZ85" i="6"/>
  <c r="BA89" i="6"/>
  <c r="AZ89" i="6"/>
  <c r="BA93" i="6"/>
  <c r="AZ93" i="6"/>
  <c r="BA97" i="6"/>
  <c r="AZ97" i="6"/>
  <c r="BA101" i="6"/>
  <c r="AZ101" i="6"/>
  <c r="BA16" i="6"/>
  <c r="AZ16" i="6"/>
  <c r="BA12" i="6"/>
  <c r="AZ12" i="6"/>
  <c r="BA38" i="6"/>
  <c r="AZ38" i="6"/>
  <c r="BA50" i="6"/>
  <c r="AZ50" i="6"/>
  <c r="BA62" i="6"/>
  <c r="AZ62" i="6"/>
  <c r="AZ74" i="6"/>
  <c r="BA74" i="6"/>
  <c r="BA82" i="6"/>
  <c r="AZ82" i="6"/>
  <c r="BA94" i="6"/>
  <c r="AZ94" i="6"/>
  <c r="BA27" i="6"/>
  <c r="AZ27" i="6"/>
  <c r="BA23" i="6"/>
  <c r="AZ23" i="6"/>
  <c r="AZ19" i="6"/>
  <c r="BA19" i="6"/>
  <c r="AZ15" i="6"/>
  <c r="BA15" i="6"/>
  <c r="BA11" i="6"/>
  <c r="AZ11" i="6"/>
  <c r="AZ7" i="6"/>
  <c r="BA7" i="6"/>
  <c r="AZ31" i="6"/>
  <c r="BA31" i="6"/>
  <c r="BA35" i="6"/>
  <c r="AZ35" i="6"/>
  <c r="BA39" i="6"/>
  <c r="AZ39" i="6"/>
  <c r="BA43" i="6"/>
  <c r="AZ43" i="6"/>
  <c r="BA47" i="6"/>
  <c r="AZ47" i="6"/>
  <c r="AZ51" i="6"/>
  <c r="BA51" i="6"/>
  <c r="AZ55" i="6"/>
  <c r="BA55" i="6"/>
  <c r="BA59" i="6"/>
  <c r="AZ59" i="6"/>
  <c r="BA63" i="6"/>
  <c r="AZ63" i="6"/>
  <c r="BA67" i="6"/>
  <c r="AZ67" i="6"/>
  <c r="BA71" i="6"/>
  <c r="AZ71" i="6"/>
  <c r="BA75" i="6"/>
  <c r="AZ75" i="6"/>
  <c r="BA79" i="6"/>
  <c r="AZ79" i="6"/>
  <c r="BA83" i="6"/>
  <c r="AZ83" i="6"/>
  <c r="BA87" i="6"/>
  <c r="AZ87" i="6"/>
  <c r="BA91" i="6"/>
  <c r="AZ91" i="6"/>
  <c r="BA95" i="6"/>
  <c r="AZ95" i="6"/>
  <c r="BA99" i="6"/>
  <c r="AZ99" i="6"/>
  <c r="BA103" i="6"/>
  <c r="AZ103" i="6"/>
  <c r="A105" i="6"/>
  <c r="EH105" i="6" s="1"/>
  <c r="A127" i="6"/>
  <c r="EH127" i="6" s="1"/>
  <c r="A114" i="6"/>
  <c r="EH114" i="6" s="1"/>
  <c r="A117" i="6"/>
  <c r="EH117" i="6" s="1"/>
  <c r="A129" i="6"/>
  <c r="EH129" i="6" s="1"/>
  <c r="A136" i="6"/>
  <c r="EH136" i="6" s="1"/>
  <c r="A147" i="6"/>
  <c r="EH147" i="6" s="1"/>
  <c r="A249" i="6"/>
  <c r="EH249" i="6" s="1"/>
  <c r="A243" i="6"/>
  <c r="EH243" i="6" s="1"/>
  <c r="A228" i="6"/>
  <c r="EH228" i="6" s="1"/>
  <c r="A230" i="6"/>
  <c r="EH230" i="6" s="1"/>
  <c r="A218" i="6"/>
  <c r="EH218" i="6" s="1"/>
  <c r="A207" i="6"/>
  <c r="EH207" i="6" s="1"/>
  <c r="A197" i="6"/>
  <c r="EH197" i="6" s="1"/>
  <c r="A189" i="6"/>
  <c r="EH189" i="6" s="1"/>
  <c r="A187" i="6"/>
  <c r="EH187" i="6" s="1"/>
  <c r="A171" i="6"/>
  <c r="EH171" i="6" s="1"/>
  <c r="A180" i="6"/>
  <c r="EH180" i="6" s="1"/>
  <c r="A174" i="6"/>
  <c r="EH174" i="6" s="1"/>
  <c r="A162" i="6"/>
  <c r="EH162" i="6" s="1"/>
  <c r="A157" i="6"/>
  <c r="EH157" i="6" s="1"/>
  <c r="A141" i="6"/>
  <c r="EH141" i="6" s="1"/>
  <c r="A138" i="6"/>
  <c r="EH138" i="6" s="1"/>
  <c r="A133" i="6"/>
  <c r="EH133" i="6" s="1"/>
  <c r="A119" i="6"/>
  <c r="EH119" i="6" s="1"/>
  <c r="A108" i="6"/>
  <c r="EH108" i="6" s="1"/>
  <c r="A122" i="6"/>
  <c r="EH122" i="6" s="1"/>
  <c r="A131" i="6"/>
  <c r="EH131" i="6" s="1"/>
  <c r="A155" i="6"/>
  <c r="EH155" i="6" s="1"/>
  <c r="A151" i="6"/>
  <c r="EH151" i="6" s="1"/>
  <c r="A160" i="6"/>
  <c r="EH160" i="6" s="1"/>
  <c r="A169" i="6"/>
  <c r="EH169" i="6" s="1"/>
  <c r="A118" i="6"/>
  <c r="EH118" i="6" s="1"/>
  <c r="A252" i="6"/>
  <c r="EH252" i="6" s="1"/>
  <c r="A244" i="6"/>
  <c r="EH244" i="6" s="1"/>
  <c r="A235" i="6"/>
  <c r="EH235" i="6" s="1"/>
  <c r="A241" i="6"/>
  <c r="EH241" i="6" s="1"/>
  <c r="A209" i="6"/>
  <c r="EH209" i="6" s="1"/>
  <c r="A221" i="6"/>
  <c r="EH221" i="6" s="1"/>
  <c r="A224" i="6"/>
  <c r="EH224" i="6" s="1"/>
  <c r="A205" i="6"/>
  <c r="EH205" i="6" s="1"/>
  <c r="A191" i="6"/>
  <c r="EH191" i="6" s="1"/>
  <c r="A175" i="6"/>
  <c r="EH175" i="6" s="1"/>
  <c r="A184" i="6"/>
  <c r="EH184" i="6" s="1"/>
  <c r="A178" i="6"/>
  <c r="EH178" i="6" s="1"/>
  <c r="A172" i="6"/>
  <c r="EH172" i="6" s="1"/>
  <c r="A161" i="6"/>
  <c r="EH161" i="6" s="1"/>
  <c r="A145" i="6"/>
  <c r="EH145" i="6" s="1"/>
  <c r="A146" i="6"/>
  <c r="EH146" i="6" s="1"/>
  <c r="A142" i="6"/>
  <c r="EH142" i="6" s="1"/>
  <c r="A109" i="6"/>
  <c r="EH109" i="6" s="1"/>
  <c r="A107" i="6"/>
  <c r="EH107" i="6" s="1"/>
  <c r="A121" i="6"/>
  <c r="EH121" i="6" s="1"/>
  <c r="A124" i="6"/>
  <c r="EH124" i="6" s="1"/>
  <c r="A239" i="6"/>
  <c r="EH239" i="6" s="1"/>
  <c r="A214" i="6"/>
  <c r="EH214" i="6" s="1"/>
  <c r="A203" i="6"/>
  <c r="EH203" i="6" s="1"/>
  <c r="A201" i="6"/>
  <c r="EH201" i="6" s="1"/>
  <c r="A167" i="6"/>
  <c r="EH167" i="6" s="1"/>
  <c r="A170" i="6"/>
  <c r="EH170" i="6" s="1"/>
  <c r="A153" i="6"/>
  <c r="EH153" i="6" s="1"/>
  <c r="A158" i="6"/>
  <c r="EH158" i="6" s="1"/>
  <c r="A113" i="6"/>
  <c r="EH113" i="6" s="1"/>
  <c r="A126" i="6"/>
  <c r="EH126" i="6" s="1"/>
  <c r="A159" i="6"/>
  <c r="EH159" i="6" s="1"/>
  <c r="A104" i="6"/>
  <c r="EH104" i="6" s="1"/>
  <c r="A200" i="6"/>
  <c r="EH200" i="6" s="1"/>
  <c r="A204" i="6"/>
  <c r="EH204" i="6" s="1"/>
  <c r="A198" i="6"/>
  <c r="EH198" i="6" s="1"/>
  <c r="A219" i="6"/>
  <c r="EH219" i="6" s="1"/>
  <c r="A215" i="6"/>
  <c r="EH215" i="6" s="1"/>
  <c r="A106" i="6"/>
  <c r="EH106" i="6" s="1"/>
  <c r="A116" i="6"/>
  <c r="EH116" i="6" s="1"/>
  <c r="A123" i="6"/>
  <c r="EH123" i="6" s="1"/>
  <c r="A248" i="6"/>
  <c r="EH248" i="6" s="1"/>
  <c r="A237" i="6"/>
  <c r="EH237" i="6" s="1"/>
  <c r="A213" i="6"/>
  <c r="EH213" i="6" s="1"/>
  <c r="A195" i="6"/>
  <c r="EH195" i="6" s="1"/>
  <c r="A183" i="6"/>
  <c r="EH183" i="6" s="1"/>
  <c r="A176" i="6"/>
  <c r="EH176" i="6" s="1"/>
  <c r="A168" i="6"/>
  <c r="EH168" i="6" s="1"/>
  <c r="A137" i="6"/>
  <c r="EH137" i="6" s="1"/>
  <c r="A111" i="6"/>
  <c r="EH111" i="6" s="1"/>
  <c r="A115" i="6"/>
  <c r="EH115" i="6" s="1"/>
  <c r="A134" i="6"/>
  <c r="EH134" i="6" s="1"/>
  <c r="A186" i="6"/>
  <c r="EH186" i="6" s="1"/>
  <c r="A208" i="6"/>
  <c r="EH208" i="6" s="1"/>
  <c r="A196" i="6"/>
  <c r="EH196" i="6" s="1"/>
  <c r="A202" i="6"/>
  <c r="EH202" i="6" s="1"/>
  <c r="A232" i="6"/>
  <c r="EH232" i="6" s="1"/>
  <c r="A194" i="6"/>
  <c r="EH194" i="6" s="1"/>
  <c r="A193" i="6"/>
  <c r="EH193" i="6" s="1"/>
  <c r="A149" i="6"/>
  <c r="EH149" i="6" s="1"/>
  <c r="A120" i="6"/>
  <c r="EH120" i="6" s="1"/>
  <c r="A125" i="6"/>
  <c r="EH125" i="6" s="1"/>
  <c r="A143" i="6"/>
  <c r="EH143" i="6" s="1"/>
  <c r="A139" i="6"/>
  <c r="EH139" i="6" s="1"/>
  <c r="A144" i="6"/>
  <c r="EH144" i="6" s="1"/>
  <c r="A152" i="6"/>
  <c r="EH152" i="6" s="1"/>
  <c r="A165" i="6"/>
  <c r="EH165" i="6" s="1"/>
  <c r="A190" i="6"/>
  <c r="EH190" i="6" s="1"/>
  <c r="A216" i="6"/>
  <c r="EH216" i="6" s="1"/>
  <c r="A220" i="6"/>
  <c r="EH220" i="6" s="1"/>
  <c r="A251" i="6"/>
  <c r="EH251" i="6" s="1"/>
  <c r="A253" i="6"/>
  <c r="EH253" i="6" s="1"/>
  <c r="A135" i="6"/>
  <c r="EH135" i="6" s="1"/>
  <c r="A226" i="6"/>
  <c r="EH226" i="6" s="1"/>
  <c r="A217" i="6"/>
  <c r="EH217" i="6" s="1"/>
  <c r="A182" i="6"/>
  <c r="EH182" i="6" s="1"/>
  <c r="A154" i="6"/>
  <c r="EH154" i="6" s="1"/>
  <c r="A112" i="6"/>
  <c r="EH112" i="6" s="1"/>
  <c r="A177" i="6"/>
  <c r="EH177" i="6" s="1"/>
  <c r="A181" i="6"/>
  <c r="EH181" i="6" s="1"/>
  <c r="A185" i="6"/>
  <c r="EH185" i="6" s="1"/>
  <c r="A192" i="6"/>
  <c r="EH192" i="6" s="1"/>
  <c r="A212" i="6"/>
  <c r="EH212" i="6" s="1"/>
  <c r="A227" i="6"/>
  <c r="EH227" i="6" s="1"/>
  <c r="A247" i="6"/>
  <c r="EH247" i="6" s="1"/>
  <c r="A234" i="6"/>
  <c r="EH234" i="6" s="1"/>
  <c r="A238" i="6"/>
  <c r="EH238" i="6" s="1"/>
  <c r="A250" i="6"/>
  <c r="EH250" i="6" s="1"/>
  <c r="A179" i="6"/>
  <c r="EH179" i="6" s="1"/>
  <c r="A173" i="6"/>
  <c r="EH173" i="6" s="1"/>
  <c r="A110" i="6"/>
  <c r="EH110" i="6" s="1"/>
  <c r="A254" i="6"/>
  <c r="EH254" i="6" s="1"/>
  <c r="A210" i="6"/>
  <c r="EH210" i="6" s="1"/>
  <c r="A199" i="6"/>
  <c r="EH199" i="6" s="1"/>
  <c r="A166" i="6"/>
  <c r="EH166" i="6" s="1"/>
  <c r="A150" i="6"/>
  <c r="EH150" i="6" s="1"/>
  <c r="A148" i="6"/>
  <c r="EH148" i="6" s="1"/>
  <c r="A156" i="6"/>
  <c r="EH156" i="6" s="1"/>
  <c r="A188" i="6"/>
  <c r="EH188" i="6" s="1"/>
  <c r="A206" i="6"/>
  <c r="EH206" i="6" s="1"/>
  <c r="A223" i="6"/>
  <c r="EH223" i="6" s="1"/>
  <c r="A222" i="6"/>
  <c r="EH222" i="6" s="1"/>
  <c r="A225" i="6"/>
  <c r="EH225" i="6" s="1"/>
  <c r="A231" i="6"/>
  <c r="EH231" i="6" s="1"/>
  <c r="A240" i="6"/>
  <c r="EH240" i="6" s="1"/>
  <c r="A245" i="6"/>
  <c r="EH245" i="6" s="1"/>
  <c r="A130" i="6"/>
  <c r="EH130" i="6" s="1"/>
  <c r="A246" i="6"/>
  <c r="EH246" i="6" s="1"/>
  <c r="A211" i="6"/>
  <c r="EH211" i="6" s="1"/>
  <c r="A164" i="6"/>
  <c r="EH164" i="6" s="1"/>
  <c r="A132" i="6"/>
  <c r="EH132" i="6" s="1"/>
  <c r="A128" i="6"/>
  <c r="EH128" i="6" s="1"/>
  <c r="A140" i="6"/>
  <c r="EH140" i="6" s="1"/>
  <c r="A163" i="6"/>
  <c r="EH163" i="6" s="1"/>
  <c r="A242" i="6"/>
  <c r="EH242" i="6" s="1"/>
  <c r="A229" i="6"/>
  <c r="EH229" i="6" s="1"/>
  <c r="A233" i="6"/>
  <c r="EH233" i="6" s="1"/>
  <c r="A236" i="6"/>
  <c r="EH236" i="6" s="1"/>
  <c r="A6" i="1"/>
  <c r="A5" i="1"/>
  <c r="A72" i="1"/>
  <c r="BE72" i="1" s="1"/>
  <c r="A64" i="1"/>
  <c r="BE64" i="1" s="1"/>
  <c r="A60" i="1"/>
  <c r="BE60" i="1" s="1"/>
  <c r="A56" i="1"/>
  <c r="BE56" i="1" s="1"/>
  <c r="A48" i="1"/>
  <c r="BE48" i="1" s="1"/>
  <c r="A44" i="1"/>
  <c r="A40" i="1"/>
  <c r="A36" i="1"/>
  <c r="A32" i="1"/>
  <c r="A24" i="1"/>
  <c r="A20" i="1"/>
  <c r="A16" i="1"/>
  <c r="A4" i="1"/>
  <c r="A87" i="1"/>
  <c r="BE87" i="1" s="1"/>
  <c r="A83" i="1"/>
  <c r="BE83" i="1" s="1"/>
  <c r="A75" i="1"/>
  <c r="BE75" i="1" s="1"/>
  <c r="A67" i="1"/>
  <c r="BE67" i="1" s="1"/>
  <c r="A59" i="1"/>
  <c r="BE59" i="1" s="1"/>
  <c r="A51" i="1"/>
  <c r="BE51" i="1" s="1"/>
  <c r="A35" i="1"/>
  <c r="A8" i="1"/>
  <c r="A36" i="6"/>
  <c r="A6" i="6"/>
  <c r="A93" i="6"/>
  <c r="EH93" i="6" s="1"/>
  <c r="A5" i="6"/>
  <c r="A7" i="6"/>
  <c r="A45" i="6"/>
  <c r="A16" i="6"/>
  <c r="EH16" i="6" s="1"/>
  <c r="A96" i="6"/>
  <c r="EH96" i="6" s="1"/>
  <c r="A29" i="6"/>
  <c r="EH29" i="6" s="1"/>
  <c r="A61" i="6"/>
  <c r="EH61" i="6" s="1"/>
  <c r="A64" i="6"/>
  <c r="EH64" i="6" s="1"/>
  <c r="A60" i="6"/>
  <c r="EH60" i="6" s="1"/>
  <c r="A92" i="6"/>
  <c r="EH92" i="6" s="1"/>
  <c r="A100" i="6"/>
  <c r="EH100" i="6" s="1"/>
  <c r="A24" i="6"/>
  <c r="EH24" i="6" s="1"/>
  <c r="A20" i="6"/>
  <c r="EH20" i="6" s="1"/>
  <c r="A28" i="6"/>
  <c r="EH28" i="6" s="1"/>
  <c r="A76" i="6"/>
  <c r="EH76" i="6" s="1"/>
  <c r="A33" i="6"/>
  <c r="EH33" i="6" s="1"/>
  <c r="A49" i="6"/>
  <c r="EH49" i="6" s="1"/>
  <c r="A65" i="6"/>
  <c r="EH65" i="6" s="1"/>
  <c r="A97" i="6"/>
  <c r="EH97" i="6" s="1"/>
  <c r="A52" i="6"/>
  <c r="EH52" i="6" s="1"/>
  <c r="A68" i="6"/>
  <c r="EH68" i="6" s="1"/>
  <c r="A84" i="6"/>
  <c r="EH84" i="6" s="1"/>
  <c r="A8" i="6"/>
  <c r="A56" i="6"/>
  <c r="EH56" i="6" s="1"/>
  <c r="A72" i="6"/>
  <c r="EH72" i="6" s="1"/>
  <c r="A88" i="6"/>
  <c r="EH88" i="6" s="1"/>
  <c r="A81" i="6"/>
  <c r="EH81" i="6" s="1"/>
  <c r="A85" i="6"/>
  <c r="EH85" i="6" s="1"/>
  <c r="A12" i="6"/>
  <c r="EH12" i="6" s="1"/>
  <c r="A80" i="6"/>
  <c r="EH80" i="6" s="1"/>
  <c r="A77" i="6"/>
  <c r="EH77" i="6" s="1"/>
  <c r="A101" i="6"/>
  <c r="EH101" i="6" s="1"/>
  <c r="A69" i="6"/>
  <c r="EH69" i="6" s="1"/>
  <c r="A53" i="6"/>
  <c r="EH53" i="6" s="1"/>
  <c r="A37" i="6"/>
  <c r="A25" i="6"/>
  <c r="A21" i="6"/>
  <c r="EH21" i="6" s="1"/>
  <c r="A17" i="6"/>
  <c r="EH17" i="6" s="1"/>
  <c r="A13" i="6"/>
  <c r="EH13" i="6" s="1"/>
  <c r="A9" i="6"/>
  <c r="EH9" i="6" s="1"/>
  <c r="A89" i="6"/>
  <c r="EH89" i="6" s="1"/>
  <c r="A73" i="6"/>
  <c r="EH73" i="6" s="1"/>
  <c r="A57" i="6"/>
  <c r="EH57" i="6" s="1"/>
  <c r="A41" i="6"/>
  <c r="EH41" i="6" s="1"/>
  <c r="A32" i="6"/>
  <c r="EH32" i="6" s="1"/>
  <c r="A40" i="6"/>
  <c r="A48" i="6"/>
  <c r="EH48" i="6" s="1"/>
  <c r="A44" i="6"/>
  <c r="EH44" i="6" s="1"/>
  <c r="A103" i="6"/>
  <c r="EH103" i="6" s="1"/>
  <c r="A99" i="6"/>
  <c r="EH99" i="6" s="1"/>
  <c r="A95" i="6"/>
  <c r="EH95" i="6" s="1"/>
  <c r="A91" i="6"/>
  <c r="EH91" i="6" s="1"/>
  <c r="A87" i="6"/>
  <c r="EH87" i="6" s="1"/>
  <c r="A83" i="6"/>
  <c r="EH83" i="6" s="1"/>
  <c r="A79" i="6"/>
  <c r="EH79" i="6" s="1"/>
  <c r="A75" i="6"/>
  <c r="EH75" i="6" s="1"/>
  <c r="A71" i="6"/>
  <c r="EH71" i="6" s="1"/>
  <c r="A67" i="6"/>
  <c r="EH67" i="6" s="1"/>
  <c r="A63" i="6"/>
  <c r="EH63" i="6" s="1"/>
  <c r="A59" i="6"/>
  <c r="EH59" i="6" s="1"/>
  <c r="A55" i="6"/>
  <c r="EH55" i="6" s="1"/>
  <c r="A51" i="6"/>
  <c r="EH51" i="6" s="1"/>
  <c r="A47" i="6"/>
  <c r="A43" i="6"/>
  <c r="EH43" i="6" s="1"/>
  <c r="A39" i="6"/>
  <c r="EH39" i="6" s="1"/>
  <c r="A35" i="6"/>
  <c r="EH35" i="6" s="1"/>
  <c r="A31" i="6"/>
  <c r="EH31" i="6" s="1"/>
  <c r="A27" i="6"/>
  <c r="EH27" i="6" s="1"/>
  <c r="A23" i="6"/>
  <c r="EH23" i="6" s="1"/>
  <c r="A19" i="6"/>
  <c r="EH19" i="6" s="1"/>
  <c r="A15" i="6"/>
  <c r="EH15" i="6" s="1"/>
  <c r="A11" i="6"/>
  <c r="EH11" i="6" s="1"/>
  <c r="A102" i="6"/>
  <c r="EH102" i="6" s="1"/>
  <c r="A98" i="6"/>
  <c r="EH98" i="6" s="1"/>
  <c r="A94" i="6"/>
  <c r="EH94" i="6" s="1"/>
  <c r="A90" i="6"/>
  <c r="EH90" i="6" s="1"/>
  <c r="A86" i="6"/>
  <c r="EH86" i="6" s="1"/>
  <c r="A82" i="6"/>
  <c r="EH82" i="6" s="1"/>
  <c r="A78" i="6"/>
  <c r="EH78" i="6" s="1"/>
  <c r="A74" i="6"/>
  <c r="EH74" i="6" s="1"/>
  <c r="A70" i="6"/>
  <c r="EH70" i="6" s="1"/>
  <c r="A66" i="6"/>
  <c r="EH66" i="6" s="1"/>
  <c r="A62" i="6"/>
  <c r="EH62" i="6" s="1"/>
  <c r="A58" i="6"/>
  <c r="EH58" i="6" s="1"/>
  <c r="A54" i="6"/>
  <c r="EH54" i="6" s="1"/>
  <c r="A50" i="6"/>
  <c r="EH50" i="6" s="1"/>
  <c r="A46" i="6"/>
  <c r="EH46" i="6" s="1"/>
  <c r="A42" i="6"/>
  <c r="EH42" i="6" s="1"/>
  <c r="A38" i="6"/>
  <c r="EH38" i="6" s="1"/>
  <c r="A34" i="6"/>
  <c r="EH34" i="6" s="1"/>
  <c r="A30" i="6"/>
  <c r="EH30" i="6" s="1"/>
  <c r="A26" i="6"/>
  <c r="EH26" i="6" s="1"/>
  <c r="A22" i="6"/>
  <c r="EH22" i="6" s="1"/>
  <c r="A18" i="6"/>
  <c r="EH18" i="6" s="1"/>
  <c r="A14" i="6"/>
  <c r="EH14" i="6" s="1"/>
  <c r="A10" i="6"/>
  <c r="EH10" i="6" s="1"/>
  <c r="EH37" i="6" l="1"/>
  <c r="EH40" i="6"/>
  <c r="EH36" i="6"/>
  <c r="EH47" i="6"/>
  <c r="EH45" i="6"/>
  <c r="BE32" i="1"/>
  <c r="BE46" i="1"/>
  <c r="BE41" i="1"/>
  <c r="BE34" i="1"/>
  <c r="BE29" i="1"/>
  <c r="BE42" i="1"/>
  <c r="BE37" i="1"/>
  <c r="BE30" i="1"/>
  <c r="BE28" i="1"/>
  <c r="BE43" i="1"/>
  <c r="BE38" i="1"/>
  <c r="BE31" i="1"/>
  <c r="BE45" i="1"/>
  <c r="BE39" i="1"/>
  <c r="BE33" i="1"/>
  <c r="BE27" i="1"/>
  <c r="BE26" i="1"/>
  <c r="BE40" i="1"/>
  <c r="BE35" i="1"/>
  <c r="BE36" i="1"/>
  <c r="BE44" i="1"/>
  <c r="BE24" i="1"/>
  <c r="BE25" i="1"/>
  <c r="BE20" i="1"/>
  <c r="BE22" i="1"/>
  <c r="BE23" i="1"/>
  <c r="BE18" i="1"/>
  <c r="BE21" i="1"/>
  <c r="BE16" i="1"/>
  <c r="BE17" i="1"/>
  <c r="BE19" i="1"/>
  <c r="BE14" i="1"/>
  <c r="BE15" i="1"/>
  <c r="AM6" i="6"/>
  <c r="EH6" i="6"/>
  <c r="DX10" i="6"/>
  <c r="BE12" i="1"/>
  <c r="BE6" i="1"/>
  <c r="BE13" i="1"/>
  <c r="BE10" i="1"/>
  <c r="BE8" i="1"/>
  <c r="BE4" i="1"/>
  <c r="AO34" i="18" s="1"/>
  <c r="BE254" i="1"/>
  <c r="BE7" i="1"/>
  <c r="BE9" i="1"/>
  <c r="BE5" i="1"/>
  <c r="BE11" i="1"/>
  <c r="AX6" i="6"/>
  <c r="DT6" i="6"/>
  <c r="DW6" i="6"/>
  <c r="DZ6" i="6"/>
  <c r="DY6" i="6"/>
  <c r="EA6" i="6"/>
  <c r="EI6" i="6"/>
  <c r="DS6" i="6"/>
  <c r="EF6" i="6"/>
  <c r="DR6" i="6"/>
  <c r="DU6" i="6"/>
  <c r="EC6" i="6"/>
  <c r="AX5" i="6"/>
  <c r="K22" i="6"/>
  <c r="BE22" i="6" s="1"/>
  <c r="M28" i="35" s="1"/>
  <c r="DZ22" i="6"/>
  <c r="AM86" i="6"/>
  <c r="EU86" i="6"/>
  <c r="EQ86" i="6"/>
  <c r="EM86" i="6"/>
  <c r="EG86" i="6"/>
  <c r="EC86" i="6"/>
  <c r="DY86" i="6"/>
  <c r="DU86" i="6"/>
  <c r="DQ86" i="6"/>
  <c r="ET86" i="6"/>
  <c r="EP86" i="6"/>
  <c r="EL86" i="6"/>
  <c r="EF86" i="6"/>
  <c r="EB86" i="6"/>
  <c r="DX86" i="6"/>
  <c r="DT86" i="6"/>
  <c r="DP86" i="6"/>
  <c r="ES86" i="6"/>
  <c r="EO86" i="6"/>
  <c r="EK86" i="6"/>
  <c r="EE86" i="6"/>
  <c r="EA86" i="6"/>
  <c r="DW86" i="6"/>
  <c r="DS86" i="6"/>
  <c r="DO86" i="6"/>
  <c r="EI86" i="6"/>
  <c r="DR86" i="6"/>
  <c r="EV86" i="6"/>
  <c r="ED86" i="6"/>
  <c r="DN86" i="6"/>
  <c r="ER86" i="6"/>
  <c r="DZ86" i="6"/>
  <c r="EN86" i="6"/>
  <c r="DV86" i="6"/>
  <c r="AM55" i="6"/>
  <c r="ES55" i="6"/>
  <c r="EO55" i="6"/>
  <c r="EK55" i="6"/>
  <c r="EE55" i="6"/>
  <c r="EA55" i="6"/>
  <c r="DW55" i="6"/>
  <c r="DS55" i="6"/>
  <c r="DO55" i="6"/>
  <c r="EV55" i="6"/>
  <c r="ER55" i="6"/>
  <c r="EN55" i="6"/>
  <c r="EI55" i="6"/>
  <c r="ED55" i="6"/>
  <c r="DZ55" i="6"/>
  <c r="DV55" i="6"/>
  <c r="DR55" i="6"/>
  <c r="DN55" i="6"/>
  <c r="EU55" i="6"/>
  <c r="EQ55" i="6"/>
  <c r="EM55" i="6"/>
  <c r="EG55" i="6"/>
  <c r="EC55" i="6"/>
  <c r="DY55" i="6"/>
  <c r="DU55" i="6"/>
  <c r="DQ55" i="6"/>
  <c r="ET55" i="6"/>
  <c r="EP55" i="6"/>
  <c r="EL55" i="6"/>
  <c r="EF55" i="6"/>
  <c r="EB55" i="6"/>
  <c r="DX55" i="6"/>
  <c r="DT55" i="6"/>
  <c r="DP55" i="6"/>
  <c r="AM103" i="6"/>
  <c r="ES103" i="6"/>
  <c r="EO103" i="6"/>
  <c r="EK103" i="6"/>
  <c r="EE103" i="6"/>
  <c r="EA103" i="6"/>
  <c r="DW103" i="6"/>
  <c r="DS103" i="6"/>
  <c r="DO103" i="6"/>
  <c r="EV103" i="6"/>
  <c r="ER103" i="6"/>
  <c r="EN103" i="6"/>
  <c r="EI103" i="6"/>
  <c r="ED103" i="6"/>
  <c r="DZ103" i="6"/>
  <c r="DV103" i="6"/>
  <c r="DR103" i="6"/>
  <c r="DN103" i="6"/>
  <c r="ET103" i="6"/>
  <c r="EP103" i="6"/>
  <c r="EL103" i="6"/>
  <c r="EF103" i="6"/>
  <c r="EB103" i="6"/>
  <c r="DX103" i="6"/>
  <c r="DT103" i="6"/>
  <c r="DP103" i="6"/>
  <c r="EG103" i="6"/>
  <c r="DQ103" i="6"/>
  <c r="EU103" i="6"/>
  <c r="EC103" i="6"/>
  <c r="EQ103" i="6"/>
  <c r="DY103" i="6"/>
  <c r="DU103" i="6"/>
  <c r="EM103" i="6"/>
  <c r="K12" i="6"/>
  <c r="ED12" i="6"/>
  <c r="EG12" i="6"/>
  <c r="EC12" i="6"/>
  <c r="DY12" i="6"/>
  <c r="EB12" i="6"/>
  <c r="DX12" i="6"/>
  <c r="EE12" i="6"/>
  <c r="K14" i="6"/>
  <c r="EB14" i="6"/>
  <c r="DX14" i="6"/>
  <c r="EE14" i="6"/>
  <c r="DS14" i="6"/>
  <c r="ED14" i="6"/>
  <c r="DZ14" i="6"/>
  <c r="DV14" i="6"/>
  <c r="DR14" i="6"/>
  <c r="EG14" i="6"/>
  <c r="EC14" i="6"/>
  <c r="DY14" i="6"/>
  <c r="DU14" i="6"/>
  <c r="DQ14" i="6"/>
  <c r="AM30" i="6"/>
  <c r="DZ30" i="6"/>
  <c r="AM46" i="6"/>
  <c r="EF46" i="6"/>
  <c r="EB46" i="6"/>
  <c r="DX46" i="6"/>
  <c r="DT46" i="6"/>
  <c r="DP46" i="6"/>
  <c r="EE46" i="6"/>
  <c r="EA46" i="6"/>
  <c r="DW46" i="6"/>
  <c r="DS46" i="6"/>
  <c r="DO46" i="6"/>
  <c r="EI46" i="6"/>
  <c r="ED46" i="6"/>
  <c r="DZ46" i="6"/>
  <c r="DV46" i="6"/>
  <c r="DR46" i="6"/>
  <c r="DN46" i="6"/>
  <c r="EG46" i="6"/>
  <c r="EC46" i="6"/>
  <c r="DY46" i="6"/>
  <c r="DU46" i="6"/>
  <c r="DQ46" i="6"/>
  <c r="AM62" i="6"/>
  <c r="EU62" i="6"/>
  <c r="EQ62" i="6"/>
  <c r="EM62" i="6"/>
  <c r="EG62" i="6"/>
  <c r="EC62" i="6"/>
  <c r="DY62" i="6"/>
  <c r="DU62" i="6"/>
  <c r="DQ62" i="6"/>
  <c r="ET62" i="6"/>
  <c r="EP62" i="6"/>
  <c r="EL62" i="6"/>
  <c r="EF62" i="6"/>
  <c r="EB62" i="6"/>
  <c r="DX62" i="6"/>
  <c r="DT62" i="6"/>
  <c r="DP62" i="6"/>
  <c r="ES62" i="6"/>
  <c r="EO62" i="6"/>
  <c r="EK62" i="6"/>
  <c r="EE62" i="6"/>
  <c r="EA62" i="6"/>
  <c r="DW62" i="6"/>
  <c r="DS62" i="6"/>
  <c r="DO62" i="6"/>
  <c r="ER62" i="6"/>
  <c r="DZ62" i="6"/>
  <c r="EN62" i="6"/>
  <c r="DV62" i="6"/>
  <c r="EI62" i="6"/>
  <c r="DR62" i="6"/>
  <c r="EV62" i="6"/>
  <c r="ED62" i="6"/>
  <c r="DN62" i="6"/>
  <c r="AM78" i="6"/>
  <c r="EU78" i="6"/>
  <c r="EQ78" i="6"/>
  <c r="EM78" i="6"/>
  <c r="EG78" i="6"/>
  <c r="EC78" i="6"/>
  <c r="DY78" i="6"/>
  <c r="DU78" i="6"/>
  <c r="DQ78" i="6"/>
  <c r="ET78" i="6"/>
  <c r="EP78" i="6"/>
  <c r="EL78" i="6"/>
  <c r="EF78" i="6"/>
  <c r="EB78" i="6"/>
  <c r="DX78" i="6"/>
  <c r="DT78" i="6"/>
  <c r="DP78" i="6"/>
  <c r="ES78" i="6"/>
  <c r="EO78" i="6"/>
  <c r="EK78" i="6"/>
  <c r="EE78" i="6"/>
  <c r="EA78" i="6"/>
  <c r="DW78" i="6"/>
  <c r="DS78" i="6"/>
  <c r="DO78" i="6"/>
  <c r="ER78" i="6"/>
  <c r="DZ78" i="6"/>
  <c r="EN78" i="6"/>
  <c r="DV78" i="6"/>
  <c r="EI78" i="6"/>
  <c r="DR78" i="6"/>
  <c r="EV78" i="6"/>
  <c r="ED78" i="6"/>
  <c r="DN78" i="6"/>
  <c r="AM94" i="6"/>
  <c r="ET94" i="6"/>
  <c r="EP94" i="6"/>
  <c r="EL94" i="6"/>
  <c r="EF94" i="6"/>
  <c r="EB94" i="6"/>
  <c r="DX94" i="6"/>
  <c r="DT94" i="6"/>
  <c r="DP94" i="6"/>
  <c r="ES94" i="6"/>
  <c r="EO94" i="6"/>
  <c r="EK94" i="6"/>
  <c r="EE94" i="6"/>
  <c r="EA94" i="6"/>
  <c r="DW94" i="6"/>
  <c r="DS94" i="6"/>
  <c r="DO94" i="6"/>
  <c r="EU94" i="6"/>
  <c r="EQ94" i="6"/>
  <c r="EM94" i="6"/>
  <c r="EG94" i="6"/>
  <c r="EC94" i="6"/>
  <c r="DY94" i="6"/>
  <c r="DU94" i="6"/>
  <c r="DQ94" i="6"/>
  <c r="ER94" i="6"/>
  <c r="DZ94" i="6"/>
  <c r="EN94" i="6"/>
  <c r="DV94" i="6"/>
  <c r="EI94" i="6"/>
  <c r="DR94" i="6"/>
  <c r="EV94" i="6"/>
  <c r="ED94" i="6"/>
  <c r="DN94" i="6"/>
  <c r="K15" i="6"/>
  <c r="EE15" i="6"/>
  <c r="EA15" i="6"/>
  <c r="DW15" i="6"/>
  <c r="DS15" i="6"/>
  <c r="DO15" i="6"/>
  <c r="ED15" i="6"/>
  <c r="DZ15" i="6"/>
  <c r="DV15" i="6"/>
  <c r="DN15" i="6"/>
  <c r="EG15" i="6"/>
  <c r="EC15" i="6"/>
  <c r="DY15" i="6"/>
  <c r="DU15" i="6"/>
  <c r="EF15" i="6"/>
  <c r="DP15" i="6"/>
  <c r="AM31" i="6"/>
  <c r="DZ31" i="6"/>
  <c r="AM47" i="6"/>
  <c r="EE47" i="6"/>
  <c r="EA47" i="6"/>
  <c r="DW47" i="6"/>
  <c r="DS47" i="6"/>
  <c r="DO47" i="6"/>
  <c r="EI47" i="6"/>
  <c r="ED47" i="6"/>
  <c r="DZ47" i="6"/>
  <c r="DV47" i="6"/>
  <c r="DR47" i="6"/>
  <c r="DN47" i="6"/>
  <c r="EG47" i="6"/>
  <c r="EC47" i="6"/>
  <c r="DY47" i="6"/>
  <c r="DU47" i="6"/>
  <c r="DQ47" i="6"/>
  <c r="EF47" i="6"/>
  <c r="EB47" i="6"/>
  <c r="DX47" i="6"/>
  <c r="DT47" i="6"/>
  <c r="DP47" i="6"/>
  <c r="AM63" i="6"/>
  <c r="ET63" i="6"/>
  <c r="EP63" i="6"/>
  <c r="EL63" i="6"/>
  <c r="EF63" i="6"/>
  <c r="EB63" i="6"/>
  <c r="DX63" i="6"/>
  <c r="DT63" i="6"/>
  <c r="DP63" i="6"/>
  <c r="ES63" i="6"/>
  <c r="EO63" i="6"/>
  <c r="EK63" i="6"/>
  <c r="EE63" i="6"/>
  <c r="EA63" i="6"/>
  <c r="DW63" i="6"/>
  <c r="DS63" i="6"/>
  <c r="DO63" i="6"/>
  <c r="EV63" i="6"/>
  <c r="ER63" i="6"/>
  <c r="EN63" i="6"/>
  <c r="EI63" i="6"/>
  <c r="ED63" i="6"/>
  <c r="DZ63" i="6"/>
  <c r="DV63" i="6"/>
  <c r="DR63" i="6"/>
  <c r="DN63" i="6"/>
  <c r="EQ63" i="6"/>
  <c r="DY63" i="6"/>
  <c r="EM63" i="6"/>
  <c r="DU63" i="6"/>
  <c r="EG63" i="6"/>
  <c r="DQ63" i="6"/>
  <c r="EU63" i="6"/>
  <c r="EC63" i="6"/>
  <c r="AM79" i="6"/>
  <c r="ET79" i="6"/>
  <c r="EP79" i="6"/>
  <c r="EL79" i="6"/>
  <c r="EF79" i="6"/>
  <c r="EB79" i="6"/>
  <c r="DX79" i="6"/>
  <c r="DT79" i="6"/>
  <c r="DP79" i="6"/>
  <c r="ES79" i="6"/>
  <c r="EO79" i="6"/>
  <c r="EK79" i="6"/>
  <c r="EE79" i="6"/>
  <c r="EA79" i="6"/>
  <c r="DW79" i="6"/>
  <c r="DS79" i="6"/>
  <c r="DO79" i="6"/>
  <c r="EV79" i="6"/>
  <c r="ER79" i="6"/>
  <c r="EN79" i="6"/>
  <c r="EI79" i="6"/>
  <c r="ED79" i="6"/>
  <c r="DZ79" i="6"/>
  <c r="DV79" i="6"/>
  <c r="DR79" i="6"/>
  <c r="DN79" i="6"/>
  <c r="EQ79" i="6"/>
  <c r="DY79" i="6"/>
  <c r="EM79" i="6"/>
  <c r="DU79" i="6"/>
  <c r="EG79" i="6"/>
  <c r="DQ79" i="6"/>
  <c r="EU79" i="6"/>
  <c r="EC79" i="6"/>
  <c r="AM95" i="6"/>
  <c r="ES95" i="6"/>
  <c r="EO95" i="6"/>
  <c r="EK95" i="6"/>
  <c r="EE95" i="6"/>
  <c r="EA95" i="6"/>
  <c r="DW95" i="6"/>
  <c r="DS95" i="6"/>
  <c r="DO95" i="6"/>
  <c r="EV95" i="6"/>
  <c r="ER95" i="6"/>
  <c r="EN95" i="6"/>
  <c r="EI95" i="6"/>
  <c r="ED95" i="6"/>
  <c r="DZ95" i="6"/>
  <c r="DV95" i="6"/>
  <c r="DR95" i="6"/>
  <c r="DN95" i="6"/>
  <c r="ET95" i="6"/>
  <c r="EP95" i="6"/>
  <c r="EL95" i="6"/>
  <c r="EF95" i="6"/>
  <c r="EB95" i="6"/>
  <c r="DX95" i="6"/>
  <c r="DT95" i="6"/>
  <c r="DP95" i="6"/>
  <c r="EQ95" i="6"/>
  <c r="DY95" i="6"/>
  <c r="EM95" i="6"/>
  <c r="DU95" i="6"/>
  <c r="EG95" i="6"/>
  <c r="DQ95" i="6"/>
  <c r="EC95" i="6"/>
  <c r="EU95" i="6"/>
  <c r="AM48" i="6"/>
  <c r="EI48" i="6"/>
  <c r="ED48" i="6"/>
  <c r="DZ48" i="6"/>
  <c r="DV48" i="6"/>
  <c r="DR48" i="6"/>
  <c r="DN48" i="6"/>
  <c r="EG48" i="6"/>
  <c r="EC48" i="6"/>
  <c r="DY48" i="6"/>
  <c r="DU48" i="6"/>
  <c r="DQ48" i="6"/>
  <c r="EF48" i="6"/>
  <c r="EB48" i="6"/>
  <c r="DX48" i="6"/>
  <c r="DT48" i="6"/>
  <c r="DP48" i="6"/>
  <c r="EE48" i="6"/>
  <c r="EA48" i="6"/>
  <c r="DW48" i="6"/>
  <c r="DS48" i="6"/>
  <c r="DO48" i="6"/>
  <c r="AM57" i="6"/>
  <c r="EU57" i="6"/>
  <c r="EQ57" i="6"/>
  <c r="EM57" i="6"/>
  <c r="EG57" i="6"/>
  <c r="EC57" i="6"/>
  <c r="DY57" i="6"/>
  <c r="DU57" i="6"/>
  <c r="DQ57" i="6"/>
  <c r="ET57" i="6"/>
  <c r="EP57" i="6"/>
  <c r="EL57" i="6"/>
  <c r="EF57" i="6"/>
  <c r="EB57" i="6"/>
  <c r="DX57" i="6"/>
  <c r="DT57" i="6"/>
  <c r="DP57" i="6"/>
  <c r="ES57" i="6"/>
  <c r="EO57" i="6"/>
  <c r="EK57" i="6"/>
  <c r="EE57" i="6"/>
  <c r="EA57" i="6"/>
  <c r="DW57" i="6"/>
  <c r="DS57" i="6"/>
  <c r="DO57" i="6"/>
  <c r="EV57" i="6"/>
  <c r="ER57" i="6"/>
  <c r="EN57" i="6"/>
  <c r="EI57" i="6"/>
  <c r="ED57" i="6"/>
  <c r="DZ57" i="6"/>
  <c r="DV57" i="6"/>
  <c r="DR57" i="6"/>
  <c r="DN57" i="6"/>
  <c r="K13" i="6"/>
  <c r="EG13" i="6"/>
  <c r="EC13" i="6"/>
  <c r="DY13" i="6"/>
  <c r="DU13" i="6"/>
  <c r="DQ13" i="6"/>
  <c r="EB13" i="6"/>
  <c r="DX13" i="6"/>
  <c r="EE13" i="6"/>
  <c r="DS13" i="6"/>
  <c r="ED13" i="6"/>
  <c r="DZ13" i="6"/>
  <c r="DR13" i="6"/>
  <c r="AM37" i="6"/>
  <c r="DZ37" i="6"/>
  <c r="AM77" i="6"/>
  <c r="EV77" i="6"/>
  <c r="ER77" i="6"/>
  <c r="EN77" i="6"/>
  <c r="EI77" i="6"/>
  <c r="ED77" i="6"/>
  <c r="DZ77" i="6"/>
  <c r="DV77" i="6"/>
  <c r="DR77" i="6"/>
  <c r="DN77" i="6"/>
  <c r="EU77" i="6"/>
  <c r="EQ77" i="6"/>
  <c r="EM77" i="6"/>
  <c r="EG77" i="6"/>
  <c r="EC77" i="6"/>
  <c r="DY77" i="6"/>
  <c r="DU77" i="6"/>
  <c r="DQ77" i="6"/>
  <c r="ET77" i="6"/>
  <c r="EP77" i="6"/>
  <c r="EL77" i="6"/>
  <c r="EF77" i="6"/>
  <c r="EB77" i="6"/>
  <c r="DX77" i="6"/>
  <c r="DT77" i="6"/>
  <c r="DP77" i="6"/>
  <c r="ES77" i="6"/>
  <c r="EA77" i="6"/>
  <c r="EO77" i="6"/>
  <c r="DW77" i="6"/>
  <c r="EK77" i="6"/>
  <c r="DS77" i="6"/>
  <c r="EE77" i="6"/>
  <c r="DO77" i="6"/>
  <c r="AM81" i="6"/>
  <c r="EV81" i="6"/>
  <c r="ER81" i="6"/>
  <c r="EN81" i="6"/>
  <c r="EI81" i="6"/>
  <c r="ED81" i="6"/>
  <c r="DZ81" i="6"/>
  <c r="DV81" i="6"/>
  <c r="DR81" i="6"/>
  <c r="DN81" i="6"/>
  <c r="EU81" i="6"/>
  <c r="EQ81" i="6"/>
  <c r="EM81" i="6"/>
  <c r="EG81" i="6"/>
  <c r="EC81" i="6"/>
  <c r="DY81" i="6"/>
  <c r="DU81" i="6"/>
  <c r="DQ81" i="6"/>
  <c r="ET81" i="6"/>
  <c r="EP81" i="6"/>
  <c r="EL81" i="6"/>
  <c r="EF81" i="6"/>
  <c r="EB81" i="6"/>
  <c r="DX81" i="6"/>
  <c r="DT81" i="6"/>
  <c r="DP81" i="6"/>
  <c r="EO81" i="6"/>
  <c r="DW81" i="6"/>
  <c r="EK81" i="6"/>
  <c r="DS81" i="6"/>
  <c r="EE81" i="6"/>
  <c r="DO81" i="6"/>
  <c r="ES81" i="6"/>
  <c r="EA81" i="6"/>
  <c r="K8" i="6"/>
  <c r="DZ8" i="6"/>
  <c r="EC8" i="6"/>
  <c r="DY8" i="6"/>
  <c r="DU8" i="6"/>
  <c r="EF8" i="6"/>
  <c r="EB8" i="6"/>
  <c r="EE8" i="6"/>
  <c r="DS8" i="6"/>
  <c r="AM97" i="6"/>
  <c r="EU97" i="6"/>
  <c r="EQ97" i="6"/>
  <c r="EM97" i="6"/>
  <c r="EG97" i="6"/>
  <c r="EC97" i="6"/>
  <c r="DY97" i="6"/>
  <c r="DU97" i="6"/>
  <c r="DQ97" i="6"/>
  <c r="ET97" i="6"/>
  <c r="EP97" i="6"/>
  <c r="EL97" i="6"/>
  <c r="EF97" i="6"/>
  <c r="EB97" i="6"/>
  <c r="DX97" i="6"/>
  <c r="DT97" i="6"/>
  <c r="DP97" i="6"/>
  <c r="EV97" i="6"/>
  <c r="ER97" i="6"/>
  <c r="EN97" i="6"/>
  <c r="EI97" i="6"/>
  <c r="ED97" i="6"/>
  <c r="DZ97" i="6"/>
  <c r="DV97" i="6"/>
  <c r="DR97" i="6"/>
  <c r="DN97" i="6"/>
  <c r="EO97" i="6"/>
  <c r="DW97" i="6"/>
  <c r="EK97" i="6"/>
  <c r="DS97" i="6"/>
  <c r="EE97" i="6"/>
  <c r="DO97" i="6"/>
  <c r="EA97" i="6"/>
  <c r="ES97" i="6"/>
  <c r="AM76" i="6"/>
  <c r="ES76" i="6"/>
  <c r="EO76" i="6"/>
  <c r="EK76" i="6"/>
  <c r="EE76" i="6"/>
  <c r="EA76" i="6"/>
  <c r="DW76" i="6"/>
  <c r="DS76" i="6"/>
  <c r="DO76" i="6"/>
  <c r="EV76" i="6"/>
  <c r="ER76" i="6"/>
  <c r="EN76" i="6"/>
  <c r="EI76" i="6"/>
  <c r="ED76" i="6"/>
  <c r="DZ76" i="6"/>
  <c r="DV76" i="6"/>
  <c r="DR76" i="6"/>
  <c r="DN76" i="6"/>
  <c r="EU76" i="6"/>
  <c r="EQ76" i="6"/>
  <c r="EM76" i="6"/>
  <c r="EG76" i="6"/>
  <c r="EC76" i="6"/>
  <c r="DY76" i="6"/>
  <c r="DU76" i="6"/>
  <c r="DQ76" i="6"/>
  <c r="ET76" i="6"/>
  <c r="EB76" i="6"/>
  <c r="EP76" i="6"/>
  <c r="DX76" i="6"/>
  <c r="EL76" i="6"/>
  <c r="DT76" i="6"/>
  <c r="EF76" i="6"/>
  <c r="DP76" i="6"/>
  <c r="AM100" i="6"/>
  <c r="EV100" i="6"/>
  <c r="ER100" i="6"/>
  <c r="EN100" i="6"/>
  <c r="EI100" i="6"/>
  <c r="ED100" i="6"/>
  <c r="DZ100" i="6"/>
  <c r="DV100" i="6"/>
  <c r="DR100" i="6"/>
  <c r="DN100" i="6"/>
  <c r="EU100" i="6"/>
  <c r="EQ100" i="6"/>
  <c r="EM100" i="6"/>
  <c r="EG100" i="6"/>
  <c r="EC100" i="6"/>
  <c r="DY100" i="6"/>
  <c r="DU100" i="6"/>
  <c r="DQ100" i="6"/>
  <c r="ES100" i="6"/>
  <c r="EO100" i="6"/>
  <c r="EK100" i="6"/>
  <c r="EE100" i="6"/>
  <c r="EA100" i="6"/>
  <c r="DW100" i="6"/>
  <c r="DS100" i="6"/>
  <c r="DO100" i="6"/>
  <c r="EL100" i="6"/>
  <c r="DT100" i="6"/>
  <c r="EF100" i="6"/>
  <c r="DP100" i="6"/>
  <c r="ET100" i="6"/>
  <c r="EB100" i="6"/>
  <c r="EP100" i="6"/>
  <c r="DX100" i="6"/>
  <c r="AM61" i="6"/>
  <c r="EV61" i="6"/>
  <c r="ER61" i="6"/>
  <c r="EN61" i="6"/>
  <c r="EI61" i="6"/>
  <c r="ED61" i="6"/>
  <c r="DZ61" i="6"/>
  <c r="DV61" i="6"/>
  <c r="DR61" i="6"/>
  <c r="DN61" i="6"/>
  <c r="EU61" i="6"/>
  <c r="EQ61" i="6"/>
  <c r="EM61" i="6"/>
  <c r="EG61" i="6"/>
  <c r="EC61" i="6"/>
  <c r="DY61" i="6"/>
  <c r="DU61" i="6"/>
  <c r="DQ61" i="6"/>
  <c r="ET61" i="6"/>
  <c r="EP61" i="6"/>
  <c r="EL61" i="6"/>
  <c r="EF61" i="6"/>
  <c r="EB61" i="6"/>
  <c r="DX61" i="6"/>
  <c r="DT61" i="6"/>
  <c r="DP61" i="6"/>
  <c r="ES61" i="6"/>
  <c r="EA61" i="6"/>
  <c r="EO61" i="6"/>
  <c r="DW61" i="6"/>
  <c r="EK61" i="6"/>
  <c r="DS61" i="6"/>
  <c r="EE61" i="6"/>
  <c r="DO61" i="6"/>
  <c r="AM45" i="6"/>
  <c r="EG45" i="6"/>
  <c r="EC45" i="6"/>
  <c r="DY45" i="6"/>
  <c r="DU45" i="6"/>
  <c r="DQ45" i="6"/>
  <c r="EF45" i="6"/>
  <c r="EB45" i="6"/>
  <c r="DX45" i="6"/>
  <c r="DT45" i="6"/>
  <c r="DP45" i="6"/>
  <c r="EE45" i="6"/>
  <c r="EA45" i="6"/>
  <c r="DW45" i="6"/>
  <c r="DS45" i="6"/>
  <c r="DO45" i="6"/>
  <c r="EI45" i="6"/>
  <c r="ED45" i="6"/>
  <c r="DZ45" i="6"/>
  <c r="DV45" i="6"/>
  <c r="DR45" i="6"/>
  <c r="DN45" i="6"/>
  <c r="ET242" i="6"/>
  <c r="EP242" i="6"/>
  <c r="EL242" i="6"/>
  <c r="EF242" i="6"/>
  <c r="EB242" i="6"/>
  <c r="DX242" i="6"/>
  <c r="DT242" i="6"/>
  <c r="DP242" i="6"/>
  <c r="ES242" i="6"/>
  <c r="EO242" i="6"/>
  <c r="EK242" i="6"/>
  <c r="EE242" i="6"/>
  <c r="EA242" i="6"/>
  <c r="DW242" i="6"/>
  <c r="DS242" i="6"/>
  <c r="DO242" i="6"/>
  <c r="EV242" i="6"/>
  <c r="ER242" i="6"/>
  <c r="EN242" i="6"/>
  <c r="EI242" i="6"/>
  <c r="ED242" i="6"/>
  <c r="DZ242" i="6"/>
  <c r="DV242" i="6"/>
  <c r="DR242" i="6"/>
  <c r="DN242" i="6"/>
  <c r="EM242" i="6"/>
  <c r="DU242" i="6"/>
  <c r="EG242" i="6"/>
  <c r="DQ242" i="6"/>
  <c r="EU242" i="6"/>
  <c r="EC242" i="6"/>
  <c r="EQ242" i="6"/>
  <c r="DY242" i="6"/>
  <c r="EV132" i="6"/>
  <c r="ER132" i="6"/>
  <c r="EN132" i="6"/>
  <c r="EI132" i="6"/>
  <c r="ED132" i="6"/>
  <c r="DZ132" i="6"/>
  <c r="DV132" i="6"/>
  <c r="DR132" i="6"/>
  <c r="DN132" i="6"/>
  <c r="EU132" i="6"/>
  <c r="EQ132" i="6"/>
  <c r="EM132" i="6"/>
  <c r="EG132" i="6"/>
  <c r="EC132" i="6"/>
  <c r="DY132" i="6"/>
  <c r="DU132" i="6"/>
  <c r="DQ132" i="6"/>
  <c r="ES132" i="6"/>
  <c r="EO132" i="6"/>
  <c r="EK132" i="6"/>
  <c r="EE132" i="6"/>
  <c r="EA132" i="6"/>
  <c r="DW132" i="6"/>
  <c r="DS132" i="6"/>
  <c r="DO132" i="6"/>
  <c r="EL132" i="6"/>
  <c r="DT132" i="6"/>
  <c r="EF132" i="6"/>
  <c r="DP132" i="6"/>
  <c r="EP132" i="6"/>
  <c r="DX132" i="6"/>
  <c r="ET132" i="6"/>
  <c r="EB132" i="6"/>
  <c r="ET130" i="6"/>
  <c r="EP130" i="6"/>
  <c r="EL130" i="6"/>
  <c r="EF130" i="6"/>
  <c r="EB130" i="6"/>
  <c r="DX130" i="6"/>
  <c r="DT130" i="6"/>
  <c r="DP130" i="6"/>
  <c r="ES130" i="6"/>
  <c r="EO130" i="6"/>
  <c r="EK130" i="6"/>
  <c r="EE130" i="6"/>
  <c r="EA130" i="6"/>
  <c r="DW130" i="6"/>
  <c r="DS130" i="6"/>
  <c r="DO130" i="6"/>
  <c r="EU130" i="6"/>
  <c r="EQ130" i="6"/>
  <c r="EM130" i="6"/>
  <c r="EG130" i="6"/>
  <c r="EC130" i="6"/>
  <c r="DY130" i="6"/>
  <c r="DU130" i="6"/>
  <c r="DQ130" i="6"/>
  <c r="EN130" i="6"/>
  <c r="DV130" i="6"/>
  <c r="EI130" i="6"/>
  <c r="DR130" i="6"/>
  <c r="ER130" i="6"/>
  <c r="DZ130" i="6"/>
  <c r="EV130" i="6"/>
  <c r="ED130" i="6"/>
  <c r="DN130" i="6"/>
  <c r="EU225" i="6"/>
  <c r="EQ225" i="6"/>
  <c r="EM225" i="6"/>
  <c r="EG225" i="6"/>
  <c r="EC225" i="6"/>
  <c r="DY225" i="6"/>
  <c r="DU225" i="6"/>
  <c r="DQ225" i="6"/>
  <c r="ET225" i="6"/>
  <c r="EP225" i="6"/>
  <c r="EL225" i="6"/>
  <c r="EF225" i="6"/>
  <c r="EB225" i="6"/>
  <c r="DX225" i="6"/>
  <c r="DT225" i="6"/>
  <c r="DP225" i="6"/>
  <c r="ES225" i="6"/>
  <c r="EO225" i="6"/>
  <c r="EK225" i="6"/>
  <c r="EE225" i="6"/>
  <c r="EA225" i="6"/>
  <c r="DW225" i="6"/>
  <c r="DS225" i="6"/>
  <c r="DO225" i="6"/>
  <c r="EV225" i="6"/>
  <c r="ER225" i="6"/>
  <c r="EN225" i="6"/>
  <c r="EI225" i="6"/>
  <c r="ED225" i="6"/>
  <c r="DZ225" i="6"/>
  <c r="DV225" i="6"/>
  <c r="DR225" i="6"/>
  <c r="DN225" i="6"/>
  <c r="ES188" i="6"/>
  <c r="EO188" i="6"/>
  <c r="EK188" i="6"/>
  <c r="EE188" i="6"/>
  <c r="EA188" i="6"/>
  <c r="DW188" i="6"/>
  <c r="DS188" i="6"/>
  <c r="DO188" i="6"/>
  <c r="EV188" i="6"/>
  <c r="ER188" i="6"/>
  <c r="EN188" i="6"/>
  <c r="EI188" i="6"/>
  <c r="ED188" i="6"/>
  <c r="DZ188" i="6"/>
  <c r="DV188" i="6"/>
  <c r="DR188" i="6"/>
  <c r="DN188" i="6"/>
  <c r="EQ188" i="6"/>
  <c r="EG188" i="6"/>
  <c r="DY188" i="6"/>
  <c r="DQ188" i="6"/>
  <c r="EP188" i="6"/>
  <c r="EF188" i="6"/>
  <c r="DX188" i="6"/>
  <c r="DP188" i="6"/>
  <c r="EU188" i="6"/>
  <c r="EM188" i="6"/>
  <c r="EC188" i="6"/>
  <c r="DU188" i="6"/>
  <c r="ET188" i="6"/>
  <c r="EL188" i="6"/>
  <c r="EB188" i="6"/>
  <c r="DT188" i="6"/>
  <c r="EV166" i="6"/>
  <c r="ER166" i="6"/>
  <c r="EN166" i="6"/>
  <c r="EI166" i="6"/>
  <c r="ED166" i="6"/>
  <c r="DZ166" i="6"/>
  <c r="DV166" i="6"/>
  <c r="DR166" i="6"/>
  <c r="DN166" i="6"/>
  <c r="EU166" i="6"/>
  <c r="EQ166" i="6"/>
  <c r="EM166" i="6"/>
  <c r="EG166" i="6"/>
  <c r="EC166" i="6"/>
  <c r="DY166" i="6"/>
  <c r="DU166" i="6"/>
  <c r="DQ166" i="6"/>
  <c r="ET166" i="6"/>
  <c r="EP166" i="6"/>
  <c r="EL166" i="6"/>
  <c r="EF166" i="6"/>
  <c r="EB166" i="6"/>
  <c r="DX166" i="6"/>
  <c r="DT166" i="6"/>
  <c r="DP166" i="6"/>
  <c r="EE166" i="6"/>
  <c r="DO166" i="6"/>
  <c r="ES166" i="6"/>
  <c r="EA166" i="6"/>
  <c r="EK166" i="6"/>
  <c r="DS166" i="6"/>
  <c r="DW166" i="6"/>
  <c r="EO166" i="6"/>
  <c r="ET110" i="6"/>
  <c r="EP110" i="6"/>
  <c r="EL110" i="6"/>
  <c r="EF110" i="6"/>
  <c r="EB110" i="6"/>
  <c r="DX110" i="6"/>
  <c r="DT110" i="6"/>
  <c r="DP110" i="6"/>
  <c r="ES110" i="6"/>
  <c r="EO110" i="6"/>
  <c r="EK110" i="6"/>
  <c r="EE110" i="6"/>
  <c r="EA110" i="6"/>
  <c r="DW110" i="6"/>
  <c r="DS110" i="6"/>
  <c r="DO110" i="6"/>
  <c r="EU110" i="6"/>
  <c r="EQ110" i="6"/>
  <c r="EM110" i="6"/>
  <c r="EG110" i="6"/>
  <c r="EC110" i="6"/>
  <c r="DY110" i="6"/>
  <c r="DU110" i="6"/>
  <c r="DQ110" i="6"/>
  <c r="ER110" i="6"/>
  <c r="DZ110" i="6"/>
  <c r="EN110" i="6"/>
  <c r="DV110" i="6"/>
  <c r="EI110" i="6"/>
  <c r="DR110" i="6"/>
  <c r="EV110" i="6"/>
  <c r="ED110" i="6"/>
  <c r="DN110" i="6"/>
  <c r="ET238" i="6"/>
  <c r="EP238" i="6"/>
  <c r="EL238" i="6"/>
  <c r="EF238" i="6"/>
  <c r="EB238" i="6"/>
  <c r="DX238" i="6"/>
  <c r="DT238" i="6"/>
  <c r="DP238" i="6"/>
  <c r="ES238" i="6"/>
  <c r="EO238" i="6"/>
  <c r="EK238" i="6"/>
  <c r="EE238" i="6"/>
  <c r="EA238" i="6"/>
  <c r="DW238" i="6"/>
  <c r="DS238" i="6"/>
  <c r="DO238" i="6"/>
  <c r="EV238" i="6"/>
  <c r="ER238" i="6"/>
  <c r="EN238" i="6"/>
  <c r="EI238" i="6"/>
  <c r="ED238" i="6"/>
  <c r="DZ238" i="6"/>
  <c r="DV238" i="6"/>
  <c r="DR238" i="6"/>
  <c r="DN238" i="6"/>
  <c r="EQ238" i="6"/>
  <c r="DY238" i="6"/>
  <c r="EM238" i="6"/>
  <c r="DU238" i="6"/>
  <c r="EG238" i="6"/>
  <c r="DQ238" i="6"/>
  <c r="EU238" i="6"/>
  <c r="EC238" i="6"/>
  <c r="ES212" i="6"/>
  <c r="EO212" i="6"/>
  <c r="EK212" i="6"/>
  <c r="EE212" i="6"/>
  <c r="EA212" i="6"/>
  <c r="DW212" i="6"/>
  <c r="DS212" i="6"/>
  <c r="DO212" i="6"/>
  <c r="EV212" i="6"/>
  <c r="ER212" i="6"/>
  <c r="EN212" i="6"/>
  <c r="EI212" i="6"/>
  <c r="ED212" i="6"/>
  <c r="DZ212" i="6"/>
  <c r="DV212" i="6"/>
  <c r="DR212" i="6"/>
  <c r="DN212" i="6"/>
  <c r="EU212" i="6"/>
  <c r="EQ212" i="6"/>
  <c r="EM212" i="6"/>
  <c r="EG212" i="6"/>
  <c r="EC212" i="6"/>
  <c r="DY212" i="6"/>
  <c r="DU212" i="6"/>
  <c r="DQ212" i="6"/>
  <c r="EL212" i="6"/>
  <c r="DT212" i="6"/>
  <c r="ET212" i="6"/>
  <c r="EB212" i="6"/>
  <c r="EP212" i="6"/>
  <c r="DX212" i="6"/>
  <c r="EF212" i="6"/>
  <c r="DP212" i="6"/>
  <c r="ET177" i="6"/>
  <c r="EP177" i="6"/>
  <c r="EL177" i="6"/>
  <c r="EF177" i="6"/>
  <c r="EB177" i="6"/>
  <c r="DX177" i="6"/>
  <c r="DT177" i="6"/>
  <c r="DP177" i="6"/>
  <c r="ES177" i="6"/>
  <c r="EO177" i="6"/>
  <c r="EK177" i="6"/>
  <c r="EE177" i="6"/>
  <c r="EA177" i="6"/>
  <c r="DW177" i="6"/>
  <c r="DS177" i="6"/>
  <c r="DO177" i="6"/>
  <c r="EV177" i="6"/>
  <c r="ER177" i="6"/>
  <c r="EN177" i="6"/>
  <c r="EI177" i="6"/>
  <c r="ED177" i="6"/>
  <c r="DZ177" i="6"/>
  <c r="DV177" i="6"/>
  <c r="DR177" i="6"/>
  <c r="DN177" i="6"/>
  <c r="EM177" i="6"/>
  <c r="DU177" i="6"/>
  <c r="EG177" i="6"/>
  <c r="DQ177" i="6"/>
  <c r="EU177" i="6"/>
  <c r="EC177" i="6"/>
  <c r="DY177" i="6"/>
  <c r="EQ177" i="6"/>
  <c r="EV217" i="6"/>
  <c r="ER217" i="6"/>
  <c r="EN217" i="6"/>
  <c r="EI217" i="6"/>
  <c r="ED217" i="6"/>
  <c r="DZ217" i="6"/>
  <c r="DV217" i="6"/>
  <c r="DR217" i="6"/>
  <c r="DN217" i="6"/>
  <c r="EU217" i="6"/>
  <c r="EQ217" i="6"/>
  <c r="EM217" i="6"/>
  <c r="EG217" i="6"/>
  <c r="EC217" i="6"/>
  <c r="DY217" i="6"/>
  <c r="DU217" i="6"/>
  <c r="DQ217" i="6"/>
  <c r="ET217" i="6"/>
  <c r="EP217" i="6"/>
  <c r="EL217" i="6"/>
  <c r="EF217" i="6"/>
  <c r="EB217" i="6"/>
  <c r="DX217" i="6"/>
  <c r="DT217" i="6"/>
  <c r="DP217" i="6"/>
  <c r="EE217" i="6"/>
  <c r="DO217" i="6"/>
  <c r="EO217" i="6"/>
  <c r="DW217" i="6"/>
  <c r="EK217" i="6"/>
  <c r="DS217" i="6"/>
  <c r="ES217" i="6"/>
  <c r="EA217" i="6"/>
  <c r="EU251" i="6"/>
  <c r="EQ251" i="6"/>
  <c r="EM251" i="6"/>
  <c r="EG251" i="6"/>
  <c r="EC251" i="6"/>
  <c r="DY251" i="6"/>
  <c r="DU251" i="6"/>
  <c r="DQ251" i="6"/>
  <c r="ET251" i="6"/>
  <c r="EP251" i="6"/>
  <c r="EL251" i="6"/>
  <c r="EF251" i="6"/>
  <c r="EB251" i="6"/>
  <c r="DX251" i="6"/>
  <c r="DT251" i="6"/>
  <c r="DP251" i="6"/>
  <c r="ES251" i="6"/>
  <c r="EO251" i="6"/>
  <c r="EK251" i="6"/>
  <c r="EE251" i="6"/>
  <c r="EA251" i="6"/>
  <c r="DW251" i="6"/>
  <c r="DS251" i="6"/>
  <c r="DO251" i="6"/>
  <c r="EV251" i="6"/>
  <c r="ED251" i="6"/>
  <c r="DN251" i="6"/>
  <c r="ER251" i="6"/>
  <c r="DZ251" i="6"/>
  <c r="EN251" i="6"/>
  <c r="DV251" i="6"/>
  <c r="EI251" i="6"/>
  <c r="DR251" i="6"/>
  <c r="ES165" i="6"/>
  <c r="EO165" i="6"/>
  <c r="EK165" i="6"/>
  <c r="EE165" i="6"/>
  <c r="EA165" i="6"/>
  <c r="DW165" i="6"/>
  <c r="DS165" i="6"/>
  <c r="DO165" i="6"/>
  <c r="EV165" i="6"/>
  <c r="ER165" i="6"/>
  <c r="EN165" i="6"/>
  <c r="EI165" i="6"/>
  <c r="ED165" i="6"/>
  <c r="DZ165" i="6"/>
  <c r="DV165" i="6"/>
  <c r="DR165" i="6"/>
  <c r="DN165" i="6"/>
  <c r="EU165" i="6"/>
  <c r="EQ165" i="6"/>
  <c r="EM165" i="6"/>
  <c r="EG165" i="6"/>
  <c r="EC165" i="6"/>
  <c r="DY165" i="6"/>
  <c r="DU165" i="6"/>
  <c r="DQ165" i="6"/>
  <c r="EF165" i="6"/>
  <c r="DP165" i="6"/>
  <c r="ET165" i="6"/>
  <c r="EB165" i="6"/>
  <c r="EL165" i="6"/>
  <c r="DT165" i="6"/>
  <c r="EP165" i="6"/>
  <c r="DX165" i="6"/>
  <c r="EU143" i="6"/>
  <c r="EQ143" i="6"/>
  <c r="EM143" i="6"/>
  <c r="EG143" i="6"/>
  <c r="EC143" i="6"/>
  <c r="DY143" i="6"/>
  <c r="DU143" i="6"/>
  <c r="DQ143" i="6"/>
  <c r="ET143" i="6"/>
  <c r="EP143" i="6"/>
  <c r="EL143" i="6"/>
  <c r="EF143" i="6"/>
  <c r="EB143" i="6"/>
  <c r="DX143" i="6"/>
  <c r="DT143" i="6"/>
  <c r="DP143" i="6"/>
  <c r="ES143" i="6"/>
  <c r="EO143" i="6"/>
  <c r="EK143" i="6"/>
  <c r="EE143" i="6"/>
  <c r="EA143" i="6"/>
  <c r="DW143" i="6"/>
  <c r="DS143" i="6"/>
  <c r="DO143" i="6"/>
  <c r="EN143" i="6"/>
  <c r="DV143" i="6"/>
  <c r="EI143" i="6"/>
  <c r="DR143" i="6"/>
  <c r="ER143" i="6"/>
  <c r="DZ143" i="6"/>
  <c r="DN143" i="6"/>
  <c r="ED143" i="6"/>
  <c r="EV143" i="6"/>
  <c r="EV193" i="6"/>
  <c r="ER193" i="6"/>
  <c r="EN193" i="6"/>
  <c r="EI193" i="6"/>
  <c r="ED193" i="6"/>
  <c r="DZ193" i="6"/>
  <c r="DV193" i="6"/>
  <c r="DR193" i="6"/>
  <c r="DN193" i="6"/>
  <c r="EU193" i="6"/>
  <c r="EQ193" i="6"/>
  <c r="EM193" i="6"/>
  <c r="EG193" i="6"/>
  <c r="EC193" i="6"/>
  <c r="DY193" i="6"/>
  <c r="DU193" i="6"/>
  <c r="DQ193" i="6"/>
  <c r="ET193" i="6"/>
  <c r="EL193" i="6"/>
  <c r="EB193" i="6"/>
  <c r="DT193" i="6"/>
  <c r="ES193" i="6"/>
  <c r="EK193" i="6"/>
  <c r="EA193" i="6"/>
  <c r="DS193" i="6"/>
  <c r="EP193" i="6"/>
  <c r="EF193" i="6"/>
  <c r="DX193" i="6"/>
  <c r="DP193" i="6"/>
  <c r="EO193" i="6"/>
  <c r="EE193" i="6"/>
  <c r="DW193" i="6"/>
  <c r="DO193" i="6"/>
  <c r="EU196" i="6"/>
  <c r="EQ196" i="6"/>
  <c r="EM196" i="6"/>
  <c r="EG196" i="6"/>
  <c r="EC196" i="6"/>
  <c r="DY196" i="6"/>
  <c r="DU196" i="6"/>
  <c r="DQ196" i="6"/>
  <c r="ES196" i="6"/>
  <c r="EO196" i="6"/>
  <c r="EK196" i="6"/>
  <c r="EE196" i="6"/>
  <c r="EA196" i="6"/>
  <c r="DW196" i="6"/>
  <c r="DS196" i="6"/>
  <c r="DO196" i="6"/>
  <c r="EV196" i="6"/>
  <c r="ER196" i="6"/>
  <c r="EN196" i="6"/>
  <c r="EI196" i="6"/>
  <c r="ED196" i="6"/>
  <c r="DZ196" i="6"/>
  <c r="DV196" i="6"/>
  <c r="DR196" i="6"/>
  <c r="DN196" i="6"/>
  <c r="EP196" i="6"/>
  <c r="DX196" i="6"/>
  <c r="EL196" i="6"/>
  <c r="DT196" i="6"/>
  <c r="EF196" i="6"/>
  <c r="DP196" i="6"/>
  <c r="ET196" i="6"/>
  <c r="EB196" i="6"/>
  <c r="ES115" i="6"/>
  <c r="EO115" i="6"/>
  <c r="EK115" i="6"/>
  <c r="EE115" i="6"/>
  <c r="EA115" i="6"/>
  <c r="DW115" i="6"/>
  <c r="DS115" i="6"/>
  <c r="DO115" i="6"/>
  <c r="EV115" i="6"/>
  <c r="ER115" i="6"/>
  <c r="EN115" i="6"/>
  <c r="EI115" i="6"/>
  <c r="ED115" i="6"/>
  <c r="DZ115" i="6"/>
  <c r="DV115" i="6"/>
  <c r="DR115" i="6"/>
  <c r="DN115" i="6"/>
  <c r="ET115" i="6"/>
  <c r="EP115" i="6"/>
  <c r="EL115" i="6"/>
  <c r="EF115" i="6"/>
  <c r="EB115" i="6"/>
  <c r="DX115" i="6"/>
  <c r="DT115" i="6"/>
  <c r="DP115" i="6"/>
  <c r="EM115" i="6"/>
  <c r="DU115" i="6"/>
  <c r="EG115" i="6"/>
  <c r="DQ115" i="6"/>
  <c r="EU115" i="6"/>
  <c r="EC115" i="6"/>
  <c r="EQ115" i="6"/>
  <c r="DY115" i="6"/>
  <c r="EU176" i="6"/>
  <c r="EQ176" i="6"/>
  <c r="EM176" i="6"/>
  <c r="EG176" i="6"/>
  <c r="EC176" i="6"/>
  <c r="DY176" i="6"/>
  <c r="DU176" i="6"/>
  <c r="DQ176" i="6"/>
  <c r="ET176" i="6"/>
  <c r="EP176" i="6"/>
  <c r="EL176" i="6"/>
  <c r="EF176" i="6"/>
  <c r="EB176" i="6"/>
  <c r="DX176" i="6"/>
  <c r="DT176" i="6"/>
  <c r="DP176" i="6"/>
  <c r="ES176" i="6"/>
  <c r="EO176" i="6"/>
  <c r="EK176" i="6"/>
  <c r="EE176" i="6"/>
  <c r="EA176" i="6"/>
  <c r="DW176" i="6"/>
  <c r="DS176" i="6"/>
  <c r="DO176" i="6"/>
  <c r="EN176" i="6"/>
  <c r="DV176" i="6"/>
  <c r="EI176" i="6"/>
  <c r="DR176" i="6"/>
  <c r="EV176" i="6"/>
  <c r="ED176" i="6"/>
  <c r="DN176" i="6"/>
  <c r="ER176" i="6"/>
  <c r="DZ176" i="6"/>
  <c r="EU237" i="6"/>
  <c r="EQ237" i="6"/>
  <c r="EM237" i="6"/>
  <c r="EG237" i="6"/>
  <c r="EC237" i="6"/>
  <c r="DY237" i="6"/>
  <c r="DU237" i="6"/>
  <c r="DQ237" i="6"/>
  <c r="ET237" i="6"/>
  <c r="EP237" i="6"/>
  <c r="EL237" i="6"/>
  <c r="EF237" i="6"/>
  <c r="EB237" i="6"/>
  <c r="ES237" i="6"/>
  <c r="EO237" i="6"/>
  <c r="EK237" i="6"/>
  <c r="EE237" i="6"/>
  <c r="EA237" i="6"/>
  <c r="ER237" i="6"/>
  <c r="DZ237" i="6"/>
  <c r="DT237" i="6"/>
  <c r="DO237" i="6"/>
  <c r="EN237" i="6"/>
  <c r="DX237" i="6"/>
  <c r="DS237" i="6"/>
  <c r="DN237" i="6"/>
  <c r="EI237" i="6"/>
  <c r="DW237" i="6"/>
  <c r="DR237" i="6"/>
  <c r="EV237" i="6"/>
  <c r="ED237" i="6"/>
  <c r="DV237" i="6"/>
  <c r="DP237" i="6"/>
  <c r="ET106" i="6"/>
  <c r="EP106" i="6"/>
  <c r="EL106" i="6"/>
  <c r="EF106" i="6"/>
  <c r="EB106" i="6"/>
  <c r="DX106" i="6"/>
  <c r="DT106" i="6"/>
  <c r="DP106" i="6"/>
  <c r="ES106" i="6"/>
  <c r="EO106" i="6"/>
  <c r="EK106" i="6"/>
  <c r="EE106" i="6"/>
  <c r="EA106" i="6"/>
  <c r="DW106" i="6"/>
  <c r="DS106" i="6"/>
  <c r="DO106" i="6"/>
  <c r="EU106" i="6"/>
  <c r="EQ106" i="6"/>
  <c r="EM106" i="6"/>
  <c r="EG106" i="6"/>
  <c r="EC106" i="6"/>
  <c r="DY106" i="6"/>
  <c r="DU106" i="6"/>
  <c r="DQ106" i="6"/>
  <c r="EV106" i="6"/>
  <c r="ED106" i="6"/>
  <c r="DN106" i="6"/>
  <c r="ER106" i="6"/>
  <c r="DZ106" i="6"/>
  <c r="EN106" i="6"/>
  <c r="DV106" i="6"/>
  <c r="EI106" i="6"/>
  <c r="DR106" i="6"/>
  <c r="ES204" i="6"/>
  <c r="EO204" i="6"/>
  <c r="EK204" i="6"/>
  <c r="EE204" i="6"/>
  <c r="EA204" i="6"/>
  <c r="DW204" i="6"/>
  <c r="DS204" i="6"/>
  <c r="DO204" i="6"/>
  <c r="EV204" i="6"/>
  <c r="ER204" i="6"/>
  <c r="EN204" i="6"/>
  <c r="EI204" i="6"/>
  <c r="ED204" i="6"/>
  <c r="DZ204" i="6"/>
  <c r="DV204" i="6"/>
  <c r="DR204" i="6"/>
  <c r="DN204" i="6"/>
  <c r="EU204" i="6"/>
  <c r="EQ204" i="6"/>
  <c r="EM204" i="6"/>
  <c r="EG204" i="6"/>
  <c r="EC204" i="6"/>
  <c r="DY204" i="6"/>
  <c r="DU204" i="6"/>
  <c r="DQ204" i="6"/>
  <c r="ET204" i="6"/>
  <c r="EB204" i="6"/>
  <c r="EL204" i="6"/>
  <c r="DT204" i="6"/>
  <c r="EF204" i="6"/>
  <c r="DP204" i="6"/>
  <c r="EP204" i="6"/>
  <c r="DX204" i="6"/>
  <c r="ET126" i="6"/>
  <c r="EP126" i="6"/>
  <c r="EL126" i="6"/>
  <c r="EF126" i="6"/>
  <c r="EB126" i="6"/>
  <c r="DX126" i="6"/>
  <c r="DT126" i="6"/>
  <c r="DP126" i="6"/>
  <c r="ES126" i="6"/>
  <c r="EO126" i="6"/>
  <c r="EK126" i="6"/>
  <c r="EE126" i="6"/>
  <c r="EA126" i="6"/>
  <c r="DW126" i="6"/>
  <c r="DS126" i="6"/>
  <c r="DO126" i="6"/>
  <c r="EU126" i="6"/>
  <c r="EQ126" i="6"/>
  <c r="EM126" i="6"/>
  <c r="EG126" i="6"/>
  <c r="EC126" i="6"/>
  <c r="DY126" i="6"/>
  <c r="DU126" i="6"/>
  <c r="DQ126" i="6"/>
  <c r="ER126" i="6"/>
  <c r="DZ126" i="6"/>
  <c r="EN126" i="6"/>
  <c r="DV126" i="6"/>
  <c r="EV126" i="6"/>
  <c r="ED126" i="6"/>
  <c r="DN126" i="6"/>
  <c r="EI126" i="6"/>
  <c r="DR126" i="6"/>
  <c r="EV170" i="6"/>
  <c r="ER170" i="6"/>
  <c r="EN170" i="6"/>
  <c r="EI170" i="6"/>
  <c r="ED170" i="6"/>
  <c r="DZ170" i="6"/>
  <c r="DV170" i="6"/>
  <c r="DR170" i="6"/>
  <c r="DN170" i="6"/>
  <c r="EU170" i="6"/>
  <c r="EQ170" i="6"/>
  <c r="EM170" i="6"/>
  <c r="EG170" i="6"/>
  <c r="EC170" i="6"/>
  <c r="DY170" i="6"/>
  <c r="DU170" i="6"/>
  <c r="DQ170" i="6"/>
  <c r="ET170" i="6"/>
  <c r="EP170" i="6"/>
  <c r="EL170" i="6"/>
  <c r="EF170" i="6"/>
  <c r="EB170" i="6"/>
  <c r="DX170" i="6"/>
  <c r="DT170" i="6"/>
  <c r="DP170" i="6"/>
  <c r="ES170" i="6"/>
  <c r="EA170" i="6"/>
  <c r="EO170" i="6"/>
  <c r="DW170" i="6"/>
  <c r="EE170" i="6"/>
  <c r="DO170" i="6"/>
  <c r="DS170" i="6"/>
  <c r="EK170" i="6"/>
  <c r="EU214" i="6"/>
  <c r="EQ214" i="6"/>
  <c r="EM214" i="6"/>
  <c r="EG214" i="6"/>
  <c r="EC214" i="6"/>
  <c r="DY214" i="6"/>
  <c r="DU214" i="6"/>
  <c r="DQ214" i="6"/>
  <c r="ET214" i="6"/>
  <c r="EP214" i="6"/>
  <c r="EL214" i="6"/>
  <c r="EF214" i="6"/>
  <c r="EB214" i="6"/>
  <c r="DX214" i="6"/>
  <c r="DT214" i="6"/>
  <c r="DP214" i="6"/>
  <c r="ES214" i="6"/>
  <c r="EO214" i="6"/>
  <c r="EK214" i="6"/>
  <c r="EE214" i="6"/>
  <c r="EA214" i="6"/>
  <c r="DW214" i="6"/>
  <c r="DS214" i="6"/>
  <c r="DO214" i="6"/>
  <c r="EI214" i="6"/>
  <c r="DR214" i="6"/>
  <c r="ER214" i="6"/>
  <c r="DZ214" i="6"/>
  <c r="EN214" i="6"/>
  <c r="DV214" i="6"/>
  <c r="EV214" i="6"/>
  <c r="ED214" i="6"/>
  <c r="DN214" i="6"/>
  <c r="ES107" i="6"/>
  <c r="EO107" i="6"/>
  <c r="EK107" i="6"/>
  <c r="EE107" i="6"/>
  <c r="EA107" i="6"/>
  <c r="DW107" i="6"/>
  <c r="DS107" i="6"/>
  <c r="DO107" i="6"/>
  <c r="EV107" i="6"/>
  <c r="ER107" i="6"/>
  <c r="EN107" i="6"/>
  <c r="EI107" i="6"/>
  <c r="ED107" i="6"/>
  <c r="DZ107" i="6"/>
  <c r="DV107" i="6"/>
  <c r="DR107" i="6"/>
  <c r="DN107" i="6"/>
  <c r="ET107" i="6"/>
  <c r="EP107" i="6"/>
  <c r="EL107" i="6"/>
  <c r="EF107" i="6"/>
  <c r="EB107" i="6"/>
  <c r="DX107" i="6"/>
  <c r="DT107" i="6"/>
  <c r="DP107" i="6"/>
  <c r="EU107" i="6"/>
  <c r="EC107" i="6"/>
  <c r="EQ107" i="6"/>
  <c r="DY107" i="6"/>
  <c r="EM107" i="6"/>
  <c r="DU107" i="6"/>
  <c r="DQ107" i="6"/>
  <c r="EG107" i="6"/>
  <c r="ES145" i="6"/>
  <c r="EO145" i="6"/>
  <c r="EK145" i="6"/>
  <c r="EE145" i="6"/>
  <c r="EA145" i="6"/>
  <c r="DW145" i="6"/>
  <c r="DS145" i="6"/>
  <c r="DO145" i="6"/>
  <c r="EV145" i="6"/>
  <c r="ER145" i="6"/>
  <c r="EN145" i="6"/>
  <c r="EI145" i="6"/>
  <c r="ED145" i="6"/>
  <c r="DZ145" i="6"/>
  <c r="DV145" i="6"/>
  <c r="DR145" i="6"/>
  <c r="DN145" i="6"/>
  <c r="EU145" i="6"/>
  <c r="EQ145" i="6"/>
  <c r="EM145" i="6"/>
  <c r="EG145" i="6"/>
  <c r="EC145" i="6"/>
  <c r="DY145" i="6"/>
  <c r="DU145" i="6"/>
  <c r="DQ145" i="6"/>
  <c r="EL145" i="6"/>
  <c r="DT145" i="6"/>
  <c r="EF145" i="6"/>
  <c r="DP145" i="6"/>
  <c r="EP145" i="6"/>
  <c r="DX145" i="6"/>
  <c r="EB145" i="6"/>
  <c r="ET145" i="6"/>
  <c r="ES184" i="6"/>
  <c r="EO184" i="6"/>
  <c r="EK184" i="6"/>
  <c r="EE184" i="6"/>
  <c r="EA184" i="6"/>
  <c r="DW184" i="6"/>
  <c r="DS184" i="6"/>
  <c r="DO184" i="6"/>
  <c r="EV184" i="6"/>
  <c r="ER184" i="6"/>
  <c r="EN184" i="6"/>
  <c r="EI184" i="6"/>
  <c r="ED184" i="6"/>
  <c r="DZ184" i="6"/>
  <c r="DV184" i="6"/>
  <c r="DR184" i="6"/>
  <c r="DN184" i="6"/>
  <c r="EU184" i="6"/>
  <c r="EM184" i="6"/>
  <c r="EC184" i="6"/>
  <c r="DU184" i="6"/>
  <c r="ET184" i="6"/>
  <c r="EL184" i="6"/>
  <c r="EB184" i="6"/>
  <c r="DT184" i="6"/>
  <c r="EQ184" i="6"/>
  <c r="EG184" i="6"/>
  <c r="DY184" i="6"/>
  <c r="DQ184" i="6"/>
  <c r="DP184" i="6"/>
  <c r="EP184" i="6"/>
  <c r="EF184" i="6"/>
  <c r="DX184" i="6"/>
  <c r="EV224" i="6"/>
  <c r="ER224" i="6"/>
  <c r="EN224" i="6"/>
  <c r="EI224" i="6"/>
  <c r="ED224" i="6"/>
  <c r="DZ224" i="6"/>
  <c r="DV224" i="6"/>
  <c r="DR224" i="6"/>
  <c r="DN224" i="6"/>
  <c r="EU224" i="6"/>
  <c r="EQ224" i="6"/>
  <c r="EM224" i="6"/>
  <c r="EG224" i="6"/>
  <c r="EC224" i="6"/>
  <c r="DY224" i="6"/>
  <c r="DU224" i="6"/>
  <c r="DQ224" i="6"/>
  <c r="ET224" i="6"/>
  <c r="EP224" i="6"/>
  <c r="EL224" i="6"/>
  <c r="EF224" i="6"/>
  <c r="EB224" i="6"/>
  <c r="DX224" i="6"/>
  <c r="DT224" i="6"/>
  <c r="DP224" i="6"/>
  <c r="ES224" i="6"/>
  <c r="EO224" i="6"/>
  <c r="EK224" i="6"/>
  <c r="EE224" i="6"/>
  <c r="EA224" i="6"/>
  <c r="DW224" i="6"/>
  <c r="DS224" i="6"/>
  <c r="DO224" i="6"/>
  <c r="ES235" i="6"/>
  <c r="EO235" i="6"/>
  <c r="EK235" i="6"/>
  <c r="EE235" i="6"/>
  <c r="EA235" i="6"/>
  <c r="DW235" i="6"/>
  <c r="DS235" i="6"/>
  <c r="DO235" i="6"/>
  <c r="EV235" i="6"/>
  <c r="ER235" i="6"/>
  <c r="EN235" i="6"/>
  <c r="EI235" i="6"/>
  <c r="ED235" i="6"/>
  <c r="DZ235" i="6"/>
  <c r="DV235" i="6"/>
  <c r="DR235" i="6"/>
  <c r="DN235" i="6"/>
  <c r="EU235" i="6"/>
  <c r="EQ235" i="6"/>
  <c r="EM235" i="6"/>
  <c r="EG235" i="6"/>
  <c r="EC235" i="6"/>
  <c r="DY235" i="6"/>
  <c r="DU235" i="6"/>
  <c r="DQ235" i="6"/>
  <c r="ET235" i="6"/>
  <c r="EP235" i="6"/>
  <c r="EL235" i="6"/>
  <c r="EF235" i="6"/>
  <c r="EB235" i="6"/>
  <c r="DX235" i="6"/>
  <c r="DT235" i="6"/>
  <c r="DP235" i="6"/>
  <c r="ES169" i="6"/>
  <c r="EO169" i="6"/>
  <c r="EK169" i="6"/>
  <c r="EE169" i="6"/>
  <c r="EA169" i="6"/>
  <c r="DW169" i="6"/>
  <c r="DS169" i="6"/>
  <c r="DO169" i="6"/>
  <c r="EV169" i="6"/>
  <c r="ER169" i="6"/>
  <c r="EN169" i="6"/>
  <c r="EI169" i="6"/>
  <c r="ED169" i="6"/>
  <c r="DZ169" i="6"/>
  <c r="DV169" i="6"/>
  <c r="DR169" i="6"/>
  <c r="DN169" i="6"/>
  <c r="EU169" i="6"/>
  <c r="EQ169" i="6"/>
  <c r="EM169" i="6"/>
  <c r="EG169" i="6"/>
  <c r="EC169" i="6"/>
  <c r="DY169" i="6"/>
  <c r="DU169" i="6"/>
  <c r="DQ169" i="6"/>
  <c r="ET169" i="6"/>
  <c r="EB169" i="6"/>
  <c r="EP169" i="6"/>
  <c r="DX169" i="6"/>
  <c r="EF169" i="6"/>
  <c r="DP169" i="6"/>
  <c r="EL169" i="6"/>
  <c r="DT169" i="6"/>
  <c r="ES131" i="6"/>
  <c r="EO131" i="6"/>
  <c r="EK131" i="6"/>
  <c r="EE131" i="6"/>
  <c r="EA131" i="6"/>
  <c r="DW131" i="6"/>
  <c r="DS131" i="6"/>
  <c r="DO131" i="6"/>
  <c r="EV131" i="6"/>
  <c r="ER131" i="6"/>
  <c r="EN131" i="6"/>
  <c r="EI131" i="6"/>
  <c r="ED131" i="6"/>
  <c r="DZ131" i="6"/>
  <c r="DV131" i="6"/>
  <c r="DR131" i="6"/>
  <c r="DN131" i="6"/>
  <c r="ET131" i="6"/>
  <c r="EP131" i="6"/>
  <c r="EL131" i="6"/>
  <c r="EF131" i="6"/>
  <c r="EB131" i="6"/>
  <c r="DX131" i="6"/>
  <c r="DT131" i="6"/>
  <c r="DP131" i="6"/>
  <c r="EM131" i="6"/>
  <c r="DU131" i="6"/>
  <c r="EG131" i="6"/>
  <c r="DQ131" i="6"/>
  <c r="EQ131" i="6"/>
  <c r="DY131" i="6"/>
  <c r="EC131" i="6"/>
  <c r="EU131" i="6"/>
  <c r="EU133" i="6"/>
  <c r="EQ133" i="6"/>
  <c r="EM133" i="6"/>
  <c r="EG133" i="6"/>
  <c r="EC133" i="6"/>
  <c r="DY133" i="6"/>
  <c r="DU133" i="6"/>
  <c r="DQ133" i="6"/>
  <c r="ET133" i="6"/>
  <c r="EP133" i="6"/>
  <c r="EL133" i="6"/>
  <c r="EF133" i="6"/>
  <c r="EB133" i="6"/>
  <c r="DX133" i="6"/>
  <c r="DT133" i="6"/>
  <c r="DP133" i="6"/>
  <c r="EV133" i="6"/>
  <c r="ER133" i="6"/>
  <c r="EN133" i="6"/>
  <c r="EI133" i="6"/>
  <c r="ED133" i="6"/>
  <c r="DZ133" i="6"/>
  <c r="DV133" i="6"/>
  <c r="DR133" i="6"/>
  <c r="DN133" i="6"/>
  <c r="EK133" i="6"/>
  <c r="DS133" i="6"/>
  <c r="EE133" i="6"/>
  <c r="DO133" i="6"/>
  <c r="EO133" i="6"/>
  <c r="DW133" i="6"/>
  <c r="EA133" i="6"/>
  <c r="ES133" i="6"/>
  <c r="EV162" i="6"/>
  <c r="ER162" i="6"/>
  <c r="EN162" i="6"/>
  <c r="EI162" i="6"/>
  <c r="ED162" i="6"/>
  <c r="DZ162" i="6"/>
  <c r="DV162" i="6"/>
  <c r="DR162" i="6"/>
  <c r="DN162" i="6"/>
  <c r="EU162" i="6"/>
  <c r="EQ162" i="6"/>
  <c r="EM162" i="6"/>
  <c r="EG162" i="6"/>
  <c r="EC162" i="6"/>
  <c r="DY162" i="6"/>
  <c r="DU162" i="6"/>
  <c r="DQ162" i="6"/>
  <c r="ET162" i="6"/>
  <c r="EP162" i="6"/>
  <c r="EL162" i="6"/>
  <c r="EF162" i="6"/>
  <c r="EB162" i="6"/>
  <c r="DX162" i="6"/>
  <c r="DT162" i="6"/>
  <c r="DP162" i="6"/>
  <c r="EK162" i="6"/>
  <c r="DS162" i="6"/>
  <c r="EE162" i="6"/>
  <c r="DO162" i="6"/>
  <c r="EO162" i="6"/>
  <c r="DW162" i="6"/>
  <c r="EA162" i="6"/>
  <c r="ES162" i="6"/>
  <c r="ET187" i="6"/>
  <c r="EP187" i="6"/>
  <c r="EL187" i="6"/>
  <c r="EF187" i="6"/>
  <c r="EB187" i="6"/>
  <c r="DX187" i="6"/>
  <c r="DT187" i="6"/>
  <c r="DP187" i="6"/>
  <c r="ES187" i="6"/>
  <c r="EO187" i="6"/>
  <c r="EK187" i="6"/>
  <c r="EE187" i="6"/>
  <c r="EA187" i="6"/>
  <c r="DW187" i="6"/>
  <c r="DS187" i="6"/>
  <c r="DO187" i="6"/>
  <c r="ER187" i="6"/>
  <c r="EI187" i="6"/>
  <c r="DZ187" i="6"/>
  <c r="DR187" i="6"/>
  <c r="EQ187" i="6"/>
  <c r="EG187" i="6"/>
  <c r="DY187" i="6"/>
  <c r="DQ187" i="6"/>
  <c r="EV187" i="6"/>
  <c r="EN187" i="6"/>
  <c r="ED187" i="6"/>
  <c r="DV187" i="6"/>
  <c r="DN187" i="6"/>
  <c r="EU187" i="6"/>
  <c r="EM187" i="6"/>
  <c r="EC187" i="6"/>
  <c r="DU187" i="6"/>
  <c r="EU218" i="6"/>
  <c r="EQ218" i="6"/>
  <c r="EM218" i="6"/>
  <c r="EG218" i="6"/>
  <c r="EC218" i="6"/>
  <c r="DY218" i="6"/>
  <c r="DU218" i="6"/>
  <c r="DQ218" i="6"/>
  <c r="ET218" i="6"/>
  <c r="EP218" i="6"/>
  <c r="EL218" i="6"/>
  <c r="EF218" i="6"/>
  <c r="EB218" i="6"/>
  <c r="DX218" i="6"/>
  <c r="DT218" i="6"/>
  <c r="DP218" i="6"/>
  <c r="ES218" i="6"/>
  <c r="EO218" i="6"/>
  <c r="EK218" i="6"/>
  <c r="EE218" i="6"/>
  <c r="EA218" i="6"/>
  <c r="DW218" i="6"/>
  <c r="DS218" i="6"/>
  <c r="DO218" i="6"/>
  <c r="EV218" i="6"/>
  <c r="ED218" i="6"/>
  <c r="DN218" i="6"/>
  <c r="EN218" i="6"/>
  <c r="DV218" i="6"/>
  <c r="EI218" i="6"/>
  <c r="DR218" i="6"/>
  <c r="ER218" i="6"/>
  <c r="DZ218" i="6"/>
  <c r="ES249" i="6"/>
  <c r="EO249" i="6"/>
  <c r="EK249" i="6"/>
  <c r="EE249" i="6"/>
  <c r="EA249" i="6"/>
  <c r="DW249" i="6"/>
  <c r="DS249" i="6"/>
  <c r="DO249" i="6"/>
  <c r="EV249" i="6"/>
  <c r="ER249" i="6"/>
  <c r="EN249" i="6"/>
  <c r="EI249" i="6"/>
  <c r="ED249" i="6"/>
  <c r="DZ249" i="6"/>
  <c r="DV249" i="6"/>
  <c r="DR249" i="6"/>
  <c r="DN249" i="6"/>
  <c r="EU249" i="6"/>
  <c r="EQ249" i="6"/>
  <c r="EM249" i="6"/>
  <c r="EG249" i="6"/>
  <c r="EC249" i="6"/>
  <c r="DY249" i="6"/>
  <c r="DU249" i="6"/>
  <c r="DQ249" i="6"/>
  <c r="EF249" i="6"/>
  <c r="DP249" i="6"/>
  <c r="ET249" i="6"/>
  <c r="EB249" i="6"/>
  <c r="EP249" i="6"/>
  <c r="DX249" i="6"/>
  <c r="EL249" i="6"/>
  <c r="DT249" i="6"/>
  <c r="EU117" i="6"/>
  <c r="EQ117" i="6"/>
  <c r="EM117" i="6"/>
  <c r="EG117" i="6"/>
  <c r="EC117" i="6"/>
  <c r="DY117" i="6"/>
  <c r="DU117" i="6"/>
  <c r="DQ117" i="6"/>
  <c r="ET117" i="6"/>
  <c r="EP117" i="6"/>
  <c r="EL117" i="6"/>
  <c r="EF117" i="6"/>
  <c r="EB117" i="6"/>
  <c r="DX117" i="6"/>
  <c r="DT117" i="6"/>
  <c r="DP117" i="6"/>
  <c r="EV117" i="6"/>
  <c r="ER117" i="6"/>
  <c r="EN117" i="6"/>
  <c r="EI117" i="6"/>
  <c r="ED117" i="6"/>
  <c r="DZ117" i="6"/>
  <c r="DV117" i="6"/>
  <c r="DR117" i="6"/>
  <c r="DN117" i="6"/>
  <c r="EK117" i="6"/>
  <c r="DS117" i="6"/>
  <c r="EE117" i="6"/>
  <c r="DO117" i="6"/>
  <c r="ES117" i="6"/>
  <c r="EA117" i="6"/>
  <c r="EO117" i="6"/>
  <c r="DW117" i="6"/>
  <c r="AM70" i="6"/>
  <c r="EU70" i="6"/>
  <c r="EQ70" i="6"/>
  <c r="EM70" i="6"/>
  <c r="EG70" i="6"/>
  <c r="EC70" i="6"/>
  <c r="DY70" i="6"/>
  <c r="DU70" i="6"/>
  <c r="DQ70" i="6"/>
  <c r="ET70" i="6"/>
  <c r="EP70" i="6"/>
  <c r="EL70" i="6"/>
  <c r="EF70" i="6"/>
  <c r="EB70" i="6"/>
  <c r="DX70" i="6"/>
  <c r="DT70" i="6"/>
  <c r="DP70" i="6"/>
  <c r="ES70" i="6"/>
  <c r="EO70" i="6"/>
  <c r="EK70" i="6"/>
  <c r="EE70" i="6"/>
  <c r="EA70" i="6"/>
  <c r="DW70" i="6"/>
  <c r="DS70" i="6"/>
  <c r="DO70" i="6"/>
  <c r="EI70" i="6"/>
  <c r="DR70" i="6"/>
  <c r="EV70" i="6"/>
  <c r="ED70" i="6"/>
  <c r="DN70" i="6"/>
  <c r="ER70" i="6"/>
  <c r="DZ70" i="6"/>
  <c r="EN70" i="6"/>
  <c r="DV70" i="6"/>
  <c r="AM39" i="6"/>
  <c r="DZ39" i="6"/>
  <c r="DX39" i="6"/>
  <c r="AM32" i="6"/>
  <c r="DZ32" i="6"/>
  <c r="AM69" i="6"/>
  <c r="EV69" i="6"/>
  <c r="ER69" i="6"/>
  <c r="EN69" i="6"/>
  <c r="EI69" i="6"/>
  <c r="ED69" i="6"/>
  <c r="DZ69" i="6"/>
  <c r="DV69" i="6"/>
  <c r="DR69" i="6"/>
  <c r="DN69" i="6"/>
  <c r="EU69" i="6"/>
  <c r="EQ69" i="6"/>
  <c r="EM69" i="6"/>
  <c r="EG69" i="6"/>
  <c r="EC69" i="6"/>
  <c r="DY69" i="6"/>
  <c r="DU69" i="6"/>
  <c r="DQ69" i="6"/>
  <c r="ET69" i="6"/>
  <c r="EP69" i="6"/>
  <c r="EL69" i="6"/>
  <c r="EF69" i="6"/>
  <c r="EB69" i="6"/>
  <c r="DX69" i="6"/>
  <c r="DT69" i="6"/>
  <c r="DP69" i="6"/>
  <c r="EK69" i="6"/>
  <c r="DS69" i="6"/>
  <c r="EE69" i="6"/>
  <c r="DO69" i="6"/>
  <c r="ES69" i="6"/>
  <c r="EA69" i="6"/>
  <c r="EO69" i="6"/>
  <c r="DW69" i="6"/>
  <c r="K18" i="6"/>
  <c r="DZ18" i="6"/>
  <c r="AM34" i="6"/>
  <c r="DZ34" i="6"/>
  <c r="AM50" i="6"/>
  <c r="ET50" i="6"/>
  <c r="EP50" i="6"/>
  <c r="EL50" i="6"/>
  <c r="EF50" i="6"/>
  <c r="EB50" i="6"/>
  <c r="DX50" i="6"/>
  <c r="DT50" i="6"/>
  <c r="DP50" i="6"/>
  <c r="ES50" i="6"/>
  <c r="EO50" i="6"/>
  <c r="EK50" i="6"/>
  <c r="EE50" i="6"/>
  <c r="EA50" i="6"/>
  <c r="DW50" i="6"/>
  <c r="DS50" i="6"/>
  <c r="DO50" i="6"/>
  <c r="EV50" i="6"/>
  <c r="ER50" i="6"/>
  <c r="EN50" i="6"/>
  <c r="EI50" i="6"/>
  <c r="ED50" i="6"/>
  <c r="DZ50" i="6"/>
  <c r="DV50" i="6"/>
  <c r="DR50" i="6"/>
  <c r="DN50" i="6"/>
  <c r="EU50" i="6"/>
  <c r="EQ50" i="6"/>
  <c r="EM50" i="6"/>
  <c r="EG50" i="6"/>
  <c r="EC50" i="6"/>
  <c r="DY50" i="6"/>
  <c r="DU50" i="6"/>
  <c r="DQ50" i="6"/>
  <c r="AM66" i="6"/>
  <c r="EU66" i="6"/>
  <c r="EQ66" i="6"/>
  <c r="EM66" i="6"/>
  <c r="EG66" i="6"/>
  <c r="EC66" i="6"/>
  <c r="DY66" i="6"/>
  <c r="DU66" i="6"/>
  <c r="DQ66" i="6"/>
  <c r="ET66" i="6"/>
  <c r="EP66" i="6"/>
  <c r="EL66" i="6"/>
  <c r="EF66" i="6"/>
  <c r="EB66" i="6"/>
  <c r="DX66" i="6"/>
  <c r="DT66" i="6"/>
  <c r="DP66" i="6"/>
  <c r="ES66" i="6"/>
  <c r="EO66" i="6"/>
  <c r="EK66" i="6"/>
  <c r="EE66" i="6"/>
  <c r="EA66" i="6"/>
  <c r="DW66" i="6"/>
  <c r="DS66" i="6"/>
  <c r="DO66" i="6"/>
  <c r="EN66" i="6"/>
  <c r="DV66" i="6"/>
  <c r="EI66" i="6"/>
  <c r="DR66" i="6"/>
  <c r="EV66" i="6"/>
  <c r="ED66" i="6"/>
  <c r="DN66" i="6"/>
  <c r="ER66" i="6"/>
  <c r="DZ66" i="6"/>
  <c r="AM82" i="6"/>
  <c r="EU82" i="6"/>
  <c r="EQ82" i="6"/>
  <c r="EM82" i="6"/>
  <c r="EG82" i="6"/>
  <c r="EC82" i="6"/>
  <c r="DY82" i="6"/>
  <c r="DU82" i="6"/>
  <c r="DQ82" i="6"/>
  <c r="ET82" i="6"/>
  <c r="EP82" i="6"/>
  <c r="EL82" i="6"/>
  <c r="EF82" i="6"/>
  <c r="EB82" i="6"/>
  <c r="DX82" i="6"/>
  <c r="DT82" i="6"/>
  <c r="DP82" i="6"/>
  <c r="ES82" i="6"/>
  <c r="EO82" i="6"/>
  <c r="EK82" i="6"/>
  <c r="EE82" i="6"/>
  <c r="EA82" i="6"/>
  <c r="DW82" i="6"/>
  <c r="DS82" i="6"/>
  <c r="DO82" i="6"/>
  <c r="EN82" i="6"/>
  <c r="DV82" i="6"/>
  <c r="EI82" i="6"/>
  <c r="DR82" i="6"/>
  <c r="EV82" i="6"/>
  <c r="ED82" i="6"/>
  <c r="DN82" i="6"/>
  <c r="ER82" i="6"/>
  <c r="DZ82" i="6"/>
  <c r="AM98" i="6"/>
  <c r="ET98" i="6"/>
  <c r="EP98" i="6"/>
  <c r="EL98" i="6"/>
  <c r="EF98" i="6"/>
  <c r="EB98" i="6"/>
  <c r="DX98" i="6"/>
  <c r="DT98" i="6"/>
  <c r="DP98" i="6"/>
  <c r="ES98" i="6"/>
  <c r="EO98" i="6"/>
  <c r="EK98" i="6"/>
  <c r="EE98" i="6"/>
  <c r="EA98" i="6"/>
  <c r="DW98" i="6"/>
  <c r="DS98" i="6"/>
  <c r="DO98" i="6"/>
  <c r="EU98" i="6"/>
  <c r="EQ98" i="6"/>
  <c r="EM98" i="6"/>
  <c r="EG98" i="6"/>
  <c r="EC98" i="6"/>
  <c r="DY98" i="6"/>
  <c r="DU98" i="6"/>
  <c r="DQ98" i="6"/>
  <c r="EN98" i="6"/>
  <c r="DV98" i="6"/>
  <c r="EI98" i="6"/>
  <c r="DR98" i="6"/>
  <c r="EV98" i="6"/>
  <c r="ED98" i="6"/>
  <c r="DN98" i="6"/>
  <c r="ER98" i="6"/>
  <c r="DZ98" i="6"/>
  <c r="K19" i="6"/>
  <c r="DZ19" i="6"/>
  <c r="AM35" i="6"/>
  <c r="DZ35" i="6"/>
  <c r="AM51" i="6"/>
  <c r="ES51" i="6"/>
  <c r="EO51" i="6"/>
  <c r="EK51" i="6"/>
  <c r="EE51" i="6"/>
  <c r="EA51" i="6"/>
  <c r="DW51" i="6"/>
  <c r="DS51" i="6"/>
  <c r="DO51" i="6"/>
  <c r="EV51" i="6"/>
  <c r="ER51" i="6"/>
  <c r="EN51" i="6"/>
  <c r="EI51" i="6"/>
  <c r="ED51" i="6"/>
  <c r="DZ51" i="6"/>
  <c r="DV51" i="6"/>
  <c r="DR51" i="6"/>
  <c r="DN51" i="6"/>
  <c r="EU51" i="6"/>
  <c r="EQ51" i="6"/>
  <c r="EM51" i="6"/>
  <c r="EG51" i="6"/>
  <c r="EC51" i="6"/>
  <c r="DY51" i="6"/>
  <c r="DU51" i="6"/>
  <c r="DQ51" i="6"/>
  <c r="ET51" i="6"/>
  <c r="EP51" i="6"/>
  <c r="EL51" i="6"/>
  <c r="EF51" i="6"/>
  <c r="EB51" i="6"/>
  <c r="DX51" i="6"/>
  <c r="DT51" i="6"/>
  <c r="DP51" i="6"/>
  <c r="AM67" i="6"/>
  <c r="ET67" i="6"/>
  <c r="EP67" i="6"/>
  <c r="EL67" i="6"/>
  <c r="EF67" i="6"/>
  <c r="EB67" i="6"/>
  <c r="DX67" i="6"/>
  <c r="DT67" i="6"/>
  <c r="DP67" i="6"/>
  <c r="ES67" i="6"/>
  <c r="EO67" i="6"/>
  <c r="EK67" i="6"/>
  <c r="EE67" i="6"/>
  <c r="EA67" i="6"/>
  <c r="DW67" i="6"/>
  <c r="DS67" i="6"/>
  <c r="DO67" i="6"/>
  <c r="EV67" i="6"/>
  <c r="ER67" i="6"/>
  <c r="EN67" i="6"/>
  <c r="EI67" i="6"/>
  <c r="ED67" i="6"/>
  <c r="DZ67" i="6"/>
  <c r="DV67" i="6"/>
  <c r="DR67" i="6"/>
  <c r="DN67" i="6"/>
  <c r="EM67" i="6"/>
  <c r="DU67" i="6"/>
  <c r="EG67" i="6"/>
  <c r="DQ67" i="6"/>
  <c r="EU67" i="6"/>
  <c r="EC67" i="6"/>
  <c r="EQ67" i="6"/>
  <c r="DY67" i="6"/>
  <c r="AM83" i="6"/>
  <c r="ET83" i="6"/>
  <c r="EP83" i="6"/>
  <c r="EL83" i="6"/>
  <c r="EF83" i="6"/>
  <c r="EB83" i="6"/>
  <c r="DX83" i="6"/>
  <c r="DT83" i="6"/>
  <c r="DP83" i="6"/>
  <c r="ES83" i="6"/>
  <c r="EO83" i="6"/>
  <c r="EK83" i="6"/>
  <c r="EE83" i="6"/>
  <c r="EA83" i="6"/>
  <c r="DW83" i="6"/>
  <c r="DS83" i="6"/>
  <c r="DO83" i="6"/>
  <c r="EV83" i="6"/>
  <c r="ER83" i="6"/>
  <c r="EN83" i="6"/>
  <c r="EI83" i="6"/>
  <c r="ED83" i="6"/>
  <c r="DZ83" i="6"/>
  <c r="DV83" i="6"/>
  <c r="DR83" i="6"/>
  <c r="DN83" i="6"/>
  <c r="EM83" i="6"/>
  <c r="DU83" i="6"/>
  <c r="EG83" i="6"/>
  <c r="DQ83" i="6"/>
  <c r="EU83" i="6"/>
  <c r="EC83" i="6"/>
  <c r="EQ83" i="6"/>
  <c r="DY83" i="6"/>
  <c r="AM99" i="6"/>
  <c r="ES99" i="6"/>
  <c r="EO99" i="6"/>
  <c r="EK99" i="6"/>
  <c r="EE99" i="6"/>
  <c r="EA99" i="6"/>
  <c r="DW99" i="6"/>
  <c r="DS99" i="6"/>
  <c r="DO99" i="6"/>
  <c r="EV99" i="6"/>
  <c r="ER99" i="6"/>
  <c r="EN99" i="6"/>
  <c r="EI99" i="6"/>
  <c r="ED99" i="6"/>
  <c r="DZ99" i="6"/>
  <c r="DV99" i="6"/>
  <c r="DR99" i="6"/>
  <c r="DN99" i="6"/>
  <c r="ET99" i="6"/>
  <c r="EP99" i="6"/>
  <c r="EL99" i="6"/>
  <c r="EF99" i="6"/>
  <c r="EB99" i="6"/>
  <c r="DX99" i="6"/>
  <c r="DT99" i="6"/>
  <c r="DP99" i="6"/>
  <c r="EM99" i="6"/>
  <c r="DU99" i="6"/>
  <c r="EG99" i="6"/>
  <c r="DQ99" i="6"/>
  <c r="EU99" i="6"/>
  <c r="EC99" i="6"/>
  <c r="DY99" i="6"/>
  <c r="EQ99" i="6"/>
  <c r="AM40" i="6"/>
  <c r="EI40" i="6"/>
  <c r="ED40" i="6"/>
  <c r="DZ40" i="6"/>
  <c r="DV40" i="6"/>
  <c r="DR40" i="6"/>
  <c r="DN40" i="6"/>
  <c r="EG40" i="6"/>
  <c r="EC40" i="6"/>
  <c r="DY40" i="6"/>
  <c r="DU40" i="6"/>
  <c r="DQ40" i="6"/>
  <c r="EF40" i="6"/>
  <c r="EB40" i="6"/>
  <c r="DX40" i="6"/>
  <c r="DT40" i="6"/>
  <c r="DP40" i="6"/>
  <c r="EE40" i="6"/>
  <c r="EA40" i="6"/>
  <c r="DW40" i="6"/>
  <c r="DS40" i="6"/>
  <c r="DO40" i="6"/>
  <c r="AM73" i="6"/>
  <c r="EV73" i="6"/>
  <c r="ER73" i="6"/>
  <c r="EN73" i="6"/>
  <c r="EI73" i="6"/>
  <c r="ED73" i="6"/>
  <c r="DZ73" i="6"/>
  <c r="DV73" i="6"/>
  <c r="DR73" i="6"/>
  <c r="DN73" i="6"/>
  <c r="EU73" i="6"/>
  <c r="EQ73" i="6"/>
  <c r="EM73" i="6"/>
  <c r="EG73" i="6"/>
  <c r="EC73" i="6"/>
  <c r="DY73" i="6"/>
  <c r="DU73" i="6"/>
  <c r="DQ73" i="6"/>
  <c r="ET73" i="6"/>
  <c r="EP73" i="6"/>
  <c r="EL73" i="6"/>
  <c r="EF73" i="6"/>
  <c r="EB73" i="6"/>
  <c r="DX73" i="6"/>
  <c r="DT73" i="6"/>
  <c r="DP73" i="6"/>
  <c r="EE73" i="6"/>
  <c r="DO73" i="6"/>
  <c r="ES73" i="6"/>
  <c r="EA73" i="6"/>
  <c r="EO73" i="6"/>
  <c r="DW73" i="6"/>
  <c r="EK73" i="6"/>
  <c r="DS73" i="6"/>
  <c r="K17" i="6"/>
  <c r="EG17" i="6"/>
  <c r="EC17" i="6"/>
  <c r="DY17" i="6"/>
  <c r="DU17" i="6"/>
  <c r="EF17" i="6"/>
  <c r="DX17" i="6"/>
  <c r="DP17" i="6"/>
  <c r="EE17" i="6"/>
  <c r="EA17" i="6"/>
  <c r="DW17" i="6"/>
  <c r="DS17" i="6"/>
  <c r="DO17" i="6"/>
  <c r="ED17" i="6"/>
  <c r="DV17" i="6"/>
  <c r="DN17" i="6"/>
  <c r="AM53" i="6"/>
  <c r="EU53" i="6"/>
  <c r="EQ53" i="6"/>
  <c r="EM53" i="6"/>
  <c r="EG53" i="6"/>
  <c r="EC53" i="6"/>
  <c r="DY53" i="6"/>
  <c r="DU53" i="6"/>
  <c r="DQ53" i="6"/>
  <c r="ET53" i="6"/>
  <c r="EP53" i="6"/>
  <c r="EL53" i="6"/>
  <c r="EF53" i="6"/>
  <c r="EB53" i="6"/>
  <c r="DX53" i="6"/>
  <c r="DT53" i="6"/>
  <c r="DP53" i="6"/>
  <c r="ES53" i="6"/>
  <c r="EO53" i="6"/>
  <c r="EK53" i="6"/>
  <c r="EE53" i="6"/>
  <c r="EA53" i="6"/>
  <c r="DW53" i="6"/>
  <c r="DS53" i="6"/>
  <c r="DO53" i="6"/>
  <c r="EV53" i="6"/>
  <c r="ER53" i="6"/>
  <c r="EN53" i="6"/>
  <c r="EI53" i="6"/>
  <c r="ED53" i="6"/>
  <c r="DZ53" i="6"/>
  <c r="DV53" i="6"/>
  <c r="DR53" i="6"/>
  <c r="DN53" i="6"/>
  <c r="AM80" i="6"/>
  <c r="ES80" i="6"/>
  <c r="EO80" i="6"/>
  <c r="EK80" i="6"/>
  <c r="EE80" i="6"/>
  <c r="EA80" i="6"/>
  <c r="DW80" i="6"/>
  <c r="DS80" i="6"/>
  <c r="DO80" i="6"/>
  <c r="EV80" i="6"/>
  <c r="ER80" i="6"/>
  <c r="EN80" i="6"/>
  <c r="EI80" i="6"/>
  <c r="ED80" i="6"/>
  <c r="DZ80" i="6"/>
  <c r="DV80" i="6"/>
  <c r="DR80" i="6"/>
  <c r="DN80" i="6"/>
  <c r="EU80" i="6"/>
  <c r="EQ80" i="6"/>
  <c r="EM80" i="6"/>
  <c r="EG80" i="6"/>
  <c r="EC80" i="6"/>
  <c r="DY80" i="6"/>
  <c r="DU80" i="6"/>
  <c r="DQ80" i="6"/>
  <c r="EP80" i="6"/>
  <c r="DX80" i="6"/>
  <c r="EL80" i="6"/>
  <c r="DT80" i="6"/>
  <c r="EF80" i="6"/>
  <c r="DP80" i="6"/>
  <c r="ET80" i="6"/>
  <c r="EB80" i="6"/>
  <c r="AM88" i="6"/>
  <c r="ES88" i="6"/>
  <c r="EO88" i="6"/>
  <c r="EK88" i="6"/>
  <c r="EE88" i="6"/>
  <c r="EA88" i="6"/>
  <c r="DW88" i="6"/>
  <c r="DS88" i="6"/>
  <c r="DO88" i="6"/>
  <c r="EV88" i="6"/>
  <c r="ER88" i="6"/>
  <c r="EN88" i="6"/>
  <c r="EI88" i="6"/>
  <c r="ED88" i="6"/>
  <c r="DZ88" i="6"/>
  <c r="DV88" i="6"/>
  <c r="DR88" i="6"/>
  <c r="DN88" i="6"/>
  <c r="EU88" i="6"/>
  <c r="EQ88" i="6"/>
  <c r="EM88" i="6"/>
  <c r="EG88" i="6"/>
  <c r="EC88" i="6"/>
  <c r="DY88" i="6"/>
  <c r="DU88" i="6"/>
  <c r="DQ88" i="6"/>
  <c r="EF88" i="6"/>
  <c r="DP88" i="6"/>
  <c r="ET88" i="6"/>
  <c r="EB88" i="6"/>
  <c r="EP88" i="6"/>
  <c r="DX88" i="6"/>
  <c r="EL88" i="6"/>
  <c r="DT88" i="6"/>
  <c r="AM84" i="6"/>
  <c r="ES84" i="6"/>
  <c r="EO84" i="6"/>
  <c r="EK84" i="6"/>
  <c r="EE84" i="6"/>
  <c r="EA84" i="6"/>
  <c r="DW84" i="6"/>
  <c r="DS84" i="6"/>
  <c r="DO84" i="6"/>
  <c r="EV84" i="6"/>
  <c r="ER84" i="6"/>
  <c r="EN84" i="6"/>
  <c r="EI84" i="6"/>
  <c r="ED84" i="6"/>
  <c r="DZ84" i="6"/>
  <c r="DV84" i="6"/>
  <c r="DR84" i="6"/>
  <c r="DN84" i="6"/>
  <c r="EU84" i="6"/>
  <c r="EQ84" i="6"/>
  <c r="EM84" i="6"/>
  <c r="EG84" i="6"/>
  <c r="EC84" i="6"/>
  <c r="DY84" i="6"/>
  <c r="DU84" i="6"/>
  <c r="DQ84" i="6"/>
  <c r="EL84" i="6"/>
  <c r="DT84" i="6"/>
  <c r="EF84" i="6"/>
  <c r="DP84" i="6"/>
  <c r="ET84" i="6"/>
  <c r="EB84" i="6"/>
  <c r="EP84" i="6"/>
  <c r="DX84" i="6"/>
  <c r="AM65" i="6"/>
  <c r="EV65" i="6"/>
  <c r="ER65" i="6"/>
  <c r="EN65" i="6"/>
  <c r="EI65" i="6"/>
  <c r="ED65" i="6"/>
  <c r="DZ65" i="6"/>
  <c r="DV65" i="6"/>
  <c r="DR65" i="6"/>
  <c r="DN65" i="6"/>
  <c r="EU65" i="6"/>
  <c r="EQ65" i="6"/>
  <c r="EM65" i="6"/>
  <c r="EG65" i="6"/>
  <c r="EC65" i="6"/>
  <c r="DY65" i="6"/>
  <c r="DU65" i="6"/>
  <c r="DQ65" i="6"/>
  <c r="ET65" i="6"/>
  <c r="EP65" i="6"/>
  <c r="EL65" i="6"/>
  <c r="EF65" i="6"/>
  <c r="EB65" i="6"/>
  <c r="DX65" i="6"/>
  <c r="DT65" i="6"/>
  <c r="DP65" i="6"/>
  <c r="EO65" i="6"/>
  <c r="DW65" i="6"/>
  <c r="EK65" i="6"/>
  <c r="DS65" i="6"/>
  <c r="EE65" i="6"/>
  <c r="DO65" i="6"/>
  <c r="ES65" i="6"/>
  <c r="EA65" i="6"/>
  <c r="AM28" i="6"/>
  <c r="DZ28" i="6"/>
  <c r="AM92" i="6"/>
  <c r="EV92" i="6"/>
  <c r="ER92" i="6"/>
  <c r="EN92" i="6"/>
  <c r="EI92" i="6"/>
  <c r="ED92" i="6"/>
  <c r="DZ92" i="6"/>
  <c r="DV92" i="6"/>
  <c r="DR92" i="6"/>
  <c r="DN92" i="6"/>
  <c r="EU92" i="6"/>
  <c r="EQ92" i="6"/>
  <c r="EM92" i="6"/>
  <c r="EG92" i="6"/>
  <c r="EC92" i="6"/>
  <c r="DY92" i="6"/>
  <c r="DU92" i="6"/>
  <c r="DQ92" i="6"/>
  <c r="ES92" i="6"/>
  <c r="EO92" i="6"/>
  <c r="EK92" i="6"/>
  <c r="EE92" i="6"/>
  <c r="EA92" i="6"/>
  <c r="DW92" i="6"/>
  <c r="DS92" i="6"/>
  <c r="DO92" i="6"/>
  <c r="ET92" i="6"/>
  <c r="EB92" i="6"/>
  <c r="EP92" i="6"/>
  <c r="DX92" i="6"/>
  <c r="EL92" i="6"/>
  <c r="DT92" i="6"/>
  <c r="EF92" i="6"/>
  <c r="DP92" i="6"/>
  <c r="AM29" i="6"/>
  <c r="DZ29" i="6"/>
  <c r="K7" i="6"/>
  <c r="DS7" i="6"/>
  <c r="ED7" i="6"/>
  <c r="DZ7" i="6"/>
  <c r="DR7" i="6"/>
  <c r="EC7" i="6"/>
  <c r="DY7" i="6"/>
  <c r="DU7" i="6"/>
  <c r="EF7" i="6"/>
  <c r="EB7" i="6"/>
  <c r="AM36" i="6"/>
  <c r="DZ36" i="6"/>
  <c r="EV236" i="6"/>
  <c r="ER236" i="6"/>
  <c r="ES236" i="6"/>
  <c r="EN236" i="6"/>
  <c r="EI236" i="6"/>
  <c r="ED236" i="6"/>
  <c r="DZ236" i="6"/>
  <c r="DV236" i="6"/>
  <c r="DR236" i="6"/>
  <c r="DN236" i="6"/>
  <c r="EQ236" i="6"/>
  <c r="EM236" i="6"/>
  <c r="EG236" i="6"/>
  <c r="EC236" i="6"/>
  <c r="DY236" i="6"/>
  <c r="DU236" i="6"/>
  <c r="DQ236" i="6"/>
  <c r="EU236" i="6"/>
  <c r="EP236" i="6"/>
  <c r="EL236" i="6"/>
  <c r="EF236" i="6"/>
  <c r="EB236" i="6"/>
  <c r="DX236" i="6"/>
  <c r="DT236" i="6"/>
  <c r="DP236" i="6"/>
  <c r="ET236" i="6"/>
  <c r="EO236" i="6"/>
  <c r="EK236" i="6"/>
  <c r="EE236" i="6"/>
  <c r="EA236" i="6"/>
  <c r="DW236" i="6"/>
  <c r="DS236" i="6"/>
  <c r="DO236" i="6"/>
  <c r="EU163" i="6"/>
  <c r="EQ163" i="6"/>
  <c r="EM163" i="6"/>
  <c r="EG163" i="6"/>
  <c r="EC163" i="6"/>
  <c r="DY163" i="6"/>
  <c r="DU163" i="6"/>
  <c r="DQ163" i="6"/>
  <c r="ET163" i="6"/>
  <c r="EP163" i="6"/>
  <c r="EL163" i="6"/>
  <c r="EF163" i="6"/>
  <c r="EB163" i="6"/>
  <c r="DX163" i="6"/>
  <c r="DT163" i="6"/>
  <c r="DP163" i="6"/>
  <c r="ES163" i="6"/>
  <c r="EO163" i="6"/>
  <c r="EK163" i="6"/>
  <c r="EE163" i="6"/>
  <c r="EA163" i="6"/>
  <c r="DW163" i="6"/>
  <c r="DS163" i="6"/>
  <c r="DO163" i="6"/>
  <c r="EI163" i="6"/>
  <c r="DR163" i="6"/>
  <c r="EV163" i="6"/>
  <c r="ED163" i="6"/>
  <c r="DN163" i="6"/>
  <c r="EN163" i="6"/>
  <c r="DV163" i="6"/>
  <c r="ER163" i="6"/>
  <c r="DZ163" i="6"/>
  <c r="ET164" i="6"/>
  <c r="EP164" i="6"/>
  <c r="EL164" i="6"/>
  <c r="EF164" i="6"/>
  <c r="EB164" i="6"/>
  <c r="DX164" i="6"/>
  <c r="DT164" i="6"/>
  <c r="DP164" i="6"/>
  <c r="ES164" i="6"/>
  <c r="EO164" i="6"/>
  <c r="EK164" i="6"/>
  <c r="EE164" i="6"/>
  <c r="EA164" i="6"/>
  <c r="DW164" i="6"/>
  <c r="DS164" i="6"/>
  <c r="DO164" i="6"/>
  <c r="EV164" i="6"/>
  <c r="ER164" i="6"/>
  <c r="EN164" i="6"/>
  <c r="EI164" i="6"/>
  <c r="ED164" i="6"/>
  <c r="DZ164" i="6"/>
  <c r="DV164" i="6"/>
  <c r="DR164" i="6"/>
  <c r="DN164" i="6"/>
  <c r="EG164" i="6"/>
  <c r="DQ164" i="6"/>
  <c r="EU164" i="6"/>
  <c r="EC164" i="6"/>
  <c r="EM164" i="6"/>
  <c r="DU164" i="6"/>
  <c r="DY164" i="6"/>
  <c r="EQ164" i="6"/>
  <c r="EV245" i="6"/>
  <c r="ER245" i="6"/>
  <c r="EN245" i="6"/>
  <c r="EI245" i="6"/>
  <c r="ED245" i="6"/>
  <c r="DZ245" i="6"/>
  <c r="DV245" i="6"/>
  <c r="DR245" i="6"/>
  <c r="EU245" i="6"/>
  <c r="EQ245" i="6"/>
  <c r="EM245" i="6"/>
  <c r="EG245" i="6"/>
  <c r="EC245" i="6"/>
  <c r="DY245" i="6"/>
  <c r="DU245" i="6"/>
  <c r="DQ245" i="6"/>
  <c r="ET245" i="6"/>
  <c r="EP245" i="6"/>
  <c r="EL245" i="6"/>
  <c r="EF245" i="6"/>
  <c r="EB245" i="6"/>
  <c r="DX245" i="6"/>
  <c r="DT245" i="6"/>
  <c r="EE245" i="6"/>
  <c r="DP245" i="6"/>
  <c r="ES245" i="6"/>
  <c r="EA245" i="6"/>
  <c r="DO245" i="6"/>
  <c r="EO245" i="6"/>
  <c r="DW245" i="6"/>
  <c r="DN245" i="6"/>
  <c r="DS245" i="6"/>
  <c r="EK245" i="6"/>
  <c r="ET222" i="6"/>
  <c r="EP222" i="6"/>
  <c r="EL222" i="6"/>
  <c r="EF222" i="6"/>
  <c r="EB222" i="6"/>
  <c r="DX222" i="6"/>
  <c r="DT222" i="6"/>
  <c r="DP222" i="6"/>
  <c r="ES222" i="6"/>
  <c r="EO222" i="6"/>
  <c r="EK222" i="6"/>
  <c r="EE222" i="6"/>
  <c r="EA222" i="6"/>
  <c r="DW222" i="6"/>
  <c r="DS222" i="6"/>
  <c r="DO222" i="6"/>
  <c r="EV222" i="6"/>
  <c r="ER222" i="6"/>
  <c r="EN222" i="6"/>
  <c r="EI222" i="6"/>
  <c r="ED222" i="6"/>
  <c r="DZ222" i="6"/>
  <c r="DV222" i="6"/>
  <c r="DR222" i="6"/>
  <c r="DN222" i="6"/>
  <c r="EU222" i="6"/>
  <c r="EQ222" i="6"/>
  <c r="EM222" i="6"/>
  <c r="EG222" i="6"/>
  <c r="EC222" i="6"/>
  <c r="DY222" i="6"/>
  <c r="DU222" i="6"/>
  <c r="DQ222" i="6"/>
  <c r="ET156" i="6"/>
  <c r="EP156" i="6"/>
  <c r="EL156" i="6"/>
  <c r="EF156" i="6"/>
  <c r="EB156" i="6"/>
  <c r="DX156" i="6"/>
  <c r="DT156" i="6"/>
  <c r="DP156" i="6"/>
  <c r="ES156" i="6"/>
  <c r="EO156" i="6"/>
  <c r="EK156" i="6"/>
  <c r="EE156" i="6"/>
  <c r="EA156" i="6"/>
  <c r="DW156" i="6"/>
  <c r="DS156" i="6"/>
  <c r="DO156" i="6"/>
  <c r="EV156" i="6"/>
  <c r="ER156" i="6"/>
  <c r="EN156" i="6"/>
  <c r="EI156" i="6"/>
  <c r="ED156" i="6"/>
  <c r="DZ156" i="6"/>
  <c r="DV156" i="6"/>
  <c r="DR156" i="6"/>
  <c r="DN156" i="6"/>
  <c r="EQ156" i="6"/>
  <c r="DY156" i="6"/>
  <c r="EM156" i="6"/>
  <c r="DU156" i="6"/>
  <c r="EU156" i="6"/>
  <c r="EC156" i="6"/>
  <c r="EG156" i="6"/>
  <c r="DQ156" i="6"/>
  <c r="ET199" i="6"/>
  <c r="EP199" i="6"/>
  <c r="EL199" i="6"/>
  <c r="EF199" i="6"/>
  <c r="EB199" i="6"/>
  <c r="DX199" i="6"/>
  <c r="DT199" i="6"/>
  <c r="DP199" i="6"/>
  <c r="ES199" i="6"/>
  <c r="EO199" i="6"/>
  <c r="EK199" i="6"/>
  <c r="EE199" i="6"/>
  <c r="EA199" i="6"/>
  <c r="DW199" i="6"/>
  <c r="DS199" i="6"/>
  <c r="DO199" i="6"/>
  <c r="EV199" i="6"/>
  <c r="ER199" i="6"/>
  <c r="EN199" i="6"/>
  <c r="EI199" i="6"/>
  <c r="ED199" i="6"/>
  <c r="DZ199" i="6"/>
  <c r="DV199" i="6"/>
  <c r="DR199" i="6"/>
  <c r="DN199" i="6"/>
  <c r="EG199" i="6"/>
  <c r="DQ199" i="6"/>
  <c r="EQ199" i="6"/>
  <c r="DY199" i="6"/>
  <c r="EM199" i="6"/>
  <c r="DU199" i="6"/>
  <c r="EC199" i="6"/>
  <c r="EU199" i="6"/>
  <c r="ET173" i="6"/>
  <c r="EP173" i="6"/>
  <c r="EL173" i="6"/>
  <c r="EF173" i="6"/>
  <c r="EB173" i="6"/>
  <c r="DX173" i="6"/>
  <c r="DT173" i="6"/>
  <c r="DP173" i="6"/>
  <c r="ES173" i="6"/>
  <c r="EO173" i="6"/>
  <c r="EK173" i="6"/>
  <c r="EE173" i="6"/>
  <c r="EA173" i="6"/>
  <c r="DW173" i="6"/>
  <c r="DS173" i="6"/>
  <c r="DO173" i="6"/>
  <c r="EV173" i="6"/>
  <c r="ER173" i="6"/>
  <c r="EN173" i="6"/>
  <c r="EI173" i="6"/>
  <c r="ED173" i="6"/>
  <c r="DZ173" i="6"/>
  <c r="DV173" i="6"/>
  <c r="DR173" i="6"/>
  <c r="DN173" i="6"/>
  <c r="EQ173" i="6"/>
  <c r="DY173" i="6"/>
  <c r="EM173" i="6"/>
  <c r="DU173" i="6"/>
  <c r="EG173" i="6"/>
  <c r="DQ173" i="6"/>
  <c r="EC173" i="6"/>
  <c r="EU173" i="6"/>
  <c r="ET234" i="6"/>
  <c r="EP234" i="6"/>
  <c r="EL234" i="6"/>
  <c r="EF234" i="6"/>
  <c r="EB234" i="6"/>
  <c r="DX234" i="6"/>
  <c r="DT234" i="6"/>
  <c r="DP234" i="6"/>
  <c r="ES234" i="6"/>
  <c r="EO234" i="6"/>
  <c r="EK234" i="6"/>
  <c r="EE234" i="6"/>
  <c r="EA234" i="6"/>
  <c r="DW234" i="6"/>
  <c r="DS234" i="6"/>
  <c r="DO234" i="6"/>
  <c r="EV234" i="6"/>
  <c r="ER234" i="6"/>
  <c r="EN234" i="6"/>
  <c r="EI234" i="6"/>
  <c r="ED234" i="6"/>
  <c r="DZ234" i="6"/>
  <c r="DV234" i="6"/>
  <c r="DR234" i="6"/>
  <c r="DN234" i="6"/>
  <c r="EU234" i="6"/>
  <c r="EQ234" i="6"/>
  <c r="EM234" i="6"/>
  <c r="EG234" i="6"/>
  <c r="EC234" i="6"/>
  <c r="DY234" i="6"/>
  <c r="DU234" i="6"/>
  <c r="DQ234" i="6"/>
  <c r="ES192" i="6"/>
  <c r="EO192" i="6"/>
  <c r="EK192" i="6"/>
  <c r="EE192" i="6"/>
  <c r="EA192" i="6"/>
  <c r="DW192" i="6"/>
  <c r="DS192" i="6"/>
  <c r="DO192" i="6"/>
  <c r="EV192" i="6"/>
  <c r="ER192" i="6"/>
  <c r="EN192" i="6"/>
  <c r="EI192" i="6"/>
  <c r="ED192" i="6"/>
  <c r="DZ192" i="6"/>
  <c r="DV192" i="6"/>
  <c r="DR192" i="6"/>
  <c r="DN192" i="6"/>
  <c r="EU192" i="6"/>
  <c r="EM192" i="6"/>
  <c r="EC192" i="6"/>
  <c r="DU192" i="6"/>
  <c r="ET192" i="6"/>
  <c r="EL192" i="6"/>
  <c r="EB192" i="6"/>
  <c r="DT192" i="6"/>
  <c r="EQ192" i="6"/>
  <c r="EG192" i="6"/>
  <c r="DY192" i="6"/>
  <c r="DQ192" i="6"/>
  <c r="EP192" i="6"/>
  <c r="EF192" i="6"/>
  <c r="DX192" i="6"/>
  <c r="DP192" i="6"/>
  <c r="EV112" i="6"/>
  <c r="ER112" i="6"/>
  <c r="EN112" i="6"/>
  <c r="EI112" i="6"/>
  <c r="ED112" i="6"/>
  <c r="DZ112" i="6"/>
  <c r="DV112" i="6"/>
  <c r="DR112" i="6"/>
  <c r="DN112" i="6"/>
  <c r="EU112" i="6"/>
  <c r="EQ112" i="6"/>
  <c r="EM112" i="6"/>
  <c r="EG112" i="6"/>
  <c r="EC112" i="6"/>
  <c r="DY112" i="6"/>
  <c r="DU112" i="6"/>
  <c r="DQ112" i="6"/>
  <c r="ES112" i="6"/>
  <c r="EO112" i="6"/>
  <c r="EK112" i="6"/>
  <c r="EE112" i="6"/>
  <c r="EA112" i="6"/>
  <c r="DW112" i="6"/>
  <c r="DS112" i="6"/>
  <c r="DO112" i="6"/>
  <c r="EP112" i="6"/>
  <c r="DX112" i="6"/>
  <c r="EL112" i="6"/>
  <c r="DT112" i="6"/>
  <c r="EF112" i="6"/>
  <c r="DP112" i="6"/>
  <c r="ET112" i="6"/>
  <c r="EB112" i="6"/>
  <c r="ET226" i="6"/>
  <c r="EP226" i="6"/>
  <c r="EL226" i="6"/>
  <c r="EF226" i="6"/>
  <c r="EB226" i="6"/>
  <c r="DX226" i="6"/>
  <c r="DT226" i="6"/>
  <c r="DP226" i="6"/>
  <c r="ES226" i="6"/>
  <c r="EO226" i="6"/>
  <c r="EK226" i="6"/>
  <c r="EE226" i="6"/>
  <c r="EA226" i="6"/>
  <c r="DW226" i="6"/>
  <c r="DS226" i="6"/>
  <c r="DO226" i="6"/>
  <c r="EV226" i="6"/>
  <c r="ER226" i="6"/>
  <c r="EN226" i="6"/>
  <c r="EI226" i="6"/>
  <c r="ED226" i="6"/>
  <c r="DZ226" i="6"/>
  <c r="DV226" i="6"/>
  <c r="DR226" i="6"/>
  <c r="DN226" i="6"/>
  <c r="EU226" i="6"/>
  <c r="EQ226" i="6"/>
  <c r="EM226" i="6"/>
  <c r="EG226" i="6"/>
  <c r="EC226" i="6"/>
  <c r="DY226" i="6"/>
  <c r="DU226" i="6"/>
  <c r="DQ226" i="6"/>
  <c r="EV220" i="6"/>
  <c r="ER220" i="6"/>
  <c r="EN220" i="6"/>
  <c r="EI220" i="6"/>
  <c r="ED220" i="6"/>
  <c r="DZ220" i="6"/>
  <c r="DV220" i="6"/>
  <c r="DR220" i="6"/>
  <c r="DN220" i="6"/>
  <c r="EU220" i="6"/>
  <c r="EQ220" i="6"/>
  <c r="EM220" i="6"/>
  <c r="EG220" i="6"/>
  <c r="EC220" i="6"/>
  <c r="DY220" i="6"/>
  <c r="DU220" i="6"/>
  <c r="DQ220" i="6"/>
  <c r="ET220" i="6"/>
  <c r="EP220" i="6"/>
  <c r="EL220" i="6"/>
  <c r="EF220" i="6"/>
  <c r="EB220" i="6"/>
  <c r="DX220" i="6"/>
  <c r="DT220" i="6"/>
  <c r="DP220" i="6"/>
  <c r="ES220" i="6"/>
  <c r="EO220" i="6"/>
  <c r="EK220" i="6"/>
  <c r="EE220" i="6"/>
  <c r="EA220" i="6"/>
  <c r="DW220" i="6"/>
  <c r="DS220" i="6"/>
  <c r="DO220" i="6"/>
  <c r="ET152" i="6"/>
  <c r="EP152" i="6"/>
  <c r="EL152" i="6"/>
  <c r="EF152" i="6"/>
  <c r="EB152" i="6"/>
  <c r="DX152" i="6"/>
  <c r="DT152" i="6"/>
  <c r="DP152" i="6"/>
  <c r="ES152" i="6"/>
  <c r="EO152" i="6"/>
  <c r="EK152" i="6"/>
  <c r="EE152" i="6"/>
  <c r="EA152" i="6"/>
  <c r="DW152" i="6"/>
  <c r="DS152" i="6"/>
  <c r="DO152" i="6"/>
  <c r="EV152" i="6"/>
  <c r="ER152" i="6"/>
  <c r="EN152" i="6"/>
  <c r="EI152" i="6"/>
  <c r="ED152" i="6"/>
  <c r="DZ152" i="6"/>
  <c r="DV152" i="6"/>
  <c r="DR152" i="6"/>
  <c r="DN152" i="6"/>
  <c r="EU152" i="6"/>
  <c r="EC152" i="6"/>
  <c r="EQ152" i="6"/>
  <c r="DY152" i="6"/>
  <c r="EG152" i="6"/>
  <c r="DQ152" i="6"/>
  <c r="EM152" i="6"/>
  <c r="DU152" i="6"/>
  <c r="EU125" i="6"/>
  <c r="EQ125" i="6"/>
  <c r="EM125" i="6"/>
  <c r="EG125" i="6"/>
  <c r="EC125" i="6"/>
  <c r="DY125" i="6"/>
  <c r="DU125" i="6"/>
  <c r="DQ125" i="6"/>
  <c r="ET125" i="6"/>
  <c r="EP125" i="6"/>
  <c r="EL125" i="6"/>
  <c r="EF125" i="6"/>
  <c r="EB125" i="6"/>
  <c r="DX125" i="6"/>
  <c r="DT125" i="6"/>
  <c r="DP125" i="6"/>
  <c r="EV125" i="6"/>
  <c r="ER125" i="6"/>
  <c r="EN125" i="6"/>
  <c r="EI125" i="6"/>
  <c r="ED125" i="6"/>
  <c r="DZ125" i="6"/>
  <c r="DV125" i="6"/>
  <c r="DR125" i="6"/>
  <c r="DN125" i="6"/>
  <c r="ES125" i="6"/>
  <c r="EA125" i="6"/>
  <c r="EO125" i="6"/>
  <c r="DW125" i="6"/>
  <c r="EE125" i="6"/>
  <c r="DO125" i="6"/>
  <c r="EK125" i="6"/>
  <c r="DS125" i="6"/>
  <c r="ES194" i="6"/>
  <c r="EO194" i="6"/>
  <c r="EK194" i="6"/>
  <c r="EE194" i="6"/>
  <c r="EA194" i="6"/>
  <c r="DW194" i="6"/>
  <c r="DS194" i="6"/>
  <c r="DO194" i="6"/>
  <c r="EU194" i="6"/>
  <c r="EQ194" i="6"/>
  <c r="EM194" i="6"/>
  <c r="EG194" i="6"/>
  <c r="EC194" i="6"/>
  <c r="DY194" i="6"/>
  <c r="DU194" i="6"/>
  <c r="DQ194" i="6"/>
  <c r="ET194" i="6"/>
  <c r="EP194" i="6"/>
  <c r="EL194" i="6"/>
  <c r="EF194" i="6"/>
  <c r="EB194" i="6"/>
  <c r="DX194" i="6"/>
  <c r="DT194" i="6"/>
  <c r="DP194" i="6"/>
  <c r="ER194" i="6"/>
  <c r="DZ194" i="6"/>
  <c r="EN194" i="6"/>
  <c r="DV194" i="6"/>
  <c r="EI194" i="6"/>
  <c r="DR194" i="6"/>
  <c r="EV194" i="6"/>
  <c r="ED194" i="6"/>
  <c r="DN194" i="6"/>
  <c r="ES208" i="6"/>
  <c r="EO208" i="6"/>
  <c r="EK208" i="6"/>
  <c r="EE208" i="6"/>
  <c r="EA208" i="6"/>
  <c r="DW208" i="6"/>
  <c r="DS208" i="6"/>
  <c r="DO208" i="6"/>
  <c r="EV208" i="6"/>
  <c r="ER208" i="6"/>
  <c r="EN208" i="6"/>
  <c r="EI208" i="6"/>
  <c r="ED208" i="6"/>
  <c r="DZ208" i="6"/>
  <c r="DV208" i="6"/>
  <c r="DR208" i="6"/>
  <c r="DN208" i="6"/>
  <c r="EU208" i="6"/>
  <c r="EQ208" i="6"/>
  <c r="EM208" i="6"/>
  <c r="EG208" i="6"/>
  <c r="EC208" i="6"/>
  <c r="DY208" i="6"/>
  <c r="DU208" i="6"/>
  <c r="DQ208" i="6"/>
  <c r="EP208" i="6"/>
  <c r="DX208" i="6"/>
  <c r="EF208" i="6"/>
  <c r="DP208" i="6"/>
  <c r="ET208" i="6"/>
  <c r="EB208" i="6"/>
  <c r="EL208" i="6"/>
  <c r="DT208" i="6"/>
  <c r="ES111" i="6"/>
  <c r="EO111" i="6"/>
  <c r="EK111" i="6"/>
  <c r="EE111" i="6"/>
  <c r="EA111" i="6"/>
  <c r="DW111" i="6"/>
  <c r="DS111" i="6"/>
  <c r="DO111" i="6"/>
  <c r="EV111" i="6"/>
  <c r="ER111" i="6"/>
  <c r="EN111" i="6"/>
  <c r="EI111" i="6"/>
  <c r="ED111" i="6"/>
  <c r="DZ111" i="6"/>
  <c r="DV111" i="6"/>
  <c r="DR111" i="6"/>
  <c r="DN111" i="6"/>
  <c r="ET111" i="6"/>
  <c r="EP111" i="6"/>
  <c r="EL111" i="6"/>
  <c r="EF111" i="6"/>
  <c r="EB111" i="6"/>
  <c r="DX111" i="6"/>
  <c r="DT111" i="6"/>
  <c r="DP111" i="6"/>
  <c r="EQ111" i="6"/>
  <c r="DY111" i="6"/>
  <c r="EM111" i="6"/>
  <c r="DU111" i="6"/>
  <c r="EG111" i="6"/>
  <c r="DQ111" i="6"/>
  <c r="EU111" i="6"/>
  <c r="EC111" i="6"/>
  <c r="ET183" i="6"/>
  <c r="EP183" i="6"/>
  <c r="EL183" i="6"/>
  <c r="EF183" i="6"/>
  <c r="EB183" i="6"/>
  <c r="DX183" i="6"/>
  <c r="DT183" i="6"/>
  <c r="DP183" i="6"/>
  <c r="ES183" i="6"/>
  <c r="EO183" i="6"/>
  <c r="EK183" i="6"/>
  <c r="EE183" i="6"/>
  <c r="EA183" i="6"/>
  <c r="DW183" i="6"/>
  <c r="DS183" i="6"/>
  <c r="DO183" i="6"/>
  <c r="EV183" i="6"/>
  <c r="EN183" i="6"/>
  <c r="ED183" i="6"/>
  <c r="DV183" i="6"/>
  <c r="DN183" i="6"/>
  <c r="EU183" i="6"/>
  <c r="EM183" i="6"/>
  <c r="EC183" i="6"/>
  <c r="DU183" i="6"/>
  <c r="ER183" i="6"/>
  <c r="EI183" i="6"/>
  <c r="DZ183" i="6"/>
  <c r="DR183" i="6"/>
  <c r="DQ183" i="6"/>
  <c r="EQ183" i="6"/>
  <c r="EG183" i="6"/>
  <c r="DY183" i="6"/>
  <c r="ET248" i="6"/>
  <c r="EP248" i="6"/>
  <c r="EL248" i="6"/>
  <c r="EF248" i="6"/>
  <c r="EB248" i="6"/>
  <c r="DX248" i="6"/>
  <c r="DT248" i="6"/>
  <c r="DP248" i="6"/>
  <c r="ES248" i="6"/>
  <c r="EO248" i="6"/>
  <c r="EK248" i="6"/>
  <c r="EE248" i="6"/>
  <c r="EA248" i="6"/>
  <c r="DW248" i="6"/>
  <c r="DS248" i="6"/>
  <c r="DO248" i="6"/>
  <c r="EV248" i="6"/>
  <c r="ER248" i="6"/>
  <c r="EN248" i="6"/>
  <c r="EI248" i="6"/>
  <c r="ED248" i="6"/>
  <c r="DZ248" i="6"/>
  <c r="DV248" i="6"/>
  <c r="DR248" i="6"/>
  <c r="DN248" i="6"/>
  <c r="EG248" i="6"/>
  <c r="DQ248" i="6"/>
  <c r="EU248" i="6"/>
  <c r="EC248" i="6"/>
  <c r="EQ248" i="6"/>
  <c r="DY248" i="6"/>
  <c r="EM248" i="6"/>
  <c r="DU248" i="6"/>
  <c r="ET215" i="6"/>
  <c r="EP215" i="6"/>
  <c r="EL215" i="6"/>
  <c r="EF215" i="6"/>
  <c r="EB215" i="6"/>
  <c r="DX215" i="6"/>
  <c r="DT215" i="6"/>
  <c r="DP215" i="6"/>
  <c r="ES215" i="6"/>
  <c r="EO215" i="6"/>
  <c r="EK215" i="6"/>
  <c r="EE215" i="6"/>
  <c r="EA215" i="6"/>
  <c r="DW215" i="6"/>
  <c r="DS215" i="6"/>
  <c r="DO215" i="6"/>
  <c r="EV215" i="6"/>
  <c r="ER215" i="6"/>
  <c r="EN215" i="6"/>
  <c r="EI215" i="6"/>
  <c r="ED215" i="6"/>
  <c r="DZ215" i="6"/>
  <c r="DV215" i="6"/>
  <c r="DR215" i="6"/>
  <c r="DN215" i="6"/>
  <c r="EG215" i="6"/>
  <c r="DQ215" i="6"/>
  <c r="EQ215" i="6"/>
  <c r="DY215" i="6"/>
  <c r="EM215" i="6"/>
  <c r="DU215" i="6"/>
  <c r="EU215" i="6"/>
  <c r="EC215" i="6"/>
  <c r="ES200" i="6"/>
  <c r="EO200" i="6"/>
  <c r="EK200" i="6"/>
  <c r="EE200" i="6"/>
  <c r="EA200" i="6"/>
  <c r="DW200" i="6"/>
  <c r="DS200" i="6"/>
  <c r="DO200" i="6"/>
  <c r="EV200" i="6"/>
  <c r="ER200" i="6"/>
  <c r="EN200" i="6"/>
  <c r="EI200" i="6"/>
  <c r="ED200" i="6"/>
  <c r="DZ200" i="6"/>
  <c r="DV200" i="6"/>
  <c r="DR200" i="6"/>
  <c r="DN200" i="6"/>
  <c r="EU200" i="6"/>
  <c r="EQ200" i="6"/>
  <c r="EM200" i="6"/>
  <c r="EG200" i="6"/>
  <c r="EC200" i="6"/>
  <c r="DY200" i="6"/>
  <c r="DU200" i="6"/>
  <c r="DQ200" i="6"/>
  <c r="EF200" i="6"/>
  <c r="DP200" i="6"/>
  <c r="EP200" i="6"/>
  <c r="DX200" i="6"/>
  <c r="EL200" i="6"/>
  <c r="DT200" i="6"/>
  <c r="ET200" i="6"/>
  <c r="EB200" i="6"/>
  <c r="EU113" i="6"/>
  <c r="EQ113" i="6"/>
  <c r="EM113" i="6"/>
  <c r="EG113" i="6"/>
  <c r="EC113" i="6"/>
  <c r="DY113" i="6"/>
  <c r="DU113" i="6"/>
  <c r="DQ113" i="6"/>
  <c r="ET113" i="6"/>
  <c r="EP113" i="6"/>
  <c r="EL113" i="6"/>
  <c r="EF113" i="6"/>
  <c r="EB113" i="6"/>
  <c r="DX113" i="6"/>
  <c r="DT113" i="6"/>
  <c r="DP113" i="6"/>
  <c r="EV113" i="6"/>
  <c r="ER113" i="6"/>
  <c r="EN113" i="6"/>
  <c r="EI113" i="6"/>
  <c r="ED113" i="6"/>
  <c r="DZ113" i="6"/>
  <c r="DV113" i="6"/>
  <c r="DR113" i="6"/>
  <c r="DN113" i="6"/>
  <c r="EO113" i="6"/>
  <c r="DW113" i="6"/>
  <c r="EK113" i="6"/>
  <c r="DS113" i="6"/>
  <c r="EE113" i="6"/>
  <c r="DO113" i="6"/>
  <c r="ES113" i="6"/>
  <c r="EA113" i="6"/>
  <c r="EU167" i="6"/>
  <c r="EQ167" i="6"/>
  <c r="EM167" i="6"/>
  <c r="EG167" i="6"/>
  <c r="EC167" i="6"/>
  <c r="DY167" i="6"/>
  <c r="DU167" i="6"/>
  <c r="DQ167" i="6"/>
  <c r="ET167" i="6"/>
  <c r="EP167" i="6"/>
  <c r="EL167" i="6"/>
  <c r="EF167" i="6"/>
  <c r="EB167" i="6"/>
  <c r="DX167" i="6"/>
  <c r="DT167" i="6"/>
  <c r="DP167" i="6"/>
  <c r="ES167" i="6"/>
  <c r="EO167" i="6"/>
  <c r="EK167" i="6"/>
  <c r="EE167" i="6"/>
  <c r="EA167" i="6"/>
  <c r="DW167" i="6"/>
  <c r="DS167" i="6"/>
  <c r="DO167" i="6"/>
  <c r="EV167" i="6"/>
  <c r="ED167" i="6"/>
  <c r="DN167" i="6"/>
  <c r="ER167" i="6"/>
  <c r="DZ167" i="6"/>
  <c r="EI167" i="6"/>
  <c r="DR167" i="6"/>
  <c r="EN167" i="6"/>
  <c r="DV167" i="6"/>
  <c r="ES239" i="6"/>
  <c r="EO239" i="6"/>
  <c r="EK239" i="6"/>
  <c r="EE239" i="6"/>
  <c r="EA239" i="6"/>
  <c r="DW239" i="6"/>
  <c r="DS239" i="6"/>
  <c r="DO239" i="6"/>
  <c r="EV239" i="6"/>
  <c r="ER239" i="6"/>
  <c r="EN239" i="6"/>
  <c r="EI239" i="6"/>
  <c r="ED239" i="6"/>
  <c r="DZ239" i="6"/>
  <c r="DV239" i="6"/>
  <c r="DR239" i="6"/>
  <c r="DN239" i="6"/>
  <c r="EU239" i="6"/>
  <c r="EQ239" i="6"/>
  <c r="EM239" i="6"/>
  <c r="EG239" i="6"/>
  <c r="EC239" i="6"/>
  <c r="DY239" i="6"/>
  <c r="DU239" i="6"/>
  <c r="DQ239" i="6"/>
  <c r="EP239" i="6"/>
  <c r="DX239" i="6"/>
  <c r="EL239" i="6"/>
  <c r="DT239" i="6"/>
  <c r="EF239" i="6"/>
  <c r="DP239" i="6"/>
  <c r="ET239" i="6"/>
  <c r="EB239" i="6"/>
  <c r="EU109" i="6"/>
  <c r="EQ109" i="6"/>
  <c r="EM109" i="6"/>
  <c r="EG109" i="6"/>
  <c r="EC109" i="6"/>
  <c r="DY109" i="6"/>
  <c r="DU109" i="6"/>
  <c r="DQ109" i="6"/>
  <c r="ET109" i="6"/>
  <c r="EP109" i="6"/>
  <c r="EL109" i="6"/>
  <c r="EF109" i="6"/>
  <c r="EB109" i="6"/>
  <c r="DX109" i="6"/>
  <c r="DT109" i="6"/>
  <c r="DP109" i="6"/>
  <c r="EV109" i="6"/>
  <c r="ER109" i="6"/>
  <c r="EN109" i="6"/>
  <c r="EI109" i="6"/>
  <c r="ED109" i="6"/>
  <c r="DZ109" i="6"/>
  <c r="DV109" i="6"/>
  <c r="DR109" i="6"/>
  <c r="DN109" i="6"/>
  <c r="ES109" i="6"/>
  <c r="EA109" i="6"/>
  <c r="EO109" i="6"/>
  <c r="DW109" i="6"/>
  <c r="EK109" i="6"/>
  <c r="DS109" i="6"/>
  <c r="DO109" i="6"/>
  <c r="EE109" i="6"/>
  <c r="ES161" i="6"/>
  <c r="EO161" i="6"/>
  <c r="EK161" i="6"/>
  <c r="EE161" i="6"/>
  <c r="EA161" i="6"/>
  <c r="DW161" i="6"/>
  <c r="DS161" i="6"/>
  <c r="DO161" i="6"/>
  <c r="EV161" i="6"/>
  <c r="ER161" i="6"/>
  <c r="EN161" i="6"/>
  <c r="EI161" i="6"/>
  <c r="ED161" i="6"/>
  <c r="DZ161" i="6"/>
  <c r="DV161" i="6"/>
  <c r="DR161" i="6"/>
  <c r="DN161" i="6"/>
  <c r="EU161" i="6"/>
  <c r="EQ161" i="6"/>
  <c r="EM161" i="6"/>
  <c r="EG161" i="6"/>
  <c r="EC161" i="6"/>
  <c r="DY161" i="6"/>
  <c r="DU161" i="6"/>
  <c r="DQ161" i="6"/>
  <c r="EL161" i="6"/>
  <c r="DT161" i="6"/>
  <c r="EF161" i="6"/>
  <c r="DP161" i="6"/>
  <c r="EP161" i="6"/>
  <c r="DX161" i="6"/>
  <c r="ET161" i="6"/>
  <c r="EB161" i="6"/>
  <c r="EV175" i="6"/>
  <c r="ER175" i="6"/>
  <c r="EN175" i="6"/>
  <c r="EI175" i="6"/>
  <c r="ED175" i="6"/>
  <c r="DZ175" i="6"/>
  <c r="DV175" i="6"/>
  <c r="DR175" i="6"/>
  <c r="DN175" i="6"/>
  <c r="EU175" i="6"/>
  <c r="EQ175" i="6"/>
  <c r="EM175" i="6"/>
  <c r="EG175" i="6"/>
  <c r="EC175" i="6"/>
  <c r="DY175" i="6"/>
  <c r="DU175" i="6"/>
  <c r="DQ175" i="6"/>
  <c r="ET175" i="6"/>
  <c r="EP175" i="6"/>
  <c r="EL175" i="6"/>
  <c r="EF175" i="6"/>
  <c r="EB175" i="6"/>
  <c r="DX175" i="6"/>
  <c r="DT175" i="6"/>
  <c r="DP175" i="6"/>
  <c r="EO175" i="6"/>
  <c r="DW175" i="6"/>
  <c r="EK175" i="6"/>
  <c r="DS175" i="6"/>
  <c r="EE175" i="6"/>
  <c r="DO175" i="6"/>
  <c r="EA175" i="6"/>
  <c r="ES175" i="6"/>
  <c r="EU221" i="6"/>
  <c r="EQ221" i="6"/>
  <c r="EM221" i="6"/>
  <c r="EG221" i="6"/>
  <c r="EC221" i="6"/>
  <c r="DY221" i="6"/>
  <c r="DU221" i="6"/>
  <c r="DQ221" i="6"/>
  <c r="ET221" i="6"/>
  <c r="EP221" i="6"/>
  <c r="EL221" i="6"/>
  <c r="EF221" i="6"/>
  <c r="EB221" i="6"/>
  <c r="DX221" i="6"/>
  <c r="DT221" i="6"/>
  <c r="DP221" i="6"/>
  <c r="ES221" i="6"/>
  <c r="EO221" i="6"/>
  <c r="EK221" i="6"/>
  <c r="EE221" i="6"/>
  <c r="EA221" i="6"/>
  <c r="DW221" i="6"/>
  <c r="DS221" i="6"/>
  <c r="DO221" i="6"/>
  <c r="EV221" i="6"/>
  <c r="ER221" i="6"/>
  <c r="EN221" i="6"/>
  <c r="EI221" i="6"/>
  <c r="ED221" i="6"/>
  <c r="DZ221" i="6"/>
  <c r="DV221" i="6"/>
  <c r="DR221" i="6"/>
  <c r="DN221" i="6"/>
  <c r="EU244" i="6"/>
  <c r="EQ244" i="6"/>
  <c r="EM244" i="6"/>
  <c r="EG244" i="6"/>
  <c r="EC244" i="6"/>
  <c r="DY244" i="6"/>
  <c r="DU244" i="6"/>
  <c r="DQ244" i="6"/>
  <c r="ET244" i="6"/>
  <c r="EP244" i="6"/>
  <c r="EL244" i="6"/>
  <c r="EF244" i="6"/>
  <c r="EB244" i="6"/>
  <c r="DX244" i="6"/>
  <c r="DT244" i="6"/>
  <c r="DP244" i="6"/>
  <c r="ES244" i="6"/>
  <c r="EO244" i="6"/>
  <c r="EK244" i="6"/>
  <c r="EE244" i="6"/>
  <c r="EA244" i="6"/>
  <c r="DW244" i="6"/>
  <c r="DS244" i="6"/>
  <c r="DO244" i="6"/>
  <c r="EI244" i="6"/>
  <c r="DR244" i="6"/>
  <c r="EV244" i="6"/>
  <c r="ED244" i="6"/>
  <c r="DN244" i="6"/>
  <c r="ER244" i="6"/>
  <c r="DZ244" i="6"/>
  <c r="EN244" i="6"/>
  <c r="DV244" i="6"/>
  <c r="ET160" i="6"/>
  <c r="EP160" i="6"/>
  <c r="EL160" i="6"/>
  <c r="EF160" i="6"/>
  <c r="EB160" i="6"/>
  <c r="DX160" i="6"/>
  <c r="DT160" i="6"/>
  <c r="DP160" i="6"/>
  <c r="ES160" i="6"/>
  <c r="EO160" i="6"/>
  <c r="EK160" i="6"/>
  <c r="EE160" i="6"/>
  <c r="EA160" i="6"/>
  <c r="DW160" i="6"/>
  <c r="DS160" i="6"/>
  <c r="DO160" i="6"/>
  <c r="EV160" i="6"/>
  <c r="ER160" i="6"/>
  <c r="EN160" i="6"/>
  <c r="EI160" i="6"/>
  <c r="ED160" i="6"/>
  <c r="DZ160" i="6"/>
  <c r="DV160" i="6"/>
  <c r="DR160" i="6"/>
  <c r="DN160" i="6"/>
  <c r="EM160" i="6"/>
  <c r="DU160" i="6"/>
  <c r="EG160" i="6"/>
  <c r="DQ160" i="6"/>
  <c r="EQ160" i="6"/>
  <c r="DY160" i="6"/>
  <c r="EC160" i="6"/>
  <c r="EU160" i="6"/>
  <c r="ET122" i="6"/>
  <c r="EP122" i="6"/>
  <c r="EL122" i="6"/>
  <c r="EF122" i="6"/>
  <c r="EB122" i="6"/>
  <c r="DX122" i="6"/>
  <c r="DT122" i="6"/>
  <c r="DP122" i="6"/>
  <c r="ES122" i="6"/>
  <c r="EO122" i="6"/>
  <c r="EK122" i="6"/>
  <c r="EE122" i="6"/>
  <c r="EA122" i="6"/>
  <c r="DW122" i="6"/>
  <c r="DS122" i="6"/>
  <c r="DO122" i="6"/>
  <c r="EU122" i="6"/>
  <c r="EQ122" i="6"/>
  <c r="EM122" i="6"/>
  <c r="EG122" i="6"/>
  <c r="EC122" i="6"/>
  <c r="DY122" i="6"/>
  <c r="DU122" i="6"/>
  <c r="DQ122" i="6"/>
  <c r="EN122" i="6"/>
  <c r="DV122" i="6"/>
  <c r="EI122" i="6"/>
  <c r="DR122" i="6"/>
  <c r="EV122" i="6"/>
  <c r="ED122" i="6"/>
  <c r="DN122" i="6"/>
  <c r="ER122" i="6"/>
  <c r="DZ122" i="6"/>
  <c r="EV138" i="6"/>
  <c r="ER138" i="6"/>
  <c r="EN138" i="6"/>
  <c r="EI138" i="6"/>
  <c r="ED138" i="6"/>
  <c r="DZ138" i="6"/>
  <c r="DV138" i="6"/>
  <c r="DR138" i="6"/>
  <c r="DN138" i="6"/>
  <c r="EU138" i="6"/>
  <c r="EQ138" i="6"/>
  <c r="EM138" i="6"/>
  <c r="EG138" i="6"/>
  <c r="EC138" i="6"/>
  <c r="DY138" i="6"/>
  <c r="DU138" i="6"/>
  <c r="DQ138" i="6"/>
  <c r="ET138" i="6"/>
  <c r="EP138" i="6"/>
  <c r="EL138" i="6"/>
  <c r="EF138" i="6"/>
  <c r="EB138" i="6"/>
  <c r="DX138" i="6"/>
  <c r="DT138" i="6"/>
  <c r="DP138" i="6"/>
  <c r="ES138" i="6"/>
  <c r="EA138" i="6"/>
  <c r="EO138" i="6"/>
  <c r="DW138" i="6"/>
  <c r="EE138" i="6"/>
  <c r="DO138" i="6"/>
  <c r="EK138" i="6"/>
  <c r="DS138" i="6"/>
  <c r="ES174" i="6"/>
  <c r="EO174" i="6"/>
  <c r="EK174" i="6"/>
  <c r="EE174" i="6"/>
  <c r="EA174" i="6"/>
  <c r="DW174" i="6"/>
  <c r="DS174" i="6"/>
  <c r="DO174" i="6"/>
  <c r="EV174" i="6"/>
  <c r="ER174" i="6"/>
  <c r="EN174" i="6"/>
  <c r="EI174" i="6"/>
  <c r="ED174" i="6"/>
  <c r="DZ174" i="6"/>
  <c r="DV174" i="6"/>
  <c r="DR174" i="6"/>
  <c r="DN174" i="6"/>
  <c r="EU174" i="6"/>
  <c r="EQ174" i="6"/>
  <c r="EM174" i="6"/>
  <c r="EG174" i="6"/>
  <c r="EC174" i="6"/>
  <c r="DY174" i="6"/>
  <c r="DU174" i="6"/>
  <c r="DQ174" i="6"/>
  <c r="EP174" i="6"/>
  <c r="DX174" i="6"/>
  <c r="EL174" i="6"/>
  <c r="DT174" i="6"/>
  <c r="EF174" i="6"/>
  <c r="DP174" i="6"/>
  <c r="ET174" i="6"/>
  <c r="EB174" i="6"/>
  <c r="EV189" i="6"/>
  <c r="ER189" i="6"/>
  <c r="EN189" i="6"/>
  <c r="EI189" i="6"/>
  <c r="ED189" i="6"/>
  <c r="DZ189" i="6"/>
  <c r="DV189" i="6"/>
  <c r="DR189" i="6"/>
  <c r="DN189" i="6"/>
  <c r="EU189" i="6"/>
  <c r="EQ189" i="6"/>
  <c r="EM189" i="6"/>
  <c r="EG189" i="6"/>
  <c r="EC189" i="6"/>
  <c r="DY189" i="6"/>
  <c r="DU189" i="6"/>
  <c r="DQ189" i="6"/>
  <c r="EP189" i="6"/>
  <c r="EF189" i="6"/>
  <c r="DX189" i="6"/>
  <c r="DP189" i="6"/>
  <c r="EO189" i="6"/>
  <c r="EE189" i="6"/>
  <c r="DW189" i="6"/>
  <c r="DO189" i="6"/>
  <c r="ET189" i="6"/>
  <c r="EL189" i="6"/>
  <c r="EB189" i="6"/>
  <c r="DT189" i="6"/>
  <c r="ES189" i="6"/>
  <c r="EK189" i="6"/>
  <c r="EA189" i="6"/>
  <c r="DS189" i="6"/>
  <c r="EU230" i="6"/>
  <c r="EQ230" i="6"/>
  <c r="EM230" i="6"/>
  <c r="EG230" i="6"/>
  <c r="EC230" i="6"/>
  <c r="DY230" i="6"/>
  <c r="DU230" i="6"/>
  <c r="DQ230" i="6"/>
  <c r="ET230" i="6"/>
  <c r="EP230" i="6"/>
  <c r="EL230" i="6"/>
  <c r="EF230" i="6"/>
  <c r="EB230" i="6"/>
  <c r="DX230" i="6"/>
  <c r="DT230" i="6"/>
  <c r="DP230" i="6"/>
  <c r="ES230" i="6"/>
  <c r="EO230" i="6"/>
  <c r="EK230" i="6"/>
  <c r="EE230" i="6"/>
  <c r="EA230" i="6"/>
  <c r="DW230" i="6"/>
  <c r="DS230" i="6"/>
  <c r="DO230" i="6"/>
  <c r="EV230" i="6"/>
  <c r="ER230" i="6"/>
  <c r="EN230" i="6"/>
  <c r="EI230" i="6"/>
  <c r="ED230" i="6"/>
  <c r="DZ230" i="6"/>
  <c r="DV230" i="6"/>
  <c r="DR230" i="6"/>
  <c r="DN230" i="6"/>
  <c r="EU147" i="6"/>
  <c r="EQ147" i="6"/>
  <c r="EM147" i="6"/>
  <c r="EG147" i="6"/>
  <c r="EC147" i="6"/>
  <c r="DY147" i="6"/>
  <c r="DU147" i="6"/>
  <c r="DQ147" i="6"/>
  <c r="ET147" i="6"/>
  <c r="EP147" i="6"/>
  <c r="EL147" i="6"/>
  <c r="EF147" i="6"/>
  <c r="EB147" i="6"/>
  <c r="DX147" i="6"/>
  <c r="DT147" i="6"/>
  <c r="DP147" i="6"/>
  <c r="ES147" i="6"/>
  <c r="EO147" i="6"/>
  <c r="EK147" i="6"/>
  <c r="EE147" i="6"/>
  <c r="EA147" i="6"/>
  <c r="DW147" i="6"/>
  <c r="DS147" i="6"/>
  <c r="DO147" i="6"/>
  <c r="EI147" i="6"/>
  <c r="DR147" i="6"/>
  <c r="EV147" i="6"/>
  <c r="ED147" i="6"/>
  <c r="DN147" i="6"/>
  <c r="EN147" i="6"/>
  <c r="DV147" i="6"/>
  <c r="DZ147" i="6"/>
  <c r="ER147" i="6"/>
  <c r="ET114" i="6"/>
  <c r="EP114" i="6"/>
  <c r="EL114" i="6"/>
  <c r="EF114" i="6"/>
  <c r="EB114" i="6"/>
  <c r="DX114" i="6"/>
  <c r="DT114" i="6"/>
  <c r="DP114" i="6"/>
  <c r="ES114" i="6"/>
  <c r="EO114" i="6"/>
  <c r="EK114" i="6"/>
  <c r="EE114" i="6"/>
  <c r="EA114" i="6"/>
  <c r="DW114" i="6"/>
  <c r="DS114" i="6"/>
  <c r="DO114" i="6"/>
  <c r="EU114" i="6"/>
  <c r="EQ114" i="6"/>
  <c r="EM114" i="6"/>
  <c r="EG114" i="6"/>
  <c r="EC114" i="6"/>
  <c r="DY114" i="6"/>
  <c r="DU114" i="6"/>
  <c r="DQ114" i="6"/>
  <c r="EN114" i="6"/>
  <c r="DV114" i="6"/>
  <c r="EI114" i="6"/>
  <c r="DR114" i="6"/>
  <c r="EV114" i="6"/>
  <c r="ED114" i="6"/>
  <c r="DN114" i="6"/>
  <c r="ER114" i="6"/>
  <c r="DZ114" i="6"/>
  <c r="AM38" i="6"/>
  <c r="DZ38" i="6"/>
  <c r="AM102" i="6"/>
  <c r="ET102" i="6"/>
  <c r="EP102" i="6"/>
  <c r="EL102" i="6"/>
  <c r="EF102" i="6"/>
  <c r="EB102" i="6"/>
  <c r="DX102" i="6"/>
  <c r="DT102" i="6"/>
  <c r="DP102" i="6"/>
  <c r="ES102" i="6"/>
  <c r="EO102" i="6"/>
  <c r="EK102" i="6"/>
  <c r="EE102" i="6"/>
  <c r="EA102" i="6"/>
  <c r="DW102" i="6"/>
  <c r="DS102" i="6"/>
  <c r="DO102" i="6"/>
  <c r="EU102" i="6"/>
  <c r="EQ102" i="6"/>
  <c r="EM102" i="6"/>
  <c r="EG102" i="6"/>
  <c r="EC102" i="6"/>
  <c r="DY102" i="6"/>
  <c r="DU102" i="6"/>
  <c r="DQ102" i="6"/>
  <c r="EI102" i="6"/>
  <c r="DR102" i="6"/>
  <c r="EV102" i="6"/>
  <c r="ED102" i="6"/>
  <c r="DN102" i="6"/>
  <c r="ER102" i="6"/>
  <c r="DZ102" i="6"/>
  <c r="EN102" i="6"/>
  <c r="DV102" i="6"/>
  <c r="AM71" i="6"/>
  <c r="ET71" i="6"/>
  <c r="EP71" i="6"/>
  <c r="EL71" i="6"/>
  <c r="EF71" i="6"/>
  <c r="EB71" i="6"/>
  <c r="DX71" i="6"/>
  <c r="DT71" i="6"/>
  <c r="DP71" i="6"/>
  <c r="ES71" i="6"/>
  <c r="EO71" i="6"/>
  <c r="EK71" i="6"/>
  <c r="EE71" i="6"/>
  <c r="EA71" i="6"/>
  <c r="DW71" i="6"/>
  <c r="DS71" i="6"/>
  <c r="DO71" i="6"/>
  <c r="EV71" i="6"/>
  <c r="ER71" i="6"/>
  <c r="EN71" i="6"/>
  <c r="EI71" i="6"/>
  <c r="ED71" i="6"/>
  <c r="DZ71" i="6"/>
  <c r="DV71" i="6"/>
  <c r="DR71" i="6"/>
  <c r="DN71" i="6"/>
  <c r="EG71" i="6"/>
  <c r="DQ71" i="6"/>
  <c r="EU71" i="6"/>
  <c r="EC71" i="6"/>
  <c r="EQ71" i="6"/>
  <c r="DY71" i="6"/>
  <c r="EM71" i="6"/>
  <c r="DU71" i="6"/>
  <c r="K21" i="6"/>
  <c r="DZ21" i="6"/>
  <c r="AM72" i="6"/>
  <c r="ES72" i="6"/>
  <c r="EO72" i="6"/>
  <c r="EK72" i="6"/>
  <c r="EE72" i="6"/>
  <c r="EA72" i="6"/>
  <c r="DW72" i="6"/>
  <c r="DS72" i="6"/>
  <c r="DO72" i="6"/>
  <c r="EV72" i="6"/>
  <c r="ER72" i="6"/>
  <c r="EN72" i="6"/>
  <c r="EI72" i="6"/>
  <c r="ED72" i="6"/>
  <c r="DZ72" i="6"/>
  <c r="DV72" i="6"/>
  <c r="DR72" i="6"/>
  <c r="DN72" i="6"/>
  <c r="EU72" i="6"/>
  <c r="EQ72" i="6"/>
  <c r="EM72" i="6"/>
  <c r="EG72" i="6"/>
  <c r="EC72" i="6"/>
  <c r="DY72" i="6"/>
  <c r="DU72" i="6"/>
  <c r="DQ72" i="6"/>
  <c r="EF72" i="6"/>
  <c r="DP72" i="6"/>
  <c r="ET72" i="6"/>
  <c r="EB72" i="6"/>
  <c r="EP72" i="6"/>
  <c r="DX72" i="6"/>
  <c r="EL72" i="6"/>
  <c r="DT72" i="6"/>
  <c r="AM49" i="6"/>
  <c r="EU49" i="6"/>
  <c r="EQ49" i="6"/>
  <c r="EM49" i="6"/>
  <c r="EG49" i="6"/>
  <c r="EC49" i="6"/>
  <c r="DY49" i="6"/>
  <c r="DU49" i="6"/>
  <c r="DQ49" i="6"/>
  <c r="ET49" i="6"/>
  <c r="EP49" i="6"/>
  <c r="EL49" i="6"/>
  <c r="EF49" i="6"/>
  <c r="EB49" i="6"/>
  <c r="DX49" i="6"/>
  <c r="DT49" i="6"/>
  <c r="DP49" i="6"/>
  <c r="ES49" i="6"/>
  <c r="EO49" i="6"/>
  <c r="EK49" i="6"/>
  <c r="EE49" i="6"/>
  <c r="EA49" i="6"/>
  <c r="DW49" i="6"/>
  <c r="DS49" i="6"/>
  <c r="DO49" i="6"/>
  <c r="EV49" i="6"/>
  <c r="ER49" i="6"/>
  <c r="EN49" i="6"/>
  <c r="EI49" i="6"/>
  <c r="ED49" i="6"/>
  <c r="DZ49" i="6"/>
  <c r="DV49" i="6"/>
  <c r="DR49" i="6"/>
  <c r="DN49" i="6"/>
  <c r="K20" i="6"/>
  <c r="BE20" i="6" s="1"/>
  <c r="M26" i="35" s="1"/>
  <c r="DZ20" i="6"/>
  <c r="AM60" i="6"/>
  <c r="ES60" i="6"/>
  <c r="EO60" i="6"/>
  <c r="EK60" i="6"/>
  <c r="EE60" i="6"/>
  <c r="EA60" i="6"/>
  <c r="DW60" i="6"/>
  <c r="DS60" i="6"/>
  <c r="DO60" i="6"/>
  <c r="EV60" i="6"/>
  <c r="ER60" i="6"/>
  <c r="EN60" i="6"/>
  <c r="EI60" i="6"/>
  <c r="ED60" i="6"/>
  <c r="DZ60" i="6"/>
  <c r="DV60" i="6"/>
  <c r="DR60" i="6"/>
  <c r="DN60" i="6"/>
  <c r="EU60" i="6"/>
  <c r="EQ60" i="6"/>
  <c r="EM60" i="6"/>
  <c r="EG60" i="6"/>
  <c r="EC60" i="6"/>
  <c r="DY60" i="6"/>
  <c r="DU60" i="6"/>
  <c r="DQ60" i="6"/>
  <c r="ET60" i="6"/>
  <c r="EB60" i="6"/>
  <c r="EP60" i="6"/>
  <c r="DX60" i="6"/>
  <c r="EL60" i="6"/>
  <c r="DT60" i="6"/>
  <c r="EF60" i="6"/>
  <c r="DP60" i="6"/>
  <c r="AM96" i="6"/>
  <c r="EV96" i="6"/>
  <c r="ER96" i="6"/>
  <c r="EN96" i="6"/>
  <c r="EI96" i="6"/>
  <c r="ED96" i="6"/>
  <c r="DZ96" i="6"/>
  <c r="DV96" i="6"/>
  <c r="DR96" i="6"/>
  <c r="DN96" i="6"/>
  <c r="EU96" i="6"/>
  <c r="EQ96" i="6"/>
  <c r="EM96" i="6"/>
  <c r="EG96" i="6"/>
  <c r="EC96" i="6"/>
  <c r="DY96" i="6"/>
  <c r="DU96" i="6"/>
  <c r="DQ96" i="6"/>
  <c r="ES96" i="6"/>
  <c r="EO96" i="6"/>
  <c r="EK96" i="6"/>
  <c r="EE96" i="6"/>
  <c r="EA96" i="6"/>
  <c r="DW96" i="6"/>
  <c r="DS96" i="6"/>
  <c r="DO96" i="6"/>
  <c r="EP96" i="6"/>
  <c r="DX96" i="6"/>
  <c r="EL96" i="6"/>
  <c r="DT96" i="6"/>
  <c r="EF96" i="6"/>
  <c r="DP96" i="6"/>
  <c r="ET96" i="6"/>
  <c r="EB96" i="6"/>
  <c r="EU233" i="6"/>
  <c r="EQ233" i="6"/>
  <c r="EM233" i="6"/>
  <c r="EG233" i="6"/>
  <c r="EC233" i="6"/>
  <c r="DY233" i="6"/>
  <c r="DU233" i="6"/>
  <c r="DQ233" i="6"/>
  <c r="ET233" i="6"/>
  <c r="EP233" i="6"/>
  <c r="EL233" i="6"/>
  <c r="EF233" i="6"/>
  <c r="EB233" i="6"/>
  <c r="DX233" i="6"/>
  <c r="DT233" i="6"/>
  <c r="DP233" i="6"/>
  <c r="ES233" i="6"/>
  <c r="EO233" i="6"/>
  <c r="EK233" i="6"/>
  <c r="EE233" i="6"/>
  <c r="EA233" i="6"/>
  <c r="DW233" i="6"/>
  <c r="DS233" i="6"/>
  <c r="DO233" i="6"/>
  <c r="EV233" i="6"/>
  <c r="ER233" i="6"/>
  <c r="EN233" i="6"/>
  <c r="EI233" i="6"/>
  <c r="ED233" i="6"/>
  <c r="DZ233" i="6"/>
  <c r="DV233" i="6"/>
  <c r="DR233" i="6"/>
  <c r="DN233" i="6"/>
  <c r="ET140" i="6"/>
  <c r="EP140" i="6"/>
  <c r="EL140" i="6"/>
  <c r="EF140" i="6"/>
  <c r="EB140" i="6"/>
  <c r="DX140" i="6"/>
  <c r="DT140" i="6"/>
  <c r="DP140" i="6"/>
  <c r="ES140" i="6"/>
  <c r="EO140" i="6"/>
  <c r="EK140" i="6"/>
  <c r="EE140" i="6"/>
  <c r="EA140" i="6"/>
  <c r="DW140" i="6"/>
  <c r="DS140" i="6"/>
  <c r="DO140" i="6"/>
  <c r="EV140" i="6"/>
  <c r="ER140" i="6"/>
  <c r="EN140" i="6"/>
  <c r="EI140" i="6"/>
  <c r="ED140" i="6"/>
  <c r="DZ140" i="6"/>
  <c r="DV140" i="6"/>
  <c r="DR140" i="6"/>
  <c r="DN140" i="6"/>
  <c r="EQ140" i="6"/>
  <c r="DY140" i="6"/>
  <c r="EM140" i="6"/>
  <c r="DU140" i="6"/>
  <c r="EU140" i="6"/>
  <c r="EC140" i="6"/>
  <c r="EG140" i="6"/>
  <c r="DQ140" i="6"/>
  <c r="ET211" i="6"/>
  <c r="EP211" i="6"/>
  <c r="EL211" i="6"/>
  <c r="EF211" i="6"/>
  <c r="EB211" i="6"/>
  <c r="DX211" i="6"/>
  <c r="DT211" i="6"/>
  <c r="DP211" i="6"/>
  <c r="ES211" i="6"/>
  <c r="EO211" i="6"/>
  <c r="EK211" i="6"/>
  <c r="EE211" i="6"/>
  <c r="EA211" i="6"/>
  <c r="DW211" i="6"/>
  <c r="DS211" i="6"/>
  <c r="DO211" i="6"/>
  <c r="EV211" i="6"/>
  <c r="ER211" i="6"/>
  <c r="EN211" i="6"/>
  <c r="EI211" i="6"/>
  <c r="ED211" i="6"/>
  <c r="DZ211" i="6"/>
  <c r="DV211" i="6"/>
  <c r="DR211" i="6"/>
  <c r="DN211" i="6"/>
  <c r="EM211" i="6"/>
  <c r="DU211" i="6"/>
  <c r="EU211" i="6"/>
  <c r="EC211" i="6"/>
  <c r="EQ211" i="6"/>
  <c r="DY211" i="6"/>
  <c r="DQ211" i="6"/>
  <c r="EG211" i="6"/>
  <c r="EV240" i="6"/>
  <c r="ER240" i="6"/>
  <c r="EN240" i="6"/>
  <c r="EI240" i="6"/>
  <c r="ED240" i="6"/>
  <c r="DZ240" i="6"/>
  <c r="DV240" i="6"/>
  <c r="DR240" i="6"/>
  <c r="DN240" i="6"/>
  <c r="EU240" i="6"/>
  <c r="EQ240" i="6"/>
  <c r="EM240" i="6"/>
  <c r="EG240" i="6"/>
  <c r="EC240" i="6"/>
  <c r="DY240" i="6"/>
  <c r="DU240" i="6"/>
  <c r="DQ240" i="6"/>
  <c r="ET240" i="6"/>
  <c r="EP240" i="6"/>
  <c r="EL240" i="6"/>
  <c r="EF240" i="6"/>
  <c r="EB240" i="6"/>
  <c r="DX240" i="6"/>
  <c r="DT240" i="6"/>
  <c r="DP240" i="6"/>
  <c r="EO240" i="6"/>
  <c r="DW240" i="6"/>
  <c r="EK240" i="6"/>
  <c r="DS240" i="6"/>
  <c r="EE240" i="6"/>
  <c r="DO240" i="6"/>
  <c r="ES240" i="6"/>
  <c r="EA240" i="6"/>
  <c r="ES223" i="6"/>
  <c r="EO223" i="6"/>
  <c r="EK223" i="6"/>
  <c r="EE223" i="6"/>
  <c r="EA223" i="6"/>
  <c r="DW223" i="6"/>
  <c r="DS223" i="6"/>
  <c r="DO223" i="6"/>
  <c r="EV223" i="6"/>
  <c r="ER223" i="6"/>
  <c r="EN223" i="6"/>
  <c r="EI223" i="6"/>
  <c r="ED223" i="6"/>
  <c r="DZ223" i="6"/>
  <c r="DV223" i="6"/>
  <c r="DR223" i="6"/>
  <c r="DN223" i="6"/>
  <c r="EU223" i="6"/>
  <c r="EQ223" i="6"/>
  <c r="EM223" i="6"/>
  <c r="EG223" i="6"/>
  <c r="EC223" i="6"/>
  <c r="DY223" i="6"/>
  <c r="DU223" i="6"/>
  <c r="DQ223" i="6"/>
  <c r="ET223" i="6"/>
  <c r="EP223" i="6"/>
  <c r="EL223" i="6"/>
  <c r="EF223" i="6"/>
  <c r="EB223" i="6"/>
  <c r="DX223" i="6"/>
  <c r="DT223" i="6"/>
  <c r="DP223" i="6"/>
  <c r="ET148" i="6"/>
  <c r="EP148" i="6"/>
  <c r="EL148" i="6"/>
  <c r="EF148" i="6"/>
  <c r="EB148" i="6"/>
  <c r="DX148" i="6"/>
  <c r="DT148" i="6"/>
  <c r="DP148" i="6"/>
  <c r="ES148" i="6"/>
  <c r="EO148" i="6"/>
  <c r="EK148" i="6"/>
  <c r="EE148" i="6"/>
  <c r="EA148" i="6"/>
  <c r="DW148" i="6"/>
  <c r="DS148" i="6"/>
  <c r="DO148" i="6"/>
  <c r="EV148" i="6"/>
  <c r="ER148" i="6"/>
  <c r="EN148" i="6"/>
  <c r="EI148" i="6"/>
  <c r="ED148" i="6"/>
  <c r="DZ148" i="6"/>
  <c r="DV148" i="6"/>
  <c r="DR148" i="6"/>
  <c r="DN148" i="6"/>
  <c r="EG148" i="6"/>
  <c r="DQ148" i="6"/>
  <c r="EU148" i="6"/>
  <c r="EC148" i="6"/>
  <c r="EM148" i="6"/>
  <c r="DU148" i="6"/>
  <c r="EQ148" i="6"/>
  <c r="DY148" i="6"/>
  <c r="EU210" i="6"/>
  <c r="EQ210" i="6"/>
  <c r="EM210" i="6"/>
  <c r="EG210" i="6"/>
  <c r="EC210" i="6"/>
  <c r="DY210" i="6"/>
  <c r="DU210" i="6"/>
  <c r="DQ210" i="6"/>
  <c r="ET210" i="6"/>
  <c r="EP210" i="6"/>
  <c r="EL210" i="6"/>
  <c r="EF210" i="6"/>
  <c r="EB210" i="6"/>
  <c r="DX210" i="6"/>
  <c r="DT210" i="6"/>
  <c r="DP210" i="6"/>
  <c r="ES210" i="6"/>
  <c r="EO210" i="6"/>
  <c r="EK210" i="6"/>
  <c r="EE210" i="6"/>
  <c r="EA210" i="6"/>
  <c r="DW210" i="6"/>
  <c r="DS210" i="6"/>
  <c r="DO210" i="6"/>
  <c r="EN210" i="6"/>
  <c r="DV210" i="6"/>
  <c r="EV210" i="6"/>
  <c r="ED210" i="6"/>
  <c r="DN210" i="6"/>
  <c r="ER210" i="6"/>
  <c r="DZ210" i="6"/>
  <c r="EI210" i="6"/>
  <c r="DR210" i="6"/>
  <c r="EV179" i="6"/>
  <c r="ER179" i="6"/>
  <c r="EN179" i="6"/>
  <c r="EI179" i="6"/>
  <c r="ED179" i="6"/>
  <c r="DZ179" i="6"/>
  <c r="DV179" i="6"/>
  <c r="DR179" i="6"/>
  <c r="DN179" i="6"/>
  <c r="EU179" i="6"/>
  <c r="EQ179" i="6"/>
  <c r="EM179" i="6"/>
  <c r="EG179" i="6"/>
  <c r="EC179" i="6"/>
  <c r="DY179" i="6"/>
  <c r="DU179" i="6"/>
  <c r="DQ179" i="6"/>
  <c r="ET179" i="6"/>
  <c r="EP179" i="6"/>
  <c r="EL179" i="6"/>
  <c r="EF179" i="6"/>
  <c r="EB179" i="6"/>
  <c r="DX179" i="6"/>
  <c r="DT179" i="6"/>
  <c r="DP179" i="6"/>
  <c r="EK179" i="6"/>
  <c r="DS179" i="6"/>
  <c r="EE179" i="6"/>
  <c r="DO179" i="6"/>
  <c r="ES179" i="6"/>
  <c r="EA179" i="6"/>
  <c r="DW179" i="6"/>
  <c r="EO179" i="6"/>
  <c r="ES247" i="6"/>
  <c r="EO247" i="6"/>
  <c r="EK247" i="6"/>
  <c r="EE247" i="6"/>
  <c r="EA247" i="6"/>
  <c r="DW247" i="6"/>
  <c r="DS247" i="6"/>
  <c r="DO247" i="6"/>
  <c r="EV247" i="6"/>
  <c r="ER247" i="6"/>
  <c r="EN247" i="6"/>
  <c r="EI247" i="6"/>
  <c r="ED247" i="6"/>
  <c r="DZ247" i="6"/>
  <c r="DV247" i="6"/>
  <c r="DR247" i="6"/>
  <c r="DN247" i="6"/>
  <c r="EU247" i="6"/>
  <c r="EQ247" i="6"/>
  <c r="EM247" i="6"/>
  <c r="EG247" i="6"/>
  <c r="EC247" i="6"/>
  <c r="DY247" i="6"/>
  <c r="DU247" i="6"/>
  <c r="DQ247" i="6"/>
  <c r="EL247" i="6"/>
  <c r="DT247" i="6"/>
  <c r="EF247" i="6"/>
  <c r="DP247" i="6"/>
  <c r="ET247" i="6"/>
  <c r="EB247" i="6"/>
  <c r="EP247" i="6"/>
  <c r="DX247" i="6"/>
  <c r="EV185" i="6"/>
  <c r="ER185" i="6"/>
  <c r="EN185" i="6"/>
  <c r="EI185" i="6"/>
  <c r="ED185" i="6"/>
  <c r="DZ185" i="6"/>
  <c r="DV185" i="6"/>
  <c r="DR185" i="6"/>
  <c r="DN185" i="6"/>
  <c r="EU185" i="6"/>
  <c r="EQ185" i="6"/>
  <c r="EM185" i="6"/>
  <c r="EG185" i="6"/>
  <c r="EC185" i="6"/>
  <c r="DY185" i="6"/>
  <c r="DU185" i="6"/>
  <c r="DQ185" i="6"/>
  <c r="ET185" i="6"/>
  <c r="EL185" i="6"/>
  <c r="EB185" i="6"/>
  <c r="DT185" i="6"/>
  <c r="ES185" i="6"/>
  <c r="EK185" i="6"/>
  <c r="EA185" i="6"/>
  <c r="DS185" i="6"/>
  <c r="EP185" i="6"/>
  <c r="EF185" i="6"/>
  <c r="DX185" i="6"/>
  <c r="DP185" i="6"/>
  <c r="DO185" i="6"/>
  <c r="EO185" i="6"/>
  <c r="EE185" i="6"/>
  <c r="DW185" i="6"/>
  <c r="EV154" i="6"/>
  <c r="ER154" i="6"/>
  <c r="EN154" i="6"/>
  <c r="EI154" i="6"/>
  <c r="ED154" i="6"/>
  <c r="DZ154" i="6"/>
  <c r="DV154" i="6"/>
  <c r="DR154" i="6"/>
  <c r="DN154" i="6"/>
  <c r="EU154" i="6"/>
  <c r="EQ154" i="6"/>
  <c r="EM154" i="6"/>
  <c r="EG154" i="6"/>
  <c r="EC154" i="6"/>
  <c r="DY154" i="6"/>
  <c r="DU154" i="6"/>
  <c r="DQ154" i="6"/>
  <c r="ET154" i="6"/>
  <c r="EP154" i="6"/>
  <c r="EL154" i="6"/>
  <c r="EF154" i="6"/>
  <c r="EB154" i="6"/>
  <c r="DX154" i="6"/>
  <c r="DT154" i="6"/>
  <c r="DP154" i="6"/>
  <c r="ES154" i="6"/>
  <c r="EA154" i="6"/>
  <c r="EO154" i="6"/>
  <c r="DW154" i="6"/>
  <c r="EE154" i="6"/>
  <c r="DO154" i="6"/>
  <c r="EK154" i="6"/>
  <c r="DS154" i="6"/>
  <c r="EU135" i="6"/>
  <c r="EQ135" i="6"/>
  <c r="EM135" i="6"/>
  <c r="EG135" i="6"/>
  <c r="EC135" i="6"/>
  <c r="DY135" i="6"/>
  <c r="DU135" i="6"/>
  <c r="DQ135" i="6"/>
  <c r="ET135" i="6"/>
  <c r="EP135" i="6"/>
  <c r="EL135" i="6"/>
  <c r="EF135" i="6"/>
  <c r="EB135" i="6"/>
  <c r="DX135" i="6"/>
  <c r="DT135" i="6"/>
  <c r="DP135" i="6"/>
  <c r="ES135" i="6"/>
  <c r="EO135" i="6"/>
  <c r="EK135" i="6"/>
  <c r="EE135" i="6"/>
  <c r="EA135" i="6"/>
  <c r="DW135" i="6"/>
  <c r="DS135" i="6"/>
  <c r="EV135" i="6"/>
  <c r="ED135" i="6"/>
  <c r="DO135" i="6"/>
  <c r="ER135" i="6"/>
  <c r="DZ135" i="6"/>
  <c r="DN135" i="6"/>
  <c r="EI135" i="6"/>
  <c r="DR135" i="6"/>
  <c r="DV135" i="6"/>
  <c r="EN135" i="6"/>
  <c r="ES216" i="6"/>
  <c r="EO216" i="6"/>
  <c r="EK216" i="6"/>
  <c r="EE216" i="6"/>
  <c r="EA216" i="6"/>
  <c r="DW216" i="6"/>
  <c r="DS216" i="6"/>
  <c r="DO216" i="6"/>
  <c r="EV216" i="6"/>
  <c r="ER216" i="6"/>
  <c r="EN216" i="6"/>
  <c r="EI216" i="6"/>
  <c r="ED216" i="6"/>
  <c r="DZ216" i="6"/>
  <c r="DV216" i="6"/>
  <c r="DR216" i="6"/>
  <c r="DN216" i="6"/>
  <c r="EU216" i="6"/>
  <c r="EQ216" i="6"/>
  <c r="EM216" i="6"/>
  <c r="EG216" i="6"/>
  <c r="EC216" i="6"/>
  <c r="DY216" i="6"/>
  <c r="DU216" i="6"/>
  <c r="DQ216" i="6"/>
  <c r="EF216" i="6"/>
  <c r="DP216" i="6"/>
  <c r="EP216" i="6"/>
  <c r="DX216" i="6"/>
  <c r="EL216" i="6"/>
  <c r="DT216" i="6"/>
  <c r="ET216" i="6"/>
  <c r="EB216" i="6"/>
  <c r="ET144" i="6"/>
  <c r="EP144" i="6"/>
  <c r="EL144" i="6"/>
  <c r="EF144" i="6"/>
  <c r="EB144" i="6"/>
  <c r="DX144" i="6"/>
  <c r="DT144" i="6"/>
  <c r="DP144" i="6"/>
  <c r="ES144" i="6"/>
  <c r="EO144" i="6"/>
  <c r="EK144" i="6"/>
  <c r="EE144" i="6"/>
  <c r="EA144" i="6"/>
  <c r="DW144" i="6"/>
  <c r="DS144" i="6"/>
  <c r="DO144" i="6"/>
  <c r="EV144" i="6"/>
  <c r="ER144" i="6"/>
  <c r="EN144" i="6"/>
  <c r="EI144" i="6"/>
  <c r="ED144" i="6"/>
  <c r="DZ144" i="6"/>
  <c r="DV144" i="6"/>
  <c r="DR144" i="6"/>
  <c r="DN144" i="6"/>
  <c r="EM144" i="6"/>
  <c r="DU144" i="6"/>
  <c r="EG144" i="6"/>
  <c r="DQ144" i="6"/>
  <c r="EQ144" i="6"/>
  <c r="DY144" i="6"/>
  <c r="EU144" i="6"/>
  <c r="EC144" i="6"/>
  <c r="EV120" i="6"/>
  <c r="ER120" i="6"/>
  <c r="EN120" i="6"/>
  <c r="EI120" i="6"/>
  <c r="ED120" i="6"/>
  <c r="DZ120" i="6"/>
  <c r="DV120" i="6"/>
  <c r="DR120" i="6"/>
  <c r="DN120" i="6"/>
  <c r="EU120" i="6"/>
  <c r="EQ120" i="6"/>
  <c r="EM120" i="6"/>
  <c r="EG120" i="6"/>
  <c r="EC120" i="6"/>
  <c r="DY120" i="6"/>
  <c r="DU120" i="6"/>
  <c r="DQ120" i="6"/>
  <c r="ES120" i="6"/>
  <c r="EO120" i="6"/>
  <c r="EK120" i="6"/>
  <c r="EE120" i="6"/>
  <c r="EA120" i="6"/>
  <c r="DW120" i="6"/>
  <c r="DS120" i="6"/>
  <c r="DO120" i="6"/>
  <c r="EF120" i="6"/>
  <c r="DP120" i="6"/>
  <c r="ET120" i="6"/>
  <c r="EB120" i="6"/>
  <c r="EP120" i="6"/>
  <c r="DX120" i="6"/>
  <c r="EL120" i="6"/>
  <c r="DT120" i="6"/>
  <c r="EV232" i="6"/>
  <c r="ER232" i="6"/>
  <c r="EN232" i="6"/>
  <c r="EI232" i="6"/>
  <c r="ED232" i="6"/>
  <c r="DZ232" i="6"/>
  <c r="DV232" i="6"/>
  <c r="DR232" i="6"/>
  <c r="DN232" i="6"/>
  <c r="EU232" i="6"/>
  <c r="EQ232" i="6"/>
  <c r="EM232" i="6"/>
  <c r="EG232" i="6"/>
  <c r="EC232" i="6"/>
  <c r="DY232" i="6"/>
  <c r="DU232" i="6"/>
  <c r="DQ232" i="6"/>
  <c r="ET232" i="6"/>
  <c r="EP232" i="6"/>
  <c r="EL232" i="6"/>
  <c r="EF232" i="6"/>
  <c r="EB232" i="6"/>
  <c r="DX232" i="6"/>
  <c r="DT232" i="6"/>
  <c r="DP232" i="6"/>
  <c r="ES232" i="6"/>
  <c r="EO232" i="6"/>
  <c r="EK232" i="6"/>
  <c r="EE232" i="6"/>
  <c r="EA232" i="6"/>
  <c r="DW232" i="6"/>
  <c r="DS232" i="6"/>
  <c r="DO232" i="6"/>
  <c r="EU186" i="6"/>
  <c r="EQ186" i="6"/>
  <c r="EM186" i="6"/>
  <c r="EG186" i="6"/>
  <c r="EC186" i="6"/>
  <c r="DY186" i="6"/>
  <c r="DU186" i="6"/>
  <c r="DQ186" i="6"/>
  <c r="ET186" i="6"/>
  <c r="EP186" i="6"/>
  <c r="EL186" i="6"/>
  <c r="EF186" i="6"/>
  <c r="EB186" i="6"/>
  <c r="DX186" i="6"/>
  <c r="DT186" i="6"/>
  <c r="DP186" i="6"/>
  <c r="ES186" i="6"/>
  <c r="EK186" i="6"/>
  <c r="EA186" i="6"/>
  <c r="DS186" i="6"/>
  <c r="ER186" i="6"/>
  <c r="EI186" i="6"/>
  <c r="DZ186" i="6"/>
  <c r="DR186" i="6"/>
  <c r="EO186" i="6"/>
  <c r="EE186" i="6"/>
  <c r="DW186" i="6"/>
  <c r="DO186" i="6"/>
  <c r="EV186" i="6"/>
  <c r="DN186" i="6"/>
  <c r="EN186" i="6"/>
  <c r="ED186" i="6"/>
  <c r="DV186" i="6"/>
  <c r="ES137" i="6"/>
  <c r="EO137" i="6"/>
  <c r="EK137" i="6"/>
  <c r="EE137" i="6"/>
  <c r="EA137" i="6"/>
  <c r="DW137" i="6"/>
  <c r="DS137" i="6"/>
  <c r="DO137" i="6"/>
  <c r="EV137" i="6"/>
  <c r="ER137" i="6"/>
  <c r="EN137" i="6"/>
  <c r="EI137" i="6"/>
  <c r="ED137" i="6"/>
  <c r="DZ137" i="6"/>
  <c r="DV137" i="6"/>
  <c r="DR137" i="6"/>
  <c r="DN137" i="6"/>
  <c r="EU137" i="6"/>
  <c r="EQ137" i="6"/>
  <c r="EM137" i="6"/>
  <c r="EG137" i="6"/>
  <c r="EC137" i="6"/>
  <c r="DY137" i="6"/>
  <c r="DU137" i="6"/>
  <c r="DQ137" i="6"/>
  <c r="ET137" i="6"/>
  <c r="EB137" i="6"/>
  <c r="EP137" i="6"/>
  <c r="DX137" i="6"/>
  <c r="EF137" i="6"/>
  <c r="DP137" i="6"/>
  <c r="DT137" i="6"/>
  <c r="EL137" i="6"/>
  <c r="EV195" i="6"/>
  <c r="ER195" i="6"/>
  <c r="EN195" i="6"/>
  <c r="EI195" i="6"/>
  <c r="ED195" i="6"/>
  <c r="DZ195" i="6"/>
  <c r="DV195" i="6"/>
  <c r="DR195" i="6"/>
  <c r="DN195" i="6"/>
  <c r="ET195" i="6"/>
  <c r="EP195" i="6"/>
  <c r="EL195" i="6"/>
  <c r="EF195" i="6"/>
  <c r="EB195" i="6"/>
  <c r="DX195" i="6"/>
  <c r="DT195" i="6"/>
  <c r="DP195" i="6"/>
  <c r="ES195" i="6"/>
  <c r="EO195" i="6"/>
  <c r="EK195" i="6"/>
  <c r="EE195" i="6"/>
  <c r="EA195" i="6"/>
  <c r="DW195" i="6"/>
  <c r="DS195" i="6"/>
  <c r="DO195" i="6"/>
  <c r="EQ195" i="6"/>
  <c r="DY195" i="6"/>
  <c r="EM195" i="6"/>
  <c r="DU195" i="6"/>
  <c r="EG195" i="6"/>
  <c r="DQ195" i="6"/>
  <c r="EC195" i="6"/>
  <c r="EU195" i="6"/>
  <c r="EU123" i="6"/>
  <c r="EQ123" i="6"/>
  <c r="EM123" i="6"/>
  <c r="EG123" i="6"/>
  <c r="EC123" i="6"/>
  <c r="DY123" i="6"/>
  <c r="DU123" i="6"/>
  <c r="DQ123" i="6"/>
  <c r="ES123" i="6"/>
  <c r="EN123" i="6"/>
  <c r="EF123" i="6"/>
  <c r="EA123" i="6"/>
  <c r="DV123" i="6"/>
  <c r="DP123" i="6"/>
  <c r="ER123" i="6"/>
  <c r="EL123" i="6"/>
  <c r="EE123" i="6"/>
  <c r="DZ123" i="6"/>
  <c r="DT123" i="6"/>
  <c r="DO123" i="6"/>
  <c r="ET123" i="6"/>
  <c r="EO123" i="6"/>
  <c r="EI123" i="6"/>
  <c r="EB123" i="6"/>
  <c r="DW123" i="6"/>
  <c r="DR123" i="6"/>
  <c r="ED123" i="6"/>
  <c r="EV123" i="6"/>
  <c r="DX123" i="6"/>
  <c r="EP123" i="6"/>
  <c r="DS123" i="6"/>
  <c r="EK123" i="6"/>
  <c r="DN123" i="6"/>
  <c r="ES219" i="6"/>
  <c r="EO219" i="6"/>
  <c r="EK219" i="6"/>
  <c r="EE219" i="6"/>
  <c r="EA219" i="6"/>
  <c r="DW219" i="6"/>
  <c r="DS219" i="6"/>
  <c r="DO219" i="6"/>
  <c r="EV219" i="6"/>
  <c r="ER219" i="6"/>
  <c r="EN219" i="6"/>
  <c r="EI219" i="6"/>
  <c r="ED219" i="6"/>
  <c r="DZ219" i="6"/>
  <c r="DV219" i="6"/>
  <c r="DR219" i="6"/>
  <c r="EU219" i="6"/>
  <c r="EQ219" i="6"/>
  <c r="EM219" i="6"/>
  <c r="EG219" i="6"/>
  <c r="EC219" i="6"/>
  <c r="DY219" i="6"/>
  <c r="DU219" i="6"/>
  <c r="ET219" i="6"/>
  <c r="EP219" i="6"/>
  <c r="EL219" i="6"/>
  <c r="EF219" i="6"/>
  <c r="EB219" i="6"/>
  <c r="DX219" i="6"/>
  <c r="DT219" i="6"/>
  <c r="DQ219" i="6"/>
  <c r="DP219" i="6"/>
  <c r="DN219" i="6"/>
  <c r="EV104" i="6"/>
  <c r="ER104" i="6"/>
  <c r="EN104" i="6"/>
  <c r="EI104" i="6"/>
  <c r="ED104" i="6"/>
  <c r="DZ104" i="6"/>
  <c r="DV104" i="6"/>
  <c r="DR104" i="6"/>
  <c r="DN104" i="6"/>
  <c r="EU104" i="6"/>
  <c r="EQ104" i="6"/>
  <c r="EM104" i="6"/>
  <c r="EG104" i="6"/>
  <c r="EC104" i="6"/>
  <c r="DY104" i="6"/>
  <c r="DU104" i="6"/>
  <c r="DQ104" i="6"/>
  <c r="ES104" i="6"/>
  <c r="EO104" i="6"/>
  <c r="EK104" i="6"/>
  <c r="EE104" i="6"/>
  <c r="EA104" i="6"/>
  <c r="DW104" i="6"/>
  <c r="DS104" i="6"/>
  <c r="DO104" i="6"/>
  <c r="EF104" i="6"/>
  <c r="DP104" i="6"/>
  <c r="ET104" i="6"/>
  <c r="EB104" i="6"/>
  <c r="EP104" i="6"/>
  <c r="DX104" i="6"/>
  <c r="EL104" i="6"/>
  <c r="DT104" i="6"/>
  <c r="EV158" i="6"/>
  <c r="ER158" i="6"/>
  <c r="EN158" i="6"/>
  <c r="EI158" i="6"/>
  <c r="ED158" i="6"/>
  <c r="DZ158" i="6"/>
  <c r="DV158" i="6"/>
  <c r="DR158" i="6"/>
  <c r="DN158" i="6"/>
  <c r="EU158" i="6"/>
  <c r="EQ158" i="6"/>
  <c r="EM158" i="6"/>
  <c r="EG158" i="6"/>
  <c r="EC158" i="6"/>
  <c r="DY158" i="6"/>
  <c r="DU158" i="6"/>
  <c r="DQ158" i="6"/>
  <c r="ET158" i="6"/>
  <c r="EP158" i="6"/>
  <c r="EL158" i="6"/>
  <c r="EF158" i="6"/>
  <c r="EB158" i="6"/>
  <c r="DX158" i="6"/>
  <c r="DT158" i="6"/>
  <c r="DP158" i="6"/>
  <c r="EO158" i="6"/>
  <c r="DW158" i="6"/>
  <c r="EK158" i="6"/>
  <c r="DS158" i="6"/>
  <c r="ES158" i="6"/>
  <c r="EA158" i="6"/>
  <c r="EE158" i="6"/>
  <c r="DO158" i="6"/>
  <c r="EV201" i="6"/>
  <c r="ER201" i="6"/>
  <c r="EN201" i="6"/>
  <c r="EI201" i="6"/>
  <c r="ED201" i="6"/>
  <c r="DZ201" i="6"/>
  <c r="DV201" i="6"/>
  <c r="DR201" i="6"/>
  <c r="DN201" i="6"/>
  <c r="EU201" i="6"/>
  <c r="EQ201" i="6"/>
  <c r="EM201" i="6"/>
  <c r="EG201" i="6"/>
  <c r="EC201" i="6"/>
  <c r="DY201" i="6"/>
  <c r="DU201" i="6"/>
  <c r="DQ201" i="6"/>
  <c r="ET201" i="6"/>
  <c r="EP201" i="6"/>
  <c r="EL201" i="6"/>
  <c r="EF201" i="6"/>
  <c r="EB201" i="6"/>
  <c r="DX201" i="6"/>
  <c r="DT201" i="6"/>
  <c r="DP201" i="6"/>
  <c r="EE201" i="6"/>
  <c r="DO201" i="6"/>
  <c r="EO201" i="6"/>
  <c r="DW201" i="6"/>
  <c r="EK201" i="6"/>
  <c r="DS201" i="6"/>
  <c r="EA201" i="6"/>
  <c r="ES201" i="6"/>
  <c r="EV124" i="6"/>
  <c r="ER124" i="6"/>
  <c r="EN124" i="6"/>
  <c r="EI124" i="6"/>
  <c r="EU124" i="6"/>
  <c r="EQ124" i="6"/>
  <c r="EM124" i="6"/>
  <c r="EG124" i="6"/>
  <c r="EC124" i="6"/>
  <c r="DY124" i="6"/>
  <c r="DU124" i="6"/>
  <c r="DQ124" i="6"/>
  <c r="ES124" i="6"/>
  <c r="EO124" i="6"/>
  <c r="ET124" i="6"/>
  <c r="EF124" i="6"/>
  <c r="EA124" i="6"/>
  <c r="DV124" i="6"/>
  <c r="DP124" i="6"/>
  <c r="EP124" i="6"/>
  <c r="EE124" i="6"/>
  <c r="DZ124" i="6"/>
  <c r="DT124" i="6"/>
  <c r="DO124" i="6"/>
  <c r="EK124" i="6"/>
  <c r="EB124" i="6"/>
  <c r="DW124" i="6"/>
  <c r="DR124" i="6"/>
  <c r="DX124" i="6"/>
  <c r="DS124" i="6"/>
  <c r="EL124" i="6"/>
  <c r="DN124" i="6"/>
  <c r="ED124" i="6"/>
  <c r="EV142" i="6"/>
  <c r="ER142" i="6"/>
  <c r="EN142" i="6"/>
  <c r="EI142" i="6"/>
  <c r="ED142" i="6"/>
  <c r="DZ142" i="6"/>
  <c r="DV142" i="6"/>
  <c r="DR142" i="6"/>
  <c r="DN142" i="6"/>
  <c r="EU142" i="6"/>
  <c r="EQ142" i="6"/>
  <c r="EM142" i="6"/>
  <c r="EG142" i="6"/>
  <c r="EC142" i="6"/>
  <c r="DY142" i="6"/>
  <c r="DU142" i="6"/>
  <c r="DQ142" i="6"/>
  <c r="ET142" i="6"/>
  <c r="EP142" i="6"/>
  <c r="EL142" i="6"/>
  <c r="EF142" i="6"/>
  <c r="EB142" i="6"/>
  <c r="DX142" i="6"/>
  <c r="DT142" i="6"/>
  <c r="DP142" i="6"/>
  <c r="EO142" i="6"/>
  <c r="DW142" i="6"/>
  <c r="EK142" i="6"/>
  <c r="DS142" i="6"/>
  <c r="ES142" i="6"/>
  <c r="EA142" i="6"/>
  <c r="EE142" i="6"/>
  <c r="DO142" i="6"/>
  <c r="EV172" i="6"/>
  <c r="ER172" i="6"/>
  <c r="EN172" i="6"/>
  <c r="EI172" i="6"/>
  <c r="ED172" i="6"/>
  <c r="DZ172" i="6"/>
  <c r="DV172" i="6"/>
  <c r="DR172" i="6"/>
  <c r="DN172" i="6"/>
  <c r="EU172" i="6"/>
  <c r="EQ172" i="6"/>
  <c r="EM172" i="6"/>
  <c r="EG172" i="6"/>
  <c r="EC172" i="6"/>
  <c r="DY172" i="6"/>
  <c r="DU172" i="6"/>
  <c r="DQ172" i="6"/>
  <c r="ET172" i="6"/>
  <c r="EP172" i="6"/>
  <c r="EL172" i="6"/>
  <c r="EF172" i="6"/>
  <c r="EB172" i="6"/>
  <c r="DX172" i="6"/>
  <c r="DT172" i="6"/>
  <c r="DP172" i="6"/>
  <c r="ES172" i="6"/>
  <c r="EA172" i="6"/>
  <c r="EO172" i="6"/>
  <c r="DW172" i="6"/>
  <c r="EK172" i="6"/>
  <c r="DS172" i="6"/>
  <c r="EE172" i="6"/>
  <c r="DO172" i="6"/>
  <c r="ET191" i="6"/>
  <c r="EP191" i="6"/>
  <c r="EL191" i="6"/>
  <c r="EF191" i="6"/>
  <c r="EB191" i="6"/>
  <c r="DX191" i="6"/>
  <c r="DT191" i="6"/>
  <c r="DP191" i="6"/>
  <c r="ES191" i="6"/>
  <c r="EO191" i="6"/>
  <c r="EK191" i="6"/>
  <c r="EE191" i="6"/>
  <c r="EA191" i="6"/>
  <c r="DW191" i="6"/>
  <c r="DS191" i="6"/>
  <c r="DO191" i="6"/>
  <c r="EV191" i="6"/>
  <c r="EN191" i="6"/>
  <c r="ED191" i="6"/>
  <c r="DV191" i="6"/>
  <c r="DN191" i="6"/>
  <c r="EU191" i="6"/>
  <c r="EM191" i="6"/>
  <c r="EC191" i="6"/>
  <c r="DU191" i="6"/>
  <c r="ER191" i="6"/>
  <c r="EI191" i="6"/>
  <c r="DZ191" i="6"/>
  <c r="DR191" i="6"/>
  <c r="EQ191" i="6"/>
  <c r="EG191" i="6"/>
  <c r="DY191" i="6"/>
  <c r="DQ191" i="6"/>
  <c r="EV209" i="6"/>
  <c r="ER209" i="6"/>
  <c r="EN209" i="6"/>
  <c r="EI209" i="6"/>
  <c r="ED209" i="6"/>
  <c r="DZ209" i="6"/>
  <c r="DV209" i="6"/>
  <c r="DR209" i="6"/>
  <c r="DN209" i="6"/>
  <c r="EU209" i="6"/>
  <c r="EQ209" i="6"/>
  <c r="EM209" i="6"/>
  <c r="EG209" i="6"/>
  <c r="EC209" i="6"/>
  <c r="DY209" i="6"/>
  <c r="DU209" i="6"/>
  <c r="DQ209" i="6"/>
  <c r="ET209" i="6"/>
  <c r="EP209" i="6"/>
  <c r="EL209" i="6"/>
  <c r="EF209" i="6"/>
  <c r="EB209" i="6"/>
  <c r="DX209" i="6"/>
  <c r="DT209" i="6"/>
  <c r="DP209" i="6"/>
  <c r="EO209" i="6"/>
  <c r="DW209" i="6"/>
  <c r="EE209" i="6"/>
  <c r="DO209" i="6"/>
  <c r="ES209" i="6"/>
  <c r="EA209" i="6"/>
  <c r="DS209" i="6"/>
  <c r="EK209" i="6"/>
  <c r="ET252" i="6"/>
  <c r="EP252" i="6"/>
  <c r="EL252" i="6"/>
  <c r="EF252" i="6"/>
  <c r="EB252" i="6"/>
  <c r="DX252" i="6"/>
  <c r="DT252" i="6"/>
  <c r="DP252" i="6"/>
  <c r="ES252" i="6"/>
  <c r="EO252" i="6"/>
  <c r="EK252" i="6"/>
  <c r="EE252" i="6"/>
  <c r="EA252" i="6"/>
  <c r="DW252" i="6"/>
  <c r="DS252" i="6"/>
  <c r="DO252" i="6"/>
  <c r="EV252" i="6"/>
  <c r="ER252" i="6"/>
  <c r="EN252" i="6"/>
  <c r="EI252" i="6"/>
  <c r="ED252" i="6"/>
  <c r="DZ252" i="6"/>
  <c r="DV252" i="6"/>
  <c r="DR252" i="6"/>
  <c r="DN252" i="6"/>
  <c r="EU252" i="6"/>
  <c r="EC252" i="6"/>
  <c r="EQ252" i="6"/>
  <c r="DY252" i="6"/>
  <c r="EM252" i="6"/>
  <c r="DU252" i="6"/>
  <c r="EG252" i="6"/>
  <c r="DQ252" i="6"/>
  <c r="EU151" i="6"/>
  <c r="EQ151" i="6"/>
  <c r="EM151" i="6"/>
  <c r="EG151" i="6"/>
  <c r="EC151" i="6"/>
  <c r="DY151" i="6"/>
  <c r="DU151" i="6"/>
  <c r="DQ151" i="6"/>
  <c r="ET151" i="6"/>
  <c r="EP151" i="6"/>
  <c r="EL151" i="6"/>
  <c r="EF151" i="6"/>
  <c r="EB151" i="6"/>
  <c r="DX151" i="6"/>
  <c r="DT151" i="6"/>
  <c r="DP151" i="6"/>
  <c r="ES151" i="6"/>
  <c r="EO151" i="6"/>
  <c r="EK151" i="6"/>
  <c r="EE151" i="6"/>
  <c r="EA151" i="6"/>
  <c r="DW151" i="6"/>
  <c r="DS151" i="6"/>
  <c r="DO151" i="6"/>
  <c r="EV151" i="6"/>
  <c r="ED151" i="6"/>
  <c r="DN151" i="6"/>
  <c r="ER151" i="6"/>
  <c r="DZ151" i="6"/>
  <c r="EI151" i="6"/>
  <c r="DR151" i="6"/>
  <c r="DV151" i="6"/>
  <c r="EN151" i="6"/>
  <c r="EV108" i="6"/>
  <c r="ER108" i="6"/>
  <c r="EN108" i="6"/>
  <c r="EI108" i="6"/>
  <c r="ED108" i="6"/>
  <c r="DZ108" i="6"/>
  <c r="DV108" i="6"/>
  <c r="DR108" i="6"/>
  <c r="DN108" i="6"/>
  <c r="EU108" i="6"/>
  <c r="EQ108" i="6"/>
  <c r="EM108" i="6"/>
  <c r="EG108" i="6"/>
  <c r="EC108" i="6"/>
  <c r="DY108" i="6"/>
  <c r="DU108" i="6"/>
  <c r="DQ108" i="6"/>
  <c r="ES108" i="6"/>
  <c r="EO108" i="6"/>
  <c r="EK108" i="6"/>
  <c r="EE108" i="6"/>
  <c r="EA108" i="6"/>
  <c r="DW108" i="6"/>
  <c r="DS108" i="6"/>
  <c r="DO108" i="6"/>
  <c r="ET108" i="6"/>
  <c r="EB108" i="6"/>
  <c r="EP108" i="6"/>
  <c r="DX108" i="6"/>
  <c r="EL108" i="6"/>
  <c r="DT108" i="6"/>
  <c r="EF108" i="6"/>
  <c r="DP108" i="6"/>
  <c r="ES141" i="6"/>
  <c r="EO141" i="6"/>
  <c r="EK141" i="6"/>
  <c r="EE141" i="6"/>
  <c r="EA141" i="6"/>
  <c r="DW141" i="6"/>
  <c r="DS141" i="6"/>
  <c r="DO141" i="6"/>
  <c r="EV141" i="6"/>
  <c r="ER141" i="6"/>
  <c r="EN141" i="6"/>
  <c r="EI141" i="6"/>
  <c r="ED141" i="6"/>
  <c r="DZ141" i="6"/>
  <c r="DV141" i="6"/>
  <c r="DR141" i="6"/>
  <c r="DN141" i="6"/>
  <c r="EU141" i="6"/>
  <c r="EQ141" i="6"/>
  <c r="EM141" i="6"/>
  <c r="EG141" i="6"/>
  <c r="EC141" i="6"/>
  <c r="DY141" i="6"/>
  <c r="DU141" i="6"/>
  <c r="DQ141" i="6"/>
  <c r="EP141" i="6"/>
  <c r="DX141" i="6"/>
  <c r="EL141" i="6"/>
  <c r="DT141" i="6"/>
  <c r="ET141" i="6"/>
  <c r="EB141" i="6"/>
  <c r="DP141" i="6"/>
  <c r="EF141" i="6"/>
  <c r="EU180" i="6"/>
  <c r="EQ180" i="6"/>
  <c r="EM180" i="6"/>
  <c r="EG180" i="6"/>
  <c r="EC180" i="6"/>
  <c r="DY180" i="6"/>
  <c r="DU180" i="6"/>
  <c r="DQ180" i="6"/>
  <c r="ET180" i="6"/>
  <c r="EP180" i="6"/>
  <c r="EL180" i="6"/>
  <c r="EF180" i="6"/>
  <c r="EB180" i="6"/>
  <c r="DX180" i="6"/>
  <c r="DT180" i="6"/>
  <c r="DP180" i="6"/>
  <c r="ES180" i="6"/>
  <c r="EO180" i="6"/>
  <c r="EK180" i="6"/>
  <c r="EE180" i="6"/>
  <c r="EA180" i="6"/>
  <c r="DW180" i="6"/>
  <c r="DS180" i="6"/>
  <c r="DO180" i="6"/>
  <c r="EI180" i="6"/>
  <c r="DR180" i="6"/>
  <c r="EV180" i="6"/>
  <c r="ED180" i="6"/>
  <c r="DN180" i="6"/>
  <c r="ER180" i="6"/>
  <c r="DZ180" i="6"/>
  <c r="EN180" i="6"/>
  <c r="DV180" i="6"/>
  <c r="ET197" i="6"/>
  <c r="EP197" i="6"/>
  <c r="EL197" i="6"/>
  <c r="EF197" i="6"/>
  <c r="EB197" i="6"/>
  <c r="DX197" i="6"/>
  <c r="DT197" i="6"/>
  <c r="DP197" i="6"/>
  <c r="EV197" i="6"/>
  <c r="ER197" i="6"/>
  <c r="EN197" i="6"/>
  <c r="EI197" i="6"/>
  <c r="ED197" i="6"/>
  <c r="DZ197" i="6"/>
  <c r="DV197" i="6"/>
  <c r="DR197" i="6"/>
  <c r="DN197" i="6"/>
  <c r="EU197" i="6"/>
  <c r="EQ197" i="6"/>
  <c r="EM197" i="6"/>
  <c r="EG197" i="6"/>
  <c r="EC197" i="6"/>
  <c r="DY197" i="6"/>
  <c r="DU197" i="6"/>
  <c r="DQ197" i="6"/>
  <c r="EO197" i="6"/>
  <c r="DW197" i="6"/>
  <c r="EK197" i="6"/>
  <c r="DS197" i="6"/>
  <c r="EE197" i="6"/>
  <c r="DO197" i="6"/>
  <c r="EA197" i="6"/>
  <c r="ES197" i="6"/>
  <c r="EV228" i="6"/>
  <c r="ER228" i="6"/>
  <c r="EN228" i="6"/>
  <c r="EI228" i="6"/>
  <c r="ED228" i="6"/>
  <c r="DZ228" i="6"/>
  <c r="DV228" i="6"/>
  <c r="DR228" i="6"/>
  <c r="DN228" i="6"/>
  <c r="EU228" i="6"/>
  <c r="EQ228" i="6"/>
  <c r="EM228" i="6"/>
  <c r="EG228" i="6"/>
  <c r="EC228" i="6"/>
  <c r="DY228" i="6"/>
  <c r="DU228" i="6"/>
  <c r="DQ228" i="6"/>
  <c r="ET228" i="6"/>
  <c r="EP228" i="6"/>
  <c r="EL228" i="6"/>
  <c r="EF228" i="6"/>
  <c r="EB228" i="6"/>
  <c r="DX228" i="6"/>
  <c r="DT228" i="6"/>
  <c r="DP228" i="6"/>
  <c r="ES228" i="6"/>
  <c r="EO228" i="6"/>
  <c r="EK228" i="6"/>
  <c r="EE228" i="6"/>
  <c r="EA228" i="6"/>
  <c r="DW228" i="6"/>
  <c r="DS228" i="6"/>
  <c r="DO228" i="6"/>
  <c r="ET136" i="6"/>
  <c r="EP136" i="6"/>
  <c r="EL136" i="6"/>
  <c r="EF136" i="6"/>
  <c r="EB136" i="6"/>
  <c r="DX136" i="6"/>
  <c r="DT136" i="6"/>
  <c r="DP136" i="6"/>
  <c r="ES136" i="6"/>
  <c r="EO136" i="6"/>
  <c r="EK136" i="6"/>
  <c r="EE136" i="6"/>
  <c r="EA136" i="6"/>
  <c r="DW136" i="6"/>
  <c r="DS136" i="6"/>
  <c r="DO136" i="6"/>
  <c r="EV136" i="6"/>
  <c r="ER136" i="6"/>
  <c r="EN136" i="6"/>
  <c r="EI136" i="6"/>
  <c r="ED136" i="6"/>
  <c r="DZ136" i="6"/>
  <c r="DV136" i="6"/>
  <c r="DR136" i="6"/>
  <c r="DN136" i="6"/>
  <c r="EU136" i="6"/>
  <c r="EC136" i="6"/>
  <c r="EQ136" i="6"/>
  <c r="DY136" i="6"/>
  <c r="EG136" i="6"/>
  <c r="DQ136" i="6"/>
  <c r="EM136" i="6"/>
  <c r="DU136" i="6"/>
  <c r="ES127" i="6"/>
  <c r="EO127" i="6"/>
  <c r="EK127" i="6"/>
  <c r="EE127" i="6"/>
  <c r="EA127" i="6"/>
  <c r="DW127" i="6"/>
  <c r="DS127" i="6"/>
  <c r="DO127" i="6"/>
  <c r="EV127" i="6"/>
  <c r="ER127" i="6"/>
  <c r="EN127" i="6"/>
  <c r="EI127" i="6"/>
  <c r="ED127" i="6"/>
  <c r="DZ127" i="6"/>
  <c r="DV127" i="6"/>
  <c r="DR127" i="6"/>
  <c r="DN127" i="6"/>
  <c r="ET127" i="6"/>
  <c r="EP127" i="6"/>
  <c r="EL127" i="6"/>
  <c r="EF127" i="6"/>
  <c r="EB127" i="6"/>
  <c r="DX127" i="6"/>
  <c r="DT127" i="6"/>
  <c r="DP127" i="6"/>
  <c r="EQ127" i="6"/>
  <c r="DY127" i="6"/>
  <c r="EM127" i="6"/>
  <c r="DU127" i="6"/>
  <c r="EU127" i="6"/>
  <c r="EC127" i="6"/>
  <c r="EG127" i="6"/>
  <c r="DQ127" i="6"/>
  <c r="AM54" i="6"/>
  <c r="ET54" i="6"/>
  <c r="EP54" i="6"/>
  <c r="EL54" i="6"/>
  <c r="EF54" i="6"/>
  <c r="EB54" i="6"/>
  <c r="DX54" i="6"/>
  <c r="DT54" i="6"/>
  <c r="DP54" i="6"/>
  <c r="ES54" i="6"/>
  <c r="EO54" i="6"/>
  <c r="EK54" i="6"/>
  <c r="EE54" i="6"/>
  <c r="EA54" i="6"/>
  <c r="DW54" i="6"/>
  <c r="DS54" i="6"/>
  <c r="DO54" i="6"/>
  <c r="EV54" i="6"/>
  <c r="ER54" i="6"/>
  <c r="EN54" i="6"/>
  <c r="EI54" i="6"/>
  <c r="ED54" i="6"/>
  <c r="DZ54" i="6"/>
  <c r="DV54" i="6"/>
  <c r="DR54" i="6"/>
  <c r="DN54" i="6"/>
  <c r="EU54" i="6"/>
  <c r="EQ54" i="6"/>
  <c r="EM54" i="6"/>
  <c r="EG54" i="6"/>
  <c r="EC54" i="6"/>
  <c r="DY54" i="6"/>
  <c r="DU54" i="6"/>
  <c r="DQ54" i="6"/>
  <c r="K23" i="6"/>
  <c r="DZ23" i="6"/>
  <c r="AM87" i="6"/>
  <c r="ET87" i="6"/>
  <c r="EP87" i="6"/>
  <c r="EL87" i="6"/>
  <c r="EF87" i="6"/>
  <c r="EB87" i="6"/>
  <c r="DX87" i="6"/>
  <c r="DT87" i="6"/>
  <c r="DP87" i="6"/>
  <c r="ES87" i="6"/>
  <c r="EO87" i="6"/>
  <c r="EK87" i="6"/>
  <c r="EE87" i="6"/>
  <c r="EA87" i="6"/>
  <c r="DW87" i="6"/>
  <c r="DS87" i="6"/>
  <c r="DO87" i="6"/>
  <c r="EV87" i="6"/>
  <c r="ER87" i="6"/>
  <c r="EN87" i="6"/>
  <c r="EI87" i="6"/>
  <c r="ED87" i="6"/>
  <c r="DZ87" i="6"/>
  <c r="DV87" i="6"/>
  <c r="DR87" i="6"/>
  <c r="DN87" i="6"/>
  <c r="EG87" i="6"/>
  <c r="DQ87" i="6"/>
  <c r="EU87" i="6"/>
  <c r="EC87" i="6"/>
  <c r="EQ87" i="6"/>
  <c r="DY87" i="6"/>
  <c r="EM87" i="6"/>
  <c r="DU87" i="6"/>
  <c r="AM89" i="6"/>
  <c r="EU89" i="6"/>
  <c r="EQ89" i="6"/>
  <c r="EM89" i="6"/>
  <c r="EG89" i="6"/>
  <c r="ET89" i="6"/>
  <c r="EP89" i="6"/>
  <c r="EL89" i="6"/>
  <c r="EF89" i="6"/>
  <c r="EV89" i="6"/>
  <c r="ER89" i="6"/>
  <c r="EN89" i="6"/>
  <c r="EI89" i="6"/>
  <c r="ED89" i="6"/>
  <c r="EE89" i="6"/>
  <c r="DZ89" i="6"/>
  <c r="DV89" i="6"/>
  <c r="DR89" i="6"/>
  <c r="DN89" i="6"/>
  <c r="ES89" i="6"/>
  <c r="EC89" i="6"/>
  <c r="DY89" i="6"/>
  <c r="DU89" i="6"/>
  <c r="DQ89" i="6"/>
  <c r="EO89" i="6"/>
  <c r="EB89" i="6"/>
  <c r="DX89" i="6"/>
  <c r="DT89" i="6"/>
  <c r="DP89" i="6"/>
  <c r="EK89" i="6"/>
  <c r="DO89" i="6"/>
  <c r="EA89" i="6"/>
  <c r="DW89" i="6"/>
  <c r="DS89" i="6"/>
  <c r="AM68" i="6"/>
  <c r="ES68" i="6"/>
  <c r="EO68" i="6"/>
  <c r="EK68" i="6"/>
  <c r="EE68" i="6"/>
  <c r="EA68" i="6"/>
  <c r="DW68" i="6"/>
  <c r="DS68" i="6"/>
  <c r="DO68" i="6"/>
  <c r="EV68" i="6"/>
  <c r="ER68" i="6"/>
  <c r="EN68" i="6"/>
  <c r="EI68" i="6"/>
  <c r="ED68" i="6"/>
  <c r="DZ68" i="6"/>
  <c r="DV68" i="6"/>
  <c r="DR68" i="6"/>
  <c r="DN68" i="6"/>
  <c r="EU68" i="6"/>
  <c r="EQ68" i="6"/>
  <c r="EM68" i="6"/>
  <c r="EG68" i="6"/>
  <c r="EC68" i="6"/>
  <c r="DY68" i="6"/>
  <c r="DU68" i="6"/>
  <c r="DQ68" i="6"/>
  <c r="EL68" i="6"/>
  <c r="DT68" i="6"/>
  <c r="EF68" i="6"/>
  <c r="DP68" i="6"/>
  <c r="ET68" i="6"/>
  <c r="EB68" i="6"/>
  <c r="EP68" i="6"/>
  <c r="DX68" i="6"/>
  <c r="K10" i="6"/>
  <c r="BE10" i="6" s="1"/>
  <c r="M16" i="35" s="1"/>
  <c r="EE10" i="6"/>
  <c r="ED10" i="6"/>
  <c r="DZ10" i="6"/>
  <c r="EG10" i="6"/>
  <c r="EC10" i="6"/>
  <c r="DY10" i="6"/>
  <c r="DU10" i="6"/>
  <c r="K26" i="6"/>
  <c r="BE26" i="6" s="1"/>
  <c r="M32" i="35" s="1"/>
  <c r="DZ26" i="6"/>
  <c r="AM42" i="6"/>
  <c r="EF42" i="6"/>
  <c r="EB42" i="6"/>
  <c r="DX42" i="6"/>
  <c r="DT42" i="6"/>
  <c r="DP42" i="6"/>
  <c r="EE42" i="6"/>
  <c r="EA42" i="6"/>
  <c r="DW42" i="6"/>
  <c r="DS42" i="6"/>
  <c r="DO42" i="6"/>
  <c r="EI42" i="6"/>
  <c r="ED42" i="6"/>
  <c r="DZ42" i="6"/>
  <c r="DV42" i="6"/>
  <c r="DR42" i="6"/>
  <c r="DN42" i="6"/>
  <c r="EG42" i="6"/>
  <c r="EC42" i="6"/>
  <c r="DY42" i="6"/>
  <c r="DU42" i="6"/>
  <c r="DQ42" i="6"/>
  <c r="AM58" i="6"/>
  <c r="EU58" i="6"/>
  <c r="EQ58" i="6"/>
  <c r="EM58" i="6"/>
  <c r="EG58" i="6"/>
  <c r="EC58" i="6"/>
  <c r="ET58" i="6"/>
  <c r="EP58" i="6"/>
  <c r="EL58" i="6"/>
  <c r="EF58" i="6"/>
  <c r="EB58" i="6"/>
  <c r="ES58" i="6"/>
  <c r="EO58" i="6"/>
  <c r="EK58" i="6"/>
  <c r="EE58" i="6"/>
  <c r="EV58" i="6"/>
  <c r="ED58" i="6"/>
  <c r="DX58" i="6"/>
  <c r="DT58" i="6"/>
  <c r="DP58" i="6"/>
  <c r="ER58" i="6"/>
  <c r="EA58" i="6"/>
  <c r="DW58" i="6"/>
  <c r="DS58" i="6"/>
  <c r="DO58" i="6"/>
  <c r="EN58" i="6"/>
  <c r="DZ58" i="6"/>
  <c r="DV58" i="6"/>
  <c r="DR58" i="6"/>
  <c r="DN58" i="6"/>
  <c r="EI58" i="6"/>
  <c r="DY58" i="6"/>
  <c r="DU58" i="6"/>
  <c r="DQ58" i="6"/>
  <c r="AM74" i="6"/>
  <c r="EU74" i="6"/>
  <c r="EQ74" i="6"/>
  <c r="EM74" i="6"/>
  <c r="EG74" i="6"/>
  <c r="EC74" i="6"/>
  <c r="DY74" i="6"/>
  <c r="DU74" i="6"/>
  <c r="DQ74" i="6"/>
  <c r="ET74" i="6"/>
  <c r="EP74" i="6"/>
  <c r="EL74" i="6"/>
  <c r="EF74" i="6"/>
  <c r="EB74" i="6"/>
  <c r="DX74" i="6"/>
  <c r="DT74" i="6"/>
  <c r="DP74" i="6"/>
  <c r="ES74" i="6"/>
  <c r="EO74" i="6"/>
  <c r="EK74" i="6"/>
  <c r="EE74" i="6"/>
  <c r="EA74" i="6"/>
  <c r="DW74" i="6"/>
  <c r="DS74" i="6"/>
  <c r="DO74" i="6"/>
  <c r="EV74" i="6"/>
  <c r="ED74" i="6"/>
  <c r="DN74" i="6"/>
  <c r="ER74" i="6"/>
  <c r="DZ74" i="6"/>
  <c r="EN74" i="6"/>
  <c r="DV74" i="6"/>
  <c r="EI74" i="6"/>
  <c r="DR74" i="6"/>
  <c r="AM90" i="6"/>
  <c r="ET90" i="6"/>
  <c r="EP90" i="6"/>
  <c r="EL90" i="6"/>
  <c r="EF90" i="6"/>
  <c r="EB90" i="6"/>
  <c r="DX90" i="6"/>
  <c r="DT90" i="6"/>
  <c r="DP90" i="6"/>
  <c r="ES90" i="6"/>
  <c r="EO90" i="6"/>
  <c r="EK90" i="6"/>
  <c r="EE90" i="6"/>
  <c r="EA90" i="6"/>
  <c r="DW90" i="6"/>
  <c r="DS90" i="6"/>
  <c r="DO90" i="6"/>
  <c r="EU90" i="6"/>
  <c r="EQ90" i="6"/>
  <c r="EM90" i="6"/>
  <c r="EG90" i="6"/>
  <c r="EC90" i="6"/>
  <c r="DY90" i="6"/>
  <c r="DU90" i="6"/>
  <c r="DQ90" i="6"/>
  <c r="EV90" i="6"/>
  <c r="ED90" i="6"/>
  <c r="DN90" i="6"/>
  <c r="ER90" i="6"/>
  <c r="DZ90" i="6"/>
  <c r="EN90" i="6"/>
  <c r="DV90" i="6"/>
  <c r="EI90" i="6"/>
  <c r="DR90" i="6"/>
  <c r="K11" i="6"/>
  <c r="AA11" i="6" s="1"/>
  <c r="BG11" i="6" s="1"/>
  <c r="EE11" i="6"/>
  <c r="ED11" i="6"/>
  <c r="DZ11" i="6"/>
  <c r="EG11" i="6"/>
  <c r="EC11" i="6"/>
  <c r="DY11" i="6"/>
  <c r="DU11" i="6"/>
  <c r="DX11" i="6"/>
  <c r="AM27" i="6"/>
  <c r="DZ27" i="6"/>
  <c r="AM43" i="6"/>
  <c r="EE43" i="6"/>
  <c r="EA43" i="6"/>
  <c r="DW43" i="6"/>
  <c r="DS43" i="6"/>
  <c r="DO43" i="6"/>
  <c r="EI43" i="6"/>
  <c r="ED43" i="6"/>
  <c r="DZ43" i="6"/>
  <c r="DV43" i="6"/>
  <c r="DR43" i="6"/>
  <c r="DN43" i="6"/>
  <c r="EG43" i="6"/>
  <c r="EC43" i="6"/>
  <c r="DY43" i="6"/>
  <c r="DU43" i="6"/>
  <c r="DQ43" i="6"/>
  <c r="EF43" i="6"/>
  <c r="EB43" i="6"/>
  <c r="DX43" i="6"/>
  <c r="DT43" i="6"/>
  <c r="DP43" i="6"/>
  <c r="AM59" i="6"/>
  <c r="ET59" i="6"/>
  <c r="EP59" i="6"/>
  <c r="EL59" i="6"/>
  <c r="EF59" i="6"/>
  <c r="EB59" i="6"/>
  <c r="DX59" i="6"/>
  <c r="DT59" i="6"/>
  <c r="DP59" i="6"/>
  <c r="ES59" i="6"/>
  <c r="EO59" i="6"/>
  <c r="EK59" i="6"/>
  <c r="EE59" i="6"/>
  <c r="EA59" i="6"/>
  <c r="DW59" i="6"/>
  <c r="DS59" i="6"/>
  <c r="DO59" i="6"/>
  <c r="EV59" i="6"/>
  <c r="ER59" i="6"/>
  <c r="EN59" i="6"/>
  <c r="EI59" i="6"/>
  <c r="ED59" i="6"/>
  <c r="DZ59" i="6"/>
  <c r="DV59" i="6"/>
  <c r="DR59" i="6"/>
  <c r="DN59" i="6"/>
  <c r="EU59" i="6"/>
  <c r="EC59" i="6"/>
  <c r="EQ59" i="6"/>
  <c r="DY59" i="6"/>
  <c r="EM59" i="6"/>
  <c r="DU59" i="6"/>
  <c r="EG59" i="6"/>
  <c r="DQ59" i="6"/>
  <c r="AM75" i="6"/>
  <c r="ET75" i="6"/>
  <c r="EP75" i="6"/>
  <c r="EL75" i="6"/>
  <c r="EF75" i="6"/>
  <c r="EB75" i="6"/>
  <c r="DX75" i="6"/>
  <c r="DT75" i="6"/>
  <c r="DP75" i="6"/>
  <c r="ES75" i="6"/>
  <c r="EO75" i="6"/>
  <c r="EK75" i="6"/>
  <c r="EE75" i="6"/>
  <c r="EA75" i="6"/>
  <c r="DW75" i="6"/>
  <c r="DS75" i="6"/>
  <c r="DO75" i="6"/>
  <c r="EV75" i="6"/>
  <c r="ER75" i="6"/>
  <c r="EN75" i="6"/>
  <c r="EI75" i="6"/>
  <c r="ED75" i="6"/>
  <c r="DZ75" i="6"/>
  <c r="DV75" i="6"/>
  <c r="DR75" i="6"/>
  <c r="DN75" i="6"/>
  <c r="EU75" i="6"/>
  <c r="EC75" i="6"/>
  <c r="EQ75" i="6"/>
  <c r="DY75" i="6"/>
  <c r="EM75" i="6"/>
  <c r="DU75" i="6"/>
  <c r="EG75" i="6"/>
  <c r="DQ75" i="6"/>
  <c r="AM91" i="6"/>
  <c r="ES91" i="6"/>
  <c r="EO91" i="6"/>
  <c r="EK91" i="6"/>
  <c r="EE91" i="6"/>
  <c r="EA91" i="6"/>
  <c r="DW91" i="6"/>
  <c r="DS91" i="6"/>
  <c r="DO91" i="6"/>
  <c r="EV91" i="6"/>
  <c r="ER91" i="6"/>
  <c r="EN91" i="6"/>
  <c r="EI91" i="6"/>
  <c r="ED91" i="6"/>
  <c r="DZ91" i="6"/>
  <c r="DV91" i="6"/>
  <c r="DR91" i="6"/>
  <c r="DN91" i="6"/>
  <c r="ET91" i="6"/>
  <c r="EP91" i="6"/>
  <c r="EL91" i="6"/>
  <c r="EF91" i="6"/>
  <c r="EB91" i="6"/>
  <c r="DX91" i="6"/>
  <c r="DT91" i="6"/>
  <c r="DP91" i="6"/>
  <c r="EU91" i="6"/>
  <c r="EC91" i="6"/>
  <c r="EQ91" i="6"/>
  <c r="DY91" i="6"/>
  <c r="EM91" i="6"/>
  <c r="DU91" i="6"/>
  <c r="EG91" i="6"/>
  <c r="DQ91" i="6"/>
  <c r="AM44" i="6"/>
  <c r="EI44" i="6"/>
  <c r="ED44" i="6"/>
  <c r="DZ44" i="6"/>
  <c r="DV44" i="6"/>
  <c r="DR44" i="6"/>
  <c r="DN44" i="6"/>
  <c r="EG44" i="6"/>
  <c r="EC44" i="6"/>
  <c r="DY44" i="6"/>
  <c r="DU44" i="6"/>
  <c r="DQ44" i="6"/>
  <c r="EF44" i="6"/>
  <c r="EB44" i="6"/>
  <c r="DX44" i="6"/>
  <c r="DT44" i="6"/>
  <c r="DP44" i="6"/>
  <c r="EE44" i="6"/>
  <c r="EA44" i="6"/>
  <c r="DW44" i="6"/>
  <c r="DS44" i="6"/>
  <c r="DO44" i="6"/>
  <c r="AM41" i="6"/>
  <c r="EG41" i="6"/>
  <c r="EC41" i="6"/>
  <c r="DY41" i="6"/>
  <c r="DU41" i="6"/>
  <c r="DQ41" i="6"/>
  <c r="EF41" i="6"/>
  <c r="EB41" i="6"/>
  <c r="DX41" i="6"/>
  <c r="DT41" i="6"/>
  <c r="DP41" i="6"/>
  <c r="EE41" i="6"/>
  <c r="EA41" i="6"/>
  <c r="DW41" i="6"/>
  <c r="DS41" i="6"/>
  <c r="DO41" i="6"/>
  <c r="EI41" i="6"/>
  <c r="ED41" i="6"/>
  <c r="DZ41" i="6"/>
  <c r="DV41" i="6"/>
  <c r="DR41" i="6"/>
  <c r="DN41" i="6"/>
  <c r="K9" i="6"/>
  <c r="BE9" i="6" s="1"/>
  <c r="M15" i="35" s="1"/>
  <c r="EG9" i="6"/>
  <c r="EC9" i="6"/>
  <c r="DY9" i="6"/>
  <c r="DU9" i="6"/>
  <c r="DZ9" i="6"/>
  <c r="K25" i="6"/>
  <c r="BE25" i="6" s="1"/>
  <c r="M31" i="35" s="1"/>
  <c r="DZ25" i="6"/>
  <c r="AM101" i="6"/>
  <c r="EU101" i="6"/>
  <c r="EQ101" i="6"/>
  <c r="EM101" i="6"/>
  <c r="EG101" i="6"/>
  <c r="EC101" i="6"/>
  <c r="DY101" i="6"/>
  <c r="DU101" i="6"/>
  <c r="DQ101" i="6"/>
  <c r="ET101" i="6"/>
  <c r="EP101" i="6"/>
  <c r="EL101" i="6"/>
  <c r="EF101" i="6"/>
  <c r="EB101" i="6"/>
  <c r="DX101" i="6"/>
  <c r="DT101" i="6"/>
  <c r="DP101" i="6"/>
  <c r="EV101" i="6"/>
  <c r="ER101" i="6"/>
  <c r="EN101" i="6"/>
  <c r="EI101" i="6"/>
  <c r="ED101" i="6"/>
  <c r="DZ101" i="6"/>
  <c r="DV101" i="6"/>
  <c r="DR101" i="6"/>
  <c r="DN101" i="6"/>
  <c r="EK101" i="6"/>
  <c r="DS101" i="6"/>
  <c r="EE101" i="6"/>
  <c r="DO101" i="6"/>
  <c r="ES101" i="6"/>
  <c r="EA101" i="6"/>
  <c r="DW101" i="6"/>
  <c r="EO101" i="6"/>
  <c r="AM85" i="6"/>
  <c r="EV85" i="6"/>
  <c r="ER85" i="6"/>
  <c r="EN85" i="6"/>
  <c r="EI85" i="6"/>
  <c r="ED85" i="6"/>
  <c r="DZ85" i="6"/>
  <c r="DV85" i="6"/>
  <c r="DR85" i="6"/>
  <c r="DN85" i="6"/>
  <c r="EU85" i="6"/>
  <c r="EQ85" i="6"/>
  <c r="EM85" i="6"/>
  <c r="EG85" i="6"/>
  <c r="EC85" i="6"/>
  <c r="DY85" i="6"/>
  <c r="DU85" i="6"/>
  <c r="DQ85" i="6"/>
  <c r="ET85" i="6"/>
  <c r="EP85" i="6"/>
  <c r="EL85" i="6"/>
  <c r="EF85" i="6"/>
  <c r="EB85" i="6"/>
  <c r="DX85" i="6"/>
  <c r="DT85" i="6"/>
  <c r="DP85" i="6"/>
  <c r="EK85" i="6"/>
  <c r="DS85" i="6"/>
  <c r="EE85" i="6"/>
  <c r="DO85" i="6"/>
  <c r="ES85" i="6"/>
  <c r="EA85" i="6"/>
  <c r="EO85" i="6"/>
  <c r="DW85" i="6"/>
  <c r="AM56" i="6"/>
  <c r="EV56" i="6"/>
  <c r="ER56" i="6"/>
  <c r="EN56" i="6"/>
  <c r="EI56" i="6"/>
  <c r="ED56" i="6"/>
  <c r="DZ56" i="6"/>
  <c r="DV56" i="6"/>
  <c r="DR56" i="6"/>
  <c r="DN56" i="6"/>
  <c r="EU56" i="6"/>
  <c r="EQ56" i="6"/>
  <c r="EM56" i="6"/>
  <c r="EG56" i="6"/>
  <c r="EC56" i="6"/>
  <c r="DY56" i="6"/>
  <c r="DU56" i="6"/>
  <c r="DQ56" i="6"/>
  <c r="ET56" i="6"/>
  <c r="EP56" i="6"/>
  <c r="EL56" i="6"/>
  <c r="EF56" i="6"/>
  <c r="EB56" i="6"/>
  <c r="DX56" i="6"/>
  <c r="DT56" i="6"/>
  <c r="DP56" i="6"/>
  <c r="ES56" i="6"/>
  <c r="EO56" i="6"/>
  <c r="EK56" i="6"/>
  <c r="EE56" i="6"/>
  <c r="EA56" i="6"/>
  <c r="DW56" i="6"/>
  <c r="DS56" i="6"/>
  <c r="DO56" i="6"/>
  <c r="AM52" i="6"/>
  <c r="EV52" i="6"/>
  <c r="ER52" i="6"/>
  <c r="EN52" i="6"/>
  <c r="EI52" i="6"/>
  <c r="ED52" i="6"/>
  <c r="DZ52" i="6"/>
  <c r="DV52" i="6"/>
  <c r="DR52" i="6"/>
  <c r="DN52" i="6"/>
  <c r="EU52" i="6"/>
  <c r="EQ52" i="6"/>
  <c r="EM52" i="6"/>
  <c r="EG52" i="6"/>
  <c r="EC52" i="6"/>
  <c r="DY52" i="6"/>
  <c r="DU52" i="6"/>
  <c r="DQ52" i="6"/>
  <c r="ET52" i="6"/>
  <c r="EP52" i="6"/>
  <c r="EL52" i="6"/>
  <c r="EF52" i="6"/>
  <c r="EB52" i="6"/>
  <c r="DX52" i="6"/>
  <c r="DT52" i="6"/>
  <c r="DP52" i="6"/>
  <c r="ES52" i="6"/>
  <c r="EO52" i="6"/>
  <c r="EK52" i="6"/>
  <c r="EE52" i="6"/>
  <c r="EA52" i="6"/>
  <c r="DW52" i="6"/>
  <c r="DS52" i="6"/>
  <c r="DO52" i="6"/>
  <c r="AM33" i="6"/>
  <c r="DZ33" i="6"/>
  <c r="K24" i="6"/>
  <c r="DZ24" i="6"/>
  <c r="AM64" i="6"/>
  <c r="ES64" i="6"/>
  <c r="EO64" i="6"/>
  <c r="EK64" i="6"/>
  <c r="EE64" i="6"/>
  <c r="EA64" i="6"/>
  <c r="DW64" i="6"/>
  <c r="DS64" i="6"/>
  <c r="DO64" i="6"/>
  <c r="EV64" i="6"/>
  <c r="ER64" i="6"/>
  <c r="EN64" i="6"/>
  <c r="EI64" i="6"/>
  <c r="ED64" i="6"/>
  <c r="DZ64" i="6"/>
  <c r="DV64" i="6"/>
  <c r="DR64" i="6"/>
  <c r="DN64" i="6"/>
  <c r="EU64" i="6"/>
  <c r="EQ64" i="6"/>
  <c r="EM64" i="6"/>
  <c r="EG64" i="6"/>
  <c r="EC64" i="6"/>
  <c r="DY64" i="6"/>
  <c r="DU64" i="6"/>
  <c r="DQ64" i="6"/>
  <c r="EP64" i="6"/>
  <c r="DX64" i="6"/>
  <c r="EL64" i="6"/>
  <c r="DT64" i="6"/>
  <c r="EF64" i="6"/>
  <c r="DP64" i="6"/>
  <c r="ET64" i="6"/>
  <c r="EB64" i="6"/>
  <c r="K16" i="6"/>
  <c r="ED16" i="6"/>
  <c r="DZ16" i="6"/>
  <c r="DV16" i="6"/>
  <c r="DN16" i="6"/>
  <c r="EG16" i="6"/>
  <c r="EC16" i="6"/>
  <c r="DU16" i="6"/>
  <c r="EF16" i="6"/>
  <c r="DX16" i="6"/>
  <c r="DP16" i="6"/>
  <c r="EE16" i="6"/>
  <c r="EA16" i="6"/>
  <c r="DW16" i="6"/>
  <c r="DS16" i="6"/>
  <c r="DO16" i="6"/>
  <c r="AM93" i="6"/>
  <c r="EU93" i="6"/>
  <c r="EQ93" i="6"/>
  <c r="EM93" i="6"/>
  <c r="EG93" i="6"/>
  <c r="EC93" i="6"/>
  <c r="DY93" i="6"/>
  <c r="DU93" i="6"/>
  <c r="DQ93" i="6"/>
  <c r="ET93" i="6"/>
  <c r="EP93" i="6"/>
  <c r="EL93" i="6"/>
  <c r="EF93" i="6"/>
  <c r="EB93" i="6"/>
  <c r="DX93" i="6"/>
  <c r="DT93" i="6"/>
  <c r="DP93" i="6"/>
  <c r="EV93" i="6"/>
  <c r="ER93" i="6"/>
  <c r="EN93" i="6"/>
  <c r="EI93" i="6"/>
  <c r="ED93" i="6"/>
  <c r="DZ93" i="6"/>
  <c r="DV93" i="6"/>
  <c r="DR93" i="6"/>
  <c r="DN93" i="6"/>
  <c r="ES93" i="6"/>
  <c r="EA93" i="6"/>
  <c r="EO93" i="6"/>
  <c r="DW93" i="6"/>
  <c r="EK93" i="6"/>
  <c r="DS93" i="6"/>
  <c r="EE93" i="6"/>
  <c r="DO93" i="6"/>
  <c r="EV229" i="6"/>
  <c r="ER229" i="6"/>
  <c r="EN229" i="6"/>
  <c r="EI229" i="6"/>
  <c r="ED229" i="6"/>
  <c r="DZ229" i="6"/>
  <c r="EU229" i="6"/>
  <c r="EQ229" i="6"/>
  <c r="EM229" i="6"/>
  <c r="EG229" i="6"/>
  <c r="ET229" i="6"/>
  <c r="EP229" i="6"/>
  <c r="EL229" i="6"/>
  <c r="EF229" i="6"/>
  <c r="ES229" i="6"/>
  <c r="EO229" i="6"/>
  <c r="EK229" i="6"/>
  <c r="EE229" i="6"/>
  <c r="EC229" i="6"/>
  <c r="DX229" i="6"/>
  <c r="DT229" i="6"/>
  <c r="DP229" i="6"/>
  <c r="EB229" i="6"/>
  <c r="DW229" i="6"/>
  <c r="DS229" i="6"/>
  <c r="DO229" i="6"/>
  <c r="EA229" i="6"/>
  <c r="DV229" i="6"/>
  <c r="DR229" i="6"/>
  <c r="DN229" i="6"/>
  <c r="DY229" i="6"/>
  <c r="DU229" i="6"/>
  <c r="DQ229" i="6"/>
  <c r="EV128" i="6"/>
  <c r="ER128" i="6"/>
  <c r="EN128" i="6"/>
  <c r="EI128" i="6"/>
  <c r="ED128" i="6"/>
  <c r="DZ128" i="6"/>
  <c r="DV128" i="6"/>
  <c r="DR128" i="6"/>
  <c r="DN128" i="6"/>
  <c r="EU128" i="6"/>
  <c r="EQ128" i="6"/>
  <c r="EM128" i="6"/>
  <c r="EG128" i="6"/>
  <c r="EC128" i="6"/>
  <c r="DY128" i="6"/>
  <c r="DU128" i="6"/>
  <c r="DQ128" i="6"/>
  <c r="ES128" i="6"/>
  <c r="EO128" i="6"/>
  <c r="EK128" i="6"/>
  <c r="EE128" i="6"/>
  <c r="EA128" i="6"/>
  <c r="DW128" i="6"/>
  <c r="DS128" i="6"/>
  <c r="DO128" i="6"/>
  <c r="EP128" i="6"/>
  <c r="DX128" i="6"/>
  <c r="EL128" i="6"/>
  <c r="DT128" i="6"/>
  <c r="ET128" i="6"/>
  <c r="EB128" i="6"/>
  <c r="EF128" i="6"/>
  <c r="DP128" i="6"/>
  <c r="ES246" i="6"/>
  <c r="EO246" i="6"/>
  <c r="EK246" i="6"/>
  <c r="EE246" i="6"/>
  <c r="EA246" i="6"/>
  <c r="DW246" i="6"/>
  <c r="DS246" i="6"/>
  <c r="DO246" i="6"/>
  <c r="EV246" i="6"/>
  <c r="ER246" i="6"/>
  <c r="EN246" i="6"/>
  <c r="EI246" i="6"/>
  <c r="ED246" i="6"/>
  <c r="DZ246" i="6"/>
  <c r="DV246" i="6"/>
  <c r="DR246" i="6"/>
  <c r="DN246" i="6"/>
  <c r="EU246" i="6"/>
  <c r="EQ246" i="6"/>
  <c r="EM246" i="6"/>
  <c r="EG246" i="6"/>
  <c r="EC246" i="6"/>
  <c r="DY246" i="6"/>
  <c r="DU246" i="6"/>
  <c r="DQ246" i="6"/>
  <c r="EP246" i="6"/>
  <c r="DX246" i="6"/>
  <c r="EL246" i="6"/>
  <c r="DT246" i="6"/>
  <c r="EF246" i="6"/>
  <c r="DP246" i="6"/>
  <c r="ET246" i="6"/>
  <c r="EB246" i="6"/>
  <c r="ES231" i="6"/>
  <c r="EO231" i="6"/>
  <c r="EK231" i="6"/>
  <c r="EE231" i="6"/>
  <c r="EA231" i="6"/>
  <c r="DW231" i="6"/>
  <c r="DS231" i="6"/>
  <c r="DO231" i="6"/>
  <c r="EV231" i="6"/>
  <c r="ER231" i="6"/>
  <c r="EN231" i="6"/>
  <c r="EI231" i="6"/>
  <c r="ED231" i="6"/>
  <c r="DZ231" i="6"/>
  <c r="DV231" i="6"/>
  <c r="DR231" i="6"/>
  <c r="DN231" i="6"/>
  <c r="EU231" i="6"/>
  <c r="EQ231" i="6"/>
  <c r="EM231" i="6"/>
  <c r="EG231" i="6"/>
  <c r="EC231" i="6"/>
  <c r="DY231" i="6"/>
  <c r="DU231" i="6"/>
  <c r="DQ231" i="6"/>
  <c r="ET231" i="6"/>
  <c r="EP231" i="6"/>
  <c r="EL231" i="6"/>
  <c r="EF231" i="6"/>
  <c r="EB231" i="6"/>
  <c r="DX231" i="6"/>
  <c r="DT231" i="6"/>
  <c r="DP231" i="6"/>
  <c r="EU206" i="6"/>
  <c r="EQ206" i="6"/>
  <c r="EM206" i="6"/>
  <c r="EG206" i="6"/>
  <c r="EC206" i="6"/>
  <c r="DY206" i="6"/>
  <c r="DU206" i="6"/>
  <c r="DQ206" i="6"/>
  <c r="ET206" i="6"/>
  <c r="EP206" i="6"/>
  <c r="EL206" i="6"/>
  <c r="EF206" i="6"/>
  <c r="EB206" i="6"/>
  <c r="DX206" i="6"/>
  <c r="DT206" i="6"/>
  <c r="DP206" i="6"/>
  <c r="ES206" i="6"/>
  <c r="EO206" i="6"/>
  <c r="EK206" i="6"/>
  <c r="EE206" i="6"/>
  <c r="EA206" i="6"/>
  <c r="DW206" i="6"/>
  <c r="DS206" i="6"/>
  <c r="DO206" i="6"/>
  <c r="ER206" i="6"/>
  <c r="DZ206" i="6"/>
  <c r="EI206" i="6"/>
  <c r="DR206" i="6"/>
  <c r="EV206" i="6"/>
  <c r="ED206" i="6"/>
  <c r="DN206" i="6"/>
  <c r="EN206" i="6"/>
  <c r="DV206" i="6"/>
  <c r="EV150" i="6"/>
  <c r="ER150" i="6"/>
  <c r="EN150" i="6"/>
  <c r="EI150" i="6"/>
  <c r="ED150" i="6"/>
  <c r="DZ150" i="6"/>
  <c r="DV150" i="6"/>
  <c r="DR150" i="6"/>
  <c r="DN150" i="6"/>
  <c r="EU150" i="6"/>
  <c r="EQ150" i="6"/>
  <c r="EM150" i="6"/>
  <c r="EG150" i="6"/>
  <c r="EC150" i="6"/>
  <c r="DY150" i="6"/>
  <c r="DU150" i="6"/>
  <c r="DQ150" i="6"/>
  <c r="ET150" i="6"/>
  <c r="EP150" i="6"/>
  <c r="EL150" i="6"/>
  <c r="EF150" i="6"/>
  <c r="EB150" i="6"/>
  <c r="DX150" i="6"/>
  <c r="DT150" i="6"/>
  <c r="DP150" i="6"/>
  <c r="EE150" i="6"/>
  <c r="DO150" i="6"/>
  <c r="ES150" i="6"/>
  <c r="EA150" i="6"/>
  <c r="EK150" i="6"/>
  <c r="DS150" i="6"/>
  <c r="EO150" i="6"/>
  <c r="DW150" i="6"/>
  <c r="EV254" i="6"/>
  <c r="ER254" i="6"/>
  <c r="EN254" i="6"/>
  <c r="EI254" i="6"/>
  <c r="ED254" i="6"/>
  <c r="DZ254" i="6"/>
  <c r="DV254" i="6"/>
  <c r="DR254" i="6"/>
  <c r="DN254" i="6"/>
  <c r="EU254" i="6"/>
  <c r="EQ254" i="6"/>
  <c r="EM254" i="6"/>
  <c r="EG254" i="6"/>
  <c r="EC254" i="6"/>
  <c r="DY254" i="6"/>
  <c r="DU254" i="6"/>
  <c r="DQ254" i="6"/>
  <c r="ET254" i="6"/>
  <c r="EP254" i="6"/>
  <c r="EL254" i="6"/>
  <c r="EF254" i="6"/>
  <c r="EB254" i="6"/>
  <c r="DX254" i="6"/>
  <c r="DT254" i="6"/>
  <c r="DP254" i="6"/>
  <c r="ES254" i="6"/>
  <c r="EA254" i="6"/>
  <c r="EO254" i="6"/>
  <c r="DW254" i="6"/>
  <c r="EK254" i="6"/>
  <c r="DS254" i="6"/>
  <c r="EE254" i="6"/>
  <c r="DO254" i="6"/>
  <c r="EV250" i="6"/>
  <c r="ER250" i="6"/>
  <c r="EN250" i="6"/>
  <c r="EI250" i="6"/>
  <c r="ED250" i="6"/>
  <c r="DZ250" i="6"/>
  <c r="DV250" i="6"/>
  <c r="DR250" i="6"/>
  <c r="DN250" i="6"/>
  <c r="EU250" i="6"/>
  <c r="EQ250" i="6"/>
  <c r="EM250" i="6"/>
  <c r="EG250" i="6"/>
  <c r="EC250" i="6"/>
  <c r="DY250" i="6"/>
  <c r="DU250" i="6"/>
  <c r="DQ250" i="6"/>
  <c r="ET250" i="6"/>
  <c r="EP250" i="6"/>
  <c r="EL250" i="6"/>
  <c r="EF250" i="6"/>
  <c r="EB250" i="6"/>
  <c r="DX250" i="6"/>
  <c r="DT250" i="6"/>
  <c r="DP250" i="6"/>
  <c r="EE250" i="6"/>
  <c r="DO250" i="6"/>
  <c r="ES250" i="6"/>
  <c r="EA250" i="6"/>
  <c r="EO250" i="6"/>
  <c r="DW250" i="6"/>
  <c r="EK250" i="6"/>
  <c r="DS250" i="6"/>
  <c r="ES227" i="6"/>
  <c r="EO227" i="6"/>
  <c r="EK227" i="6"/>
  <c r="EE227" i="6"/>
  <c r="EA227" i="6"/>
  <c r="DW227" i="6"/>
  <c r="DS227" i="6"/>
  <c r="DO227" i="6"/>
  <c r="EV227" i="6"/>
  <c r="ER227" i="6"/>
  <c r="EN227" i="6"/>
  <c r="EI227" i="6"/>
  <c r="ED227" i="6"/>
  <c r="DZ227" i="6"/>
  <c r="DV227" i="6"/>
  <c r="DR227" i="6"/>
  <c r="DN227" i="6"/>
  <c r="EU227" i="6"/>
  <c r="EQ227" i="6"/>
  <c r="EM227" i="6"/>
  <c r="EG227" i="6"/>
  <c r="EC227" i="6"/>
  <c r="DY227" i="6"/>
  <c r="DU227" i="6"/>
  <c r="DQ227" i="6"/>
  <c r="ET227" i="6"/>
  <c r="EP227" i="6"/>
  <c r="EL227" i="6"/>
  <c r="EF227" i="6"/>
  <c r="EB227" i="6"/>
  <c r="DX227" i="6"/>
  <c r="DT227" i="6"/>
  <c r="DP227" i="6"/>
  <c r="ET181" i="6"/>
  <c r="EP181" i="6"/>
  <c r="EL181" i="6"/>
  <c r="EF181" i="6"/>
  <c r="EB181" i="6"/>
  <c r="DX181" i="6"/>
  <c r="DT181" i="6"/>
  <c r="DP181" i="6"/>
  <c r="ES181" i="6"/>
  <c r="EO181" i="6"/>
  <c r="EK181" i="6"/>
  <c r="EE181" i="6"/>
  <c r="EA181" i="6"/>
  <c r="DW181" i="6"/>
  <c r="DS181" i="6"/>
  <c r="DO181" i="6"/>
  <c r="EV181" i="6"/>
  <c r="ER181" i="6"/>
  <c r="EN181" i="6"/>
  <c r="EI181" i="6"/>
  <c r="ED181" i="6"/>
  <c r="DZ181" i="6"/>
  <c r="DV181" i="6"/>
  <c r="DR181" i="6"/>
  <c r="DN181" i="6"/>
  <c r="EG181" i="6"/>
  <c r="DQ181" i="6"/>
  <c r="EU181" i="6"/>
  <c r="EC181" i="6"/>
  <c r="EQ181" i="6"/>
  <c r="DY181" i="6"/>
  <c r="DU181" i="6"/>
  <c r="EM181" i="6"/>
  <c r="ES182" i="6"/>
  <c r="EO182" i="6"/>
  <c r="EK182" i="6"/>
  <c r="EE182" i="6"/>
  <c r="EA182" i="6"/>
  <c r="DW182" i="6"/>
  <c r="DS182" i="6"/>
  <c r="DO182" i="6"/>
  <c r="EV182" i="6"/>
  <c r="ER182" i="6"/>
  <c r="EN182" i="6"/>
  <c r="EI182" i="6"/>
  <c r="ED182" i="6"/>
  <c r="DZ182" i="6"/>
  <c r="DV182" i="6"/>
  <c r="DR182" i="6"/>
  <c r="DN182" i="6"/>
  <c r="EU182" i="6"/>
  <c r="EQ182" i="6"/>
  <c r="EM182" i="6"/>
  <c r="EG182" i="6"/>
  <c r="EC182" i="6"/>
  <c r="DY182" i="6"/>
  <c r="DU182" i="6"/>
  <c r="DQ182" i="6"/>
  <c r="EF182" i="6"/>
  <c r="DP182" i="6"/>
  <c r="ET182" i="6"/>
  <c r="EB182" i="6"/>
  <c r="EP182" i="6"/>
  <c r="DX182" i="6"/>
  <c r="EL182" i="6"/>
  <c r="DT182" i="6"/>
  <c r="ES253" i="6"/>
  <c r="EO253" i="6"/>
  <c r="EK253" i="6"/>
  <c r="EE253" i="6"/>
  <c r="EA253" i="6"/>
  <c r="DW253" i="6"/>
  <c r="DS253" i="6"/>
  <c r="DO253" i="6"/>
  <c r="EV253" i="6"/>
  <c r="ER253" i="6"/>
  <c r="EN253" i="6"/>
  <c r="EI253" i="6"/>
  <c r="ED253" i="6"/>
  <c r="DZ253" i="6"/>
  <c r="DV253" i="6"/>
  <c r="DR253" i="6"/>
  <c r="DN253" i="6"/>
  <c r="EU253" i="6"/>
  <c r="EQ253" i="6"/>
  <c r="EM253" i="6"/>
  <c r="EG253" i="6"/>
  <c r="EC253" i="6"/>
  <c r="DY253" i="6"/>
  <c r="DU253" i="6"/>
  <c r="DQ253" i="6"/>
  <c r="ET253" i="6"/>
  <c r="EB253" i="6"/>
  <c r="EP253" i="6"/>
  <c r="DX253" i="6"/>
  <c r="EL253" i="6"/>
  <c r="DT253" i="6"/>
  <c r="EF253" i="6"/>
  <c r="DP253" i="6"/>
  <c r="EU190" i="6"/>
  <c r="EQ190" i="6"/>
  <c r="EM190" i="6"/>
  <c r="EG190" i="6"/>
  <c r="EC190" i="6"/>
  <c r="DY190" i="6"/>
  <c r="DU190" i="6"/>
  <c r="DQ190" i="6"/>
  <c r="ET190" i="6"/>
  <c r="EP190" i="6"/>
  <c r="EL190" i="6"/>
  <c r="EF190" i="6"/>
  <c r="EB190" i="6"/>
  <c r="DX190" i="6"/>
  <c r="DT190" i="6"/>
  <c r="DP190" i="6"/>
  <c r="EO190" i="6"/>
  <c r="EE190" i="6"/>
  <c r="DW190" i="6"/>
  <c r="DO190" i="6"/>
  <c r="EV190" i="6"/>
  <c r="EN190" i="6"/>
  <c r="ED190" i="6"/>
  <c r="DV190" i="6"/>
  <c r="DN190" i="6"/>
  <c r="ES190" i="6"/>
  <c r="EK190" i="6"/>
  <c r="EA190" i="6"/>
  <c r="DS190" i="6"/>
  <c r="ER190" i="6"/>
  <c r="EI190" i="6"/>
  <c r="DZ190" i="6"/>
  <c r="DR190" i="6"/>
  <c r="EU139" i="6"/>
  <c r="EQ139" i="6"/>
  <c r="EM139" i="6"/>
  <c r="EG139" i="6"/>
  <c r="EC139" i="6"/>
  <c r="DY139" i="6"/>
  <c r="DU139" i="6"/>
  <c r="DQ139" i="6"/>
  <c r="ET139" i="6"/>
  <c r="EP139" i="6"/>
  <c r="EL139" i="6"/>
  <c r="EF139" i="6"/>
  <c r="EB139" i="6"/>
  <c r="DX139" i="6"/>
  <c r="DT139" i="6"/>
  <c r="DP139" i="6"/>
  <c r="ES139" i="6"/>
  <c r="EO139" i="6"/>
  <c r="EK139" i="6"/>
  <c r="EE139" i="6"/>
  <c r="EA139" i="6"/>
  <c r="DW139" i="6"/>
  <c r="DS139" i="6"/>
  <c r="DO139" i="6"/>
  <c r="ER139" i="6"/>
  <c r="DZ139" i="6"/>
  <c r="EN139" i="6"/>
  <c r="DV139" i="6"/>
  <c r="EV139" i="6"/>
  <c r="ED139" i="6"/>
  <c r="DN139" i="6"/>
  <c r="DR139" i="6"/>
  <c r="EI139" i="6"/>
  <c r="ES149" i="6"/>
  <c r="EO149" i="6"/>
  <c r="EK149" i="6"/>
  <c r="EE149" i="6"/>
  <c r="EA149" i="6"/>
  <c r="DW149" i="6"/>
  <c r="DS149" i="6"/>
  <c r="DO149" i="6"/>
  <c r="EV149" i="6"/>
  <c r="ER149" i="6"/>
  <c r="EN149" i="6"/>
  <c r="EI149" i="6"/>
  <c r="ED149" i="6"/>
  <c r="DZ149" i="6"/>
  <c r="DV149" i="6"/>
  <c r="DR149" i="6"/>
  <c r="DN149" i="6"/>
  <c r="EU149" i="6"/>
  <c r="EQ149" i="6"/>
  <c r="EM149" i="6"/>
  <c r="EG149" i="6"/>
  <c r="EC149" i="6"/>
  <c r="DY149" i="6"/>
  <c r="DU149" i="6"/>
  <c r="DQ149" i="6"/>
  <c r="EF149" i="6"/>
  <c r="DP149" i="6"/>
  <c r="ET149" i="6"/>
  <c r="EB149" i="6"/>
  <c r="EL149" i="6"/>
  <c r="DT149" i="6"/>
  <c r="DX149" i="6"/>
  <c r="EP149" i="6"/>
  <c r="EU202" i="6"/>
  <c r="EQ202" i="6"/>
  <c r="EM202" i="6"/>
  <c r="EG202" i="6"/>
  <c r="EC202" i="6"/>
  <c r="DY202" i="6"/>
  <c r="DU202" i="6"/>
  <c r="DQ202" i="6"/>
  <c r="ET202" i="6"/>
  <c r="EP202" i="6"/>
  <c r="EL202" i="6"/>
  <c r="EF202" i="6"/>
  <c r="EB202" i="6"/>
  <c r="DX202" i="6"/>
  <c r="DT202" i="6"/>
  <c r="DP202" i="6"/>
  <c r="ES202" i="6"/>
  <c r="EO202" i="6"/>
  <c r="EK202" i="6"/>
  <c r="EE202" i="6"/>
  <c r="EA202" i="6"/>
  <c r="DW202" i="6"/>
  <c r="DS202" i="6"/>
  <c r="DO202" i="6"/>
  <c r="EV202" i="6"/>
  <c r="ED202" i="6"/>
  <c r="DN202" i="6"/>
  <c r="EN202" i="6"/>
  <c r="DV202" i="6"/>
  <c r="EI202" i="6"/>
  <c r="DR202" i="6"/>
  <c r="ER202" i="6"/>
  <c r="DZ202" i="6"/>
  <c r="ET134" i="6"/>
  <c r="EP134" i="6"/>
  <c r="EL134" i="6"/>
  <c r="EF134" i="6"/>
  <c r="EB134" i="6"/>
  <c r="DX134" i="6"/>
  <c r="DT134" i="6"/>
  <c r="DP134" i="6"/>
  <c r="ES134" i="6"/>
  <c r="EO134" i="6"/>
  <c r="EK134" i="6"/>
  <c r="EE134" i="6"/>
  <c r="EA134" i="6"/>
  <c r="DW134" i="6"/>
  <c r="DS134" i="6"/>
  <c r="DO134" i="6"/>
  <c r="EU134" i="6"/>
  <c r="EQ134" i="6"/>
  <c r="EM134" i="6"/>
  <c r="EG134" i="6"/>
  <c r="EC134" i="6"/>
  <c r="DY134" i="6"/>
  <c r="DU134" i="6"/>
  <c r="DQ134" i="6"/>
  <c r="EI134" i="6"/>
  <c r="DR134" i="6"/>
  <c r="EV134" i="6"/>
  <c r="ED134" i="6"/>
  <c r="DN134" i="6"/>
  <c r="EN134" i="6"/>
  <c r="DV134" i="6"/>
  <c r="ER134" i="6"/>
  <c r="DZ134" i="6"/>
  <c r="ET168" i="6"/>
  <c r="EP168" i="6"/>
  <c r="EL168" i="6"/>
  <c r="EF168" i="6"/>
  <c r="EB168" i="6"/>
  <c r="DX168" i="6"/>
  <c r="DT168" i="6"/>
  <c r="DP168" i="6"/>
  <c r="ES168" i="6"/>
  <c r="EO168" i="6"/>
  <c r="EK168" i="6"/>
  <c r="EE168" i="6"/>
  <c r="EA168" i="6"/>
  <c r="DW168" i="6"/>
  <c r="DS168" i="6"/>
  <c r="DO168" i="6"/>
  <c r="EV168" i="6"/>
  <c r="ER168" i="6"/>
  <c r="EN168" i="6"/>
  <c r="EI168" i="6"/>
  <c r="ED168" i="6"/>
  <c r="DZ168" i="6"/>
  <c r="DV168" i="6"/>
  <c r="DR168" i="6"/>
  <c r="DN168" i="6"/>
  <c r="EU168" i="6"/>
  <c r="EC168" i="6"/>
  <c r="EQ168" i="6"/>
  <c r="DY168" i="6"/>
  <c r="EG168" i="6"/>
  <c r="DQ168" i="6"/>
  <c r="DU168" i="6"/>
  <c r="EM168" i="6"/>
  <c r="EV213" i="6"/>
  <c r="ER213" i="6"/>
  <c r="EN213" i="6"/>
  <c r="EI213" i="6"/>
  <c r="ED213" i="6"/>
  <c r="DZ213" i="6"/>
  <c r="DV213" i="6"/>
  <c r="DR213" i="6"/>
  <c r="DN213" i="6"/>
  <c r="EU213" i="6"/>
  <c r="EQ213" i="6"/>
  <c r="EM213" i="6"/>
  <c r="EG213" i="6"/>
  <c r="EC213" i="6"/>
  <c r="DY213" i="6"/>
  <c r="DU213" i="6"/>
  <c r="DQ213" i="6"/>
  <c r="ET213" i="6"/>
  <c r="EP213" i="6"/>
  <c r="EL213" i="6"/>
  <c r="EF213" i="6"/>
  <c r="EB213" i="6"/>
  <c r="DX213" i="6"/>
  <c r="DT213" i="6"/>
  <c r="DP213" i="6"/>
  <c r="EK213" i="6"/>
  <c r="DS213" i="6"/>
  <c r="ES213" i="6"/>
  <c r="EA213" i="6"/>
  <c r="EO213" i="6"/>
  <c r="DW213" i="6"/>
  <c r="DO213" i="6"/>
  <c r="EE213" i="6"/>
  <c r="EV116" i="6"/>
  <c r="ER116" i="6"/>
  <c r="EN116" i="6"/>
  <c r="EI116" i="6"/>
  <c r="ED116" i="6"/>
  <c r="DZ116" i="6"/>
  <c r="DV116" i="6"/>
  <c r="DR116" i="6"/>
  <c r="DN116" i="6"/>
  <c r="EU116" i="6"/>
  <c r="EQ116" i="6"/>
  <c r="EM116" i="6"/>
  <c r="EG116" i="6"/>
  <c r="EC116" i="6"/>
  <c r="DY116" i="6"/>
  <c r="DU116" i="6"/>
  <c r="DQ116" i="6"/>
  <c r="ES116" i="6"/>
  <c r="EO116" i="6"/>
  <c r="EK116" i="6"/>
  <c r="EE116" i="6"/>
  <c r="EA116" i="6"/>
  <c r="DW116" i="6"/>
  <c r="DS116" i="6"/>
  <c r="DO116" i="6"/>
  <c r="EL116" i="6"/>
  <c r="DT116" i="6"/>
  <c r="EF116" i="6"/>
  <c r="DP116" i="6"/>
  <c r="ET116" i="6"/>
  <c r="EB116" i="6"/>
  <c r="EP116" i="6"/>
  <c r="DX116" i="6"/>
  <c r="EU198" i="6"/>
  <c r="EQ198" i="6"/>
  <c r="EM198" i="6"/>
  <c r="EG198" i="6"/>
  <c r="ET198" i="6"/>
  <c r="EP198" i="6"/>
  <c r="EL198" i="6"/>
  <c r="EF198" i="6"/>
  <c r="ES198" i="6"/>
  <c r="EO198" i="6"/>
  <c r="EK198" i="6"/>
  <c r="EE198" i="6"/>
  <c r="EI198" i="6"/>
  <c r="EA198" i="6"/>
  <c r="DW198" i="6"/>
  <c r="DS198" i="6"/>
  <c r="DO198" i="6"/>
  <c r="ER198" i="6"/>
  <c r="EC198" i="6"/>
  <c r="DY198" i="6"/>
  <c r="DU198" i="6"/>
  <c r="DQ198" i="6"/>
  <c r="EN198" i="6"/>
  <c r="EB198" i="6"/>
  <c r="DX198" i="6"/>
  <c r="DT198" i="6"/>
  <c r="DP198" i="6"/>
  <c r="DV198" i="6"/>
  <c r="EV198" i="6"/>
  <c r="DR198" i="6"/>
  <c r="ED198" i="6"/>
  <c r="DN198" i="6"/>
  <c r="DZ198" i="6"/>
  <c r="EU159" i="6"/>
  <c r="EQ159" i="6"/>
  <c r="EM159" i="6"/>
  <c r="EG159" i="6"/>
  <c r="EC159" i="6"/>
  <c r="DY159" i="6"/>
  <c r="DU159" i="6"/>
  <c r="DQ159" i="6"/>
  <c r="ET159" i="6"/>
  <c r="EP159" i="6"/>
  <c r="EL159" i="6"/>
  <c r="EF159" i="6"/>
  <c r="EB159" i="6"/>
  <c r="DX159" i="6"/>
  <c r="DT159" i="6"/>
  <c r="DP159" i="6"/>
  <c r="ES159" i="6"/>
  <c r="EO159" i="6"/>
  <c r="EK159" i="6"/>
  <c r="EE159" i="6"/>
  <c r="EA159" i="6"/>
  <c r="DW159" i="6"/>
  <c r="DS159" i="6"/>
  <c r="DO159" i="6"/>
  <c r="EN159" i="6"/>
  <c r="DV159" i="6"/>
  <c r="EI159" i="6"/>
  <c r="DR159" i="6"/>
  <c r="ER159" i="6"/>
  <c r="DZ159" i="6"/>
  <c r="EV159" i="6"/>
  <c r="DN159" i="6"/>
  <c r="ED159" i="6"/>
  <c r="ES153" i="6"/>
  <c r="EO153" i="6"/>
  <c r="EK153" i="6"/>
  <c r="EE153" i="6"/>
  <c r="EA153" i="6"/>
  <c r="DW153" i="6"/>
  <c r="DS153" i="6"/>
  <c r="DO153" i="6"/>
  <c r="EV153" i="6"/>
  <c r="ER153" i="6"/>
  <c r="EN153" i="6"/>
  <c r="EI153" i="6"/>
  <c r="ED153" i="6"/>
  <c r="DZ153" i="6"/>
  <c r="DV153" i="6"/>
  <c r="DR153" i="6"/>
  <c r="DN153" i="6"/>
  <c r="EU153" i="6"/>
  <c r="EQ153" i="6"/>
  <c r="EM153" i="6"/>
  <c r="EG153" i="6"/>
  <c r="EC153" i="6"/>
  <c r="DY153" i="6"/>
  <c r="DU153" i="6"/>
  <c r="DQ153" i="6"/>
  <c r="ET153" i="6"/>
  <c r="EB153" i="6"/>
  <c r="EP153" i="6"/>
  <c r="DX153" i="6"/>
  <c r="EF153" i="6"/>
  <c r="DP153" i="6"/>
  <c r="DT153" i="6"/>
  <c r="EL153" i="6"/>
  <c r="ET203" i="6"/>
  <c r="EP203" i="6"/>
  <c r="EL203" i="6"/>
  <c r="EF203" i="6"/>
  <c r="EB203" i="6"/>
  <c r="DX203" i="6"/>
  <c r="DT203" i="6"/>
  <c r="DP203" i="6"/>
  <c r="ES203" i="6"/>
  <c r="EO203" i="6"/>
  <c r="EK203" i="6"/>
  <c r="EE203" i="6"/>
  <c r="EA203" i="6"/>
  <c r="DW203" i="6"/>
  <c r="DS203" i="6"/>
  <c r="DO203" i="6"/>
  <c r="EV203" i="6"/>
  <c r="ER203" i="6"/>
  <c r="EN203" i="6"/>
  <c r="EI203" i="6"/>
  <c r="ED203" i="6"/>
  <c r="DZ203" i="6"/>
  <c r="DV203" i="6"/>
  <c r="DR203" i="6"/>
  <c r="DN203" i="6"/>
  <c r="EU203" i="6"/>
  <c r="EC203" i="6"/>
  <c r="EM203" i="6"/>
  <c r="DU203" i="6"/>
  <c r="EG203" i="6"/>
  <c r="DQ203" i="6"/>
  <c r="DY203" i="6"/>
  <c r="EQ203" i="6"/>
  <c r="EU121" i="6"/>
  <c r="EQ121" i="6"/>
  <c r="EM121" i="6"/>
  <c r="EG121" i="6"/>
  <c r="EC121" i="6"/>
  <c r="DY121" i="6"/>
  <c r="DU121" i="6"/>
  <c r="DQ121" i="6"/>
  <c r="ET121" i="6"/>
  <c r="EP121" i="6"/>
  <c r="EL121" i="6"/>
  <c r="EF121" i="6"/>
  <c r="EB121" i="6"/>
  <c r="DX121" i="6"/>
  <c r="DT121" i="6"/>
  <c r="DP121" i="6"/>
  <c r="EV121" i="6"/>
  <c r="ER121" i="6"/>
  <c r="EN121" i="6"/>
  <c r="EI121" i="6"/>
  <c r="ED121" i="6"/>
  <c r="DZ121" i="6"/>
  <c r="DV121" i="6"/>
  <c r="DR121" i="6"/>
  <c r="DN121" i="6"/>
  <c r="EK121" i="6"/>
  <c r="DS121" i="6"/>
  <c r="EE121" i="6"/>
  <c r="DO121" i="6"/>
  <c r="ES121" i="6"/>
  <c r="EA121" i="6"/>
  <c r="EO121" i="6"/>
  <c r="DW121" i="6"/>
  <c r="EV146" i="6"/>
  <c r="ER146" i="6"/>
  <c r="EN146" i="6"/>
  <c r="EI146" i="6"/>
  <c r="ED146" i="6"/>
  <c r="DZ146" i="6"/>
  <c r="DV146" i="6"/>
  <c r="DR146" i="6"/>
  <c r="DN146" i="6"/>
  <c r="EU146" i="6"/>
  <c r="EQ146" i="6"/>
  <c r="EM146" i="6"/>
  <c r="EG146" i="6"/>
  <c r="EC146" i="6"/>
  <c r="DY146" i="6"/>
  <c r="DU146" i="6"/>
  <c r="DQ146" i="6"/>
  <c r="ET146" i="6"/>
  <c r="EP146" i="6"/>
  <c r="EL146" i="6"/>
  <c r="EF146" i="6"/>
  <c r="EB146" i="6"/>
  <c r="DX146" i="6"/>
  <c r="DT146" i="6"/>
  <c r="DP146" i="6"/>
  <c r="EK146" i="6"/>
  <c r="DS146" i="6"/>
  <c r="EE146" i="6"/>
  <c r="DO146" i="6"/>
  <c r="EO146" i="6"/>
  <c r="DW146" i="6"/>
  <c r="ES146" i="6"/>
  <c r="EA146" i="6"/>
  <c r="ES178" i="6"/>
  <c r="EO178" i="6"/>
  <c r="EK178" i="6"/>
  <c r="EE178" i="6"/>
  <c r="EA178" i="6"/>
  <c r="DW178" i="6"/>
  <c r="DS178" i="6"/>
  <c r="DO178" i="6"/>
  <c r="EV178" i="6"/>
  <c r="ER178" i="6"/>
  <c r="EN178" i="6"/>
  <c r="EI178" i="6"/>
  <c r="ED178" i="6"/>
  <c r="DZ178" i="6"/>
  <c r="DV178" i="6"/>
  <c r="DR178" i="6"/>
  <c r="DN178" i="6"/>
  <c r="EU178" i="6"/>
  <c r="EQ178" i="6"/>
  <c r="EM178" i="6"/>
  <c r="EG178" i="6"/>
  <c r="EC178" i="6"/>
  <c r="DY178" i="6"/>
  <c r="DU178" i="6"/>
  <c r="DQ178" i="6"/>
  <c r="EL178" i="6"/>
  <c r="DT178" i="6"/>
  <c r="EF178" i="6"/>
  <c r="DP178" i="6"/>
  <c r="ET178" i="6"/>
  <c r="EB178" i="6"/>
  <c r="EP178" i="6"/>
  <c r="DX178" i="6"/>
  <c r="EV205" i="6"/>
  <c r="ER205" i="6"/>
  <c r="EN205" i="6"/>
  <c r="EI205" i="6"/>
  <c r="ED205" i="6"/>
  <c r="DZ205" i="6"/>
  <c r="DV205" i="6"/>
  <c r="DR205" i="6"/>
  <c r="DN205" i="6"/>
  <c r="EU205" i="6"/>
  <c r="EQ205" i="6"/>
  <c r="EM205" i="6"/>
  <c r="EG205" i="6"/>
  <c r="EC205" i="6"/>
  <c r="DY205" i="6"/>
  <c r="DU205" i="6"/>
  <c r="DQ205" i="6"/>
  <c r="ET205" i="6"/>
  <c r="EP205" i="6"/>
  <c r="EL205" i="6"/>
  <c r="EF205" i="6"/>
  <c r="EB205" i="6"/>
  <c r="DX205" i="6"/>
  <c r="DT205" i="6"/>
  <c r="DP205" i="6"/>
  <c r="ES205" i="6"/>
  <c r="EA205" i="6"/>
  <c r="EK205" i="6"/>
  <c r="DS205" i="6"/>
  <c r="EE205" i="6"/>
  <c r="DO205" i="6"/>
  <c r="DW205" i="6"/>
  <c r="EO205" i="6"/>
  <c r="EU241" i="6"/>
  <c r="EQ241" i="6"/>
  <c r="EM241" i="6"/>
  <c r="EG241" i="6"/>
  <c r="EC241" i="6"/>
  <c r="DY241" i="6"/>
  <c r="DU241" i="6"/>
  <c r="DQ241" i="6"/>
  <c r="ET241" i="6"/>
  <c r="EP241" i="6"/>
  <c r="EL241" i="6"/>
  <c r="EF241" i="6"/>
  <c r="EB241" i="6"/>
  <c r="DX241" i="6"/>
  <c r="DT241" i="6"/>
  <c r="DP241" i="6"/>
  <c r="ES241" i="6"/>
  <c r="EO241" i="6"/>
  <c r="EK241" i="6"/>
  <c r="EE241" i="6"/>
  <c r="EA241" i="6"/>
  <c r="DW241" i="6"/>
  <c r="DS241" i="6"/>
  <c r="DO241" i="6"/>
  <c r="EN241" i="6"/>
  <c r="DV241" i="6"/>
  <c r="EI241" i="6"/>
  <c r="DR241" i="6"/>
  <c r="EV241" i="6"/>
  <c r="ED241" i="6"/>
  <c r="DN241" i="6"/>
  <c r="ER241" i="6"/>
  <c r="DZ241" i="6"/>
  <c r="ET118" i="6"/>
  <c r="EP118" i="6"/>
  <c r="EL118" i="6"/>
  <c r="EF118" i="6"/>
  <c r="EB118" i="6"/>
  <c r="DX118" i="6"/>
  <c r="DT118" i="6"/>
  <c r="DP118" i="6"/>
  <c r="ES118" i="6"/>
  <c r="EO118" i="6"/>
  <c r="EK118" i="6"/>
  <c r="EE118" i="6"/>
  <c r="EA118" i="6"/>
  <c r="DW118" i="6"/>
  <c r="DS118" i="6"/>
  <c r="DO118" i="6"/>
  <c r="EU118" i="6"/>
  <c r="EQ118" i="6"/>
  <c r="EM118" i="6"/>
  <c r="EG118" i="6"/>
  <c r="EC118" i="6"/>
  <c r="DY118" i="6"/>
  <c r="DU118" i="6"/>
  <c r="DQ118" i="6"/>
  <c r="EI118" i="6"/>
  <c r="DR118" i="6"/>
  <c r="EV118" i="6"/>
  <c r="ED118" i="6"/>
  <c r="DN118" i="6"/>
  <c r="ER118" i="6"/>
  <c r="DZ118" i="6"/>
  <c r="EN118" i="6"/>
  <c r="DV118" i="6"/>
  <c r="EU155" i="6"/>
  <c r="EQ155" i="6"/>
  <c r="EM155" i="6"/>
  <c r="EG155" i="6"/>
  <c r="EC155" i="6"/>
  <c r="DY155" i="6"/>
  <c r="DU155" i="6"/>
  <c r="DQ155" i="6"/>
  <c r="ET155" i="6"/>
  <c r="EP155" i="6"/>
  <c r="EL155" i="6"/>
  <c r="EF155" i="6"/>
  <c r="EB155" i="6"/>
  <c r="DX155" i="6"/>
  <c r="DT155" i="6"/>
  <c r="DP155" i="6"/>
  <c r="ES155" i="6"/>
  <c r="EO155" i="6"/>
  <c r="EK155" i="6"/>
  <c r="EE155" i="6"/>
  <c r="EA155" i="6"/>
  <c r="DW155" i="6"/>
  <c r="DS155" i="6"/>
  <c r="DO155" i="6"/>
  <c r="ER155" i="6"/>
  <c r="DZ155" i="6"/>
  <c r="EN155" i="6"/>
  <c r="DV155" i="6"/>
  <c r="EV155" i="6"/>
  <c r="ED155" i="6"/>
  <c r="DN155" i="6"/>
  <c r="DR155" i="6"/>
  <c r="EI155" i="6"/>
  <c r="ES119" i="6"/>
  <c r="EO119" i="6"/>
  <c r="EK119" i="6"/>
  <c r="EE119" i="6"/>
  <c r="EA119" i="6"/>
  <c r="DW119" i="6"/>
  <c r="DS119" i="6"/>
  <c r="DO119" i="6"/>
  <c r="EV119" i="6"/>
  <c r="ER119" i="6"/>
  <c r="EN119" i="6"/>
  <c r="EI119" i="6"/>
  <c r="ED119" i="6"/>
  <c r="DZ119" i="6"/>
  <c r="DV119" i="6"/>
  <c r="DR119" i="6"/>
  <c r="DN119" i="6"/>
  <c r="ET119" i="6"/>
  <c r="EP119" i="6"/>
  <c r="EL119" i="6"/>
  <c r="EF119" i="6"/>
  <c r="EB119" i="6"/>
  <c r="DX119" i="6"/>
  <c r="DT119" i="6"/>
  <c r="DP119" i="6"/>
  <c r="EG119" i="6"/>
  <c r="DQ119" i="6"/>
  <c r="EU119" i="6"/>
  <c r="EC119" i="6"/>
  <c r="EQ119" i="6"/>
  <c r="DY119" i="6"/>
  <c r="EM119" i="6"/>
  <c r="DU119" i="6"/>
  <c r="ES157" i="6"/>
  <c r="EO157" i="6"/>
  <c r="EK157" i="6"/>
  <c r="EE157" i="6"/>
  <c r="EA157" i="6"/>
  <c r="DW157" i="6"/>
  <c r="DS157" i="6"/>
  <c r="DO157" i="6"/>
  <c r="EV157" i="6"/>
  <c r="ER157" i="6"/>
  <c r="EN157" i="6"/>
  <c r="EI157" i="6"/>
  <c r="ED157" i="6"/>
  <c r="DZ157" i="6"/>
  <c r="DV157" i="6"/>
  <c r="DR157" i="6"/>
  <c r="DN157" i="6"/>
  <c r="EU157" i="6"/>
  <c r="EQ157" i="6"/>
  <c r="EM157" i="6"/>
  <c r="EG157" i="6"/>
  <c r="EC157" i="6"/>
  <c r="DY157" i="6"/>
  <c r="DU157" i="6"/>
  <c r="DQ157" i="6"/>
  <c r="EP157" i="6"/>
  <c r="DX157" i="6"/>
  <c r="EL157" i="6"/>
  <c r="DT157" i="6"/>
  <c r="ET157" i="6"/>
  <c r="EB157" i="6"/>
  <c r="DP157" i="6"/>
  <c r="EF157" i="6"/>
  <c r="EV171" i="6"/>
  <c r="ER171" i="6"/>
  <c r="EN171" i="6"/>
  <c r="EI171" i="6"/>
  <c r="ED171" i="6"/>
  <c r="DZ171" i="6"/>
  <c r="DV171" i="6"/>
  <c r="EU171" i="6"/>
  <c r="EQ171" i="6"/>
  <c r="EM171" i="6"/>
  <c r="EG171" i="6"/>
  <c r="EC171" i="6"/>
  <c r="DY171" i="6"/>
  <c r="DU171" i="6"/>
  <c r="ET171" i="6"/>
  <c r="EP171" i="6"/>
  <c r="EL171" i="6"/>
  <c r="EF171" i="6"/>
  <c r="EB171" i="6"/>
  <c r="DX171" i="6"/>
  <c r="EO171" i="6"/>
  <c r="DW171" i="6"/>
  <c r="DQ171" i="6"/>
  <c r="EK171" i="6"/>
  <c r="DT171" i="6"/>
  <c r="DP171" i="6"/>
  <c r="EE171" i="6"/>
  <c r="DS171" i="6"/>
  <c r="DO171" i="6"/>
  <c r="ES171" i="6"/>
  <c r="EA171" i="6"/>
  <c r="DN171" i="6"/>
  <c r="DR171" i="6"/>
  <c r="ET207" i="6"/>
  <c r="EP207" i="6"/>
  <c r="EL207" i="6"/>
  <c r="EF207" i="6"/>
  <c r="EB207" i="6"/>
  <c r="DX207" i="6"/>
  <c r="DT207" i="6"/>
  <c r="DP207" i="6"/>
  <c r="ES207" i="6"/>
  <c r="EO207" i="6"/>
  <c r="EK207" i="6"/>
  <c r="EE207" i="6"/>
  <c r="EA207" i="6"/>
  <c r="DW207" i="6"/>
  <c r="DS207" i="6"/>
  <c r="DO207" i="6"/>
  <c r="EV207" i="6"/>
  <c r="ER207" i="6"/>
  <c r="EN207" i="6"/>
  <c r="EI207" i="6"/>
  <c r="ED207" i="6"/>
  <c r="DZ207" i="6"/>
  <c r="DV207" i="6"/>
  <c r="DR207" i="6"/>
  <c r="DN207" i="6"/>
  <c r="EQ207" i="6"/>
  <c r="DY207" i="6"/>
  <c r="EG207" i="6"/>
  <c r="DQ207" i="6"/>
  <c r="EU207" i="6"/>
  <c r="EC207" i="6"/>
  <c r="DU207" i="6"/>
  <c r="EM207" i="6"/>
  <c r="EV243" i="6"/>
  <c r="ER243" i="6"/>
  <c r="EN243" i="6"/>
  <c r="EI243" i="6"/>
  <c r="ED243" i="6"/>
  <c r="DZ243" i="6"/>
  <c r="DV243" i="6"/>
  <c r="DR243" i="6"/>
  <c r="DN243" i="6"/>
  <c r="EU243" i="6"/>
  <c r="EQ243" i="6"/>
  <c r="EM243" i="6"/>
  <c r="EG243" i="6"/>
  <c r="EC243" i="6"/>
  <c r="DY243" i="6"/>
  <c r="DU243" i="6"/>
  <c r="DQ243" i="6"/>
  <c r="ET243" i="6"/>
  <c r="EP243" i="6"/>
  <c r="EL243" i="6"/>
  <c r="EF243" i="6"/>
  <c r="EB243" i="6"/>
  <c r="DX243" i="6"/>
  <c r="DT243" i="6"/>
  <c r="DP243" i="6"/>
  <c r="EK243" i="6"/>
  <c r="DS243" i="6"/>
  <c r="EE243" i="6"/>
  <c r="DO243" i="6"/>
  <c r="ES243" i="6"/>
  <c r="EA243" i="6"/>
  <c r="EO243" i="6"/>
  <c r="DW243" i="6"/>
  <c r="EU129" i="6"/>
  <c r="EQ129" i="6"/>
  <c r="EM129" i="6"/>
  <c r="EG129" i="6"/>
  <c r="EC129" i="6"/>
  <c r="DY129" i="6"/>
  <c r="DU129" i="6"/>
  <c r="DQ129" i="6"/>
  <c r="ET129" i="6"/>
  <c r="EP129" i="6"/>
  <c r="EL129" i="6"/>
  <c r="EF129" i="6"/>
  <c r="EB129" i="6"/>
  <c r="DX129" i="6"/>
  <c r="DT129" i="6"/>
  <c r="DP129" i="6"/>
  <c r="EV129" i="6"/>
  <c r="ER129" i="6"/>
  <c r="EN129" i="6"/>
  <c r="EI129" i="6"/>
  <c r="ED129" i="6"/>
  <c r="DZ129" i="6"/>
  <c r="DV129" i="6"/>
  <c r="DR129" i="6"/>
  <c r="DN129" i="6"/>
  <c r="EO129" i="6"/>
  <c r="DW129" i="6"/>
  <c r="EK129" i="6"/>
  <c r="DS129" i="6"/>
  <c r="ES129" i="6"/>
  <c r="EA129" i="6"/>
  <c r="EE129" i="6"/>
  <c r="DO129" i="6"/>
  <c r="EU105" i="6"/>
  <c r="EQ105" i="6"/>
  <c r="EM105" i="6"/>
  <c r="EG105" i="6"/>
  <c r="EC105" i="6"/>
  <c r="DY105" i="6"/>
  <c r="DU105" i="6"/>
  <c r="DQ105" i="6"/>
  <c r="ET105" i="6"/>
  <c r="EP105" i="6"/>
  <c r="EL105" i="6"/>
  <c r="EF105" i="6"/>
  <c r="EB105" i="6"/>
  <c r="DX105" i="6"/>
  <c r="DT105" i="6"/>
  <c r="DP105" i="6"/>
  <c r="EV105" i="6"/>
  <c r="ER105" i="6"/>
  <c r="EN105" i="6"/>
  <c r="EI105" i="6"/>
  <c r="ED105" i="6"/>
  <c r="DZ105" i="6"/>
  <c r="DV105" i="6"/>
  <c r="DR105" i="6"/>
  <c r="DN105" i="6"/>
  <c r="EE105" i="6"/>
  <c r="DO105" i="6"/>
  <c r="ES105" i="6"/>
  <c r="EA105" i="6"/>
  <c r="EO105" i="6"/>
  <c r="DW105" i="6"/>
  <c r="DS105" i="6"/>
  <c r="EK105" i="6"/>
  <c r="K47" i="6"/>
  <c r="BE47" i="6" s="1"/>
  <c r="M53" i="35" s="1"/>
  <c r="K95" i="6"/>
  <c r="K31" i="6"/>
  <c r="BE31" i="6" s="1"/>
  <c r="M37" i="35" s="1"/>
  <c r="K76" i="6"/>
  <c r="K79" i="6"/>
  <c r="K85" i="6"/>
  <c r="BE85" i="6" s="1"/>
  <c r="K44" i="6"/>
  <c r="AA44" i="6" s="1"/>
  <c r="BG44" i="6" s="1"/>
  <c r="K63" i="6"/>
  <c r="K41" i="6"/>
  <c r="BE41" i="6" s="1"/>
  <c r="M47" i="35" s="1"/>
  <c r="K81" i="6"/>
  <c r="AM140" i="6"/>
  <c r="K140" i="6"/>
  <c r="AM240" i="6"/>
  <c r="K240" i="6"/>
  <c r="AM148" i="6"/>
  <c r="K148" i="6"/>
  <c r="AM179" i="6"/>
  <c r="K179" i="6"/>
  <c r="AM185" i="6"/>
  <c r="K185" i="6"/>
  <c r="AM135" i="6"/>
  <c r="K135" i="6"/>
  <c r="AM144" i="6"/>
  <c r="K144" i="6"/>
  <c r="AM232" i="6"/>
  <c r="K232" i="6"/>
  <c r="AM137" i="6"/>
  <c r="K137" i="6"/>
  <c r="AM123" i="6"/>
  <c r="K123" i="6"/>
  <c r="AM104" i="6"/>
  <c r="K104" i="6"/>
  <c r="AM201" i="6"/>
  <c r="K201" i="6"/>
  <c r="AM142" i="6"/>
  <c r="K142" i="6"/>
  <c r="AM191" i="6"/>
  <c r="K191" i="6"/>
  <c r="AM252" i="6"/>
  <c r="K252" i="6"/>
  <c r="AM108" i="6"/>
  <c r="K108" i="6"/>
  <c r="AM180" i="6"/>
  <c r="K180" i="6"/>
  <c r="AM228" i="6"/>
  <c r="K228" i="6"/>
  <c r="AM127" i="6"/>
  <c r="K127" i="6"/>
  <c r="K102" i="6"/>
  <c r="K70" i="6"/>
  <c r="K38" i="6"/>
  <c r="AA38" i="6" s="1"/>
  <c r="BG38" i="6" s="1"/>
  <c r="K92" i="6"/>
  <c r="AM242" i="6"/>
  <c r="K242" i="6"/>
  <c r="AM132" i="6"/>
  <c r="K132" i="6"/>
  <c r="AM130" i="6"/>
  <c r="K130" i="6"/>
  <c r="AM225" i="6"/>
  <c r="K225" i="6"/>
  <c r="AM188" i="6"/>
  <c r="K188" i="6"/>
  <c r="AM166" i="6"/>
  <c r="K166" i="6"/>
  <c r="AM110" i="6"/>
  <c r="K110" i="6"/>
  <c r="AM238" i="6"/>
  <c r="K238" i="6"/>
  <c r="AM212" i="6"/>
  <c r="K212" i="6"/>
  <c r="AM177" i="6"/>
  <c r="K177" i="6"/>
  <c r="AM217" i="6"/>
  <c r="K217" i="6"/>
  <c r="AM251" i="6"/>
  <c r="K251" i="6"/>
  <c r="AM165" i="6"/>
  <c r="K165" i="6"/>
  <c r="AM143" i="6"/>
  <c r="K143" i="6"/>
  <c r="AM193" i="6"/>
  <c r="K193" i="6"/>
  <c r="AM196" i="6"/>
  <c r="K196" i="6"/>
  <c r="AM115" i="6"/>
  <c r="K115" i="6"/>
  <c r="AM176" i="6"/>
  <c r="K176" i="6"/>
  <c r="AM237" i="6"/>
  <c r="K237" i="6"/>
  <c r="AM106" i="6"/>
  <c r="K106" i="6"/>
  <c r="AM204" i="6"/>
  <c r="K204" i="6"/>
  <c r="AM126" i="6"/>
  <c r="K126" i="6"/>
  <c r="AM170" i="6"/>
  <c r="K170" i="6"/>
  <c r="AM214" i="6"/>
  <c r="K214" i="6"/>
  <c r="AM107" i="6"/>
  <c r="K107" i="6"/>
  <c r="AM145" i="6"/>
  <c r="K145" i="6"/>
  <c r="AM184" i="6"/>
  <c r="K184" i="6"/>
  <c r="AM224" i="6"/>
  <c r="K224" i="6"/>
  <c r="AM235" i="6"/>
  <c r="K235" i="6"/>
  <c r="AM169" i="6"/>
  <c r="K169" i="6"/>
  <c r="AM131" i="6"/>
  <c r="K131" i="6"/>
  <c r="AM133" i="6"/>
  <c r="K133" i="6"/>
  <c r="AM162" i="6"/>
  <c r="K162" i="6"/>
  <c r="AM187" i="6"/>
  <c r="K187" i="6"/>
  <c r="AM218" i="6"/>
  <c r="K218" i="6"/>
  <c r="AM249" i="6"/>
  <c r="K249" i="6"/>
  <c r="AM117" i="6"/>
  <c r="K117" i="6"/>
  <c r="K103" i="6"/>
  <c r="BE103" i="6" s="1"/>
  <c r="K87" i="6"/>
  <c r="BE87" i="6" s="1"/>
  <c r="K71" i="6"/>
  <c r="BE71" i="6" s="1"/>
  <c r="K55" i="6"/>
  <c r="K39" i="6"/>
  <c r="AA39" i="6" s="1"/>
  <c r="BG39" i="6" s="1"/>
  <c r="K27" i="6"/>
  <c r="K65" i="6"/>
  <c r="BE65" i="6" s="1"/>
  <c r="K94" i="6"/>
  <c r="K78" i="6"/>
  <c r="K62" i="6"/>
  <c r="BE62" i="6" s="1"/>
  <c r="K46" i="6"/>
  <c r="K30" i="6"/>
  <c r="K101" i="6"/>
  <c r="BE101" i="6" s="1"/>
  <c r="K49" i="6"/>
  <c r="K100" i="6"/>
  <c r="K84" i="6"/>
  <c r="K68" i="6"/>
  <c r="K52" i="6"/>
  <c r="BE52" i="6" s="1"/>
  <c r="K36" i="6"/>
  <c r="BE36" i="6" s="1"/>
  <c r="M42" i="35" s="1"/>
  <c r="K57" i="6"/>
  <c r="BE57" i="6" s="1"/>
  <c r="AM236" i="6"/>
  <c r="K236" i="6"/>
  <c r="AM163" i="6"/>
  <c r="K163" i="6"/>
  <c r="AM164" i="6"/>
  <c r="K164" i="6"/>
  <c r="AM245" i="6"/>
  <c r="K245" i="6"/>
  <c r="AM222" i="6"/>
  <c r="K222" i="6"/>
  <c r="AM156" i="6"/>
  <c r="K156" i="6"/>
  <c r="AM199" i="6"/>
  <c r="K199" i="6"/>
  <c r="AM173" i="6"/>
  <c r="K173" i="6"/>
  <c r="AM234" i="6"/>
  <c r="K234" i="6"/>
  <c r="AM192" i="6"/>
  <c r="K192" i="6"/>
  <c r="AM112" i="6"/>
  <c r="K112" i="6"/>
  <c r="AM226" i="6"/>
  <c r="K226" i="6"/>
  <c r="AM220" i="6"/>
  <c r="K220" i="6"/>
  <c r="AM152" i="6"/>
  <c r="K152" i="6"/>
  <c r="AM125" i="6"/>
  <c r="K125" i="6"/>
  <c r="AM194" i="6"/>
  <c r="K194" i="6"/>
  <c r="AM208" i="6"/>
  <c r="K208" i="6"/>
  <c r="AM111" i="6"/>
  <c r="K111" i="6"/>
  <c r="AM183" i="6"/>
  <c r="K183" i="6"/>
  <c r="AM248" i="6"/>
  <c r="K248" i="6"/>
  <c r="AM215" i="6"/>
  <c r="K215" i="6"/>
  <c r="AM200" i="6"/>
  <c r="K200" i="6"/>
  <c r="AM113" i="6"/>
  <c r="K113" i="6"/>
  <c r="AM167" i="6"/>
  <c r="K167" i="6"/>
  <c r="AM239" i="6"/>
  <c r="K239" i="6"/>
  <c r="AM109" i="6"/>
  <c r="K109" i="6"/>
  <c r="AM161" i="6"/>
  <c r="K161" i="6"/>
  <c r="AM175" i="6"/>
  <c r="K175" i="6"/>
  <c r="AM221" i="6"/>
  <c r="K221" i="6"/>
  <c r="AM244" i="6"/>
  <c r="K244" i="6"/>
  <c r="AM160" i="6"/>
  <c r="K160" i="6"/>
  <c r="AM122" i="6"/>
  <c r="K122" i="6"/>
  <c r="AM138" i="6"/>
  <c r="K138" i="6"/>
  <c r="AM174" i="6"/>
  <c r="K174" i="6"/>
  <c r="AM189" i="6"/>
  <c r="K189" i="6"/>
  <c r="AM230" i="6"/>
  <c r="K230" i="6"/>
  <c r="AM147" i="6"/>
  <c r="K147" i="6"/>
  <c r="AM114" i="6"/>
  <c r="K114" i="6"/>
  <c r="K99" i="6"/>
  <c r="BE99" i="6" s="1"/>
  <c r="K83" i="6"/>
  <c r="BE83" i="6" s="1"/>
  <c r="K67" i="6"/>
  <c r="BE67" i="6" s="1"/>
  <c r="K51" i="6"/>
  <c r="K35" i="6"/>
  <c r="AA35" i="6" s="1"/>
  <c r="BG35" i="6" s="1"/>
  <c r="K93" i="6"/>
  <c r="K53" i="6"/>
  <c r="BE53" i="6" s="1"/>
  <c r="K90" i="6"/>
  <c r="BE90" i="6" s="1"/>
  <c r="K74" i="6"/>
  <c r="BE74" i="6" s="1"/>
  <c r="K58" i="6"/>
  <c r="K42" i="6"/>
  <c r="BE42" i="6" s="1"/>
  <c r="M48" i="35" s="1"/>
  <c r="K89" i="6"/>
  <c r="BE89" i="6" s="1"/>
  <c r="K37" i="6"/>
  <c r="BE37" i="6" s="1"/>
  <c r="M43" i="35" s="1"/>
  <c r="K96" i="6"/>
  <c r="BE96" i="6" s="1"/>
  <c r="K80" i="6"/>
  <c r="BE80" i="6" s="1"/>
  <c r="K64" i="6"/>
  <c r="K48" i="6"/>
  <c r="BE48" i="6" s="1"/>
  <c r="K32" i="6"/>
  <c r="BE32" i="6" s="1"/>
  <c r="M38" i="35" s="1"/>
  <c r="K97" i="6"/>
  <c r="K45" i="6"/>
  <c r="AA45" i="6" s="1"/>
  <c r="BG45" i="6" s="1"/>
  <c r="AM233" i="6"/>
  <c r="K233" i="6"/>
  <c r="AM211" i="6"/>
  <c r="K211" i="6"/>
  <c r="AM223" i="6"/>
  <c r="K223" i="6"/>
  <c r="AM210" i="6"/>
  <c r="K210" i="6"/>
  <c r="AM247" i="6"/>
  <c r="K247" i="6"/>
  <c r="AM154" i="6"/>
  <c r="K154" i="6"/>
  <c r="AM216" i="6"/>
  <c r="K216" i="6"/>
  <c r="AM120" i="6"/>
  <c r="K120" i="6"/>
  <c r="AM186" i="6"/>
  <c r="K186" i="6"/>
  <c r="AM195" i="6"/>
  <c r="K195" i="6"/>
  <c r="AM219" i="6"/>
  <c r="K219" i="6"/>
  <c r="AM158" i="6"/>
  <c r="K158" i="6"/>
  <c r="AM124" i="6"/>
  <c r="K124" i="6"/>
  <c r="AM172" i="6"/>
  <c r="K172" i="6"/>
  <c r="AM209" i="6"/>
  <c r="K209" i="6"/>
  <c r="AM151" i="6"/>
  <c r="K151" i="6"/>
  <c r="AM141" i="6"/>
  <c r="K141" i="6"/>
  <c r="AM197" i="6"/>
  <c r="K197" i="6"/>
  <c r="AM136" i="6"/>
  <c r="K136" i="6"/>
  <c r="K86" i="6"/>
  <c r="K54" i="6"/>
  <c r="AM5" i="6"/>
  <c r="K73" i="6"/>
  <c r="K60" i="6"/>
  <c r="K28" i="6"/>
  <c r="AA28" i="6" s="1"/>
  <c r="BG28" i="6" s="1"/>
  <c r="K29" i="6"/>
  <c r="AA29" i="6" s="1"/>
  <c r="BG29" i="6" s="1"/>
  <c r="AM229" i="6"/>
  <c r="K229" i="6"/>
  <c r="AM128" i="6"/>
  <c r="K128" i="6"/>
  <c r="AM246" i="6"/>
  <c r="K246" i="6"/>
  <c r="AM231" i="6"/>
  <c r="K231" i="6"/>
  <c r="AM206" i="6"/>
  <c r="K206" i="6"/>
  <c r="AM150" i="6"/>
  <c r="K150" i="6"/>
  <c r="AM254" i="6"/>
  <c r="K254" i="6"/>
  <c r="AM250" i="6"/>
  <c r="K250" i="6"/>
  <c r="AM227" i="6"/>
  <c r="K227" i="6"/>
  <c r="AM181" i="6"/>
  <c r="K181" i="6"/>
  <c r="AM182" i="6"/>
  <c r="K182" i="6"/>
  <c r="AM253" i="6"/>
  <c r="K253" i="6"/>
  <c r="AM190" i="6"/>
  <c r="K190" i="6"/>
  <c r="AM139" i="6"/>
  <c r="K139" i="6"/>
  <c r="AM149" i="6"/>
  <c r="K149" i="6"/>
  <c r="AM202" i="6"/>
  <c r="K202" i="6"/>
  <c r="AM134" i="6"/>
  <c r="K134" i="6"/>
  <c r="AM168" i="6"/>
  <c r="K168" i="6"/>
  <c r="AM213" i="6"/>
  <c r="K213" i="6"/>
  <c r="AM116" i="6"/>
  <c r="K116" i="6"/>
  <c r="AM198" i="6"/>
  <c r="K198" i="6"/>
  <c r="AM159" i="6"/>
  <c r="K159" i="6"/>
  <c r="AM153" i="6"/>
  <c r="K153" i="6"/>
  <c r="AM203" i="6"/>
  <c r="K203" i="6"/>
  <c r="AM121" i="6"/>
  <c r="K121" i="6"/>
  <c r="AM146" i="6"/>
  <c r="K146" i="6"/>
  <c r="AM178" i="6"/>
  <c r="K178" i="6"/>
  <c r="AM205" i="6"/>
  <c r="K205" i="6"/>
  <c r="AM241" i="6"/>
  <c r="K241" i="6"/>
  <c r="AM118" i="6"/>
  <c r="K118" i="6"/>
  <c r="AM155" i="6"/>
  <c r="K155" i="6"/>
  <c r="AM119" i="6"/>
  <c r="K119" i="6"/>
  <c r="AM157" i="6"/>
  <c r="K157" i="6"/>
  <c r="AM171" i="6"/>
  <c r="K171" i="6"/>
  <c r="AM207" i="6"/>
  <c r="K207" i="6"/>
  <c r="AM243" i="6"/>
  <c r="K243" i="6"/>
  <c r="AM129" i="6"/>
  <c r="K129" i="6"/>
  <c r="AM105" i="6"/>
  <c r="K105" i="6"/>
  <c r="K91" i="6"/>
  <c r="BE91" i="6" s="1"/>
  <c r="K75" i="6"/>
  <c r="K59" i="6"/>
  <c r="K43" i="6"/>
  <c r="BE43" i="6" s="1"/>
  <c r="M49" i="35" s="1"/>
  <c r="K77" i="6"/>
  <c r="K33" i="6"/>
  <c r="AA33" i="6" s="1"/>
  <c r="BG33" i="6" s="1"/>
  <c r="K98" i="6"/>
  <c r="BE98" i="6" s="1"/>
  <c r="K82" i="6"/>
  <c r="BE82" i="6" s="1"/>
  <c r="K66" i="6"/>
  <c r="K50" i="6"/>
  <c r="K34" i="6"/>
  <c r="AA34" i="6" s="1"/>
  <c r="BG34" i="6" s="1"/>
  <c r="AV5" i="6"/>
  <c r="K61" i="6"/>
  <c r="BE61" i="6" s="1"/>
  <c r="K88" i="6"/>
  <c r="BE88" i="6" s="1"/>
  <c r="K72" i="6"/>
  <c r="K56" i="6"/>
  <c r="BE56" i="6" s="1"/>
  <c r="K40" i="6"/>
  <c r="BE40" i="6" s="1"/>
  <c r="M46" i="35" s="1"/>
  <c r="K6" i="6"/>
  <c r="BE6" i="6" s="1"/>
  <c r="M12" i="35" s="1"/>
  <c r="K69" i="6"/>
  <c r="BE69" i="6" s="1"/>
  <c r="AA7" i="6"/>
  <c r="BG7" i="6" s="1"/>
  <c r="AM7" i="6"/>
  <c r="AX12" i="6"/>
  <c r="AM12" i="6"/>
  <c r="AM11" i="6"/>
  <c r="AX9" i="6"/>
  <c r="AM9" i="6"/>
  <c r="AX10" i="6"/>
  <c r="AM10" i="6"/>
  <c r="AX8" i="6"/>
  <c r="AM8" i="6"/>
  <c r="AX17" i="6"/>
  <c r="AM17" i="6"/>
  <c r="AX22" i="6"/>
  <c r="AM22" i="6"/>
  <c r="AT23" i="6"/>
  <c r="BI23" i="6" s="1"/>
  <c r="N29" i="35" s="1"/>
  <c r="AM23" i="6"/>
  <c r="AA21" i="6"/>
  <c r="BG21" i="6" s="1"/>
  <c r="AM21" i="6"/>
  <c r="AX20" i="6"/>
  <c r="AM20" i="6"/>
  <c r="AA19" i="6"/>
  <c r="BG19" i="6" s="1"/>
  <c r="AM19" i="6"/>
  <c r="AX25" i="6"/>
  <c r="AM25" i="6"/>
  <c r="AX24" i="6"/>
  <c r="AM24" i="6"/>
  <c r="AX16" i="6"/>
  <c r="AM16" i="6"/>
  <c r="AX18" i="6"/>
  <c r="AM18" i="6"/>
  <c r="AX26" i="6"/>
  <c r="AM26" i="6"/>
  <c r="AX14" i="6"/>
  <c r="AM14" i="6"/>
  <c r="Y15" i="6"/>
  <c r="BF15" i="6" s="1"/>
  <c r="AM15" i="6"/>
  <c r="AM13" i="6"/>
  <c r="AT7" i="6"/>
  <c r="BI7" i="6" s="1"/>
  <c r="N13" i="35" s="1"/>
  <c r="AT6" i="6"/>
  <c r="BI6" i="6" s="1"/>
  <c r="N12" i="35" s="1"/>
  <c r="AT5" i="6"/>
  <c r="BI5" i="6" s="1"/>
  <c r="N11" i="35" s="1"/>
  <c r="AT11" i="6"/>
  <c r="BI11" i="6" s="1"/>
  <c r="N17" i="35" s="1"/>
  <c r="AT8" i="6"/>
  <c r="BI8" i="6" s="1"/>
  <c r="N14" i="35" s="1"/>
  <c r="AT9" i="6"/>
  <c r="BI9" i="6" s="1"/>
  <c r="N15" i="35" s="1"/>
  <c r="AT10" i="6"/>
  <c r="BI10" i="6" s="1"/>
  <c r="N16" i="35" s="1"/>
  <c r="AX46" i="6"/>
  <c r="AT46" i="6"/>
  <c r="BI46" i="6" s="1"/>
  <c r="N52" i="35" s="1"/>
  <c r="AX94" i="6"/>
  <c r="AT94" i="6"/>
  <c r="BI94" i="6" s="1"/>
  <c r="AX42" i="6"/>
  <c r="AT42" i="6"/>
  <c r="BI42" i="6" s="1"/>
  <c r="N48" i="35" s="1"/>
  <c r="AX58" i="6"/>
  <c r="AT58" i="6"/>
  <c r="BI58" i="6" s="1"/>
  <c r="AX74" i="6"/>
  <c r="AT74" i="6"/>
  <c r="BI74" i="6" s="1"/>
  <c r="AX90" i="6"/>
  <c r="AT90" i="6"/>
  <c r="BI90" i="6" s="1"/>
  <c r="AA27" i="6"/>
  <c r="BG27" i="6" s="1"/>
  <c r="AT27" i="6"/>
  <c r="BI27" i="6" s="1"/>
  <c r="N33" i="35" s="1"/>
  <c r="AT43" i="6"/>
  <c r="BI43" i="6" s="1"/>
  <c r="N49" i="35" s="1"/>
  <c r="AA59" i="6"/>
  <c r="BG59" i="6" s="1"/>
  <c r="AT59" i="6"/>
  <c r="BI59" i="6" s="1"/>
  <c r="AA75" i="6"/>
  <c r="BG75" i="6" s="1"/>
  <c r="AT75" i="6"/>
  <c r="BI75" i="6" s="1"/>
  <c r="AA91" i="6"/>
  <c r="BG91" i="6" s="1"/>
  <c r="AT91" i="6"/>
  <c r="BI91" i="6" s="1"/>
  <c r="AX44" i="6"/>
  <c r="AT44" i="6"/>
  <c r="BI44" i="6" s="1"/>
  <c r="N50" i="35" s="1"/>
  <c r="AX41" i="6"/>
  <c r="AT41" i="6"/>
  <c r="BI41" i="6" s="1"/>
  <c r="N47" i="35" s="1"/>
  <c r="AX101" i="6"/>
  <c r="AT101" i="6"/>
  <c r="BI101" i="6" s="1"/>
  <c r="AA85" i="6"/>
  <c r="BG85" i="6" s="1"/>
  <c r="AT85" i="6"/>
  <c r="BI85" i="6" s="1"/>
  <c r="AX56" i="6"/>
  <c r="AT56" i="6"/>
  <c r="BI56" i="6" s="1"/>
  <c r="AX52" i="6"/>
  <c r="AT52" i="6"/>
  <c r="BI52" i="6" s="1"/>
  <c r="AX33" i="6"/>
  <c r="AT33" i="6"/>
  <c r="BI33" i="6" s="1"/>
  <c r="N39" i="35" s="1"/>
  <c r="AX64" i="6"/>
  <c r="AT64" i="6"/>
  <c r="BI64" i="6" s="1"/>
  <c r="AX93" i="6"/>
  <c r="AT93" i="6"/>
  <c r="BI93" i="6" s="1"/>
  <c r="Y229" i="6"/>
  <c r="BF229" i="6" s="1"/>
  <c r="AT229" i="6"/>
  <c r="BI229" i="6" s="1"/>
  <c r="Y128" i="6"/>
  <c r="BF128" i="6" s="1"/>
  <c r="AT128" i="6"/>
  <c r="BI128" i="6" s="1"/>
  <c r="Y246" i="6"/>
  <c r="BF246" i="6" s="1"/>
  <c r="AT246" i="6"/>
  <c r="BI246" i="6" s="1"/>
  <c r="Y231" i="6"/>
  <c r="BF231" i="6" s="1"/>
  <c r="AT231" i="6"/>
  <c r="BI231" i="6" s="1"/>
  <c r="Y206" i="6"/>
  <c r="BF206" i="6" s="1"/>
  <c r="AT206" i="6"/>
  <c r="BI206" i="6" s="1"/>
  <c r="Y150" i="6"/>
  <c r="BF150" i="6" s="1"/>
  <c r="AT150" i="6"/>
  <c r="BI150" i="6" s="1"/>
  <c r="Y254" i="6"/>
  <c r="BF254" i="6" s="1"/>
  <c r="AT254" i="6"/>
  <c r="BI254" i="6" s="1"/>
  <c r="Y250" i="6"/>
  <c r="BF250" i="6" s="1"/>
  <c r="AT250" i="6"/>
  <c r="BI250" i="6" s="1"/>
  <c r="Y227" i="6"/>
  <c r="BF227" i="6" s="1"/>
  <c r="AT227" i="6"/>
  <c r="BI227" i="6" s="1"/>
  <c r="Y181" i="6"/>
  <c r="BF181" i="6" s="1"/>
  <c r="AT181" i="6"/>
  <c r="BI181" i="6" s="1"/>
  <c r="Y182" i="6"/>
  <c r="BF182" i="6" s="1"/>
  <c r="AT182" i="6"/>
  <c r="BI182" i="6" s="1"/>
  <c r="Y253" i="6"/>
  <c r="BF253" i="6" s="1"/>
  <c r="AT253" i="6"/>
  <c r="BI253" i="6" s="1"/>
  <c r="Y190" i="6"/>
  <c r="BF190" i="6" s="1"/>
  <c r="AT190" i="6"/>
  <c r="BI190" i="6" s="1"/>
  <c r="Y139" i="6"/>
  <c r="BF139" i="6" s="1"/>
  <c r="AT139" i="6"/>
  <c r="BI139" i="6" s="1"/>
  <c r="Y149" i="6"/>
  <c r="BF149" i="6" s="1"/>
  <c r="AT149" i="6"/>
  <c r="BI149" i="6" s="1"/>
  <c r="Y202" i="6"/>
  <c r="BF202" i="6" s="1"/>
  <c r="AT202" i="6"/>
  <c r="BI202" i="6" s="1"/>
  <c r="Y134" i="6"/>
  <c r="BF134" i="6" s="1"/>
  <c r="AT134" i="6"/>
  <c r="BI134" i="6" s="1"/>
  <c r="Y168" i="6"/>
  <c r="BF168" i="6" s="1"/>
  <c r="AT168" i="6"/>
  <c r="BI168" i="6" s="1"/>
  <c r="Y213" i="6"/>
  <c r="BF213" i="6" s="1"/>
  <c r="AT213" i="6"/>
  <c r="BI213" i="6" s="1"/>
  <c r="Y116" i="6"/>
  <c r="BF116" i="6" s="1"/>
  <c r="AT116" i="6"/>
  <c r="BI116" i="6" s="1"/>
  <c r="Y198" i="6"/>
  <c r="BF198" i="6" s="1"/>
  <c r="AT198" i="6"/>
  <c r="BI198" i="6" s="1"/>
  <c r="Y159" i="6"/>
  <c r="BF159" i="6" s="1"/>
  <c r="AT159" i="6"/>
  <c r="BI159" i="6" s="1"/>
  <c r="Y153" i="6"/>
  <c r="BF153" i="6" s="1"/>
  <c r="AT153" i="6"/>
  <c r="BI153" i="6" s="1"/>
  <c r="Y203" i="6"/>
  <c r="BF203" i="6" s="1"/>
  <c r="AT203" i="6"/>
  <c r="BI203" i="6" s="1"/>
  <c r="Y121" i="6"/>
  <c r="BF121" i="6" s="1"/>
  <c r="AT121" i="6"/>
  <c r="BI121" i="6" s="1"/>
  <c r="Y146" i="6"/>
  <c r="BF146" i="6" s="1"/>
  <c r="AT146" i="6"/>
  <c r="BI146" i="6" s="1"/>
  <c r="Y178" i="6"/>
  <c r="BF178" i="6" s="1"/>
  <c r="AT178" i="6"/>
  <c r="BI178" i="6" s="1"/>
  <c r="Y205" i="6"/>
  <c r="BF205" i="6" s="1"/>
  <c r="AT205" i="6"/>
  <c r="BI205" i="6" s="1"/>
  <c r="Y241" i="6"/>
  <c r="BF241" i="6" s="1"/>
  <c r="AT241" i="6"/>
  <c r="BI241" i="6" s="1"/>
  <c r="Y118" i="6"/>
  <c r="BF118" i="6" s="1"/>
  <c r="AT118" i="6"/>
  <c r="BI118" i="6" s="1"/>
  <c r="Y155" i="6"/>
  <c r="BF155" i="6" s="1"/>
  <c r="AT155" i="6"/>
  <c r="BI155" i="6" s="1"/>
  <c r="Y119" i="6"/>
  <c r="BF119" i="6" s="1"/>
  <c r="AT119" i="6"/>
  <c r="BI119" i="6" s="1"/>
  <c r="Y157" i="6"/>
  <c r="BF157" i="6" s="1"/>
  <c r="AT157" i="6"/>
  <c r="BI157" i="6" s="1"/>
  <c r="Y171" i="6"/>
  <c r="BF171" i="6" s="1"/>
  <c r="AT171" i="6"/>
  <c r="BI171" i="6" s="1"/>
  <c r="Y207" i="6"/>
  <c r="BF207" i="6" s="1"/>
  <c r="AT207" i="6"/>
  <c r="BI207" i="6" s="1"/>
  <c r="Y243" i="6"/>
  <c r="BF243" i="6" s="1"/>
  <c r="AT243" i="6"/>
  <c r="BI243" i="6" s="1"/>
  <c r="Y129" i="6"/>
  <c r="BF129" i="6" s="1"/>
  <c r="AT129" i="6"/>
  <c r="BI129" i="6" s="1"/>
  <c r="Y105" i="6"/>
  <c r="BF105" i="6" s="1"/>
  <c r="AT105" i="6"/>
  <c r="BI105" i="6" s="1"/>
  <c r="AT16" i="6"/>
  <c r="BI16" i="6" s="1"/>
  <c r="N22" i="35" s="1"/>
  <c r="AT12" i="6"/>
  <c r="BI12" i="6" s="1"/>
  <c r="N18" i="35" s="1"/>
  <c r="AT22" i="6"/>
  <c r="BI22" i="6" s="1"/>
  <c r="N28" i="35" s="1"/>
  <c r="AX78" i="6"/>
  <c r="AT78" i="6"/>
  <c r="BI78" i="6" s="1"/>
  <c r="AA31" i="6"/>
  <c r="BG31" i="6" s="1"/>
  <c r="AT31" i="6"/>
  <c r="BI31" i="6" s="1"/>
  <c r="N37" i="35" s="1"/>
  <c r="AA47" i="6"/>
  <c r="BG47" i="6" s="1"/>
  <c r="AT47" i="6"/>
  <c r="BI47" i="6" s="1"/>
  <c r="N53" i="35" s="1"/>
  <c r="AA63" i="6"/>
  <c r="BG63" i="6" s="1"/>
  <c r="AT63" i="6"/>
  <c r="BI63" i="6" s="1"/>
  <c r="AA79" i="6"/>
  <c r="BG79" i="6" s="1"/>
  <c r="AT79" i="6"/>
  <c r="BI79" i="6" s="1"/>
  <c r="AX95" i="6"/>
  <c r="AT95" i="6"/>
  <c r="BI95" i="6" s="1"/>
  <c r="AX48" i="6"/>
  <c r="AT48" i="6"/>
  <c r="BI48" i="6" s="1"/>
  <c r="AX57" i="6"/>
  <c r="AT57" i="6"/>
  <c r="BI57" i="6" s="1"/>
  <c r="AA37" i="6"/>
  <c r="BG37" i="6" s="1"/>
  <c r="AT37" i="6"/>
  <c r="BI37" i="6" s="1"/>
  <c r="N43" i="35" s="1"/>
  <c r="AX77" i="6"/>
  <c r="AT77" i="6"/>
  <c r="BI77" i="6" s="1"/>
  <c r="AX81" i="6"/>
  <c r="AT81" i="6"/>
  <c r="BI81" i="6" s="1"/>
  <c r="AX97" i="6"/>
  <c r="AT97" i="6"/>
  <c r="BI97" i="6" s="1"/>
  <c r="AX76" i="6"/>
  <c r="AT76" i="6"/>
  <c r="BI76" i="6" s="1"/>
  <c r="AX100" i="6"/>
  <c r="AT100" i="6"/>
  <c r="BI100" i="6" s="1"/>
  <c r="AA61" i="6"/>
  <c r="BG61" i="6" s="1"/>
  <c r="AT61" i="6"/>
  <c r="BI61" i="6" s="1"/>
  <c r="AT45" i="6"/>
  <c r="BI45" i="6" s="1"/>
  <c r="N51" i="35" s="1"/>
  <c r="Y242" i="6"/>
  <c r="BF242" i="6" s="1"/>
  <c r="AT242" i="6"/>
  <c r="BI242" i="6" s="1"/>
  <c r="Y132" i="6"/>
  <c r="BF132" i="6" s="1"/>
  <c r="AT132" i="6"/>
  <c r="BI132" i="6" s="1"/>
  <c r="Y130" i="6"/>
  <c r="BF130" i="6" s="1"/>
  <c r="AT130" i="6"/>
  <c r="BI130" i="6" s="1"/>
  <c r="Y225" i="6"/>
  <c r="BF225" i="6" s="1"/>
  <c r="AT225" i="6"/>
  <c r="BI225" i="6" s="1"/>
  <c r="Y188" i="6"/>
  <c r="BF188" i="6" s="1"/>
  <c r="AT188" i="6"/>
  <c r="BI188" i="6" s="1"/>
  <c r="Y166" i="6"/>
  <c r="BF166" i="6" s="1"/>
  <c r="AT166" i="6"/>
  <c r="BI166" i="6" s="1"/>
  <c r="Y110" i="6"/>
  <c r="BF110" i="6" s="1"/>
  <c r="AT110" i="6"/>
  <c r="BI110" i="6" s="1"/>
  <c r="Y238" i="6"/>
  <c r="BF238" i="6" s="1"/>
  <c r="AT238" i="6"/>
  <c r="BI238" i="6" s="1"/>
  <c r="Y212" i="6"/>
  <c r="BF212" i="6" s="1"/>
  <c r="AT212" i="6"/>
  <c r="BI212" i="6" s="1"/>
  <c r="Y177" i="6"/>
  <c r="BF177" i="6" s="1"/>
  <c r="AT177" i="6"/>
  <c r="BI177" i="6" s="1"/>
  <c r="Y217" i="6"/>
  <c r="BF217" i="6" s="1"/>
  <c r="AT217" i="6"/>
  <c r="BI217" i="6" s="1"/>
  <c r="Y251" i="6"/>
  <c r="BF251" i="6" s="1"/>
  <c r="AT251" i="6"/>
  <c r="BI251" i="6" s="1"/>
  <c r="Y165" i="6"/>
  <c r="BF165" i="6" s="1"/>
  <c r="AT165" i="6"/>
  <c r="BI165" i="6" s="1"/>
  <c r="Y143" i="6"/>
  <c r="BF143" i="6" s="1"/>
  <c r="AT143" i="6"/>
  <c r="BI143" i="6" s="1"/>
  <c r="Y193" i="6"/>
  <c r="BF193" i="6" s="1"/>
  <c r="AT193" i="6"/>
  <c r="BI193" i="6" s="1"/>
  <c r="Y196" i="6"/>
  <c r="BF196" i="6" s="1"/>
  <c r="AT196" i="6"/>
  <c r="BI196" i="6" s="1"/>
  <c r="Y115" i="6"/>
  <c r="BF115" i="6" s="1"/>
  <c r="AT115" i="6"/>
  <c r="BI115" i="6" s="1"/>
  <c r="Y176" i="6"/>
  <c r="BF176" i="6" s="1"/>
  <c r="AT176" i="6"/>
  <c r="BI176" i="6" s="1"/>
  <c r="Y237" i="6"/>
  <c r="BF237" i="6" s="1"/>
  <c r="AT237" i="6"/>
  <c r="BI237" i="6" s="1"/>
  <c r="Y106" i="6"/>
  <c r="BF106" i="6" s="1"/>
  <c r="AT106" i="6"/>
  <c r="BI106" i="6" s="1"/>
  <c r="Y204" i="6"/>
  <c r="BF204" i="6" s="1"/>
  <c r="AT204" i="6"/>
  <c r="BI204" i="6" s="1"/>
  <c r="Y126" i="6"/>
  <c r="BF126" i="6" s="1"/>
  <c r="AT126" i="6"/>
  <c r="BI126" i="6" s="1"/>
  <c r="Y170" i="6"/>
  <c r="BF170" i="6" s="1"/>
  <c r="AT170" i="6"/>
  <c r="BI170" i="6" s="1"/>
  <c r="Y214" i="6"/>
  <c r="BF214" i="6" s="1"/>
  <c r="AT214" i="6"/>
  <c r="BI214" i="6" s="1"/>
  <c r="Y107" i="6"/>
  <c r="BF107" i="6" s="1"/>
  <c r="AT107" i="6"/>
  <c r="BI107" i="6" s="1"/>
  <c r="Y145" i="6"/>
  <c r="BF145" i="6" s="1"/>
  <c r="AT145" i="6"/>
  <c r="BI145" i="6" s="1"/>
  <c r="Y184" i="6"/>
  <c r="BF184" i="6" s="1"/>
  <c r="AT184" i="6"/>
  <c r="BI184" i="6" s="1"/>
  <c r="Y224" i="6"/>
  <c r="BF224" i="6" s="1"/>
  <c r="AT224" i="6"/>
  <c r="BI224" i="6" s="1"/>
  <c r="Y235" i="6"/>
  <c r="BF235" i="6" s="1"/>
  <c r="AT235" i="6"/>
  <c r="BI235" i="6" s="1"/>
  <c r="Y169" i="6"/>
  <c r="BF169" i="6" s="1"/>
  <c r="AT169" i="6"/>
  <c r="BI169" i="6" s="1"/>
  <c r="Y131" i="6"/>
  <c r="BF131" i="6" s="1"/>
  <c r="AT131" i="6"/>
  <c r="BI131" i="6" s="1"/>
  <c r="Y133" i="6"/>
  <c r="BF133" i="6" s="1"/>
  <c r="AT133" i="6"/>
  <c r="BI133" i="6" s="1"/>
  <c r="Y162" i="6"/>
  <c r="BF162" i="6" s="1"/>
  <c r="AT162" i="6"/>
  <c r="BI162" i="6" s="1"/>
  <c r="Y187" i="6"/>
  <c r="BF187" i="6" s="1"/>
  <c r="AT187" i="6"/>
  <c r="BI187" i="6" s="1"/>
  <c r="Y218" i="6"/>
  <c r="BF218" i="6" s="1"/>
  <c r="AT218" i="6"/>
  <c r="BI218" i="6" s="1"/>
  <c r="Y249" i="6"/>
  <c r="BF249" i="6" s="1"/>
  <c r="AT249" i="6"/>
  <c r="BI249" i="6" s="1"/>
  <c r="Y117" i="6"/>
  <c r="BF117" i="6" s="1"/>
  <c r="AT117" i="6"/>
  <c r="BI117" i="6" s="1"/>
  <c r="AT15" i="6"/>
  <c r="BI15" i="6" s="1"/>
  <c r="N21" i="35" s="1"/>
  <c r="AT20" i="6"/>
  <c r="BI20" i="6" s="1"/>
  <c r="N26" i="35" s="1"/>
  <c r="AT17" i="6"/>
  <c r="BI17" i="6" s="1"/>
  <c r="N23" i="35" s="1"/>
  <c r="AT26" i="6"/>
  <c r="BI26" i="6" s="1"/>
  <c r="N32" i="35" s="1"/>
  <c r="AX30" i="6"/>
  <c r="AT30" i="6"/>
  <c r="BI30" i="6" s="1"/>
  <c r="N36" i="35" s="1"/>
  <c r="AX34" i="6"/>
  <c r="AT34" i="6"/>
  <c r="BI34" i="6" s="1"/>
  <c r="N40" i="35" s="1"/>
  <c r="AX50" i="6"/>
  <c r="AT50" i="6"/>
  <c r="BI50" i="6" s="1"/>
  <c r="AX66" i="6"/>
  <c r="AT66" i="6"/>
  <c r="BI66" i="6" s="1"/>
  <c r="AX82" i="6"/>
  <c r="AT82" i="6"/>
  <c r="BI82" i="6" s="1"/>
  <c r="AX98" i="6"/>
  <c r="AT98" i="6"/>
  <c r="BI98" i="6" s="1"/>
  <c r="AT35" i="6"/>
  <c r="BI35" i="6" s="1"/>
  <c r="N41" i="35" s="1"/>
  <c r="AA51" i="6"/>
  <c r="BG51" i="6" s="1"/>
  <c r="AT51" i="6"/>
  <c r="BI51" i="6" s="1"/>
  <c r="AA67" i="6"/>
  <c r="BG67" i="6" s="1"/>
  <c r="AT67" i="6"/>
  <c r="BI67" i="6" s="1"/>
  <c r="AA83" i="6"/>
  <c r="BG83" i="6" s="1"/>
  <c r="AT83" i="6"/>
  <c r="BI83" i="6" s="1"/>
  <c r="AX99" i="6"/>
  <c r="AT99" i="6"/>
  <c r="BI99" i="6" s="1"/>
  <c r="AX40" i="6"/>
  <c r="AT40" i="6"/>
  <c r="BI40" i="6" s="1"/>
  <c r="N46" i="35" s="1"/>
  <c r="AX73" i="6"/>
  <c r="AT73" i="6"/>
  <c r="BI73" i="6" s="1"/>
  <c r="AX53" i="6"/>
  <c r="AT53" i="6"/>
  <c r="BI53" i="6" s="1"/>
  <c r="AX80" i="6"/>
  <c r="AT80" i="6"/>
  <c r="BI80" i="6" s="1"/>
  <c r="AX88" i="6"/>
  <c r="AT88" i="6"/>
  <c r="BI88" i="6" s="1"/>
  <c r="AX84" i="6"/>
  <c r="AT84" i="6"/>
  <c r="BI84" i="6" s="1"/>
  <c r="AX65" i="6"/>
  <c r="AT65" i="6"/>
  <c r="BI65" i="6" s="1"/>
  <c r="AX28" i="6"/>
  <c r="AT28" i="6"/>
  <c r="BI28" i="6" s="1"/>
  <c r="N34" i="35" s="1"/>
  <c r="AX92" i="6"/>
  <c r="AT92" i="6"/>
  <c r="BI92" i="6" s="1"/>
  <c r="AT29" i="6"/>
  <c r="BI29" i="6" s="1"/>
  <c r="N35" i="35" s="1"/>
  <c r="AX36" i="6"/>
  <c r="AT36" i="6"/>
  <c r="BI36" i="6" s="1"/>
  <c r="N42" i="35" s="1"/>
  <c r="Y236" i="6"/>
  <c r="BF236" i="6" s="1"/>
  <c r="AT236" i="6"/>
  <c r="BI236" i="6" s="1"/>
  <c r="Y163" i="6"/>
  <c r="BF163" i="6" s="1"/>
  <c r="AT163" i="6"/>
  <c r="BI163" i="6" s="1"/>
  <c r="Y164" i="6"/>
  <c r="BF164" i="6" s="1"/>
  <c r="AT164" i="6"/>
  <c r="BI164" i="6" s="1"/>
  <c r="Y245" i="6"/>
  <c r="BF245" i="6" s="1"/>
  <c r="AT245" i="6"/>
  <c r="BI245" i="6" s="1"/>
  <c r="Y222" i="6"/>
  <c r="BF222" i="6" s="1"/>
  <c r="AT222" i="6"/>
  <c r="BI222" i="6" s="1"/>
  <c r="Y156" i="6"/>
  <c r="BF156" i="6" s="1"/>
  <c r="AT156" i="6"/>
  <c r="BI156" i="6" s="1"/>
  <c r="Y199" i="6"/>
  <c r="BF199" i="6" s="1"/>
  <c r="AT199" i="6"/>
  <c r="BI199" i="6" s="1"/>
  <c r="Y173" i="6"/>
  <c r="BF173" i="6" s="1"/>
  <c r="AT173" i="6"/>
  <c r="BI173" i="6" s="1"/>
  <c r="Y234" i="6"/>
  <c r="BF234" i="6" s="1"/>
  <c r="AT234" i="6"/>
  <c r="BI234" i="6" s="1"/>
  <c r="Y192" i="6"/>
  <c r="BF192" i="6" s="1"/>
  <c r="AT192" i="6"/>
  <c r="BI192" i="6" s="1"/>
  <c r="Y112" i="6"/>
  <c r="BF112" i="6" s="1"/>
  <c r="AT112" i="6"/>
  <c r="BI112" i="6" s="1"/>
  <c r="Y226" i="6"/>
  <c r="BF226" i="6" s="1"/>
  <c r="AT226" i="6"/>
  <c r="BI226" i="6" s="1"/>
  <c r="Y220" i="6"/>
  <c r="BF220" i="6" s="1"/>
  <c r="AT220" i="6"/>
  <c r="BI220" i="6" s="1"/>
  <c r="Y152" i="6"/>
  <c r="BF152" i="6" s="1"/>
  <c r="AT152" i="6"/>
  <c r="BI152" i="6" s="1"/>
  <c r="Y125" i="6"/>
  <c r="BF125" i="6" s="1"/>
  <c r="AT125" i="6"/>
  <c r="BI125" i="6" s="1"/>
  <c r="Y194" i="6"/>
  <c r="BF194" i="6" s="1"/>
  <c r="AT194" i="6"/>
  <c r="BI194" i="6" s="1"/>
  <c r="Y208" i="6"/>
  <c r="BF208" i="6" s="1"/>
  <c r="AT208" i="6"/>
  <c r="BI208" i="6" s="1"/>
  <c r="Y111" i="6"/>
  <c r="BF111" i="6" s="1"/>
  <c r="AT111" i="6"/>
  <c r="BI111" i="6" s="1"/>
  <c r="Y183" i="6"/>
  <c r="BF183" i="6" s="1"/>
  <c r="AT183" i="6"/>
  <c r="BI183" i="6" s="1"/>
  <c r="Y248" i="6"/>
  <c r="BF248" i="6" s="1"/>
  <c r="AT248" i="6"/>
  <c r="BI248" i="6" s="1"/>
  <c r="Y215" i="6"/>
  <c r="BF215" i="6" s="1"/>
  <c r="AT215" i="6"/>
  <c r="BI215" i="6" s="1"/>
  <c r="Y200" i="6"/>
  <c r="BF200" i="6" s="1"/>
  <c r="AT200" i="6"/>
  <c r="BI200" i="6" s="1"/>
  <c r="Y113" i="6"/>
  <c r="BF113" i="6" s="1"/>
  <c r="AT113" i="6"/>
  <c r="BI113" i="6" s="1"/>
  <c r="Y167" i="6"/>
  <c r="BF167" i="6" s="1"/>
  <c r="AT167" i="6"/>
  <c r="BI167" i="6" s="1"/>
  <c r="Y239" i="6"/>
  <c r="BF239" i="6" s="1"/>
  <c r="AT239" i="6"/>
  <c r="BI239" i="6" s="1"/>
  <c r="Y109" i="6"/>
  <c r="BF109" i="6" s="1"/>
  <c r="AT109" i="6"/>
  <c r="BI109" i="6" s="1"/>
  <c r="Y161" i="6"/>
  <c r="BF161" i="6" s="1"/>
  <c r="AT161" i="6"/>
  <c r="BI161" i="6" s="1"/>
  <c r="Y175" i="6"/>
  <c r="BF175" i="6" s="1"/>
  <c r="AT175" i="6"/>
  <c r="BI175" i="6" s="1"/>
  <c r="Y221" i="6"/>
  <c r="BF221" i="6" s="1"/>
  <c r="AT221" i="6"/>
  <c r="BI221" i="6" s="1"/>
  <c r="Y244" i="6"/>
  <c r="BF244" i="6" s="1"/>
  <c r="AT244" i="6"/>
  <c r="BI244" i="6" s="1"/>
  <c r="Y160" i="6"/>
  <c r="BF160" i="6" s="1"/>
  <c r="AT160" i="6"/>
  <c r="BI160" i="6" s="1"/>
  <c r="Y122" i="6"/>
  <c r="BF122" i="6" s="1"/>
  <c r="AT122" i="6"/>
  <c r="BI122" i="6" s="1"/>
  <c r="Y138" i="6"/>
  <c r="BF138" i="6" s="1"/>
  <c r="AT138" i="6"/>
  <c r="BI138" i="6" s="1"/>
  <c r="Y174" i="6"/>
  <c r="BF174" i="6" s="1"/>
  <c r="AT174" i="6"/>
  <c r="BI174" i="6" s="1"/>
  <c r="Y189" i="6"/>
  <c r="BF189" i="6" s="1"/>
  <c r="AT189" i="6"/>
  <c r="BI189" i="6" s="1"/>
  <c r="Y230" i="6"/>
  <c r="BF230" i="6" s="1"/>
  <c r="AT230" i="6"/>
  <c r="BI230" i="6" s="1"/>
  <c r="Y147" i="6"/>
  <c r="BF147" i="6" s="1"/>
  <c r="AT147" i="6"/>
  <c r="BI147" i="6" s="1"/>
  <c r="Y114" i="6"/>
  <c r="BF114" i="6" s="1"/>
  <c r="AT114" i="6"/>
  <c r="BI114" i="6" s="1"/>
  <c r="AT19" i="6"/>
  <c r="BI19" i="6" s="1"/>
  <c r="N25" i="35" s="1"/>
  <c r="AT13" i="6"/>
  <c r="BI13" i="6" s="1"/>
  <c r="N19" i="35" s="1"/>
  <c r="AT14" i="6"/>
  <c r="BI14" i="6" s="1"/>
  <c r="N20" i="35" s="1"/>
  <c r="AT24" i="6"/>
  <c r="BI24" i="6" s="1"/>
  <c r="N30" i="35" s="1"/>
  <c r="AX62" i="6"/>
  <c r="AT62" i="6"/>
  <c r="BI62" i="6" s="1"/>
  <c r="AX38" i="6"/>
  <c r="AT38" i="6"/>
  <c r="BI38" i="6" s="1"/>
  <c r="N44" i="35" s="1"/>
  <c r="AX54" i="6"/>
  <c r="AT54" i="6"/>
  <c r="BI54" i="6" s="1"/>
  <c r="AX70" i="6"/>
  <c r="AT70" i="6"/>
  <c r="BI70" i="6" s="1"/>
  <c r="AX86" i="6"/>
  <c r="AT86" i="6"/>
  <c r="BI86" i="6" s="1"/>
  <c r="AX102" i="6"/>
  <c r="AT102" i="6"/>
  <c r="BI102" i="6" s="1"/>
  <c r="AT39" i="6"/>
  <c r="BI39" i="6" s="1"/>
  <c r="N45" i="35" s="1"/>
  <c r="AA55" i="6"/>
  <c r="BG55" i="6" s="1"/>
  <c r="AT55" i="6"/>
  <c r="BI55" i="6" s="1"/>
  <c r="AA71" i="6"/>
  <c r="BG71" i="6" s="1"/>
  <c r="AT71" i="6"/>
  <c r="BI71" i="6" s="1"/>
  <c r="AA87" i="6"/>
  <c r="BG87" i="6" s="1"/>
  <c r="AT87" i="6"/>
  <c r="BI87" i="6" s="1"/>
  <c r="AX103" i="6"/>
  <c r="AT103" i="6"/>
  <c r="BI103" i="6" s="1"/>
  <c r="AX32" i="6"/>
  <c r="AT32" i="6"/>
  <c r="BI32" i="6" s="1"/>
  <c r="N38" i="35" s="1"/>
  <c r="AX89" i="6"/>
  <c r="AT89" i="6"/>
  <c r="BI89" i="6" s="1"/>
  <c r="AA69" i="6"/>
  <c r="BG69" i="6" s="1"/>
  <c r="AT69" i="6"/>
  <c r="BI69" i="6" s="1"/>
  <c r="AX72" i="6"/>
  <c r="AT72" i="6"/>
  <c r="BI72" i="6" s="1"/>
  <c r="AX68" i="6"/>
  <c r="AT68" i="6"/>
  <c r="BI68" i="6" s="1"/>
  <c r="AX49" i="6"/>
  <c r="AT49" i="6"/>
  <c r="BI49" i="6" s="1"/>
  <c r="AX60" i="6"/>
  <c r="AT60" i="6"/>
  <c r="BI60" i="6" s="1"/>
  <c r="AX96" i="6"/>
  <c r="AT96" i="6"/>
  <c r="BI96" i="6" s="1"/>
  <c r="Y233" i="6"/>
  <c r="BF233" i="6" s="1"/>
  <c r="AT233" i="6"/>
  <c r="BI233" i="6" s="1"/>
  <c r="Y140" i="6"/>
  <c r="BF140" i="6" s="1"/>
  <c r="AT140" i="6"/>
  <c r="BI140" i="6" s="1"/>
  <c r="Y211" i="6"/>
  <c r="BF211" i="6" s="1"/>
  <c r="AT211" i="6"/>
  <c r="BI211" i="6" s="1"/>
  <c r="Y240" i="6"/>
  <c r="BF240" i="6" s="1"/>
  <c r="AT240" i="6"/>
  <c r="BI240" i="6" s="1"/>
  <c r="Y223" i="6"/>
  <c r="BF223" i="6" s="1"/>
  <c r="AT223" i="6"/>
  <c r="BI223" i="6" s="1"/>
  <c r="Y148" i="6"/>
  <c r="BF148" i="6" s="1"/>
  <c r="AT148" i="6"/>
  <c r="BI148" i="6" s="1"/>
  <c r="Y210" i="6"/>
  <c r="BF210" i="6" s="1"/>
  <c r="AT210" i="6"/>
  <c r="BI210" i="6" s="1"/>
  <c r="Y179" i="6"/>
  <c r="BF179" i="6" s="1"/>
  <c r="AT179" i="6"/>
  <c r="BI179" i="6" s="1"/>
  <c r="Y247" i="6"/>
  <c r="BF247" i="6" s="1"/>
  <c r="AT247" i="6"/>
  <c r="BI247" i="6" s="1"/>
  <c r="Y185" i="6"/>
  <c r="BF185" i="6" s="1"/>
  <c r="AT185" i="6"/>
  <c r="BI185" i="6" s="1"/>
  <c r="Y154" i="6"/>
  <c r="BF154" i="6" s="1"/>
  <c r="AT154" i="6"/>
  <c r="BI154" i="6" s="1"/>
  <c r="Y135" i="6"/>
  <c r="BF135" i="6" s="1"/>
  <c r="AT135" i="6"/>
  <c r="BI135" i="6" s="1"/>
  <c r="Y216" i="6"/>
  <c r="BF216" i="6" s="1"/>
  <c r="AT216" i="6"/>
  <c r="BI216" i="6" s="1"/>
  <c r="Y144" i="6"/>
  <c r="BF144" i="6" s="1"/>
  <c r="AT144" i="6"/>
  <c r="BI144" i="6" s="1"/>
  <c r="Y120" i="6"/>
  <c r="BF120" i="6" s="1"/>
  <c r="AT120" i="6"/>
  <c r="BI120" i="6" s="1"/>
  <c r="Y232" i="6"/>
  <c r="BF232" i="6" s="1"/>
  <c r="AT232" i="6"/>
  <c r="BI232" i="6" s="1"/>
  <c r="Y186" i="6"/>
  <c r="BF186" i="6" s="1"/>
  <c r="AT186" i="6"/>
  <c r="BI186" i="6" s="1"/>
  <c r="Y137" i="6"/>
  <c r="BF137" i="6" s="1"/>
  <c r="AT137" i="6"/>
  <c r="BI137" i="6" s="1"/>
  <c r="Y195" i="6"/>
  <c r="BF195" i="6" s="1"/>
  <c r="AT195" i="6"/>
  <c r="BI195" i="6" s="1"/>
  <c r="Y123" i="6"/>
  <c r="BF123" i="6" s="1"/>
  <c r="AT123" i="6"/>
  <c r="BI123" i="6" s="1"/>
  <c r="Y219" i="6"/>
  <c r="BF219" i="6" s="1"/>
  <c r="AT219" i="6"/>
  <c r="BI219" i="6" s="1"/>
  <c r="Y104" i="6"/>
  <c r="BF104" i="6" s="1"/>
  <c r="AT104" i="6"/>
  <c r="BI104" i="6" s="1"/>
  <c r="Y158" i="6"/>
  <c r="BF158" i="6" s="1"/>
  <c r="AT158" i="6"/>
  <c r="BI158" i="6" s="1"/>
  <c r="Y201" i="6"/>
  <c r="BF201" i="6" s="1"/>
  <c r="AT201" i="6"/>
  <c r="BI201" i="6" s="1"/>
  <c r="Y124" i="6"/>
  <c r="BF124" i="6" s="1"/>
  <c r="AT124" i="6"/>
  <c r="BI124" i="6" s="1"/>
  <c r="Y142" i="6"/>
  <c r="BF142" i="6" s="1"/>
  <c r="AT142" i="6"/>
  <c r="BI142" i="6" s="1"/>
  <c r="Y172" i="6"/>
  <c r="BF172" i="6" s="1"/>
  <c r="AT172" i="6"/>
  <c r="BI172" i="6" s="1"/>
  <c r="Y191" i="6"/>
  <c r="BF191" i="6" s="1"/>
  <c r="AT191" i="6"/>
  <c r="BI191" i="6" s="1"/>
  <c r="Y209" i="6"/>
  <c r="BF209" i="6" s="1"/>
  <c r="AT209" i="6"/>
  <c r="BI209" i="6" s="1"/>
  <c r="Y252" i="6"/>
  <c r="BF252" i="6" s="1"/>
  <c r="AT252" i="6"/>
  <c r="BI252" i="6" s="1"/>
  <c r="Y151" i="6"/>
  <c r="BF151" i="6" s="1"/>
  <c r="AT151" i="6"/>
  <c r="BI151" i="6" s="1"/>
  <c r="Y108" i="6"/>
  <c r="BF108" i="6" s="1"/>
  <c r="AT108" i="6"/>
  <c r="BI108" i="6" s="1"/>
  <c r="Y141" i="6"/>
  <c r="BF141" i="6" s="1"/>
  <c r="AT141" i="6"/>
  <c r="BI141" i="6" s="1"/>
  <c r="Y180" i="6"/>
  <c r="BF180" i="6" s="1"/>
  <c r="AT180" i="6"/>
  <c r="BI180" i="6" s="1"/>
  <c r="Y197" i="6"/>
  <c r="BF197" i="6" s="1"/>
  <c r="AT197" i="6"/>
  <c r="BI197" i="6" s="1"/>
  <c r="Y228" i="6"/>
  <c r="BF228" i="6" s="1"/>
  <c r="AT228" i="6"/>
  <c r="BI228" i="6" s="1"/>
  <c r="Y136" i="6"/>
  <c r="BF136" i="6" s="1"/>
  <c r="AT136" i="6"/>
  <c r="BI136" i="6" s="1"/>
  <c r="Y127" i="6"/>
  <c r="BF127" i="6" s="1"/>
  <c r="AT127" i="6"/>
  <c r="BI127" i="6" s="1"/>
  <c r="AT25" i="6"/>
  <c r="BI25" i="6" s="1"/>
  <c r="N31" i="35" s="1"/>
  <c r="AT18" i="6"/>
  <c r="BI18" i="6" s="1"/>
  <c r="N24" i="35" s="1"/>
  <c r="AT21" i="6"/>
  <c r="BI21" i="6" s="1"/>
  <c r="N27" i="35" s="1"/>
  <c r="Y84" i="6"/>
  <c r="BF84" i="6" s="1"/>
  <c r="Y65" i="6"/>
  <c r="BF65" i="6" s="1"/>
  <c r="Y8" i="6"/>
  <c r="BF8" i="6" s="1"/>
  <c r="Y53" i="6"/>
  <c r="BF53" i="6" s="1"/>
  <c r="Y92" i="6"/>
  <c r="BF92" i="6" s="1"/>
  <c r="Y13" i="6"/>
  <c r="BF13" i="6" s="1"/>
  <c r="Y100" i="6"/>
  <c r="BF100" i="6" s="1"/>
  <c r="Y80" i="6"/>
  <c r="BF80" i="6" s="1"/>
  <c r="Y88" i="6"/>
  <c r="BF88" i="6" s="1"/>
  <c r="Y71" i="6"/>
  <c r="BF71" i="6" s="1"/>
  <c r="Y23" i="6"/>
  <c r="BF23" i="6" s="1"/>
  <c r="Y102" i="6"/>
  <c r="BF102" i="6" s="1"/>
  <c r="Y38" i="6"/>
  <c r="BF38" i="6" s="1"/>
  <c r="Y55" i="6"/>
  <c r="BF55" i="6" s="1"/>
  <c r="Y86" i="6"/>
  <c r="BF86" i="6" s="1"/>
  <c r="Y103" i="6"/>
  <c r="BF103" i="6" s="1"/>
  <c r="Y39" i="6"/>
  <c r="BF39" i="6" s="1"/>
  <c r="Y70" i="6"/>
  <c r="BF70" i="6" s="1"/>
  <c r="Y12" i="6"/>
  <c r="BF12" i="6" s="1"/>
  <c r="Y32" i="6"/>
  <c r="BF32" i="6" s="1"/>
  <c r="Y49" i="6"/>
  <c r="BF49" i="6" s="1"/>
  <c r="Y48" i="6"/>
  <c r="BF48" i="6" s="1"/>
  <c r="Y87" i="6"/>
  <c r="BF87" i="6" s="1"/>
  <c r="Y7" i="6"/>
  <c r="BF7" i="6" s="1"/>
  <c r="Y40" i="6"/>
  <c r="BF40" i="6" s="1"/>
  <c r="Y54" i="6"/>
  <c r="BF54" i="6" s="1"/>
  <c r="Y5" i="6"/>
  <c r="BF5" i="6" s="1"/>
  <c r="Y69" i="6"/>
  <c r="BF69" i="6" s="1"/>
  <c r="Y37" i="6"/>
  <c r="BF37" i="6" s="1"/>
  <c r="Y36" i="6"/>
  <c r="BF36" i="6" s="1"/>
  <c r="Y75" i="6"/>
  <c r="BF75" i="6" s="1"/>
  <c r="Y26" i="6"/>
  <c r="BF26" i="6" s="1"/>
  <c r="Y74" i="6"/>
  <c r="BF74" i="6" s="1"/>
  <c r="Y42" i="6"/>
  <c r="BF42" i="6" s="1"/>
  <c r="Y101" i="6"/>
  <c r="BF101" i="6" s="1"/>
  <c r="Y85" i="6"/>
  <c r="BF85" i="6" s="1"/>
  <c r="Y99" i="6"/>
  <c r="BF99" i="6" s="1"/>
  <c r="Y83" i="6"/>
  <c r="BF83" i="6" s="1"/>
  <c r="Y67" i="6"/>
  <c r="BF67" i="6" s="1"/>
  <c r="Y51" i="6"/>
  <c r="BF51" i="6" s="1"/>
  <c r="Y35" i="6"/>
  <c r="BF35" i="6" s="1"/>
  <c r="Y17" i="6"/>
  <c r="BF17" i="6" s="1"/>
  <c r="Y76" i="6"/>
  <c r="BF76" i="6" s="1"/>
  <c r="Y28" i="6"/>
  <c r="BF28" i="6" s="1"/>
  <c r="Y98" i="6"/>
  <c r="BF98" i="6" s="1"/>
  <c r="Y82" i="6"/>
  <c r="BF82" i="6" s="1"/>
  <c r="Y66" i="6"/>
  <c r="BF66" i="6" s="1"/>
  <c r="Y50" i="6"/>
  <c r="BF50" i="6" s="1"/>
  <c r="Y34" i="6"/>
  <c r="BF34" i="6" s="1"/>
  <c r="Y16" i="6"/>
  <c r="BF16" i="6" s="1"/>
  <c r="Y21" i="6"/>
  <c r="BF21" i="6" s="1"/>
  <c r="Y68" i="6"/>
  <c r="BF68" i="6" s="1"/>
  <c r="Y10" i="6"/>
  <c r="BF10" i="6" s="1"/>
  <c r="Y93" i="6"/>
  <c r="BF93" i="6" s="1"/>
  <c r="Y77" i="6"/>
  <c r="BF77" i="6" s="1"/>
  <c r="Y61" i="6"/>
  <c r="BF61" i="6" s="1"/>
  <c r="Y45" i="6"/>
  <c r="BF45" i="6" s="1"/>
  <c r="Y29" i="6"/>
  <c r="BF29" i="6" s="1"/>
  <c r="Y72" i="6"/>
  <c r="BF72" i="6" s="1"/>
  <c r="Y6" i="6"/>
  <c r="BF6" i="6" s="1"/>
  <c r="Y91" i="6"/>
  <c r="BF91" i="6" s="1"/>
  <c r="Y59" i="6"/>
  <c r="BF59" i="6" s="1"/>
  <c r="Y43" i="6"/>
  <c r="BF43" i="6" s="1"/>
  <c r="Y52" i="6"/>
  <c r="BF52" i="6" s="1"/>
  <c r="Y90" i="6"/>
  <c r="BF90" i="6" s="1"/>
  <c r="Y58" i="6"/>
  <c r="BF58" i="6" s="1"/>
  <c r="Y24" i="6"/>
  <c r="BF24" i="6" s="1"/>
  <c r="Y44" i="6"/>
  <c r="BF44" i="6" s="1"/>
  <c r="Y11" i="6"/>
  <c r="BF11" i="6" s="1"/>
  <c r="Y27" i="6"/>
  <c r="BF27" i="6" s="1"/>
  <c r="Y97" i="6"/>
  <c r="BF97" i="6" s="1"/>
  <c r="Y81" i="6"/>
  <c r="BF81" i="6" s="1"/>
  <c r="Y33" i="6"/>
  <c r="BF33" i="6" s="1"/>
  <c r="Y95" i="6"/>
  <c r="BF95" i="6" s="1"/>
  <c r="Y79" i="6"/>
  <c r="BF79" i="6" s="1"/>
  <c r="Y63" i="6"/>
  <c r="BF63" i="6" s="1"/>
  <c r="Y47" i="6"/>
  <c r="BF47" i="6" s="1"/>
  <c r="Y31" i="6"/>
  <c r="BF31" i="6" s="1"/>
  <c r="Y19" i="6"/>
  <c r="BF19" i="6" s="1"/>
  <c r="Y25" i="6"/>
  <c r="BF25" i="6" s="1"/>
  <c r="Y64" i="6"/>
  <c r="BF64" i="6" s="1"/>
  <c r="Y14" i="6"/>
  <c r="BF14" i="6" s="1"/>
  <c r="Y94" i="6"/>
  <c r="BF94" i="6" s="1"/>
  <c r="Y78" i="6"/>
  <c r="BF78" i="6" s="1"/>
  <c r="Y62" i="6"/>
  <c r="BF62" i="6" s="1"/>
  <c r="Y46" i="6"/>
  <c r="BF46" i="6" s="1"/>
  <c r="Y30" i="6"/>
  <c r="BF30" i="6" s="1"/>
  <c r="Y20" i="6"/>
  <c r="BF20" i="6" s="1"/>
  <c r="Y96" i="6"/>
  <c r="BF96" i="6" s="1"/>
  <c r="Y56" i="6"/>
  <c r="BF56" i="6" s="1"/>
  <c r="Y22" i="6"/>
  <c r="BF22" i="6" s="1"/>
  <c r="Y89" i="6"/>
  <c r="BF89" i="6" s="1"/>
  <c r="Y73" i="6"/>
  <c r="BF73" i="6" s="1"/>
  <c r="Y57" i="6"/>
  <c r="BF57" i="6" s="1"/>
  <c r="Y41" i="6"/>
  <c r="BF41" i="6" s="1"/>
  <c r="Y9" i="6"/>
  <c r="BF9" i="6" s="1"/>
  <c r="Y60" i="6"/>
  <c r="BF60" i="6" s="1"/>
  <c r="Y18" i="6"/>
  <c r="BF18" i="6" s="1"/>
  <c r="AX233" i="6"/>
  <c r="AA233" i="6"/>
  <c r="BG233" i="6" s="1"/>
  <c r="AX140" i="6"/>
  <c r="AA140" i="6"/>
  <c r="BG140" i="6" s="1"/>
  <c r="AX211" i="6"/>
  <c r="AA211" i="6"/>
  <c r="BG211" i="6" s="1"/>
  <c r="AX240" i="6"/>
  <c r="AA240" i="6"/>
  <c r="BG240" i="6" s="1"/>
  <c r="AX223" i="6"/>
  <c r="AA223" i="6"/>
  <c r="BG223" i="6" s="1"/>
  <c r="AX148" i="6"/>
  <c r="AA148" i="6"/>
  <c r="BG148" i="6" s="1"/>
  <c r="AX210" i="6"/>
  <c r="AA210" i="6"/>
  <c r="BG210" i="6" s="1"/>
  <c r="AX179" i="6"/>
  <c r="AA179" i="6"/>
  <c r="BG179" i="6" s="1"/>
  <c r="AX247" i="6"/>
  <c r="AA247" i="6"/>
  <c r="BG247" i="6" s="1"/>
  <c r="AX185" i="6"/>
  <c r="AA185" i="6"/>
  <c r="BG185" i="6" s="1"/>
  <c r="AX154" i="6"/>
  <c r="AA154" i="6"/>
  <c r="BG154" i="6" s="1"/>
  <c r="AX135" i="6"/>
  <c r="AA135" i="6"/>
  <c r="BG135" i="6" s="1"/>
  <c r="AX216" i="6"/>
  <c r="AA216" i="6"/>
  <c r="BG216" i="6" s="1"/>
  <c r="AX144" i="6"/>
  <c r="AA144" i="6"/>
  <c r="BG144" i="6" s="1"/>
  <c r="AX120" i="6"/>
  <c r="AA120" i="6"/>
  <c r="BG120" i="6" s="1"/>
  <c r="AX232" i="6"/>
  <c r="AA232" i="6"/>
  <c r="BG232" i="6" s="1"/>
  <c r="AX186" i="6"/>
  <c r="AA186" i="6"/>
  <c r="BG186" i="6" s="1"/>
  <c r="AX137" i="6"/>
  <c r="AA137" i="6"/>
  <c r="BG137" i="6" s="1"/>
  <c r="AX195" i="6"/>
  <c r="AA195" i="6"/>
  <c r="BG195" i="6" s="1"/>
  <c r="AX123" i="6"/>
  <c r="AA123" i="6"/>
  <c r="BG123" i="6" s="1"/>
  <c r="AX219" i="6"/>
  <c r="AA219" i="6"/>
  <c r="BG219" i="6" s="1"/>
  <c r="AX104" i="6"/>
  <c r="AA104" i="6"/>
  <c r="BG104" i="6" s="1"/>
  <c r="AX158" i="6"/>
  <c r="AA158" i="6"/>
  <c r="BG158" i="6" s="1"/>
  <c r="AX201" i="6"/>
  <c r="AA201" i="6"/>
  <c r="BG201" i="6" s="1"/>
  <c r="AX124" i="6"/>
  <c r="AA124" i="6"/>
  <c r="BG124" i="6" s="1"/>
  <c r="AX142" i="6"/>
  <c r="AA142" i="6"/>
  <c r="BG142" i="6" s="1"/>
  <c r="AX172" i="6"/>
  <c r="AA172" i="6"/>
  <c r="BG172" i="6" s="1"/>
  <c r="AX191" i="6"/>
  <c r="AA191" i="6"/>
  <c r="BG191" i="6" s="1"/>
  <c r="AX209" i="6"/>
  <c r="AA209" i="6"/>
  <c r="BG209" i="6" s="1"/>
  <c r="AX252" i="6"/>
  <c r="AA252" i="6"/>
  <c r="BG252" i="6" s="1"/>
  <c r="AX151" i="6"/>
  <c r="AA151" i="6"/>
  <c r="BG151" i="6" s="1"/>
  <c r="AX108" i="6"/>
  <c r="AA108" i="6"/>
  <c r="BG108" i="6" s="1"/>
  <c r="AX141" i="6"/>
  <c r="AA141" i="6"/>
  <c r="BG141" i="6" s="1"/>
  <c r="AX180" i="6"/>
  <c r="AA180" i="6"/>
  <c r="BG180" i="6" s="1"/>
  <c r="AX197" i="6"/>
  <c r="AA197" i="6"/>
  <c r="BG197" i="6" s="1"/>
  <c r="AX228" i="6"/>
  <c r="AA228" i="6"/>
  <c r="BG228" i="6" s="1"/>
  <c r="AX136" i="6"/>
  <c r="AA136" i="6"/>
  <c r="BG136" i="6" s="1"/>
  <c r="AX127" i="6"/>
  <c r="AA127" i="6"/>
  <c r="BG127" i="6" s="1"/>
  <c r="AA99" i="6"/>
  <c r="BG99" i="6" s="1"/>
  <c r="AX91" i="6"/>
  <c r="AX83" i="6"/>
  <c r="AX75" i="6"/>
  <c r="AX67" i="6"/>
  <c r="AX59" i="6"/>
  <c r="AX51" i="6"/>
  <c r="AX43" i="6"/>
  <c r="AX35" i="6"/>
  <c r="AX7" i="6"/>
  <c r="AX15" i="6"/>
  <c r="AX23" i="6"/>
  <c r="AA17" i="6"/>
  <c r="BG17" i="6" s="1"/>
  <c r="AA102" i="6"/>
  <c r="BG102" i="6" s="1"/>
  <c r="AA94" i="6"/>
  <c r="BG94" i="6" s="1"/>
  <c r="AA86" i="6"/>
  <c r="BG86" i="6" s="1"/>
  <c r="AA78" i="6"/>
  <c r="BG78" i="6" s="1"/>
  <c r="AA70" i="6"/>
  <c r="BG70" i="6" s="1"/>
  <c r="AA62" i="6"/>
  <c r="BG62" i="6" s="1"/>
  <c r="AA54" i="6"/>
  <c r="BG54" i="6" s="1"/>
  <c r="AA46" i="6"/>
  <c r="BG46" i="6" s="1"/>
  <c r="AA30" i="6"/>
  <c r="BG30" i="6" s="1"/>
  <c r="AA97" i="6"/>
  <c r="BG97" i="6" s="1"/>
  <c r="AA89" i="6"/>
  <c r="BG89" i="6" s="1"/>
  <c r="AA81" i="6"/>
  <c r="BG81" i="6" s="1"/>
  <c r="AA73" i="6"/>
  <c r="BG73" i="6" s="1"/>
  <c r="AA65" i="6"/>
  <c r="BG65" i="6" s="1"/>
  <c r="AA57" i="6"/>
  <c r="BG57" i="6" s="1"/>
  <c r="AA49" i="6"/>
  <c r="BG49" i="6" s="1"/>
  <c r="AX21" i="6"/>
  <c r="AA96" i="6"/>
  <c r="BG96" i="6" s="1"/>
  <c r="AA88" i="6"/>
  <c r="BG88" i="6" s="1"/>
  <c r="AA80" i="6"/>
  <c r="BG80" i="6" s="1"/>
  <c r="AA72" i="6"/>
  <c r="BG72" i="6" s="1"/>
  <c r="AA64" i="6"/>
  <c r="BG64" i="6" s="1"/>
  <c r="AA56" i="6"/>
  <c r="BG56" i="6" s="1"/>
  <c r="AA48" i="6"/>
  <c r="BG48" i="6" s="1"/>
  <c r="AA14" i="6"/>
  <c r="BG14" i="6" s="1"/>
  <c r="AA22" i="6"/>
  <c r="BG22" i="6" s="1"/>
  <c r="AX229" i="6"/>
  <c r="AA229" i="6"/>
  <c r="BG229" i="6" s="1"/>
  <c r="AX128" i="6"/>
  <c r="AA128" i="6"/>
  <c r="BG128" i="6" s="1"/>
  <c r="AX246" i="6"/>
  <c r="AA246" i="6"/>
  <c r="BG246" i="6" s="1"/>
  <c r="AX231" i="6"/>
  <c r="AA231" i="6"/>
  <c r="BG231" i="6" s="1"/>
  <c r="AX206" i="6"/>
  <c r="AA206" i="6"/>
  <c r="BG206" i="6" s="1"/>
  <c r="AX150" i="6"/>
  <c r="AA150" i="6"/>
  <c r="BG150" i="6" s="1"/>
  <c r="AX254" i="6"/>
  <c r="AA254" i="6"/>
  <c r="BG254" i="6" s="1"/>
  <c r="AX250" i="6"/>
  <c r="AA250" i="6"/>
  <c r="BG250" i="6" s="1"/>
  <c r="AX227" i="6"/>
  <c r="AA227" i="6"/>
  <c r="BG227" i="6" s="1"/>
  <c r="AX181" i="6"/>
  <c r="AA181" i="6"/>
  <c r="BG181" i="6" s="1"/>
  <c r="AX182" i="6"/>
  <c r="AA182" i="6"/>
  <c r="BG182" i="6" s="1"/>
  <c r="AX253" i="6"/>
  <c r="AA253" i="6"/>
  <c r="BG253" i="6" s="1"/>
  <c r="AX190" i="6"/>
  <c r="AA190" i="6"/>
  <c r="BG190" i="6" s="1"/>
  <c r="AX139" i="6"/>
  <c r="AA139" i="6"/>
  <c r="BG139" i="6" s="1"/>
  <c r="AX149" i="6"/>
  <c r="AA149" i="6"/>
  <c r="BG149" i="6" s="1"/>
  <c r="AX202" i="6"/>
  <c r="AA202" i="6"/>
  <c r="BG202" i="6" s="1"/>
  <c r="AX134" i="6"/>
  <c r="AA134" i="6"/>
  <c r="BG134" i="6" s="1"/>
  <c r="AX168" i="6"/>
  <c r="AA168" i="6"/>
  <c r="BG168" i="6" s="1"/>
  <c r="AX213" i="6"/>
  <c r="AA213" i="6"/>
  <c r="BG213" i="6" s="1"/>
  <c r="AX116" i="6"/>
  <c r="AA116" i="6"/>
  <c r="BG116" i="6" s="1"/>
  <c r="AX198" i="6"/>
  <c r="AA198" i="6"/>
  <c r="BG198" i="6" s="1"/>
  <c r="AX159" i="6"/>
  <c r="AA159" i="6"/>
  <c r="BG159" i="6" s="1"/>
  <c r="AX153" i="6"/>
  <c r="AA153" i="6"/>
  <c r="BG153" i="6" s="1"/>
  <c r="AX203" i="6"/>
  <c r="AA203" i="6"/>
  <c r="BG203" i="6" s="1"/>
  <c r="AX121" i="6"/>
  <c r="AA121" i="6"/>
  <c r="BG121" i="6" s="1"/>
  <c r="AX146" i="6"/>
  <c r="AA146" i="6"/>
  <c r="BG146" i="6" s="1"/>
  <c r="AX178" i="6"/>
  <c r="AA178" i="6"/>
  <c r="BG178" i="6" s="1"/>
  <c r="AX205" i="6"/>
  <c r="AA205" i="6"/>
  <c r="BG205" i="6" s="1"/>
  <c r="AX241" i="6"/>
  <c r="AA241" i="6"/>
  <c r="BG241" i="6" s="1"/>
  <c r="AX118" i="6"/>
  <c r="AA118" i="6"/>
  <c r="BG118" i="6" s="1"/>
  <c r="AX155" i="6"/>
  <c r="AA155" i="6"/>
  <c r="BG155" i="6" s="1"/>
  <c r="AX119" i="6"/>
  <c r="AA119" i="6"/>
  <c r="BG119" i="6" s="1"/>
  <c r="AX157" i="6"/>
  <c r="AA157" i="6"/>
  <c r="BG157" i="6" s="1"/>
  <c r="AX171" i="6"/>
  <c r="AA171" i="6"/>
  <c r="BG171" i="6" s="1"/>
  <c r="AX207" i="6"/>
  <c r="AA207" i="6"/>
  <c r="BG207" i="6" s="1"/>
  <c r="AX243" i="6"/>
  <c r="AA243" i="6"/>
  <c r="BG243" i="6" s="1"/>
  <c r="AX129" i="6"/>
  <c r="AA129" i="6"/>
  <c r="BG129" i="6" s="1"/>
  <c r="AX105" i="6"/>
  <c r="AA105" i="6"/>
  <c r="BG105" i="6" s="1"/>
  <c r="AX242" i="6"/>
  <c r="AA242" i="6"/>
  <c r="BG242" i="6" s="1"/>
  <c r="AX132" i="6"/>
  <c r="AA132" i="6"/>
  <c r="BG132" i="6" s="1"/>
  <c r="AX130" i="6"/>
  <c r="AA130" i="6"/>
  <c r="BG130" i="6" s="1"/>
  <c r="AX225" i="6"/>
  <c r="AA225" i="6"/>
  <c r="BG225" i="6" s="1"/>
  <c r="AX188" i="6"/>
  <c r="AA188" i="6"/>
  <c r="BG188" i="6" s="1"/>
  <c r="AX166" i="6"/>
  <c r="AA166" i="6"/>
  <c r="BG166" i="6" s="1"/>
  <c r="AX110" i="6"/>
  <c r="AA110" i="6"/>
  <c r="BG110" i="6" s="1"/>
  <c r="AX238" i="6"/>
  <c r="AA238" i="6"/>
  <c r="BG238" i="6" s="1"/>
  <c r="AX212" i="6"/>
  <c r="AA212" i="6"/>
  <c r="BG212" i="6" s="1"/>
  <c r="AX177" i="6"/>
  <c r="AA177" i="6"/>
  <c r="BG177" i="6" s="1"/>
  <c r="AX217" i="6"/>
  <c r="AA217" i="6"/>
  <c r="BG217" i="6" s="1"/>
  <c r="AX251" i="6"/>
  <c r="AA251" i="6"/>
  <c r="BG251" i="6" s="1"/>
  <c r="AX165" i="6"/>
  <c r="AA165" i="6"/>
  <c r="BG165" i="6" s="1"/>
  <c r="AX143" i="6"/>
  <c r="AA143" i="6"/>
  <c r="BG143" i="6" s="1"/>
  <c r="AX193" i="6"/>
  <c r="AA193" i="6"/>
  <c r="BG193" i="6" s="1"/>
  <c r="AX196" i="6"/>
  <c r="AA196" i="6"/>
  <c r="BG196" i="6" s="1"/>
  <c r="AX115" i="6"/>
  <c r="AA115" i="6"/>
  <c r="BG115" i="6" s="1"/>
  <c r="AX176" i="6"/>
  <c r="AA176" i="6"/>
  <c r="BG176" i="6" s="1"/>
  <c r="AX237" i="6"/>
  <c r="AA237" i="6"/>
  <c r="BG237" i="6" s="1"/>
  <c r="AX106" i="6"/>
  <c r="AA106" i="6"/>
  <c r="BG106" i="6" s="1"/>
  <c r="AX204" i="6"/>
  <c r="AA204" i="6"/>
  <c r="BG204" i="6" s="1"/>
  <c r="AX126" i="6"/>
  <c r="AA126" i="6"/>
  <c r="BG126" i="6" s="1"/>
  <c r="AX170" i="6"/>
  <c r="AA170" i="6"/>
  <c r="BG170" i="6" s="1"/>
  <c r="AX214" i="6"/>
  <c r="AA214" i="6"/>
  <c r="BG214" i="6" s="1"/>
  <c r="AX107" i="6"/>
  <c r="AA107" i="6"/>
  <c r="BG107" i="6" s="1"/>
  <c r="AX145" i="6"/>
  <c r="AA145" i="6"/>
  <c r="BG145" i="6" s="1"/>
  <c r="AX184" i="6"/>
  <c r="AA184" i="6"/>
  <c r="BG184" i="6" s="1"/>
  <c r="AX224" i="6"/>
  <c r="AA224" i="6"/>
  <c r="BG224" i="6" s="1"/>
  <c r="AX235" i="6"/>
  <c r="AA235" i="6"/>
  <c r="BG235" i="6" s="1"/>
  <c r="AX169" i="6"/>
  <c r="AA169" i="6"/>
  <c r="BG169" i="6" s="1"/>
  <c r="AX131" i="6"/>
  <c r="AA131" i="6"/>
  <c r="BG131" i="6" s="1"/>
  <c r="AX133" i="6"/>
  <c r="AA133" i="6"/>
  <c r="BG133" i="6" s="1"/>
  <c r="AX162" i="6"/>
  <c r="AA162" i="6"/>
  <c r="BG162" i="6" s="1"/>
  <c r="AX187" i="6"/>
  <c r="AA187" i="6"/>
  <c r="BG187" i="6" s="1"/>
  <c r="AX218" i="6"/>
  <c r="AA218" i="6"/>
  <c r="BG218" i="6" s="1"/>
  <c r="AX249" i="6"/>
  <c r="AA249" i="6"/>
  <c r="BG249" i="6" s="1"/>
  <c r="AX117" i="6"/>
  <c r="AA117" i="6"/>
  <c r="BG117" i="6" s="1"/>
  <c r="AA103" i="6"/>
  <c r="BG103" i="6" s="1"/>
  <c r="AA95" i="6"/>
  <c r="BG95" i="6" s="1"/>
  <c r="AX87" i="6"/>
  <c r="AX79" i="6"/>
  <c r="AX71" i="6"/>
  <c r="AX63" i="6"/>
  <c r="AX55" i="6"/>
  <c r="AX47" i="6"/>
  <c r="AX39" i="6"/>
  <c r="AX31" i="6"/>
  <c r="AX11" i="6"/>
  <c r="AX19" i="6"/>
  <c r="AX27" i="6"/>
  <c r="AA24" i="6"/>
  <c r="BG24" i="6" s="1"/>
  <c r="AA98" i="6"/>
  <c r="BG98" i="6" s="1"/>
  <c r="AA90" i="6"/>
  <c r="BG90" i="6" s="1"/>
  <c r="AA82" i="6"/>
  <c r="BG82" i="6" s="1"/>
  <c r="AA74" i="6"/>
  <c r="BG74" i="6" s="1"/>
  <c r="AA66" i="6"/>
  <c r="BG66" i="6" s="1"/>
  <c r="AA58" i="6"/>
  <c r="BG58" i="6" s="1"/>
  <c r="AA50" i="6"/>
  <c r="BG50" i="6" s="1"/>
  <c r="AA42" i="6"/>
  <c r="BG42" i="6" s="1"/>
  <c r="AA16" i="6"/>
  <c r="BG16" i="6" s="1"/>
  <c r="AA101" i="6"/>
  <c r="BG101" i="6" s="1"/>
  <c r="AA93" i="6"/>
  <c r="BG93" i="6" s="1"/>
  <c r="AX85" i="6"/>
  <c r="AA77" i="6"/>
  <c r="BG77" i="6" s="1"/>
  <c r="AX69" i="6"/>
  <c r="AX61" i="6"/>
  <c r="AA53" i="6"/>
  <c r="BG53" i="6" s="1"/>
  <c r="AX45" i="6"/>
  <c r="AX37" i="6"/>
  <c r="AX29" i="6"/>
  <c r="AX13" i="6"/>
  <c r="AA100" i="6"/>
  <c r="BG100" i="6" s="1"/>
  <c r="AA92" i="6"/>
  <c r="BG92" i="6" s="1"/>
  <c r="AA84" i="6"/>
  <c r="BG84" i="6" s="1"/>
  <c r="AA76" i="6"/>
  <c r="BG76" i="6" s="1"/>
  <c r="AA68" i="6"/>
  <c r="BG68" i="6" s="1"/>
  <c r="AA60" i="6"/>
  <c r="BG60" i="6" s="1"/>
  <c r="AA52" i="6"/>
  <c r="BG52" i="6" s="1"/>
  <c r="AA36" i="6"/>
  <c r="BG36" i="6" s="1"/>
  <c r="AX236" i="6"/>
  <c r="AA236" i="6"/>
  <c r="BG236" i="6" s="1"/>
  <c r="AX163" i="6"/>
  <c r="AA163" i="6"/>
  <c r="BG163" i="6" s="1"/>
  <c r="AX164" i="6"/>
  <c r="AA164" i="6"/>
  <c r="BG164" i="6" s="1"/>
  <c r="AX245" i="6"/>
  <c r="AA245" i="6"/>
  <c r="BG245" i="6" s="1"/>
  <c r="AX222" i="6"/>
  <c r="AA222" i="6"/>
  <c r="BG222" i="6" s="1"/>
  <c r="AX156" i="6"/>
  <c r="AA156" i="6"/>
  <c r="BG156" i="6" s="1"/>
  <c r="AX199" i="6"/>
  <c r="AA199" i="6"/>
  <c r="BG199" i="6" s="1"/>
  <c r="AX173" i="6"/>
  <c r="AA173" i="6"/>
  <c r="BG173" i="6" s="1"/>
  <c r="AX234" i="6"/>
  <c r="AA234" i="6"/>
  <c r="BG234" i="6" s="1"/>
  <c r="AX192" i="6"/>
  <c r="AA192" i="6"/>
  <c r="BG192" i="6" s="1"/>
  <c r="AX112" i="6"/>
  <c r="AA112" i="6"/>
  <c r="BG112" i="6" s="1"/>
  <c r="AX226" i="6"/>
  <c r="AA226" i="6"/>
  <c r="BG226" i="6" s="1"/>
  <c r="AX220" i="6"/>
  <c r="AA220" i="6"/>
  <c r="BG220" i="6" s="1"/>
  <c r="AX152" i="6"/>
  <c r="AA152" i="6"/>
  <c r="BG152" i="6" s="1"/>
  <c r="AX125" i="6"/>
  <c r="AA125" i="6"/>
  <c r="BG125" i="6" s="1"/>
  <c r="AX194" i="6"/>
  <c r="AA194" i="6"/>
  <c r="BG194" i="6" s="1"/>
  <c r="AX208" i="6"/>
  <c r="AA208" i="6"/>
  <c r="BG208" i="6" s="1"/>
  <c r="AX111" i="6"/>
  <c r="AA111" i="6"/>
  <c r="BG111" i="6" s="1"/>
  <c r="AX183" i="6"/>
  <c r="AA183" i="6"/>
  <c r="BG183" i="6" s="1"/>
  <c r="AX248" i="6"/>
  <c r="AA248" i="6"/>
  <c r="BG248" i="6" s="1"/>
  <c r="AX215" i="6"/>
  <c r="AA215" i="6"/>
  <c r="BG215" i="6" s="1"/>
  <c r="AX200" i="6"/>
  <c r="AA200" i="6"/>
  <c r="BG200" i="6" s="1"/>
  <c r="AX113" i="6"/>
  <c r="AA113" i="6"/>
  <c r="BG113" i="6" s="1"/>
  <c r="AX167" i="6"/>
  <c r="AA167" i="6"/>
  <c r="BG167" i="6" s="1"/>
  <c r="AX239" i="6"/>
  <c r="AA239" i="6"/>
  <c r="BG239" i="6" s="1"/>
  <c r="AX109" i="6"/>
  <c r="AA109" i="6"/>
  <c r="BG109" i="6" s="1"/>
  <c r="AX161" i="6"/>
  <c r="AA161" i="6"/>
  <c r="BG161" i="6" s="1"/>
  <c r="AX175" i="6"/>
  <c r="AA175" i="6"/>
  <c r="BG175" i="6" s="1"/>
  <c r="AX221" i="6"/>
  <c r="AA221" i="6"/>
  <c r="BG221" i="6" s="1"/>
  <c r="AX244" i="6"/>
  <c r="AA244" i="6"/>
  <c r="BG244" i="6" s="1"/>
  <c r="AX160" i="6"/>
  <c r="AA160" i="6"/>
  <c r="BG160" i="6" s="1"/>
  <c r="AX122" i="6"/>
  <c r="AA122" i="6"/>
  <c r="BG122" i="6" s="1"/>
  <c r="AX138" i="6"/>
  <c r="AA138" i="6"/>
  <c r="BG138" i="6" s="1"/>
  <c r="AX174" i="6"/>
  <c r="AA174" i="6"/>
  <c r="BG174" i="6" s="1"/>
  <c r="AX189" i="6"/>
  <c r="AA189" i="6"/>
  <c r="BG189" i="6" s="1"/>
  <c r="AX230" i="6"/>
  <c r="AA230" i="6"/>
  <c r="BG230" i="6" s="1"/>
  <c r="AX147" i="6"/>
  <c r="AA147" i="6"/>
  <c r="BG147" i="6" s="1"/>
  <c r="AX114" i="6"/>
  <c r="AA114" i="6"/>
  <c r="BG114" i="6" s="1"/>
  <c r="W242" i="6"/>
  <c r="BH242" i="6" s="1"/>
  <c r="W132" i="6"/>
  <c r="BH132" i="6" s="1"/>
  <c r="W130" i="6"/>
  <c r="BH130" i="6" s="1"/>
  <c r="W225" i="6"/>
  <c r="BH225" i="6" s="1"/>
  <c r="W188" i="6"/>
  <c r="BH188" i="6" s="1"/>
  <c r="W166" i="6"/>
  <c r="BH166" i="6" s="1"/>
  <c r="W110" i="6"/>
  <c r="BH110" i="6" s="1"/>
  <c r="W238" i="6"/>
  <c r="BH238" i="6" s="1"/>
  <c r="W212" i="6"/>
  <c r="BH212" i="6" s="1"/>
  <c r="W177" i="6"/>
  <c r="BH177" i="6" s="1"/>
  <c r="W217" i="6"/>
  <c r="BH217" i="6" s="1"/>
  <c r="W251" i="6"/>
  <c r="BH251" i="6" s="1"/>
  <c r="W165" i="6"/>
  <c r="BH165" i="6" s="1"/>
  <c r="W143" i="6"/>
  <c r="BH143" i="6" s="1"/>
  <c r="W193" i="6"/>
  <c r="BH193" i="6" s="1"/>
  <c r="W196" i="6"/>
  <c r="BH196" i="6" s="1"/>
  <c r="W115" i="6"/>
  <c r="BH115" i="6" s="1"/>
  <c r="W176" i="6"/>
  <c r="BH176" i="6" s="1"/>
  <c r="W237" i="6"/>
  <c r="BH237" i="6" s="1"/>
  <c r="W106" i="6"/>
  <c r="BH106" i="6" s="1"/>
  <c r="W204" i="6"/>
  <c r="BH204" i="6" s="1"/>
  <c r="W126" i="6"/>
  <c r="BH126" i="6" s="1"/>
  <c r="W170" i="6"/>
  <c r="BH170" i="6" s="1"/>
  <c r="W214" i="6"/>
  <c r="BH214" i="6" s="1"/>
  <c r="W107" i="6"/>
  <c r="BH107" i="6" s="1"/>
  <c r="W145" i="6"/>
  <c r="BH145" i="6" s="1"/>
  <c r="W184" i="6"/>
  <c r="BH184" i="6" s="1"/>
  <c r="W224" i="6"/>
  <c r="BH224" i="6" s="1"/>
  <c r="W235" i="6"/>
  <c r="BH235" i="6" s="1"/>
  <c r="W169" i="6"/>
  <c r="BH169" i="6" s="1"/>
  <c r="W131" i="6"/>
  <c r="BH131" i="6" s="1"/>
  <c r="W133" i="6"/>
  <c r="BH133" i="6" s="1"/>
  <c r="W162" i="6"/>
  <c r="BH162" i="6" s="1"/>
  <c r="W187" i="6"/>
  <c r="BH187" i="6" s="1"/>
  <c r="W218" i="6"/>
  <c r="BH218" i="6" s="1"/>
  <c r="W249" i="6"/>
  <c r="BH249" i="6" s="1"/>
  <c r="W117" i="6"/>
  <c r="BH117" i="6" s="1"/>
  <c r="W236" i="6"/>
  <c r="BH236" i="6" s="1"/>
  <c r="W163" i="6"/>
  <c r="BH163" i="6" s="1"/>
  <c r="W164" i="6"/>
  <c r="BH164" i="6" s="1"/>
  <c r="W245" i="6"/>
  <c r="BH245" i="6" s="1"/>
  <c r="W222" i="6"/>
  <c r="BH222" i="6" s="1"/>
  <c r="W156" i="6"/>
  <c r="BH156" i="6" s="1"/>
  <c r="W199" i="6"/>
  <c r="BH199" i="6" s="1"/>
  <c r="W173" i="6"/>
  <c r="BH173" i="6" s="1"/>
  <c r="W234" i="6"/>
  <c r="BH234" i="6" s="1"/>
  <c r="W192" i="6"/>
  <c r="BH192" i="6" s="1"/>
  <c r="W112" i="6"/>
  <c r="BH112" i="6" s="1"/>
  <c r="W226" i="6"/>
  <c r="BH226" i="6" s="1"/>
  <c r="W220" i="6"/>
  <c r="BH220" i="6" s="1"/>
  <c r="W152" i="6"/>
  <c r="BH152" i="6" s="1"/>
  <c r="W125" i="6"/>
  <c r="BH125" i="6" s="1"/>
  <c r="W194" i="6"/>
  <c r="BH194" i="6" s="1"/>
  <c r="W208" i="6"/>
  <c r="BH208" i="6" s="1"/>
  <c r="W111" i="6"/>
  <c r="BH111" i="6" s="1"/>
  <c r="W183" i="6"/>
  <c r="BH183" i="6" s="1"/>
  <c r="W248" i="6"/>
  <c r="BH248" i="6" s="1"/>
  <c r="W215" i="6"/>
  <c r="BH215" i="6" s="1"/>
  <c r="W200" i="6"/>
  <c r="BH200" i="6" s="1"/>
  <c r="W113" i="6"/>
  <c r="BH113" i="6" s="1"/>
  <c r="W167" i="6"/>
  <c r="BH167" i="6" s="1"/>
  <c r="W239" i="6"/>
  <c r="BH239" i="6" s="1"/>
  <c r="W109" i="6"/>
  <c r="BH109" i="6" s="1"/>
  <c r="W161" i="6"/>
  <c r="BH161" i="6" s="1"/>
  <c r="W175" i="6"/>
  <c r="BH175" i="6" s="1"/>
  <c r="W221" i="6"/>
  <c r="BH221" i="6" s="1"/>
  <c r="W244" i="6"/>
  <c r="BH244" i="6" s="1"/>
  <c r="W160" i="6"/>
  <c r="BH160" i="6" s="1"/>
  <c r="W122" i="6"/>
  <c r="BH122" i="6" s="1"/>
  <c r="W138" i="6"/>
  <c r="BH138" i="6" s="1"/>
  <c r="W174" i="6"/>
  <c r="BH174" i="6" s="1"/>
  <c r="W189" i="6"/>
  <c r="BH189" i="6" s="1"/>
  <c r="W230" i="6"/>
  <c r="BH230" i="6" s="1"/>
  <c r="W147" i="6"/>
  <c r="BH147" i="6" s="1"/>
  <c r="W114" i="6"/>
  <c r="BH114" i="6" s="1"/>
  <c r="W233" i="6"/>
  <c r="BH233" i="6" s="1"/>
  <c r="W140" i="6"/>
  <c r="BH140" i="6" s="1"/>
  <c r="W211" i="6"/>
  <c r="BH211" i="6" s="1"/>
  <c r="W240" i="6"/>
  <c r="BH240" i="6" s="1"/>
  <c r="W223" i="6"/>
  <c r="BH223" i="6" s="1"/>
  <c r="W148" i="6"/>
  <c r="BH148" i="6" s="1"/>
  <c r="W210" i="6"/>
  <c r="BH210" i="6" s="1"/>
  <c r="W179" i="6"/>
  <c r="BH179" i="6" s="1"/>
  <c r="W247" i="6"/>
  <c r="BH247" i="6" s="1"/>
  <c r="W185" i="6"/>
  <c r="BH185" i="6" s="1"/>
  <c r="W154" i="6"/>
  <c r="BH154" i="6" s="1"/>
  <c r="W135" i="6"/>
  <c r="BH135" i="6" s="1"/>
  <c r="W216" i="6"/>
  <c r="BH216" i="6" s="1"/>
  <c r="W144" i="6"/>
  <c r="BH144" i="6" s="1"/>
  <c r="W120" i="6"/>
  <c r="BH120" i="6" s="1"/>
  <c r="W232" i="6"/>
  <c r="BH232" i="6" s="1"/>
  <c r="W186" i="6"/>
  <c r="BH186" i="6" s="1"/>
  <c r="W137" i="6"/>
  <c r="BH137" i="6" s="1"/>
  <c r="W195" i="6"/>
  <c r="BH195" i="6" s="1"/>
  <c r="W123" i="6"/>
  <c r="BH123" i="6" s="1"/>
  <c r="W219" i="6"/>
  <c r="BH219" i="6" s="1"/>
  <c r="W104" i="6"/>
  <c r="BH104" i="6" s="1"/>
  <c r="W158" i="6"/>
  <c r="BH158" i="6" s="1"/>
  <c r="W201" i="6"/>
  <c r="BH201" i="6" s="1"/>
  <c r="W124" i="6"/>
  <c r="BH124" i="6" s="1"/>
  <c r="W142" i="6"/>
  <c r="BH142" i="6" s="1"/>
  <c r="W172" i="6"/>
  <c r="BH172" i="6" s="1"/>
  <c r="W191" i="6"/>
  <c r="BH191" i="6" s="1"/>
  <c r="W209" i="6"/>
  <c r="BH209" i="6" s="1"/>
  <c r="W252" i="6"/>
  <c r="BH252" i="6" s="1"/>
  <c r="W151" i="6"/>
  <c r="BH151" i="6" s="1"/>
  <c r="W108" i="6"/>
  <c r="BH108" i="6" s="1"/>
  <c r="W141" i="6"/>
  <c r="BH141" i="6" s="1"/>
  <c r="W180" i="6"/>
  <c r="BH180" i="6" s="1"/>
  <c r="W197" i="6"/>
  <c r="BH197" i="6" s="1"/>
  <c r="W228" i="6"/>
  <c r="BH228" i="6" s="1"/>
  <c r="W136" i="6"/>
  <c r="BH136" i="6" s="1"/>
  <c r="W127" i="6"/>
  <c r="BH127" i="6" s="1"/>
  <c r="W229" i="6"/>
  <c r="BH229" i="6" s="1"/>
  <c r="W128" i="6"/>
  <c r="BH128" i="6" s="1"/>
  <c r="W246" i="6"/>
  <c r="BH246" i="6" s="1"/>
  <c r="W231" i="6"/>
  <c r="BH231" i="6" s="1"/>
  <c r="W206" i="6"/>
  <c r="BH206" i="6" s="1"/>
  <c r="W150" i="6"/>
  <c r="BH150" i="6" s="1"/>
  <c r="W254" i="6"/>
  <c r="BH254" i="6" s="1"/>
  <c r="W250" i="6"/>
  <c r="BH250" i="6" s="1"/>
  <c r="W227" i="6"/>
  <c r="BH227" i="6" s="1"/>
  <c r="W181" i="6"/>
  <c r="BH181" i="6" s="1"/>
  <c r="W182" i="6"/>
  <c r="BH182" i="6" s="1"/>
  <c r="W253" i="6"/>
  <c r="BH253" i="6" s="1"/>
  <c r="W190" i="6"/>
  <c r="BH190" i="6" s="1"/>
  <c r="W139" i="6"/>
  <c r="BH139" i="6" s="1"/>
  <c r="W149" i="6"/>
  <c r="BH149" i="6" s="1"/>
  <c r="W202" i="6"/>
  <c r="BH202" i="6" s="1"/>
  <c r="W134" i="6"/>
  <c r="BH134" i="6" s="1"/>
  <c r="W168" i="6"/>
  <c r="BH168" i="6" s="1"/>
  <c r="W213" i="6"/>
  <c r="BH213" i="6" s="1"/>
  <c r="W116" i="6"/>
  <c r="BH116" i="6" s="1"/>
  <c r="W198" i="6"/>
  <c r="BH198" i="6" s="1"/>
  <c r="W159" i="6"/>
  <c r="BH159" i="6" s="1"/>
  <c r="W153" i="6"/>
  <c r="BH153" i="6" s="1"/>
  <c r="W203" i="6"/>
  <c r="BH203" i="6" s="1"/>
  <c r="W121" i="6"/>
  <c r="BH121" i="6" s="1"/>
  <c r="W146" i="6"/>
  <c r="BH146" i="6" s="1"/>
  <c r="W178" i="6"/>
  <c r="BH178" i="6" s="1"/>
  <c r="W205" i="6"/>
  <c r="BH205" i="6" s="1"/>
  <c r="W241" i="6"/>
  <c r="BH241" i="6" s="1"/>
  <c r="W118" i="6"/>
  <c r="BH118" i="6" s="1"/>
  <c r="W155" i="6"/>
  <c r="BH155" i="6" s="1"/>
  <c r="W119" i="6"/>
  <c r="BH119" i="6" s="1"/>
  <c r="W157" i="6"/>
  <c r="BH157" i="6" s="1"/>
  <c r="W171" i="6"/>
  <c r="BH171" i="6" s="1"/>
  <c r="W207" i="6"/>
  <c r="BH207" i="6" s="1"/>
  <c r="W243" i="6"/>
  <c r="BH243" i="6" s="1"/>
  <c r="W129" i="6"/>
  <c r="BH129" i="6" s="1"/>
  <c r="W105" i="6"/>
  <c r="BH105" i="6" s="1"/>
  <c r="AV6" i="6"/>
  <c r="W5" i="6"/>
  <c r="BH5" i="6" s="1"/>
  <c r="O11" i="35" s="1"/>
  <c r="W14" i="6"/>
  <c r="BH14" i="6" s="1"/>
  <c r="O20" i="35" s="1"/>
  <c r="W46" i="6"/>
  <c r="BH46" i="6" s="1"/>
  <c r="O52" i="35" s="1"/>
  <c r="AV78" i="6"/>
  <c r="W78" i="6"/>
  <c r="BH78" i="6" s="1"/>
  <c r="W15" i="6"/>
  <c r="BH15" i="6" s="1"/>
  <c r="O21" i="35" s="1"/>
  <c r="AV31" i="6"/>
  <c r="W31" i="6"/>
  <c r="BH31" i="6" s="1"/>
  <c r="O37" i="35" s="1"/>
  <c r="W63" i="6"/>
  <c r="BH63" i="6" s="1"/>
  <c r="W95" i="6"/>
  <c r="BH95" i="6" s="1"/>
  <c r="AV57" i="6"/>
  <c r="W57" i="6"/>
  <c r="BH57" i="6" s="1"/>
  <c r="W37" i="6"/>
  <c r="BH37" i="6" s="1"/>
  <c r="O43" i="35" s="1"/>
  <c r="W81" i="6"/>
  <c r="BH81" i="6" s="1"/>
  <c r="W97" i="6"/>
  <c r="BH97" i="6" s="1"/>
  <c r="W76" i="6"/>
  <c r="BH76" i="6" s="1"/>
  <c r="AV61" i="6"/>
  <c r="W61" i="6"/>
  <c r="BH61" i="6" s="1"/>
  <c r="W45" i="6"/>
  <c r="BH45" i="6" s="1"/>
  <c r="O51" i="35" s="1"/>
  <c r="BE18" i="6"/>
  <c r="M24" i="35" s="1"/>
  <c r="W18" i="6"/>
  <c r="BH18" i="6" s="1"/>
  <c r="O24" i="35" s="1"/>
  <c r="AV50" i="6"/>
  <c r="W50" i="6"/>
  <c r="BH50" i="6" s="1"/>
  <c r="W82" i="6"/>
  <c r="BH82" i="6" s="1"/>
  <c r="W19" i="6"/>
  <c r="BH19" i="6" s="1"/>
  <c r="O25" i="35" s="1"/>
  <c r="W51" i="6"/>
  <c r="BH51" i="6" s="1"/>
  <c r="W83" i="6"/>
  <c r="BH83" i="6" s="1"/>
  <c r="W40" i="6"/>
  <c r="BH40" i="6" s="1"/>
  <c r="O46" i="35" s="1"/>
  <c r="BE17" i="6"/>
  <c r="M23" i="35" s="1"/>
  <c r="W17" i="6"/>
  <c r="BH17" i="6" s="1"/>
  <c r="O23" i="35" s="1"/>
  <c r="W80" i="6"/>
  <c r="BH80" i="6" s="1"/>
  <c r="W84" i="6"/>
  <c r="BH84" i="6" s="1"/>
  <c r="W28" i="6"/>
  <c r="BH28" i="6" s="1"/>
  <c r="O34" i="35" s="1"/>
  <c r="W7" i="6"/>
  <c r="BH7" i="6" s="1"/>
  <c r="O13" i="35" s="1"/>
  <c r="W22" i="6"/>
  <c r="BH22" i="6" s="1"/>
  <c r="O28" i="35" s="1"/>
  <c r="AV38" i="6"/>
  <c r="W38" i="6"/>
  <c r="BH38" i="6" s="1"/>
  <c r="O44" i="35" s="1"/>
  <c r="W54" i="6"/>
  <c r="BH54" i="6" s="1"/>
  <c r="W70" i="6"/>
  <c r="BH70" i="6" s="1"/>
  <c r="W86" i="6"/>
  <c r="BH86" i="6" s="1"/>
  <c r="W102" i="6"/>
  <c r="BH102" i="6" s="1"/>
  <c r="W23" i="6"/>
  <c r="BH23" i="6" s="1"/>
  <c r="O29" i="35" s="1"/>
  <c r="W39" i="6"/>
  <c r="BH39" i="6" s="1"/>
  <c r="O45" i="35" s="1"/>
  <c r="AV55" i="6"/>
  <c r="W55" i="6"/>
  <c r="BH55" i="6" s="1"/>
  <c r="W71" i="6"/>
  <c r="BH71" i="6" s="1"/>
  <c r="W87" i="6"/>
  <c r="BH87" i="6" s="1"/>
  <c r="W103" i="6"/>
  <c r="BH103" i="6" s="1"/>
  <c r="W32" i="6"/>
  <c r="BH32" i="6" s="1"/>
  <c r="O38" i="35" s="1"/>
  <c r="W89" i="6"/>
  <c r="BH89" i="6" s="1"/>
  <c r="W21" i="6"/>
  <c r="BH21" i="6" s="1"/>
  <c r="O27" i="35" s="1"/>
  <c r="W69" i="6"/>
  <c r="BH69" i="6" s="1"/>
  <c r="W12" i="6"/>
  <c r="BH12" i="6" s="1"/>
  <c r="O18" i="35" s="1"/>
  <c r="W72" i="6"/>
  <c r="BH72" i="6" s="1"/>
  <c r="W68" i="6"/>
  <c r="BH68" i="6" s="1"/>
  <c r="W49" i="6"/>
  <c r="BH49" i="6" s="1"/>
  <c r="W20" i="6"/>
  <c r="BH20" i="6" s="1"/>
  <c r="O26" i="35" s="1"/>
  <c r="H60" i="6"/>
  <c r="BD60" i="6" s="1"/>
  <c r="W60" i="6"/>
  <c r="BH60" i="6" s="1"/>
  <c r="W96" i="6"/>
  <c r="BH96" i="6" s="1"/>
  <c r="W36" i="6"/>
  <c r="BH36" i="6" s="1"/>
  <c r="O42" i="35" s="1"/>
  <c r="W30" i="6"/>
  <c r="BH30" i="6" s="1"/>
  <c r="O36" i="35" s="1"/>
  <c r="W62" i="6"/>
  <c r="BH62" i="6" s="1"/>
  <c r="W94" i="6"/>
  <c r="BH94" i="6" s="1"/>
  <c r="AV47" i="6"/>
  <c r="W47" i="6"/>
  <c r="BH47" i="6" s="1"/>
  <c r="O53" i="35" s="1"/>
  <c r="W79" i="6"/>
  <c r="BH79" i="6" s="1"/>
  <c r="W48" i="6"/>
  <c r="BH48" i="6" s="1"/>
  <c r="W13" i="6"/>
  <c r="BH13" i="6" s="1"/>
  <c r="O19" i="35" s="1"/>
  <c r="W77" i="6"/>
  <c r="BH77" i="6" s="1"/>
  <c r="W8" i="6"/>
  <c r="BH8" i="6" s="1"/>
  <c r="O14" i="35" s="1"/>
  <c r="W100" i="6"/>
  <c r="BH100" i="6" s="1"/>
  <c r="W34" i="6"/>
  <c r="BH34" i="6" s="1"/>
  <c r="O40" i="35" s="1"/>
  <c r="W66" i="6"/>
  <c r="BH66" i="6" s="1"/>
  <c r="W98" i="6"/>
  <c r="BH98" i="6" s="1"/>
  <c r="W35" i="6"/>
  <c r="BH35" i="6" s="1"/>
  <c r="O41" i="35" s="1"/>
  <c r="W67" i="6"/>
  <c r="BH67" i="6" s="1"/>
  <c r="AV99" i="6"/>
  <c r="W99" i="6"/>
  <c r="BH99" i="6" s="1"/>
  <c r="W73" i="6"/>
  <c r="BH73" i="6" s="1"/>
  <c r="W53" i="6"/>
  <c r="BH53" i="6" s="1"/>
  <c r="W88" i="6"/>
  <c r="BH88" i="6" s="1"/>
  <c r="W65" i="6"/>
  <c r="BH65" i="6" s="1"/>
  <c r="W92" i="6"/>
  <c r="BH92" i="6" s="1"/>
  <c r="W29" i="6"/>
  <c r="BH29" i="6" s="1"/>
  <c r="O35" i="35" s="1"/>
  <c r="W10" i="6"/>
  <c r="BH10" i="6" s="1"/>
  <c r="O16" i="35" s="1"/>
  <c r="W26" i="6"/>
  <c r="BH26" i="6" s="1"/>
  <c r="O32" i="35" s="1"/>
  <c r="W42" i="6"/>
  <c r="BH42" i="6" s="1"/>
  <c r="O48" i="35" s="1"/>
  <c r="W58" i="6"/>
  <c r="BH58" i="6" s="1"/>
  <c r="W74" i="6"/>
  <c r="BH74" i="6" s="1"/>
  <c r="W90" i="6"/>
  <c r="BH90" i="6" s="1"/>
  <c r="W11" i="6"/>
  <c r="BH11" i="6" s="1"/>
  <c r="O17" i="35" s="1"/>
  <c r="W27" i="6"/>
  <c r="BH27" i="6" s="1"/>
  <c r="O33" i="35" s="1"/>
  <c r="W43" i="6"/>
  <c r="BH43" i="6" s="1"/>
  <c r="O49" i="35" s="1"/>
  <c r="AV59" i="6"/>
  <c r="W59" i="6"/>
  <c r="BH59" i="6" s="1"/>
  <c r="W75" i="6"/>
  <c r="BH75" i="6" s="1"/>
  <c r="W91" i="6"/>
  <c r="BH91" i="6" s="1"/>
  <c r="W44" i="6"/>
  <c r="BH44" i="6" s="1"/>
  <c r="O50" i="35" s="1"/>
  <c r="W41" i="6"/>
  <c r="BH41" i="6" s="1"/>
  <c r="O47" i="35" s="1"/>
  <c r="W9" i="6"/>
  <c r="BH9" i="6" s="1"/>
  <c r="O15" i="35" s="1"/>
  <c r="W25" i="6"/>
  <c r="BH25" i="6" s="1"/>
  <c r="O31" i="35" s="1"/>
  <c r="W101" i="6"/>
  <c r="BH101" i="6" s="1"/>
  <c r="W85" i="6"/>
  <c r="BH85" i="6" s="1"/>
  <c r="W56" i="6"/>
  <c r="BH56" i="6" s="1"/>
  <c r="W52" i="6"/>
  <c r="BH52" i="6" s="1"/>
  <c r="H33" i="6"/>
  <c r="BD33" i="6" s="1"/>
  <c r="W33" i="6"/>
  <c r="BH33" i="6" s="1"/>
  <c r="O39" i="35" s="1"/>
  <c r="W24" i="6"/>
  <c r="BH24" i="6" s="1"/>
  <c r="O30" i="35" s="1"/>
  <c r="W64" i="6"/>
  <c r="BH64" i="6" s="1"/>
  <c r="W16" i="6"/>
  <c r="BH16" i="6" s="1"/>
  <c r="O22" i="35" s="1"/>
  <c r="W93" i="6"/>
  <c r="BH93" i="6" s="1"/>
  <c r="W6" i="6"/>
  <c r="BH6" i="6" s="1"/>
  <c r="O12" i="35" s="1"/>
  <c r="AV242" i="6"/>
  <c r="H242" i="6"/>
  <c r="BD242" i="6" s="1"/>
  <c r="H132" i="6"/>
  <c r="BD132" i="6" s="1"/>
  <c r="AV132" i="6"/>
  <c r="AV130" i="6"/>
  <c r="H130" i="6"/>
  <c r="BD130" i="6" s="1"/>
  <c r="AV225" i="6"/>
  <c r="H225" i="6"/>
  <c r="BD225" i="6" s="1"/>
  <c r="H188" i="6"/>
  <c r="BD188" i="6" s="1"/>
  <c r="AV188" i="6"/>
  <c r="AV166" i="6"/>
  <c r="H166" i="6"/>
  <c r="BD166" i="6" s="1"/>
  <c r="AV110" i="6"/>
  <c r="H110" i="6"/>
  <c r="BD110" i="6" s="1"/>
  <c r="H238" i="6"/>
  <c r="BD238" i="6" s="1"/>
  <c r="AV238" i="6"/>
  <c r="H212" i="6"/>
  <c r="BD212" i="6" s="1"/>
  <c r="AV212" i="6"/>
  <c r="AV177" i="6"/>
  <c r="H177" i="6"/>
  <c r="BD177" i="6" s="1"/>
  <c r="AV217" i="6"/>
  <c r="H217" i="6"/>
  <c r="BD217" i="6" s="1"/>
  <c r="AV251" i="6"/>
  <c r="H251" i="6"/>
  <c r="BD251" i="6" s="1"/>
  <c r="AV165" i="6"/>
  <c r="H165" i="6"/>
  <c r="BD165" i="6" s="1"/>
  <c r="AV143" i="6"/>
  <c r="H143" i="6"/>
  <c r="BD143" i="6" s="1"/>
  <c r="AV193" i="6"/>
  <c r="H193" i="6"/>
  <c r="BD193" i="6" s="1"/>
  <c r="H196" i="6"/>
  <c r="BD196" i="6" s="1"/>
  <c r="AV196" i="6"/>
  <c r="H115" i="6"/>
  <c r="BD115" i="6" s="1"/>
  <c r="AV115" i="6"/>
  <c r="AV176" i="6"/>
  <c r="H176" i="6"/>
  <c r="BD176" i="6" s="1"/>
  <c r="AV237" i="6"/>
  <c r="H237" i="6"/>
  <c r="BD237" i="6" s="1"/>
  <c r="H106" i="6"/>
  <c r="BD106" i="6" s="1"/>
  <c r="AV106" i="6"/>
  <c r="H204" i="6"/>
  <c r="BD204" i="6" s="1"/>
  <c r="AV204" i="6"/>
  <c r="H126" i="6"/>
  <c r="BD126" i="6" s="1"/>
  <c r="AV126" i="6"/>
  <c r="AV170" i="6"/>
  <c r="H170" i="6"/>
  <c r="BD170" i="6" s="1"/>
  <c r="AV214" i="6"/>
  <c r="H214" i="6"/>
  <c r="BD214" i="6" s="1"/>
  <c r="H107" i="6"/>
  <c r="BD107" i="6" s="1"/>
  <c r="AV107" i="6"/>
  <c r="AV145" i="6"/>
  <c r="H145" i="6"/>
  <c r="BD145" i="6" s="1"/>
  <c r="H184" i="6"/>
  <c r="BD184" i="6" s="1"/>
  <c r="AV184" i="6"/>
  <c r="H224" i="6"/>
  <c r="BD224" i="6" s="1"/>
  <c r="AV224" i="6"/>
  <c r="AV235" i="6"/>
  <c r="H235" i="6"/>
  <c r="BD235" i="6" s="1"/>
  <c r="H169" i="6"/>
  <c r="BD169" i="6" s="1"/>
  <c r="AV169" i="6"/>
  <c r="AV131" i="6"/>
  <c r="H131" i="6"/>
  <c r="BD131" i="6" s="1"/>
  <c r="AV133" i="6"/>
  <c r="H133" i="6"/>
  <c r="BD133" i="6" s="1"/>
  <c r="AV162" i="6"/>
  <c r="H162" i="6"/>
  <c r="BD162" i="6" s="1"/>
  <c r="H187" i="6"/>
  <c r="BD187" i="6" s="1"/>
  <c r="AV187" i="6"/>
  <c r="H218" i="6"/>
  <c r="BD218" i="6" s="1"/>
  <c r="AV218" i="6"/>
  <c r="H249" i="6"/>
  <c r="BD249" i="6" s="1"/>
  <c r="AV249" i="6"/>
  <c r="AV117" i="6"/>
  <c r="H117" i="6"/>
  <c r="BD117" i="6" s="1"/>
  <c r="AV236" i="6"/>
  <c r="H236" i="6"/>
  <c r="BD236" i="6" s="1"/>
  <c r="AV163" i="6"/>
  <c r="H163" i="6"/>
  <c r="BD163" i="6" s="1"/>
  <c r="H164" i="6"/>
  <c r="BD164" i="6" s="1"/>
  <c r="AV164" i="6"/>
  <c r="H245" i="6"/>
  <c r="BD245" i="6" s="1"/>
  <c r="AV245" i="6"/>
  <c r="H222" i="6"/>
  <c r="BD222" i="6" s="1"/>
  <c r="AV222" i="6"/>
  <c r="AV156" i="6"/>
  <c r="H156" i="6"/>
  <c r="BD156" i="6" s="1"/>
  <c r="H199" i="6"/>
  <c r="BD199" i="6" s="1"/>
  <c r="AV199" i="6"/>
  <c r="AV173" i="6"/>
  <c r="H173" i="6"/>
  <c r="BD173" i="6" s="1"/>
  <c r="H234" i="6"/>
  <c r="BD234" i="6" s="1"/>
  <c r="AV234" i="6"/>
  <c r="H192" i="6"/>
  <c r="BD192" i="6" s="1"/>
  <c r="AV192" i="6"/>
  <c r="H112" i="6"/>
  <c r="BD112" i="6" s="1"/>
  <c r="AV112" i="6"/>
  <c r="AV226" i="6"/>
  <c r="H226" i="6"/>
  <c r="BD226" i="6" s="1"/>
  <c r="AV220" i="6"/>
  <c r="H220" i="6"/>
  <c r="BD220" i="6" s="1"/>
  <c r="AV152" i="6"/>
  <c r="H152" i="6"/>
  <c r="BD152" i="6" s="1"/>
  <c r="H125" i="6"/>
  <c r="BD125" i="6" s="1"/>
  <c r="AV125" i="6"/>
  <c r="H194" i="6"/>
  <c r="BD194" i="6" s="1"/>
  <c r="AV194" i="6"/>
  <c r="AV208" i="6"/>
  <c r="H208" i="6"/>
  <c r="BD208" i="6" s="1"/>
  <c r="AV111" i="6"/>
  <c r="H111" i="6"/>
  <c r="BD111" i="6" s="1"/>
  <c r="AV183" i="6"/>
  <c r="H183" i="6"/>
  <c r="BD183" i="6" s="1"/>
  <c r="AV248" i="6"/>
  <c r="H248" i="6"/>
  <c r="BD248" i="6" s="1"/>
  <c r="H215" i="6"/>
  <c r="BD215" i="6" s="1"/>
  <c r="AV215" i="6"/>
  <c r="H200" i="6"/>
  <c r="BD200" i="6" s="1"/>
  <c r="AV200" i="6"/>
  <c r="H113" i="6"/>
  <c r="BD113" i="6" s="1"/>
  <c r="AV113" i="6"/>
  <c r="H167" i="6"/>
  <c r="BD167" i="6" s="1"/>
  <c r="AV167" i="6"/>
  <c r="AV239" i="6"/>
  <c r="H239" i="6"/>
  <c r="BD239" i="6" s="1"/>
  <c r="AV109" i="6"/>
  <c r="H109" i="6"/>
  <c r="BD109" i="6" s="1"/>
  <c r="H161" i="6"/>
  <c r="BD161" i="6" s="1"/>
  <c r="AV161" i="6"/>
  <c r="AV175" i="6"/>
  <c r="H175" i="6"/>
  <c r="BD175" i="6" s="1"/>
  <c r="AV221" i="6"/>
  <c r="H221" i="6"/>
  <c r="BD221" i="6" s="1"/>
  <c r="H244" i="6"/>
  <c r="BD244" i="6" s="1"/>
  <c r="AV244" i="6"/>
  <c r="AV160" i="6"/>
  <c r="H160" i="6"/>
  <c r="BD160" i="6" s="1"/>
  <c r="H122" i="6"/>
  <c r="BD122" i="6" s="1"/>
  <c r="AV122" i="6"/>
  <c r="AV138" i="6"/>
  <c r="H138" i="6"/>
  <c r="BD138" i="6" s="1"/>
  <c r="AV174" i="6"/>
  <c r="H174" i="6"/>
  <c r="BD174" i="6" s="1"/>
  <c r="AV189" i="6"/>
  <c r="H189" i="6"/>
  <c r="BD189" i="6" s="1"/>
  <c r="AV230" i="6"/>
  <c r="H230" i="6"/>
  <c r="BD230" i="6" s="1"/>
  <c r="AV147" i="6"/>
  <c r="H147" i="6"/>
  <c r="BD147" i="6" s="1"/>
  <c r="AV114" i="6"/>
  <c r="H114" i="6"/>
  <c r="BD114" i="6" s="1"/>
  <c r="H233" i="6"/>
  <c r="BD233" i="6" s="1"/>
  <c r="AV233" i="6"/>
  <c r="AV140" i="6"/>
  <c r="H140" i="6"/>
  <c r="BD140" i="6" s="1"/>
  <c r="H211" i="6"/>
  <c r="BD211" i="6" s="1"/>
  <c r="AV211" i="6"/>
  <c r="AV240" i="6"/>
  <c r="H240" i="6"/>
  <c r="BD240" i="6" s="1"/>
  <c r="AV223" i="6"/>
  <c r="H223" i="6"/>
  <c r="BD223" i="6" s="1"/>
  <c r="AV148" i="6"/>
  <c r="H148" i="6"/>
  <c r="BD148" i="6" s="1"/>
  <c r="H210" i="6"/>
  <c r="BD210" i="6" s="1"/>
  <c r="AV210" i="6"/>
  <c r="H179" i="6"/>
  <c r="BD179" i="6" s="1"/>
  <c r="AV179" i="6"/>
  <c r="AV247" i="6"/>
  <c r="H247" i="6"/>
  <c r="BD247" i="6" s="1"/>
  <c r="H185" i="6"/>
  <c r="BD185" i="6" s="1"/>
  <c r="AV185" i="6"/>
  <c r="H154" i="6"/>
  <c r="BD154" i="6" s="1"/>
  <c r="AV154" i="6"/>
  <c r="AV135" i="6"/>
  <c r="H135" i="6"/>
  <c r="BD135" i="6" s="1"/>
  <c r="AV216" i="6"/>
  <c r="H216" i="6"/>
  <c r="BD216" i="6" s="1"/>
  <c r="AV144" i="6"/>
  <c r="H144" i="6"/>
  <c r="BD144" i="6" s="1"/>
  <c r="H120" i="6"/>
  <c r="BD120" i="6" s="1"/>
  <c r="AV120" i="6"/>
  <c r="H232" i="6"/>
  <c r="BD232" i="6" s="1"/>
  <c r="AV232" i="6"/>
  <c r="AV186" i="6"/>
  <c r="H186" i="6"/>
  <c r="BD186" i="6" s="1"/>
  <c r="AV137" i="6"/>
  <c r="H137" i="6"/>
  <c r="BD137" i="6" s="1"/>
  <c r="H195" i="6"/>
  <c r="BD195" i="6" s="1"/>
  <c r="AV195" i="6"/>
  <c r="AV123" i="6"/>
  <c r="H123" i="6"/>
  <c r="BD123" i="6" s="1"/>
  <c r="AV219" i="6"/>
  <c r="H219" i="6"/>
  <c r="BD219" i="6" s="1"/>
  <c r="AV104" i="6"/>
  <c r="H104" i="6"/>
  <c r="BD104" i="6" s="1"/>
  <c r="H158" i="6"/>
  <c r="BD158" i="6" s="1"/>
  <c r="AV158" i="6"/>
  <c r="AV201" i="6"/>
  <c r="H201" i="6"/>
  <c r="BD201" i="6" s="1"/>
  <c r="AV124" i="6"/>
  <c r="H124" i="6"/>
  <c r="BD124" i="6" s="1"/>
  <c r="AV142" i="6"/>
  <c r="H142" i="6"/>
  <c r="BD142" i="6" s="1"/>
  <c r="H172" i="6"/>
  <c r="BD172" i="6" s="1"/>
  <c r="AV172" i="6"/>
  <c r="AV191" i="6"/>
  <c r="H191" i="6"/>
  <c r="BD191" i="6" s="1"/>
  <c r="H209" i="6"/>
  <c r="BD209" i="6" s="1"/>
  <c r="AV209" i="6"/>
  <c r="H252" i="6"/>
  <c r="BD252" i="6" s="1"/>
  <c r="AV252" i="6"/>
  <c r="AV151" i="6"/>
  <c r="H151" i="6"/>
  <c r="BD151" i="6" s="1"/>
  <c r="H108" i="6"/>
  <c r="BD108" i="6" s="1"/>
  <c r="AV108" i="6"/>
  <c r="H141" i="6"/>
  <c r="BD141" i="6" s="1"/>
  <c r="AV141" i="6"/>
  <c r="H180" i="6"/>
  <c r="BD180" i="6" s="1"/>
  <c r="AV180" i="6"/>
  <c r="AV197" i="6"/>
  <c r="H197" i="6"/>
  <c r="BD197" i="6" s="1"/>
  <c r="AV228" i="6"/>
  <c r="H228" i="6"/>
  <c r="BD228" i="6" s="1"/>
  <c r="H136" i="6"/>
  <c r="BD136" i="6" s="1"/>
  <c r="AV136" i="6"/>
  <c r="AV127" i="6"/>
  <c r="H127" i="6"/>
  <c r="BD127" i="6" s="1"/>
  <c r="H229" i="6"/>
  <c r="BD229" i="6" s="1"/>
  <c r="AV229" i="6"/>
  <c r="AV128" i="6"/>
  <c r="H128" i="6"/>
  <c r="BD128" i="6" s="1"/>
  <c r="AV246" i="6"/>
  <c r="H246" i="6"/>
  <c r="BD246" i="6" s="1"/>
  <c r="H231" i="6"/>
  <c r="BD231" i="6" s="1"/>
  <c r="AV231" i="6"/>
  <c r="H206" i="6"/>
  <c r="BD206" i="6" s="1"/>
  <c r="AV206" i="6"/>
  <c r="AV150" i="6"/>
  <c r="H150" i="6"/>
  <c r="BD150" i="6" s="1"/>
  <c r="H254" i="6"/>
  <c r="BD254" i="6" s="1"/>
  <c r="AV254" i="6"/>
  <c r="H250" i="6"/>
  <c r="BD250" i="6" s="1"/>
  <c r="AV250" i="6"/>
  <c r="H227" i="6"/>
  <c r="BD227" i="6" s="1"/>
  <c r="AV227" i="6"/>
  <c r="AV181" i="6"/>
  <c r="H181" i="6"/>
  <c r="BD181" i="6" s="1"/>
  <c r="AV182" i="6"/>
  <c r="H182" i="6"/>
  <c r="BD182" i="6" s="1"/>
  <c r="H253" i="6"/>
  <c r="BD253" i="6" s="1"/>
  <c r="AV253" i="6"/>
  <c r="H190" i="6"/>
  <c r="BD190" i="6" s="1"/>
  <c r="AV190" i="6"/>
  <c r="H139" i="6"/>
  <c r="BD139" i="6" s="1"/>
  <c r="AV139" i="6"/>
  <c r="AV149" i="6"/>
  <c r="H149" i="6"/>
  <c r="BD149" i="6" s="1"/>
  <c r="AV202" i="6"/>
  <c r="H202" i="6"/>
  <c r="BD202" i="6" s="1"/>
  <c r="AV134" i="6"/>
  <c r="H134" i="6"/>
  <c r="BD134" i="6" s="1"/>
  <c r="H168" i="6"/>
  <c r="BD168" i="6" s="1"/>
  <c r="AV168" i="6"/>
  <c r="AV213" i="6"/>
  <c r="H213" i="6"/>
  <c r="BD213" i="6" s="1"/>
  <c r="H116" i="6"/>
  <c r="BD116" i="6" s="1"/>
  <c r="AV116" i="6"/>
  <c r="H198" i="6"/>
  <c r="BD198" i="6" s="1"/>
  <c r="AV198" i="6"/>
  <c r="H159" i="6"/>
  <c r="BD159" i="6" s="1"/>
  <c r="AV159" i="6"/>
  <c r="AV153" i="6"/>
  <c r="H153" i="6"/>
  <c r="BD153" i="6" s="1"/>
  <c r="AV203" i="6"/>
  <c r="H203" i="6"/>
  <c r="BD203" i="6" s="1"/>
  <c r="H121" i="6"/>
  <c r="BD121" i="6" s="1"/>
  <c r="AV121" i="6"/>
  <c r="AV146" i="6"/>
  <c r="H146" i="6"/>
  <c r="BD146" i="6" s="1"/>
  <c r="AV178" i="6"/>
  <c r="H178" i="6"/>
  <c r="BD178" i="6" s="1"/>
  <c r="H205" i="6"/>
  <c r="BD205" i="6" s="1"/>
  <c r="AV205" i="6"/>
  <c r="AV241" i="6"/>
  <c r="H241" i="6"/>
  <c r="BD241" i="6" s="1"/>
  <c r="AV118" i="6"/>
  <c r="H118" i="6"/>
  <c r="BD118" i="6" s="1"/>
  <c r="H155" i="6"/>
  <c r="BD155" i="6" s="1"/>
  <c r="AV155" i="6"/>
  <c r="AV119" i="6"/>
  <c r="H119" i="6"/>
  <c r="BD119" i="6" s="1"/>
  <c r="AV157" i="6"/>
  <c r="H157" i="6"/>
  <c r="BD157" i="6" s="1"/>
  <c r="AV171" i="6"/>
  <c r="H171" i="6"/>
  <c r="BD171" i="6" s="1"/>
  <c r="AV207" i="6"/>
  <c r="H207" i="6"/>
  <c r="BD207" i="6" s="1"/>
  <c r="AV243" i="6"/>
  <c r="H243" i="6"/>
  <c r="BD243" i="6" s="1"/>
  <c r="H129" i="6"/>
  <c r="BD129" i="6" s="1"/>
  <c r="AV129" i="6"/>
  <c r="H105" i="6"/>
  <c r="BD105" i="6" s="1"/>
  <c r="AV105" i="6"/>
  <c r="H96" i="6"/>
  <c r="BD96" i="6" s="1"/>
  <c r="AV76" i="6"/>
  <c r="AV97" i="6"/>
  <c r="BE8" i="6"/>
  <c r="M14" i="35" s="1"/>
  <c r="H97" i="6"/>
  <c r="BD97" i="6" s="1"/>
  <c r="AV33" i="6"/>
  <c r="H100" i="6"/>
  <c r="BD100" i="6" s="1"/>
  <c r="H57" i="6"/>
  <c r="BD57" i="6" s="1"/>
  <c r="AV84" i="6"/>
  <c r="AV81" i="6"/>
  <c r="H45" i="6"/>
  <c r="BD45" i="6" s="1"/>
  <c r="AV101" i="6"/>
  <c r="H88" i="6"/>
  <c r="BD88" i="6" s="1"/>
  <c r="AV73" i="6"/>
  <c r="AV45" i="6"/>
  <c r="H73" i="6"/>
  <c r="BD73" i="6" s="1"/>
  <c r="AV68" i="6"/>
  <c r="AV37" i="6"/>
  <c r="AV52" i="6"/>
  <c r="AA13" i="6"/>
  <c r="BG13" i="6" s="1"/>
  <c r="AV96" i="6"/>
  <c r="AV60" i="6"/>
  <c r="H52" i="6"/>
  <c r="BD52" i="6" s="1"/>
  <c r="H7" i="6"/>
  <c r="BD7" i="6" s="1"/>
  <c r="H80" i="6"/>
  <c r="BD80" i="6" s="1"/>
  <c r="H101" i="6"/>
  <c r="BD101" i="6" s="1"/>
  <c r="AV25" i="6"/>
  <c r="AV80" i="6"/>
  <c r="AV64" i="6"/>
  <c r="H64" i="6"/>
  <c r="BD64" i="6" s="1"/>
  <c r="AV69" i="6"/>
  <c r="H81" i="6"/>
  <c r="BD81" i="6" s="1"/>
  <c r="AV36" i="6"/>
  <c r="AV93" i="6"/>
  <c r="AV9" i="6"/>
  <c r="AV16" i="6"/>
  <c r="AV100" i="6"/>
  <c r="AV88" i="6"/>
  <c r="H76" i="6"/>
  <c r="BD76" i="6" s="1"/>
  <c r="H93" i="6"/>
  <c r="BD93" i="6" s="1"/>
  <c r="H36" i="6"/>
  <c r="BD36" i="6" s="1"/>
  <c r="AV7" i="6"/>
  <c r="H16" i="6"/>
  <c r="BD16" i="6" s="1"/>
  <c r="H17" i="6"/>
  <c r="BD17" i="6" s="1"/>
  <c r="AV56" i="6"/>
  <c r="H56" i="6"/>
  <c r="BD56" i="6" s="1"/>
  <c r="H92" i="6"/>
  <c r="BD92" i="6" s="1"/>
  <c r="AV92" i="6"/>
  <c r="H53" i="6"/>
  <c r="BD53" i="6" s="1"/>
  <c r="H41" i="6"/>
  <c r="BD41" i="6" s="1"/>
  <c r="AV41" i="6"/>
  <c r="H68" i="6"/>
  <c r="BD68" i="6" s="1"/>
  <c r="H49" i="6"/>
  <c r="BD49" i="6" s="1"/>
  <c r="AV49" i="6"/>
  <c r="H37" i="6"/>
  <c r="BD37" i="6" s="1"/>
  <c r="AV13" i="6"/>
  <c r="H84" i="6"/>
  <c r="BD84" i="6" s="1"/>
  <c r="AV65" i="6"/>
  <c r="H61" i="6"/>
  <c r="BD61" i="6" s="1"/>
  <c r="H25" i="6"/>
  <c r="BD25" i="6" s="1"/>
  <c r="AV8" i="6"/>
  <c r="H24" i="6"/>
  <c r="BD24" i="6" s="1"/>
  <c r="H6" i="6"/>
  <c r="BD6" i="6" s="1"/>
  <c r="AV77" i="6"/>
  <c r="H69" i="6"/>
  <c r="BD69" i="6" s="1"/>
  <c r="H89" i="6"/>
  <c r="BD89" i="6" s="1"/>
  <c r="H44" i="6"/>
  <c r="BD44" i="6" s="1"/>
  <c r="AV72" i="6"/>
  <c r="H72" i="6"/>
  <c r="BD72" i="6" s="1"/>
  <c r="AV89" i="6"/>
  <c r="H28" i="6"/>
  <c r="BD28" i="6" s="1"/>
  <c r="H85" i="6"/>
  <c r="BD85" i="6" s="1"/>
  <c r="AV29" i="6"/>
  <c r="H65" i="6"/>
  <c r="BD65" i="6" s="1"/>
  <c r="K5" i="6"/>
  <c r="H5" i="6"/>
  <c r="BD5" i="6" s="1"/>
  <c r="AV85" i="6"/>
  <c r="AV44" i="6"/>
  <c r="H29" i="6"/>
  <c r="BD29" i="6" s="1"/>
  <c r="H77" i="6"/>
  <c r="BD77" i="6" s="1"/>
  <c r="AV28" i="6"/>
  <c r="H9" i="6"/>
  <c r="BD9" i="6" s="1"/>
  <c r="H12" i="6"/>
  <c r="BD12" i="6" s="1"/>
  <c r="AV10" i="6"/>
  <c r="AV26" i="6"/>
  <c r="H19" i="6"/>
  <c r="BD19" i="6" s="1"/>
  <c r="AV70" i="6"/>
  <c r="AV40" i="6"/>
  <c r="AV11" i="6"/>
  <c r="AV15" i="6"/>
  <c r="AV19" i="6"/>
  <c r="AV23" i="6"/>
  <c r="AV27" i="6"/>
  <c r="H18" i="6"/>
  <c r="BD18" i="6" s="1"/>
  <c r="H13" i="6"/>
  <c r="BD13" i="6" s="1"/>
  <c r="AA12" i="6"/>
  <c r="BG12" i="6" s="1"/>
  <c r="AV14" i="6"/>
  <c r="H23" i="6"/>
  <c r="BD23" i="6" s="1"/>
  <c r="AV95" i="6"/>
  <c r="AV54" i="6"/>
  <c r="H59" i="6"/>
  <c r="BD59" i="6" s="1"/>
  <c r="H22" i="6"/>
  <c r="BD22" i="6" s="1"/>
  <c r="AA23" i="6"/>
  <c r="BG23" i="6" s="1"/>
  <c r="BE14" i="6"/>
  <c r="M20" i="35" s="1"/>
  <c r="AV20" i="6"/>
  <c r="H20" i="6"/>
  <c r="BD20" i="6" s="1"/>
  <c r="AV18" i="6"/>
  <c r="H11" i="6"/>
  <c r="BD11" i="6" s="1"/>
  <c r="H27" i="6"/>
  <c r="BD27" i="6" s="1"/>
  <c r="AV86" i="6"/>
  <c r="H32" i="6"/>
  <c r="BD32" i="6" s="1"/>
  <c r="H10" i="6"/>
  <c r="BD10" i="6" s="1"/>
  <c r="H26" i="6"/>
  <c r="BD26" i="6" s="1"/>
  <c r="AV17" i="6"/>
  <c r="H21" i="6"/>
  <c r="BD21" i="6" s="1"/>
  <c r="AV53" i="6"/>
  <c r="H8" i="6"/>
  <c r="BD8" i="6" s="1"/>
  <c r="AV24" i="6"/>
  <c r="AV22" i="6"/>
  <c r="H15" i="6"/>
  <c r="BD15" i="6" s="1"/>
  <c r="H14" i="6"/>
  <c r="BD14" i="6" s="1"/>
  <c r="AA15" i="6"/>
  <c r="BG15" i="6" s="1"/>
  <c r="AV21" i="6"/>
  <c r="AV12" i="6"/>
  <c r="H30" i="6"/>
  <c r="BD30" i="6" s="1"/>
  <c r="H39" i="6"/>
  <c r="BD39" i="6" s="1"/>
  <c r="H71" i="6"/>
  <c r="BD71" i="6" s="1"/>
  <c r="AV71" i="6"/>
  <c r="H103" i="6"/>
  <c r="BD103" i="6" s="1"/>
  <c r="AV42" i="6"/>
  <c r="H66" i="6"/>
  <c r="BD66" i="6" s="1"/>
  <c r="H82" i="6"/>
  <c r="BD82" i="6" s="1"/>
  <c r="H43" i="6"/>
  <c r="BD43" i="6" s="1"/>
  <c r="H75" i="6"/>
  <c r="BD75" i="6" s="1"/>
  <c r="AV75" i="6"/>
  <c r="H91" i="6"/>
  <c r="BD91" i="6" s="1"/>
  <c r="H102" i="6"/>
  <c r="BD102" i="6" s="1"/>
  <c r="AV82" i="6"/>
  <c r="AV66" i="6"/>
  <c r="AV48" i="6"/>
  <c r="AV62" i="6"/>
  <c r="H62" i="6"/>
  <c r="BD62" i="6" s="1"/>
  <c r="AV103" i="6"/>
  <c r="AV94" i="6"/>
  <c r="H55" i="6"/>
  <c r="BD55" i="6" s="1"/>
  <c r="AV35" i="6"/>
  <c r="H34" i="6"/>
  <c r="BD34" i="6" s="1"/>
  <c r="H38" i="6"/>
  <c r="BD38" i="6" s="1"/>
  <c r="H54" i="6"/>
  <c r="BD54" i="6" s="1"/>
  <c r="H70" i="6"/>
  <c r="BD70" i="6" s="1"/>
  <c r="H86" i="6"/>
  <c r="BD86" i="6" s="1"/>
  <c r="H31" i="6"/>
  <c r="BD31" i="6" s="1"/>
  <c r="H47" i="6"/>
  <c r="BD47" i="6" s="1"/>
  <c r="H63" i="6"/>
  <c r="BD63" i="6" s="1"/>
  <c r="AV63" i="6"/>
  <c r="H79" i="6"/>
  <c r="BD79" i="6" s="1"/>
  <c r="AV79" i="6"/>
  <c r="H95" i="6"/>
  <c r="BD95" i="6" s="1"/>
  <c r="AV91" i="6"/>
  <c r="AV102" i="6"/>
  <c r="H98" i="6"/>
  <c r="BD98" i="6" s="1"/>
  <c r="H50" i="6"/>
  <c r="BD50" i="6" s="1"/>
  <c r="AV46" i="6"/>
  <c r="AV34" i="6"/>
  <c r="AV43" i="6"/>
  <c r="H48" i="6"/>
  <c r="BD48" i="6" s="1"/>
  <c r="H46" i="6"/>
  <c r="BD46" i="6" s="1"/>
  <c r="H78" i="6"/>
  <c r="BD78" i="6" s="1"/>
  <c r="H87" i="6"/>
  <c r="BD87" i="6" s="1"/>
  <c r="AV87" i="6"/>
  <c r="H42" i="6"/>
  <c r="BD42" i="6" s="1"/>
  <c r="H58" i="6"/>
  <c r="BD58" i="6" s="1"/>
  <c r="H74" i="6"/>
  <c r="BD74" i="6" s="1"/>
  <c r="AV90" i="6"/>
  <c r="H90" i="6"/>
  <c r="BD90" i="6" s="1"/>
  <c r="H35" i="6"/>
  <c r="BD35" i="6" s="1"/>
  <c r="AV51" i="6"/>
  <c r="H51" i="6"/>
  <c r="BD51" i="6" s="1"/>
  <c r="H67" i="6"/>
  <c r="BD67" i="6" s="1"/>
  <c r="AV67" i="6"/>
  <c r="H83" i="6"/>
  <c r="BD83" i="6" s="1"/>
  <c r="AV83" i="6"/>
  <c r="H99" i="6"/>
  <c r="BD99" i="6" s="1"/>
  <c r="AV98" i="6"/>
  <c r="H94" i="6"/>
  <c r="BD94" i="6" s="1"/>
  <c r="AV74" i="6"/>
  <c r="AV58" i="6"/>
  <c r="AV30" i="6"/>
  <c r="AV39" i="6"/>
  <c r="H40" i="6"/>
  <c r="BD40" i="6" s="1"/>
  <c r="AV32" i="6"/>
  <c r="AA10" i="6" l="1"/>
  <c r="BG10" i="6" s="1"/>
  <c r="AO45" i="18"/>
  <c r="AO37" i="18"/>
  <c r="AO36" i="18"/>
  <c r="AO46" i="18"/>
  <c r="AO44" i="18"/>
  <c r="CI67" i="6"/>
  <c r="CC67" i="6"/>
  <c r="BW67" i="6"/>
  <c r="BQ67" i="6"/>
  <c r="CB67" i="6"/>
  <c r="BV67" i="6"/>
  <c r="BP67" i="6"/>
  <c r="CA67" i="6"/>
  <c r="BS67" i="6"/>
  <c r="BZ67" i="6"/>
  <c r="BR67" i="6"/>
  <c r="BY67" i="6"/>
  <c r="BO67" i="6"/>
  <c r="BX67" i="6"/>
  <c r="BN67" i="6"/>
  <c r="BU67" i="6"/>
  <c r="BT67" i="6"/>
  <c r="BM67" i="6"/>
  <c r="CI102" i="6"/>
  <c r="CB102" i="6"/>
  <c r="BV102" i="6"/>
  <c r="BP102" i="6"/>
  <c r="CA102" i="6"/>
  <c r="BU102" i="6"/>
  <c r="BO102" i="6"/>
  <c r="BZ102" i="6"/>
  <c r="BR102" i="6"/>
  <c r="BW102" i="6"/>
  <c r="BM102" i="6"/>
  <c r="BX102" i="6"/>
  <c r="BS102" i="6"/>
  <c r="BN102" i="6"/>
  <c r="CC102" i="6"/>
  <c r="BY102" i="6"/>
  <c r="BT102" i="6"/>
  <c r="BQ102" i="6"/>
  <c r="CI59" i="6"/>
  <c r="CA59" i="6"/>
  <c r="BU59" i="6"/>
  <c r="BO59" i="6"/>
  <c r="BZ59" i="6"/>
  <c r="BT59" i="6"/>
  <c r="BN59" i="6"/>
  <c r="CC59" i="6"/>
  <c r="BS59" i="6"/>
  <c r="CB59" i="6"/>
  <c r="BR59" i="6"/>
  <c r="BY59" i="6"/>
  <c r="BQ59" i="6"/>
  <c r="BX59" i="6"/>
  <c r="BP59" i="6"/>
  <c r="BW59" i="6"/>
  <c r="BV59" i="6"/>
  <c r="BM59" i="6"/>
  <c r="CI69" i="6"/>
  <c r="BY69" i="6"/>
  <c r="BS69" i="6"/>
  <c r="BM69" i="6"/>
  <c r="BX69" i="6"/>
  <c r="BR69" i="6"/>
  <c r="CC69" i="6"/>
  <c r="BU69" i="6"/>
  <c r="CB69" i="6"/>
  <c r="BT69" i="6"/>
  <c r="CA69" i="6"/>
  <c r="BQ69" i="6"/>
  <c r="BZ69" i="6"/>
  <c r="BP69" i="6"/>
  <c r="BV69" i="6"/>
  <c r="BO69" i="6"/>
  <c r="BN69" i="6"/>
  <c r="BW69" i="6"/>
  <c r="CI52" i="6"/>
  <c r="BZ52" i="6"/>
  <c r="BT52" i="6"/>
  <c r="BN52" i="6"/>
  <c r="BY52" i="6"/>
  <c r="BS52" i="6"/>
  <c r="BM52" i="6"/>
  <c r="BV52" i="6"/>
  <c r="CC52" i="6"/>
  <c r="BU52" i="6"/>
  <c r="CB52" i="6"/>
  <c r="BR52" i="6"/>
  <c r="CA52" i="6"/>
  <c r="BQ52" i="6"/>
  <c r="BO52" i="6"/>
  <c r="BW52" i="6"/>
  <c r="BX52" i="6"/>
  <c r="BP52" i="6"/>
  <c r="CI136" i="6"/>
  <c r="BY136" i="6"/>
  <c r="BS136" i="6"/>
  <c r="BM136" i="6"/>
  <c r="BX136" i="6"/>
  <c r="BR136" i="6"/>
  <c r="CB136" i="6"/>
  <c r="BV136" i="6"/>
  <c r="BP136" i="6"/>
  <c r="BU136" i="6"/>
  <c r="BT136" i="6"/>
  <c r="BZ136" i="6"/>
  <c r="BO136" i="6"/>
  <c r="CA136" i="6"/>
  <c r="BQ136" i="6"/>
  <c r="BN136" i="6"/>
  <c r="CC136" i="6"/>
  <c r="BW136" i="6"/>
  <c r="CI167" i="6"/>
  <c r="BY167" i="6"/>
  <c r="BS167" i="6"/>
  <c r="BM167" i="6"/>
  <c r="BX167" i="6"/>
  <c r="BR167" i="6"/>
  <c r="CB167" i="6"/>
  <c r="BV167" i="6"/>
  <c r="BP167" i="6"/>
  <c r="BZ167" i="6"/>
  <c r="BN167" i="6"/>
  <c r="BW167" i="6"/>
  <c r="BT167" i="6"/>
  <c r="BQ167" i="6"/>
  <c r="BO167" i="6"/>
  <c r="CC167" i="6"/>
  <c r="BU167" i="6"/>
  <c r="CA167" i="6"/>
  <c r="CI91" i="6"/>
  <c r="CC91" i="6"/>
  <c r="BW91" i="6"/>
  <c r="BQ91" i="6"/>
  <c r="CB91" i="6"/>
  <c r="BV91" i="6"/>
  <c r="BP91" i="6"/>
  <c r="BY91" i="6"/>
  <c r="BO91" i="6"/>
  <c r="BT91" i="6"/>
  <c r="BU91" i="6"/>
  <c r="BR91" i="6"/>
  <c r="BN91" i="6"/>
  <c r="CA91" i="6"/>
  <c r="BM91" i="6"/>
  <c r="BZ91" i="6"/>
  <c r="BS91" i="6"/>
  <c r="BX91" i="6"/>
  <c r="CI5" i="6"/>
  <c r="CB5" i="6"/>
  <c r="BV5" i="6"/>
  <c r="BP5" i="6"/>
  <c r="BR5" i="6"/>
  <c r="BQ5" i="6"/>
  <c r="CA5" i="6"/>
  <c r="BU5" i="6"/>
  <c r="CC5" i="6"/>
  <c r="BZ5" i="6"/>
  <c r="BT5" i="6"/>
  <c r="BX5" i="6"/>
  <c r="BY5" i="6"/>
  <c r="BS5" i="6"/>
  <c r="BW5" i="6"/>
  <c r="CI202" i="6"/>
  <c r="BX202" i="6"/>
  <c r="BR202" i="6"/>
  <c r="CC202" i="6"/>
  <c r="BW202" i="6"/>
  <c r="BQ202" i="6"/>
  <c r="CA202" i="6"/>
  <c r="BU202" i="6"/>
  <c r="BO202" i="6"/>
  <c r="BS202" i="6"/>
  <c r="CB202" i="6"/>
  <c r="BP202" i="6"/>
  <c r="BY202" i="6"/>
  <c r="BM202" i="6"/>
  <c r="BV202" i="6"/>
  <c r="BT202" i="6"/>
  <c r="BN202" i="6"/>
  <c r="BZ202" i="6"/>
  <c r="CI137" i="6"/>
  <c r="BZ137" i="6"/>
  <c r="BT137" i="6"/>
  <c r="BN137" i="6"/>
  <c r="BY137" i="6"/>
  <c r="BS137" i="6"/>
  <c r="BM137" i="6"/>
  <c r="CC137" i="6"/>
  <c r="BW137" i="6"/>
  <c r="BQ137" i="6"/>
  <c r="CB137" i="6"/>
  <c r="BP137" i="6"/>
  <c r="CA137" i="6"/>
  <c r="BO137" i="6"/>
  <c r="BX137" i="6"/>
  <c r="BR137" i="6"/>
  <c r="BV137" i="6"/>
  <c r="BU137" i="6"/>
  <c r="CI247" i="6"/>
  <c r="CB247" i="6"/>
  <c r="BV247" i="6"/>
  <c r="BP247" i="6"/>
  <c r="BY247" i="6"/>
  <c r="BS247" i="6"/>
  <c r="BM247" i="6"/>
  <c r="BZ247" i="6"/>
  <c r="BQ247" i="6"/>
  <c r="BX247" i="6"/>
  <c r="BO247" i="6"/>
  <c r="BU247" i="6"/>
  <c r="BR247" i="6"/>
  <c r="BN247" i="6"/>
  <c r="BT247" i="6"/>
  <c r="CC247" i="6"/>
  <c r="BW247" i="6"/>
  <c r="CA247" i="6"/>
  <c r="CI189" i="6"/>
  <c r="CC189" i="6"/>
  <c r="BW189" i="6"/>
  <c r="BQ189" i="6"/>
  <c r="CB189" i="6"/>
  <c r="BV189" i="6"/>
  <c r="BP189" i="6"/>
  <c r="BZ189" i="6"/>
  <c r="BT189" i="6"/>
  <c r="BN189" i="6"/>
  <c r="BX189" i="6"/>
  <c r="BU189" i="6"/>
  <c r="BR189" i="6"/>
  <c r="CA189" i="6"/>
  <c r="BY189" i="6"/>
  <c r="BO189" i="6"/>
  <c r="BS189" i="6"/>
  <c r="BM189" i="6"/>
  <c r="CI173" i="6"/>
  <c r="BY173" i="6"/>
  <c r="BS173" i="6"/>
  <c r="BM173" i="6"/>
  <c r="BX173" i="6"/>
  <c r="BR173" i="6"/>
  <c r="CB173" i="6"/>
  <c r="BV173" i="6"/>
  <c r="BP173" i="6"/>
  <c r="BT173" i="6"/>
  <c r="CC173" i="6"/>
  <c r="BQ173" i="6"/>
  <c r="BZ173" i="6"/>
  <c r="BN173" i="6"/>
  <c r="BU173" i="6"/>
  <c r="BW173" i="6"/>
  <c r="BO173" i="6"/>
  <c r="CA173" i="6"/>
  <c r="CI162" i="6"/>
  <c r="CA162" i="6"/>
  <c r="BU162" i="6"/>
  <c r="BO162" i="6"/>
  <c r="BZ162" i="6"/>
  <c r="BT162" i="6"/>
  <c r="BN162" i="6"/>
  <c r="BX162" i="6"/>
  <c r="BR162" i="6"/>
  <c r="BW162" i="6"/>
  <c r="BV162" i="6"/>
  <c r="BP162" i="6"/>
  <c r="BY162" i="6"/>
  <c r="BQ162" i="6"/>
  <c r="BM162" i="6"/>
  <c r="CC162" i="6"/>
  <c r="BS162" i="6"/>
  <c r="CB162" i="6"/>
  <c r="CI176" i="6"/>
  <c r="CB176" i="6"/>
  <c r="BV176" i="6"/>
  <c r="BP176" i="6"/>
  <c r="CA176" i="6"/>
  <c r="BU176" i="6"/>
  <c r="BO176" i="6"/>
  <c r="BY176" i="6"/>
  <c r="BS176" i="6"/>
  <c r="BM176" i="6"/>
  <c r="CC176" i="6"/>
  <c r="BQ176" i="6"/>
  <c r="BZ176" i="6"/>
  <c r="BN176" i="6"/>
  <c r="BW176" i="6"/>
  <c r="BT176" i="6"/>
  <c r="BX176" i="6"/>
  <c r="BR176" i="6"/>
  <c r="BX42" i="6"/>
  <c r="BR42" i="6"/>
  <c r="CC42" i="6"/>
  <c r="BW42" i="6"/>
  <c r="BQ42" i="6"/>
  <c r="CB42" i="6"/>
  <c r="BV42" i="6"/>
  <c r="BP42" i="6"/>
  <c r="CA42" i="6"/>
  <c r="BU42" i="6"/>
  <c r="BO42" i="6"/>
  <c r="BY42" i="6"/>
  <c r="BZ42" i="6"/>
  <c r="BT42" i="6"/>
  <c r="BM42" i="6"/>
  <c r="BS42" i="6"/>
  <c r="BN42" i="6"/>
  <c r="CI103" i="6"/>
  <c r="CC103" i="6"/>
  <c r="BW103" i="6"/>
  <c r="BQ103" i="6"/>
  <c r="CB103" i="6"/>
  <c r="BV103" i="6"/>
  <c r="BP103" i="6"/>
  <c r="CA103" i="6"/>
  <c r="BS103" i="6"/>
  <c r="BX103" i="6"/>
  <c r="BN103" i="6"/>
  <c r="BT103" i="6"/>
  <c r="BO103" i="6"/>
  <c r="BR103" i="6"/>
  <c r="BM103" i="6"/>
  <c r="BZ103" i="6"/>
  <c r="BY103" i="6"/>
  <c r="BU103" i="6"/>
  <c r="CI6" i="6"/>
  <c r="CC6" i="6"/>
  <c r="BW6" i="6"/>
  <c r="BQ6" i="6"/>
  <c r="BR6" i="6"/>
  <c r="CB6" i="6"/>
  <c r="BV6" i="6"/>
  <c r="BP6" i="6"/>
  <c r="BM6" i="6"/>
  <c r="CA6" i="6"/>
  <c r="BU6" i="6"/>
  <c r="BO6" i="6"/>
  <c r="BY6" i="6"/>
  <c r="BZ6" i="6"/>
  <c r="BT6" i="6"/>
  <c r="BN6" i="6"/>
  <c r="BS6" i="6"/>
  <c r="BX6" i="6"/>
  <c r="CI76" i="6"/>
  <c r="BZ76" i="6"/>
  <c r="BT76" i="6"/>
  <c r="BN76" i="6"/>
  <c r="BY76" i="6"/>
  <c r="BS76" i="6"/>
  <c r="BM76" i="6"/>
  <c r="BW76" i="6"/>
  <c r="BO76" i="6"/>
  <c r="CA76" i="6"/>
  <c r="CC76" i="6"/>
  <c r="BQ76" i="6"/>
  <c r="CB76" i="6"/>
  <c r="BP76" i="6"/>
  <c r="BX76" i="6"/>
  <c r="BV76" i="6"/>
  <c r="BR76" i="6"/>
  <c r="BU76" i="6"/>
  <c r="CI159" i="6"/>
  <c r="BX159" i="6"/>
  <c r="BR159" i="6"/>
  <c r="CC159" i="6"/>
  <c r="BW159" i="6"/>
  <c r="BQ159" i="6"/>
  <c r="CA159" i="6"/>
  <c r="BU159" i="6"/>
  <c r="BO159" i="6"/>
  <c r="BZ159" i="6"/>
  <c r="BN159" i="6"/>
  <c r="BY159" i="6"/>
  <c r="BM159" i="6"/>
  <c r="BT159" i="6"/>
  <c r="BP159" i="6"/>
  <c r="CB159" i="6"/>
  <c r="BV159" i="6"/>
  <c r="BS159" i="6"/>
  <c r="CI231" i="6"/>
  <c r="BX231" i="6"/>
  <c r="BR231" i="6"/>
  <c r="CA231" i="6"/>
  <c r="BU231" i="6"/>
  <c r="BO231" i="6"/>
  <c r="CB231" i="6"/>
  <c r="BS231" i="6"/>
  <c r="BZ231" i="6"/>
  <c r="BQ231" i="6"/>
  <c r="BW231" i="6"/>
  <c r="BN231" i="6"/>
  <c r="BT231" i="6"/>
  <c r="BP231" i="6"/>
  <c r="BV231" i="6"/>
  <c r="BM231" i="6"/>
  <c r="BY231" i="6"/>
  <c r="CC231" i="6"/>
  <c r="CI141" i="6"/>
  <c r="BX141" i="6"/>
  <c r="BR141" i="6"/>
  <c r="CC141" i="6"/>
  <c r="BW141" i="6"/>
  <c r="BQ141" i="6"/>
  <c r="CA141" i="6"/>
  <c r="BU141" i="6"/>
  <c r="BO141" i="6"/>
  <c r="BT141" i="6"/>
  <c r="BS141" i="6"/>
  <c r="CB141" i="6"/>
  <c r="BM141" i="6"/>
  <c r="BV141" i="6"/>
  <c r="BY141" i="6"/>
  <c r="BN141" i="6"/>
  <c r="BZ141" i="6"/>
  <c r="BP141" i="6"/>
  <c r="CI120" i="6"/>
  <c r="CB120" i="6"/>
  <c r="BV120" i="6"/>
  <c r="BP120" i="6"/>
  <c r="CA120" i="6"/>
  <c r="BU120" i="6"/>
  <c r="BO120" i="6"/>
  <c r="BZ120" i="6"/>
  <c r="BR120" i="6"/>
  <c r="BW120" i="6"/>
  <c r="BM120" i="6"/>
  <c r="CC120" i="6"/>
  <c r="BN120" i="6"/>
  <c r="BX120" i="6"/>
  <c r="BT120" i="6"/>
  <c r="BS120" i="6"/>
  <c r="BQ120" i="6"/>
  <c r="BY120" i="6"/>
  <c r="CI113" i="6"/>
  <c r="CA113" i="6"/>
  <c r="BU113" i="6"/>
  <c r="BO113" i="6"/>
  <c r="BZ113" i="6"/>
  <c r="BT113" i="6"/>
  <c r="BN113" i="6"/>
  <c r="CC113" i="6"/>
  <c r="BS113" i="6"/>
  <c r="BX113" i="6"/>
  <c r="BP113" i="6"/>
  <c r="BY113" i="6"/>
  <c r="BV113" i="6"/>
  <c r="BR113" i="6"/>
  <c r="CB113" i="6"/>
  <c r="BW113" i="6"/>
  <c r="BQ113" i="6"/>
  <c r="BM113" i="6"/>
  <c r="CI222" i="6"/>
  <c r="CA222" i="6"/>
  <c r="BU222" i="6"/>
  <c r="BO222" i="6"/>
  <c r="BZ222" i="6"/>
  <c r="BT222" i="6"/>
  <c r="BN222" i="6"/>
  <c r="BX222" i="6"/>
  <c r="BR222" i="6"/>
  <c r="CB222" i="6"/>
  <c r="BP222" i="6"/>
  <c r="BY222" i="6"/>
  <c r="BM222" i="6"/>
  <c r="BV222" i="6"/>
  <c r="BS222" i="6"/>
  <c r="BW222" i="6"/>
  <c r="BQ222" i="6"/>
  <c r="CC222" i="6"/>
  <c r="CI204" i="6"/>
  <c r="CC204" i="6"/>
  <c r="BW204" i="6"/>
  <c r="BQ204" i="6"/>
  <c r="CB204" i="6"/>
  <c r="BV204" i="6"/>
  <c r="BP204" i="6"/>
  <c r="BT204" i="6"/>
  <c r="CA204" i="6"/>
  <c r="BS204" i="6"/>
  <c r="BY204" i="6"/>
  <c r="BO204" i="6"/>
  <c r="BM204" i="6"/>
  <c r="BZ204" i="6"/>
  <c r="BU204" i="6"/>
  <c r="BR204" i="6"/>
  <c r="BN204" i="6"/>
  <c r="BX204" i="6"/>
  <c r="CI60" i="6"/>
  <c r="CB60" i="6"/>
  <c r="BV60" i="6"/>
  <c r="BP60" i="6"/>
  <c r="CA60" i="6"/>
  <c r="BU60" i="6"/>
  <c r="BO60" i="6"/>
  <c r="BT60" i="6"/>
  <c r="CC60" i="6"/>
  <c r="BS60" i="6"/>
  <c r="BZ60" i="6"/>
  <c r="BR60" i="6"/>
  <c r="BY60" i="6"/>
  <c r="BQ60" i="6"/>
  <c r="BM60" i="6"/>
  <c r="BN60" i="6"/>
  <c r="BX60" i="6"/>
  <c r="BW60" i="6"/>
  <c r="CI74" i="6"/>
  <c r="BX74" i="6"/>
  <c r="BR74" i="6"/>
  <c r="CC74" i="6"/>
  <c r="BW74" i="6"/>
  <c r="BQ74" i="6"/>
  <c r="BU74" i="6"/>
  <c r="BM74" i="6"/>
  <c r="CB74" i="6"/>
  <c r="BS74" i="6"/>
  <c r="CA74" i="6"/>
  <c r="BP74" i="6"/>
  <c r="BZ74" i="6"/>
  <c r="BO74" i="6"/>
  <c r="BY74" i="6"/>
  <c r="BN74" i="6"/>
  <c r="BT74" i="6"/>
  <c r="BV74" i="6"/>
  <c r="CI13" i="6"/>
  <c r="CC13" i="6"/>
  <c r="BW13" i="6"/>
  <c r="BQ13" i="6"/>
  <c r="CB13" i="6"/>
  <c r="BV13" i="6"/>
  <c r="BP13" i="6"/>
  <c r="BM13" i="6"/>
  <c r="BR13" i="6"/>
  <c r="CA13" i="6"/>
  <c r="BU13" i="6"/>
  <c r="BO13" i="6"/>
  <c r="BY13" i="6"/>
  <c r="BZ13" i="6"/>
  <c r="BT13" i="6"/>
  <c r="BN13" i="6"/>
  <c r="BS13" i="6"/>
  <c r="BX13" i="6"/>
  <c r="CI92" i="6"/>
  <c r="BX92" i="6"/>
  <c r="BR92" i="6"/>
  <c r="CC92" i="6"/>
  <c r="BW92" i="6"/>
  <c r="BQ92" i="6"/>
  <c r="BZ92" i="6"/>
  <c r="BP92" i="6"/>
  <c r="BU92" i="6"/>
  <c r="BM92" i="6"/>
  <c r="BS92" i="6"/>
  <c r="BO92" i="6"/>
  <c r="CB92" i="6"/>
  <c r="BN92" i="6"/>
  <c r="CA92" i="6"/>
  <c r="BY92" i="6"/>
  <c r="BV92" i="6"/>
  <c r="BT92" i="6"/>
  <c r="CI105" i="6"/>
  <c r="BY105" i="6"/>
  <c r="BS105" i="6"/>
  <c r="BM105" i="6"/>
  <c r="BX105" i="6"/>
  <c r="BR105" i="6"/>
  <c r="CC105" i="6"/>
  <c r="BU105" i="6"/>
  <c r="BZ105" i="6"/>
  <c r="BP105" i="6"/>
  <c r="CA105" i="6"/>
  <c r="BN105" i="6"/>
  <c r="BV105" i="6"/>
  <c r="BW105" i="6"/>
  <c r="BT105" i="6"/>
  <c r="BQ105" i="6"/>
  <c r="BO105" i="6"/>
  <c r="CB105" i="6"/>
  <c r="CI139" i="6"/>
  <c r="CB139" i="6"/>
  <c r="BV139" i="6"/>
  <c r="BP139" i="6"/>
  <c r="CA139" i="6"/>
  <c r="BU139" i="6"/>
  <c r="BO139" i="6"/>
  <c r="BY139" i="6"/>
  <c r="BS139" i="6"/>
  <c r="BM139" i="6"/>
  <c r="BR139" i="6"/>
  <c r="CC139" i="6"/>
  <c r="BQ139" i="6"/>
  <c r="BZ139" i="6"/>
  <c r="BT139" i="6"/>
  <c r="BW139" i="6"/>
  <c r="BN139" i="6"/>
  <c r="BX139" i="6"/>
  <c r="CI185" i="6"/>
  <c r="BY185" i="6"/>
  <c r="BS185" i="6"/>
  <c r="BM185" i="6"/>
  <c r="BX185" i="6"/>
  <c r="BR185" i="6"/>
  <c r="CB185" i="6"/>
  <c r="BV185" i="6"/>
  <c r="BP185" i="6"/>
  <c r="BT185" i="6"/>
  <c r="CC185" i="6"/>
  <c r="BQ185" i="6"/>
  <c r="BZ185" i="6"/>
  <c r="BN185" i="6"/>
  <c r="BW185" i="6"/>
  <c r="BU185" i="6"/>
  <c r="CA185" i="6"/>
  <c r="BO185" i="6"/>
  <c r="CI234" i="6"/>
  <c r="CA234" i="6"/>
  <c r="BU234" i="6"/>
  <c r="BO234" i="6"/>
  <c r="BX234" i="6"/>
  <c r="BR234" i="6"/>
  <c r="BV234" i="6"/>
  <c r="BM234" i="6"/>
  <c r="CC234" i="6"/>
  <c r="BT234" i="6"/>
  <c r="BZ234" i="6"/>
  <c r="BQ234" i="6"/>
  <c r="BW234" i="6"/>
  <c r="BS234" i="6"/>
  <c r="BY234" i="6"/>
  <c r="BP234" i="6"/>
  <c r="CB234" i="6"/>
  <c r="BN234" i="6"/>
  <c r="CI224" i="6"/>
  <c r="CC224" i="6"/>
  <c r="BW224" i="6"/>
  <c r="BQ224" i="6"/>
  <c r="CB224" i="6"/>
  <c r="BV224" i="6"/>
  <c r="BP224" i="6"/>
  <c r="BZ224" i="6"/>
  <c r="BT224" i="6"/>
  <c r="BN224" i="6"/>
  <c r="BR224" i="6"/>
  <c r="CA224" i="6"/>
  <c r="BO224" i="6"/>
  <c r="BX224" i="6"/>
  <c r="BU224" i="6"/>
  <c r="BM224" i="6"/>
  <c r="BY224" i="6"/>
  <c r="BS224" i="6"/>
  <c r="CI51" i="6"/>
  <c r="BY51" i="6"/>
  <c r="BS51" i="6"/>
  <c r="BM51" i="6"/>
  <c r="BX51" i="6"/>
  <c r="BR51" i="6"/>
  <c r="CC51" i="6"/>
  <c r="BU51" i="6"/>
  <c r="CB51" i="6"/>
  <c r="BT51" i="6"/>
  <c r="CA51" i="6"/>
  <c r="BQ51" i="6"/>
  <c r="BZ51" i="6"/>
  <c r="BP51" i="6"/>
  <c r="BW51" i="6"/>
  <c r="BN51" i="6"/>
  <c r="BV51" i="6"/>
  <c r="BO51" i="6"/>
  <c r="CI63" i="6"/>
  <c r="BY63" i="6"/>
  <c r="BS63" i="6"/>
  <c r="BM63" i="6"/>
  <c r="BX63" i="6"/>
  <c r="BR63" i="6"/>
  <c r="BW63" i="6"/>
  <c r="BO63" i="6"/>
  <c r="BV63" i="6"/>
  <c r="BN63" i="6"/>
  <c r="CC63" i="6"/>
  <c r="BU63" i="6"/>
  <c r="CB63" i="6"/>
  <c r="BT63" i="6"/>
  <c r="BP63" i="6"/>
  <c r="BZ63" i="6"/>
  <c r="BQ63" i="6"/>
  <c r="CA63" i="6"/>
  <c r="CI20" i="6"/>
  <c r="BZ20" i="6"/>
  <c r="BT20" i="6"/>
  <c r="BN20" i="6"/>
  <c r="BY20" i="6"/>
  <c r="BS20" i="6"/>
  <c r="BM20" i="6"/>
  <c r="CC20" i="6"/>
  <c r="BW20" i="6"/>
  <c r="BQ20" i="6"/>
  <c r="BX20" i="6"/>
  <c r="BO20" i="6"/>
  <c r="BV20" i="6"/>
  <c r="CA20" i="6"/>
  <c r="BU20" i="6"/>
  <c r="BP20" i="6"/>
  <c r="BR20" i="6"/>
  <c r="CB20" i="6"/>
  <c r="CI56" i="6"/>
  <c r="BX56" i="6"/>
  <c r="BR56" i="6"/>
  <c r="CC56" i="6"/>
  <c r="BW56" i="6"/>
  <c r="BQ56" i="6"/>
  <c r="BZ56" i="6"/>
  <c r="BP56" i="6"/>
  <c r="BY56" i="6"/>
  <c r="BO56" i="6"/>
  <c r="BV56" i="6"/>
  <c r="BN56" i="6"/>
  <c r="BU56" i="6"/>
  <c r="BM56" i="6"/>
  <c r="CA56" i="6"/>
  <c r="BT56" i="6"/>
  <c r="BS56" i="6"/>
  <c r="CB56" i="6"/>
  <c r="CI181" i="6"/>
  <c r="CA181" i="6"/>
  <c r="BU181" i="6"/>
  <c r="BO181" i="6"/>
  <c r="BZ181" i="6"/>
  <c r="BT181" i="6"/>
  <c r="BN181" i="6"/>
  <c r="BX181" i="6"/>
  <c r="BR181" i="6"/>
  <c r="CB181" i="6"/>
  <c r="BP181" i="6"/>
  <c r="BY181" i="6"/>
  <c r="BM181" i="6"/>
  <c r="BV181" i="6"/>
  <c r="BS181" i="6"/>
  <c r="BQ181" i="6"/>
  <c r="CC181" i="6"/>
  <c r="BW181" i="6"/>
  <c r="CI201" i="6"/>
  <c r="CC201" i="6"/>
  <c r="BW201" i="6"/>
  <c r="BQ201" i="6"/>
  <c r="CB201" i="6"/>
  <c r="BV201" i="6"/>
  <c r="BP201" i="6"/>
  <c r="BZ201" i="6"/>
  <c r="BT201" i="6"/>
  <c r="BN201" i="6"/>
  <c r="BX201" i="6"/>
  <c r="BU201" i="6"/>
  <c r="BR201" i="6"/>
  <c r="BO201" i="6"/>
  <c r="BM201" i="6"/>
  <c r="CA201" i="6"/>
  <c r="BY201" i="6"/>
  <c r="BS201" i="6"/>
  <c r="CI114" i="6"/>
  <c r="CB114" i="6"/>
  <c r="BV114" i="6"/>
  <c r="BP114" i="6"/>
  <c r="CA114" i="6"/>
  <c r="BU114" i="6"/>
  <c r="BO114" i="6"/>
  <c r="BT114" i="6"/>
  <c r="BY114" i="6"/>
  <c r="BQ114" i="6"/>
  <c r="BW114" i="6"/>
  <c r="BR114" i="6"/>
  <c r="CC114" i="6"/>
  <c r="BN114" i="6"/>
  <c r="BM114" i="6"/>
  <c r="BZ114" i="6"/>
  <c r="BX114" i="6"/>
  <c r="BS114" i="6"/>
  <c r="CI109" i="6"/>
  <c r="CC109" i="6"/>
  <c r="BW109" i="6"/>
  <c r="BQ109" i="6"/>
  <c r="CB109" i="6"/>
  <c r="BV109" i="6"/>
  <c r="BP109" i="6"/>
  <c r="BY109" i="6"/>
  <c r="BO109" i="6"/>
  <c r="BT109" i="6"/>
  <c r="BZ109" i="6"/>
  <c r="BM109" i="6"/>
  <c r="BU109" i="6"/>
  <c r="BS109" i="6"/>
  <c r="BR109" i="6"/>
  <c r="BN109" i="6"/>
  <c r="BX109" i="6"/>
  <c r="CA109" i="6"/>
  <c r="CI152" i="6"/>
  <c r="CC152" i="6"/>
  <c r="BW152" i="6"/>
  <c r="BQ152" i="6"/>
  <c r="CB152" i="6"/>
  <c r="BV152" i="6"/>
  <c r="BP152" i="6"/>
  <c r="BZ152" i="6"/>
  <c r="BT152" i="6"/>
  <c r="BN152" i="6"/>
  <c r="BY152" i="6"/>
  <c r="BM152" i="6"/>
  <c r="BX152" i="6"/>
  <c r="BU152" i="6"/>
  <c r="BO152" i="6"/>
  <c r="CA152" i="6"/>
  <c r="BR152" i="6"/>
  <c r="BS152" i="6"/>
  <c r="CI193" i="6"/>
  <c r="CA193" i="6"/>
  <c r="BU193" i="6"/>
  <c r="BO193" i="6"/>
  <c r="BZ193" i="6"/>
  <c r="BT193" i="6"/>
  <c r="BN193" i="6"/>
  <c r="BX193" i="6"/>
  <c r="BR193" i="6"/>
  <c r="CB193" i="6"/>
  <c r="BP193" i="6"/>
  <c r="BY193" i="6"/>
  <c r="BM193" i="6"/>
  <c r="BV193" i="6"/>
  <c r="CC193" i="6"/>
  <c r="BS193" i="6"/>
  <c r="BW193" i="6"/>
  <c r="BQ193" i="6"/>
  <c r="CI99" i="6"/>
  <c r="BY99" i="6"/>
  <c r="BS99" i="6"/>
  <c r="BM99" i="6"/>
  <c r="BX99" i="6"/>
  <c r="BR99" i="6"/>
  <c r="BW99" i="6"/>
  <c r="BO99" i="6"/>
  <c r="CB99" i="6"/>
  <c r="BT99" i="6"/>
  <c r="BU99" i="6"/>
  <c r="CC99" i="6"/>
  <c r="BP99" i="6"/>
  <c r="BZ99" i="6"/>
  <c r="BV99" i="6"/>
  <c r="BQ99" i="6"/>
  <c r="BN99" i="6"/>
  <c r="CA99" i="6"/>
  <c r="CB34" i="6"/>
  <c r="BV34" i="6"/>
  <c r="BP34" i="6"/>
  <c r="CA34" i="6"/>
  <c r="BU34" i="6"/>
  <c r="BO34" i="6"/>
  <c r="BZ34" i="6"/>
  <c r="BT34" i="6"/>
  <c r="BN34" i="6"/>
  <c r="BY34" i="6"/>
  <c r="BS34" i="6"/>
  <c r="BM34" i="6"/>
  <c r="BQ34" i="6"/>
  <c r="CC34" i="6"/>
  <c r="BR34" i="6"/>
  <c r="BX34" i="6"/>
  <c r="BW34" i="6"/>
  <c r="CI8" i="6"/>
  <c r="BY8" i="6"/>
  <c r="BS8" i="6"/>
  <c r="BM8" i="6"/>
  <c r="BT8" i="6"/>
  <c r="BX8" i="6"/>
  <c r="BR8" i="6"/>
  <c r="CA8" i="6"/>
  <c r="BO8" i="6"/>
  <c r="BN8" i="6"/>
  <c r="CC8" i="6"/>
  <c r="BW8" i="6"/>
  <c r="BQ8" i="6"/>
  <c r="BU8" i="6"/>
  <c r="CB8" i="6"/>
  <c r="BV8" i="6"/>
  <c r="BP8" i="6"/>
  <c r="BZ8" i="6"/>
  <c r="CI72" i="6"/>
  <c r="CB72" i="6"/>
  <c r="BV72" i="6"/>
  <c r="BP72" i="6"/>
  <c r="CA72" i="6"/>
  <c r="BU72" i="6"/>
  <c r="BO72" i="6"/>
  <c r="BX72" i="6"/>
  <c r="BN72" i="6"/>
  <c r="BW72" i="6"/>
  <c r="BM72" i="6"/>
  <c r="BT72" i="6"/>
  <c r="CC72" i="6"/>
  <c r="BS72" i="6"/>
  <c r="BY72" i="6"/>
  <c r="BR72" i="6"/>
  <c r="BQ72" i="6"/>
  <c r="BZ72" i="6"/>
  <c r="CI129" i="6"/>
  <c r="BY129" i="6"/>
  <c r="BS129" i="6"/>
  <c r="BM129" i="6"/>
  <c r="BX129" i="6"/>
  <c r="BR129" i="6"/>
  <c r="CA129" i="6"/>
  <c r="BQ129" i="6"/>
  <c r="BV129" i="6"/>
  <c r="BN129" i="6"/>
  <c r="BW129" i="6"/>
  <c r="BT129" i="6"/>
  <c r="CC129" i="6"/>
  <c r="BP129" i="6"/>
  <c r="CB129" i="6"/>
  <c r="BZ129" i="6"/>
  <c r="BU129" i="6"/>
  <c r="BO129" i="6"/>
  <c r="CI205" i="6"/>
  <c r="BX205" i="6"/>
  <c r="BR205" i="6"/>
  <c r="CC205" i="6"/>
  <c r="BW205" i="6"/>
  <c r="BQ205" i="6"/>
  <c r="BU205" i="6"/>
  <c r="BM205" i="6"/>
  <c r="CB205" i="6"/>
  <c r="BT205" i="6"/>
  <c r="BZ205" i="6"/>
  <c r="BP205" i="6"/>
  <c r="BN205" i="6"/>
  <c r="CA205" i="6"/>
  <c r="BV205" i="6"/>
  <c r="BY205" i="6"/>
  <c r="BS205" i="6"/>
  <c r="BO205" i="6"/>
  <c r="CI190" i="6"/>
  <c r="BX190" i="6"/>
  <c r="BR190" i="6"/>
  <c r="CC190" i="6"/>
  <c r="BW190" i="6"/>
  <c r="BQ190" i="6"/>
  <c r="CA190" i="6"/>
  <c r="BU190" i="6"/>
  <c r="BO190" i="6"/>
  <c r="BS190" i="6"/>
  <c r="CB190" i="6"/>
  <c r="BP190" i="6"/>
  <c r="BY190" i="6"/>
  <c r="BM190" i="6"/>
  <c r="BT190" i="6"/>
  <c r="BZ190" i="6"/>
  <c r="BN190" i="6"/>
  <c r="BV190" i="6"/>
  <c r="CI254" i="6"/>
  <c r="CC254" i="6"/>
  <c r="BW254" i="6"/>
  <c r="BQ254" i="6"/>
  <c r="BZ254" i="6"/>
  <c r="BT254" i="6"/>
  <c r="BN254" i="6"/>
  <c r="BX254" i="6"/>
  <c r="BO254" i="6"/>
  <c r="BV254" i="6"/>
  <c r="BM254" i="6"/>
  <c r="CB254" i="6"/>
  <c r="BS254" i="6"/>
  <c r="BY254" i="6"/>
  <c r="BU254" i="6"/>
  <c r="BR254" i="6"/>
  <c r="CA254" i="6"/>
  <c r="BP254" i="6"/>
  <c r="CI172" i="6"/>
  <c r="BX172" i="6"/>
  <c r="BR172" i="6"/>
  <c r="CC172" i="6"/>
  <c r="BW172" i="6"/>
  <c r="BQ172" i="6"/>
  <c r="CA172" i="6"/>
  <c r="BU172" i="6"/>
  <c r="BO172" i="6"/>
  <c r="BY172" i="6"/>
  <c r="BM172" i="6"/>
  <c r="BV172" i="6"/>
  <c r="BS172" i="6"/>
  <c r="CB172" i="6"/>
  <c r="BZ172" i="6"/>
  <c r="BP172" i="6"/>
  <c r="BT172" i="6"/>
  <c r="BN172" i="6"/>
  <c r="CI211" i="6"/>
  <c r="BX211" i="6"/>
  <c r="BR211" i="6"/>
  <c r="CC211" i="6"/>
  <c r="BW211" i="6"/>
  <c r="BQ211" i="6"/>
  <c r="CA211" i="6"/>
  <c r="BS211" i="6"/>
  <c r="BZ211" i="6"/>
  <c r="BP211" i="6"/>
  <c r="BV211" i="6"/>
  <c r="BN211" i="6"/>
  <c r="BT211" i="6"/>
  <c r="BO211" i="6"/>
  <c r="CB211" i="6"/>
  <c r="BM211" i="6"/>
  <c r="BU211" i="6"/>
  <c r="BY211" i="6"/>
  <c r="CI122" i="6"/>
  <c r="BX122" i="6"/>
  <c r="BR122" i="6"/>
  <c r="CC122" i="6"/>
  <c r="BW122" i="6"/>
  <c r="BQ122" i="6"/>
  <c r="CB122" i="6"/>
  <c r="BT122" i="6"/>
  <c r="BY122" i="6"/>
  <c r="BO122" i="6"/>
  <c r="BU122" i="6"/>
  <c r="BP122" i="6"/>
  <c r="CA122" i="6"/>
  <c r="BN122" i="6"/>
  <c r="BM122" i="6"/>
  <c r="BZ122" i="6"/>
  <c r="BS122" i="6"/>
  <c r="BV122" i="6"/>
  <c r="CI249" i="6"/>
  <c r="BX249" i="6"/>
  <c r="BR249" i="6"/>
  <c r="CA249" i="6"/>
  <c r="BU249" i="6"/>
  <c r="BO249" i="6"/>
  <c r="CB249" i="6"/>
  <c r="BS249" i="6"/>
  <c r="BZ249" i="6"/>
  <c r="BQ249" i="6"/>
  <c r="BW249" i="6"/>
  <c r="BN249" i="6"/>
  <c r="BT249" i="6"/>
  <c r="BP249" i="6"/>
  <c r="BY249" i="6"/>
  <c r="CC249" i="6"/>
  <c r="BM249" i="6"/>
  <c r="BV249" i="6"/>
  <c r="CI184" i="6"/>
  <c r="BX184" i="6"/>
  <c r="BR184" i="6"/>
  <c r="CC184" i="6"/>
  <c r="BW184" i="6"/>
  <c r="BQ184" i="6"/>
  <c r="CA184" i="6"/>
  <c r="BU184" i="6"/>
  <c r="BO184" i="6"/>
  <c r="BY184" i="6"/>
  <c r="BM184" i="6"/>
  <c r="BV184" i="6"/>
  <c r="BS184" i="6"/>
  <c r="BP184" i="6"/>
  <c r="BN184" i="6"/>
  <c r="CB184" i="6"/>
  <c r="BZ184" i="6"/>
  <c r="BT184" i="6"/>
  <c r="CI212" i="6"/>
  <c r="BY212" i="6"/>
  <c r="BS212" i="6"/>
  <c r="BM212" i="6"/>
  <c r="BX212" i="6"/>
  <c r="BR212" i="6"/>
  <c r="CB212" i="6"/>
  <c r="BT212" i="6"/>
  <c r="CA212" i="6"/>
  <c r="BQ212" i="6"/>
  <c r="BW212" i="6"/>
  <c r="BO212" i="6"/>
  <c r="BU212" i="6"/>
  <c r="BP212" i="6"/>
  <c r="CC212" i="6"/>
  <c r="BZ212" i="6"/>
  <c r="BV212" i="6"/>
  <c r="BN212" i="6"/>
  <c r="CC35" i="6"/>
  <c r="BW35" i="6"/>
  <c r="BQ35" i="6"/>
  <c r="CB35" i="6"/>
  <c r="BV35" i="6"/>
  <c r="BP35" i="6"/>
  <c r="CA35" i="6"/>
  <c r="BU35" i="6"/>
  <c r="BO35" i="6"/>
  <c r="BZ35" i="6"/>
  <c r="BT35" i="6"/>
  <c r="BN35" i="6"/>
  <c r="BR35" i="6"/>
  <c r="BM35" i="6"/>
  <c r="BX35" i="6"/>
  <c r="BY35" i="6"/>
  <c r="BS35" i="6"/>
  <c r="BY31" i="6"/>
  <c r="BS31" i="6"/>
  <c r="BM31" i="6"/>
  <c r="BX31" i="6"/>
  <c r="BR31" i="6"/>
  <c r="CC31" i="6"/>
  <c r="BW31" i="6"/>
  <c r="BQ31" i="6"/>
  <c r="CB31" i="6"/>
  <c r="BV31" i="6"/>
  <c r="BP31" i="6"/>
  <c r="BN31" i="6"/>
  <c r="CA31" i="6"/>
  <c r="BO31" i="6"/>
  <c r="BZ31" i="6"/>
  <c r="BU31" i="6"/>
  <c r="BT31" i="6"/>
  <c r="CI75" i="6"/>
  <c r="BY75" i="6"/>
  <c r="BS75" i="6"/>
  <c r="BM75" i="6"/>
  <c r="BX75" i="6"/>
  <c r="BR75" i="6"/>
  <c r="BV75" i="6"/>
  <c r="BN75" i="6"/>
  <c r="BW75" i="6"/>
  <c r="BU75" i="6"/>
  <c r="CC75" i="6"/>
  <c r="BT75" i="6"/>
  <c r="CB75" i="6"/>
  <c r="BQ75" i="6"/>
  <c r="CA75" i="6"/>
  <c r="BO75" i="6"/>
  <c r="BZ75" i="6"/>
  <c r="BP75" i="6"/>
  <c r="CI23" i="6"/>
  <c r="CJ23" i="6" s="1"/>
  <c r="CK23" i="6" s="1"/>
  <c r="CC23" i="6"/>
  <c r="BW23" i="6"/>
  <c r="BQ23" i="6"/>
  <c r="CB23" i="6"/>
  <c r="BV23" i="6"/>
  <c r="BP23" i="6"/>
  <c r="BZ23" i="6"/>
  <c r="BT23" i="6"/>
  <c r="BN23" i="6"/>
  <c r="BU23" i="6"/>
  <c r="BS23" i="6"/>
  <c r="BY23" i="6"/>
  <c r="BX23" i="6"/>
  <c r="BR23" i="6"/>
  <c r="CA23" i="6"/>
  <c r="BO23" i="6"/>
  <c r="BM23" i="6"/>
  <c r="CI19" i="6"/>
  <c r="CJ19" i="6" s="1"/>
  <c r="CK19" i="6" s="1"/>
  <c r="CB19" i="6"/>
  <c r="CC19" i="6"/>
  <c r="BV19" i="6"/>
  <c r="BP19" i="6"/>
  <c r="CA19" i="6"/>
  <c r="BU19" i="6"/>
  <c r="BO19" i="6"/>
  <c r="BX19" i="6"/>
  <c r="BZ19" i="6"/>
  <c r="BT19" i="6"/>
  <c r="BN19" i="6"/>
  <c r="BQ19" i="6"/>
  <c r="BY19" i="6"/>
  <c r="BS19" i="6"/>
  <c r="BM19" i="6"/>
  <c r="BR19" i="6"/>
  <c r="BW19" i="6"/>
  <c r="CI65" i="6"/>
  <c r="CA65" i="6"/>
  <c r="BU65" i="6"/>
  <c r="BO65" i="6"/>
  <c r="BZ65" i="6"/>
  <c r="BT65" i="6"/>
  <c r="BN65" i="6"/>
  <c r="BY65" i="6"/>
  <c r="BQ65" i="6"/>
  <c r="BX65" i="6"/>
  <c r="BP65" i="6"/>
  <c r="BW65" i="6"/>
  <c r="BM65" i="6"/>
  <c r="BV65" i="6"/>
  <c r="CC65" i="6"/>
  <c r="CB65" i="6"/>
  <c r="BS65" i="6"/>
  <c r="BR65" i="6"/>
  <c r="CI17" i="6"/>
  <c r="CA17" i="6"/>
  <c r="BU17" i="6"/>
  <c r="BO17" i="6"/>
  <c r="CB17" i="6"/>
  <c r="BZ17" i="6"/>
  <c r="BT17" i="6"/>
  <c r="BN17" i="6"/>
  <c r="BW17" i="6"/>
  <c r="BV17" i="6"/>
  <c r="BY17" i="6"/>
  <c r="BS17" i="6"/>
  <c r="BM17" i="6"/>
  <c r="CC17" i="6"/>
  <c r="BX17" i="6"/>
  <c r="BR17" i="6"/>
  <c r="BQ17" i="6"/>
  <c r="BP17" i="6"/>
  <c r="CI81" i="6"/>
  <c r="BY81" i="6"/>
  <c r="BS81" i="6"/>
  <c r="BM81" i="6"/>
  <c r="BX81" i="6"/>
  <c r="BR81" i="6"/>
  <c r="CB81" i="6"/>
  <c r="BT81" i="6"/>
  <c r="CA81" i="6"/>
  <c r="BP81" i="6"/>
  <c r="BV81" i="6"/>
  <c r="BU81" i="6"/>
  <c r="BQ81" i="6"/>
  <c r="CC81" i="6"/>
  <c r="BO81" i="6"/>
  <c r="BN81" i="6"/>
  <c r="BW81" i="6"/>
  <c r="BZ81" i="6"/>
  <c r="CI157" i="6"/>
  <c r="CB157" i="6"/>
  <c r="BV157" i="6"/>
  <c r="BP157" i="6"/>
  <c r="CA157" i="6"/>
  <c r="BU157" i="6"/>
  <c r="BO157" i="6"/>
  <c r="BY157" i="6"/>
  <c r="BS157" i="6"/>
  <c r="BM157" i="6"/>
  <c r="BX157" i="6"/>
  <c r="BW157" i="6"/>
  <c r="CC157" i="6"/>
  <c r="BR157" i="6"/>
  <c r="BT157" i="6"/>
  <c r="BN157" i="6"/>
  <c r="BZ157" i="6"/>
  <c r="BQ157" i="6"/>
  <c r="CI178" i="6"/>
  <c r="BX178" i="6"/>
  <c r="BR178" i="6"/>
  <c r="CC178" i="6"/>
  <c r="BW178" i="6"/>
  <c r="BQ178" i="6"/>
  <c r="CA178" i="6"/>
  <c r="BU178" i="6"/>
  <c r="BO178" i="6"/>
  <c r="BS178" i="6"/>
  <c r="CB178" i="6"/>
  <c r="BP178" i="6"/>
  <c r="BY178" i="6"/>
  <c r="BM178" i="6"/>
  <c r="BV178" i="6"/>
  <c r="BT178" i="6"/>
  <c r="BZ178" i="6"/>
  <c r="BN178" i="6"/>
  <c r="CI150" i="6"/>
  <c r="CA150" i="6"/>
  <c r="BU150" i="6"/>
  <c r="BO150" i="6"/>
  <c r="BZ150" i="6"/>
  <c r="BT150" i="6"/>
  <c r="BN150" i="6"/>
  <c r="BX150" i="6"/>
  <c r="BR150" i="6"/>
  <c r="BW150" i="6"/>
  <c r="BV150" i="6"/>
  <c r="BS150" i="6"/>
  <c r="CC150" i="6"/>
  <c r="BM150" i="6"/>
  <c r="BY150" i="6"/>
  <c r="BQ150" i="6"/>
  <c r="CB150" i="6"/>
  <c r="BP150" i="6"/>
  <c r="CI127" i="6"/>
  <c r="CC127" i="6"/>
  <c r="BW127" i="6"/>
  <c r="BQ127" i="6"/>
  <c r="CB127" i="6"/>
  <c r="BV127" i="6"/>
  <c r="BP127" i="6"/>
  <c r="BY127" i="6"/>
  <c r="BO127" i="6"/>
  <c r="BT127" i="6"/>
  <c r="BR127" i="6"/>
  <c r="BZ127" i="6"/>
  <c r="BM127" i="6"/>
  <c r="BX127" i="6"/>
  <c r="CA127" i="6"/>
  <c r="BU127" i="6"/>
  <c r="BN127" i="6"/>
  <c r="BS127" i="6"/>
  <c r="CI142" i="6"/>
  <c r="BY142" i="6"/>
  <c r="BS142" i="6"/>
  <c r="BM142" i="6"/>
  <c r="BX142" i="6"/>
  <c r="BR142" i="6"/>
  <c r="CB142" i="6"/>
  <c r="BV142" i="6"/>
  <c r="BP142" i="6"/>
  <c r="CA142" i="6"/>
  <c r="BO142" i="6"/>
  <c r="BZ142" i="6"/>
  <c r="BN142" i="6"/>
  <c r="BU142" i="6"/>
  <c r="BW142" i="6"/>
  <c r="BT142" i="6"/>
  <c r="BQ142" i="6"/>
  <c r="CC142" i="6"/>
  <c r="CI123" i="6"/>
  <c r="BY123" i="6"/>
  <c r="BS123" i="6"/>
  <c r="BM123" i="6"/>
  <c r="BX123" i="6"/>
  <c r="BR123" i="6"/>
  <c r="CC123" i="6"/>
  <c r="BU123" i="6"/>
  <c r="BZ123" i="6"/>
  <c r="BP123" i="6"/>
  <c r="BQ123" i="6"/>
  <c r="CA123" i="6"/>
  <c r="BN123" i="6"/>
  <c r="BW123" i="6"/>
  <c r="BV123" i="6"/>
  <c r="BT123" i="6"/>
  <c r="BO123" i="6"/>
  <c r="CB123" i="6"/>
  <c r="CI144" i="6"/>
  <c r="CA144" i="6"/>
  <c r="BU144" i="6"/>
  <c r="BO144" i="6"/>
  <c r="BZ144" i="6"/>
  <c r="BT144" i="6"/>
  <c r="BN144" i="6"/>
  <c r="BX144" i="6"/>
  <c r="BR144" i="6"/>
  <c r="CC144" i="6"/>
  <c r="BQ144" i="6"/>
  <c r="CB144" i="6"/>
  <c r="BP144" i="6"/>
  <c r="BM144" i="6"/>
  <c r="BW144" i="6"/>
  <c r="BY144" i="6"/>
  <c r="BS144" i="6"/>
  <c r="BV144" i="6"/>
  <c r="CI140" i="6"/>
  <c r="CC140" i="6"/>
  <c r="BW140" i="6"/>
  <c r="BQ140" i="6"/>
  <c r="CB140" i="6"/>
  <c r="BV140" i="6"/>
  <c r="BP140" i="6"/>
  <c r="BZ140" i="6"/>
  <c r="BT140" i="6"/>
  <c r="BN140" i="6"/>
  <c r="BY140" i="6"/>
  <c r="BM140" i="6"/>
  <c r="BX140" i="6"/>
  <c r="BS140" i="6"/>
  <c r="BO140" i="6"/>
  <c r="CA140" i="6"/>
  <c r="BU140" i="6"/>
  <c r="BR140" i="6"/>
  <c r="CI174" i="6"/>
  <c r="BZ174" i="6"/>
  <c r="BT174" i="6"/>
  <c r="BN174" i="6"/>
  <c r="BY174" i="6"/>
  <c r="BS174" i="6"/>
  <c r="BM174" i="6"/>
  <c r="CC174" i="6"/>
  <c r="BW174" i="6"/>
  <c r="BQ174" i="6"/>
  <c r="CA174" i="6"/>
  <c r="BO174" i="6"/>
  <c r="BX174" i="6"/>
  <c r="BU174" i="6"/>
  <c r="BR174" i="6"/>
  <c r="BP174" i="6"/>
  <c r="BV174" i="6"/>
  <c r="CB174" i="6"/>
  <c r="CI239" i="6"/>
  <c r="BZ239" i="6"/>
  <c r="BT239" i="6"/>
  <c r="BN239" i="6"/>
  <c r="CC239" i="6"/>
  <c r="BW239" i="6"/>
  <c r="BQ239" i="6"/>
  <c r="CA239" i="6"/>
  <c r="BR239" i="6"/>
  <c r="BY239" i="6"/>
  <c r="BP239" i="6"/>
  <c r="BV239" i="6"/>
  <c r="BM239" i="6"/>
  <c r="CB239" i="6"/>
  <c r="BX239" i="6"/>
  <c r="BS239" i="6"/>
  <c r="BO239" i="6"/>
  <c r="BU239" i="6"/>
  <c r="CI183" i="6"/>
  <c r="CC183" i="6"/>
  <c r="BW183" i="6"/>
  <c r="BQ183" i="6"/>
  <c r="CB183" i="6"/>
  <c r="BV183" i="6"/>
  <c r="BP183" i="6"/>
  <c r="BZ183" i="6"/>
  <c r="BT183" i="6"/>
  <c r="BN183" i="6"/>
  <c r="BR183" i="6"/>
  <c r="CA183" i="6"/>
  <c r="BO183" i="6"/>
  <c r="BX183" i="6"/>
  <c r="BY183" i="6"/>
  <c r="BM183" i="6"/>
  <c r="BS183" i="6"/>
  <c r="BU183" i="6"/>
  <c r="CI235" i="6"/>
  <c r="CB235" i="6"/>
  <c r="BV235" i="6"/>
  <c r="BP235" i="6"/>
  <c r="BY235" i="6"/>
  <c r="BS235" i="6"/>
  <c r="BM235" i="6"/>
  <c r="BW235" i="6"/>
  <c r="BN235" i="6"/>
  <c r="BU235" i="6"/>
  <c r="CA235" i="6"/>
  <c r="BR235" i="6"/>
  <c r="BX235" i="6"/>
  <c r="BT235" i="6"/>
  <c r="CC235" i="6"/>
  <c r="BQ235" i="6"/>
  <c r="BZ235" i="6"/>
  <c r="BO235" i="6"/>
  <c r="CI170" i="6"/>
  <c r="CB170" i="6"/>
  <c r="BV170" i="6"/>
  <c r="BP170" i="6"/>
  <c r="CA170" i="6"/>
  <c r="BU170" i="6"/>
  <c r="BO170" i="6"/>
  <c r="BY170" i="6"/>
  <c r="BS170" i="6"/>
  <c r="BM170" i="6"/>
  <c r="BW170" i="6"/>
  <c r="BT170" i="6"/>
  <c r="CC170" i="6"/>
  <c r="BQ170" i="6"/>
  <c r="BN170" i="6"/>
  <c r="BR170" i="6"/>
  <c r="BX170" i="6"/>
  <c r="BZ170" i="6"/>
  <c r="CI143" i="6"/>
  <c r="BZ143" i="6"/>
  <c r="BT143" i="6"/>
  <c r="BN143" i="6"/>
  <c r="BY143" i="6"/>
  <c r="BS143" i="6"/>
  <c r="BM143" i="6"/>
  <c r="CC143" i="6"/>
  <c r="BW143" i="6"/>
  <c r="BQ143" i="6"/>
  <c r="BV143" i="6"/>
  <c r="BU143" i="6"/>
  <c r="BO143" i="6"/>
  <c r="BX143" i="6"/>
  <c r="BP143" i="6"/>
  <c r="CB143" i="6"/>
  <c r="CA143" i="6"/>
  <c r="BR143" i="6"/>
  <c r="CI94" i="6"/>
  <c r="BZ94" i="6"/>
  <c r="BT94" i="6"/>
  <c r="BN94" i="6"/>
  <c r="BY94" i="6"/>
  <c r="BS94" i="6"/>
  <c r="BM94" i="6"/>
  <c r="CB94" i="6"/>
  <c r="BR94" i="6"/>
  <c r="BW94" i="6"/>
  <c r="BO94" i="6"/>
  <c r="BX94" i="6"/>
  <c r="BP94" i="6"/>
  <c r="CC94" i="6"/>
  <c r="CA94" i="6"/>
  <c r="BV94" i="6"/>
  <c r="BQ94" i="6"/>
  <c r="BU94" i="6"/>
  <c r="CI26" i="6"/>
  <c r="CJ26" i="6" s="1"/>
  <c r="BZ26" i="6"/>
  <c r="BT26" i="6"/>
  <c r="BN26" i="6"/>
  <c r="BY26" i="6"/>
  <c r="BS26" i="6"/>
  <c r="BM26" i="6"/>
  <c r="CC26" i="6"/>
  <c r="BW26" i="6"/>
  <c r="BQ26" i="6"/>
  <c r="BR26" i="6"/>
  <c r="CB26" i="6"/>
  <c r="BP26" i="6"/>
  <c r="BU26" i="6"/>
  <c r="CA26" i="6"/>
  <c r="BO26" i="6"/>
  <c r="BV26" i="6"/>
  <c r="BX26" i="6"/>
  <c r="CB28" i="6"/>
  <c r="BV28" i="6"/>
  <c r="BP28" i="6"/>
  <c r="CA28" i="6"/>
  <c r="BU28" i="6"/>
  <c r="BO28" i="6"/>
  <c r="BZ28" i="6"/>
  <c r="BT28" i="6"/>
  <c r="BN28" i="6"/>
  <c r="BY28" i="6"/>
  <c r="BS28" i="6"/>
  <c r="BM28" i="6"/>
  <c r="CC28" i="6"/>
  <c r="BX28" i="6"/>
  <c r="BW28" i="6"/>
  <c r="BR28" i="6"/>
  <c r="BQ28" i="6"/>
  <c r="CI97" i="6"/>
  <c r="CC97" i="6"/>
  <c r="BW97" i="6"/>
  <c r="BQ97" i="6"/>
  <c r="CB97" i="6"/>
  <c r="BV97" i="6"/>
  <c r="BP97" i="6"/>
  <c r="BU97" i="6"/>
  <c r="BM97" i="6"/>
  <c r="BZ97" i="6"/>
  <c r="BR97" i="6"/>
  <c r="CA97" i="6"/>
  <c r="BN97" i="6"/>
  <c r="BX97" i="6"/>
  <c r="BS97" i="6"/>
  <c r="BO97" i="6"/>
  <c r="BT97" i="6"/>
  <c r="BY97" i="6"/>
  <c r="CI250" i="6"/>
  <c r="BY250" i="6"/>
  <c r="BS250" i="6"/>
  <c r="BM250" i="6"/>
  <c r="CB250" i="6"/>
  <c r="BV250" i="6"/>
  <c r="BP250" i="6"/>
  <c r="CC250" i="6"/>
  <c r="BT250" i="6"/>
  <c r="CA250" i="6"/>
  <c r="BR250" i="6"/>
  <c r="BX250" i="6"/>
  <c r="BO250" i="6"/>
  <c r="BU250" i="6"/>
  <c r="BQ250" i="6"/>
  <c r="BW250" i="6"/>
  <c r="BN250" i="6"/>
  <c r="BZ250" i="6"/>
  <c r="CI215" i="6"/>
  <c r="CB215" i="6"/>
  <c r="BV215" i="6"/>
  <c r="BP215" i="6"/>
  <c r="CA215" i="6"/>
  <c r="BU215" i="6"/>
  <c r="BO215" i="6"/>
  <c r="BW215" i="6"/>
  <c r="BM215" i="6"/>
  <c r="BT215" i="6"/>
  <c r="BZ215" i="6"/>
  <c r="BR215" i="6"/>
  <c r="BX215" i="6"/>
  <c r="BS215" i="6"/>
  <c r="BN215" i="6"/>
  <c r="BY215" i="6"/>
  <c r="CC215" i="6"/>
  <c r="BQ215" i="6"/>
  <c r="CI107" i="6"/>
  <c r="CA107" i="6"/>
  <c r="BU107" i="6"/>
  <c r="BO107" i="6"/>
  <c r="BZ107" i="6"/>
  <c r="BT107" i="6"/>
  <c r="BN107" i="6"/>
  <c r="BW107" i="6"/>
  <c r="BM107" i="6"/>
  <c r="CB107" i="6"/>
  <c r="BR107" i="6"/>
  <c r="BS107" i="6"/>
  <c r="CC107" i="6"/>
  <c r="BP107" i="6"/>
  <c r="BY107" i="6"/>
  <c r="BX107" i="6"/>
  <c r="BV107" i="6"/>
  <c r="BQ107" i="6"/>
  <c r="CB40" i="6"/>
  <c r="BV40" i="6"/>
  <c r="BP40" i="6"/>
  <c r="CA40" i="6"/>
  <c r="BU40" i="6"/>
  <c r="BO40" i="6"/>
  <c r="BZ40" i="6"/>
  <c r="BT40" i="6"/>
  <c r="BN40" i="6"/>
  <c r="BY40" i="6"/>
  <c r="BS40" i="6"/>
  <c r="BM40" i="6"/>
  <c r="BW40" i="6"/>
  <c r="BR40" i="6"/>
  <c r="BX40" i="6"/>
  <c r="BQ40" i="6"/>
  <c r="CC40" i="6"/>
  <c r="CI58" i="6"/>
  <c r="BZ58" i="6"/>
  <c r="BT58" i="6"/>
  <c r="BN58" i="6"/>
  <c r="BY58" i="6"/>
  <c r="BS58" i="6"/>
  <c r="BM58" i="6"/>
  <c r="CB58" i="6"/>
  <c r="BR58" i="6"/>
  <c r="CA58" i="6"/>
  <c r="BQ58" i="6"/>
  <c r="BX58" i="6"/>
  <c r="BP58" i="6"/>
  <c r="BW58" i="6"/>
  <c r="BO58" i="6"/>
  <c r="BU58" i="6"/>
  <c r="CC58" i="6"/>
  <c r="BV58" i="6"/>
  <c r="BZ38" i="6"/>
  <c r="BT38" i="6"/>
  <c r="BN38" i="6"/>
  <c r="BY38" i="6"/>
  <c r="BS38" i="6"/>
  <c r="BM38" i="6"/>
  <c r="BX38" i="6"/>
  <c r="BR38" i="6"/>
  <c r="CC38" i="6"/>
  <c r="BW38" i="6"/>
  <c r="BQ38" i="6"/>
  <c r="BU38" i="6"/>
  <c r="BP38" i="6"/>
  <c r="CA38" i="6"/>
  <c r="BO38" i="6"/>
  <c r="CB38" i="6"/>
  <c r="BV38" i="6"/>
  <c r="CI93" i="6"/>
  <c r="BY93" i="6"/>
  <c r="BS93" i="6"/>
  <c r="BM93" i="6"/>
  <c r="BX93" i="6"/>
  <c r="BR93" i="6"/>
  <c r="CA93" i="6"/>
  <c r="BQ93" i="6"/>
  <c r="BV93" i="6"/>
  <c r="BN93" i="6"/>
  <c r="CB93" i="6"/>
  <c r="BO93" i="6"/>
  <c r="BP93" i="6"/>
  <c r="CC93" i="6"/>
  <c r="BZ93" i="6"/>
  <c r="BW93" i="6"/>
  <c r="BU93" i="6"/>
  <c r="BT93" i="6"/>
  <c r="CI73" i="6"/>
  <c r="CC73" i="6"/>
  <c r="BW73" i="6"/>
  <c r="BQ73" i="6"/>
  <c r="CB73" i="6"/>
  <c r="BV73" i="6"/>
  <c r="BP73" i="6"/>
  <c r="BY73" i="6"/>
  <c r="BO73" i="6"/>
  <c r="BX73" i="6"/>
  <c r="BN73" i="6"/>
  <c r="BU73" i="6"/>
  <c r="BM73" i="6"/>
  <c r="BT73" i="6"/>
  <c r="CA73" i="6"/>
  <c r="BZ73" i="6"/>
  <c r="BS73" i="6"/>
  <c r="BR73" i="6"/>
  <c r="CI228" i="6"/>
  <c r="CA228" i="6"/>
  <c r="BU228" i="6"/>
  <c r="BO228" i="6"/>
  <c r="BX228" i="6"/>
  <c r="BR228" i="6"/>
  <c r="BY228" i="6"/>
  <c r="BP228" i="6"/>
  <c r="BW228" i="6"/>
  <c r="BN228" i="6"/>
  <c r="CC228" i="6"/>
  <c r="BT228" i="6"/>
  <c r="BQ228" i="6"/>
  <c r="BM228" i="6"/>
  <c r="BS228" i="6"/>
  <c r="CB228" i="6"/>
  <c r="BV228" i="6"/>
  <c r="BZ228" i="6"/>
  <c r="CI219" i="6"/>
  <c r="CC219" i="6"/>
  <c r="BW219" i="6"/>
  <c r="BQ219" i="6"/>
  <c r="CB219" i="6"/>
  <c r="BU219" i="6"/>
  <c r="BN219" i="6"/>
  <c r="CA219" i="6"/>
  <c r="BT219" i="6"/>
  <c r="BM219" i="6"/>
  <c r="BY219" i="6"/>
  <c r="BO219" i="6"/>
  <c r="BX219" i="6"/>
  <c r="BS219" i="6"/>
  <c r="BP219" i="6"/>
  <c r="BZ219" i="6"/>
  <c r="BV219" i="6"/>
  <c r="BR219" i="6"/>
  <c r="CI148" i="6"/>
  <c r="BY148" i="6"/>
  <c r="BS148" i="6"/>
  <c r="BM148" i="6"/>
  <c r="BX148" i="6"/>
  <c r="BR148" i="6"/>
  <c r="CB148" i="6"/>
  <c r="BV148" i="6"/>
  <c r="BP148" i="6"/>
  <c r="BU148" i="6"/>
  <c r="BT148" i="6"/>
  <c r="BQ148" i="6"/>
  <c r="CA148" i="6"/>
  <c r="BN148" i="6"/>
  <c r="CC148" i="6"/>
  <c r="BZ148" i="6"/>
  <c r="BW148" i="6"/>
  <c r="BO148" i="6"/>
  <c r="CI221" i="6"/>
  <c r="BZ221" i="6"/>
  <c r="BY221" i="6"/>
  <c r="BS221" i="6"/>
  <c r="BM221" i="6"/>
  <c r="BW221" i="6"/>
  <c r="BP221" i="6"/>
  <c r="BV221" i="6"/>
  <c r="BO221" i="6"/>
  <c r="BX221" i="6"/>
  <c r="BU221" i="6"/>
  <c r="CC221" i="6"/>
  <c r="BR221" i="6"/>
  <c r="CA221" i="6"/>
  <c r="BT221" i="6"/>
  <c r="BN221" i="6"/>
  <c r="CB221" i="6"/>
  <c r="BQ221" i="6"/>
  <c r="CI208" i="6"/>
  <c r="CA208" i="6"/>
  <c r="BU208" i="6"/>
  <c r="BO208" i="6"/>
  <c r="BZ208" i="6"/>
  <c r="BT208" i="6"/>
  <c r="BN208" i="6"/>
  <c r="BX208" i="6"/>
  <c r="BP208" i="6"/>
  <c r="BW208" i="6"/>
  <c r="BM208" i="6"/>
  <c r="CC208" i="6"/>
  <c r="BS208" i="6"/>
  <c r="BQ208" i="6"/>
  <c r="BY208" i="6"/>
  <c r="BV208" i="6"/>
  <c r="BR208" i="6"/>
  <c r="CB208" i="6"/>
  <c r="CI163" i="6"/>
  <c r="CA163" i="6"/>
  <c r="BZ163" i="6"/>
  <c r="BX163" i="6"/>
  <c r="BV163" i="6"/>
  <c r="BP163" i="6"/>
  <c r="BU163" i="6"/>
  <c r="BO163" i="6"/>
  <c r="CB163" i="6"/>
  <c r="BS163" i="6"/>
  <c r="BM163" i="6"/>
  <c r="BR163" i="6"/>
  <c r="BQ163" i="6"/>
  <c r="BN163" i="6"/>
  <c r="BY163" i="6"/>
  <c r="CC163" i="6"/>
  <c r="BW163" i="6"/>
  <c r="BT163" i="6"/>
  <c r="CI214" i="6"/>
  <c r="CA214" i="6"/>
  <c r="BU214" i="6"/>
  <c r="BO214" i="6"/>
  <c r="BZ214" i="6"/>
  <c r="BT214" i="6"/>
  <c r="BN214" i="6"/>
  <c r="BV214" i="6"/>
  <c r="CC214" i="6"/>
  <c r="BS214" i="6"/>
  <c r="BY214" i="6"/>
  <c r="BQ214" i="6"/>
  <c r="BW214" i="6"/>
  <c r="BR214" i="6"/>
  <c r="BM214" i="6"/>
  <c r="CB214" i="6"/>
  <c r="BX214" i="6"/>
  <c r="BP214" i="6"/>
  <c r="CI251" i="6"/>
  <c r="BZ251" i="6"/>
  <c r="BT251" i="6"/>
  <c r="BN251" i="6"/>
  <c r="CC251" i="6"/>
  <c r="BW251" i="6"/>
  <c r="BQ251" i="6"/>
  <c r="BU251" i="6"/>
  <c r="CB251" i="6"/>
  <c r="BS251" i="6"/>
  <c r="BY251" i="6"/>
  <c r="BP251" i="6"/>
  <c r="BV251" i="6"/>
  <c r="BR251" i="6"/>
  <c r="CA251" i="6"/>
  <c r="BO251" i="6"/>
  <c r="BX251" i="6"/>
  <c r="BM251" i="6"/>
  <c r="CI130" i="6"/>
  <c r="BZ130" i="6"/>
  <c r="BT130" i="6"/>
  <c r="BN130" i="6"/>
  <c r="BY130" i="6"/>
  <c r="BS130" i="6"/>
  <c r="BM130" i="6"/>
  <c r="CB130" i="6"/>
  <c r="BR130" i="6"/>
  <c r="BW130" i="6"/>
  <c r="BO130" i="6"/>
  <c r="BU130" i="6"/>
  <c r="CC130" i="6"/>
  <c r="BP130" i="6"/>
  <c r="CA130" i="6"/>
  <c r="BX130" i="6"/>
  <c r="BV130" i="6"/>
  <c r="BQ130" i="6"/>
  <c r="CA47" i="6"/>
  <c r="BU47" i="6"/>
  <c r="BO47" i="6"/>
  <c r="BZ47" i="6"/>
  <c r="BT47" i="6"/>
  <c r="BN47" i="6"/>
  <c r="BY47" i="6"/>
  <c r="BQ47" i="6"/>
  <c r="BX47" i="6"/>
  <c r="BP47" i="6"/>
  <c r="BW47" i="6"/>
  <c r="BM47" i="6"/>
  <c r="BV47" i="6"/>
  <c r="BR47" i="6"/>
  <c r="BS47" i="6"/>
  <c r="CB47" i="6"/>
  <c r="CC47" i="6"/>
  <c r="BZ32" i="6"/>
  <c r="BT32" i="6"/>
  <c r="BN32" i="6"/>
  <c r="BY32" i="6"/>
  <c r="BS32" i="6"/>
  <c r="BM32" i="6"/>
  <c r="BX32" i="6"/>
  <c r="BR32" i="6"/>
  <c r="CC32" i="6"/>
  <c r="BW32" i="6"/>
  <c r="BQ32" i="6"/>
  <c r="BO32" i="6"/>
  <c r="BP32" i="6"/>
  <c r="CB32" i="6"/>
  <c r="BU32" i="6"/>
  <c r="CA32" i="6"/>
  <c r="BV32" i="6"/>
  <c r="CI84" i="6"/>
  <c r="CB84" i="6"/>
  <c r="BV84" i="6"/>
  <c r="BP84" i="6"/>
  <c r="CA84" i="6"/>
  <c r="BU84" i="6"/>
  <c r="BO84" i="6"/>
  <c r="BZ84" i="6"/>
  <c r="BW84" i="6"/>
  <c r="BM84" i="6"/>
  <c r="BS84" i="6"/>
  <c r="BX84" i="6"/>
  <c r="BT84" i="6"/>
  <c r="BR84" i="6"/>
  <c r="BQ84" i="6"/>
  <c r="CC84" i="6"/>
  <c r="BY84" i="6"/>
  <c r="BN84" i="6"/>
  <c r="CI155" i="6"/>
  <c r="BZ155" i="6"/>
  <c r="BT155" i="6"/>
  <c r="BN155" i="6"/>
  <c r="BY155" i="6"/>
  <c r="BS155" i="6"/>
  <c r="BM155" i="6"/>
  <c r="CC155" i="6"/>
  <c r="BW155" i="6"/>
  <c r="BQ155" i="6"/>
  <c r="BV155" i="6"/>
  <c r="BU155" i="6"/>
  <c r="CA155" i="6"/>
  <c r="BP155" i="6"/>
  <c r="CB155" i="6"/>
  <c r="BR155" i="6"/>
  <c r="BO155" i="6"/>
  <c r="BX155" i="6"/>
  <c r="CI121" i="6"/>
  <c r="CC121" i="6"/>
  <c r="BW121" i="6"/>
  <c r="BQ121" i="6"/>
  <c r="CB121" i="6"/>
  <c r="BV121" i="6"/>
  <c r="BP121" i="6"/>
  <c r="CA121" i="6"/>
  <c r="BS121" i="6"/>
  <c r="BX121" i="6"/>
  <c r="BN121" i="6"/>
  <c r="BY121" i="6"/>
  <c r="BT121" i="6"/>
  <c r="BR121" i="6"/>
  <c r="BZ121" i="6"/>
  <c r="BU121" i="6"/>
  <c r="BO121" i="6"/>
  <c r="BM121" i="6"/>
  <c r="CI229" i="6"/>
  <c r="CB229" i="6"/>
  <c r="BV229" i="6"/>
  <c r="BP229" i="6"/>
  <c r="BY229" i="6"/>
  <c r="BS229" i="6"/>
  <c r="BM229" i="6"/>
  <c r="BZ229" i="6"/>
  <c r="BQ229" i="6"/>
  <c r="BX229" i="6"/>
  <c r="BO229" i="6"/>
  <c r="BU229" i="6"/>
  <c r="BR229" i="6"/>
  <c r="BN229" i="6"/>
  <c r="CA229" i="6"/>
  <c r="BW229" i="6"/>
  <c r="CC229" i="6"/>
  <c r="BT229" i="6"/>
  <c r="CI252" i="6"/>
  <c r="CA252" i="6"/>
  <c r="BU252" i="6"/>
  <c r="BO252" i="6"/>
  <c r="BX252" i="6"/>
  <c r="BR252" i="6"/>
  <c r="BV252" i="6"/>
  <c r="BM252" i="6"/>
  <c r="CC252" i="6"/>
  <c r="BT252" i="6"/>
  <c r="BZ252" i="6"/>
  <c r="BQ252" i="6"/>
  <c r="BW252" i="6"/>
  <c r="BS252" i="6"/>
  <c r="BN252" i="6"/>
  <c r="CB252" i="6"/>
  <c r="BP252" i="6"/>
  <c r="BY252" i="6"/>
  <c r="CI112" i="6"/>
  <c r="BZ112" i="6"/>
  <c r="BT112" i="6"/>
  <c r="BN112" i="6"/>
  <c r="BY112" i="6"/>
  <c r="BS112" i="6"/>
  <c r="BM112" i="6"/>
  <c r="CB112" i="6"/>
  <c r="BR112" i="6"/>
  <c r="BW112" i="6"/>
  <c r="BO112" i="6"/>
  <c r="CC112" i="6"/>
  <c r="BP112" i="6"/>
  <c r="BX112" i="6"/>
  <c r="BV112" i="6"/>
  <c r="BU112" i="6"/>
  <c r="BQ112" i="6"/>
  <c r="CA112" i="6"/>
  <c r="CI169" i="6"/>
  <c r="CA169" i="6"/>
  <c r="BU169" i="6"/>
  <c r="BO169" i="6"/>
  <c r="BZ169" i="6"/>
  <c r="BT169" i="6"/>
  <c r="BN169" i="6"/>
  <c r="BX169" i="6"/>
  <c r="BR169" i="6"/>
  <c r="CB169" i="6"/>
  <c r="BP169" i="6"/>
  <c r="BY169" i="6"/>
  <c r="BM169" i="6"/>
  <c r="BV169" i="6"/>
  <c r="CC169" i="6"/>
  <c r="BQ169" i="6"/>
  <c r="BW169" i="6"/>
  <c r="BS169" i="6"/>
  <c r="CI95" i="6"/>
  <c r="CA95" i="6"/>
  <c r="BU95" i="6"/>
  <c r="BO95" i="6"/>
  <c r="BZ95" i="6"/>
  <c r="BT95" i="6"/>
  <c r="BN95" i="6"/>
  <c r="CC95" i="6"/>
  <c r="BS95" i="6"/>
  <c r="BX95" i="6"/>
  <c r="BP95" i="6"/>
  <c r="BV95" i="6"/>
  <c r="BM95" i="6"/>
  <c r="CB95" i="6"/>
  <c r="BY95" i="6"/>
  <c r="BW95" i="6"/>
  <c r="BQ95" i="6"/>
  <c r="BR95" i="6"/>
  <c r="CI77" i="6"/>
  <c r="CA77" i="6"/>
  <c r="BU77" i="6"/>
  <c r="BO77" i="6"/>
  <c r="BZ77" i="6"/>
  <c r="BT77" i="6"/>
  <c r="BN77" i="6"/>
  <c r="BX77" i="6"/>
  <c r="BP77" i="6"/>
  <c r="BS77" i="6"/>
  <c r="BY77" i="6"/>
  <c r="BW77" i="6"/>
  <c r="BV77" i="6"/>
  <c r="BR77" i="6"/>
  <c r="CC77" i="6"/>
  <c r="CB77" i="6"/>
  <c r="BM77" i="6"/>
  <c r="BQ77" i="6"/>
  <c r="CI24" i="6"/>
  <c r="BX24" i="6"/>
  <c r="BR24" i="6"/>
  <c r="CC24" i="6"/>
  <c r="BW24" i="6"/>
  <c r="BQ24" i="6"/>
  <c r="CA24" i="6"/>
  <c r="BU24" i="6"/>
  <c r="BO24" i="6"/>
  <c r="CB24" i="6"/>
  <c r="BP24" i="6"/>
  <c r="BS24" i="6"/>
  <c r="BZ24" i="6"/>
  <c r="BN24" i="6"/>
  <c r="BY24" i="6"/>
  <c r="BM24" i="6"/>
  <c r="BT24" i="6"/>
  <c r="BV24" i="6"/>
  <c r="CC41" i="6"/>
  <c r="BW41" i="6"/>
  <c r="BQ41" i="6"/>
  <c r="CB41" i="6"/>
  <c r="BV41" i="6"/>
  <c r="BP41" i="6"/>
  <c r="CA41" i="6"/>
  <c r="BU41" i="6"/>
  <c r="BO41" i="6"/>
  <c r="BZ41" i="6"/>
  <c r="BT41" i="6"/>
  <c r="BN41" i="6"/>
  <c r="BX41" i="6"/>
  <c r="BY41" i="6"/>
  <c r="BS41" i="6"/>
  <c r="BR41" i="6"/>
  <c r="BM41" i="6"/>
  <c r="CI101" i="6"/>
  <c r="CA101" i="6"/>
  <c r="BU101" i="6"/>
  <c r="BO101" i="6"/>
  <c r="BZ101" i="6"/>
  <c r="BT101" i="6"/>
  <c r="BN101" i="6"/>
  <c r="BY101" i="6"/>
  <c r="BQ101" i="6"/>
  <c r="BV101" i="6"/>
  <c r="CB101" i="6"/>
  <c r="BM101" i="6"/>
  <c r="BW101" i="6"/>
  <c r="CC101" i="6"/>
  <c r="BX101" i="6"/>
  <c r="BS101" i="6"/>
  <c r="BP101" i="6"/>
  <c r="BR101" i="6"/>
  <c r="CI57" i="6"/>
  <c r="BY57" i="6"/>
  <c r="BS57" i="6"/>
  <c r="BM57" i="6"/>
  <c r="BX57" i="6"/>
  <c r="BR57" i="6"/>
  <c r="CA57" i="6"/>
  <c r="BQ57" i="6"/>
  <c r="BZ57" i="6"/>
  <c r="BP57" i="6"/>
  <c r="BW57" i="6"/>
  <c r="BO57" i="6"/>
  <c r="BV57" i="6"/>
  <c r="BN57" i="6"/>
  <c r="CC57" i="6"/>
  <c r="CB57" i="6"/>
  <c r="BU57" i="6"/>
  <c r="BT57" i="6"/>
  <c r="CI243" i="6"/>
  <c r="BX243" i="6"/>
  <c r="BR243" i="6"/>
  <c r="CA243" i="6"/>
  <c r="BU243" i="6"/>
  <c r="BO243" i="6"/>
  <c r="BV243" i="6"/>
  <c r="BM243" i="6"/>
  <c r="CC243" i="6"/>
  <c r="BT243" i="6"/>
  <c r="BZ243" i="6"/>
  <c r="BQ243" i="6"/>
  <c r="BN243" i="6"/>
  <c r="CB243" i="6"/>
  <c r="BY243" i="6"/>
  <c r="BS243" i="6"/>
  <c r="BW243" i="6"/>
  <c r="BP243" i="6"/>
  <c r="CI118" i="6"/>
  <c r="BZ118" i="6"/>
  <c r="BT118" i="6"/>
  <c r="BN118" i="6"/>
  <c r="BY118" i="6"/>
  <c r="BS118" i="6"/>
  <c r="BM118" i="6"/>
  <c r="BX118" i="6"/>
  <c r="BP118" i="6"/>
  <c r="CC118" i="6"/>
  <c r="BU118" i="6"/>
  <c r="BV118" i="6"/>
  <c r="BQ118" i="6"/>
  <c r="CB118" i="6"/>
  <c r="BO118" i="6"/>
  <c r="CA118" i="6"/>
  <c r="BW118" i="6"/>
  <c r="BR118" i="6"/>
  <c r="CI203" i="6"/>
  <c r="CB203" i="6"/>
  <c r="CA203" i="6"/>
  <c r="BU203" i="6"/>
  <c r="BO203" i="6"/>
  <c r="CC203" i="6"/>
  <c r="BT203" i="6"/>
  <c r="BM203" i="6"/>
  <c r="BZ203" i="6"/>
  <c r="BS203" i="6"/>
  <c r="BX203" i="6"/>
  <c r="BQ203" i="6"/>
  <c r="BN203" i="6"/>
  <c r="BY203" i="6"/>
  <c r="BV203" i="6"/>
  <c r="BP203" i="6"/>
  <c r="BW203" i="6"/>
  <c r="BR203" i="6"/>
  <c r="CI149" i="6"/>
  <c r="BZ149" i="6"/>
  <c r="BT149" i="6"/>
  <c r="BN149" i="6"/>
  <c r="BY149" i="6"/>
  <c r="BS149" i="6"/>
  <c r="BM149" i="6"/>
  <c r="CC149" i="6"/>
  <c r="BW149" i="6"/>
  <c r="BQ149" i="6"/>
  <c r="CB149" i="6"/>
  <c r="BP149" i="6"/>
  <c r="CA149" i="6"/>
  <c r="BO149" i="6"/>
  <c r="BU149" i="6"/>
  <c r="BV149" i="6"/>
  <c r="BR149" i="6"/>
  <c r="BX149" i="6"/>
  <c r="CI246" i="6"/>
  <c r="CA246" i="6"/>
  <c r="BU246" i="6"/>
  <c r="BO246" i="6"/>
  <c r="BX246" i="6"/>
  <c r="BR246" i="6"/>
  <c r="BY246" i="6"/>
  <c r="BP246" i="6"/>
  <c r="BW246" i="6"/>
  <c r="BN246" i="6"/>
  <c r="CC246" i="6"/>
  <c r="BT246" i="6"/>
  <c r="BQ246" i="6"/>
  <c r="BM246" i="6"/>
  <c r="CB246" i="6"/>
  <c r="BV246" i="6"/>
  <c r="BZ246" i="6"/>
  <c r="BS246" i="6"/>
  <c r="CI197" i="6"/>
  <c r="BY197" i="6"/>
  <c r="BS197" i="6"/>
  <c r="BM197" i="6"/>
  <c r="BX197" i="6"/>
  <c r="BR197" i="6"/>
  <c r="CB197" i="6"/>
  <c r="BV197" i="6"/>
  <c r="BP197" i="6"/>
  <c r="BT197" i="6"/>
  <c r="CC197" i="6"/>
  <c r="BQ197" i="6"/>
  <c r="BZ197" i="6"/>
  <c r="BN197" i="6"/>
  <c r="BW197" i="6"/>
  <c r="CA197" i="6"/>
  <c r="BU197" i="6"/>
  <c r="BO197" i="6"/>
  <c r="CI186" i="6"/>
  <c r="BZ186" i="6"/>
  <c r="BT186" i="6"/>
  <c r="BN186" i="6"/>
  <c r="BY186" i="6"/>
  <c r="BS186" i="6"/>
  <c r="BM186" i="6"/>
  <c r="CC186" i="6"/>
  <c r="BW186" i="6"/>
  <c r="BQ186" i="6"/>
  <c r="CA186" i="6"/>
  <c r="BO186" i="6"/>
  <c r="BX186" i="6"/>
  <c r="BU186" i="6"/>
  <c r="CB186" i="6"/>
  <c r="BP186" i="6"/>
  <c r="BR186" i="6"/>
  <c r="BV186" i="6"/>
  <c r="CI223" i="6"/>
  <c r="CJ223" i="6" s="1"/>
  <c r="CB223" i="6"/>
  <c r="BV223" i="6"/>
  <c r="BP223" i="6"/>
  <c r="CA223" i="6"/>
  <c r="BU223" i="6"/>
  <c r="BO223" i="6"/>
  <c r="BY223" i="6"/>
  <c r="BS223" i="6"/>
  <c r="BM223" i="6"/>
  <c r="BW223" i="6"/>
  <c r="BT223" i="6"/>
  <c r="BX223" i="6"/>
  <c r="BR223" i="6"/>
  <c r="BN223" i="6"/>
  <c r="BZ223" i="6"/>
  <c r="BQ223" i="6"/>
  <c r="CC223" i="6"/>
  <c r="CI147" i="6"/>
  <c r="BX147" i="6"/>
  <c r="BR147" i="6"/>
  <c r="CC147" i="6"/>
  <c r="BW147" i="6"/>
  <c r="BQ147" i="6"/>
  <c r="CA147" i="6"/>
  <c r="BU147" i="6"/>
  <c r="BO147" i="6"/>
  <c r="BZ147" i="6"/>
  <c r="BN147" i="6"/>
  <c r="BY147" i="6"/>
  <c r="BM147" i="6"/>
  <c r="BS147" i="6"/>
  <c r="CB147" i="6"/>
  <c r="BT147" i="6"/>
  <c r="BP147" i="6"/>
  <c r="BV147" i="6"/>
  <c r="CI160" i="6"/>
  <c r="BY160" i="6"/>
  <c r="BS160" i="6"/>
  <c r="BM160" i="6"/>
  <c r="BX160" i="6"/>
  <c r="BR160" i="6"/>
  <c r="CB160" i="6"/>
  <c r="BV160" i="6"/>
  <c r="BP160" i="6"/>
  <c r="BU160" i="6"/>
  <c r="BT160" i="6"/>
  <c r="CC160" i="6"/>
  <c r="BN160" i="6"/>
  <c r="BW160" i="6"/>
  <c r="BZ160" i="6"/>
  <c r="BQ160" i="6"/>
  <c r="BO160" i="6"/>
  <c r="CA160" i="6"/>
  <c r="CI175" i="6"/>
  <c r="CA175" i="6"/>
  <c r="BU175" i="6"/>
  <c r="BO175" i="6"/>
  <c r="BZ175" i="6"/>
  <c r="BT175" i="6"/>
  <c r="BN175" i="6"/>
  <c r="BX175" i="6"/>
  <c r="BR175" i="6"/>
  <c r="BV175" i="6"/>
  <c r="BS175" i="6"/>
  <c r="CB175" i="6"/>
  <c r="BP175" i="6"/>
  <c r="BY175" i="6"/>
  <c r="BW175" i="6"/>
  <c r="BQ175" i="6"/>
  <c r="CC175" i="6"/>
  <c r="BM175" i="6"/>
  <c r="CI220" i="6"/>
  <c r="BX220" i="6"/>
  <c r="BR220" i="6"/>
  <c r="BZ220" i="6"/>
  <c r="BS220" i="6"/>
  <c r="BY220" i="6"/>
  <c r="BQ220" i="6"/>
  <c r="CC220" i="6"/>
  <c r="BT220" i="6"/>
  <c r="CB220" i="6"/>
  <c r="BP220" i="6"/>
  <c r="BW220" i="6"/>
  <c r="BN220" i="6"/>
  <c r="BU220" i="6"/>
  <c r="BO220" i="6"/>
  <c r="CA220" i="6"/>
  <c r="BV220" i="6"/>
  <c r="BM220" i="6"/>
  <c r="CI236" i="6"/>
  <c r="CC236" i="6"/>
  <c r="BW236" i="6"/>
  <c r="BQ236" i="6"/>
  <c r="BZ236" i="6"/>
  <c r="BT236" i="6"/>
  <c r="BN236" i="6"/>
  <c r="BX236" i="6"/>
  <c r="BO236" i="6"/>
  <c r="BV236" i="6"/>
  <c r="BM236" i="6"/>
  <c r="CB236" i="6"/>
  <c r="BS236" i="6"/>
  <c r="BY236" i="6"/>
  <c r="BU236" i="6"/>
  <c r="BP236" i="6"/>
  <c r="BR236" i="6"/>
  <c r="CA236" i="6"/>
  <c r="CI133" i="6"/>
  <c r="CB133" i="6"/>
  <c r="CA133" i="6"/>
  <c r="BU133" i="6"/>
  <c r="BY133" i="6"/>
  <c r="BX133" i="6"/>
  <c r="BQ133" i="6"/>
  <c r="BW133" i="6"/>
  <c r="BP133" i="6"/>
  <c r="BV133" i="6"/>
  <c r="BM133" i="6"/>
  <c r="BR133" i="6"/>
  <c r="BZ133" i="6"/>
  <c r="BS133" i="6"/>
  <c r="BO133" i="6"/>
  <c r="BN133" i="6"/>
  <c r="BT133" i="6"/>
  <c r="CC133" i="6"/>
  <c r="CI145" i="6"/>
  <c r="CB145" i="6"/>
  <c r="BV145" i="6"/>
  <c r="BP145" i="6"/>
  <c r="CA145" i="6"/>
  <c r="BU145" i="6"/>
  <c r="BO145" i="6"/>
  <c r="BY145" i="6"/>
  <c r="BS145" i="6"/>
  <c r="BM145" i="6"/>
  <c r="BX145" i="6"/>
  <c r="BW145" i="6"/>
  <c r="BQ145" i="6"/>
  <c r="BZ145" i="6"/>
  <c r="CC145" i="6"/>
  <c r="BT145" i="6"/>
  <c r="BR145" i="6"/>
  <c r="BN145" i="6"/>
  <c r="CI217" i="6"/>
  <c r="CA217" i="6"/>
  <c r="BU217" i="6"/>
  <c r="BO217" i="6"/>
  <c r="BZ217" i="6"/>
  <c r="BS217" i="6"/>
  <c r="BY217" i="6"/>
  <c r="BR217" i="6"/>
  <c r="CB217" i="6"/>
  <c r="BP217" i="6"/>
  <c r="BX217" i="6"/>
  <c r="BN217" i="6"/>
  <c r="BV217" i="6"/>
  <c r="CC217" i="6"/>
  <c r="BW217" i="6"/>
  <c r="BQ217" i="6"/>
  <c r="BM217" i="6"/>
  <c r="BT217" i="6"/>
  <c r="CI83" i="6"/>
  <c r="CJ83" i="6" s="1"/>
  <c r="CA83" i="6"/>
  <c r="BU83" i="6"/>
  <c r="BO83" i="6"/>
  <c r="BZ83" i="6"/>
  <c r="BT83" i="6"/>
  <c r="BN83" i="6"/>
  <c r="BV83" i="6"/>
  <c r="BY83" i="6"/>
  <c r="BP83" i="6"/>
  <c r="CB83" i="6"/>
  <c r="BM83" i="6"/>
  <c r="BX83" i="6"/>
  <c r="BW83" i="6"/>
  <c r="BS83" i="6"/>
  <c r="BQ83" i="6"/>
  <c r="CC83" i="6"/>
  <c r="BR83" i="6"/>
  <c r="CI90" i="6"/>
  <c r="CB90" i="6"/>
  <c r="BV90" i="6"/>
  <c r="BP90" i="6"/>
  <c r="CA90" i="6"/>
  <c r="BU90" i="6"/>
  <c r="BO90" i="6"/>
  <c r="BX90" i="6"/>
  <c r="BN90" i="6"/>
  <c r="CC90" i="6"/>
  <c r="BS90" i="6"/>
  <c r="BY90" i="6"/>
  <c r="BR90" i="6"/>
  <c r="BQ90" i="6"/>
  <c r="BM90" i="6"/>
  <c r="BZ90" i="6"/>
  <c r="BW90" i="6"/>
  <c r="BT90" i="6"/>
  <c r="CI87" i="6"/>
  <c r="CJ87" i="6" s="1"/>
  <c r="BY87" i="6"/>
  <c r="BS87" i="6"/>
  <c r="BM87" i="6"/>
  <c r="BX87" i="6"/>
  <c r="BR87" i="6"/>
  <c r="CC87" i="6"/>
  <c r="BU87" i="6"/>
  <c r="BZ87" i="6"/>
  <c r="BP87" i="6"/>
  <c r="BV87" i="6"/>
  <c r="BT87" i="6"/>
  <c r="BQ87" i="6"/>
  <c r="BO87" i="6"/>
  <c r="CB87" i="6"/>
  <c r="BN87" i="6"/>
  <c r="CA87" i="6"/>
  <c r="BW87" i="6"/>
  <c r="CI86" i="6"/>
  <c r="BX86" i="6"/>
  <c r="BR86" i="6"/>
  <c r="CC86" i="6"/>
  <c r="BW86" i="6"/>
  <c r="BQ86" i="6"/>
  <c r="CB86" i="6"/>
  <c r="BT86" i="6"/>
  <c r="BY86" i="6"/>
  <c r="BO86" i="6"/>
  <c r="BZ86" i="6"/>
  <c r="BM86" i="6"/>
  <c r="BU86" i="6"/>
  <c r="BS86" i="6"/>
  <c r="BP86" i="6"/>
  <c r="BN86" i="6"/>
  <c r="CA86" i="6"/>
  <c r="BV86" i="6"/>
  <c r="CI55" i="6"/>
  <c r="CJ55" i="6" s="1"/>
  <c r="CC55" i="6"/>
  <c r="BW55" i="6"/>
  <c r="BQ55" i="6"/>
  <c r="CB55" i="6"/>
  <c r="BV55" i="6"/>
  <c r="BP55" i="6"/>
  <c r="BY55" i="6"/>
  <c r="BO55" i="6"/>
  <c r="BX55" i="6"/>
  <c r="BN55" i="6"/>
  <c r="BU55" i="6"/>
  <c r="BM55" i="6"/>
  <c r="BT55" i="6"/>
  <c r="BR55" i="6"/>
  <c r="BS55" i="6"/>
  <c r="BZ55" i="6"/>
  <c r="CA55" i="6"/>
  <c r="CC43" i="6"/>
  <c r="BW43" i="6"/>
  <c r="BQ43" i="6"/>
  <c r="CB43" i="6"/>
  <c r="BV43" i="6"/>
  <c r="BP43" i="6"/>
  <c r="BU43" i="6"/>
  <c r="BM43" i="6"/>
  <c r="BT43" i="6"/>
  <c r="CA43" i="6"/>
  <c r="BS43" i="6"/>
  <c r="BZ43" i="6"/>
  <c r="BR43" i="6"/>
  <c r="BY43" i="6"/>
  <c r="BX43" i="6"/>
  <c r="BN43" i="6"/>
  <c r="BO43" i="6"/>
  <c r="CI71" i="6"/>
  <c r="CJ71" i="6" s="1"/>
  <c r="CA71" i="6"/>
  <c r="BU71" i="6"/>
  <c r="BO71" i="6"/>
  <c r="BZ71" i="6"/>
  <c r="BT71" i="6"/>
  <c r="BN71" i="6"/>
  <c r="BW71" i="6"/>
  <c r="BM71" i="6"/>
  <c r="BV71" i="6"/>
  <c r="CC71" i="6"/>
  <c r="BS71" i="6"/>
  <c r="CB71" i="6"/>
  <c r="BR71" i="6"/>
  <c r="BP71" i="6"/>
  <c r="BQ71" i="6"/>
  <c r="BX71" i="6"/>
  <c r="BY71" i="6"/>
  <c r="CI14" i="6"/>
  <c r="BX14" i="6"/>
  <c r="BR14" i="6"/>
  <c r="BM14" i="6"/>
  <c r="CC14" i="6"/>
  <c r="BW14" i="6"/>
  <c r="BQ14" i="6"/>
  <c r="BN14" i="6"/>
  <c r="BY14" i="6"/>
  <c r="CB14" i="6"/>
  <c r="BV14" i="6"/>
  <c r="BP14" i="6"/>
  <c r="BZ14" i="6"/>
  <c r="BS14" i="6"/>
  <c r="CA14" i="6"/>
  <c r="BU14" i="6"/>
  <c r="BO14" i="6"/>
  <c r="BT14" i="6"/>
  <c r="CI21" i="6"/>
  <c r="CJ21" i="6" s="1"/>
  <c r="CK21" i="6" s="1"/>
  <c r="CA21" i="6"/>
  <c r="BU21" i="6"/>
  <c r="BO21" i="6"/>
  <c r="BZ21" i="6"/>
  <c r="BT21" i="6"/>
  <c r="BN21" i="6"/>
  <c r="BX21" i="6"/>
  <c r="BR21" i="6"/>
  <c r="BS21" i="6"/>
  <c r="CC21" i="6"/>
  <c r="BQ21" i="6"/>
  <c r="BW21" i="6"/>
  <c r="CB21" i="6"/>
  <c r="BP21" i="6"/>
  <c r="BV21" i="6"/>
  <c r="BY21" i="6"/>
  <c r="BM21" i="6"/>
  <c r="CI27" i="6"/>
  <c r="CA27" i="6"/>
  <c r="BU27" i="6"/>
  <c r="BO27" i="6"/>
  <c r="BZ27" i="6"/>
  <c r="BT27" i="6"/>
  <c r="BN27" i="6"/>
  <c r="BY27" i="6"/>
  <c r="BX27" i="6"/>
  <c r="BR27" i="6"/>
  <c r="CB27" i="6"/>
  <c r="BM27" i="6"/>
  <c r="BQ27" i="6"/>
  <c r="CC27" i="6"/>
  <c r="BP27" i="6"/>
  <c r="BW27" i="6"/>
  <c r="BV27" i="6"/>
  <c r="BS27" i="6"/>
  <c r="CC29" i="6"/>
  <c r="BW29" i="6"/>
  <c r="BQ29" i="6"/>
  <c r="CB29" i="6"/>
  <c r="BV29" i="6"/>
  <c r="BP29" i="6"/>
  <c r="CA29" i="6"/>
  <c r="BU29" i="6"/>
  <c r="BO29" i="6"/>
  <c r="BZ29" i="6"/>
  <c r="BT29" i="6"/>
  <c r="BN29" i="6"/>
  <c r="BY29" i="6"/>
  <c r="BR29" i="6"/>
  <c r="BX29" i="6"/>
  <c r="BM29" i="6"/>
  <c r="BS29" i="6"/>
  <c r="BX44" i="6"/>
  <c r="BR44" i="6"/>
  <c r="CC44" i="6"/>
  <c r="BW44" i="6"/>
  <c r="BQ44" i="6"/>
  <c r="BV44" i="6"/>
  <c r="BN44" i="6"/>
  <c r="BU44" i="6"/>
  <c r="BM44" i="6"/>
  <c r="CB44" i="6"/>
  <c r="BT44" i="6"/>
  <c r="CA44" i="6"/>
  <c r="BS44" i="6"/>
  <c r="BO44" i="6"/>
  <c r="BZ44" i="6"/>
  <c r="BY44" i="6"/>
  <c r="BP44" i="6"/>
  <c r="BY37" i="6"/>
  <c r="BS37" i="6"/>
  <c r="BM37" i="6"/>
  <c r="BX37" i="6"/>
  <c r="BR37" i="6"/>
  <c r="CC37" i="6"/>
  <c r="BW37" i="6"/>
  <c r="BQ37" i="6"/>
  <c r="CB37" i="6"/>
  <c r="BV37" i="6"/>
  <c r="BP37" i="6"/>
  <c r="BT37" i="6"/>
  <c r="BU37" i="6"/>
  <c r="BO37" i="6"/>
  <c r="BN37" i="6"/>
  <c r="CA37" i="6"/>
  <c r="BZ37" i="6"/>
  <c r="CI53" i="6"/>
  <c r="CJ53" i="6" s="1"/>
  <c r="CA53" i="6"/>
  <c r="BU53" i="6"/>
  <c r="BO53" i="6"/>
  <c r="BZ53" i="6"/>
  <c r="BT53" i="6"/>
  <c r="BN53" i="6"/>
  <c r="BW53" i="6"/>
  <c r="BM53" i="6"/>
  <c r="BV53" i="6"/>
  <c r="CC53" i="6"/>
  <c r="BS53" i="6"/>
  <c r="CB53" i="6"/>
  <c r="BR53" i="6"/>
  <c r="BX53" i="6"/>
  <c r="BQ53" i="6"/>
  <c r="BY53" i="6"/>
  <c r="BP53" i="6"/>
  <c r="CI16" i="6"/>
  <c r="BZ16" i="6"/>
  <c r="BT16" i="6"/>
  <c r="BN16" i="6"/>
  <c r="BU16" i="6"/>
  <c r="BY16" i="6"/>
  <c r="BS16" i="6"/>
  <c r="BM16" i="6"/>
  <c r="BV16" i="6"/>
  <c r="BO16" i="6"/>
  <c r="BX16" i="6"/>
  <c r="BR16" i="6"/>
  <c r="CB16" i="6"/>
  <c r="CA16" i="6"/>
  <c r="CC16" i="6"/>
  <c r="BW16" i="6"/>
  <c r="BQ16" i="6"/>
  <c r="BP16" i="6"/>
  <c r="CI80" i="6"/>
  <c r="CJ80" i="6" s="1"/>
  <c r="CK80" i="6" s="1"/>
  <c r="BX80" i="6"/>
  <c r="BR80" i="6"/>
  <c r="CC80" i="6"/>
  <c r="BW80" i="6"/>
  <c r="BQ80" i="6"/>
  <c r="CA80" i="6"/>
  <c r="BS80" i="6"/>
  <c r="BV80" i="6"/>
  <c r="BM80" i="6"/>
  <c r="BZ80" i="6"/>
  <c r="BN80" i="6"/>
  <c r="BY80" i="6"/>
  <c r="BU80" i="6"/>
  <c r="BT80" i="6"/>
  <c r="CB80" i="6"/>
  <c r="BP80" i="6"/>
  <c r="BO80" i="6"/>
  <c r="CI88" i="6"/>
  <c r="CJ88" i="6" s="1"/>
  <c r="BZ88" i="6"/>
  <c r="BT88" i="6"/>
  <c r="BN88" i="6"/>
  <c r="BY88" i="6"/>
  <c r="BS88" i="6"/>
  <c r="BM88" i="6"/>
  <c r="BV88" i="6"/>
  <c r="CA88" i="6"/>
  <c r="BQ88" i="6"/>
  <c r="BR88" i="6"/>
  <c r="BU88" i="6"/>
  <c r="BP88" i="6"/>
  <c r="CC88" i="6"/>
  <c r="BO88" i="6"/>
  <c r="CB88" i="6"/>
  <c r="BW88" i="6"/>
  <c r="BX88" i="6"/>
  <c r="CI100" i="6"/>
  <c r="CJ100" i="6" s="1"/>
  <c r="BZ100" i="6"/>
  <c r="BT100" i="6"/>
  <c r="BN100" i="6"/>
  <c r="BY100" i="6"/>
  <c r="BS100" i="6"/>
  <c r="BM100" i="6"/>
  <c r="BX100" i="6"/>
  <c r="BP100" i="6"/>
  <c r="CC100" i="6"/>
  <c r="BU100" i="6"/>
  <c r="BQ100" i="6"/>
  <c r="CA100" i="6"/>
  <c r="CB100" i="6"/>
  <c r="BW100" i="6"/>
  <c r="BV100" i="6"/>
  <c r="BR100" i="6"/>
  <c r="BO100" i="6"/>
  <c r="CI96" i="6"/>
  <c r="CB96" i="6"/>
  <c r="BV96" i="6"/>
  <c r="BP96" i="6"/>
  <c r="CA96" i="6"/>
  <c r="BU96" i="6"/>
  <c r="BO96" i="6"/>
  <c r="BT96" i="6"/>
  <c r="BY96" i="6"/>
  <c r="BQ96" i="6"/>
  <c r="BR96" i="6"/>
  <c r="BZ96" i="6"/>
  <c r="BM96" i="6"/>
  <c r="BN96" i="6"/>
  <c r="CC96" i="6"/>
  <c r="BX96" i="6"/>
  <c r="BW96" i="6"/>
  <c r="BS96" i="6"/>
  <c r="CI198" i="6"/>
  <c r="CJ198" i="6" s="1"/>
  <c r="CK198" i="6" s="1"/>
  <c r="BZ198" i="6"/>
  <c r="BT198" i="6"/>
  <c r="BN198" i="6"/>
  <c r="BY198" i="6"/>
  <c r="BS198" i="6"/>
  <c r="BM198" i="6"/>
  <c r="CC198" i="6"/>
  <c r="BW198" i="6"/>
  <c r="BQ198" i="6"/>
  <c r="CA198" i="6"/>
  <c r="BO198" i="6"/>
  <c r="BX198" i="6"/>
  <c r="BU198" i="6"/>
  <c r="BR198" i="6"/>
  <c r="BP198" i="6"/>
  <c r="CB198" i="6"/>
  <c r="BV198" i="6"/>
  <c r="CI168" i="6"/>
  <c r="CJ168" i="6" s="1"/>
  <c r="CK168" i="6" s="1"/>
  <c r="CL168" i="6" s="1"/>
  <c r="BZ168" i="6"/>
  <c r="BT168" i="6"/>
  <c r="BN168" i="6"/>
  <c r="BY168" i="6"/>
  <c r="BS168" i="6"/>
  <c r="BM168" i="6"/>
  <c r="CC168" i="6"/>
  <c r="BW168" i="6"/>
  <c r="BQ168" i="6"/>
  <c r="BU168" i="6"/>
  <c r="BR168" i="6"/>
  <c r="CA168" i="6"/>
  <c r="BO168" i="6"/>
  <c r="BX168" i="6"/>
  <c r="BV168" i="6"/>
  <c r="CB168" i="6"/>
  <c r="BP168" i="6"/>
  <c r="CI253" i="6"/>
  <c r="CJ253" i="6" s="1"/>
  <c r="CK253" i="6" s="1"/>
  <c r="CL253" i="6" s="1"/>
  <c r="CM253" i="6" s="1"/>
  <c r="CB253" i="6"/>
  <c r="BV253" i="6"/>
  <c r="BP253" i="6"/>
  <c r="BY253" i="6"/>
  <c r="BS253" i="6"/>
  <c r="BM253" i="6"/>
  <c r="BW253" i="6"/>
  <c r="BN253" i="6"/>
  <c r="BU253" i="6"/>
  <c r="CA253" i="6"/>
  <c r="BR253" i="6"/>
  <c r="BX253" i="6"/>
  <c r="BT253" i="6"/>
  <c r="BZ253" i="6"/>
  <c r="BQ253" i="6"/>
  <c r="CC253" i="6"/>
  <c r="BO253" i="6"/>
  <c r="CI227" i="6"/>
  <c r="CJ227" i="6" s="1"/>
  <c r="BZ227" i="6"/>
  <c r="BT227" i="6"/>
  <c r="BN227" i="6"/>
  <c r="CC227" i="6"/>
  <c r="BW227" i="6"/>
  <c r="BQ227" i="6"/>
  <c r="BX227" i="6"/>
  <c r="BO227" i="6"/>
  <c r="BV227" i="6"/>
  <c r="BM227" i="6"/>
  <c r="CB227" i="6"/>
  <c r="BS227" i="6"/>
  <c r="BP227" i="6"/>
  <c r="CA227" i="6"/>
  <c r="BU227" i="6"/>
  <c r="BY227" i="6"/>
  <c r="BR227" i="6"/>
  <c r="CI108" i="6"/>
  <c r="CJ108" i="6" s="1"/>
  <c r="CK108" i="6" s="1"/>
  <c r="CB108" i="6"/>
  <c r="BV108" i="6"/>
  <c r="BP108" i="6"/>
  <c r="CA108" i="6"/>
  <c r="BU108" i="6"/>
  <c r="BO108" i="6"/>
  <c r="BX108" i="6"/>
  <c r="BN108" i="6"/>
  <c r="CC108" i="6"/>
  <c r="BS108" i="6"/>
  <c r="BQ108" i="6"/>
  <c r="BY108" i="6"/>
  <c r="BM108" i="6"/>
  <c r="BZ108" i="6"/>
  <c r="BW108" i="6"/>
  <c r="BR108" i="6"/>
  <c r="BT108" i="6"/>
  <c r="CI209" i="6"/>
  <c r="CJ209" i="6" s="1"/>
  <c r="CB209" i="6"/>
  <c r="BV209" i="6"/>
  <c r="BP209" i="6"/>
  <c r="CA209" i="6"/>
  <c r="BU209" i="6"/>
  <c r="BO209" i="6"/>
  <c r="BY209" i="6"/>
  <c r="BQ209" i="6"/>
  <c r="BX209" i="6"/>
  <c r="BN209" i="6"/>
  <c r="BT209" i="6"/>
  <c r="BR209" i="6"/>
  <c r="BM209" i="6"/>
  <c r="BZ209" i="6"/>
  <c r="BS209" i="6"/>
  <c r="CC209" i="6"/>
  <c r="BW209" i="6"/>
  <c r="CI158" i="6"/>
  <c r="CJ158" i="6" s="1"/>
  <c r="CK158" i="6" s="1"/>
  <c r="CL158" i="6" s="1"/>
  <c r="CC158" i="6"/>
  <c r="BW158" i="6"/>
  <c r="BQ158" i="6"/>
  <c r="CB158" i="6"/>
  <c r="BV158" i="6"/>
  <c r="BP158" i="6"/>
  <c r="BZ158" i="6"/>
  <c r="BT158" i="6"/>
  <c r="BN158" i="6"/>
  <c r="BS158" i="6"/>
  <c r="BR158" i="6"/>
  <c r="CA158" i="6"/>
  <c r="BU158" i="6"/>
  <c r="BX158" i="6"/>
  <c r="BO158" i="6"/>
  <c r="BM158" i="6"/>
  <c r="BY158" i="6"/>
  <c r="CI154" i="6"/>
  <c r="CJ154" i="6" s="1"/>
  <c r="CK154" i="6" s="1"/>
  <c r="BY154" i="6"/>
  <c r="BS154" i="6"/>
  <c r="BM154" i="6"/>
  <c r="BX154" i="6"/>
  <c r="BR154" i="6"/>
  <c r="CB154" i="6"/>
  <c r="BV154" i="6"/>
  <c r="BP154" i="6"/>
  <c r="CA154" i="6"/>
  <c r="BO154" i="6"/>
  <c r="BZ154" i="6"/>
  <c r="BN154" i="6"/>
  <c r="BW154" i="6"/>
  <c r="BQ154" i="6"/>
  <c r="BT154" i="6"/>
  <c r="CC154" i="6"/>
  <c r="BU154" i="6"/>
  <c r="CI179" i="6"/>
  <c r="CJ179" i="6" s="1"/>
  <c r="BY179" i="6"/>
  <c r="BS179" i="6"/>
  <c r="BM179" i="6"/>
  <c r="BX179" i="6"/>
  <c r="BR179" i="6"/>
  <c r="CB179" i="6"/>
  <c r="BV179" i="6"/>
  <c r="BP179" i="6"/>
  <c r="BZ179" i="6"/>
  <c r="BN179" i="6"/>
  <c r="BW179" i="6"/>
  <c r="BT179" i="6"/>
  <c r="CC179" i="6"/>
  <c r="CA179" i="6"/>
  <c r="BU179" i="6"/>
  <c r="BQ179" i="6"/>
  <c r="BO179" i="6"/>
  <c r="CI200" i="6"/>
  <c r="CJ200" i="6" s="1"/>
  <c r="CK200" i="6" s="1"/>
  <c r="CL200" i="6" s="1"/>
  <c r="CB200" i="6"/>
  <c r="BV200" i="6"/>
  <c r="BP200" i="6"/>
  <c r="CA200" i="6"/>
  <c r="BU200" i="6"/>
  <c r="BO200" i="6"/>
  <c r="BY200" i="6"/>
  <c r="BS200" i="6"/>
  <c r="BM200" i="6"/>
  <c r="CC200" i="6"/>
  <c r="BQ200" i="6"/>
  <c r="BZ200" i="6"/>
  <c r="BN200" i="6"/>
  <c r="BW200" i="6"/>
  <c r="BX200" i="6"/>
  <c r="BT200" i="6"/>
  <c r="BR200" i="6"/>
  <c r="CI194" i="6"/>
  <c r="CJ194" i="6" s="1"/>
  <c r="CK194" i="6" s="1"/>
  <c r="CB194" i="6"/>
  <c r="BV194" i="6"/>
  <c r="BP194" i="6"/>
  <c r="CA194" i="6"/>
  <c r="BU194" i="6"/>
  <c r="BO194" i="6"/>
  <c r="BY194" i="6"/>
  <c r="BS194" i="6"/>
  <c r="BM194" i="6"/>
  <c r="BW194" i="6"/>
  <c r="BT194" i="6"/>
  <c r="CC194" i="6"/>
  <c r="BQ194" i="6"/>
  <c r="BN194" i="6"/>
  <c r="BX194" i="6"/>
  <c r="BZ194" i="6"/>
  <c r="BR194" i="6"/>
  <c r="CI192" i="6"/>
  <c r="BZ192" i="6"/>
  <c r="BT192" i="6"/>
  <c r="BN192" i="6"/>
  <c r="BY192" i="6"/>
  <c r="BS192" i="6"/>
  <c r="BM192" i="6"/>
  <c r="CC192" i="6"/>
  <c r="BW192" i="6"/>
  <c r="BQ192" i="6"/>
  <c r="BU192" i="6"/>
  <c r="BR192" i="6"/>
  <c r="CA192" i="6"/>
  <c r="BO192" i="6"/>
  <c r="BX192" i="6"/>
  <c r="BV192" i="6"/>
  <c r="BP192" i="6"/>
  <c r="CB192" i="6"/>
  <c r="CI199" i="6"/>
  <c r="CJ199" i="6" s="1"/>
  <c r="CA199" i="6"/>
  <c r="BU199" i="6"/>
  <c r="BO199" i="6"/>
  <c r="BZ199" i="6"/>
  <c r="BT199" i="6"/>
  <c r="BN199" i="6"/>
  <c r="BX199" i="6"/>
  <c r="BR199" i="6"/>
  <c r="BV199" i="6"/>
  <c r="BS199" i="6"/>
  <c r="CB199" i="6"/>
  <c r="BP199" i="6"/>
  <c r="BY199" i="6"/>
  <c r="BW199" i="6"/>
  <c r="CC199" i="6"/>
  <c r="BM199" i="6"/>
  <c r="BQ199" i="6"/>
  <c r="CI245" i="6"/>
  <c r="CJ245" i="6" s="1"/>
  <c r="BZ245" i="6"/>
  <c r="BT245" i="6"/>
  <c r="BN245" i="6"/>
  <c r="CC245" i="6"/>
  <c r="BW245" i="6"/>
  <c r="BQ245" i="6"/>
  <c r="BX245" i="6"/>
  <c r="BO245" i="6"/>
  <c r="BV245" i="6"/>
  <c r="BM245" i="6"/>
  <c r="CB245" i="6"/>
  <c r="BS245" i="6"/>
  <c r="BP245" i="6"/>
  <c r="BY245" i="6"/>
  <c r="BU245" i="6"/>
  <c r="CA245" i="6"/>
  <c r="BR245" i="6"/>
  <c r="CI218" i="6"/>
  <c r="CB218" i="6"/>
  <c r="BV218" i="6"/>
  <c r="BP218" i="6"/>
  <c r="BX218" i="6"/>
  <c r="BQ218" i="6"/>
  <c r="BW218" i="6"/>
  <c r="BO218" i="6"/>
  <c r="BT218" i="6"/>
  <c r="CC218" i="6"/>
  <c r="BS218" i="6"/>
  <c r="BZ218" i="6"/>
  <c r="BN218" i="6"/>
  <c r="CA218" i="6"/>
  <c r="BU218" i="6"/>
  <c r="BY218" i="6"/>
  <c r="BR218" i="6"/>
  <c r="BM218" i="6"/>
  <c r="CI106" i="6"/>
  <c r="CJ106" i="6" s="1"/>
  <c r="CK106" i="6" s="1"/>
  <c r="BZ106" i="6"/>
  <c r="BT106" i="6"/>
  <c r="BN106" i="6"/>
  <c r="BY106" i="6"/>
  <c r="BS106" i="6"/>
  <c r="BM106" i="6"/>
  <c r="BV106" i="6"/>
  <c r="CA106" i="6"/>
  <c r="BQ106" i="6"/>
  <c r="BW106" i="6"/>
  <c r="BR106" i="6"/>
  <c r="CB106" i="6"/>
  <c r="BX106" i="6"/>
  <c r="BU106" i="6"/>
  <c r="BP106" i="6"/>
  <c r="CC106" i="6"/>
  <c r="BO106" i="6"/>
  <c r="CI115" i="6"/>
  <c r="CC115" i="6"/>
  <c r="BW115" i="6"/>
  <c r="BQ115" i="6"/>
  <c r="CB115" i="6"/>
  <c r="BV115" i="6"/>
  <c r="BP115" i="6"/>
  <c r="BU115" i="6"/>
  <c r="BM115" i="6"/>
  <c r="BZ115" i="6"/>
  <c r="BR115" i="6"/>
  <c r="BS115" i="6"/>
  <c r="CA115" i="6"/>
  <c r="BN115" i="6"/>
  <c r="BY115" i="6"/>
  <c r="BX115" i="6"/>
  <c r="BT115" i="6"/>
  <c r="BO115" i="6"/>
  <c r="CI238" i="6"/>
  <c r="CJ238" i="6" s="1"/>
  <c r="BY238" i="6"/>
  <c r="BS238" i="6"/>
  <c r="BM238" i="6"/>
  <c r="CB238" i="6"/>
  <c r="BV238" i="6"/>
  <c r="BP238" i="6"/>
  <c r="BZ238" i="6"/>
  <c r="BQ238" i="6"/>
  <c r="BX238" i="6"/>
  <c r="BO238" i="6"/>
  <c r="BU238" i="6"/>
  <c r="CA238" i="6"/>
  <c r="BW238" i="6"/>
  <c r="BT238" i="6"/>
  <c r="BN238" i="6"/>
  <c r="CC238" i="6"/>
  <c r="BR238" i="6"/>
  <c r="CI188" i="6"/>
  <c r="CJ188" i="6" s="1"/>
  <c r="CK188" i="6" s="1"/>
  <c r="CB188" i="6"/>
  <c r="BV188" i="6"/>
  <c r="BP188" i="6"/>
  <c r="CA188" i="6"/>
  <c r="BU188" i="6"/>
  <c r="BO188" i="6"/>
  <c r="BY188" i="6"/>
  <c r="BS188" i="6"/>
  <c r="BM188" i="6"/>
  <c r="CC188" i="6"/>
  <c r="BQ188" i="6"/>
  <c r="BZ188" i="6"/>
  <c r="BN188" i="6"/>
  <c r="BW188" i="6"/>
  <c r="BT188" i="6"/>
  <c r="BR188" i="6"/>
  <c r="BX188" i="6"/>
  <c r="CI132" i="6"/>
  <c r="CJ132" i="6" s="1"/>
  <c r="CB132" i="6"/>
  <c r="BV132" i="6"/>
  <c r="BP132" i="6"/>
  <c r="CA132" i="6"/>
  <c r="BU132" i="6"/>
  <c r="BO132" i="6"/>
  <c r="BT132" i="6"/>
  <c r="BY132" i="6"/>
  <c r="BQ132" i="6"/>
  <c r="BZ132" i="6"/>
  <c r="BM132" i="6"/>
  <c r="BW132" i="6"/>
  <c r="BS132" i="6"/>
  <c r="CC132" i="6"/>
  <c r="BX132" i="6"/>
  <c r="BR132" i="6"/>
  <c r="BN132" i="6"/>
  <c r="BZ46" i="6"/>
  <c r="BT46" i="6"/>
  <c r="BN46" i="6"/>
  <c r="BY46" i="6"/>
  <c r="BS46" i="6"/>
  <c r="BM46" i="6"/>
  <c r="BX46" i="6"/>
  <c r="BP46" i="6"/>
  <c r="BW46" i="6"/>
  <c r="BO46" i="6"/>
  <c r="BV46" i="6"/>
  <c r="CC46" i="6"/>
  <c r="BU46" i="6"/>
  <c r="CB46" i="6"/>
  <c r="BQ46" i="6"/>
  <c r="CA46" i="6"/>
  <c r="BR46" i="6"/>
  <c r="CI66" i="6"/>
  <c r="CJ66" i="6" s="1"/>
  <c r="CK66" i="6" s="1"/>
  <c r="CB66" i="6"/>
  <c r="BV66" i="6"/>
  <c r="BP66" i="6"/>
  <c r="CA66" i="6"/>
  <c r="BU66" i="6"/>
  <c r="BO66" i="6"/>
  <c r="BZ66" i="6"/>
  <c r="BR66" i="6"/>
  <c r="BY66" i="6"/>
  <c r="BQ66" i="6"/>
  <c r="BX66" i="6"/>
  <c r="BN66" i="6"/>
  <c r="BW66" i="6"/>
  <c r="BM66" i="6"/>
  <c r="BS66" i="6"/>
  <c r="BT66" i="6"/>
  <c r="CC66" i="6"/>
  <c r="BX36" i="6"/>
  <c r="BR36" i="6"/>
  <c r="CC36" i="6"/>
  <c r="BW36" i="6"/>
  <c r="BQ36" i="6"/>
  <c r="CB36" i="6"/>
  <c r="BV36" i="6"/>
  <c r="BP36" i="6"/>
  <c r="CA36" i="6"/>
  <c r="BU36" i="6"/>
  <c r="BO36" i="6"/>
  <c r="BS36" i="6"/>
  <c r="BN36" i="6"/>
  <c r="BT36" i="6"/>
  <c r="BM36" i="6"/>
  <c r="BY36" i="6"/>
  <c r="BZ36" i="6"/>
  <c r="BY45" i="6"/>
  <c r="BS45" i="6"/>
  <c r="BM45" i="6"/>
  <c r="BX45" i="6"/>
  <c r="BR45" i="6"/>
  <c r="BW45" i="6"/>
  <c r="BO45" i="6"/>
  <c r="BV45" i="6"/>
  <c r="BN45" i="6"/>
  <c r="CC45" i="6"/>
  <c r="BU45" i="6"/>
  <c r="CB45" i="6"/>
  <c r="BT45" i="6"/>
  <c r="BZ45" i="6"/>
  <c r="BQ45" i="6"/>
  <c r="BP45" i="6"/>
  <c r="CA45" i="6"/>
  <c r="CI206" i="6"/>
  <c r="CJ206" i="6" s="1"/>
  <c r="CK206" i="6" s="1"/>
  <c r="BY206" i="6"/>
  <c r="BS206" i="6"/>
  <c r="BM206" i="6"/>
  <c r="BX206" i="6"/>
  <c r="BR206" i="6"/>
  <c r="BV206" i="6"/>
  <c r="BN206" i="6"/>
  <c r="CC206" i="6"/>
  <c r="BU206" i="6"/>
  <c r="CA206" i="6"/>
  <c r="BQ206" i="6"/>
  <c r="BO206" i="6"/>
  <c r="CB206" i="6"/>
  <c r="BW206" i="6"/>
  <c r="BT206" i="6"/>
  <c r="BP206" i="6"/>
  <c r="BZ206" i="6"/>
  <c r="CI195" i="6"/>
  <c r="CJ195" i="6" s="1"/>
  <c r="CC195" i="6"/>
  <c r="BW195" i="6"/>
  <c r="BQ195" i="6"/>
  <c r="CB195" i="6"/>
  <c r="BV195" i="6"/>
  <c r="BP195" i="6"/>
  <c r="BZ195" i="6"/>
  <c r="BT195" i="6"/>
  <c r="BN195" i="6"/>
  <c r="BR195" i="6"/>
  <c r="CA195" i="6"/>
  <c r="BO195" i="6"/>
  <c r="BX195" i="6"/>
  <c r="BU195" i="6"/>
  <c r="BS195" i="6"/>
  <c r="BY195" i="6"/>
  <c r="BM195" i="6"/>
  <c r="CI233" i="6"/>
  <c r="CJ233" i="6" s="1"/>
  <c r="BZ233" i="6"/>
  <c r="BT233" i="6"/>
  <c r="BN233" i="6"/>
  <c r="CC233" i="6"/>
  <c r="BW233" i="6"/>
  <c r="BQ233" i="6"/>
  <c r="BU233" i="6"/>
  <c r="CB233" i="6"/>
  <c r="BS233" i="6"/>
  <c r="BY233" i="6"/>
  <c r="BP233" i="6"/>
  <c r="BV233" i="6"/>
  <c r="BR233" i="6"/>
  <c r="BM233" i="6"/>
  <c r="CA233" i="6"/>
  <c r="BO233" i="6"/>
  <c r="BX233" i="6"/>
  <c r="CI244" i="6"/>
  <c r="BY244" i="6"/>
  <c r="BS244" i="6"/>
  <c r="BM244" i="6"/>
  <c r="CB244" i="6"/>
  <c r="BV244" i="6"/>
  <c r="BP244" i="6"/>
  <c r="BW244" i="6"/>
  <c r="BN244" i="6"/>
  <c r="BU244" i="6"/>
  <c r="CA244" i="6"/>
  <c r="BR244" i="6"/>
  <c r="BO244" i="6"/>
  <c r="CC244" i="6"/>
  <c r="BQ244" i="6"/>
  <c r="BZ244" i="6"/>
  <c r="BT244" i="6"/>
  <c r="BX244" i="6"/>
  <c r="CI196" i="6"/>
  <c r="CJ196" i="6" s="1"/>
  <c r="BX196" i="6"/>
  <c r="BR196" i="6"/>
  <c r="CC196" i="6"/>
  <c r="BW196" i="6"/>
  <c r="BQ196" i="6"/>
  <c r="CA196" i="6"/>
  <c r="BU196" i="6"/>
  <c r="BO196" i="6"/>
  <c r="BY196" i="6"/>
  <c r="BM196" i="6"/>
  <c r="BV196" i="6"/>
  <c r="BS196" i="6"/>
  <c r="CB196" i="6"/>
  <c r="BZ196" i="6"/>
  <c r="BT196" i="6"/>
  <c r="BN196" i="6"/>
  <c r="BP196" i="6"/>
  <c r="CI78" i="6"/>
  <c r="CB78" i="6"/>
  <c r="BV78" i="6"/>
  <c r="BP78" i="6"/>
  <c r="CA78" i="6"/>
  <c r="BU78" i="6"/>
  <c r="BO78" i="6"/>
  <c r="BY78" i="6"/>
  <c r="BQ78" i="6"/>
  <c r="BX78" i="6"/>
  <c r="BM78" i="6"/>
  <c r="BT78" i="6"/>
  <c r="BS78" i="6"/>
  <c r="BR78" i="6"/>
  <c r="CC78" i="6"/>
  <c r="BN78" i="6"/>
  <c r="BW78" i="6"/>
  <c r="BZ78" i="6"/>
  <c r="CI50" i="6"/>
  <c r="CJ50" i="6" s="1"/>
  <c r="CK50" i="6" s="1"/>
  <c r="BX50" i="6"/>
  <c r="BR50" i="6"/>
  <c r="CC50" i="6"/>
  <c r="BW50" i="6"/>
  <c r="BQ50" i="6"/>
  <c r="CB50" i="6"/>
  <c r="BT50" i="6"/>
  <c r="CA50" i="6"/>
  <c r="BS50" i="6"/>
  <c r="BZ50" i="6"/>
  <c r="BP50" i="6"/>
  <c r="BY50" i="6"/>
  <c r="BO50" i="6"/>
  <c r="BU50" i="6"/>
  <c r="BN50" i="6"/>
  <c r="BM50" i="6"/>
  <c r="BV50" i="6"/>
  <c r="CI79" i="6"/>
  <c r="CJ79" i="6" s="1"/>
  <c r="CC79" i="6"/>
  <c r="BW79" i="6"/>
  <c r="BQ79" i="6"/>
  <c r="CB79" i="6"/>
  <c r="BV79" i="6"/>
  <c r="BP79" i="6"/>
  <c r="BZ79" i="6"/>
  <c r="BR79" i="6"/>
  <c r="BS79" i="6"/>
  <c r="BO79" i="6"/>
  <c r="CA79" i="6"/>
  <c r="BN79" i="6"/>
  <c r="BY79" i="6"/>
  <c r="BM79" i="6"/>
  <c r="BX79" i="6"/>
  <c r="BU79" i="6"/>
  <c r="BT79" i="6"/>
  <c r="CI70" i="6"/>
  <c r="BZ70" i="6"/>
  <c r="BT70" i="6"/>
  <c r="BN70" i="6"/>
  <c r="BY70" i="6"/>
  <c r="BS70" i="6"/>
  <c r="BM70" i="6"/>
  <c r="BV70" i="6"/>
  <c r="CC70" i="6"/>
  <c r="BU70" i="6"/>
  <c r="CB70" i="6"/>
  <c r="BR70" i="6"/>
  <c r="CA70" i="6"/>
  <c r="BQ70" i="6"/>
  <c r="BX70" i="6"/>
  <c r="BW70" i="6"/>
  <c r="BP70" i="6"/>
  <c r="BO70" i="6"/>
  <c r="CI82" i="6"/>
  <c r="CJ82" i="6" s="1"/>
  <c r="BZ82" i="6"/>
  <c r="BT82" i="6"/>
  <c r="BN82" i="6"/>
  <c r="BY82" i="6"/>
  <c r="BS82" i="6"/>
  <c r="BM82" i="6"/>
  <c r="CC82" i="6"/>
  <c r="BU82" i="6"/>
  <c r="BV82" i="6"/>
  <c r="BQ82" i="6"/>
  <c r="CB82" i="6"/>
  <c r="BP82" i="6"/>
  <c r="CA82" i="6"/>
  <c r="BO82" i="6"/>
  <c r="BX82" i="6"/>
  <c r="BW82" i="6"/>
  <c r="BR82" i="6"/>
  <c r="CA39" i="6"/>
  <c r="BU39" i="6"/>
  <c r="BO39" i="6"/>
  <c r="BZ39" i="6"/>
  <c r="BT39" i="6"/>
  <c r="BN39" i="6"/>
  <c r="BY39" i="6"/>
  <c r="BS39" i="6"/>
  <c r="BM39" i="6"/>
  <c r="BX39" i="6"/>
  <c r="BR39" i="6"/>
  <c r="BV39" i="6"/>
  <c r="BQ39" i="6"/>
  <c r="BP39" i="6"/>
  <c r="CB39" i="6"/>
  <c r="BW39" i="6"/>
  <c r="CC39" i="6"/>
  <c r="CI15" i="6"/>
  <c r="BY15" i="6"/>
  <c r="BS15" i="6"/>
  <c r="BM15" i="6"/>
  <c r="BT15" i="6"/>
  <c r="BX15" i="6"/>
  <c r="BR15" i="6"/>
  <c r="BO15" i="6"/>
  <c r="CC15" i="6"/>
  <c r="BW15" i="6"/>
  <c r="BQ15" i="6"/>
  <c r="CA15" i="6"/>
  <c r="BZ15" i="6"/>
  <c r="CB15" i="6"/>
  <c r="BV15" i="6"/>
  <c r="BP15" i="6"/>
  <c r="BU15" i="6"/>
  <c r="BN15" i="6"/>
  <c r="CI11" i="6"/>
  <c r="CJ11" i="6" s="1"/>
  <c r="CA11" i="6"/>
  <c r="BU11" i="6"/>
  <c r="BO11" i="6"/>
  <c r="BQ11" i="6"/>
  <c r="CB11" i="6"/>
  <c r="BV11" i="6"/>
  <c r="BZ11" i="6"/>
  <c r="BT11" i="6"/>
  <c r="BN11" i="6"/>
  <c r="CC11" i="6"/>
  <c r="BP11" i="6"/>
  <c r="BY11" i="6"/>
  <c r="BS11" i="6"/>
  <c r="BM11" i="6"/>
  <c r="BW11" i="6"/>
  <c r="BX11" i="6"/>
  <c r="BR11" i="6"/>
  <c r="CI22" i="6"/>
  <c r="CJ22" i="6" s="1"/>
  <c r="CB22" i="6"/>
  <c r="BV22" i="6"/>
  <c r="BP22" i="6"/>
  <c r="CA22" i="6"/>
  <c r="BU22" i="6"/>
  <c r="BO22" i="6"/>
  <c r="BY22" i="6"/>
  <c r="BS22" i="6"/>
  <c r="BM22" i="6"/>
  <c r="BZ22" i="6"/>
  <c r="BN22" i="6"/>
  <c r="BQ22" i="6"/>
  <c r="BX22" i="6"/>
  <c r="BW22" i="6"/>
  <c r="BR22" i="6"/>
  <c r="BT22" i="6"/>
  <c r="CC22" i="6"/>
  <c r="CI85" i="6"/>
  <c r="CJ85" i="6" s="1"/>
  <c r="CC85" i="6"/>
  <c r="BW85" i="6"/>
  <c r="BQ85" i="6"/>
  <c r="CB85" i="6"/>
  <c r="BV85" i="6"/>
  <c r="BP85" i="6"/>
  <c r="CA85" i="6"/>
  <c r="BS85" i="6"/>
  <c r="BX85" i="6"/>
  <c r="BN85" i="6"/>
  <c r="BO85" i="6"/>
  <c r="BU85" i="6"/>
  <c r="BT85" i="6"/>
  <c r="BR85" i="6"/>
  <c r="BM85" i="6"/>
  <c r="BY85" i="6"/>
  <c r="BZ85" i="6"/>
  <c r="CI89" i="6"/>
  <c r="CJ89" i="6" s="1"/>
  <c r="CA89" i="6"/>
  <c r="BU89" i="6"/>
  <c r="BO89" i="6"/>
  <c r="BZ89" i="6"/>
  <c r="BT89" i="6"/>
  <c r="BN89" i="6"/>
  <c r="BW89" i="6"/>
  <c r="BM89" i="6"/>
  <c r="CB89" i="6"/>
  <c r="BR89" i="6"/>
  <c r="CC89" i="6"/>
  <c r="BP89" i="6"/>
  <c r="BS89" i="6"/>
  <c r="BQ89" i="6"/>
  <c r="BY89" i="6"/>
  <c r="BV89" i="6"/>
  <c r="BX89" i="6"/>
  <c r="CI25" i="6"/>
  <c r="CJ25" i="6" s="1"/>
  <c r="BY25" i="6"/>
  <c r="BS25" i="6"/>
  <c r="BM25" i="6"/>
  <c r="BX25" i="6"/>
  <c r="BR25" i="6"/>
  <c r="CB25" i="6"/>
  <c r="BV25" i="6"/>
  <c r="BP25" i="6"/>
  <c r="BW25" i="6"/>
  <c r="BU25" i="6"/>
  <c r="CA25" i="6"/>
  <c r="BT25" i="6"/>
  <c r="BN25" i="6"/>
  <c r="CC25" i="6"/>
  <c r="BQ25" i="6"/>
  <c r="BO25" i="6"/>
  <c r="BZ25" i="6"/>
  <c r="CI64" i="6"/>
  <c r="CJ64" i="6" s="1"/>
  <c r="CK64" i="6" s="1"/>
  <c r="BZ64" i="6"/>
  <c r="BT64" i="6"/>
  <c r="BN64" i="6"/>
  <c r="BY64" i="6"/>
  <c r="BS64" i="6"/>
  <c r="BM64" i="6"/>
  <c r="BX64" i="6"/>
  <c r="BP64" i="6"/>
  <c r="BW64" i="6"/>
  <c r="BO64" i="6"/>
  <c r="BV64" i="6"/>
  <c r="CC64" i="6"/>
  <c r="BU64" i="6"/>
  <c r="CA64" i="6"/>
  <c r="BR64" i="6"/>
  <c r="BQ64" i="6"/>
  <c r="CB64" i="6"/>
  <c r="CI7" i="6"/>
  <c r="BX7" i="6"/>
  <c r="BR7" i="6"/>
  <c r="BS7" i="6"/>
  <c r="CC7" i="6"/>
  <c r="BW7" i="6"/>
  <c r="BQ7" i="6"/>
  <c r="BT7" i="6"/>
  <c r="BM7" i="6"/>
  <c r="CB7" i="6"/>
  <c r="BV7" i="6"/>
  <c r="BP7" i="6"/>
  <c r="BN7" i="6"/>
  <c r="CA7" i="6"/>
  <c r="BU7" i="6"/>
  <c r="BO7" i="6"/>
  <c r="BZ7" i="6"/>
  <c r="BY7" i="6"/>
  <c r="CI207" i="6"/>
  <c r="CJ207" i="6" s="1"/>
  <c r="BZ207" i="6"/>
  <c r="BT207" i="6"/>
  <c r="BN207" i="6"/>
  <c r="BY207" i="6"/>
  <c r="BS207" i="6"/>
  <c r="BM207" i="6"/>
  <c r="BW207" i="6"/>
  <c r="BO207" i="6"/>
  <c r="BV207" i="6"/>
  <c r="CB207" i="6"/>
  <c r="BR207" i="6"/>
  <c r="BP207" i="6"/>
  <c r="CC207" i="6"/>
  <c r="BX207" i="6"/>
  <c r="BU207" i="6"/>
  <c r="CA207" i="6"/>
  <c r="BQ207" i="6"/>
  <c r="CI119" i="6"/>
  <c r="CJ119" i="6" s="1"/>
  <c r="CA119" i="6"/>
  <c r="BU119" i="6"/>
  <c r="BO119" i="6"/>
  <c r="BZ119" i="6"/>
  <c r="BT119" i="6"/>
  <c r="BN119" i="6"/>
  <c r="BY119" i="6"/>
  <c r="BQ119" i="6"/>
  <c r="BV119" i="6"/>
  <c r="BR119" i="6"/>
  <c r="CB119" i="6"/>
  <c r="BM119" i="6"/>
  <c r="BX119" i="6"/>
  <c r="CC119" i="6"/>
  <c r="BW119" i="6"/>
  <c r="BP119" i="6"/>
  <c r="BS119" i="6"/>
  <c r="CI241" i="6"/>
  <c r="CJ241" i="6" s="1"/>
  <c r="CB241" i="6"/>
  <c r="BV241" i="6"/>
  <c r="BP241" i="6"/>
  <c r="BY241" i="6"/>
  <c r="BS241" i="6"/>
  <c r="BM241" i="6"/>
  <c r="CC241" i="6"/>
  <c r="BT241" i="6"/>
  <c r="CA241" i="6"/>
  <c r="BR241" i="6"/>
  <c r="BX241" i="6"/>
  <c r="BO241" i="6"/>
  <c r="BZ241" i="6"/>
  <c r="BN241" i="6"/>
  <c r="BW241" i="6"/>
  <c r="BQ241" i="6"/>
  <c r="BU241" i="6"/>
  <c r="CI146" i="6"/>
  <c r="CJ146" i="6" s="1"/>
  <c r="CK146" i="6" s="1"/>
  <c r="CC146" i="6"/>
  <c r="BW146" i="6"/>
  <c r="BQ146" i="6"/>
  <c r="CB146" i="6"/>
  <c r="BV146" i="6"/>
  <c r="BP146" i="6"/>
  <c r="BZ146" i="6"/>
  <c r="BT146" i="6"/>
  <c r="BN146" i="6"/>
  <c r="BS146" i="6"/>
  <c r="BR146" i="6"/>
  <c r="BO146" i="6"/>
  <c r="BY146" i="6"/>
  <c r="BU146" i="6"/>
  <c r="CA146" i="6"/>
  <c r="BX146" i="6"/>
  <c r="BM146" i="6"/>
  <c r="CI153" i="6"/>
  <c r="CJ153" i="6" s="1"/>
  <c r="BX153" i="6"/>
  <c r="BR153" i="6"/>
  <c r="CC153" i="6"/>
  <c r="BW153" i="6"/>
  <c r="BQ153" i="6"/>
  <c r="CA153" i="6"/>
  <c r="BU153" i="6"/>
  <c r="BO153" i="6"/>
  <c r="BT153" i="6"/>
  <c r="BS153" i="6"/>
  <c r="BY153" i="6"/>
  <c r="BN153" i="6"/>
  <c r="BZ153" i="6"/>
  <c r="BV153" i="6"/>
  <c r="CB153" i="6"/>
  <c r="BP153" i="6"/>
  <c r="BM153" i="6"/>
  <c r="CI134" i="6"/>
  <c r="CJ134" i="6" s="1"/>
  <c r="CC134" i="6"/>
  <c r="BW134" i="6"/>
  <c r="BQ134" i="6"/>
  <c r="CB134" i="6"/>
  <c r="BV134" i="6"/>
  <c r="BP134" i="6"/>
  <c r="BZ134" i="6"/>
  <c r="BT134" i="6"/>
  <c r="BN134" i="6"/>
  <c r="BS134" i="6"/>
  <c r="BR134" i="6"/>
  <c r="BX134" i="6"/>
  <c r="BM134" i="6"/>
  <c r="BY134" i="6"/>
  <c r="BU134" i="6"/>
  <c r="CA134" i="6"/>
  <c r="BO134" i="6"/>
  <c r="CI182" i="6"/>
  <c r="CJ182" i="6" s="1"/>
  <c r="CK182" i="6" s="1"/>
  <c r="CB182" i="6"/>
  <c r="BV182" i="6"/>
  <c r="BP182" i="6"/>
  <c r="CA182" i="6"/>
  <c r="BU182" i="6"/>
  <c r="BO182" i="6"/>
  <c r="BY182" i="6"/>
  <c r="BS182" i="6"/>
  <c r="BM182" i="6"/>
  <c r="BW182" i="6"/>
  <c r="BT182" i="6"/>
  <c r="CC182" i="6"/>
  <c r="BQ182" i="6"/>
  <c r="BZ182" i="6"/>
  <c r="BX182" i="6"/>
  <c r="BR182" i="6"/>
  <c r="BN182" i="6"/>
  <c r="CI128" i="6"/>
  <c r="CJ128" i="6" s="1"/>
  <c r="BX128" i="6"/>
  <c r="BR128" i="6"/>
  <c r="CC128" i="6"/>
  <c r="BW128" i="6"/>
  <c r="BQ128" i="6"/>
  <c r="BZ128" i="6"/>
  <c r="BP128" i="6"/>
  <c r="BU128" i="6"/>
  <c r="BM128" i="6"/>
  <c r="CA128" i="6"/>
  <c r="BN128" i="6"/>
  <c r="BV128" i="6"/>
  <c r="BT128" i="6"/>
  <c r="BS128" i="6"/>
  <c r="BO128" i="6"/>
  <c r="CB128" i="6"/>
  <c r="BY128" i="6"/>
  <c r="CI151" i="6"/>
  <c r="CJ151" i="6" s="1"/>
  <c r="CK151" i="6" s="1"/>
  <c r="CB151" i="6"/>
  <c r="BV151" i="6"/>
  <c r="BP151" i="6"/>
  <c r="CA151" i="6"/>
  <c r="BU151" i="6"/>
  <c r="BO151" i="6"/>
  <c r="BY151" i="6"/>
  <c r="BS151" i="6"/>
  <c r="BM151" i="6"/>
  <c r="BR151" i="6"/>
  <c r="CC151" i="6"/>
  <c r="BQ151" i="6"/>
  <c r="BW151" i="6"/>
  <c r="BN151" i="6"/>
  <c r="BZ151" i="6"/>
  <c r="BX151" i="6"/>
  <c r="BT151" i="6"/>
  <c r="CI191" i="6"/>
  <c r="CJ191" i="6" s="1"/>
  <c r="BY191" i="6"/>
  <c r="BS191" i="6"/>
  <c r="BM191" i="6"/>
  <c r="BX191" i="6"/>
  <c r="BR191" i="6"/>
  <c r="CB191" i="6"/>
  <c r="BV191" i="6"/>
  <c r="BP191" i="6"/>
  <c r="BZ191" i="6"/>
  <c r="BN191" i="6"/>
  <c r="BW191" i="6"/>
  <c r="BT191" i="6"/>
  <c r="BQ191" i="6"/>
  <c r="BO191" i="6"/>
  <c r="BU191" i="6"/>
  <c r="CC191" i="6"/>
  <c r="CA191" i="6"/>
  <c r="CI124" i="6"/>
  <c r="CJ124" i="6" s="1"/>
  <c r="BZ124" i="6"/>
  <c r="BT124" i="6"/>
  <c r="BN124" i="6"/>
  <c r="BY124" i="6"/>
  <c r="BS124" i="6"/>
  <c r="BM124" i="6"/>
  <c r="BV124" i="6"/>
  <c r="CA124" i="6"/>
  <c r="BQ124" i="6"/>
  <c r="CB124" i="6"/>
  <c r="BO124" i="6"/>
  <c r="BW124" i="6"/>
  <c r="BU124" i="6"/>
  <c r="CC124" i="6"/>
  <c r="BX124" i="6"/>
  <c r="BR124" i="6"/>
  <c r="BP124" i="6"/>
  <c r="CI104" i="6"/>
  <c r="CJ104" i="6" s="1"/>
  <c r="CK104" i="6" s="1"/>
  <c r="BX104" i="6"/>
  <c r="BR104" i="6"/>
  <c r="CC104" i="6"/>
  <c r="BW104" i="6"/>
  <c r="BQ104" i="6"/>
  <c r="CB104" i="6"/>
  <c r="BT104" i="6"/>
  <c r="BY104" i="6"/>
  <c r="BO104" i="6"/>
  <c r="BP104" i="6"/>
  <c r="BZ104" i="6"/>
  <c r="BM104" i="6"/>
  <c r="BU104" i="6"/>
  <c r="BS104" i="6"/>
  <c r="BN104" i="6"/>
  <c r="BV104" i="6"/>
  <c r="CA104" i="6"/>
  <c r="CI216" i="6"/>
  <c r="CJ216" i="6" s="1"/>
  <c r="CK216" i="6" s="1"/>
  <c r="CC216" i="6"/>
  <c r="BW216" i="6"/>
  <c r="BQ216" i="6"/>
  <c r="CB216" i="6"/>
  <c r="BV216" i="6"/>
  <c r="BP216" i="6"/>
  <c r="BX216" i="6"/>
  <c r="BN216" i="6"/>
  <c r="BU216" i="6"/>
  <c r="BM216" i="6"/>
  <c r="CA216" i="6"/>
  <c r="BS216" i="6"/>
  <c r="BY216" i="6"/>
  <c r="BT216" i="6"/>
  <c r="BO216" i="6"/>
  <c r="BZ216" i="6"/>
  <c r="BR216" i="6"/>
  <c r="CI240" i="6"/>
  <c r="CJ240" i="6" s="1"/>
  <c r="CA240" i="6"/>
  <c r="BU240" i="6"/>
  <c r="BO240" i="6"/>
  <c r="BX240" i="6"/>
  <c r="BR240" i="6"/>
  <c r="CB240" i="6"/>
  <c r="BS240" i="6"/>
  <c r="BZ240" i="6"/>
  <c r="BQ240" i="6"/>
  <c r="BW240" i="6"/>
  <c r="BN240" i="6"/>
  <c r="CC240" i="6"/>
  <c r="BY240" i="6"/>
  <c r="BV240" i="6"/>
  <c r="BP240" i="6"/>
  <c r="BT240" i="6"/>
  <c r="BM240" i="6"/>
  <c r="CI230" i="6"/>
  <c r="CJ230" i="6" s="1"/>
  <c r="CC230" i="6"/>
  <c r="BW230" i="6"/>
  <c r="BQ230" i="6"/>
  <c r="BZ230" i="6"/>
  <c r="BT230" i="6"/>
  <c r="BN230" i="6"/>
  <c r="CA230" i="6"/>
  <c r="BR230" i="6"/>
  <c r="BY230" i="6"/>
  <c r="BP230" i="6"/>
  <c r="BV230" i="6"/>
  <c r="BM230" i="6"/>
  <c r="BS230" i="6"/>
  <c r="BO230" i="6"/>
  <c r="BX230" i="6"/>
  <c r="CB230" i="6"/>
  <c r="BU230" i="6"/>
  <c r="CI138" i="6"/>
  <c r="CJ138" i="6" s="1"/>
  <c r="CA138" i="6"/>
  <c r="BU138" i="6"/>
  <c r="BO138" i="6"/>
  <c r="BZ138" i="6"/>
  <c r="BT138" i="6"/>
  <c r="BN138" i="6"/>
  <c r="BX138" i="6"/>
  <c r="BR138" i="6"/>
  <c r="BW138" i="6"/>
  <c r="BV138" i="6"/>
  <c r="CB138" i="6"/>
  <c r="BQ138" i="6"/>
  <c r="BS138" i="6"/>
  <c r="BM138" i="6"/>
  <c r="CC138" i="6"/>
  <c r="BY138" i="6"/>
  <c r="BP138" i="6"/>
  <c r="CI111" i="6"/>
  <c r="CJ111" i="6" s="1"/>
  <c r="BY111" i="6"/>
  <c r="BS111" i="6"/>
  <c r="BM111" i="6"/>
  <c r="BX111" i="6"/>
  <c r="BR111" i="6"/>
  <c r="CA111" i="6"/>
  <c r="BQ111" i="6"/>
  <c r="BV111" i="6"/>
  <c r="BN111" i="6"/>
  <c r="BT111" i="6"/>
  <c r="CB111" i="6"/>
  <c r="BO111" i="6"/>
  <c r="BZ111" i="6"/>
  <c r="CC111" i="6"/>
  <c r="BW111" i="6"/>
  <c r="BU111" i="6"/>
  <c r="BP111" i="6"/>
  <c r="CI226" i="6"/>
  <c r="CJ226" i="6" s="1"/>
  <c r="BY226" i="6"/>
  <c r="BS226" i="6"/>
  <c r="BM226" i="6"/>
  <c r="BX226" i="6"/>
  <c r="BR226" i="6"/>
  <c r="CB226" i="6"/>
  <c r="BV226" i="6"/>
  <c r="BP226" i="6"/>
  <c r="BT226" i="6"/>
  <c r="CC226" i="6"/>
  <c r="BQ226" i="6"/>
  <c r="BZ226" i="6"/>
  <c r="BW226" i="6"/>
  <c r="BO226" i="6"/>
  <c r="CA226" i="6"/>
  <c r="BU226" i="6"/>
  <c r="BN226" i="6"/>
  <c r="CI156" i="6"/>
  <c r="CA156" i="6"/>
  <c r="BU156" i="6"/>
  <c r="BO156" i="6"/>
  <c r="BZ156" i="6"/>
  <c r="BT156" i="6"/>
  <c r="BN156" i="6"/>
  <c r="BX156" i="6"/>
  <c r="BR156" i="6"/>
  <c r="CC156" i="6"/>
  <c r="BQ156" i="6"/>
  <c r="CB156" i="6"/>
  <c r="BP156" i="6"/>
  <c r="BY156" i="6"/>
  <c r="BS156" i="6"/>
  <c r="BW156" i="6"/>
  <c r="BV156" i="6"/>
  <c r="BM156" i="6"/>
  <c r="CI117" i="6"/>
  <c r="CJ117" i="6" s="1"/>
  <c r="BY117" i="6"/>
  <c r="BS117" i="6"/>
  <c r="BM117" i="6"/>
  <c r="BX117" i="6"/>
  <c r="BR117" i="6"/>
  <c r="BW117" i="6"/>
  <c r="BO117" i="6"/>
  <c r="CB117" i="6"/>
  <c r="BT117" i="6"/>
  <c r="BZ117" i="6"/>
  <c r="BU117" i="6"/>
  <c r="BQ117" i="6"/>
  <c r="BP117" i="6"/>
  <c r="BN117" i="6"/>
  <c r="CC117" i="6"/>
  <c r="BV117" i="6"/>
  <c r="CA117" i="6"/>
  <c r="CI131" i="6"/>
  <c r="CJ131" i="6" s="1"/>
  <c r="CK131" i="6" s="1"/>
  <c r="CA131" i="6"/>
  <c r="BU131" i="6"/>
  <c r="BO131" i="6"/>
  <c r="BZ131" i="6"/>
  <c r="BT131" i="6"/>
  <c r="BN131" i="6"/>
  <c r="CC131" i="6"/>
  <c r="BS131" i="6"/>
  <c r="BX131" i="6"/>
  <c r="BP131" i="6"/>
  <c r="BQ131" i="6"/>
  <c r="BY131" i="6"/>
  <c r="BW131" i="6"/>
  <c r="BV131" i="6"/>
  <c r="BR131" i="6"/>
  <c r="BM131" i="6"/>
  <c r="CB131" i="6"/>
  <c r="CI237" i="6"/>
  <c r="CJ237" i="6" s="1"/>
  <c r="BX237" i="6"/>
  <c r="BR237" i="6"/>
  <c r="CA237" i="6"/>
  <c r="BU237" i="6"/>
  <c r="BO237" i="6"/>
  <c r="BY237" i="6"/>
  <c r="BP237" i="6"/>
  <c r="BW237" i="6"/>
  <c r="BN237" i="6"/>
  <c r="CC237" i="6"/>
  <c r="BT237" i="6"/>
  <c r="BZ237" i="6"/>
  <c r="BV237" i="6"/>
  <c r="CB237" i="6"/>
  <c r="BS237" i="6"/>
  <c r="BM237" i="6"/>
  <c r="BQ237" i="6"/>
  <c r="CI165" i="6"/>
  <c r="CJ165" i="6" s="1"/>
  <c r="CK165" i="6" s="1"/>
  <c r="CC165" i="6"/>
  <c r="BW165" i="6"/>
  <c r="BQ165" i="6"/>
  <c r="CB165" i="6"/>
  <c r="BV165" i="6"/>
  <c r="BP165" i="6"/>
  <c r="BZ165" i="6"/>
  <c r="BT165" i="6"/>
  <c r="BN165" i="6"/>
  <c r="BX165" i="6"/>
  <c r="BU165" i="6"/>
  <c r="BR165" i="6"/>
  <c r="CA165" i="6"/>
  <c r="BY165" i="6"/>
  <c r="BM165" i="6"/>
  <c r="BS165" i="6"/>
  <c r="BO165" i="6"/>
  <c r="CI177" i="6"/>
  <c r="CJ177" i="6" s="1"/>
  <c r="CC177" i="6"/>
  <c r="BW177" i="6"/>
  <c r="BQ177" i="6"/>
  <c r="CB177" i="6"/>
  <c r="BV177" i="6"/>
  <c r="BP177" i="6"/>
  <c r="BZ177" i="6"/>
  <c r="BT177" i="6"/>
  <c r="BN177" i="6"/>
  <c r="BX177" i="6"/>
  <c r="BU177" i="6"/>
  <c r="BR177" i="6"/>
  <c r="BO177" i="6"/>
  <c r="BM177" i="6"/>
  <c r="BY177" i="6"/>
  <c r="CA177" i="6"/>
  <c r="BS177" i="6"/>
  <c r="CI110" i="6"/>
  <c r="CJ110" i="6" s="1"/>
  <c r="CK110" i="6" s="1"/>
  <c r="CL110" i="6" s="1"/>
  <c r="BX110" i="6"/>
  <c r="BR110" i="6"/>
  <c r="CC110" i="6"/>
  <c r="BW110" i="6"/>
  <c r="BQ110" i="6"/>
  <c r="BZ110" i="6"/>
  <c r="BP110" i="6"/>
  <c r="BU110" i="6"/>
  <c r="BM110" i="6"/>
  <c r="BV110" i="6"/>
  <c r="BS110" i="6"/>
  <c r="CB110" i="6"/>
  <c r="BO110" i="6"/>
  <c r="CA110" i="6"/>
  <c r="BY110" i="6"/>
  <c r="BT110" i="6"/>
  <c r="BN110" i="6"/>
  <c r="CI225" i="6"/>
  <c r="CJ225" i="6" s="1"/>
  <c r="BX225" i="6"/>
  <c r="BR225" i="6"/>
  <c r="CC225" i="6"/>
  <c r="BW225" i="6"/>
  <c r="BQ225" i="6"/>
  <c r="CA225" i="6"/>
  <c r="BU225" i="6"/>
  <c r="BO225" i="6"/>
  <c r="BY225" i="6"/>
  <c r="BM225" i="6"/>
  <c r="BV225" i="6"/>
  <c r="BZ225" i="6"/>
  <c r="BT225" i="6"/>
  <c r="BP225" i="6"/>
  <c r="CB225" i="6"/>
  <c r="BS225" i="6"/>
  <c r="BN225" i="6"/>
  <c r="CI242" i="6"/>
  <c r="CJ242" i="6" s="1"/>
  <c r="CK242" i="6" s="1"/>
  <c r="CL242" i="6" s="1"/>
  <c r="CC242" i="6"/>
  <c r="BW242" i="6"/>
  <c r="BQ242" i="6"/>
  <c r="BZ242" i="6"/>
  <c r="BT242" i="6"/>
  <c r="BN242" i="6"/>
  <c r="BU242" i="6"/>
  <c r="CB242" i="6"/>
  <c r="BS242" i="6"/>
  <c r="BY242" i="6"/>
  <c r="BP242" i="6"/>
  <c r="BM242" i="6"/>
  <c r="CA242" i="6"/>
  <c r="BV242" i="6"/>
  <c r="BR242" i="6"/>
  <c r="BX242" i="6"/>
  <c r="BO242" i="6"/>
  <c r="AA41" i="6"/>
  <c r="BG41" i="6" s="1"/>
  <c r="CI54" i="6"/>
  <c r="CJ54" i="6" s="1"/>
  <c r="CK54" i="6" s="1"/>
  <c r="CB54" i="6"/>
  <c r="BV54" i="6"/>
  <c r="BP54" i="6"/>
  <c r="CA54" i="6"/>
  <c r="BU54" i="6"/>
  <c r="BO54" i="6"/>
  <c r="BX54" i="6"/>
  <c r="BN54" i="6"/>
  <c r="BW54" i="6"/>
  <c r="BM54" i="6"/>
  <c r="BT54" i="6"/>
  <c r="CC54" i="6"/>
  <c r="BS54" i="6"/>
  <c r="BZ54" i="6"/>
  <c r="BY54" i="6"/>
  <c r="BR54" i="6"/>
  <c r="BQ54" i="6"/>
  <c r="CI61" i="6"/>
  <c r="CC61" i="6"/>
  <c r="BW61" i="6"/>
  <c r="BQ61" i="6"/>
  <c r="CB61" i="6"/>
  <c r="BV61" i="6"/>
  <c r="BP61" i="6"/>
  <c r="BU61" i="6"/>
  <c r="BM61" i="6"/>
  <c r="BT61" i="6"/>
  <c r="CA61" i="6"/>
  <c r="BS61" i="6"/>
  <c r="BZ61" i="6"/>
  <c r="BR61" i="6"/>
  <c r="BX61" i="6"/>
  <c r="BY61" i="6"/>
  <c r="BO61" i="6"/>
  <c r="BN61" i="6"/>
  <c r="CI232" i="6"/>
  <c r="CJ232" i="6" s="1"/>
  <c r="BY232" i="6"/>
  <c r="BS232" i="6"/>
  <c r="BM232" i="6"/>
  <c r="CB232" i="6"/>
  <c r="BV232" i="6"/>
  <c r="BP232" i="6"/>
  <c r="CC232" i="6"/>
  <c r="BT232" i="6"/>
  <c r="CA232" i="6"/>
  <c r="BR232" i="6"/>
  <c r="BX232" i="6"/>
  <c r="BO232" i="6"/>
  <c r="BU232" i="6"/>
  <c r="BQ232" i="6"/>
  <c r="BZ232" i="6"/>
  <c r="BN232" i="6"/>
  <c r="BW232" i="6"/>
  <c r="CI125" i="6"/>
  <c r="CJ125" i="6" s="1"/>
  <c r="CK125" i="6" s="1"/>
  <c r="CA125" i="6"/>
  <c r="BU125" i="6"/>
  <c r="BO125" i="6"/>
  <c r="BZ125" i="6"/>
  <c r="BT125" i="6"/>
  <c r="BN125" i="6"/>
  <c r="BW125" i="6"/>
  <c r="BM125" i="6"/>
  <c r="CB125" i="6"/>
  <c r="BR125" i="6"/>
  <c r="BX125" i="6"/>
  <c r="BS125" i="6"/>
  <c r="BQ125" i="6"/>
  <c r="BP125" i="6"/>
  <c r="CC125" i="6"/>
  <c r="BY125" i="6"/>
  <c r="BV125" i="6"/>
  <c r="CI187" i="6"/>
  <c r="CJ187" i="6" s="1"/>
  <c r="CA187" i="6"/>
  <c r="BU187" i="6"/>
  <c r="BO187" i="6"/>
  <c r="BZ187" i="6"/>
  <c r="BT187" i="6"/>
  <c r="BN187" i="6"/>
  <c r="BX187" i="6"/>
  <c r="BR187" i="6"/>
  <c r="BV187" i="6"/>
  <c r="BS187" i="6"/>
  <c r="CB187" i="6"/>
  <c r="BP187" i="6"/>
  <c r="BM187" i="6"/>
  <c r="CC187" i="6"/>
  <c r="BQ187" i="6"/>
  <c r="BY187" i="6"/>
  <c r="BW187" i="6"/>
  <c r="CI98" i="6"/>
  <c r="CJ98" i="6" s="1"/>
  <c r="BX98" i="6"/>
  <c r="BR98" i="6"/>
  <c r="CC98" i="6"/>
  <c r="BW98" i="6"/>
  <c r="BQ98" i="6"/>
  <c r="BV98" i="6"/>
  <c r="BN98" i="6"/>
  <c r="CA98" i="6"/>
  <c r="BS98" i="6"/>
  <c r="BY98" i="6"/>
  <c r="BT98" i="6"/>
  <c r="BU98" i="6"/>
  <c r="BP98" i="6"/>
  <c r="BO98" i="6"/>
  <c r="BM98" i="6"/>
  <c r="BZ98" i="6"/>
  <c r="CB98" i="6"/>
  <c r="BX30" i="6"/>
  <c r="BR30" i="6"/>
  <c r="CC30" i="6"/>
  <c r="BW30" i="6"/>
  <c r="BQ30" i="6"/>
  <c r="CB30" i="6"/>
  <c r="BV30" i="6"/>
  <c r="BP30" i="6"/>
  <c r="CA30" i="6"/>
  <c r="BU30" i="6"/>
  <c r="BO30" i="6"/>
  <c r="BM30" i="6"/>
  <c r="BZ30" i="6"/>
  <c r="BY30" i="6"/>
  <c r="BS30" i="6"/>
  <c r="BT30" i="6"/>
  <c r="BN30" i="6"/>
  <c r="CI12" i="6"/>
  <c r="CJ12" i="6" s="1"/>
  <c r="CB12" i="6"/>
  <c r="BV12" i="6"/>
  <c r="BP12" i="6"/>
  <c r="CC12" i="6"/>
  <c r="CA12" i="6"/>
  <c r="BU12" i="6"/>
  <c r="BO12" i="6"/>
  <c r="BQ12" i="6"/>
  <c r="BZ12" i="6"/>
  <c r="BT12" i="6"/>
  <c r="BN12" i="6"/>
  <c r="BX12" i="6"/>
  <c r="BY12" i="6"/>
  <c r="BS12" i="6"/>
  <c r="BM12" i="6"/>
  <c r="BR12" i="6"/>
  <c r="BW12" i="6"/>
  <c r="CI49" i="6"/>
  <c r="CJ49" i="6" s="1"/>
  <c r="CC49" i="6"/>
  <c r="BW49" i="6"/>
  <c r="BQ49" i="6"/>
  <c r="CB49" i="6"/>
  <c r="BV49" i="6"/>
  <c r="BP49" i="6"/>
  <c r="CA49" i="6"/>
  <c r="BS49" i="6"/>
  <c r="BZ49" i="6"/>
  <c r="BR49" i="6"/>
  <c r="BY49" i="6"/>
  <c r="BO49" i="6"/>
  <c r="BX49" i="6"/>
  <c r="BN49" i="6"/>
  <c r="BM49" i="6"/>
  <c r="BU49" i="6"/>
  <c r="BT49" i="6"/>
  <c r="CI116" i="6"/>
  <c r="CJ116" i="6" s="1"/>
  <c r="BX116" i="6"/>
  <c r="BR116" i="6"/>
  <c r="CC116" i="6"/>
  <c r="BW116" i="6"/>
  <c r="BQ116" i="6"/>
  <c r="BV116" i="6"/>
  <c r="BN116" i="6"/>
  <c r="CA116" i="6"/>
  <c r="BS116" i="6"/>
  <c r="CB116" i="6"/>
  <c r="BO116" i="6"/>
  <c r="BY116" i="6"/>
  <c r="BU116" i="6"/>
  <c r="BZ116" i="6"/>
  <c r="BT116" i="6"/>
  <c r="BP116" i="6"/>
  <c r="BM116" i="6"/>
  <c r="CI180" i="6"/>
  <c r="CJ180" i="6" s="1"/>
  <c r="CK180" i="6" s="1"/>
  <c r="BZ180" i="6"/>
  <c r="BT180" i="6"/>
  <c r="BN180" i="6"/>
  <c r="BY180" i="6"/>
  <c r="BS180" i="6"/>
  <c r="BM180" i="6"/>
  <c r="CC180" i="6"/>
  <c r="BW180" i="6"/>
  <c r="BQ180" i="6"/>
  <c r="BU180" i="6"/>
  <c r="BR180" i="6"/>
  <c r="CA180" i="6"/>
  <c r="BO180" i="6"/>
  <c r="BX180" i="6"/>
  <c r="BP180" i="6"/>
  <c r="BV180" i="6"/>
  <c r="CB180" i="6"/>
  <c r="CI210" i="6"/>
  <c r="CJ210" i="6" s="1"/>
  <c r="CK210" i="6" s="1"/>
  <c r="CC210" i="6"/>
  <c r="BW210" i="6"/>
  <c r="BQ210" i="6"/>
  <c r="CB210" i="6"/>
  <c r="BV210" i="6"/>
  <c r="BP210" i="6"/>
  <c r="BZ210" i="6"/>
  <c r="BR210" i="6"/>
  <c r="BY210" i="6"/>
  <c r="BO210" i="6"/>
  <c r="BU210" i="6"/>
  <c r="BM210" i="6"/>
  <c r="BS210" i="6"/>
  <c r="BN210" i="6"/>
  <c r="CA210" i="6"/>
  <c r="BX210" i="6"/>
  <c r="BT210" i="6"/>
  <c r="CI161" i="6"/>
  <c r="CJ161" i="6" s="1"/>
  <c r="CK161" i="6" s="1"/>
  <c r="BZ161" i="6"/>
  <c r="BT161" i="6"/>
  <c r="BN161" i="6"/>
  <c r="BY161" i="6"/>
  <c r="BS161" i="6"/>
  <c r="BM161" i="6"/>
  <c r="CC161" i="6"/>
  <c r="BW161" i="6"/>
  <c r="BQ161" i="6"/>
  <c r="CB161" i="6"/>
  <c r="BP161" i="6"/>
  <c r="CA161" i="6"/>
  <c r="BO161" i="6"/>
  <c r="BV161" i="6"/>
  <c r="BX161" i="6"/>
  <c r="BU161" i="6"/>
  <c r="BR161" i="6"/>
  <c r="CI164" i="6"/>
  <c r="CJ164" i="6" s="1"/>
  <c r="CK164" i="6" s="1"/>
  <c r="CB164" i="6"/>
  <c r="BV164" i="6"/>
  <c r="BP164" i="6"/>
  <c r="CA164" i="6"/>
  <c r="BU164" i="6"/>
  <c r="BO164" i="6"/>
  <c r="BY164" i="6"/>
  <c r="BS164" i="6"/>
  <c r="BM164" i="6"/>
  <c r="CC164" i="6"/>
  <c r="BQ164" i="6"/>
  <c r="BZ164" i="6"/>
  <c r="BN164" i="6"/>
  <c r="BW164" i="6"/>
  <c r="BT164" i="6"/>
  <c r="BR164" i="6"/>
  <c r="BX164" i="6"/>
  <c r="CI126" i="6"/>
  <c r="CJ126" i="6" s="1"/>
  <c r="CB126" i="6"/>
  <c r="BV126" i="6"/>
  <c r="BP126" i="6"/>
  <c r="CA126" i="6"/>
  <c r="BU126" i="6"/>
  <c r="BO126" i="6"/>
  <c r="BX126" i="6"/>
  <c r="BN126" i="6"/>
  <c r="CC126" i="6"/>
  <c r="BS126" i="6"/>
  <c r="BT126" i="6"/>
  <c r="BQ126" i="6"/>
  <c r="BZ126" i="6"/>
  <c r="BM126" i="6"/>
  <c r="BY126" i="6"/>
  <c r="BW126" i="6"/>
  <c r="BR126" i="6"/>
  <c r="CI48" i="6"/>
  <c r="CJ48" i="6" s="1"/>
  <c r="CK48" i="6" s="1"/>
  <c r="CB48" i="6"/>
  <c r="BV48" i="6"/>
  <c r="BP48" i="6"/>
  <c r="CA48" i="6"/>
  <c r="BU48" i="6"/>
  <c r="BO48" i="6"/>
  <c r="BZ48" i="6"/>
  <c r="BR48" i="6"/>
  <c r="BY48" i="6"/>
  <c r="BQ48" i="6"/>
  <c r="BX48" i="6"/>
  <c r="BN48" i="6"/>
  <c r="BW48" i="6"/>
  <c r="BM48" i="6"/>
  <c r="CC48" i="6"/>
  <c r="BT48" i="6"/>
  <c r="BS48" i="6"/>
  <c r="CI62" i="6"/>
  <c r="CJ62" i="6" s="1"/>
  <c r="CK62" i="6" s="1"/>
  <c r="BX62" i="6"/>
  <c r="BR62" i="6"/>
  <c r="CC62" i="6"/>
  <c r="BW62" i="6"/>
  <c r="BQ62" i="6"/>
  <c r="BV62" i="6"/>
  <c r="BN62" i="6"/>
  <c r="BU62" i="6"/>
  <c r="BM62" i="6"/>
  <c r="CB62" i="6"/>
  <c r="BT62" i="6"/>
  <c r="CA62" i="6"/>
  <c r="BS62" i="6"/>
  <c r="BZ62" i="6"/>
  <c r="BO62" i="6"/>
  <c r="BY62" i="6"/>
  <c r="BP62" i="6"/>
  <c r="CI10" i="6"/>
  <c r="CJ10" i="6" s="1"/>
  <c r="BZ10" i="6"/>
  <c r="BT10" i="6"/>
  <c r="BN10" i="6"/>
  <c r="BU10" i="6"/>
  <c r="BY10" i="6"/>
  <c r="BS10" i="6"/>
  <c r="BM10" i="6"/>
  <c r="CB10" i="6"/>
  <c r="BO10" i="6"/>
  <c r="BX10" i="6"/>
  <c r="BR10" i="6"/>
  <c r="BV10" i="6"/>
  <c r="CC10" i="6"/>
  <c r="BW10" i="6"/>
  <c r="BQ10" i="6"/>
  <c r="BP10" i="6"/>
  <c r="CA10" i="6"/>
  <c r="CI68" i="6"/>
  <c r="CJ68" i="6" s="1"/>
  <c r="CK68" i="6" s="1"/>
  <c r="BX68" i="6"/>
  <c r="BR68" i="6"/>
  <c r="CC68" i="6"/>
  <c r="BW68" i="6"/>
  <c r="BQ68" i="6"/>
  <c r="CB68" i="6"/>
  <c r="BT68" i="6"/>
  <c r="CA68" i="6"/>
  <c r="BS68" i="6"/>
  <c r="BZ68" i="6"/>
  <c r="BP68" i="6"/>
  <c r="BY68" i="6"/>
  <c r="BO68" i="6"/>
  <c r="BM68" i="6"/>
  <c r="BN68" i="6"/>
  <c r="BU68" i="6"/>
  <c r="BV68" i="6"/>
  <c r="CI171" i="6"/>
  <c r="CJ171" i="6" s="1"/>
  <c r="CK171" i="6" s="1"/>
  <c r="CC171" i="6"/>
  <c r="BW171" i="6"/>
  <c r="BQ171" i="6"/>
  <c r="CB171" i="6"/>
  <c r="BV171" i="6"/>
  <c r="BP171" i="6"/>
  <c r="BZ171" i="6"/>
  <c r="BT171" i="6"/>
  <c r="BN171" i="6"/>
  <c r="BR171" i="6"/>
  <c r="CA171" i="6"/>
  <c r="BO171" i="6"/>
  <c r="BX171" i="6"/>
  <c r="BU171" i="6"/>
  <c r="BS171" i="6"/>
  <c r="BM171" i="6"/>
  <c r="BY171" i="6"/>
  <c r="CI213" i="6"/>
  <c r="CJ213" i="6" s="1"/>
  <c r="BZ213" i="6"/>
  <c r="BT213" i="6"/>
  <c r="BN213" i="6"/>
  <c r="BY213" i="6"/>
  <c r="BS213" i="6"/>
  <c r="BM213" i="6"/>
  <c r="CC213" i="6"/>
  <c r="BU213" i="6"/>
  <c r="CB213" i="6"/>
  <c r="BR213" i="6"/>
  <c r="BX213" i="6"/>
  <c r="BP213" i="6"/>
  <c r="BV213" i="6"/>
  <c r="BQ213" i="6"/>
  <c r="CA213" i="6"/>
  <c r="BW213" i="6"/>
  <c r="BO213" i="6"/>
  <c r="CI135" i="6"/>
  <c r="CJ135" i="6" s="1"/>
  <c r="BX135" i="6"/>
  <c r="BR135" i="6"/>
  <c r="CC135" i="6"/>
  <c r="BW135" i="6"/>
  <c r="BQ135" i="6"/>
  <c r="CA135" i="6"/>
  <c r="BU135" i="6"/>
  <c r="BO135" i="6"/>
  <c r="BZ135" i="6"/>
  <c r="BN135" i="6"/>
  <c r="BY135" i="6"/>
  <c r="BM135" i="6"/>
  <c r="BV135" i="6"/>
  <c r="BP135" i="6"/>
  <c r="BS135" i="6"/>
  <c r="CB135" i="6"/>
  <c r="BT135" i="6"/>
  <c r="CI248" i="6"/>
  <c r="CJ248" i="6" s="1"/>
  <c r="CK248" i="6" s="1"/>
  <c r="CC248" i="6"/>
  <c r="BW248" i="6"/>
  <c r="BQ248" i="6"/>
  <c r="BZ248" i="6"/>
  <c r="BT248" i="6"/>
  <c r="BN248" i="6"/>
  <c r="CA248" i="6"/>
  <c r="BR248" i="6"/>
  <c r="BY248" i="6"/>
  <c r="BP248" i="6"/>
  <c r="BV248" i="6"/>
  <c r="BM248" i="6"/>
  <c r="BS248" i="6"/>
  <c r="BO248" i="6"/>
  <c r="CB248" i="6"/>
  <c r="BX248" i="6"/>
  <c r="BU248" i="6"/>
  <c r="CI166" i="6"/>
  <c r="CJ166" i="6" s="1"/>
  <c r="CK166" i="6" s="1"/>
  <c r="BX166" i="6"/>
  <c r="BR166" i="6"/>
  <c r="CC166" i="6"/>
  <c r="BW166" i="6"/>
  <c r="BQ166" i="6"/>
  <c r="CA166" i="6"/>
  <c r="BU166" i="6"/>
  <c r="BO166" i="6"/>
  <c r="BS166" i="6"/>
  <c r="CB166" i="6"/>
  <c r="BP166" i="6"/>
  <c r="BY166" i="6"/>
  <c r="BM166" i="6"/>
  <c r="BZ166" i="6"/>
  <c r="BN166" i="6"/>
  <c r="BV166" i="6"/>
  <c r="BT166" i="6"/>
  <c r="CA33" i="6"/>
  <c r="BU33" i="6"/>
  <c r="BO33" i="6"/>
  <c r="BZ33" i="6"/>
  <c r="BT33" i="6"/>
  <c r="BN33" i="6"/>
  <c r="BY33" i="6"/>
  <c r="BS33" i="6"/>
  <c r="BM33" i="6"/>
  <c r="BX33" i="6"/>
  <c r="BR33" i="6"/>
  <c r="BP33" i="6"/>
  <c r="BQ33" i="6"/>
  <c r="CC33" i="6"/>
  <c r="CB33" i="6"/>
  <c r="BV33" i="6"/>
  <c r="BW33" i="6"/>
  <c r="CI9" i="6"/>
  <c r="CJ9" i="6" s="1"/>
  <c r="CK9" i="6" s="1"/>
  <c r="CC9" i="6"/>
  <c r="CA9" i="6"/>
  <c r="BY9" i="6"/>
  <c r="BW9" i="6"/>
  <c r="BU9" i="6"/>
  <c r="BS9" i="6"/>
  <c r="BQ9" i="6"/>
  <c r="BO9" i="6"/>
  <c r="BM9" i="6"/>
  <c r="CB9" i="6"/>
  <c r="BZ9" i="6"/>
  <c r="BX9" i="6"/>
  <c r="BV9" i="6"/>
  <c r="BT9" i="6"/>
  <c r="BR9" i="6"/>
  <c r="BP9" i="6"/>
  <c r="BN9" i="6"/>
  <c r="CI18" i="6"/>
  <c r="CJ18" i="6" s="1"/>
  <c r="CB18" i="6"/>
  <c r="BZ18" i="6"/>
  <c r="BX18" i="6"/>
  <c r="BV18" i="6"/>
  <c r="BT18" i="6"/>
  <c r="BR18" i="6"/>
  <c r="BP18" i="6"/>
  <c r="BN18" i="6"/>
  <c r="CC18" i="6"/>
  <c r="CA18" i="6"/>
  <c r="BY18" i="6"/>
  <c r="BW18" i="6"/>
  <c r="BU18" i="6"/>
  <c r="BS18" i="6"/>
  <c r="BQ18" i="6"/>
  <c r="BO18" i="6"/>
  <c r="BM18" i="6"/>
  <c r="AA40" i="6"/>
  <c r="BG40" i="6" s="1"/>
  <c r="CJ94" i="6"/>
  <c r="CK94" i="6" s="1"/>
  <c r="CJ74" i="6"/>
  <c r="CK74" i="6" s="1"/>
  <c r="CJ86" i="6"/>
  <c r="CK86" i="6" s="1"/>
  <c r="CL86" i="6" s="1"/>
  <c r="CM86" i="6" s="1"/>
  <c r="CJ102" i="6"/>
  <c r="CK102" i="6" s="1"/>
  <c r="CL102" i="6" s="1"/>
  <c r="CJ103" i="6"/>
  <c r="CK103" i="6" s="1"/>
  <c r="CJ14" i="6"/>
  <c r="CK14" i="6" s="1"/>
  <c r="CL14" i="6" s="1"/>
  <c r="CM14" i="6" s="1"/>
  <c r="CN14" i="6" s="1"/>
  <c r="CJ72" i="6"/>
  <c r="CK72" i="6" s="1"/>
  <c r="CL72" i="6" s="1"/>
  <c r="CJ6" i="6"/>
  <c r="CJ61" i="6"/>
  <c r="CK61" i="6" s="1"/>
  <c r="CL61" i="6" s="1"/>
  <c r="CJ92" i="6"/>
  <c r="CK92" i="6" s="1"/>
  <c r="CJ76" i="6"/>
  <c r="CK76" i="6" s="1"/>
  <c r="CJ97" i="6"/>
  <c r="CJ105" i="6"/>
  <c r="CK105" i="6" s="1"/>
  <c r="CJ205" i="6"/>
  <c r="CJ121" i="6"/>
  <c r="CK121" i="6" s="1"/>
  <c r="CJ139" i="6"/>
  <c r="CK139" i="6" s="1"/>
  <c r="CJ250" i="6"/>
  <c r="CK250" i="6" s="1"/>
  <c r="CL250" i="6" s="1"/>
  <c r="CJ136" i="6"/>
  <c r="CJ120" i="6"/>
  <c r="CJ185" i="6"/>
  <c r="CJ244" i="6"/>
  <c r="CJ167" i="6"/>
  <c r="CK167" i="6" s="1"/>
  <c r="CJ249" i="6"/>
  <c r="CK249" i="6" s="1"/>
  <c r="CL249" i="6" s="1"/>
  <c r="CJ169" i="6"/>
  <c r="CK169" i="6" s="1"/>
  <c r="CJ224" i="6"/>
  <c r="CK224" i="6" s="1"/>
  <c r="CL224" i="6" s="1"/>
  <c r="CJ184" i="6"/>
  <c r="CK184" i="6" s="1"/>
  <c r="CJ107" i="6"/>
  <c r="CK107" i="6" s="1"/>
  <c r="CJ204" i="6"/>
  <c r="CK204" i="6" s="1"/>
  <c r="CJ212" i="6"/>
  <c r="CJ60" i="6"/>
  <c r="CK60" i="6" s="1"/>
  <c r="CJ99" i="6"/>
  <c r="CJ67" i="6"/>
  <c r="CJ90" i="6"/>
  <c r="CK90" i="6" s="1"/>
  <c r="CJ8" i="6"/>
  <c r="CJ59" i="6"/>
  <c r="CJ13" i="6"/>
  <c r="CJ69" i="6"/>
  <c r="CJ84" i="6"/>
  <c r="CK84" i="6" s="1"/>
  <c r="CJ16" i="6"/>
  <c r="CJ52" i="6"/>
  <c r="CJ96" i="6"/>
  <c r="CJ129" i="6"/>
  <c r="CK129" i="6" s="1"/>
  <c r="CJ155" i="6"/>
  <c r="CJ159" i="6"/>
  <c r="CJ190" i="6"/>
  <c r="CJ254" i="6"/>
  <c r="CJ231" i="6"/>
  <c r="CJ229" i="6"/>
  <c r="CJ141" i="6"/>
  <c r="CK141" i="6" s="1"/>
  <c r="CJ252" i="6"/>
  <c r="CK252" i="6" s="1"/>
  <c r="CJ172" i="6"/>
  <c r="CK172" i="6" s="1"/>
  <c r="CJ211" i="6"/>
  <c r="CJ122" i="6"/>
  <c r="CJ113" i="6"/>
  <c r="CK113" i="6" s="1"/>
  <c r="CJ215" i="6"/>
  <c r="CJ112" i="6"/>
  <c r="CJ234" i="6"/>
  <c r="CK234" i="6" s="1"/>
  <c r="CJ222" i="6"/>
  <c r="CK222" i="6" s="1"/>
  <c r="CJ218" i="6"/>
  <c r="CJ51" i="6"/>
  <c r="CJ58" i="6"/>
  <c r="CK58" i="6" s="1"/>
  <c r="CJ78" i="6"/>
  <c r="CK78" i="6" s="1"/>
  <c r="CJ95" i="6"/>
  <c r="CJ63" i="6"/>
  <c r="CK63" i="6" s="1"/>
  <c r="CJ70" i="6"/>
  <c r="CK70" i="6" s="1"/>
  <c r="CJ91" i="6"/>
  <c r="CJ75" i="6"/>
  <c r="CK75" i="6" s="1"/>
  <c r="CJ15" i="6"/>
  <c r="CJ20" i="6"/>
  <c r="CJ77" i="6"/>
  <c r="CK77" i="6" s="1"/>
  <c r="CJ5" i="6"/>
  <c r="CJ65" i="6"/>
  <c r="CK65" i="6" s="1"/>
  <c r="CJ24" i="6"/>
  <c r="CJ56" i="6"/>
  <c r="CK56" i="6" s="1"/>
  <c r="CJ17" i="6"/>
  <c r="CK17" i="6" s="1"/>
  <c r="CJ93" i="6"/>
  <c r="CJ81" i="6"/>
  <c r="CK81" i="6" s="1"/>
  <c r="CJ101" i="6"/>
  <c r="CK101" i="6" s="1"/>
  <c r="CJ7" i="6"/>
  <c r="CJ73" i="6"/>
  <c r="CJ57" i="6"/>
  <c r="CK57" i="6" s="1"/>
  <c r="CJ243" i="6"/>
  <c r="CJ157" i="6"/>
  <c r="CK157" i="6" s="1"/>
  <c r="CJ118" i="6"/>
  <c r="CJ178" i="6"/>
  <c r="CK178" i="6" s="1"/>
  <c r="CJ203" i="6"/>
  <c r="CJ202" i="6"/>
  <c r="CK202" i="6" s="1"/>
  <c r="CJ149" i="6"/>
  <c r="CJ181" i="6"/>
  <c r="CJ150" i="6"/>
  <c r="CK150" i="6" s="1"/>
  <c r="CJ246" i="6"/>
  <c r="CK246" i="6" s="1"/>
  <c r="CJ127" i="6"/>
  <c r="CJ228" i="6"/>
  <c r="CJ197" i="6"/>
  <c r="CJ142" i="6"/>
  <c r="CK142" i="6" s="1"/>
  <c r="CJ201" i="6"/>
  <c r="CJ219" i="6"/>
  <c r="CJ123" i="6"/>
  <c r="CK123" i="6" s="1"/>
  <c r="CJ137" i="6"/>
  <c r="CK137" i="6" s="1"/>
  <c r="CJ186" i="6"/>
  <c r="CK186" i="6" s="1"/>
  <c r="CJ144" i="6"/>
  <c r="CK144" i="6" s="1"/>
  <c r="CJ247" i="6"/>
  <c r="CJ148" i="6"/>
  <c r="CJ140" i="6"/>
  <c r="CJ114" i="6"/>
  <c r="CJ147" i="6"/>
  <c r="CK147" i="6" s="1"/>
  <c r="CJ189" i="6"/>
  <c r="CJ174" i="6"/>
  <c r="CJ160" i="6"/>
  <c r="CJ221" i="6"/>
  <c r="CJ175" i="6"/>
  <c r="CJ109" i="6"/>
  <c r="CK109" i="6" s="1"/>
  <c r="CJ239" i="6"/>
  <c r="CJ183" i="6"/>
  <c r="CJ208" i="6"/>
  <c r="CJ152" i="6"/>
  <c r="CK152" i="6" s="1"/>
  <c r="CJ220" i="6"/>
  <c r="CJ173" i="6"/>
  <c r="CJ156" i="6"/>
  <c r="CJ163" i="6"/>
  <c r="CJ236" i="6"/>
  <c r="CJ162" i="6"/>
  <c r="CJ133" i="6"/>
  <c r="CJ235" i="6"/>
  <c r="CJ145" i="6"/>
  <c r="CJ214" i="6"/>
  <c r="CK214" i="6" s="1"/>
  <c r="CJ170" i="6"/>
  <c r="CK170" i="6" s="1"/>
  <c r="CJ176" i="6"/>
  <c r="CK176" i="6" s="1"/>
  <c r="CJ193" i="6"/>
  <c r="CJ143" i="6"/>
  <c r="CK143" i="6" s="1"/>
  <c r="CJ251" i="6"/>
  <c r="CK251" i="6" s="1"/>
  <c r="CJ217" i="6"/>
  <c r="CJ130" i="6"/>
  <c r="AA43" i="6"/>
  <c r="BG43" i="6" s="1"/>
  <c r="L41" i="35"/>
  <c r="CI35" i="6"/>
  <c r="L45" i="35"/>
  <c r="CI39" i="6"/>
  <c r="L48" i="35"/>
  <c r="CI42" i="6"/>
  <c r="L52" i="35"/>
  <c r="CI46" i="6"/>
  <c r="L53" i="35"/>
  <c r="CI47" i="6"/>
  <c r="L40" i="35"/>
  <c r="CI34" i="6"/>
  <c r="L49" i="35"/>
  <c r="CI43" i="6"/>
  <c r="L36" i="35"/>
  <c r="CI30" i="6"/>
  <c r="L38" i="35"/>
  <c r="CI32" i="6"/>
  <c r="CJ27" i="6"/>
  <c r="L35" i="35"/>
  <c r="CI29" i="6"/>
  <c r="L34" i="35"/>
  <c r="CI28" i="6"/>
  <c r="L50" i="35"/>
  <c r="CI44" i="6"/>
  <c r="L43" i="35"/>
  <c r="CI37" i="6"/>
  <c r="L42" i="35"/>
  <c r="CI36" i="6"/>
  <c r="L51" i="35"/>
  <c r="CI45" i="6"/>
  <c r="L46" i="35"/>
  <c r="CI40" i="6"/>
  <c r="L37" i="35"/>
  <c r="CI31" i="6"/>
  <c r="L44" i="35"/>
  <c r="CI38" i="6"/>
  <c r="L47" i="35"/>
  <c r="CI41" i="6"/>
  <c r="L39" i="35"/>
  <c r="CI33" i="6"/>
  <c r="AA32" i="6"/>
  <c r="BG32" i="6" s="1"/>
  <c r="L33" i="35"/>
  <c r="L32" i="35"/>
  <c r="L31" i="35"/>
  <c r="L30" i="35"/>
  <c r="L29" i="35"/>
  <c r="L27" i="35"/>
  <c r="L28" i="35"/>
  <c r="L26" i="35"/>
  <c r="L24" i="35"/>
  <c r="L25" i="35"/>
  <c r="L19" i="35"/>
  <c r="L16" i="35"/>
  <c r="AO35" i="18"/>
  <c r="AO39" i="18"/>
  <c r="AO41" i="18"/>
  <c r="AO43" i="18"/>
  <c r="AO47" i="18"/>
  <c r="AO49" i="18"/>
  <c r="AO51" i="18"/>
  <c r="AO53" i="18"/>
  <c r="AO55" i="18"/>
  <c r="AO57" i="18"/>
  <c r="AO59" i="18"/>
  <c r="AO61" i="18"/>
  <c r="AO63" i="18"/>
  <c r="AO65" i="18"/>
  <c r="AO67" i="18"/>
  <c r="AO69" i="18"/>
  <c r="AO71" i="18"/>
  <c r="AO73" i="18"/>
  <c r="AO75" i="18"/>
  <c r="AO77" i="18"/>
  <c r="AO79" i="18"/>
  <c r="AO81" i="18"/>
  <c r="AO83" i="18"/>
  <c r="AO85" i="18"/>
  <c r="AO87" i="18"/>
  <c r="AO89" i="18"/>
  <c r="AO91" i="18"/>
  <c r="AO93" i="18"/>
  <c r="AO95" i="18"/>
  <c r="AO97" i="18"/>
  <c r="AO99" i="18"/>
  <c r="AO101" i="18"/>
  <c r="AO103" i="18"/>
  <c r="AO105" i="18"/>
  <c r="AO107" i="18"/>
  <c r="AO109" i="18"/>
  <c r="AO111" i="18"/>
  <c r="AO113" i="18"/>
  <c r="AO115" i="18"/>
  <c r="AO117" i="18"/>
  <c r="AO119" i="18"/>
  <c r="AO121" i="18"/>
  <c r="AO123" i="18"/>
  <c r="AO125" i="18"/>
  <c r="AO127" i="18"/>
  <c r="AO129" i="18"/>
  <c r="AO131" i="18"/>
  <c r="AO133" i="18"/>
  <c r="AO135" i="18"/>
  <c r="AO137" i="18"/>
  <c r="AO139" i="18"/>
  <c r="AO141" i="18"/>
  <c r="AO143" i="18"/>
  <c r="AO145" i="18"/>
  <c r="AO147" i="18"/>
  <c r="AO149" i="18"/>
  <c r="AO151" i="18"/>
  <c r="AO153" i="18"/>
  <c r="AO155" i="18"/>
  <c r="AO157" i="18"/>
  <c r="AO159" i="18"/>
  <c r="AO161" i="18"/>
  <c r="AO163" i="18"/>
  <c r="AO165" i="18"/>
  <c r="AO167" i="18"/>
  <c r="AO169" i="18"/>
  <c r="AO171" i="18"/>
  <c r="AO173" i="18"/>
  <c r="AO175" i="18"/>
  <c r="AO177" i="18"/>
  <c r="AO179" i="18"/>
  <c r="AO181" i="18"/>
  <c r="AO183" i="18"/>
  <c r="AO185" i="18"/>
  <c r="AO187" i="18"/>
  <c r="AO189" i="18"/>
  <c r="AO191" i="18"/>
  <c r="AO193" i="18"/>
  <c r="AO195" i="18"/>
  <c r="AO197" i="18"/>
  <c r="AO199" i="18"/>
  <c r="AO201" i="18"/>
  <c r="AO203" i="18"/>
  <c r="AO205" i="18"/>
  <c r="AO38" i="18"/>
  <c r="AO40" i="18"/>
  <c r="AO42" i="18"/>
  <c r="AO48" i="18"/>
  <c r="AO50" i="18"/>
  <c r="AO52" i="18"/>
  <c r="AO54" i="18"/>
  <c r="AO56" i="18"/>
  <c r="AO58" i="18"/>
  <c r="AO60" i="18"/>
  <c r="AO62" i="18"/>
  <c r="AO64" i="18"/>
  <c r="AO66" i="18"/>
  <c r="AO68" i="18"/>
  <c r="AO72" i="18"/>
  <c r="AO76" i="18"/>
  <c r="AO80" i="18"/>
  <c r="AO84" i="18"/>
  <c r="AO88" i="18"/>
  <c r="AO92" i="18"/>
  <c r="AO96" i="18"/>
  <c r="AO100" i="18"/>
  <c r="AO104" i="18"/>
  <c r="AO108" i="18"/>
  <c r="AO112" i="18"/>
  <c r="AO116" i="18"/>
  <c r="AO120" i="18"/>
  <c r="AO124" i="18"/>
  <c r="AO128" i="18"/>
  <c r="AO132" i="18"/>
  <c r="AO136" i="18"/>
  <c r="AO140" i="18"/>
  <c r="AO144" i="18"/>
  <c r="AO148" i="18"/>
  <c r="AO152" i="18"/>
  <c r="AO156" i="18"/>
  <c r="AO160" i="18"/>
  <c r="AO164" i="18"/>
  <c r="AO168" i="18"/>
  <c r="AO172" i="18"/>
  <c r="AO176" i="18"/>
  <c r="AO180" i="18"/>
  <c r="AO184" i="18"/>
  <c r="AO188" i="18"/>
  <c r="AO192" i="18"/>
  <c r="AO196" i="18"/>
  <c r="AO200" i="18"/>
  <c r="AO204" i="18"/>
  <c r="AO207" i="18"/>
  <c r="AO209" i="18"/>
  <c r="AO211" i="18"/>
  <c r="AO213" i="18"/>
  <c r="AO215" i="18"/>
  <c r="AO217" i="18"/>
  <c r="AO219" i="18"/>
  <c r="AO221" i="18"/>
  <c r="AO223" i="18"/>
  <c r="AO225" i="18"/>
  <c r="AO227" i="18"/>
  <c r="AO229" i="18"/>
  <c r="AO231" i="18"/>
  <c r="AO233" i="18"/>
  <c r="AO235" i="18"/>
  <c r="AO237" i="18"/>
  <c r="AO239" i="18"/>
  <c r="AO241" i="18"/>
  <c r="AO243" i="18"/>
  <c r="AO245" i="18"/>
  <c r="AO247" i="18"/>
  <c r="AO249" i="18"/>
  <c r="AO251" i="18"/>
  <c r="AO253" i="18"/>
  <c r="AO255" i="18"/>
  <c r="AO257" i="18"/>
  <c r="AO259" i="18"/>
  <c r="AO261" i="18"/>
  <c r="AO263" i="18"/>
  <c r="AO265" i="18"/>
  <c r="AO267" i="18"/>
  <c r="AO269" i="18"/>
  <c r="AO271" i="18"/>
  <c r="AO273" i="18"/>
  <c r="AO275" i="18"/>
  <c r="AO277" i="18"/>
  <c r="AO279" i="18"/>
  <c r="AO281" i="18"/>
  <c r="AO283" i="18"/>
  <c r="AO74" i="18"/>
  <c r="AO82" i="18"/>
  <c r="AO90" i="18"/>
  <c r="AO98" i="18"/>
  <c r="AO106" i="18"/>
  <c r="AO114" i="18"/>
  <c r="AO122" i="18"/>
  <c r="AO130" i="18"/>
  <c r="AO138" i="18"/>
  <c r="AO146" i="18"/>
  <c r="AO154" i="18"/>
  <c r="AO162" i="18"/>
  <c r="AO170" i="18"/>
  <c r="AO178" i="18"/>
  <c r="AO186" i="18"/>
  <c r="AO194" i="18"/>
  <c r="AO202" i="18"/>
  <c r="AO208" i="18"/>
  <c r="AO212" i="18"/>
  <c r="AO216" i="18"/>
  <c r="AO220" i="18"/>
  <c r="AO224" i="18"/>
  <c r="AO228" i="18"/>
  <c r="AO232" i="18"/>
  <c r="AO236" i="18"/>
  <c r="AO240" i="18"/>
  <c r="AO244" i="18"/>
  <c r="AO248" i="18"/>
  <c r="AO252" i="18"/>
  <c r="AO256" i="18"/>
  <c r="AO260" i="18"/>
  <c r="AO264" i="18"/>
  <c r="AO268" i="18"/>
  <c r="AO272" i="18"/>
  <c r="AO276" i="18"/>
  <c r="AO280" i="18"/>
  <c r="AO70" i="18"/>
  <c r="AO78" i="18"/>
  <c r="AO86" i="18"/>
  <c r="AO94" i="18"/>
  <c r="AO102" i="18"/>
  <c r="AO110" i="18"/>
  <c r="AO118" i="18"/>
  <c r="AO126" i="18"/>
  <c r="AO134" i="18"/>
  <c r="AO142" i="18"/>
  <c r="AO150" i="18"/>
  <c r="AO158" i="18"/>
  <c r="AO166" i="18"/>
  <c r="AO174" i="18"/>
  <c r="AO182" i="18"/>
  <c r="AO190" i="18"/>
  <c r="AO198" i="18"/>
  <c r="AO206" i="18"/>
  <c r="AO210" i="18"/>
  <c r="AO214" i="18"/>
  <c r="AO218" i="18"/>
  <c r="AO222" i="18"/>
  <c r="AO226" i="18"/>
  <c r="AO230" i="18"/>
  <c r="AO234" i="18"/>
  <c r="AO238" i="18"/>
  <c r="AO242" i="18"/>
  <c r="AO246" i="18"/>
  <c r="AO250" i="18"/>
  <c r="AO254" i="18"/>
  <c r="AO258" i="18"/>
  <c r="AO262" i="18"/>
  <c r="AO266" i="18"/>
  <c r="AO270" i="18"/>
  <c r="AO274" i="18"/>
  <c r="AO278" i="18"/>
  <c r="AO282" i="18"/>
  <c r="L22" i="35"/>
  <c r="L21" i="35"/>
  <c r="L23" i="35"/>
  <c r="L17" i="35"/>
  <c r="L15" i="35"/>
  <c r="L13" i="35"/>
  <c r="L20" i="35"/>
  <c r="L14" i="35"/>
  <c r="L18" i="35"/>
  <c r="L12" i="35"/>
  <c r="CG40" i="6"/>
  <c r="CG51" i="6"/>
  <c r="CG58" i="6"/>
  <c r="CG78" i="6"/>
  <c r="CG50" i="6"/>
  <c r="CG95" i="6"/>
  <c r="CG31" i="6"/>
  <c r="CG70" i="6"/>
  <c r="CG62" i="6"/>
  <c r="CG75" i="6"/>
  <c r="CG10" i="6"/>
  <c r="CG11" i="6"/>
  <c r="CG9" i="6"/>
  <c r="CG77" i="6"/>
  <c r="CG65" i="6"/>
  <c r="CG89" i="6"/>
  <c r="CG25" i="6"/>
  <c r="CG68" i="6"/>
  <c r="CG17" i="6"/>
  <c r="CG93" i="6"/>
  <c r="CG81" i="6"/>
  <c r="CG7" i="6"/>
  <c r="CG243" i="6"/>
  <c r="CG207" i="6"/>
  <c r="CG157" i="6"/>
  <c r="CG241" i="6"/>
  <c r="CG178" i="6"/>
  <c r="CG153" i="6"/>
  <c r="CG134" i="6"/>
  <c r="CG149" i="6"/>
  <c r="CG182" i="6"/>
  <c r="CG150" i="6"/>
  <c r="CG128" i="6"/>
  <c r="CG197" i="6"/>
  <c r="CG151" i="6"/>
  <c r="CG191" i="6"/>
  <c r="CG142" i="6"/>
  <c r="CG201" i="6"/>
  <c r="CG219" i="6"/>
  <c r="CG186" i="6"/>
  <c r="CG216" i="6"/>
  <c r="CG223" i="6"/>
  <c r="CG147" i="6"/>
  <c r="CG189" i="6"/>
  <c r="CG138" i="6"/>
  <c r="CG175" i="6"/>
  <c r="CG109" i="6"/>
  <c r="CG183" i="6"/>
  <c r="CG208" i="6"/>
  <c r="CG220" i="6"/>
  <c r="CG173" i="6"/>
  <c r="CG163" i="6"/>
  <c r="CG117" i="6"/>
  <c r="CG162" i="6"/>
  <c r="CG131" i="6"/>
  <c r="CG214" i="6"/>
  <c r="CG170" i="6"/>
  <c r="CG176" i="6"/>
  <c r="CG193" i="6"/>
  <c r="CG165" i="6"/>
  <c r="CG217" i="6"/>
  <c r="CG110" i="6"/>
  <c r="CG132" i="6"/>
  <c r="CG35" i="6"/>
  <c r="CG48" i="6"/>
  <c r="CG79" i="6"/>
  <c r="CG63" i="6"/>
  <c r="CG38" i="6"/>
  <c r="CG91" i="6"/>
  <c r="CG82" i="6"/>
  <c r="CG39" i="6"/>
  <c r="CG15" i="6"/>
  <c r="CG20" i="6"/>
  <c r="CG22" i="6"/>
  <c r="CG23" i="6"/>
  <c r="CG18" i="6"/>
  <c r="CG19" i="6"/>
  <c r="L11" i="35"/>
  <c r="CG85" i="6"/>
  <c r="CG24" i="6"/>
  <c r="CG41" i="6"/>
  <c r="CG56" i="6"/>
  <c r="CG64" i="6"/>
  <c r="CG101" i="6"/>
  <c r="CG73" i="6"/>
  <c r="CG57" i="6"/>
  <c r="CG171" i="6"/>
  <c r="CG119" i="6"/>
  <c r="CG118" i="6"/>
  <c r="CG146" i="6"/>
  <c r="CG203" i="6"/>
  <c r="CG213" i="6"/>
  <c r="CG202" i="6"/>
  <c r="CG181" i="6"/>
  <c r="CG246" i="6"/>
  <c r="CG127" i="6"/>
  <c r="CG228" i="6"/>
  <c r="CG124" i="6"/>
  <c r="CG104" i="6"/>
  <c r="CG123" i="6"/>
  <c r="CG137" i="6"/>
  <c r="CG144" i="6"/>
  <c r="CG135" i="6"/>
  <c r="CG247" i="6"/>
  <c r="CG148" i="6"/>
  <c r="CG240" i="6"/>
  <c r="CG140" i="6"/>
  <c r="CG114" i="6"/>
  <c r="CG230" i="6"/>
  <c r="CG174" i="6"/>
  <c r="CG160" i="6"/>
  <c r="CG221" i="6"/>
  <c r="CG239" i="6"/>
  <c r="CG248" i="6"/>
  <c r="CG111" i="6"/>
  <c r="CG152" i="6"/>
  <c r="CG226" i="6"/>
  <c r="CG156" i="6"/>
  <c r="CG236" i="6"/>
  <c r="CG133" i="6"/>
  <c r="CG235" i="6"/>
  <c r="CG145" i="6"/>
  <c r="CG237" i="6"/>
  <c r="CG143" i="6"/>
  <c r="CG251" i="6"/>
  <c r="CG177" i="6"/>
  <c r="CG188" i="6"/>
  <c r="CG60" i="6"/>
  <c r="CG94" i="6"/>
  <c r="CG99" i="6"/>
  <c r="CG83" i="6"/>
  <c r="CG67" i="6"/>
  <c r="CG90" i="6"/>
  <c r="CG74" i="6"/>
  <c r="CG42" i="6"/>
  <c r="CG87" i="6"/>
  <c r="CG46" i="6"/>
  <c r="CG98" i="6"/>
  <c r="CG47" i="6"/>
  <c r="CG86" i="6"/>
  <c r="CG54" i="6"/>
  <c r="CG34" i="6"/>
  <c r="CG55" i="6"/>
  <c r="CG102" i="6"/>
  <c r="CG43" i="6"/>
  <c r="CG66" i="6"/>
  <c r="CG103" i="6"/>
  <c r="CG71" i="6"/>
  <c r="CG30" i="6"/>
  <c r="CG14" i="6"/>
  <c r="CG8" i="6"/>
  <c r="CG21" i="6"/>
  <c r="CG26" i="6"/>
  <c r="CG32" i="6"/>
  <c r="CG27" i="6"/>
  <c r="CG59" i="6"/>
  <c r="CG13" i="6"/>
  <c r="CG12" i="6"/>
  <c r="CG29" i="6"/>
  <c r="CG28" i="6"/>
  <c r="CG72" i="6"/>
  <c r="CG44" i="6"/>
  <c r="CG69" i="6"/>
  <c r="CG6" i="6"/>
  <c r="CG61" i="6"/>
  <c r="CG84" i="6"/>
  <c r="CG37" i="6"/>
  <c r="CG49" i="6"/>
  <c r="CG53" i="6"/>
  <c r="CG92" i="6"/>
  <c r="CG16" i="6"/>
  <c r="CG36" i="6"/>
  <c r="CG76" i="6"/>
  <c r="CG80" i="6"/>
  <c r="CG52" i="6"/>
  <c r="CG88" i="6"/>
  <c r="CG45" i="6"/>
  <c r="CG100" i="6"/>
  <c r="CG97" i="6"/>
  <c r="CG96" i="6"/>
  <c r="CG105" i="6"/>
  <c r="CG129" i="6"/>
  <c r="CG155" i="6"/>
  <c r="CG205" i="6"/>
  <c r="CG121" i="6"/>
  <c r="CG159" i="6"/>
  <c r="CG198" i="6"/>
  <c r="CG116" i="6"/>
  <c r="CG168" i="6"/>
  <c r="CG139" i="6"/>
  <c r="CG190" i="6"/>
  <c r="CG253" i="6"/>
  <c r="CG227" i="6"/>
  <c r="CG250" i="6"/>
  <c r="CG254" i="6"/>
  <c r="CG206" i="6"/>
  <c r="CG231" i="6"/>
  <c r="CG229" i="6"/>
  <c r="CG136" i="6"/>
  <c r="CG180" i="6"/>
  <c r="CG141" i="6"/>
  <c r="CG108" i="6"/>
  <c r="CG252" i="6"/>
  <c r="CG209" i="6"/>
  <c r="CG172" i="6"/>
  <c r="CG158" i="6"/>
  <c r="CG195" i="6"/>
  <c r="CG232" i="6"/>
  <c r="CG120" i="6"/>
  <c r="CG154" i="6"/>
  <c r="CG185" i="6"/>
  <c r="CG179" i="6"/>
  <c r="CG210" i="6"/>
  <c r="CG211" i="6"/>
  <c r="CG233" i="6"/>
  <c r="CG122" i="6"/>
  <c r="CG244" i="6"/>
  <c r="CG161" i="6"/>
  <c r="CG167" i="6"/>
  <c r="CG113" i="6"/>
  <c r="CG200" i="6"/>
  <c r="CG215" i="6"/>
  <c r="CG194" i="6"/>
  <c r="CG125" i="6"/>
  <c r="CG112" i="6"/>
  <c r="CG192" i="6"/>
  <c r="CG234" i="6"/>
  <c r="CG199" i="6"/>
  <c r="CG222" i="6"/>
  <c r="CG245" i="6"/>
  <c r="CG164" i="6"/>
  <c r="CG249" i="6"/>
  <c r="CG218" i="6"/>
  <c r="CG187" i="6"/>
  <c r="CG169" i="6"/>
  <c r="CG224" i="6"/>
  <c r="CG184" i="6"/>
  <c r="CG107" i="6"/>
  <c r="CG126" i="6"/>
  <c r="CG204" i="6"/>
  <c r="CG106" i="6"/>
  <c r="CG115" i="6"/>
  <c r="CG196" i="6"/>
  <c r="CG212" i="6"/>
  <c r="CG238" i="6"/>
  <c r="CG166" i="6"/>
  <c r="CG225" i="6"/>
  <c r="CG130" i="6"/>
  <c r="CG242" i="6"/>
  <c r="CG33" i="6"/>
  <c r="EJ233" i="6"/>
  <c r="FP233" i="6" s="1"/>
  <c r="FM253" i="6"/>
  <c r="FN253" i="6" s="1"/>
  <c r="EJ231" i="6"/>
  <c r="FU231" i="6" s="1"/>
  <c r="EJ42" i="6"/>
  <c r="HU42" i="6" s="1"/>
  <c r="FM230" i="6"/>
  <c r="FN230" i="6" s="1"/>
  <c r="EJ40" i="6"/>
  <c r="FI40" i="6" s="1"/>
  <c r="EJ110" i="6"/>
  <c r="EJ119" i="6"/>
  <c r="FM119" i="6"/>
  <c r="FN119" i="6" s="1"/>
  <c r="EJ253" i="6"/>
  <c r="EJ64" i="6"/>
  <c r="FM64" i="6"/>
  <c r="FN64" i="6" s="1"/>
  <c r="FM44" i="6"/>
  <c r="FN44" i="6" s="1"/>
  <c r="EJ44" i="6"/>
  <c r="FM43" i="6"/>
  <c r="FN43" i="6" s="1"/>
  <c r="EJ43" i="6"/>
  <c r="EJ90" i="6"/>
  <c r="FM90" i="6"/>
  <c r="FN90" i="6" s="1"/>
  <c r="FM127" i="6"/>
  <c r="FN127" i="6" s="1"/>
  <c r="EJ127" i="6"/>
  <c r="FM207" i="6"/>
  <c r="FN207" i="6" s="1"/>
  <c r="EJ241" i="6"/>
  <c r="FM241" i="6"/>
  <c r="FN241" i="6" s="1"/>
  <c r="FM153" i="6"/>
  <c r="FN153" i="6" s="1"/>
  <c r="EJ153" i="6"/>
  <c r="EJ149" i="6"/>
  <c r="FM149" i="6"/>
  <c r="FN149" i="6" s="1"/>
  <c r="EJ182" i="6"/>
  <c r="FM182" i="6"/>
  <c r="FN182" i="6" s="1"/>
  <c r="FM254" i="6"/>
  <c r="FN254" i="6" s="1"/>
  <c r="EJ254" i="6"/>
  <c r="FM206" i="6"/>
  <c r="FN206" i="6" s="1"/>
  <c r="EJ206" i="6"/>
  <c r="FM42" i="6"/>
  <c r="FN42" i="6" s="1"/>
  <c r="FM89" i="6"/>
  <c r="FN89" i="6" s="1"/>
  <c r="FM136" i="6"/>
  <c r="FN136" i="6" s="1"/>
  <c r="EJ136" i="6"/>
  <c r="FM141" i="6"/>
  <c r="FN141" i="6" s="1"/>
  <c r="EJ141" i="6"/>
  <c r="EJ151" i="6"/>
  <c r="FM151" i="6"/>
  <c r="FN151" i="6" s="1"/>
  <c r="FM209" i="6"/>
  <c r="FN209" i="6" s="1"/>
  <c r="EJ209" i="6"/>
  <c r="FM219" i="6"/>
  <c r="FN219" i="6" s="1"/>
  <c r="EJ219" i="6"/>
  <c r="EJ123" i="6"/>
  <c r="FM123" i="6"/>
  <c r="FN123" i="6" s="1"/>
  <c r="FM216" i="6"/>
  <c r="FN216" i="6" s="1"/>
  <c r="EJ216" i="6"/>
  <c r="EJ247" i="6"/>
  <c r="EJ179" i="6"/>
  <c r="FM179" i="6"/>
  <c r="FN179" i="6" s="1"/>
  <c r="FM233" i="6"/>
  <c r="FN233" i="6" s="1"/>
  <c r="EJ147" i="6"/>
  <c r="FM147" i="6"/>
  <c r="FN147" i="6" s="1"/>
  <c r="FM175" i="6"/>
  <c r="FN175" i="6" s="1"/>
  <c r="EJ175" i="6"/>
  <c r="EJ248" i="6"/>
  <c r="FM194" i="6"/>
  <c r="FN194" i="6" s="1"/>
  <c r="EJ194" i="6"/>
  <c r="EJ226" i="6"/>
  <c r="FM226" i="6"/>
  <c r="FN226" i="6" s="1"/>
  <c r="EJ173" i="6"/>
  <c r="FM173" i="6"/>
  <c r="FN173" i="6" s="1"/>
  <c r="FM205" i="6"/>
  <c r="FN205" i="6" s="1"/>
  <c r="EJ205" i="6"/>
  <c r="FM139" i="6"/>
  <c r="FN139" i="6" s="1"/>
  <c r="EJ139" i="6"/>
  <c r="FM56" i="6"/>
  <c r="FN56" i="6" s="1"/>
  <c r="EJ56" i="6"/>
  <c r="FM101" i="6"/>
  <c r="FN101" i="6" s="1"/>
  <c r="EJ101" i="6"/>
  <c r="EJ75" i="6"/>
  <c r="FM75" i="6"/>
  <c r="FN75" i="6" s="1"/>
  <c r="FM180" i="6"/>
  <c r="FN180" i="6" s="1"/>
  <c r="EJ180" i="6"/>
  <c r="FM178" i="6"/>
  <c r="FN178" i="6" s="1"/>
  <c r="EJ213" i="6"/>
  <c r="EJ105" i="6"/>
  <c r="EJ207" i="6"/>
  <c r="EJ171" i="6"/>
  <c r="FM171" i="6"/>
  <c r="FN171" i="6" s="1"/>
  <c r="EJ118" i="6"/>
  <c r="FM118" i="6"/>
  <c r="FN118" i="6" s="1"/>
  <c r="EJ178" i="6"/>
  <c r="EJ146" i="6"/>
  <c r="FM146" i="6"/>
  <c r="FN146" i="6" s="1"/>
  <c r="FM213" i="6"/>
  <c r="FN213" i="6" s="1"/>
  <c r="FM168" i="6"/>
  <c r="FN168" i="6" s="1"/>
  <c r="EJ168" i="6"/>
  <c r="FM202" i="6"/>
  <c r="FN202" i="6" s="1"/>
  <c r="EJ202" i="6"/>
  <c r="FM181" i="6"/>
  <c r="FN181" i="6" s="1"/>
  <c r="EJ181" i="6"/>
  <c r="EJ150" i="6"/>
  <c r="FM150" i="6"/>
  <c r="FN150" i="6" s="1"/>
  <c r="EJ246" i="6"/>
  <c r="FM128" i="6"/>
  <c r="FN128" i="6" s="1"/>
  <c r="EJ128" i="6"/>
  <c r="EJ229" i="6"/>
  <c r="FM229" i="6"/>
  <c r="FN229" i="6" s="1"/>
  <c r="EJ52" i="6"/>
  <c r="FM52" i="6"/>
  <c r="FN52" i="6" s="1"/>
  <c r="FM85" i="6"/>
  <c r="FN85" i="6" s="1"/>
  <c r="EJ85" i="6"/>
  <c r="FM41" i="6"/>
  <c r="FN41" i="6" s="1"/>
  <c r="EJ91" i="6"/>
  <c r="FM91" i="6"/>
  <c r="FN91" i="6" s="1"/>
  <c r="EJ59" i="6"/>
  <c r="FM59" i="6"/>
  <c r="FN59" i="6" s="1"/>
  <c r="EJ74" i="6"/>
  <c r="FM74" i="6"/>
  <c r="FN74" i="6" s="1"/>
  <c r="EJ58" i="6"/>
  <c r="FM58" i="6"/>
  <c r="FN58" i="6" s="1"/>
  <c r="EJ68" i="6"/>
  <c r="FM68" i="6"/>
  <c r="FN68" i="6" s="1"/>
  <c r="EJ87" i="6"/>
  <c r="EJ54" i="6"/>
  <c r="FM54" i="6"/>
  <c r="FN54" i="6" s="1"/>
  <c r="FM228" i="6"/>
  <c r="FN228" i="6" s="1"/>
  <c r="EJ228" i="6"/>
  <c r="FM108" i="6"/>
  <c r="FN108" i="6" s="1"/>
  <c r="EJ108" i="6"/>
  <c r="EJ191" i="6"/>
  <c r="EJ124" i="6"/>
  <c r="FM124" i="6"/>
  <c r="FN124" i="6" s="1"/>
  <c r="FM201" i="6"/>
  <c r="FN201" i="6" s="1"/>
  <c r="EJ201" i="6"/>
  <c r="FM104" i="6"/>
  <c r="FN104" i="6" s="1"/>
  <c r="FM232" i="6"/>
  <c r="FN232" i="6" s="1"/>
  <c r="EJ232" i="6"/>
  <c r="EJ120" i="6"/>
  <c r="FM120" i="6"/>
  <c r="FN120" i="6" s="1"/>
  <c r="FM135" i="6"/>
  <c r="FN135" i="6" s="1"/>
  <c r="EJ135" i="6"/>
  <c r="FM210" i="6"/>
  <c r="FN210" i="6" s="1"/>
  <c r="EJ72" i="6"/>
  <c r="FM72" i="6"/>
  <c r="FN72" i="6" s="1"/>
  <c r="EJ71" i="6"/>
  <c r="FM71" i="6"/>
  <c r="FN71" i="6" s="1"/>
  <c r="FM138" i="6"/>
  <c r="FN138" i="6" s="1"/>
  <c r="EJ138" i="6"/>
  <c r="FM243" i="6"/>
  <c r="FN243" i="6" s="1"/>
  <c r="EJ243" i="6"/>
  <c r="EJ116" i="6"/>
  <c r="FM116" i="6"/>
  <c r="FN116" i="6" s="1"/>
  <c r="FM250" i="6"/>
  <c r="FN250" i="6" s="1"/>
  <c r="EJ250" i="6"/>
  <c r="FM105" i="6"/>
  <c r="FN105" i="6" s="1"/>
  <c r="FM129" i="6"/>
  <c r="FN129" i="6" s="1"/>
  <c r="EJ129" i="6"/>
  <c r="FM157" i="6"/>
  <c r="FN157" i="6" s="1"/>
  <c r="EJ157" i="6"/>
  <c r="EJ155" i="6"/>
  <c r="FM155" i="6"/>
  <c r="FN155" i="6" s="1"/>
  <c r="EJ121" i="6"/>
  <c r="FM121" i="6"/>
  <c r="FN121" i="6" s="1"/>
  <c r="FM159" i="6"/>
  <c r="FN159" i="6" s="1"/>
  <c r="EJ159" i="6"/>
  <c r="FM134" i="6"/>
  <c r="FN134" i="6" s="1"/>
  <c r="EJ134" i="6"/>
  <c r="EJ190" i="6"/>
  <c r="FM190" i="6"/>
  <c r="FN190" i="6" s="1"/>
  <c r="FM227" i="6"/>
  <c r="FN227" i="6" s="1"/>
  <c r="EJ227" i="6"/>
  <c r="FM246" i="6"/>
  <c r="FN246" i="6" s="1"/>
  <c r="EJ41" i="6"/>
  <c r="EJ89" i="6"/>
  <c r="FM87" i="6"/>
  <c r="FN87" i="6" s="1"/>
  <c r="FM197" i="6"/>
  <c r="FN197" i="6" s="1"/>
  <c r="EJ197" i="6"/>
  <c r="FM191" i="6"/>
  <c r="FN191" i="6" s="1"/>
  <c r="EJ172" i="6"/>
  <c r="FM172" i="6"/>
  <c r="FN172" i="6" s="1"/>
  <c r="FM158" i="6"/>
  <c r="FN158" i="6" s="1"/>
  <c r="EJ158" i="6"/>
  <c r="EJ195" i="6"/>
  <c r="FM195" i="6"/>
  <c r="FN195" i="6" s="1"/>
  <c r="EJ154" i="6"/>
  <c r="FM154" i="6"/>
  <c r="FN154" i="6" s="1"/>
  <c r="EJ210" i="6"/>
  <c r="FM203" i="6"/>
  <c r="FN203" i="6" s="1"/>
  <c r="EJ203" i="6"/>
  <c r="FM198" i="6"/>
  <c r="FN198" i="6" s="1"/>
  <c r="EJ198" i="6"/>
  <c r="FM231" i="6"/>
  <c r="FN231" i="6" s="1"/>
  <c r="EJ93" i="6"/>
  <c r="FM93" i="6"/>
  <c r="FN93" i="6" s="1"/>
  <c r="EJ252" i="6"/>
  <c r="FM252" i="6"/>
  <c r="FN252" i="6" s="1"/>
  <c r="FM142" i="6"/>
  <c r="FN142" i="6" s="1"/>
  <c r="EJ142" i="6"/>
  <c r="EJ104" i="6"/>
  <c r="FM137" i="6"/>
  <c r="FN137" i="6" s="1"/>
  <c r="EJ137" i="6"/>
  <c r="EJ186" i="6"/>
  <c r="FM186" i="6"/>
  <c r="FN186" i="6" s="1"/>
  <c r="EJ144" i="6"/>
  <c r="FM144" i="6"/>
  <c r="FN144" i="6" s="1"/>
  <c r="EJ185" i="6"/>
  <c r="FM185" i="6"/>
  <c r="FN185" i="6" s="1"/>
  <c r="FM247" i="6"/>
  <c r="FN247" i="6" s="1"/>
  <c r="FM223" i="6"/>
  <c r="FN223" i="6" s="1"/>
  <c r="EJ223" i="6"/>
  <c r="FM240" i="6"/>
  <c r="FN240" i="6" s="1"/>
  <c r="EJ240" i="6"/>
  <c r="EJ211" i="6"/>
  <c r="FM96" i="6"/>
  <c r="FN96" i="6" s="1"/>
  <c r="EJ96" i="6"/>
  <c r="FM114" i="6"/>
  <c r="FN114" i="6" s="1"/>
  <c r="EJ114" i="6"/>
  <c r="FM215" i="6"/>
  <c r="FN215" i="6" s="1"/>
  <c r="EJ230" i="6"/>
  <c r="EJ189" i="6"/>
  <c r="FM189" i="6"/>
  <c r="FN189" i="6" s="1"/>
  <c r="FM160" i="6"/>
  <c r="FN160" i="6" s="1"/>
  <c r="EJ160" i="6"/>
  <c r="FM161" i="6"/>
  <c r="FN161" i="6" s="1"/>
  <c r="EJ161" i="6"/>
  <c r="EJ113" i="6"/>
  <c r="FM248" i="6"/>
  <c r="FN248" i="6" s="1"/>
  <c r="EJ183" i="6"/>
  <c r="FM183" i="6"/>
  <c r="FN183" i="6" s="1"/>
  <c r="EJ125" i="6"/>
  <c r="FM125" i="6"/>
  <c r="FN125" i="6" s="1"/>
  <c r="EJ112" i="6"/>
  <c r="FM199" i="6"/>
  <c r="FN199" i="6" s="1"/>
  <c r="EJ199" i="6"/>
  <c r="FM245" i="6"/>
  <c r="FN245" i="6" s="1"/>
  <c r="FM164" i="6"/>
  <c r="FN164" i="6" s="1"/>
  <c r="EJ164" i="6"/>
  <c r="FM83" i="6"/>
  <c r="FN83" i="6" s="1"/>
  <c r="FM82" i="6"/>
  <c r="FN82" i="6" s="1"/>
  <c r="FM249" i="6"/>
  <c r="FN249" i="6" s="1"/>
  <c r="EJ187" i="6"/>
  <c r="FM187" i="6"/>
  <c r="FN187" i="6" s="1"/>
  <c r="EJ169" i="6"/>
  <c r="EJ145" i="6"/>
  <c r="FM145" i="6"/>
  <c r="FN145" i="6" s="1"/>
  <c r="EJ106" i="6"/>
  <c r="FM251" i="6"/>
  <c r="FN251" i="6" s="1"/>
  <c r="EJ251" i="6"/>
  <c r="FM177" i="6"/>
  <c r="FN177" i="6" s="1"/>
  <c r="EJ177" i="6"/>
  <c r="FM110" i="6"/>
  <c r="FN110" i="6" s="1"/>
  <c r="FM166" i="6"/>
  <c r="FN166" i="6" s="1"/>
  <c r="EJ166" i="6"/>
  <c r="FM132" i="6"/>
  <c r="FN132" i="6" s="1"/>
  <c r="EJ132" i="6"/>
  <c r="EJ61" i="6"/>
  <c r="FM61" i="6"/>
  <c r="FN61" i="6" s="1"/>
  <c r="EJ76" i="6"/>
  <c r="FM76" i="6"/>
  <c r="FN76" i="6" s="1"/>
  <c r="EJ77" i="6"/>
  <c r="FM77" i="6"/>
  <c r="FN77" i="6" s="1"/>
  <c r="EJ48" i="6"/>
  <c r="FM48" i="6"/>
  <c r="FN48" i="6" s="1"/>
  <c r="EJ79" i="6"/>
  <c r="EJ47" i="6"/>
  <c r="FM47" i="6"/>
  <c r="FN47" i="6" s="1"/>
  <c r="EJ78" i="6"/>
  <c r="FM78" i="6"/>
  <c r="FN78" i="6" s="1"/>
  <c r="EJ46" i="6"/>
  <c r="FM46" i="6"/>
  <c r="FN46" i="6" s="1"/>
  <c r="FM103" i="6"/>
  <c r="FN103" i="6" s="1"/>
  <c r="EJ103" i="6"/>
  <c r="EJ86" i="6"/>
  <c r="EJ148" i="6"/>
  <c r="FM148" i="6"/>
  <c r="FN148" i="6" s="1"/>
  <c r="FM211" i="6"/>
  <c r="FN211" i="6" s="1"/>
  <c r="FM140" i="6"/>
  <c r="FN140" i="6" s="1"/>
  <c r="EJ140" i="6"/>
  <c r="EJ60" i="6"/>
  <c r="FM60" i="6"/>
  <c r="FN60" i="6" s="1"/>
  <c r="EJ49" i="6"/>
  <c r="FM49" i="6"/>
  <c r="FN49" i="6" s="1"/>
  <c r="FM102" i="6"/>
  <c r="FN102" i="6" s="1"/>
  <c r="EJ102" i="6"/>
  <c r="EJ174" i="6"/>
  <c r="FM174" i="6"/>
  <c r="FN174" i="6" s="1"/>
  <c r="EJ122" i="6"/>
  <c r="FM122" i="6"/>
  <c r="FN122" i="6" s="1"/>
  <c r="EJ244" i="6"/>
  <c r="FM244" i="6"/>
  <c r="FN244" i="6" s="1"/>
  <c r="EJ109" i="6"/>
  <c r="EJ167" i="6"/>
  <c r="FM167" i="6"/>
  <c r="FN167" i="6" s="1"/>
  <c r="FM113" i="6"/>
  <c r="FN113" i="6" s="1"/>
  <c r="FM200" i="6"/>
  <c r="FN200" i="6" s="1"/>
  <c r="EJ200" i="6"/>
  <c r="FM111" i="6"/>
  <c r="FN111" i="6" s="1"/>
  <c r="EJ111" i="6"/>
  <c r="FM152" i="6"/>
  <c r="FN152" i="6" s="1"/>
  <c r="EJ152" i="6"/>
  <c r="FM192" i="6"/>
  <c r="FN192" i="6" s="1"/>
  <c r="EJ192" i="6"/>
  <c r="FM156" i="6"/>
  <c r="FN156" i="6" s="1"/>
  <c r="EJ156" i="6"/>
  <c r="EJ245" i="6"/>
  <c r="FM163" i="6"/>
  <c r="FN163" i="6" s="1"/>
  <c r="EJ163" i="6"/>
  <c r="FM236" i="6"/>
  <c r="FN236" i="6" s="1"/>
  <c r="EJ236" i="6"/>
  <c r="FM92" i="6"/>
  <c r="FN92" i="6" s="1"/>
  <c r="EJ92" i="6"/>
  <c r="EJ65" i="6"/>
  <c r="FM65" i="6"/>
  <c r="FN65" i="6" s="1"/>
  <c r="EJ88" i="6"/>
  <c r="FM80" i="6"/>
  <c r="FN80" i="6" s="1"/>
  <c r="FM53" i="6"/>
  <c r="FN53" i="6" s="1"/>
  <c r="EJ53" i="6"/>
  <c r="EJ73" i="6"/>
  <c r="FM73" i="6"/>
  <c r="FN73" i="6" s="1"/>
  <c r="FM99" i="6"/>
  <c r="FN99" i="6" s="1"/>
  <c r="EJ99" i="6"/>
  <c r="EJ67" i="6"/>
  <c r="FM67" i="6"/>
  <c r="FN67" i="6" s="1"/>
  <c r="EJ82" i="6"/>
  <c r="EJ69" i="6"/>
  <c r="FM69" i="6"/>
  <c r="FN69" i="6" s="1"/>
  <c r="EJ117" i="6"/>
  <c r="FM117" i="6"/>
  <c r="FN117" i="6" s="1"/>
  <c r="EJ218" i="6"/>
  <c r="FM218" i="6"/>
  <c r="FN218" i="6" s="1"/>
  <c r="FM162" i="6"/>
  <c r="FN162" i="6" s="1"/>
  <c r="EJ162" i="6"/>
  <c r="EJ235" i="6"/>
  <c r="FM235" i="6"/>
  <c r="FN235" i="6" s="1"/>
  <c r="FM107" i="6"/>
  <c r="FN107" i="6" s="1"/>
  <c r="EJ107" i="6"/>
  <c r="FM204" i="6"/>
  <c r="FN204" i="6" s="1"/>
  <c r="EJ204" i="6"/>
  <c r="EJ176" i="6"/>
  <c r="EJ115" i="6"/>
  <c r="FM115" i="6"/>
  <c r="FN115" i="6" s="1"/>
  <c r="FM165" i="6"/>
  <c r="FN165" i="6" s="1"/>
  <c r="EJ165" i="6"/>
  <c r="EJ212" i="6"/>
  <c r="EJ188" i="6"/>
  <c r="FM188" i="6"/>
  <c r="FN188" i="6" s="1"/>
  <c r="FM242" i="6"/>
  <c r="FN242" i="6" s="1"/>
  <c r="EJ242" i="6"/>
  <c r="FM79" i="6"/>
  <c r="FN79" i="6" s="1"/>
  <c r="FM86" i="6"/>
  <c r="FN86" i="6" s="1"/>
  <c r="FM221" i="6"/>
  <c r="FN221" i="6" s="1"/>
  <c r="EJ221" i="6"/>
  <c r="FM109" i="6"/>
  <c r="FN109" i="6" s="1"/>
  <c r="EJ239" i="6"/>
  <c r="FM239" i="6"/>
  <c r="FN239" i="6" s="1"/>
  <c r="EJ215" i="6"/>
  <c r="FM208" i="6"/>
  <c r="FN208" i="6" s="1"/>
  <c r="EJ208" i="6"/>
  <c r="EJ220" i="6"/>
  <c r="FM220" i="6"/>
  <c r="FN220" i="6" s="1"/>
  <c r="FM112" i="6"/>
  <c r="FN112" i="6" s="1"/>
  <c r="EJ234" i="6"/>
  <c r="FM234" i="6"/>
  <c r="FN234" i="6" s="1"/>
  <c r="EJ222" i="6"/>
  <c r="FM222" i="6"/>
  <c r="FN222" i="6" s="1"/>
  <c r="EJ249" i="6"/>
  <c r="FM133" i="6"/>
  <c r="FN133" i="6" s="1"/>
  <c r="EJ133" i="6"/>
  <c r="FM169" i="6"/>
  <c r="FN169" i="6" s="1"/>
  <c r="EJ224" i="6"/>
  <c r="FM224" i="6"/>
  <c r="FN224" i="6" s="1"/>
  <c r="EJ214" i="6"/>
  <c r="FM126" i="6"/>
  <c r="FN126" i="6" s="1"/>
  <c r="EJ126" i="6"/>
  <c r="FM237" i="6"/>
  <c r="FN237" i="6" s="1"/>
  <c r="EJ237" i="6"/>
  <c r="FM176" i="6"/>
  <c r="FN176" i="6" s="1"/>
  <c r="EJ196" i="6"/>
  <c r="FM196" i="6"/>
  <c r="FN196" i="6" s="1"/>
  <c r="EJ143" i="6"/>
  <c r="FM143" i="6"/>
  <c r="FN143" i="6" s="1"/>
  <c r="FM212" i="6"/>
  <c r="FN212" i="6" s="1"/>
  <c r="EJ238" i="6"/>
  <c r="FM238" i="6"/>
  <c r="FN238" i="6" s="1"/>
  <c r="EJ225" i="6"/>
  <c r="FM225" i="6"/>
  <c r="FN225" i="6" s="1"/>
  <c r="EJ45" i="6"/>
  <c r="FM45" i="6"/>
  <c r="FN45" i="6" s="1"/>
  <c r="FM100" i="6"/>
  <c r="FN100" i="6" s="1"/>
  <c r="EJ100" i="6"/>
  <c r="EJ97" i="6"/>
  <c r="FM97" i="6"/>
  <c r="FN97" i="6" s="1"/>
  <c r="FM81" i="6"/>
  <c r="FN81" i="6" s="1"/>
  <c r="EJ81" i="6"/>
  <c r="FM57" i="6"/>
  <c r="FN57" i="6" s="1"/>
  <c r="EJ57" i="6"/>
  <c r="FM95" i="6"/>
  <c r="FN95" i="6" s="1"/>
  <c r="EJ95" i="6"/>
  <c r="EJ63" i="6"/>
  <c r="FM63" i="6"/>
  <c r="FN63" i="6" s="1"/>
  <c r="FM94" i="6"/>
  <c r="FN94" i="6" s="1"/>
  <c r="EJ94" i="6"/>
  <c r="EJ62" i="6"/>
  <c r="FM62" i="6"/>
  <c r="FN62" i="6" s="1"/>
  <c r="EJ55" i="6"/>
  <c r="FM55" i="6"/>
  <c r="FN55" i="6" s="1"/>
  <c r="FM84" i="6"/>
  <c r="FN84" i="6" s="1"/>
  <c r="EJ84" i="6"/>
  <c r="FM88" i="6"/>
  <c r="FN88" i="6" s="1"/>
  <c r="EJ80" i="6"/>
  <c r="FM40" i="6"/>
  <c r="FN40" i="6" s="1"/>
  <c r="EJ83" i="6"/>
  <c r="EJ51" i="6"/>
  <c r="FM51" i="6"/>
  <c r="FN51" i="6" s="1"/>
  <c r="FM98" i="6"/>
  <c r="FN98" i="6" s="1"/>
  <c r="EJ98" i="6"/>
  <c r="EJ66" i="6"/>
  <c r="FM66" i="6"/>
  <c r="FN66" i="6" s="1"/>
  <c r="EJ50" i="6"/>
  <c r="FM50" i="6"/>
  <c r="FN50" i="6" s="1"/>
  <c r="EJ70" i="6"/>
  <c r="FM70" i="6"/>
  <c r="FN70" i="6" s="1"/>
  <c r="FM131" i="6"/>
  <c r="FN131" i="6" s="1"/>
  <c r="EJ131" i="6"/>
  <c r="EJ184" i="6"/>
  <c r="FM184" i="6"/>
  <c r="FN184" i="6" s="1"/>
  <c r="FM214" i="6"/>
  <c r="FN214" i="6" s="1"/>
  <c r="FM170" i="6"/>
  <c r="FN170" i="6" s="1"/>
  <c r="EJ170" i="6"/>
  <c r="FM106" i="6"/>
  <c r="FN106" i="6" s="1"/>
  <c r="EJ193" i="6"/>
  <c r="FM193" i="6"/>
  <c r="FN193" i="6" s="1"/>
  <c r="EJ217" i="6"/>
  <c r="FM217" i="6"/>
  <c r="FN217" i="6" s="1"/>
  <c r="FM130" i="6"/>
  <c r="FN130" i="6" s="1"/>
  <c r="EJ130" i="6"/>
  <c r="AA5" i="6"/>
  <c r="BG5" i="6" s="1"/>
  <c r="AA9" i="6"/>
  <c r="BG9" i="6" s="1"/>
  <c r="AA8" i="6"/>
  <c r="BG8" i="6" s="1"/>
  <c r="AA6" i="6"/>
  <c r="BG6" i="6" s="1"/>
  <c r="AA26" i="6"/>
  <c r="BG26" i="6" s="1"/>
  <c r="AA25" i="6"/>
  <c r="BG25" i="6" s="1"/>
  <c r="AA20" i="6"/>
  <c r="BG20" i="6" s="1"/>
  <c r="AA18" i="6"/>
  <c r="BG18" i="6" s="1"/>
  <c r="BC17" i="6"/>
  <c r="DL17" i="6" s="1"/>
  <c r="P23" i="35" s="1"/>
  <c r="BC9" i="6"/>
  <c r="DL9" i="6" s="1"/>
  <c r="BC32" i="6"/>
  <c r="DL32" i="6" s="1"/>
  <c r="P38" i="35" s="1"/>
  <c r="BC47" i="6"/>
  <c r="DL47" i="6" s="1"/>
  <c r="P53" i="35" s="1"/>
  <c r="BC48" i="6"/>
  <c r="DL48" i="6" s="1"/>
  <c r="BC53" i="6"/>
  <c r="BC52" i="6"/>
  <c r="BC85" i="6"/>
  <c r="DL85" i="6" s="1"/>
  <c r="BC99" i="6"/>
  <c r="DL99" i="6" s="1"/>
  <c r="BL35" i="6"/>
  <c r="BK35" i="6"/>
  <c r="BG64" i="18" s="1"/>
  <c r="CE35" i="6"/>
  <c r="CD35" i="6"/>
  <c r="BJ35" i="6"/>
  <c r="BC50" i="6"/>
  <c r="DL50" i="6" s="1"/>
  <c r="BE50" i="6"/>
  <c r="BC11" i="6"/>
  <c r="DL11" i="6" s="1"/>
  <c r="BE11" i="6"/>
  <c r="M17" i="35" s="1"/>
  <c r="BK12" i="6"/>
  <c r="BG41" i="18" s="1"/>
  <c r="CE12" i="6"/>
  <c r="BL12" i="6"/>
  <c r="CD12" i="6"/>
  <c r="BJ12" i="6"/>
  <c r="BL56" i="6"/>
  <c r="BJ56" i="6"/>
  <c r="CD56" i="6"/>
  <c r="CE56" i="6"/>
  <c r="BK56" i="6"/>
  <c r="BG85" i="18" s="1"/>
  <c r="BL16" i="6"/>
  <c r="CE16" i="6"/>
  <c r="CD16" i="6"/>
  <c r="BJ16" i="6"/>
  <c r="BK16" i="6"/>
  <c r="BG45" i="18" s="1"/>
  <c r="BE93" i="6"/>
  <c r="BC93" i="6"/>
  <c r="DL93" i="6" s="1"/>
  <c r="BC33" i="6"/>
  <c r="DL33" i="6" s="1"/>
  <c r="P39" i="35" s="1"/>
  <c r="BE33" i="6"/>
  <c r="M39" i="35" s="1"/>
  <c r="BC77" i="6"/>
  <c r="DL77" i="6" s="1"/>
  <c r="BE77" i="6"/>
  <c r="BE129" i="6"/>
  <c r="BC129" i="6"/>
  <c r="DL129" i="6" s="1"/>
  <c r="CE119" i="6"/>
  <c r="BL119" i="6"/>
  <c r="BK119" i="6"/>
  <c r="BG148" i="18" s="1"/>
  <c r="CD119" i="6"/>
  <c r="BJ119" i="6"/>
  <c r="CE121" i="6"/>
  <c r="BK121" i="6"/>
  <c r="BG150" i="18" s="1"/>
  <c r="BJ121" i="6"/>
  <c r="CD121" i="6"/>
  <c r="BL121" i="6"/>
  <c r="BJ159" i="6"/>
  <c r="CE159" i="6"/>
  <c r="CD159" i="6"/>
  <c r="BK159" i="6"/>
  <c r="BG188" i="18" s="1"/>
  <c r="BL159" i="6"/>
  <c r="BK134" i="6"/>
  <c r="BG163" i="18" s="1"/>
  <c r="CE134" i="6"/>
  <c r="CD134" i="6"/>
  <c r="BJ134" i="6"/>
  <c r="BL134" i="6"/>
  <c r="BK228" i="6"/>
  <c r="BG257" i="18" s="1"/>
  <c r="BJ228" i="6"/>
  <c r="CD228" i="6"/>
  <c r="CE228" i="6"/>
  <c r="BL228" i="6"/>
  <c r="BE124" i="6"/>
  <c r="BC124" i="6"/>
  <c r="DL124" i="6" s="1"/>
  <c r="BE186" i="6"/>
  <c r="BC186" i="6"/>
  <c r="DL186" i="6" s="1"/>
  <c r="BE232" i="6"/>
  <c r="BC232" i="6"/>
  <c r="DL232" i="6" s="1"/>
  <c r="CE160" i="6"/>
  <c r="BL160" i="6"/>
  <c r="BK160" i="6"/>
  <c r="BG189" i="18" s="1"/>
  <c r="CD160" i="6"/>
  <c r="BJ160" i="6"/>
  <c r="BE183" i="6"/>
  <c r="BC183" i="6"/>
  <c r="DL183" i="6" s="1"/>
  <c r="CD112" i="6"/>
  <c r="BL112" i="6"/>
  <c r="BJ112" i="6"/>
  <c r="CE112" i="6"/>
  <c r="BK112" i="6"/>
  <c r="BG141" i="18" s="1"/>
  <c r="CE199" i="6"/>
  <c r="BK199" i="6"/>
  <c r="BG228" i="18" s="1"/>
  <c r="CD199" i="6"/>
  <c r="BJ199" i="6"/>
  <c r="BL199" i="6"/>
  <c r="BE164" i="6"/>
  <c r="BC164" i="6"/>
  <c r="DL164" i="6" s="1"/>
  <c r="BE187" i="6"/>
  <c r="BC187" i="6"/>
  <c r="DL187" i="6" s="1"/>
  <c r="BC133" i="6"/>
  <c r="DL133" i="6" s="1"/>
  <c r="BE133" i="6"/>
  <c r="BE214" i="6"/>
  <c r="BC214" i="6"/>
  <c r="DL214" i="6" s="1"/>
  <c r="BE237" i="6"/>
  <c r="BC237" i="6"/>
  <c r="DL237" i="6" s="1"/>
  <c r="BE193" i="6"/>
  <c r="BC193" i="6"/>
  <c r="DL193" i="6" s="1"/>
  <c r="CD251" i="6"/>
  <c r="BJ251" i="6"/>
  <c r="CE251" i="6"/>
  <c r="BK251" i="6"/>
  <c r="BG280" i="18" s="1"/>
  <c r="BL251" i="6"/>
  <c r="BC225" i="6"/>
  <c r="DL225" i="6" s="1"/>
  <c r="BE225" i="6"/>
  <c r="BC130" i="6"/>
  <c r="DL130" i="6" s="1"/>
  <c r="BE130" i="6"/>
  <c r="BC20" i="6"/>
  <c r="DL20" i="6" s="1"/>
  <c r="P26" i="35" s="1"/>
  <c r="BC36" i="6"/>
  <c r="DL36" i="6" s="1"/>
  <c r="P42" i="35" s="1"/>
  <c r="BJ94" i="6"/>
  <c r="CE94" i="6"/>
  <c r="CD94" i="6"/>
  <c r="BK94" i="6"/>
  <c r="BG123" i="18" s="1"/>
  <c r="BL94" i="6"/>
  <c r="CE78" i="6"/>
  <c r="CD78" i="6"/>
  <c r="BK78" i="6"/>
  <c r="BG107" i="18" s="1"/>
  <c r="BJ78" i="6"/>
  <c r="BL78" i="6"/>
  <c r="BC55" i="6"/>
  <c r="DL55" i="6" s="1"/>
  <c r="BE55" i="6"/>
  <c r="BK50" i="6"/>
  <c r="BG79" i="18" s="1"/>
  <c r="BJ50" i="6"/>
  <c r="CE50" i="6"/>
  <c r="CD50" i="6"/>
  <c r="BL50" i="6"/>
  <c r="BJ98" i="6"/>
  <c r="BL98" i="6"/>
  <c r="BK98" i="6"/>
  <c r="BG127" i="18" s="1"/>
  <c r="CE98" i="6"/>
  <c r="CD98" i="6"/>
  <c r="BK79" i="6"/>
  <c r="BG108" i="18" s="1"/>
  <c r="CE79" i="6"/>
  <c r="BL79" i="6"/>
  <c r="CD79" i="6"/>
  <c r="BJ79" i="6"/>
  <c r="CE31" i="6"/>
  <c r="BL31" i="6"/>
  <c r="BK31" i="6"/>
  <c r="BG60" i="18" s="1"/>
  <c r="CD31" i="6"/>
  <c r="BJ31" i="6"/>
  <c r="BE38" i="6"/>
  <c r="M44" i="35" s="1"/>
  <c r="BC38" i="6"/>
  <c r="DL38" i="6" s="1"/>
  <c r="P44" i="35" s="1"/>
  <c r="BE34" i="6"/>
  <c r="M40" i="35" s="1"/>
  <c r="BC34" i="6"/>
  <c r="DL34" i="6" s="1"/>
  <c r="P40" i="35" s="1"/>
  <c r="CD62" i="6"/>
  <c r="BL62" i="6"/>
  <c r="BK62" i="6"/>
  <c r="BG91" i="18" s="1"/>
  <c r="CE62" i="6"/>
  <c r="BJ62" i="6"/>
  <c r="CD102" i="6"/>
  <c r="CE102" i="6"/>
  <c r="BK102" i="6"/>
  <c r="BG131" i="18" s="1"/>
  <c r="BL102" i="6"/>
  <c r="BJ102" i="6"/>
  <c r="BE94" i="6"/>
  <c r="BC94" i="6"/>
  <c r="DL94" i="6" s="1"/>
  <c r="BL21" i="6"/>
  <c r="CE21" i="6"/>
  <c r="BK21" i="6"/>
  <c r="BG50" i="18" s="1"/>
  <c r="CD21" i="6"/>
  <c r="BJ21" i="6"/>
  <c r="CE26" i="6"/>
  <c r="BK26" i="6"/>
  <c r="BG55" i="18" s="1"/>
  <c r="CD26" i="6"/>
  <c r="BJ26" i="6"/>
  <c r="BL26" i="6"/>
  <c r="BE79" i="6"/>
  <c r="BC79" i="6"/>
  <c r="DL79" i="6" s="1"/>
  <c r="CE11" i="6"/>
  <c r="BK11" i="6"/>
  <c r="BG40" i="18" s="1"/>
  <c r="CD11" i="6"/>
  <c r="BJ11" i="6"/>
  <c r="BL11" i="6"/>
  <c r="BE23" i="6"/>
  <c r="M29" i="35" s="1"/>
  <c r="BC23" i="6"/>
  <c r="DL23" i="6" s="1"/>
  <c r="P29" i="35" s="1"/>
  <c r="CE18" i="6"/>
  <c r="BK18" i="6"/>
  <c r="BG47" i="18" s="1"/>
  <c r="CD18" i="6"/>
  <c r="BJ18" i="6"/>
  <c r="BL18" i="6"/>
  <c r="CE19" i="6"/>
  <c r="BK19" i="6"/>
  <c r="BG48" i="18" s="1"/>
  <c r="CD19" i="6"/>
  <c r="BJ19" i="6"/>
  <c r="BL19" i="6"/>
  <c r="BL9" i="6"/>
  <c r="CE9" i="6"/>
  <c r="BK9" i="6"/>
  <c r="BG38" i="18" s="1"/>
  <c r="BJ9" i="6"/>
  <c r="CD9" i="6"/>
  <c r="CE85" i="6"/>
  <c r="BK85" i="6"/>
  <c r="BG114" i="18" s="1"/>
  <c r="CD85" i="6"/>
  <c r="BJ85" i="6"/>
  <c r="BL85" i="6"/>
  <c r="CD72" i="6"/>
  <c r="BL72" i="6"/>
  <c r="BJ72" i="6"/>
  <c r="CE72" i="6"/>
  <c r="BK72" i="6"/>
  <c r="BG101" i="18" s="1"/>
  <c r="BE72" i="6"/>
  <c r="BC72" i="6"/>
  <c r="DL72" i="6" s="1"/>
  <c r="CD24" i="6"/>
  <c r="CE24" i="6"/>
  <c r="BK24" i="6"/>
  <c r="BG53" i="18" s="1"/>
  <c r="BJ24" i="6"/>
  <c r="BL24" i="6"/>
  <c r="BE28" i="6"/>
  <c r="M34" i="35" s="1"/>
  <c r="BC28" i="6"/>
  <c r="DL28" i="6" s="1"/>
  <c r="P34" i="35" s="1"/>
  <c r="BE49" i="6"/>
  <c r="BC49" i="6"/>
  <c r="DL49" i="6" s="1"/>
  <c r="BK53" i="6"/>
  <c r="BG82" i="18" s="1"/>
  <c r="BJ53" i="6"/>
  <c r="BL53" i="6"/>
  <c r="CD53" i="6"/>
  <c r="CE53" i="6"/>
  <c r="CD92" i="6"/>
  <c r="BJ92" i="6"/>
  <c r="BK92" i="6"/>
  <c r="BG121" i="18" s="1"/>
  <c r="CE92" i="6"/>
  <c r="BL92" i="6"/>
  <c r="BE68" i="6"/>
  <c r="BC68" i="6"/>
  <c r="DL68" i="6" s="1"/>
  <c r="CE76" i="6"/>
  <c r="BL76" i="6"/>
  <c r="BJ76" i="6"/>
  <c r="BK76" i="6"/>
  <c r="BG105" i="18" s="1"/>
  <c r="CD76" i="6"/>
  <c r="BE100" i="6"/>
  <c r="BC100" i="6"/>
  <c r="DL100" i="6" s="1"/>
  <c r="BK64" i="6"/>
  <c r="BG93" i="18" s="1"/>
  <c r="BJ64" i="6"/>
  <c r="CD64" i="6"/>
  <c r="BL64" i="6"/>
  <c r="CE64" i="6"/>
  <c r="CE7" i="6"/>
  <c r="CD7" i="6"/>
  <c r="BK7" i="6"/>
  <c r="BG36" i="18" s="1"/>
  <c r="BJ7" i="6"/>
  <c r="BL7" i="6"/>
  <c r="CD73" i="6"/>
  <c r="BJ73" i="6"/>
  <c r="CE73" i="6"/>
  <c r="BK73" i="6"/>
  <c r="BG102" i="18" s="1"/>
  <c r="BL73" i="6"/>
  <c r="CD88" i="6"/>
  <c r="BL88" i="6"/>
  <c r="BJ88" i="6"/>
  <c r="CE88" i="6"/>
  <c r="BK88" i="6"/>
  <c r="BG117" i="18" s="1"/>
  <c r="CE45" i="6"/>
  <c r="BK45" i="6"/>
  <c r="BG74" i="18" s="1"/>
  <c r="CD45" i="6"/>
  <c r="BJ45" i="6"/>
  <c r="BL45" i="6"/>
  <c r="CE57" i="6"/>
  <c r="CD57" i="6"/>
  <c r="BJ57" i="6"/>
  <c r="BL57" i="6"/>
  <c r="BK57" i="6"/>
  <c r="BG86" i="18" s="1"/>
  <c r="BE76" i="6"/>
  <c r="BC76" i="6"/>
  <c r="DL76" i="6" s="1"/>
  <c r="BC105" i="6"/>
  <c r="DL105" i="6" s="1"/>
  <c r="BE105" i="6"/>
  <c r="CE207" i="6"/>
  <c r="BK207" i="6"/>
  <c r="BG236" i="18" s="1"/>
  <c r="BJ207" i="6"/>
  <c r="CD207" i="6"/>
  <c r="BL207" i="6"/>
  <c r="CD171" i="6"/>
  <c r="BJ171" i="6"/>
  <c r="CE171" i="6"/>
  <c r="BK171" i="6"/>
  <c r="BG200" i="18" s="1"/>
  <c r="BL171" i="6"/>
  <c r="BE157" i="6"/>
  <c r="BC157" i="6"/>
  <c r="DL157" i="6" s="1"/>
  <c r="BJ155" i="6"/>
  <c r="CD155" i="6"/>
  <c r="CE155" i="6"/>
  <c r="BK155" i="6"/>
  <c r="BG184" i="18" s="1"/>
  <c r="BL155" i="6"/>
  <c r="BE205" i="6"/>
  <c r="BC205" i="6"/>
  <c r="DL205" i="6" s="1"/>
  <c r="BE146" i="6"/>
  <c r="BC146" i="6"/>
  <c r="DL146" i="6" s="1"/>
  <c r="BE121" i="6"/>
  <c r="BC121" i="6"/>
  <c r="DL121" i="6" s="1"/>
  <c r="CD203" i="6"/>
  <c r="BJ203" i="6"/>
  <c r="CE203" i="6"/>
  <c r="BK203" i="6"/>
  <c r="BG232" i="18" s="1"/>
  <c r="BL203" i="6"/>
  <c r="BL116" i="6"/>
  <c r="CD116" i="6"/>
  <c r="CE116" i="6"/>
  <c r="BJ116" i="6"/>
  <c r="BK116" i="6"/>
  <c r="BG145" i="18" s="1"/>
  <c r="BE134" i="6"/>
  <c r="BC134" i="6"/>
  <c r="DL134" i="6" s="1"/>
  <c r="BE202" i="6"/>
  <c r="BC202" i="6"/>
  <c r="DL202" i="6" s="1"/>
  <c r="BJ149" i="6"/>
  <c r="CD149" i="6"/>
  <c r="CE149" i="6"/>
  <c r="BK149" i="6"/>
  <c r="BG178" i="18" s="1"/>
  <c r="BL149" i="6"/>
  <c r="BL139" i="6"/>
  <c r="CD139" i="6"/>
  <c r="BJ139" i="6"/>
  <c r="CE139" i="6"/>
  <c r="BK139" i="6"/>
  <c r="BG168" i="18" s="1"/>
  <c r="BJ190" i="6"/>
  <c r="CD190" i="6"/>
  <c r="BL190" i="6"/>
  <c r="CE190" i="6"/>
  <c r="BK190" i="6"/>
  <c r="BG219" i="18" s="1"/>
  <c r="BE182" i="6"/>
  <c r="BC182" i="6"/>
  <c r="DL182" i="6" s="1"/>
  <c r="BJ250" i="6"/>
  <c r="CE250" i="6"/>
  <c r="CD250" i="6"/>
  <c r="BK250" i="6"/>
  <c r="BG279" i="18" s="1"/>
  <c r="BL250" i="6"/>
  <c r="CE150" i="6"/>
  <c r="BK150" i="6"/>
  <c r="BG179" i="18" s="1"/>
  <c r="CD150" i="6"/>
  <c r="BJ150" i="6"/>
  <c r="BL150" i="6"/>
  <c r="BC231" i="6"/>
  <c r="DL231" i="6" s="1"/>
  <c r="BE231" i="6"/>
  <c r="CE246" i="6"/>
  <c r="CD246" i="6"/>
  <c r="BK246" i="6"/>
  <c r="BG275" i="18" s="1"/>
  <c r="BJ246" i="6"/>
  <c r="BL246" i="6"/>
  <c r="BE127" i="6"/>
  <c r="BC127" i="6"/>
  <c r="DL127" i="6" s="1"/>
  <c r="CD127" i="6"/>
  <c r="BJ127" i="6"/>
  <c r="CE127" i="6"/>
  <c r="BK127" i="6"/>
  <c r="BG156" i="18" s="1"/>
  <c r="BL127" i="6"/>
  <c r="CD180" i="6"/>
  <c r="CE180" i="6"/>
  <c r="BK180" i="6"/>
  <c r="BG209" i="18" s="1"/>
  <c r="BL180" i="6"/>
  <c r="BJ180" i="6"/>
  <c r="CD108" i="6"/>
  <c r="BL108" i="6"/>
  <c r="BJ108" i="6"/>
  <c r="CE108" i="6"/>
  <c r="BK108" i="6"/>
  <c r="BG137" i="18" s="1"/>
  <c r="BE151" i="6"/>
  <c r="BC151" i="6"/>
  <c r="DL151" i="6" s="1"/>
  <c r="BE252" i="6"/>
  <c r="BC252" i="6"/>
  <c r="DL252" i="6" s="1"/>
  <c r="CE191" i="6"/>
  <c r="BK191" i="6"/>
  <c r="BG220" i="18" s="1"/>
  <c r="BJ191" i="6"/>
  <c r="CD191" i="6"/>
  <c r="BL191" i="6"/>
  <c r="BE191" i="6"/>
  <c r="BC191" i="6"/>
  <c r="DL191" i="6" s="1"/>
  <c r="BE142" i="6"/>
  <c r="BC142" i="6"/>
  <c r="DL142" i="6" s="1"/>
  <c r="BL142" i="6"/>
  <c r="BK142" i="6"/>
  <c r="BG171" i="18" s="1"/>
  <c r="CE142" i="6"/>
  <c r="CD142" i="6"/>
  <c r="BJ142" i="6"/>
  <c r="BK201" i="6"/>
  <c r="BG230" i="18" s="1"/>
  <c r="BL201" i="6"/>
  <c r="BJ201" i="6"/>
  <c r="CE201" i="6"/>
  <c r="CD201" i="6"/>
  <c r="BJ104" i="6"/>
  <c r="CD104" i="6"/>
  <c r="BL104" i="6"/>
  <c r="BK104" i="6"/>
  <c r="BG133" i="18" s="1"/>
  <c r="CE104" i="6"/>
  <c r="BL123" i="6"/>
  <c r="CE123" i="6"/>
  <c r="BK123" i="6"/>
  <c r="BG152" i="18" s="1"/>
  <c r="BJ123" i="6"/>
  <c r="CD123" i="6"/>
  <c r="CD186" i="6"/>
  <c r="BL186" i="6"/>
  <c r="BJ186" i="6"/>
  <c r="CE186" i="6"/>
  <c r="BK186" i="6"/>
  <c r="BG215" i="18" s="1"/>
  <c r="CE232" i="6"/>
  <c r="CD232" i="6"/>
  <c r="BK232" i="6"/>
  <c r="BG261" i="18" s="1"/>
  <c r="BJ232" i="6"/>
  <c r="BL232" i="6"/>
  <c r="BE216" i="6"/>
  <c r="BC216" i="6"/>
  <c r="DL216" i="6" s="1"/>
  <c r="BL135" i="6"/>
  <c r="CD135" i="6"/>
  <c r="BJ135" i="6"/>
  <c r="CE135" i="6"/>
  <c r="BK135" i="6"/>
  <c r="BG164" i="18" s="1"/>
  <c r="BL185" i="6"/>
  <c r="CE185" i="6"/>
  <c r="CD185" i="6"/>
  <c r="BJ185" i="6"/>
  <c r="BK185" i="6"/>
  <c r="BG214" i="18" s="1"/>
  <c r="BK247" i="6"/>
  <c r="BG276" i="18" s="1"/>
  <c r="CE247" i="6"/>
  <c r="BJ247" i="6"/>
  <c r="BL247" i="6"/>
  <c r="CD247" i="6"/>
  <c r="CE179" i="6"/>
  <c r="BK179" i="6"/>
  <c r="BG208" i="18" s="1"/>
  <c r="CD179" i="6"/>
  <c r="BJ179" i="6"/>
  <c r="BL179" i="6"/>
  <c r="BE210" i="6"/>
  <c r="BC210" i="6"/>
  <c r="DL210" i="6" s="1"/>
  <c r="BL148" i="6"/>
  <c r="BK148" i="6"/>
  <c r="BG177" i="18" s="1"/>
  <c r="CD148" i="6"/>
  <c r="BJ148" i="6"/>
  <c r="CE148" i="6"/>
  <c r="BC148" i="6"/>
  <c r="DL148" i="6" s="1"/>
  <c r="BE148" i="6"/>
  <c r="CD223" i="6"/>
  <c r="BJ223" i="6"/>
  <c r="BL223" i="6"/>
  <c r="CE223" i="6"/>
  <c r="BK223" i="6"/>
  <c r="BG252" i="18" s="1"/>
  <c r="CE240" i="6"/>
  <c r="BK240" i="6"/>
  <c r="BG269" i="18" s="1"/>
  <c r="CD240" i="6"/>
  <c r="BJ240" i="6"/>
  <c r="BL240" i="6"/>
  <c r="BE230" i="6"/>
  <c r="BC230" i="6"/>
  <c r="DL230" i="6" s="1"/>
  <c r="BL244" i="6"/>
  <c r="BK244" i="6"/>
  <c r="BG273" i="18" s="1"/>
  <c r="CD244" i="6"/>
  <c r="BJ244" i="6"/>
  <c r="CE244" i="6"/>
  <c r="BC167" i="6"/>
  <c r="DL167" i="6" s="1"/>
  <c r="BE167" i="6"/>
  <c r="CE167" i="6"/>
  <c r="BK167" i="6"/>
  <c r="BG196" i="18" s="1"/>
  <c r="CD167" i="6"/>
  <c r="BJ167" i="6"/>
  <c r="BL167" i="6"/>
  <c r="BE215" i="6"/>
  <c r="BC215" i="6"/>
  <c r="DL215" i="6" s="1"/>
  <c r="BC248" i="6"/>
  <c r="DL248" i="6" s="1"/>
  <c r="BE248" i="6"/>
  <c r="CE183" i="6"/>
  <c r="BK183" i="6"/>
  <c r="BG212" i="18" s="1"/>
  <c r="CD183" i="6"/>
  <c r="BJ183" i="6"/>
  <c r="BL183" i="6"/>
  <c r="BE111" i="6"/>
  <c r="BC111" i="6"/>
  <c r="DL111" i="6" s="1"/>
  <c r="BE208" i="6"/>
  <c r="BC208" i="6"/>
  <c r="DL208" i="6" s="1"/>
  <c r="BL194" i="6"/>
  <c r="CE194" i="6"/>
  <c r="BK194" i="6"/>
  <c r="BG223" i="18" s="1"/>
  <c r="CD194" i="6"/>
  <c r="BJ194" i="6"/>
  <c r="CD152" i="6"/>
  <c r="BJ152" i="6"/>
  <c r="BK152" i="6"/>
  <c r="BG181" i="18" s="1"/>
  <c r="BL152" i="6"/>
  <c r="CE152" i="6"/>
  <c r="BC226" i="6"/>
  <c r="DL226" i="6" s="1"/>
  <c r="BE226" i="6"/>
  <c r="BL173" i="6"/>
  <c r="CD173" i="6"/>
  <c r="BJ173" i="6"/>
  <c r="CE173" i="6"/>
  <c r="BK173" i="6"/>
  <c r="BG202" i="18" s="1"/>
  <c r="BL222" i="6"/>
  <c r="BK222" i="6"/>
  <c r="BG251" i="18" s="1"/>
  <c r="CE222" i="6"/>
  <c r="CD222" i="6"/>
  <c r="BJ222" i="6"/>
  <c r="BL164" i="6"/>
  <c r="CD164" i="6"/>
  <c r="BJ164" i="6"/>
  <c r="CE164" i="6"/>
  <c r="BK164" i="6"/>
  <c r="BG193" i="18" s="1"/>
  <c r="BE117" i="6"/>
  <c r="BC117" i="6"/>
  <c r="DL117" i="6" s="1"/>
  <c r="CD162" i="6"/>
  <c r="BJ162" i="6"/>
  <c r="CE162" i="6"/>
  <c r="BK162" i="6"/>
  <c r="BG191" i="18" s="1"/>
  <c r="BL162" i="6"/>
  <c r="CE133" i="6"/>
  <c r="BK133" i="6"/>
  <c r="BG162" i="18" s="1"/>
  <c r="CD133" i="6"/>
  <c r="BJ133" i="6"/>
  <c r="BL133" i="6"/>
  <c r="BE131" i="6"/>
  <c r="BC131" i="6"/>
  <c r="DL131" i="6" s="1"/>
  <c r="BE224" i="6"/>
  <c r="BC224" i="6"/>
  <c r="DL224" i="6" s="1"/>
  <c r="CE107" i="6"/>
  <c r="BK107" i="6"/>
  <c r="BG136" i="18" s="1"/>
  <c r="BL107" i="6"/>
  <c r="CD107" i="6"/>
  <c r="BJ107" i="6"/>
  <c r="BL214" i="6"/>
  <c r="CE214" i="6"/>
  <c r="CD214" i="6"/>
  <c r="BJ214" i="6"/>
  <c r="BK214" i="6"/>
  <c r="BG243" i="18" s="1"/>
  <c r="CE126" i="6"/>
  <c r="BL126" i="6"/>
  <c r="CD126" i="6"/>
  <c r="BJ126" i="6"/>
  <c r="BK126" i="6"/>
  <c r="BG155" i="18" s="1"/>
  <c r="BK237" i="6"/>
  <c r="BG266" i="18" s="1"/>
  <c r="BL237" i="6"/>
  <c r="BJ237" i="6"/>
  <c r="CE237" i="6"/>
  <c r="CD237" i="6"/>
  <c r="CD176" i="6"/>
  <c r="CE176" i="6"/>
  <c r="BK176" i="6"/>
  <c r="BG205" i="18" s="1"/>
  <c r="BL176" i="6"/>
  <c r="BJ176" i="6"/>
  <c r="BE115" i="6"/>
  <c r="BC115" i="6"/>
  <c r="DL115" i="6" s="1"/>
  <c r="BE165" i="6"/>
  <c r="BC165" i="6"/>
  <c r="DL165" i="6" s="1"/>
  <c r="BE217" i="6"/>
  <c r="BC217" i="6"/>
  <c r="DL217" i="6" s="1"/>
  <c r="BE110" i="6"/>
  <c r="BC110" i="6"/>
  <c r="DL110" i="6" s="1"/>
  <c r="BE166" i="6"/>
  <c r="BC166" i="6"/>
  <c r="DL166" i="6" s="1"/>
  <c r="BL188" i="6"/>
  <c r="CE188" i="6"/>
  <c r="BK188" i="6"/>
  <c r="BG217" i="18" s="1"/>
  <c r="CD188" i="6"/>
  <c r="BJ188" i="6"/>
  <c r="BE16" i="6"/>
  <c r="M22" i="35" s="1"/>
  <c r="BC16" i="6"/>
  <c r="DL16" i="6" s="1"/>
  <c r="P22" i="35" s="1"/>
  <c r="BC14" i="6"/>
  <c r="DL14" i="6" s="1"/>
  <c r="BC80" i="6"/>
  <c r="DL80" i="6" s="1"/>
  <c r="BC101" i="6"/>
  <c r="DL101" i="6" s="1"/>
  <c r="BC65" i="6"/>
  <c r="DL65" i="6" s="1"/>
  <c r="BC56" i="6"/>
  <c r="DL56" i="6" s="1"/>
  <c r="BC42" i="6"/>
  <c r="DL42" i="6" s="1"/>
  <c r="P48" i="35" s="1"/>
  <c r="BC43" i="6"/>
  <c r="DL43" i="6" s="1"/>
  <c r="P49" i="35" s="1"/>
  <c r="BC8" i="6"/>
  <c r="DL8" i="6" s="1"/>
  <c r="BC41" i="6"/>
  <c r="DL41" i="6" s="1"/>
  <c r="P47" i="35" s="1"/>
  <c r="BC87" i="6"/>
  <c r="DL87" i="6" s="1"/>
  <c r="BC82" i="6"/>
  <c r="DL82" i="6" s="1"/>
  <c r="BE58" i="6"/>
  <c r="BC58" i="6"/>
  <c r="DL58" i="6" s="1"/>
  <c r="CE63" i="6"/>
  <c r="BK63" i="6"/>
  <c r="BG92" i="18" s="1"/>
  <c r="CD63" i="6"/>
  <c r="BJ63" i="6"/>
  <c r="BL63" i="6"/>
  <c r="BK70" i="6"/>
  <c r="BG99" i="18" s="1"/>
  <c r="CE70" i="6"/>
  <c r="BL70" i="6"/>
  <c r="BJ70" i="6"/>
  <c r="CD70" i="6"/>
  <c r="BJ30" i="6"/>
  <c r="CE30" i="6"/>
  <c r="CD30" i="6"/>
  <c r="BK30" i="6"/>
  <c r="BG59" i="18" s="1"/>
  <c r="BL30" i="6"/>
  <c r="BE12" i="6"/>
  <c r="M18" i="35" s="1"/>
  <c r="BC12" i="6"/>
  <c r="DL12" i="6" s="1"/>
  <c r="CE29" i="6"/>
  <c r="BK29" i="6"/>
  <c r="BG58" i="18" s="1"/>
  <c r="CD29" i="6"/>
  <c r="BJ29" i="6"/>
  <c r="BL29" i="6"/>
  <c r="CE65" i="6"/>
  <c r="BK65" i="6"/>
  <c r="BG94" i="18" s="1"/>
  <c r="CD65" i="6"/>
  <c r="BL65" i="6"/>
  <c r="BJ65" i="6"/>
  <c r="BJ84" i="6"/>
  <c r="BL84" i="6"/>
  <c r="CE84" i="6"/>
  <c r="CD84" i="6"/>
  <c r="BK84" i="6"/>
  <c r="BG113" i="18" s="1"/>
  <c r="CE41" i="6"/>
  <c r="BK41" i="6"/>
  <c r="BG70" i="18" s="1"/>
  <c r="CD41" i="6"/>
  <c r="BJ41" i="6"/>
  <c r="BL41" i="6"/>
  <c r="CE97" i="6"/>
  <c r="BK97" i="6"/>
  <c r="BG126" i="18" s="1"/>
  <c r="CD97" i="6"/>
  <c r="BJ97" i="6"/>
  <c r="BL97" i="6"/>
  <c r="CE105" i="6"/>
  <c r="BK105" i="6"/>
  <c r="BG134" i="18" s="1"/>
  <c r="CD105" i="6"/>
  <c r="BJ105" i="6"/>
  <c r="BL105" i="6"/>
  <c r="BE178" i="6"/>
  <c r="BC178" i="6"/>
  <c r="DL178" i="6" s="1"/>
  <c r="BE203" i="6"/>
  <c r="BC203" i="6"/>
  <c r="DL203" i="6" s="1"/>
  <c r="BE198" i="6"/>
  <c r="BC198" i="6"/>
  <c r="DL198" i="6" s="1"/>
  <c r="BE253" i="6"/>
  <c r="BC253" i="6"/>
  <c r="DL253" i="6" s="1"/>
  <c r="CD206" i="6"/>
  <c r="CE206" i="6"/>
  <c r="BK206" i="6"/>
  <c r="BG235" i="18" s="1"/>
  <c r="BJ206" i="6"/>
  <c r="BL206" i="6"/>
  <c r="CE229" i="6"/>
  <c r="CD229" i="6"/>
  <c r="BL229" i="6"/>
  <c r="BJ229" i="6"/>
  <c r="BK229" i="6"/>
  <c r="BG258" i="18" s="1"/>
  <c r="BE136" i="6"/>
  <c r="BC136" i="6"/>
  <c r="DL136" i="6" s="1"/>
  <c r="BE209" i="6"/>
  <c r="BC209" i="6"/>
  <c r="DL209" i="6" s="1"/>
  <c r="BE172" i="6"/>
  <c r="BC172" i="6"/>
  <c r="DL172" i="6" s="1"/>
  <c r="CD124" i="6"/>
  <c r="BL124" i="6"/>
  <c r="BJ124" i="6"/>
  <c r="CE124" i="6"/>
  <c r="BK124" i="6"/>
  <c r="BG153" i="18" s="1"/>
  <c r="BE201" i="6"/>
  <c r="BC201" i="6"/>
  <c r="DL201" i="6" s="1"/>
  <c r="CD158" i="6"/>
  <c r="BJ158" i="6"/>
  <c r="CE158" i="6"/>
  <c r="BK158" i="6"/>
  <c r="BG187" i="18" s="1"/>
  <c r="BL158" i="6"/>
  <c r="BE140" i="6"/>
  <c r="BC140" i="6"/>
  <c r="DL140" i="6" s="1"/>
  <c r="BE233" i="6"/>
  <c r="BC233" i="6"/>
  <c r="DL233" i="6" s="1"/>
  <c r="BE174" i="6"/>
  <c r="BC174" i="6"/>
  <c r="DL174" i="6" s="1"/>
  <c r="BE138" i="6"/>
  <c r="BC138" i="6"/>
  <c r="DL138" i="6" s="1"/>
  <c r="BE122" i="6"/>
  <c r="BC122" i="6"/>
  <c r="DL122" i="6" s="1"/>
  <c r="BE161" i="6"/>
  <c r="BC161" i="6"/>
  <c r="DL161" i="6" s="1"/>
  <c r="BK208" i="6"/>
  <c r="BG237" i="18" s="1"/>
  <c r="BJ208" i="6"/>
  <c r="BL208" i="6"/>
  <c r="CE208" i="6"/>
  <c r="CD208" i="6"/>
  <c r="BE152" i="6"/>
  <c r="BC152" i="6"/>
  <c r="DL152" i="6" s="1"/>
  <c r="BE156" i="6"/>
  <c r="BC156" i="6"/>
  <c r="DL156" i="6" s="1"/>
  <c r="BE249" i="6"/>
  <c r="BC249" i="6"/>
  <c r="DL249" i="6" s="1"/>
  <c r="BE170" i="6"/>
  <c r="BC170" i="6"/>
  <c r="DL170" i="6" s="1"/>
  <c r="CE106" i="6"/>
  <c r="BJ106" i="6"/>
  <c r="CD106" i="6"/>
  <c r="BK106" i="6"/>
  <c r="BG135" i="18" s="1"/>
  <c r="BL106" i="6"/>
  <c r="CD74" i="6"/>
  <c r="BL74" i="6"/>
  <c r="BJ74" i="6"/>
  <c r="CE74" i="6"/>
  <c r="BK74" i="6"/>
  <c r="BG103" i="18" s="1"/>
  <c r="CE67" i="6"/>
  <c r="BK67" i="6"/>
  <c r="BG96" i="18" s="1"/>
  <c r="CD67" i="6"/>
  <c r="BJ67" i="6"/>
  <c r="BL67" i="6"/>
  <c r="BC51" i="6"/>
  <c r="DL51" i="6" s="1"/>
  <c r="BE51" i="6"/>
  <c r="BK90" i="6"/>
  <c r="BG119" i="18" s="1"/>
  <c r="BL90" i="6"/>
  <c r="BJ90" i="6"/>
  <c r="CD90" i="6"/>
  <c r="CE90" i="6"/>
  <c r="BC46" i="6"/>
  <c r="DL46" i="6" s="1"/>
  <c r="P52" i="35" s="1"/>
  <c r="BE46" i="6"/>
  <c r="M52" i="35" s="1"/>
  <c r="BE66" i="6"/>
  <c r="BC66" i="6"/>
  <c r="DL66" i="6" s="1"/>
  <c r="CE95" i="6"/>
  <c r="BL95" i="6"/>
  <c r="BK95" i="6"/>
  <c r="BG124" i="18" s="1"/>
  <c r="CD95" i="6"/>
  <c r="BJ95" i="6"/>
  <c r="BJ54" i="6"/>
  <c r="CD54" i="6"/>
  <c r="BL54" i="6"/>
  <c r="CE54" i="6"/>
  <c r="BK54" i="6"/>
  <c r="BG83" i="18" s="1"/>
  <c r="BC35" i="6"/>
  <c r="DL35" i="6" s="1"/>
  <c r="P41" i="35" s="1"/>
  <c r="BE35" i="6"/>
  <c r="M41" i="35" s="1"/>
  <c r="BC102" i="6"/>
  <c r="DL102" i="6" s="1"/>
  <c r="BE102" i="6"/>
  <c r="BK75" i="6"/>
  <c r="BG104" i="18" s="1"/>
  <c r="CE75" i="6"/>
  <c r="BJ75" i="6"/>
  <c r="CD75" i="6"/>
  <c r="BL75" i="6"/>
  <c r="BL82" i="6"/>
  <c r="BJ82" i="6"/>
  <c r="CE82" i="6"/>
  <c r="CD82" i="6"/>
  <c r="BK82" i="6"/>
  <c r="BG111" i="18" s="1"/>
  <c r="CE71" i="6"/>
  <c r="BL71" i="6"/>
  <c r="CD71" i="6"/>
  <c r="BK71" i="6"/>
  <c r="BG100" i="18" s="1"/>
  <c r="BJ71" i="6"/>
  <c r="BE30" i="6"/>
  <c r="M36" i="35" s="1"/>
  <c r="BC30" i="6"/>
  <c r="DL30" i="6" s="1"/>
  <c r="P36" i="35" s="1"/>
  <c r="CE14" i="6"/>
  <c r="BK14" i="6"/>
  <c r="BG43" i="18" s="1"/>
  <c r="CD14" i="6"/>
  <c r="BJ14" i="6"/>
  <c r="BL14" i="6"/>
  <c r="CE15" i="6"/>
  <c r="BK15" i="6"/>
  <c r="BG44" i="18" s="1"/>
  <c r="CD15" i="6"/>
  <c r="BJ15" i="6"/>
  <c r="BL15" i="6"/>
  <c r="CE10" i="6"/>
  <c r="BK10" i="6"/>
  <c r="BG39" i="18" s="1"/>
  <c r="CD10" i="6"/>
  <c r="BJ10" i="6"/>
  <c r="BL10" i="6"/>
  <c r="CD13" i="6"/>
  <c r="BJ13" i="6"/>
  <c r="CE13" i="6"/>
  <c r="BK13" i="6"/>
  <c r="BG42" i="18" s="1"/>
  <c r="BL13" i="6"/>
  <c r="CD44" i="6"/>
  <c r="BL44" i="6"/>
  <c r="BJ44" i="6"/>
  <c r="CE44" i="6"/>
  <c r="BK44" i="6"/>
  <c r="BG73" i="18" s="1"/>
  <c r="CE61" i="6"/>
  <c r="BL61" i="6"/>
  <c r="BK61" i="6"/>
  <c r="BG90" i="18" s="1"/>
  <c r="CD61" i="6"/>
  <c r="BJ61" i="6"/>
  <c r="BC7" i="6"/>
  <c r="DL7" i="6" s="1"/>
  <c r="BE7" i="6"/>
  <c r="M13" i="35" s="1"/>
  <c r="CE93" i="6"/>
  <c r="BK93" i="6"/>
  <c r="BG122" i="18" s="1"/>
  <c r="CD93" i="6"/>
  <c r="BJ93" i="6"/>
  <c r="BL93" i="6"/>
  <c r="BC64" i="6"/>
  <c r="DL64" i="6" s="1"/>
  <c r="BE64" i="6"/>
  <c r="CD101" i="6"/>
  <c r="BJ101" i="6"/>
  <c r="CE101" i="6"/>
  <c r="BK101" i="6"/>
  <c r="BG130" i="18" s="1"/>
  <c r="BL101" i="6"/>
  <c r="BE45" i="6"/>
  <c r="M51" i="35" s="1"/>
  <c r="BC45" i="6"/>
  <c r="DL45" i="6" s="1"/>
  <c r="P51" i="35" s="1"/>
  <c r="BC60" i="6"/>
  <c r="DL60" i="6" s="1"/>
  <c r="BE60" i="6"/>
  <c r="CD96" i="6"/>
  <c r="BL96" i="6"/>
  <c r="BJ96" i="6"/>
  <c r="CE96" i="6"/>
  <c r="BK96" i="6"/>
  <c r="BG125" i="18" s="1"/>
  <c r="BE171" i="6"/>
  <c r="BC171" i="6"/>
  <c r="DL171" i="6" s="1"/>
  <c r="BJ157" i="6"/>
  <c r="CE157" i="6"/>
  <c r="BK157" i="6"/>
  <c r="BG186" i="18" s="1"/>
  <c r="CD157" i="6"/>
  <c r="BL157" i="6"/>
  <c r="BE119" i="6"/>
  <c r="BC119" i="6"/>
  <c r="DL119" i="6" s="1"/>
  <c r="BK118" i="6"/>
  <c r="BG147" i="18" s="1"/>
  <c r="CD118" i="6"/>
  <c r="CE118" i="6"/>
  <c r="BJ118" i="6"/>
  <c r="BL118" i="6"/>
  <c r="CE178" i="6"/>
  <c r="BK178" i="6"/>
  <c r="BG207" i="18" s="1"/>
  <c r="CD178" i="6"/>
  <c r="BJ178" i="6"/>
  <c r="BL178" i="6"/>
  <c r="CD146" i="6"/>
  <c r="BJ146" i="6"/>
  <c r="BK146" i="6"/>
  <c r="BG175" i="18" s="1"/>
  <c r="CE146" i="6"/>
  <c r="BL146" i="6"/>
  <c r="BJ153" i="6"/>
  <c r="CD153" i="6"/>
  <c r="BL153" i="6"/>
  <c r="CE153" i="6"/>
  <c r="BK153" i="6"/>
  <c r="BG182" i="18" s="1"/>
  <c r="BC159" i="6"/>
  <c r="DL159" i="6" s="1"/>
  <c r="BE159" i="6"/>
  <c r="CE198" i="6"/>
  <c r="BK198" i="6"/>
  <c r="BG227" i="18" s="1"/>
  <c r="CD198" i="6"/>
  <c r="BJ198" i="6"/>
  <c r="BL198" i="6"/>
  <c r="BE116" i="6"/>
  <c r="BC116" i="6"/>
  <c r="DL116" i="6" s="1"/>
  <c r="BE213" i="6"/>
  <c r="BC213" i="6"/>
  <c r="DL213" i="6" s="1"/>
  <c r="BL168" i="6"/>
  <c r="BK168" i="6"/>
  <c r="BG197" i="18" s="1"/>
  <c r="CD168" i="6"/>
  <c r="BJ168" i="6"/>
  <c r="CE168" i="6"/>
  <c r="BE250" i="6"/>
  <c r="BC250" i="6"/>
  <c r="DL250" i="6" s="1"/>
  <c r="BE254" i="6"/>
  <c r="BC254" i="6"/>
  <c r="DL254" i="6" s="1"/>
  <c r="BE150" i="6"/>
  <c r="BC150" i="6"/>
  <c r="DL150" i="6" s="1"/>
  <c r="BE128" i="6"/>
  <c r="BC128" i="6"/>
  <c r="DL128" i="6" s="1"/>
  <c r="BE228" i="6"/>
  <c r="BC228" i="6"/>
  <c r="DL228" i="6" s="1"/>
  <c r="CE197" i="6"/>
  <c r="BK197" i="6"/>
  <c r="BG226" i="18" s="1"/>
  <c r="BJ197" i="6"/>
  <c r="CD197" i="6"/>
  <c r="BL197" i="6"/>
  <c r="BC180" i="6"/>
  <c r="DL180" i="6" s="1"/>
  <c r="BE180" i="6"/>
  <c r="CD141" i="6"/>
  <c r="BJ141" i="6"/>
  <c r="BK141" i="6"/>
  <c r="BG170" i="18" s="1"/>
  <c r="CE141" i="6"/>
  <c r="BL141" i="6"/>
  <c r="BE104" i="6"/>
  <c r="BC104" i="6"/>
  <c r="DL104" i="6" s="1"/>
  <c r="CE195" i="6"/>
  <c r="BK195" i="6"/>
  <c r="BG224" i="18" s="1"/>
  <c r="CD195" i="6"/>
  <c r="BJ195" i="6"/>
  <c r="BL195" i="6"/>
  <c r="BC137" i="6"/>
  <c r="DL137" i="6" s="1"/>
  <c r="BE137" i="6"/>
  <c r="CD120" i="6"/>
  <c r="CE120" i="6"/>
  <c r="BL120" i="6"/>
  <c r="BK120" i="6"/>
  <c r="BG149" i="18" s="1"/>
  <c r="BJ120" i="6"/>
  <c r="BC144" i="6"/>
  <c r="DL144" i="6" s="1"/>
  <c r="BE144" i="6"/>
  <c r="BC185" i="6"/>
  <c r="DL185" i="6" s="1"/>
  <c r="BE185" i="6"/>
  <c r="BE179" i="6"/>
  <c r="BC179" i="6"/>
  <c r="DL179" i="6" s="1"/>
  <c r="BC240" i="6"/>
  <c r="DL240" i="6" s="1"/>
  <c r="BE240" i="6"/>
  <c r="BE211" i="6"/>
  <c r="BC211" i="6"/>
  <c r="DL211" i="6" s="1"/>
  <c r="CE140" i="6"/>
  <c r="CD140" i="6"/>
  <c r="BJ140" i="6"/>
  <c r="BK140" i="6"/>
  <c r="BG169" i="18" s="1"/>
  <c r="BL140" i="6"/>
  <c r="CE233" i="6"/>
  <c r="BL233" i="6"/>
  <c r="BK233" i="6"/>
  <c r="BG262" i="18" s="1"/>
  <c r="CD233" i="6"/>
  <c r="BJ233" i="6"/>
  <c r="BE114" i="6"/>
  <c r="BC114" i="6"/>
  <c r="DL114" i="6" s="1"/>
  <c r="CE230" i="6"/>
  <c r="BL230" i="6"/>
  <c r="CD230" i="6"/>
  <c r="BJ230" i="6"/>
  <c r="BK230" i="6"/>
  <c r="BG259" i="18" s="1"/>
  <c r="CD189" i="6"/>
  <c r="BJ189" i="6"/>
  <c r="BL189" i="6"/>
  <c r="CE189" i="6"/>
  <c r="BK189" i="6"/>
  <c r="BG218" i="18" s="1"/>
  <c r="BE175" i="6"/>
  <c r="BC175" i="6"/>
  <c r="DL175" i="6" s="1"/>
  <c r="CE161" i="6"/>
  <c r="BK161" i="6"/>
  <c r="BG190" i="18" s="1"/>
  <c r="BJ161" i="6"/>
  <c r="BL161" i="6"/>
  <c r="CD161" i="6"/>
  <c r="BE109" i="6"/>
  <c r="BC109" i="6"/>
  <c r="DL109" i="6" s="1"/>
  <c r="BE239" i="6"/>
  <c r="BC239" i="6"/>
  <c r="DL239" i="6" s="1"/>
  <c r="BC113" i="6"/>
  <c r="DL113" i="6" s="1"/>
  <c r="BE113" i="6"/>
  <c r="CE200" i="6"/>
  <c r="BJ200" i="6"/>
  <c r="CD200" i="6"/>
  <c r="BK200" i="6"/>
  <c r="BG229" i="18" s="1"/>
  <c r="BL200" i="6"/>
  <c r="BL111" i="6"/>
  <c r="BJ111" i="6"/>
  <c r="CE111" i="6"/>
  <c r="CD111" i="6"/>
  <c r="BK111" i="6"/>
  <c r="BG140" i="18" s="1"/>
  <c r="BE125" i="6"/>
  <c r="BC125" i="6"/>
  <c r="DL125" i="6" s="1"/>
  <c r="CE192" i="6"/>
  <c r="BK192" i="6"/>
  <c r="BG221" i="18" s="1"/>
  <c r="BJ192" i="6"/>
  <c r="BL192" i="6"/>
  <c r="CD192" i="6"/>
  <c r="BE173" i="6"/>
  <c r="BC173" i="6"/>
  <c r="DL173" i="6" s="1"/>
  <c r="BK156" i="6"/>
  <c r="BG185" i="18" s="1"/>
  <c r="CE156" i="6"/>
  <c r="BL156" i="6"/>
  <c r="CD156" i="6"/>
  <c r="BJ156" i="6"/>
  <c r="BE222" i="6"/>
  <c r="BC222" i="6"/>
  <c r="DL222" i="6" s="1"/>
  <c r="CD245" i="6"/>
  <c r="BJ245" i="6"/>
  <c r="CE245" i="6"/>
  <c r="BK245" i="6"/>
  <c r="BG274" i="18" s="1"/>
  <c r="BL245" i="6"/>
  <c r="BE163" i="6"/>
  <c r="BC163" i="6"/>
  <c r="DL163" i="6" s="1"/>
  <c r="BK236" i="6"/>
  <c r="BG265" i="18" s="1"/>
  <c r="CE236" i="6"/>
  <c r="CD236" i="6"/>
  <c r="BJ236" i="6"/>
  <c r="BL236" i="6"/>
  <c r="BK218" i="6"/>
  <c r="BG247" i="18" s="1"/>
  <c r="CD218" i="6"/>
  <c r="BJ218" i="6"/>
  <c r="BL218" i="6"/>
  <c r="CE218" i="6"/>
  <c r="BE162" i="6"/>
  <c r="BC162" i="6"/>
  <c r="DL162" i="6" s="1"/>
  <c r="BE169" i="6"/>
  <c r="BC169" i="6"/>
  <c r="DL169" i="6" s="1"/>
  <c r="CE184" i="6"/>
  <c r="BK184" i="6"/>
  <c r="BG213" i="18" s="1"/>
  <c r="CD184" i="6"/>
  <c r="BL184" i="6"/>
  <c r="BJ184" i="6"/>
  <c r="CD145" i="6"/>
  <c r="CE145" i="6"/>
  <c r="BK145" i="6"/>
  <c r="BG174" i="18" s="1"/>
  <c r="BJ145" i="6"/>
  <c r="BL145" i="6"/>
  <c r="BE107" i="6"/>
  <c r="BC107" i="6"/>
  <c r="DL107" i="6" s="1"/>
  <c r="CE170" i="6"/>
  <c r="BK170" i="6"/>
  <c r="BG199" i="18" s="1"/>
  <c r="CD170" i="6"/>
  <c r="BJ170" i="6"/>
  <c r="BL170" i="6"/>
  <c r="BE126" i="6"/>
  <c r="BC126" i="6"/>
  <c r="DL126" i="6" s="1"/>
  <c r="CE204" i="6"/>
  <c r="CD204" i="6"/>
  <c r="BK204" i="6"/>
  <c r="BG233" i="18" s="1"/>
  <c r="BJ204" i="6"/>
  <c r="BL204" i="6"/>
  <c r="BC176" i="6"/>
  <c r="DL176" i="6" s="1"/>
  <c r="BE176" i="6"/>
  <c r="CE115" i="6"/>
  <c r="BK115" i="6"/>
  <c r="BG144" i="18" s="1"/>
  <c r="BL115" i="6"/>
  <c r="CD115" i="6"/>
  <c r="BJ115" i="6"/>
  <c r="BE143" i="6"/>
  <c r="BC143" i="6"/>
  <c r="DL143" i="6" s="1"/>
  <c r="BJ165" i="6"/>
  <c r="CD165" i="6"/>
  <c r="CE165" i="6"/>
  <c r="BK165" i="6"/>
  <c r="BG194" i="18" s="1"/>
  <c r="BL165" i="6"/>
  <c r="BE251" i="6"/>
  <c r="BC251" i="6"/>
  <c r="DL251" i="6" s="1"/>
  <c r="CD217" i="6"/>
  <c r="CE217" i="6"/>
  <c r="BJ217" i="6"/>
  <c r="BL217" i="6"/>
  <c r="BK217" i="6"/>
  <c r="BG246" i="18" s="1"/>
  <c r="BE212" i="6"/>
  <c r="BC212" i="6"/>
  <c r="DL212" i="6" s="1"/>
  <c r="CD166" i="6"/>
  <c r="BJ166" i="6"/>
  <c r="CE166" i="6"/>
  <c r="BK166" i="6"/>
  <c r="BG195" i="18" s="1"/>
  <c r="BL166" i="6"/>
  <c r="BE188" i="6"/>
  <c r="BC188" i="6"/>
  <c r="DL188" i="6" s="1"/>
  <c r="BK225" i="6"/>
  <c r="BG254" i="18" s="1"/>
  <c r="CE225" i="6"/>
  <c r="BJ225" i="6"/>
  <c r="BL225" i="6"/>
  <c r="CD225" i="6"/>
  <c r="BL130" i="6"/>
  <c r="CD130" i="6"/>
  <c r="CE130" i="6"/>
  <c r="BK130" i="6"/>
  <c r="BG159" i="18" s="1"/>
  <c r="BJ130" i="6"/>
  <c r="CE132" i="6"/>
  <c r="CD132" i="6"/>
  <c r="BJ132" i="6"/>
  <c r="BK132" i="6"/>
  <c r="BG161" i="18" s="1"/>
  <c r="BL132" i="6"/>
  <c r="BE242" i="6"/>
  <c r="BC242" i="6"/>
  <c r="DL242" i="6" s="1"/>
  <c r="BE70" i="6"/>
  <c r="BC70" i="6"/>
  <c r="DL70" i="6" s="1"/>
  <c r="BC6" i="6"/>
  <c r="DL6" i="6" s="1"/>
  <c r="BC61" i="6"/>
  <c r="DL61" i="6" s="1"/>
  <c r="BC74" i="6"/>
  <c r="DL74" i="6" s="1"/>
  <c r="BC62" i="6"/>
  <c r="DL62" i="6" s="1"/>
  <c r="BC88" i="6"/>
  <c r="DL88" i="6" s="1"/>
  <c r="BC98" i="6"/>
  <c r="DL98" i="6" s="1"/>
  <c r="BC83" i="6"/>
  <c r="DL83" i="6" s="1"/>
  <c r="BC90" i="6"/>
  <c r="DL90" i="6" s="1"/>
  <c r="BC18" i="6"/>
  <c r="DL18" i="6" s="1"/>
  <c r="P24" i="35" s="1"/>
  <c r="BC57" i="6"/>
  <c r="DL57" i="6" s="1"/>
  <c r="BC103" i="6"/>
  <c r="DL103" i="6" s="1"/>
  <c r="BC31" i="6"/>
  <c r="DL31" i="6" s="1"/>
  <c r="P37" i="35" s="1"/>
  <c r="BE78" i="6"/>
  <c r="BC78" i="6"/>
  <c r="DL78" i="6" s="1"/>
  <c r="CE51" i="6"/>
  <c r="BL51" i="6"/>
  <c r="BK51" i="6"/>
  <c r="BG80" i="18" s="1"/>
  <c r="CD51" i="6"/>
  <c r="BJ51" i="6"/>
  <c r="CD43" i="6"/>
  <c r="BJ43" i="6"/>
  <c r="BL43" i="6"/>
  <c r="BK43" i="6"/>
  <c r="BG72" i="18" s="1"/>
  <c r="CE43" i="6"/>
  <c r="BL39" i="6"/>
  <c r="CD39" i="6"/>
  <c r="BJ39" i="6"/>
  <c r="BK39" i="6"/>
  <c r="BG68" i="18" s="1"/>
  <c r="CE39" i="6"/>
  <c r="BC15" i="6"/>
  <c r="DL15" i="6" s="1"/>
  <c r="P21" i="35" s="1"/>
  <c r="BE15" i="6"/>
  <c r="M21" i="35" s="1"/>
  <c r="BC27" i="6"/>
  <c r="DL27" i="6" s="1"/>
  <c r="P33" i="35" s="1"/>
  <c r="BE27" i="6"/>
  <c r="M33" i="35" s="1"/>
  <c r="BE63" i="6"/>
  <c r="BC63" i="6"/>
  <c r="DL63" i="6" s="1"/>
  <c r="CD59" i="6"/>
  <c r="BJ59" i="6"/>
  <c r="CE59" i="6"/>
  <c r="BK59" i="6"/>
  <c r="BG88" i="18" s="1"/>
  <c r="BL59" i="6"/>
  <c r="CE49" i="6"/>
  <c r="BK49" i="6"/>
  <c r="BG78" i="18" s="1"/>
  <c r="CD49" i="6"/>
  <c r="BJ49" i="6"/>
  <c r="BL49" i="6"/>
  <c r="BE92" i="6"/>
  <c r="BC92" i="6"/>
  <c r="DL92" i="6" s="1"/>
  <c r="CE36" i="6"/>
  <c r="BK36" i="6"/>
  <c r="BG65" i="18" s="1"/>
  <c r="BL36" i="6"/>
  <c r="BJ36" i="6"/>
  <c r="CD36" i="6"/>
  <c r="BJ243" i="6"/>
  <c r="CD243" i="6"/>
  <c r="BL243" i="6"/>
  <c r="BK243" i="6"/>
  <c r="BG272" i="18" s="1"/>
  <c r="CE243" i="6"/>
  <c r="BE241" i="6"/>
  <c r="BC241" i="6"/>
  <c r="DL241" i="6" s="1"/>
  <c r="BL181" i="6"/>
  <c r="BK181" i="6"/>
  <c r="BG210" i="18" s="1"/>
  <c r="CE181" i="6"/>
  <c r="CD181" i="6"/>
  <c r="BJ181" i="6"/>
  <c r="BE227" i="6"/>
  <c r="BC227" i="6"/>
  <c r="DL227" i="6" s="1"/>
  <c r="CD254" i="6"/>
  <c r="BJ254" i="6"/>
  <c r="BK254" i="6"/>
  <c r="BG283" i="18" s="1"/>
  <c r="CE254" i="6"/>
  <c r="BL254" i="6"/>
  <c r="CE231" i="6"/>
  <c r="BK231" i="6"/>
  <c r="BG260" i="18" s="1"/>
  <c r="CD231" i="6"/>
  <c r="BJ231" i="6"/>
  <c r="BL231" i="6"/>
  <c r="CE136" i="6"/>
  <c r="CD136" i="6"/>
  <c r="BJ136" i="6"/>
  <c r="BK136" i="6"/>
  <c r="BG165" i="18" s="1"/>
  <c r="BL136" i="6"/>
  <c r="BE108" i="6"/>
  <c r="BC108" i="6"/>
  <c r="DL108" i="6" s="1"/>
  <c r="CE172" i="6"/>
  <c r="BK172" i="6"/>
  <c r="BG201" i="18" s="1"/>
  <c r="CD172" i="6"/>
  <c r="BJ172" i="6"/>
  <c r="BL172" i="6"/>
  <c r="BC123" i="6"/>
  <c r="DL123" i="6" s="1"/>
  <c r="BE123" i="6"/>
  <c r="CE211" i="6"/>
  <c r="BK211" i="6"/>
  <c r="BG240" i="18" s="1"/>
  <c r="CD211" i="6"/>
  <c r="BJ211" i="6"/>
  <c r="BL211" i="6"/>
  <c r="BL239" i="6"/>
  <c r="CE239" i="6"/>
  <c r="BK239" i="6"/>
  <c r="BG268" i="18" s="1"/>
  <c r="BJ239" i="6"/>
  <c r="CD239" i="6"/>
  <c r="CD113" i="6"/>
  <c r="BJ113" i="6"/>
  <c r="CE113" i="6"/>
  <c r="BK113" i="6"/>
  <c r="BG142" i="18" s="1"/>
  <c r="BL113" i="6"/>
  <c r="CD215" i="6"/>
  <c r="BL215" i="6"/>
  <c r="BJ215" i="6"/>
  <c r="CE215" i="6"/>
  <c r="BK215" i="6"/>
  <c r="BG244" i="18" s="1"/>
  <c r="CD125" i="6"/>
  <c r="BJ125" i="6"/>
  <c r="CE125" i="6"/>
  <c r="BK125" i="6"/>
  <c r="BG154" i="18" s="1"/>
  <c r="BL125" i="6"/>
  <c r="BC220" i="6"/>
  <c r="DL220" i="6" s="1"/>
  <c r="BE220" i="6"/>
  <c r="BE112" i="6"/>
  <c r="BC112" i="6"/>
  <c r="DL112" i="6" s="1"/>
  <c r="BE234" i="6"/>
  <c r="BC234" i="6"/>
  <c r="DL234" i="6" s="1"/>
  <c r="BL131" i="6"/>
  <c r="CD131" i="6"/>
  <c r="BJ131" i="6"/>
  <c r="CE131" i="6"/>
  <c r="BK131" i="6"/>
  <c r="BG160" i="18" s="1"/>
  <c r="BL169" i="6"/>
  <c r="CD169" i="6"/>
  <c r="BJ169" i="6"/>
  <c r="CE169" i="6"/>
  <c r="BK169" i="6"/>
  <c r="BG198" i="18" s="1"/>
  <c r="BE235" i="6"/>
  <c r="BC235" i="6"/>
  <c r="DL235" i="6" s="1"/>
  <c r="BE184" i="6"/>
  <c r="BC184" i="6"/>
  <c r="DL184" i="6" s="1"/>
  <c r="BE177" i="6"/>
  <c r="BC177" i="6"/>
  <c r="DL177" i="6" s="1"/>
  <c r="CE238" i="6"/>
  <c r="BL238" i="6"/>
  <c r="BK238" i="6"/>
  <c r="BG267" i="18" s="1"/>
  <c r="CD238" i="6"/>
  <c r="BJ238" i="6"/>
  <c r="CE60" i="6"/>
  <c r="CD60" i="6"/>
  <c r="BK60" i="6"/>
  <c r="BG89" i="18" s="1"/>
  <c r="BJ60" i="6"/>
  <c r="BL60" i="6"/>
  <c r="BE86" i="6"/>
  <c r="BC86" i="6"/>
  <c r="DL86" i="6" s="1"/>
  <c r="BK83" i="6"/>
  <c r="BG112" i="18" s="1"/>
  <c r="CE83" i="6"/>
  <c r="BJ83" i="6"/>
  <c r="CD83" i="6"/>
  <c r="BL83" i="6"/>
  <c r="CD40" i="6"/>
  <c r="BL40" i="6"/>
  <c r="BJ40" i="6"/>
  <c r="CE40" i="6"/>
  <c r="BK40" i="6"/>
  <c r="BG69" i="18" s="1"/>
  <c r="BK99" i="6"/>
  <c r="BG128" i="18" s="1"/>
  <c r="CD99" i="6"/>
  <c r="BJ99" i="6"/>
  <c r="BL99" i="6"/>
  <c r="CE99" i="6"/>
  <c r="CE58" i="6"/>
  <c r="BK58" i="6"/>
  <c r="BG87" i="18" s="1"/>
  <c r="BL58" i="6"/>
  <c r="CD58" i="6"/>
  <c r="BJ58" i="6"/>
  <c r="BL42" i="6"/>
  <c r="BK42" i="6"/>
  <c r="BG71" i="18" s="1"/>
  <c r="BJ42" i="6"/>
  <c r="CE42" i="6"/>
  <c r="CD42" i="6"/>
  <c r="CE87" i="6"/>
  <c r="BL87" i="6"/>
  <c r="CD87" i="6"/>
  <c r="BK87" i="6"/>
  <c r="BG116" i="18" s="1"/>
  <c r="BJ87" i="6"/>
  <c r="CD46" i="6"/>
  <c r="BK46" i="6"/>
  <c r="BG75" i="18" s="1"/>
  <c r="BJ46" i="6"/>
  <c r="CE46" i="6"/>
  <c r="BL46" i="6"/>
  <c r="BL48" i="6"/>
  <c r="CE48" i="6"/>
  <c r="BK48" i="6"/>
  <c r="BG77" i="18" s="1"/>
  <c r="CD48" i="6"/>
  <c r="BJ48" i="6"/>
  <c r="BE59" i="6"/>
  <c r="BC59" i="6"/>
  <c r="DL59" i="6" s="1"/>
  <c r="BK47" i="6"/>
  <c r="BG76" i="18" s="1"/>
  <c r="CE47" i="6"/>
  <c r="BL47" i="6"/>
  <c r="CD47" i="6"/>
  <c r="BJ47" i="6"/>
  <c r="CD86" i="6"/>
  <c r="CE86" i="6"/>
  <c r="BK86" i="6"/>
  <c r="BG115" i="18" s="1"/>
  <c r="BJ86" i="6"/>
  <c r="BL86" i="6"/>
  <c r="BE54" i="6"/>
  <c r="BC54" i="6"/>
  <c r="DL54" i="6" s="1"/>
  <c r="BK38" i="6"/>
  <c r="BG67" i="18" s="1"/>
  <c r="CE38" i="6"/>
  <c r="BL38" i="6"/>
  <c r="BJ38" i="6"/>
  <c r="CD38" i="6"/>
  <c r="BJ34" i="6"/>
  <c r="CE34" i="6"/>
  <c r="CD34" i="6"/>
  <c r="BK34" i="6"/>
  <c r="BG63" i="18" s="1"/>
  <c r="BL34" i="6"/>
  <c r="CE55" i="6"/>
  <c r="BK55" i="6"/>
  <c r="BG84" i="18" s="1"/>
  <c r="CD55" i="6"/>
  <c r="BJ55" i="6"/>
  <c r="BL55" i="6"/>
  <c r="BC39" i="6"/>
  <c r="DL39" i="6" s="1"/>
  <c r="P45" i="35" s="1"/>
  <c r="BE39" i="6"/>
  <c r="M45" i="35" s="1"/>
  <c r="BE75" i="6"/>
  <c r="BC75" i="6"/>
  <c r="DL75" i="6" s="1"/>
  <c r="CE91" i="6"/>
  <c r="CD91" i="6"/>
  <c r="BJ91" i="6"/>
  <c r="BL91" i="6"/>
  <c r="BK91" i="6"/>
  <c r="BG120" i="18" s="1"/>
  <c r="CD66" i="6"/>
  <c r="BJ66" i="6"/>
  <c r="CE66" i="6"/>
  <c r="BK66" i="6"/>
  <c r="BG95" i="18" s="1"/>
  <c r="BL66" i="6"/>
  <c r="CE103" i="6"/>
  <c r="BL103" i="6"/>
  <c r="BK103" i="6"/>
  <c r="BG132" i="18" s="1"/>
  <c r="CD103" i="6"/>
  <c r="BJ103" i="6"/>
  <c r="BE44" i="6"/>
  <c r="M50" i="35" s="1"/>
  <c r="BC44" i="6"/>
  <c r="DL44" i="6" s="1"/>
  <c r="P50" i="35" s="1"/>
  <c r="CE8" i="6"/>
  <c r="BK8" i="6"/>
  <c r="BG37" i="18" s="1"/>
  <c r="CD8" i="6"/>
  <c r="BJ8" i="6"/>
  <c r="BL8" i="6"/>
  <c r="BL32" i="6"/>
  <c r="CE32" i="6"/>
  <c r="BK32" i="6"/>
  <c r="BG61" i="18" s="1"/>
  <c r="CD32" i="6"/>
  <c r="BJ32" i="6"/>
  <c r="CE27" i="6"/>
  <c r="BK27" i="6"/>
  <c r="BG56" i="18" s="1"/>
  <c r="CD27" i="6"/>
  <c r="BJ27" i="6"/>
  <c r="BL27" i="6"/>
  <c r="CE20" i="6"/>
  <c r="CD20" i="6"/>
  <c r="BJ20" i="6"/>
  <c r="BK20" i="6"/>
  <c r="BG49" i="18" s="1"/>
  <c r="BL20" i="6"/>
  <c r="CE22" i="6"/>
  <c r="BK22" i="6"/>
  <c r="BG51" i="18" s="1"/>
  <c r="CD22" i="6"/>
  <c r="BJ22" i="6"/>
  <c r="BL22" i="6"/>
  <c r="CD23" i="6"/>
  <c r="BJ23" i="6"/>
  <c r="CE23" i="6"/>
  <c r="BK23" i="6"/>
  <c r="BG52" i="18" s="1"/>
  <c r="BL23" i="6"/>
  <c r="BC19" i="6"/>
  <c r="DL19" i="6" s="1"/>
  <c r="P25" i="35" s="1"/>
  <c r="BE19" i="6"/>
  <c r="M25" i="35" s="1"/>
  <c r="CE77" i="6"/>
  <c r="BK77" i="6"/>
  <c r="BG106" i="18" s="1"/>
  <c r="CD77" i="6"/>
  <c r="BJ77" i="6"/>
  <c r="BL77" i="6"/>
  <c r="BL28" i="6"/>
  <c r="BJ28" i="6"/>
  <c r="CD28" i="6"/>
  <c r="CE28" i="6"/>
  <c r="BK28" i="6"/>
  <c r="BG57" i="18" s="1"/>
  <c r="BE84" i="6"/>
  <c r="BC84" i="6"/>
  <c r="DL84" i="6" s="1"/>
  <c r="CD89" i="6"/>
  <c r="BJ89" i="6"/>
  <c r="BK89" i="6"/>
  <c r="BG118" i="18" s="1"/>
  <c r="CE89" i="6"/>
  <c r="BL89" i="6"/>
  <c r="CE69" i="6"/>
  <c r="BK69" i="6"/>
  <c r="BG98" i="18" s="1"/>
  <c r="CD69" i="6"/>
  <c r="BJ69" i="6"/>
  <c r="BL69" i="6"/>
  <c r="CE6" i="6"/>
  <c r="BK6" i="6"/>
  <c r="BG35" i="18" s="1"/>
  <c r="CD6" i="6"/>
  <c r="BJ6" i="6"/>
  <c r="BL6" i="6"/>
  <c r="BL25" i="6"/>
  <c r="CE25" i="6"/>
  <c r="BK25" i="6"/>
  <c r="BG54" i="18" s="1"/>
  <c r="CD25" i="6"/>
  <c r="BJ25" i="6"/>
  <c r="CE37" i="6"/>
  <c r="BK37" i="6"/>
  <c r="BG66" i="18" s="1"/>
  <c r="CD37" i="6"/>
  <c r="BJ37" i="6"/>
  <c r="BL37" i="6"/>
  <c r="BC29" i="6"/>
  <c r="DL29" i="6" s="1"/>
  <c r="P35" i="35" s="1"/>
  <c r="BE29" i="6"/>
  <c r="M35" i="35" s="1"/>
  <c r="BJ68" i="6"/>
  <c r="CD68" i="6"/>
  <c r="CE68" i="6"/>
  <c r="BK68" i="6"/>
  <c r="BG97" i="18" s="1"/>
  <c r="BL68" i="6"/>
  <c r="CE17" i="6"/>
  <c r="BK17" i="6"/>
  <c r="BG46" i="18" s="1"/>
  <c r="BJ17" i="6"/>
  <c r="BL17" i="6"/>
  <c r="CD17" i="6"/>
  <c r="BE73" i="6"/>
  <c r="BC73" i="6"/>
  <c r="DL73" i="6" s="1"/>
  <c r="CE81" i="6"/>
  <c r="BK81" i="6"/>
  <c r="BG110" i="18" s="1"/>
  <c r="CD81" i="6"/>
  <c r="BJ81" i="6"/>
  <c r="BL81" i="6"/>
  <c r="BL80" i="6"/>
  <c r="CE80" i="6"/>
  <c r="BK80" i="6"/>
  <c r="BG109" i="18" s="1"/>
  <c r="BJ80" i="6"/>
  <c r="CD80" i="6"/>
  <c r="BJ52" i="6"/>
  <c r="BL52" i="6"/>
  <c r="CD52" i="6"/>
  <c r="CE52" i="6"/>
  <c r="BK52" i="6"/>
  <c r="BG81" i="18" s="1"/>
  <c r="BE13" i="6"/>
  <c r="M19" i="35" s="1"/>
  <c r="BC13" i="6"/>
  <c r="DL13" i="6" s="1"/>
  <c r="P19" i="35" s="1"/>
  <c r="BC81" i="6"/>
  <c r="DL81" i="6" s="1"/>
  <c r="BE81" i="6"/>
  <c r="BL100" i="6"/>
  <c r="BJ100" i="6"/>
  <c r="CE100" i="6"/>
  <c r="BK100" i="6"/>
  <c r="BG129" i="18" s="1"/>
  <c r="CD100" i="6"/>
  <c r="BC24" i="6"/>
  <c r="DL24" i="6" s="1"/>
  <c r="P30" i="35" s="1"/>
  <c r="BE24" i="6"/>
  <c r="M30" i="35" s="1"/>
  <c r="CE129" i="6"/>
  <c r="CD129" i="6"/>
  <c r="BJ129" i="6"/>
  <c r="BK129" i="6"/>
  <c r="BG158" i="18" s="1"/>
  <c r="BL129" i="6"/>
  <c r="BE243" i="6"/>
  <c r="BC243" i="6"/>
  <c r="DL243" i="6" s="1"/>
  <c r="BE207" i="6"/>
  <c r="BC207" i="6"/>
  <c r="DL207" i="6" s="1"/>
  <c r="BE155" i="6"/>
  <c r="BC155" i="6"/>
  <c r="DL155" i="6" s="1"/>
  <c r="BC118" i="6"/>
  <c r="DL118" i="6" s="1"/>
  <c r="BE118" i="6"/>
  <c r="CD241" i="6"/>
  <c r="BJ241" i="6"/>
  <c r="BL241" i="6"/>
  <c r="CE241" i="6"/>
  <c r="BK241" i="6"/>
  <c r="BG270" i="18" s="1"/>
  <c r="BK205" i="6"/>
  <c r="BG234" i="18" s="1"/>
  <c r="CE205" i="6"/>
  <c r="BL205" i="6"/>
  <c r="CD205" i="6"/>
  <c r="BJ205" i="6"/>
  <c r="BE153" i="6"/>
  <c r="BC153" i="6"/>
  <c r="DL153" i="6" s="1"/>
  <c r="BK213" i="6"/>
  <c r="BG242" i="18" s="1"/>
  <c r="BL213" i="6"/>
  <c r="BJ213" i="6"/>
  <c r="CD213" i="6"/>
  <c r="CE213" i="6"/>
  <c r="BE168" i="6"/>
  <c r="BC168" i="6"/>
  <c r="DL168" i="6" s="1"/>
  <c r="CD202" i="6"/>
  <c r="BL202" i="6"/>
  <c r="CE202" i="6"/>
  <c r="BK202" i="6"/>
  <c r="BG231" i="18" s="1"/>
  <c r="BJ202" i="6"/>
  <c r="BE149" i="6"/>
  <c r="BC149" i="6"/>
  <c r="DL149" i="6" s="1"/>
  <c r="BE139" i="6"/>
  <c r="BC139" i="6"/>
  <c r="DL139" i="6" s="1"/>
  <c r="BE190" i="6"/>
  <c r="BC190" i="6"/>
  <c r="DL190" i="6" s="1"/>
  <c r="BJ253" i="6"/>
  <c r="CD253" i="6"/>
  <c r="BL253" i="6"/>
  <c r="CE253" i="6"/>
  <c r="BK253" i="6"/>
  <c r="BG282" i="18" s="1"/>
  <c r="CE182" i="6"/>
  <c r="BK182" i="6"/>
  <c r="BG211" i="18" s="1"/>
  <c r="BJ182" i="6"/>
  <c r="BL182" i="6"/>
  <c r="CD182" i="6"/>
  <c r="BC181" i="6"/>
  <c r="DL181" i="6" s="1"/>
  <c r="BE181" i="6"/>
  <c r="BJ227" i="6"/>
  <c r="CD227" i="6"/>
  <c r="BL227" i="6"/>
  <c r="CE227" i="6"/>
  <c r="BK227" i="6"/>
  <c r="BG256" i="18" s="1"/>
  <c r="BE206" i="6"/>
  <c r="BC206" i="6"/>
  <c r="DL206" i="6" s="1"/>
  <c r="BE246" i="6"/>
  <c r="BC246" i="6"/>
  <c r="DL246" i="6" s="1"/>
  <c r="CD128" i="6"/>
  <c r="BL128" i="6"/>
  <c r="BJ128" i="6"/>
  <c r="CE128" i="6"/>
  <c r="BK128" i="6"/>
  <c r="BG157" i="18" s="1"/>
  <c r="BE229" i="6"/>
  <c r="BC229" i="6"/>
  <c r="DL229" i="6" s="1"/>
  <c r="BC197" i="6"/>
  <c r="DL197" i="6" s="1"/>
  <c r="BE197" i="6"/>
  <c r="BE141" i="6"/>
  <c r="BC141" i="6"/>
  <c r="DL141" i="6" s="1"/>
  <c r="BL151" i="6"/>
  <c r="BJ151" i="6"/>
  <c r="BK151" i="6"/>
  <c r="BG180" i="18" s="1"/>
  <c r="CD151" i="6"/>
  <c r="CE151" i="6"/>
  <c r="CE252" i="6"/>
  <c r="BK252" i="6"/>
  <c r="BG281" i="18" s="1"/>
  <c r="CD252" i="6"/>
  <c r="BJ252" i="6"/>
  <c r="BL252" i="6"/>
  <c r="CE209" i="6"/>
  <c r="CD209" i="6"/>
  <c r="BJ209" i="6"/>
  <c r="BL209" i="6"/>
  <c r="BK209" i="6"/>
  <c r="BG238" i="18" s="1"/>
  <c r="BE158" i="6"/>
  <c r="BC158" i="6"/>
  <c r="DL158" i="6" s="1"/>
  <c r="BL219" i="6"/>
  <c r="CE219" i="6"/>
  <c r="BK219" i="6"/>
  <c r="BG248" i="18" s="1"/>
  <c r="BJ219" i="6"/>
  <c r="CD219" i="6"/>
  <c r="BE219" i="6"/>
  <c r="BC219" i="6"/>
  <c r="DL219" i="6" s="1"/>
  <c r="BE195" i="6"/>
  <c r="BC195" i="6"/>
  <c r="DL195" i="6" s="1"/>
  <c r="CE137" i="6"/>
  <c r="BK137" i="6"/>
  <c r="BG166" i="18" s="1"/>
  <c r="BJ137" i="6"/>
  <c r="CD137" i="6"/>
  <c r="BL137" i="6"/>
  <c r="BE120" i="6"/>
  <c r="BC120" i="6"/>
  <c r="DL120" i="6" s="1"/>
  <c r="BK144" i="6"/>
  <c r="BG173" i="18" s="1"/>
  <c r="CE144" i="6"/>
  <c r="BL144" i="6"/>
  <c r="CD144" i="6"/>
  <c r="BJ144" i="6"/>
  <c r="CD216" i="6"/>
  <c r="BJ216" i="6"/>
  <c r="BK216" i="6"/>
  <c r="BG245" i="18" s="1"/>
  <c r="CE216" i="6"/>
  <c r="BL216" i="6"/>
  <c r="BE135" i="6"/>
  <c r="BC135" i="6"/>
  <c r="DL135" i="6" s="1"/>
  <c r="BE154" i="6"/>
  <c r="BC154" i="6"/>
  <c r="DL154" i="6" s="1"/>
  <c r="CD154" i="6"/>
  <c r="BJ154" i="6"/>
  <c r="CE154" i="6"/>
  <c r="BK154" i="6"/>
  <c r="BG183" i="18" s="1"/>
  <c r="BL154" i="6"/>
  <c r="BE247" i="6"/>
  <c r="BC247" i="6"/>
  <c r="DL247" i="6" s="1"/>
  <c r="CD210" i="6"/>
  <c r="BJ210" i="6"/>
  <c r="BL210" i="6"/>
  <c r="CE210" i="6"/>
  <c r="BK210" i="6"/>
  <c r="BG239" i="18" s="1"/>
  <c r="BE223" i="6"/>
  <c r="BC223" i="6"/>
  <c r="DL223" i="6" s="1"/>
  <c r="CE114" i="6"/>
  <c r="CD114" i="6"/>
  <c r="BJ114" i="6"/>
  <c r="BK114" i="6"/>
  <c r="BG143" i="18" s="1"/>
  <c r="BL114" i="6"/>
  <c r="CE147" i="6"/>
  <c r="BK147" i="6"/>
  <c r="BG176" i="18" s="1"/>
  <c r="BJ147" i="6"/>
  <c r="BL147" i="6"/>
  <c r="CD147" i="6"/>
  <c r="BE147" i="6"/>
  <c r="BC147" i="6"/>
  <c r="DL147" i="6" s="1"/>
  <c r="BE189" i="6"/>
  <c r="BC189" i="6"/>
  <c r="DL189" i="6" s="1"/>
  <c r="CE174" i="6"/>
  <c r="BK174" i="6"/>
  <c r="BG203" i="18" s="1"/>
  <c r="CD174" i="6"/>
  <c r="BJ174" i="6"/>
  <c r="BL174" i="6"/>
  <c r="CE138" i="6"/>
  <c r="BK138" i="6"/>
  <c r="BG167" i="18" s="1"/>
  <c r="BL138" i="6"/>
  <c r="CD138" i="6"/>
  <c r="BJ138" i="6"/>
  <c r="BK122" i="6"/>
  <c r="BG151" i="18" s="1"/>
  <c r="BL122" i="6"/>
  <c r="BJ122" i="6"/>
  <c r="CD122" i="6"/>
  <c r="CE122" i="6"/>
  <c r="BC160" i="6"/>
  <c r="DL160" i="6" s="1"/>
  <c r="BE160" i="6"/>
  <c r="BE244" i="6"/>
  <c r="BC244" i="6"/>
  <c r="DL244" i="6" s="1"/>
  <c r="CE221" i="6"/>
  <c r="BK221" i="6"/>
  <c r="BG250" i="18" s="1"/>
  <c r="CD221" i="6"/>
  <c r="BJ221" i="6"/>
  <c r="BL221" i="6"/>
  <c r="BE221" i="6"/>
  <c r="BC221" i="6"/>
  <c r="DL221" i="6" s="1"/>
  <c r="CE175" i="6"/>
  <c r="BK175" i="6"/>
  <c r="BG204" i="18" s="1"/>
  <c r="CD175" i="6"/>
  <c r="BJ175" i="6"/>
  <c r="BL175" i="6"/>
  <c r="CD109" i="6"/>
  <c r="BJ109" i="6"/>
  <c r="CE109" i="6"/>
  <c r="BK109" i="6"/>
  <c r="BG138" i="18" s="1"/>
  <c r="BL109" i="6"/>
  <c r="BE200" i="6"/>
  <c r="BC200" i="6"/>
  <c r="DL200" i="6" s="1"/>
  <c r="BL248" i="6"/>
  <c r="BK248" i="6"/>
  <c r="BG277" i="18" s="1"/>
  <c r="CD248" i="6"/>
  <c r="BJ248" i="6"/>
  <c r="CE248" i="6"/>
  <c r="BE194" i="6"/>
  <c r="BC194" i="6"/>
  <c r="DL194" i="6" s="1"/>
  <c r="CE220" i="6"/>
  <c r="BK220" i="6"/>
  <c r="BG249" i="18" s="1"/>
  <c r="CD220" i="6"/>
  <c r="BJ220" i="6"/>
  <c r="BL220" i="6"/>
  <c r="BL226" i="6"/>
  <c r="BK226" i="6"/>
  <c r="BG255" i="18" s="1"/>
  <c r="CD226" i="6"/>
  <c r="BJ226" i="6"/>
  <c r="CE226" i="6"/>
  <c r="BE192" i="6"/>
  <c r="BC192" i="6"/>
  <c r="DL192" i="6" s="1"/>
  <c r="BL234" i="6"/>
  <c r="CD234" i="6"/>
  <c r="BJ234" i="6"/>
  <c r="CE234" i="6"/>
  <c r="BK234" i="6"/>
  <c r="BG263" i="18" s="1"/>
  <c r="BE199" i="6"/>
  <c r="BC199" i="6"/>
  <c r="DL199" i="6" s="1"/>
  <c r="BE245" i="6"/>
  <c r="BC245" i="6"/>
  <c r="DL245" i="6" s="1"/>
  <c r="BK163" i="6"/>
  <c r="BG192" i="18" s="1"/>
  <c r="BL163" i="6"/>
  <c r="BJ163" i="6"/>
  <c r="CD163" i="6"/>
  <c r="CE163" i="6"/>
  <c r="BC236" i="6"/>
  <c r="DL236" i="6" s="1"/>
  <c r="BE236" i="6"/>
  <c r="CD117" i="6"/>
  <c r="BJ117" i="6"/>
  <c r="BK117" i="6"/>
  <c r="BG146" i="18" s="1"/>
  <c r="CE117" i="6"/>
  <c r="BL117" i="6"/>
  <c r="BJ249" i="6"/>
  <c r="CD249" i="6"/>
  <c r="BL249" i="6"/>
  <c r="CE249" i="6"/>
  <c r="BK249" i="6"/>
  <c r="BG278" i="18" s="1"/>
  <c r="BE218" i="6"/>
  <c r="BC218" i="6"/>
  <c r="DL218" i="6" s="1"/>
  <c r="CE187" i="6"/>
  <c r="BK187" i="6"/>
  <c r="BG216" i="18" s="1"/>
  <c r="CD187" i="6"/>
  <c r="BJ187" i="6"/>
  <c r="BL187" i="6"/>
  <c r="CE235" i="6"/>
  <c r="CD235" i="6"/>
  <c r="BK235" i="6"/>
  <c r="BG264" i="18" s="1"/>
  <c r="BJ235" i="6"/>
  <c r="BL235" i="6"/>
  <c r="BK224" i="6"/>
  <c r="BG253" i="18" s="1"/>
  <c r="BJ224" i="6"/>
  <c r="CE224" i="6"/>
  <c r="CD224" i="6"/>
  <c r="BL224" i="6"/>
  <c r="BE145" i="6"/>
  <c r="BC145" i="6"/>
  <c r="DL145" i="6" s="1"/>
  <c r="BC204" i="6"/>
  <c r="DL204" i="6" s="1"/>
  <c r="BE204" i="6"/>
  <c r="BE106" i="6"/>
  <c r="BC106" i="6"/>
  <c r="DL106" i="6" s="1"/>
  <c r="BE196" i="6"/>
  <c r="BC196" i="6"/>
  <c r="DL196" i="6" s="1"/>
  <c r="CD196" i="6"/>
  <c r="BJ196" i="6"/>
  <c r="BK196" i="6"/>
  <c r="BG225" i="18" s="1"/>
  <c r="CE196" i="6"/>
  <c r="BL196" i="6"/>
  <c r="CE193" i="6"/>
  <c r="BK193" i="6"/>
  <c r="BG222" i="18" s="1"/>
  <c r="BJ193" i="6"/>
  <c r="CD193" i="6"/>
  <c r="BL193" i="6"/>
  <c r="BJ143" i="6"/>
  <c r="BK143" i="6"/>
  <c r="BG172" i="18" s="1"/>
  <c r="BL143" i="6"/>
  <c r="CD143" i="6"/>
  <c r="CE143" i="6"/>
  <c r="CE177" i="6"/>
  <c r="BK177" i="6"/>
  <c r="BG206" i="18" s="1"/>
  <c r="BL177" i="6"/>
  <c r="CD177" i="6"/>
  <c r="BJ177" i="6"/>
  <c r="CD212" i="6"/>
  <c r="BJ212" i="6"/>
  <c r="CE212" i="6"/>
  <c r="BL212" i="6"/>
  <c r="BK212" i="6"/>
  <c r="BG241" i="18" s="1"/>
  <c r="BC238" i="6"/>
  <c r="DL238" i="6" s="1"/>
  <c r="BE238" i="6"/>
  <c r="CE110" i="6"/>
  <c r="CD110" i="6"/>
  <c r="BJ110" i="6"/>
  <c r="BK110" i="6"/>
  <c r="BG139" i="18" s="1"/>
  <c r="BL110" i="6"/>
  <c r="BE132" i="6"/>
  <c r="BC132" i="6"/>
  <c r="DL132" i="6" s="1"/>
  <c r="CD242" i="6"/>
  <c r="CE242" i="6"/>
  <c r="BK242" i="6"/>
  <c r="BG271" i="18" s="1"/>
  <c r="BJ242" i="6"/>
  <c r="BL242" i="6"/>
  <c r="CE33" i="6"/>
  <c r="BK33" i="6"/>
  <c r="BG62" i="18" s="1"/>
  <c r="CD33" i="6"/>
  <c r="BJ33" i="6"/>
  <c r="BL33" i="6"/>
  <c r="BE21" i="6"/>
  <c r="M27" i="35" s="1"/>
  <c r="BC21" i="6"/>
  <c r="DL21" i="6" s="1"/>
  <c r="P27" i="35" s="1"/>
  <c r="BC97" i="6"/>
  <c r="DL97" i="6" s="1"/>
  <c r="BE97" i="6"/>
  <c r="BC95" i="6"/>
  <c r="DL95" i="6" s="1"/>
  <c r="BE95" i="6"/>
  <c r="BC40" i="6"/>
  <c r="DL40" i="6" s="1"/>
  <c r="P46" i="35" s="1"/>
  <c r="BC69" i="6"/>
  <c r="DL69" i="6" s="1"/>
  <c r="BC67" i="6"/>
  <c r="DL67" i="6" s="1"/>
  <c r="BC22" i="6"/>
  <c r="DL22" i="6" s="1"/>
  <c r="P28" i="35" s="1"/>
  <c r="BC96" i="6"/>
  <c r="DL96" i="6" s="1"/>
  <c r="BC37" i="6"/>
  <c r="DL37" i="6" s="1"/>
  <c r="P43" i="35" s="1"/>
  <c r="BC91" i="6"/>
  <c r="DL91" i="6" s="1"/>
  <c r="BC26" i="6"/>
  <c r="DL26" i="6" s="1"/>
  <c r="P32" i="35" s="1"/>
  <c r="BC25" i="6"/>
  <c r="DL25" i="6" s="1"/>
  <c r="P31" i="35" s="1"/>
  <c r="BC89" i="6"/>
  <c r="DL89" i="6" s="1"/>
  <c r="BC10" i="6"/>
  <c r="DL10" i="6" s="1"/>
  <c r="P16" i="35" s="1"/>
  <c r="BC71" i="6"/>
  <c r="DL71" i="6" s="1"/>
  <c r="BE5" i="6"/>
  <c r="CG5" i="6"/>
  <c r="CE5" i="6"/>
  <c r="CD5" i="6"/>
  <c r="BL5" i="6"/>
  <c r="BN5" i="6"/>
  <c r="BM5" i="6"/>
  <c r="BO5" i="6"/>
  <c r="BJ5" i="6"/>
  <c r="BK5" i="6"/>
  <c r="BG34" i="18" s="1"/>
  <c r="CJ115" i="6" l="1"/>
  <c r="CK115" i="6" s="1"/>
  <c r="CJ192" i="6"/>
  <c r="CK192" i="6" s="1"/>
  <c r="CK212" i="6"/>
  <c r="CL212" i="6" s="1"/>
  <c r="DM47" i="6"/>
  <c r="CK244" i="6"/>
  <c r="CL244" i="6" s="1"/>
  <c r="CK196" i="6"/>
  <c r="CL196" i="6" s="1"/>
  <c r="CM196" i="6" s="1"/>
  <c r="CL204" i="6"/>
  <c r="CM204" i="6" s="1"/>
  <c r="CL60" i="6"/>
  <c r="CM60" i="6" s="1"/>
  <c r="CM242" i="6"/>
  <c r="CN242" i="6" s="1"/>
  <c r="CO242" i="6" s="1"/>
  <c r="CL166" i="6"/>
  <c r="CM166" i="6" s="1"/>
  <c r="CM110" i="6"/>
  <c r="CN110" i="6" s="1"/>
  <c r="CO110" i="6" s="1"/>
  <c r="CK225" i="6"/>
  <c r="CK177" i="6"/>
  <c r="CL177" i="6" s="1"/>
  <c r="CL143" i="6"/>
  <c r="CK235" i="6"/>
  <c r="CL235" i="6" s="1"/>
  <c r="CM235" i="6" s="1"/>
  <c r="CH235" i="6" s="1"/>
  <c r="CL131" i="6"/>
  <c r="CM131" i="6" s="1"/>
  <c r="CK133" i="6"/>
  <c r="CK162" i="6"/>
  <c r="CK117" i="6"/>
  <c r="CK160" i="6"/>
  <c r="CK138" i="6"/>
  <c r="CL138" i="6" s="1"/>
  <c r="CM138" i="6" s="1"/>
  <c r="CK135" i="6"/>
  <c r="CL135" i="6" s="1"/>
  <c r="CL216" i="6"/>
  <c r="CM216" i="6" s="1"/>
  <c r="CL144" i="6"/>
  <c r="CM144" i="6" s="1"/>
  <c r="CK124" i="6"/>
  <c r="CL124" i="6" s="1"/>
  <c r="CK119" i="6"/>
  <c r="CL119" i="6" s="1"/>
  <c r="CL171" i="6"/>
  <c r="CL17" i="6"/>
  <c r="CM17" i="6" s="1"/>
  <c r="CL56" i="6"/>
  <c r="CK5" i="6"/>
  <c r="CL77" i="6"/>
  <c r="CM77" i="6" s="1"/>
  <c r="CL70" i="6"/>
  <c r="CM70" i="6" s="1"/>
  <c r="CK79" i="6"/>
  <c r="CL79" i="6" s="1"/>
  <c r="CM79" i="6" s="1"/>
  <c r="CL58" i="6"/>
  <c r="CM58" i="6" s="1"/>
  <c r="CH58" i="6" s="1"/>
  <c r="CK51" i="6"/>
  <c r="CL51" i="6" s="1"/>
  <c r="CK238" i="6"/>
  <c r="CL238" i="6" s="1"/>
  <c r="CM238" i="6" s="1"/>
  <c r="CK126" i="6"/>
  <c r="CL126" i="6" s="1"/>
  <c r="CM126" i="6" s="1"/>
  <c r="CN126" i="6" s="1"/>
  <c r="CO126" i="6" s="1"/>
  <c r="CP126" i="6" s="1"/>
  <c r="CQ126" i="6" s="1"/>
  <c r="CR126" i="6" s="1"/>
  <c r="CK187" i="6"/>
  <c r="CL187" i="6" s="1"/>
  <c r="CK218" i="6"/>
  <c r="CL218" i="6" s="1"/>
  <c r="CL210" i="6"/>
  <c r="CM210" i="6" s="1"/>
  <c r="CL154" i="6"/>
  <c r="CM154" i="6" s="1"/>
  <c r="CL252" i="6"/>
  <c r="CM252" i="6" s="1"/>
  <c r="CK190" i="6"/>
  <c r="CL190" i="6" s="1"/>
  <c r="CK159" i="6"/>
  <c r="CL159" i="6" s="1"/>
  <c r="CK155" i="6"/>
  <c r="CL155" i="6" s="1"/>
  <c r="CK71" i="6"/>
  <c r="CL71" i="6" s="1"/>
  <c r="CK130" i="6"/>
  <c r="CL251" i="6"/>
  <c r="CL165" i="6"/>
  <c r="CL176" i="6"/>
  <c r="CL170" i="6"/>
  <c r="CM170" i="6" s="1"/>
  <c r="CK226" i="6"/>
  <c r="CL248" i="6"/>
  <c r="CM248" i="6" s="1"/>
  <c r="CK239" i="6"/>
  <c r="CL239" i="6" s="1"/>
  <c r="CM239" i="6" s="1"/>
  <c r="CH239" i="6" s="1"/>
  <c r="CL109" i="6"/>
  <c r="CM109" i="6" s="1"/>
  <c r="CH109" i="6" s="1"/>
  <c r="CL147" i="6"/>
  <c r="CK114" i="6"/>
  <c r="CL114" i="6" s="1"/>
  <c r="CM114" i="6" s="1"/>
  <c r="CK140" i="6"/>
  <c r="CK240" i="6"/>
  <c r="CL240" i="6" s="1"/>
  <c r="CL137" i="6"/>
  <c r="CM137" i="6" s="1"/>
  <c r="CL104" i="6"/>
  <c r="CL150" i="6"/>
  <c r="CM150" i="6" s="1"/>
  <c r="CK181" i="6"/>
  <c r="CL181" i="6" s="1"/>
  <c r="CM181" i="6" s="1"/>
  <c r="CL202" i="6"/>
  <c r="CK7" i="6"/>
  <c r="CL64" i="6"/>
  <c r="CM64" i="6" s="1"/>
  <c r="CL81" i="6"/>
  <c r="CM81" i="6" s="1"/>
  <c r="CH81" i="6" s="1"/>
  <c r="CK24" i="6"/>
  <c r="CL24" i="6" s="1"/>
  <c r="CM24" i="6" s="1"/>
  <c r="CL23" i="6"/>
  <c r="CM23" i="6" s="1"/>
  <c r="CK20" i="6"/>
  <c r="CL20" i="6" s="1"/>
  <c r="CK15" i="6"/>
  <c r="CK82" i="6"/>
  <c r="CL75" i="6"/>
  <c r="CM75" i="6" s="1"/>
  <c r="CH75" i="6" s="1"/>
  <c r="CL48" i="6"/>
  <c r="CM48" i="6" s="1"/>
  <c r="CN48" i="6" s="1"/>
  <c r="CL161" i="6"/>
  <c r="CK254" i="6"/>
  <c r="CL254" i="6" s="1"/>
  <c r="CL129" i="6"/>
  <c r="CM129" i="6" s="1"/>
  <c r="CN129" i="6" s="1"/>
  <c r="CO129" i="6" s="1"/>
  <c r="CL66" i="6"/>
  <c r="CM66" i="6" s="1"/>
  <c r="CL54" i="6"/>
  <c r="CK98" i="6"/>
  <c r="CK217" i="6"/>
  <c r="CK193" i="6"/>
  <c r="CL193" i="6" s="1"/>
  <c r="CL214" i="6"/>
  <c r="CM214" i="6" s="1"/>
  <c r="CN214" i="6" s="1"/>
  <c r="CK145" i="6"/>
  <c r="CK236" i="6"/>
  <c r="CK163" i="6"/>
  <c r="CK156" i="6"/>
  <c r="CK220" i="6"/>
  <c r="CL152" i="6"/>
  <c r="CM152" i="6" s="1"/>
  <c r="CK208" i="6"/>
  <c r="CK111" i="6"/>
  <c r="CK183" i="6"/>
  <c r="CL183" i="6" s="1"/>
  <c r="CM183" i="6" s="1"/>
  <c r="CN183" i="6" s="1"/>
  <c r="CK175" i="6"/>
  <c r="CL175" i="6" s="1"/>
  <c r="CM175" i="6" s="1"/>
  <c r="CN175" i="6" s="1"/>
  <c r="CK174" i="6"/>
  <c r="CK189" i="6"/>
  <c r="CL189" i="6" s="1"/>
  <c r="CK230" i="6"/>
  <c r="CK148" i="6"/>
  <c r="CL186" i="6"/>
  <c r="CL123" i="6"/>
  <c r="CK201" i="6"/>
  <c r="CL201" i="6" s="1"/>
  <c r="CL142" i="6"/>
  <c r="CM142" i="6" s="1"/>
  <c r="CH142" i="6" s="1"/>
  <c r="CK191" i="6"/>
  <c r="CL191" i="6" s="1"/>
  <c r="CM191" i="6" s="1"/>
  <c r="CN191" i="6" s="1"/>
  <c r="CL151" i="6"/>
  <c r="CK228" i="6"/>
  <c r="CK127" i="6"/>
  <c r="CL246" i="6"/>
  <c r="CL182" i="6"/>
  <c r="CK149" i="6"/>
  <c r="CK153" i="6"/>
  <c r="CK203" i="6"/>
  <c r="CL203" i="6" s="1"/>
  <c r="CM203" i="6" s="1"/>
  <c r="CH203" i="6" s="1"/>
  <c r="CL146" i="6"/>
  <c r="CM146" i="6" s="1"/>
  <c r="CL178" i="6"/>
  <c r="CK241" i="6"/>
  <c r="CL241" i="6" s="1"/>
  <c r="CL157" i="6"/>
  <c r="CK207" i="6"/>
  <c r="CL207" i="6" s="1"/>
  <c r="CL57" i="6"/>
  <c r="CK73" i="6"/>
  <c r="CL101" i="6"/>
  <c r="CK93" i="6"/>
  <c r="CL93" i="6" s="1"/>
  <c r="CM93" i="6" s="1"/>
  <c r="CH93" i="6" s="1"/>
  <c r="CL68" i="6"/>
  <c r="CK89" i="6"/>
  <c r="CL89" i="6" s="1"/>
  <c r="CL65" i="6"/>
  <c r="CL9" i="6"/>
  <c r="CL19" i="6"/>
  <c r="CK11" i="6"/>
  <c r="CK10" i="6"/>
  <c r="CL10" i="6" s="1"/>
  <c r="CL62" i="6"/>
  <c r="CL63" i="6"/>
  <c r="CL50" i="6"/>
  <c r="CL78" i="6"/>
  <c r="CL106" i="6"/>
  <c r="CK245" i="6"/>
  <c r="CL245" i="6" s="1"/>
  <c r="CL222" i="6"/>
  <c r="CL234" i="6"/>
  <c r="CL194" i="6"/>
  <c r="CK215" i="6"/>
  <c r="CL215" i="6" s="1"/>
  <c r="CL113" i="6"/>
  <c r="CK122" i="6"/>
  <c r="CL122" i="6" s="1"/>
  <c r="CK232" i="6"/>
  <c r="CL172" i="6"/>
  <c r="CM172" i="6" s="1"/>
  <c r="CL141" i="6"/>
  <c r="CK229" i="6"/>
  <c r="CL229" i="6" s="1"/>
  <c r="CK52" i="6"/>
  <c r="CK26" i="6"/>
  <c r="CL184" i="6"/>
  <c r="CM184" i="6" s="1"/>
  <c r="CN184" i="6" s="1"/>
  <c r="CO184" i="6" s="1"/>
  <c r="CM249" i="6"/>
  <c r="CH249" i="6" s="1"/>
  <c r="CL164" i="6"/>
  <c r="CM164" i="6" s="1"/>
  <c r="CL125" i="6"/>
  <c r="CM125" i="6" s="1"/>
  <c r="CL108" i="6"/>
  <c r="CM108" i="6" s="1"/>
  <c r="CN108" i="6" s="1"/>
  <c r="CM250" i="6"/>
  <c r="CN250" i="6" s="1"/>
  <c r="CL139" i="6"/>
  <c r="CM139" i="6" s="1"/>
  <c r="CN139" i="6" s="1"/>
  <c r="CL121" i="6"/>
  <c r="CM121" i="6" s="1"/>
  <c r="CH121" i="6" s="1"/>
  <c r="CL105" i="6"/>
  <c r="CM105" i="6" s="1"/>
  <c r="CH105" i="6" s="1"/>
  <c r="CL80" i="6"/>
  <c r="CM80" i="6" s="1"/>
  <c r="CN80" i="6" s="1"/>
  <c r="CL92" i="6"/>
  <c r="CM92" i="6" s="1"/>
  <c r="CN92" i="6" s="1"/>
  <c r="CM61" i="6"/>
  <c r="CN61" i="6" s="1"/>
  <c r="CL21" i="6"/>
  <c r="CM21" i="6" s="1"/>
  <c r="CM102" i="6"/>
  <c r="CH102" i="6" s="1"/>
  <c r="CL74" i="6"/>
  <c r="CM74" i="6" s="1"/>
  <c r="CH74" i="6" s="1"/>
  <c r="CK237" i="6"/>
  <c r="CK173" i="6"/>
  <c r="CK221" i="6"/>
  <c r="CK223" i="6"/>
  <c r="CK247" i="6"/>
  <c r="CH137" i="6"/>
  <c r="CK219" i="6"/>
  <c r="CK197" i="6"/>
  <c r="CK128" i="6"/>
  <c r="CK134" i="6"/>
  <c r="CK213" i="6"/>
  <c r="CK118" i="6"/>
  <c r="CK243" i="6"/>
  <c r="CK25" i="6"/>
  <c r="CK85" i="6"/>
  <c r="CK18" i="6"/>
  <c r="CK22" i="6"/>
  <c r="CK91" i="6"/>
  <c r="CH70" i="6"/>
  <c r="CK95" i="6"/>
  <c r="CK132" i="6"/>
  <c r="CK112" i="6"/>
  <c r="CK211" i="6"/>
  <c r="CK231" i="6"/>
  <c r="CK227" i="6"/>
  <c r="CK116" i="6"/>
  <c r="CK96" i="6"/>
  <c r="CK100" i="6"/>
  <c r="CK88" i="6"/>
  <c r="CK53" i="6"/>
  <c r="CL53" i="6" s="1"/>
  <c r="CM53" i="6" s="1"/>
  <c r="CN53" i="6" s="1"/>
  <c r="CL84" i="6"/>
  <c r="CM84" i="6" s="1"/>
  <c r="CN84" i="6" s="1"/>
  <c r="CK69" i="6"/>
  <c r="CK13" i="6"/>
  <c r="CK59" i="6"/>
  <c r="CL90" i="6"/>
  <c r="CM90" i="6" s="1"/>
  <c r="CN90" i="6" s="1"/>
  <c r="CO90" i="6" s="1"/>
  <c r="CK67" i="6"/>
  <c r="CK99" i="6"/>
  <c r="CL99" i="6" s="1"/>
  <c r="CM99" i="6" s="1"/>
  <c r="CH99" i="6" s="1"/>
  <c r="CL188" i="6"/>
  <c r="CM188" i="6" s="1"/>
  <c r="CH188" i="6" s="1"/>
  <c r="CL107" i="6"/>
  <c r="CM107" i="6" s="1"/>
  <c r="CN107" i="6" s="1"/>
  <c r="CM224" i="6"/>
  <c r="CN224" i="6" s="1"/>
  <c r="CL169" i="6"/>
  <c r="CM169" i="6" s="1"/>
  <c r="CH169" i="6" s="1"/>
  <c r="CM200" i="6"/>
  <c r="CN200" i="6" s="1"/>
  <c r="CO200" i="6" s="1"/>
  <c r="CL167" i="6"/>
  <c r="CM167" i="6" s="1"/>
  <c r="CL180" i="6"/>
  <c r="CM180" i="6" s="1"/>
  <c r="CH180" i="6" s="1"/>
  <c r="CL206" i="6"/>
  <c r="CM206" i="6" s="1"/>
  <c r="CN206" i="6" s="1"/>
  <c r="CL198" i="6"/>
  <c r="CM198" i="6" s="1"/>
  <c r="CN198" i="6" s="1"/>
  <c r="CL76" i="6"/>
  <c r="CM76" i="6" s="1"/>
  <c r="CN76" i="6" s="1"/>
  <c r="CO76" i="6" s="1"/>
  <c r="CP76" i="6" s="1"/>
  <c r="CM72" i="6"/>
  <c r="CN72" i="6" s="1"/>
  <c r="CL103" i="6"/>
  <c r="CM103" i="6" s="1"/>
  <c r="CN103" i="6" s="1"/>
  <c r="CL94" i="6"/>
  <c r="CM94" i="6" s="1"/>
  <c r="CH94" i="6" s="1"/>
  <c r="CH129" i="6"/>
  <c r="CK16" i="6"/>
  <c r="CK8" i="6"/>
  <c r="CN204" i="6"/>
  <c r="CH204" i="6"/>
  <c r="CK199" i="6"/>
  <c r="CK179" i="6"/>
  <c r="CK120" i="6"/>
  <c r="CM158" i="6"/>
  <c r="CH158" i="6" s="1"/>
  <c r="CK209" i="6"/>
  <c r="CN253" i="6"/>
  <c r="CH253" i="6"/>
  <c r="CM168" i="6"/>
  <c r="CH168" i="6" s="1"/>
  <c r="CK205" i="6"/>
  <c r="CK97" i="6"/>
  <c r="CK49" i="6"/>
  <c r="CK6" i="6"/>
  <c r="CK12" i="6"/>
  <c r="CO14" i="6"/>
  <c r="CH14" i="6"/>
  <c r="CN86" i="6"/>
  <c r="CH86" i="6"/>
  <c r="CK83" i="6"/>
  <c r="CK233" i="6"/>
  <c r="CK185" i="6"/>
  <c r="CL185" i="6" s="1"/>
  <c r="CK195" i="6"/>
  <c r="CK136" i="6"/>
  <c r="CL136" i="6" s="1"/>
  <c r="CH21" i="6"/>
  <c r="CK55" i="6"/>
  <c r="CK87" i="6"/>
  <c r="CL87" i="6" s="1"/>
  <c r="CK27" i="6"/>
  <c r="CL27" i="6" s="1"/>
  <c r="CM27" i="6" s="1"/>
  <c r="CH27" i="6" s="1"/>
  <c r="CJ32" i="6"/>
  <c r="CJ30" i="6"/>
  <c r="CJ43" i="6"/>
  <c r="CJ34" i="6"/>
  <c r="CJ47" i="6"/>
  <c r="CJ46" i="6"/>
  <c r="CJ42" i="6"/>
  <c r="CJ39" i="6"/>
  <c r="CJ35" i="6"/>
  <c r="CJ33" i="6"/>
  <c r="CJ41" i="6"/>
  <c r="CJ38" i="6"/>
  <c r="CJ31" i="6"/>
  <c r="CJ40" i="6"/>
  <c r="CJ45" i="6"/>
  <c r="CJ36" i="6"/>
  <c r="CJ37" i="6"/>
  <c r="CJ44" i="6"/>
  <c r="CJ28" i="6"/>
  <c r="CJ29" i="6"/>
  <c r="M11" i="35"/>
  <c r="DF5" i="6"/>
  <c r="IV89" i="6"/>
  <c r="IV37" i="6"/>
  <c r="IV69" i="6"/>
  <c r="IV106" i="6"/>
  <c r="IV245" i="6"/>
  <c r="IV192" i="6"/>
  <c r="IV200" i="6"/>
  <c r="IV244" i="6"/>
  <c r="IV147" i="6"/>
  <c r="IV223" i="6"/>
  <c r="IV154" i="6"/>
  <c r="IV195" i="6"/>
  <c r="IV158" i="6"/>
  <c r="IV229" i="6"/>
  <c r="IV206" i="6"/>
  <c r="IV149" i="6"/>
  <c r="IV168" i="6"/>
  <c r="IV207" i="6"/>
  <c r="IV73" i="6"/>
  <c r="IV84" i="6"/>
  <c r="IV59" i="6"/>
  <c r="IV86" i="6"/>
  <c r="IV177" i="6"/>
  <c r="IV235" i="6"/>
  <c r="IV234" i="6"/>
  <c r="IV108" i="6"/>
  <c r="IV241" i="6"/>
  <c r="IV92" i="6"/>
  <c r="IV63" i="6"/>
  <c r="IV31" i="6"/>
  <c r="IV90" i="6"/>
  <c r="IV62" i="6"/>
  <c r="IV70" i="6"/>
  <c r="IV212" i="6"/>
  <c r="IV143" i="6"/>
  <c r="IV162" i="6"/>
  <c r="IV222" i="6"/>
  <c r="IV173" i="6"/>
  <c r="IV239" i="6"/>
  <c r="IV211" i="6"/>
  <c r="IV104" i="6"/>
  <c r="IV128" i="6"/>
  <c r="IV254" i="6"/>
  <c r="IV119" i="6"/>
  <c r="IV45" i="6"/>
  <c r="IV66" i="6"/>
  <c r="IV87" i="6"/>
  <c r="IV42" i="6"/>
  <c r="IV16" i="6"/>
  <c r="IV110" i="6"/>
  <c r="IV165" i="6"/>
  <c r="IV131" i="6"/>
  <c r="IV117" i="6"/>
  <c r="IV208" i="6"/>
  <c r="IV111" i="6"/>
  <c r="IV215" i="6"/>
  <c r="IV230" i="6"/>
  <c r="IV210" i="6"/>
  <c r="IV216" i="6"/>
  <c r="IV142" i="6"/>
  <c r="IV191" i="6"/>
  <c r="IV252" i="6"/>
  <c r="IV151" i="6"/>
  <c r="IV127" i="6"/>
  <c r="IV182" i="6"/>
  <c r="IV202" i="6"/>
  <c r="IV134" i="6"/>
  <c r="IV121" i="6"/>
  <c r="IV146" i="6"/>
  <c r="IV205" i="6"/>
  <c r="IV157" i="6"/>
  <c r="IV76" i="6"/>
  <c r="IV100" i="6"/>
  <c r="IV68" i="6"/>
  <c r="IV49" i="6"/>
  <c r="IV28" i="6"/>
  <c r="IV72" i="6"/>
  <c r="IV23" i="6"/>
  <c r="IV79" i="6"/>
  <c r="IV94" i="6"/>
  <c r="IV34" i="6"/>
  <c r="IV38" i="6"/>
  <c r="IV36" i="6"/>
  <c r="IV193" i="6"/>
  <c r="IV237" i="6"/>
  <c r="IV214" i="6"/>
  <c r="IV187" i="6"/>
  <c r="IV164" i="6"/>
  <c r="IV183" i="6"/>
  <c r="IV232" i="6"/>
  <c r="IV186" i="6"/>
  <c r="IV124" i="6"/>
  <c r="IV129" i="6"/>
  <c r="IV93" i="6"/>
  <c r="IV99" i="6"/>
  <c r="IV48" i="6"/>
  <c r="IV32" i="6"/>
  <c r="IV17" i="6"/>
  <c r="IV71" i="6"/>
  <c r="IV26" i="6"/>
  <c r="IV22" i="6"/>
  <c r="IV21" i="6"/>
  <c r="IV132" i="6"/>
  <c r="IV196" i="6"/>
  <c r="IV145" i="6"/>
  <c r="IV218" i="6"/>
  <c r="IV199" i="6"/>
  <c r="IV194" i="6"/>
  <c r="IV221" i="6"/>
  <c r="IV189" i="6"/>
  <c r="IV247" i="6"/>
  <c r="IV135" i="6"/>
  <c r="IV120" i="6"/>
  <c r="IV219" i="6"/>
  <c r="IV141" i="6"/>
  <c r="IV246" i="6"/>
  <c r="IV190" i="6"/>
  <c r="IV139" i="6"/>
  <c r="IV153" i="6"/>
  <c r="IV155" i="6"/>
  <c r="IV243" i="6"/>
  <c r="IV13" i="6"/>
  <c r="IV44" i="6"/>
  <c r="IV75" i="6"/>
  <c r="IV54" i="6"/>
  <c r="IV184" i="6"/>
  <c r="IV112" i="6"/>
  <c r="IV227" i="6"/>
  <c r="IV78" i="6"/>
  <c r="IV57" i="6"/>
  <c r="IV98" i="6"/>
  <c r="IV61" i="6"/>
  <c r="IV242" i="6"/>
  <c r="IV188" i="6"/>
  <c r="IV251" i="6"/>
  <c r="IV126" i="6"/>
  <c r="IV107" i="6"/>
  <c r="IV169" i="6"/>
  <c r="IV163" i="6"/>
  <c r="IV125" i="6"/>
  <c r="IV109" i="6"/>
  <c r="IV175" i="6"/>
  <c r="IV114" i="6"/>
  <c r="IV179" i="6"/>
  <c r="IV228" i="6"/>
  <c r="IV150" i="6"/>
  <c r="IV250" i="6"/>
  <c r="IV213" i="6"/>
  <c r="IV116" i="6"/>
  <c r="IV171" i="6"/>
  <c r="IV30" i="6"/>
  <c r="IV65" i="6"/>
  <c r="IV80" i="6"/>
  <c r="IV166" i="6"/>
  <c r="IV217" i="6"/>
  <c r="IV115" i="6"/>
  <c r="IV224" i="6"/>
  <c r="IV10" i="6"/>
  <c r="IV25" i="6"/>
  <c r="IV91" i="6"/>
  <c r="IV96" i="6"/>
  <c r="IV67" i="6"/>
  <c r="IV40" i="6"/>
  <c r="IV95" i="6"/>
  <c r="IV97" i="6"/>
  <c r="IV238" i="6"/>
  <c r="IV204" i="6"/>
  <c r="IV236" i="6"/>
  <c r="IV160" i="6"/>
  <c r="IV197" i="6"/>
  <c r="IV181" i="6"/>
  <c r="IV118" i="6"/>
  <c r="IV24" i="6"/>
  <c r="IV81" i="6"/>
  <c r="IV29" i="6"/>
  <c r="IV19" i="6"/>
  <c r="IV39" i="6"/>
  <c r="IV220" i="6"/>
  <c r="IV123" i="6"/>
  <c r="IV27" i="6"/>
  <c r="IV15" i="6"/>
  <c r="IV103" i="6"/>
  <c r="IV18" i="6"/>
  <c r="IV83" i="6"/>
  <c r="IV88" i="6"/>
  <c r="IV74" i="6"/>
  <c r="IV6" i="6"/>
  <c r="IV176" i="6"/>
  <c r="IV113" i="6"/>
  <c r="IV240" i="6"/>
  <c r="IV185" i="6"/>
  <c r="IV144" i="6"/>
  <c r="IV137" i="6"/>
  <c r="IV180" i="6"/>
  <c r="IV159" i="6"/>
  <c r="IV60" i="6"/>
  <c r="IV64" i="6"/>
  <c r="IV7" i="6"/>
  <c r="IV102" i="6"/>
  <c r="IV35" i="6"/>
  <c r="IV46" i="6"/>
  <c r="IV51" i="6"/>
  <c r="IV170" i="6"/>
  <c r="IV249" i="6"/>
  <c r="IV156" i="6"/>
  <c r="IV152" i="6"/>
  <c r="IV161" i="6"/>
  <c r="IV122" i="6"/>
  <c r="IV138" i="6"/>
  <c r="IV174" i="6"/>
  <c r="IV233" i="6"/>
  <c r="IV140" i="6"/>
  <c r="IV201" i="6"/>
  <c r="IV172" i="6"/>
  <c r="IV209" i="6"/>
  <c r="IV136" i="6"/>
  <c r="IV253" i="6"/>
  <c r="IV198" i="6"/>
  <c r="IV203" i="6"/>
  <c r="IV178" i="6"/>
  <c r="IV58" i="6"/>
  <c r="IV82" i="6"/>
  <c r="IV41" i="6"/>
  <c r="IV43" i="6"/>
  <c r="IV56" i="6"/>
  <c r="IV101" i="6"/>
  <c r="IV226" i="6"/>
  <c r="IV248" i="6"/>
  <c r="IV167" i="6"/>
  <c r="IV148" i="6"/>
  <c r="IV231" i="6"/>
  <c r="IV105" i="6"/>
  <c r="IV55" i="6"/>
  <c r="IV20" i="6"/>
  <c r="IV130" i="6"/>
  <c r="IV225" i="6"/>
  <c r="IV133" i="6"/>
  <c r="IV77" i="6"/>
  <c r="IV33" i="6"/>
  <c r="IV50" i="6"/>
  <c r="IV85" i="6"/>
  <c r="IV47" i="6"/>
  <c r="DE5" i="6"/>
  <c r="IV14" i="6"/>
  <c r="P20" i="35"/>
  <c r="IV12" i="6"/>
  <c r="P18" i="35"/>
  <c r="IV11" i="6"/>
  <c r="P17" i="35"/>
  <c r="GK233" i="6"/>
  <c r="IV9" i="6"/>
  <c r="P15" i="35"/>
  <c r="IV8" i="6"/>
  <c r="P14" i="35"/>
  <c r="P12" i="35"/>
  <c r="P13" i="35"/>
  <c r="DF33" i="6"/>
  <c r="DE33" i="6"/>
  <c r="DE242" i="6"/>
  <c r="DF242" i="6"/>
  <c r="DE110" i="6"/>
  <c r="DF110" i="6"/>
  <c r="DE212" i="6"/>
  <c r="DF212" i="6"/>
  <c r="DF177" i="6"/>
  <c r="DE177" i="6"/>
  <c r="DF143" i="6"/>
  <c r="DE143" i="6"/>
  <c r="DH143" i="6" s="1"/>
  <c r="DE193" i="6"/>
  <c r="DH193" i="6" s="1"/>
  <c r="DF193" i="6"/>
  <c r="DE196" i="6"/>
  <c r="DH196" i="6" s="1"/>
  <c r="DF196" i="6"/>
  <c r="DE224" i="6"/>
  <c r="DH224" i="6" s="1"/>
  <c r="DF224" i="6"/>
  <c r="DE235" i="6"/>
  <c r="DH235" i="6" s="1"/>
  <c r="DF235" i="6"/>
  <c r="DE187" i="6"/>
  <c r="DF187" i="6"/>
  <c r="DE249" i="6"/>
  <c r="DH249" i="6" s="1"/>
  <c r="DF249" i="6"/>
  <c r="DE117" i="6"/>
  <c r="DF117" i="6"/>
  <c r="DF163" i="6"/>
  <c r="DE163" i="6"/>
  <c r="DH163" i="6" s="1"/>
  <c r="DE234" i="6"/>
  <c r="DH234" i="6" s="1"/>
  <c r="DF234" i="6"/>
  <c r="DE226" i="6"/>
  <c r="DH226" i="6" s="1"/>
  <c r="DF226" i="6"/>
  <c r="DE220" i="6"/>
  <c r="DF220" i="6"/>
  <c r="DE248" i="6"/>
  <c r="DF248" i="6"/>
  <c r="DE109" i="6"/>
  <c r="DF109" i="6"/>
  <c r="DF175" i="6"/>
  <c r="DE175" i="6"/>
  <c r="DH175" i="6" s="1"/>
  <c r="DE221" i="6"/>
  <c r="DH221" i="6" s="1"/>
  <c r="DF221" i="6"/>
  <c r="DE122" i="6"/>
  <c r="DF122" i="6"/>
  <c r="DF138" i="6"/>
  <c r="DE138" i="6"/>
  <c r="DH138" i="6" s="1"/>
  <c r="DF174" i="6"/>
  <c r="DE174" i="6"/>
  <c r="DF147" i="6"/>
  <c r="DE147" i="6"/>
  <c r="DH147" i="6" s="1"/>
  <c r="DE114" i="6"/>
  <c r="DG114" i="6" s="1"/>
  <c r="DF114" i="6"/>
  <c r="DE210" i="6"/>
  <c r="DF210" i="6"/>
  <c r="DF154" i="6"/>
  <c r="DE154" i="6"/>
  <c r="DE216" i="6"/>
  <c r="DF216" i="6"/>
  <c r="DF144" i="6"/>
  <c r="DE144" i="6"/>
  <c r="DH144" i="6" s="1"/>
  <c r="DF137" i="6"/>
  <c r="DE137" i="6"/>
  <c r="DH137" i="6" s="1"/>
  <c r="DE219" i="6"/>
  <c r="DH219" i="6" s="1"/>
  <c r="DF219" i="6"/>
  <c r="DE209" i="6"/>
  <c r="DF209" i="6"/>
  <c r="DE252" i="6"/>
  <c r="DF252" i="6"/>
  <c r="DF151" i="6"/>
  <c r="DE151" i="6"/>
  <c r="DF128" i="6"/>
  <c r="DE128" i="6"/>
  <c r="DG128" i="6" s="1"/>
  <c r="DE227" i="6"/>
  <c r="DH227" i="6" s="1"/>
  <c r="DF227" i="6"/>
  <c r="DE182" i="6"/>
  <c r="DF182" i="6"/>
  <c r="DE253" i="6"/>
  <c r="DH253" i="6" s="1"/>
  <c r="DF253" i="6"/>
  <c r="DE202" i="6"/>
  <c r="DH202" i="6" s="1"/>
  <c r="DF202" i="6"/>
  <c r="DE213" i="6"/>
  <c r="DF213" i="6"/>
  <c r="DE205" i="6"/>
  <c r="DH205" i="6" s="1"/>
  <c r="DF205" i="6"/>
  <c r="DE241" i="6"/>
  <c r="DF241" i="6"/>
  <c r="DF129" i="6"/>
  <c r="DE129" i="6"/>
  <c r="DG129" i="6" s="1"/>
  <c r="DE100" i="6"/>
  <c r="DG100" i="6" s="1"/>
  <c r="DF100" i="6"/>
  <c r="DF52" i="6"/>
  <c r="DE52" i="6"/>
  <c r="DH52" i="6" s="1"/>
  <c r="DE80" i="6"/>
  <c r="DH80" i="6" s="1"/>
  <c r="DF80" i="6"/>
  <c r="DE81" i="6"/>
  <c r="DF81" i="6"/>
  <c r="DE17" i="6"/>
  <c r="DF17" i="6"/>
  <c r="DE68" i="6"/>
  <c r="DH68" i="6" s="1"/>
  <c r="DF68" i="6"/>
  <c r="DF37" i="6"/>
  <c r="DE37" i="6"/>
  <c r="DH37" i="6" s="1"/>
  <c r="DE25" i="6"/>
  <c r="DF25" i="6"/>
  <c r="DE6" i="6"/>
  <c r="DH6" i="6" s="1"/>
  <c r="DF6" i="6"/>
  <c r="DE69" i="6"/>
  <c r="DF69" i="6"/>
  <c r="DE89" i="6"/>
  <c r="DH89" i="6" s="1"/>
  <c r="DF89" i="6"/>
  <c r="DF28" i="6"/>
  <c r="DE28" i="6"/>
  <c r="DH28" i="6" s="1"/>
  <c r="DE77" i="6"/>
  <c r="DF77" i="6"/>
  <c r="DE23" i="6"/>
  <c r="DH23" i="6" s="1"/>
  <c r="DF23" i="6"/>
  <c r="DE22" i="6"/>
  <c r="DH22" i="6" s="1"/>
  <c r="DF22" i="6"/>
  <c r="DE20" i="6"/>
  <c r="DH20" i="6" s="1"/>
  <c r="DF20" i="6"/>
  <c r="DF27" i="6"/>
  <c r="DE27" i="6"/>
  <c r="DH27" i="6" s="1"/>
  <c r="DF32" i="6"/>
  <c r="DE32" i="6"/>
  <c r="DE8" i="6"/>
  <c r="DH8" i="6" s="1"/>
  <c r="DF8" i="6"/>
  <c r="DE103" i="6"/>
  <c r="DF103" i="6"/>
  <c r="DE66" i="6"/>
  <c r="DF66" i="6"/>
  <c r="DE91" i="6"/>
  <c r="DF91" i="6"/>
  <c r="DF55" i="6"/>
  <c r="DE55" i="6"/>
  <c r="DF34" i="6"/>
  <c r="DE34" i="6"/>
  <c r="DF38" i="6"/>
  <c r="DE38" i="6"/>
  <c r="DE86" i="6"/>
  <c r="DF86" i="6"/>
  <c r="DF47" i="6"/>
  <c r="DE47" i="6"/>
  <c r="DF48" i="6"/>
  <c r="DE48" i="6"/>
  <c r="DF46" i="6"/>
  <c r="DE46" i="6"/>
  <c r="DH46" i="6" s="1"/>
  <c r="DE87" i="6"/>
  <c r="DH87" i="6" s="1"/>
  <c r="DF87" i="6"/>
  <c r="DF42" i="6"/>
  <c r="DE42" i="6"/>
  <c r="DF58" i="6"/>
  <c r="DE58" i="6"/>
  <c r="DE99" i="6"/>
  <c r="DG99" i="6" s="1"/>
  <c r="DF99" i="6"/>
  <c r="DF40" i="6"/>
  <c r="DE40" i="6"/>
  <c r="DE83" i="6"/>
  <c r="DF83" i="6"/>
  <c r="DE60" i="6"/>
  <c r="DH60" i="6" s="1"/>
  <c r="DF60" i="6"/>
  <c r="DE238" i="6"/>
  <c r="DH238" i="6" s="1"/>
  <c r="DF238" i="6"/>
  <c r="DE169" i="6"/>
  <c r="DH169" i="6" s="1"/>
  <c r="DF169" i="6"/>
  <c r="DF131" i="6"/>
  <c r="DE131" i="6"/>
  <c r="DG131" i="6" s="1"/>
  <c r="DE125" i="6"/>
  <c r="DG125" i="6" s="1"/>
  <c r="DF125" i="6"/>
  <c r="DE215" i="6"/>
  <c r="DF215" i="6"/>
  <c r="DE113" i="6"/>
  <c r="DF113" i="6"/>
  <c r="DE239" i="6"/>
  <c r="DH239" i="6" s="1"/>
  <c r="DF239" i="6"/>
  <c r="DE211" i="6"/>
  <c r="DH211" i="6" s="1"/>
  <c r="DF211" i="6"/>
  <c r="DF172" i="6"/>
  <c r="DE172" i="6"/>
  <c r="DF136" i="6"/>
  <c r="DE136" i="6"/>
  <c r="DE231" i="6"/>
  <c r="DF231" i="6"/>
  <c r="DE254" i="6"/>
  <c r="DH254" i="6" s="1"/>
  <c r="DF254" i="6"/>
  <c r="DE181" i="6"/>
  <c r="DF181" i="6"/>
  <c r="DE243" i="6"/>
  <c r="DF243" i="6"/>
  <c r="DF36" i="6"/>
  <c r="DE36" i="6"/>
  <c r="DH36" i="6" s="1"/>
  <c r="DF49" i="6"/>
  <c r="DE49" i="6"/>
  <c r="DH49" i="6" s="1"/>
  <c r="DE59" i="6"/>
  <c r="DF59" i="6"/>
  <c r="DF39" i="6"/>
  <c r="DE39" i="6"/>
  <c r="DH39" i="6" s="1"/>
  <c r="DF43" i="6"/>
  <c r="DE43" i="6"/>
  <c r="DH43" i="6" s="1"/>
  <c r="DF51" i="6"/>
  <c r="DE51" i="6"/>
  <c r="DF132" i="6"/>
  <c r="DE132" i="6"/>
  <c r="DG132" i="6" s="1"/>
  <c r="DF130" i="6"/>
  <c r="DE130" i="6"/>
  <c r="DE225" i="6"/>
  <c r="DF225" i="6"/>
  <c r="DF166" i="6"/>
  <c r="DE166" i="6"/>
  <c r="DH166" i="6" s="1"/>
  <c r="DE217" i="6"/>
  <c r="DF217" i="6"/>
  <c r="DF165" i="6"/>
  <c r="DE165" i="6"/>
  <c r="DE115" i="6"/>
  <c r="DG115" i="6" s="1"/>
  <c r="DF115" i="6"/>
  <c r="DE204" i="6"/>
  <c r="DH204" i="6" s="1"/>
  <c r="DF204" i="6"/>
  <c r="DE170" i="6"/>
  <c r="DF170" i="6"/>
  <c r="DF145" i="6"/>
  <c r="DE145" i="6"/>
  <c r="DE184" i="6"/>
  <c r="DH184" i="6" s="1"/>
  <c r="DF184" i="6"/>
  <c r="DE218" i="6"/>
  <c r="DH218" i="6" s="1"/>
  <c r="DF218" i="6"/>
  <c r="DE236" i="6"/>
  <c r="DF236" i="6"/>
  <c r="DE245" i="6"/>
  <c r="DF245" i="6"/>
  <c r="DF156" i="6"/>
  <c r="DE156" i="6"/>
  <c r="DE192" i="6"/>
  <c r="DF192" i="6"/>
  <c r="DE111" i="6"/>
  <c r="DF111" i="6"/>
  <c r="DE200" i="6"/>
  <c r="DH200" i="6" s="1"/>
  <c r="DF200" i="6"/>
  <c r="DF161" i="6"/>
  <c r="DE161" i="6"/>
  <c r="DE189" i="6"/>
  <c r="DH189" i="6" s="1"/>
  <c r="DF189" i="6"/>
  <c r="DE230" i="6"/>
  <c r="DF230" i="6"/>
  <c r="DE233" i="6"/>
  <c r="DH233" i="6" s="1"/>
  <c r="DF233" i="6"/>
  <c r="DF140" i="6"/>
  <c r="DE140" i="6"/>
  <c r="DG140" i="6" s="1"/>
  <c r="DE120" i="6"/>
  <c r="DF120" i="6"/>
  <c r="DE195" i="6"/>
  <c r="DF195" i="6"/>
  <c r="DF141" i="6"/>
  <c r="DE141" i="6"/>
  <c r="DE197" i="6"/>
  <c r="DH197" i="6" s="1"/>
  <c r="DF197" i="6"/>
  <c r="DE168" i="6"/>
  <c r="DF168" i="6"/>
  <c r="DE198" i="6"/>
  <c r="DF198" i="6"/>
  <c r="DF153" i="6"/>
  <c r="DE153" i="6"/>
  <c r="DG153" i="6" s="1"/>
  <c r="DF146" i="6"/>
  <c r="DE146" i="6"/>
  <c r="DF178" i="6"/>
  <c r="DE178" i="6"/>
  <c r="DH178" i="6" s="1"/>
  <c r="DE118" i="6"/>
  <c r="DF118" i="6"/>
  <c r="DF157" i="6"/>
  <c r="DE157" i="6"/>
  <c r="DE96" i="6"/>
  <c r="DF96" i="6"/>
  <c r="DE101" i="6"/>
  <c r="DG101" i="6" s="1"/>
  <c r="DF101" i="6"/>
  <c r="DE93" i="6"/>
  <c r="DF93" i="6"/>
  <c r="DE61" i="6"/>
  <c r="DH61" i="6" s="1"/>
  <c r="DF61" i="6"/>
  <c r="DF44" i="6"/>
  <c r="DE44" i="6"/>
  <c r="DH44" i="6" s="1"/>
  <c r="DE13" i="6"/>
  <c r="DF13" i="6"/>
  <c r="DE10" i="6"/>
  <c r="DF10" i="6"/>
  <c r="DE15" i="6"/>
  <c r="DH15" i="6" s="1"/>
  <c r="DF15" i="6"/>
  <c r="DE14" i="6"/>
  <c r="DH14" i="6" s="1"/>
  <c r="DF14" i="6"/>
  <c r="DE71" i="6"/>
  <c r="DF71" i="6"/>
  <c r="DE82" i="6"/>
  <c r="DH82" i="6" s="1"/>
  <c r="DF82" i="6"/>
  <c r="DE75" i="6"/>
  <c r="DH75" i="6" s="1"/>
  <c r="DF75" i="6"/>
  <c r="DF54" i="6"/>
  <c r="DE54" i="6"/>
  <c r="DE95" i="6"/>
  <c r="DG95" i="6" s="1"/>
  <c r="DF95" i="6"/>
  <c r="DE90" i="6"/>
  <c r="DH90" i="6" s="1"/>
  <c r="DF90" i="6"/>
  <c r="DE67" i="6"/>
  <c r="DH67" i="6" s="1"/>
  <c r="DF67" i="6"/>
  <c r="DE74" i="6"/>
  <c r="DH74" i="6" s="1"/>
  <c r="DF74" i="6"/>
  <c r="DE106" i="6"/>
  <c r="DF106" i="6"/>
  <c r="DE208" i="6"/>
  <c r="DF208" i="6"/>
  <c r="DF158" i="6"/>
  <c r="DE158" i="6"/>
  <c r="DH158" i="6" s="1"/>
  <c r="DE124" i="6"/>
  <c r="DF124" i="6"/>
  <c r="DE229" i="6"/>
  <c r="DF229" i="6"/>
  <c r="DE206" i="6"/>
  <c r="DH206" i="6" s="1"/>
  <c r="DF206" i="6"/>
  <c r="DE105" i="6"/>
  <c r="DF105" i="6"/>
  <c r="DE97" i="6"/>
  <c r="DF97" i="6"/>
  <c r="DF41" i="6"/>
  <c r="DE41" i="6"/>
  <c r="DH41" i="6" s="1"/>
  <c r="DE84" i="6"/>
  <c r="DH84" i="6" s="1"/>
  <c r="DF84" i="6"/>
  <c r="DE65" i="6"/>
  <c r="DF65" i="6"/>
  <c r="DF29" i="6"/>
  <c r="DE29" i="6"/>
  <c r="DH29" i="6" s="1"/>
  <c r="DF30" i="6"/>
  <c r="DE30" i="6"/>
  <c r="DE70" i="6"/>
  <c r="DF70" i="6"/>
  <c r="DE63" i="6"/>
  <c r="DF63" i="6"/>
  <c r="DE188" i="6"/>
  <c r="DF188" i="6"/>
  <c r="DF176" i="6"/>
  <c r="DE176" i="6"/>
  <c r="DH176" i="6" s="1"/>
  <c r="DE237" i="6"/>
  <c r="DH237" i="6" s="1"/>
  <c r="DF237" i="6"/>
  <c r="DF126" i="6"/>
  <c r="DE126" i="6"/>
  <c r="DH126" i="6" s="1"/>
  <c r="DE214" i="6"/>
  <c r="DH214" i="6" s="1"/>
  <c r="DF214" i="6"/>
  <c r="DE107" i="6"/>
  <c r="DG107" i="6" s="1"/>
  <c r="DF107" i="6"/>
  <c r="DF133" i="6"/>
  <c r="DE133" i="6"/>
  <c r="DG133" i="6" s="1"/>
  <c r="DF162" i="6"/>
  <c r="DE162" i="6"/>
  <c r="DG162" i="6" s="1"/>
  <c r="DF164" i="6"/>
  <c r="DE164" i="6"/>
  <c r="DE222" i="6"/>
  <c r="DH222" i="6" s="1"/>
  <c r="DF222" i="6"/>
  <c r="DF173" i="6"/>
  <c r="DE173" i="6"/>
  <c r="DH173" i="6" s="1"/>
  <c r="DF152" i="6"/>
  <c r="DE152" i="6"/>
  <c r="DH152" i="6" s="1"/>
  <c r="DE194" i="6"/>
  <c r="DH194" i="6" s="1"/>
  <c r="DF194" i="6"/>
  <c r="DE183" i="6"/>
  <c r="DF183" i="6"/>
  <c r="DF167" i="6"/>
  <c r="DE167" i="6"/>
  <c r="DH167" i="6" s="1"/>
  <c r="DE244" i="6"/>
  <c r="DH244" i="6" s="1"/>
  <c r="DF244" i="6"/>
  <c r="DE240" i="6"/>
  <c r="DF240" i="6"/>
  <c r="DE223" i="6"/>
  <c r="DF223" i="6"/>
  <c r="DF148" i="6"/>
  <c r="DE148" i="6"/>
  <c r="DH148" i="6" s="1"/>
  <c r="DE179" i="6"/>
  <c r="DH179" i="6" s="1"/>
  <c r="DF179" i="6"/>
  <c r="DE247" i="6"/>
  <c r="DF247" i="6"/>
  <c r="DE185" i="6"/>
  <c r="DF185" i="6"/>
  <c r="DF135" i="6"/>
  <c r="DE135" i="6"/>
  <c r="DE232" i="6"/>
  <c r="DH232" i="6" s="1"/>
  <c r="DF232" i="6"/>
  <c r="DE186" i="6"/>
  <c r="DH186" i="6" s="1"/>
  <c r="DF186" i="6"/>
  <c r="DE123" i="6"/>
  <c r="DG123" i="6" s="1"/>
  <c r="DF123" i="6"/>
  <c r="DE104" i="6"/>
  <c r="DG104" i="6" s="1"/>
  <c r="DF104" i="6"/>
  <c r="DE201" i="6"/>
  <c r="DF201" i="6"/>
  <c r="DF142" i="6"/>
  <c r="DE142" i="6"/>
  <c r="DE191" i="6"/>
  <c r="DH191" i="6" s="1"/>
  <c r="DF191" i="6"/>
  <c r="DE108" i="6"/>
  <c r="DG108" i="6" s="1"/>
  <c r="DF108" i="6"/>
  <c r="DE180" i="6"/>
  <c r="DH180" i="6" s="1"/>
  <c r="DF180" i="6"/>
  <c r="DF127" i="6"/>
  <c r="DE127" i="6"/>
  <c r="DG127" i="6" s="1"/>
  <c r="DE246" i="6"/>
  <c r="DF246" i="6"/>
  <c r="DF150" i="6"/>
  <c r="DE150" i="6"/>
  <c r="DE250" i="6"/>
  <c r="DF250" i="6"/>
  <c r="DE190" i="6"/>
  <c r="DH190" i="6" s="1"/>
  <c r="DF190" i="6"/>
  <c r="DF139" i="6"/>
  <c r="DE139" i="6"/>
  <c r="DF149" i="6"/>
  <c r="DE149" i="6"/>
  <c r="DE116" i="6"/>
  <c r="DF116" i="6"/>
  <c r="DE203" i="6"/>
  <c r="DH203" i="6" s="1"/>
  <c r="DF203" i="6"/>
  <c r="DF155" i="6"/>
  <c r="DE155" i="6"/>
  <c r="DG155" i="6" s="1"/>
  <c r="DE171" i="6"/>
  <c r="DH171" i="6" s="1"/>
  <c r="DF171" i="6"/>
  <c r="DE207" i="6"/>
  <c r="DF207" i="6"/>
  <c r="DF57" i="6"/>
  <c r="DE57" i="6"/>
  <c r="DF45" i="6"/>
  <c r="DE45" i="6"/>
  <c r="DH45" i="6" s="1"/>
  <c r="DE88" i="6"/>
  <c r="DF88" i="6"/>
  <c r="DE73" i="6"/>
  <c r="DH73" i="6" s="1"/>
  <c r="DF73" i="6"/>
  <c r="DE7" i="6"/>
  <c r="DH7" i="6" s="1"/>
  <c r="DF7" i="6"/>
  <c r="DE64" i="6"/>
  <c r="DF64" i="6"/>
  <c r="DE76" i="6"/>
  <c r="DF76" i="6"/>
  <c r="DE92" i="6"/>
  <c r="DF92" i="6"/>
  <c r="DF53" i="6"/>
  <c r="DE53" i="6"/>
  <c r="DE24" i="6"/>
  <c r="DH24" i="6" s="1"/>
  <c r="DF24" i="6"/>
  <c r="DE72" i="6"/>
  <c r="DH72" i="6" s="1"/>
  <c r="DF72" i="6"/>
  <c r="DE85" i="6"/>
  <c r="DF85" i="6"/>
  <c r="DE9" i="6"/>
  <c r="DF9" i="6"/>
  <c r="DE19" i="6"/>
  <c r="DH19" i="6" s="1"/>
  <c r="DF19" i="6"/>
  <c r="DE18" i="6"/>
  <c r="DH18" i="6" s="1"/>
  <c r="DF18" i="6"/>
  <c r="DE11" i="6"/>
  <c r="DH11" i="6" s="1"/>
  <c r="DF11" i="6"/>
  <c r="DE26" i="6"/>
  <c r="DF26" i="6"/>
  <c r="DE21" i="6"/>
  <c r="DH21" i="6" s="1"/>
  <c r="DF21" i="6"/>
  <c r="DE102" i="6"/>
  <c r="DG102" i="6" s="1"/>
  <c r="DF102" i="6"/>
  <c r="DE62" i="6"/>
  <c r="DH62" i="6" s="1"/>
  <c r="DF62" i="6"/>
  <c r="DF31" i="6"/>
  <c r="DE31" i="6"/>
  <c r="DH31" i="6" s="1"/>
  <c r="DE79" i="6"/>
  <c r="DH79" i="6" s="1"/>
  <c r="DF79" i="6"/>
  <c r="DE98" i="6"/>
  <c r="DF98" i="6"/>
  <c r="DF50" i="6"/>
  <c r="DE50" i="6"/>
  <c r="DE78" i="6"/>
  <c r="DH78" i="6" s="1"/>
  <c r="DF78" i="6"/>
  <c r="DE94" i="6"/>
  <c r="DG94" i="6" s="1"/>
  <c r="DF94" i="6"/>
  <c r="DE251" i="6"/>
  <c r="DH251" i="6" s="1"/>
  <c r="DF251" i="6"/>
  <c r="DE199" i="6"/>
  <c r="DF199" i="6"/>
  <c r="DE112" i="6"/>
  <c r="DG112" i="6" s="1"/>
  <c r="DF112" i="6"/>
  <c r="DF160" i="6"/>
  <c r="DE160" i="6"/>
  <c r="DH160" i="6" s="1"/>
  <c r="DE228" i="6"/>
  <c r="DF228" i="6"/>
  <c r="DF134" i="6"/>
  <c r="DE134" i="6"/>
  <c r="DF159" i="6"/>
  <c r="DE159" i="6"/>
  <c r="DG159" i="6" s="1"/>
  <c r="DE121" i="6"/>
  <c r="DF121" i="6"/>
  <c r="DE119" i="6"/>
  <c r="DG119" i="6" s="1"/>
  <c r="DF119" i="6"/>
  <c r="DE16" i="6"/>
  <c r="DH16" i="6" s="1"/>
  <c r="DF16" i="6"/>
  <c r="DF56" i="6"/>
  <c r="DE56" i="6"/>
  <c r="DE12" i="6"/>
  <c r="DH12" i="6" s="1"/>
  <c r="DF12" i="6"/>
  <c r="DF35" i="6"/>
  <c r="DE35" i="6"/>
  <c r="GQ233" i="6"/>
  <c r="HK233" i="6"/>
  <c r="HC233" i="6"/>
  <c r="HZ233" i="6"/>
  <c r="FB233" i="6"/>
  <c r="FT233" i="6"/>
  <c r="HH233" i="6"/>
  <c r="ID233" i="6"/>
  <c r="GW233" i="6"/>
  <c r="HT233" i="6"/>
  <c r="GR233" i="6"/>
  <c r="HS233" i="6"/>
  <c r="EW233" i="6"/>
  <c r="GY233" i="6"/>
  <c r="GF233" i="6"/>
  <c r="GG233" i="6"/>
  <c r="IB233" i="6"/>
  <c r="HA233" i="6"/>
  <c r="FU233" i="6"/>
  <c r="FY233" i="6"/>
  <c r="HA40" i="6"/>
  <c r="FV40" i="6"/>
  <c r="GN233" i="6"/>
  <c r="FA233" i="6"/>
  <c r="IQ233" i="6"/>
  <c r="EY233" i="6"/>
  <c r="FL233" i="6"/>
  <c r="IE233" i="6"/>
  <c r="FF233" i="6"/>
  <c r="FV233" i="6"/>
  <c r="HM233" i="6"/>
  <c r="GP233" i="6"/>
  <c r="EZ233" i="6"/>
  <c r="GB233" i="6"/>
  <c r="HI233" i="6"/>
  <c r="HJ233" i="6"/>
  <c r="HG233" i="6"/>
  <c r="GJ233" i="6"/>
  <c r="GX233" i="6"/>
  <c r="GE233" i="6"/>
  <c r="HE233" i="6"/>
  <c r="HY233" i="6"/>
  <c r="GI233" i="6"/>
  <c r="FI233" i="6"/>
  <c r="IF233" i="6"/>
  <c r="FG233" i="6"/>
  <c r="HN233" i="6"/>
  <c r="FW233" i="6"/>
  <c r="FR233" i="6"/>
  <c r="GL233" i="6"/>
  <c r="HL233" i="6"/>
  <c r="FJ233" i="6"/>
  <c r="FH233" i="6"/>
  <c r="EX233" i="6"/>
  <c r="IA233" i="6"/>
  <c r="HB233" i="6"/>
  <c r="HD233" i="6"/>
  <c r="HR233" i="6"/>
  <c r="GA233" i="6"/>
  <c r="GT233" i="6"/>
  <c r="HQ233" i="6"/>
  <c r="FX233" i="6"/>
  <c r="IC233" i="6"/>
  <c r="GC233" i="6"/>
  <c r="GD233" i="6"/>
  <c r="FK233" i="6"/>
  <c r="FD233" i="6"/>
  <c r="GH233" i="6"/>
  <c r="FO233" i="6"/>
  <c r="FE233" i="6"/>
  <c r="IU233" i="6" s="1"/>
  <c r="FC233" i="6"/>
  <c r="GZ233" i="6"/>
  <c r="HF233" i="6"/>
  <c r="GV233" i="6"/>
  <c r="FS40" i="6"/>
  <c r="GM233" i="6"/>
  <c r="HR42" i="6"/>
  <c r="HO110" i="6"/>
  <c r="FG231" i="6"/>
  <c r="GI42" i="6"/>
  <c r="EY42" i="6"/>
  <c r="GK42" i="6"/>
  <c r="HV42" i="6"/>
  <c r="EW110" i="6"/>
  <c r="GB40" i="6"/>
  <c r="IF40" i="6"/>
  <c r="GE40" i="6"/>
  <c r="FC40" i="6"/>
  <c r="FG40" i="6"/>
  <c r="HZ40" i="6"/>
  <c r="FP40" i="6"/>
  <c r="FR40" i="6"/>
  <c r="GN40" i="6"/>
  <c r="HH40" i="6"/>
  <c r="GF40" i="6"/>
  <c r="GZ40" i="6"/>
  <c r="FK40" i="6"/>
  <c r="FZ40" i="6"/>
  <c r="GS40" i="6"/>
  <c r="IA40" i="6"/>
  <c r="GC40" i="6"/>
  <c r="ID40" i="6"/>
  <c r="HS40" i="6"/>
  <c r="HK40" i="6"/>
  <c r="EZ40" i="6"/>
  <c r="FF40" i="6"/>
  <c r="IC40" i="6"/>
  <c r="FA40" i="6"/>
  <c r="GM40" i="6"/>
  <c r="HQ40" i="6"/>
  <c r="EX42" i="6"/>
  <c r="GY42" i="6"/>
  <c r="FL42" i="6"/>
  <c r="HO42" i="6"/>
  <c r="HA42" i="6"/>
  <c r="IF42" i="6"/>
  <c r="FC110" i="6"/>
  <c r="GE110" i="6"/>
  <c r="IB110" i="6"/>
  <c r="FD110" i="6"/>
  <c r="FB110" i="6"/>
  <c r="GS110" i="6"/>
  <c r="HQ110" i="6"/>
  <c r="HF110" i="6"/>
  <c r="FE110" i="6"/>
  <c r="IU110" i="6" s="1"/>
  <c r="FJ110" i="6"/>
  <c r="FH110" i="6"/>
  <c r="GQ110" i="6"/>
  <c r="HN110" i="6"/>
  <c r="HL110" i="6"/>
  <c r="ID110" i="6"/>
  <c r="FL110" i="6"/>
  <c r="GM110" i="6"/>
  <c r="HV110" i="6"/>
  <c r="HS231" i="6"/>
  <c r="IJ40" i="6"/>
  <c r="IQ40" i="6" s="1"/>
  <c r="S46" i="35" s="1"/>
  <c r="FL40" i="6"/>
  <c r="HE40" i="6"/>
  <c r="GI40" i="6"/>
  <c r="HL40" i="6"/>
  <c r="HY40" i="6"/>
  <c r="HC40" i="6"/>
  <c r="EW40" i="6"/>
  <c r="GD40" i="6"/>
  <c r="HG40" i="6"/>
  <c r="EX40" i="6"/>
  <c r="HW40" i="6"/>
  <c r="HU40" i="6"/>
  <c r="HT40" i="6"/>
  <c r="HO40" i="6"/>
  <c r="HP40" i="6"/>
  <c r="GU40" i="6"/>
  <c r="EY40" i="6"/>
  <c r="FO40" i="6"/>
  <c r="GY40" i="6"/>
  <c r="FD40" i="6"/>
  <c r="GW40" i="6"/>
  <c r="HJ40" i="6"/>
  <c r="FH40" i="6"/>
  <c r="GX40" i="6"/>
  <c r="HM40" i="6"/>
  <c r="GO40" i="6"/>
  <c r="GQ40" i="6"/>
  <c r="HX40" i="6"/>
  <c r="FW40" i="6"/>
  <c r="GE42" i="6"/>
  <c r="FG42" i="6"/>
  <c r="EW42" i="6"/>
  <c r="FJ42" i="6"/>
  <c r="IS42" i="6"/>
  <c r="U48" i="35" s="1"/>
  <c r="IG42" i="6"/>
  <c r="EZ42" i="6"/>
  <c r="GP42" i="6"/>
  <c r="FW42" i="6"/>
  <c r="FS42" i="6"/>
  <c r="GZ42" i="6"/>
  <c r="GB42" i="6"/>
  <c r="FO42" i="6"/>
  <c r="GD42" i="6"/>
  <c r="HI42" i="6"/>
  <c r="GH42" i="6"/>
  <c r="FE42" i="6"/>
  <c r="IU42" i="6" s="1"/>
  <c r="FY42" i="6"/>
  <c r="GU42" i="6"/>
  <c r="FP42" i="6"/>
  <c r="GC42" i="6"/>
  <c r="GF42" i="6"/>
  <c r="FH42" i="6"/>
  <c r="IA42" i="6"/>
  <c r="IP42" i="6"/>
  <c r="R48" i="35" s="1"/>
  <c r="HK42" i="6"/>
  <c r="GM42" i="6"/>
  <c r="FX42" i="6"/>
  <c r="GA42" i="6"/>
  <c r="HB40" i="6"/>
  <c r="FB40" i="6"/>
  <c r="FE40" i="6"/>
  <c r="IU40" i="6" s="1"/>
  <c r="IE40" i="6"/>
  <c r="IB40" i="6"/>
  <c r="HI40" i="6"/>
  <c r="HF40" i="6"/>
  <c r="GJ40" i="6"/>
  <c r="GG40" i="6"/>
  <c r="FJ40" i="6"/>
  <c r="HD40" i="6"/>
  <c r="GH40" i="6"/>
  <c r="FU40" i="6"/>
  <c r="GP40" i="6"/>
  <c r="FQ40" i="6"/>
  <c r="GR40" i="6"/>
  <c r="GA40" i="6"/>
  <c r="FC42" i="6"/>
  <c r="IR42" i="6"/>
  <c r="T48" i="35" s="1"/>
  <c r="GW42" i="6"/>
  <c r="HD42" i="6"/>
  <c r="GJ42" i="6"/>
  <c r="HG42" i="6"/>
  <c r="HJ42" i="6"/>
  <c r="GG42" i="6"/>
  <c r="IE42" i="6"/>
  <c r="FB42" i="6"/>
  <c r="GX42" i="6"/>
  <c r="HH42" i="6"/>
  <c r="FF42" i="6"/>
  <c r="GQ42" i="6"/>
  <c r="HT42" i="6"/>
  <c r="FT42" i="6"/>
  <c r="FQ42" i="6"/>
  <c r="FZ42" i="6"/>
  <c r="FD42" i="6"/>
  <c r="FI42" i="6"/>
  <c r="FK42" i="6"/>
  <c r="HF42" i="6"/>
  <c r="IN42" i="6"/>
  <c r="Q48" i="35" s="1"/>
  <c r="HY42" i="6"/>
  <c r="HE42" i="6"/>
  <c r="IB42" i="6"/>
  <c r="HZ42" i="6"/>
  <c r="HC42" i="6"/>
  <c r="FA42" i="6"/>
  <c r="HL42" i="6"/>
  <c r="ID42" i="6"/>
  <c r="IC42" i="6"/>
  <c r="HB42" i="6"/>
  <c r="GV42" i="6"/>
  <c r="GN42" i="6"/>
  <c r="HQ42" i="6"/>
  <c r="GT42" i="6"/>
  <c r="GL42" i="6"/>
  <c r="FU42" i="6"/>
  <c r="HM42" i="6"/>
  <c r="GR42" i="6"/>
  <c r="HO233" i="6"/>
  <c r="FV42" i="6"/>
  <c r="IG233" i="6"/>
  <c r="IN233" i="6" s="1"/>
  <c r="GS42" i="6"/>
  <c r="HX42" i="6"/>
  <c r="FR42" i="6"/>
  <c r="HV233" i="6"/>
  <c r="HU233" i="6"/>
  <c r="GO42" i="6"/>
  <c r="FQ233" i="6"/>
  <c r="HP42" i="6"/>
  <c r="HS42" i="6"/>
  <c r="IM230" i="6"/>
  <c r="GS233" i="6"/>
  <c r="GO233" i="6"/>
  <c r="IH42" i="6"/>
  <c r="HN42" i="6"/>
  <c r="HW42" i="6"/>
  <c r="FY110" i="6"/>
  <c r="II42" i="6"/>
  <c r="IJ42" i="6"/>
  <c r="IQ42" i="6" s="1"/>
  <c r="S48" i="35" s="1"/>
  <c r="IM42" i="6"/>
  <c r="IT42" i="6" s="1"/>
  <c r="V48" i="35" s="1"/>
  <c r="IR231" i="6"/>
  <c r="IL42" i="6"/>
  <c r="IK42" i="6"/>
  <c r="FF110" i="6"/>
  <c r="GC110" i="6"/>
  <c r="GF110" i="6"/>
  <c r="IE110" i="6"/>
  <c r="GD110" i="6"/>
  <c r="FG110" i="6"/>
  <c r="GJ110" i="6"/>
  <c r="GG110" i="6"/>
  <c r="EX110" i="6"/>
  <c r="HD110" i="6"/>
  <c r="HB110" i="6"/>
  <c r="HK110" i="6"/>
  <c r="GB110" i="6"/>
  <c r="HE110" i="6"/>
  <c r="GR110" i="6"/>
  <c r="HM110" i="6"/>
  <c r="GN110" i="6"/>
  <c r="FS110" i="6"/>
  <c r="HR110" i="6"/>
  <c r="HP110" i="6"/>
  <c r="GI110" i="6"/>
  <c r="FI110" i="6"/>
  <c r="HJ110" i="6"/>
  <c r="HC110" i="6"/>
  <c r="GZ110" i="6"/>
  <c r="GW110" i="6"/>
  <c r="GH110" i="6"/>
  <c r="FK110" i="6"/>
  <c r="FA110" i="6"/>
  <c r="EY110" i="6"/>
  <c r="IA110" i="6"/>
  <c r="HH110" i="6"/>
  <c r="IK110" i="6"/>
  <c r="IR110" i="6" s="1"/>
  <c r="FV110" i="6"/>
  <c r="HS110" i="6"/>
  <c r="GO110" i="6"/>
  <c r="GA110" i="6"/>
  <c r="FP110" i="6"/>
  <c r="GK110" i="6"/>
  <c r="FW110" i="6"/>
  <c r="GY110" i="6"/>
  <c r="EZ110" i="6"/>
  <c r="IL110" i="6"/>
  <c r="IS110" i="6" s="1"/>
  <c r="HI110" i="6"/>
  <c r="HY110" i="6"/>
  <c r="HZ110" i="6"/>
  <c r="II110" i="6"/>
  <c r="IP110" i="6" s="1"/>
  <c r="IO110" i="6" s="1"/>
  <c r="IF110" i="6"/>
  <c r="IC110" i="6"/>
  <c r="GX110" i="6"/>
  <c r="HG110" i="6"/>
  <c r="HA110" i="6"/>
  <c r="FO110" i="6"/>
  <c r="IQ110" i="6"/>
  <c r="IN110" i="6"/>
  <c r="HT110" i="6"/>
  <c r="GV110" i="6"/>
  <c r="GU110" i="6"/>
  <c r="FQ110" i="6"/>
  <c r="IH110" i="6"/>
  <c r="FX110" i="6"/>
  <c r="IJ110" i="6"/>
  <c r="HP233" i="6"/>
  <c r="FS233" i="6"/>
  <c r="IG110" i="6"/>
  <c r="HX233" i="6"/>
  <c r="IM110" i="6"/>
  <c r="IT110" i="6" s="1"/>
  <c r="FZ233" i="6"/>
  <c r="FY231" i="6"/>
  <c r="HW231" i="6"/>
  <c r="HJ231" i="6"/>
  <c r="GV231" i="6"/>
  <c r="HO231" i="6"/>
  <c r="IB231" i="6"/>
  <c r="GO231" i="6"/>
  <c r="FB231" i="6"/>
  <c r="II64" i="6"/>
  <c r="HM231" i="6"/>
  <c r="GL231" i="6"/>
  <c r="HV231" i="6"/>
  <c r="FR231" i="6"/>
  <c r="FZ231" i="6"/>
  <c r="HQ231" i="6"/>
  <c r="FW231" i="6"/>
  <c r="GX231" i="6"/>
  <c r="GE231" i="6"/>
  <c r="FC231" i="6"/>
  <c r="HC231" i="6"/>
  <c r="GR231" i="6"/>
  <c r="GS231" i="6"/>
  <c r="GM231" i="6"/>
  <c r="HP231" i="6"/>
  <c r="FP231" i="6"/>
  <c r="HR231" i="6"/>
  <c r="GU231" i="6"/>
  <c r="HG231" i="6"/>
  <c r="EW231" i="6"/>
  <c r="GC231" i="6"/>
  <c r="IK231" i="6"/>
  <c r="FS231" i="6"/>
  <c r="HN231" i="6"/>
  <c r="HT231" i="6"/>
  <c r="FV231" i="6"/>
  <c r="GT231" i="6"/>
  <c r="GA231" i="6"/>
  <c r="FT231" i="6"/>
  <c r="HI231" i="6"/>
  <c r="GJ231" i="6"/>
  <c r="GG231" i="6"/>
  <c r="HW233" i="6"/>
  <c r="II63" i="6"/>
  <c r="IG143" i="6"/>
  <c r="IG115" i="6"/>
  <c r="IJ69" i="6"/>
  <c r="IJ65" i="6"/>
  <c r="IG122" i="6"/>
  <c r="IK46" i="6"/>
  <c r="IK48" i="6"/>
  <c r="IJ61" i="6"/>
  <c r="IJ187" i="6"/>
  <c r="II185" i="6"/>
  <c r="IJ186" i="6"/>
  <c r="IH233" i="6"/>
  <c r="IK233" i="6"/>
  <c r="IR233" i="6" s="1"/>
  <c r="II233" i="6"/>
  <c r="IP233" i="6" s="1"/>
  <c r="HX231" i="6"/>
  <c r="FX231" i="6"/>
  <c r="GN231" i="6"/>
  <c r="FQ231" i="6"/>
  <c r="HA231" i="6"/>
  <c r="FI231" i="6"/>
  <c r="ID231" i="6"/>
  <c r="HD231" i="6"/>
  <c r="HB231" i="6"/>
  <c r="HK231" i="6"/>
  <c r="FE231" i="6"/>
  <c r="IU231" i="6" s="1"/>
  <c r="EZ231" i="6"/>
  <c r="HE231" i="6"/>
  <c r="GI231" i="6"/>
  <c r="FL231" i="6"/>
  <c r="HZ231" i="6"/>
  <c r="IM233" i="6"/>
  <c r="IT233" i="6" s="1"/>
  <c r="IL233" i="6"/>
  <c r="IS233" i="6" s="1"/>
  <c r="IJ147" i="6"/>
  <c r="GK231" i="6"/>
  <c r="GQ231" i="6"/>
  <c r="GZ231" i="6"/>
  <c r="EX231" i="6"/>
  <c r="GB231" i="6"/>
  <c r="GW231" i="6"/>
  <c r="EY231" i="6"/>
  <c r="IA231" i="6"/>
  <c r="HY231" i="6"/>
  <c r="GF231" i="6"/>
  <c r="FF231" i="6"/>
  <c r="GY231" i="6"/>
  <c r="FH231" i="6"/>
  <c r="FJ231" i="6"/>
  <c r="IJ233" i="6"/>
  <c r="GP231" i="6"/>
  <c r="HU231" i="6"/>
  <c r="IM149" i="6"/>
  <c r="IF231" i="6"/>
  <c r="GH231" i="6"/>
  <c r="FK231" i="6"/>
  <c r="HH231" i="6"/>
  <c r="IC231" i="6"/>
  <c r="FO231" i="6"/>
  <c r="FD231" i="6"/>
  <c r="HL231" i="6"/>
  <c r="HF231" i="6"/>
  <c r="IE231" i="6"/>
  <c r="FA231" i="6"/>
  <c r="GD231" i="6"/>
  <c r="GU233" i="6"/>
  <c r="IM151" i="6"/>
  <c r="II71" i="6"/>
  <c r="IG120" i="6"/>
  <c r="IK45" i="6"/>
  <c r="II67" i="6"/>
  <c r="II60" i="6"/>
  <c r="IK47" i="6"/>
  <c r="IG145" i="6"/>
  <c r="II189" i="6"/>
  <c r="IG121" i="6"/>
  <c r="II74" i="6"/>
  <c r="IJ91" i="6"/>
  <c r="II75" i="6"/>
  <c r="II66" i="6"/>
  <c r="HU110" i="6"/>
  <c r="HW110" i="6"/>
  <c r="GP110" i="6"/>
  <c r="HX110" i="6"/>
  <c r="FR110" i="6"/>
  <c r="FZ110" i="6"/>
  <c r="GL110" i="6"/>
  <c r="FT110" i="6"/>
  <c r="FU110" i="6"/>
  <c r="GT110" i="6"/>
  <c r="HN40" i="6"/>
  <c r="GT40" i="6"/>
  <c r="GL40" i="6"/>
  <c r="FT40" i="6"/>
  <c r="HR40" i="6"/>
  <c r="GK40" i="6"/>
  <c r="HV40" i="6"/>
  <c r="FY40" i="6"/>
  <c r="FX40" i="6"/>
  <c r="GV40" i="6"/>
  <c r="IC193" i="6"/>
  <c r="GW193" i="6"/>
  <c r="GG193" i="6"/>
  <c r="EW193" i="6"/>
  <c r="ID193" i="6"/>
  <c r="HH193" i="6"/>
  <c r="IR193" i="6"/>
  <c r="HB193" i="6"/>
  <c r="GF193" i="6"/>
  <c r="FK193" i="6"/>
  <c r="IL193" i="6"/>
  <c r="IS193" i="6" s="1"/>
  <c r="FD193" i="6"/>
  <c r="IE193" i="6"/>
  <c r="HJ193" i="6"/>
  <c r="HY193" i="6"/>
  <c r="HI193" i="6"/>
  <c r="GC193" i="6"/>
  <c r="FI193" i="6"/>
  <c r="HC193" i="6"/>
  <c r="GH193" i="6"/>
  <c r="FL193" i="6"/>
  <c r="IM193" i="6"/>
  <c r="IT193" i="6" s="1"/>
  <c r="FF193" i="6"/>
  <c r="IF193" i="6"/>
  <c r="HK193" i="6"/>
  <c r="EY193" i="6"/>
  <c r="HZ193" i="6"/>
  <c r="HD193" i="6"/>
  <c r="GI193" i="6"/>
  <c r="FH193" i="6"/>
  <c r="IG193" i="6"/>
  <c r="HA193" i="6"/>
  <c r="FA193" i="6"/>
  <c r="II193" i="6"/>
  <c r="FB193" i="6"/>
  <c r="IB193" i="6"/>
  <c r="HG193" i="6"/>
  <c r="IQ193" i="6"/>
  <c r="GZ193" i="6"/>
  <c r="GE193" i="6"/>
  <c r="FJ193" i="6"/>
  <c r="IJ193" i="6"/>
  <c r="EX193" i="6"/>
  <c r="IH193" i="6"/>
  <c r="EZ193" i="6"/>
  <c r="FO193" i="6"/>
  <c r="GD193" i="6"/>
  <c r="IK193" i="6"/>
  <c r="GX193" i="6"/>
  <c r="HL193" i="6"/>
  <c r="IA193" i="6"/>
  <c r="IP193" i="6"/>
  <c r="FC193" i="6"/>
  <c r="FE193" i="6"/>
  <c r="IU193" i="6" s="1"/>
  <c r="GB193" i="6"/>
  <c r="HF193" i="6"/>
  <c r="HE193" i="6"/>
  <c r="IN193" i="6"/>
  <c r="FG193" i="6"/>
  <c r="GJ193" i="6"/>
  <c r="GY193" i="6"/>
  <c r="FR193" i="6"/>
  <c r="FZ193" i="6"/>
  <c r="HX193" i="6"/>
  <c r="GP193" i="6"/>
  <c r="FU193" i="6"/>
  <c r="GL193" i="6"/>
  <c r="GT193" i="6"/>
  <c r="FY193" i="6"/>
  <c r="FV193" i="6"/>
  <c r="HM193" i="6"/>
  <c r="HW193" i="6"/>
  <c r="GN193" i="6"/>
  <c r="HR193" i="6"/>
  <c r="FT193" i="6"/>
  <c r="HN193" i="6"/>
  <c r="FP193" i="6"/>
  <c r="FX193" i="6"/>
  <c r="HU193" i="6"/>
  <c r="FQ193" i="6"/>
  <c r="HP193" i="6"/>
  <c r="FS193" i="6"/>
  <c r="GV193" i="6"/>
  <c r="HQ193" i="6"/>
  <c r="GR193" i="6"/>
  <c r="HV193" i="6"/>
  <c r="GO193" i="6"/>
  <c r="GQ193" i="6"/>
  <c r="GM193" i="6"/>
  <c r="GU193" i="6"/>
  <c r="GS193" i="6"/>
  <c r="GA193" i="6"/>
  <c r="GK193" i="6"/>
  <c r="FW193" i="6"/>
  <c r="HO193" i="6"/>
  <c r="HS193" i="6"/>
  <c r="HT193" i="6"/>
  <c r="IB66" i="6"/>
  <c r="HL66" i="6"/>
  <c r="GF66" i="6"/>
  <c r="EZ66" i="6"/>
  <c r="HG66" i="6"/>
  <c r="FK66" i="6"/>
  <c r="IT66" i="6"/>
  <c r="HF66" i="6"/>
  <c r="FF66" i="6"/>
  <c r="HA66" i="6"/>
  <c r="FA66" i="6"/>
  <c r="IR66" i="6"/>
  <c r="HH66" i="6"/>
  <c r="GB66" i="6"/>
  <c r="FL66" i="6"/>
  <c r="HC66" i="6"/>
  <c r="FG66" i="6"/>
  <c r="IP66" i="6"/>
  <c r="HB66" i="6"/>
  <c r="FB66" i="6"/>
  <c r="IC66" i="6"/>
  <c r="GW66" i="6"/>
  <c r="GG66" i="6"/>
  <c r="EW66" i="6"/>
  <c r="IF66" i="6"/>
  <c r="GZ66" i="6"/>
  <c r="GJ66" i="6"/>
  <c r="FD66" i="6"/>
  <c r="IA66" i="6"/>
  <c r="HK66" i="6"/>
  <c r="GE66" i="6"/>
  <c r="FO66" i="6"/>
  <c r="EY66" i="6"/>
  <c r="HZ66" i="6"/>
  <c r="HJ66" i="6"/>
  <c r="GD66" i="6"/>
  <c r="FJ66" i="6"/>
  <c r="IS66" i="6"/>
  <c r="HE66" i="6"/>
  <c r="FE66" i="6"/>
  <c r="IU66" i="6" s="1"/>
  <c r="HD66" i="6"/>
  <c r="IE66" i="6"/>
  <c r="GX66" i="6"/>
  <c r="HY66" i="6"/>
  <c r="FI66" i="6"/>
  <c r="FC66" i="6"/>
  <c r="GH66" i="6"/>
  <c r="HI66" i="6"/>
  <c r="GY66" i="6"/>
  <c r="ID66" i="6"/>
  <c r="EX66" i="6"/>
  <c r="FH66" i="6"/>
  <c r="GC66" i="6"/>
  <c r="GI66" i="6"/>
  <c r="IG66" i="6"/>
  <c r="IN66" i="6" s="1"/>
  <c r="IK66" i="6"/>
  <c r="IM66" i="6"/>
  <c r="IH66" i="6"/>
  <c r="IJ66" i="6"/>
  <c r="IQ66" i="6" s="1"/>
  <c r="IO66" i="6" s="1"/>
  <c r="IL66" i="6"/>
  <c r="FP66" i="6"/>
  <c r="HV66" i="6"/>
  <c r="GK66" i="6"/>
  <c r="HS66" i="6"/>
  <c r="GL66" i="6"/>
  <c r="HP66" i="6"/>
  <c r="HU66" i="6"/>
  <c r="GN66" i="6"/>
  <c r="GS66" i="6"/>
  <c r="HW66" i="6"/>
  <c r="GP66" i="6"/>
  <c r="FU66" i="6"/>
  <c r="GM66" i="6"/>
  <c r="FV66" i="6"/>
  <c r="FT66" i="6"/>
  <c r="GO66" i="6"/>
  <c r="HO66" i="6"/>
  <c r="HT66" i="6"/>
  <c r="GQ66" i="6"/>
  <c r="FZ66" i="6"/>
  <c r="HX66" i="6"/>
  <c r="FW66" i="6"/>
  <c r="HM66" i="6"/>
  <c r="GU66" i="6"/>
  <c r="FY66" i="6"/>
  <c r="FX66" i="6"/>
  <c r="HN66" i="6"/>
  <c r="GV66" i="6"/>
  <c r="GA66" i="6"/>
  <c r="HQ66" i="6"/>
  <c r="GR66" i="6"/>
  <c r="HR66" i="6"/>
  <c r="FQ66" i="6"/>
  <c r="GT66" i="6"/>
  <c r="FS66" i="6"/>
  <c r="FR66" i="6"/>
  <c r="IK51" i="6"/>
  <c r="IH40" i="6"/>
  <c r="IL40" i="6"/>
  <c r="IS40" i="6" s="1"/>
  <c r="U46" i="35" s="1"/>
  <c r="IM40" i="6"/>
  <c r="IT40" i="6" s="1"/>
  <c r="V46" i="35" s="1"/>
  <c r="IF80" i="6"/>
  <c r="GZ80" i="6"/>
  <c r="GJ80" i="6"/>
  <c r="FD80" i="6"/>
  <c r="II80" i="6"/>
  <c r="HC80" i="6"/>
  <c r="FG80" i="6"/>
  <c r="IP80" i="6"/>
  <c r="HZ80" i="6"/>
  <c r="HJ80" i="6"/>
  <c r="GD80" i="6"/>
  <c r="FJ80" i="6"/>
  <c r="IC80" i="6"/>
  <c r="GW80" i="6"/>
  <c r="GG80" i="6"/>
  <c r="EW80" i="6"/>
  <c r="IB80" i="6"/>
  <c r="HL80" i="6"/>
  <c r="GF80" i="6"/>
  <c r="EZ80" i="6"/>
  <c r="IE80" i="6"/>
  <c r="GY80" i="6"/>
  <c r="GI80" i="6"/>
  <c r="FC80" i="6"/>
  <c r="IL80" i="6"/>
  <c r="IS80" i="6" s="1"/>
  <c r="HF80" i="6"/>
  <c r="FF80" i="6"/>
  <c r="HY80" i="6"/>
  <c r="HI80" i="6"/>
  <c r="GC80" i="6"/>
  <c r="FI80" i="6"/>
  <c r="HH80" i="6"/>
  <c r="GB80" i="6"/>
  <c r="FL80" i="6"/>
  <c r="IA80" i="6"/>
  <c r="HK80" i="6"/>
  <c r="GE80" i="6"/>
  <c r="FO80" i="6"/>
  <c r="EY80" i="6"/>
  <c r="IH80" i="6"/>
  <c r="HB80" i="6"/>
  <c r="FB80" i="6"/>
  <c r="IK80" i="6"/>
  <c r="IR80" i="6" s="1"/>
  <c r="HE80" i="6"/>
  <c r="FE80" i="6"/>
  <c r="IU80" i="6" s="1"/>
  <c r="FH80" i="6"/>
  <c r="ID80" i="6"/>
  <c r="HA80" i="6"/>
  <c r="HD80" i="6"/>
  <c r="IM80" i="6"/>
  <c r="IT80" i="6" s="1"/>
  <c r="EX80" i="6"/>
  <c r="IJ80" i="6"/>
  <c r="IQ80" i="6" s="1"/>
  <c r="HG80" i="6"/>
  <c r="GH80" i="6"/>
  <c r="FA80" i="6"/>
  <c r="FK80" i="6"/>
  <c r="GX80" i="6"/>
  <c r="IG80" i="6"/>
  <c r="IN80" i="6" s="1"/>
  <c r="GM80" i="6"/>
  <c r="FQ80" i="6"/>
  <c r="FS80" i="6"/>
  <c r="GS80" i="6"/>
  <c r="HR80" i="6"/>
  <c r="GO80" i="6"/>
  <c r="FR80" i="6"/>
  <c r="FX80" i="6"/>
  <c r="GN80" i="6"/>
  <c r="HP80" i="6"/>
  <c r="FW80" i="6"/>
  <c r="GV80" i="6"/>
  <c r="HV80" i="6"/>
  <c r="HX80" i="6"/>
  <c r="GL80" i="6"/>
  <c r="FY80" i="6"/>
  <c r="GA80" i="6"/>
  <c r="HQ80" i="6"/>
  <c r="FT80" i="6"/>
  <c r="GT80" i="6"/>
  <c r="FP80" i="6"/>
  <c r="GP80" i="6"/>
  <c r="GR80" i="6"/>
  <c r="FV80" i="6"/>
  <c r="HT80" i="6"/>
  <c r="HN80" i="6"/>
  <c r="HW80" i="6"/>
  <c r="HS80" i="6"/>
  <c r="HM80" i="6"/>
  <c r="HO80" i="6"/>
  <c r="FZ80" i="6"/>
  <c r="GU80" i="6"/>
  <c r="HU80" i="6"/>
  <c r="GQ80" i="6"/>
  <c r="GK80" i="6"/>
  <c r="FU80" i="6"/>
  <c r="IF94" i="6"/>
  <c r="GZ94" i="6"/>
  <c r="GJ94" i="6"/>
  <c r="FD94" i="6"/>
  <c r="IL94" i="6"/>
  <c r="IS94" i="6" s="1"/>
  <c r="HF94" i="6"/>
  <c r="FF94" i="6"/>
  <c r="IG94" i="6"/>
  <c r="HA94" i="6"/>
  <c r="IE94" i="6"/>
  <c r="GY94" i="6"/>
  <c r="IK94" i="6"/>
  <c r="HE94" i="6"/>
  <c r="IQ94" i="6"/>
  <c r="HK94" i="6"/>
  <c r="GE94" i="6"/>
  <c r="EY94" i="6"/>
  <c r="IR94" i="6"/>
  <c r="IB94" i="6"/>
  <c r="HL94" i="6"/>
  <c r="GF94" i="6"/>
  <c r="EZ94" i="6"/>
  <c r="IH94" i="6"/>
  <c r="HB94" i="6"/>
  <c r="FB94" i="6"/>
  <c r="HY94" i="6"/>
  <c r="FE94" i="6"/>
  <c r="IU94" i="6" s="1"/>
  <c r="FK94" i="6"/>
  <c r="IC94" i="6"/>
  <c r="GW94" i="6"/>
  <c r="II94" i="6"/>
  <c r="HC94" i="6"/>
  <c r="IN94" i="6"/>
  <c r="HH94" i="6"/>
  <c r="GB94" i="6"/>
  <c r="FL94" i="6"/>
  <c r="ID94" i="6"/>
  <c r="GX94" i="6"/>
  <c r="GH94" i="6"/>
  <c r="EX94" i="6"/>
  <c r="EW94" i="6"/>
  <c r="GI94" i="6"/>
  <c r="FC94" i="6"/>
  <c r="FI94" i="6"/>
  <c r="IA94" i="6"/>
  <c r="FO94" i="6"/>
  <c r="IJ94" i="6"/>
  <c r="HD94" i="6"/>
  <c r="FH94" i="6"/>
  <c r="IP94" i="6"/>
  <c r="HZ94" i="6"/>
  <c r="HJ94" i="6"/>
  <c r="GD94" i="6"/>
  <c r="FJ94" i="6"/>
  <c r="HI94" i="6"/>
  <c r="GC94" i="6"/>
  <c r="IM94" i="6"/>
  <c r="IT94" i="6" s="1"/>
  <c r="HG94" i="6"/>
  <c r="GG94" i="6"/>
  <c r="FA94" i="6"/>
  <c r="FG94" i="6"/>
  <c r="HV94" i="6"/>
  <c r="FS94" i="6"/>
  <c r="HR94" i="6"/>
  <c r="HW94" i="6"/>
  <c r="HX94" i="6"/>
  <c r="HQ94" i="6"/>
  <c r="GO94" i="6"/>
  <c r="FX94" i="6"/>
  <c r="HS94" i="6"/>
  <c r="GP94" i="6"/>
  <c r="FY94" i="6"/>
  <c r="GL94" i="6"/>
  <c r="GQ94" i="6"/>
  <c r="GR94" i="6"/>
  <c r="GK94" i="6"/>
  <c r="GU94" i="6"/>
  <c r="GT94" i="6"/>
  <c r="GM94" i="6"/>
  <c r="HP94" i="6"/>
  <c r="FZ94" i="6"/>
  <c r="GV94" i="6"/>
  <c r="FV94" i="6"/>
  <c r="FQ94" i="6"/>
  <c r="HN94" i="6"/>
  <c r="HO94" i="6"/>
  <c r="HT94" i="6"/>
  <c r="GA94" i="6"/>
  <c r="FT94" i="6"/>
  <c r="FU94" i="6"/>
  <c r="FP94" i="6"/>
  <c r="GS94" i="6"/>
  <c r="FW94" i="6"/>
  <c r="FR94" i="6"/>
  <c r="HU94" i="6"/>
  <c r="GN94" i="6"/>
  <c r="HM94" i="6"/>
  <c r="IR63" i="6"/>
  <c r="IB63" i="6"/>
  <c r="HL63" i="6"/>
  <c r="GF63" i="6"/>
  <c r="EZ63" i="6"/>
  <c r="IN63" i="6"/>
  <c r="HH63" i="6"/>
  <c r="GB63" i="6"/>
  <c r="FL63" i="6"/>
  <c r="HG63" i="6"/>
  <c r="FK63" i="6"/>
  <c r="IT63" i="6"/>
  <c r="IF63" i="6"/>
  <c r="GZ63" i="6"/>
  <c r="GJ63" i="6"/>
  <c r="FD63" i="6"/>
  <c r="IE63" i="6"/>
  <c r="GY63" i="6"/>
  <c r="GI63" i="6"/>
  <c r="FC63" i="6"/>
  <c r="ID63" i="6"/>
  <c r="GX63" i="6"/>
  <c r="GH63" i="6"/>
  <c r="EX63" i="6"/>
  <c r="IC63" i="6"/>
  <c r="GW63" i="6"/>
  <c r="GG63" i="6"/>
  <c r="EW63" i="6"/>
  <c r="IJ63" i="6"/>
  <c r="IQ63" i="6" s="1"/>
  <c r="FG63" i="6"/>
  <c r="FB63" i="6"/>
  <c r="HY63" i="6"/>
  <c r="HE63" i="6"/>
  <c r="FI63" i="6"/>
  <c r="FH63" i="6"/>
  <c r="HK63" i="6"/>
  <c r="GE63" i="6"/>
  <c r="EY63" i="6"/>
  <c r="HJ63" i="6"/>
  <c r="IS63" i="6"/>
  <c r="HA63" i="6"/>
  <c r="GC63" i="6"/>
  <c r="FE63" i="6"/>
  <c r="IU63" i="6" s="1"/>
  <c r="HD63" i="6"/>
  <c r="IM63" i="6"/>
  <c r="HC63" i="6"/>
  <c r="IP63" i="6"/>
  <c r="IO63" i="6" s="1"/>
  <c r="HF63" i="6"/>
  <c r="FJ63" i="6"/>
  <c r="FA63" i="6"/>
  <c r="FO63" i="6"/>
  <c r="FF63" i="6"/>
  <c r="HZ63" i="6"/>
  <c r="IG63" i="6"/>
  <c r="IA63" i="6"/>
  <c r="HB63" i="6"/>
  <c r="GD63" i="6"/>
  <c r="HI63" i="6"/>
  <c r="IH63" i="6"/>
  <c r="IK63" i="6"/>
  <c r="IL63" i="6"/>
  <c r="HX63" i="6"/>
  <c r="GA63" i="6"/>
  <c r="HO63" i="6"/>
  <c r="HM63" i="6"/>
  <c r="GM63" i="6"/>
  <c r="GK63" i="6"/>
  <c r="HU63" i="6"/>
  <c r="GS63" i="6"/>
  <c r="GU63" i="6"/>
  <c r="GR63" i="6"/>
  <c r="HV63" i="6"/>
  <c r="FS63" i="6"/>
  <c r="FQ63" i="6"/>
  <c r="HR63" i="6"/>
  <c r="HT63" i="6"/>
  <c r="FW63" i="6"/>
  <c r="FY63" i="6"/>
  <c r="GO63" i="6"/>
  <c r="GV63" i="6"/>
  <c r="HW63" i="6"/>
  <c r="HP63" i="6"/>
  <c r="HN63" i="6"/>
  <c r="FX63" i="6"/>
  <c r="GT63" i="6"/>
  <c r="GP63" i="6"/>
  <c r="GL63" i="6"/>
  <c r="FU63" i="6"/>
  <c r="FP63" i="6"/>
  <c r="GQ63" i="6"/>
  <c r="FT63" i="6"/>
  <c r="FR63" i="6"/>
  <c r="HS63" i="6"/>
  <c r="FZ63" i="6"/>
  <c r="FV63" i="6"/>
  <c r="HQ63" i="6"/>
  <c r="GN63" i="6"/>
  <c r="IB143" i="6"/>
  <c r="HL143" i="6"/>
  <c r="GF143" i="6"/>
  <c r="EZ143" i="6"/>
  <c r="HG143" i="6"/>
  <c r="IC143" i="6"/>
  <c r="EW143" i="6"/>
  <c r="HI143" i="6"/>
  <c r="ID143" i="6"/>
  <c r="EX143" i="6"/>
  <c r="IK143" i="6"/>
  <c r="FJ143" i="6"/>
  <c r="GE143" i="6"/>
  <c r="HA143" i="6"/>
  <c r="IR143" i="6"/>
  <c r="HH143" i="6"/>
  <c r="GB143" i="6"/>
  <c r="FL143" i="6"/>
  <c r="FA143" i="6"/>
  <c r="IS143" i="6"/>
  <c r="FB143" i="6"/>
  <c r="FC143" i="6"/>
  <c r="GD143" i="6"/>
  <c r="GY143" i="6"/>
  <c r="FO143" i="6"/>
  <c r="HF143" i="6"/>
  <c r="IA143" i="6"/>
  <c r="HD143" i="6"/>
  <c r="GX143" i="6"/>
  <c r="IT143" i="6"/>
  <c r="HE143" i="6"/>
  <c r="EY143" i="6"/>
  <c r="FF143" i="6"/>
  <c r="FG143" i="6"/>
  <c r="GI143" i="6"/>
  <c r="IQ143" i="6"/>
  <c r="IF143" i="6"/>
  <c r="GZ143" i="6"/>
  <c r="GJ143" i="6"/>
  <c r="FD143" i="6"/>
  <c r="FK143" i="6"/>
  <c r="GG143" i="6"/>
  <c r="HB143" i="6"/>
  <c r="GH143" i="6"/>
  <c r="HC143" i="6"/>
  <c r="HY143" i="6"/>
  <c r="HJ143" i="6"/>
  <c r="IE143" i="6"/>
  <c r="FE143" i="6"/>
  <c r="IU143" i="6" s="1"/>
  <c r="IN143" i="6"/>
  <c r="FH143" i="6"/>
  <c r="GW143" i="6"/>
  <c r="GC143" i="6"/>
  <c r="FI143" i="6"/>
  <c r="HZ143" i="6"/>
  <c r="HK143" i="6"/>
  <c r="IJ143" i="6"/>
  <c r="IM143" i="6"/>
  <c r="IL143" i="6"/>
  <c r="II143" i="6"/>
  <c r="IP143" i="6" s="1"/>
  <c r="IO143" i="6" s="1"/>
  <c r="IH143" i="6"/>
  <c r="GV143" i="6"/>
  <c r="FR143" i="6"/>
  <c r="HO143" i="6"/>
  <c r="FV143" i="6"/>
  <c r="GS143" i="6"/>
  <c r="FX143" i="6"/>
  <c r="HT143" i="6"/>
  <c r="HW143" i="6"/>
  <c r="GU143" i="6"/>
  <c r="FP143" i="6"/>
  <c r="GM143" i="6"/>
  <c r="HV143" i="6"/>
  <c r="GQ143" i="6"/>
  <c r="HN143" i="6"/>
  <c r="GA143" i="6"/>
  <c r="FU143" i="6"/>
  <c r="FS143" i="6"/>
  <c r="HQ143" i="6"/>
  <c r="FQ143" i="6"/>
  <c r="FY143" i="6"/>
  <c r="HX143" i="6"/>
  <c r="HM143" i="6"/>
  <c r="HU143" i="6"/>
  <c r="HR143" i="6"/>
  <c r="HP143" i="6"/>
  <c r="GO143" i="6"/>
  <c r="GN143" i="6"/>
  <c r="GL143" i="6"/>
  <c r="GT143" i="6"/>
  <c r="GR143" i="6"/>
  <c r="FW143" i="6"/>
  <c r="GK143" i="6"/>
  <c r="GP143" i="6"/>
  <c r="FT143" i="6"/>
  <c r="FZ143" i="6"/>
  <c r="HS143" i="6"/>
  <c r="IG237" i="6"/>
  <c r="IN237" i="6" s="1"/>
  <c r="HA237" i="6"/>
  <c r="FA237" i="6"/>
  <c r="IJ237" i="6"/>
  <c r="HD237" i="6"/>
  <c r="FH237" i="6"/>
  <c r="II237" i="6"/>
  <c r="IP237" i="6" s="1"/>
  <c r="HC237" i="6"/>
  <c r="HJ237" i="6"/>
  <c r="GD237" i="6"/>
  <c r="IM237" i="6"/>
  <c r="HG237" i="6"/>
  <c r="IL237" i="6"/>
  <c r="GX237" i="6"/>
  <c r="GH237" i="6"/>
  <c r="IS237" i="6"/>
  <c r="IC237" i="6"/>
  <c r="GW237" i="6"/>
  <c r="GG237" i="6"/>
  <c r="EW237" i="6"/>
  <c r="IF237" i="6"/>
  <c r="GZ237" i="6"/>
  <c r="GJ237" i="6"/>
  <c r="FD237" i="6"/>
  <c r="IA237" i="6"/>
  <c r="FO237" i="6"/>
  <c r="IH237" i="6"/>
  <c r="HB237" i="6"/>
  <c r="IE237" i="6"/>
  <c r="GY237" i="6"/>
  <c r="HF237" i="6"/>
  <c r="FB237" i="6"/>
  <c r="HY237" i="6"/>
  <c r="HI237" i="6"/>
  <c r="GC237" i="6"/>
  <c r="FI237" i="6"/>
  <c r="IB237" i="6"/>
  <c r="HL237" i="6"/>
  <c r="GF237" i="6"/>
  <c r="EZ237" i="6"/>
  <c r="FG237" i="6"/>
  <c r="HZ237" i="6"/>
  <c r="FF237" i="6"/>
  <c r="FK237" i="6"/>
  <c r="IT237" i="6"/>
  <c r="FJ237" i="6"/>
  <c r="IK237" i="6"/>
  <c r="IR237" i="6" s="1"/>
  <c r="HE237" i="6"/>
  <c r="FE237" i="6"/>
  <c r="IU237" i="6" s="1"/>
  <c r="HH237" i="6"/>
  <c r="GB237" i="6"/>
  <c r="FL237" i="6"/>
  <c r="IQ237" i="6"/>
  <c r="HK237" i="6"/>
  <c r="GE237" i="6"/>
  <c r="EY237" i="6"/>
  <c r="EX237" i="6"/>
  <c r="GI237" i="6"/>
  <c r="FC237" i="6"/>
  <c r="ID237" i="6"/>
  <c r="HT237" i="6"/>
  <c r="GA237" i="6"/>
  <c r="HP237" i="6"/>
  <c r="FS237" i="6"/>
  <c r="FP237" i="6"/>
  <c r="HW237" i="6"/>
  <c r="GO237" i="6"/>
  <c r="HR237" i="6"/>
  <c r="HV237" i="6"/>
  <c r="HQ237" i="6"/>
  <c r="GN237" i="6"/>
  <c r="GP237" i="6"/>
  <c r="FT237" i="6"/>
  <c r="FR237" i="6"/>
  <c r="HS237" i="6"/>
  <c r="GQ237" i="6"/>
  <c r="FY237" i="6"/>
  <c r="GL237" i="6"/>
  <c r="GK237" i="6"/>
  <c r="FX237" i="6"/>
  <c r="HM237" i="6"/>
  <c r="GU237" i="6"/>
  <c r="GS237" i="6"/>
  <c r="GM237" i="6"/>
  <c r="FZ237" i="6"/>
  <c r="HX237" i="6"/>
  <c r="HO237" i="6"/>
  <c r="FU237" i="6"/>
  <c r="FW237" i="6"/>
  <c r="FQ237" i="6"/>
  <c r="FV237" i="6"/>
  <c r="GV237" i="6"/>
  <c r="GT237" i="6"/>
  <c r="HU237" i="6"/>
  <c r="GR237" i="6"/>
  <c r="HN237" i="6"/>
  <c r="IG214" i="6"/>
  <c r="IN214" i="6" s="1"/>
  <c r="HA214" i="6"/>
  <c r="FA214" i="6"/>
  <c r="IJ214" i="6"/>
  <c r="HD214" i="6"/>
  <c r="FH214" i="6"/>
  <c r="IM214" i="6"/>
  <c r="IT214" i="6" s="1"/>
  <c r="HG214" i="6"/>
  <c r="FK214" i="6"/>
  <c r="ID214" i="6"/>
  <c r="GX214" i="6"/>
  <c r="GH214" i="6"/>
  <c r="EX214" i="6"/>
  <c r="IS214" i="6"/>
  <c r="IC214" i="6"/>
  <c r="GW214" i="6"/>
  <c r="GG214" i="6"/>
  <c r="EW214" i="6"/>
  <c r="IF214" i="6"/>
  <c r="GZ214" i="6"/>
  <c r="GJ214" i="6"/>
  <c r="FD214" i="6"/>
  <c r="II214" i="6"/>
  <c r="HC214" i="6"/>
  <c r="FG214" i="6"/>
  <c r="IP214" i="6"/>
  <c r="HZ214" i="6"/>
  <c r="HJ214" i="6"/>
  <c r="GD214" i="6"/>
  <c r="FJ214" i="6"/>
  <c r="HY214" i="6"/>
  <c r="HI214" i="6"/>
  <c r="GC214" i="6"/>
  <c r="FI214" i="6"/>
  <c r="IB214" i="6"/>
  <c r="HL214" i="6"/>
  <c r="GF214" i="6"/>
  <c r="EZ214" i="6"/>
  <c r="IE214" i="6"/>
  <c r="GY214" i="6"/>
  <c r="GI214" i="6"/>
  <c r="FC214" i="6"/>
  <c r="IL214" i="6"/>
  <c r="HF214" i="6"/>
  <c r="FF214" i="6"/>
  <c r="IK214" i="6"/>
  <c r="IR214" i="6" s="1"/>
  <c r="HE214" i="6"/>
  <c r="FE214" i="6"/>
  <c r="IU214" i="6" s="1"/>
  <c r="HH214" i="6"/>
  <c r="GB214" i="6"/>
  <c r="FL214" i="6"/>
  <c r="IQ214" i="6"/>
  <c r="IA214" i="6"/>
  <c r="HK214" i="6"/>
  <c r="GE214" i="6"/>
  <c r="FO214" i="6"/>
  <c r="EY214" i="6"/>
  <c r="IH214" i="6"/>
  <c r="HB214" i="6"/>
  <c r="FB214" i="6"/>
  <c r="FU214" i="6"/>
  <c r="HW214" i="6"/>
  <c r="FR214" i="6"/>
  <c r="FT214" i="6"/>
  <c r="GT214" i="6"/>
  <c r="HO214" i="6"/>
  <c r="FZ214" i="6"/>
  <c r="HX214" i="6"/>
  <c r="GL214" i="6"/>
  <c r="HT214" i="6"/>
  <c r="GQ214" i="6"/>
  <c r="HM214" i="6"/>
  <c r="HS214" i="6"/>
  <c r="GS214" i="6"/>
  <c r="FS214" i="6"/>
  <c r="HU214" i="6"/>
  <c r="GR214" i="6"/>
  <c r="FV214" i="6"/>
  <c r="HQ214" i="6"/>
  <c r="GN214" i="6"/>
  <c r="GA214" i="6"/>
  <c r="FQ214" i="6"/>
  <c r="GM214" i="6"/>
  <c r="GV214" i="6"/>
  <c r="HV214" i="6"/>
  <c r="GO214" i="6"/>
  <c r="GU214" i="6"/>
  <c r="GK214" i="6"/>
  <c r="FX214" i="6"/>
  <c r="HN214" i="6"/>
  <c r="HP214" i="6"/>
  <c r="FW214" i="6"/>
  <c r="FP214" i="6"/>
  <c r="GP214" i="6"/>
  <c r="FY214" i="6"/>
  <c r="HR214" i="6"/>
  <c r="IL133" i="6"/>
  <c r="HF133" i="6"/>
  <c r="FF133" i="6"/>
  <c r="HY133" i="6"/>
  <c r="HI133" i="6"/>
  <c r="GC133" i="6"/>
  <c r="FI133" i="6"/>
  <c r="IB133" i="6"/>
  <c r="HL133" i="6"/>
  <c r="GF133" i="6"/>
  <c r="EZ133" i="6"/>
  <c r="IE133" i="6"/>
  <c r="GY133" i="6"/>
  <c r="GI133" i="6"/>
  <c r="FC133" i="6"/>
  <c r="IH133" i="6"/>
  <c r="HB133" i="6"/>
  <c r="FB133" i="6"/>
  <c r="IK133" i="6"/>
  <c r="IR133" i="6" s="1"/>
  <c r="HE133" i="6"/>
  <c r="FE133" i="6"/>
  <c r="IU133" i="6" s="1"/>
  <c r="HH133" i="6"/>
  <c r="GB133" i="6"/>
  <c r="FL133" i="6"/>
  <c r="IQ133" i="6"/>
  <c r="IA133" i="6"/>
  <c r="HK133" i="6"/>
  <c r="GE133" i="6"/>
  <c r="FO133" i="6"/>
  <c r="EY133" i="6"/>
  <c r="ID133" i="6"/>
  <c r="GX133" i="6"/>
  <c r="GH133" i="6"/>
  <c r="EX133" i="6"/>
  <c r="IG133" i="6"/>
  <c r="IN133" i="6" s="1"/>
  <c r="HA133" i="6"/>
  <c r="FA133" i="6"/>
  <c r="IJ133" i="6"/>
  <c r="HD133" i="6"/>
  <c r="FH133" i="6"/>
  <c r="IM133" i="6"/>
  <c r="IT133" i="6" s="1"/>
  <c r="HG133" i="6"/>
  <c r="FK133" i="6"/>
  <c r="HZ133" i="6"/>
  <c r="HJ133" i="6"/>
  <c r="GD133" i="6"/>
  <c r="FJ133" i="6"/>
  <c r="IS133" i="6"/>
  <c r="IC133" i="6"/>
  <c r="GW133" i="6"/>
  <c r="GG133" i="6"/>
  <c r="EW133" i="6"/>
  <c r="IF133" i="6"/>
  <c r="GZ133" i="6"/>
  <c r="GJ133" i="6"/>
  <c r="FD133" i="6"/>
  <c r="II133" i="6"/>
  <c r="IP133" i="6" s="1"/>
  <c r="HC133" i="6"/>
  <c r="FG133" i="6"/>
  <c r="FZ133" i="6"/>
  <c r="HO133" i="6"/>
  <c r="FV133" i="6"/>
  <c r="HX133" i="6"/>
  <c r="FR133" i="6"/>
  <c r="HT133" i="6"/>
  <c r="GQ133" i="6"/>
  <c r="FQ133" i="6"/>
  <c r="GM133" i="6"/>
  <c r="GS133" i="6"/>
  <c r="FS133" i="6"/>
  <c r="HU133" i="6"/>
  <c r="GR133" i="6"/>
  <c r="HQ133" i="6"/>
  <c r="GN133" i="6"/>
  <c r="GA133" i="6"/>
  <c r="HP133" i="6"/>
  <c r="FW133" i="6"/>
  <c r="HV133" i="6"/>
  <c r="GV133" i="6"/>
  <c r="HR133" i="6"/>
  <c r="GO133" i="6"/>
  <c r="GU133" i="6"/>
  <c r="GK133" i="6"/>
  <c r="FX133" i="6"/>
  <c r="GT133" i="6"/>
  <c r="FT133" i="6"/>
  <c r="GP133" i="6"/>
  <c r="FP133" i="6"/>
  <c r="GL133" i="6"/>
  <c r="FY133" i="6"/>
  <c r="HN133" i="6"/>
  <c r="FU133" i="6"/>
  <c r="HW133" i="6"/>
  <c r="HM133" i="6"/>
  <c r="HS133" i="6"/>
  <c r="IR222" i="6"/>
  <c r="IB222" i="6"/>
  <c r="HL222" i="6"/>
  <c r="GF222" i="6"/>
  <c r="EZ222" i="6"/>
  <c r="IE222" i="6"/>
  <c r="GY222" i="6"/>
  <c r="GI222" i="6"/>
  <c r="FC222" i="6"/>
  <c r="IK222" i="6"/>
  <c r="HE222" i="6"/>
  <c r="FE222" i="6"/>
  <c r="IU222" i="6" s="1"/>
  <c r="FJ222" i="6"/>
  <c r="ID222" i="6"/>
  <c r="HJ222" i="6"/>
  <c r="IN222" i="6"/>
  <c r="HH222" i="6"/>
  <c r="GB222" i="6"/>
  <c r="FL222" i="6"/>
  <c r="IA222" i="6"/>
  <c r="HK222" i="6"/>
  <c r="GE222" i="6"/>
  <c r="FO222" i="6"/>
  <c r="EY222" i="6"/>
  <c r="IG222" i="6"/>
  <c r="HA222" i="6"/>
  <c r="FA222" i="6"/>
  <c r="HF222" i="6"/>
  <c r="IH222" i="6"/>
  <c r="FB222" i="6"/>
  <c r="IJ222" i="6"/>
  <c r="IQ222" i="6" s="1"/>
  <c r="HD222" i="6"/>
  <c r="FH222" i="6"/>
  <c r="IM222" i="6"/>
  <c r="HG222" i="6"/>
  <c r="FK222" i="6"/>
  <c r="IC222" i="6"/>
  <c r="GW222" i="6"/>
  <c r="GG222" i="6"/>
  <c r="EW222" i="6"/>
  <c r="FF222" i="6"/>
  <c r="GX222" i="6"/>
  <c r="GD222" i="6"/>
  <c r="IF222" i="6"/>
  <c r="GZ222" i="6"/>
  <c r="GJ222" i="6"/>
  <c r="FD222" i="6"/>
  <c r="II222" i="6"/>
  <c r="IP222" i="6" s="1"/>
  <c r="HC222" i="6"/>
  <c r="FG222" i="6"/>
  <c r="HY222" i="6"/>
  <c r="HI222" i="6"/>
  <c r="GC222" i="6"/>
  <c r="FI222" i="6"/>
  <c r="IL222" i="6"/>
  <c r="IS222" i="6" s="1"/>
  <c r="HB222" i="6"/>
  <c r="IT222" i="6"/>
  <c r="GH222" i="6"/>
  <c r="HZ222" i="6"/>
  <c r="EX222" i="6"/>
  <c r="FS222" i="6"/>
  <c r="HV222" i="6"/>
  <c r="GR222" i="6"/>
  <c r="FU222" i="6"/>
  <c r="HT222" i="6"/>
  <c r="GQ222" i="6"/>
  <c r="GP222" i="6"/>
  <c r="HS222" i="6"/>
  <c r="FZ222" i="6"/>
  <c r="GV222" i="6"/>
  <c r="HU222" i="6"/>
  <c r="GL222" i="6"/>
  <c r="GU222" i="6"/>
  <c r="FV222" i="6"/>
  <c r="GN222" i="6"/>
  <c r="GA222" i="6"/>
  <c r="HR222" i="6"/>
  <c r="GM222" i="6"/>
  <c r="FP222" i="6"/>
  <c r="GO222" i="6"/>
  <c r="FR222" i="6"/>
  <c r="HQ222" i="6"/>
  <c r="HN222" i="6"/>
  <c r="FX222" i="6"/>
  <c r="HM222" i="6"/>
  <c r="HP222" i="6"/>
  <c r="FW222" i="6"/>
  <c r="HX222" i="6"/>
  <c r="FQ222" i="6"/>
  <c r="GK222" i="6"/>
  <c r="FT222" i="6"/>
  <c r="HO222" i="6"/>
  <c r="GT222" i="6"/>
  <c r="GS222" i="6"/>
  <c r="FY222" i="6"/>
  <c r="HW222" i="6"/>
  <c r="IF215" i="6"/>
  <c r="HE215" i="6"/>
  <c r="FE215" i="6"/>
  <c r="IU215" i="6" s="1"/>
  <c r="IK215" i="6"/>
  <c r="GZ215" i="6"/>
  <c r="GJ215" i="6"/>
  <c r="FD215" i="6"/>
  <c r="II215" i="6"/>
  <c r="IP215" i="6" s="1"/>
  <c r="GY215" i="6"/>
  <c r="GI215" i="6"/>
  <c r="FC215" i="6"/>
  <c r="IH215" i="6"/>
  <c r="GX215" i="6"/>
  <c r="GH215" i="6"/>
  <c r="EX215" i="6"/>
  <c r="IR215" i="6"/>
  <c r="IB215" i="6"/>
  <c r="IL215" i="6"/>
  <c r="IS215" i="6" s="1"/>
  <c r="HA215" i="6"/>
  <c r="FA215" i="6"/>
  <c r="IE215" i="6"/>
  <c r="HL215" i="6"/>
  <c r="GF215" i="6"/>
  <c r="EZ215" i="6"/>
  <c r="ID215" i="6"/>
  <c r="HK215" i="6"/>
  <c r="GE215" i="6"/>
  <c r="FO215" i="6"/>
  <c r="EY215" i="6"/>
  <c r="IC215" i="6"/>
  <c r="HJ215" i="6"/>
  <c r="GD215" i="6"/>
  <c r="FJ215" i="6"/>
  <c r="IG215" i="6"/>
  <c r="IN215" i="6" s="1"/>
  <c r="GW215" i="6"/>
  <c r="GG215" i="6"/>
  <c r="EW215" i="6"/>
  <c r="HZ215" i="6"/>
  <c r="HH215" i="6"/>
  <c r="GB215" i="6"/>
  <c r="FL215" i="6"/>
  <c r="HY215" i="6"/>
  <c r="HG215" i="6"/>
  <c r="FK215" i="6"/>
  <c r="HF215" i="6"/>
  <c r="FF215" i="6"/>
  <c r="IJ215" i="6"/>
  <c r="IQ215" i="6" s="1"/>
  <c r="IA215" i="6"/>
  <c r="HI215" i="6"/>
  <c r="GC215" i="6"/>
  <c r="FI215" i="6"/>
  <c r="HD215" i="6"/>
  <c r="FH215" i="6"/>
  <c r="HC215" i="6"/>
  <c r="FG215" i="6"/>
  <c r="IM215" i="6"/>
  <c r="IT215" i="6" s="1"/>
  <c r="HB215" i="6"/>
  <c r="FB215" i="6"/>
  <c r="HP215" i="6"/>
  <c r="HN215" i="6"/>
  <c r="FU215" i="6"/>
  <c r="GT215" i="6"/>
  <c r="GR215" i="6"/>
  <c r="GP215" i="6"/>
  <c r="HU215" i="6"/>
  <c r="GM215" i="6"/>
  <c r="FV215" i="6"/>
  <c r="HV215" i="6"/>
  <c r="FT215" i="6"/>
  <c r="FR215" i="6"/>
  <c r="GV215" i="6"/>
  <c r="HX215" i="6"/>
  <c r="GQ215" i="6"/>
  <c r="FZ215" i="6"/>
  <c r="GN215" i="6"/>
  <c r="FW215" i="6"/>
  <c r="GO215" i="6"/>
  <c r="HO215" i="6"/>
  <c r="HQ215" i="6"/>
  <c r="FP215" i="6"/>
  <c r="HM215" i="6"/>
  <c r="GA215" i="6"/>
  <c r="HT215" i="6"/>
  <c r="FX215" i="6"/>
  <c r="HR215" i="6"/>
  <c r="GK215" i="6"/>
  <c r="GS215" i="6"/>
  <c r="GU215" i="6"/>
  <c r="HS215" i="6"/>
  <c r="FY215" i="6"/>
  <c r="FQ215" i="6"/>
  <c r="GL215" i="6"/>
  <c r="FS215" i="6"/>
  <c r="HW215" i="6"/>
  <c r="HH221" i="6"/>
  <c r="GB221" i="6"/>
  <c r="FL221" i="6"/>
  <c r="IQ221" i="6"/>
  <c r="IA221" i="6"/>
  <c r="HK221" i="6"/>
  <c r="GE221" i="6"/>
  <c r="FO221" i="6"/>
  <c r="EY221" i="6"/>
  <c r="IG221" i="6"/>
  <c r="IN221" i="6" s="1"/>
  <c r="HA221" i="6"/>
  <c r="FA221" i="6"/>
  <c r="HB221" i="6"/>
  <c r="IT221" i="6"/>
  <c r="GH221" i="6"/>
  <c r="HZ221" i="6"/>
  <c r="EX221" i="6"/>
  <c r="IJ221" i="6"/>
  <c r="HD221" i="6"/>
  <c r="FH221" i="6"/>
  <c r="IM221" i="6"/>
  <c r="HG221" i="6"/>
  <c r="FK221" i="6"/>
  <c r="IC221" i="6"/>
  <c r="GW221" i="6"/>
  <c r="GG221" i="6"/>
  <c r="EW221" i="6"/>
  <c r="ID221" i="6"/>
  <c r="HJ221" i="6"/>
  <c r="IL221" i="6"/>
  <c r="IS221" i="6" s="1"/>
  <c r="IR221" i="6"/>
  <c r="IB221" i="6"/>
  <c r="HL221" i="6"/>
  <c r="GF221" i="6"/>
  <c r="EZ221" i="6"/>
  <c r="IE221" i="6"/>
  <c r="GY221" i="6"/>
  <c r="GI221" i="6"/>
  <c r="FC221" i="6"/>
  <c r="IK221" i="6"/>
  <c r="HE221" i="6"/>
  <c r="FE221" i="6"/>
  <c r="IU221" i="6" s="1"/>
  <c r="FF221" i="6"/>
  <c r="GX221" i="6"/>
  <c r="IP221" i="6"/>
  <c r="IO221" i="6" s="1"/>
  <c r="GD221" i="6"/>
  <c r="HF221" i="6"/>
  <c r="GJ221" i="6"/>
  <c r="FG221" i="6"/>
  <c r="IF221" i="6"/>
  <c r="HC221" i="6"/>
  <c r="GC221" i="6"/>
  <c r="FJ221" i="6"/>
  <c r="FD221" i="6"/>
  <c r="HY221" i="6"/>
  <c r="FI221" i="6"/>
  <c r="FB221" i="6"/>
  <c r="GZ221" i="6"/>
  <c r="II221" i="6"/>
  <c r="HI221" i="6"/>
  <c r="IH221" i="6"/>
  <c r="HQ221" i="6"/>
  <c r="HT221" i="6"/>
  <c r="GQ221" i="6"/>
  <c r="GL221" i="6"/>
  <c r="FP221" i="6"/>
  <c r="GO221" i="6"/>
  <c r="GS221" i="6"/>
  <c r="HN221" i="6"/>
  <c r="GT221" i="6"/>
  <c r="HX221" i="6"/>
  <c r="GK221" i="6"/>
  <c r="GN221" i="6"/>
  <c r="GA221" i="6"/>
  <c r="FR221" i="6"/>
  <c r="HO221" i="6"/>
  <c r="FY221" i="6"/>
  <c r="FV221" i="6"/>
  <c r="HP221" i="6"/>
  <c r="GR221" i="6"/>
  <c r="FU221" i="6"/>
  <c r="FX221" i="6"/>
  <c r="HM221" i="6"/>
  <c r="FZ221" i="6"/>
  <c r="FS221" i="6"/>
  <c r="HR221" i="6"/>
  <c r="HV221" i="6"/>
  <c r="GM221" i="6"/>
  <c r="HW221" i="6"/>
  <c r="HS221" i="6"/>
  <c r="FQ221" i="6"/>
  <c r="FT221" i="6"/>
  <c r="GU221" i="6"/>
  <c r="GV221" i="6"/>
  <c r="FW221" i="6"/>
  <c r="GP221" i="6"/>
  <c r="HU221" i="6"/>
  <c r="HY212" i="6"/>
  <c r="HI212" i="6"/>
  <c r="GC212" i="6"/>
  <c r="FI212" i="6"/>
  <c r="IB212" i="6"/>
  <c r="HL212" i="6"/>
  <c r="GF212" i="6"/>
  <c r="EZ212" i="6"/>
  <c r="IE212" i="6"/>
  <c r="GY212" i="6"/>
  <c r="GI212" i="6"/>
  <c r="FC212" i="6"/>
  <c r="IL212" i="6"/>
  <c r="HF212" i="6"/>
  <c r="FF212" i="6"/>
  <c r="IK212" i="6"/>
  <c r="IR212" i="6" s="1"/>
  <c r="HE212" i="6"/>
  <c r="FE212" i="6"/>
  <c r="IU212" i="6" s="1"/>
  <c r="HH212" i="6"/>
  <c r="GB212" i="6"/>
  <c r="FL212" i="6"/>
  <c r="IA212" i="6"/>
  <c r="HK212" i="6"/>
  <c r="GE212" i="6"/>
  <c r="FO212" i="6"/>
  <c r="EY212" i="6"/>
  <c r="IH212" i="6"/>
  <c r="HB212" i="6"/>
  <c r="FB212" i="6"/>
  <c r="IS212" i="6"/>
  <c r="IC212" i="6"/>
  <c r="GW212" i="6"/>
  <c r="GG212" i="6"/>
  <c r="EW212" i="6"/>
  <c r="IF212" i="6"/>
  <c r="GZ212" i="6"/>
  <c r="GJ212" i="6"/>
  <c r="FD212" i="6"/>
  <c r="II212" i="6"/>
  <c r="IP212" i="6" s="1"/>
  <c r="HC212" i="6"/>
  <c r="FG212" i="6"/>
  <c r="HZ212" i="6"/>
  <c r="HJ212" i="6"/>
  <c r="GD212" i="6"/>
  <c r="FJ212" i="6"/>
  <c r="FH212" i="6"/>
  <c r="ID212" i="6"/>
  <c r="IG212" i="6"/>
  <c r="IN212" i="6" s="1"/>
  <c r="HD212" i="6"/>
  <c r="IM212" i="6"/>
  <c r="IT212" i="6" s="1"/>
  <c r="EX212" i="6"/>
  <c r="FA212" i="6"/>
  <c r="FK212" i="6"/>
  <c r="GX212" i="6"/>
  <c r="HA212" i="6"/>
  <c r="IJ212" i="6"/>
  <c r="IQ212" i="6" s="1"/>
  <c r="HG212" i="6"/>
  <c r="GH212" i="6"/>
  <c r="GV212" i="6"/>
  <c r="HV212" i="6"/>
  <c r="GO212" i="6"/>
  <c r="GU212" i="6"/>
  <c r="HM212" i="6"/>
  <c r="HS212" i="6"/>
  <c r="GK212" i="6"/>
  <c r="FU212" i="6"/>
  <c r="GN212" i="6"/>
  <c r="FP212" i="6"/>
  <c r="GP212" i="6"/>
  <c r="FY212" i="6"/>
  <c r="HR212" i="6"/>
  <c r="FQ212" i="6"/>
  <c r="GM212" i="6"/>
  <c r="HT212" i="6"/>
  <c r="GA212" i="6"/>
  <c r="HW212" i="6"/>
  <c r="HO212" i="6"/>
  <c r="FZ212" i="6"/>
  <c r="HX212" i="6"/>
  <c r="GL212" i="6"/>
  <c r="HP212" i="6"/>
  <c r="FW212" i="6"/>
  <c r="GQ212" i="6"/>
  <c r="HN212" i="6"/>
  <c r="FX212" i="6"/>
  <c r="GS212" i="6"/>
  <c r="FS212" i="6"/>
  <c r="HU212" i="6"/>
  <c r="GR212" i="6"/>
  <c r="FV212" i="6"/>
  <c r="FT212" i="6"/>
  <c r="GT212" i="6"/>
  <c r="FR212" i="6"/>
  <c r="HQ212" i="6"/>
  <c r="EW115" i="6"/>
  <c r="HI115" i="6"/>
  <c r="ID115" i="6"/>
  <c r="EX115" i="6"/>
  <c r="IK115" i="6"/>
  <c r="FB115" i="6"/>
  <c r="II115" i="6"/>
  <c r="IP115" i="6" s="1"/>
  <c r="FC115" i="6"/>
  <c r="GD115" i="6"/>
  <c r="GY115" i="6"/>
  <c r="FO115" i="6"/>
  <c r="HF115" i="6"/>
  <c r="IA115" i="6"/>
  <c r="FG115" i="6"/>
  <c r="GC115" i="6"/>
  <c r="GX115" i="6"/>
  <c r="FI115" i="6"/>
  <c r="GI115" i="6"/>
  <c r="HE115" i="6"/>
  <c r="HZ115" i="6"/>
  <c r="EY115" i="6"/>
  <c r="HK115" i="6"/>
  <c r="IL115" i="6"/>
  <c r="IJ115" i="6"/>
  <c r="IQ115" i="6" s="1"/>
  <c r="HD115" i="6"/>
  <c r="FH115" i="6"/>
  <c r="FF115" i="6"/>
  <c r="GW115" i="6"/>
  <c r="IM115" i="6"/>
  <c r="HC115" i="6"/>
  <c r="HJ115" i="6"/>
  <c r="FE115" i="6"/>
  <c r="IU115" i="6" s="1"/>
  <c r="IN115" i="6"/>
  <c r="GB115" i="6"/>
  <c r="FD115" i="6"/>
  <c r="HY115" i="6"/>
  <c r="IE115" i="6"/>
  <c r="FJ115" i="6"/>
  <c r="HA115" i="6"/>
  <c r="IF115" i="6"/>
  <c r="HL115" i="6"/>
  <c r="EZ115" i="6"/>
  <c r="HB115" i="6"/>
  <c r="IC115" i="6"/>
  <c r="GG115" i="6"/>
  <c r="GH115" i="6"/>
  <c r="GE115" i="6"/>
  <c r="IR115" i="6"/>
  <c r="GZ115" i="6"/>
  <c r="GF115" i="6"/>
  <c r="FL115" i="6"/>
  <c r="FK115" i="6"/>
  <c r="IS115" i="6"/>
  <c r="IT115" i="6"/>
  <c r="IB115" i="6"/>
  <c r="HH115" i="6"/>
  <c r="GJ115" i="6"/>
  <c r="FA115" i="6"/>
  <c r="HG115" i="6"/>
  <c r="IH115" i="6"/>
  <c r="GM115" i="6"/>
  <c r="FW115" i="6"/>
  <c r="GK115" i="6"/>
  <c r="HT115" i="6"/>
  <c r="HR115" i="6"/>
  <c r="FQ115" i="6"/>
  <c r="FT115" i="6"/>
  <c r="GO115" i="6"/>
  <c r="HM115" i="6"/>
  <c r="FY115" i="6"/>
  <c r="GS115" i="6"/>
  <c r="HS115" i="6"/>
  <c r="GN115" i="6"/>
  <c r="GU115" i="6"/>
  <c r="GQ115" i="6"/>
  <c r="FV115" i="6"/>
  <c r="HV115" i="6"/>
  <c r="FS115" i="6"/>
  <c r="GT115" i="6"/>
  <c r="HN115" i="6"/>
  <c r="FU115" i="6"/>
  <c r="FX115" i="6"/>
  <c r="HP115" i="6"/>
  <c r="HW115" i="6"/>
  <c r="FZ115" i="6"/>
  <c r="HX115" i="6"/>
  <c r="FP115" i="6"/>
  <c r="FR115" i="6"/>
  <c r="HO115" i="6"/>
  <c r="HU115" i="6"/>
  <c r="GP115" i="6"/>
  <c r="GA115" i="6"/>
  <c r="GV115" i="6"/>
  <c r="GR115" i="6"/>
  <c r="HQ115" i="6"/>
  <c r="GL115" i="6"/>
  <c r="IC107" i="6"/>
  <c r="GW107" i="6"/>
  <c r="GG107" i="6"/>
  <c r="EW107" i="6"/>
  <c r="IF107" i="6"/>
  <c r="GZ107" i="6"/>
  <c r="GJ107" i="6"/>
  <c r="FD107" i="6"/>
  <c r="II107" i="6"/>
  <c r="IP107" i="6" s="1"/>
  <c r="HC107" i="6"/>
  <c r="FG107" i="6"/>
  <c r="HZ107" i="6"/>
  <c r="HJ107" i="6"/>
  <c r="GD107" i="6"/>
  <c r="FJ107" i="6"/>
  <c r="HY107" i="6"/>
  <c r="HI107" i="6"/>
  <c r="GC107" i="6"/>
  <c r="FI107" i="6"/>
  <c r="IB107" i="6"/>
  <c r="HL107" i="6"/>
  <c r="GF107" i="6"/>
  <c r="EZ107" i="6"/>
  <c r="IE107" i="6"/>
  <c r="GY107" i="6"/>
  <c r="GI107" i="6"/>
  <c r="FC107" i="6"/>
  <c r="IL107" i="6"/>
  <c r="IS107" i="6" s="1"/>
  <c r="HF107" i="6"/>
  <c r="FF107" i="6"/>
  <c r="IK107" i="6"/>
  <c r="IR107" i="6" s="1"/>
  <c r="HE107" i="6"/>
  <c r="FE107" i="6"/>
  <c r="IU107" i="6" s="1"/>
  <c r="HH107" i="6"/>
  <c r="GB107" i="6"/>
  <c r="FL107" i="6"/>
  <c r="IQ107" i="6"/>
  <c r="IA107" i="6"/>
  <c r="HK107" i="6"/>
  <c r="GE107" i="6"/>
  <c r="FO107" i="6"/>
  <c r="EY107" i="6"/>
  <c r="IH107" i="6"/>
  <c r="HB107" i="6"/>
  <c r="FB107" i="6"/>
  <c r="IG107" i="6"/>
  <c r="IN107" i="6" s="1"/>
  <c r="HD107" i="6"/>
  <c r="IM107" i="6"/>
  <c r="EX107" i="6"/>
  <c r="FA107" i="6"/>
  <c r="FK107" i="6"/>
  <c r="GX107" i="6"/>
  <c r="HA107" i="6"/>
  <c r="IT107" i="6"/>
  <c r="FH107" i="6"/>
  <c r="ID107" i="6"/>
  <c r="IJ107" i="6"/>
  <c r="HG107" i="6"/>
  <c r="GH107" i="6"/>
  <c r="FQ107" i="6"/>
  <c r="GM107" i="6"/>
  <c r="GV107" i="6"/>
  <c r="HV107" i="6"/>
  <c r="GO107" i="6"/>
  <c r="GU107" i="6"/>
  <c r="FU107" i="6"/>
  <c r="GN107" i="6"/>
  <c r="HT107" i="6"/>
  <c r="HP107" i="6"/>
  <c r="FW107" i="6"/>
  <c r="FP107" i="6"/>
  <c r="GP107" i="6"/>
  <c r="FY107" i="6"/>
  <c r="HR107" i="6"/>
  <c r="GA107" i="6"/>
  <c r="HW107" i="6"/>
  <c r="GQ107" i="6"/>
  <c r="FT107" i="6"/>
  <c r="GT107" i="6"/>
  <c r="HO107" i="6"/>
  <c r="FZ107" i="6"/>
  <c r="HX107" i="6"/>
  <c r="GL107" i="6"/>
  <c r="HN107" i="6"/>
  <c r="FX107" i="6"/>
  <c r="FR107" i="6"/>
  <c r="HM107" i="6"/>
  <c r="HS107" i="6"/>
  <c r="GS107" i="6"/>
  <c r="FS107" i="6"/>
  <c r="HU107" i="6"/>
  <c r="GR107" i="6"/>
  <c r="FV107" i="6"/>
  <c r="HQ107" i="6"/>
  <c r="GK107" i="6"/>
  <c r="IL162" i="6"/>
  <c r="IS162" i="6" s="1"/>
  <c r="HF162" i="6"/>
  <c r="FF162" i="6"/>
  <c r="HY162" i="6"/>
  <c r="HI162" i="6"/>
  <c r="GC162" i="6"/>
  <c r="FI162" i="6"/>
  <c r="IB162" i="6"/>
  <c r="HL162" i="6"/>
  <c r="GF162" i="6"/>
  <c r="EZ162" i="6"/>
  <c r="IE162" i="6"/>
  <c r="GY162" i="6"/>
  <c r="GI162" i="6"/>
  <c r="FC162" i="6"/>
  <c r="IH162" i="6"/>
  <c r="HB162" i="6"/>
  <c r="FB162" i="6"/>
  <c r="IK162" i="6"/>
  <c r="IR162" i="6" s="1"/>
  <c r="HE162" i="6"/>
  <c r="FE162" i="6"/>
  <c r="IU162" i="6" s="1"/>
  <c r="HH162" i="6"/>
  <c r="GB162" i="6"/>
  <c r="FL162" i="6"/>
  <c r="IA162" i="6"/>
  <c r="HK162" i="6"/>
  <c r="GE162" i="6"/>
  <c r="FO162" i="6"/>
  <c r="EY162" i="6"/>
  <c r="HZ162" i="6"/>
  <c r="HJ162" i="6"/>
  <c r="GD162" i="6"/>
  <c r="FJ162" i="6"/>
  <c r="IC162" i="6"/>
  <c r="GW162" i="6"/>
  <c r="GG162" i="6"/>
  <c r="EW162" i="6"/>
  <c r="IF162" i="6"/>
  <c r="GZ162" i="6"/>
  <c r="GJ162" i="6"/>
  <c r="FD162" i="6"/>
  <c r="II162" i="6"/>
  <c r="IP162" i="6" s="1"/>
  <c r="IO162" i="6" s="1"/>
  <c r="HC162" i="6"/>
  <c r="FG162" i="6"/>
  <c r="EX162" i="6"/>
  <c r="FH162" i="6"/>
  <c r="GX162" i="6"/>
  <c r="IG162" i="6"/>
  <c r="IN162" i="6" s="1"/>
  <c r="HD162" i="6"/>
  <c r="IM162" i="6"/>
  <c r="IT162" i="6" s="1"/>
  <c r="GH162" i="6"/>
  <c r="FA162" i="6"/>
  <c r="FK162" i="6"/>
  <c r="ID162" i="6"/>
  <c r="HA162" i="6"/>
  <c r="IJ162" i="6"/>
  <c r="IQ162" i="6" s="1"/>
  <c r="HG162" i="6"/>
  <c r="GP162" i="6"/>
  <c r="FP162" i="6"/>
  <c r="GL162" i="6"/>
  <c r="FY162" i="6"/>
  <c r="GT162" i="6"/>
  <c r="FT162" i="6"/>
  <c r="HN162" i="6"/>
  <c r="FU162" i="6"/>
  <c r="HW162" i="6"/>
  <c r="FZ162" i="6"/>
  <c r="HO162" i="6"/>
  <c r="FV162" i="6"/>
  <c r="HX162" i="6"/>
  <c r="HM162" i="6"/>
  <c r="HS162" i="6"/>
  <c r="GK162" i="6"/>
  <c r="GA162" i="6"/>
  <c r="FR162" i="6"/>
  <c r="GS162" i="6"/>
  <c r="FS162" i="6"/>
  <c r="HU162" i="6"/>
  <c r="GR162" i="6"/>
  <c r="FQ162" i="6"/>
  <c r="GM162" i="6"/>
  <c r="HT162" i="6"/>
  <c r="HQ162" i="6"/>
  <c r="FX162" i="6"/>
  <c r="HV162" i="6"/>
  <c r="GV162" i="6"/>
  <c r="HR162" i="6"/>
  <c r="GO162" i="6"/>
  <c r="GU162" i="6"/>
  <c r="HP162" i="6"/>
  <c r="FW162" i="6"/>
  <c r="GQ162" i="6"/>
  <c r="GN162" i="6"/>
  <c r="HD69" i="6"/>
  <c r="FH69" i="6"/>
  <c r="IE69" i="6"/>
  <c r="GY69" i="6"/>
  <c r="GI69" i="6"/>
  <c r="FC69" i="6"/>
  <c r="ID69" i="6"/>
  <c r="IF69" i="6"/>
  <c r="HL69" i="6"/>
  <c r="EZ69" i="6"/>
  <c r="FG69" i="6"/>
  <c r="HZ69" i="6"/>
  <c r="HF69" i="6"/>
  <c r="FF69" i="6"/>
  <c r="HA69" i="6"/>
  <c r="FA69" i="6"/>
  <c r="IB69" i="6"/>
  <c r="HH69" i="6"/>
  <c r="GJ69" i="6"/>
  <c r="IQ69" i="6"/>
  <c r="HK69" i="6"/>
  <c r="EY69" i="6"/>
  <c r="HB69" i="6"/>
  <c r="FB69" i="6"/>
  <c r="IC69" i="6"/>
  <c r="GW69" i="6"/>
  <c r="GG69" i="6"/>
  <c r="EW69" i="6"/>
  <c r="GB69" i="6"/>
  <c r="FD69" i="6"/>
  <c r="HC69" i="6"/>
  <c r="GE69" i="6"/>
  <c r="FK69" i="6"/>
  <c r="HJ69" i="6"/>
  <c r="GD69" i="6"/>
  <c r="FJ69" i="6"/>
  <c r="HE69" i="6"/>
  <c r="FE69" i="6"/>
  <c r="IU69" i="6" s="1"/>
  <c r="FL69" i="6"/>
  <c r="FO69" i="6"/>
  <c r="GH69" i="6"/>
  <c r="HI69" i="6"/>
  <c r="IA69" i="6"/>
  <c r="GZ69" i="6"/>
  <c r="HG69" i="6"/>
  <c r="EX69" i="6"/>
  <c r="GC69" i="6"/>
  <c r="GX69" i="6"/>
  <c r="HY69" i="6"/>
  <c r="GF69" i="6"/>
  <c r="FI69" i="6"/>
  <c r="IK69" i="6"/>
  <c r="IR69" i="6" s="1"/>
  <c r="IH69" i="6"/>
  <c r="IL69" i="6"/>
  <c r="IS69" i="6" s="1"/>
  <c r="IG69" i="6"/>
  <c r="IN69" i="6" s="1"/>
  <c r="IM69" i="6"/>
  <c r="IT69" i="6" s="1"/>
  <c r="II69" i="6"/>
  <c r="IP69" i="6" s="1"/>
  <c r="GN69" i="6"/>
  <c r="HN69" i="6"/>
  <c r="GU69" i="6"/>
  <c r="HQ69" i="6"/>
  <c r="GQ69" i="6"/>
  <c r="FV69" i="6"/>
  <c r="GV69" i="6"/>
  <c r="GO69" i="6"/>
  <c r="GS69" i="6"/>
  <c r="FX69" i="6"/>
  <c r="GR69" i="6"/>
  <c r="GA69" i="6"/>
  <c r="GK69" i="6"/>
  <c r="FW69" i="6"/>
  <c r="HM69" i="6"/>
  <c r="HW69" i="6"/>
  <c r="FY69" i="6"/>
  <c r="HR69" i="6"/>
  <c r="HO69" i="6"/>
  <c r="FT69" i="6"/>
  <c r="GP69" i="6"/>
  <c r="FU69" i="6"/>
  <c r="HV69" i="6"/>
  <c r="FQ69" i="6"/>
  <c r="GT69" i="6"/>
  <c r="HX69" i="6"/>
  <c r="GM69" i="6"/>
  <c r="HT69" i="6"/>
  <c r="FS69" i="6"/>
  <c r="HS69" i="6"/>
  <c r="FZ69" i="6"/>
  <c r="FP69" i="6"/>
  <c r="GL69" i="6"/>
  <c r="HP69" i="6"/>
  <c r="HU69" i="6"/>
  <c r="FR69" i="6"/>
  <c r="IF65" i="6"/>
  <c r="GZ65" i="6"/>
  <c r="GJ65" i="6"/>
  <c r="FD65" i="6"/>
  <c r="IA65" i="6"/>
  <c r="HK65" i="6"/>
  <c r="GE65" i="6"/>
  <c r="FO65" i="6"/>
  <c r="EY65" i="6"/>
  <c r="HZ65" i="6"/>
  <c r="HJ65" i="6"/>
  <c r="GD65" i="6"/>
  <c r="FJ65" i="6"/>
  <c r="HE65" i="6"/>
  <c r="FE65" i="6"/>
  <c r="IU65" i="6" s="1"/>
  <c r="HD65" i="6"/>
  <c r="GF65" i="6"/>
  <c r="FL65" i="6"/>
  <c r="IE65" i="6"/>
  <c r="HG65" i="6"/>
  <c r="GX65" i="6"/>
  <c r="FB65" i="6"/>
  <c r="HY65" i="6"/>
  <c r="HA65" i="6"/>
  <c r="GG65" i="6"/>
  <c r="FI65" i="6"/>
  <c r="IR65" i="6"/>
  <c r="GB65" i="6"/>
  <c r="FH65" i="6"/>
  <c r="HC65" i="6"/>
  <c r="GI65" i="6"/>
  <c r="FK65" i="6"/>
  <c r="EX65" i="6"/>
  <c r="GW65" i="6"/>
  <c r="GC65" i="6"/>
  <c r="FA65" i="6"/>
  <c r="IB65" i="6"/>
  <c r="HH65" i="6"/>
  <c r="IQ65" i="6"/>
  <c r="FC65" i="6"/>
  <c r="HB65" i="6"/>
  <c r="GH65" i="6"/>
  <c r="FF65" i="6"/>
  <c r="IC65" i="6"/>
  <c r="HI65" i="6"/>
  <c r="HL65" i="6"/>
  <c r="ID65" i="6"/>
  <c r="EW65" i="6"/>
  <c r="GY65" i="6"/>
  <c r="HF65" i="6"/>
  <c r="FG65" i="6"/>
  <c r="EZ65" i="6"/>
  <c r="IK65" i="6"/>
  <c r="IL65" i="6"/>
  <c r="IS65" i="6" s="1"/>
  <c r="IH65" i="6"/>
  <c r="II65" i="6"/>
  <c r="IP65" i="6" s="1"/>
  <c r="IG65" i="6"/>
  <c r="IN65" i="6" s="1"/>
  <c r="IM65" i="6"/>
  <c r="IT65" i="6" s="1"/>
  <c r="FT65" i="6"/>
  <c r="GO65" i="6"/>
  <c r="FS65" i="6"/>
  <c r="GV65" i="6"/>
  <c r="FV65" i="6"/>
  <c r="HO65" i="6"/>
  <c r="GK65" i="6"/>
  <c r="HM65" i="6"/>
  <c r="GS65" i="6"/>
  <c r="GU65" i="6"/>
  <c r="FY65" i="6"/>
  <c r="HR65" i="6"/>
  <c r="HW65" i="6"/>
  <c r="HQ65" i="6"/>
  <c r="GQ65" i="6"/>
  <c r="FQ65" i="6"/>
  <c r="FX65" i="6"/>
  <c r="FR65" i="6"/>
  <c r="GT65" i="6"/>
  <c r="HX65" i="6"/>
  <c r="FZ65" i="6"/>
  <c r="HN65" i="6"/>
  <c r="GN65" i="6"/>
  <c r="FW65" i="6"/>
  <c r="HS65" i="6"/>
  <c r="GA65" i="6"/>
  <c r="FU65" i="6"/>
  <c r="HP65" i="6"/>
  <c r="HU65" i="6"/>
  <c r="GM65" i="6"/>
  <c r="HT65" i="6"/>
  <c r="GP65" i="6"/>
  <c r="FP65" i="6"/>
  <c r="HV65" i="6"/>
  <c r="GR65" i="6"/>
  <c r="GL65" i="6"/>
  <c r="HZ163" i="6"/>
  <c r="HJ163" i="6"/>
  <c r="GD163" i="6"/>
  <c r="FJ163" i="6"/>
  <c r="IC163" i="6"/>
  <c r="GW163" i="6"/>
  <c r="GG163" i="6"/>
  <c r="EW163" i="6"/>
  <c r="IF163" i="6"/>
  <c r="GZ163" i="6"/>
  <c r="GJ163" i="6"/>
  <c r="FD163" i="6"/>
  <c r="II163" i="6"/>
  <c r="IP163" i="6" s="1"/>
  <c r="HC163" i="6"/>
  <c r="FG163" i="6"/>
  <c r="IL163" i="6"/>
  <c r="IS163" i="6" s="1"/>
  <c r="HF163" i="6"/>
  <c r="FF163" i="6"/>
  <c r="HY163" i="6"/>
  <c r="HI163" i="6"/>
  <c r="GC163" i="6"/>
  <c r="FI163" i="6"/>
  <c r="IB163" i="6"/>
  <c r="HL163" i="6"/>
  <c r="GF163" i="6"/>
  <c r="EZ163" i="6"/>
  <c r="IE163" i="6"/>
  <c r="GY163" i="6"/>
  <c r="GI163" i="6"/>
  <c r="FC163" i="6"/>
  <c r="IH163" i="6"/>
  <c r="HB163" i="6"/>
  <c r="FB163" i="6"/>
  <c r="IK163" i="6"/>
  <c r="IR163" i="6" s="1"/>
  <c r="HE163" i="6"/>
  <c r="FE163" i="6"/>
  <c r="IU163" i="6" s="1"/>
  <c r="HH163" i="6"/>
  <c r="GB163" i="6"/>
  <c r="FL163" i="6"/>
  <c r="IQ163" i="6"/>
  <c r="IA163" i="6"/>
  <c r="HK163" i="6"/>
  <c r="GE163" i="6"/>
  <c r="FO163" i="6"/>
  <c r="EY163" i="6"/>
  <c r="ID163" i="6"/>
  <c r="GX163" i="6"/>
  <c r="GH163" i="6"/>
  <c r="EX163" i="6"/>
  <c r="IG163" i="6"/>
  <c r="IN163" i="6" s="1"/>
  <c r="HA163" i="6"/>
  <c r="FA163" i="6"/>
  <c r="IJ163" i="6"/>
  <c r="HD163" i="6"/>
  <c r="FH163" i="6"/>
  <c r="IM163" i="6"/>
  <c r="IT163" i="6" s="1"/>
  <c r="HG163" i="6"/>
  <c r="FK163" i="6"/>
  <c r="FQ163" i="6"/>
  <c r="GM163" i="6"/>
  <c r="FZ163" i="6"/>
  <c r="HO163" i="6"/>
  <c r="FV163" i="6"/>
  <c r="HX163" i="6"/>
  <c r="FR163" i="6"/>
  <c r="HT163" i="6"/>
  <c r="GQ163" i="6"/>
  <c r="HP163" i="6"/>
  <c r="FW163" i="6"/>
  <c r="GS163" i="6"/>
  <c r="FS163" i="6"/>
  <c r="HU163" i="6"/>
  <c r="GR163" i="6"/>
  <c r="HQ163" i="6"/>
  <c r="GN163" i="6"/>
  <c r="GA163" i="6"/>
  <c r="GT163" i="6"/>
  <c r="FT163" i="6"/>
  <c r="HV163" i="6"/>
  <c r="GV163" i="6"/>
  <c r="HR163" i="6"/>
  <c r="GO163" i="6"/>
  <c r="GU163" i="6"/>
  <c r="GK163" i="6"/>
  <c r="FX163" i="6"/>
  <c r="HS163" i="6"/>
  <c r="FY163" i="6"/>
  <c r="GP163" i="6"/>
  <c r="HN163" i="6"/>
  <c r="FP163" i="6"/>
  <c r="FU163" i="6"/>
  <c r="HM163" i="6"/>
  <c r="GL163" i="6"/>
  <c r="HW163" i="6"/>
  <c r="IC109" i="6"/>
  <c r="GW109" i="6"/>
  <c r="GG109" i="6"/>
  <c r="EW109" i="6"/>
  <c r="IF109" i="6"/>
  <c r="GZ109" i="6"/>
  <c r="GJ109" i="6"/>
  <c r="FD109" i="6"/>
  <c r="II109" i="6"/>
  <c r="IP109" i="6" s="1"/>
  <c r="HC109" i="6"/>
  <c r="FG109" i="6"/>
  <c r="HZ109" i="6"/>
  <c r="HJ109" i="6"/>
  <c r="GD109" i="6"/>
  <c r="FJ109" i="6"/>
  <c r="HY109" i="6"/>
  <c r="HI109" i="6"/>
  <c r="GC109" i="6"/>
  <c r="FI109" i="6"/>
  <c r="IB109" i="6"/>
  <c r="HL109" i="6"/>
  <c r="GF109" i="6"/>
  <c r="EZ109" i="6"/>
  <c r="IE109" i="6"/>
  <c r="GY109" i="6"/>
  <c r="GI109" i="6"/>
  <c r="FC109" i="6"/>
  <c r="IL109" i="6"/>
  <c r="IS109" i="6" s="1"/>
  <c r="HF109" i="6"/>
  <c r="FF109" i="6"/>
  <c r="IK109" i="6"/>
  <c r="IR109" i="6" s="1"/>
  <c r="HE109" i="6"/>
  <c r="FE109" i="6"/>
  <c r="IU109" i="6" s="1"/>
  <c r="HH109" i="6"/>
  <c r="GB109" i="6"/>
  <c r="FL109" i="6"/>
  <c r="IQ109" i="6"/>
  <c r="IA109" i="6"/>
  <c r="HK109" i="6"/>
  <c r="GE109" i="6"/>
  <c r="FO109" i="6"/>
  <c r="EY109" i="6"/>
  <c r="IH109" i="6"/>
  <c r="HB109" i="6"/>
  <c r="FB109" i="6"/>
  <c r="HA109" i="6"/>
  <c r="IJ109" i="6"/>
  <c r="HG109" i="6"/>
  <c r="IT109" i="6"/>
  <c r="GH109" i="6"/>
  <c r="FH109" i="6"/>
  <c r="ID109" i="6"/>
  <c r="IM109" i="6"/>
  <c r="FA109" i="6"/>
  <c r="FK109" i="6"/>
  <c r="GX109" i="6"/>
  <c r="IG109" i="6"/>
  <c r="IN109" i="6" s="1"/>
  <c r="HD109" i="6"/>
  <c r="EX109" i="6"/>
  <c r="HP109" i="6"/>
  <c r="FW109" i="6"/>
  <c r="FP109" i="6"/>
  <c r="GP109" i="6"/>
  <c r="FY109" i="6"/>
  <c r="HR109" i="6"/>
  <c r="GK109" i="6"/>
  <c r="FU109" i="6"/>
  <c r="HW109" i="6"/>
  <c r="FT109" i="6"/>
  <c r="GT109" i="6"/>
  <c r="HO109" i="6"/>
  <c r="FZ109" i="6"/>
  <c r="HX109" i="6"/>
  <c r="GL109" i="6"/>
  <c r="HT109" i="6"/>
  <c r="HN109" i="6"/>
  <c r="GA109" i="6"/>
  <c r="HM109" i="6"/>
  <c r="HS109" i="6"/>
  <c r="GS109" i="6"/>
  <c r="FS109" i="6"/>
  <c r="HU109" i="6"/>
  <c r="GR109" i="6"/>
  <c r="FV109" i="6"/>
  <c r="GQ109" i="6"/>
  <c r="HQ109" i="6"/>
  <c r="FQ109" i="6"/>
  <c r="GO109" i="6"/>
  <c r="GN109" i="6"/>
  <c r="GM109" i="6"/>
  <c r="GU109" i="6"/>
  <c r="GV109" i="6"/>
  <c r="FX109" i="6"/>
  <c r="HV109" i="6"/>
  <c r="FR109" i="6"/>
  <c r="FE122" i="6"/>
  <c r="IU122" i="6" s="1"/>
  <c r="HI122" i="6"/>
  <c r="GC122" i="6"/>
  <c r="EW122" i="6"/>
  <c r="HY122" i="6"/>
  <c r="HA122" i="6"/>
  <c r="EY122" i="6"/>
  <c r="GE122" i="6"/>
  <c r="HK122" i="6"/>
  <c r="IQ122" i="6"/>
  <c r="FG122" i="6"/>
  <c r="FI122" i="6"/>
  <c r="FO122" i="6"/>
  <c r="IA122" i="6"/>
  <c r="GW122" i="6"/>
  <c r="IC122" i="6"/>
  <c r="HC122" i="6"/>
  <c r="IK122" i="6"/>
  <c r="IR122" i="6" s="1"/>
  <c r="IL122" i="6"/>
  <c r="IS122" i="6" s="1"/>
  <c r="HF122" i="6"/>
  <c r="FF122" i="6"/>
  <c r="IN122" i="6"/>
  <c r="HH122" i="6"/>
  <c r="GB122" i="6"/>
  <c r="FL122" i="6"/>
  <c r="FC122" i="6"/>
  <c r="GI122" i="6"/>
  <c r="II122" i="6"/>
  <c r="IP122" i="6" s="1"/>
  <c r="IO122" i="6" s="1"/>
  <c r="GG122" i="6"/>
  <c r="IH122" i="6"/>
  <c r="HB122" i="6"/>
  <c r="FB122" i="6"/>
  <c r="IJ122" i="6"/>
  <c r="HD122" i="6"/>
  <c r="FH122" i="6"/>
  <c r="FK122" i="6"/>
  <c r="GX122" i="6"/>
  <c r="EX122" i="6"/>
  <c r="GZ122" i="6"/>
  <c r="FD122" i="6"/>
  <c r="IE122" i="6"/>
  <c r="ID122" i="6"/>
  <c r="GJ122" i="6"/>
  <c r="GY122" i="6"/>
  <c r="FA122" i="6"/>
  <c r="HZ122" i="6"/>
  <c r="HJ122" i="6"/>
  <c r="GD122" i="6"/>
  <c r="FJ122" i="6"/>
  <c r="IB122" i="6"/>
  <c r="HL122" i="6"/>
  <c r="GF122" i="6"/>
  <c r="EZ122" i="6"/>
  <c r="HG122" i="6"/>
  <c r="IM122" i="6"/>
  <c r="IT122" i="6" s="1"/>
  <c r="HE122" i="6"/>
  <c r="GH122" i="6"/>
  <c r="IF122" i="6"/>
  <c r="GK122" i="6"/>
  <c r="GS122" i="6"/>
  <c r="HS122" i="6"/>
  <c r="FQ122" i="6"/>
  <c r="FZ122" i="6"/>
  <c r="HR122" i="6"/>
  <c r="GN122" i="6"/>
  <c r="HP122" i="6"/>
  <c r="GT122" i="6"/>
  <c r="HN122" i="6"/>
  <c r="GO122" i="6"/>
  <c r="FY122" i="6"/>
  <c r="HX122" i="6"/>
  <c r="GL122" i="6"/>
  <c r="FX122" i="6"/>
  <c r="FR122" i="6"/>
  <c r="GV122" i="6"/>
  <c r="FT122" i="6"/>
  <c r="GU122" i="6"/>
  <c r="HO122" i="6"/>
  <c r="HW122" i="6"/>
  <c r="GA122" i="6"/>
  <c r="HV122" i="6"/>
  <c r="FV122" i="6"/>
  <c r="FW122" i="6"/>
  <c r="FS122" i="6"/>
  <c r="FU122" i="6"/>
  <c r="GM122" i="6"/>
  <c r="GP122" i="6"/>
  <c r="HT122" i="6"/>
  <c r="HM122" i="6"/>
  <c r="HQ122" i="6"/>
  <c r="HU122" i="6"/>
  <c r="GR122" i="6"/>
  <c r="GQ122" i="6"/>
  <c r="FP122" i="6"/>
  <c r="IS103" i="6"/>
  <c r="IC103" i="6"/>
  <c r="GW103" i="6"/>
  <c r="GG103" i="6"/>
  <c r="EW103" i="6"/>
  <c r="IF103" i="6"/>
  <c r="GZ103" i="6"/>
  <c r="GJ103" i="6"/>
  <c r="FD103" i="6"/>
  <c r="II103" i="6"/>
  <c r="IP103" i="6" s="1"/>
  <c r="HC103" i="6"/>
  <c r="FG103" i="6"/>
  <c r="HZ103" i="6"/>
  <c r="HJ103" i="6"/>
  <c r="GD103" i="6"/>
  <c r="FJ103" i="6"/>
  <c r="HY103" i="6"/>
  <c r="HI103" i="6"/>
  <c r="GC103" i="6"/>
  <c r="FI103" i="6"/>
  <c r="IB103" i="6"/>
  <c r="HL103" i="6"/>
  <c r="GF103" i="6"/>
  <c r="EZ103" i="6"/>
  <c r="IE103" i="6"/>
  <c r="GY103" i="6"/>
  <c r="GI103" i="6"/>
  <c r="FC103" i="6"/>
  <c r="IL103" i="6"/>
  <c r="HF103" i="6"/>
  <c r="FF103" i="6"/>
  <c r="IK103" i="6"/>
  <c r="IR103" i="6" s="1"/>
  <c r="HE103" i="6"/>
  <c r="FE103" i="6"/>
  <c r="IU103" i="6" s="1"/>
  <c r="HH103" i="6"/>
  <c r="GB103" i="6"/>
  <c r="FL103" i="6"/>
  <c r="IA103" i="6"/>
  <c r="HK103" i="6"/>
  <c r="GE103" i="6"/>
  <c r="FO103" i="6"/>
  <c r="EY103" i="6"/>
  <c r="IH103" i="6"/>
  <c r="HB103" i="6"/>
  <c r="FB103" i="6"/>
  <c r="FA103" i="6"/>
  <c r="FK103" i="6"/>
  <c r="GX103" i="6"/>
  <c r="HA103" i="6"/>
  <c r="IJ103" i="6"/>
  <c r="IQ103" i="6" s="1"/>
  <c r="HG103" i="6"/>
  <c r="GH103" i="6"/>
  <c r="FH103" i="6"/>
  <c r="ID103" i="6"/>
  <c r="IG103" i="6"/>
  <c r="IN103" i="6" s="1"/>
  <c r="HD103" i="6"/>
  <c r="IM103" i="6"/>
  <c r="IT103" i="6" s="1"/>
  <c r="EX103" i="6"/>
  <c r="HM103" i="6"/>
  <c r="HS103" i="6"/>
  <c r="GS103" i="6"/>
  <c r="FS103" i="6"/>
  <c r="HU103" i="6"/>
  <c r="GR103" i="6"/>
  <c r="FV103" i="6"/>
  <c r="FX103" i="6"/>
  <c r="GA103" i="6"/>
  <c r="FQ103" i="6"/>
  <c r="GM103" i="6"/>
  <c r="GV103" i="6"/>
  <c r="HV103" i="6"/>
  <c r="GO103" i="6"/>
  <c r="GU103" i="6"/>
  <c r="HQ103" i="6"/>
  <c r="GK103" i="6"/>
  <c r="HN103" i="6"/>
  <c r="HP103" i="6"/>
  <c r="FW103" i="6"/>
  <c r="FP103" i="6"/>
  <c r="GP103" i="6"/>
  <c r="FY103" i="6"/>
  <c r="HR103" i="6"/>
  <c r="GN103" i="6"/>
  <c r="HT103" i="6"/>
  <c r="GQ103" i="6"/>
  <c r="FT103" i="6"/>
  <c r="GT103" i="6"/>
  <c r="HO103" i="6"/>
  <c r="FZ103" i="6"/>
  <c r="HX103" i="6"/>
  <c r="GL103" i="6"/>
  <c r="HW103" i="6"/>
  <c r="FU103" i="6"/>
  <c r="FR103" i="6"/>
  <c r="IS46" i="6"/>
  <c r="U52" i="35" s="1"/>
  <c r="FI46" i="6"/>
  <c r="IF46" i="6"/>
  <c r="GZ46" i="6"/>
  <c r="GJ46" i="6"/>
  <c r="FD46" i="6"/>
  <c r="IH46" i="6"/>
  <c r="HB46" i="6"/>
  <c r="FB46" i="6"/>
  <c r="GY46" i="6"/>
  <c r="IE46" i="6"/>
  <c r="GW46" i="6"/>
  <c r="IC46" i="6"/>
  <c r="IB46" i="6"/>
  <c r="HL46" i="6"/>
  <c r="GF46" i="6"/>
  <c r="EZ46" i="6"/>
  <c r="ID46" i="6"/>
  <c r="GX46" i="6"/>
  <c r="GH46" i="6"/>
  <c r="EX46" i="6"/>
  <c r="HG46" i="6"/>
  <c r="HE46" i="6"/>
  <c r="IR46" i="6"/>
  <c r="T52" i="35" s="1"/>
  <c r="HH46" i="6"/>
  <c r="GB46" i="6"/>
  <c r="FL46" i="6"/>
  <c r="HZ46" i="6"/>
  <c r="HJ46" i="6"/>
  <c r="GD46" i="6"/>
  <c r="FJ46" i="6"/>
  <c r="FC46" i="6"/>
  <c r="GI46" i="6"/>
  <c r="GG46" i="6"/>
  <c r="FF46" i="6"/>
  <c r="FE46" i="6"/>
  <c r="IU46" i="6" s="1"/>
  <c r="FO46" i="6"/>
  <c r="IA46" i="6"/>
  <c r="HF46" i="6"/>
  <c r="FK46" i="6"/>
  <c r="HY46" i="6"/>
  <c r="HC46" i="6"/>
  <c r="II46" i="6"/>
  <c r="FA46" i="6"/>
  <c r="HD46" i="6"/>
  <c r="IP46" i="6"/>
  <c r="R52" i="35" s="1"/>
  <c r="EW46" i="6"/>
  <c r="GC46" i="6"/>
  <c r="HI46" i="6"/>
  <c r="FG46" i="6"/>
  <c r="IG46" i="6"/>
  <c r="IN46" i="6" s="1"/>
  <c r="Q52" i="35" s="1"/>
  <c r="EY46" i="6"/>
  <c r="GE46" i="6"/>
  <c r="FH46" i="6"/>
  <c r="HK46" i="6"/>
  <c r="IQ46" i="6"/>
  <c r="S52" i="35" s="1"/>
  <c r="HA46" i="6"/>
  <c r="IM46" i="6"/>
  <c r="IT46" i="6" s="1"/>
  <c r="V52" i="35" s="1"/>
  <c r="IL46" i="6"/>
  <c r="IJ46" i="6"/>
  <c r="GO46" i="6"/>
  <c r="HR46" i="6"/>
  <c r="FQ46" i="6"/>
  <c r="FR46" i="6"/>
  <c r="GR46" i="6"/>
  <c r="HV46" i="6"/>
  <c r="HM46" i="6"/>
  <c r="FZ46" i="6"/>
  <c r="GQ46" i="6"/>
  <c r="HU46" i="6"/>
  <c r="GL46" i="6"/>
  <c r="GV46" i="6"/>
  <c r="GA46" i="6"/>
  <c r="GT46" i="6"/>
  <c r="GK46" i="6"/>
  <c r="FX46" i="6"/>
  <c r="HW46" i="6"/>
  <c r="HT46" i="6"/>
  <c r="HP46" i="6"/>
  <c r="FV46" i="6"/>
  <c r="FP46" i="6"/>
  <c r="FY46" i="6"/>
  <c r="HO46" i="6"/>
  <c r="HQ46" i="6"/>
  <c r="GS46" i="6"/>
  <c r="GM46" i="6"/>
  <c r="FU46" i="6"/>
  <c r="FT46" i="6"/>
  <c r="FS46" i="6"/>
  <c r="HN46" i="6"/>
  <c r="HX46" i="6"/>
  <c r="GN46" i="6"/>
  <c r="GU46" i="6"/>
  <c r="FW46" i="6"/>
  <c r="HS46" i="6"/>
  <c r="GP46" i="6"/>
  <c r="HE48" i="6"/>
  <c r="HD48" i="6"/>
  <c r="FH48" i="6"/>
  <c r="HB48" i="6"/>
  <c r="FB48" i="6"/>
  <c r="GY48" i="6"/>
  <c r="IE48" i="6"/>
  <c r="FA48" i="6"/>
  <c r="GG48" i="6"/>
  <c r="IF48" i="6"/>
  <c r="GZ48" i="6"/>
  <c r="GJ48" i="6"/>
  <c r="FD48" i="6"/>
  <c r="ID48" i="6"/>
  <c r="GX48" i="6"/>
  <c r="GH48" i="6"/>
  <c r="EX48" i="6"/>
  <c r="HG48" i="6"/>
  <c r="FI48" i="6"/>
  <c r="IB48" i="6"/>
  <c r="HL48" i="6"/>
  <c r="GF48" i="6"/>
  <c r="EZ48" i="6"/>
  <c r="HZ48" i="6"/>
  <c r="HJ48" i="6"/>
  <c r="GD48" i="6"/>
  <c r="FJ48" i="6"/>
  <c r="FC48" i="6"/>
  <c r="GI48" i="6"/>
  <c r="HH48" i="6"/>
  <c r="IT48" i="6"/>
  <c r="HA48" i="6"/>
  <c r="EY48" i="6"/>
  <c r="GE48" i="6"/>
  <c r="HK48" i="6"/>
  <c r="IQ48" i="6"/>
  <c r="FF48" i="6"/>
  <c r="EW48" i="6"/>
  <c r="GC48" i="6"/>
  <c r="HI48" i="6"/>
  <c r="FG48" i="6"/>
  <c r="IC48" i="6"/>
  <c r="FL48" i="6"/>
  <c r="HY48" i="6"/>
  <c r="HC48" i="6"/>
  <c r="II48" i="6"/>
  <c r="IP48" i="6" s="1"/>
  <c r="IR48" i="6"/>
  <c r="FE48" i="6"/>
  <c r="IU48" i="6" s="1"/>
  <c r="GB48" i="6"/>
  <c r="IA48" i="6"/>
  <c r="GW48" i="6"/>
  <c r="HF48" i="6"/>
  <c r="FO48" i="6"/>
  <c r="FK48" i="6"/>
  <c r="IM48" i="6"/>
  <c r="IG48" i="6"/>
  <c r="IN48" i="6" s="1"/>
  <c r="IH48" i="6"/>
  <c r="IL48" i="6"/>
  <c r="IS48" i="6" s="1"/>
  <c r="IJ48" i="6"/>
  <c r="FY48" i="6"/>
  <c r="HR48" i="6"/>
  <c r="HM48" i="6"/>
  <c r="FR48" i="6"/>
  <c r="GV48" i="6"/>
  <c r="FZ48" i="6"/>
  <c r="GR48" i="6"/>
  <c r="HX48" i="6"/>
  <c r="FW48" i="6"/>
  <c r="HT48" i="6"/>
  <c r="GL48" i="6"/>
  <c r="HP48" i="6"/>
  <c r="GA48" i="6"/>
  <c r="FP48" i="6"/>
  <c r="HW48" i="6"/>
  <c r="HV48" i="6"/>
  <c r="GP48" i="6"/>
  <c r="GU48" i="6"/>
  <c r="GN48" i="6"/>
  <c r="FV48" i="6"/>
  <c r="FT48" i="6"/>
  <c r="GO48" i="6"/>
  <c r="GT48" i="6"/>
  <c r="FU48" i="6"/>
  <c r="GM48" i="6"/>
  <c r="GQ48" i="6"/>
  <c r="GK48" i="6"/>
  <c r="FX48" i="6"/>
  <c r="FS48" i="6"/>
  <c r="HN48" i="6"/>
  <c r="HU48" i="6"/>
  <c r="HO48" i="6"/>
  <c r="FQ48" i="6"/>
  <c r="HS48" i="6"/>
  <c r="GS48" i="6"/>
  <c r="HQ48" i="6"/>
  <c r="IB61" i="6"/>
  <c r="HL61" i="6"/>
  <c r="GF61" i="6"/>
  <c r="EZ61" i="6"/>
  <c r="HG61" i="6"/>
  <c r="FK61" i="6"/>
  <c r="IT61" i="6"/>
  <c r="HF61" i="6"/>
  <c r="FF61" i="6"/>
  <c r="HA61" i="6"/>
  <c r="FA61" i="6"/>
  <c r="IR61" i="6"/>
  <c r="HH61" i="6"/>
  <c r="HD61" i="6"/>
  <c r="FD61" i="6"/>
  <c r="GY61" i="6"/>
  <c r="GE61" i="6"/>
  <c r="FG61" i="6"/>
  <c r="ID61" i="6"/>
  <c r="HJ61" i="6"/>
  <c r="IS61" i="6"/>
  <c r="EW61" i="6"/>
  <c r="IF61" i="6"/>
  <c r="IQ61" i="6"/>
  <c r="FC61" i="6"/>
  <c r="HZ61" i="6"/>
  <c r="HB61" i="6"/>
  <c r="GH61" i="6"/>
  <c r="FJ61" i="6"/>
  <c r="IC61" i="6"/>
  <c r="HI61" i="6"/>
  <c r="GZ61" i="6"/>
  <c r="GB61" i="6"/>
  <c r="FH61" i="6"/>
  <c r="IA61" i="6"/>
  <c r="HC61" i="6"/>
  <c r="GI61" i="6"/>
  <c r="FO61" i="6"/>
  <c r="EX61" i="6"/>
  <c r="GW61" i="6"/>
  <c r="GC61" i="6"/>
  <c r="FE61" i="6"/>
  <c r="IU61" i="6" s="1"/>
  <c r="GJ61" i="6"/>
  <c r="GX61" i="6"/>
  <c r="HE61" i="6"/>
  <c r="FL61" i="6"/>
  <c r="GD61" i="6"/>
  <c r="GG61" i="6"/>
  <c r="IE61" i="6"/>
  <c r="EY61" i="6"/>
  <c r="FB61" i="6"/>
  <c r="FI61" i="6"/>
  <c r="HY61" i="6"/>
  <c r="HK61" i="6"/>
  <c r="IK61" i="6"/>
  <c r="IH61" i="6"/>
  <c r="IL61" i="6"/>
  <c r="II61" i="6"/>
  <c r="IP61" i="6" s="1"/>
  <c r="IO61" i="6" s="1"/>
  <c r="IG61" i="6"/>
  <c r="IN61" i="6" s="1"/>
  <c r="IM61" i="6"/>
  <c r="GV61" i="6"/>
  <c r="GA61" i="6"/>
  <c r="HQ61" i="6"/>
  <c r="HT61" i="6"/>
  <c r="GL61" i="6"/>
  <c r="FY61" i="6"/>
  <c r="GU61" i="6"/>
  <c r="HN61" i="6"/>
  <c r="GM61" i="6"/>
  <c r="FP61" i="6"/>
  <c r="HV61" i="6"/>
  <c r="GK61" i="6"/>
  <c r="GR61" i="6"/>
  <c r="FR61" i="6"/>
  <c r="GN61" i="6"/>
  <c r="FW61" i="6"/>
  <c r="GT61" i="6"/>
  <c r="FS61" i="6"/>
  <c r="HW61" i="6"/>
  <c r="GP61" i="6"/>
  <c r="FU61" i="6"/>
  <c r="FX61" i="6"/>
  <c r="HM61" i="6"/>
  <c r="FT61" i="6"/>
  <c r="GO61" i="6"/>
  <c r="FV61" i="6"/>
  <c r="HR61" i="6"/>
  <c r="GQ61" i="6"/>
  <c r="FZ61" i="6"/>
  <c r="HX61" i="6"/>
  <c r="HS61" i="6"/>
  <c r="GS61" i="6"/>
  <c r="HO61" i="6"/>
  <c r="FQ61" i="6"/>
  <c r="HU61" i="6"/>
  <c r="HP61" i="6"/>
  <c r="IF187" i="6"/>
  <c r="GZ187" i="6"/>
  <c r="GJ187" i="6"/>
  <c r="FD187" i="6"/>
  <c r="IA187" i="6"/>
  <c r="HK187" i="6"/>
  <c r="GE187" i="6"/>
  <c r="FO187" i="6"/>
  <c r="EY187" i="6"/>
  <c r="IH187" i="6"/>
  <c r="HB187" i="6"/>
  <c r="FB187" i="6"/>
  <c r="IK187" i="6"/>
  <c r="HA187" i="6"/>
  <c r="FA187" i="6"/>
  <c r="IB187" i="6"/>
  <c r="HL187" i="6"/>
  <c r="GF187" i="6"/>
  <c r="EZ187" i="6"/>
  <c r="HG187" i="6"/>
  <c r="FK187" i="6"/>
  <c r="IT187" i="6"/>
  <c r="ID187" i="6"/>
  <c r="GX187" i="6"/>
  <c r="GH187" i="6"/>
  <c r="EX187" i="6"/>
  <c r="IC187" i="6"/>
  <c r="GW187" i="6"/>
  <c r="GG187" i="6"/>
  <c r="EW187" i="6"/>
  <c r="HD187" i="6"/>
  <c r="FH187" i="6"/>
  <c r="IE187" i="6"/>
  <c r="GY187" i="6"/>
  <c r="GI187" i="6"/>
  <c r="FC187" i="6"/>
  <c r="IL187" i="6"/>
  <c r="IS187" i="6" s="1"/>
  <c r="HF187" i="6"/>
  <c r="FF187" i="6"/>
  <c r="HE187" i="6"/>
  <c r="FE187" i="6"/>
  <c r="IU187" i="6" s="1"/>
  <c r="HH187" i="6"/>
  <c r="IQ187" i="6"/>
  <c r="HJ187" i="6"/>
  <c r="GC187" i="6"/>
  <c r="HZ187" i="6"/>
  <c r="FG187" i="6"/>
  <c r="HY187" i="6"/>
  <c r="FI187" i="6"/>
  <c r="FL187" i="6"/>
  <c r="FJ187" i="6"/>
  <c r="IR187" i="6"/>
  <c r="GB187" i="6"/>
  <c r="HC187" i="6"/>
  <c r="IP187" i="6"/>
  <c r="IO187" i="6" s="1"/>
  <c r="GD187" i="6"/>
  <c r="HI187" i="6"/>
  <c r="II187" i="6"/>
  <c r="IM187" i="6"/>
  <c r="IG187" i="6"/>
  <c r="IN187" i="6" s="1"/>
  <c r="HP187" i="6"/>
  <c r="GL187" i="6"/>
  <c r="FU187" i="6"/>
  <c r="GQ187" i="6"/>
  <c r="HM187" i="6"/>
  <c r="FX187" i="6"/>
  <c r="GP187" i="6"/>
  <c r="FY187" i="6"/>
  <c r="GT187" i="6"/>
  <c r="FT187" i="6"/>
  <c r="FV187" i="6"/>
  <c r="GV187" i="6"/>
  <c r="GA187" i="6"/>
  <c r="FQ187" i="6"/>
  <c r="HO187" i="6"/>
  <c r="FZ187" i="6"/>
  <c r="FW187" i="6"/>
  <c r="HX187" i="6"/>
  <c r="GU187" i="6"/>
  <c r="HQ187" i="6"/>
  <c r="FP187" i="6"/>
  <c r="HN187" i="6"/>
  <c r="HT187" i="6"/>
  <c r="FS187" i="6"/>
  <c r="HU187" i="6"/>
  <c r="GR187" i="6"/>
  <c r="GS187" i="6"/>
  <c r="HR187" i="6"/>
  <c r="GK187" i="6"/>
  <c r="HW187" i="6"/>
  <c r="FR187" i="6"/>
  <c r="GN187" i="6"/>
  <c r="HV187" i="6"/>
  <c r="GO187" i="6"/>
  <c r="HS187" i="6"/>
  <c r="GM187" i="6"/>
  <c r="IH164" i="6"/>
  <c r="HB164" i="6"/>
  <c r="FB164" i="6"/>
  <c r="IK164" i="6"/>
  <c r="HE164" i="6"/>
  <c r="FE164" i="6"/>
  <c r="IU164" i="6" s="1"/>
  <c r="IN164" i="6"/>
  <c r="HH164" i="6"/>
  <c r="GB164" i="6"/>
  <c r="FL164" i="6"/>
  <c r="IA164" i="6"/>
  <c r="HK164" i="6"/>
  <c r="GE164" i="6"/>
  <c r="FO164" i="6"/>
  <c r="EY164" i="6"/>
  <c r="IT164" i="6"/>
  <c r="ID164" i="6"/>
  <c r="GX164" i="6"/>
  <c r="GH164" i="6"/>
  <c r="EX164" i="6"/>
  <c r="IG164" i="6"/>
  <c r="HA164" i="6"/>
  <c r="FA164" i="6"/>
  <c r="IJ164" i="6"/>
  <c r="IQ164" i="6" s="1"/>
  <c r="HD164" i="6"/>
  <c r="FH164" i="6"/>
  <c r="IM164" i="6"/>
  <c r="HG164" i="6"/>
  <c r="FK164" i="6"/>
  <c r="IL164" i="6"/>
  <c r="IS164" i="6" s="1"/>
  <c r="HF164" i="6"/>
  <c r="FF164" i="6"/>
  <c r="HY164" i="6"/>
  <c r="HI164" i="6"/>
  <c r="GC164" i="6"/>
  <c r="FI164" i="6"/>
  <c r="IR164" i="6"/>
  <c r="IB164" i="6"/>
  <c r="HL164" i="6"/>
  <c r="GF164" i="6"/>
  <c r="EZ164" i="6"/>
  <c r="IE164" i="6"/>
  <c r="GY164" i="6"/>
  <c r="GI164" i="6"/>
  <c r="FC164" i="6"/>
  <c r="GD164" i="6"/>
  <c r="EW164" i="6"/>
  <c r="GJ164" i="6"/>
  <c r="FG164" i="6"/>
  <c r="HZ164" i="6"/>
  <c r="FJ164" i="6"/>
  <c r="GW164" i="6"/>
  <c r="IF164" i="6"/>
  <c r="HC164" i="6"/>
  <c r="HJ164" i="6"/>
  <c r="GG164" i="6"/>
  <c r="FD164" i="6"/>
  <c r="IC164" i="6"/>
  <c r="GZ164" i="6"/>
  <c r="II164" i="6"/>
  <c r="IP164" i="6" s="1"/>
  <c r="IO164" i="6" s="1"/>
  <c r="GL164" i="6"/>
  <c r="FY164" i="6"/>
  <c r="HN164" i="6"/>
  <c r="FU164" i="6"/>
  <c r="HW164" i="6"/>
  <c r="GP164" i="6"/>
  <c r="FP164" i="6"/>
  <c r="HS164" i="6"/>
  <c r="GT164" i="6"/>
  <c r="FV164" i="6"/>
  <c r="HX164" i="6"/>
  <c r="FR164" i="6"/>
  <c r="HT164" i="6"/>
  <c r="GQ164" i="6"/>
  <c r="FZ164" i="6"/>
  <c r="HO164" i="6"/>
  <c r="FT164" i="6"/>
  <c r="FQ164" i="6"/>
  <c r="HU164" i="6"/>
  <c r="GR164" i="6"/>
  <c r="HQ164" i="6"/>
  <c r="GN164" i="6"/>
  <c r="GA164" i="6"/>
  <c r="GS164" i="6"/>
  <c r="FS164" i="6"/>
  <c r="HP164" i="6"/>
  <c r="FW164" i="6"/>
  <c r="GK164" i="6"/>
  <c r="HM164" i="6"/>
  <c r="HR164" i="6"/>
  <c r="FX164" i="6"/>
  <c r="GM164" i="6"/>
  <c r="GO164" i="6"/>
  <c r="HV164" i="6"/>
  <c r="GU164" i="6"/>
  <c r="GV164" i="6"/>
  <c r="IH161" i="6"/>
  <c r="HB161" i="6"/>
  <c r="FB161" i="6"/>
  <c r="IK161" i="6"/>
  <c r="HE161" i="6"/>
  <c r="FE161" i="6"/>
  <c r="IU161" i="6" s="1"/>
  <c r="IN161" i="6"/>
  <c r="HH161" i="6"/>
  <c r="GB161" i="6"/>
  <c r="FL161" i="6"/>
  <c r="IA161" i="6"/>
  <c r="HK161" i="6"/>
  <c r="GE161" i="6"/>
  <c r="FO161" i="6"/>
  <c r="EY161" i="6"/>
  <c r="IT161" i="6"/>
  <c r="ID161" i="6"/>
  <c r="GX161" i="6"/>
  <c r="GH161" i="6"/>
  <c r="EX161" i="6"/>
  <c r="IG161" i="6"/>
  <c r="HA161" i="6"/>
  <c r="FA161" i="6"/>
  <c r="IJ161" i="6"/>
  <c r="IQ161" i="6" s="1"/>
  <c r="HD161" i="6"/>
  <c r="FH161" i="6"/>
  <c r="IM161" i="6"/>
  <c r="HG161" i="6"/>
  <c r="FK161" i="6"/>
  <c r="HZ161" i="6"/>
  <c r="HJ161" i="6"/>
  <c r="GD161" i="6"/>
  <c r="FJ161" i="6"/>
  <c r="IC161" i="6"/>
  <c r="GW161" i="6"/>
  <c r="GG161" i="6"/>
  <c r="EW161" i="6"/>
  <c r="IF161" i="6"/>
  <c r="GZ161" i="6"/>
  <c r="GJ161" i="6"/>
  <c r="FD161" i="6"/>
  <c r="II161" i="6"/>
  <c r="IP161" i="6" s="1"/>
  <c r="HC161" i="6"/>
  <c r="FG161" i="6"/>
  <c r="IL161" i="6"/>
  <c r="IS161" i="6" s="1"/>
  <c r="HF161" i="6"/>
  <c r="FF161" i="6"/>
  <c r="HY161" i="6"/>
  <c r="HI161" i="6"/>
  <c r="GC161" i="6"/>
  <c r="FI161" i="6"/>
  <c r="IR161" i="6"/>
  <c r="IB161" i="6"/>
  <c r="HL161" i="6"/>
  <c r="GF161" i="6"/>
  <c r="EZ161" i="6"/>
  <c r="IE161" i="6"/>
  <c r="GY161" i="6"/>
  <c r="GI161" i="6"/>
  <c r="FC161" i="6"/>
  <c r="GL161" i="6"/>
  <c r="FY161" i="6"/>
  <c r="HN161" i="6"/>
  <c r="FU161" i="6"/>
  <c r="HW161" i="6"/>
  <c r="HM161" i="6"/>
  <c r="HS161" i="6"/>
  <c r="GP161" i="6"/>
  <c r="FP161" i="6"/>
  <c r="FV161" i="6"/>
  <c r="HX161" i="6"/>
  <c r="FR161" i="6"/>
  <c r="HT161" i="6"/>
  <c r="GQ161" i="6"/>
  <c r="FQ161" i="6"/>
  <c r="GM161" i="6"/>
  <c r="FZ161" i="6"/>
  <c r="HO161" i="6"/>
  <c r="HU161" i="6"/>
  <c r="GR161" i="6"/>
  <c r="HQ161" i="6"/>
  <c r="GN161" i="6"/>
  <c r="GA161" i="6"/>
  <c r="HP161" i="6"/>
  <c r="FW161" i="6"/>
  <c r="GS161" i="6"/>
  <c r="FS161" i="6"/>
  <c r="GU161" i="6"/>
  <c r="FT161" i="6"/>
  <c r="GK161" i="6"/>
  <c r="HV161" i="6"/>
  <c r="HR161" i="6"/>
  <c r="FX161" i="6"/>
  <c r="GV161" i="6"/>
  <c r="GO161" i="6"/>
  <c r="GT161" i="6"/>
  <c r="IF114" i="6"/>
  <c r="GZ114" i="6"/>
  <c r="GJ114" i="6"/>
  <c r="FD114" i="6"/>
  <c r="IE114" i="6"/>
  <c r="HJ114" i="6"/>
  <c r="HY114" i="6"/>
  <c r="HC114" i="6"/>
  <c r="GH114" i="6"/>
  <c r="FG114" i="6"/>
  <c r="IM114" i="6"/>
  <c r="IT114" i="6" s="1"/>
  <c r="GW114" i="6"/>
  <c r="FF114" i="6"/>
  <c r="IG114" i="6"/>
  <c r="HK114" i="6"/>
  <c r="EY114" i="6"/>
  <c r="IB114" i="6"/>
  <c r="HL114" i="6"/>
  <c r="GF114" i="6"/>
  <c r="EZ114" i="6"/>
  <c r="HZ114" i="6"/>
  <c r="HE114" i="6"/>
  <c r="GI114" i="6"/>
  <c r="FI114" i="6"/>
  <c r="GX114" i="6"/>
  <c r="GC114" i="6"/>
  <c r="FB114" i="6"/>
  <c r="IH114" i="6"/>
  <c r="FA114" i="6"/>
  <c r="IA114" i="6"/>
  <c r="HF114" i="6"/>
  <c r="FO114" i="6"/>
  <c r="IJ114" i="6"/>
  <c r="HD114" i="6"/>
  <c r="FH114" i="6"/>
  <c r="IK114" i="6"/>
  <c r="IR114" i="6" s="1"/>
  <c r="EX114" i="6"/>
  <c r="ID114" i="6"/>
  <c r="HI114" i="6"/>
  <c r="HB114" i="6"/>
  <c r="GG114" i="6"/>
  <c r="FK114" i="6"/>
  <c r="IL114" i="6"/>
  <c r="IS114" i="6" s="1"/>
  <c r="FE114" i="6"/>
  <c r="IU114" i="6" s="1"/>
  <c r="FL114" i="6"/>
  <c r="GD114" i="6"/>
  <c r="HG114" i="6"/>
  <c r="HH114" i="6"/>
  <c r="IP114" i="6"/>
  <c r="FC114" i="6"/>
  <c r="HA114" i="6"/>
  <c r="II114" i="6"/>
  <c r="EW114" i="6"/>
  <c r="GE114" i="6"/>
  <c r="IN114" i="6"/>
  <c r="GB114" i="6"/>
  <c r="GY114" i="6"/>
  <c r="IC114" i="6"/>
  <c r="IQ114" i="6"/>
  <c r="FJ114" i="6"/>
  <c r="FS114" i="6"/>
  <c r="FU114" i="6"/>
  <c r="HM114" i="6"/>
  <c r="HT114" i="6"/>
  <c r="GT114" i="6"/>
  <c r="HW114" i="6"/>
  <c r="HX114" i="6"/>
  <c r="GL114" i="6"/>
  <c r="HN114" i="6"/>
  <c r="HP114" i="6"/>
  <c r="HR114" i="6"/>
  <c r="GV114" i="6"/>
  <c r="GQ114" i="6"/>
  <c r="GN114" i="6"/>
  <c r="FY114" i="6"/>
  <c r="HQ114" i="6"/>
  <c r="GS114" i="6"/>
  <c r="GR114" i="6"/>
  <c r="GO114" i="6"/>
  <c r="HS114" i="6"/>
  <c r="HO114" i="6"/>
  <c r="FZ114" i="6"/>
  <c r="FQ114" i="6"/>
  <c r="GA114" i="6"/>
  <c r="FV114" i="6"/>
  <c r="GM114" i="6"/>
  <c r="HV114" i="6"/>
  <c r="GP114" i="6"/>
  <c r="GK114" i="6"/>
  <c r="FR114" i="6"/>
  <c r="FW114" i="6"/>
  <c r="FT114" i="6"/>
  <c r="FP114" i="6"/>
  <c r="FX114" i="6"/>
  <c r="GU114" i="6"/>
  <c r="HU114" i="6"/>
  <c r="IN223" i="6"/>
  <c r="HH223" i="6"/>
  <c r="GB223" i="6"/>
  <c r="FL223" i="6"/>
  <c r="IA223" i="6"/>
  <c r="HK223" i="6"/>
  <c r="GE223" i="6"/>
  <c r="FO223" i="6"/>
  <c r="EY223" i="6"/>
  <c r="IH223" i="6"/>
  <c r="HB223" i="6"/>
  <c r="FB223" i="6"/>
  <c r="IK223" i="6"/>
  <c r="HE223" i="6"/>
  <c r="FE223" i="6"/>
  <c r="IU223" i="6" s="1"/>
  <c r="IJ223" i="6"/>
  <c r="IQ223" i="6" s="1"/>
  <c r="HD223" i="6"/>
  <c r="FH223" i="6"/>
  <c r="IM223" i="6"/>
  <c r="HG223" i="6"/>
  <c r="FK223" i="6"/>
  <c r="IT223" i="6"/>
  <c r="ID223" i="6"/>
  <c r="GX223" i="6"/>
  <c r="GH223" i="6"/>
  <c r="EX223" i="6"/>
  <c r="IG223" i="6"/>
  <c r="HA223" i="6"/>
  <c r="FA223" i="6"/>
  <c r="IR223" i="6"/>
  <c r="IB223" i="6"/>
  <c r="HL223" i="6"/>
  <c r="GF223" i="6"/>
  <c r="EZ223" i="6"/>
  <c r="IE223" i="6"/>
  <c r="GY223" i="6"/>
  <c r="GI223" i="6"/>
  <c r="FC223" i="6"/>
  <c r="IL223" i="6"/>
  <c r="HF223" i="6"/>
  <c r="FF223" i="6"/>
  <c r="HY223" i="6"/>
  <c r="HI223" i="6"/>
  <c r="GC223" i="6"/>
  <c r="FI223" i="6"/>
  <c r="FD223" i="6"/>
  <c r="HZ223" i="6"/>
  <c r="FJ223" i="6"/>
  <c r="GW223" i="6"/>
  <c r="GZ223" i="6"/>
  <c r="II223" i="6"/>
  <c r="IP223" i="6" s="1"/>
  <c r="IO223" i="6" s="1"/>
  <c r="HJ223" i="6"/>
  <c r="IS223" i="6"/>
  <c r="GG223" i="6"/>
  <c r="GJ223" i="6"/>
  <c r="FG223" i="6"/>
  <c r="IC223" i="6"/>
  <c r="IF223" i="6"/>
  <c r="HC223" i="6"/>
  <c r="GD223" i="6"/>
  <c r="EW223" i="6"/>
  <c r="HX223" i="6"/>
  <c r="GL223" i="6"/>
  <c r="FY223" i="6"/>
  <c r="HW223" i="6"/>
  <c r="FR223" i="6"/>
  <c r="GV223" i="6"/>
  <c r="HV223" i="6"/>
  <c r="HP223" i="6"/>
  <c r="GT223" i="6"/>
  <c r="FV223" i="6"/>
  <c r="GN223" i="6"/>
  <c r="HN223" i="6"/>
  <c r="FP223" i="6"/>
  <c r="FZ223" i="6"/>
  <c r="HS223" i="6"/>
  <c r="GR223" i="6"/>
  <c r="HU223" i="6"/>
  <c r="FX223" i="6"/>
  <c r="HQ223" i="6"/>
  <c r="HO223" i="6"/>
  <c r="GS223" i="6"/>
  <c r="FQ223" i="6"/>
  <c r="GU223" i="6"/>
  <c r="GO223" i="6"/>
  <c r="GQ223" i="6"/>
  <c r="GK223" i="6"/>
  <c r="FS223" i="6"/>
  <c r="GM223" i="6"/>
  <c r="FT223" i="6"/>
  <c r="HR223" i="6"/>
  <c r="HT223" i="6"/>
  <c r="GA223" i="6"/>
  <c r="FU223" i="6"/>
  <c r="GP223" i="6"/>
  <c r="FW223" i="6"/>
  <c r="HM223" i="6"/>
  <c r="IF185" i="6"/>
  <c r="GZ185" i="6"/>
  <c r="GJ185" i="6"/>
  <c r="FD185" i="6"/>
  <c r="IA185" i="6"/>
  <c r="HK185" i="6"/>
  <c r="GE185" i="6"/>
  <c r="FO185" i="6"/>
  <c r="EY185" i="6"/>
  <c r="HZ185" i="6"/>
  <c r="HJ185" i="6"/>
  <c r="GD185" i="6"/>
  <c r="FJ185" i="6"/>
  <c r="HE185" i="6"/>
  <c r="FE185" i="6"/>
  <c r="IU185" i="6" s="1"/>
  <c r="IB185" i="6"/>
  <c r="HL185" i="6"/>
  <c r="GF185" i="6"/>
  <c r="EZ185" i="6"/>
  <c r="HG185" i="6"/>
  <c r="FK185" i="6"/>
  <c r="HF185" i="6"/>
  <c r="FF185" i="6"/>
  <c r="HA185" i="6"/>
  <c r="FA185" i="6"/>
  <c r="HD185" i="6"/>
  <c r="FH185" i="6"/>
  <c r="IE185" i="6"/>
  <c r="GY185" i="6"/>
  <c r="GI185" i="6"/>
  <c r="FC185" i="6"/>
  <c r="ID185" i="6"/>
  <c r="GX185" i="6"/>
  <c r="GH185" i="6"/>
  <c r="EX185" i="6"/>
  <c r="HY185" i="6"/>
  <c r="HI185" i="6"/>
  <c r="GC185" i="6"/>
  <c r="FI185" i="6"/>
  <c r="GB185" i="6"/>
  <c r="HC185" i="6"/>
  <c r="IP185" i="6"/>
  <c r="GW185" i="6"/>
  <c r="FL185" i="6"/>
  <c r="FB185" i="6"/>
  <c r="GG185" i="6"/>
  <c r="HH185" i="6"/>
  <c r="HB185" i="6"/>
  <c r="IC185" i="6"/>
  <c r="FG185" i="6"/>
  <c r="EW185" i="6"/>
  <c r="IH185" i="6"/>
  <c r="IM185" i="6"/>
  <c r="IT185" i="6" s="1"/>
  <c r="IK185" i="6"/>
  <c r="IR185" i="6" s="1"/>
  <c r="IJ185" i="6"/>
  <c r="IQ185" i="6" s="1"/>
  <c r="IL185" i="6"/>
  <c r="IS185" i="6" s="1"/>
  <c r="IG185" i="6"/>
  <c r="IN185" i="6" s="1"/>
  <c r="GT185" i="6"/>
  <c r="GV185" i="6"/>
  <c r="GA185" i="6"/>
  <c r="HQ185" i="6"/>
  <c r="GN185" i="6"/>
  <c r="HN185" i="6"/>
  <c r="HX185" i="6"/>
  <c r="FW185" i="6"/>
  <c r="HM185" i="6"/>
  <c r="HP185" i="6"/>
  <c r="HU185" i="6"/>
  <c r="FP185" i="6"/>
  <c r="HV185" i="6"/>
  <c r="GK185" i="6"/>
  <c r="FX185" i="6"/>
  <c r="FR185" i="6"/>
  <c r="GM185" i="6"/>
  <c r="FQ185" i="6"/>
  <c r="FT185" i="6"/>
  <c r="GO185" i="6"/>
  <c r="HW185" i="6"/>
  <c r="GP185" i="6"/>
  <c r="FU185" i="6"/>
  <c r="HO185" i="6"/>
  <c r="GS185" i="6"/>
  <c r="HR185" i="6"/>
  <c r="GR185" i="6"/>
  <c r="GU185" i="6"/>
  <c r="FY185" i="6"/>
  <c r="GQ185" i="6"/>
  <c r="FZ185" i="6"/>
  <c r="HT185" i="6"/>
  <c r="FS185" i="6"/>
  <c r="FV185" i="6"/>
  <c r="HS185" i="6"/>
  <c r="GL185" i="6"/>
  <c r="HH186" i="6"/>
  <c r="GB186" i="6"/>
  <c r="FL186" i="6"/>
  <c r="IQ186" i="6"/>
  <c r="HC186" i="6"/>
  <c r="FG186" i="6"/>
  <c r="HF186" i="6"/>
  <c r="FF186" i="6"/>
  <c r="HE186" i="6"/>
  <c r="FE186" i="6"/>
  <c r="IU186" i="6" s="1"/>
  <c r="HD186" i="6"/>
  <c r="FH186" i="6"/>
  <c r="IE186" i="6"/>
  <c r="GY186" i="6"/>
  <c r="GI186" i="6"/>
  <c r="FC186" i="6"/>
  <c r="IH186" i="6"/>
  <c r="HB186" i="6"/>
  <c r="FB186" i="6"/>
  <c r="IK186" i="6"/>
  <c r="IR186" i="6" s="1"/>
  <c r="HA186" i="6"/>
  <c r="FA186" i="6"/>
  <c r="IB186" i="6"/>
  <c r="HL186" i="6"/>
  <c r="GF186" i="6"/>
  <c r="EZ186" i="6"/>
  <c r="HG186" i="6"/>
  <c r="FK186" i="6"/>
  <c r="HZ186" i="6"/>
  <c r="HJ186" i="6"/>
  <c r="GD186" i="6"/>
  <c r="FJ186" i="6"/>
  <c r="HY186" i="6"/>
  <c r="HI186" i="6"/>
  <c r="GC186" i="6"/>
  <c r="FI186" i="6"/>
  <c r="GZ186" i="6"/>
  <c r="IA186" i="6"/>
  <c r="FO186" i="6"/>
  <c r="GX186" i="6"/>
  <c r="IC186" i="6"/>
  <c r="GJ186" i="6"/>
  <c r="HK186" i="6"/>
  <c r="EY186" i="6"/>
  <c r="GH186" i="6"/>
  <c r="EW186" i="6"/>
  <c r="IF186" i="6"/>
  <c r="ID186" i="6"/>
  <c r="GW186" i="6"/>
  <c r="FD186" i="6"/>
  <c r="EX186" i="6"/>
  <c r="GE186" i="6"/>
  <c r="GG186" i="6"/>
  <c r="IL186" i="6"/>
  <c r="IS186" i="6" s="1"/>
  <c r="II186" i="6"/>
  <c r="IP186" i="6" s="1"/>
  <c r="IM186" i="6"/>
  <c r="IT186" i="6" s="1"/>
  <c r="IG186" i="6"/>
  <c r="IN186" i="6" s="1"/>
  <c r="HX186" i="6"/>
  <c r="FW186" i="6"/>
  <c r="HU186" i="6"/>
  <c r="GN186" i="6"/>
  <c r="HR186" i="6"/>
  <c r="GK186" i="6"/>
  <c r="HW186" i="6"/>
  <c r="GS186" i="6"/>
  <c r="GU186" i="6"/>
  <c r="GR186" i="6"/>
  <c r="HV186" i="6"/>
  <c r="GO186" i="6"/>
  <c r="FX186" i="6"/>
  <c r="GL186" i="6"/>
  <c r="FU186" i="6"/>
  <c r="GQ186" i="6"/>
  <c r="FQ186" i="6"/>
  <c r="FR186" i="6"/>
  <c r="HS186" i="6"/>
  <c r="GP186" i="6"/>
  <c r="FY186" i="6"/>
  <c r="HO186" i="6"/>
  <c r="FV186" i="6"/>
  <c r="GV186" i="6"/>
  <c r="GA186" i="6"/>
  <c r="HM186" i="6"/>
  <c r="HP186" i="6"/>
  <c r="GM186" i="6"/>
  <c r="FZ186" i="6"/>
  <c r="HT186" i="6"/>
  <c r="FS186" i="6"/>
  <c r="HQ186" i="6"/>
  <c r="FP186" i="6"/>
  <c r="GT186" i="6"/>
  <c r="FT186" i="6"/>
  <c r="HN186" i="6"/>
  <c r="HZ142" i="6"/>
  <c r="HJ142" i="6"/>
  <c r="GD142" i="6"/>
  <c r="FJ142" i="6"/>
  <c r="IC142" i="6"/>
  <c r="GW142" i="6"/>
  <c r="GG142" i="6"/>
  <c r="EW142" i="6"/>
  <c r="IF142" i="6"/>
  <c r="GZ142" i="6"/>
  <c r="GJ142" i="6"/>
  <c r="FD142" i="6"/>
  <c r="II142" i="6"/>
  <c r="IP142" i="6" s="1"/>
  <c r="HC142" i="6"/>
  <c r="FG142" i="6"/>
  <c r="IL142" i="6"/>
  <c r="IS142" i="6" s="1"/>
  <c r="HF142" i="6"/>
  <c r="FF142" i="6"/>
  <c r="HY142" i="6"/>
  <c r="HI142" i="6"/>
  <c r="GC142" i="6"/>
  <c r="FI142" i="6"/>
  <c r="IB142" i="6"/>
  <c r="HL142" i="6"/>
  <c r="GF142" i="6"/>
  <c r="EZ142" i="6"/>
  <c r="IE142" i="6"/>
  <c r="GY142" i="6"/>
  <c r="GI142" i="6"/>
  <c r="FC142" i="6"/>
  <c r="IH142" i="6"/>
  <c r="HB142" i="6"/>
  <c r="FB142" i="6"/>
  <c r="IK142" i="6"/>
  <c r="IR142" i="6" s="1"/>
  <c r="HE142" i="6"/>
  <c r="FE142" i="6"/>
  <c r="IU142" i="6" s="1"/>
  <c r="HH142" i="6"/>
  <c r="GB142" i="6"/>
  <c r="FL142" i="6"/>
  <c r="IQ142" i="6"/>
  <c r="IA142" i="6"/>
  <c r="HK142" i="6"/>
  <c r="GE142" i="6"/>
  <c r="FO142" i="6"/>
  <c r="EY142" i="6"/>
  <c r="IT142" i="6"/>
  <c r="ID142" i="6"/>
  <c r="GX142" i="6"/>
  <c r="GH142" i="6"/>
  <c r="EX142" i="6"/>
  <c r="IG142" i="6"/>
  <c r="IN142" i="6" s="1"/>
  <c r="HA142" i="6"/>
  <c r="FA142" i="6"/>
  <c r="IJ142" i="6"/>
  <c r="HD142" i="6"/>
  <c r="FH142" i="6"/>
  <c r="IM142" i="6"/>
  <c r="HG142" i="6"/>
  <c r="FK142" i="6"/>
  <c r="HP142" i="6"/>
  <c r="FW142" i="6"/>
  <c r="GS142" i="6"/>
  <c r="FS142" i="6"/>
  <c r="HU142" i="6"/>
  <c r="GR142" i="6"/>
  <c r="HQ142" i="6"/>
  <c r="GN142" i="6"/>
  <c r="GA142" i="6"/>
  <c r="GT142" i="6"/>
  <c r="FT142" i="6"/>
  <c r="HV142" i="6"/>
  <c r="GV142" i="6"/>
  <c r="HR142" i="6"/>
  <c r="GO142" i="6"/>
  <c r="GU142" i="6"/>
  <c r="GK142" i="6"/>
  <c r="FX142" i="6"/>
  <c r="HM142" i="6"/>
  <c r="HS142" i="6"/>
  <c r="GP142" i="6"/>
  <c r="FP142" i="6"/>
  <c r="GL142" i="6"/>
  <c r="FY142" i="6"/>
  <c r="HN142" i="6"/>
  <c r="FU142" i="6"/>
  <c r="HW142" i="6"/>
  <c r="FQ142" i="6"/>
  <c r="GM142" i="6"/>
  <c r="FZ142" i="6"/>
  <c r="HO142" i="6"/>
  <c r="FV142" i="6"/>
  <c r="HX142" i="6"/>
  <c r="FR142" i="6"/>
  <c r="HT142" i="6"/>
  <c r="GQ142" i="6"/>
  <c r="IG210" i="6"/>
  <c r="HA210" i="6"/>
  <c r="FA210" i="6"/>
  <c r="IJ210" i="6"/>
  <c r="HD210" i="6"/>
  <c r="FH210" i="6"/>
  <c r="IM210" i="6"/>
  <c r="HG210" i="6"/>
  <c r="FK210" i="6"/>
  <c r="IT210" i="6"/>
  <c r="ID210" i="6"/>
  <c r="GX210" i="6"/>
  <c r="GH210" i="6"/>
  <c r="EX210" i="6"/>
  <c r="IS210" i="6"/>
  <c r="IC210" i="6"/>
  <c r="GW210" i="6"/>
  <c r="GG210" i="6"/>
  <c r="EW210" i="6"/>
  <c r="IF210" i="6"/>
  <c r="GZ210" i="6"/>
  <c r="GJ210" i="6"/>
  <c r="FD210" i="6"/>
  <c r="II210" i="6"/>
  <c r="HC210" i="6"/>
  <c r="FG210" i="6"/>
  <c r="IP210" i="6"/>
  <c r="IO210" i="6" s="1"/>
  <c r="HZ210" i="6"/>
  <c r="HJ210" i="6"/>
  <c r="GD210" i="6"/>
  <c r="FJ210" i="6"/>
  <c r="IK210" i="6"/>
  <c r="HE210" i="6"/>
  <c r="FE210" i="6"/>
  <c r="IU210" i="6" s="1"/>
  <c r="IN210" i="6"/>
  <c r="HH210" i="6"/>
  <c r="GB210" i="6"/>
  <c r="FL210" i="6"/>
  <c r="IQ210" i="6"/>
  <c r="IA210" i="6"/>
  <c r="HK210" i="6"/>
  <c r="GE210" i="6"/>
  <c r="FO210" i="6"/>
  <c r="EY210" i="6"/>
  <c r="IH210" i="6"/>
  <c r="HB210" i="6"/>
  <c r="FB210" i="6"/>
  <c r="HY210" i="6"/>
  <c r="FI210" i="6"/>
  <c r="IE210" i="6"/>
  <c r="HF210" i="6"/>
  <c r="HI210" i="6"/>
  <c r="IR210" i="6"/>
  <c r="GF210" i="6"/>
  <c r="FC210" i="6"/>
  <c r="GC210" i="6"/>
  <c r="GI210" i="6"/>
  <c r="IB210" i="6"/>
  <c r="GY210" i="6"/>
  <c r="IL210" i="6"/>
  <c r="HL210" i="6"/>
  <c r="FF210" i="6"/>
  <c r="EZ210" i="6"/>
  <c r="GK210" i="6"/>
  <c r="FX210" i="6"/>
  <c r="HN210" i="6"/>
  <c r="HP210" i="6"/>
  <c r="FW210" i="6"/>
  <c r="FY210" i="6"/>
  <c r="HR210" i="6"/>
  <c r="FS210" i="6"/>
  <c r="GS210" i="6"/>
  <c r="FU210" i="6"/>
  <c r="HW210" i="6"/>
  <c r="FR210" i="6"/>
  <c r="FT210" i="6"/>
  <c r="GT210" i="6"/>
  <c r="HX210" i="6"/>
  <c r="GL210" i="6"/>
  <c r="HV210" i="6"/>
  <c r="FP210" i="6"/>
  <c r="HT210" i="6"/>
  <c r="GQ210" i="6"/>
  <c r="HM210" i="6"/>
  <c r="HS210" i="6"/>
  <c r="HU210" i="6"/>
  <c r="GR210" i="6"/>
  <c r="FV210" i="6"/>
  <c r="HO210" i="6"/>
  <c r="FZ210" i="6"/>
  <c r="HQ210" i="6"/>
  <c r="GN210" i="6"/>
  <c r="GA210" i="6"/>
  <c r="FQ210" i="6"/>
  <c r="GM210" i="6"/>
  <c r="GO210" i="6"/>
  <c r="GU210" i="6"/>
  <c r="GV210" i="6"/>
  <c r="GP210" i="6"/>
  <c r="HY195" i="6"/>
  <c r="HI195" i="6"/>
  <c r="GC195" i="6"/>
  <c r="FI195" i="6"/>
  <c r="IB195" i="6"/>
  <c r="HL195" i="6"/>
  <c r="GF195" i="6"/>
  <c r="EZ195" i="6"/>
  <c r="IH195" i="6"/>
  <c r="HB195" i="6"/>
  <c r="FB195" i="6"/>
  <c r="HC195" i="6"/>
  <c r="IE195" i="6"/>
  <c r="HK195" i="6"/>
  <c r="EY195" i="6"/>
  <c r="IK195" i="6"/>
  <c r="IR195" i="6" s="1"/>
  <c r="HE195" i="6"/>
  <c r="FE195" i="6"/>
  <c r="IU195" i="6" s="1"/>
  <c r="HH195" i="6"/>
  <c r="GB195" i="6"/>
  <c r="FL195" i="6"/>
  <c r="ID195" i="6"/>
  <c r="GX195" i="6"/>
  <c r="GH195" i="6"/>
  <c r="EX195" i="6"/>
  <c r="FC195" i="6"/>
  <c r="IM195" i="6"/>
  <c r="IT195" i="6" s="1"/>
  <c r="IG195" i="6"/>
  <c r="IN195" i="6" s="1"/>
  <c r="HA195" i="6"/>
  <c r="FA195" i="6"/>
  <c r="IJ195" i="6"/>
  <c r="IQ195" i="6" s="1"/>
  <c r="HD195" i="6"/>
  <c r="FH195" i="6"/>
  <c r="HZ195" i="6"/>
  <c r="HJ195" i="6"/>
  <c r="GD195" i="6"/>
  <c r="FJ195" i="6"/>
  <c r="II195" i="6"/>
  <c r="IP195" i="6" s="1"/>
  <c r="GY195" i="6"/>
  <c r="GE195" i="6"/>
  <c r="FK195" i="6"/>
  <c r="IC195" i="6"/>
  <c r="GW195" i="6"/>
  <c r="GG195" i="6"/>
  <c r="EW195" i="6"/>
  <c r="IF195" i="6"/>
  <c r="GZ195" i="6"/>
  <c r="GJ195" i="6"/>
  <c r="FD195" i="6"/>
  <c r="IL195" i="6"/>
  <c r="IS195" i="6" s="1"/>
  <c r="HF195" i="6"/>
  <c r="FF195" i="6"/>
  <c r="FG195" i="6"/>
  <c r="GI195" i="6"/>
  <c r="IA195" i="6"/>
  <c r="FO195" i="6"/>
  <c r="HG195" i="6"/>
  <c r="FP195" i="6"/>
  <c r="FS195" i="6"/>
  <c r="FY195" i="6"/>
  <c r="FR195" i="6"/>
  <c r="GA195" i="6"/>
  <c r="HT195" i="6"/>
  <c r="FW195" i="6"/>
  <c r="HP195" i="6"/>
  <c r="FZ195" i="6"/>
  <c r="HR195" i="6"/>
  <c r="GQ195" i="6"/>
  <c r="HX195" i="6"/>
  <c r="GM195" i="6"/>
  <c r="HQ195" i="6"/>
  <c r="GN195" i="6"/>
  <c r="HW195" i="6"/>
  <c r="FT195" i="6"/>
  <c r="HS195" i="6"/>
  <c r="GS195" i="6"/>
  <c r="GL195" i="6"/>
  <c r="HU195" i="6"/>
  <c r="GR195" i="6"/>
  <c r="HO195" i="6"/>
  <c r="GK195" i="6"/>
  <c r="FX195" i="6"/>
  <c r="HM195" i="6"/>
  <c r="HV195" i="6"/>
  <c r="GV195" i="6"/>
  <c r="FV195" i="6"/>
  <c r="GO195" i="6"/>
  <c r="HN195" i="6"/>
  <c r="GU195" i="6"/>
  <c r="FU195" i="6"/>
  <c r="GT195" i="6"/>
  <c r="FQ195" i="6"/>
  <c r="GP195" i="6"/>
  <c r="IL172" i="6"/>
  <c r="IS172" i="6" s="1"/>
  <c r="HF172" i="6"/>
  <c r="FF172" i="6"/>
  <c r="IK172" i="6"/>
  <c r="FD172" i="6"/>
  <c r="IE172" i="6"/>
  <c r="HC172" i="6"/>
  <c r="EW172" i="6"/>
  <c r="II172" i="6"/>
  <c r="HG172" i="6"/>
  <c r="GC172" i="6"/>
  <c r="FA172" i="6"/>
  <c r="FG172" i="6"/>
  <c r="IH172" i="6"/>
  <c r="HB172" i="6"/>
  <c r="FB172" i="6"/>
  <c r="IF172" i="6"/>
  <c r="HK172" i="6"/>
  <c r="EY172" i="6"/>
  <c r="IR172" i="6"/>
  <c r="FK172" i="6"/>
  <c r="IB172" i="6"/>
  <c r="GY172" i="6"/>
  <c r="HL172" i="6"/>
  <c r="GI172" i="6"/>
  <c r="EZ172" i="6"/>
  <c r="GX172" i="6"/>
  <c r="HE172" i="6"/>
  <c r="FO172" i="6"/>
  <c r="FL172" i="6"/>
  <c r="GF172" i="6"/>
  <c r="HD172" i="6"/>
  <c r="IA172" i="6"/>
  <c r="IJ172" i="6"/>
  <c r="IQ172" i="6" s="1"/>
  <c r="FC172" i="6"/>
  <c r="IP172" i="6"/>
  <c r="HZ172" i="6"/>
  <c r="HJ172" i="6"/>
  <c r="GD172" i="6"/>
  <c r="FJ172" i="6"/>
  <c r="GZ172" i="6"/>
  <c r="GE172" i="6"/>
  <c r="FI172" i="6"/>
  <c r="IM172" i="6"/>
  <c r="IT172" i="6" s="1"/>
  <c r="HI172" i="6"/>
  <c r="GG172" i="6"/>
  <c r="FE172" i="6"/>
  <c r="IU172" i="6" s="1"/>
  <c r="IC172" i="6"/>
  <c r="HA172" i="6"/>
  <c r="FH172" i="6"/>
  <c r="HY172" i="6"/>
  <c r="GW172" i="6"/>
  <c r="ID172" i="6"/>
  <c r="GH172" i="6"/>
  <c r="EX172" i="6"/>
  <c r="GJ172" i="6"/>
  <c r="HH172" i="6"/>
  <c r="IG172" i="6"/>
  <c r="IN172" i="6" s="1"/>
  <c r="GB172" i="6"/>
  <c r="FZ172" i="6"/>
  <c r="GA172" i="6"/>
  <c r="HS172" i="6"/>
  <c r="FV172" i="6"/>
  <c r="GV172" i="6"/>
  <c r="FW172" i="6"/>
  <c r="HN172" i="6"/>
  <c r="FX172" i="6"/>
  <c r="GN172" i="6"/>
  <c r="HP172" i="6"/>
  <c r="HW172" i="6"/>
  <c r="GQ172" i="6"/>
  <c r="GO172" i="6"/>
  <c r="FS172" i="6"/>
  <c r="FR172" i="6"/>
  <c r="FP172" i="6"/>
  <c r="HM172" i="6"/>
  <c r="HT172" i="6"/>
  <c r="HV172" i="6"/>
  <c r="GU172" i="6"/>
  <c r="GS172" i="6"/>
  <c r="HR172" i="6"/>
  <c r="FT172" i="6"/>
  <c r="HO172" i="6"/>
  <c r="HQ172" i="6"/>
  <c r="GT172" i="6"/>
  <c r="GK172" i="6"/>
  <c r="GP172" i="6"/>
  <c r="FY172" i="6"/>
  <c r="FQ172" i="6"/>
  <c r="GL172" i="6"/>
  <c r="HX172" i="6"/>
  <c r="GM172" i="6"/>
  <c r="GR172" i="6"/>
  <c r="HU172" i="6"/>
  <c r="FU172" i="6"/>
  <c r="ID41" i="6"/>
  <c r="GX41" i="6"/>
  <c r="GH41" i="6"/>
  <c r="EX41" i="6"/>
  <c r="IG41" i="6"/>
  <c r="HA41" i="6"/>
  <c r="FA41" i="6"/>
  <c r="IJ41" i="6"/>
  <c r="IQ41" i="6" s="1"/>
  <c r="S47" i="35" s="1"/>
  <c r="HD41" i="6"/>
  <c r="FH41" i="6"/>
  <c r="IM41" i="6"/>
  <c r="IT41" i="6" s="1"/>
  <c r="V47" i="35" s="1"/>
  <c r="HG41" i="6"/>
  <c r="FK41" i="6"/>
  <c r="HZ41" i="6"/>
  <c r="HJ41" i="6"/>
  <c r="GD41" i="6"/>
  <c r="FJ41" i="6"/>
  <c r="IC41" i="6"/>
  <c r="GW41" i="6"/>
  <c r="GG41" i="6"/>
  <c r="EW41" i="6"/>
  <c r="IF41" i="6"/>
  <c r="GZ41" i="6"/>
  <c r="GJ41" i="6"/>
  <c r="FD41" i="6"/>
  <c r="II41" i="6"/>
  <c r="IP41" i="6" s="1"/>
  <c r="R47" i="35" s="1"/>
  <c r="HC41" i="6"/>
  <c r="FG41" i="6"/>
  <c r="IL41" i="6"/>
  <c r="IS41" i="6" s="1"/>
  <c r="U47" i="35" s="1"/>
  <c r="HF41" i="6"/>
  <c r="FF41" i="6"/>
  <c r="HY41" i="6"/>
  <c r="HI41" i="6"/>
  <c r="GC41" i="6"/>
  <c r="FI41" i="6"/>
  <c r="IB41" i="6"/>
  <c r="HL41" i="6"/>
  <c r="GF41" i="6"/>
  <c r="EZ41" i="6"/>
  <c r="IE41" i="6"/>
  <c r="GY41" i="6"/>
  <c r="GI41" i="6"/>
  <c r="FC41" i="6"/>
  <c r="HB41" i="6"/>
  <c r="IK41" i="6"/>
  <c r="IR41" i="6" s="1"/>
  <c r="T47" i="35" s="1"/>
  <c r="HH41" i="6"/>
  <c r="GE41" i="6"/>
  <c r="FE41" i="6"/>
  <c r="IU41" i="6" s="1"/>
  <c r="IA41" i="6"/>
  <c r="FO41" i="6"/>
  <c r="IH41" i="6"/>
  <c r="HE41" i="6"/>
  <c r="IN41" i="6"/>
  <c r="Q47" i="35" s="1"/>
  <c r="GB41" i="6"/>
  <c r="HK41" i="6"/>
  <c r="EY41" i="6"/>
  <c r="FL41" i="6"/>
  <c r="FB41" i="6"/>
  <c r="HQ41" i="6"/>
  <c r="GN41" i="6"/>
  <c r="GA41" i="6"/>
  <c r="HP41" i="6"/>
  <c r="FW41" i="6"/>
  <c r="GS41" i="6"/>
  <c r="FS41" i="6"/>
  <c r="GR41" i="6"/>
  <c r="GO41" i="6"/>
  <c r="GK41" i="6"/>
  <c r="FX41" i="6"/>
  <c r="GT41" i="6"/>
  <c r="FT41" i="6"/>
  <c r="HV41" i="6"/>
  <c r="GV41" i="6"/>
  <c r="FY41" i="6"/>
  <c r="FV41" i="6"/>
  <c r="GU41" i="6"/>
  <c r="FR41" i="6"/>
  <c r="HT41" i="6"/>
  <c r="GQ41" i="6"/>
  <c r="FQ41" i="6"/>
  <c r="GM41" i="6"/>
  <c r="FZ41" i="6"/>
  <c r="HO41" i="6"/>
  <c r="HU41" i="6"/>
  <c r="HR41" i="6"/>
  <c r="HN41" i="6"/>
  <c r="FU41" i="6"/>
  <c r="HW41" i="6"/>
  <c r="HM41" i="6"/>
  <c r="HS41" i="6"/>
  <c r="GP41" i="6"/>
  <c r="FP41" i="6"/>
  <c r="GL41" i="6"/>
  <c r="HX41" i="6"/>
  <c r="IE227" i="6"/>
  <c r="GY227" i="6"/>
  <c r="GI227" i="6"/>
  <c r="FC227" i="6"/>
  <c r="IJ227" i="6"/>
  <c r="IQ227" i="6" s="1"/>
  <c r="HD227" i="6"/>
  <c r="FH227" i="6"/>
  <c r="IL227" i="6"/>
  <c r="IS227" i="6" s="1"/>
  <c r="HF227" i="6"/>
  <c r="GG227" i="6"/>
  <c r="FA227" i="6"/>
  <c r="EX227" i="6"/>
  <c r="EW227" i="6"/>
  <c r="IA227" i="6"/>
  <c r="HK227" i="6"/>
  <c r="GE227" i="6"/>
  <c r="FO227" i="6"/>
  <c r="EY227" i="6"/>
  <c r="IF227" i="6"/>
  <c r="GZ227" i="6"/>
  <c r="GJ227" i="6"/>
  <c r="FD227" i="6"/>
  <c r="ID227" i="6"/>
  <c r="GX227" i="6"/>
  <c r="IK227" i="6"/>
  <c r="HE227" i="6"/>
  <c r="IP227" i="6"/>
  <c r="HJ227" i="6"/>
  <c r="GD227" i="6"/>
  <c r="HI227" i="6"/>
  <c r="GC227" i="6"/>
  <c r="IM227" i="6"/>
  <c r="IT227" i="6" s="1"/>
  <c r="HG227" i="6"/>
  <c r="FK227" i="6"/>
  <c r="IR227" i="6"/>
  <c r="IB227" i="6"/>
  <c r="HL227" i="6"/>
  <c r="GF227" i="6"/>
  <c r="EZ227" i="6"/>
  <c r="FJ227" i="6"/>
  <c r="IC227" i="6"/>
  <c r="GW227" i="6"/>
  <c r="IH227" i="6"/>
  <c r="HB227" i="6"/>
  <c r="IG227" i="6"/>
  <c r="HA227" i="6"/>
  <c r="II227" i="6"/>
  <c r="HC227" i="6"/>
  <c r="FG227" i="6"/>
  <c r="IN227" i="6"/>
  <c r="HH227" i="6"/>
  <c r="GB227" i="6"/>
  <c r="FL227" i="6"/>
  <c r="GH227" i="6"/>
  <c r="FB227" i="6"/>
  <c r="FI227" i="6"/>
  <c r="HZ227" i="6"/>
  <c r="FF227" i="6"/>
  <c r="HY227" i="6"/>
  <c r="FE227" i="6"/>
  <c r="IU227" i="6" s="1"/>
  <c r="GN227" i="6"/>
  <c r="HR227" i="6"/>
  <c r="GU227" i="6"/>
  <c r="FY227" i="6"/>
  <c r="GV227" i="6"/>
  <c r="FQ227" i="6"/>
  <c r="GM227" i="6"/>
  <c r="HN227" i="6"/>
  <c r="GS227" i="6"/>
  <c r="HO227" i="6"/>
  <c r="FX227" i="6"/>
  <c r="GL227" i="6"/>
  <c r="HP227" i="6"/>
  <c r="HW227" i="6"/>
  <c r="FP227" i="6"/>
  <c r="FV227" i="6"/>
  <c r="FW227" i="6"/>
  <c r="HU227" i="6"/>
  <c r="FS227" i="6"/>
  <c r="FZ227" i="6"/>
  <c r="HQ227" i="6"/>
  <c r="FT227" i="6"/>
  <c r="GQ227" i="6"/>
  <c r="HV227" i="6"/>
  <c r="FU227" i="6"/>
  <c r="HX227" i="6"/>
  <c r="GO227" i="6"/>
  <c r="HT227" i="6"/>
  <c r="HM227" i="6"/>
  <c r="GK227" i="6"/>
  <c r="FR227" i="6"/>
  <c r="GA227" i="6"/>
  <c r="GP227" i="6"/>
  <c r="HS227" i="6"/>
  <c r="GR227" i="6"/>
  <c r="GT227" i="6"/>
  <c r="HZ134" i="6"/>
  <c r="HJ134" i="6"/>
  <c r="GD134" i="6"/>
  <c r="FJ134" i="6"/>
  <c r="IC134" i="6"/>
  <c r="GW134" i="6"/>
  <c r="GG134" i="6"/>
  <c r="EW134" i="6"/>
  <c r="IF134" i="6"/>
  <c r="GZ134" i="6"/>
  <c r="GJ134" i="6"/>
  <c r="FD134" i="6"/>
  <c r="II134" i="6"/>
  <c r="IP134" i="6" s="1"/>
  <c r="IO134" i="6" s="1"/>
  <c r="HC134" i="6"/>
  <c r="FG134" i="6"/>
  <c r="IL134" i="6"/>
  <c r="IS134" i="6" s="1"/>
  <c r="HF134" i="6"/>
  <c r="FF134" i="6"/>
  <c r="HY134" i="6"/>
  <c r="HI134" i="6"/>
  <c r="GC134" i="6"/>
  <c r="FI134" i="6"/>
  <c r="IB134" i="6"/>
  <c r="HL134" i="6"/>
  <c r="GF134" i="6"/>
  <c r="EZ134" i="6"/>
  <c r="IE134" i="6"/>
  <c r="GY134" i="6"/>
  <c r="GI134" i="6"/>
  <c r="FC134" i="6"/>
  <c r="IH134" i="6"/>
  <c r="HB134" i="6"/>
  <c r="FB134" i="6"/>
  <c r="IK134" i="6"/>
  <c r="IR134" i="6" s="1"/>
  <c r="HE134" i="6"/>
  <c r="FE134" i="6"/>
  <c r="IU134" i="6" s="1"/>
  <c r="HH134" i="6"/>
  <c r="GB134" i="6"/>
  <c r="FL134" i="6"/>
  <c r="IQ134" i="6"/>
  <c r="IA134" i="6"/>
  <c r="HK134" i="6"/>
  <c r="GE134" i="6"/>
  <c r="FO134" i="6"/>
  <c r="EY134" i="6"/>
  <c r="IT134" i="6"/>
  <c r="ID134" i="6"/>
  <c r="GX134" i="6"/>
  <c r="GH134" i="6"/>
  <c r="EX134" i="6"/>
  <c r="IG134" i="6"/>
  <c r="IN134" i="6" s="1"/>
  <c r="HA134" i="6"/>
  <c r="FA134" i="6"/>
  <c r="IJ134" i="6"/>
  <c r="HD134" i="6"/>
  <c r="FH134" i="6"/>
  <c r="IM134" i="6"/>
  <c r="HG134" i="6"/>
  <c r="FK134" i="6"/>
  <c r="HP134" i="6"/>
  <c r="FW134" i="6"/>
  <c r="GS134" i="6"/>
  <c r="FS134" i="6"/>
  <c r="HU134" i="6"/>
  <c r="GR134" i="6"/>
  <c r="HQ134" i="6"/>
  <c r="GN134" i="6"/>
  <c r="GA134" i="6"/>
  <c r="GT134" i="6"/>
  <c r="FT134" i="6"/>
  <c r="HV134" i="6"/>
  <c r="GV134" i="6"/>
  <c r="HR134" i="6"/>
  <c r="GO134" i="6"/>
  <c r="GU134" i="6"/>
  <c r="GK134" i="6"/>
  <c r="FX134" i="6"/>
  <c r="HM134" i="6"/>
  <c r="HS134" i="6"/>
  <c r="GP134" i="6"/>
  <c r="FP134" i="6"/>
  <c r="GL134" i="6"/>
  <c r="FY134" i="6"/>
  <c r="HN134" i="6"/>
  <c r="FU134" i="6"/>
  <c r="HW134" i="6"/>
  <c r="FQ134" i="6"/>
  <c r="GM134" i="6"/>
  <c r="FZ134" i="6"/>
  <c r="HO134" i="6"/>
  <c r="FV134" i="6"/>
  <c r="HX134" i="6"/>
  <c r="FR134" i="6"/>
  <c r="HT134" i="6"/>
  <c r="GQ134" i="6"/>
  <c r="IH157" i="6"/>
  <c r="HB157" i="6"/>
  <c r="FB157" i="6"/>
  <c r="IK157" i="6"/>
  <c r="HE157" i="6"/>
  <c r="FE157" i="6"/>
  <c r="IU157" i="6" s="1"/>
  <c r="HH157" i="6"/>
  <c r="GB157" i="6"/>
  <c r="FL157" i="6"/>
  <c r="IQ157" i="6"/>
  <c r="IA157" i="6"/>
  <c r="HK157" i="6"/>
  <c r="GE157" i="6"/>
  <c r="FO157" i="6"/>
  <c r="EY157" i="6"/>
  <c r="IT157" i="6"/>
  <c r="ID157" i="6"/>
  <c r="GX157" i="6"/>
  <c r="GH157" i="6"/>
  <c r="EX157" i="6"/>
  <c r="IG157" i="6"/>
  <c r="IN157" i="6" s="1"/>
  <c r="HA157" i="6"/>
  <c r="FA157" i="6"/>
  <c r="IJ157" i="6"/>
  <c r="HD157" i="6"/>
  <c r="FH157" i="6"/>
  <c r="IM157" i="6"/>
  <c r="HG157" i="6"/>
  <c r="FK157" i="6"/>
  <c r="HZ157" i="6"/>
  <c r="HJ157" i="6"/>
  <c r="GD157" i="6"/>
  <c r="FJ157" i="6"/>
  <c r="IC157" i="6"/>
  <c r="GW157" i="6"/>
  <c r="GG157" i="6"/>
  <c r="EW157" i="6"/>
  <c r="IF157" i="6"/>
  <c r="GZ157" i="6"/>
  <c r="GJ157" i="6"/>
  <c r="FD157" i="6"/>
  <c r="II157" i="6"/>
  <c r="IP157" i="6" s="1"/>
  <c r="HC157" i="6"/>
  <c r="FG157" i="6"/>
  <c r="IL157" i="6"/>
  <c r="IS157" i="6" s="1"/>
  <c r="HF157" i="6"/>
  <c r="FF157" i="6"/>
  <c r="HY157" i="6"/>
  <c r="HI157" i="6"/>
  <c r="GC157" i="6"/>
  <c r="FI157" i="6"/>
  <c r="IR157" i="6"/>
  <c r="IB157" i="6"/>
  <c r="HL157" i="6"/>
  <c r="GF157" i="6"/>
  <c r="EZ157" i="6"/>
  <c r="IE157" i="6"/>
  <c r="GY157" i="6"/>
  <c r="GI157" i="6"/>
  <c r="FC157" i="6"/>
  <c r="HU157" i="6"/>
  <c r="GR157" i="6"/>
  <c r="HQ157" i="6"/>
  <c r="GN157" i="6"/>
  <c r="GA157" i="6"/>
  <c r="HP157" i="6"/>
  <c r="FW157" i="6"/>
  <c r="GS157" i="6"/>
  <c r="FS157" i="6"/>
  <c r="HR157" i="6"/>
  <c r="GO157" i="6"/>
  <c r="GU157" i="6"/>
  <c r="GK157" i="6"/>
  <c r="FX157" i="6"/>
  <c r="GT157" i="6"/>
  <c r="FT157" i="6"/>
  <c r="HV157" i="6"/>
  <c r="GV157" i="6"/>
  <c r="GL157" i="6"/>
  <c r="FY157" i="6"/>
  <c r="HN157" i="6"/>
  <c r="FU157" i="6"/>
  <c r="HW157" i="6"/>
  <c r="HM157" i="6"/>
  <c r="HS157" i="6"/>
  <c r="GP157" i="6"/>
  <c r="FP157" i="6"/>
  <c r="FV157" i="6"/>
  <c r="HX157" i="6"/>
  <c r="FR157" i="6"/>
  <c r="HT157" i="6"/>
  <c r="GQ157" i="6"/>
  <c r="FQ157" i="6"/>
  <c r="GM157" i="6"/>
  <c r="FZ157" i="6"/>
  <c r="HO157" i="6"/>
  <c r="IK250" i="6"/>
  <c r="IR250" i="6" s="1"/>
  <c r="HE250" i="6"/>
  <c r="FE250" i="6"/>
  <c r="IU250" i="6" s="1"/>
  <c r="HH250" i="6"/>
  <c r="GB250" i="6"/>
  <c r="FL250" i="6"/>
  <c r="IA250" i="6"/>
  <c r="HK250" i="6"/>
  <c r="GE250" i="6"/>
  <c r="FO250" i="6"/>
  <c r="EY250" i="6"/>
  <c r="GX250" i="6"/>
  <c r="GD250" i="6"/>
  <c r="HF250" i="6"/>
  <c r="HB250" i="6"/>
  <c r="IG250" i="6"/>
  <c r="IN250" i="6" s="1"/>
  <c r="HA250" i="6"/>
  <c r="FA250" i="6"/>
  <c r="IJ250" i="6"/>
  <c r="IQ250" i="6" s="1"/>
  <c r="HD250" i="6"/>
  <c r="FH250" i="6"/>
  <c r="IM250" i="6"/>
  <c r="IT250" i="6" s="1"/>
  <c r="HG250" i="6"/>
  <c r="FK250" i="6"/>
  <c r="GH250" i="6"/>
  <c r="HZ250" i="6"/>
  <c r="EX250" i="6"/>
  <c r="FF250" i="6"/>
  <c r="HY250" i="6"/>
  <c r="HI250" i="6"/>
  <c r="GC250" i="6"/>
  <c r="FI250" i="6"/>
  <c r="IB250" i="6"/>
  <c r="HL250" i="6"/>
  <c r="GF250" i="6"/>
  <c r="EZ250" i="6"/>
  <c r="IE250" i="6"/>
  <c r="GY250" i="6"/>
  <c r="GI250" i="6"/>
  <c r="FC250" i="6"/>
  <c r="FB250" i="6"/>
  <c r="FJ250" i="6"/>
  <c r="IC250" i="6"/>
  <c r="GZ250" i="6"/>
  <c r="II250" i="6"/>
  <c r="IP250" i="6" s="1"/>
  <c r="HJ250" i="6"/>
  <c r="EW250" i="6"/>
  <c r="GJ250" i="6"/>
  <c r="FG250" i="6"/>
  <c r="IL250" i="6"/>
  <c r="GW250" i="6"/>
  <c r="IF250" i="6"/>
  <c r="HC250" i="6"/>
  <c r="ID250" i="6"/>
  <c r="IS250" i="6"/>
  <c r="GG250" i="6"/>
  <c r="FD250" i="6"/>
  <c r="IH250" i="6"/>
  <c r="HX250" i="6"/>
  <c r="HQ250" i="6"/>
  <c r="GN250" i="6"/>
  <c r="GA250" i="6"/>
  <c r="GV250" i="6"/>
  <c r="HN250" i="6"/>
  <c r="FQ250" i="6"/>
  <c r="FT250" i="6"/>
  <c r="FR250" i="6"/>
  <c r="HU250" i="6"/>
  <c r="GR250" i="6"/>
  <c r="GK250" i="6"/>
  <c r="FX250" i="6"/>
  <c r="GP250" i="6"/>
  <c r="FP250" i="6"/>
  <c r="GT250" i="6"/>
  <c r="FW250" i="6"/>
  <c r="FZ250" i="6"/>
  <c r="GO250" i="6"/>
  <c r="GU250" i="6"/>
  <c r="FU250" i="6"/>
  <c r="HW250" i="6"/>
  <c r="GL250" i="6"/>
  <c r="HO250" i="6"/>
  <c r="HV250" i="6"/>
  <c r="HM250" i="6"/>
  <c r="HP250" i="6"/>
  <c r="FY250" i="6"/>
  <c r="HR250" i="6"/>
  <c r="HT250" i="6"/>
  <c r="GQ250" i="6"/>
  <c r="GS250" i="6"/>
  <c r="FS250" i="6"/>
  <c r="FV250" i="6"/>
  <c r="HS250" i="6"/>
  <c r="GM250" i="6"/>
  <c r="ID243" i="6"/>
  <c r="IC243" i="6"/>
  <c r="HI243" i="6"/>
  <c r="GC243" i="6"/>
  <c r="FI243" i="6"/>
  <c r="HD243" i="6"/>
  <c r="FH243" i="6"/>
  <c r="IK243" i="6"/>
  <c r="IR243" i="6" s="1"/>
  <c r="GY243" i="6"/>
  <c r="GI243" i="6"/>
  <c r="FC243" i="6"/>
  <c r="FF243" i="6"/>
  <c r="GH243" i="6"/>
  <c r="EX243" i="6"/>
  <c r="HZ243" i="6"/>
  <c r="HE243" i="6"/>
  <c r="FE243" i="6"/>
  <c r="IU243" i="6" s="1"/>
  <c r="IM243" i="6"/>
  <c r="IT243" i="6" s="1"/>
  <c r="GZ243" i="6"/>
  <c r="GJ243" i="6"/>
  <c r="FD243" i="6"/>
  <c r="IF243" i="6"/>
  <c r="HK243" i="6"/>
  <c r="GE243" i="6"/>
  <c r="FO243" i="6"/>
  <c r="EY243" i="6"/>
  <c r="HB243" i="6"/>
  <c r="IJ243" i="6"/>
  <c r="IH243" i="6"/>
  <c r="II243" i="6"/>
  <c r="IP243" i="6" s="1"/>
  <c r="IO243" i="6" s="1"/>
  <c r="GW243" i="6"/>
  <c r="GG243" i="6"/>
  <c r="EW243" i="6"/>
  <c r="IB243" i="6"/>
  <c r="HH243" i="6"/>
  <c r="GB243" i="6"/>
  <c r="FL243" i="6"/>
  <c r="IQ243" i="6"/>
  <c r="HC243" i="6"/>
  <c r="FG243" i="6"/>
  <c r="HF243" i="6"/>
  <c r="GX243" i="6"/>
  <c r="HJ243" i="6"/>
  <c r="GD243" i="6"/>
  <c r="FA243" i="6"/>
  <c r="GF243" i="6"/>
  <c r="HG243" i="6"/>
  <c r="HY243" i="6"/>
  <c r="FB243" i="6"/>
  <c r="IL243" i="6"/>
  <c r="IS243" i="6" s="1"/>
  <c r="HA243" i="6"/>
  <c r="IG243" i="6"/>
  <c r="IN243" i="6" s="1"/>
  <c r="FJ243" i="6"/>
  <c r="IE243" i="6"/>
  <c r="HL243" i="6"/>
  <c r="EZ243" i="6"/>
  <c r="IA243" i="6"/>
  <c r="FK243" i="6"/>
  <c r="HN243" i="6"/>
  <c r="FX243" i="6"/>
  <c r="HT243" i="6"/>
  <c r="HQ243" i="6"/>
  <c r="FR243" i="6"/>
  <c r="FQ243" i="6"/>
  <c r="FW243" i="6"/>
  <c r="GQ243" i="6"/>
  <c r="GL243" i="6"/>
  <c r="GS243" i="6"/>
  <c r="HP243" i="6"/>
  <c r="HX243" i="6"/>
  <c r="FT243" i="6"/>
  <c r="GT243" i="6"/>
  <c r="GR243" i="6"/>
  <c r="FV243" i="6"/>
  <c r="HV243" i="6"/>
  <c r="FU243" i="6"/>
  <c r="HW243" i="6"/>
  <c r="FS243" i="6"/>
  <c r="GO243" i="6"/>
  <c r="GU243" i="6"/>
  <c r="HR243" i="6"/>
  <c r="HU243" i="6"/>
  <c r="HS243" i="6"/>
  <c r="GK243" i="6"/>
  <c r="GV243" i="6"/>
  <c r="GN243" i="6"/>
  <c r="GP243" i="6"/>
  <c r="FY243" i="6"/>
  <c r="FZ243" i="6"/>
  <c r="HM243" i="6"/>
  <c r="GM243" i="6"/>
  <c r="FP243" i="6"/>
  <c r="GA243" i="6"/>
  <c r="HO243" i="6"/>
  <c r="IH124" i="6"/>
  <c r="HB124" i="6"/>
  <c r="FB124" i="6"/>
  <c r="IK124" i="6"/>
  <c r="HE124" i="6"/>
  <c r="FE124" i="6"/>
  <c r="IU124" i="6" s="1"/>
  <c r="HH124" i="6"/>
  <c r="GB124" i="6"/>
  <c r="FL124" i="6"/>
  <c r="II124" i="6"/>
  <c r="IP124" i="6" s="1"/>
  <c r="GY124" i="6"/>
  <c r="GE124" i="6"/>
  <c r="FK124" i="6"/>
  <c r="ID124" i="6"/>
  <c r="GX124" i="6"/>
  <c r="GH124" i="6"/>
  <c r="EX124" i="6"/>
  <c r="IG124" i="6"/>
  <c r="IN124" i="6" s="1"/>
  <c r="HA124" i="6"/>
  <c r="FA124" i="6"/>
  <c r="IJ124" i="6"/>
  <c r="IQ124" i="6" s="1"/>
  <c r="HD124" i="6"/>
  <c r="FH124" i="6"/>
  <c r="FG124" i="6"/>
  <c r="GI124" i="6"/>
  <c r="IA124" i="6"/>
  <c r="FO124" i="6"/>
  <c r="HG124" i="6"/>
  <c r="HZ124" i="6"/>
  <c r="HJ124" i="6"/>
  <c r="GD124" i="6"/>
  <c r="FJ124" i="6"/>
  <c r="IC124" i="6"/>
  <c r="GW124" i="6"/>
  <c r="GG124" i="6"/>
  <c r="EW124" i="6"/>
  <c r="IF124" i="6"/>
  <c r="GZ124" i="6"/>
  <c r="GJ124" i="6"/>
  <c r="FD124" i="6"/>
  <c r="HC124" i="6"/>
  <c r="IE124" i="6"/>
  <c r="HK124" i="6"/>
  <c r="EY124" i="6"/>
  <c r="IL124" i="6"/>
  <c r="IS124" i="6" s="1"/>
  <c r="HF124" i="6"/>
  <c r="FF124" i="6"/>
  <c r="HY124" i="6"/>
  <c r="HI124" i="6"/>
  <c r="GC124" i="6"/>
  <c r="FI124" i="6"/>
  <c r="IR124" i="6"/>
  <c r="IB124" i="6"/>
  <c r="HL124" i="6"/>
  <c r="GF124" i="6"/>
  <c r="EZ124" i="6"/>
  <c r="FC124" i="6"/>
  <c r="IM124" i="6"/>
  <c r="IT124" i="6" s="1"/>
  <c r="HR124" i="6"/>
  <c r="GO124" i="6"/>
  <c r="FW124" i="6"/>
  <c r="HQ124" i="6"/>
  <c r="GN124" i="6"/>
  <c r="HM124" i="6"/>
  <c r="FS124" i="6"/>
  <c r="FZ124" i="6"/>
  <c r="GM124" i="6"/>
  <c r="GL124" i="6"/>
  <c r="FY124" i="6"/>
  <c r="HW124" i="6"/>
  <c r="GK124" i="6"/>
  <c r="FX124" i="6"/>
  <c r="FQ124" i="6"/>
  <c r="GQ124" i="6"/>
  <c r="GS124" i="6"/>
  <c r="HO124" i="6"/>
  <c r="FV124" i="6"/>
  <c r="HX124" i="6"/>
  <c r="HN124" i="6"/>
  <c r="FU124" i="6"/>
  <c r="HS124" i="6"/>
  <c r="HP124" i="6"/>
  <c r="HV124" i="6"/>
  <c r="GV124" i="6"/>
  <c r="GU124" i="6"/>
  <c r="HU124" i="6"/>
  <c r="GR124" i="6"/>
  <c r="FR124" i="6"/>
  <c r="HT124" i="6"/>
  <c r="GT124" i="6"/>
  <c r="FT124" i="6"/>
  <c r="GP124" i="6"/>
  <c r="FP124" i="6"/>
  <c r="GA124" i="6"/>
  <c r="II228" i="6"/>
  <c r="IP228" i="6" s="1"/>
  <c r="HC228" i="6"/>
  <c r="FG228" i="6"/>
  <c r="HZ228" i="6"/>
  <c r="HJ228" i="6"/>
  <c r="GD228" i="6"/>
  <c r="FJ228" i="6"/>
  <c r="IB228" i="6"/>
  <c r="HL228" i="6"/>
  <c r="GF228" i="6"/>
  <c r="EZ228" i="6"/>
  <c r="IC228" i="6"/>
  <c r="HI228" i="6"/>
  <c r="IK228" i="6"/>
  <c r="IR228" i="6" s="1"/>
  <c r="IE228" i="6"/>
  <c r="GY228" i="6"/>
  <c r="GI228" i="6"/>
  <c r="FC228" i="6"/>
  <c r="IL228" i="6"/>
  <c r="HF228" i="6"/>
  <c r="FF228" i="6"/>
  <c r="HH228" i="6"/>
  <c r="GB228" i="6"/>
  <c r="FL228" i="6"/>
  <c r="IG228" i="6"/>
  <c r="IN228" i="6" s="1"/>
  <c r="FA228" i="6"/>
  <c r="FI228" i="6"/>
  <c r="IM228" i="6"/>
  <c r="IT228" i="6" s="1"/>
  <c r="HG228" i="6"/>
  <c r="FK228" i="6"/>
  <c r="ID228" i="6"/>
  <c r="GX228" i="6"/>
  <c r="GH228" i="6"/>
  <c r="EX228" i="6"/>
  <c r="IF228" i="6"/>
  <c r="GZ228" i="6"/>
  <c r="GJ228" i="6"/>
  <c r="FD228" i="6"/>
  <c r="HA228" i="6"/>
  <c r="IS228" i="6"/>
  <c r="GG228" i="6"/>
  <c r="HY228" i="6"/>
  <c r="EW228" i="6"/>
  <c r="GE228" i="6"/>
  <c r="FB228" i="6"/>
  <c r="FE228" i="6"/>
  <c r="IU228" i="6" s="1"/>
  <c r="HE228" i="6"/>
  <c r="IA228" i="6"/>
  <c r="FO228" i="6"/>
  <c r="HB228" i="6"/>
  <c r="IJ228" i="6"/>
  <c r="IQ228" i="6" s="1"/>
  <c r="GW228" i="6"/>
  <c r="HK228" i="6"/>
  <c r="EY228" i="6"/>
  <c r="FH228" i="6"/>
  <c r="IH228" i="6"/>
  <c r="HD228" i="6"/>
  <c r="GC228" i="6"/>
  <c r="FW228" i="6"/>
  <c r="GK228" i="6"/>
  <c r="FS228" i="6"/>
  <c r="HX228" i="6"/>
  <c r="GS228" i="6"/>
  <c r="GA228" i="6"/>
  <c r="FT228" i="6"/>
  <c r="FX228" i="6"/>
  <c r="FV228" i="6"/>
  <c r="GT228" i="6"/>
  <c r="FQ228" i="6"/>
  <c r="HV228" i="6"/>
  <c r="GR228" i="6"/>
  <c r="HU228" i="6"/>
  <c r="HN228" i="6"/>
  <c r="GO228" i="6"/>
  <c r="GL228" i="6"/>
  <c r="HQ228" i="6"/>
  <c r="GM228" i="6"/>
  <c r="FP228" i="6"/>
  <c r="HO228" i="6"/>
  <c r="FZ228" i="6"/>
  <c r="HM228" i="6"/>
  <c r="GQ228" i="6"/>
  <c r="HP228" i="6"/>
  <c r="GN228" i="6"/>
  <c r="GU228" i="6"/>
  <c r="HS228" i="6"/>
  <c r="GV228" i="6"/>
  <c r="FY228" i="6"/>
  <c r="GP228" i="6"/>
  <c r="FU228" i="6"/>
  <c r="HW228" i="6"/>
  <c r="FR228" i="6"/>
  <c r="HR228" i="6"/>
  <c r="HT228" i="6"/>
  <c r="IF87" i="6"/>
  <c r="GZ87" i="6"/>
  <c r="GJ87" i="6"/>
  <c r="FD87" i="6"/>
  <c r="II87" i="6"/>
  <c r="IP87" i="6" s="1"/>
  <c r="HC87" i="6"/>
  <c r="FG87" i="6"/>
  <c r="HZ87" i="6"/>
  <c r="HJ87" i="6"/>
  <c r="GD87" i="6"/>
  <c r="FJ87" i="6"/>
  <c r="IC87" i="6"/>
  <c r="GW87" i="6"/>
  <c r="GG87" i="6"/>
  <c r="EW87" i="6"/>
  <c r="IB87" i="6"/>
  <c r="HL87" i="6"/>
  <c r="GF87" i="6"/>
  <c r="EZ87" i="6"/>
  <c r="IE87" i="6"/>
  <c r="GY87" i="6"/>
  <c r="GI87" i="6"/>
  <c r="FC87" i="6"/>
  <c r="IL87" i="6"/>
  <c r="IS87" i="6" s="1"/>
  <c r="HF87" i="6"/>
  <c r="FF87" i="6"/>
  <c r="HY87" i="6"/>
  <c r="HI87" i="6"/>
  <c r="GC87" i="6"/>
  <c r="FI87" i="6"/>
  <c r="IN87" i="6"/>
  <c r="HH87" i="6"/>
  <c r="GB87" i="6"/>
  <c r="FL87" i="6"/>
  <c r="IA87" i="6"/>
  <c r="HK87" i="6"/>
  <c r="GE87" i="6"/>
  <c r="FO87" i="6"/>
  <c r="EY87" i="6"/>
  <c r="IH87" i="6"/>
  <c r="HB87" i="6"/>
  <c r="FB87" i="6"/>
  <c r="IK87" i="6"/>
  <c r="IR87" i="6" s="1"/>
  <c r="HE87" i="6"/>
  <c r="FE87" i="6"/>
  <c r="IU87" i="6" s="1"/>
  <c r="IJ87" i="6"/>
  <c r="IQ87" i="6" s="1"/>
  <c r="HG87" i="6"/>
  <c r="GH87" i="6"/>
  <c r="FA87" i="6"/>
  <c r="FH87" i="6"/>
  <c r="ID87" i="6"/>
  <c r="HA87" i="6"/>
  <c r="IM87" i="6"/>
  <c r="IT87" i="6" s="1"/>
  <c r="FK87" i="6"/>
  <c r="GX87" i="6"/>
  <c r="IG87" i="6"/>
  <c r="HD87" i="6"/>
  <c r="EX87" i="6"/>
  <c r="HS87" i="6"/>
  <c r="HM87" i="6"/>
  <c r="HO87" i="6"/>
  <c r="FZ87" i="6"/>
  <c r="GU87" i="6"/>
  <c r="HU87" i="6"/>
  <c r="HQ87" i="6"/>
  <c r="HN87" i="6"/>
  <c r="FU87" i="6"/>
  <c r="FT87" i="6"/>
  <c r="GT87" i="6"/>
  <c r="FP87" i="6"/>
  <c r="GP87" i="6"/>
  <c r="GR87" i="6"/>
  <c r="FV87" i="6"/>
  <c r="FX87" i="6"/>
  <c r="HW87" i="6"/>
  <c r="GM87" i="6"/>
  <c r="FQ87" i="6"/>
  <c r="FS87" i="6"/>
  <c r="GS87" i="6"/>
  <c r="HR87" i="6"/>
  <c r="GO87" i="6"/>
  <c r="HT87" i="6"/>
  <c r="GK87" i="6"/>
  <c r="GA87" i="6"/>
  <c r="FR87" i="6"/>
  <c r="HP87" i="6"/>
  <c r="FW87" i="6"/>
  <c r="GV87" i="6"/>
  <c r="HV87" i="6"/>
  <c r="HX87" i="6"/>
  <c r="GL87" i="6"/>
  <c r="FY87" i="6"/>
  <c r="GQ87" i="6"/>
  <c r="GN87" i="6"/>
  <c r="IN74" i="6"/>
  <c r="HD74" i="6"/>
  <c r="FH74" i="6"/>
  <c r="IE74" i="6"/>
  <c r="GY74" i="6"/>
  <c r="GI74" i="6"/>
  <c r="FC74" i="6"/>
  <c r="ID74" i="6"/>
  <c r="GX74" i="6"/>
  <c r="GH74" i="6"/>
  <c r="EX74" i="6"/>
  <c r="HY74" i="6"/>
  <c r="HI74" i="6"/>
  <c r="GC74" i="6"/>
  <c r="FI74" i="6"/>
  <c r="IF74" i="6"/>
  <c r="GZ74" i="6"/>
  <c r="GJ74" i="6"/>
  <c r="FD74" i="6"/>
  <c r="IA74" i="6"/>
  <c r="HK74" i="6"/>
  <c r="GE74" i="6"/>
  <c r="FO74" i="6"/>
  <c r="EY74" i="6"/>
  <c r="HZ74" i="6"/>
  <c r="HJ74" i="6"/>
  <c r="GD74" i="6"/>
  <c r="FJ74" i="6"/>
  <c r="IS74" i="6"/>
  <c r="HE74" i="6"/>
  <c r="FE74" i="6"/>
  <c r="IU74" i="6" s="1"/>
  <c r="HH74" i="6"/>
  <c r="GB74" i="6"/>
  <c r="FL74" i="6"/>
  <c r="HC74" i="6"/>
  <c r="FG74" i="6"/>
  <c r="IP74" i="6"/>
  <c r="HB74" i="6"/>
  <c r="FB74" i="6"/>
  <c r="IC74" i="6"/>
  <c r="GW74" i="6"/>
  <c r="GG74" i="6"/>
  <c r="EW74" i="6"/>
  <c r="GF74" i="6"/>
  <c r="HG74" i="6"/>
  <c r="IT74" i="6"/>
  <c r="HA74" i="6"/>
  <c r="IB74" i="6"/>
  <c r="FF74" i="6"/>
  <c r="HL74" i="6"/>
  <c r="EZ74" i="6"/>
  <c r="HF74" i="6"/>
  <c r="FA74" i="6"/>
  <c r="FK74" i="6"/>
  <c r="IM74" i="6"/>
  <c r="IJ74" i="6"/>
  <c r="IQ74" i="6" s="1"/>
  <c r="IO74" i="6" s="1"/>
  <c r="IK74" i="6"/>
  <c r="IR74" i="6" s="1"/>
  <c r="IH74" i="6"/>
  <c r="IG74" i="6"/>
  <c r="IL74" i="6"/>
  <c r="HT74" i="6"/>
  <c r="FS74" i="6"/>
  <c r="HP74" i="6"/>
  <c r="HU74" i="6"/>
  <c r="GR74" i="6"/>
  <c r="HR74" i="6"/>
  <c r="FQ74" i="6"/>
  <c r="HV74" i="6"/>
  <c r="GV74" i="6"/>
  <c r="GN74" i="6"/>
  <c r="HN74" i="6"/>
  <c r="FT74" i="6"/>
  <c r="GO74" i="6"/>
  <c r="HS74" i="6"/>
  <c r="GL74" i="6"/>
  <c r="FZ74" i="6"/>
  <c r="GK74" i="6"/>
  <c r="HQ74" i="6"/>
  <c r="FX74" i="6"/>
  <c r="FR74" i="6"/>
  <c r="GU74" i="6"/>
  <c r="FY74" i="6"/>
  <c r="GM74" i="6"/>
  <c r="FV74" i="6"/>
  <c r="FP74" i="6"/>
  <c r="GA74" i="6"/>
  <c r="HW74" i="6"/>
  <c r="HO74" i="6"/>
  <c r="GS74" i="6"/>
  <c r="GT74" i="6"/>
  <c r="HX74" i="6"/>
  <c r="FW74" i="6"/>
  <c r="HM74" i="6"/>
  <c r="GQ74" i="6"/>
  <c r="FU74" i="6"/>
  <c r="GP74" i="6"/>
  <c r="IF91" i="6"/>
  <c r="GZ91" i="6"/>
  <c r="GJ91" i="6"/>
  <c r="FD91" i="6"/>
  <c r="FK91" i="6"/>
  <c r="GG91" i="6"/>
  <c r="HB91" i="6"/>
  <c r="EW91" i="6"/>
  <c r="HI91" i="6"/>
  <c r="ID91" i="6"/>
  <c r="HJ91" i="6"/>
  <c r="IE91" i="6"/>
  <c r="FE91" i="6"/>
  <c r="IU91" i="6" s="1"/>
  <c r="IL91" i="6"/>
  <c r="IS91" i="6" s="1"/>
  <c r="IB91" i="6"/>
  <c r="HL91" i="6"/>
  <c r="GF91" i="6"/>
  <c r="EZ91" i="6"/>
  <c r="HG91" i="6"/>
  <c r="IC91" i="6"/>
  <c r="FB91" i="6"/>
  <c r="II91" i="6"/>
  <c r="IP91" i="6" s="1"/>
  <c r="EX91" i="6"/>
  <c r="IK91" i="6"/>
  <c r="IR91" i="6" s="1"/>
  <c r="FJ91" i="6"/>
  <c r="GE91" i="6"/>
  <c r="HA91" i="6"/>
  <c r="IQ91" i="6"/>
  <c r="HH91" i="6"/>
  <c r="GB91" i="6"/>
  <c r="FL91" i="6"/>
  <c r="FA91" i="6"/>
  <c r="IH91" i="6"/>
  <c r="FG91" i="6"/>
  <c r="GC91" i="6"/>
  <c r="GX91" i="6"/>
  <c r="FC91" i="6"/>
  <c r="GD91" i="6"/>
  <c r="GY91" i="6"/>
  <c r="FO91" i="6"/>
  <c r="HF91" i="6"/>
  <c r="IA91" i="6"/>
  <c r="HD91" i="6"/>
  <c r="FF91" i="6"/>
  <c r="FI91" i="6"/>
  <c r="EY91" i="6"/>
  <c r="IG91" i="6"/>
  <c r="IN91" i="6" s="1"/>
  <c r="GH91" i="6"/>
  <c r="GI91" i="6"/>
  <c r="GW91" i="6"/>
  <c r="HC91" i="6"/>
  <c r="FH91" i="6"/>
  <c r="HY91" i="6"/>
  <c r="HZ91" i="6"/>
  <c r="HK91" i="6"/>
  <c r="HE91" i="6"/>
  <c r="IM91" i="6"/>
  <c r="IT91" i="6" s="1"/>
  <c r="HW91" i="6"/>
  <c r="GO91" i="6"/>
  <c r="GV91" i="6"/>
  <c r="FW91" i="6"/>
  <c r="GT91" i="6"/>
  <c r="GR91" i="6"/>
  <c r="HS91" i="6"/>
  <c r="GA91" i="6"/>
  <c r="HR91" i="6"/>
  <c r="FR91" i="6"/>
  <c r="FZ91" i="6"/>
  <c r="FP91" i="6"/>
  <c r="GS91" i="6"/>
  <c r="HO91" i="6"/>
  <c r="FV91" i="6"/>
  <c r="HU91" i="6"/>
  <c r="FU91" i="6"/>
  <c r="FX91" i="6"/>
  <c r="FT91" i="6"/>
  <c r="FS91" i="6"/>
  <c r="HQ91" i="6"/>
  <c r="GL91" i="6"/>
  <c r="FY91" i="6"/>
  <c r="HX91" i="6"/>
  <c r="HM91" i="6"/>
  <c r="GN91" i="6"/>
  <c r="HT91" i="6"/>
  <c r="HP91" i="6"/>
  <c r="GM91" i="6"/>
  <c r="GU91" i="6"/>
  <c r="FQ91" i="6"/>
  <c r="HN91" i="6"/>
  <c r="HV91" i="6"/>
  <c r="GQ91" i="6"/>
  <c r="GK91" i="6"/>
  <c r="GP91" i="6"/>
  <c r="II229" i="6"/>
  <c r="IP229" i="6" s="1"/>
  <c r="HC229" i="6"/>
  <c r="FG229" i="6"/>
  <c r="HZ229" i="6"/>
  <c r="HJ229" i="6"/>
  <c r="GD229" i="6"/>
  <c r="FJ229" i="6"/>
  <c r="IB229" i="6"/>
  <c r="HL229" i="6"/>
  <c r="GF229" i="6"/>
  <c r="EZ229" i="6"/>
  <c r="FE229" i="6"/>
  <c r="IU229" i="6" s="1"/>
  <c r="GW229" i="6"/>
  <c r="GC229" i="6"/>
  <c r="IE229" i="6"/>
  <c r="GY229" i="6"/>
  <c r="GI229" i="6"/>
  <c r="FC229" i="6"/>
  <c r="IL229" i="6"/>
  <c r="HF229" i="6"/>
  <c r="FF229" i="6"/>
  <c r="IN229" i="6"/>
  <c r="HH229" i="6"/>
  <c r="GB229" i="6"/>
  <c r="FL229" i="6"/>
  <c r="IK229" i="6"/>
  <c r="IR229" i="6" s="1"/>
  <c r="HA229" i="6"/>
  <c r="IS229" i="6"/>
  <c r="GG229" i="6"/>
  <c r="HY229" i="6"/>
  <c r="EW229" i="6"/>
  <c r="IM229" i="6"/>
  <c r="IT229" i="6" s="1"/>
  <c r="HG229" i="6"/>
  <c r="FK229" i="6"/>
  <c r="ID229" i="6"/>
  <c r="GX229" i="6"/>
  <c r="GH229" i="6"/>
  <c r="EX229" i="6"/>
  <c r="IF229" i="6"/>
  <c r="GZ229" i="6"/>
  <c r="GJ229" i="6"/>
  <c r="FD229" i="6"/>
  <c r="HE229" i="6"/>
  <c r="IG229" i="6"/>
  <c r="FA229" i="6"/>
  <c r="IA229" i="6"/>
  <c r="FO229" i="6"/>
  <c r="HB229" i="6"/>
  <c r="IJ229" i="6"/>
  <c r="IQ229" i="6" s="1"/>
  <c r="HK229" i="6"/>
  <c r="EY229" i="6"/>
  <c r="FH229" i="6"/>
  <c r="IC229" i="6"/>
  <c r="IH229" i="6"/>
  <c r="HD229" i="6"/>
  <c r="GE229" i="6"/>
  <c r="FB229" i="6"/>
  <c r="FI229" i="6"/>
  <c r="HI229" i="6"/>
  <c r="GT229" i="6"/>
  <c r="HQ229" i="6"/>
  <c r="GP229" i="6"/>
  <c r="FY229" i="6"/>
  <c r="HN229" i="6"/>
  <c r="FU229" i="6"/>
  <c r="GK229" i="6"/>
  <c r="FV229" i="6"/>
  <c r="GN229" i="6"/>
  <c r="FW229" i="6"/>
  <c r="GO229" i="6"/>
  <c r="HV229" i="6"/>
  <c r="GR229" i="6"/>
  <c r="GA229" i="6"/>
  <c r="FT229" i="6"/>
  <c r="FX229" i="6"/>
  <c r="GU229" i="6"/>
  <c r="HR229" i="6"/>
  <c r="HS229" i="6"/>
  <c r="GV229" i="6"/>
  <c r="HO229" i="6"/>
  <c r="FZ229" i="6"/>
  <c r="HW229" i="6"/>
  <c r="FR229" i="6"/>
  <c r="HM229" i="6"/>
  <c r="GL229" i="6"/>
  <c r="HU229" i="6"/>
  <c r="GM229" i="6"/>
  <c r="FP229" i="6"/>
  <c r="FS229" i="6"/>
  <c r="HX229" i="6"/>
  <c r="GQ229" i="6"/>
  <c r="HP229" i="6"/>
  <c r="GS229" i="6"/>
  <c r="HT229" i="6"/>
  <c r="FQ229" i="6"/>
  <c r="IL178" i="6"/>
  <c r="IS178" i="6" s="1"/>
  <c r="HF178" i="6"/>
  <c r="FF178" i="6"/>
  <c r="IM178" i="6"/>
  <c r="FE178" i="6"/>
  <c r="IU178" i="6" s="1"/>
  <c r="IF178" i="6"/>
  <c r="HK178" i="6"/>
  <c r="EY178" i="6"/>
  <c r="HH178" i="6"/>
  <c r="GG178" i="6"/>
  <c r="GY178" i="6"/>
  <c r="FH178" i="6"/>
  <c r="IH178" i="6"/>
  <c r="HB178" i="6"/>
  <c r="FB178" i="6"/>
  <c r="IG178" i="6"/>
  <c r="HL178" i="6"/>
  <c r="EZ178" i="6"/>
  <c r="IA178" i="6"/>
  <c r="HE178" i="6"/>
  <c r="GJ178" i="6"/>
  <c r="FO178" i="6"/>
  <c r="IN178" i="6"/>
  <c r="GW178" i="6"/>
  <c r="FG178" i="6"/>
  <c r="HD178" i="6"/>
  <c r="FC178" i="6"/>
  <c r="IE178" i="6"/>
  <c r="EW178" i="6"/>
  <c r="GX178" i="6"/>
  <c r="IB178" i="6"/>
  <c r="IQ178" i="6"/>
  <c r="GZ178" i="6"/>
  <c r="IC178" i="6"/>
  <c r="FL178" i="6"/>
  <c r="ID178" i="6"/>
  <c r="EX178" i="6"/>
  <c r="GE178" i="6"/>
  <c r="HZ178" i="6"/>
  <c r="HJ178" i="6"/>
  <c r="GD178" i="6"/>
  <c r="FJ178" i="6"/>
  <c r="HA178" i="6"/>
  <c r="GF178" i="6"/>
  <c r="FK178" i="6"/>
  <c r="IK178" i="6"/>
  <c r="IR178" i="6" s="1"/>
  <c r="FD178" i="6"/>
  <c r="GB178" i="6"/>
  <c r="HY178" i="6"/>
  <c r="GI178" i="6"/>
  <c r="II178" i="6"/>
  <c r="IP178" i="6" s="1"/>
  <c r="FA178" i="6"/>
  <c r="HI178" i="6"/>
  <c r="IT178" i="6"/>
  <c r="GH178" i="6"/>
  <c r="HG178" i="6"/>
  <c r="FI178" i="6"/>
  <c r="IJ178" i="6"/>
  <c r="HC178" i="6"/>
  <c r="GC178" i="6"/>
  <c r="GP178" i="6"/>
  <c r="GA178" i="6"/>
  <c r="HO178" i="6"/>
  <c r="GL178" i="6"/>
  <c r="HM178" i="6"/>
  <c r="FP178" i="6"/>
  <c r="HW178" i="6"/>
  <c r="HS178" i="6"/>
  <c r="FR178" i="6"/>
  <c r="FZ178" i="6"/>
  <c r="GO178" i="6"/>
  <c r="FX178" i="6"/>
  <c r="FV178" i="6"/>
  <c r="FW178" i="6"/>
  <c r="GM178" i="6"/>
  <c r="HP178" i="6"/>
  <c r="GR178" i="6"/>
  <c r="GK178" i="6"/>
  <c r="HQ178" i="6"/>
  <c r="FT178" i="6"/>
  <c r="HX178" i="6"/>
  <c r="GQ178" i="6"/>
  <c r="GN178" i="6"/>
  <c r="HT178" i="6"/>
  <c r="GU178" i="6"/>
  <c r="FS178" i="6"/>
  <c r="HU178" i="6"/>
  <c r="HV178" i="6"/>
  <c r="GV178" i="6"/>
  <c r="HR178" i="6"/>
  <c r="GS178" i="6"/>
  <c r="FY178" i="6"/>
  <c r="FQ178" i="6"/>
  <c r="FU178" i="6"/>
  <c r="GT178" i="6"/>
  <c r="HN178" i="6"/>
  <c r="IA171" i="6"/>
  <c r="HL171" i="6"/>
  <c r="GY171" i="6"/>
  <c r="GJ171" i="6"/>
  <c r="FH171" i="6"/>
  <c r="HI171" i="6"/>
  <c r="GF171" i="6"/>
  <c r="FD171" i="6"/>
  <c r="HE171" i="6"/>
  <c r="GC171" i="6"/>
  <c r="FO171" i="6"/>
  <c r="EZ171" i="6"/>
  <c r="IE171" i="6"/>
  <c r="FK171" i="6"/>
  <c r="HA171" i="6"/>
  <c r="EW171" i="6"/>
  <c r="IH171" i="6"/>
  <c r="HB171" i="6"/>
  <c r="FB171" i="6"/>
  <c r="II171" i="6"/>
  <c r="FA171" i="6"/>
  <c r="GZ171" i="6"/>
  <c r="IB171" i="6"/>
  <c r="IM171" i="6"/>
  <c r="HY171" i="6"/>
  <c r="IT171" i="6"/>
  <c r="ID171" i="6"/>
  <c r="GX171" i="6"/>
  <c r="GH171" i="6"/>
  <c r="EX171" i="6"/>
  <c r="IC171" i="6"/>
  <c r="HH171" i="6"/>
  <c r="FC171" i="6"/>
  <c r="GE171" i="6"/>
  <c r="HG171" i="6"/>
  <c r="FE171" i="6"/>
  <c r="IU171" i="6" s="1"/>
  <c r="GI171" i="6"/>
  <c r="HK171" i="6"/>
  <c r="IL171" i="6"/>
  <c r="HF171" i="6"/>
  <c r="FF171" i="6"/>
  <c r="GW171" i="6"/>
  <c r="GB171" i="6"/>
  <c r="FG171" i="6"/>
  <c r="HD171" i="6"/>
  <c r="IP171" i="6"/>
  <c r="GD171" i="6"/>
  <c r="HC171" i="6"/>
  <c r="IF171" i="6"/>
  <c r="HZ171" i="6"/>
  <c r="FJ171" i="6"/>
  <c r="GG171" i="6"/>
  <c r="EY171" i="6"/>
  <c r="HJ171" i="6"/>
  <c r="IS171" i="6"/>
  <c r="FL171" i="6"/>
  <c r="FI171" i="6"/>
  <c r="IK171" i="6"/>
  <c r="IR171" i="6" s="1"/>
  <c r="IG171" i="6"/>
  <c r="IN171" i="6" s="1"/>
  <c r="IJ171" i="6"/>
  <c r="IQ171" i="6" s="1"/>
  <c r="HT171" i="6"/>
  <c r="FY171" i="6"/>
  <c r="HP171" i="6"/>
  <c r="GQ171" i="6"/>
  <c r="GN171" i="6"/>
  <c r="HQ171" i="6"/>
  <c r="HM171" i="6"/>
  <c r="FT171" i="6"/>
  <c r="GM171" i="6"/>
  <c r="FZ171" i="6"/>
  <c r="HU171" i="6"/>
  <c r="GT171" i="6"/>
  <c r="FS171" i="6"/>
  <c r="GO171" i="6"/>
  <c r="FV171" i="6"/>
  <c r="FX171" i="6"/>
  <c r="FR171" i="6"/>
  <c r="GP171" i="6"/>
  <c r="GS171" i="6"/>
  <c r="GA171" i="6"/>
  <c r="FU171" i="6"/>
  <c r="HW171" i="6"/>
  <c r="HR171" i="6"/>
  <c r="GR171" i="6"/>
  <c r="GV171" i="6"/>
  <c r="FQ171" i="6"/>
  <c r="HS171" i="6"/>
  <c r="GK171" i="6"/>
  <c r="HX171" i="6"/>
  <c r="GL171" i="6"/>
  <c r="FW171" i="6"/>
  <c r="HN171" i="6"/>
  <c r="HV171" i="6"/>
  <c r="FP171" i="6"/>
  <c r="HO171" i="6"/>
  <c r="GU171" i="6"/>
  <c r="IF75" i="6"/>
  <c r="GZ75" i="6"/>
  <c r="GJ75" i="6"/>
  <c r="FD75" i="6"/>
  <c r="IE75" i="6"/>
  <c r="GY75" i="6"/>
  <c r="GI75" i="6"/>
  <c r="FC75" i="6"/>
  <c r="ID75" i="6"/>
  <c r="GB75" i="6"/>
  <c r="FH75" i="6"/>
  <c r="IA75" i="6"/>
  <c r="HG75" i="6"/>
  <c r="FO75" i="6"/>
  <c r="GX75" i="6"/>
  <c r="GH75" i="6"/>
  <c r="EX75" i="6"/>
  <c r="IC75" i="6"/>
  <c r="GW75" i="6"/>
  <c r="GG75" i="6"/>
  <c r="EW75" i="6"/>
  <c r="IJ75" i="6"/>
  <c r="HL75" i="6"/>
  <c r="EZ75" i="6"/>
  <c r="HC75" i="6"/>
  <c r="GE75" i="6"/>
  <c r="FK75" i="6"/>
  <c r="IP75" i="6"/>
  <c r="HJ75" i="6"/>
  <c r="GD75" i="6"/>
  <c r="FJ75" i="6"/>
  <c r="HY75" i="6"/>
  <c r="HI75" i="6"/>
  <c r="GC75" i="6"/>
  <c r="FI75" i="6"/>
  <c r="IB75" i="6"/>
  <c r="HH75" i="6"/>
  <c r="IQ75" i="6"/>
  <c r="FG75" i="6"/>
  <c r="HZ75" i="6"/>
  <c r="HF75" i="6"/>
  <c r="FF75" i="6"/>
  <c r="HE75" i="6"/>
  <c r="FE75" i="6"/>
  <c r="IU75" i="6" s="1"/>
  <c r="GF75" i="6"/>
  <c r="HB75" i="6"/>
  <c r="IG75" i="6"/>
  <c r="IN75" i="6" s="1"/>
  <c r="FL75" i="6"/>
  <c r="FA75" i="6"/>
  <c r="EY75" i="6"/>
  <c r="HA75" i="6"/>
  <c r="HD75" i="6"/>
  <c r="HK75" i="6"/>
  <c r="FB75" i="6"/>
  <c r="IM75" i="6"/>
  <c r="IT75" i="6" s="1"/>
  <c r="IK75" i="6"/>
  <c r="IR75" i="6" s="1"/>
  <c r="IH75" i="6"/>
  <c r="IL75" i="6"/>
  <c r="IS75" i="6" s="1"/>
  <c r="HP75" i="6"/>
  <c r="HN75" i="6"/>
  <c r="HR75" i="6"/>
  <c r="GR75" i="6"/>
  <c r="GS75" i="6"/>
  <c r="GU75" i="6"/>
  <c r="HU75" i="6"/>
  <c r="FU75" i="6"/>
  <c r="HX75" i="6"/>
  <c r="FT75" i="6"/>
  <c r="HT75" i="6"/>
  <c r="FR75" i="6"/>
  <c r="FX75" i="6"/>
  <c r="GN75" i="6"/>
  <c r="GA75" i="6"/>
  <c r="GO75" i="6"/>
  <c r="FW75" i="6"/>
  <c r="HV75" i="6"/>
  <c r="FS75" i="6"/>
  <c r="GM75" i="6"/>
  <c r="FQ75" i="6"/>
  <c r="GT75" i="6"/>
  <c r="HS75" i="6"/>
  <c r="FZ75" i="6"/>
  <c r="GQ75" i="6"/>
  <c r="HQ75" i="6"/>
  <c r="FV75" i="6"/>
  <c r="HO75" i="6"/>
  <c r="GV75" i="6"/>
  <c r="HM75" i="6"/>
  <c r="HW75" i="6"/>
  <c r="FP75" i="6"/>
  <c r="GP75" i="6"/>
  <c r="FY75" i="6"/>
  <c r="GL75" i="6"/>
  <c r="GK75" i="6"/>
  <c r="HY205" i="6"/>
  <c r="HI205" i="6"/>
  <c r="GC205" i="6"/>
  <c r="FI205" i="6"/>
  <c r="IB205" i="6"/>
  <c r="HL205" i="6"/>
  <c r="GF205" i="6"/>
  <c r="EZ205" i="6"/>
  <c r="IE205" i="6"/>
  <c r="GY205" i="6"/>
  <c r="GI205" i="6"/>
  <c r="FC205" i="6"/>
  <c r="IL205" i="6"/>
  <c r="HF205" i="6"/>
  <c r="FF205" i="6"/>
  <c r="IK205" i="6"/>
  <c r="IR205" i="6" s="1"/>
  <c r="HE205" i="6"/>
  <c r="FE205" i="6"/>
  <c r="IU205" i="6" s="1"/>
  <c r="HH205" i="6"/>
  <c r="GB205" i="6"/>
  <c r="FL205" i="6"/>
  <c r="IA205" i="6"/>
  <c r="HK205" i="6"/>
  <c r="GE205" i="6"/>
  <c r="FO205" i="6"/>
  <c r="EY205" i="6"/>
  <c r="IH205" i="6"/>
  <c r="HB205" i="6"/>
  <c r="FB205" i="6"/>
  <c r="IS205" i="6"/>
  <c r="IC205" i="6"/>
  <c r="GW205" i="6"/>
  <c r="GG205" i="6"/>
  <c r="EW205" i="6"/>
  <c r="IF205" i="6"/>
  <c r="GZ205" i="6"/>
  <c r="GJ205" i="6"/>
  <c r="FD205" i="6"/>
  <c r="II205" i="6"/>
  <c r="HC205" i="6"/>
  <c r="FG205" i="6"/>
  <c r="IP205" i="6"/>
  <c r="IO205" i="6" s="1"/>
  <c r="HZ205" i="6"/>
  <c r="HJ205" i="6"/>
  <c r="GD205" i="6"/>
  <c r="FJ205" i="6"/>
  <c r="FA205" i="6"/>
  <c r="FK205" i="6"/>
  <c r="GX205" i="6"/>
  <c r="HA205" i="6"/>
  <c r="IJ205" i="6"/>
  <c r="IQ205" i="6" s="1"/>
  <c r="HG205" i="6"/>
  <c r="GH205" i="6"/>
  <c r="FH205" i="6"/>
  <c r="ID205" i="6"/>
  <c r="IG205" i="6"/>
  <c r="IN205" i="6" s="1"/>
  <c r="HD205" i="6"/>
  <c r="IM205" i="6"/>
  <c r="IT205" i="6" s="1"/>
  <c r="EX205" i="6"/>
  <c r="GS205" i="6"/>
  <c r="FS205" i="6"/>
  <c r="HU205" i="6"/>
  <c r="GR205" i="6"/>
  <c r="FV205" i="6"/>
  <c r="FT205" i="6"/>
  <c r="GT205" i="6"/>
  <c r="FX205" i="6"/>
  <c r="FR205" i="6"/>
  <c r="GV205" i="6"/>
  <c r="HV205" i="6"/>
  <c r="GO205" i="6"/>
  <c r="GU205" i="6"/>
  <c r="HM205" i="6"/>
  <c r="HS205" i="6"/>
  <c r="HQ205" i="6"/>
  <c r="GK205" i="6"/>
  <c r="FU205" i="6"/>
  <c r="HO205" i="6"/>
  <c r="FZ205" i="6"/>
  <c r="HX205" i="6"/>
  <c r="GL205" i="6"/>
  <c r="HP205" i="6"/>
  <c r="FW205" i="6"/>
  <c r="HW205" i="6"/>
  <c r="GQ205" i="6"/>
  <c r="HN205" i="6"/>
  <c r="FP205" i="6"/>
  <c r="GP205" i="6"/>
  <c r="FY205" i="6"/>
  <c r="HR205" i="6"/>
  <c r="FQ205" i="6"/>
  <c r="GM205" i="6"/>
  <c r="GN205" i="6"/>
  <c r="HT205" i="6"/>
  <c r="GA205" i="6"/>
  <c r="II226" i="6"/>
  <c r="IB248" i="6"/>
  <c r="HL248" i="6"/>
  <c r="GF248" i="6"/>
  <c r="EZ248" i="6"/>
  <c r="IE248" i="6"/>
  <c r="GY248" i="6"/>
  <c r="GI248" i="6"/>
  <c r="FC248" i="6"/>
  <c r="IL248" i="6"/>
  <c r="HF248" i="6"/>
  <c r="FF248" i="6"/>
  <c r="IC248" i="6"/>
  <c r="HI248" i="6"/>
  <c r="IK248" i="6"/>
  <c r="IR248" i="6" s="1"/>
  <c r="HA248" i="6"/>
  <c r="HH248" i="6"/>
  <c r="GB248" i="6"/>
  <c r="FL248" i="6"/>
  <c r="IQ248" i="6"/>
  <c r="IA248" i="6"/>
  <c r="HK248" i="6"/>
  <c r="GE248" i="6"/>
  <c r="FO248" i="6"/>
  <c r="EY248" i="6"/>
  <c r="IH248" i="6"/>
  <c r="HB248" i="6"/>
  <c r="FB248" i="6"/>
  <c r="FA248" i="6"/>
  <c r="FI248" i="6"/>
  <c r="IJ248" i="6"/>
  <c r="HD248" i="6"/>
  <c r="FH248" i="6"/>
  <c r="IM248" i="6"/>
  <c r="IT248" i="6" s="1"/>
  <c r="HG248" i="6"/>
  <c r="FK248" i="6"/>
  <c r="ID248" i="6"/>
  <c r="GX248" i="6"/>
  <c r="GH248" i="6"/>
  <c r="EX248" i="6"/>
  <c r="GW248" i="6"/>
  <c r="GC248" i="6"/>
  <c r="HE248" i="6"/>
  <c r="IG248" i="6"/>
  <c r="IN248" i="6" s="1"/>
  <c r="IF248" i="6"/>
  <c r="GZ248" i="6"/>
  <c r="GJ248" i="6"/>
  <c r="FD248" i="6"/>
  <c r="II248" i="6"/>
  <c r="IP248" i="6" s="1"/>
  <c r="IO248" i="6" s="1"/>
  <c r="HC248" i="6"/>
  <c r="FG248" i="6"/>
  <c r="HZ248" i="6"/>
  <c r="HJ248" i="6"/>
  <c r="GD248" i="6"/>
  <c r="FJ248" i="6"/>
  <c r="IS248" i="6"/>
  <c r="GG248" i="6"/>
  <c r="HY248" i="6"/>
  <c r="EW248" i="6"/>
  <c r="FE248" i="6"/>
  <c r="IU248" i="6" s="1"/>
  <c r="GV248" i="6"/>
  <c r="HV248" i="6"/>
  <c r="FY248" i="6"/>
  <c r="HR248" i="6"/>
  <c r="GS248" i="6"/>
  <c r="GN248" i="6"/>
  <c r="GA248" i="6"/>
  <c r="HP248" i="6"/>
  <c r="FW248" i="6"/>
  <c r="FP248" i="6"/>
  <c r="GP248" i="6"/>
  <c r="HX248" i="6"/>
  <c r="GL248" i="6"/>
  <c r="HU248" i="6"/>
  <c r="FX248" i="6"/>
  <c r="HN248" i="6"/>
  <c r="FT248" i="6"/>
  <c r="GT248" i="6"/>
  <c r="HO248" i="6"/>
  <c r="FZ248" i="6"/>
  <c r="GR248" i="6"/>
  <c r="FV248" i="6"/>
  <c r="GK248" i="6"/>
  <c r="HW248" i="6"/>
  <c r="FR248" i="6"/>
  <c r="HS248" i="6"/>
  <c r="GO248" i="6"/>
  <c r="FS248" i="6"/>
  <c r="HT248" i="6"/>
  <c r="HQ248" i="6"/>
  <c r="FQ248" i="6"/>
  <c r="GQ248" i="6"/>
  <c r="GU248" i="6"/>
  <c r="FU248" i="6"/>
  <c r="HM248" i="6"/>
  <c r="GM248" i="6"/>
  <c r="IB147" i="6"/>
  <c r="HL147" i="6"/>
  <c r="GF147" i="6"/>
  <c r="EZ147" i="6"/>
  <c r="HG147" i="6"/>
  <c r="IC147" i="6"/>
  <c r="FG147" i="6"/>
  <c r="GC147" i="6"/>
  <c r="GX147" i="6"/>
  <c r="HJ147" i="6"/>
  <c r="IE147" i="6"/>
  <c r="FJ147" i="6"/>
  <c r="GE147" i="6"/>
  <c r="HA147" i="6"/>
  <c r="HH147" i="6"/>
  <c r="GB147" i="6"/>
  <c r="FL147" i="6"/>
  <c r="FA147" i="6"/>
  <c r="GH147" i="6"/>
  <c r="HC147" i="6"/>
  <c r="HY147" i="6"/>
  <c r="EX147" i="6"/>
  <c r="IQ147" i="6"/>
  <c r="FO147" i="6"/>
  <c r="HF147" i="6"/>
  <c r="IA147" i="6"/>
  <c r="FF147" i="6"/>
  <c r="EW147" i="6"/>
  <c r="ID147" i="6"/>
  <c r="FC147" i="6"/>
  <c r="GW147" i="6"/>
  <c r="GY147" i="6"/>
  <c r="EY147" i="6"/>
  <c r="HK147" i="6"/>
  <c r="IF147" i="6"/>
  <c r="GZ147" i="6"/>
  <c r="GJ147" i="6"/>
  <c r="FD147" i="6"/>
  <c r="FK147" i="6"/>
  <c r="GG147" i="6"/>
  <c r="HB147" i="6"/>
  <c r="FB147" i="6"/>
  <c r="FI147" i="6"/>
  <c r="GI147" i="6"/>
  <c r="HE147" i="6"/>
  <c r="HZ147" i="6"/>
  <c r="FE147" i="6"/>
  <c r="IU147" i="6" s="1"/>
  <c r="IN147" i="6"/>
  <c r="HD147" i="6"/>
  <c r="FH147" i="6"/>
  <c r="HI147" i="6"/>
  <c r="GD147" i="6"/>
  <c r="IH147" i="6"/>
  <c r="IK147" i="6"/>
  <c r="IR147" i="6" s="1"/>
  <c r="II147" i="6"/>
  <c r="IP147" i="6" s="1"/>
  <c r="IO147" i="6" s="1"/>
  <c r="IG147" i="6"/>
  <c r="IL147" i="6"/>
  <c r="IS147" i="6" s="1"/>
  <c r="IM147" i="6"/>
  <c r="IT147" i="6" s="1"/>
  <c r="GV147" i="6"/>
  <c r="HS147" i="6"/>
  <c r="HX147" i="6"/>
  <c r="HM147" i="6"/>
  <c r="GK147" i="6"/>
  <c r="FR147" i="6"/>
  <c r="GM147" i="6"/>
  <c r="FW147" i="6"/>
  <c r="GU147" i="6"/>
  <c r="FP147" i="6"/>
  <c r="FS147" i="6"/>
  <c r="GR147" i="6"/>
  <c r="FY147" i="6"/>
  <c r="HT147" i="6"/>
  <c r="HU147" i="6"/>
  <c r="HP147" i="6"/>
  <c r="GS147" i="6"/>
  <c r="HQ147" i="6"/>
  <c r="FQ147" i="6"/>
  <c r="FV147" i="6"/>
  <c r="FX147" i="6"/>
  <c r="FT147" i="6"/>
  <c r="GA147" i="6"/>
  <c r="GL147" i="6"/>
  <c r="GQ147" i="6"/>
  <c r="HR147" i="6"/>
  <c r="HW147" i="6"/>
  <c r="GP147" i="6"/>
  <c r="GO147" i="6"/>
  <c r="GT147" i="6"/>
  <c r="FU147" i="6"/>
  <c r="HN147" i="6"/>
  <c r="HV147" i="6"/>
  <c r="HO147" i="6"/>
  <c r="GN147" i="6"/>
  <c r="FZ147" i="6"/>
  <c r="HH216" i="6"/>
  <c r="GB216" i="6"/>
  <c r="FL216" i="6"/>
  <c r="HY216" i="6"/>
  <c r="HC216" i="6"/>
  <c r="GH216" i="6"/>
  <c r="FG216" i="6"/>
  <c r="IM216" i="6"/>
  <c r="IT216" i="6" s="1"/>
  <c r="GW216" i="6"/>
  <c r="FF216" i="6"/>
  <c r="IG216" i="6"/>
  <c r="IN216" i="6" s="1"/>
  <c r="HK216" i="6"/>
  <c r="EY216" i="6"/>
  <c r="HZ216" i="6"/>
  <c r="HE216" i="6"/>
  <c r="GI216" i="6"/>
  <c r="FI216" i="6"/>
  <c r="IJ216" i="6"/>
  <c r="IQ216" i="6" s="1"/>
  <c r="HD216" i="6"/>
  <c r="FH216" i="6"/>
  <c r="GX216" i="6"/>
  <c r="GC216" i="6"/>
  <c r="FB216" i="6"/>
  <c r="IH216" i="6"/>
  <c r="FA216" i="6"/>
  <c r="IA216" i="6"/>
  <c r="HF216" i="6"/>
  <c r="FO216" i="6"/>
  <c r="IP216" i="6"/>
  <c r="IO216" i="6" s="1"/>
  <c r="GY216" i="6"/>
  <c r="GD216" i="6"/>
  <c r="FC216" i="6"/>
  <c r="IB216" i="6"/>
  <c r="HL216" i="6"/>
  <c r="GF216" i="6"/>
  <c r="EZ216" i="6"/>
  <c r="ID216" i="6"/>
  <c r="HI216" i="6"/>
  <c r="IS216" i="6"/>
  <c r="HB216" i="6"/>
  <c r="GG216" i="6"/>
  <c r="FK216" i="6"/>
  <c r="IL216" i="6"/>
  <c r="FE216" i="6"/>
  <c r="IU216" i="6" s="1"/>
  <c r="IE216" i="6"/>
  <c r="HJ216" i="6"/>
  <c r="IF216" i="6"/>
  <c r="HG216" i="6"/>
  <c r="IK216" i="6"/>
  <c r="IR216" i="6" s="1"/>
  <c r="EX216" i="6"/>
  <c r="FD216" i="6"/>
  <c r="HA216" i="6"/>
  <c r="GZ216" i="6"/>
  <c r="II216" i="6"/>
  <c r="EW216" i="6"/>
  <c r="GE216" i="6"/>
  <c r="GJ216" i="6"/>
  <c r="IC216" i="6"/>
  <c r="FJ216" i="6"/>
  <c r="HX216" i="6"/>
  <c r="GP216" i="6"/>
  <c r="FX216" i="6"/>
  <c r="FV216" i="6"/>
  <c r="FP216" i="6"/>
  <c r="HQ216" i="6"/>
  <c r="FS216" i="6"/>
  <c r="HP216" i="6"/>
  <c r="FQ216" i="6"/>
  <c r="GR216" i="6"/>
  <c r="FU216" i="6"/>
  <c r="HS216" i="6"/>
  <c r="GK216" i="6"/>
  <c r="GM216" i="6"/>
  <c r="GU216" i="6"/>
  <c r="FT216" i="6"/>
  <c r="FW216" i="6"/>
  <c r="GT216" i="6"/>
  <c r="HR216" i="6"/>
  <c r="HT216" i="6"/>
  <c r="HM216" i="6"/>
  <c r="HU216" i="6"/>
  <c r="FR216" i="6"/>
  <c r="FZ216" i="6"/>
  <c r="GS216" i="6"/>
  <c r="GL216" i="6"/>
  <c r="HN216" i="6"/>
  <c r="GA216" i="6"/>
  <c r="GN216" i="6"/>
  <c r="GQ216" i="6"/>
  <c r="GV216" i="6"/>
  <c r="HW216" i="6"/>
  <c r="GO216" i="6"/>
  <c r="HV216" i="6"/>
  <c r="HO216" i="6"/>
  <c r="FY216" i="6"/>
  <c r="HH219" i="6"/>
  <c r="GB219" i="6"/>
  <c r="FL219" i="6"/>
  <c r="IC219" i="6"/>
  <c r="GW219" i="6"/>
  <c r="GG219" i="6"/>
  <c r="EW219" i="6"/>
  <c r="FJ219" i="6"/>
  <c r="IA219" i="6"/>
  <c r="FO219" i="6"/>
  <c r="IH219" i="6"/>
  <c r="HB219" i="6"/>
  <c r="IE219" i="6"/>
  <c r="GY219" i="6"/>
  <c r="IJ219" i="6"/>
  <c r="HD219" i="6"/>
  <c r="FH219" i="6"/>
  <c r="HY219" i="6"/>
  <c r="HI219" i="6"/>
  <c r="GC219" i="6"/>
  <c r="FI219" i="6"/>
  <c r="GH219" i="6"/>
  <c r="FB219" i="6"/>
  <c r="FG219" i="6"/>
  <c r="HZ219" i="6"/>
  <c r="FF219" i="6"/>
  <c r="FK219" i="6"/>
  <c r="IB219" i="6"/>
  <c r="HL219" i="6"/>
  <c r="GF219" i="6"/>
  <c r="EZ219" i="6"/>
  <c r="IG219" i="6"/>
  <c r="IN219" i="6" s="1"/>
  <c r="HA219" i="6"/>
  <c r="FA219" i="6"/>
  <c r="ID219" i="6"/>
  <c r="GX219" i="6"/>
  <c r="II219" i="6"/>
  <c r="HC219" i="6"/>
  <c r="IP219" i="6"/>
  <c r="HJ219" i="6"/>
  <c r="GD219" i="6"/>
  <c r="IM219" i="6"/>
  <c r="IT219" i="6" s="1"/>
  <c r="HG219" i="6"/>
  <c r="GZ219" i="6"/>
  <c r="IK219" i="6"/>
  <c r="IR219" i="6" s="1"/>
  <c r="EY219" i="6"/>
  <c r="GJ219" i="6"/>
  <c r="FE219" i="6"/>
  <c r="IU219" i="6" s="1"/>
  <c r="IQ219" i="6"/>
  <c r="GI219" i="6"/>
  <c r="IF219" i="6"/>
  <c r="HE219" i="6"/>
  <c r="IL219" i="6"/>
  <c r="IS219" i="6" s="1"/>
  <c r="HK219" i="6"/>
  <c r="FC219" i="6"/>
  <c r="FD219" i="6"/>
  <c r="HF219" i="6"/>
  <c r="GE219" i="6"/>
  <c r="EX219" i="6"/>
  <c r="HX219" i="6"/>
  <c r="HV219" i="6"/>
  <c r="FS219" i="6"/>
  <c r="GS219" i="6"/>
  <c r="GT219" i="6"/>
  <c r="FP219" i="6"/>
  <c r="FR219" i="6"/>
  <c r="FZ219" i="6"/>
  <c r="FT219" i="6"/>
  <c r="GR219" i="6"/>
  <c r="GP219" i="6"/>
  <c r="HT219" i="6"/>
  <c r="HN219" i="6"/>
  <c r="HW219" i="6"/>
  <c r="HQ219" i="6"/>
  <c r="FW219" i="6"/>
  <c r="HO219" i="6"/>
  <c r="GL219" i="6"/>
  <c r="HM219" i="6"/>
  <c r="GU219" i="6"/>
  <c r="GN219" i="6"/>
  <c r="HS219" i="6"/>
  <c r="GQ219" i="6"/>
  <c r="GK219" i="6"/>
  <c r="GA219" i="6"/>
  <c r="HU219" i="6"/>
  <c r="HP219" i="6"/>
  <c r="FQ219" i="6"/>
  <c r="FV219" i="6"/>
  <c r="FX219" i="6"/>
  <c r="GM219" i="6"/>
  <c r="GV219" i="6"/>
  <c r="FU219" i="6"/>
  <c r="FY219" i="6"/>
  <c r="HR219" i="6"/>
  <c r="GO219" i="6"/>
  <c r="ID136" i="6"/>
  <c r="GX136" i="6"/>
  <c r="GH136" i="6"/>
  <c r="EX136" i="6"/>
  <c r="IG136" i="6"/>
  <c r="IN136" i="6" s="1"/>
  <c r="HA136" i="6"/>
  <c r="FA136" i="6"/>
  <c r="IJ136" i="6"/>
  <c r="HD136" i="6"/>
  <c r="FH136" i="6"/>
  <c r="IM136" i="6"/>
  <c r="IT136" i="6" s="1"/>
  <c r="HG136" i="6"/>
  <c r="FK136" i="6"/>
  <c r="HZ136" i="6"/>
  <c r="HJ136" i="6"/>
  <c r="GD136" i="6"/>
  <c r="FJ136" i="6"/>
  <c r="IC136" i="6"/>
  <c r="GW136" i="6"/>
  <c r="GG136" i="6"/>
  <c r="EW136" i="6"/>
  <c r="IF136" i="6"/>
  <c r="GZ136" i="6"/>
  <c r="GJ136" i="6"/>
  <c r="FD136" i="6"/>
  <c r="II136" i="6"/>
  <c r="IP136" i="6" s="1"/>
  <c r="HC136" i="6"/>
  <c r="FG136" i="6"/>
  <c r="IH136" i="6"/>
  <c r="HB136" i="6"/>
  <c r="FB136" i="6"/>
  <c r="IK136" i="6"/>
  <c r="HE136" i="6"/>
  <c r="FE136" i="6"/>
  <c r="IU136" i="6" s="1"/>
  <c r="HH136" i="6"/>
  <c r="GB136" i="6"/>
  <c r="FL136" i="6"/>
  <c r="IQ136" i="6"/>
  <c r="IA136" i="6"/>
  <c r="HK136" i="6"/>
  <c r="GE136" i="6"/>
  <c r="FO136" i="6"/>
  <c r="EY136" i="6"/>
  <c r="HF136" i="6"/>
  <c r="GC136" i="6"/>
  <c r="HL136" i="6"/>
  <c r="EZ136" i="6"/>
  <c r="GI136" i="6"/>
  <c r="HY136" i="6"/>
  <c r="FI136" i="6"/>
  <c r="IE136" i="6"/>
  <c r="IL136" i="6"/>
  <c r="IS136" i="6" s="1"/>
  <c r="HI136" i="6"/>
  <c r="IR136" i="6"/>
  <c r="GF136" i="6"/>
  <c r="FC136" i="6"/>
  <c r="FF136" i="6"/>
  <c r="IB136" i="6"/>
  <c r="GY136" i="6"/>
  <c r="FR136" i="6"/>
  <c r="HT136" i="6"/>
  <c r="GQ136" i="6"/>
  <c r="FQ136" i="6"/>
  <c r="GM136" i="6"/>
  <c r="FV136" i="6"/>
  <c r="HX136" i="6"/>
  <c r="GV136" i="6"/>
  <c r="HV136" i="6"/>
  <c r="HQ136" i="6"/>
  <c r="GN136" i="6"/>
  <c r="GA136" i="6"/>
  <c r="HP136" i="6"/>
  <c r="FW136" i="6"/>
  <c r="HU136" i="6"/>
  <c r="GR136" i="6"/>
  <c r="FS136" i="6"/>
  <c r="GS136" i="6"/>
  <c r="HN136" i="6"/>
  <c r="FU136" i="6"/>
  <c r="HW136" i="6"/>
  <c r="HM136" i="6"/>
  <c r="HS136" i="6"/>
  <c r="GL136" i="6"/>
  <c r="FY136" i="6"/>
  <c r="GP136" i="6"/>
  <c r="HO136" i="6"/>
  <c r="GK136" i="6"/>
  <c r="FX136" i="6"/>
  <c r="GT136" i="6"/>
  <c r="FT136" i="6"/>
  <c r="HR136" i="6"/>
  <c r="GO136" i="6"/>
  <c r="GU136" i="6"/>
  <c r="FZ136" i="6"/>
  <c r="FP136" i="6"/>
  <c r="ID254" i="6"/>
  <c r="GX254" i="6"/>
  <c r="GH254" i="6"/>
  <c r="EX254" i="6"/>
  <c r="IF254" i="6"/>
  <c r="GZ254" i="6"/>
  <c r="GJ254" i="6"/>
  <c r="FD254" i="6"/>
  <c r="II254" i="6"/>
  <c r="HC254" i="6"/>
  <c r="FG254" i="6"/>
  <c r="IC254" i="6"/>
  <c r="HI254" i="6"/>
  <c r="IK254" i="6"/>
  <c r="HA254" i="6"/>
  <c r="IP254" i="6"/>
  <c r="HZ254" i="6"/>
  <c r="HJ254" i="6"/>
  <c r="GD254" i="6"/>
  <c r="FJ254" i="6"/>
  <c r="IR254" i="6"/>
  <c r="IB254" i="6"/>
  <c r="HL254" i="6"/>
  <c r="GF254" i="6"/>
  <c r="EZ254" i="6"/>
  <c r="IE254" i="6"/>
  <c r="GY254" i="6"/>
  <c r="GI254" i="6"/>
  <c r="FC254" i="6"/>
  <c r="FA254" i="6"/>
  <c r="FI254" i="6"/>
  <c r="IH254" i="6"/>
  <c r="HB254" i="6"/>
  <c r="FB254" i="6"/>
  <c r="IJ254" i="6"/>
  <c r="HD254" i="6"/>
  <c r="FH254" i="6"/>
  <c r="IM254" i="6"/>
  <c r="IT254" i="6" s="1"/>
  <c r="HG254" i="6"/>
  <c r="FK254" i="6"/>
  <c r="GG254" i="6"/>
  <c r="HY254" i="6"/>
  <c r="EW254" i="6"/>
  <c r="FE254" i="6"/>
  <c r="IU254" i="6" s="1"/>
  <c r="IL254" i="6"/>
  <c r="IS254" i="6" s="1"/>
  <c r="HH254" i="6"/>
  <c r="IQ254" i="6"/>
  <c r="IO254" i="6" s="1"/>
  <c r="GE254" i="6"/>
  <c r="FF254" i="6"/>
  <c r="IA254" i="6"/>
  <c r="FO254" i="6"/>
  <c r="GC254" i="6"/>
  <c r="HF254" i="6"/>
  <c r="GB254" i="6"/>
  <c r="HK254" i="6"/>
  <c r="EY254" i="6"/>
  <c r="HE254" i="6"/>
  <c r="FL254" i="6"/>
  <c r="GW254" i="6"/>
  <c r="IG254" i="6"/>
  <c r="IN254" i="6" s="1"/>
  <c r="HN254" i="6"/>
  <c r="HS254" i="6"/>
  <c r="FY254" i="6"/>
  <c r="HO254" i="6"/>
  <c r="HU254" i="6"/>
  <c r="FV254" i="6"/>
  <c r="HW254" i="6"/>
  <c r="GR254" i="6"/>
  <c r="FR254" i="6"/>
  <c r="GM254" i="6"/>
  <c r="GT254" i="6"/>
  <c r="FS254" i="6"/>
  <c r="GK254" i="6"/>
  <c r="HT254" i="6"/>
  <c r="GQ254" i="6"/>
  <c r="FZ254" i="6"/>
  <c r="GP254" i="6"/>
  <c r="HQ254" i="6"/>
  <c r="HP254" i="6"/>
  <c r="FW254" i="6"/>
  <c r="GV254" i="6"/>
  <c r="HM254" i="6"/>
  <c r="HR254" i="6"/>
  <c r="GN254" i="6"/>
  <c r="GA254" i="6"/>
  <c r="FU254" i="6"/>
  <c r="HX254" i="6"/>
  <c r="FT254" i="6"/>
  <c r="FQ254" i="6"/>
  <c r="FP254" i="6"/>
  <c r="GS254" i="6"/>
  <c r="GL254" i="6"/>
  <c r="FX254" i="6"/>
  <c r="GO254" i="6"/>
  <c r="HV254" i="6"/>
  <c r="GU254" i="6"/>
  <c r="IB64" i="6"/>
  <c r="HL64" i="6"/>
  <c r="GF64" i="6"/>
  <c r="EZ64" i="6"/>
  <c r="HG64" i="6"/>
  <c r="FK64" i="6"/>
  <c r="HF64" i="6"/>
  <c r="FF64" i="6"/>
  <c r="HA64" i="6"/>
  <c r="FA64" i="6"/>
  <c r="HH64" i="6"/>
  <c r="GB64" i="6"/>
  <c r="FL64" i="6"/>
  <c r="HC64" i="6"/>
  <c r="FG64" i="6"/>
  <c r="IP64" i="6"/>
  <c r="HB64" i="6"/>
  <c r="FB64" i="6"/>
  <c r="IC64" i="6"/>
  <c r="GW64" i="6"/>
  <c r="GG64" i="6"/>
  <c r="EW64" i="6"/>
  <c r="HD64" i="6"/>
  <c r="FH64" i="6"/>
  <c r="IE64" i="6"/>
  <c r="GY64" i="6"/>
  <c r="GI64" i="6"/>
  <c r="FC64" i="6"/>
  <c r="ID64" i="6"/>
  <c r="GX64" i="6"/>
  <c r="GH64" i="6"/>
  <c r="EX64" i="6"/>
  <c r="HY64" i="6"/>
  <c r="HI64" i="6"/>
  <c r="GC64" i="6"/>
  <c r="FI64" i="6"/>
  <c r="GZ64" i="6"/>
  <c r="IA64" i="6"/>
  <c r="FO64" i="6"/>
  <c r="FE64" i="6"/>
  <c r="IU64" i="6" s="1"/>
  <c r="GJ64" i="6"/>
  <c r="HK64" i="6"/>
  <c r="EY64" i="6"/>
  <c r="GD64" i="6"/>
  <c r="HE64" i="6"/>
  <c r="FD64" i="6"/>
  <c r="GE64" i="6"/>
  <c r="HJ64" i="6"/>
  <c r="HZ64" i="6"/>
  <c r="IF64" i="6"/>
  <c r="FJ64" i="6"/>
  <c r="IJ64" i="6"/>
  <c r="IQ64" i="6" s="1"/>
  <c r="IK64" i="6"/>
  <c r="IR64" i="6" s="1"/>
  <c r="IH64" i="6"/>
  <c r="IG64" i="6"/>
  <c r="IN64" i="6" s="1"/>
  <c r="IM64" i="6"/>
  <c r="IT64" i="6" s="1"/>
  <c r="IL64" i="6"/>
  <c r="IS64" i="6" s="1"/>
  <c r="GV64" i="6"/>
  <c r="GA64" i="6"/>
  <c r="HQ64" i="6"/>
  <c r="GR64" i="6"/>
  <c r="HR64" i="6"/>
  <c r="FQ64" i="6"/>
  <c r="HO64" i="6"/>
  <c r="GS64" i="6"/>
  <c r="FY64" i="6"/>
  <c r="FP64" i="6"/>
  <c r="HV64" i="6"/>
  <c r="GK64" i="6"/>
  <c r="HS64" i="6"/>
  <c r="GL64" i="6"/>
  <c r="HT64" i="6"/>
  <c r="FS64" i="6"/>
  <c r="GT64" i="6"/>
  <c r="FT64" i="6"/>
  <c r="GQ64" i="6"/>
  <c r="FZ64" i="6"/>
  <c r="HX64" i="6"/>
  <c r="FW64" i="6"/>
  <c r="HM64" i="6"/>
  <c r="FX64" i="6"/>
  <c r="FR64" i="6"/>
  <c r="HP64" i="6"/>
  <c r="GU64" i="6"/>
  <c r="HW64" i="6"/>
  <c r="GP64" i="6"/>
  <c r="FU64" i="6"/>
  <c r="GM64" i="6"/>
  <c r="FV64" i="6"/>
  <c r="GN64" i="6"/>
  <c r="HN64" i="6"/>
  <c r="HU64" i="6"/>
  <c r="GO64" i="6"/>
  <c r="IG231" i="6"/>
  <c r="IN231" i="6" s="1"/>
  <c r="II231" i="6"/>
  <c r="IP231" i="6" s="1"/>
  <c r="II217" i="6"/>
  <c r="IJ184" i="6"/>
  <c r="II70" i="6"/>
  <c r="IK50" i="6"/>
  <c r="IG98" i="6"/>
  <c r="IN98" i="6" s="1"/>
  <c r="HA98" i="6"/>
  <c r="FA98" i="6"/>
  <c r="IJ98" i="6"/>
  <c r="HD98" i="6"/>
  <c r="FH98" i="6"/>
  <c r="IM98" i="6"/>
  <c r="IT98" i="6" s="1"/>
  <c r="HG98" i="6"/>
  <c r="FK98" i="6"/>
  <c r="ID98" i="6"/>
  <c r="GX98" i="6"/>
  <c r="GH98" i="6"/>
  <c r="EX98" i="6"/>
  <c r="IC98" i="6"/>
  <c r="GW98" i="6"/>
  <c r="GG98" i="6"/>
  <c r="EW98" i="6"/>
  <c r="IF98" i="6"/>
  <c r="GZ98" i="6"/>
  <c r="GJ98" i="6"/>
  <c r="FD98" i="6"/>
  <c r="II98" i="6"/>
  <c r="IP98" i="6" s="1"/>
  <c r="HC98" i="6"/>
  <c r="FG98" i="6"/>
  <c r="HZ98" i="6"/>
  <c r="HJ98" i="6"/>
  <c r="GD98" i="6"/>
  <c r="FJ98" i="6"/>
  <c r="HY98" i="6"/>
  <c r="HI98" i="6"/>
  <c r="GC98" i="6"/>
  <c r="FI98" i="6"/>
  <c r="IB98" i="6"/>
  <c r="HL98" i="6"/>
  <c r="GF98" i="6"/>
  <c r="EZ98" i="6"/>
  <c r="IE98" i="6"/>
  <c r="GY98" i="6"/>
  <c r="GI98" i="6"/>
  <c r="FC98" i="6"/>
  <c r="IL98" i="6"/>
  <c r="IS98" i="6" s="1"/>
  <c r="HF98" i="6"/>
  <c r="FF98" i="6"/>
  <c r="IK98" i="6"/>
  <c r="IR98" i="6" s="1"/>
  <c r="HE98" i="6"/>
  <c r="FE98" i="6"/>
  <c r="IU98" i="6" s="1"/>
  <c r="HH98" i="6"/>
  <c r="GB98" i="6"/>
  <c r="FL98" i="6"/>
  <c r="IQ98" i="6"/>
  <c r="IA98" i="6"/>
  <c r="HK98" i="6"/>
  <c r="GE98" i="6"/>
  <c r="FO98" i="6"/>
  <c r="EY98" i="6"/>
  <c r="IH98" i="6"/>
  <c r="HB98" i="6"/>
  <c r="FB98" i="6"/>
  <c r="GK98" i="6"/>
  <c r="FX98" i="6"/>
  <c r="HN98" i="6"/>
  <c r="HP98" i="6"/>
  <c r="FW98" i="6"/>
  <c r="FP98" i="6"/>
  <c r="GP98" i="6"/>
  <c r="FY98" i="6"/>
  <c r="HR98" i="6"/>
  <c r="FU98" i="6"/>
  <c r="HW98" i="6"/>
  <c r="FR98" i="6"/>
  <c r="FT98" i="6"/>
  <c r="GT98" i="6"/>
  <c r="HO98" i="6"/>
  <c r="FZ98" i="6"/>
  <c r="HX98" i="6"/>
  <c r="GL98" i="6"/>
  <c r="HT98" i="6"/>
  <c r="GQ98" i="6"/>
  <c r="HM98" i="6"/>
  <c r="HS98" i="6"/>
  <c r="GS98" i="6"/>
  <c r="FS98" i="6"/>
  <c r="HU98" i="6"/>
  <c r="GR98" i="6"/>
  <c r="FV98" i="6"/>
  <c r="HQ98" i="6"/>
  <c r="GN98" i="6"/>
  <c r="GA98" i="6"/>
  <c r="FQ98" i="6"/>
  <c r="GM98" i="6"/>
  <c r="GV98" i="6"/>
  <c r="HV98" i="6"/>
  <c r="GO98" i="6"/>
  <c r="GU98" i="6"/>
  <c r="GW51" i="6"/>
  <c r="IC51" i="6"/>
  <c r="HD51" i="6"/>
  <c r="FH51" i="6"/>
  <c r="HB51" i="6"/>
  <c r="FB51" i="6"/>
  <c r="GY51" i="6"/>
  <c r="IE51" i="6"/>
  <c r="HE51" i="6"/>
  <c r="IF51" i="6"/>
  <c r="GZ51" i="6"/>
  <c r="GJ51" i="6"/>
  <c r="FD51" i="6"/>
  <c r="ID51" i="6"/>
  <c r="GX51" i="6"/>
  <c r="GH51" i="6"/>
  <c r="EX51" i="6"/>
  <c r="HG51" i="6"/>
  <c r="FA51" i="6"/>
  <c r="GG51" i="6"/>
  <c r="IB51" i="6"/>
  <c r="HL51" i="6"/>
  <c r="GF51" i="6"/>
  <c r="EZ51" i="6"/>
  <c r="HZ51" i="6"/>
  <c r="HJ51" i="6"/>
  <c r="GD51" i="6"/>
  <c r="FJ51" i="6"/>
  <c r="FC51" i="6"/>
  <c r="GI51" i="6"/>
  <c r="HH51" i="6"/>
  <c r="HY51" i="6"/>
  <c r="FO51" i="6"/>
  <c r="IA51" i="6"/>
  <c r="FI51" i="6"/>
  <c r="FF51" i="6"/>
  <c r="HA51" i="6"/>
  <c r="IG51" i="6"/>
  <c r="IN51" i="6" s="1"/>
  <c r="HC51" i="6"/>
  <c r="II51" i="6"/>
  <c r="IP51" i="6" s="1"/>
  <c r="IO51" i="6" s="1"/>
  <c r="FL51" i="6"/>
  <c r="FE51" i="6"/>
  <c r="IU51" i="6" s="1"/>
  <c r="FG51" i="6"/>
  <c r="GB51" i="6"/>
  <c r="EY51" i="6"/>
  <c r="HF51" i="6"/>
  <c r="EW51" i="6"/>
  <c r="GE51" i="6"/>
  <c r="FK51" i="6"/>
  <c r="GC51" i="6"/>
  <c r="HK51" i="6"/>
  <c r="IR51" i="6"/>
  <c r="IQ51" i="6"/>
  <c r="HI51" i="6"/>
  <c r="IJ51" i="6"/>
  <c r="IL51" i="6"/>
  <c r="IS51" i="6" s="1"/>
  <c r="IM51" i="6"/>
  <c r="IT51" i="6" s="1"/>
  <c r="IH51" i="6"/>
  <c r="FX51" i="6"/>
  <c r="FS51" i="6"/>
  <c r="HN51" i="6"/>
  <c r="GV51" i="6"/>
  <c r="FZ51" i="6"/>
  <c r="GR51" i="6"/>
  <c r="HU51" i="6"/>
  <c r="GK51" i="6"/>
  <c r="GO51" i="6"/>
  <c r="FQ51" i="6"/>
  <c r="HR51" i="6"/>
  <c r="FY51" i="6"/>
  <c r="FR51" i="6"/>
  <c r="FP51" i="6"/>
  <c r="HW51" i="6"/>
  <c r="HV51" i="6"/>
  <c r="HX51" i="6"/>
  <c r="HQ51" i="6"/>
  <c r="HT51" i="6"/>
  <c r="GL51" i="6"/>
  <c r="HP51" i="6"/>
  <c r="GA51" i="6"/>
  <c r="GT51" i="6"/>
  <c r="GS51" i="6"/>
  <c r="FU51" i="6"/>
  <c r="GP51" i="6"/>
  <c r="GM51" i="6"/>
  <c r="GN51" i="6"/>
  <c r="FV51" i="6"/>
  <c r="FT51" i="6"/>
  <c r="HM51" i="6"/>
  <c r="HO51" i="6"/>
  <c r="GU51" i="6"/>
  <c r="FW51" i="6"/>
  <c r="GQ51" i="6"/>
  <c r="HS51" i="6"/>
  <c r="HH95" i="6"/>
  <c r="GB95" i="6"/>
  <c r="FL95" i="6"/>
  <c r="ID95" i="6"/>
  <c r="GX95" i="6"/>
  <c r="GH95" i="6"/>
  <c r="EX95" i="6"/>
  <c r="EW95" i="6"/>
  <c r="GI95" i="6"/>
  <c r="FC95" i="6"/>
  <c r="FI95" i="6"/>
  <c r="IA95" i="6"/>
  <c r="FO95" i="6"/>
  <c r="IJ95" i="6"/>
  <c r="HD95" i="6"/>
  <c r="FH95" i="6"/>
  <c r="HZ95" i="6"/>
  <c r="HJ95" i="6"/>
  <c r="GD95" i="6"/>
  <c r="FJ95" i="6"/>
  <c r="HI95" i="6"/>
  <c r="GC95" i="6"/>
  <c r="IM95" i="6"/>
  <c r="IT95" i="6" s="1"/>
  <c r="HG95" i="6"/>
  <c r="GG95" i="6"/>
  <c r="FA95" i="6"/>
  <c r="FG95" i="6"/>
  <c r="IF95" i="6"/>
  <c r="GZ95" i="6"/>
  <c r="GJ95" i="6"/>
  <c r="FD95" i="6"/>
  <c r="IL95" i="6"/>
  <c r="IS95" i="6" s="1"/>
  <c r="HF95" i="6"/>
  <c r="FF95" i="6"/>
  <c r="IG95" i="6"/>
  <c r="IN95" i="6" s="1"/>
  <c r="HA95" i="6"/>
  <c r="IE95" i="6"/>
  <c r="GY95" i="6"/>
  <c r="IK95" i="6"/>
  <c r="HE95" i="6"/>
  <c r="IQ95" i="6"/>
  <c r="HK95" i="6"/>
  <c r="GE95" i="6"/>
  <c r="EY95" i="6"/>
  <c r="IR95" i="6"/>
  <c r="IB95" i="6"/>
  <c r="HL95" i="6"/>
  <c r="GF95" i="6"/>
  <c r="EZ95" i="6"/>
  <c r="IH95" i="6"/>
  <c r="HB95" i="6"/>
  <c r="FB95" i="6"/>
  <c r="HY95" i="6"/>
  <c r="FE95" i="6"/>
  <c r="IU95" i="6" s="1"/>
  <c r="FK95" i="6"/>
  <c r="IC95" i="6"/>
  <c r="GW95" i="6"/>
  <c r="II95" i="6"/>
  <c r="IP95" i="6" s="1"/>
  <c r="HC95" i="6"/>
  <c r="HN95" i="6"/>
  <c r="HO95" i="6"/>
  <c r="HT95" i="6"/>
  <c r="GA95" i="6"/>
  <c r="HP95" i="6"/>
  <c r="FZ95" i="6"/>
  <c r="GV95" i="6"/>
  <c r="FV95" i="6"/>
  <c r="FQ95" i="6"/>
  <c r="FR95" i="6"/>
  <c r="HU95" i="6"/>
  <c r="GN95" i="6"/>
  <c r="HM95" i="6"/>
  <c r="FT95" i="6"/>
  <c r="FU95" i="6"/>
  <c r="FP95" i="6"/>
  <c r="GS95" i="6"/>
  <c r="FW95" i="6"/>
  <c r="HX95" i="6"/>
  <c r="HQ95" i="6"/>
  <c r="GO95" i="6"/>
  <c r="FX95" i="6"/>
  <c r="HS95" i="6"/>
  <c r="HV95" i="6"/>
  <c r="FS95" i="6"/>
  <c r="HR95" i="6"/>
  <c r="HW95" i="6"/>
  <c r="GR95" i="6"/>
  <c r="GK95" i="6"/>
  <c r="GU95" i="6"/>
  <c r="GT95" i="6"/>
  <c r="GM95" i="6"/>
  <c r="GP95" i="6"/>
  <c r="FY95" i="6"/>
  <c r="GL95" i="6"/>
  <c r="GQ95" i="6"/>
  <c r="IF97" i="6"/>
  <c r="GZ97" i="6"/>
  <c r="GJ97" i="6"/>
  <c r="FD97" i="6"/>
  <c r="IL97" i="6"/>
  <c r="HF97" i="6"/>
  <c r="FF97" i="6"/>
  <c r="IG97" i="6"/>
  <c r="IN97" i="6" s="1"/>
  <c r="HA97" i="6"/>
  <c r="IE97" i="6"/>
  <c r="GY97" i="6"/>
  <c r="IK97" i="6"/>
  <c r="HE97" i="6"/>
  <c r="IQ97" i="6"/>
  <c r="HK97" i="6"/>
  <c r="GE97" i="6"/>
  <c r="EY97" i="6"/>
  <c r="IR97" i="6"/>
  <c r="IB97" i="6"/>
  <c r="HL97" i="6"/>
  <c r="GF97" i="6"/>
  <c r="EZ97" i="6"/>
  <c r="IH97" i="6"/>
  <c r="HB97" i="6"/>
  <c r="FB97" i="6"/>
  <c r="HY97" i="6"/>
  <c r="FE97" i="6"/>
  <c r="IU97" i="6" s="1"/>
  <c r="FK97" i="6"/>
  <c r="IC97" i="6"/>
  <c r="GW97" i="6"/>
  <c r="II97" i="6"/>
  <c r="HC97" i="6"/>
  <c r="HH97" i="6"/>
  <c r="GB97" i="6"/>
  <c r="FL97" i="6"/>
  <c r="ID97" i="6"/>
  <c r="GX97" i="6"/>
  <c r="GH97" i="6"/>
  <c r="EX97" i="6"/>
  <c r="EW97" i="6"/>
  <c r="GI97" i="6"/>
  <c r="FC97" i="6"/>
  <c r="FI97" i="6"/>
  <c r="IA97" i="6"/>
  <c r="FO97" i="6"/>
  <c r="IJ97" i="6"/>
  <c r="HD97" i="6"/>
  <c r="FH97" i="6"/>
  <c r="IP97" i="6"/>
  <c r="HZ97" i="6"/>
  <c r="HJ97" i="6"/>
  <c r="GD97" i="6"/>
  <c r="FJ97" i="6"/>
  <c r="HI97" i="6"/>
  <c r="GC97" i="6"/>
  <c r="IM97" i="6"/>
  <c r="IT97" i="6" s="1"/>
  <c r="IO97" i="6" s="1"/>
  <c r="HG97" i="6"/>
  <c r="IS97" i="6"/>
  <c r="GG97" i="6"/>
  <c r="FA97" i="6"/>
  <c r="FG97" i="6"/>
  <c r="HV97" i="6"/>
  <c r="FS97" i="6"/>
  <c r="HR97" i="6"/>
  <c r="HW97" i="6"/>
  <c r="HX97" i="6"/>
  <c r="HQ97" i="6"/>
  <c r="GO97" i="6"/>
  <c r="FX97" i="6"/>
  <c r="HS97" i="6"/>
  <c r="GP97" i="6"/>
  <c r="FY97" i="6"/>
  <c r="GL97" i="6"/>
  <c r="GQ97" i="6"/>
  <c r="GR97" i="6"/>
  <c r="GK97" i="6"/>
  <c r="GU97" i="6"/>
  <c r="GT97" i="6"/>
  <c r="GM97" i="6"/>
  <c r="HP97" i="6"/>
  <c r="FZ97" i="6"/>
  <c r="GV97" i="6"/>
  <c r="FV97" i="6"/>
  <c r="FQ97" i="6"/>
  <c r="HN97" i="6"/>
  <c r="HO97" i="6"/>
  <c r="HT97" i="6"/>
  <c r="GA97" i="6"/>
  <c r="FT97" i="6"/>
  <c r="FU97" i="6"/>
  <c r="FP97" i="6"/>
  <c r="GS97" i="6"/>
  <c r="FW97" i="6"/>
  <c r="FR97" i="6"/>
  <c r="HU97" i="6"/>
  <c r="GN97" i="6"/>
  <c r="HM97" i="6"/>
  <c r="FA45" i="6"/>
  <c r="GG45" i="6"/>
  <c r="IR45" i="6"/>
  <c r="T51" i="35" s="1"/>
  <c r="HH45" i="6"/>
  <c r="GB45" i="6"/>
  <c r="FL45" i="6"/>
  <c r="HF45" i="6"/>
  <c r="FF45" i="6"/>
  <c r="FK45" i="6"/>
  <c r="FI45" i="6"/>
  <c r="HD45" i="6"/>
  <c r="FH45" i="6"/>
  <c r="IP45" i="6"/>
  <c r="R51" i="35" s="1"/>
  <c r="HB45" i="6"/>
  <c r="FB45" i="6"/>
  <c r="GY45" i="6"/>
  <c r="IE45" i="6"/>
  <c r="GW45" i="6"/>
  <c r="IC45" i="6"/>
  <c r="IF45" i="6"/>
  <c r="GZ45" i="6"/>
  <c r="GJ45" i="6"/>
  <c r="FD45" i="6"/>
  <c r="ID45" i="6"/>
  <c r="GX45" i="6"/>
  <c r="GH45" i="6"/>
  <c r="EX45" i="6"/>
  <c r="HG45" i="6"/>
  <c r="HL45" i="6"/>
  <c r="EZ45" i="6"/>
  <c r="GD45" i="6"/>
  <c r="FE45" i="6"/>
  <c r="IU45" i="6" s="1"/>
  <c r="FO45" i="6"/>
  <c r="IA45" i="6"/>
  <c r="HZ45" i="6"/>
  <c r="FJ45" i="6"/>
  <c r="HY45" i="6"/>
  <c r="HC45" i="6"/>
  <c r="IB45" i="6"/>
  <c r="GI45" i="6"/>
  <c r="EW45" i="6"/>
  <c r="GC45" i="6"/>
  <c r="HI45" i="6"/>
  <c r="FG45" i="6"/>
  <c r="HE45" i="6"/>
  <c r="FC45" i="6"/>
  <c r="HA45" i="6"/>
  <c r="EY45" i="6"/>
  <c r="GF45" i="6"/>
  <c r="GE45" i="6"/>
  <c r="HK45" i="6"/>
  <c r="HJ45" i="6"/>
  <c r="IL45" i="6"/>
  <c r="IS45" i="6" s="1"/>
  <c r="U51" i="35" s="1"/>
  <c r="IJ45" i="6"/>
  <c r="IQ45" i="6" s="1"/>
  <c r="S51" i="35" s="1"/>
  <c r="IM45" i="6"/>
  <c r="IT45" i="6" s="1"/>
  <c r="V51" i="35" s="1"/>
  <c r="II45" i="6"/>
  <c r="IH45" i="6"/>
  <c r="IG45" i="6"/>
  <c r="IN45" i="6" s="1"/>
  <c r="Q51" i="35" s="1"/>
  <c r="GR45" i="6"/>
  <c r="GQ45" i="6"/>
  <c r="HT45" i="6"/>
  <c r="GL45" i="6"/>
  <c r="HP45" i="6"/>
  <c r="GA45" i="6"/>
  <c r="GU45" i="6"/>
  <c r="FW45" i="6"/>
  <c r="HS45" i="6"/>
  <c r="HV45" i="6"/>
  <c r="HW45" i="6"/>
  <c r="GN45" i="6"/>
  <c r="FV45" i="6"/>
  <c r="FT45" i="6"/>
  <c r="HO45" i="6"/>
  <c r="FY45" i="6"/>
  <c r="FP45" i="6"/>
  <c r="FU45" i="6"/>
  <c r="HM45" i="6"/>
  <c r="GP45" i="6"/>
  <c r="GO45" i="6"/>
  <c r="FX45" i="6"/>
  <c r="FS45" i="6"/>
  <c r="HN45" i="6"/>
  <c r="GK45" i="6"/>
  <c r="GV45" i="6"/>
  <c r="GT45" i="6"/>
  <c r="HX45" i="6"/>
  <c r="FZ45" i="6"/>
  <c r="HU45" i="6"/>
  <c r="HR45" i="6"/>
  <c r="FQ45" i="6"/>
  <c r="FR45" i="6"/>
  <c r="HQ45" i="6"/>
  <c r="GS45" i="6"/>
  <c r="GM45" i="6"/>
  <c r="IK238" i="6"/>
  <c r="IR238" i="6" s="1"/>
  <c r="HE238" i="6"/>
  <c r="FE238" i="6"/>
  <c r="IU238" i="6" s="1"/>
  <c r="HH238" i="6"/>
  <c r="GB238" i="6"/>
  <c r="FL238" i="6"/>
  <c r="HK238" i="6"/>
  <c r="GE238" i="6"/>
  <c r="EY238" i="6"/>
  <c r="EX238" i="6"/>
  <c r="GI238" i="6"/>
  <c r="FC238" i="6"/>
  <c r="ID238" i="6"/>
  <c r="IL238" i="6"/>
  <c r="IG238" i="6"/>
  <c r="IN238" i="6" s="1"/>
  <c r="HA238" i="6"/>
  <c r="FA238" i="6"/>
  <c r="IJ238" i="6"/>
  <c r="IQ238" i="6" s="1"/>
  <c r="HD238" i="6"/>
  <c r="FH238" i="6"/>
  <c r="II238" i="6"/>
  <c r="HC238" i="6"/>
  <c r="IP238" i="6"/>
  <c r="HJ238" i="6"/>
  <c r="GD238" i="6"/>
  <c r="IM238" i="6"/>
  <c r="IT238" i="6" s="1"/>
  <c r="HG238" i="6"/>
  <c r="GX238" i="6"/>
  <c r="HF238" i="6"/>
  <c r="HY238" i="6"/>
  <c r="HI238" i="6"/>
  <c r="GC238" i="6"/>
  <c r="FI238" i="6"/>
  <c r="IB238" i="6"/>
  <c r="HL238" i="6"/>
  <c r="GF238" i="6"/>
  <c r="EZ238" i="6"/>
  <c r="FG238" i="6"/>
  <c r="HZ238" i="6"/>
  <c r="FF238" i="6"/>
  <c r="FK238" i="6"/>
  <c r="FJ238" i="6"/>
  <c r="FB238" i="6"/>
  <c r="EW238" i="6"/>
  <c r="GJ238" i="6"/>
  <c r="GW238" i="6"/>
  <c r="IF238" i="6"/>
  <c r="FO238" i="6"/>
  <c r="IE238" i="6"/>
  <c r="GH238" i="6"/>
  <c r="IS238" i="6"/>
  <c r="GG238" i="6"/>
  <c r="FD238" i="6"/>
  <c r="IH238" i="6"/>
  <c r="GY238" i="6"/>
  <c r="IC238" i="6"/>
  <c r="GZ238" i="6"/>
  <c r="IA238" i="6"/>
  <c r="HB238" i="6"/>
  <c r="FY238" i="6"/>
  <c r="GL238" i="6"/>
  <c r="FU238" i="6"/>
  <c r="FW238" i="6"/>
  <c r="GS238" i="6"/>
  <c r="GM238" i="6"/>
  <c r="FZ238" i="6"/>
  <c r="GP238" i="6"/>
  <c r="FQ238" i="6"/>
  <c r="HX238" i="6"/>
  <c r="HO238" i="6"/>
  <c r="HT238" i="6"/>
  <c r="GA238" i="6"/>
  <c r="GV238" i="6"/>
  <c r="GT238" i="6"/>
  <c r="HM238" i="6"/>
  <c r="FT238" i="6"/>
  <c r="FS238" i="6"/>
  <c r="HU238" i="6"/>
  <c r="GR238" i="6"/>
  <c r="HQ238" i="6"/>
  <c r="GN238" i="6"/>
  <c r="HV238" i="6"/>
  <c r="FP238" i="6"/>
  <c r="HW238" i="6"/>
  <c r="GU238" i="6"/>
  <c r="HP238" i="6"/>
  <c r="GO238" i="6"/>
  <c r="HR238" i="6"/>
  <c r="GK238" i="6"/>
  <c r="FX238" i="6"/>
  <c r="HN238" i="6"/>
  <c r="HS238" i="6"/>
  <c r="GQ238" i="6"/>
  <c r="FV238" i="6"/>
  <c r="FR238" i="6"/>
  <c r="IL224" i="6"/>
  <c r="IB220" i="6"/>
  <c r="HL220" i="6"/>
  <c r="GF220" i="6"/>
  <c r="EZ220" i="6"/>
  <c r="IG220" i="6"/>
  <c r="HA220" i="6"/>
  <c r="FA220" i="6"/>
  <c r="ID220" i="6"/>
  <c r="GX220" i="6"/>
  <c r="II220" i="6"/>
  <c r="HC220" i="6"/>
  <c r="IP220" i="6"/>
  <c r="HJ220" i="6"/>
  <c r="GD220" i="6"/>
  <c r="IM220" i="6"/>
  <c r="HG220" i="6"/>
  <c r="IN220" i="6"/>
  <c r="HH220" i="6"/>
  <c r="GB220" i="6"/>
  <c r="FL220" i="6"/>
  <c r="IC220" i="6"/>
  <c r="GW220" i="6"/>
  <c r="GG220" i="6"/>
  <c r="EW220" i="6"/>
  <c r="FJ220" i="6"/>
  <c r="IA220" i="6"/>
  <c r="FO220" i="6"/>
  <c r="IH220" i="6"/>
  <c r="HB220" i="6"/>
  <c r="IE220" i="6"/>
  <c r="GY220" i="6"/>
  <c r="IF220" i="6"/>
  <c r="GZ220" i="6"/>
  <c r="GJ220" i="6"/>
  <c r="FD220" i="6"/>
  <c r="IK220" i="6"/>
  <c r="IR220" i="6" s="1"/>
  <c r="HE220" i="6"/>
  <c r="FE220" i="6"/>
  <c r="IU220" i="6" s="1"/>
  <c r="IL220" i="6"/>
  <c r="IS220" i="6" s="1"/>
  <c r="HF220" i="6"/>
  <c r="HK220" i="6"/>
  <c r="GE220" i="6"/>
  <c r="EY220" i="6"/>
  <c r="EX220" i="6"/>
  <c r="GI220" i="6"/>
  <c r="FC220" i="6"/>
  <c r="FH220" i="6"/>
  <c r="FF220" i="6"/>
  <c r="HD220" i="6"/>
  <c r="GC220" i="6"/>
  <c r="GH220" i="6"/>
  <c r="FG220" i="6"/>
  <c r="HY220" i="6"/>
  <c r="FI220" i="6"/>
  <c r="FB220" i="6"/>
  <c r="HZ220" i="6"/>
  <c r="IJ220" i="6"/>
  <c r="IQ220" i="6" s="1"/>
  <c r="IO220" i="6" s="1"/>
  <c r="HI220" i="6"/>
  <c r="IT220" i="6"/>
  <c r="FK220" i="6"/>
  <c r="GK220" i="6"/>
  <c r="GA220" i="6"/>
  <c r="FQ220" i="6"/>
  <c r="FV220" i="6"/>
  <c r="HU220" i="6"/>
  <c r="HR220" i="6"/>
  <c r="GS220" i="6"/>
  <c r="GN220" i="6"/>
  <c r="GT220" i="6"/>
  <c r="GV220" i="6"/>
  <c r="FU220" i="6"/>
  <c r="HX220" i="6"/>
  <c r="HV220" i="6"/>
  <c r="FS220" i="6"/>
  <c r="GO220" i="6"/>
  <c r="GL220" i="6"/>
  <c r="HN220" i="6"/>
  <c r="GQ220" i="6"/>
  <c r="FP220" i="6"/>
  <c r="FR220" i="6"/>
  <c r="GR220" i="6"/>
  <c r="GP220" i="6"/>
  <c r="HP220" i="6"/>
  <c r="FY220" i="6"/>
  <c r="HO220" i="6"/>
  <c r="GM220" i="6"/>
  <c r="FX220" i="6"/>
  <c r="HM220" i="6"/>
  <c r="HT220" i="6"/>
  <c r="GU220" i="6"/>
  <c r="HW220" i="6"/>
  <c r="HQ220" i="6"/>
  <c r="FT220" i="6"/>
  <c r="HS220" i="6"/>
  <c r="FW220" i="6"/>
  <c r="FZ220" i="6"/>
  <c r="IJ188" i="6"/>
  <c r="IF165" i="6"/>
  <c r="IL165" i="6"/>
  <c r="GX165" i="6"/>
  <c r="GH165" i="6"/>
  <c r="EX165" i="6"/>
  <c r="HZ165" i="6"/>
  <c r="HE165" i="6"/>
  <c r="FE165" i="6"/>
  <c r="IU165" i="6" s="1"/>
  <c r="GZ165" i="6"/>
  <c r="GJ165" i="6"/>
  <c r="FD165" i="6"/>
  <c r="IH165" i="6"/>
  <c r="GE165" i="6"/>
  <c r="FO165" i="6"/>
  <c r="EY165" i="6"/>
  <c r="IB165" i="6"/>
  <c r="HL165" i="6"/>
  <c r="IG165" i="6"/>
  <c r="HK165" i="6"/>
  <c r="GD165" i="6"/>
  <c r="FJ165" i="6"/>
  <c r="HA165" i="6"/>
  <c r="FA165" i="6"/>
  <c r="II165" i="6"/>
  <c r="IP165" i="6" s="1"/>
  <c r="IO165" i="6" s="1"/>
  <c r="GF165" i="6"/>
  <c r="EZ165" i="6"/>
  <c r="IC165" i="6"/>
  <c r="HG165" i="6"/>
  <c r="FK165" i="6"/>
  <c r="IN165" i="6"/>
  <c r="HH165" i="6"/>
  <c r="IA165" i="6"/>
  <c r="HF165" i="6"/>
  <c r="FF165" i="6"/>
  <c r="IK165" i="6"/>
  <c r="IR165" i="6" s="1"/>
  <c r="GW165" i="6"/>
  <c r="GG165" i="6"/>
  <c r="EW165" i="6"/>
  <c r="ID165" i="6"/>
  <c r="HI165" i="6"/>
  <c r="GB165" i="6"/>
  <c r="FL165" i="6"/>
  <c r="IS165" i="6"/>
  <c r="HC165" i="6"/>
  <c r="FG165" i="6"/>
  <c r="IJ165" i="6"/>
  <c r="IQ165" i="6"/>
  <c r="HB165" i="6"/>
  <c r="FB165" i="6"/>
  <c r="IE165" i="6"/>
  <c r="HJ165" i="6"/>
  <c r="GC165" i="6"/>
  <c r="FI165" i="6"/>
  <c r="IT165" i="6"/>
  <c r="HY165" i="6"/>
  <c r="HD165" i="6"/>
  <c r="FH165" i="6"/>
  <c r="IM165" i="6"/>
  <c r="GY165" i="6"/>
  <c r="GI165" i="6"/>
  <c r="FC165" i="6"/>
  <c r="HQ165" i="6"/>
  <c r="HS165" i="6"/>
  <c r="GT165" i="6"/>
  <c r="HN165" i="6"/>
  <c r="GA165" i="6"/>
  <c r="HO165" i="6"/>
  <c r="GM165" i="6"/>
  <c r="GL165" i="6"/>
  <c r="FX165" i="6"/>
  <c r="FR165" i="6"/>
  <c r="FT165" i="6"/>
  <c r="HU165" i="6"/>
  <c r="GV165" i="6"/>
  <c r="HX165" i="6"/>
  <c r="FQ165" i="6"/>
  <c r="FW165" i="6"/>
  <c r="FV165" i="6"/>
  <c r="HR165" i="6"/>
  <c r="GO165" i="6"/>
  <c r="HM165" i="6"/>
  <c r="GK165" i="6"/>
  <c r="FP165" i="6"/>
  <c r="GP165" i="6"/>
  <c r="GR165" i="6"/>
  <c r="HT165" i="6"/>
  <c r="GS165" i="6"/>
  <c r="FS165" i="6"/>
  <c r="HP165" i="6"/>
  <c r="FY165" i="6"/>
  <c r="GU165" i="6"/>
  <c r="FU165" i="6"/>
  <c r="GQ165" i="6"/>
  <c r="FZ165" i="6"/>
  <c r="HW165" i="6"/>
  <c r="HV165" i="6"/>
  <c r="GN165" i="6"/>
  <c r="IH176" i="6"/>
  <c r="HB176" i="6"/>
  <c r="FB176" i="6"/>
  <c r="IG176" i="6"/>
  <c r="HL176" i="6"/>
  <c r="EZ176" i="6"/>
  <c r="IA176" i="6"/>
  <c r="HE176" i="6"/>
  <c r="GJ176" i="6"/>
  <c r="FO176" i="6"/>
  <c r="IJ176" i="6"/>
  <c r="IQ176" i="6" s="1"/>
  <c r="HC176" i="6"/>
  <c r="FL176" i="6"/>
  <c r="GC176" i="6"/>
  <c r="IN176" i="6"/>
  <c r="GW176" i="6"/>
  <c r="FG176" i="6"/>
  <c r="ID176" i="6"/>
  <c r="GX176" i="6"/>
  <c r="GH176" i="6"/>
  <c r="EX176" i="6"/>
  <c r="IB176" i="6"/>
  <c r="HG176" i="6"/>
  <c r="GZ176" i="6"/>
  <c r="GE176" i="6"/>
  <c r="FI176" i="6"/>
  <c r="HY176" i="6"/>
  <c r="GI176" i="6"/>
  <c r="II176" i="6"/>
  <c r="FA176" i="6"/>
  <c r="HI176" i="6"/>
  <c r="IC176" i="6"/>
  <c r="HZ176" i="6"/>
  <c r="FJ176" i="6"/>
  <c r="GF176" i="6"/>
  <c r="IK176" i="6"/>
  <c r="FD176" i="6"/>
  <c r="GY176" i="6"/>
  <c r="GB176" i="6"/>
  <c r="IL176" i="6"/>
  <c r="IS176" i="6" s="1"/>
  <c r="HF176" i="6"/>
  <c r="FF176" i="6"/>
  <c r="IM176" i="6"/>
  <c r="IT176" i="6" s="1"/>
  <c r="FE176" i="6"/>
  <c r="IU176" i="6" s="1"/>
  <c r="IF176" i="6"/>
  <c r="HK176" i="6"/>
  <c r="EY176" i="6"/>
  <c r="HD176" i="6"/>
  <c r="FC176" i="6"/>
  <c r="IE176" i="6"/>
  <c r="EW176" i="6"/>
  <c r="HH176" i="6"/>
  <c r="IP176" i="6"/>
  <c r="HJ176" i="6"/>
  <c r="GD176" i="6"/>
  <c r="IR176" i="6"/>
  <c r="HA176" i="6"/>
  <c r="FK176" i="6"/>
  <c r="GG176" i="6"/>
  <c r="FH176" i="6"/>
  <c r="HR176" i="6"/>
  <c r="FU176" i="6"/>
  <c r="FR176" i="6"/>
  <c r="GR176" i="6"/>
  <c r="HW176" i="6"/>
  <c r="HV176" i="6"/>
  <c r="GV176" i="6"/>
  <c r="HM176" i="6"/>
  <c r="HP176" i="6"/>
  <c r="GL176" i="6"/>
  <c r="GS176" i="6"/>
  <c r="GK176" i="6"/>
  <c r="FS176" i="6"/>
  <c r="GU176" i="6"/>
  <c r="GP176" i="6"/>
  <c r="GA176" i="6"/>
  <c r="FW176" i="6"/>
  <c r="FY176" i="6"/>
  <c r="FV176" i="6"/>
  <c r="HT176" i="6"/>
  <c r="FP176" i="6"/>
  <c r="GM176" i="6"/>
  <c r="HO176" i="6"/>
  <c r="FZ176" i="6"/>
  <c r="GO176" i="6"/>
  <c r="GN176" i="6"/>
  <c r="FX176" i="6"/>
  <c r="GQ176" i="6"/>
  <c r="HN176" i="6"/>
  <c r="HU176" i="6"/>
  <c r="GT176" i="6"/>
  <c r="HX176" i="6"/>
  <c r="HQ176" i="6"/>
  <c r="FT176" i="6"/>
  <c r="FQ176" i="6"/>
  <c r="HS176" i="6"/>
  <c r="IS117" i="6"/>
  <c r="EW117" i="6"/>
  <c r="GC117" i="6"/>
  <c r="HI117" i="6"/>
  <c r="FG117" i="6"/>
  <c r="FE117" i="6"/>
  <c r="IU117" i="6" s="1"/>
  <c r="FO117" i="6"/>
  <c r="IA117" i="6"/>
  <c r="FI117" i="6"/>
  <c r="HY117" i="6"/>
  <c r="HC117" i="6"/>
  <c r="II117" i="6"/>
  <c r="IP117" i="6" s="1"/>
  <c r="GW117" i="6"/>
  <c r="IC117" i="6"/>
  <c r="IL117" i="6"/>
  <c r="HA117" i="6"/>
  <c r="HK117" i="6"/>
  <c r="HE117" i="6"/>
  <c r="HZ117" i="6"/>
  <c r="HF117" i="6"/>
  <c r="FF117" i="6"/>
  <c r="HH117" i="6"/>
  <c r="GB117" i="6"/>
  <c r="FL117" i="6"/>
  <c r="FC117" i="6"/>
  <c r="GI117" i="6"/>
  <c r="IG117" i="6"/>
  <c r="IN117" i="6" s="1"/>
  <c r="IQ117" i="6"/>
  <c r="FA117" i="6"/>
  <c r="HB117" i="6"/>
  <c r="FB117" i="6"/>
  <c r="IJ117" i="6"/>
  <c r="HD117" i="6"/>
  <c r="FH117" i="6"/>
  <c r="FK117" i="6"/>
  <c r="EY117" i="6"/>
  <c r="IK117" i="6"/>
  <c r="IH117" i="6"/>
  <c r="GH117" i="6"/>
  <c r="EX117" i="6"/>
  <c r="IF117" i="6"/>
  <c r="GJ117" i="6"/>
  <c r="FD117" i="6"/>
  <c r="GY117" i="6"/>
  <c r="GE117" i="6"/>
  <c r="GG117" i="6"/>
  <c r="ID117" i="6"/>
  <c r="HJ117" i="6"/>
  <c r="GD117" i="6"/>
  <c r="FJ117" i="6"/>
  <c r="IR117" i="6"/>
  <c r="IB117" i="6"/>
  <c r="HL117" i="6"/>
  <c r="GF117" i="6"/>
  <c r="EZ117" i="6"/>
  <c r="HG117" i="6"/>
  <c r="IM117" i="6"/>
  <c r="IT117" i="6" s="1"/>
  <c r="GX117" i="6"/>
  <c r="GZ117" i="6"/>
  <c r="IE117" i="6"/>
  <c r="HS117" i="6"/>
  <c r="GO117" i="6"/>
  <c r="FQ117" i="6"/>
  <c r="HX117" i="6"/>
  <c r="HR117" i="6"/>
  <c r="GN117" i="6"/>
  <c r="HP117" i="6"/>
  <c r="FP117" i="6"/>
  <c r="FR117" i="6"/>
  <c r="GK117" i="6"/>
  <c r="HU117" i="6"/>
  <c r="HV117" i="6"/>
  <c r="GR117" i="6"/>
  <c r="GL117" i="6"/>
  <c r="FX117" i="6"/>
  <c r="FU117" i="6"/>
  <c r="GA117" i="6"/>
  <c r="FT117" i="6"/>
  <c r="HQ117" i="6"/>
  <c r="GS117" i="6"/>
  <c r="GP117" i="6"/>
  <c r="HO117" i="6"/>
  <c r="FV117" i="6"/>
  <c r="GQ117" i="6"/>
  <c r="GT117" i="6"/>
  <c r="FY117" i="6"/>
  <c r="FS117" i="6"/>
  <c r="GM117" i="6"/>
  <c r="GU117" i="6"/>
  <c r="FW117" i="6"/>
  <c r="FZ117" i="6"/>
  <c r="HM117" i="6"/>
  <c r="HT117" i="6"/>
  <c r="HW117" i="6"/>
  <c r="GV117" i="6"/>
  <c r="HN117" i="6"/>
  <c r="IF67" i="6"/>
  <c r="GZ67" i="6"/>
  <c r="GJ67" i="6"/>
  <c r="FD67" i="6"/>
  <c r="IE67" i="6"/>
  <c r="GY67" i="6"/>
  <c r="GI67" i="6"/>
  <c r="FC67" i="6"/>
  <c r="ID67" i="6"/>
  <c r="GX67" i="6"/>
  <c r="GH67" i="6"/>
  <c r="EX67" i="6"/>
  <c r="IC67" i="6"/>
  <c r="GW67" i="6"/>
  <c r="GG67" i="6"/>
  <c r="EW67" i="6"/>
  <c r="GB67" i="6"/>
  <c r="FH67" i="6"/>
  <c r="IA67" i="6"/>
  <c r="HG67" i="6"/>
  <c r="FO67" i="6"/>
  <c r="IT67" i="6"/>
  <c r="FB67" i="6"/>
  <c r="HY67" i="6"/>
  <c r="HE67" i="6"/>
  <c r="FI67" i="6"/>
  <c r="IJ67" i="6"/>
  <c r="IQ67" i="6" s="1"/>
  <c r="IO67" i="6" s="1"/>
  <c r="HL67" i="6"/>
  <c r="EZ67" i="6"/>
  <c r="HC67" i="6"/>
  <c r="GE67" i="6"/>
  <c r="FK67" i="6"/>
  <c r="IP67" i="6"/>
  <c r="HJ67" i="6"/>
  <c r="HA67" i="6"/>
  <c r="GC67" i="6"/>
  <c r="FE67" i="6"/>
  <c r="IU67" i="6" s="1"/>
  <c r="IB67" i="6"/>
  <c r="HH67" i="6"/>
  <c r="FG67" i="6"/>
  <c r="HZ67" i="6"/>
  <c r="HF67" i="6"/>
  <c r="FJ67" i="6"/>
  <c r="FA67" i="6"/>
  <c r="GF67" i="6"/>
  <c r="HB67" i="6"/>
  <c r="HI67" i="6"/>
  <c r="IR67" i="6"/>
  <c r="FL67" i="6"/>
  <c r="GD67" i="6"/>
  <c r="IM67" i="6"/>
  <c r="FF67" i="6"/>
  <c r="HD67" i="6"/>
  <c r="HK67" i="6"/>
  <c r="IG67" i="6"/>
  <c r="IN67" i="6" s="1"/>
  <c r="EY67" i="6"/>
  <c r="IK67" i="6"/>
  <c r="IH67" i="6"/>
  <c r="IL67" i="6"/>
  <c r="IS67" i="6" s="1"/>
  <c r="FT67" i="6"/>
  <c r="FR67" i="6"/>
  <c r="GV67" i="6"/>
  <c r="FZ67" i="6"/>
  <c r="HW67" i="6"/>
  <c r="GN67" i="6"/>
  <c r="GA67" i="6"/>
  <c r="FY67" i="6"/>
  <c r="HX67" i="6"/>
  <c r="HO67" i="6"/>
  <c r="HM67" i="6"/>
  <c r="GM67" i="6"/>
  <c r="GK67" i="6"/>
  <c r="GP67" i="6"/>
  <c r="FP67" i="6"/>
  <c r="GL67" i="6"/>
  <c r="GQ67" i="6"/>
  <c r="HV67" i="6"/>
  <c r="FS67" i="6"/>
  <c r="FQ67" i="6"/>
  <c r="HR67" i="6"/>
  <c r="GR67" i="6"/>
  <c r="FV67" i="6"/>
  <c r="HS67" i="6"/>
  <c r="HQ67" i="6"/>
  <c r="FW67" i="6"/>
  <c r="FU67" i="6"/>
  <c r="HP67" i="6"/>
  <c r="HN67" i="6"/>
  <c r="HT67" i="6"/>
  <c r="GT67" i="6"/>
  <c r="FX67" i="6"/>
  <c r="HU67" i="6"/>
  <c r="GU67" i="6"/>
  <c r="GS67" i="6"/>
  <c r="GO67" i="6"/>
  <c r="IJ73" i="6"/>
  <c r="IF92" i="6"/>
  <c r="GZ92" i="6"/>
  <c r="GJ92" i="6"/>
  <c r="FD92" i="6"/>
  <c r="IL92" i="6"/>
  <c r="IS92" i="6" s="1"/>
  <c r="HF92" i="6"/>
  <c r="HI92" i="6"/>
  <c r="GC92" i="6"/>
  <c r="FB92" i="6"/>
  <c r="GG92" i="6"/>
  <c r="FJ92" i="6"/>
  <c r="II92" i="6"/>
  <c r="HC92" i="6"/>
  <c r="EX92" i="6"/>
  <c r="IB92" i="6"/>
  <c r="HL92" i="6"/>
  <c r="GF92" i="6"/>
  <c r="EZ92" i="6"/>
  <c r="IH92" i="6"/>
  <c r="HB92" i="6"/>
  <c r="IG92" i="6"/>
  <c r="HA92" i="6"/>
  <c r="EW92" i="6"/>
  <c r="GI92" i="6"/>
  <c r="FK92" i="6"/>
  <c r="IK92" i="6"/>
  <c r="IR92" i="6" s="1"/>
  <c r="HE92" i="6"/>
  <c r="FE92" i="6"/>
  <c r="IU92" i="6" s="1"/>
  <c r="IA92" i="6"/>
  <c r="IJ92" i="6"/>
  <c r="HD92" i="6"/>
  <c r="FH92" i="6"/>
  <c r="IP92" i="6"/>
  <c r="HZ92" i="6"/>
  <c r="HJ92" i="6"/>
  <c r="GD92" i="6"/>
  <c r="FG92" i="6"/>
  <c r="IE92" i="6"/>
  <c r="GY92" i="6"/>
  <c r="FA92" i="6"/>
  <c r="FO92" i="6"/>
  <c r="IQ92" i="6"/>
  <c r="HK92" i="6"/>
  <c r="GE92" i="6"/>
  <c r="FC92" i="6"/>
  <c r="ID92" i="6"/>
  <c r="HY92" i="6"/>
  <c r="HG92" i="6"/>
  <c r="GW92" i="6"/>
  <c r="IN92" i="6"/>
  <c r="GB92" i="6"/>
  <c r="FI92" i="6"/>
  <c r="FL92" i="6"/>
  <c r="GX92" i="6"/>
  <c r="FF92" i="6"/>
  <c r="EY92" i="6"/>
  <c r="HH92" i="6"/>
  <c r="IT92" i="6"/>
  <c r="GH92" i="6"/>
  <c r="IM92" i="6"/>
  <c r="IC92" i="6"/>
  <c r="FT92" i="6"/>
  <c r="GQ92" i="6"/>
  <c r="GV92" i="6"/>
  <c r="FW92" i="6"/>
  <c r="FS92" i="6"/>
  <c r="GT92" i="6"/>
  <c r="HU92" i="6"/>
  <c r="HN92" i="6"/>
  <c r="HX92" i="6"/>
  <c r="HV92" i="6"/>
  <c r="FQ92" i="6"/>
  <c r="FP92" i="6"/>
  <c r="HO92" i="6"/>
  <c r="HT92" i="6"/>
  <c r="HQ92" i="6"/>
  <c r="GO92" i="6"/>
  <c r="GS92" i="6"/>
  <c r="FR92" i="6"/>
  <c r="GP92" i="6"/>
  <c r="HM92" i="6"/>
  <c r="HR92" i="6"/>
  <c r="FZ92" i="6"/>
  <c r="GN92" i="6"/>
  <c r="GK92" i="6"/>
  <c r="GR92" i="6"/>
  <c r="GA92" i="6"/>
  <c r="HS92" i="6"/>
  <c r="HP92" i="6"/>
  <c r="HW92" i="6"/>
  <c r="FY92" i="6"/>
  <c r="GL92" i="6"/>
  <c r="GU92" i="6"/>
  <c r="FX92" i="6"/>
  <c r="FV92" i="6"/>
  <c r="GM92" i="6"/>
  <c r="FU92" i="6"/>
  <c r="IR192" i="6"/>
  <c r="IB192" i="6"/>
  <c r="HL192" i="6"/>
  <c r="GF192" i="6"/>
  <c r="EZ192" i="6"/>
  <c r="IE192" i="6"/>
  <c r="GY192" i="6"/>
  <c r="GI192" i="6"/>
  <c r="FC192" i="6"/>
  <c r="IL192" i="6"/>
  <c r="HF192" i="6"/>
  <c r="FF192" i="6"/>
  <c r="IO192" i="6"/>
  <c r="HY192" i="6"/>
  <c r="HI192" i="6"/>
  <c r="GC192" i="6"/>
  <c r="FI192" i="6"/>
  <c r="HH192" i="6"/>
  <c r="GB192" i="6"/>
  <c r="FL192" i="6"/>
  <c r="IA192" i="6"/>
  <c r="HK192" i="6"/>
  <c r="GE192" i="6"/>
  <c r="FO192" i="6"/>
  <c r="EY192" i="6"/>
  <c r="IH192" i="6"/>
  <c r="HB192" i="6"/>
  <c r="FB192" i="6"/>
  <c r="IK192" i="6"/>
  <c r="HE192" i="6"/>
  <c r="FE192" i="6"/>
  <c r="IU192" i="6" s="1"/>
  <c r="IF192" i="6"/>
  <c r="GZ192" i="6"/>
  <c r="GJ192" i="6"/>
  <c r="FD192" i="6"/>
  <c r="II192" i="6"/>
  <c r="IP192" i="6" s="1"/>
  <c r="HC192" i="6"/>
  <c r="FG192" i="6"/>
  <c r="HZ192" i="6"/>
  <c r="HJ192" i="6"/>
  <c r="GD192" i="6"/>
  <c r="FJ192" i="6"/>
  <c r="IS192" i="6"/>
  <c r="IC192" i="6"/>
  <c r="GW192" i="6"/>
  <c r="GG192" i="6"/>
  <c r="EW192" i="6"/>
  <c r="FH192" i="6"/>
  <c r="ID192" i="6"/>
  <c r="HA192" i="6"/>
  <c r="HD192" i="6"/>
  <c r="IM192" i="6"/>
  <c r="IT192" i="6" s="1"/>
  <c r="EX192" i="6"/>
  <c r="HG192" i="6"/>
  <c r="GH192" i="6"/>
  <c r="FK192" i="6"/>
  <c r="GX192" i="6"/>
  <c r="IG192" i="6"/>
  <c r="IN192" i="6" s="1"/>
  <c r="IJ192" i="6"/>
  <c r="IQ192" i="6" s="1"/>
  <c r="FA192" i="6"/>
  <c r="HO192" i="6"/>
  <c r="FZ192" i="6"/>
  <c r="GU192" i="6"/>
  <c r="HU192" i="6"/>
  <c r="FT192" i="6"/>
  <c r="GT192" i="6"/>
  <c r="GQ192" i="6"/>
  <c r="HN192" i="6"/>
  <c r="FU192" i="6"/>
  <c r="FS192" i="6"/>
  <c r="GS192" i="6"/>
  <c r="HR192" i="6"/>
  <c r="GO192" i="6"/>
  <c r="HS192" i="6"/>
  <c r="HM192" i="6"/>
  <c r="FR192" i="6"/>
  <c r="GK192" i="6"/>
  <c r="HQ192" i="6"/>
  <c r="GV192" i="6"/>
  <c r="HV192" i="6"/>
  <c r="HX192" i="6"/>
  <c r="GL192" i="6"/>
  <c r="FY192" i="6"/>
  <c r="GM192" i="6"/>
  <c r="FQ192" i="6"/>
  <c r="FX192" i="6"/>
  <c r="GN192" i="6"/>
  <c r="FP192" i="6"/>
  <c r="HP192" i="6"/>
  <c r="HW192" i="6"/>
  <c r="GP192" i="6"/>
  <c r="FW192" i="6"/>
  <c r="GR192" i="6"/>
  <c r="HT192" i="6"/>
  <c r="FV192" i="6"/>
  <c r="GA192" i="6"/>
  <c r="IC111" i="6"/>
  <c r="GW111" i="6"/>
  <c r="GG111" i="6"/>
  <c r="EW111" i="6"/>
  <c r="IF111" i="6"/>
  <c r="GZ111" i="6"/>
  <c r="GJ111" i="6"/>
  <c r="FD111" i="6"/>
  <c r="II111" i="6"/>
  <c r="IP111" i="6" s="1"/>
  <c r="HC111" i="6"/>
  <c r="FG111" i="6"/>
  <c r="HZ111" i="6"/>
  <c r="HJ111" i="6"/>
  <c r="GD111" i="6"/>
  <c r="FJ111" i="6"/>
  <c r="HY111" i="6"/>
  <c r="HI111" i="6"/>
  <c r="GC111" i="6"/>
  <c r="FI111" i="6"/>
  <c r="IB111" i="6"/>
  <c r="HL111" i="6"/>
  <c r="GF111" i="6"/>
  <c r="EZ111" i="6"/>
  <c r="IE111" i="6"/>
  <c r="GY111" i="6"/>
  <c r="GI111" i="6"/>
  <c r="FC111" i="6"/>
  <c r="IL111" i="6"/>
  <c r="IS111" i="6" s="1"/>
  <c r="HF111" i="6"/>
  <c r="FF111" i="6"/>
  <c r="IK111" i="6"/>
  <c r="IR111" i="6" s="1"/>
  <c r="HE111" i="6"/>
  <c r="FE111" i="6"/>
  <c r="IU111" i="6" s="1"/>
  <c r="HH111" i="6"/>
  <c r="GB111" i="6"/>
  <c r="FL111" i="6"/>
  <c r="IA111" i="6"/>
  <c r="HK111" i="6"/>
  <c r="GE111" i="6"/>
  <c r="FO111" i="6"/>
  <c r="EY111" i="6"/>
  <c r="IH111" i="6"/>
  <c r="HB111" i="6"/>
  <c r="FB111" i="6"/>
  <c r="FH111" i="6"/>
  <c r="ID111" i="6"/>
  <c r="IG111" i="6"/>
  <c r="IN111" i="6" s="1"/>
  <c r="HD111" i="6"/>
  <c r="IM111" i="6"/>
  <c r="EX111" i="6"/>
  <c r="FK111" i="6"/>
  <c r="HA111" i="6"/>
  <c r="IJ111" i="6"/>
  <c r="IQ111" i="6" s="1"/>
  <c r="HG111" i="6"/>
  <c r="IT111" i="6"/>
  <c r="GH111" i="6"/>
  <c r="FA111" i="6"/>
  <c r="GX111" i="6"/>
  <c r="HP111" i="6"/>
  <c r="FW111" i="6"/>
  <c r="FP111" i="6"/>
  <c r="GP111" i="6"/>
  <c r="FY111" i="6"/>
  <c r="HR111" i="6"/>
  <c r="HT111" i="6"/>
  <c r="GA111" i="6"/>
  <c r="FX111" i="6"/>
  <c r="FT111" i="6"/>
  <c r="GT111" i="6"/>
  <c r="HO111" i="6"/>
  <c r="FZ111" i="6"/>
  <c r="HX111" i="6"/>
  <c r="GL111" i="6"/>
  <c r="GQ111" i="6"/>
  <c r="HN111" i="6"/>
  <c r="HW111" i="6"/>
  <c r="HM111" i="6"/>
  <c r="HS111" i="6"/>
  <c r="GS111" i="6"/>
  <c r="FS111" i="6"/>
  <c r="HU111" i="6"/>
  <c r="GR111" i="6"/>
  <c r="FV111" i="6"/>
  <c r="FR111" i="6"/>
  <c r="HQ111" i="6"/>
  <c r="FQ111" i="6"/>
  <c r="GO111" i="6"/>
  <c r="GN111" i="6"/>
  <c r="GM111" i="6"/>
  <c r="GU111" i="6"/>
  <c r="GV111" i="6"/>
  <c r="GK111" i="6"/>
  <c r="HV111" i="6"/>
  <c r="FU111" i="6"/>
  <c r="IJ174" i="6"/>
  <c r="HH60" i="6"/>
  <c r="GB60" i="6"/>
  <c r="FL60" i="6"/>
  <c r="HC60" i="6"/>
  <c r="FG60" i="6"/>
  <c r="IP60" i="6"/>
  <c r="HB60" i="6"/>
  <c r="FB60" i="6"/>
  <c r="IC60" i="6"/>
  <c r="GW60" i="6"/>
  <c r="GG60" i="6"/>
  <c r="EW60" i="6"/>
  <c r="HD60" i="6"/>
  <c r="FH60" i="6"/>
  <c r="IE60" i="6"/>
  <c r="GY60" i="6"/>
  <c r="GI60" i="6"/>
  <c r="FC60" i="6"/>
  <c r="ID60" i="6"/>
  <c r="GX60" i="6"/>
  <c r="GH60" i="6"/>
  <c r="EX60" i="6"/>
  <c r="HY60" i="6"/>
  <c r="HI60" i="6"/>
  <c r="GC60" i="6"/>
  <c r="FI60" i="6"/>
  <c r="IF60" i="6"/>
  <c r="GZ60" i="6"/>
  <c r="GJ60" i="6"/>
  <c r="FD60" i="6"/>
  <c r="IA60" i="6"/>
  <c r="HK60" i="6"/>
  <c r="GE60" i="6"/>
  <c r="FO60" i="6"/>
  <c r="EY60" i="6"/>
  <c r="HZ60" i="6"/>
  <c r="HJ60" i="6"/>
  <c r="GD60" i="6"/>
  <c r="FJ60" i="6"/>
  <c r="HE60" i="6"/>
  <c r="FE60" i="6"/>
  <c r="IU60" i="6" s="1"/>
  <c r="HL60" i="6"/>
  <c r="EZ60" i="6"/>
  <c r="HF60" i="6"/>
  <c r="FK60" i="6"/>
  <c r="FA60" i="6"/>
  <c r="IB60" i="6"/>
  <c r="FF60" i="6"/>
  <c r="IT60" i="6"/>
  <c r="GF60" i="6"/>
  <c r="HA60" i="6"/>
  <c r="HG60" i="6"/>
  <c r="IG60" i="6"/>
  <c r="IN60" i="6" s="1"/>
  <c r="IM60" i="6"/>
  <c r="IK60" i="6"/>
  <c r="IR60" i="6" s="1"/>
  <c r="IJ60" i="6"/>
  <c r="IQ60" i="6" s="1"/>
  <c r="IH60" i="6"/>
  <c r="IL60" i="6"/>
  <c r="IS60" i="6" s="1"/>
  <c r="GM60" i="6"/>
  <c r="FV60" i="6"/>
  <c r="GN60" i="6"/>
  <c r="HN60" i="6"/>
  <c r="FT60" i="6"/>
  <c r="GO60" i="6"/>
  <c r="GV60" i="6"/>
  <c r="FP60" i="6"/>
  <c r="FZ60" i="6"/>
  <c r="HX60" i="6"/>
  <c r="HR60" i="6"/>
  <c r="HT60" i="6"/>
  <c r="FR60" i="6"/>
  <c r="GT60" i="6"/>
  <c r="FU60" i="6"/>
  <c r="GQ60" i="6"/>
  <c r="GR60" i="6"/>
  <c r="GL60" i="6"/>
  <c r="FX60" i="6"/>
  <c r="GS60" i="6"/>
  <c r="HU60" i="6"/>
  <c r="HW60" i="6"/>
  <c r="HV60" i="6"/>
  <c r="HS60" i="6"/>
  <c r="HM60" i="6"/>
  <c r="HO60" i="6"/>
  <c r="HP60" i="6"/>
  <c r="FY60" i="6"/>
  <c r="GP60" i="6"/>
  <c r="GK60" i="6"/>
  <c r="FW60" i="6"/>
  <c r="FQ60" i="6"/>
  <c r="FS60" i="6"/>
  <c r="GU60" i="6"/>
  <c r="GA60" i="6"/>
  <c r="HQ60" i="6"/>
  <c r="IH148" i="6"/>
  <c r="II78" i="6"/>
  <c r="GW47" i="6"/>
  <c r="IC47" i="6"/>
  <c r="IB47" i="6"/>
  <c r="HL47" i="6"/>
  <c r="GF47" i="6"/>
  <c r="EZ47" i="6"/>
  <c r="HZ47" i="6"/>
  <c r="HJ47" i="6"/>
  <c r="GD47" i="6"/>
  <c r="FJ47" i="6"/>
  <c r="FC47" i="6"/>
  <c r="GI47" i="6"/>
  <c r="HE47" i="6"/>
  <c r="IR47" i="6"/>
  <c r="T53" i="35" s="1"/>
  <c r="HH47" i="6"/>
  <c r="GB47" i="6"/>
  <c r="FL47" i="6"/>
  <c r="HF47" i="6"/>
  <c r="FF47" i="6"/>
  <c r="FK47" i="6"/>
  <c r="FA47" i="6"/>
  <c r="GG47" i="6"/>
  <c r="HD47" i="6"/>
  <c r="FH47" i="6"/>
  <c r="HB47" i="6"/>
  <c r="FB47" i="6"/>
  <c r="GY47" i="6"/>
  <c r="IE47" i="6"/>
  <c r="IF47" i="6"/>
  <c r="GX47" i="6"/>
  <c r="EW47" i="6"/>
  <c r="GC47" i="6"/>
  <c r="HI47" i="6"/>
  <c r="FG47" i="6"/>
  <c r="FD47" i="6"/>
  <c r="GH47" i="6"/>
  <c r="HG47" i="6"/>
  <c r="FE47" i="6"/>
  <c r="IU47" i="6" s="1"/>
  <c r="FO47" i="6"/>
  <c r="IA47" i="6"/>
  <c r="GJ47" i="6"/>
  <c r="EX47" i="6"/>
  <c r="HA47" i="6"/>
  <c r="IG47" i="6"/>
  <c r="IN47" i="6" s="1"/>
  <c r="Q53" i="35" s="1"/>
  <c r="EY47" i="6"/>
  <c r="GE47" i="6"/>
  <c r="HK47" i="6"/>
  <c r="IQ47" i="6"/>
  <c r="S53" i="35" s="1"/>
  <c r="FI47" i="6"/>
  <c r="GZ47" i="6"/>
  <c r="HC47" i="6"/>
  <c r="ID47" i="6"/>
  <c r="II47" i="6"/>
  <c r="IP47" i="6" s="1"/>
  <c r="R53" i="35" s="1"/>
  <c r="HY47" i="6"/>
  <c r="IJ47" i="6"/>
  <c r="IL47" i="6"/>
  <c r="IS47" i="6" s="1"/>
  <c r="U53" i="35" s="1"/>
  <c r="IM47" i="6"/>
  <c r="IT47" i="6" s="1"/>
  <c r="V53" i="35" s="1"/>
  <c r="IH47" i="6"/>
  <c r="FQ47" i="6"/>
  <c r="HO47" i="6"/>
  <c r="HV47" i="6"/>
  <c r="HW47" i="6"/>
  <c r="FX47" i="6"/>
  <c r="FS47" i="6"/>
  <c r="GM47" i="6"/>
  <c r="HQ47" i="6"/>
  <c r="FU47" i="6"/>
  <c r="GV47" i="6"/>
  <c r="FY47" i="6"/>
  <c r="GP47" i="6"/>
  <c r="HM47" i="6"/>
  <c r="HR47" i="6"/>
  <c r="HU47" i="6"/>
  <c r="HS47" i="6"/>
  <c r="GU47" i="6"/>
  <c r="FW47" i="6"/>
  <c r="FP47" i="6"/>
  <c r="HX47" i="6"/>
  <c r="FZ47" i="6"/>
  <c r="HT47" i="6"/>
  <c r="GL47" i="6"/>
  <c r="FT47" i="6"/>
  <c r="HP47" i="6"/>
  <c r="GO47" i="6"/>
  <c r="GS47" i="6"/>
  <c r="GT47" i="6"/>
  <c r="GR47" i="6"/>
  <c r="GQ47" i="6"/>
  <c r="GN47" i="6"/>
  <c r="FV47" i="6"/>
  <c r="GA47" i="6"/>
  <c r="GK47" i="6"/>
  <c r="HN47" i="6"/>
  <c r="FR47" i="6"/>
  <c r="IJ77" i="6"/>
  <c r="II76" i="6"/>
  <c r="ID132" i="6"/>
  <c r="GX132" i="6"/>
  <c r="GH132" i="6"/>
  <c r="EX132" i="6"/>
  <c r="IG132" i="6"/>
  <c r="HA132" i="6"/>
  <c r="FA132" i="6"/>
  <c r="IJ132" i="6"/>
  <c r="IQ132" i="6" s="1"/>
  <c r="HD132" i="6"/>
  <c r="FH132" i="6"/>
  <c r="IM132" i="6"/>
  <c r="IT132" i="6" s="1"/>
  <c r="HG132" i="6"/>
  <c r="FK132" i="6"/>
  <c r="IP132" i="6"/>
  <c r="HZ132" i="6"/>
  <c r="HJ132" i="6"/>
  <c r="GD132" i="6"/>
  <c r="FJ132" i="6"/>
  <c r="IC132" i="6"/>
  <c r="GW132" i="6"/>
  <c r="GG132" i="6"/>
  <c r="EW132" i="6"/>
  <c r="IF132" i="6"/>
  <c r="GZ132" i="6"/>
  <c r="GJ132" i="6"/>
  <c r="FD132" i="6"/>
  <c r="II132" i="6"/>
  <c r="HC132" i="6"/>
  <c r="FG132" i="6"/>
  <c r="IH132" i="6"/>
  <c r="HB132" i="6"/>
  <c r="FB132" i="6"/>
  <c r="IK132" i="6"/>
  <c r="HE132" i="6"/>
  <c r="FE132" i="6"/>
  <c r="IU132" i="6" s="1"/>
  <c r="IN132" i="6"/>
  <c r="HH132" i="6"/>
  <c r="GB132" i="6"/>
  <c r="FL132" i="6"/>
  <c r="IA132" i="6"/>
  <c r="HK132" i="6"/>
  <c r="GE132" i="6"/>
  <c r="FO132" i="6"/>
  <c r="EY132" i="6"/>
  <c r="FF132" i="6"/>
  <c r="IB132" i="6"/>
  <c r="GY132" i="6"/>
  <c r="HF132" i="6"/>
  <c r="GC132" i="6"/>
  <c r="HL132" i="6"/>
  <c r="EZ132" i="6"/>
  <c r="GI132" i="6"/>
  <c r="HY132" i="6"/>
  <c r="FI132" i="6"/>
  <c r="IE132" i="6"/>
  <c r="IL132" i="6"/>
  <c r="IS132" i="6" s="1"/>
  <c r="HI132" i="6"/>
  <c r="IR132" i="6"/>
  <c r="GF132" i="6"/>
  <c r="FC132" i="6"/>
  <c r="HN132" i="6"/>
  <c r="FU132" i="6"/>
  <c r="HW132" i="6"/>
  <c r="HM132" i="6"/>
  <c r="HS132" i="6"/>
  <c r="GL132" i="6"/>
  <c r="FY132" i="6"/>
  <c r="HV132" i="6"/>
  <c r="GV132" i="6"/>
  <c r="FR132" i="6"/>
  <c r="HT132" i="6"/>
  <c r="GQ132" i="6"/>
  <c r="FQ132" i="6"/>
  <c r="GM132" i="6"/>
  <c r="FV132" i="6"/>
  <c r="HX132" i="6"/>
  <c r="GS132" i="6"/>
  <c r="FS132" i="6"/>
  <c r="HQ132" i="6"/>
  <c r="GN132" i="6"/>
  <c r="GA132" i="6"/>
  <c r="HP132" i="6"/>
  <c r="FW132" i="6"/>
  <c r="HU132" i="6"/>
  <c r="GR132" i="6"/>
  <c r="FP132" i="6"/>
  <c r="FZ132" i="6"/>
  <c r="GK132" i="6"/>
  <c r="FX132" i="6"/>
  <c r="GT132" i="6"/>
  <c r="FT132" i="6"/>
  <c r="HR132" i="6"/>
  <c r="GO132" i="6"/>
  <c r="GU132" i="6"/>
  <c r="GP132" i="6"/>
  <c r="HO132" i="6"/>
  <c r="IR251" i="6"/>
  <c r="IB251" i="6"/>
  <c r="IL251" i="6"/>
  <c r="HA251" i="6"/>
  <c r="FA251" i="6"/>
  <c r="IE251" i="6"/>
  <c r="HL251" i="6"/>
  <c r="GF251" i="6"/>
  <c r="EZ251" i="6"/>
  <c r="ID251" i="6"/>
  <c r="HK251" i="6"/>
  <c r="GE251" i="6"/>
  <c r="FO251" i="6"/>
  <c r="EY251" i="6"/>
  <c r="FB251" i="6"/>
  <c r="GD251" i="6"/>
  <c r="HF251" i="6"/>
  <c r="IG251" i="6"/>
  <c r="IN251" i="6" s="1"/>
  <c r="GW251" i="6"/>
  <c r="GG251" i="6"/>
  <c r="EW251" i="6"/>
  <c r="HZ251" i="6"/>
  <c r="HH251" i="6"/>
  <c r="GB251" i="6"/>
  <c r="FL251" i="6"/>
  <c r="HY251" i="6"/>
  <c r="HG251" i="6"/>
  <c r="FK251" i="6"/>
  <c r="IM251" i="6"/>
  <c r="IT251" i="6" s="1"/>
  <c r="GX251" i="6"/>
  <c r="IC251" i="6"/>
  <c r="EX251" i="6"/>
  <c r="IF251" i="6"/>
  <c r="HE251" i="6"/>
  <c r="FE251" i="6"/>
  <c r="IU251" i="6" s="1"/>
  <c r="IK251" i="6"/>
  <c r="GZ251" i="6"/>
  <c r="GJ251" i="6"/>
  <c r="FD251" i="6"/>
  <c r="II251" i="6"/>
  <c r="IP251" i="6" s="1"/>
  <c r="IO251" i="6" s="1"/>
  <c r="GY251" i="6"/>
  <c r="GI251" i="6"/>
  <c r="FC251" i="6"/>
  <c r="HB251" i="6"/>
  <c r="IH251" i="6"/>
  <c r="FJ251" i="6"/>
  <c r="IJ251" i="6"/>
  <c r="IQ251" i="6" s="1"/>
  <c r="FH251" i="6"/>
  <c r="FF251" i="6"/>
  <c r="IS251" i="6"/>
  <c r="GC251" i="6"/>
  <c r="HD251" i="6"/>
  <c r="GH251" i="6"/>
  <c r="IA251" i="6"/>
  <c r="FI251" i="6"/>
  <c r="FG251" i="6"/>
  <c r="HJ251" i="6"/>
  <c r="HI251" i="6"/>
  <c r="HC251" i="6"/>
  <c r="FU251" i="6"/>
  <c r="GL251" i="6"/>
  <c r="FQ251" i="6"/>
  <c r="FV251" i="6"/>
  <c r="FY251" i="6"/>
  <c r="FS251" i="6"/>
  <c r="GS251" i="6"/>
  <c r="FW251" i="6"/>
  <c r="HR251" i="6"/>
  <c r="GV251" i="6"/>
  <c r="HN251" i="6"/>
  <c r="GR251" i="6"/>
  <c r="GP251" i="6"/>
  <c r="HP251" i="6"/>
  <c r="FR251" i="6"/>
  <c r="HU251" i="6"/>
  <c r="GN251" i="6"/>
  <c r="HW251" i="6"/>
  <c r="HQ251" i="6"/>
  <c r="FP251" i="6"/>
  <c r="HX251" i="6"/>
  <c r="GQ251" i="6"/>
  <c r="HV251" i="6"/>
  <c r="FT251" i="6"/>
  <c r="GT251" i="6"/>
  <c r="GM251" i="6"/>
  <c r="HS251" i="6"/>
  <c r="GK251" i="6"/>
  <c r="GU251" i="6"/>
  <c r="HM251" i="6"/>
  <c r="GA251" i="6"/>
  <c r="GO251" i="6"/>
  <c r="HO251" i="6"/>
  <c r="FZ251" i="6"/>
  <c r="HT251" i="6"/>
  <c r="FX251" i="6"/>
  <c r="IF145" i="6"/>
  <c r="GZ145" i="6"/>
  <c r="GJ145" i="6"/>
  <c r="FD145" i="6"/>
  <c r="FK145" i="6"/>
  <c r="GG145" i="6"/>
  <c r="HB145" i="6"/>
  <c r="FB145" i="6"/>
  <c r="FC145" i="6"/>
  <c r="GD145" i="6"/>
  <c r="GY145" i="6"/>
  <c r="EY145" i="6"/>
  <c r="HK145" i="6"/>
  <c r="IQ145" i="6"/>
  <c r="IB145" i="6"/>
  <c r="HL145" i="6"/>
  <c r="GF145" i="6"/>
  <c r="EZ145" i="6"/>
  <c r="HG145" i="6"/>
  <c r="IC145" i="6"/>
  <c r="FG145" i="6"/>
  <c r="GC145" i="6"/>
  <c r="GX145" i="6"/>
  <c r="FI145" i="6"/>
  <c r="GI145" i="6"/>
  <c r="HE145" i="6"/>
  <c r="HZ145" i="6"/>
  <c r="FE145" i="6"/>
  <c r="IU145" i="6" s="1"/>
  <c r="HH145" i="6"/>
  <c r="GB145" i="6"/>
  <c r="HC145" i="6"/>
  <c r="GE145" i="6"/>
  <c r="HA145" i="6"/>
  <c r="FA145" i="6"/>
  <c r="GH145" i="6"/>
  <c r="HJ145" i="6"/>
  <c r="IN145" i="6"/>
  <c r="HD145" i="6"/>
  <c r="FH145" i="6"/>
  <c r="FF145" i="6"/>
  <c r="GW145" i="6"/>
  <c r="EW145" i="6"/>
  <c r="HI145" i="6"/>
  <c r="ID145" i="6"/>
  <c r="EX145" i="6"/>
  <c r="FO145" i="6"/>
  <c r="HF145" i="6"/>
  <c r="IA145" i="6"/>
  <c r="FL145" i="6"/>
  <c r="HY145" i="6"/>
  <c r="IE145" i="6"/>
  <c r="FJ145" i="6"/>
  <c r="IM145" i="6"/>
  <c r="IT145" i="6" s="1"/>
  <c r="IJ145" i="6"/>
  <c r="IK145" i="6"/>
  <c r="IR145" i="6" s="1"/>
  <c r="IL145" i="6"/>
  <c r="IS145" i="6" s="1"/>
  <c r="II145" i="6"/>
  <c r="IP145" i="6" s="1"/>
  <c r="IO145" i="6" s="1"/>
  <c r="IH145" i="6"/>
  <c r="HP145" i="6"/>
  <c r="GS145" i="6"/>
  <c r="GP145" i="6"/>
  <c r="GL145" i="6"/>
  <c r="HQ145" i="6"/>
  <c r="HT145" i="6"/>
  <c r="HR145" i="6"/>
  <c r="GT145" i="6"/>
  <c r="GR145" i="6"/>
  <c r="FT145" i="6"/>
  <c r="HN145" i="6"/>
  <c r="GV145" i="6"/>
  <c r="HS145" i="6"/>
  <c r="FV145" i="6"/>
  <c r="GN145" i="6"/>
  <c r="FR145" i="6"/>
  <c r="HO145" i="6"/>
  <c r="GQ145" i="6"/>
  <c r="HW145" i="6"/>
  <c r="HU145" i="6"/>
  <c r="FP145" i="6"/>
  <c r="FZ145" i="6"/>
  <c r="HM145" i="6"/>
  <c r="FX145" i="6"/>
  <c r="GM145" i="6"/>
  <c r="GK145" i="6"/>
  <c r="GO145" i="6"/>
  <c r="FW145" i="6"/>
  <c r="FU145" i="6"/>
  <c r="FQ145" i="6"/>
  <c r="GU145" i="6"/>
  <c r="FS145" i="6"/>
  <c r="GA145" i="6"/>
  <c r="FY145" i="6"/>
  <c r="HX145" i="6"/>
  <c r="HV145" i="6"/>
  <c r="IS112" i="6"/>
  <c r="IC112" i="6"/>
  <c r="GW112" i="6"/>
  <c r="GG112" i="6"/>
  <c r="EW112" i="6"/>
  <c r="IF112" i="6"/>
  <c r="GZ112" i="6"/>
  <c r="GJ112" i="6"/>
  <c r="FD112" i="6"/>
  <c r="II112" i="6"/>
  <c r="HC112" i="6"/>
  <c r="FG112" i="6"/>
  <c r="IP112" i="6"/>
  <c r="HZ112" i="6"/>
  <c r="HJ112" i="6"/>
  <c r="GD112" i="6"/>
  <c r="FJ112" i="6"/>
  <c r="HY112" i="6"/>
  <c r="HI112" i="6"/>
  <c r="GC112" i="6"/>
  <c r="FI112" i="6"/>
  <c r="IB112" i="6"/>
  <c r="HL112" i="6"/>
  <c r="GF112" i="6"/>
  <c r="EZ112" i="6"/>
  <c r="IE112" i="6"/>
  <c r="GY112" i="6"/>
  <c r="GI112" i="6"/>
  <c r="FC112" i="6"/>
  <c r="IL112" i="6"/>
  <c r="HF112" i="6"/>
  <c r="FF112" i="6"/>
  <c r="IK112" i="6"/>
  <c r="IR112" i="6" s="1"/>
  <c r="HE112" i="6"/>
  <c r="FE112" i="6"/>
  <c r="IU112" i="6" s="1"/>
  <c r="HH112" i="6"/>
  <c r="GB112" i="6"/>
  <c r="FL112" i="6"/>
  <c r="IA112" i="6"/>
  <c r="HK112" i="6"/>
  <c r="GE112" i="6"/>
  <c r="FO112" i="6"/>
  <c r="EY112" i="6"/>
  <c r="IH112" i="6"/>
  <c r="HB112" i="6"/>
  <c r="FB112" i="6"/>
  <c r="FA112" i="6"/>
  <c r="FK112" i="6"/>
  <c r="GX112" i="6"/>
  <c r="HA112" i="6"/>
  <c r="IJ112" i="6"/>
  <c r="IQ112" i="6" s="1"/>
  <c r="HG112" i="6"/>
  <c r="GH112" i="6"/>
  <c r="FH112" i="6"/>
  <c r="ID112" i="6"/>
  <c r="IG112" i="6"/>
  <c r="IN112" i="6" s="1"/>
  <c r="HD112" i="6"/>
  <c r="IM112" i="6"/>
  <c r="IT112" i="6" s="1"/>
  <c r="EX112" i="6"/>
  <c r="FQ112" i="6"/>
  <c r="GM112" i="6"/>
  <c r="GV112" i="6"/>
  <c r="HV112" i="6"/>
  <c r="GO112" i="6"/>
  <c r="GU112" i="6"/>
  <c r="HQ112" i="6"/>
  <c r="GK112" i="6"/>
  <c r="HT112" i="6"/>
  <c r="HP112" i="6"/>
  <c r="FW112" i="6"/>
  <c r="FP112" i="6"/>
  <c r="GP112" i="6"/>
  <c r="FY112" i="6"/>
  <c r="HR112" i="6"/>
  <c r="GN112" i="6"/>
  <c r="FU112" i="6"/>
  <c r="GQ112" i="6"/>
  <c r="FT112" i="6"/>
  <c r="GT112" i="6"/>
  <c r="HO112" i="6"/>
  <c r="FZ112" i="6"/>
  <c r="HX112" i="6"/>
  <c r="GL112" i="6"/>
  <c r="HW112" i="6"/>
  <c r="GA112" i="6"/>
  <c r="FR112" i="6"/>
  <c r="GS112" i="6"/>
  <c r="FV112" i="6"/>
  <c r="FS112" i="6"/>
  <c r="FX112" i="6"/>
  <c r="HM112" i="6"/>
  <c r="HU112" i="6"/>
  <c r="HN112" i="6"/>
  <c r="HS112" i="6"/>
  <c r="GR112" i="6"/>
  <c r="HH183" i="6"/>
  <c r="GB183" i="6"/>
  <c r="FL183" i="6"/>
  <c r="IT183" i="6"/>
  <c r="ID183" i="6"/>
  <c r="GX183" i="6"/>
  <c r="GH183" i="6"/>
  <c r="EX183" i="6"/>
  <c r="IG183" i="6"/>
  <c r="IN183" i="6" s="1"/>
  <c r="HA183" i="6"/>
  <c r="FA183" i="6"/>
  <c r="GY183" i="6"/>
  <c r="IQ183" i="6"/>
  <c r="GE183" i="6"/>
  <c r="IJ183" i="6"/>
  <c r="HD183" i="6"/>
  <c r="FH183" i="6"/>
  <c r="HZ183" i="6"/>
  <c r="HJ183" i="6"/>
  <c r="GD183" i="6"/>
  <c r="FJ183" i="6"/>
  <c r="IS183" i="6"/>
  <c r="IC183" i="6"/>
  <c r="GW183" i="6"/>
  <c r="GG183" i="6"/>
  <c r="EW183" i="6"/>
  <c r="GI183" i="6"/>
  <c r="IA183" i="6"/>
  <c r="FO183" i="6"/>
  <c r="FG183" i="6"/>
  <c r="II183" i="6"/>
  <c r="IP183" i="6" s="1"/>
  <c r="IB183" i="6"/>
  <c r="HL183" i="6"/>
  <c r="GF183" i="6"/>
  <c r="EZ183" i="6"/>
  <c r="IH183" i="6"/>
  <c r="HB183" i="6"/>
  <c r="FB183" i="6"/>
  <c r="IK183" i="6"/>
  <c r="IR183" i="6" s="1"/>
  <c r="HE183" i="6"/>
  <c r="FE183" i="6"/>
  <c r="IU183" i="6" s="1"/>
  <c r="FC183" i="6"/>
  <c r="HG183" i="6"/>
  <c r="IF183" i="6"/>
  <c r="HF183" i="6"/>
  <c r="GC183" i="6"/>
  <c r="HK183" i="6"/>
  <c r="FK183" i="6"/>
  <c r="FD183" i="6"/>
  <c r="HY183" i="6"/>
  <c r="FI183" i="6"/>
  <c r="EY183" i="6"/>
  <c r="GZ183" i="6"/>
  <c r="IL183" i="6"/>
  <c r="HI183" i="6"/>
  <c r="IE183" i="6"/>
  <c r="IM183" i="6"/>
  <c r="GJ183" i="6"/>
  <c r="FF183" i="6"/>
  <c r="HC183" i="6"/>
  <c r="GR183" i="6"/>
  <c r="GK183" i="6"/>
  <c r="HW183" i="6"/>
  <c r="GT183" i="6"/>
  <c r="GV183" i="6"/>
  <c r="FV183" i="6"/>
  <c r="HO183" i="6"/>
  <c r="FT183" i="6"/>
  <c r="HV183" i="6"/>
  <c r="HN183" i="6"/>
  <c r="FU183" i="6"/>
  <c r="HT183" i="6"/>
  <c r="HM183" i="6"/>
  <c r="FP183" i="6"/>
  <c r="HU183" i="6"/>
  <c r="GU183" i="6"/>
  <c r="HP183" i="6"/>
  <c r="GS183" i="6"/>
  <c r="FR183" i="6"/>
  <c r="GM183" i="6"/>
  <c r="GN183" i="6"/>
  <c r="FQ183" i="6"/>
  <c r="HR183" i="6"/>
  <c r="GO183" i="6"/>
  <c r="HS183" i="6"/>
  <c r="GP183" i="6"/>
  <c r="FS183" i="6"/>
  <c r="GA183" i="6"/>
  <c r="FY183" i="6"/>
  <c r="FX183" i="6"/>
  <c r="FW183" i="6"/>
  <c r="HX183" i="6"/>
  <c r="GQ183" i="6"/>
  <c r="FZ183" i="6"/>
  <c r="HQ183" i="6"/>
  <c r="GL183" i="6"/>
  <c r="IN189" i="6"/>
  <c r="HD189" i="6"/>
  <c r="FH189" i="6"/>
  <c r="IE189" i="6"/>
  <c r="GY189" i="6"/>
  <c r="GI189" i="6"/>
  <c r="FC189" i="6"/>
  <c r="ID189" i="6"/>
  <c r="GX189" i="6"/>
  <c r="GH189" i="6"/>
  <c r="EX189" i="6"/>
  <c r="HY189" i="6"/>
  <c r="HI189" i="6"/>
  <c r="GC189" i="6"/>
  <c r="FI189" i="6"/>
  <c r="IF189" i="6"/>
  <c r="GZ189" i="6"/>
  <c r="GJ189" i="6"/>
  <c r="FD189" i="6"/>
  <c r="IA189" i="6"/>
  <c r="HK189" i="6"/>
  <c r="GE189" i="6"/>
  <c r="FO189" i="6"/>
  <c r="EY189" i="6"/>
  <c r="HZ189" i="6"/>
  <c r="HJ189" i="6"/>
  <c r="GD189" i="6"/>
  <c r="FJ189" i="6"/>
  <c r="IS189" i="6"/>
  <c r="HE189" i="6"/>
  <c r="FE189" i="6"/>
  <c r="IU189" i="6" s="1"/>
  <c r="HH189" i="6"/>
  <c r="GB189" i="6"/>
  <c r="FL189" i="6"/>
  <c r="HC189" i="6"/>
  <c r="FG189" i="6"/>
  <c r="IP189" i="6"/>
  <c r="HB189" i="6"/>
  <c r="FB189" i="6"/>
  <c r="IC189" i="6"/>
  <c r="GW189" i="6"/>
  <c r="GG189" i="6"/>
  <c r="EW189" i="6"/>
  <c r="IB189" i="6"/>
  <c r="FF189" i="6"/>
  <c r="HL189" i="6"/>
  <c r="EZ189" i="6"/>
  <c r="HF189" i="6"/>
  <c r="FK189" i="6"/>
  <c r="FA189" i="6"/>
  <c r="GF189" i="6"/>
  <c r="HG189" i="6"/>
  <c r="HA189" i="6"/>
  <c r="IG189" i="6"/>
  <c r="IM189" i="6"/>
  <c r="IT189" i="6" s="1"/>
  <c r="IJ189" i="6"/>
  <c r="IQ189" i="6" s="1"/>
  <c r="IO189" i="6" s="1"/>
  <c r="IK189" i="6"/>
  <c r="IR189" i="6" s="1"/>
  <c r="IH189" i="6"/>
  <c r="IL189" i="6"/>
  <c r="FX189" i="6"/>
  <c r="FR189" i="6"/>
  <c r="GU189" i="6"/>
  <c r="FY189" i="6"/>
  <c r="GM189" i="6"/>
  <c r="FV189" i="6"/>
  <c r="GQ189" i="6"/>
  <c r="FU189" i="6"/>
  <c r="HQ189" i="6"/>
  <c r="HO189" i="6"/>
  <c r="GS189" i="6"/>
  <c r="GT189" i="6"/>
  <c r="HX189" i="6"/>
  <c r="FW189" i="6"/>
  <c r="HM189" i="6"/>
  <c r="HV189" i="6"/>
  <c r="GV189" i="6"/>
  <c r="FZ189" i="6"/>
  <c r="HN189" i="6"/>
  <c r="GO189" i="6"/>
  <c r="GL189" i="6"/>
  <c r="GA189" i="6"/>
  <c r="HT189" i="6"/>
  <c r="HP189" i="6"/>
  <c r="GR189" i="6"/>
  <c r="FQ189" i="6"/>
  <c r="HW189" i="6"/>
  <c r="GN189" i="6"/>
  <c r="FT189" i="6"/>
  <c r="HS189" i="6"/>
  <c r="FP189" i="6"/>
  <c r="GP189" i="6"/>
  <c r="FS189" i="6"/>
  <c r="HU189" i="6"/>
  <c r="HR189" i="6"/>
  <c r="GK189" i="6"/>
  <c r="IK211" i="6"/>
  <c r="IR211" i="6" s="1"/>
  <c r="HE211" i="6"/>
  <c r="FE211" i="6"/>
  <c r="IU211" i="6" s="1"/>
  <c r="IN211" i="6"/>
  <c r="HH211" i="6"/>
  <c r="GB211" i="6"/>
  <c r="FL211" i="6"/>
  <c r="IA211" i="6"/>
  <c r="HK211" i="6"/>
  <c r="GE211" i="6"/>
  <c r="FO211" i="6"/>
  <c r="EY211" i="6"/>
  <c r="IH211" i="6"/>
  <c r="HB211" i="6"/>
  <c r="FB211" i="6"/>
  <c r="IG211" i="6"/>
  <c r="HA211" i="6"/>
  <c r="FA211" i="6"/>
  <c r="IJ211" i="6"/>
  <c r="IQ211" i="6" s="1"/>
  <c r="IO211" i="6" s="1"/>
  <c r="HD211" i="6"/>
  <c r="FH211" i="6"/>
  <c r="IM211" i="6"/>
  <c r="HG211" i="6"/>
  <c r="FK211" i="6"/>
  <c r="IT211" i="6"/>
  <c r="ID211" i="6"/>
  <c r="GX211" i="6"/>
  <c r="GH211" i="6"/>
  <c r="EX211" i="6"/>
  <c r="HY211" i="6"/>
  <c r="HI211" i="6"/>
  <c r="GC211" i="6"/>
  <c r="FI211" i="6"/>
  <c r="IB211" i="6"/>
  <c r="HL211" i="6"/>
  <c r="GF211" i="6"/>
  <c r="EZ211" i="6"/>
  <c r="IE211" i="6"/>
  <c r="GY211" i="6"/>
  <c r="GI211" i="6"/>
  <c r="FC211" i="6"/>
  <c r="IL211" i="6"/>
  <c r="HF211" i="6"/>
  <c r="FF211" i="6"/>
  <c r="GW211" i="6"/>
  <c r="IF211" i="6"/>
  <c r="HC211" i="6"/>
  <c r="IP211" i="6"/>
  <c r="GD211" i="6"/>
  <c r="IS211" i="6"/>
  <c r="GG211" i="6"/>
  <c r="FD211" i="6"/>
  <c r="HZ211" i="6"/>
  <c r="FJ211" i="6"/>
  <c r="IC211" i="6"/>
  <c r="GZ211" i="6"/>
  <c r="II211" i="6"/>
  <c r="HJ211" i="6"/>
  <c r="EW211" i="6"/>
  <c r="GJ211" i="6"/>
  <c r="FG211" i="6"/>
  <c r="FY211" i="6"/>
  <c r="HR211" i="6"/>
  <c r="GK211" i="6"/>
  <c r="FX211" i="6"/>
  <c r="HN211" i="6"/>
  <c r="FP211" i="6"/>
  <c r="GP211" i="6"/>
  <c r="GM211" i="6"/>
  <c r="HS211" i="6"/>
  <c r="GR211" i="6"/>
  <c r="HQ211" i="6"/>
  <c r="HW211" i="6"/>
  <c r="GS211" i="6"/>
  <c r="HV211" i="6"/>
  <c r="FQ211" i="6"/>
  <c r="HU211" i="6"/>
  <c r="GU211" i="6"/>
  <c r="FU211" i="6"/>
  <c r="GQ211" i="6"/>
  <c r="GV211" i="6"/>
  <c r="FZ211" i="6"/>
  <c r="FW211" i="6"/>
  <c r="GO211" i="6"/>
  <c r="GL211" i="6"/>
  <c r="HT211" i="6"/>
  <c r="GA211" i="6"/>
  <c r="HO211" i="6"/>
  <c r="FT211" i="6"/>
  <c r="HM211" i="6"/>
  <c r="HX211" i="6"/>
  <c r="FV211" i="6"/>
  <c r="GN211" i="6"/>
  <c r="FR211" i="6"/>
  <c r="FS211" i="6"/>
  <c r="HP211" i="6"/>
  <c r="GT211" i="6"/>
  <c r="IL137" i="6"/>
  <c r="IS137" i="6" s="1"/>
  <c r="HF137" i="6"/>
  <c r="FF137" i="6"/>
  <c r="HY137" i="6"/>
  <c r="HI137" i="6"/>
  <c r="GC137" i="6"/>
  <c r="FI137" i="6"/>
  <c r="IB137" i="6"/>
  <c r="HL137" i="6"/>
  <c r="GF137" i="6"/>
  <c r="EZ137" i="6"/>
  <c r="IE137" i="6"/>
  <c r="GY137" i="6"/>
  <c r="GI137" i="6"/>
  <c r="FC137" i="6"/>
  <c r="IH137" i="6"/>
  <c r="HB137" i="6"/>
  <c r="FB137" i="6"/>
  <c r="IK137" i="6"/>
  <c r="IR137" i="6" s="1"/>
  <c r="HE137" i="6"/>
  <c r="FE137" i="6"/>
  <c r="IU137" i="6" s="1"/>
  <c r="IN137" i="6"/>
  <c r="HH137" i="6"/>
  <c r="GB137" i="6"/>
  <c r="FL137" i="6"/>
  <c r="IA137" i="6"/>
  <c r="HK137" i="6"/>
  <c r="GE137" i="6"/>
  <c r="FO137" i="6"/>
  <c r="EY137" i="6"/>
  <c r="IT137" i="6"/>
  <c r="ID137" i="6"/>
  <c r="GX137" i="6"/>
  <c r="GH137" i="6"/>
  <c r="EX137" i="6"/>
  <c r="IG137" i="6"/>
  <c r="HA137" i="6"/>
  <c r="FA137" i="6"/>
  <c r="IJ137" i="6"/>
  <c r="IQ137" i="6" s="1"/>
  <c r="HD137" i="6"/>
  <c r="FH137" i="6"/>
  <c r="IM137" i="6"/>
  <c r="HG137" i="6"/>
  <c r="FK137" i="6"/>
  <c r="IP137" i="6"/>
  <c r="IO137" i="6" s="1"/>
  <c r="HZ137" i="6"/>
  <c r="HJ137" i="6"/>
  <c r="GD137" i="6"/>
  <c r="FJ137" i="6"/>
  <c r="IC137" i="6"/>
  <c r="GW137" i="6"/>
  <c r="GG137" i="6"/>
  <c r="EW137" i="6"/>
  <c r="IF137" i="6"/>
  <c r="GZ137" i="6"/>
  <c r="GJ137" i="6"/>
  <c r="FD137" i="6"/>
  <c r="II137" i="6"/>
  <c r="HC137" i="6"/>
  <c r="FG137" i="6"/>
  <c r="GS137" i="6"/>
  <c r="FS137" i="6"/>
  <c r="HU137" i="6"/>
  <c r="GR137" i="6"/>
  <c r="HQ137" i="6"/>
  <c r="GN137" i="6"/>
  <c r="GA137" i="6"/>
  <c r="HP137" i="6"/>
  <c r="FW137" i="6"/>
  <c r="HV137" i="6"/>
  <c r="GV137" i="6"/>
  <c r="HR137" i="6"/>
  <c r="GO137" i="6"/>
  <c r="GU137" i="6"/>
  <c r="GK137" i="6"/>
  <c r="FX137" i="6"/>
  <c r="GT137" i="6"/>
  <c r="FT137" i="6"/>
  <c r="GP137" i="6"/>
  <c r="FP137" i="6"/>
  <c r="GL137" i="6"/>
  <c r="FY137" i="6"/>
  <c r="HN137" i="6"/>
  <c r="FU137" i="6"/>
  <c r="HW137" i="6"/>
  <c r="HM137" i="6"/>
  <c r="HS137" i="6"/>
  <c r="FZ137" i="6"/>
  <c r="HO137" i="6"/>
  <c r="FV137" i="6"/>
  <c r="HX137" i="6"/>
  <c r="FR137" i="6"/>
  <c r="HT137" i="6"/>
  <c r="GQ137" i="6"/>
  <c r="FQ137" i="6"/>
  <c r="GM137" i="6"/>
  <c r="IF93" i="6"/>
  <c r="GZ93" i="6"/>
  <c r="GJ93" i="6"/>
  <c r="FD93" i="6"/>
  <c r="IL93" i="6"/>
  <c r="HF93" i="6"/>
  <c r="FF93" i="6"/>
  <c r="IG93" i="6"/>
  <c r="HA93" i="6"/>
  <c r="IE93" i="6"/>
  <c r="GY93" i="6"/>
  <c r="IK93" i="6"/>
  <c r="HE93" i="6"/>
  <c r="HK93" i="6"/>
  <c r="GE93" i="6"/>
  <c r="EY93" i="6"/>
  <c r="IR93" i="6"/>
  <c r="IB93" i="6"/>
  <c r="HL93" i="6"/>
  <c r="GF93" i="6"/>
  <c r="EZ93" i="6"/>
  <c r="IH93" i="6"/>
  <c r="HB93" i="6"/>
  <c r="FB93" i="6"/>
  <c r="HY93" i="6"/>
  <c r="FE93" i="6"/>
  <c r="IU93" i="6" s="1"/>
  <c r="FK93" i="6"/>
  <c r="IC93" i="6"/>
  <c r="GW93" i="6"/>
  <c r="II93" i="6"/>
  <c r="HC93" i="6"/>
  <c r="IN93" i="6"/>
  <c r="HH93" i="6"/>
  <c r="GB93" i="6"/>
  <c r="FL93" i="6"/>
  <c r="ID93" i="6"/>
  <c r="GX93" i="6"/>
  <c r="GH93" i="6"/>
  <c r="EX93" i="6"/>
  <c r="EW93" i="6"/>
  <c r="GI93" i="6"/>
  <c r="FC93" i="6"/>
  <c r="FI93" i="6"/>
  <c r="IA93" i="6"/>
  <c r="FO93" i="6"/>
  <c r="IJ93" i="6"/>
  <c r="IQ93" i="6" s="1"/>
  <c r="HD93" i="6"/>
  <c r="FH93" i="6"/>
  <c r="IP93" i="6"/>
  <c r="HZ93" i="6"/>
  <c r="HJ93" i="6"/>
  <c r="GD93" i="6"/>
  <c r="FJ93" i="6"/>
  <c r="HI93" i="6"/>
  <c r="GC93" i="6"/>
  <c r="IM93" i="6"/>
  <c r="IT93" i="6" s="1"/>
  <c r="HG93" i="6"/>
  <c r="IS93" i="6"/>
  <c r="GG93" i="6"/>
  <c r="FA93" i="6"/>
  <c r="FG93" i="6"/>
  <c r="HP93" i="6"/>
  <c r="FZ93" i="6"/>
  <c r="GV93" i="6"/>
  <c r="FV93" i="6"/>
  <c r="FQ93" i="6"/>
  <c r="HN93" i="6"/>
  <c r="HO93" i="6"/>
  <c r="HT93" i="6"/>
  <c r="GA93" i="6"/>
  <c r="FT93" i="6"/>
  <c r="FU93" i="6"/>
  <c r="FP93" i="6"/>
  <c r="GS93" i="6"/>
  <c r="FW93" i="6"/>
  <c r="FR93" i="6"/>
  <c r="HU93" i="6"/>
  <c r="GN93" i="6"/>
  <c r="HM93" i="6"/>
  <c r="GP93" i="6"/>
  <c r="FY93" i="6"/>
  <c r="GL93" i="6"/>
  <c r="GQ93" i="6"/>
  <c r="GR93" i="6"/>
  <c r="GK93" i="6"/>
  <c r="GU93" i="6"/>
  <c r="GT93" i="6"/>
  <c r="GM93" i="6"/>
  <c r="HV93" i="6"/>
  <c r="FS93" i="6"/>
  <c r="HR93" i="6"/>
  <c r="HW93" i="6"/>
  <c r="HX93" i="6"/>
  <c r="HQ93" i="6"/>
  <c r="GO93" i="6"/>
  <c r="FX93" i="6"/>
  <c r="HS93" i="6"/>
  <c r="IG203" i="6"/>
  <c r="HA203" i="6"/>
  <c r="FA203" i="6"/>
  <c r="IJ203" i="6"/>
  <c r="HD203" i="6"/>
  <c r="FH203" i="6"/>
  <c r="IM203" i="6"/>
  <c r="HG203" i="6"/>
  <c r="FK203" i="6"/>
  <c r="IT203" i="6"/>
  <c r="ID203" i="6"/>
  <c r="GX203" i="6"/>
  <c r="GH203" i="6"/>
  <c r="EX203" i="6"/>
  <c r="IC203" i="6"/>
  <c r="GW203" i="6"/>
  <c r="GG203" i="6"/>
  <c r="EW203" i="6"/>
  <c r="IF203" i="6"/>
  <c r="GZ203" i="6"/>
  <c r="GJ203" i="6"/>
  <c r="FD203" i="6"/>
  <c r="II203" i="6"/>
  <c r="HC203" i="6"/>
  <c r="FG203" i="6"/>
  <c r="IP203" i="6"/>
  <c r="HZ203" i="6"/>
  <c r="HJ203" i="6"/>
  <c r="GD203" i="6"/>
  <c r="FJ203" i="6"/>
  <c r="HY203" i="6"/>
  <c r="HI203" i="6"/>
  <c r="GC203" i="6"/>
  <c r="FI203" i="6"/>
  <c r="IB203" i="6"/>
  <c r="HL203" i="6"/>
  <c r="GF203" i="6"/>
  <c r="EZ203" i="6"/>
  <c r="IE203" i="6"/>
  <c r="GY203" i="6"/>
  <c r="GI203" i="6"/>
  <c r="FC203" i="6"/>
  <c r="IL203" i="6"/>
  <c r="IS203" i="6" s="1"/>
  <c r="HF203" i="6"/>
  <c r="FF203" i="6"/>
  <c r="IK203" i="6"/>
  <c r="IR203" i="6" s="1"/>
  <c r="HE203" i="6"/>
  <c r="FE203" i="6"/>
  <c r="IU203" i="6" s="1"/>
  <c r="IN203" i="6"/>
  <c r="HH203" i="6"/>
  <c r="GB203" i="6"/>
  <c r="FL203" i="6"/>
  <c r="IQ203" i="6"/>
  <c r="IO203" i="6" s="1"/>
  <c r="IA203" i="6"/>
  <c r="HK203" i="6"/>
  <c r="GE203" i="6"/>
  <c r="FO203" i="6"/>
  <c r="EY203" i="6"/>
  <c r="IH203" i="6"/>
  <c r="HB203" i="6"/>
  <c r="FB203" i="6"/>
  <c r="HQ203" i="6"/>
  <c r="GN203" i="6"/>
  <c r="GA203" i="6"/>
  <c r="FQ203" i="6"/>
  <c r="GM203" i="6"/>
  <c r="GV203" i="6"/>
  <c r="HV203" i="6"/>
  <c r="GO203" i="6"/>
  <c r="GU203" i="6"/>
  <c r="GK203" i="6"/>
  <c r="FX203" i="6"/>
  <c r="HN203" i="6"/>
  <c r="HP203" i="6"/>
  <c r="FW203" i="6"/>
  <c r="FP203" i="6"/>
  <c r="GP203" i="6"/>
  <c r="FY203" i="6"/>
  <c r="HR203" i="6"/>
  <c r="FU203" i="6"/>
  <c r="HW203" i="6"/>
  <c r="FR203" i="6"/>
  <c r="FT203" i="6"/>
  <c r="GT203" i="6"/>
  <c r="HO203" i="6"/>
  <c r="FZ203" i="6"/>
  <c r="HX203" i="6"/>
  <c r="GL203" i="6"/>
  <c r="HT203" i="6"/>
  <c r="GQ203" i="6"/>
  <c r="HM203" i="6"/>
  <c r="HS203" i="6"/>
  <c r="GS203" i="6"/>
  <c r="FS203" i="6"/>
  <c r="HU203" i="6"/>
  <c r="GR203" i="6"/>
  <c r="FV203" i="6"/>
  <c r="ID158" i="6"/>
  <c r="GX158" i="6"/>
  <c r="GH158" i="6"/>
  <c r="EX158" i="6"/>
  <c r="IG158" i="6"/>
  <c r="IN158" i="6" s="1"/>
  <c r="HA158" i="6"/>
  <c r="FA158" i="6"/>
  <c r="IJ158" i="6"/>
  <c r="HD158" i="6"/>
  <c r="FH158" i="6"/>
  <c r="IM158" i="6"/>
  <c r="IT158" i="6" s="1"/>
  <c r="HG158" i="6"/>
  <c r="FK158" i="6"/>
  <c r="HZ158" i="6"/>
  <c r="HJ158" i="6"/>
  <c r="GD158" i="6"/>
  <c r="FJ158" i="6"/>
  <c r="IC158" i="6"/>
  <c r="GW158" i="6"/>
  <c r="GG158" i="6"/>
  <c r="EW158" i="6"/>
  <c r="IF158" i="6"/>
  <c r="GZ158" i="6"/>
  <c r="GJ158" i="6"/>
  <c r="FD158" i="6"/>
  <c r="II158" i="6"/>
  <c r="IP158" i="6" s="1"/>
  <c r="HC158" i="6"/>
  <c r="FG158" i="6"/>
  <c r="IH158" i="6"/>
  <c r="HB158" i="6"/>
  <c r="FB158" i="6"/>
  <c r="IK158" i="6"/>
  <c r="HE158" i="6"/>
  <c r="FE158" i="6"/>
  <c r="IU158" i="6" s="1"/>
  <c r="HH158" i="6"/>
  <c r="GB158" i="6"/>
  <c r="FL158" i="6"/>
  <c r="IQ158" i="6"/>
  <c r="IA158" i="6"/>
  <c r="HK158" i="6"/>
  <c r="GE158" i="6"/>
  <c r="FO158" i="6"/>
  <c r="EY158" i="6"/>
  <c r="HF158" i="6"/>
  <c r="GC158" i="6"/>
  <c r="HL158" i="6"/>
  <c r="EZ158" i="6"/>
  <c r="GI158" i="6"/>
  <c r="HY158" i="6"/>
  <c r="FI158" i="6"/>
  <c r="IE158" i="6"/>
  <c r="IL158" i="6"/>
  <c r="IS158" i="6" s="1"/>
  <c r="HI158" i="6"/>
  <c r="IR158" i="6"/>
  <c r="GF158" i="6"/>
  <c r="FC158" i="6"/>
  <c r="FF158" i="6"/>
  <c r="IB158" i="6"/>
  <c r="GY158" i="6"/>
  <c r="HQ158" i="6"/>
  <c r="GN158" i="6"/>
  <c r="GA158" i="6"/>
  <c r="HP158" i="6"/>
  <c r="FW158" i="6"/>
  <c r="HU158" i="6"/>
  <c r="GR158" i="6"/>
  <c r="FS158" i="6"/>
  <c r="GS158" i="6"/>
  <c r="GK158" i="6"/>
  <c r="FX158" i="6"/>
  <c r="GT158" i="6"/>
  <c r="FT158" i="6"/>
  <c r="HR158" i="6"/>
  <c r="GO158" i="6"/>
  <c r="GU158" i="6"/>
  <c r="FZ158" i="6"/>
  <c r="FP158" i="6"/>
  <c r="HN158" i="6"/>
  <c r="FU158" i="6"/>
  <c r="HW158" i="6"/>
  <c r="HM158" i="6"/>
  <c r="HS158" i="6"/>
  <c r="GL158" i="6"/>
  <c r="FY158" i="6"/>
  <c r="GP158" i="6"/>
  <c r="HO158" i="6"/>
  <c r="FR158" i="6"/>
  <c r="HT158" i="6"/>
  <c r="GQ158" i="6"/>
  <c r="FQ158" i="6"/>
  <c r="GM158" i="6"/>
  <c r="FV158" i="6"/>
  <c r="HX158" i="6"/>
  <c r="GV158" i="6"/>
  <c r="HV158" i="6"/>
  <c r="IB89" i="6"/>
  <c r="HL89" i="6"/>
  <c r="GF89" i="6"/>
  <c r="EZ89" i="6"/>
  <c r="IE89" i="6"/>
  <c r="GY89" i="6"/>
  <c r="GI89" i="6"/>
  <c r="FC89" i="6"/>
  <c r="IL89" i="6"/>
  <c r="HF89" i="6"/>
  <c r="FF89" i="6"/>
  <c r="HY89" i="6"/>
  <c r="HI89" i="6"/>
  <c r="GC89" i="6"/>
  <c r="FI89" i="6"/>
  <c r="IN89" i="6"/>
  <c r="HH89" i="6"/>
  <c r="GB89" i="6"/>
  <c r="FL89" i="6"/>
  <c r="IA89" i="6"/>
  <c r="HK89" i="6"/>
  <c r="GE89" i="6"/>
  <c r="FO89" i="6"/>
  <c r="EY89" i="6"/>
  <c r="IH89" i="6"/>
  <c r="HB89" i="6"/>
  <c r="FB89" i="6"/>
  <c r="IK89" i="6"/>
  <c r="IR89" i="6" s="1"/>
  <c r="HE89" i="6"/>
  <c r="FE89" i="6"/>
  <c r="IU89" i="6" s="1"/>
  <c r="IF89" i="6"/>
  <c r="GZ89" i="6"/>
  <c r="GJ89" i="6"/>
  <c r="FD89" i="6"/>
  <c r="II89" i="6"/>
  <c r="IP89" i="6" s="1"/>
  <c r="IO89" i="6" s="1"/>
  <c r="HC89" i="6"/>
  <c r="FG89" i="6"/>
  <c r="HZ89" i="6"/>
  <c r="HJ89" i="6"/>
  <c r="GD89" i="6"/>
  <c r="FJ89" i="6"/>
  <c r="IS89" i="6"/>
  <c r="IC89" i="6"/>
  <c r="GW89" i="6"/>
  <c r="GG89" i="6"/>
  <c r="EW89" i="6"/>
  <c r="FK89" i="6"/>
  <c r="GX89" i="6"/>
  <c r="IG89" i="6"/>
  <c r="IJ89" i="6"/>
  <c r="IQ89" i="6" s="1"/>
  <c r="HG89" i="6"/>
  <c r="IT89" i="6"/>
  <c r="GH89" i="6"/>
  <c r="FA89" i="6"/>
  <c r="FH89" i="6"/>
  <c r="ID89" i="6"/>
  <c r="HA89" i="6"/>
  <c r="HD89" i="6"/>
  <c r="EX89" i="6"/>
  <c r="IM89" i="6"/>
  <c r="GV89" i="6"/>
  <c r="HV89" i="6"/>
  <c r="HX89" i="6"/>
  <c r="GL89" i="6"/>
  <c r="FY89" i="6"/>
  <c r="GM89" i="6"/>
  <c r="FQ89" i="6"/>
  <c r="FX89" i="6"/>
  <c r="FR89" i="6"/>
  <c r="FP89" i="6"/>
  <c r="GP89" i="6"/>
  <c r="GR89" i="6"/>
  <c r="FV89" i="6"/>
  <c r="HP89" i="6"/>
  <c r="FW89" i="6"/>
  <c r="GN89" i="6"/>
  <c r="HQ89" i="6"/>
  <c r="GK89" i="6"/>
  <c r="HO89" i="6"/>
  <c r="FZ89" i="6"/>
  <c r="GU89" i="6"/>
  <c r="HU89" i="6"/>
  <c r="FT89" i="6"/>
  <c r="GT89" i="6"/>
  <c r="HW89" i="6"/>
  <c r="HT89" i="6"/>
  <c r="GA89" i="6"/>
  <c r="FS89" i="6"/>
  <c r="GS89" i="6"/>
  <c r="HR89" i="6"/>
  <c r="GO89" i="6"/>
  <c r="HS89" i="6"/>
  <c r="HM89" i="6"/>
  <c r="FU89" i="6"/>
  <c r="GQ89" i="6"/>
  <c r="HN89" i="6"/>
  <c r="HY121" i="6"/>
  <c r="FE121" i="6"/>
  <c r="IU121" i="6" s="1"/>
  <c r="HA121" i="6"/>
  <c r="GC121" i="6"/>
  <c r="EW121" i="6"/>
  <c r="HI121" i="6"/>
  <c r="FG121" i="6"/>
  <c r="FO121" i="6"/>
  <c r="IA121" i="6"/>
  <c r="FI121" i="6"/>
  <c r="HC121" i="6"/>
  <c r="II121" i="6"/>
  <c r="GW121" i="6"/>
  <c r="IC121" i="6"/>
  <c r="GE121" i="6"/>
  <c r="HE121" i="6"/>
  <c r="ID121" i="6"/>
  <c r="GX121" i="6"/>
  <c r="GH121" i="6"/>
  <c r="EX121" i="6"/>
  <c r="IF121" i="6"/>
  <c r="GZ121" i="6"/>
  <c r="GJ121" i="6"/>
  <c r="FD121" i="6"/>
  <c r="GY121" i="6"/>
  <c r="IE121" i="6"/>
  <c r="HK121" i="6"/>
  <c r="FA121" i="6"/>
  <c r="IP121" i="6"/>
  <c r="IO121" i="6" s="1"/>
  <c r="HZ121" i="6"/>
  <c r="HJ121" i="6"/>
  <c r="GD121" i="6"/>
  <c r="FJ121" i="6"/>
  <c r="IB121" i="6"/>
  <c r="HL121" i="6"/>
  <c r="GF121" i="6"/>
  <c r="EZ121" i="6"/>
  <c r="HG121" i="6"/>
  <c r="IM121" i="6"/>
  <c r="IT121" i="6" s="1"/>
  <c r="IK121" i="6"/>
  <c r="IR121" i="6" s="1"/>
  <c r="IN121" i="6"/>
  <c r="FC121" i="6"/>
  <c r="GI121" i="6"/>
  <c r="HF121" i="6"/>
  <c r="FL121" i="6"/>
  <c r="EY121" i="6"/>
  <c r="GG121" i="6"/>
  <c r="IH121" i="6"/>
  <c r="HB121" i="6"/>
  <c r="FB121" i="6"/>
  <c r="IJ121" i="6"/>
  <c r="IQ121" i="6" s="1"/>
  <c r="HD121" i="6"/>
  <c r="FH121" i="6"/>
  <c r="FK121" i="6"/>
  <c r="IL121" i="6"/>
  <c r="IS121" i="6" s="1"/>
  <c r="FF121" i="6"/>
  <c r="HH121" i="6"/>
  <c r="GB121" i="6"/>
  <c r="FU121" i="6"/>
  <c r="GS121" i="6"/>
  <c r="GO121" i="6"/>
  <c r="HN121" i="6"/>
  <c r="FS121" i="6"/>
  <c r="FP121" i="6"/>
  <c r="GR121" i="6"/>
  <c r="FV121" i="6"/>
  <c r="GQ121" i="6"/>
  <c r="HO121" i="6"/>
  <c r="HQ121" i="6"/>
  <c r="GM121" i="6"/>
  <c r="HU121" i="6"/>
  <c r="FR121" i="6"/>
  <c r="HM121" i="6"/>
  <c r="GA121" i="6"/>
  <c r="HX121" i="6"/>
  <c r="HT121" i="6"/>
  <c r="HW121" i="6"/>
  <c r="HS121" i="6"/>
  <c r="FW121" i="6"/>
  <c r="HP121" i="6"/>
  <c r="GT121" i="6"/>
  <c r="HV121" i="6"/>
  <c r="HR121" i="6"/>
  <c r="GN121" i="6"/>
  <c r="FY121" i="6"/>
  <c r="GU121" i="6"/>
  <c r="FQ121" i="6"/>
  <c r="FT121" i="6"/>
  <c r="GV121" i="6"/>
  <c r="FZ121" i="6"/>
  <c r="GL121" i="6"/>
  <c r="FX121" i="6"/>
  <c r="GP121" i="6"/>
  <c r="GK121" i="6"/>
  <c r="IP138" i="6"/>
  <c r="IO138" i="6" s="1"/>
  <c r="HZ138" i="6"/>
  <c r="HJ138" i="6"/>
  <c r="GD138" i="6"/>
  <c r="FJ138" i="6"/>
  <c r="IC138" i="6"/>
  <c r="GW138" i="6"/>
  <c r="GG138" i="6"/>
  <c r="EW138" i="6"/>
  <c r="IF138" i="6"/>
  <c r="GZ138" i="6"/>
  <c r="GJ138" i="6"/>
  <c r="FD138" i="6"/>
  <c r="II138" i="6"/>
  <c r="HC138" i="6"/>
  <c r="FG138" i="6"/>
  <c r="IL138" i="6"/>
  <c r="IS138" i="6" s="1"/>
  <c r="HF138" i="6"/>
  <c r="FF138" i="6"/>
  <c r="HY138" i="6"/>
  <c r="HI138" i="6"/>
  <c r="GC138" i="6"/>
  <c r="FI138" i="6"/>
  <c r="IB138" i="6"/>
  <c r="HL138" i="6"/>
  <c r="GF138" i="6"/>
  <c r="EZ138" i="6"/>
  <c r="IE138" i="6"/>
  <c r="GY138" i="6"/>
  <c r="GI138" i="6"/>
  <c r="FC138" i="6"/>
  <c r="IH138" i="6"/>
  <c r="HB138" i="6"/>
  <c r="FB138" i="6"/>
  <c r="IK138" i="6"/>
  <c r="IR138" i="6" s="1"/>
  <c r="HE138" i="6"/>
  <c r="FE138" i="6"/>
  <c r="IU138" i="6" s="1"/>
  <c r="HH138" i="6"/>
  <c r="GB138" i="6"/>
  <c r="FL138" i="6"/>
  <c r="IA138" i="6"/>
  <c r="HK138" i="6"/>
  <c r="GE138" i="6"/>
  <c r="FO138" i="6"/>
  <c r="EY138" i="6"/>
  <c r="ID138" i="6"/>
  <c r="GX138" i="6"/>
  <c r="GH138" i="6"/>
  <c r="EX138" i="6"/>
  <c r="IG138" i="6"/>
  <c r="IN138" i="6" s="1"/>
  <c r="HA138" i="6"/>
  <c r="FA138" i="6"/>
  <c r="IJ138" i="6"/>
  <c r="IQ138" i="6" s="1"/>
  <c r="HD138" i="6"/>
  <c r="FH138" i="6"/>
  <c r="IM138" i="6"/>
  <c r="IT138" i="6" s="1"/>
  <c r="HG138" i="6"/>
  <c r="FK138" i="6"/>
  <c r="GT138" i="6"/>
  <c r="FT138" i="6"/>
  <c r="HV138" i="6"/>
  <c r="GV138" i="6"/>
  <c r="HR138" i="6"/>
  <c r="GO138" i="6"/>
  <c r="GU138" i="6"/>
  <c r="GK138" i="6"/>
  <c r="FX138" i="6"/>
  <c r="HM138" i="6"/>
  <c r="HS138" i="6"/>
  <c r="GP138" i="6"/>
  <c r="FP138" i="6"/>
  <c r="GL138" i="6"/>
  <c r="FY138" i="6"/>
  <c r="HN138" i="6"/>
  <c r="FU138" i="6"/>
  <c r="HW138" i="6"/>
  <c r="HP138" i="6"/>
  <c r="GS138" i="6"/>
  <c r="HU138" i="6"/>
  <c r="HQ138" i="6"/>
  <c r="GA138" i="6"/>
  <c r="GM138" i="6"/>
  <c r="HO138" i="6"/>
  <c r="HX138" i="6"/>
  <c r="HT138" i="6"/>
  <c r="FW138" i="6"/>
  <c r="FS138" i="6"/>
  <c r="GR138" i="6"/>
  <c r="GN138" i="6"/>
  <c r="FQ138" i="6"/>
  <c r="FZ138" i="6"/>
  <c r="FV138" i="6"/>
  <c r="FR138" i="6"/>
  <c r="GQ138" i="6"/>
  <c r="IF71" i="6"/>
  <c r="GZ71" i="6"/>
  <c r="GJ71" i="6"/>
  <c r="FD71" i="6"/>
  <c r="IE71" i="6"/>
  <c r="GY71" i="6"/>
  <c r="GI71" i="6"/>
  <c r="FC71" i="6"/>
  <c r="ID71" i="6"/>
  <c r="GX71" i="6"/>
  <c r="GH71" i="6"/>
  <c r="EX71" i="6"/>
  <c r="IC71" i="6"/>
  <c r="GW71" i="6"/>
  <c r="GG71" i="6"/>
  <c r="EW71" i="6"/>
  <c r="GB71" i="6"/>
  <c r="FH71" i="6"/>
  <c r="IA71" i="6"/>
  <c r="HG71" i="6"/>
  <c r="FO71" i="6"/>
  <c r="FB71" i="6"/>
  <c r="HY71" i="6"/>
  <c r="HE71" i="6"/>
  <c r="FI71" i="6"/>
  <c r="IJ71" i="6"/>
  <c r="IQ71" i="6" s="1"/>
  <c r="HL71" i="6"/>
  <c r="EZ71" i="6"/>
  <c r="HC71" i="6"/>
  <c r="GE71" i="6"/>
  <c r="FK71" i="6"/>
  <c r="IP71" i="6"/>
  <c r="HJ71" i="6"/>
  <c r="HA71" i="6"/>
  <c r="GC71" i="6"/>
  <c r="FE71" i="6"/>
  <c r="IU71" i="6" s="1"/>
  <c r="IB71" i="6"/>
  <c r="HH71" i="6"/>
  <c r="FG71" i="6"/>
  <c r="HZ71" i="6"/>
  <c r="HF71" i="6"/>
  <c r="FJ71" i="6"/>
  <c r="FA71" i="6"/>
  <c r="IM71" i="6"/>
  <c r="IT71" i="6" s="1"/>
  <c r="EY71" i="6"/>
  <c r="FF71" i="6"/>
  <c r="HD71" i="6"/>
  <c r="HK71" i="6"/>
  <c r="IG71" i="6"/>
  <c r="IN71" i="6" s="1"/>
  <c r="GF71" i="6"/>
  <c r="HB71" i="6"/>
  <c r="IR71" i="6"/>
  <c r="FL71" i="6"/>
  <c r="GD71" i="6"/>
  <c r="HI71" i="6"/>
  <c r="IH71" i="6"/>
  <c r="IK71" i="6"/>
  <c r="IL71" i="6"/>
  <c r="IS71" i="6" s="1"/>
  <c r="FT71" i="6"/>
  <c r="FR71" i="6"/>
  <c r="GV71" i="6"/>
  <c r="FZ71" i="6"/>
  <c r="HW71" i="6"/>
  <c r="GN71" i="6"/>
  <c r="GA71" i="6"/>
  <c r="FY71" i="6"/>
  <c r="FW71" i="6"/>
  <c r="HO71" i="6"/>
  <c r="HM71" i="6"/>
  <c r="GM71" i="6"/>
  <c r="GK71" i="6"/>
  <c r="GP71" i="6"/>
  <c r="FP71" i="6"/>
  <c r="GL71" i="6"/>
  <c r="HX71" i="6"/>
  <c r="GO71" i="6"/>
  <c r="FS71" i="6"/>
  <c r="HR71" i="6"/>
  <c r="FV71" i="6"/>
  <c r="HQ71" i="6"/>
  <c r="GQ71" i="6"/>
  <c r="HN71" i="6"/>
  <c r="GT71" i="6"/>
  <c r="HU71" i="6"/>
  <c r="GS71" i="6"/>
  <c r="FQ71" i="6"/>
  <c r="GR71" i="6"/>
  <c r="HS71" i="6"/>
  <c r="FU71" i="6"/>
  <c r="HP71" i="6"/>
  <c r="HT71" i="6"/>
  <c r="FX71" i="6"/>
  <c r="GU71" i="6"/>
  <c r="HV71" i="6"/>
  <c r="HA120" i="6"/>
  <c r="HY120" i="6"/>
  <c r="HI120" i="6"/>
  <c r="GC120" i="6"/>
  <c r="EW120" i="6"/>
  <c r="FE120" i="6"/>
  <c r="IU120" i="6" s="1"/>
  <c r="FO120" i="6"/>
  <c r="IA120" i="6"/>
  <c r="HC120" i="6"/>
  <c r="II120" i="6"/>
  <c r="FI120" i="6"/>
  <c r="EY120" i="6"/>
  <c r="GE120" i="6"/>
  <c r="HK120" i="6"/>
  <c r="GW120" i="6"/>
  <c r="IC120" i="6"/>
  <c r="FG120" i="6"/>
  <c r="IK120" i="6"/>
  <c r="IL120" i="6"/>
  <c r="IS120" i="6" s="1"/>
  <c r="HF120" i="6"/>
  <c r="FF120" i="6"/>
  <c r="IN120" i="6"/>
  <c r="HH120" i="6"/>
  <c r="GB120" i="6"/>
  <c r="FL120" i="6"/>
  <c r="FC120" i="6"/>
  <c r="GI120" i="6"/>
  <c r="GG120" i="6"/>
  <c r="IH120" i="6"/>
  <c r="HB120" i="6"/>
  <c r="FB120" i="6"/>
  <c r="IJ120" i="6"/>
  <c r="IQ120" i="6" s="1"/>
  <c r="HD120" i="6"/>
  <c r="FH120" i="6"/>
  <c r="FK120" i="6"/>
  <c r="HE120" i="6"/>
  <c r="GX120" i="6"/>
  <c r="GZ120" i="6"/>
  <c r="IE120" i="6"/>
  <c r="ID120" i="6"/>
  <c r="IF120" i="6"/>
  <c r="GJ120" i="6"/>
  <c r="GY120" i="6"/>
  <c r="FA120" i="6"/>
  <c r="IP120" i="6"/>
  <c r="IO120" i="6" s="1"/>
  <c r="HZ120" i="6"/>
  <c r="HJ120" i="6"/>
  <c r="GD120" i="6"/>
  <c r="FJ120" i="6"/>
  <c r="IR120" i="6"/>
  <c r="IB120" i="6"/>
  <c r="HL120" i="6"/>
  <c r="GF120" i="6"/>
  <c r="EZ120" i="6"/>
  <c r="HG120" i="6"/>
  <c r="IM120" i="6"/>
  <c r="IT120" i="6" s="1"/>
  <c r="GH120" i="6"/>
  <c r="EX120" i="6"/>
  <c r="FD120" i="6"/>
  <c r="HQ120" i="6"/>
  <c r="GO120" i="6"/>
  <c r="HV120" i="6"/>
  <c r="GR120" i="6"/>
  <c r="GL120" i="6"/>
  <c r="FX120" i="6"/>
  <c r="FT120" i="6"/>
  <c r="FP120" i="6"/>
  <c r="HP120" i="6"/>
  <c r="FU120" i="6"/>
  <c r="GK120" i="6"/>
  <c r="HU120" i="6"/>
  <c r="GP120" i="6"/>
  <c r="HO120" i="6"/>
  <c r="FV120" i="6"/>
  <c r="GQ120" i="6"/>
  <c r="HM120" i="6"/>
  <c r="GA120" i="6"/>
  <c r="FS120" i="6"/>
  <c r="GU120" i="6"/>
  <c r="FQ120" i="6"/>
  <c r="FZ120" i="6"/>
  <c r="GM120" i="6"/>
  <c r="HT120" i="6"/>
  <c r="HW120" i="6"/>
  <c r="GT120" i="6"/>
  <c r="HS120" i="6"/>
  <c r="GS120" i="6"/>
  <c r="FW120" i="6"/>
  <c r="FY120" i="6"/>
  <c r="HX120" i="6"/>
  <c r="HR120" i="6"/>
  <c r="GN120" i="6"/>
  <c r="FR120" i="6"/>
  <c r="GV120" i="6"/>
  <c r="HN120" i="6"/>
  <c r="HY201" i="6"/>
  <c r="HI201" i="6"/>
  <c r="GC201" i="6"/>
  <c r="FI201" i="6"/>
  <c r="IB201" i="6"/>
  <c r="HL201" i="6"/>
  <c r="GF201" i="6"/>
  <c r="EZ201" i="6"/>
  <c r="IE201" i="6"/>
  <c r="GY201" i="6"/>
  <c r="GI201" i="6"/>
  <c r="FC201" i="6"/>
  <c r="IL201" i="6"/>
  <c r="HF201" i="6"/>
  <c r="FF201" i="6"/>
  <c r="IK201" i="6"/>
  <c r="IR201" i="6" s="1"/>
  <c r="HE201" i="6"/>
  <c r="FE201" i="6"/>
  <c r="IU201" i="6" s="1"/>
  <c r="HH201" i="6"/>
  <c r="GB201" i="6"/>
  <c r="FL201" i="6"/>
  <c r="IQ201" i="6"/>
  <c r="IA201" i="6"/>
  <c r="HK201" i="6"/>
  <c r="GE201" i="6"/>
  <c r="FO201" i="6"/>
  <c r="EY201" i="6"/>
  <c r="IH201" i="6"/>
  <c r="HB201" i="6"/>
  <c r="FB201" i="6"/>
  <c r="IS201" i="6"/>
  <c r="IC201" i="6"/>
  <c r="GW201" i="6"/>
  <c r="GG201" i="6"/>
  <c r="EW201" i="6"/>
  <c r="IF201" i="6"/>
  <c r="GZ201" i="6"/>
  <c r="GJ201" i="6"/>
  <c r="FD201" i="6"/>
  <c r="II201" i="6"/>
  <c r="IP201" i="6" s="1"/>
  <c r="IO201" i="6" s="1"/>
  <c r="HC201" i="6"/>
  <c r="FG201" i="6"/>
  <c r="HZ201" i="6"/>
  <c r="HJ201" i="6"/>
  <c r="GD201" i="6"/>
  <c r="FJ201" i="6"/>
  <c r="IG201" i="6"/>
  <c r="IN201" i="6" s="1"/>
  <c r="HD201" i="6"/>
  <c r="IM201" i="6"/>
  <c r="EX201" i="6"/>
  <c r="FA201" i="6"/>
  <c r="FK201" i="6"/>
  <c r="GX201" i="6"/>
  <c r="HA201" i="6"/>
  <c r="IJ201" i="6"/>
  <c r="HG201" i="6"/>
  <c r="IT201" i="6"/>
  <c r="GH201" i="6"/>
  <c r="FH201" i="6"/>
  <c r="ID201" i="6"/>
  <c r="GV201" i="6"/>
  <c r="HV201" i="6"/>
  <c r="GO201" i="6"/>
  <c r="GU201" i="6"/>
  <c r="HM201" i="6"/>
  <c r="HS201" i="6"/>
  <c r="FU201" i="6"/>
  <c r="GN201" i="6"/>
  <c r="HT201" i="6"/>
  <c r="FP201" i="6"/>
  <c r="GP201" i="6"/>
  <c r="FY201" i="6"/>
  <c r="HR201" i="6"/>
  <c r="FQ201" i="6"/>
  <c r="GM201" i="6"/>
  <c r="GA201" i="6"/>
  <c r="HW201" i="6"/>
  <c r="GQ201" i="6"/>
  <c r="HO201" i="6"/>
  <c r="FZ201" i="6"/>
  <c r="HX201" i="6"/>
  <c r="GL201" i="6"/>
  <c r="HP201" i="6"/>
  <c r="FW201" i="6"/>
  <c r="HN201" i="6"/>
  <c r="FX201" i="6"/>
  <c r="FR201" i="6"/>
  <c r="GS201" i="6"/>
  <c r="FS201" i="6"/>
  <c r="HU201" i="6"/>
  <c r="GR201" i="6"/>
  <c r="FV201" i="6"/>
  <c r="FT201" i="6"/>
  <c r="GT201" i="6"/>
  <c r="HQ201" i="6"/>
  <c r="GK201" i="6"/>
  <c r="IJ191" i="6"/>
  <c r="HD191" i="6"/>
  <c r="FH191" i="6"/>
  <c r="IM191" i="6"/>
  <c r="HG191" i="6"/>
  <c r="FK191" i="6"/>
  <c r="IT191" i="6"/>
  <c r="ID191" i="6"/>
  <c r="GX191" i="6"/>
  <c r="GH191" i="6"/>
  <c r="EX191" i="6"/>
  <c r="IG191" i="6"/>
  <c r="IN191" i="6" s="1"/>
  <c r="HA191" i="6"/>
  <c r="FA191" i="6"/>
  <c r="IF191" i="6"/>
  <c r="GZ191" i="6"/>
  <c r="GJ191" i="6"/>
  <c r="FD191" i="6"/>
  <c r="II191" i="6"/>
  <c r="HC191" i="6"/>
  <c r="FG191" i="6"/>
  <c r="IP191" i="6"/>
  <c r="HZ191" i="6"/>
  <c r="HJ191" i="6"/>
  <c r="GD191" i="6"/>
  <c r="FJ191" i="6"/>
  <c r="IS191" i="6"/>
  <c r="IC191" i="6"/>
  <c r="GW191" i="6"/>
  <c r="GG191" i="6"/>
  <c r="EW191" i="6"/>
  <c r="HH191" i="6"/>
  <c r="GB191" i="6"/>
  <c r="FL191" i="6"/>
  <c r="IQ191" i="6"/>
  <c r="IO191" i="6" s="1"/>
  <c r="IA191" i="6"/>
  <c r="HK191" i="6"/>
  <c r="GE191" i="6"/>
  <c r="FO191" i="6"/>
  <c r="EY191" i="6"/>
  <c r="IH191" i="6"/>
  <c r="HB191" i="6"/>
  <c r="FB191" i="6"/>
  <c r="IK191" i="6"/>
  <c r="HE191" i="6"/>
  <c r="FE191" i="6"/>
  <c r="IU191" i="6" s="1"/>
  <c r="HL191" i="6"/>
  <c r="EZ191" i="6"/>
  <c r="GI191" i="6"/>
  <c r="FF191" i="6"/>
  <c r="GY191" i="6"/>
  <c r="IE191" i="6"/>
  <c r="HF191" i="6"/>
  <c r="GC191" i="6"/>
  <c r="IB191" i="6"/>
  <c r="IL191" i="6"/>
  <c r="IR191" i="6"/>
  <c r="GF191" i="6"/>
  <c r="FC191" i="6"/>
  <c r="HY191" i="6"/>
  <c r="FI191" i="6"/>
  <c r="HI191" i="6"/>
  <c r="GN191" i="6"/>
  <c r="GA191" i="6"/>
  <c r="GK191" i="6"/>
  <c r="HS191" i="6"/>
  <c r="HM191" i="6"/>
  <c r="GU191" i="6"/>
  <c r="HU191" i="6"/>
  <c r="GS191" i="6"/>
  <c r="GP191" i="6"/>
  <c r="FX191" i="6"/>
  <c r="HN191" i="6"/>
  <c r="FU191" i="6"/>
  <c r="GM191" i="6"/>
  <c r="FQ191" i="6"/>
  <c r="HR191" i="6"/>
  <c r="GO191" i="6"/>
  <c r="GV191" i="6"/>
  <c r="FP191" i="6"/>
  <c r="HW191" i="6"/>
  <c r="FR191" i="6"/>
  <c r="HP191" i="6"/>
  <c r="FW191" i="6"/>
  <c r="HX191" i="6"/>
  <c r="GL191" i="6"/>
  <c r="FY191" i="6"/>
  <c r="FS191" i="6"/>
  <c r="FZ191" i="6"/>
  <c r="HT191" i="6"/>
  <c r="GQ191" i="6"/>
  <c r="HQ191" i="6"/>
  <c r="FT191" i="6"/>
  <c r="GT191" i="6"/>
  <c r="GR191" i="6"/>
  <c r="FV191" i="6"/>
  <c r="HV191" i="6"/>
  <c r="HO191" i="6"/>
  <c r="II68" i="6"/>
  <c r="II58" i="6"/>
  <c r="II59" i="6"/>
  <c r="IK52" i="6"/>
  <c r="IT128" i="6"/>
  <c r="ID128" i="6"/>
  <c r="GX128" i="6"/>
  <c r="GH128" i="6"/>
  <c r="EX128" i="6"/>
  <c r="IG128" i="6"/>
  <c r="HA128" i="6"/>
  <c r="FA128" i="6"/>
  <c r="IJ128" i="6"/>
  <c r="IQ128" i="6" s="1"/>
  <c r="HD128" i="6"/>
  <c r="FH128" i="6"/>
  <c r="IM128" i="6"/>
  <c r="HG128" i="6"/>
  <c r="FK128" i="6"/>
  <c r="IP128" i="6"/>
  <c r="HZ128" i="6"/>
  <c r="HJ128" i="6"/>
  <c r="GD128" i="6"/>
  <c r="FJ128" i="6"/>
  <c r="IC128" i="6"/>
  <c r="GW128" i="6"/>
  <c r="GG128" i="6"/>
  <c r="EW128" i="6"/>
  <c r="IF128" i="6"/>
  <c r="GZ128" i="6"/>
  <c r="GJ128" i="6"/>
  <c r="FD128" i="6"/>
  <c r="II128" i="6"/>
  <c r="HC128" i="6"/>
  <c r="FG128" i="6"/>
  <c r="IH128" i="6"/>
  <c r="HB128" i="6"/>
  <c r="FB128" i="6"/>
  <c r="IK128" i="6"/>
  <c r="HE128" i="6"/>
  <c r="FE128" i="6"/>
  <c r="IU128" i="6" s="1"/>
  <c r="IN128" i="6"/>
  <c r="HH128" i="6"/>
  <c r="GB128" i="6"/>
  <c r="FL128" i="6"/>
  <c r="IA128" i="6"/>
  <c r="HK128" i="6"/>
  <c r="GE128" i="6"/>
  <c r="FO128" i="6"/>
  <c r="EY128" i="6"/>
  <c r="IL128" i="6"/>
  <c r="IS128" i="6" s="1"/>
  <c r="HI128" i="6"/>
  <c r="IR128" i="6"/>
  <c r="GF128" i="6"/>
  <c r="FC128" i="6"/>
  <c r="FF128" i="6"/>
  <c r="IB128" i="6"/>
  <c r="GY128" i="6"/>
  <c r="HF128" i="6"/>
  <c r="GC128" i="6"/>
  <c r="HL128" i="6"/>
  <c r="EZ128" i="6"/>
  <c r="GI128" i="6"/>
  <c r="HY128" i="6"/>
  <c r="FI128" i="6"/>
  <c r="IE128" i="6"/>
  <c r="HQ128" i="6"/>
  <c r="GN128" i="6"/>
  <c r="GA128" i="6"/>
  <c r="HP128" i="6"/>
  <c r="FW128" i="6"/>
  <c r="HU128" i="6"/>
  <c r="GR128" i="6"/>
  <c r="HV128" i="6"/>
  <c r="GV128" i="6"/>
  <c r="GK128" i="6"/>
  <c r="FX128" i="6"/>
  <c r="GT128" i="6"/>
  <c r="FT128" i="6"/>
  <c r="HR128" i="6"/>
  <c r="GO128" i="6"/>
  <c r="GU128" i="6"/>
  <c r="GS128" i="6"/>
  <c r="FS128" i="6"/>
  <c r="HN128" i="6"/>
  <c r="FU128" i="6"/>
  <c r="HW128" i="6"/>
  <c r="HM128" i="6"/>
  <c r="HS128" i="6"/>
  <c r="GL128" i="6"/>
  <c r="FY128" i="6"/>
  <c r="FZ128" i="6"/>
  <c r="FP128" i="6"/>
  <c r="FR128" i="6"/>
  <c r="HT128" i="6"/>
  <c r="GQ128" i="6"/>
  <c r="FQ128" i="6"/>
  <c r="GM128" i="6"/>
  <c r="FV128" i="6"/>
  <c r="HX128" i="6"/>
  <c r="HO128" i="6"/>
  <c r="GP128" i="6"/>
  <c r="IH150" i="6"/>
  <c r="HY202" i="6"/>
  <c r="HI202" i="6"/>
  <c r="GC202" i="6"/>
  <c r="FI202" i="6"/>
  <c r="IB202" i="6"/>
  <c r="HL202" i="6"/>
  <c r="GF202" i="6"/>
  <c r="EZ202" i="6"/>
  <c r="IE202" i="6"/>
  <c r="GY202" i="6"/>
  <c r="GI202" i="6"/>
  <c r="FC202" i="6"/>
  <c r="IL202" i="6"/>
  <c r="HF202" i="6"/>
  <c r="FF202" i="6"/>
  <c r="IK202" i="6"/>
  <c r="IR202" i="6" s="1"/>
  <c r="HE202" i="6"/>
  <c r="FE202" i="6"/>
  <c r="IU202" i="6" s="1"/>
  <c r="HH202" i="6"/>
  <c r="GB202" i="6"/>
  <c r="FL202" i="6"/>
  <c r="IA202" i="6"/>
  <c r="HK202" i="6"/>
  <c r="GE202" i="6"/>
  <c r="FO202" i="6"/>
  <c r="EY202" i="6"/>
  <c r="IH202" i="6"/>
  <c r="HB202" i="6"/>
  <c r="FB202" i="6"/>
  <c r="IG202" i="6"/>
  <c r="IN202" i="6" s="1"/>
  <c r="HA202" i="6"/>
  <c r="FA202" i="6"/>
  <c r="IJ202" i="6"/>
  <c r="IQ202" i="6" s="1"/>
  <c r="HD202" i="6"/>
  <c r="FH202" i="6"/>
  <c r="IM202" i="6"/>
  <c r="IT202" i="6" s="1"/>
  <c r="HG202" i="6"/>
  <c r="FK202" i="6"/>
  <c r="ID202" i="6"/>
  <c r="GX202" i="6"/>
  <c r="GH202" i="6"/>
  <c r="EX202" i="6"/>
  <c r="IS202" i="6"/>
  <c r="IC202" i="6"/>
  <c r="GW202" i="6"/>
  <c r="GG202" i="6"/>
  <c r="EW202" i="6"/>
  <c r="IF202" i="6"/>
  <c r="GZ202" i="6"/>
  <c r="GJ202" i="6"/>
  <c r="FD202" i="6"/>
  <c r="II202" i="6"/>
  <c r="HC202" i="6"/>
  <c r="FG202" i="6"/>
  <c r="IP202" i="6"/>
  <c r="HZ202" i="6"/>
  <c r="HJ202" i="6"/>
  <c r="GD202" i="6"/>
  <c r="FJ202" i="6"/>
  <c r="GS202" i="6"/>
  <c r="FS202" i="6"/>
  <c r="HU202" i="6"/>
  <c r="GR202" i="6"/>
  <c r="FV202" i="6"/>
  <c r="HT202" i="6"/>
  <c r="GQ202" i="6"/>
  <c r="HM202" i="6"/>
  <c r="HS202" i="6"/>
  <c r="GV202" i="6"/>
  <c r="HV202" i="6"/>
  <c r="GO202" i="6"/>
  <c r="GU202" i="6"/>
  <c r="HQ202" i="6"/>
  <c r="GN202" i="6"/>
  <c r="GA202" i="6"/>
  <c r="FQ202" i="6"/>
  <c r="GM202" i="6"/>
  <c r="HO202" i="6"/>
  <c r="FZ202" i="6"/>
  <c r="HX202" i="6"/>
  <c r="GL202" i="6"/>
  <c r="FU202" i="6"/>
  <c r="HW202" i="6"/>
  <c r="FR202" i="6"/>
  <c r="FT202" i="6"/>
  <c r="GT202" i="6"/>
  <c r="FP202" i="6"/>
  <c r="GP202" i="6"/>
  <c r="FY202" i="6"/>
  <c r="HR202" i="6"/>
  <c r="GK202" i="6"/>
  <c r="FX202" i="6"/>
  <c r="HN202" i="6"/>
  <c r="HP202" i="6"/>
  <c r="FW202" i="6"/>
  <c r="IK207" i="6"/>
  <c r="HE207" i="6"/>
  <c r="FE207" i="6"/>
  <c r="IU207" i="6" s="1"/>
  <c r="IM207" i="6"/>
  <c r="HG207" i="6"/>
  <c r="FK207" i="6"/>
  <c r="HH207" i="6"/>
  <c r="GB207" i="6"/>
  <c r="IT207" i="6"/>
  <c r="GH207" i="6"/>
  <c r="FB207" i="6"/>
  <c r="FH207" i="6"/>
  <c r="HZ207" i="6"/>
  <c r="FF207" i="6"/>
  <c r="IG207" i="6"/>
  <c r="IN207" i="6" s="1"/>
  <c r="HA207" i="6"/>
  <c r="FA207" i="6"/>
  <c r="II207" i="6"/>
  <c r="HC207" i="6"/>
  <c r="FG207" i="6"/>
  <c r="IF207" i="6"/>
  <c r="GZ207" i="6"/>
  <c r="IL207" i="6"/>
  <c r="HF207" i="6"/>
  <c r="IR207" i="6"/>
  <c r="HL207" i="6"/>
  <c r="GF207" i="6"/>
  <c r="EZ207" i="6"/>
  <c r="EX207" i="6"/>
  <c r="HY207" i="6"/>
  <c r="HI207" i="6"/>
  <c r="GC207" i="6"/>
  <c r="FI207" i="6"/>
  <c r="IQ207" i="6"/>
  <c r="IA207" i="6"/>
  <c r="HK207" i="6"/>
  <c r="GE207" i="6"/>
  <c r="FO207" i="6"/>
  <c r="EY207" i="6"/>
  <c r="GJ207" i="6"/>
  <c r="FD207" i="6"/>
  <c r="FJ207" i="6"/>
  <c r="IB207" i="6"/>
  <c r="IH207" i="6"/>
  <c r="HB207" i="6"/>
  <c r="IC207" i="6"/>
  <c r="GY207" i="6"/>
  <c r="GX207" i="6"/>
  <c r="IS207" i="6"/>
  <c r="FC207" i="6"/>
  <c r="HD207" i="6"/>
  <c r="EW207" i="6"/>
  <c r="GI207" i="6"/>
  <c r="IP207" i="6"/>
  <c r="IO207" i="6" s="1"/>
  <c r="GG207" i="6"/>
  <c r="ID207" i="6"/>
  <c r="GW207" i="6"/>
  <c r="IE207" i="6"/>
  <c r="FL207" i="6"/>
  <c r="IJ207" i="6"/>
  <c r="HJ207" i="6"/>
  <c r="GD207" i="6"/>
  <c r="GO207" i="6"/>
  <c r="GA207" i="6"/>
  <c r="GT207" i="6"/>
  <c r="HS207" i="6"/>
  <c r="FZ207" i="6"/>
  <c r="GU207" i="6"/>
  <c r="GV207" i="6"/>
  <c r="HX207" i="6"/>
  <c r="FR207" i="6"/>
  <c r="FY207" i="6"/>
  <c r="HN207" i="6"/>
  <c r="HQ207" i="6"/>
  <c r="GM207" i="6"/>
  <c r="HR207" i="6"/>
  <c r="HP207" i="6"/>
  <c r="FP207" i="6"/>
  <c r="FX207" i="6"/>
  <c r="FS207" i="6"/>
  <c r="HU207" i="6"/>
  <c r="GQ207" i="6"/>
  <c r="GN207" i="6"/>
  <c r="FU207" i="6"/>
  <c r="FT207" i="6"/>
  <c r="GS207" i="6"/>
  <c r="GP207" i="6"/>
  <c r="FQ207" i="6"/>
  <c r="GR207" i="6"/>
  <c r="HW207" i="6"/>
  <c r="HT207" i="6"/>
  <c r="GK207" i="6"/>
  <c r="FW207" i="6"/>
  <c r="GL207" i="6"/>
  <c r="HV207" i="6"/>
  <c r="FV207" i="6"/>
  <c r="HM207" i="6"/>
  <c r="HO207" i="6"/>
  <c r="HH180" i="6"/>
  <c r="GB180" i="6"/>
  <c r="FL180" i="6"/>
  <c r="ID180" i="6"/>
  <c r="GX180" i="6"/>
  <c r="GH180" i="6"/>
  <c r="EX180" i="6"/>
  <c r="FG180" i="6"/>
  <c r="HY180" i="6"/>
  <c r="FE180" i="6"/>
  <c r="IU180" i="6" s="1"/>
  <c r="HE180" i="6"/>
  <c r="IE180" i="6"/>
  <c r="FA180" i="6"/>
  <c r="IJ180" i="6"/>
  <c r="HD180" i="6"/>
  <c r="FH180" i="6"/>
  <c r="HZ180" i="6"/>
  <c r="HJ180" i="6"/>
  <c r="GD180" i="6"/>
  <c r="FJ180" i="6"/>
  <c r="IQ180" i="6"/>
  <c r="HK180" i="6"/>
  <c r="GE180" i="6"/>
  <c r="EY180" i="6"/>
  <c r="EW180" i="6"/>
  <c r="FC180" i="6"/>
  <c r="GW180" i="6"/>
  <c r="IM180" i="6"/>
  <c r="IT180" i="6" s="1"/>
  <c r="IB180" i="6"/>
  <c r="HL180" i="6"/>
  <c r="GF180" i="6"/>
  <c r="EZ180" i="6"/>
  <c r="IH180" i="6"/>
  <c r="HB180" i="6"/>
  <c r="FB180" i="6"/>
  <c r="IA180" i="6"/>
  <c r="FO180" i="6"/>
  <c r="IG180" i="6"/>
  <c r="IN180" i="6" s="1"/>
  <c r="HA180" i="6"/>
  <c r="FI180" i="6"/>
  <c r="GI180" i="6"/>
  <c r="IC180" i="6"/>
  <c r="HG180" i="6"/>
  <c r="IF180" i="6"/>
  <c r="HF180" i="6"/>
  <c r="II180" i="6"/>
  <c r="IP180" i="6" s="1"/>
  <c r="HI180" i="6"/>
  <c r="GY180" i="6"/>
  <c r="FK180" i="6"/>
  <c r="FD180" i="6"/>
  <c r="HC180" i="6"/>
  <c r="GC180" i="6"/>
  <c r="IS180" i="6"/>
  <c r="GZ180" i="6"/>
  <c r="IL180" i="6"/>
  <c r="IK180" i="6"/>
  <c r="IR180" i="6" s="1"/>
  <c r="GG180" i="6"/>
  <c r="GJ180" i="6"/>
  <c r="FF180" i="6"/>
  <c r="HX180" i="6"/>
  <c r="HS180" i="6"/>
  <c r="HM180" i="6"/>
  <c r="FX180" i="6"/>
  <c r="GO180" i="6"/>
  <c r="FP180" i="6"/>
  <c r="GU180" i="6"/>
  <c r="FT180" i="6"/>
  <c r="FW180" i="6"/>
  <c r="GR180" i="6"/>
  <c r="GM180" i="6"/>
  <c r="GQ180" i="6"/>
  <c r="GT180" i="6"/>
  <c r="HO180" i="6"/>
  <c r="HR180" i="6"/>
  <c r="FU180" i="6"/>
  <c r="HP180" i="6"/>
  <c r="HV180" i="6"/>
  <c r="FR180" i="6"/>
  <c r="FS180" i="6"/>
  <c r="GN180" i="6"/>
  <c r="GK180" i="6"/>
  <c r="GV180" i="6"/>
  <c r="FV180" i="6"/>
  <c r="FQ180" i="6"/>
  <c r="FZ180" i="6"/>
  <c r="HW180" i="6"/>
  <c r="HN180" i="6"/>
  <c r="GS180" i="6"/>
  <c r="HT180" i="6"/>
  <c r="HQ180" i="6"/>
  <c r="GA180" i="6"/>
  <c r="GL180" i="6"/>
  <c r="HU180" i="6"/>
  <c r="GP180" i="6"/>
  <c r="FY180" i="6"/>
  <c r="IG101" i="6"/>
  <c r="HA101" i="6"/>
  <c r="FA101" i="6"/>
  <c r="IJ101" i="6"/>
  <c r="HD101" i="6"/>
  <c r="FH101" i="6"/>
  <c r="IM101" i="6"/>
  <c r="HG101" i="6"/>
  <c r="FK101" i="6"/>
  <c r="IT101" i="6"/>
  <c r="ID101" i="6"/>
  <c r="GX101" i="6"/>
  <c r="GH101" i="6"/>
  <c r="EX101" i="6"/>
  <c r="IC101" i="6"/>
  <c r="GW101" i="6"/>
  <c r="GG101" i="6"/>
  <c r="EW101" i="6"/>
  <c r="IF101" i="6"/>
  <c r="GZ101" i="6"/>
  <c r="GJ101" i="6"/>
  <c r="FD101" i="6"/>
  <c r="II101" i="6"/>
  <c r="HC101" i="6"/>
  <c r="FG101" i="6"/>
  <c r="IP101" i="6"/>
  <c r="HZ101" i="6"/>
  <c r="HJ101" i="6"/>
  <c r="GD101" i="6"/>
  <c r="FJ101" i="6"/>
  <c r="IK101" i="6"/>
  <c r="IR101" i="6" s="1"/>
  <c r="HE101" i="6"/>
  <c r="FE101" i="6"/>
  <c r="IU101" i="6" s="1"/>
  <c r="IN101" i="6"/>
  <c r="HH101" i="6"/>
  <c r="GB101" i="6"/>
  <c r="FL101" i="6"/>
  <c r="IQ101" i="6"/>
  <c r="IA101" i="6"/>
  <c r="HK101" i="6"/>
  <c r="GE101" i="6"/>
  <c r="FO101" i="6"/>
  <c r="EY101" i="6"/>
  <c r="IH101" i="6"/>
  <c r="HB101" i="6"/>
  <c r="FB101" i="6"/>
  <c r="HI101" i="6"/>
  <c r="GF101" i="6"/>
  <c r="FC101" i="6"/>
  <c r="IB101" i="6"/>
  <c r="GY101" i="6"/>
  <c r="IL101" i="6"/>
  <c r="IS101" i="6" s="1"/>
  <c r="GC101" i="6"/>
  <c r="HL101" i="6"/>
  <c r="EZ101" i="6"/>
  <c r="GI101" i="6"/>
  <c r="FF101" i="6"/>
  <c r="HY101" i="6"/>
  <c r="FI101" i="6"/>
  <c r="IE101" i="6"/>
  <c r="HF101" i="6"/>
  <c r="HQ101" i="6"/>
  <c r="GN101" i="6"/>
  <c r="GA101" i="6"/>
  <c r="FQ101" i="6"/>
  <c r="GM101" i="6"/>
  <c r="GO101" i="6"/>
  <c r="GU101" i="6"/>
  <c r="HO101" i="6"/>
  <c r="FZ101" i="6"/>
  <c r="GK101" i="6"/>
  <c r="FX101" i="6"/>
  <c r="HN101" i="6"/>
  <c r="HP101" i="6"/>
  <c r="FW101" i="6"/>
  <c r="FY101" i="6"/>
  <c r="HR101" i="6"/>
  <c r="GP101" i="6"/>
  <c r="HV101" i="6"/>
  <c r="HT101" i="6"/>
  <c r="GQ101" i="6"/>
  <c r="HM101" i="6"/>
  <c r="HS101" i="6"/>
  <c r="HU101" i="6"/>
  <c r="GR101" i="6"/>
  <c r="FV101" i="6"/>
  <c r="FP101" i="6"/>
  <c r="FS101" i="6"/>
  <c r="FU101" i="6"/>
  <c r="HW101" i="6"/>
  <c r="FR101" i="6"/>
  <c r="FT101" i="6"/>
  <c r="GT101" i="6"/>
  <c r="HX101" i="6"/>
  <c r="GL101" i="6"/>
  <c r="GS101" i="6"/>
  <c r="GV101" i="6"/>
  <c r="IF226" i="6"/>
  <c r="GZ226" i="6"/>
  <c r="GJ226" i="6"/>
  <c r="FD226" i="6"/>
  <c r="IE226" i="6"/>
  <c r="GY226" i="6"/>
  <c r="GI226" i="6"/>
  <c r="FC226" i="6"/>
  <c r="HZ226" i="6"/>
  <c r="HJ226" i="6"/>
  <c r="GD226" i="6"/>
  <c r="FJ226" i="6"/>
  <c r="HA226" i="6"/>
  <c r="FA226" i="6"/>
  <c r="IB226" i="6"/>
  <c r="HL226" i="6"/>
  <c r="GF226" i="6"/>
  <c r="EZ226" i="6"/>
  <c r="IA226" i="6"/>
  <c r="HK226" i="6"/>
  <c r="GE226" i="6"/>
  <c r="FO226" i="6"/>
  <c r="EY226" i="6"/>
  <c r="HF226" i="6"/>
  <c r="FF226" i="6"/>
  <c r="IC226" i="6"/>
  <c r="GW226" i="6"/>
  <c r="GG226" i="6"/>
  <c r="EW226" i="6"/>
  <c r="IK226" i="6"/>
  <c r="IR226" i="6" s="1"/>
  <c r="HD226" i="6"/>
  <c r="FH226" i="6"/>
  <c r="HC226" i="6"/>
  <c r="FG226" i="6"/>
  <c r="ID226" i="6"/>
  <c r="GX226" i="6"/>
  <c r="GH226" i="6"/>
  <c r="EX226" i="6"/>
  <c r="HE226" i="6"/>
  <c r="FE226" i="6"/>
  <c r="IU226" i="6" s="1"/>
  <c r="FK226" i="6"/>
  <c r="HI226" i="6"/>
  <c r="HY226" i="6"/>
  <c r="IP226" i="6"/>
  <c r="GB226" i="6"/>
  <c r="HG226" i="6"/>
  <c r="FI226" i="6"/>
  <c r="FL226" i="6"/>
  <c r="FB226" i="6"/>
  <c r="GC226" i="6"/>
  <c r="HH226" i="6"/>
  <c r="HB226" i="6"/>
  <c r="IM226" i="6"/>
  <c r="IT226" i="6" s="1"/>
  <c r="IG226" i="6"/>
  <c r="IN226" i="6" s="1"/>
  <c r="IJ226" i="6"/>
  <c r="IQ226" i="6" s="1"/>
  <c r="IL226" i="6"/>
  <c r="IS226" i="6" s="1"/>
  <c r="IH226" i="6"/>
  <c r="HP226" i="6"/>
  <c r="GT226" i="6"/>
  <c r="GV226" i="6"/>
  <c r="GP226" i="6"/>
  <c r="HT226" i="6"/>
  <c r="GM226" i="6"/>
  <c r="HU226" i="6"/>
  <c r="HW226" i="6"/>
  <c r="GA226" i="6"/>
  <c r="FT226" i="6"/>
  <c r="HQ226" i="6"/>
  <c r="FP226" i="6"/>
  <c r="FZ226" i="6"/>
  <c r="GN226" i="6"/>
  <c r="FW226" i="6"/>
  <c r="GO226" i="6"/>
  <c r="GL226" i="6"/>
  <c r="HX226" i="6"/>
  <c r="HO226" i="6"/>
  <c r="GK226" i="6"/>
  <c r="GU226" i="6"/>
  <c r="HM226" i="6"/>
  <c r="FX226" i="6"/>
  <c r="HN226" i="6"/>
  <c r="FY226" i="6"/>
  <c r="FV226" i="6"/>
  <c r="GQ226" i="6"/>
  <c r="FS226" i="6"/>
  <c r="HS226" i="6"/>
  <c r="HR226" i="6"/>
  <c r="FU226" i="6"/>
  <c r="FR226" i="6"/>
  <c r="HV226" i="6"/>
  <c r="GR226" i="6"/>
  <c r="FQ226" i="6"/>
  <c r="GS226" i="6"/>
  <c r="IH175" i="6"/>
  <c r="HB175" i="6"/>
  <c r="FB175" i="6"/>
  <c r="II175" i="6"/>
  <c r="FA175" i="6"/>
  <c r="FE175" i="6"/>
  <c r="IU175" i="6" s="1"/>
  <c r="IE175" i="6"/>
  <c r="HA175" i="6"/>
  <c r="EW175" i="6"/>
  <c r="IG175" i="6"/>
  <c r="HE175" i="6"/>
  <c r="GC175" i="6"/>
  <c r="EZ175" i="6"/>
  <c r="ID175" i="6"/>
  <c r="GX175" i="6"/>
  <c r="GH175" i="6"/>
  <c r="EX175" i="6"/>
  <c r="IC175" i="6"/>
  <c r="HH175" i="6"/>
  <c r="IM175" i="6"/>
  <c r="IT175" i="6" s="1"/>
  <c r="HK175" i="6"/>
  <c r="GI175" i="6"/>
  <c r="EY175" i="6"/>
  <c r="FI175" i="6"/>
  <c r="IA175" i="6"/>
  <c r="GY175" i="6"/>
  <c r="IL175" i="6"/>
  <c r="HF175" i="6"/>
  <c r="FF175" i="6"/>
  <c r="IN175" i="6"/>
  <c r="GW175" i="6"/>
  <c r="GB175" i="6"/>
  <c r="FG175" i="6"/>
  <c r="HY175" i="6"/>
  <c r="IK175" i="6"/>
  <c r="HI175" i="6"/>
  <c r="GF175" i="6"/>
  <c r="FD175" i="6"/>
  <c r="IB175" i="6"/>
  <c r="GZ175" i="6"/>
  <c r="HL175" i="6"/>
  <c r="GJ175" i="6"/>
  <c r="FH175" i="6"/>
  <c r="HZ175" i="6"/>
  <c r="FJ175" i="6"/>
  <c r="GG175" i="6"/>
  <c r="FK175" i="6"/>
  <c r="FC175" i="6"/>
  <c r="HJ175" i="6"/>
  <c r="IS175" i="6"/>
  <c r="FL175" i="6"/>
  <c r="IR175" i="6"/>
  <c r="IJ175" i="6"/>
  <c r="IQ175" i="6" s="1"/>
  <c r="IF175" i="6"/>
  <c r="HG175" i="6"/>
  <c r="IP175" i="6"/>
  <c r="GD175" i="6"/>
  <c r="HC175" i="6"/>
  <c r="HD175" i="6"/>
  <c r="GE175" i="6"/>
  <c r="FO175" i="6"/>
  <c r="HR175" i="6"/>
  <c r="GR175" i="6"/>
  <c r="FY175" i="6"/>
  <c r="HN175" i="6"/>
  <c r="HW175" i="6"/>
  <c r="GK175" i="6"/>
  <c r="FZ175" i="6"/>
  <c r="FX175" i="6"/>
  <c r="HX175" i="6"/>
  <c r="GL175" i="6"/>
  <c r="FW175" i="6"/>
  <c r="HU175" i="6"/>
  <c r="FR175" i="6"/>
  <c r="GU175" i="6"/>
  <c r="FU175" i="6"/>
  <c r="HS175" i="6"/>
  <c r="GA175" i="6"/>
  <c r="HP175" i="6"/>
  <c r="FV175" i="6"/>
  <c r="HQ175" i="6"/>
  <c r="GS175" i="6"/>
  <c r="GM175" i="6"/>
  <c r="FS175" i="6"/>
  <c r="HV175" i="6"/>
  <c r="GV175" i="6"/>
  <c r="HT175" i="6"/>
  <c r="GQ175" i="6"/>
  <c r="HM175" i="6"/>
  <c r="HO175" i="6"/>
  <c r="GN175" i="6"/>
  <c r="GO175" i="6"/>
  <c r="GP175" i="6"/>
  <c r="FP175" i="6"/>
  <c r="FT175" i="6"/>
  <c r="FQ175" i="6"/>
  <c r="GT175" i="6"/>
  <c r="ID151" i="6"/>
  <c r="GX151" i="6"/>
  <c r="GH151" i="6"/>
  <c r="EX151" i="6"/>
  <c r="IF151" i="6"/>
  <c r="GZ151" i="6"/>
  <c r="GJ151" i="6"/>
  <c r="FD151" i="6"/>
  <c r="GY151" i="6"/>
  <c r="IE151" i="6"/>
  <c r="HY151" i="6"/>
  <c r="EY151" i="6"/>
  <c r="GE151" i="6"/>
  <c r="HK151" i="6"/>
  <c r="HE151" i="6"/>
  <c r="IK151" i="6"/>
  <c r="IT151" i="6"/>
  <c r="HZ151" i="6"/>
  <c r="HJ151" i="6"/>
  <c r="GD151" i="6"/>
  <c r="FJ151" i="6"/>
  <c r="IR151" i="6"/>
  <c r="IB151" i="6"/>
  <c r="HL151" i="6"/>
  <c r="GF151" i="6"/>
  <c r="EZ151" i="6"/>
  <c r="HG151" i="6"/>
  <c r="HA151" i="6"/>
  <c r="IG151" i="6"/>
  <c r="FG151" i="6"/>
  <c r="FA151" i="6"/>
  <c r="GG151" i="6"/>
  <c r="IN151" i="6"/>
  <c r="HH151" i="6"/>
  <c r="GB151" i="6"/>
  <c r="GC151" i="6"/>
  <c r="FO151" i="6"/>
  <c r="FL151" i="6"/>
  <c r="HI151" i="6"/>
  <c r="FI151" i="6"/>
  <c r="IH151" i="6"/>
  <c r="HB151" i="6"/>
  <c r="FB151" i="6"/>
  <c r="IJ151" i="6"/>
  <c r="IQ151" i="6" s="1"/>
  <c r="IO151" i="6" s="1"/>
  <c r="HD151" i="6"/>
  <c r="FH151" i="6"/>
  <c r="FK151" i="6"/>
  <c r="FE151" i="6"/>
  <c r="IU151" i="6" s="1"/>
  <c r="HC151" i="6"/>
  <c r="II151" i="6"/>
  <c r="GW151" i="6"/>
  <c r="IC151" i="6"/>
  <c r="IP151" i="6"/>
  <c r="HF151" i="6"/>
  <c r="FF151" i="6"/>
  <c r="FC151" i="6"/>
  <c r="GI151" i="6"/>
  <c r="EW151" i="6"/>
  <c r="IA151" i="6"/>
  <c r="IL151" i="6"/>
  <c r="IS151" i="6" s="1"/>
  <c r="HP151" i="6"/>
  <c r="FY151" i="6"/>
  <c r="GA151" i="6"/>
  <c r="HM151" i="6"/>
  <c r="GO151" i="6"/>
  <c r="GL151" i="6"/>
  <c r="FX151" i="6"/>
  <c r="HQ151" i="6"/>
  <c r="GR151" i="6"/>
  <c r="FT151" i="6"/>
  <c r="GT151" i="6"/>
  <c r="FU151" i="6"/>
  <c r="HV151" i="6"/>
  <c r="FZ151" i="6"/>
  <c r="FV151" i="6"/>
  <c r="GQ151" i="6"/>
  <c r="FW151" i="6"/>
  <c r="HU151" i="6"/>
  <c r="HN151" i="6"/>
  <c r="FS151" i="6"/>
  <c r="GV151" i="6"/>
  <c r="GM151" i="6"/>
  <c r="GP151" i="6"/>
  <c r="GU151" i="6"/>
  <c r="HT151" i="6"/>
  <c r="HW151" i="6"/>
  <c r="FQ151" i="6"/>
  <c r="FR151" i="6"/>
  <c r="GS151" i="6"/>
  <c r="FP151" i="6"/>
  <c r="HS151" i="6"/>
  <c r="HO151" i="6"/>
  <c r="HR151" i="6"/>
  <c r="GN151" i="6"/>
  <c r="GK151" i="6"/>
  <c r="HX151" i="6"/>
  <c r="HZ149" i="6"/>
  <c r="HJ149" i="6"/>
  <c r="GD149" i="6"/>
  <c r="FJ149" i="6"/>
  <c r="HH149" i="6"/>
  <c r="GB149" i="6"/>
  <c r="FL149" i="6"/>
  <c r="FC149" i="6"/>
  <c r="GI149" i="6"/>
  <c r="HA149" i="6"/>
  <c r="IG149" i="6"/>
  <c r="FG149" i="6"/>
  <c r="FA149" i="6"/>
  <c r="GG149" i="6"/>
  <c r="IS149" i="6"/>
  <c r="IT149" i="6"/>
  <c r="HF149" i="6"/>
  <c r="FF149" i="6"/>
  <c r="IN149" i="6"/>
  <c r="HD149" i="6"/>
  <c r="FH149" i="6"/>
  <c r="FK149" i="6"/>
  <c r="EW149" i="6"/>
  <c r="GC149" i="6"/>
  <c r="HI149" i="6"/>
  <c r="FO149" i="6"/>
  <c r="IA149" i="6"/>
  <c r="FI149" i="6"/>
  <c r="FB149" i="6"/>
  <c r="IF149" i="6"/>
  <c r="GZ149" i="6"/>
  <c r="IE149" i="6"/>
  <c r="II149" i="6"/>
  <c r="IC149" i="6"/>
  <c r="HB149" i="6"/>
  <c r="ID149" i="6"/>
  <c r="GX149" i="6"/>
  <c r="GH149" i="6"/>
  <c r="EX149" i="6"/>
  <c r="IB149" i="6"/>
  <c r="HL149" i="6"/>
  <c r="GF149" i="6"/>
  <c r="EZ149" i="6"/>
  <c r="HG149" i="6"/>
  <c r="HY149" i="6"/>
  <c r="EY149" i="6"/>
  <c r="GE149" i="6"/>
  <c r="HK149" i="6"/>
  <c r="IQ149" i="6"/>
  <c r="HE149" i="6"/>
  <c r="IK149" i="6"/>
  <c r="IR149" i="6" s="1"/>
  <c r="IP149" i="6"/>
  <c r="GJ149" i="6"/>
  <c r="FD149" i="6"/>
  <c r="GY149" i="6"/>
  <c r="FE149" i="6"/>
  <c r="IU149" i="6" s="1"/>
  <c r="HC149" i="6"/>
  <c r="GW149" i="6"/>
  <c r="IH149" i="6"/>
  <c r="IJ149" i="6"/>
  <c r="IL149" i="6"/>
  <c r="HX149" i="6"/>
  <c r="GM149" i="6"/>
  <c r="GP149" i="6"/>
  <c r="FX149" i="6"/>
  <c r="GO149" i="6"/>
  <c r="FT149" i="6"/>
  <c r="FQ149" i="6"/>
  <c r="FP149" i="6"/>
  <c r="FV149" i="6"/>
  <c r="GR149" i="6"/>
  <c r="HS149" i="6"/>
  <c r="FZ149" i="6"/>
  <c r="GQ149" i="6"/>
  <c r="HU149" i="6"/>
  <c r="FS149" i="6"/>
  <c r="HN149" i="6"/>
  <c r="GA149" i="6"/>
  <c r="HP149" i="6"/>
  <c r="GT149" i="6"/>
  <c r="FU149" i="6"/>
  <c r="HV149" i="6"/>
  <c r="GN149" i="6"/>
  <c r="GU149" i="6"/>
  <c r="GL149" i="6"/>
  <c r="FW149" i="6"/>
  <c r="GV149" i="6"/>
  <c r="FY149" i="6"/>
  <c r="HO149" i="6"/>
  <c r="HM149" i="6"/>
  <c r="HT149" i="6"/>
  <c r="HW149" i="6"/>
  <c r="HR149" i="6"/>
  <c r="GK149" i="6"/>
  <c r="FR149" i="6"/>
  <c r="GS149" i="6"/>
  <c r="HQ149" i="6"/>
  <c r="IJ241" i="6"/>
  <c r="IQ241" i="6" s="1"/>
  <c r="HD241" i="6"/>
  <c r="FH241" i="6"/>
  <c r="IK241" i="6"/>
  <c r="EX241" i="6"/>
  <c r="ID241" i="6"/>
  <c r="HI241" i="6"/>
  <c r="HB241" i="6"/>
  <c r="GG241" i="6"/>
  <c r="FK241" i="6"/>
  <c r="HK241" i="6"/>
  <c r="IA241" i="6"/>
  <c r="IF241" i="6"/>
  <c r="GZ241" i="6"/>
  <c r="GJ241" i="6"/>
  <c r="FD241" i="6"/>
  <c r="IE241" i="6"/>
  <c r="HJ241" i="6"/>
  <c r="HY241" i="6"/>
  <c r="HC241" i="6"/>
  <c r="GH241" i="6"/>
  <c r="FG241" i="6"/>
  <c r="IM241" i="6"/>
  <c r="IT241" i="6" s="1"/>
  <c r="GW241" i="6"/>
  <c r="FF241" i="6"/>
  <c r="HF241" i="6"/>
  <c r="HA241" i="6"/>
  <c r="FE241" i="6"/>
  <c r="IU241" i="6" s="1"/>
  <c r="IR241" i="6"/>
  <c r="IB241" i="6"/>
  <c r="HL241" i="6"/>
  <c r="GF241" i="6"/>
  <c r="EZ241" i="6"/>
  <c r="HZ241" i="6"/>
  <c r="HE241" i="6"/>
  <c r="GI241" i="6"/>
  <c r="FI241" i="6"/>
  <c r="GX241" i="6"/>
  <c r="GC241" i="6"/>
  <c r="FB241" i="6"/>
  <c r="IH241" i="6"/>
  <c r="FA241" i="6"/>
  <c r="FJ241" i="6"/>
  <c r="HH241" i="6"/>
  <c r="GB241" i="6"/>
  <c r="FL241" i="6"/>
  <c r="IP241" i="6"/>
  <c r="GY241" i="6"/>
  <c r="GD241" i="6"/>
  <c r="FC241" i="6"/>
  <c r="II241" i="6"/>
  <c r="EW241" i="6"/>
  <c r="IC241" i="6"/>
  <c r="HG241" i="6"/>
  <c r="IG241" i="6"/>
  <c r="IN241" i="6" s="1"/>
  <c r="EY241" i="6"/>
  <c r="FO241" i="6"/>
  <c r="IL241" i="6"/>
  <c r="IS241" i="6" s="1"/>
  <c r="GE241" i="6"/>
  <c r="HO241" i="6"/>
  <c r="FR241" i="6"/>
  <c r="HP241" i="6"/>
  <c r="HR241" i="6"/>
  <c r="GV241" i="6"/>
  <c r="GQ241" i="6"/>
  <c r="HV241" i="6"/>
  <c r="HN241" i="6"/>
  <c r="FQ241" i="6"/>
  <c r="FX241" i="6"/>
  <c r="GM241" i="6"/>
  <c r="HQ241" i="6"/>
  <c r="FS241" i="6"/>
  <c r="FZ241" i="6"/>
  <c r="HM241" i="6"/>
  <c r="GK241" i="6"/>
  <c r="HU241" i="6"/>
  <c r="GL241" i="6"/>
  <c r="HT241" i="6"/>
  <c r="GT241" i="6"/>
  <c r="HW241" i="6"/>
  <c r="FT241" i="6"/>
  <c r="GA241" i="6"/>
  <c r="FP241" i="6"/>
  <c r="FV241" i="6"/>
  <c r="HX241" i="6"/>
  <c r="GS241" i="6"/>
  <c r="GN241" i="6"/>
  <c r="FY241" i="6"/>
  <c r="GU241" i="6"/>
  <c r="GO241" i="6"/>
  <c r="GP241" i="6"/>
  <c r="HS241" i="6"/>
  <c r="FU241" i="6"/>
  <c r="GR241" i="6"/>
  <c r="FW241" i="6"/>
  <c r="IL44" i="6"/>
  <c r="HF44" i="6"/>
  <c r="FF44" i="6"/>
  <c r="IM44" i="6"/>
  <c r="FE44" i="6"/>
  <c r="IU44" i="6" s="1"/>
  <c r="IF44" i="6"/>
  <c r="HK44" i="6"/>
  <c r="EY44" i="6"/>
  <c r="HY44" i="6"/>
  <c r="HD44" i="6"/>
  <c r="GI44" i="6"/>
  <c r="FH44" i="6"/>
  <c r="IN44" i="6"/>
  <c r="Q50" i="35" s="1"/>
  <c r="GW44" i="6"/>
  <c r="GB44" i="6"/>
  <c r="FG44" i="6"/>
  <c r="HB44" i="6"/>
  <c r="IG44" i="6"/>
  <c r="HL44" i="6"/>
  <c r="EZ44" i="6"/>
  <c r="IA44" i="6"/>
  <c r="GJ44" i="6"/>
  <c r="FO44" i="6"/>
  <c r="GC44" i="6"/>
  <c r="II44" i="6"/>
  <c r="IP44" i="6" s="1"/>
  <c r="R50" i="35" s="1"/>
  <c r="FA44" i="6"/>
  <c r="GZ44" i="6"/>
  <c r="IH44" i="6"/>
  <c r="FB44" i="6"/>
  <c r="HE44" i="6"/>
  <c r="GY44" i="6"/>
  <c r="FC44" i="6"/>
  <c r="FI44" i="6"/>
  <c r="IT44" i="6"/>
  <c r="V50" i="35" s="1"/>
  <c r="ID44" i="6"/>
  <c r="GX44" i="6"/>
  <c r="GH44" i="6"/>
  <c r="EX44" i="6"/>
  <c r="IB44" i="6"/>
  <c r="HG44" i="6"/>
  <c r="GE44" i="6"/>
  <c r="IJ44" i="6"/>
  <c r="IQ44" i="6" s="1"/>
  <c r="S50" i="35" s="1"/>
  <c r="EW44" i="6"/>
  <c r="IC44" i="6"/>
  <c r="HH44" i="6"/>
  <c r="HZ44" i="6"/>
  <c r="HJ44" i="6"/>
  <c r="GD44" i="6"/>
  <c r="FJ44" i="6"/>
  <c r="HA44" i="6"/>
  <c r="GF44" i="6"/>
  <c r="FK44" i="6"/>
  <c r="IK44" i="6"/>
  <c r="IR44" i="6" s="1"/>
  <c r="T50" i="35" s="1"/>
  <c r="FD44" i="6"/>
  <c r="IE44" i="6"/>
  <c r="HI44" i="6"/>
  <c r="IS44" i="6"/>
  <c r="U50" i="35" s="1"/>
  <c r="HC44" i="6"/>
  <c r="GG44" i="6"/>
  <c r="FL44" i="6"/>
  <c r="HV44" i="6"/>
  <c r="GV44" i="6"/>
  <c r="HS44" i="6"/>
  <c r="GR44" i="6"/>
  <c r="FU44" i="6"/>
  <c r="FR44" i="6"/>
  <c r="GS44" i="6"/>
  <c r="HW44" i="6"/>
  <c r="GN44" i="6"/>
  <c r="HQ44" i="6"/>
  <c r="FT44" i="6"/>
  <c r="HT44" i="6"/>
  <c r="GL44" i="6"/>
  <c r="HN44" i="6"/>
  <c r="HO44" i="6"/>
  <c r="GT44" i="6"/>
  <c r="FY44" i="6"/>
  <c r="HU44" i="6"/>
  <c r="GP44" i="6"/>
  <c r="GA44" i="6"/>
  <c r="FV44" i="6"/>
  <c r="FQ44" i="6"/>
  <c r="HM44" i="6"/>
  <c r="GK44" i="6"/>
  <c r="FX44" i="6"/>
  <c r="HP44" i="6"/>
  <c r="FS44" i="6"/>
  <c r="FZ44" i="6"/>
  <c r="GO44" i="6"/>
  <c r="GQ44" i="6"/>
  <c r="HR44" i="6"/>
  <c r="FW44" i="6"/>
  <c r="FP44" i="6"/>
  <c r="GM44" i="6"/>
  <c r="GU44" i="6"/>
  <c r="HX44" i="6"/>
  <c r="IJ231" i="6"/>
  <c r="IQ231" i="6" s="1"/>
  <c r="ID253" i="6"/>
  <c r="GX253" i="6"/>
  <c r="GH253" i="6"/>
  <c r="EX253" i="6"/>
  <c r="IF253" i="6"/>
  <c r="GZ253" i="6"/>
  <c r="GJ253" i="6"/>
  <c r="FD253" i="6"/>
  <c r="II253" i="6"/>
  <c r="IP253" i="6" s="1"/>
  <c r="HC253" i="6"/>
  <c r="FG253" i="6"/>
  <c r="HY253" i="6"/>
  <c r="EW253" i="6"/>
  <c r="FE253" i="6"/>
  <c r="IU253" i="6" s="1"/>
  <c r="GW253" i="6"/>
  <c r="HZ253" i="6"/>
  <c r="HJ253" i="6"/>
  <c r="GD253" i="6"/>
  <c r="FJ253" i="6"/>
  <c r="IR253" i="6"/>
  <c r="IB253" i="6"/>
  <c r="HL253" i="6"/>
  <c r="GF253" i="6"/>
  <c r="EZ253" i="6"/>
  <c r="IE253" i="6"/>
  <c r="GY253" i="6"/>
  <c r="GI253" i="6"/>
  <c r="FC253" i="6"/>
  <c r="HI253" i="6"/>
  <c r="IK253" i="6"/>
  <c r="HA253" i="6"/>
  <c r="IS253" i="6"/>
  <c r="GG253" i="6"/>
  <c r="IH253" i="6"/>
  <c r="HB253" i="6"/>
  <c r="FB253" i="6"/>
  <c r="IJ253" i="6"/>
  <c r="HD253" i="6"/>
  <c r="FH253" i="6"/>
  <c r="IM253" i="6"/>
  <c r="IT253" i="6" s="1"/>
  <c r="HG253" i="6"/>
  <c r="FK253" i="6"/>
  <c r="GC253" i="6"/>
  <c r="HE253" i="6"/>
  <c r="IG253" i="6"/>
  <c r="IN253" i="6" s="1"/>
  <c r="FA253" i="6"/>
  <c r="FF253" i="6"/>
  <c r="IA253" i="6"/>
  <c r="FO253" i="6"/>
  <c r="FI253" i="6"/>
  <c r="HF253" i="6"/>
  <c r="GB253" i="6"/>
  <c r="HK253" i="6"/>
  <c r="EY253" i="6"/>
  <c r="FL253" i="6"/>
  <c r="IC253" i="6"/>
  <c r="IL253" i="6"/>
  <c r="HH253" i="6"/>
  <c r="IQ253" i="6"/>
  <c r="GE253" i="6"/>
  <c r="HN253" i="6"/>
  <c r="HS253" i="6"/>
  <c r="HQ253" i="6"/>
  <c r="HO253" i="6"/>
  <c r="GL253" i="6"/>
  <c r="FX253" i="6"/>
  <c r="FU253" i="6"/>
  <c r="GK253" i="6"/>
  <c r="GS253" i="6"/>
  <c r="FT253" i="6"/>
  <c r="GO253" i="6"/>
  <c r="FP253" i="6"/>
  <c r="HR253" i="6"/>
  <c r="GN253" i="6"/>
  <c r="GA253" i="6"/>
  <c r="GR253" i="6"/>
  <c r="GU253" i="6"/>
  <c r="FQ253" i="6"/>
  <c r="FR253" i="6"/>
  <c r="GM253" i="6"/>
  <c r="GT253" i="6"/>
  <c r="FS253" i="6"/>
  <c r="FV253" i="6"/>
  <c r="HW253" i="6"/>
  <c r="HM253" i="6"/>
  <c r="GP253" i="6"/>
  <c r="FZ253" i="6"/>
  <c r="HP253" i="6"/>
  <c r="FW253" i="6"/>
  <c r="GV253" i="6"/>
  <c r="FY253" i="6"/>
  <c r="HT253" i="6"/>
  <c r="GQ253" i="6"/>
  <c r="HV253" i="6"/>
  <c r="HX253" i="6"/>
  <c r="HU253" i="6"/>
  <c r="HH217" i="6"/>
  <c r="GB217" i="6"/>
  <c r="FL217" i="6"/>
  <c r="FA217" i="6"/>
  <c r="IM217" i="6"/>
  <c r="GH217" i="6"/>
  <c r="HC217" i="6"/>
  <c r="HY217" i="6"/>
  <c r="EX217" i="6"/>
  <c r="IP217" i="6"/>
  <c r="FO217" i="6"/>
  <c r="HF217" i="6"/>
  <c r="IA217" i="6"/>
  <c r="IJ217" i="6"/>
  <c r="HD217" i="6"/>
  <c r="FH217" i="6"/>
  <c r="FF217" i="6"/>
  <c r="GW217" i="6"/>
  <c r="EW217" i="6"/>
  <c r="HI217" i="6"/>
  <c r="ID217" i="6"/>
  <c r="FC217" i="6"/>
  <c r="GD217" i="6"/>
  <c r="GY217" i="6"/>
  <c r="EY217" i="6"/>
  <c r="HK217" i="6"/>
  <c r="IG217" i="6"/>
  <c r="IN217" i="6" s="1"/>
  <c r="IB217" i="6"/>
  <c r="HL217" i="6"/>
  <c r="GF217" i="6"/>
  <c r="EZ217" i="6"/>
  <c r="HG217" i="6"/>
  <c r="IC217" i="6"/>
  <c r="FG217" i="6"/>
  <c r="GC217" i="6"/>
  <c r="GX217" i="6"/>
  <c r="IT217" i="6"/>
  <c r="HJ217" i="6"/>
  <c r="IE217" i="6"/>
  <c r="FJ217" i="6"/>
  <c r="GE217" i="6"/>
  <c r="HA217" i="6"/>
  <c r="GJ217" i="6"/>
  <c r="GG217" i="6"/>
  <c r="FB217" i="6"/>
  <c r="HE217" i="6"/>
  <c r="IF217" i="6"/>
  <c r="HB217" i="6"/>
  <c r="HZ217" i="6"/>
  <c r="GZ217" i="6"/>
  <c r="FE217" i="6"/>
  <c r="IU217" i="6" s="1"/>
  <c r="FD217" i="6"/>
  <c r="FI217" i="6"/>
  <c r="FK217" i="6"/>
  <c r="GI217" i="6"/>
  <c r="IQ217" i="6"/>
  <c r="IH217" i="6"/>
  <c r="IK217" i="6"/>
  <c r="IR217" i="6" s="1"/>
  <c r="IL217" i="6"/>
  <c r="IS217" i="6" s="1"/>
  <c r="GQ217" i="6"/>
  <c r="HO217" i="6"/>
  <c r="FX217" i="6"/>
  <c r="GM217" i="6"/>
  <c r="GV217" i="6"/>
  <c r="HS217" i="6"/>
  <c r="FZ217" i="6"/>
  <c r="HP217" i="6"/>
  <c r="HN217" i="6"/>
  <c r="HX217" i="6"/>
  <c r="HM217" i="6"/>
  <c r="GK217" i="6"/>
  <c r="GA217" i="6"/>
  <c r="HU217" i="6"/>
  <c r="FP217" i="6"/>
  <c r="FS217" i="6"/>
  <c r="FT217" i="6"/>
  <c r="HW217" i="6"/>
  <c r="GR217" i="6"/>
  <c r="FY217" i="6"/>
  <c r="HT217" i="6"/>
  <c r="HR217" i="6"/>
  <c r="FU217" i="6"/>
  <c r="FQ217" i="6"/>
  <c r="GO217" i="6"/>
  <c r="FW217" i="6"/>
  <c r="GS217" i="6"/>
  <c r="FV217" i="6"/>
  <c r="GT217" i="6"/>
  <c r="GN217" i="6"/>
  <c r="FR217" i="6"/>
  <c r="GP217" i="6"/>
  <c r="GL217" i="6"/>
  <c r="HV217" i="6"/>
  <c r="GU217" i="6"/>
  <c r="HQ217" i="6"/>
  <c r="ID170" i="6"/>
  <c r="GX170" i="6"/>
  <c r="GH170" i="6"/>
  <c r="EX170" i="6"/>
  <c r="IA170" i="6"/>
  <c r="HE170" i="6"/>
  <c r="GJ170" i="6"/>
  <c r="FO170" i="6"/>
  <c r="HL170" i="6"/>
  <c r="GI170" i="6"/>
  <c r="EZ170" i="6"/>
  <c r="FK170" i="6"/>
  <c r="IB170" i="6"/>
  <c r="GY170" i="6"/>
  <c r="HZ170" i="6"/>
  <c r="HJ170" i="6"/>
  <c r="GD170" i="6"/>
  <c r="FJ170" i="6"/>
  <c r="GZ170" i="6"/>
  <c r="GE170" i="6"/>
  <c r="FI170" i="6"/>
  <c r="IG170" i="6"/>
  <c r="IN170" i="6" s="1"/>
  <c r="HD170" i="6"/>
  <c r="GB170" i="6"/>
  <c r="FL170" i="6"/>
  <c r="IJ170" i="6"/>
  <c r="IQ170" i="6" s="1"/>
  <c r="HH170" i="6"/>
  <c r="GF170" i="6"/>
  <c r="FC170" i="6"/>
  <c r="IL170" i="6"/>
  <c r="IS170" i="6" s="1"/>
  <c r="HF170" i="6"/>
  <c r="FF170" i="6"/>
  <c r="IK170" i="6"/>
  <c r="IR170" i="6" s="1"/>
  <c r="FD170" i="6"/>
  <c r="HY170" i="6"/>
  <c r="GW170" i="6"/>
  <c r="IM170" i="6"/>
  <c r="IT170" i="6" s="1"/>
  <c r="HI170" i="6"/>
  <c r="GG170" i="6"/>
  <c r="FE170" i="6"/>
  <c r="IU170" i="6" s="1"/>
  <c r="IC170" i="6"/>
  <c r="HA170" i="6"/>
  <c r="FH170" i="6"/>
  <c r="IH170" i="6"/>
  <c r="HB170" i="6"/>
  <c r="FB170" i="6"/>
  <c r="IF170" i="6"/>
  <c r="HK170" i="6"/>
  <c r="EY170" i="6"/>
  <c r="FG170" i="6"/>
  <c r="IE170" i="6"/>
  <c r="HC170" i="6"/>
  <c r="EW170" i="6"/>
  <c r="II170" i="6"/>
  <c r="IP170" i="6" s="1"/>
  <c r="IO170" i="6" s="1"/>
  <c r="HG170" i="6"/>
  <c r="GC170" i="6"/>
  <c r="FA170" i="6"/>
  <c r="GV170" i="6"/>
  <c r="FW170" i="6"/>
  <c r="GN170" i="6"/>
  <c r="HV170" i="6"/>
  <c r="GU170" i="6"/>
  <c r="HM170" i="6"/>
  <c r="FV170" i="6"/>
  <c r="GQ170" i="6"/>
  <c r="FQ170" i="6"/>
  <c r="HN170" i="6"/>
  <c r="FS170" i="6"/>
  <c r="GT170" i="6"/>
  <c r="HT170" i="6"/>
  <c r="GP170" i="6"/>
  <c r="FY170" i="6"/>
  <c r="GK170" i="6"/>
  <c r="GO170" i="6"/>
  <c r="GA170" i="6"/>
  <c r="FR170" i="6"/>
  <c r="HO170" i="6"/>
  <c r="HU170" i="6"/>
  <c r="GR170" i="6"/>
  <c r="FZ170" i="6"/>
  <c r="FU170" i="6"/>
  <c r="HR170" i="6"/>
  <c r="FT170" i="6"/>
  <c r="HW170" i="6"/>
  <c r="HX170" i="6"/>
  <c r="GM170" i="6"/>
  <c r="HQ170" i="6"/>
  <c r="FP170" i="6"/>
  <c r="HP170" i="6"/>
  <c r="FX170" i="6"/>
  <c r="GL170" i="6"/>
  <c r="HS170" i="6"/>
  <c r="GS170" i="6"/>
  <c r="IF184" i="6"/>
  <c r="GZ184" i="6"/>
  <c r="GJ184" i="6"/>
  <c r="FD184" i="6"/>
  <c r="IA184" i="6"/>
  <c r="HK184" i="6"/>
  <c r="GE184" i="6"/>
  <c r="FO184" i="6"/>
  <c r="EY184" i="6"/>
  <c r="ID184" i="6"/>
  <c r="GX184" i="6"/>
  <c r="GH184" i="6"/>
  <c r="EX184" i="6"/>
  <c r="IC184" i="6"/>
  <c r="GW184" i="6"/>
  <c r="GG184" i="6"/>
  <c r="EW184" i="6"/>
  <c r="IB184" i="6"/>
  <c r="HL184" i="6"/>
  <c r="GF184" i="6"/>
  <c r="EZ184" i="6"/>
  <c r="HG184" i="6"/>
  <c r="FK184" i="6"/>
  <c r="HZ184" i="6"/>
  <c r="HJ184" i="6"/>
  <c r="GD184" i="6"/>
  <c r="FJ184" i="6"/>
  <c r="HY184" i="6"/>
  <c r="HI184" i="6"/>
  <c r="GC184" i="6"/>
  <c r="FI184" i="6"/>
  <c r="HD184" i="6"/>
  <c r="FH184" i="6"/>
  <c r="IE184" i="6"/>
  <c r="GY184" i="6"/>
  <c r="GI184" i="6"/>
  <c r="FC184" i="6"/>
  <c r="IH184" i="6"/>
  <c r="HB184" i="6"/>
  <c r="FB184" i="6"/>
  <c r="IK184" i="6"/>
  <c r="HA184" i="6"/>
  <c r="FA184" i="6"/>
  <c r="FL184" i="6"/>
  <c r="FF184" i="6"/>
  <c r="GB184" i="6"/>
  <c r="HH184" i="6"/>
  <c r="IQ184" i="6"/>
  <c r="HF184" i="6"/>
  <c r="IR184" i="6"/>
  <c r="HE184" i="6"/>
  <c r="FG184" i="6"/>
  <c r="FE184" i="6"/>
  <c r="IU184" i="6" s="1"/>
  <c r="HC184" i="6"/>
  <c r="IL184" i="6"/>
  <c r="IS184" i="6" s="1"/>
  <c r="II184" i="6"/>
  <c r="IP184" i="6" s="1"/>
  <c r="IO184" i="6" s="1"/>
  <c r="IG184" i="6"/>
  <c r="IN184" i="6" s="1"/>
  <c r="IM184" i="6"/>
  <c r="IT184" i="6" s="1"/>
  <c r="HN184" i="6"/>
  <c r="GV184" i="6"/>
  <c r="GA184" i="6"/>
  <c r="GN184" i="6"/>
  <c r="HR184" i="6"/>
  <c r="GK184" i="6"/>
  <c r="HV184" i="6"/>
  <c r="FY184" i="6"/>
  <c r="HU184" i="6"/>
  <c r="HP184" i="6"/>
  <c r="FR184" i="6"/>
  <c r="FP184" i="6"/>
  <c r="GT184" i="6"/>
  <c r="FX184" i="6"/>
  <c r="GL184" i="6"/>
  <c r="FU184" i="6"/>
  <c r="GO184" i="6"/>
  <c r="GR184" i="6"/>
  <c r="FT184" i="6"/>
  <c r="HM184" i="6"/>
  <c r="HW184" i="6"/>
  <c r="GS184" i="6"/>
  <c r="HO184" i="6"/>
  <c r="FV184" i="6"/>
  <c r="HX184" i="6"/>
  <c r="FZ184" i="6"/>
  <c r="HS184" i="6"/>
  <c r="GU184" i="6"/>
  <c r="FQ184" i="6"/>
  <c r="GQ184" i="6"/>
  <c r="HT184" i="6"/>
  <c r="FS184" i="6"/>
  <c r="HQ184" i="6"/>
  <c r="GM184" i="6"/>
  <c r="FW184" i="6"/>
  <c r="GP184" i="6"/>
  <c r="IF70" i="6"/>
  <c r="GZ70" i="6"/>
  <c r="GJ70" i="6"/>
  <c r="FD70" i="6"/>
  <c r="IA70" i="6"/>
  <c r="HK70" i="6"/>
  <c r="GE70" i="6"/>
  <c r="FO70" i="6"/>
  <c r="EY70" i="6"/>
  <c r="HZ70" i="6"/>
  <c r="HJ70" i="6"/>
  <c r="GD70" i="6"/>
  <c r="FJ70" i="6"/>
  <c r="HE70" i="6"/>
  <c r="FE70" i="6"/>
  <c r="IU70" i="6" s="1"/>
  <c r="IB70" i="6"/>
  <c r="HL70" i="6"/>
  <c r="GF70" i="6"/>
  <c r="EZ70" i="6"/>
  <c r="HG70" i="6"/>
  <c r="FK70" i="6"/>
  <c r="HF70" i="6"/>
  <c r="FF70" i="6"/>
  <c r="HA70" i="6"/>
  <c r="FA70" i="6"/>
  <c r="HD70" i="6"/>
  <c r="FH70" i="6"/>
  <c r="IE70" i="6"/>
  <c r="GY70" i="6"/>
  <c r="GI70" i="6"/>
  <c r="FC70" i="6"/>
  <c r="ID70" i="6"/>
  <c r="GX70" i="6"/>
  <c r="GH70" i="6"/>
  <c r="EX70" i="6"/>
  <c r="HY70" i="6"/>
  <c r="HI70" i="6"/>
  <c r="GC70" i="6"/>
  <c r="FI70" i="6"/>
  <c r="FG70" i="6"/>
  <c r="EW70" i="6"/>
  <c r="GB70" i="6"/>
  <c r="HC70" i="6"/>
  <c r="IP70" i="6"/>
  <c r="GW70" i="6"/>
  <c r="FL70" i="6"/>
  <c r="FB70" i="6"/>
  <c r="GG70" i="6"/>
  <c r="HB70" i="6"/>
  <c r="HH70" i="6"/>
  <c r="IC70" i="6"/>
  <c r="IJ70" i="6"/>
  <c r="IQ70" i="6" s="1"/>
  <c r="IH70" i="6"/>
  <c r="IG70" i="6"/>
  <c r="IN70" i="6" s="1"/>
  <c r="IM70" i="6"/>
  <c r="IT70" i="6" s="1"/>
  <c r="IK70" i="6"/>
  <c r="IR70" i="6" s="1"/>
  <c r="IL70" i="6"/>
  <c r="IS70" i="6" s="1"/>
  <c r="GT70" i="6"/>
  <c r="GV70" i="6"/>
  <c r="GA70" i="6"/>
  <c r="HQ70" i="6"/>
  <c r="GN70" i="6"/>
  <c r="HN70" i="6"/>
  <c r="HS70" i="6"/>
  <c r="HX70" i="6"/>
  <c r="FQ70" i="6"/>
  <c r="HP70" i="6"/>
  <c r="HU70" i="6"/>
  <c r="FP70" i="6"/>
  <c r="HV70" i="6"/>
  <c r="GK70" i="6"/>
  <c r="FX70" i="6"/>
  <c r="FR70" i="6"/>
  <c r="GL70" i="6"/>
  <c r="GM70" i="6"/>
  <c r="FT70" i="6"/>
  <c r="GO70" i="6"/>
  <c r="HW70" i="6"/>
  <c r="GP70" i="6"/>
  <c r="FU70" i="6"/>
  <c r="HO70" i="6"/>
  <c r="GS70" i="6"/>
  <c r="HM70" i="6"/>
  <c r="HR70" i="6"/>
  <c r="GU70" i="6"/>
  <c r="FY70" i="6"/>
  <c r="GQ70" i="6"/>
  <c r="FZ70" i="6"/>
  <c r="HT70" i="6"/>
  <c r="FS70" i="6"/>
  <c r="GR70" i="6"/>
  <c r="FV70" i="6"/>
  <c r="FW70" i="6"/>
  <c r="FI50" i="6"/>
  <c r="HD50" i="6"/>
  <c r="FH50" i="6"/>
  <c r="HF50" i="6"/>
  <c r="FF50" i="6"/>
  <c r="FK50" i="6"/>
  <c r="GW50" i="6"/>
  <c r="IC50" i="6"/>
  <c r="IF50" i="6"/>
  <c r="GZ50" i="6"/>
  <c r="GJ50" i="6"/>
  <c r="FD50" i="6"/>
  <c r="IH50" i="6"/>
  <c r="HB50" i="6"/>
  <c r="FB50" i="6"/>
  <c r="GY50" i="6"/>
  <c r="IE50" i="6"/>
  <c r="HE50" i="6"/>
  <c r="IB50" i="6"/>
  <c r="HL50" i="6"/>
  <c r="GF50" i="6"/>
  <c r="EZ50" i="6"/>
  <c r="ID50" i="6"/>
  <c r="GX50" i="6"/>
  <c r="GH50" i="6"/>
  <c r="EX50" i="6"/>
  <c r="HG50" i="6"/>
  <c r="IM50" i="6"/>
  <c r="FL50" i="6"/>
  <c r="GI50" i="6"/>
  <c r="HA50" i="6"/>
  <c r="IG50" i="6"/>
  <c r="IN50" i="6" s="1"/>
  <c r="HC50" i="6"/>
  <c r="II50" i="6"/>
  <c r="IP50" i="6" s="1"/>
  <c r="HH50" i="6"/>
  <c r="IT50" i="6"/>
  <c r="GD50" i="6"/>
  <c r="EW50" i="6"/>
  <c r="GC50" i="6"/>
  <c r="HI50" i="6"/>
  <c r="EY50" i="6"/>
  <c r="GE50" i="6"/>
  <c r="HK50" i="6"/>
  <c r="GG50" i="6"/>
  <c r="IR50" i="6"/>
  <c r="GB50" i="6"/>
  <c r="HJ50" i="6"/>
  <c r="FC50" i="6"/>
  <c r="HY50" i="6"/>
  <c r="FO50" i="6"/>
  <c r="IA50" i="6"/>
  <c r="HZ50" i="6"/>
  <c r="FG50" i="6"/>
  <c r="FJ50" i="6"/>
  <c r="FE50" i="6"/>
  <c r="IU50" i="6" s="1"/>
  <c r="FA50" i="6"/>
  <c r="IL50" i="6"/>
  <c r="IS50" i="6" s="1"/>
  <c r="IJ50" i="6"/>
  <c r="IQ50" i="6" s="1"/>
  <c r="GN50" i="6"/>
  <c r="FZ50" i="6"/>
  <c r="HP50" i="6"/>
  <c r="FV50" i="6"/>
  <c r="FP50" i="6"/>
  <c r="HM50" i="6"/>
  <c r="FW50" i="6"/>
  <c r="GR50" i="6"/>
  <c r="GK50" i="6"/>
  <c r="GO50" i="6"/>
  <c r="FX50" i="6"/>
  <c r="GQ50" i="6"/>
  <c r="FT50" i="6"/>
  <c r="FS50" i="6"/>
  <c r="HN50" i="6"/>
  <c r="HX50" i="6"/>
  <c r="HO50" i="6"/>
  <c r="HQ50" i="6"/>
  <c r="HU50" i="6"/>
  <c r="HV50" i="6"/>
  <c r="HW50" i="6"/>
  <c r="HR50" i="6"/>
  <c r="FY50" i="6"/>
  <c r="FR50" i="6"/>
  <c r="GT50" i="6"/>
  <c r="GS50" i="6"/>
  <c r="GM50" i="6"/>
  <c r="HT50" i="6"/>
  <c r="GP50" i="6"/>
  <c r="FQ50" i="6"/>
  <c r="GL50" i="6"/>
  <c r="GV50" i="6"/>
  <c r="GA50" i="6"/>
  <c r="FU50" i="6"/>
  <c r="GU50" i="6"/>
  <c r="HS50" i="6"/>
  <c r="IF83" i="6"/>
  <c r="GZ83" i="6"/>
  <c r="GJ83" i="6"/>
  <c r="FD83" i="6"/>
  <c r="II83" i="6"/>
  <c r="HC83" i="6"/>
  <c r="FG83" i="6"/>
  <c r="IP83" i="6"/>
  <c r="HZ83" i="6"/>
  <c r="HJ83" i="6"/>
  <c r="GD83" i="6"/>
  <c r="FJ83" i="6"/>
  <c r="IC83" i="6"/>
  <c r="GW83" i="6"/>
  <c r="GG83" i="6"/>
  <c r="EW83" i="6"/>
  <c r="IB83" i="6"/>
  <c r="HL83" i="6"/>
  <c r="GF83" i="6"/>
  <c r="EZ83" i="6"/>
  <c r="IE83" i="6"/>
  <c r="GY83" i="6"/>
  <c r="GI83" i="6"/>
  <c r="FC83" i="6"/>
  <c r="IL83" i="6"/>
  <c r="IS83" i="6" s="1"/>
  <c r="HF83" i="6"/>
  <c r="FF83" i="6"/>
  <c r="HY83" i="6"/>
  <c r="HI83" i="6"/>
  <c r="GC83" i="6"/>
  <c r="FI83" i="6"/>
  <c r="HH83" i="6"/>
  <c r="GB83" i="6"/>
  <c r="FL83" i="6"/>
  <c r="IA83" i="6"/>
  <c r="HK83" i="6"/>
  <c r="GE83" i="6"/>
  <c r="FO83" i="6"/>
  <c r="EY83" i="6"/>
  <c r="IH83" i="6"/>
  <c r="HB83" i="6"/>
  <c r="FB83" i="6"/>
  <c r="IK83" i="6"/>
  <c r="IR83" i="6" s="1"/>
  <c r="HE83" i="6"/>
  <c r="FE83" i="6"/>
  <c r="IU83" i="6" s="1"/>
  <c r="FH83" i="6"/>
  <c r="ID83" i="6"/>
  <c r="HA83" i="6"/>
  <c r="HD83" i="6"/>
  <c r="IM83" i="6"/>
  <c r="EX83" i="6"/>
  <c r="GX83" i="6"/>
  <c r="IJ83" i="6"/>
  <c r="IQ83" i="6" s="1"/>
  <c r="IO83" i="6" s="1"/>
  <c r="HG83" i="6"/>
  <c r="IT83" i="6"/>
  <c r="GH83" i="6"/>
  <c r="FA83" i="6"/>
  <c r="FK83" i="6"/>
  <c r="IG83" i="6"/>
  <c r="IN83" i="6" s="1"/>
  <c r="GM83" i="6"/>
  <c r="FQ83" i="6"/>
  <c r="FS83" i="6"/>
  <c r="GS83" i="6"/>
  <c r="HR83" i="6"/>
  <c r="GO83" i="6"/>
  <c r="FR83" i="6"/>
  <c r="HW83" i="6"/>
  <c r="GN83" i="6"/>
  <c r="HP83" i="6"/>
  <c r="FW83" i="6"/>
  <c r="GV83" i="6"/>
  <c r="HV83" i="6"/>
  <c r="HX83" i="6"/>
  <c r="GL83" i="6"/>
  <c r="FY83" i="6"/>
  <c r="GA83" i="6"/>
  <c r="FU83" i="6"/>
  <c r="FT83" i="6"/>
  <c r="GT83" i="6"/>
  <c r="FP83" i="6"/>
  <c r="GP83" i="6"/>
  <c r="GR83" i="6"/>
  <c r="FV83" i="6"/>
  <c r="HT83" i="6"/>
  <c r="HN83" i="6"/>
  <c r="FX83" i="6"/>
  <c r="HS83" i="6"/>
  <c r="HM83" i="6"/>
  <c r="HO83" i="6"/>
  <c r="FZ83" i="6"/>
  <c r="GU83" i="6"/>
  <c r="HU83" i="6"/>
  <c r="GQ83" i="6"/>
  <c r="GK83" i="6"/>
  <c r="HQ83" i="6"/>
  <c r="IG40" i="6"/>
  <c r="IN40" i="6" s="1"/>
  <c r="Q46" i="35" s="1"/>
  <c r="IF84" i="6"/>
  <c r="GZ84" i="6"/>
  <c r="GJ84" i="6"/>
  <c r="FD84" i="6"/>
  <c r="II84" i="6"/>
  <c r="HC84" i="6"/>
  <c r="FG84" i="6"/>
  <c r="IP84" i="6"/>
  <c r="HZ84" i="6"/>
  <c r="HJ84" i="6"/>
  <c r="GD84" i="6"/>
  <c r="FJ84" i="6"/>
  <c r="IC84" i="6"/>
  <c r="GW84" i="6"/>
  <c r="GG84" i="6"/>
  <c r="EW84" i="6"/>
  <c r="IB84" i="6"/>
  <c r="HL84" i="6"/>
  <c r="GF84" i="6"/>
  <c r="EZ84" i="6"/>
  <c r="IE84" i="6"/>
  <c r="GY84" i="6"/>
  <c r="GI84" i="6"/>
  <c r="FC84" i="6"/>
  <c r="IL84" i="6"/>
  <c r="IS84" i="6" s="1"/>
  <c r="HF84" i="6"/>
  <c r="FF84" i="6"/>
  <c r="HY84" i="6"/>
  <c r="HI84" i="6"/>
  <c r="GC84" i="6"/>
  <c r="FI84" i="6"/>
  <c r="HH84" i="6"/>
  <c r="GB84" i="6"/>
  <c r="FL84" i="6"/>
  <c r="IA84" i="6"/>
  <c r="HK84" i="6"/>
  <c r="GE84" i="6"/>
  <c r="FO84" i="6"/>
  <c r="EY84" i="6"/>
  <c r="IH84" i="6"/>
  <c r="HB84" i="6"/>
  <c r="FB84" i="6"/>
  <c r="IK84" i="6"/>
  <c r="IR84" i="6" s="1"/>
  <c r="HE84" i="6"/>
  <c r="FE84" i="6"/>
  <c r="IU84" i="6" s="1"/>
  <c r="IJ84" i="6"/>
  <c r="IQ84" i="6" s="1"/>
  <c r="HG84" i="6"/>
  <c r="GH84" i="6"/>
  <c r="FA84" i="6"/>
  <c r="FH84" i="6"/>
  <c r="ID84" i="6"/>
  <c r="HA84" i="6"/>
  <c r="FK84" i="6"/>
  <c r="GX84" i="6"/>
  <c r="IG84" i="6"/>
  <c r="IN84" i="6" s="1"/>
  <c r="HD84" i="6"/>
  <c r="EX84" i="6"/>
  <c r="IM84" i="6"/>
  <c r="IT84" i="6" s="1"/>
  <c r="GM84" i="6"/>
  <c r="FQ84" i="6"/>
  <c r="FS84" i="6"/>
  <c r="GS84" i="6"/>
  <c r="HR84" i="6"/>
  <c r="GO84" i="6"/>
  <c r="HT84" i="6"/>
  <c r="HW84" i="6"/>
  <c r="GA84" i="6"/>
  <c r="HP84" i="6"/>
  <c r="FW84" i="6"/>
  <c r="GV84" i="6"/>
  <c r="HV84" i="6"/>
  <c r="HX84" i="6"/>
  <c r="GL84" i="6"/>
  <c r="FY84" i="6"/>
  <c r="GQ84" i="6"/>
  <c r="FU84" i="6"/>
  <c r="FT84" i="6"/>
  <c r="GT84" i="6"/>
  <c r="FP84" i="6"/>
  <c r="GP84" i="6"/>
  <c r="GR84" i="6"/>
  <c r="FV84" i="6"/>
  <c r="FX84" i="6"/>
  <c r="FR84" i="6"/>
  <c r="HN84" i="6"/>
  <c r="HS84" i="6"/>
  <c r="HM84" i="6"/>
  <c r="HO84" i="6"/>
  <c r="FZ84" i="6"/>
  <c r="GU84" i="6"/>
  <c r="HU84" i="6"/>
  <c r="HQ84" i="6"/>
  <c r="GN84" i="6"/>
  <c r="GK84" i="6"/>
  <c r="IB55" i="6"/>
  <c r="HL55" i="6"/>
  <c r="GF55" i="6"/>
  <c r="EZ55" i="6"/>
  <c r="IH55" i="6"/>
  <c r="HB55" i="6"/>
  <c r="FB55" i="6"/>
  <c r="IK55" i="6"/>
  <c r="IR55" i="6" s="1"/>
  <c r="HE55" i="6"/>
  <c r="FE55" i="6"/>
  <c r="IU55" i="6" s="1"/>
  <c r="FC55" i="6"/>
  <c r="IM55" i="6"/>
  <c r="HC55" i="6"/>
  <c r="HH55" i="6"/>
  <c r="GB55" i="6"/>
  <c r="FL55" i="6"/>
  <c r="IT55" i="6"/>
  <c r="ID55" i="6"/>
  <c r="GX55" i="6"/>
  <c r="GH55" i="6"/>
  <c r="EX55" i="6"/>
  <c r="IG55" i="6"/>
  <c r="IN55" i="6" s="1"/>
  <c r="HA55" i="6"/>
  <c r="FA55" i="6"/>
  <c r="GY55" i="6"/>
  <c r="GE55" i="6"/>
  <c r="FK55" i="6"/>
  <c r="IJ55" i="6"/>
  <c r="IQ55" i="6" s="1"/>
  <c r="HD55" i="6"/>
  <c r="FH55" i="6"/>
  <c r="HZ55" i="6"/>
  <c r="HJ55" i="6"/>
  <c r="GD55" i="6"/>
  <c r="FJ55" i="6"/>
  <c r="IC55" i="6"/>
  <c r="GW55" i="6"/>
  <c r="GG55" i="6"/>
  <c r="EW55" i="6"/>
  <c r="GI55" i="6"/>
  <c r="IA55" i="6"/>
  <c r="FO55" i="6"/>
  <c r="HG55" i="6"/>
  <c r="II55" i="6"/>
  <c r="IP55" i="6" s="1"/>
  <c r="IF55" i="6"/>
  <c r="GZ55" i="6"/>
  <c r="GJ55" i="6"/>
  <c r="FD55" i="6"/>
  <c r="IL55" i="6"/>
  <c r="IS55" i="6" s="1"/>
  <c r="HF55" i="6"/>
  <c r="FF55" i="6"/>
  <c r="HY55" i="6"/>
  <c r="HI55" i="6"/>
  <c r="GC55" i="6"/>
  <c r="FI55" i="6"/>
  <c r="IE55" i="6"/>
  <c r="HK55" i="6"/>
  <c r="EY55" i="6"/>
  <c r="FG55" i="6"/>
  <c r="HR55" i="6"/>
  <c r="GO55" i="6"/>
  <c r="GA55" i="6"/>
  <c r="FR55" i="6"/>
  <c r="HW55" i="6"/>
  <c r="FX55" i="6"/>
  <c r="FW55" i="6"/>
  <c r="GP55" i="6"/>
  <c r="GQ55" i="6"/>
  <c r="GL55" i="6"/>
  <c r="FY55" i="6"/>
  <c r="HX55" i="6"/>
  <c r="HQ55" i="6"/>
  <c r="GM55" i="6"/>
  <c r="GT55" i="6"/>
  <c r="HP55" i="6"/>
  <c r="FZ55" i="6"/>
  <c r="HS55" i="6"/>
  <c r="GV55" i="6"/>
  <c r="FV55" i="6"/>
  <c r="HO55" i="6"/>
  <c r="GR55" i="6"/>
  <c r="GK55" i="6"/>
  <c r="HT55" i="6"/>
  <c r="HM55" i="6"/>
  <c r="FT55" i="6"/>
  <c r="GS55" i="6"/>
  <c r="FP55" i="6"/>
  <c r="HU55" i="6"/>
  <c r="GU55" i="6"/>
  <c r="HN55" i="6"/>
  <c r="FU55" i="6"/>
  <c r="GN55" i="6"/>
  <c r="FQ55" i="6"/>
  <c r="HV55" i="6"/>
  <c r="FS55" i="6"/>
  <c r="II62" i="6"/>
  <c r="IB81" i="6"/>
  <c r="HL81" i="6"/>
  <c r="GF81" i="6"/>
  <c r="EZ81" i="6"/>
  <c r="IE81" i="6"/>
  <c r="GY81" i="6"/>
  <c r="GI81" i="6"/>
  <c r="FC81" i="6"/>
  <c r="IL81" i="6"/>
  <c r="HF81" i="6"/>
  <c r="FF81" i="6"/>
  <c r="HY81" i="6"/>
  <c r="HI81" i="6"/>
  <c r="GC81" i="6"/>
  <c r="FI81" i="6"/>
  <c r="HH81" i="6"/>
  <c r="GB81" i="6"/>
  <c r="FL81" i="6"/>
  <c r="IA81" i="6"/>
  <c r="HK81" i="6"/>
  <c r="GE81" i="6"/>
  <c r="FO81" i="6"/>
  <c r="EY81" i="6"/>
  <c r="IH81" i="6"/>
  <c r="HB81" i="6"/>
  <c r="FB81" i="6"/>
  <c r="IK81" i="6"/>
  <c r="IR81" i="6" s="1"/>
  <c r="HE81" i="6"/>
  <c r="FE81" i="6"/>
  <c r="IU81" i="6" s="1"/>
  <c r="IF81" i="6"/>
  <c r="GZ81" i="6"/>
  <c r="GJ81" i="6"/>
  <c r="FD81" i="6"/>
  <c r="II81" i="6"/>
  <c r="IP81" i="6" s="1"/>
  <c r="HC81" i="6"/>
  <c r="FG81" i="6"/>
  <c r="HZ81" i="6"/>
  <c r="HJ81" i="6"/>
  <c r="GD81" i="6"/>
  <c r="FJ81" i="6"/>
  <c r="IS81" i="6"/>
  <c r="IC81" i="6"/>
  <c r="GW81" i="6"/>
  <c r="GG81" i="6"/>
  <c r="EW81" i="6"/>
  <c r="FH81" i="6"/>
  <c r="ID81" i="6"/>
  <c r="HA81" i="6"/>
  <c r="HD81" i="6"/>
  <c r="IM81" i="6"/>
  <c r="EX81" i="6"/>
  <c r="FK81" i="6"/>
  <c r="GX81" i="6"/>
  <c r="IG81" i="6"/>
  <c r="IN81" i="6" s="1"/>
  <c r="HG81" i="6"/>
  <c r="FA81" i="6"/>
  <c r="IT81" i="6"/>
  <c r="IJ81" i="6"/>
  <c r="IQ81" i="6" s="1"/>
  <c r="GH81" i="6"/>
  <c r="HO81" i="6"/>
  <c r="FZ81" i="6"/>
  <c r="GU81" i="6"/>
  <c r="HU81" i="6"/>
  <c r="FT81" i="6"/>
  <c r="GT81" i="6"/>
  <c r="GQ81" i="6"/>
  <c r="GK81" i="6"/>
  <c r="FX81" i="6"/>
  <c r="FS81" i="6"/>
  <c r="GS81" i="6"/>
  <c r="HR81" i="6"/>
  <c r="GO81" i="6"/>
  <c r="HS81" i="6"/>
  <c r="HM81" i="6"/>
  <c r="FR81" i="6"/>
  <c r="GN81" i="6"/>
  <c r="HQ81" i="6"/>
  <c r="GV81" i="6"/>
  <c r="HV81" i="6"/>
  <c r="HX81" i="6"/>
  <c r="GL81" i="6"/>
  <c r="FY81" i="6"/>
  <c r="GM81" i="6"/>
  <c r="FQ81" i="6"/>
  <c r="GA81" i="6"/>
  <c r="HW81" i="6"/>
  <c r="FP81" i="6"/>
  <c r="GP81" i="6"/>
  <c r="GR81" i="6"/>
  <c r="FV81" i="6"/>
  <c r="HP81" i="6"/>
  <c r="FW81" i="6"/>
  <c r="HT81" i="6"/>
  <c r="HN81" i="6"/>
  <c r="FU81" i="6"/>
  <c r="HY100" i="6"/>
  <c r="HI100" i="6"/>
  <c r="GC100" i="6"/>
  <c r="FI100" i="6"/>
  <c r="IB100" i="6"/>
  <c r="HL100" i="6"/>
  <c r="GF100" i="6"/>
  <c r="EZ100" i="6"/>
  <c r="IE100" i="6"/>
  <c r="GY100" i="6"/>
  <c r="GI100" i="6"/>
  <c r="FC100" i="6"/>
  <c r="IL100" i="6"/>
  <c r="HF100" i="6"/>
  <c r="FF100" i="6"/>
  <c r="IK100" i="6"/>
  <c r="IR100" i="6" s="1"/>
  <c r="HE100" i="6"/>
  <c r="FE100" i="6"/>
  <c r="IU100" i="6" s="1"/>
  <c r="HH100" i="6"/>
  <c r="GB100" i="6"/>
  <c r="FL100" i="6"/>
  <c r="IA100" i="6"/>
  <c r="HK100" i="6"/>
  <c r="GE100" i="6"/>
  <c r="FO100" i="6"/>
  <c r="EY100" i="6"/>
  <c r="IH100" i="6"/>
  <c r="HB100" i="6"/>
  <c r="FB100" i="6"/>
  <c r="IG100" i="6"/>
  <c r="IN100" i="6" s="1"/>
  <c r="HA100" i="6"/>
  <c r="FA100" i="6"/>
  <c r="IJ100" i="6"/>
  <c r="IQ100" i="6" s="1"/>
  <c r="HD100" i="6"/>
  <c r="FH100" i="6"/>
  <c r="IM100" i="6"/>
  <c r="HG100" i="6"/>
  <c r="FK100" i="6"/>
  <c r="IT100" i="6"/>
  <c r="ID100" i="6"/>
  <c r="GX100" i="6"/>
  <c r="GH100" i="6"/>
  <c r="EX100" i="6"/>
  <c r="IS100" i="6"/>
  <c r="IC100" i="6"/>
  <c r="GW100" i="6"/>
  <c r="GG100" i="6"/>
  <c r="EW100" i="6"/>
  <c r="IF100" i="6"/>
  <c r="GZ100" i="6"/>
  <c r="GJ100" i="6"/>
  <c r="FD100" i="6"/>
  <c r="II100" i="6"/>
  <c r="HC100" i="6"/>
  <c r="FG100" i="6"/>
  <c r="IP100" i="6"/>
  <c r="IO100" i="6" s="1"/>
  <c r="HZ100" i="6"/>
  <c r="HJ100" i="6"/>
  <c r="GD100" i="6"/>
  <c r="FJ100" i="6"/>
  <c r="FP100" i="6"/>
  <c r="GP100" i="6"/>
  <c r="FY100" i="6"/>
  <c r="HR100" i="6"/>
  <c r="GK100" i="6"/>
  <c r="FX100" i="6"/>
  <c r="HN100" i="6"/>
  <c r="HP100" i="6"/>
  <c r="FW100" i="6"/>
  <c r="HO100" i="6"/>
  <c r="FZ100" i="6"/>
  <c r="HX100" i="6"/>
  <c r="GL100" i="6"/>
  <c r="FU100" i="6"/>
  <c r="HW100" i="6"/>
  <c r="FR100" i="6"/>
  <c r="FT100" i="6"/>
  <c r="GT100" i="6"/>
  <c r="GS100" i="6"/>
  <c r="FS100" i="6"/>
  <c r="HU100" i="6"/>
  <c r="GR100" i="6"/>
  <c r="FV100" i="6"/>
  <c r="HT100" i="6"/>
  <c r="GQ100" i="6"/>
  <c r="HM100" i="6"/>
  <c r="HS100" i="6"/>
  <c r="GV100" i="6"/>
  <c r="HV100" i="6"/>
  <c r="GO100" i="6"/>
  <c r="GU100" i="6"/>
  <c r="HQ100" i="6"/>
  <c r="GN100" i="6"/>
  <c r="GA100" i="6"/>
  <c r="FQ100" i="6"/>
  <c r="GM100" i="6"/>
  <c r="IH225" i="6"/>
  <c r="HY196" i="6"/>
  <c r="HI196" i="6"/>
  <c r="GC196" i="6"/>
  <c r="FI196" i="6"/>
  <c r="IB196" i="6"/>
  <c r="HL196" i="6"/>
  <c r="GF196" i="6"/>
  <c r="EZ196" i="6"/>
  <c r="IH196" i="6"/>
  <c r="HB196" i="6"/>
  <c r="FB196" i="6"/>
  <c r="HK196" i="6"/>
  <c r="EY196" i="6"/>
  <c r="FG196" i="6"/>
  <c r="GI196" i="6"/>
  <c r="IK196" i="6"/>
  <c r="IR196" i="6" s="1"/>
  <c r="HE196" i="6"/>
  <c r="FE196" i="6"/>
  <c r="IU196" i="6" s="1"/>
  <c r="HH196" i="6"/>
  <c r="GB196" i="6"/>
  <c r="FL196" i="6"/>
  <c r="ID196" i="6"/>
  <c r="GX196" i="6"/>
  <c r="GH196" i="6"/>
  <c r="EX196" i="6"/>
  <c r="IM196" i="6"/>
  <c r="IT196" i="6" s="1"/>
  <c r="HC196" i="6"/>
  <c r="IE196" i="6"/>
  <c r="IG196" i="6"/>
  <c r="IN196" i="6" s="1"/>
  <c r="HA196" i="6"/>
  <c r="FA196" i="6"/>
  <c r="IJ196" i="6"/>
  <c r="HD196" i="6"/>
  <c r="FH196" i="6"/>
  <c r="HZ196" i="6"/>
  <c r="HJ196" i="6"/>
  <c r="GD196" i="6"/>
  <c r="FJ196" i="6"/>
  <c r="IQ196" i="6"/>
  <c r="GE196" i="6"/>
  <c r="FK196" i="6"/>
  <c r="FC196" i="6"/>
  <c r="IC196" i="6"/>
  <c r="GW196" i="6"/>
  <c r="GG196" i="6"/>
  <c r="EW196" i="6"/>
  <c r="IF196" i="6"/>
  <c r="GZ196" i="6"/>
  <c r="GJ196" i="6"/>
  <c r="FD196" i="6"/>
  <c r="IL196" i="6"/>
  <c r="IS196" i="6" s="1"/>
  <c r="HF196" i="6"/>
  <c r="FF196" i="6"/>
  <c r="IA196" i="6"/>
  <c r="FO196" i="6"/>
  <c r="HG196" i="6"/>
  <c r="II196" i="6"/>
  <c r="IP196" i="6" s="1"/>
  <c r="IO196" i="6" s="1"/>
  <c r="GY196" i="6"/>
  <c r="FP196" i="6"/>
  <c r="GQ196" i="6"/>
  <c r="FY196" i="6"/>
  <c r="FR196" i="6"/>
  <c r="HQ196" i="6"/>
  <c r="GN196" i="6"/>
  <c r="GM196" i="6"/>
  <c r="HP196" i="6"/>
  <c r="FZ196" i="6"/>
  <c r="HR196" i="6"/>
  <c r="HS196" i="6"/>
  <c r="HX196" i="6"/>
  <c r="GU196" i="6"/>
  <c r="GK196" i="6"/>
  <c r="FX196" i="6"/>
  <c r="HO196" i="6"/>
  <c r="FT196" i="6"/>
  <c r="FW196" i="6"/>
  <c r="GS196" i="6"/>
  <c r="GL196" i="6"/>
  <c r="HU196" i="6"/>
  <c r="GR196" i="6"/>
  <c r="GA196" i="6"/>
  <c r="FU196" i="6"/>
  <c r="GT196" i="6"/>
  <c r="HM196" i="6"/>
  <c r="HV196" i="6"/>
  <c r="GV196" i="6"/>
  <c r="FV196" i="6"/>
  <c r="GO196" i="6"/>
  <c r="HN196" i="6"/>
  <c r="FS196" i="6"/>
  <c r="HT196" i="6"/>
  <c r="HW196" i="6"/>
  <c r="FQ196" i="6"/>
  <c r="GP196" i="6"/>
  <c r="HZ126" i="6"/>
  <c r="HJ126" i="6"/>
  <c r="GD126" i="6"/>
  <c r="FJ126" i="6"/>
  <c r="IC126" i="6"/>
  <c r="GW126" i="6"/>
  <c r="GG126" i="6"/>
  <c r="EW126" i="6"/>
  <c r="IF126" i="6"/>
  <c r="GZ126" i="6"/>
  <c r="GJ126" i="6"/>
  <c r="FD126" i="6"/>
  <c r="HC126" i="6"/>
  <c r="IE126" i="6"/>
  <c r="HK126" i="6"/>
  <c r="EY126" i="6"/>
  <c r="IL126" i="6"/>
  <c r="IS126" i="6" s="1"/>
  <c r="HF126" i="6"/>
  <c r="FF126" i="6"/>
  <c r="HY126" i="6"/>
  <c r="HI126" i="6"/>
  <c r="GC126" i="6"/>
  <c r="FI126" i="6"/>
  <c r="IB126" i="6"/>
  <c r="HL126" i="6"/>
  <c r="GF126" i="6"/>
  <c r="EZ126" i="6"/>
  <c r="FC126" i="6"/>
  <c r="IM126" i="6"/>
  <c r="IH126" i="6"/>
  <c r="HB126" i="6"/>
  <c r="FB126" i="6"/>
  <c r="IK126" i="6"/>
  <c r="IR126" i="6" s="1"/>
  <c r="HE126" i="6"/>
  <c r="FE126" i="6"/>
  <c r="IU126" i="6" s="1"/>
  <c r="HH126" i="6"/>
  <c r="GB126" i="6"/>
  <c r="FL126" i="6"/>
  <c r="II126" i="6"/>
  <c r="IP126" i="6" s="1"/>
  <c r="GY126" i="6"/>
  <c r="GE126" i="6"/>
  <c r="FK126" i="6"/>
  <c r="IT126" i="6"/>
  <c r="ID126" i="6"/>
  <c r="GX126" i="6"/>
  <c r="GH126" i="6"/>
  <c r="EX126" i="6"/>
  <c r="IG126" i="6"/>
  <c r="IN126" i="6" s="1"/>
  <c r="HA126" i="6"/>
  <c r="FA126" i="6"/>
  <c r="IJ126" i="6"/>
  <c r="IQ126" i="6" s="1"/>
  <c r="HD126" i="6"/>
  <c r="FH126" i="6"/>
  <c r="FG126" i="6"/>
  <c r="GI126" i="6"/>
  <c r="IA126" i="6"/>
  <c r="FO126" i="6"/>
  <c r="HG126" i="6"/>
  <c r="GT126" i="6"/>
  <c r="FT126" i="6"/>
  <c r="GP126" i="6"/>
  <c r="FP126" i="6"/>
  <c r="GA126" i="6"/>
  <c r="HU126" i="6"/>
  <c r="GR126" i="6"/>
  <c r="FR126" i="6"/>
  <c r="HT126" i="6"/>
  <c r="HM126" i="6"/>
  <c r="FS126" i="6"/>
  <c r="FZ126" i="6"/>
  <c r="GM126" i="6"/>
  <c r="HR126" i="6"/>
  <c r="GO126" i="6"/>
  <c r="FW126" i="6"/>
  <c r="HQ126" i="6"/>
  <c r="GN126" i="6"/>
  <c r="FQ126" i="6"/>
  <c r="GQ126" i="6"/>
  <c r="GS126" i="6"/>
  <c r="HO126" i="6"/>
  <c r="GL126" i="6"/>
  <c r="FY126" i="6"/>
  <c r="HW126" i="6"/>
  <c r="GK126" i="6"/>
  <c r="FX126" i="6"/>
  <c r="HP126" i="6"/>
  <c r="HV126" i="6"/>
  <c r="GV126" i="6"/>
  <c r="GU126" i="6"/>
  <c r="FV126" i="6"/>
  <c r="HX126" i="6"/>
  <c r="HN126" i="6"/>
  <c r="FU126" i="6"/>
  <c r="HS126" i="6"/>
  <c r="IB224" i="6"/>
  <c r="HL224" i="6"/>
  <c r="GF224" i="6"/>
  <c r="EZ224" i="6"/>
  <c r="IA224" i="6"/>
  <c r="HK224" i="6"/>
  <c r="GE224" i="6"/>
  <c r="FO224" i="6"/>
  <c r="EY224" i="6"/>
  <c r="HZ224" i="6"/>
  <c r="HJ224" i="6"/>
  <c r="GD224" i="6"/>
  <c r="FJ224" i="6"/>
  <c r="IS224" i="6"/>
  <c r="HE224" i="6"/>
  <c r="FE224" i="6"/>
  <c r="IU224" i="6" s="1"/>
  <c r="HH224" i="6"/>
  <c r="GB224" i="6"/>
  <c r="FL224" i="6"/>
  <c r="HG224" i="6"/>
  <c r="FK224" i="6"/>
  <c r="HF224" i="6"/>
  <c r="FF224" i="6"/>
  <c r="HA224" i="6"/>
  <c r="FA224" i="6"/>
  <c r="IF224" i="6"/>
  <c r="GZ224" i="6"/>
  <c r="GJ224" i="6"/>
  <c r="FD224" i="6"/>
  <c r="IE224" i="6"/>
  <c r="GY224" i="6"/>
  <c r="GI224" i="6"/>
  <c r="FC224" i="6"/>
  <c r="ID224" i="6"/>
  <c r="GX224" i="6"/>
  <c r="GH224" i="6"/>
  <c r="EX224" i="6"/>
  <c r="HY224" i="6"/>
  <c r="HI224" i="6"/>
  <c r="GC224" i="6"/>
  <c r="FI224" i="6"/>
  <c r="IN224" i="6"/>
  <c r="HC224" i="6"/>
  <c r="GW224" i="6"/>
  <c r="EW224" i="6"/>
  <c r="FH224" i="6"/>
  <c r="FB224" i="6"/>
  <c r="GG224" i="6"/>
  <c r="FG224" i="6"/>
  <c r="HD224" i="6"/>
  <c r="II224" i="6"/>
  <c r="IP224" i="6" s="1"/>
  <c r="HB224" i="6"/>
  <c r="IC224" i="6"/>
  <c r="IJ224" i="6"/>
  <c r="IQ224" i="6" s="1"/>
  <c r="IG224" i="6"/>
  <c r="IM224" i="6"/>
  <c r="IT224" i="6" s="1"/>
  <c r="IH224" i="6"/>
  <c r="IK224" i="6"/>
  <c r="IR224" i="6" s="1"/>
  <c r="GU224" i="6"/>
  <c r="FY224" i="6"/>
  <c r="GQ224" i="6"/>
  <c r="FZ224" i="6"/>
  <c r="HP224" i="6"/>
  <c r="HN224" i="6"/>
  <c r="FV224" i="6"/>
  <c r="HR224" i="6"/>
  <c r="HM224" i="6"/>
  <c r="GT224" i="6"/>
  <c r="HX224" i="6"/>
  <c r="GA224" i="6"/>
  <c r="HQ224" i="6"/>
  <c r="FT224" i="6"/>
  <c r="FR224" i="6"/>
  <c r="HS224" i="6"/>
  <c r="GN224" i="6"/>
  <c r="GL224" i="6"/>
  <c r="GV224" i="6"/>
  <c r="HU224" i="6"/>
  <c r="GR224" i="6"/>
  <c r="HV224" i="6"/>
  <c r="GK224" i="6"/>
  <c r="HO224" i="6"/>
  <c r="GS224" i="6"/>
  <c r="HT224" i="6"/>
  <c r="FW224" i="6"/>
  <c r="FP224" i="6"/>
  <c r="GO224" i="6"/>
  <c r="HW224" i="6"/>
  <c r="GP224" i="6"/>
  <c r="FU224" i="6"/>
  <c r="FS224" i="6"/>
  <c r="FX224" i="6"/>
  <c r="GM224" i="6"/>
  <c r="FQ224" i="6"/>
  <c r="IJ249" i="6"/>
  <c r="II249" i="6"/>
  <c r="HC249" i="6"/>
  <c r="FG249" i="6"/>
  <c r="IK249" i="6"/>
  <c r="HH249" i="6"/>
  <c r="IP249" i="6"/>
  <c r="HL249" i="6"/>
  <c r="EZ249" i="6"/>
  <c r="EX249" i="6"/>
  <c r="FH249" i="6"/>
  <c r="HD249" i="6"/>
  <c r="IF249" i="6"/>
  <c r="IE249" i="6"/>
  <c r="GY249" i="6"/>
  <c r="GI249" i="6"/>
  <c r="FC249" i="6"/>
  <c r="IC249" i="6"/>
  <c r="HB249" i="6"/>
  <c r="GG249" i="6"/>
  <c r="FL249" i="6"/>
  <c r="IH249" i="6"/>
  <c r="HF249" i="6"/>
  <c r="HJ249" i="6"/>
  <c r="FB249" i="6"/>
  <c r="GH249" i="6"/>
  <c r="IR249" i="6"/>
  <c r="IB249" i="6"/>
  <c r="IQ249" i="6"/>
  <c r="IA249" i="6"/>
  <c r="HK249" i="6"/>
  <c r="GE249" i="6"/>
  <c r="FO249" i="6"/>
  <c r="EY249" i="6"/>
  <c r="GW249" i="6"/>
  <c r="GB249" i="6"/>
  <c r="FF249" i="6"/>
  <c r="HZ249" i="6"/>
  <c r="HA249" i="6"/>
  <c r="GF249" i="6"/>
  <c r="FJ249" i="6"/>
  <c r="IG249" i="6"/>
  <c r="HE249" i="6"/>
  <c r="GJ249" i="6"/>
  <c r="FI249" i="6"/>
  <c r="GX249" i="6"/>
  <c r="IL249" i="6"/>
  <c r="EW249" i="6"/>
  <c r="IN249" i="6"/>
  <c r="IM249" i="6"/>
  <c r="IT249" i="6" s="1"/>
  <c r="HG249" i="6"/>
  <c r="FK249" i="6"/>
  <c r="IS249" i="6"/>
  <c r="FA249" i="6"/>
  <c r="FE249" i="6"/>
  <c r="IU249" i="6" s="1"/>
  <c r="HY249" i="6"/>
  <c r="GZ249" i="6"/>
  <c r="GD249" i="6"/>
  <c r="FD249" i="6"/>
  <c r="GC249" i="6"/>
  <c r="HI249" i="6"/>
  <c r="ID249" i="6"/>
  <c r="GM249" i="6"/>
  <c r="GP249" i="6"/>
  <c r="FY249" i="6"/>
  <c r="HO249" i="6"/>
  <c r="GO249" i="6"/>
  <c r="GU249" i="6"/>
  <c r="HW249" i="6"/>
  <c r="GR249" i="6"/>
  <c r="FZ249" i="6"/>
  <c r="FW249" i="6"/>
  <c r="FU249" i="6"/>
  <c r="FX249" i="6"/>
  <c r="FS249" i="6"/>
  <c r="FT249" i="6"/>
  <c r="HU249" i="6"/>
  <c r="GQ249" i="6"/>
  <c r="FV249" i="6"/>
  <c r="GS249" i="6"/>
  <c r="HT249" i="6"/>
  <c r="GL249" i="6"/>
  <c r="HQ249" i="6"/>
  <c r="GN249" i="6"/>
  <c r="GK249" i="6"/>
  <c r="HV249" i="6"/>
  <c r="HN249" i="6"/>
  <c r="GA249" i="6"/>
  <c r="HR249" i="6"/>
  <c r="HS249" i="6"/>
  <c r="FQ249" i="6"/>
  <c r="GT249" i="6"/>
  <c r="HP249" i="6"/>
  <c r="FP249" i="6"/>
  <c r="FR249" i="6"/>
  <c r="HX249" i="6"/>
  <c r="HM249" i="6"/>
  <c r="GV249" i="6"/>
  <c r="IK234" i="6"/>
  <c r="HE234" i="6"/>
  <c r="FE234" i="6"/>
  <c r="IU234" i="6" s="1"/>
  <c r="HH234" i="6"/>
  <c r="GB234" i="6"/>
  <c r="FL234" i="6"/>
  <c r="HK234" i="6"/>
  <c r="GE234" i="6"/>
  <c r="EY234" i="6"/>
  <c r="EX234" i="6"/>
  <c r="GI234" i="6"/>
  <c r="ID234" i="6"/>
  <c r="HF234" i="6"/>
  <c r="FK234" i="6"/>
  <c r="IG234" i="6"/>
  <c r="IN234" i="6" s="1"/>
  <c r="HA234" i="6"/>
  <c r="FA234" i="6"/>
  <c r="IJ234" i="6"/>
  <c r="IQ234" i="6" s="1"/>
  <c r="HD234" i="6"/>
  <c r="FH234" i="6"/>
  <c r="II234" i="6"/>
  <c r="IP234" i="6" s="1"/>
  <c r="IO234" i="6" s="1"/>
  <c r="HC234" i="6"/>
  <c r="HJ234" i="6"/>
  <c r="GD234" i="6"/>
  <c r="IE234" i="6"/>
  <c r="FB234" i="6"/>
  <c r="IM234" i="6"/>
  <c r="HG234" i="6"/>
  <c r="HY234" i="6"/>
  <c r="HI234" i="6"/>
  <c r="GC234" i="6"/>
  <c r="FI234" i="6"/>
  <c r="IR234" i="6"/>
  <c r="IB234" i="6"/>
  <c r="HL234" i="6"/>
  <c r="GF234" i="6"/>
  <c r="EZ234" i="6"/>
  <c r="FG234" i="6"/>
  <c r="HZ234" i="6"/>
  <c r="FF234" i="6"/>
  <c r="GY234" i="6"/>
  <c r="IT234" i="6"/>
  <c r="GH234" i="6"/>
  <c r="FJ234" i="6"/>
  <c r="GW234" i="6"/>
  <c r="IF234" i="6"/>
  <c r="FO234" i="6"/>
  <c r="GG234" i="6"/>
  <c r="FD234" i="6"/>
  <c r="IH234" i="6"/>
  <c r="FC234" i="6"/>
  <c r="IC234" i="6"/>
  <c r="GZ234" i="6"/>
  <c r="IA234" i="6"/>
  <c r="HB234" i="6"/>
  <c r="GX234" i="6"/>
  <c r="EW234" i="6"/>
  <c r="GJ234" i="6"/>
  <c r="IL234" i="6"/>
  <c r="IS234" i="6" s="1"/>
  <c r="HX234" i="6"/>
  <c r="FR234" i="6"/>
  <c r="FU234" i="6"/>
  <c r="FW234" i="6"/>
  <c r="GS234" i="6"/>
  <c r="GM234" i="6"/>
  <c r="FT234" i="6"/>
  <c r="GA234" i="6"/>
  <c r="FV234" i="6"/>
  <c r="HU234" i="6"/>
  <c r="GR234" i="6"/>
  <c r="GQ234" i="6"/>
  <c r="HT234" i="6"/>
  <c r="FS234" i="6"/>
  <c r="GV234" i="6"/>
  <c r="GT234" i="6"/>
  <c r="HO234" i="6"/>
  <c r="FQ234" i="6"/>
  <c r="GO234" i="6"/>
  <c r="HR234" i="6"/>
  <c r="HQ234" i="6"/>
  <c r="GN234" i="6"/>
  <c r="HN234" i="6"/>
  <c r="FP234" i="6"/>
  <c r="HV234" i="6"/>
  <c r="FZ234" i="6"/>
  <c r="HM234" i="6"/>
  <c r="GK234" i="6"/>
  <c r="HW234" i="6"/>
  <c r="FX234" i="6"/>
  <c r="HP234" i="6"/>
  <c r="FY234" i="6"/>
  <c r="GP234" i="6"/>
  <c r="GU234" i="6"/>
  <c r="GL234" i="6"/>
  <c r="HS234" i="6"/>
  <c r="IK208" i="6"/>
  <c r="HE208" i="6"/>
  <c r="FE208" i="6"/>
  <c r="IU208" i="6" s="1"/>
  <c r="HH208" i="6"/>
  <c r="GB208" i="6"/>
  <c r="FL208" i="6"/>
  <c r="IA208" i="6"/>
  <c r="HK208" i="6"/>
  <c r="GE208" i="6"/>
  <c r="FO208" i="6"/>
  <c r="EY208" i="6"/>
  <c r="FF208" i="6"/>
  <c r="GX208" i="6"/>
  <c r="GD208" i="6"/>
  <c r="IG208" i="6"/>
  <c r="IN208" i="6" s="1"/>
  <c r="HA208" i="6"/>
  <c r="FA208" i="6"/>
  <c r="IJ208" i="6"/>
  <c r="IQ208" i="6" s="1"/>
  <c r="HD208" i="6"/>
  <c r="FH208" i="6"/>
  <c r="IM208" i="6"/>
  <c r="HG208" i="6"/>
  <c r="FK208" i="6"/>
  <c r="IL208" i="6"/>
  <c r="HB208" i="6"/>
  <c r="IT208" i="6"/>
  <c r="GH208" i="6"/>
  <c r="HZ208" i="6"/>
  <c r="EX208" i="6"/>
  <c r="HY208" i="6"/>
  <c r="HI208" i="6"/>
  <c r="GC208" i="6"/>
  <c r="FI208" i="6"/>
  <c r="IR208" i="6"/>
  <c r="IB208" i="6"/>
  <c r="HL208" i="6"/>
  <c r="GF208" i="6"/>
  <c r="EZ208" i="6"/>
  <c r="IE208" i="6"/>
  <c r="GY208" i="6"/>
  <c r="GI208" i="6"/>
  <c r="FC208" i="6"/>
  <c r="HF208" i="6"/>
  <c r="IH208" i="6"/>
  <c r="FB208" i="6"/>
  <c r="GW208" i="6"/>
  <c r="IF208" i="6"/>
  <c r="HC208" i="6"/>
  <c r="IS208" i="6"/>
  <c r="GG208" i="6"/>
  <c r="FD208" i="6"/>
  <c r="FJ208" i="6"/>
  <c r="HJ208" i="6"/>
  <c r="IC208" i="6"/>
  <c r="GZ208" i="6"/>
  <c r="II208" i="6"/>
  <c r="IP208" i="6" s="1"/>
  <c r="IO208" i="6" s="1"/>
  <c r="EW208" i="6"/>
  <c r="GJ208" i="6"/>
  <c r="FG208" i="6"/>
  <c r="ID208" i="6"/>
  <c r="HX208" i="6"/>
  <c r="HR208" i="6"/>
  <c r="HT208" i="6"/>
  <c r="GQ208" i="6"/>
  <c r="GV208" i="6"/>
  <c r="FV208" i="6"/>
  <c r="HV208" i="6"/>
  <c r="FQ208" i="6"/>
  <c r="HS208" i="6"/>
  <c r="HU208" i="6"/>
  <c r="GR208" i="6"/>
  <c r="HQ208" i="6"/>
  <c r="GN208" i="6"/>
  <c r="GA208" i="6"/>
  <c r="FP208" i="6"/>
  <c r="HN208" i="6"/>
  <c r="FR208" i="6"/>
  <c r="FW208" i="6"/>
  <c r="GO208" i="6"/>
  <c r="GU208" i="6"/>
  <c r="GK208" i="6"/>
  <c r="FX208" i="6"/>
  <c r="FZ208" i="6"/>
  <c r="HO208" i="6"/>
  <c r="GT208" i="6"/>
  <c r="HP208" i="6"/>
  <c r="GL208" i="6"/>
  <c r="FU208" i="6"/>
  <c r="FT208" i="6"/>
  <c r="HW208" i="6"/>
  <c r="GM208" i="6"/>
  <c r="FY208" i="6"/>
  <c r="GS208" i="6"/>
  <c r="HM208" i="6"/>
  <c r="GP208" i="6"/>
  <c r="FS208" i="6"/>
  <c r="IK239" i="6"/>
  <c r="IJ239" i="6"/>
  <c r="HD239" i="6"/>
  <c r="FH239" i="6"/>
  <c r="IE239" i="6"/>
  <c r="HJ239" i="6"/>
  <c r="GX239" i="6"/>
  <c r="GC239" i="6"/>
  <c r="FB239" i="6"/>
  <c r="GE239" i="6"/>
  <c r="IQ239" i="6"/>
  <c r="GW239" i="6"/>
  <c r="FF239" i="6"/>
  <c r="FO239" i="6"/>
  <c r="IG239" i="6"/>
  <c r="IF239" i="6"/>
  <c r="GZ239" i="6"/>
  <c r="GJ239" i="6"/>
  <c r="FD239" i="6"/>
  <c r="HZ239" i="6"/>
  <c r="HE239" i="6"/>
  <c r="GI239" i="6"/>
  <c r="FI239" i="6"/>
  <c r="IL239" i="6"/>
  <c r="IS239" i="6" s="1"/>
  <c r="EW239" i="6"/>
  <c r="HB239" i="6"/>
  <c r="FK239" i="6"/>
  <c r="HK239" i="6"/>
  <c r="IC239" i="6"/>
  <c r="IA239" i="6"/>
  <c r="HF239" i="6"/>
  <c r="IR239" i="6"/>
  <c r="IB239" i="6"/>
  <c r="HL239" i="6"/>
  <c r="GF239" i="6"/>
  <c r="EZ239" i="6"/>
  <c r="GY239" i="6"/>
  <c r="GD239" i="6"/>
  <c r="FC239" i="6"/>
  <c r="ID239" i="6"/>
  <c r="HI239" i="6"/>
  <c r="II239" i="6"/>
  <c r="IP239" i="6" s="1"/>
  <c r="IO239" i="6" s="1"/>
  <c r="FA239" i="6"/>
  <c r="HA239" i="6"/>
  <c r="FJ239" i="6"/>
  <c r="IN239" i="6"/>
  <c r="HH239" i="6"/>
  <c r="GB239" i="6"/>
  <c r="FL239" i="6"/>
  <c r="IM239" i="6"/>
  <c r="IT239" i="6" s="1"/>
  <c r="EX239" i="6"/>
  <c r="HY239" i="6"/>
  <c r="HC239" i="6"/>
  <c r="GH239" i="6"/>
  <c r="FG239" i="6"/>
  <c r="GG239" i="6"/>
  <c r="IH239" i="6"/>
  <c r="EY239" i="6"/>
  <c r="HG239" i="6"/>
  <c r="FE239" i="6"/>
  <c r="IU239" i="6" s="1"/>
  <c r="GO239" i="6"/>
  <c r="FV239" i="6"/>
  <c r="FT239" i="6"/>
  <c r="FU239" i="6"/>
  <c r="HU239" i="6"/>
  <c r="HR239" i="6"/>
  <c r="HX239" i="6"/>
  <c r="FY239" i="6"/>
  <c r="HQ239" i="6"/>
  <c r="HT239" i="6"/>
  <c r="FS239" i="6"/>
  <c r="HV239" i="6"/>
  <c r="HN239" i="6"/>
  <c r="GL239" i="6"/>
  <c r="GM239" i="6"/>
  <c r="GA239" i="6"/>
  <c r="GR239" i="6"/>
  <c r="HW239" i="6"/>
  <c r="GN239" i="6"/>
  <c r="HS239" i="6"/>
  <c r="FZ239" i="6"/>
  <c r="GS239" i="6"/>
  <c r="GV239" i="6"/>
  <c r="FR239" i="6"/>
  <c r="GK239" i="6"/>
  <c r="HO239" i="6"/>
  <c r="GP239" i="6"/>
  <c r="HP239" i="6"/>
  <c r="GU239" i="6"/>
  <c r="FW239" i="6"/>
  <c r="GT239" i="6"/>
  <c r="FX239" i="6"/>
  <c r="FP239" i="6"/>
  <c r="FQ239" i="6"/>
  <c r="HM239" i="6"/>
  <c r="GQ239" i="6"/>
  <c r="IB188" i="6"/>
  <c r="HL188" i="6"/>
  <c r="GF188" i="6"/>
  <c r="EZ188" i="6"/>
  <c r="HG188" i="6"/>
  <c r="FK188" i="6"/>
  <c r="HZ188" i="6"/>
  <c r="HJ188" i="6"/>
  <c r="GD188" i="6"/>
  <c r="FJ188" i="6"/>
  <c r="HY188" i="6"/>
  <c r="HI188" i="6"/>
  <c r="GC188" i="6"/>
  <c r="FI188" i="6"/>
  <c r="HH188" i="6"/>
  <c r="GB188" i="6"/>
  <c r="FL188" i="6"/>
  <c r="IQ188" i="6"/>
  <c r="HC188" i="6"/>
  <c r="FG188" i="6"/>
  <c r="HF188" i="6"/>
  <c r="FF188" i="6"/>
  <c r="HE188" i="6"/>
  <c r="FE188" i="6"/>
  <c r="IU188" i="6" s="1"/>
  <c r="IF188" i="6"/>
  <c r="GZ188" i="6"/>
  <c r="GJ188" i="6"/>
  <c r="FD188" i="6"/>
  <c r="IA188" i="6"/>
  <c r="HK188" i="6"/>
  <c r="GE188" i="6"/>
  <c r="FO188" i="6"/>
  <c r="EY188" i="6"/>
  <c r="ID188" i="6"/>
  <c r="GX188" i="6"/>
  <c r="GH188" i="6"/>
  <c r="EX188" i="6"/>
  <c r="IC188" i="6"/>
  <c r="GW188" i="6"/>
  <c r="GG188" i="6"/>
  <c r="EW188" i="6"/>
  <c r="FH188" i="6"/>
  <c r="GI188" i="6"/>
  <c r="FB188" i="6"/>
  <c r="GY188" i="6"/>
  <c r="HA188" i="6"/>
  <c r="HD188" i="6"/>
  <c r="IE188" i="6"/>
  <c r="HB188" i="6"/>
  <c r="IK188" i="6"/>
  <c r="IR188" i="6" s="1"/>
  <c r="FC188" i="6"/>
  <c r="FA188" i="6"/>
  <c r="IH188" i="6"/>
  <c r="IL188" i="6"/>
  <c r="IS188" i="6" s="1"/>
  <c r="II188" i="6"/>
  <c r="IP188" i="6" s="1"/>
  <c r="IM188" i="6"/>
  <c r="IT188" i="6" s="1"/>
  <c r="IG188" i="6"/>
  <c r="IN188" i="6" s="1"/>
  <c r="FP188" i="6"/>
  <c r="GT188" i="6"/>
  <c r="HS188" i="6"/>
  <c r="GP188" i="6"/>
  <c r="FY188" i="6"/>
  <c r="HN188" i="6"/>
  <c r="HT188" i="6"/>
  <c r="FU188" i="6"/>
  <c r="GL188" i="6"/>
  <c r="HW188" i="6"/>
  <c r="GS188" i="6"/>
  <c r="GM188" i="6"/>
  <c r="FZ188" i="6"/>
  <c r="HP188" i="6"/>
  <c r="FR188" i="6"/>
  <c r="HR188" i="6"/>
  <c r="FV188" i="6"/>
  <c r="HQ188" i="6"/>
  <c r="GQ188" i="6"/>
  <c r="HX188" i="6"/>
  <c r="FW188" i="6"/>
  <c r="HU188" i="6"/>
  <c r="FT188" i="6"/>
  <c r="HM188" i="6"/>
  <c r="GK188" i="6"/>
  <c r="GN188" i="6"/>
  <c r="FX188" i="6"/>
  <c r="GV188" i="6"/>
  <c r="GA188" i="6"/>
  <c r="GR188" i="6"/>
  <c r="HV188" i="6"/>
  <c r="GO188" i="6"/>
  <c r="GU188" i="6"/>
  <c r="FQ188" i="6"/>
  <c r="FS188" i="6"/>
  <c r="HO188" i="6"/>
  <c r="IK204" i="6"/>
  <c r="HE204" i="6"/>
  <c r="FE204" i="6"/>
  <c r="IU204" i="6" s="1"/>
  <c r="HH204" i="6"/>
  <c r="GB204" i="6"/>
  <c r="FL204" i="6"/>
  <c r="IA204" i="6"/>
  <c r="HK204" i="6"/>
  <c r="GE204" i="6"/>
  <c r="FO204" i="6"/>
  <c r="EY204" i="6"/>
  <c r="IH204" i="6"/>
  <c r="HB204" i="6"/>
  <c r="FB204" i="6"/>
  <c r="IG204" i="6"/>
  <c r="IN204" i="6" s="1"/>
  <c r="HA204" i="6"/>
  <c r="FA204" i="6"/>
  <c r="IJ204" i="6"/>
  <c r="IQ204" i="6" s="1"/>
  <c r="HD204" i="6"/>
  <c r="FH204" i="6"/>
  <c r="IM204" i="6"/>
  <c r="HG204" i="6"/>
  <c r="FK204" i="6"/>
  <c r="IT204" i="6"/>
  <c r="ID204" i="6"/>
  <c r="GX204" i="6"/>
  <c r="GH204" i="6"/>
  <c r="EX204" i="6"/>
  <c r="HY204" i="6"/>
  <c r="HI204" i="6"/>
  <c r="GC204" i="6"/>
  <c r="FI204" i="6"/>
  <c r="IR204" i="6"/>
  <c r="IB204" i="6"/>
  <c r="HL204" i="6"/>
  <c r="GF204" i="6"/>
  <c r="EZ204" i="6"/>
  <c r="IE204" i="6"/>
  <c r="GY204" i="6"/>
  <c r="GI204" i="6"/>
  <c r="FC204" i="6"/>
  <c r="IL204" i="6"/>
  <c r="HF204" i="6"/>
  <c r="FF204" i="6"/>
  <c r="IC204" i="6"/>
  <c r="GZ204" i="6"/>
  <c r="II204" i="6"/>
  <c r="HJ204" i="6"/>
  <c r="EW204" i="6"/>
  <c r="GJ204" i="6"/>
  <c r="FG204" i="6"/>
  <c r="GW204" i="6"/>
  <c r="IF204" i="6"/>
  <c r="HC204" i="6"/>
  <c r="IP204" i="6"/>
  <c r="IO204" i="6" s="1"/>
  <c r="GD204" i="6"/>
  <c r="IS204" i="6"/>
  <c r="GG204" i="6"/>
  <c r="FD204" i="6"/>
  <c r="HZ204" i="6"/>
  <c r="FJ204" i="6"/>
  <c r="GO204" i="6"/>
  <c r="GU204" i="6"/>
  <c r="HQ204" i="6"/>
  <c r="GN204" i="6"/>
  <c r="GA204" i="6"/>
  <c r="GV204" i="6"/>
  <c r="HV204" i="6"/>
  <c r="FW204" i="6"/>
  <c r="FT204" i="6"/>
  <c r="FY204" i="6"/>
  <c r="HR204" i="6"/>
  <c r="GK204" i="6"/>
  <c r="FX204" i="6"/>
  <c r="HN204" i="6"/>
  <c r="FP204" i="6"/>
  <c r="GP204" i="6"/>
  <c r="HM204" i="6"/>
  <c r="HP204" i="6"/>
  <c r="HX204" i="6"/>
  <c r="GL204" i="6"/>
  <c r="FU204" i="6"/>
  <c r="HW204" i="6"/>
  <c r="FR204" i="6"/>
  <c r="HO204" i="6"/>
  <c r="FZ204" i="6"/>
  <c r="HS204" i="6"/>
  <c r="GM204" i="6"/>
  <c r="HU204" i="6"/>
  <c r="GR204" i="6"/>
  <c r="FV204" i="6"/>
  <c r="HT204" i="6"/>
  <c r="GQ204" i="6"/>
  <c r="GS204" i="6"/>
  <c r="FS204" i="6"/>
  <c r="FQ204" i="6"/>
  <c r="GT204" i="6"/>
  <c r="IJ82" i="6"/>
  <c r="HD82" i="6"/>
  <c r="FH82" i="6"/>
  <c r="IM82" i="6"/>
  <c r="IT82" i="6" s="1"/>
  <c r="HG82" i="6"/>
  <c r="FK82" i="6"/>
  <c r="ID82" i="6"/>
  <c r="GX82" i="6"/>
  <c r="GH82" i="6"/>
  <c r="EX82" i="6"/>
  <c r="IG82" i="6"/>
  <c r="HA82" i="6"/>
  <c r="FA82" i="6"/>
  <c r="IF82" i="6"/>
  <c r="GZ82" i="6"/>
  <c r="GJ82" i="6"/>
  <c r="FD82" i="6"/>
  <c r="II82" i="6"/>
  <c r="HC82" i="6"/>
  <c r="FG82" i="6"/>
  <c r="IP82" i="6"/>
  <c r="HZ82" i="6"/>
  <c r="HJ82" i="6"/>
  <c r="GD82" i="6"/>
  <c r="FJ82" i="6"/>
  <c r="IC82" i="6"/>
  <c r="GW82" i="6"/>
  <c r="GG82" i="6"/>
  <c r="EW82" i="6"/>
  <c r="IN82" i="6"/>
  <c r="HH82" i="6"/>
  <c r="GB82" i="6"/>
  <c r="FL82" i="6"/>
  <c r="IQ82" i="6"/>
  <c r="IA82" i="6"/>
  <c r="HK82" i="6"/>
  <c r="GE82" i="6"/>
  <c r="FO82" i="6"/>
  <c r="EY82" i="6"/>
  <c r="IH82" i="6"/>
  <c r="HB82" i="6"/>
  <c r="FB82" i="6"/>
  <c r="IK82" i="6"/>
  <c r="HE82" i="6"/>
  <c r="FE82" i="6"/>
  <c r="IU82" i="6" s="1"/>
  <c r="IB82" i="6"/>
  <c r="GY82" i="6"/>
  <c r="IL82" i="6"/>
  <c r="IS82" i="6" s="1"/>
  <c r="HI82" i="6"/>
  <c r="HL82" i="6"/>
  <c r="EZ82" i="6"/>
  <c r="GI82" i="6"/>
  <c r="FF82" i="6"/>
  <c r="IE82" i="6"/>
  <c r="HF82" i="6"/>
  <c r="GC82" i="6"/>
  <c r="GF82" i="6"/>
  <c r="HY82" i="6"/>
  <c r="FI82" i="6"/>
  <c r="IR82" i="6"/>
  <c r="IO82" i="6" s="1"/>
  <c r="FC82" i="6"/>
  <c r="HW82" i="6"/>
  <c r="FR82" i="6"/>
  <c r="HP82" i="6"/>
  <c r="FW82" i="6"/>
  <c r="HX82" i="6"/>
  <c r="GL82" i="6"/>
  <c r="FY82" i="6"/>
  <c r="GS82" i="6"/>
  <c r="GP82" i="6"/>
  <c r="HT82" i="6"/>
  <c r="GQ82" i="6"/>
  <c r="HQ82" i="6"/>
  <c r="FT82" i="6"/>
  <c r="GT82" i="6"/>
  <c r="GR82" i="6"/>
  <c r="FV82" i="6"/>
  <c r="FP82" i="6"/>
  <c r="GV82" i="6"/>
  <c r="GN82" i="6"/>
  <c r="GA82" i="6"/>
  <c r="GK82" i="6"/>
  <c r="HS82" i="6"/>
  <c r="HM82" i="6"/>
  <c r="GU82" i="6"/>
  <c r="HU82" i="6"/>
  <c r="FZ82" i="6"/>
  <c r="FS82" i="6"/>
  <c r="FX82" i="6"/>
  <c r="HN82" i="6"/>
  <c r="FU82" i="6"/>
  <c r="GM82" i="6"/>
  <c r="FQ82" i="6"/>
  <c r="HR82" i="6"/>
  <c r="GO82" i="6"/>
  <c r="HV82" i="6"/>
  <c r="HO82" i="6"/>
  <c r="IG99" i="6"/>
  <c r="HA99" i="6"/>
  <c r="FA99" i="6"/>
  <c r="IJ99" i="6"/>
  <c r="HD99" i="6"/>
  <c r="FH99" i="6"/>
  <c r="IM99" i="6"/>
  <c r="IT99" i="6" s="1"/>
  <c r="HG99" i="6"/>
  <c r="FK99" i="6"/>
  <c r="ID99" i="6"/>
  <c r="GX99" i="6"/>
  <c r="GH99" i="6"/>
  <c r="EX99" i="6"/>
  <c r="IC99" i="6"/>
  <c r="GW99" i="6"/>
  <c r="GG99" i="6"/>
  <c r="EW99" i="6"/>
  <c r="IF99" i="6"/>
  <c r="GZ99" i="6"/>
  <c r="GJ99" i="6"/>
  <c r="FD99" i="6"/>
  <c r="II99" i="6"/>
  <c r="HC99" i="6"/>
  <c r="FG99" i="6"/>
  <c r="IP99" i="6"/>
  <c r="HZ99" i="6"/>
  <c r="HJ99" i="6"/>
  <c r="GD99" i="6"/>
  <c r="FJ99" i="6"/>
  <c r="HY99" i="6"/>
  <c r="HI99" i="6"/>
  <c r="GC99" i="6"/>
  <c r="FI99" i="6"/>
  <c r="IB99" i="6"/>
  <c r="HL99" i="6"/>
  <c r="GF99" i="6"/>
  <c r="EZ99" i="6"/>
  <c r="IE99" i="6"/>
  <c r="GY99" i="6"/>
  <c r="GI99" i="6"/>
  <c r="FC99" i="6"/>
  <c r="IL99" i="6"/>
  <c r="IS99" i="6" s="1"/>
  <c r="HF99" i="6"/>
  <c r="FF99" i="6"/>
  <c r="IK99" i="6"/>
  <c r="IR99" i="6" s="1"/>
  <c r="HE99" i="6"/>
  <c r="FE99" i="6"/>
  <c r="IU99" i="6" s="1"/>
  <c r="IN99" i="6"/>
  <c r="HH99" i="6"/>
  <c r="GB99" i="6"/>
  <c r="FL99" i="6"/>
  <c r="IQ99" i="6"/>
  <c r="IA99" i="6"/>
  <c r="HK99" i="6"/>
  <c r="GE99" i="6"/>
  <c r="FO99" i="6"/>
  <c r="EY99" i="6"/>
  <c r="IH99" i="6"/>
  <c r="HB99" i="6"/>
  <c r="FB99" i="6"/>
  <c r="GK99" i="6"/>
  <c r="FX99" i="6"/>
  <c r="HN99" i="6"/>
  <c r="HP99" i="6"/>
  <c r="FW99" i="6"/>
  <c r="FP99" i="6"/>
  <c r="GP99" i="6"/>
  <c r="FY99" i="6"/>
  <c r="HR99" i="6"/>
  <c r="FU99" i="6"/>
  <c r="HW99" i="6"/>
  <c r="FR99" i="6"/>
  <c r="FT99" i="6"/>
  <c r="GT99" i="6"/>
  <c r="HO99" i="6"/>
  <c r="FZ99" i="6"/>
  <c r="HX99" i="6"/>
  <c r="GL99" i="6"/>
  <c r="HT99" i="6"/>
  <c r="GQ99" i="6"/>
  <c r="HM99" i="6"/>
  <c r="HS99" i="6"/>
  <c r="GS99" i="6"/>
  <c r="FS99" i="6"/>
  <c r="HU99" i="6"/>
  <c r="GR99" i="6"/>
  <c r="FV99" i="6"/>
  <c r="HQ99" i="6"/>
  <c r="GN99" i="6"/>
  <c r="GA99" i="6"/>
  <c r="FQ99" i="6"/>
  <c r="GM99" i="6"/>
  <c r="GV99" i="6"/>
  <c r="HV99" i="6"/>
  <c r="GO99" i="6"/>
  <c r="GU99" i="6"/>
  <c r="IF73" i="6"/>
  <c r="GZ73" i="6"/>
  <c r="GJ73" i="6"/>
  <c r="FD73" i="6"/>
  <c r="IA73" i="6"/>
  <c r="HK73" i="6"/>
  <c r="GE73" i="6"/>
  <c r="FO73" i="6"/>
  <c r="EY73" i="6"/>
  <c r="HZ73" i="6"/>
  <c r="HJ73" i="6"/>
  <c r="GD73" i="6"/>
  <c r="FJ73" i="6"/>
  <c r="HE73" i="6"/>
  <c r="FE73" i="6"/>
  <c r="IU73" i="6" s="1"/>
  <c r="IB73" i="6"/>
  <c r="HL73" i="6"/>
  <c r="GF73" i="6"/>
  <c r="EZ73" i="6"/>
  <c r="HG73" i="6"/>
  <c r="FK73" i="6"/>
  <c r="HF73" i="6"/>
  <c r="FF73" i="6"/>
  <c r="HA73" i="6"/>
  <c r="FA73" i="6"/>
  <c r="HD73" i="6"/>
  <c r="FH73" i="6"/>
  <c r="IE73" i="6"/>
  <c r="GY73" i="6"/>
  <c r="GI73" i="6"/>
  <c r="FC73" i="6"/>
  <c r="ID73" i="6"/>
  <c r="GX73" i="6"/>
  <c r="GH73" i="6"/>
  <c r="EX73" i="6"/>
  <c r="HY73" i="6"/>
  <c r="HI73" i="6"/>
  <c r="GC73" i="6"/>
  <c r="FI73" i="6"/>
  <c r="GB73" i="6"/>
  <c r="HC73" i="6"/>
  <c r="IP73" i="6"/>
  <c r="GW73" i="6"/>
  <c r="FL73" i="6"/>
  <c r="FB73" i="6"/>
  <c r="GG73" i="6"/>
  <c r="HH73" i="6"/>
  <c r="IQ73" i="6"/>
  <c r="HB73" i="6"/>
  <c r="IC73" i="6"/>
  <c r="EW73" i="6"/>
  <c r="FG73" i="6"/>
  <c r="IL73" i="6"/>
  <c r="IS73" i="6" s="1"/>
  <c r="IK73" i="6"/>
  <c r="IR73" i="6" s="1"/>
  <c r="IH73" i="6"/>
  <c r="II73" i="6"/>
  <c r="IG73" i="6"/>
  <c r="IN73" i="6" s="1"/>
  <c r="IM73" i="6"/>
  <c r="IT73" i="6" s="1"/>
  <c r="FT73" i="6"/>
  <c r="GO73" i="6"/>
  <c r="HW73" i="6"/>
  <c r="GP73" i="6"/>
  <c r="FU73" i="6"/>
  <c r="HO73" i="6"/>
  <c r="GS73" i="6"/>
  <c r="HR73" i="6"/>
  <c r="HM73" i="6"/>
  <c r="GU73" i="6"/>
  <c r="FY73" i="6"/>
  <c r="GQ73" i="6"/>
  <c r="FZ73" i="6"/>
  <c r="HT73" i="6"/>
  <c r="FS73" i="6"/>
  <c r="FV73" i="6"/>
  <c r="FW73" i="6"/>
  <c r="HS73" i="6"/>
  <c r="GT73" i="6"/>
  <c r="GV73" i="6"/>
  <c r="GA73" i="6"/>
  <c r="HQ73" i="6"/>
  <c r="GN73" i="6"/>
  <c r="HN73" i="6"/>
  <c r="HX73" i="6"/>
  <c r="FQ73" i="6"/>
  <c r="GL73" i="6"/>
  <c r="HP73" i="6"/>
  <c r="HU73" i="6"/>
  <c r="FP73" i="6"/>
  <c r="HV73" i="6"/>
  <c r="GK73" i="6"/>
  <c r="FX73" i="6"/>
  <c r="FR73" i="6"/>
  <c r="GM73" i="6"/>
  <c r="GR73" i="6"/>
  <c r="IF88" i="6"/>
  <c r="GZ88" i="6"/>
  <c r="GJ88" i="6"/>
  <c r="FD88" i="6"/>
  <c r="II88" i="6"/>
  <c r="HC88" i="6"/>
  <c r="FG88" i="6"/>
  <c r="IP88" i="6"/>
  <c r="HZ88" i="6"/>
  <c r="HJ88" i="6"/>
  <c r="GD88" i="6"/>
  <c r="FJ88" i="6"/>
  <c r="IC88" i="6"/>
  <c r="GW88" i="6"/>
  <c r="GG88" i="6"/>
  <c r="EW88" i="6"/>
  <c r="IB88" i="6"/>
  <c r="HL88" i="6"/>
  <c r="GF88" i="6"/>
  <c r="EZ88" i="6"/>
  <c r="IE88" i="6"/>
  <c r="GY88" i="6"/>
  <c r="GI88" i="6"/>
  <c r="FC88" i="6"/>
  <c r="IL88" i="6"/>
  <c r="IS88" i="6" s="1"/>
  <c r="HF88" i="6"/>
  <c r="FF88" i="6"/>
  <c r="HY88" i="6"/>
  <c r="HI88" i="6"/>
  <c r="GC88" i="6"/>
  <c r="FI88" i="6"/>
  <c r="HH88" i="6"/>
  <c r="GB88" i="6"/>
  <c r="FL88" i="6"/>
  <c r="IA88" i="6"/>
  <c r="HK88" i="6"/>
  <c r="GE88" i="6"/>
  <c r="FO88" i="6"/>
  <c r="EY88" i="6"/>
  <c r="IH88" i="6"/>
  <c r="HB88" i="6"/>
  <c r="FB88" i="6"/>
  <c r="IK88" i="6"/>
  <c r="IR88" i="6" s="1"/>
  <c r="HE88" i="6"/>
  <c r="FE88" i="6"/>
  <c r="IU88" i="6" s="1"/>
  <c r="FK88" i="6"/>
  <c r="GX88" i="6"/>
  <c r="IG88" i="6"/>
  <c r="IN88" i="6" s="1"/>
  <c r="IJ88" i="6"/>
  <c r="IQ88" i="6" s="1"/>
  <c r="IO88" i="6" s="1"/>
  <c r="HG88" i="6"/>
  <c r="IT88" i="6"/>
  <c r="GH88" i="6"/>
  <c r="FA88" i="6"/>
  <c r="HD88" i="6"/>
  <c r="IM88" i="6"/>
  <c r="EX88" i="6"/>
  <c r="FH88" i="6"/>
  <c r="HA88" i="6"/>
  <c r="ID88" i="6"/>
  <c r="FT88" i="6"/>
  <c r="GT88" i="6"/>
  <c r="FP88" i="6"/>
  <c r="GP88" i="6"/>
  <c r="GR88" i="6"/>
  <c r="FV88" i="6"/>
  <c r="GN88" i="6"/>
  <c r="HQ88" i="6"/>
  <c r="GQ88" i="6"/>
  <c r="HS88" i="6"/>
  <c r="HM88" i="6"/>
  <c r="HO88" i="6"/>
  <c r="FZ88" i="6"/>
  <c r="GU88" i="6"/>
  <c r="HU88" i="6"/>
  <c r="HW88" i="6"/>
  <c r="GA88" i="6"/>
  <c r="HT88" i="6"/>
  <c r="GM88" i="6"/>
  <c r="FQ88" i="6"/>
  <c r="FS88" i="6"/>
  <c r="GS88" i="6"/>
  <c r="HR88" i="6"/>
  <c r="GO88" i="6"/>
  <c r="FU88" i="6"/>
  <c r="HN88" i="6"/>
  <c r="FR88" i="6"/>
  <c r="HP88" i="6"/>
  <c r="FW88" i="6"/>
  <c r="GV88" i="6"/>
  <c r="HV88" i="6"/>
  <c r="HX88" i="6"/>
  <c r="GL88" i="6"/>
  <c r="FY88" i="6"/>
  <c r="FX88" i="6"/>
  <c r="GK88" i="6"/>
  <c r="IK236" i="6"/>
  <c r="HE236" i="6"/>
  <c r="FE236" i="6"/>
  <c r="IU236" i="6" s="1"/>
  <c r="IN236" i="6"/>
  <c r="HH236" i="6"/>
  <c r="GB236" i="6"/>
  <c r="FL236" i="6"/>
  <c r="HK236" i="6"/>
  <c r="GE236" i="6"/>
  <c r="EY236" i="6"/>
  <c r="EX236" i="6"/>
  <c r="GI236" i="6"/>
  <c r="FC236" i="6"/>
  <c r="IT236" i="6"/>
  <c r="ID236" i="6"/>
  <c r="IL236" i="6"/>
  <c r="IG236" i="6"/>
  <c r="HA236" i="6"/>
  <c r="FA236" i="6"/>
  <c r="IJ236" i="6"/>
  <c r="IQ236" i="6" s="1"/>
  <c r="IO236" i="6" s="1"/>
  <c r="HD236" i="6"/>
  <c r="FH236" i="6"/>
  <c r="II236" i="6"/>
  <c r="HC236" i="6"/>
  <c r="IP236" i="6"/>
  <c r="HJ236" i="6"/>
  <c r="GD236" i="6"/>
  <c r="IM236" i="6"/>
  <c r="HG236" i="6"/>
  <c r="GX236" i="6"/>
  <c r="HF236" i="6"/>
  <c r="IS236" i="6"/>
  <c r="IC236" i="6"/>
  <c r="GW236" i="6"/>
  <c r="GG236" i="6"/>
  <c r="EW236" i="6"/>
  <c r="IF236" i="6"/>
  <c r="GZ236" i="6"/>
  <c r="GJ236" i="6"/>
  <c r="FD236" i="6"/>
  <c r="IA236" i="6"/>
  <c r="FO236" i="6"/>
  <c r="IH236" i="6"/>
  <c r="HB236" i="6"/>
  <c r="IE236" i="6"/>
  <c r="GY236" i="6"/>
  <c r="GH236" i="6"/>
  <c r="HY236" i="6"/>
  <c r="HI236" i="6"/>
  <c r="GC236" i="6"/>
  <c r="FI236" i="6"/>
  <c r="IR236" i="6"/>
  <c r="IB236" i="6"/>
  <c r="HL236" i="6"/>
  <c r="GF236" i="6"/>
  <c r="EZ236" i="6"/>
  <c r="FG236" i="6"/>
  <c r="HZ236" i="6"/>
  <c r="FF236" i="6"/>
  <c r="FK236" i="6"/>
  <c r="FJ236" i="6"/>
  <c r="FB236" i="6"/>
  <c r="HX236" i="6"/>
  <c r="HO236" i="6"/>
  <c r="HT236" i="6"/>
  <c r="GA236" i="6"/>
  <c r="FQ236" i="6"/>
  <c r="FV236" i="6"/>
  <c r="GS236" i="6"/>
  <c r="GM236" i="6"/>
  <c r="FZ236" i="6"/>
  <c r="HU236" i="6"/>
  <c r="GR236" i="6"/>
  <c r="HQ236" i="6"/>
  <c r="GN236" i="6"/>
  <c r="HV236" i="6"/>
  <c r="HP236" i="6"/>
  <c r="FS236" i="6"/>
  <c r="GV236" i="6"/>
  <c r="GT236" i="6"/>
  <c r="GO236" i="6"/>
  <c r="HR236" i="6"/>
  <c r="GK236" i="6"/>
  <c r="FX236" i="6"/>
  <c r="HN236" i="6"/>
  <c r="FT236" i="6"/>
  <c r="GP236" i="6"/>
  <c r="FP236" i="6"/>
  <c r="HW236" i="6"/>
  <c r="FW236" i="6"/>
  <c r="HS236" i="6"/>
  <c r="FY236" i="6"/>
  <c r="HM236" i="6"/>
  <c r="GQ236" i="6"/>
  <c r="GL236" i="6"/>
  <c r="GU236" i="6"/>
  <c r="FU236" i="6"/>
  <c r="FR236" i="6"/>
  <c r="HD245" i="6"/>
  <c r="IJ245" i="6"/>
  <c r="IQ245" i="6" s="1"/>
  <c r="IB245" i="6"/>
  <c r="IA245" i="6"/>
  <c r="HK245" i="6"/>
  <c r="GE245" i="6"/>
  <c r="FO245" i="6"/>
  <c r="EY245" i="6"/>
  <c r="IH245" i="6"/>
  <c r="HB245" i="6"/>
  <c r="FB245" i="6"/>
  <c r="HY245" i="6"/>
  <c r="FE245" i="6"/>
  <c r="IU245" i="6" s="1"/>
  <c r="FL245" i="6"/>
  <c r="IC245" i="6"/>
  <c r="GW245" i="6"/>
  <c r="GF245" i="6"/>
  <c r="FH245" i="6"/>
  <c r="IM245" i="6"/>
  <c r="HG245" i="6"/>
  <c r="FK245" i="6"/>
  <c r="IT245" i="6"/>
  <c r="ID245" i="6"/>
  <c r="GX245" i="6"/>
  <c r="GH245" i="6"/>
  <c r="EX245" i="6"/>
  <c r="EW245" i="6"/>
  <c r="GJ245" i="6"/>
  <c r="FD245" i="6"/>
  <c r="FI245" i="6"/>
  <c r="HL245" i="6"/>
  <c r="IE245" i="6"/>
  <c r="GY245" i="6"/>
  <c r="GI245" i="6"/>
  <c r="FC245" i="6"/>
  <c r="IL245" i="6"/>
  <c r="HF245" i="6"/>
  <c r="FF245" i="6"/>
  <c r="IG245" i="6"/>
  <c r="HA245" i="6"/>
  <c r="IF245" i="6"/>
  <c r="GZ245" i="6"/>
  <c r="IK245" i="6"/>
  <c r="IR245" i="6" s="1"/>
  <c r="HE245" i="6"/>
  <c r="EZ245" i="6"/>
  <c r="HC245" i="6"/>
  <c r="IP245" i="6"/>
  <c r="GD245" i="6"/>
  <c r="GC245" i="6"/>
  <c r="IS245" i="6"/>
  <c r="GB245" i="6"/>
  <c r="HZ245" i="6"/>
  <c r="FJ245" i="6"/>
  <c r="IN245" i="6"/>
  <c r="FA245" i="6"/>
  <c r="II245" i="6"/>
  <c r="HJ245" i="6"/>
  <c r="HH245" i="6"/>
  <c r="GG245" i="6"/>
  <c r="FG245" i="6"/>
  <c r="HI245" i="6"/>
  <c r="FX245" i="6"/>
  <c r="FP245" i="6"/>
  <c r="HR245" i="6"/>
  <c r="HX245" i="6"/>
  <c r="GQ245" i="6"/>
  <c r="HQ245" i="6"/>
  <c r="GO245" i="6"/>
  <c r="HV245" i="6"/>
  <c r="FT245" i="6"/>
  <c r="GT245" i="6"/>
  <c r="GL245" i="6"/>
  <c r="GR245" i="6"/>
  <c r="GA245" i="6"/>
  <c r="GK245" i="6"/>
  <c r="GN245" i="6"/>
  <c r="GP245" i="6"/>
  <c r="FY245" i="6"/>
  <c r="GM245" i="6"/>
  <c r="FV245" i="6"/>
  <c r="FQ245" i="6"/>
  <c r="HN245" i="6"/>
  <c r="HP245" i="6"/>
  <c r="HO245" i="6"/>
  <c r="FZ245" i="6"/>
  <c r="HT245" i="6"/>
  <c r="HM245" i="6"/>
  <c r="GU245" i="6"/>
  <c r="HU245" i="6"/>
  <c r="FW245" i="6"/>
  <c r="GS245" i="6"/>
  <c r="FS245" i="6"/>
  <c r="GV245" i="6"/>
  <c r="HW245" i="6"/>
  <c r="FU245" i="6"/>
  <c r="FR245" i="6"/>
  <c r="HS245" i="6"/>
  <c r="IH167" i="6"/>
  <c r="IA244" i="6"/>
  <c r="HK244" i="6"/>
  <c r="GE244" i="6"/>
  <c r="FO244" i="6"/>
  <c r="EY244" i="6"/>
  <c r="IH244" i="6"/>
  <c r="HB244" i="6"/>
  <c r="FB244" i="6"/>
  <c r="IB244" i="6"/>
  <c r="IG244" i="6"/>
  <c r="HA244" i="6"/>
  <c r="IF244" i="6"/>
  <c r="GZ244" i="6"/>
  <c r="HE244" i="6"/>
  <c r="GG244" i="6"/>
  <c r="IM244" i="6"/>
  <c r="HG244" i="6"/>
  <c r="FK244" i="6"/>
  <c r="IT244" i="6"/>
  <c r="ID244" i="6"/>
  <c r="GX244" i="6"/>
  <c r="GH244" i="6"/>
  <c r="EX244" i="6"/>
  <c r="FH244" i="6"/>
  <c r="HY244" i="6"/>
  <c r="FE244" i="6"/>
  <c r="IU244" i="6" s="1"/>
  <c r="FL244" i="6"/>
  <c r="FA244" i="6"/>
  <c r="II244" i="6"/>
  <c r="HC244" i="6"/>
  <c r="FG244" i="6"/>
  <c r="IP244" i="6"/>
  <c r="HZ244" i="6"/>
  <c r="HJ244" i="6"/>
  <c r="GD244" i="6"/>
  <c r="FJ244" i="6"/>
  <c r="HL244" i="6"/>
  <c r="GF244" i="6"/>
  <c r="EZ244" i="6"/>
  <c r="EW244" i="6"/>
  <c r="GJ244" i="6"/>
  <c r="FD244" i="6"/>
  <c r="IC244" i="6"/>
  <c r="IE244" i="6"/>
  <c r="GY244" i="6"/>
  <c r="GI244" i="6"/>
  <c r="FC244" i="6"/>
  <c r="IL244" i="6"/>
  <c r="IS244" i="6" s="1"/>
  <c r="HF244" i="6"/>
  <c r="FF244" i="6"/>
  <c r="IJ244" i="6"/>
  <c r="IQ244" i="6" s="1"/>
  <c r="HD244" i="6"/>
  <c r="HI244" i="6"/>
  <c r="GC244" i="6"/>
  <c r="IN244" i="6"/>
  <c r="HH244" i="6"/>
  <c r="GB244" i="6"/>
  <c r="IK244" i="6"/>
  <c r="IR244" i="6" s="1"/>
  <c r="GW244" i="6"/>
  <c r="FI244" i="6"/>
  <c r="GL244" i="6"/>
  <c r="FU244" i="6"/>
  <c r="GQ244" i="6"/>
  <c r="HT244" i="6"/>
  <c r="GR244" i="6"/>
  <c r="GM244" i="6"/>
  <c r="GK244" i="6"/>
  <c r="FS244" i="6"/>
  <c r="FX244" i="6"/>
  <c r="FV244" i="6"/>
  <c r="FT244" i="6"/>
  <c r="GA244" i="6"/>
  <c r="GN244" i="6"/>
  <c r="FY244" i="6"/>
  <c r="FW244" i="6"/>
  <c r="HP244" i="6"/>
  <c r="HV244" i="6"/>
  <c r="HM244" i="6"/>
  <c r="GU244" i="6"/>
  <c r="GV244" i="6"/>
  <c r="FQ244" i="6"/>
  <c r="HN244" i="6"/>
  <c r="GS244" i="6"/>
  <c r="HU244" i="6"/>
  <c r="GT244" i="6"/>
  <c r="GO244" i="6"/>
  <c r="GP244" i="6"/>
  <c r="HR244" i="6"/>
  <c r="HX244" i="6"/>
  <c r="FZ244" i="6"/>
  <c r="FP244" i="6"/>
  <c r="HS244" i="6"/>
  <c r="HW244" i="6"/>
  <c r="HQ244" i="6"/>
  <c r="FR244" i="6"/>
  <c r="HO244" i="6"/>
  <c r="HB174" i="6"/>
  <c r="FB174" i="6"/>
  <c r="IA174" i="6"/>
  <c r="HE174" i="6"/>
  <c r="GJ174" i="6"/>
  <c r="FO174" i="6"/>
  <c r="HH174" i="6"/>
  <c r="GF174" i="6"/>
  <c r="FC174" i="6"/>
  <c r="FH174" i="6"/>
  <c r="FG174" i="6"/>
  <c r="ID174" i="6"/>
  <c r="GX174" i="6"/>
  <c r="GH174" i="6"/>
  <c r="EX174" i="6"/>
  <c r="GZ174" i="6"/>
  <c r="GE174" i="6"/>
  <c r="FI174" i="6"/>
  <c r="IC174" i="6"/>
  <c r="HA174" i="6"/>
  <c r="HG174" i="6"/>
  <c r="GC174" i="6"/>
  <c r="FA174" i="6"/>
  <c r="HL174" i="6"/>
  <c r="GI174" i="6"/>
  <c r="EZ174" i="6"/>
  <c r="FL174" i="6"/>
  <c r="HZ174" i="6"/>
  <c r="IQ174" i="6"/>
  <c r="HD174" i="6"/>
  <c r="FE174" i="6"/>
  <c r="IU174" i="6" s="1"/>
  <c r="GD174" i="6"/>
  <c r="GY174" i="6"/>
  <c r="HI174" i="6"/>
  <c r="HF174" i="6"/>
  <c r="FF174" i="6"/>
  <c r="IF174" i="6"/>
  <c r="HK174" i="6"/>
  <c r="EY174" i="6"/>
  <c r="FK174" i="6"/>
  <c r="HY174" i="6"/>
  <c r="GW174" i="6"/>
  <c r="IE174" i="6"/>
  <c r="HC174" i="6"/>
  <c r="EW174" i="6"/>
  <c r="HJ174" i="6"/>
  <c r="FJ174" i="6"/>
  <c r="FD174" i="6"/>
  <c r="IB174" i="6"/>
  <c r="GB174" i="6"/>
  <c r="GG174" i="6"/>
  <c r="II174" i="6"/>
  <c r="IP174" i="6" s="1"/>
  <c r="IO174" i="6" s="1"/>
  <c r="IH174" i="6"/>
  <c r="IL174" i="6"/>
  <c r="IS174" i="6" s="1"/>
  <c r="IK174" i="6"/>
  <c r="IR174" i="6" s="1"/>
  <c r="IG174" i="6"/>
  <c r="IN174" i="6" s="1"/>
  <c r="IM174" i="6"/>
  <c r="IT174" i="6" s="1"/>
  <c r="HM174" i="6"/>
  <c r="HX174" i="6"/>
  <c r="FR174" i="6"/>
  <c r="GN174" i="6"/>
  <c r="FQ174" i="6"/>
  <c r="GP174" i="6"/>
  <c r="HO174" i="6"/>
  <c r="FP174" i="6"/>
  <c r="GS174" i="6"/>
  <c r="HR174" i="6"/>
  <c r="GK174" i="6"/>
  <c r="GV174" i="6"/>
  <c r="HU174" i="6"/>
  <c r="GT174" i="6"/>
  <c r="FW174" i="6"/>
  <c r="FZ174" i="6"/>
  <c r="GM174" i="6"/>
  <c r="FU174" i="6"/>
  <c r="HS174" i="6"/>
  <c r="FX174" i="6"/>
  <c r="FY174" i="6"/>
  <c r="HT174" i="6"/>
  <c r="GQ174" i="6"/>
  <c r="HQ174" i="6"/>
  <c r="HV174" i="6"/>
  <c r="GR174" i="6"/>
  <c r="GL174" i="6"/>
  <c r="FS174" i="6"/>
  <c r="GU174" i="6"/>
  <c r="GO174" i="6"/>
  <c r="GA174" i="6"/>
  <c r="FV174" i="6"/>
  <c r="HN174" i="6"/>
  <c r="HW174" i="6"/>
  <c r="FT174" i="6"/>
  <c r="HP174" i="6"/>
  <c r="IK49" i="6"/>
  <c r="IT140" i="6"/>
  <c r="ID140" i="6"/>
  <c r="GX140" i="6"/>
  <c r="GH140" i="6"/>
  <c r="EX140" i="6"/>
  <c r="IG140" i="6"/>
  <c r="HA140" i="6"/>
  <c r="FA140" i="6"/>
  <c r="IJ140" i="6"/>
  <c r="IQ140" i="6" s="1"/>
  <c r="HD140" i="6"/>
  <c r="FH140" i="6"/>
  <c r="IM140" i="6"/>
  <c r="HG140" i="6"/>
  <c r="FK140" i="6"/>
  <c r="IP140" i="6"/>
  <c r="HZ140" i="6"/>
  <c r="HJ140" i="6"/>
  <c r="GD140" i="6"/>
  <c r="FJ140" i="6"/>
  <c r="IC140" i="6"/>
  <c r="GW140" i="6"/>
  <c r="GG140" i="6"/>
  <c r="EW140" i="6"/>
  <c r="IF140" i="6"/>
  <c r="GZ140" i="6"/>
  <c r="GJ140" i="6"/>
  <c r="FD140" i="6"/>
  <c r="II140" i="6"/>
  <c r="HC140" i="6"/>
  <c r="FG140" i="6"/>
  <c r="IH140" i="6"/>
  <c r="HB140" i="6"/>
  <c r="FB140" i="6"/>
  <c r="IK140" i="6"/>
  <c r="HE140" i="6"/>
  <c r="FE140" i="6"/>
  <c r="IU140" i="6" s="1"/>
  <c r="IN140" i="6"/>
  <c r="HH140" i="6"/>
  <c r="GB140" i="6"/>
  <c r="FL140" i="6"/>
  <c r="IA140" i="6"/>
  <c r="HK140" i="6"/>
  <c r="GE140" i="6"/>
  <c r="FO140" i="6"/>
  <c r="EY140" i="6"/>
  <c r="HY140" i="6"/>
  <c r="FI140" i="6"/>
  <c r="IE140" i="6"/>
  <c r="IL140" i="6"/>
  <c r="IS140" i="6" s="1"/>
  <c r="HI140" i="6"/>
  <c r="IR140" i="6"/>
  <c r="GF140" i="6"/>
  <c r="FC140" i="6"/>
  <c r="FF140" i="6"/>
  <c r="IB140" i="6"/>
  <c r="GY140" i="6"/>
  <c r="HF140" i="6"/>
  <c r="GC140" i="6"/>
  <c r="HL140" i="6"/>
  <c r="EZ140" i="6"/>
  <c r="GI140" i="6"/>
  <c r="GK140" i="6"/>
  <c r="FX140" i="6"/>
  <c r="GT140" i="6"/>
  <c r="FT140" i="6"/>
  <c r="HR140" i="6"/>
  <c r="GO140" i="6"/>
  <c r="GU140" i="6"/>
  <c r="FZ140" i="6"/>
  <c r="FP140" i="6"/>
  <c r="FU140" i="6"/>
  <c r="GQ140" i="6"/>
  <c r="HP140" i="6"/>
  <c r="GL140" i="6"/>
  <c r="HX140" i="6"/>
  <c r="FS140" i="6"/>
  <c r="HN140" i="6"/>
  <c r="HT140" i="6"/>
  <c r="GA140" i="6"/>
  <c r="HS140" i="6"/>
  <c r="FV140" i="6"/>
  <c r="GR140" i="6"/>
  <c r="HO140" i="6"/>
  <c r="FR140" i="6"/>
  <c r="GN140" i="6"/>
  <c r="HM140" i="6"/>
  <c r="GM140" i="6"/>
  <c r="HU140" i="6"/>
  <c r="GP140" i="6"/>
  <c r="HV140" i="6"/>
  <c r="HQ140" i="6"/>
  <c r="HW140" i="6"/>
  <c r="FQ140" i="6"/>
  <c r="FW140" i="6"/>
  <c r="FY140" i="6"/>
  <c r="GV140" i="6"/>
  <c r="GS140" i="6"/>
  <c r="ID148" i="6"/>
  <c r="GX148" i="6"/>
  <c r="GH148" i="6"/>
  <c r="EX148" i="6"/>
  <c r="IB148" i="6"/>
  <c r="HL148" i="6"/>
  <c r="GF148" i="6"/>
  <c r="EZ148" i="6"/>
  <c r="HG148" i="6"/>
  <c r="IM148" i="6"/>
  <c r="IT148" i="6" s="1"/>
  <c r="EW148" i="6"/>
  <c r="GC148" i="6"/>
  <c r="HI148" i="6"/>
  <c r="FO148" i="6"/>
  <c r="IA148" i="6"/>
  <c r="FI148" i="6"/>
  <c r="HZ148" i="6"/>
  <c r="HJ148" i="6"/>
  <c r="GD148" i="6"/>
  <c r="FJ148" i="6"/>
  <c r="IR148" i="6"/>
  <c r="HH148" i="6"/>
  <c r="GB148" i="6"/>
  <c r="FL148" i="6"/>
  <c r="FC148" i="6"/>
  <c r="GI148" i="6"/>
  <c r="FE148" i="6"/>
  <c r="IU148" i="6" s="1"/>
  <c r="HC148" i="6"/>
  <c r="II148" i="6"/>
  <c r="GW148" i="6"/>
  <c r="IC148" i="6"/>
  <c r="FH148" i="6"/>
  <c r="HY148" i="6"/>
  <c r="IK148" i="6"/>
  <c r="HD148" i="6"/>
  <c r="GE148" i="6"/>
  <c r="IL148" i="6"/>
  <c r="IS148" i="6" s="1"/>
  <c r="HB148" i="6"/>
  <c r="FB148" i="6"/>
  <c r="IF148" i="6"/>
  <c r="GZ148" i="6"/>
  <c r="GJ148" i="6"/>
  <c r="FD148" i="6"/>
  <c r="GY148" i="6"/>
  <c r="IE148" i="6"/>
  <c r="HA148" i="6"/>
  <c r="IG148" i="6"/>
  <c r="FG148" i="6"/>
  <c r="FA148" i="6"/>
  <c r="GG148" i="6"/>
  <c r="IP148" i="6"/>
  <c r="HF148" i="6"/>
  <c r="FF148" i="6"/>
  <c r="IN148" i="6"/>
  <c r="FK148" i="6"/>
  <c r="EY148" i="6"/>
  <c r="HK148" i="6"/>
  <c r="HE148" i="6"/>
  <c r="IJ148" i="6"/>
  <c r="IQ148" i="6" s="1"/>
  <c r="FP148" i="6"/>
  <c r="HU148" i="6"/>
  <c r="HO148" i="6"/>
  <c r="GA148" i="6"/>
  <c r="HX148" i="6"/>
  <c r="FW148" i="6"/>
  <c r="HT148" i="6"/>
  <c r="HW148" i="6"/>
  <c r="FV148" i="6"/>
  <c r="FU148" i="6"/>
  <c r="GN148" i="6"/>
  <c r="HN148" i="6"/>
  <c r="GU148" i="6"/>
  <c r="GR148" i="6"/>
  <c r="FQ148" i="6"/>
  <c r="FX148" i="6"/>
  <c r="GS148" i="6"/>
  <c r="HP148" i="6"/>
  <c r="GM148" i="6"/>
  <c r="FY148" i="6"/>
  <c r="FR148" i="6"/>
  <c r="GO148" i="6"/>
  <c r="GK148" i="6"/>
  <c r="HV148" i="6"/>
  <c r="GQ148" i="6"/>
  <c r="HR148" i="6"/>
  <c r="FT148" i="6"/>
  <c r="HS148" i="6"/>
  <c r="GV148" i="6"/>
  <c r="GT148" i="6"/>
  <c r="HQ148" i="6"/>
  <c r="FZ148" i="6"/>
  <c r="GP148" i="6"/>
  <c r="GL148" i="6"/>
  <c r="FS148" i="6"/>
  <c r="HM148" i="6"/>
  <c r="HH78" i="6"/>
  <c r="GB78" i="6"/>
  <c r="FL78" i="6"/>
  <c r="HC78" i="6"/>
  <c r="FG78" i="6"/>
  <c r="IP78" i="6"/>
  <c r="HB78" i="6"/>
  <c r="FB78" i="6"/>
  <c r="IG78" i="6"/>
  <c r="HA78" i="6"/>
  <c r="FA78" i="6"/>
  <c r="IN78" i="6"/>
  <c r="HD78" i="6"/>
  <c r="FH78" i="6"/>
  <c r="IE78" i="6"/>
  <c r="GY78" i="6"/>
  <c r="GI78" i="6"/>
  <c r="FC78" i="6"/>
  <c r="ID78" i="6"/>
  <c r="GX78" i="6"/>
  <c r="GH78" i="6"/>
  <c r="EX78" i="6"/>
  <c r="IC78" i="6"/>
  <c r="GW78" i="6"/>
  <c r="GG78" i="6"/>
  <c r="EW78" i="6"/>
  <c r="IB78" i="6"/>
  <c r="HL78" i="6"/>
  <c r="GF78" i="6"/>
  <c r="EZ78" i="6"/>
  <c r="HG78" i="6"/>
  <c r="FK78" i="6"/>
  <c r="HF78" i="6"/>
  <c r="FF78" i="6"/>
  <c r="HE78" i="6"/>
  <c r="FE78" i="6"/>
  <c r="IU78" i="6" s="1"/>
  <c r="IF78" i="6"/>
  <c r="HZ78" i="6"/>
  <c r="FJ78" i="6"/>
  <c r="FD78" i="6"/>
  <c r="GE78" i="6"/>
  <c r="HJ78" i="6"/>
  <c r="IS78" i="6"/>
  <c r="GC78" i="6"/>
  <c r="GZ78" i="6"/>
  <c r="IA78" i="6"/>
  <c r="FO78" i="6"/>
  <c r="HY78" i="6"/>
  <c r="FI78" i="6"/>
  <c r="EY78" i="6"/>
  <c r="GD78" i="6"/>
  <c r="HI78" i="6"/>
  <c r="HK78" i="6"/>
  <c r="GJ78" i="6"/>
  <c r="IH78" i="6"/>
  <c r="IM78" i="6"/>
  <c r="IT78" i="6" s="1"/>
  <c r="IJ78" i="6"/>
  <c r="IQ78" i="6" s="1"/>
  <c r="IO78" i="6" s="1"/>
  <c r="IK78" i="6"/>
  <c r="IR78" i="6" s="1"/>
  <c r="IL78" i="6"/>
  <c r="HX78" i="6"/>
  <c r="FW78" i="6"/>
  <c r="HQ78" i="6"/>
  <c r="GN78" i="6"/>
  <c r="HN78" i="6"/>
  <c r="GV78" i="6"/>
  <c r="GA78" i="6"/>
  <c r="HU78" i="6"/>
  <c r="GU78" i="6"/>
  <c r="GR78" i="6"/>
  <c r="HR78" i="6"/>
  <c r="GK78" i="6"/>
  <c r="FX78" i="6"/>
  <c r="FR78" i="6"/>
  <c r="FP78" i="6"/>
  <c r="HV78" i="6"/>
  <c r="GO78" i="6"/>
  <c r="GS78" i="6"/>
  <c r="HS78" i="6"/>
  <c r="GL78" i="6"/>
  <c r="FU78" i="6"/>
  <c r="HO78" i="6"/>
  <c r="HM78" i="6"/>
  <c r="HW78" i="6"/>
  <c r="GP78" i="6"/>
  <c r="FY78" i="6"/>
  <c r="HP78" i="6"/>
  <c r="GM78" i="6"/>
  <c r="FV78" i="6"/>
  <c r="HT78" i="6"/>
  <c r="FS78" i="6"/>
  <c r="FQ78" i="6"/>
  <c r="GQ78" i="6"/>
  <c r="FZ78" i="6"/>
  <c r="FT78" i="6"/>
  <c r="GT78" i="6"/>
  <c r="IF79" i="6"/>
  <c r="GZ79" i="6"/>
  <c r="GJ79" i="6"/>
  <c r="FD79" i="6"/>
  <c r="II79" i="6"/>
  <c r="IP79" i="6" s="1"/>
  <c r="HC79" i="6"/>
  <c r="FG79" i="6"/>
  <c r="HZ79" i="6"/>
  <c r="HJ79" i="6"/>
  <c r="GD79" i="6"/>
  <c r="FJ79" i="6"/>
  <c r="IC79" i="6"/>
  <c r="GW79" i="6"/>
  <c r="GG79" i="6"/>
  <c r="EW79" i="6"/>
  <c r="IB79" i="6"/>
  <c r="HL79" i="6"/>
  <c r="GF79" i="6"/>
  <c r="EZ79" i="6"/>
  <c r="IE79" i="6"/>
  <c r="GY79" i="6"/>
  <c r="GI79" i="6"/>
  <c r="FC79" i="6"/>
  <c r="IL79" i="6"/>
  <c r="IS79" i="6" s="1"/>
  <c r="HF79" i="6"/>
  <c r="FF79" i="6"/>
  <c r="HY79" i="6"/>
  <c r="HI79" i="6"/>
  <c r="GC79" i="6"/>
  <c r="FI79" i="6"/>
  <c r="IN79" i="6"/>
  <c r="HH79" i="6"/>
  <c r="GB79" i="6"/>
  <c r="FL79" i="6"/>
  <c r="IA79" i="6"/>
  <c r="HK79" i="6"/>
  <c r="GE79" i="6"/>
  <c r="FO79" i="6"/>
  <c r="EY79" i="6"/>
  <c r="IH79" i="6"/>
  <c r="HB79" i="6"/>
  <c r="FB79" i="6"/>
  <c r="IK79" i="6"/>
  <c r="IR79" i="6" s="1"/>
  <c r="HE79" i="6"/>
  <c r="FE79" i="6"/>
  <c r="IU79" i="6" s="1"/>
  <c r="HD79" i="6"/>
  <c r="IM79" i="6"/>
  <c r="EX79" i="6"/>
  <c r="FK79" i="6"/>
  <c r="GX79" i="6"/>
  <c r="IG79" i="6"/>
  <c r="HG79" i="6"/>
  <c r="GH79" i="6"/>
  <c r="FA79" i="6"/>
  <c r="FH79" i="6"/>
  <c r="ID79" i="6"/>
  <c r="HA79" i="6"/>
  <c r="IJ79" i="6"/>
  <c r="IQ79" i="6" s="1"/>
  <c r="IT79" i="6"/>
  <c r="HP79" i="6"/>
  <c r="FW79" i="6"/>
  <c r="GV79" i="6"/>
  <c r="HV79" i="6"/>
  <c r="HX79" i="6"/>
  <c r="GL79" i="6"/>
  <c r="FY79" i="6"/>
  <c r="GN79" i="6"/>
  <c r="HT79" i="6"/>
  <c r="FT79" i="6"/>
  <c r="GT79" i="6"/>
  <c r="FP79" i="6"/>
  <c r="GP79" i="6"/>
  <c r="GR79" i="6"/>
  <c r="FV79" i="6"/>
  <c r="GA79" i="6"/>
  <c r="HW79" i="6"/>
  <c r="GQ79" i="6"/>
  <c r="HS79" i="6"/>
  <c r="HM79" i="6"/>
  <c r="HO79" i="6"/>
  <c r="FZ79" i="6"/>
  <c r="GU79" i="6"/>
  <c r="HU79" i="6"/>
  <c r="HN79" i="6"/>
  <c r="FU79" i="6"/>
  <c r="FR79" i="6"/>
  <c r="GM79" i="6"/>
  <c r="FQ79" i="6"/>
  <c r="FS79" i="6"/>
  <c r="GS79" i="6"/>
  <c r="HR79" i="6"/>
  <c r="GO79" i="6"/>
  <c r="GK79" i="6"/>
  <c r="FX79" i="6"/>
  <c r="HQ79" i="6"/>
  <c r="IN77" i="6"/>
  <c r="HD77" i="6"/>
  <c r="FH77" i="6"/>
  <c r="IE77" i="6"/>
  <c r="GY77" i="6"/>
  <c r="GI77" i="6"/>
  <c r="FC77" i="6"/>
  <c r="ID77" i="6"/>
  <c r="GX77" i="6"/>
  <c r="GH77" i="6"/>
  <c r="EX77" i="6"/>
  <c r="HY77" i="6"/>
  <c r="HI77" i="6"/>
  <c r="GC77" i="6"/>
  <c r="FI77" i="6"/>
  <c r="IF77" i="6"/>
  <c r="GZ77" i="6"/>
  <c r="GJ77" i="6"/>
  <c r="FD77" i="6"/>
  <c r="IA77" i="6"/>
  <c r="HK77" i="6"/>
  <c r="GE77" i="6"/>
  <c r="FO77" i="6"/>
  <c r="EY77" i="6"/>
  <c r="HZ77" i="6"/>
  <c r="HJ77" i="6"/>
  <c r="GD77" i="6"/>
  <c r="FJ77" i="6"/>
  <c r="HE77" i="6"/>
  <c r="FE77" i="6"/>
  <c r="IU77" i="6" s="1"/>
  <c r="HH77" i="6"/>
  <c r="GB77" i="6"/>
  <c r="FL77" i="6"/>
  <c r="IQ77" i="6"/>
  <c r="HC77" i="6"/>
  <c r="FG77" i="6"/>
  <c r="HB77" i="6"/>
  <c r="FB77" i="6"/>
  <c r="IC77" i="6"/>
  <c r="GW77" i="6"/>
  <c r="GG77" i="6"/>
  <c r="EW77" i="6"/>
  <c r="IB77" i="6"/>
  <c r="FF77" i="6"/>
  <c r="HL77" i="6"/>
  <c r="EZ77" i="6"/>
  <c r="HF77" i="6"/>
  <c r="FK77" i="6"/>
  <c r="FA77" i="6"/>
  <c r="GF77" i="6"/>
  <c r="HG77" i="6"/>
  <c r="HA77" i="6"/>
  <c r="IK77" i="6"/>
  <c r="IR77" i="6" s="1"/>
  <c r="IH77" i="6"/>
  <c r="IL77" i="6"/>
  <c r="IS77" i="6" s="1"/>
  <c r="II77" i="6"/>
  <c r="IP77" i="6" s="1"/>
  <c r="IO77" i="6" s="1"/>
  <c r="IG77" i="6"/>
  <c r="IM77" i="6"/>
  <c r="IT77" i="6" s="1"/>
  <c r="HT77" i="6"/>
  <c r="FS77" i="6"/>
  <c r="HP77" i="6"/>
  <c r="HU77" i="6"/>
  <c r="GR77" i="6"/>
  <c r="HR77" i="6"/>
  <c r="FQ77" i="6"/>
  <c r="GK77" i="6"/>
  <c r="HW77" i="6"/>
  <c r="GN77" i="6"/>
  <c r="HN77" i="6"/>
  <c r="FT77" i="6"/>
  <c r="GO77" i="6"/>
  <c r="HS77" i="6"/>
  <c r="GL77" i="6"/>
  <c r="FP77" i="6"/>
  <c r="GA77" i="6"/>
  <c r="GP77" i="6"/>
  <c r="FX77" i="6"/>
  <c r="FR77" i="6"/>
  <c r="GU77" i="6"/>
  <c r="FY77" i="6"/>
  <c r="GM77" i="6"/>
  <c r="FV77" i="6"/>
  <c r="GQ77" i="6"/>
  <c r="FU77" i="6"/>
  <c r="HQ77" i="6"/>
  <c r="HO77" i="6"/>
  <c r="GS77" i="6"/>
  <c r="GT77" i="6"/>
  <c r="HX77" i="6"/>
  <c r="FW77" i="6"/>
  <c r="HM77" i="6"/>
  <c r="HV77" i="6"/>
  <c r="GV77" i="6"/>
  <c r="FZ77" i="6"/>
  <c r="HH76" i="6"/>
  <c r="GB76" i="6"/>
  <c r="FL76" i="6"/>
  <c r="HC76" i="6"/>
  <c r="FG76" i="6"/>
  <c r="IP76" i="6"/>
  <c r="HB76" i="6"/>
  <c r="FB76" i="6"/>
  <c r="IC76" i="6"/>
  <c r="GW76" i="6"/>
  <c r="GG76" i="6"/>
  <c r="EW76" i="6"/>
  <c r="HD76" i="6"/>
  <c r="FH76" i="6"/>
  <c r="IE76" i="6"/>
  <c r="GY76" i="6"/>
  <c r="GI76" i="6"/>
  <c r="FC76" i="6"/>
  <c r="ID76" i="6"/>
  <c r="GX76" i="6"/>
  <c r="GH76" i="6"/>
  <c r="EX76" i="6"/>
  <c r="HY76" i="6"/>
  <c r="HI76" i="6"/>
  <c r="GC76" i="6"/>
  <c r="FI76" i="6"/>
  <c r="IF76" i="6"/>
  <c r="GZ76" i="6"/>
  <c r="GJ76" i="6"/>
  <c r="FD76" i="6"/>
  <c r="IA76" i="6"/>
  <c r="HK76" i="6"/>
  <c r="GE76" i="6"/>
  <c r="FO76" i="6"/>
  <c r="EY76" i="6"/>
  <c r="HZ76" i="6"/>
  <c r="HJ76" i="6"/>
  <c r="GD76" i="6"/>
  <c r="FJ76" i="6"/>
  <c r="HE76" i="6"/>
  <c r="FE76" i="6"/>
  <c r="IU76" i="6" s="1"/>
  <c r="IB76" i="6"/>
  <c r="FF76" i="6"/>
  <c r="HL76" i="6"/>
  <c r="EZ76" i="6"/>
  <c r="HF76" i="6"/>
  <c r="GF76" i="6"/>
  <c r="HG76" i="6"/>
  <c r="HA76" i="6"/>
  <c r="FA76" i="6"/>
  <c r="FK76" i="6"/>
  <c r="IG76" i="6"/>
  <c r="IN76" i="6" s="1"/>
  <c r="IM76" i="6"/>
  <c r="IT76" i="6" s="1"/>
  <c r="IK76" i="6"/>
  <c r="IR76" i="6" s="1"/>
  <c r="IJ76" i="6"/>
  <c r="IQ76" i="6" s="1"/>
  <c r="IH76" i="6"/>
  <c r="IL76" i="6"/>
  <c r="IS76" i="6" s="1"/>
  <c r="HX76" i="6"/>
  <c r="FW76" i="6"/>
  <c r="HM76" i="6"/>
  <c r="FX76" i="6"/>
  <c r="FR76" i="6"/>
  <c r="GU76" i="6"/>
  <c r="FY76" i="6"/>
  <c r="GK76" i="6"/>
  <c r="GP76" i="6"/>
  <c r="GR76" i="6"/>
  <c r="HR76" i="6"/>
  <c r="FQ76" i="6"/>
  <c r="HO76" i="6"/>
  <c r="GS76" i="6"/>
  <c r="GT76" i="6"/>
  <c r="FP76" i="6"/>
  <c r="GA76" i="6"/>
  <c r="GV76" i="6"/>
  <c r="HS76" i="6"/>
  <c r="GL76" i="6"/>
  <c r="HT76" i="6"/>
  <c r="FS76" i="6"/>
  <c r="HP76" i="6"/>
  <c r="HU76" i="6"/>
  <c r="GQ76" i="6"/>
  <c r="FU76" i="6"/>
  <c r="HQ76" i="6"/>
  <c r="GM76" i="6"/>
  <c r="FV76" i="6"/>
  <c r="GN76" i="6"/>
  <c r="HN76" i="6"/>
  <c r="FT76" i="6"/>
  <c r="GO76" i="6"/>
  <c r="HV76" i="6"/>
  <c r="FZ76" i="6"/>
  <c r="HW76" i="6"/>
  <c r="IH169" i="6"/>
  <c r="HB169" i="6"/>
  <c r="FB169" i="6"/>
  <c r="II169" i="6"/>
  <c r="FA169" i="6"/>
  <c r="FI169" i="6"/>
  <c r="IA169" i="6"/>
  <c r="GY169" i="6"/>
  <c r="IM169" i="6"/>
  <c r="IT169" i="6" s="1"/>
  <c r="HK169" i="6"/>
  <c r="GI169" i="6"/>
  <c r="EY169" i="6"/>
  <c r="ID169" i="6"/>
  <c r="GX169" i="6"/>
  <c r="GH169" i="6"/>
  <c r="EX169" i="6"/>
  <c r="IC169" i="6"/>
  <c r="HH169" i="6"/>
  <c r="FK169" i="6"/>
  <c r="IJ169" i="6"/>
  <c r="IQ169" i="6" s="1"/>
  <c r="HG169" i="6"/>
  <c r="GE169" i="6"/>
  <c r="FC169" i="6"/>
  <c r="FO169" i="6"/>
  <c r="IF169" i="6"/>
  <c r="HD169" i="6"/>
  <c r="IP169" i="6"/>
  <c r="HZ169" i="6"/>
  <c r="HJ169" i="6"/>
  <c r="GD169" i="6"/>
  <c r="FJ169" i="6"/>
  <c r="HC169" i="6"/>
  <c r="GG169" i="6"/>
  <c r="FL169" i="6"/>
  <c r="IK169" i="6"/>
  <c r="IR169" i="6" s="1"/>
  <c r="HI169" i="6"/>
  <c r="GF169" i="6"/>
  <c r="FD169" i="6"/>
  <c r="IB169" i="6"/>
  <c r="GZ169" i="6"/>
  <c r="HL169" i="6"/>
  <c r="GJ169" i="6"/>
  <c r="FH169" i="6"/>
  <c r="HY169" i="6"/>
  <c r="IL169" i="6"/>
  <c r="IS169" i="6" s="1"/>
  <c r="HF169" i="6"/>
  <c r="FF169" i="6"/>
  <c r="GW169" i="6"/>
  <c r="GB169" i="6"/>
  <c r="FG169" i="6"/>
  <c r="IE169" i="6"/>
  <c r="HA169" i="6"/>
  <c r="EW169" i="6"/>
  <c r="IG169" i="6"/>
  <c r="IN169" i="6" s="1"/>
  <c r="HE169" i="6"/>
  <c r="GC169" i="6"/>
  <c r="EZ169" i="6"/>
  <c r="FE169" i="6"/>
  <c r="IU169" i="6" s="1"/>
  <c r="HR169" i="6"/>
  <c r="GR169" i="6"/>
  <c r="FS169" i="6"/>
  <c r="HN169" i="6"/>
  <c r="HP169" i="6"/>
  <c r="GA169" i="6"/>
  <c r="GV169" i="6"/>
  <c r="FZ169" i="6"/>
  <c r="GS169" i="6"/>
  <c r="GL169" i="6"/>
  <c r="FW169" i="6"/>
  <c r="HO169" i="6"/>
  <c r="FR169" i="6"/>
  <c r="GN169" i="6"/>
  <c r="GT169" i="6"/>
  <c r="FT169" i="6"/>
  <c r="HS169" i="6"/>
  <c r="FP169" i="6"/>
  <c r="FV169" i="6"/>
  <c r="HW169" i="6"/>
  <c r="GK169" i="6"/>
  <c r="GM169" i="6"/>
  <c r="HT169" i="6"/>
  <c r="HX169" i="6"/>
  <c r="HV169" i="6"/>
  <c r="FY169" i="6"/>
  <c r="HQ169" i="6"/>
  <c r="HM169" i="6"/>
  <c r="GU169" i="6"/>
  <c r="FU169" i="6"/>
  <c r="FQ169" i="6"/>
  <c r="GQ169" i="6"/>
  <c r="FX169" i="6"/>
  <c r="GP169" i="6"/>
  <c r="HU169" i="6"/>
  <c r="GO169" i="6"/>
  <c r="IH160" i="6"/>
  <c r="HB160" i="6"/>
  <c r="FB160" i="6"/>
  <c r="IK160" i="6"/>
  <c r="HE160" i="6"/>
  <c r="FE160" i="6"/>
  <c r="IU160" i="6" s="1"/>
  <c r="HH160" i="6"/>
  <c r="GB160" i="6"/>
  <c r="FL160" i="6"/>
  <c r="IA160" i="6"/>
  <c r="HK160" i="6"/>
  <c r="GE160" i="6"/>
  <c r="FO160" i="6"/>
  <c r="EY160" i="6"/>
  <c r="ID160" i="6"/>
  <c r="GX160" i="6"/>
  <c r="GH160" i="6"/>
  <c r="EX160" i="6"/>
  <c r="IG160" i="6"/>
  <c r="IN160" i="6" s="1"/>
  <c r="HA160" i="6"/>
  <c r="FA160" i="6"/>
  <c r="IJ160" i="6"/>
  <c r="IQ160" i="6" s="1"/>
  <c r="HD160" i="6"/>
  <c r="FH160" i="6"/>
  <c r="IM160" i="6"/>
  <c r="IT160" i="6" s="1"/>
  <c r="HG160" i="6"/>
  <c r="FK160" i="6"/>
  <c r="IL160" i="6"/>
  <c r="HF160" i="6"/>
  <c r="FF160" i="6"/>
  <c r="HY160" i="6"/>
  <c r="HI160" i="6"/>
  <c r="GC160" i="6"/>
  <c r="FI160" i="6"/>
  <c r="IR160" i="6"/>
  <c r="IB160" i="6"/>
  <c r="HL160" i="6"/>
  <c r="GF160" i="6"/>
  <c r="EZ160" i="6"/>
  <c r="IE160" i="6"/>
  <c r="GY160" i="6"/>
  <c r="GI160" i="6"/>
  <c r="FC160" i="6"/>
  <c r="IC160" i="6"/>
  <c r="GZ160" i="6"/>
  <c r="II160" i="6"/>
  <c r="IP160" i="6"/>
  <c r="GD160" i="6"/>
  <c r="EW160" i="6"/>
  <c r="GJ160" i="6"/>
  <c r="FG160" i="6"/>
  <c r="HZ160" i="6"/>
  <c r="FJ160" i="6"/>
  <c r="GW160" i="6"/>
  <c r="IF160" i="6"/>
  <c r="HC160" i="6"/>
  <c r="HJ160" i="6"/>
  <c r="IS160" i="6"/>
  <c r="GG160" i="6"/>
  <c r="FD160" i="6"/>
  <c r="GL160" i="6"/>
  <c r="FY160" i="6"/>
  <c r="HN160" i="6"/>
  <c r="FU160" i="6"/>
  <c r="HW160" i="6"/>
  <c r="GP160" i="6"/>
  <c r="FP160" i="6"/>
  <c r="FQ160" i="6"/>
  <c r="FT160" i="6"/>
  <c r="FV160" i="6"/>
  <c r="HX160" i="6"/>
  <c r="FR160" i="6"/>
  <c r="HT160" i="6"/>
  <c r="GQ160" i="6"/>
  <c r="FZ160" i="6"/>
  <c r="HO160" i="6"/>
  <c r="FW160" i="6"/>
  <c r="HP160" i="6"/>
  <c r="HU160" i="6"/>
  <c r="GR160" i="6"/>
  <c r="HQ160" i="6"/>
  <c r="GN160" i="6"/>
  <c r="GA160" i="6"/>
  <c r="GS160" i="6"/>
  <c r="FS160" i="6"/>
  <c r="HM160" i="6"/>
  <c r="GM160" i="6"/>
  <c r="GU160" i="6"/>
  <c r="GV160" i="6"/>
  <c r="GK160" i="6"/>
  <c r="GT160" i="6"/>
  <c r="HR160" i="6"/>
  <c r="FX160" i="6"/>
  <c r="HS160" i="6"/>
  <c r="GO160" i="6"/>
  <c r="HV160" i="6"/>
  <c r="FE230" i="6"/>
  <c r="IU230" i="6" s="1"/>
  <c r="HA230" i="6"/>
  <c r="GW230" i="6"/>
  <c r="IT230" i="6"/>
  <c r="ID230" i="6"/>
  <c r="HC230" i="6"/>
  <c r="FG230" i="6"/>
  <c r="HB230" i="6"/>
  <c r="FB230" i="6"/>
  <c r="IF230" i="6"/>
  <c r="HL230" i="6"/>
  <c r="GF230" i="6"/>
  <c r="EZ230" i="6"/>
  <c r="HE230" i="6"/>
  <c r="EW230" i="6"/>
  <c r="IB230" i="6"/>
  <c r="FA230" i="6"/>
  <c r="HZ230" i="6"/>
  <c r="IJ230" i="6"/>
  <c r="GY230" i="6"/>
  <c r="GI230" i="6"/>
  <c r="FC230" i="6"/>
  <c r="II230" i="6"/>
  <c r="IP230" i="6" s="1"/>
  <c r="GX230" i="6"/>
  <c r="GH230" i="6"/>
  <c r="EX230" i="6"/>
  <c r="IA230" i="6"/>
  <c r="HH230" i="6"/>
  <c r="GB230" i="6"/>
  <c r="FL230" i="6"/>
  <c r="FI230" i="6"/>
  <c r="GC230" i="6"/>
  <c r="IG230" i="6"/>
  <c r="IN230" i="6" s="1"/>
  <c r="GG230" i="6"/>
  <c r="IH230" i="6"/>
  <c r="HY230" i="6"/>
  <c r="HG230" i="6"/>
  <c r="FK230" i="6"/>
  <c r="HF230" i="6"/>
  <c r="FF230" i="6"/>
  <c r="IK230" i="6"/>
  <c r="GZ230" i="6"/>
  <c r="GJ230" i="6"/>
  <c r="FD230" i="6"/>
  <c r="HI230" i="6"/>
  <c r="GE230" i="6"/>
  <c r="HJ230" i="6"/>
  <c r="IQ230" i="6"/>
  <c r="IC230" i="6"/>
  <c r="IE230" i="6"/>
  <c r="FO230" i="6"/>
  <c r="FH230" i="6"/>
  <c r="IL230" i="6"/>
  <c r="IS230" i="6" s="1"/>
  <c r="FJ230" i="6"/>
  <c r="HK230" i="6"/>
  <c r="EY230" i="6"/>
  <c r="GD230" i="6"/>
  <c r="HD230" i="6"/>
  <c r="IR230" i="6"/>
  <c r="HQ230" i="6"/>
  <c r="FW230" i="6"/>
  <c r="GV230" i="6"/>
  <c r="FS230" i="6"/>
  <c r="HW230" i="6"/>
  <c r="HX230" i="6"/>
  <c r="FT230" i="6"/>
  <c r="GN230" i="6"/>
  <c r="GS230" i="6"/>
  <c r="HS230" i="6"/>
  <c r="FP230" i="6"/>
  <c r="HN230" i="6"/>
  <c r="HR230" i="6"/>
  <c r="GP230" i="6"/>
  <c r="GO230" i="6"/>
  <c r="FQ230" i="6"/>
  <c r="FY230" i="6"/>
  <c r="FU230" i="6"/>
  <c r="GL230" i="6"/>
  <c r="FR230" i="6"/>
  <c r="FZ230" i="6"/>
  <c r="GT230" i="6"/>
  <c r="FV230" i="6"/>
  <c r="GR230" i="6"/>
  <c r="HP230" i="6"/>
  <c r="HU230" i="6"/>
  <c r="HT230" i="6"/>
  <c r="HM230" i="6"/>
  <c r="GQ230" i="6"/>
  <c r="HV230" i="6"/>
  <c r="GU230" i="6"/>
  <c r="GK230" i="6"/>
  <c r="GM230" i="6"/>
  <c r="HO230" i="6"/>
  <c r="GA230" i="6"/>
  <c r="FX230" i="6"/>
  <c r="IF96" i="6"/>
  <c r="GZ96" i="6"/>
  <c r="GJ96" i="6"/>
  <c r="FD96" i="6"/>
  <c r="IL96" i="6"/>
  <c r="HF96" i="6"/>
  <c r="FF96" i="6"/>
  <c r="IG96" i="6"/>
  <c r="HA96" i="6"/>
  <c r="IE96" i="6"/>
  <c r="GY96" i="6"/>
  <c r="IK96" i="6"/>
  <c r="HE96" i="6"/>
  <c r="HK96" i="6"/>
  <c r="GE96" i="6"/>
  <c r="EY96" i="6"/>
  <c r="IR96" i="6"/>
  <c r="IB96" i="6"/>
  <c r="HL96" i="6"/>
  <c r="GF96" i="6"/>
  <c r="EZ96" i="6"/>
  <c r="IH96" i="6"/>
  <c r="HB96" i="6"/>
  <c r="FB96" i="6"/>
  <c r="HY96" i="6"/>
  <c r="FE96" i="6"/>
  <c r="IU96" i="6" s="1"/>
  <c r="FK96" i="6"/>
  <c r="IC96" i="6"/>
  <c r="GW96" i="6"/>
  <c r="II96" i="6"/>
  <c r="HC96" i="6"/>
  <c r="IJ96" i="6"/>
  <c r="IQ96" i="6" s="1"/>
  <c r="IO96" i="6" s="1"/>
  <c r="HD96" i="6"/>
  <c r="FH96" i="6"/>
  <c r="IP96" i="6"/>
  <c r="HZ96" i="6"/>
  <c r="HJ96" i="6"/>
  <c r="GD96" i="6"/>
  <c r="FJ96" i="6"/>
  <c r="HI96" i="6"/>
  <c r="GC96" i="6"/>
  <c r="IM96" i="6"/>
  <c r="HG96" i="6"/>
  <c r="IS96" i="6"/>
  <c r="GG96" i="6"/>
  <c r="FA96" i="6"/>
  <c r="FG96" i="6"/>
  <c r="IN96" i="6"/>
  <c r="GB96" i="6"/>
  <c r="EX96" i="6"/>
  <c r="FO96" i="6"/>
  <c r="FL96" i="6"/>
  <c r="GX96" i="6"/>
  <c r="GI96" i="6"/>
  <c r="FI96" i="6"/>
  <c r="HH96" i="6"/>
  <c r="IT96" i="6"/>
  <c r="GH96" i="6"/>
  <c r="FC96" i="6"/>
  <c r="IA96" i="6"/>
  <c r="ID96" i="6"/>
  <c r="EW96" i="6"/>
  <c r="FT96" i="6"/>
  <c r="FU96" i="6"/>
  <c r="FP96" i="6"/>
  <c r="GS96" i="6"/>
  <c r="FW96" i="6"/>
  <c r="GT96" i="6"/>
  <c r="GM96" i="6"/>
  <c r="HX96" i="6"/>
  <c r="FR96" i="6"/>
  <c r="FZ96" i="6"/>
  <c r="HR96" i="6"/>
  <c r="GQ96" i="6"/>
  <c r="FX96" i="6"/>
  <c r="HN96" i="6"/>
  <c r="GK96" i="6"/>
  <c r="HP96" i="6"/>
  <c r="FS96" i="6"/>
  <c r="GL96" i="6"/>
  <c r="FQ96" i="6"/>
  <c r="GA96" i="6"/>
  <c r="HO96" i="6"/>
  <c r="GR96" i="6"/>
  <c r="HV96" i="6"/>
  <c r="FY96" i="6"/>
  <c r="FV96" i="6"/>
  <c r="HT96" i="6"/>
  <c r="HM96" i="6"/>
  <c r="GO96" i="6"/>
  <c r="HU96" i="6"/>
  <c r="GP96" i="6"/>
  <c r="GV96" i="6"/>
  <c r="HW96" i="6"/>
  <c r="GN96" i="6"/>
  <c r="HS96" i="6"/>
  <c r="HQ96" i="6"/>
  <c r="GU96" i="6"/>
  <c r="IK240" i="6"/>
  <c r="HE240" i="6"/>
  <c r="FE240" i="6"/>
  <c r="IU240" i="6" s="1"/>
  <c r="HH240" i="6"/>
  <c r="GB240" i="6"/>
  <c r="FL240" i="6"/>
  <c r="IA240" i="6"/>
  <c r="HK240" i="6"/>
  <c r="GE240" i="6"/>
  <c r="FO240" i="6"/>
  <c r="EY240" i="6"/>
  <c r="FF240" i="6"/>
  <c r="EX240" i="6"/>
  <c r="HZ240" i="6"/>
  <c r="GH240" i="6"/>
  <c r="IG240" i="6"/>
  <c r="IN240" i="6" s="1"/>
  <c r="HA240" i="6"/>
  <c r="FA240" i="6"/>
  <c r="IJ240" i="6"/>
  <c r="IQ240" i="6" s="1"/>
  <c r="HD240" i="6"/>
  <c r="FH240" i="6"/>
  <c r="IM240" i="6"/>
  <c r="HG240" i="6"/>
  <c r="FK240" i="6"/>
  <c r="IL240" i="6"/>
  <c r="HB240" i="6"/>
  <c r="ID240" i="6"/>
  <c r="FB240" i="6"/>
  <c r="HY240" i="6"/>
  <c r="HI240" i="6"/>
  <c r="GC240" i="6"/>
  <c r="FI240" i="6"/>
  <c r="IR240" i="6"/>
  <c r="IB240" i="6"/>
  <c r="HL240" i="6"/>
  <c r="GF240" i="6"/>
  <c r="EZ240" i="6"/>
  <c r="IE240" i="6"/>
  <c r="GY240" i="6"/>
  <c r="GI240" i="6"/>
  <c r="FC240" i="6"/>
  <c r="HF240" i="6"/>
  <c r="IH240" i="6"/>
  <c r="GD240" i="6"/>
  <c r="IS240" i="6"/>
  <c r="GG240" i="6"/>
  <c r="FD240" i="6"/>
  <c r="FJ240" i="6"/>
  <c r="IT240" i="6"/>
  <c r="IC240" i="6"/>
  <c r="GZ240" i="6"/>
  <c r="II240" i="6"/>
  <c r="IP240" i="6" s="1"/>
  <c r="IO240" i="6" s="1"/>
  <c r="EW240" i="6"/>
  <c r="GJ240" i="6"/>
  <c r="FG240" i="6"/>
  <c r="HJ240" i="6"/>
  <c r="GW240" i="6"/>
  <c r="IF240" i="6"/>
  <c r="HC240" i="6"/>
  <c r="GX240" i="6"/>
  <c r="GO240" i="6"/>
  <c r="GU240" i="6"/>
  <c r="GK240" i="6"/>
  <c r="FX240" i="6"/>
  <c r="FZ240" i="6"/>
  <c r="FP240" i="6"/>
  <c r="FR240" i="6"/>
  <c r="FQ240" i="6"/>
  <c r="HS240" i="6"/>
  <c r="GR240" i="6"/>
  <c r="FU240" i="6"/>
  <c r="GQ240" i="6"/>
  <c r="GV240" i="6"/>
  <c r="HN240" i="6"/>
  <c r="GL240" i="6"/>
  <c r="HU240" i="6"/>
  <c r="GP240" i="6"/>
  <c r="HT240" i="6"/>
  <c r="GA240" i="6"/>
  <c r="HO240" i="6"/>
  <c r="HP240" i="6"/>
  <c r="HM240" i="6"/>
  <c r="FY240" i="6"/>
  <c r="HR240" i="6"/>
  <c r="GN240" i="6"/>
  <c r="GT240" i="6"/>
  <c r="FS240" i="6"/>
  <c r="GM240" i="6"/>
  <c r="FT240" i="6"/>
  <c r="HX240" i="6"/>
  <c r="HQ240" i="6"/>
  <c r="HW240" i="6"/>
  <c r="GS240" i="6"/>
  <c r="FV240" i="6"/>
  <c r="FW240" i="6"/>
  <c r="HV240" i="6"/>
  <c r="IL247" i="6"/>
  <c r="IJ144" i="6"/>
  <c r="HD144" i="6"/>
  <c r="FH144" i="6"/>
  <c r="GX144" i="6"/>
  <c r="GC144" i="6"/>
  <c r="FB144" i="6"/>
  <c r="IH144" i="6"/>
  <c r="FA144" i="6"/>
  <c r="IA144" i="6"/>
  <c r="HF144" i="6"/>
  <c r="FO144" i="6"/>
  <c r="GY144" i="6"/>
  <c r="GD144" i="6"/>
  <c r="FC144" i="6"/>
  <c r="IF144" i="6"/>
  <c r="GZ144" i="6"/>
  <c r="GJ144" i="6"/>
  <c r="FD144" i="6"/>
  <c r="II144" i="6"/>
  <c r="IP144" i="6" s="1"/>
  <c r="IO144" i="6" s="1"/>
  <c r="EW144" i="6"/>
  <c r="IC144" i="6"/>
  <c r="HG144" i="6"/>
  <c r="IQ144" i="6"/>
  <c r="HA144" i="6"/>
  <c r="GE144" i="6"/>
  <c r="FJ144" i="6"/>
  <c r="IK144" i="6"/>
  <c r="EX144" i="6"/>
  <c r="HH144" i="6"/>
  <c r="GB144" i="6"/>
  <c r="FL144" i="6"/>
  <c r="HY144" i="6"/>
  <c r="HC144" i="6"/>
  <c r="GH144" i="6"/>
  <c r="FG144" i="6"/>
  <c r="IM144" i="6"/>
  <c r="IT144" i="6" s="1"/>
  <c r="GW144" i="6"/>
  <c r="FF144" i="6"/>
  <c r="IG144" i="6"/>
  <c r="IN144" i="6" s="1"/>
  <c r="HK144" i="6"/>
  <c r="EY144" i="6"/>
  <c r="HZ144" i="6"/>
  <c r="HE144" i="6"/>
  <c r="GI144" i="6"/>
  <c r="FI144" i="6"/>
  <c r="HL144" i="6"/>
  <c r="EZ144" i="6"/>
  <c r="GG144" i="6"/>
  <c r="HJ144" i="6"/>
  <c r="ID144" i="6"/>
  <c r="IS144" i="6"/>
  <c r="FK144" i="6"/>
  <c r="IR144" i="6"/>
  <c r="GF144" i="6"/>
  <c r="HI144" i="6"/>
  <c r="IL144" i="6"/>
  <c r="FE144" i="6"/>
  <c r="IU144" i="6" s="1"/>
  <c r="IB144" i="6"/>
  <c r="HB144" i="6"/>
  <c r="IE144" i="6"/>
  <c r="HS144" i="6"/>
  <c r="GK144" i="6"/>
  <c r="HN144" i="6"/>
  <c r="FQ144" i="6"/>
  <c r="FY144" i="6"/>
  <c r="GA144" i="6"/>
  <c r="GU144" i="6"/>
  <c r="HW144" i="6"/>
  <c r="HQ144" i="6"/>
  <c r="HT144" i="6"/>
  <c r="HM144" i="6"/>
  <c r="HU144" i="6"/>
  <c r="GS144" i="6"/>
  <c r="HV144" i="6"/>
  <c r="HX144" i="6"/>
  <c r="GP144" i="6"/>
  <c r="GV144" i="6"/>
  <c r="FS144" i="6"/>
  <c r="GN144" i="6"/>
  <c r="GQ144" i="6"/>
  <c r="HP144" i="6"/>
  <c r="FW144" i="6"/>
  <c r="HO144" i="6"/>
  <c r="GR144" i="6"/>
  <c r="FU144" i="6"/>
  <c r="FZ144" i="6"/>
  <c r="FP144" i="6"/>
  <c r="FX144" i="6"/>
  <c r="FV144" i="6"/>
  <c r="FT144" i="6"/>
  <c r="GL144" i="6"/>
  <c r="GT144" i="6"/>
  <c r="HR144" i="6"/>
  <c r="FR144" i="6"/>
  <c r="GO144" i="6"/>
  <c r="GM144" i="6"/>
  <c r="ID154" i="6"/>
  <c r="GX154" i="6"/>
  <c r="GH154" i="6"/>
  <c r="EX154" i="6"/>
  <c r="IG154" i="6"/>
  <c r="HA154" i="6"/>
  <c r="FA154" i="6"/>
  <c r="IJ154" i="6"/>
  <c r="HD154" i="6"/>
  <c r="FH154" i="6"/>
  <c r="FG154" i="6"/>
  <c r="GI154" i="6"/>
  <c r="IA154" i="6"/>
  <c r="FO154" i="6"/>
  <c r="HG154" i="6"/>
  <c r="HZ154" i="6"/>
  <c r="HJ154" i="6"/>
  <c r="GD154" i="6"/>
  <c r="FJ154" i="6"/>
  <c r="IC154" i="6"/>
  <c r="GW154" i="6"/>
  <c r="GG154" i="6"/>
  <c r="EW154" i="6"/>
  <c r="IF154" i="6"/>
  <c r="GZ154" i="6"/>
  <c r="GJ154" i="6"/>
  <c r="FD154" i="6"/>
  <c r="HC154" i="6"/>
  <c r="IE154" i="6"/>
  <c r="HK154" i="6"/>
  <c r="EY154" i="6"/>
  <c r="IL154" i="6"/>
  <c r="IS154" i="6" s="1"/>
  <c r="HF154" i="6"/>
  <c r="FF154" i="6"/>
  <c r="HY154" i="6"/>
  <c r="HI154" i="6"/>
  <c r="GC154" i="6"/>
  <c r="FI154" i="6"/>
  <c r="IB154" i="6"/>
  <c r="HL154" i="6"/>
  <c r="GF154" i="6"/>
  <c r="EZ154" i="6"/>
  <c r="FC154" i="6"/>
  <c r="IM154" i="6"/>
  <c r="IT154" i="6" s="1"/>
  <c r="IH154" i="6"/>
  <c r="HB154" i="6"/>
  <c r="FB154" i="6"/>
  <c r="IK154" i="6"/>
  <c r="IR154" i="6" s="1"/>
  <c r="HE154" i="6"/>
  <c r="FE154" i="6"/>
  <c r="IU154" i="6" s="1"/>
  <c r="IN154" i="6"/>
  <c r="HH154" i="6"/>
  <c r="GB154" i="6"/>
  <c r="FL154" i="6"/>
  <c r="II154" i="6"/>
  <c r="IP154" i="6" s="1"/>
  <c r="GY154" i="6"/>
  <c r="IQ154" i="6"/>
  <c r="GE154" i="6"/>
  <c r="FK154" i="6"/>
  <c r="HQ154" i="6"/>
  <c r="GN154" i="6"/>
  <c r="HM154" i="6"/>
  <c r="FS154" i="6"/>
  <c r="FZ154" i="6"/>
  <c r="GM154" i="6"/>
  <c r="HR154" i="6"/>
  <c r="GO154" i="6"/>
  <c r="FW154" i="6"/>
  <c r="GK154" i="6"/>
  <c r="FX154" i="6"/>
  <c r="FQ154" i="6"/>
  <c r="GQ154" i="6"/>
  <c r="GS154" i="6"/>
  <c r="HO154" i="6"/>
  <c r="GL154" i="6"/>
  <c r="FY154" i="6"/>
  <c r="HW154" i="6"/>
  <c r="HN154" i="6"/>
  <c r="FU154" i="6"/>
  <c r="HS154" i="6"/>
  <c r="HP154" i="6"/>
  <c r="HV154" i="6"/>
  <c r="GV154" i="6"/>
  <c r="GU154" i="6"/>
  <c r="FV154" i="6"/>
  <c r="HX154" i="6"/>
  <c r="FR154" i="6"/>
  <c r="HT154" i="6"/>
  <c r="GT154" i="6"/>
  <c r="FT154" i="6"/>
  <c r="GP154" i="6"/>
  <c r="FP154" i="6"/>
  <c r="GA154" i="6"/>
  <c r="HU154" i="6"/>
  <c r="GR154" i="6"/>
  <c r="HY197" i="6"/>
  <c r="HI197" i="6"/>
  <c r="GC197" i="6"/>
  <c r="FI197" i="6"/>
  <c r="IB197" i="6"/>
  <c r="HL197" i="6"/>
  <c r="GF197" i="6"/>
  <c r="EZ197" i="6"/>
  <c r="IE197" i="6"/>
  <c r="GY197" i="6"/>
  <c r="GI197" i="6"/>
  <c r="FC197" i="6"/>
  <c r="IL197" i="6"/>
  <c r="HF197" i="6"/>
  <c r="FF197" i="6"/>
  <c r="IK197" i="6"/>
  <c r="IR197" i="6" s="1"/>
  <c r="HE197" i="6"/>
  <c r="FE197" i="6"/>
  <c r="IU197" i="6" s="1"/>
  <c r="HH197" i="6"/>
  <c r="GB197" i="6"/>
  <c r="FL197" i="6"/>
  <c r="IA197" i="6"/>
  <c r="HK197" i="6"/>
  <c r="GE197" i="6"/>
  <c r="FO197" i="6"/>
  <c r="EY197" i="6"/>
  <c r="IH197" i="6"/>
  <c r="HB197" i="6"/>
  <c r="FB197" i="6"/>
  <c r="IS197" i="6"/>
  <c r="IC197" i="6"/>
  <c r="GW197" i="6"/>
  <c r="GG197" i="6"/>
  <c r="EW197" i="6"/>
  <c r="IF197" i="6"/>
  <c r="GZ197" i="6"/>
  <c r="GJ197" i="6"/>
  <c r="FD197" i="6"/>
  <c r="II197" i="6"/>
  <c r="HC197" i="6"/>
  <c r="FG197" i="6"/>
  <c r="IP197" i="6"/>
  <c r="HZ197" i="6"/>
  <c r="HJ197" i="6"/>
  <c r="GD197" i="6"/>
  <c r="FJ197" i="6"/>
  <c r="FH197" i="6"/>
  <c r="ID197" i="6"/>
  <c r="IG197" i="6"/>
  <c r="IN197" i="6" s="1"/>
  <c r="HD197" i="6"/>
  <c r="IM197" i="6"/>
  <c r="EX197" i="6"/>
  <c r="FA197" i="6"/>
  <c r="FK197" i="6"/>
  <c r="GX197" i="6"/>
  <c r="HA197" i="6"/>
  <c r="IJ197" i="6"/>
  <c r="IQ197" i="6" s="1"/>
  <c r="HG197" i="6"/>
  <c r="IT197" i="6"/>
  <c r="GH197" i="6"/>
  <c r="HO197" i="6"/>
  <c r="FZ197" i="6"/>
  <c r="HX197" i="6"/>
  <c r="GL197" i="6"/>
  <c r="HP197" i="6"/>
  <c r="FW197" i="6"/>
  <c r="GQ197" i="6"/>
  <c r="HN197" i="6"/>
  <c r="FX197" i="6"/>
  <c r="GS197" i="6"/>
  <c r="FS197" i="6"/>
  <c r="HU197" i="6"/>
  <c r="GR197" i="6"/>
  <c r="FV197" i="6"/>
  <c r="FT197" i="6"/>
  <c r="GT197" i="6"/>
  <c r="FR197" i="6"/>
  <c r="HQ197" i="6"/>
  <c r="FP197" i="6"/>
  <c r="GP197" i="6"/>
  <c r="FY197" i="6"/>
  <c r="HR197" i="6"/>
  <c r="FQ197" i="6"/>
  <c r="GM197" i="6"/>
  <c r="HT197" i="6"/>
  <c r="GA197" i="6"/>
  <c r="HW197" i="6"/>
  <c r="GV197" i="6"/>
  <c r="HV197" i="6"/>
  <c r="GO197" i="6"/>
  <c r="GU197" i="6"/>
  <c r="HM197" i="6"/>
  <c r="HS197" i="6"/>
  <c r="GK197" i="6"/>
  <c r="FU197" i="6"/>
  <c r="GN197" i="6"/>
  <c r="IJ190" i="6"/>
  <c r="HZ159" i="6"/>
  <c r="HJ159" i="6"/>
  <c r="GD159" i="6"/>
  <c r="FJ159" i="6"/>
  <c r="IC159" i="6"/>
  <c r="GW159" i="6"/>
  <c r="GG159" i="6"/>
  <c r="EW159" i="6"/>
  <c r="IF159" i="6"/>
  <c r="GZ159" i="6"/>
  <c r="GJ159" i="6"/>
  <c r="FD159" i="6"/>
  <c r="II159" i="6"/>
  <c r="IP159" i="6" s="1"/>
  <c r="HC159" i="6"/>
  <c r="FG159" i="6"/>
  <c r="IL159" i="6"/>
  <c r="IS159" i="6" s="1"/>
  <c r="HF159" i="6"/>
  <c r="FF159" i="6"/>
  <c r="HY159" i="6"/>
  <c r="HI159" i="6"/>
  <c r="GC159" i="6"/>
  <c r="FI159" i="6"/>
  <c r="IB159" i="6"/>
  <c r="HL159" i="6"/>
  <c r="GF159" i="6"/>
  <c r="EZ159" i="6"/>
  <c r="IE159" i="6"/>
  <c r="GY159" i="6"/>
  <c r="GI159" i="6"/>
  <c r="FC159" i="6"/>
  <c r="IH159" i="6"/>
  <c r="HB159" i="6"/>
  <c r="FB159" i="6"/>
  <c r="IK159" i="6"/>
  <c r="IR159" i="6" s="1"/>
  <c r="HE159" i="6"/>
  <c r="FE159" i="6"/>
  <c r="IU159" i="6" s="1"/>
  <c r="IN159" i="6"/>
  <c r="HH159" i="6"/>
  <c r="GB159" i="6"/>
  <c r="FL159" i="6"/>
  <c r="IA159" i="6"/>
  <c r="HK159" i="6"/>
  <c r="GE159" i="6"/>
  <c r="FO159" i="6"/>
  <c r="EY159" i="6"/>
  <c r="ID159" i="6"/>
  <c r="GX159" i="6"/>
  <c r="GH159" i="6"/>
  <c r="EX159" i="6"/>
  <c r="IG159" i="6"/>
  <c r="HA159" i="6"/>
  <c r="FA159" i="6"/>
  <c r="IJ159" i="6"/>
  <c r="IQ159" i="6" s="1"/>
  <c r="HD159" i="6"/>
  <c r="FH159" i="6"/>
  <c r="IM159" i="6"/>
  <c r="IT159" i="6" s="1"/>
  <c r="HG159" i="6"/>
  <c r="FK159" i="6"/>
  <c r="FQ159" i="6"/>
  <c r="GM159" i="6"/>
  <c r="FZ159" i="6"/>
  <c r="HO159" i="6"/>
  <c r="FV159" i="6"/>
  <c r="HX159" i="6"/>
  <c r="FR159" i="6"/>
  <c r="HT159" i="6"/>
  <c r="GQ159" i="6"/>
  <c r="HP159" i="6"/>
  <c r="FW159" i="6"/>
  <c r="GS159" i="6"/>
  <c r="FS159" i="6"/>
  <c r="HU159" i="6"/>
  <c r="GR159" i="6"/>
  <c r="HQ159" i="6"/>
  <c r="GN159" i="6"/>
  <c r="GA159" i="6"/>
  <c r="HM159" i="6"/>
  <c r="HS159" i="6"/>
  <c r="GP159" i="6"/>
  <c r="FP159" i="6"/>
  <c r="GL159" i="6"/>
  <c r="FY159" i="6"/>
  <c r="HN159" i="6"/>
  <c r="FU159" i="6"/>
  <c r="HW159" i="6"/>
  <c r="GT159" i="6"/>
  <c r="FT159" i="6"/>
  <c r="HV159" i="6"/>
  <c r="GV159" i="6"/>
  <c r="HR159" i="6"/>
  <c r="GO159" i="6"/>
  <c r="GU159" i="6"/>
  <c r="GK159" i="6"/>
  <c r="FX159" i="6"/>
  <c r="IL129" i="6"/>
  <c r="IS129" i="6" s="1"/>
  <c r="HF129" i="6"/>
  <c r="FF129" i="6"/>
  <c r="HY129" i="6"/>
  <c r="HI129" i="6"/>
  <c r="GC129" i="6"/>
  <c r="FI129" i="6"/>
  <c r="IB129" i="6"/>
  <c r="HL129" i="6"/>
  <c r="GF129" i="6"/>
  <c r="EZ129" i="6"/>
  <c r="IE129" i="6"/>
  <c r="GY129" i="6"/>
  <c r="GI129" i="6"/>
  <c r="FC129" i="6"/>
  <c r="IH129" i="6"/>
  <c r="HB129" i="6"/>
  <c r="FB129" i="6"/>
  <c r="IK129" i="6"/>
  <c r="IR129" i="6" s="1"/>
  <c r="HE129" i="6"/>
  <c r="FE129" i="6"/>
  <c r="IU129" i="6" s="1"/>
  <c r="HH129" i="6"/>
  <c r="GB129" i="6"/>
  <c r="FL129" i="6"/>
  <c r="IA129" i="6"/>
  <c r="HK129" i="6"/>
  <c r="GE129" i="6"/>
  <c r="FO129" i="6"/>
  <c r="EY129" i="6"/>
  <c r="ID129" i="6"/>
  <c r="GX129" i="6"/>
  <c r="GH129" i="6"/>
  <c r="EX129" i="6"/>
  <c r="IG129" i="6"/>
  <c r="IN129" i="6" s="1"/>
  <c r="HA129" i="6"/>
  <c r="FA129" i="6"/>
  <c r="IJ129" i="6"/>
  <c r="IQ129" i="6" s="1"/>
  <c r="HD129" i="6"/>
  <c r="FH129" i="6"/>
  <c r="IM129" i="6"/>
  <c r="IT129" i="6" s="1"/>
  <c r="HG129" i="6"/>
  <c r="FK129" i="6"/>
  <c r="HZ129" i="6"/>
  <c r="HJ129" i="6"/>
  <c r="GD129" i="6"/>
  <c r="FJ129" i="6"/>
  <c r="IC129" i="6"/>
  <c r="GW129" i="6"/>
  <c r="GG129" i="6"/>
  <c r="EW129" i="6"/>
  <c r="IF129" i="6"/>
  <c r="GZ129" i="6"/>
  <c r="GJ129" i="6"/>
  <c r="FD129" i="6"/>
  <c r="II129" i="6"/>
  <c r="IP129" i="6" s="1"/>
  <c r="HC129" i="6"/>
  <c r="FG129" i="6"/>
  <c r="GS129" i="6"/>
  <c r="FS129" i="6"/>
  <c r="HU129" i="6"/>
  <c r="GR129" i="6"/>
  <c r="HQ129" i="6"/>
  <c r="GN129" i="6"/>
  <c r="GA129" i="6"/>
  <c r="HP129" i="6"/>
  <c r="FW129" i="6"/>
  <c r="HV129" i="6"/>
  <c r="GV129" i="6"/>
  <c r="HR129" i="6"/>
  <c r="GO129" i="6"/>
  <c r="GU129" i="6"/>
  <c r="GK129" i="6"/>
  <c r="FX129" i="6"/>
  <c r="GT129" i="6"/>
  <c r="FT129" i="6"/>
  <c r="FZ129" i="6"/>
  <c r="HO129" i="6"/>
  <c r="FV129" i="6"/>
  <c r="HX129" i="6"/>
  <c r="FR129" i="6"/>
  <c r="HT129" i="6"/>
  <c r="GQ129" i="6"/>
  <c r="FQ129" i="6"/>
  <c r="GM129" i="6"/>
  <c r="GP129" i="6"/>
  <c r="FP129" i="6"/>
  <c r="GL129" i="6"/>
  <c r="FY129" i="6"/>
  <c r="HN129" i="6"/>
  <c r="FU129" i="6"/>
  <c r="HW129" i="6"/>
  <c r="HM129" i="6"/>
  <c r="HS129" i="6"/>
  <c r="II72" i="6"/>
  <c r="ID135" i="6"/>
  <c r="GX135" i="6"/>
  <c r="GH135" i="6"/>
  <c r="EX135" i="6"/>
  <c r="IG135" i="6"/>
  <c r="HA135" i="6"/>
  <c r="FA135" i="6"/>
  <c r="IJ135" i="6"/>
  <c r="HD135" i="6"/>
  <c r="FH135" i="6"/>
  <c r="IM135" i="6"/>
  <c r="IT135" i="6" s="1"/>
  <c r="HG135" i="6"/>
  <c r="FK135" i="6"/>
  <c r="HZ135" i="6"/>
  <c r="HJ135" i="6"/>
  <c r="GD135" i="6"/>
  <c r="FJ135" i="6"/>
  <c r="IC135" i="6"/>
  <c r="GW135" i="6"/>
  <c r="GG135" i="6"/>
  <c r="EW135" i="6"/>
  <c r="IF135" i="6"/>
  <c r="GZ135" i="6"/>
  <c r="GJ135" i="6"/>
  <c r="FD135" i="6"/>
  <c r="II135" i="6"/>
  <c r="IP135" i="6" s="1"/>
  <c r="HC135" i="6"/>
  <c r="FG135" i="6"/>
  <c r="IL135" i="6"/>
  <c r="IS135" i="6" s="1"/>
  <c r="HF135" i="6"/>
  <c r="FF135" i="6"/>
  <c r="HY135" i="6"/>
  <c r="HI135" i="6"/>
  <c r="GC135" i="6"/>
  <c r="FI135" i="6"/>
  <c r="IB135" i="6"/>
  <c r="HL135" i="6"/>
  <c r="GF135" i="6"/>
  <c r="EZ135" i="6"/>
  <c r="IE135" i="6"/>
  <c r="GY135" i="6"/>
  <c r="GI135" i="6"/>
  <c r="FC135" i="6"/>
  <c r="IH135" i="6"/>
  <c r="HB135" i="6"/>
  <c r="FB135" i="6"/>
  <c r="IK135" i="6"/>
  <c r="IR135" i="6" s="1"/>
  <c r="HE135" i="6"/>
  <c r="FE135" i="6"/>
  <c r="IU135" i="6" s="1"/>
  <c r="IN135" i="6"/>
  <c r="HH135" i="6"/>
  <c r="GB135" i="6"/>
  <c r="FL135" i="6"/>
  <c r="IQ135" i="6"/>
  <c r="IA135" i="6"/>
  <c r="HK135" i="6"/>
  <c r="GE135" i="6"/>
  <c r="FO135" i="6"/>
  <c r="EY135" i="6"/>
  <c r="FR135" i="6"/>
  <c r="HT135" i="6"/>
  <c r="GQ135" i="6"/>
  <c r="FQ135" i="6"/>
  <c r="GM135" i="6"/>
  <c r="FZ135" i="6"/>
  <c r="HO135" i="6"/>
  <c r="FV135" i="6"/>
  <c r="HX135" i="6"/>
  <c r="HQ135" i="6"/>
  <c r="GN135" i="6"/>
  <c r="GA135" i="6"/>
  <c r="HP135" i="6"/>
  <c r="FW135" i="6"/>
  <c r="GS135" i="6"/>
  <c r="FS135" i="6"/>
  <c r="HU135" i="6"/>
  <c r="GR135" i="6"/>
  <c r="GK135" i="6"/>
  <c r="FX135" i="6"/>
  <c r="GT135" i="6"/>
  <c r="FT135" i="6"/>
  <c r="HV135" i="6"/>
  <c r="GV135" i="6"/>
  <c r="HR135" i="6"/>
  <c r="GO135" i="6"/>
  <c r="GU135" i="6"/>
  <c r="HN135" i="6"/>
  <c r="FU135" i="6"/>
  <c r="HW135" i="6"/>
  <c r="HM135" i="6"/>
  <c r="HS135" i="6"/>
  <c r="GP135" i="6"/>
  <c r="FP135" i="6"/>
  <c r="GL135" i="6"/>
  <c r="FY135" i="6"/>
  <c r="II232" i="6"/>
  <c r="HC232" i="6"/>
  <c r="FG232" i="6"/>
  <c r="IP232" i="6"/>
  <c r="HZ232" i="6"/>
  <c r="HJ232" i="6"/>
  <c r="GD232" i="6"/>
  <c r="FJ232" i="6"/>
  <c r="HL232" i="6"/>
  <c r="GF232" i="6"/>
  <c r="EZ232" i="6"/>
  <c r="EW232" i="6"/>
  <c r="FI232" i="6"/>
  <c r="FD232" i="6"/>
  <c r="IF232" i="6"/>
  <c r="IE232" i="6"/>
  <c r="GY232" i="6"/>
  <c r="GI232" i="6"/>
  <c r="FC232" i="6"/>
  <c r="IL232" i="6"/>
  <c r="HF232" i="6"/>
  <c r="FF232" i="6"/>
  <c r="IJ232" i="6"/>
  <c r="HD232" i="6"/>
  <c r="HI232" i="6"/>
  <c r="GC232" i="6"/>
  <c r="IS232" i="6"/>
  <c r="GG232" i="6"/>
  <c r="FA232" i="6"/>
  <c r="GZ232" i="6"/>
  <c r="FL232" i="6"/>
  <c r="IM232" i="6"/>
  <c r="HG232" i="6"/>
  <c r="FK232" i="6"/>
  <c r="IT232" i="6"/>
  <c r="ID232" i="6"/>
  <c r="GX232" i="6"/>
  <c r="GH232" i="6"/>
  <c r="EX232" i="6"/>
  <c r="FH232" i="6"/>
  <c r="HY232" i="6"/>
  <c r="FE232" i="6"/>
  <c r="IU232" i="6" s="1"/>
  <c r="IC232" i="6"/>
  <c r="GW232" i="6"/>
  <c r="GJ232" i="6"/>
  <c r="GB232" i="6"/>
  <c r="IQ232" i="6"/>
  <c r="GE232" i="6"/>
  <c r="FB232" i="6"/>
  <c r="IG232" i="6"/>
  <c r="IN232" i="6" s="1"/>
  <c r="HE232" i="6"/>
  <c r="IA232" i="6"/>
  <c r="FO232" i="6"/>
  <c r="HB232" i="6"/>
  <c r="IB232" i="6"/>
  <c r="HA232" i="6"/>
  <c r="HK232" i="6"/>
  <c r="EY232" i="6"/>
  <c r="IH232" i="6"/>
  <c r="IK232" i="6"/>
  <c r="IR232" i="6" s="1"/>
  <c r="HH232" i="6"/>
  <c r="GM232" i="6"/>
  <c r="GK232" i="6"/>
  <c r="HO232" i="6"/>
  <c r="FZ232" i="6"/>
  <c r="GQ232" i="6"/>
  <c r="HT232" i="6"/>
  <c r="HX232" i="6"/>
  <c r="GL232" i="6"/>
  <c r="GU232" i="6"/>
  <c r="FW232" i="6"/>
  <c r="HU232" i="6"/>
  <c r="FS232" i="6"/>
  <c r="FX232" i="6"/>
  <c r="GA232" i="6"/>
  <c r="GN232" i="6"/>
  <c r="HR232" i="6"/>
  <c r="GV232" i="6"/>
  <c r="FV232" i="6"/>
  <c r="GT232" i="6"/>
  <c r="GO232" i="6"/>
  <c r="HV232" i="6"/>
  <c r="HM232" i="6"/>
  <c r="HN232" i="6"/>
  <c r="GS232" i="6"/>
  <c r="FT232" i="6"/>
  <c r="FU232" i="6"/>
  <c r="FP232" i="6"/>
  <c r="HS232" i="6"/>
  <c r="HQ232" i="6"/>
  <c r="GR232" i="6"/>
  <c r="GP232" i="6"/>
  <c r="HW232" i="6"/>
  <c r="FR232" i="6"/>
  <c r="FQ232" i="6"/>
  <c r="FY232" i="6"/>
  <c r="HP232" i="6"/>
  <c r="IC108" i="6"/>
  <c r="GW108" i="6"/>
  <c r="GG108" i="6"/>
  <c r="EW108" i="6"/>
  <c r="IF108" i="6"/>
  <c r="GZ108" i="6"/>
  <c r="GJ108" i="6"/>
  <c r="FD108" i="6"/>
  <c r="II108" i="6"/>
  <c r="IP108" i="6" s="1"/>
  <c r="IO108" i="6" s="1"/>
  <c r="HC108" i="6"/>
  <c r="FG108" i="6"/>
  <c r="HZ108" i="6"/>
  <c r="HJ108" i="6"/>
  <c r="GD108" i="6"/>
  <c r="FJ108" i="6"/>
  <c r="HY108" i="6"/>
  <c r="HI108" i="6"/>
  <c r="GC108" i="6"/>
  <c r="FI108" i="6"/>
  <c r="IB108" i="6"/>
  <c r="HL108" i="6"/>
  <c r="GF108" i="6"/>
  <c r="EZ108" i="6"/>
  <c r="IE108" i="6"/>
  <c r="GY108" i="6"/>
  <c r="GI108" i="6"/>
  <c r="FC108" i="6"/>
  <c r="IL108" i="6"/>
  <c r="IS108" i="6" s="1"/>
  <c r="HF108" i="6"/>
  <c r="FF108" i="6"/>
  <c r="IK108" i="6"/>
  <c r="IR108" i="6" s="1"/>
  <c r="HE108" i="6"/>
  <c r="FE108" i="6"/>
  <c r="IU108" i="6" s="1"/>
  <c r="HH108" i="6"/>
  <c r="GB108" i="6"/>
  <c r="FL108" i="6"/>
  <c r="IQ108" i="6"/>
  <c r="IA108" i="6"/>
  <c r="HK108" i="6"/>
  <c r="GE108" i="6"/>
  <c r="FO108" i="6"/>
  <c r="EY108" i="6"/>
  <c r="IH108" i="6"/>
  <c r="HB108" i="6"/>
  <c r="FB108" i="6"/>
  <c r="HA108" i="6"/>
  <c r="IJ108" i="6"/>
  <c r="HG108" i="6"/>
  <c r="IT108" i="6"/>
  <c r="GH108" i="6"/>
  <c r="FH108" i="6"/>
  <c r="ID108" i="6"/>
  <c r="IG108" i="6"/>
  <c r="IN108" i="6" s="1"/>
  <c r="HD108" i="6"/>
  <c r="FA108" i="6"/>
  <c r="FK108" i="6"/>
  <c r="GX108" i="6"/>
  <c r="IM108" i="6"/>
  <c r="EX108" i="6"/>
  <c r="FQ108" i="6"/>
  <c r="GM108" i="6"/>
  <c r="GV108" i="6"/>
  <c r="HV108" i="6"/>
  <c r="GO108" i="6"/>
  <c r="GU108" i="6"/>
  <c r="FX108" i="6"/>
  <c r="FR108" i="6"/>
  <c r="HW108" i="6"/>
  <c r="HP108" i="6"/>
  <c r="FW108" i="6"/>
  <c r="FP108" i="6"/>
  <c r="GP108" i="6"/>
  <c r="FY108" i="6"/>
  <c r="HR108" i="6"/>
  <c r="GK108" i="6"/>
  <c r="GA108" i="6"/>
  <c r="FU108" i="6"/>
  <c r="FT108" i="6"/>
  <c r="GT108" i="6"/>
  <c r="HO108" i="6"/>
  <c r="FZ108" i="6"/>
  <c r="HX108" i="6"/>
  <c r="GL108" i="6"/>
  <c r="HT108" i="6"/>
  <c r="HQ108" i="6"/>
  <c r="HN108" i="6"/>
  <c r="HM108" i="6"/>
  <c r="HS108" i="6"/>
  <c r="GS108" i="6"/>
  <c r="FS108" i="6"/>
  <c r="HU108" i="6"/>
  <c r="GR108" i="6"/>
  <c r="FV108" i="6"/>
  <c r="GQ108" i="6"/>
  <c r="GN108" i="6"/>
  <c r="IF68" i="6"/>
  <c r="GZ68" i="6"/>
  <c r="GJ68" i="6"/>
  <c r="FD68" i="6"/>
  <c r="IA68" i="6"/>
  <c r="HK68" i="6"/>
  <c r="GE68" i="6"/>
  <c r="FO68" i="6"/>
  <c r="EY68" i="6"/>
  <c r="HZ68" i="6"/>
  <c r="HJ68" i="6"/>
  <c r="GD68" i="6"/>
  <c r="FJ68" i="6"/>
  <c r="IS68" i="6"/>
  <c r="HE68" i="6"/>
  <c r="FE68" i="6"/>
  <c r="IU68" i="6" s="1"/>
  <c r="IB68" i="6"/>
  <c r="HL68" i="6"/>
  <c r="GF68" i="6"/>
  <c r="EZ68" i="6"/>
  <c r="HG68" i="6"/>
  <c r="FK68" i="6"/>
  <c r="HF68" i="6"/>
  <c r="FF68" i="6"/>
  <c r="HA68" i="6"/>
  <c r="FA68" i="6"/>
  <c r="HH68" i="6"/>
  <c r="GB68" i="6"/>
  <c r="FL68" i="6"/>
  <c r="HC68" i="6"/>
  <c r="FG68" i="6"/>
  <c r="IP68" i="6"/>
  <c r="HB68" i="6"/>
  <c r="FB68" i="6"/>
  <c r="IC68" i="6"/>
  <c r="GW68" i="6"/>
  <c r="GG68" i="6"/>
  <c r="EW68" i="6"/>
  <c r="FC68" i="6"/>
  <c r="GH68" i="6"/>
  <c r="HI68" i="6"/>
  <c r="GY68" i="6"/>
  <c r="ID68" i="6"/>
  <c r="HD68" i="6"/>
  <c r="IE68" i="6"/>
  <c r="GX68" i="6"/>
  <c r="HY68" i="6"/>
  <c r="FI68" i="6"/>
  <c r="EX68" i="6"/>
  <c r="FH68" i="6"/>
  <c r="GC68" i="6"/>
  <c r="GI68" i="6"/>
  <c r="IM68" i="6"/>
  <c r="IT68" i="6" s="1"/>
  <c r="IJ68" i="6"/>
  <c r="IQ68" i="6" s="1"/>
  <c r="IO68" i="6" s="1"/>
  <c r="IK68" i="6"/>
  <c r="IR68" i="6" s="1"/>
  <c r="IG68" i="6"/>
  <c r="IN68" i="6" s="1"/>
  <c r="IH68" i="6"/>
  <c r="IL68" i="6"/>
  <c r="GU68" i="6"/>
  <c r="FY68" i="6"/>
  <c r="GQ68" i="6"/>
  <c r="FZ68" i="6"/>
  <c r="HX68" i="6"/>
  <c r="FW68" i="6"/>
  <c r="HM68" i="6"/>
  <c r="FX68" i="6"/>
  <c r="HN68" i="6"/>
  <c r="GT68" i="6"/>
  <c r="GV68" i="6"/>
  <c r="GA68" i="6"/>
  <c r="HQ68" i="6"/>
  <c r="GR68" i="6"/>
  <c r="HR68" i="6"/>
  <c r="FQ68" i="6"/>
  <c r="FR68" i="6"/>
  <c r="HT68" i="6"/>
  <c r="FT68" i="6"/>
  <c r="GO68" i="6"/>
  <c r="HW68" i="6"/>
  <c r="GP68" i="6"/>
  <c r="FU68" i="6"/>
  <c r="GM68" i="6"/>
  <c r="FV68" i="6"/>
  <c r="HO68" i="6"/>
  <c r="FS68" i="6"/>
  <c r="HP68" i="6"/>
  <c r="HU68" i="6"/>
  <c r="FP68" i="6"/>
  <c r="HV68" i="6"/>
  <c r="GK68" i="6"/>
  <c r="HS68" i="6"/>
  <c r="GL68" i="6"/>
  <c r="GN68" i="6"/>
  <c r="GS68" i="6"/>
  <c r="HD58" i="6"/>
  <c r="FH58" i="6"/>
  <c r="IE58" i="6"/>
  <c r="GY58" i="6"/>
  <c r="GI58" i="6"/>
  <c r="FC58" i="6"/>
  <c r="ID58" i="6"/>
  <c r="GX58" i="6"/>
  <c r="GH58" i="6"/>
  <c r="EX58" i="6"/>
  <c r="HY58" i="6"/>
  <c r="HI58" i="6"/>
  <c r="GC58" i="6"/>
  <c r="FI58" i="6"/>
  <c r="IF58" i="6"/>
  <c r="GZ58" i="6"/>
  <c r="GJ58" i="6"/>
  <c r="FD58" i="6"/>
  <c r="IA58" i="6"/>
  <c r="HK58" i="6"/>
  <c r="GE58" i="6"/>
  <c r="FO58" i="6"/>
  <c r="EY58" i="6"/>
  <c r="HZ58" i="6"/>
  <c r="HJ58" i="6"/>
  <c r="GD58" i="6"/>
  <c r="FJ58" i="6"/>
  <c r="IS58" i="6"/>
  <c r="HE58" i="6"/>
  <c r="FE58" i="6"/>
  <c r="IU58" i="6" s="1"/>
  <c r="HH58" i="6"/>
  <c r="GB58" i="6"/>
  <c r="FL58" i="6"/>
  <c r="HC58" i="6"/>
  <c r="FG58" i="6"/>
  <c r="IP58" i="6"/>
  <c r="HB58" i="6"/>
  <c r="FB58" i="6"/>
  <c r="IC58" i="6"/>
  <c r="GW58" i="6"/>
  <c r="GG58" i="6"/>
  <c r="EW58" i="6"/>
  <c r="IB58" i="6"/>
  <c r="FF58" i="6"/>
  <c r="HL58" i="6"/>
  <c r="EZ58" i="6"/>
  <c r="HF58" i="6"/>
  <c r="FK58" i="6"/>
  <c r="FA58" i="6"/>
  <c r="GF58" i="6"/>
  <c r="HA58" i="6"/>
  <c r="IT58" i="6"/>
  <c r="HG58" i="6"/>
  <c r="IM58" i="6"/>
  <c r="IJ58" i="6"/>
  <c r="IQ58" i="6" s="1"/>
  <c r="IO58" i="6" s="1"/>
  <c r="IK58" i="6"/>
  <c r="IR58" i="6" s="1"/>
  <c r="IH58" i="6"/>
  <c r="IG58" i="6"/>
  <c r="IN58" i="6" s="1"/>
  <c r="IL58" i="6"/>
  <c r="FX58" i="6"/>
  <c r="FR58" i="6"/>
  <c r="GU58" i="6"/>
  <c r="FY58" i="6"/>
  <c r="GM58" i="6"/>
  <c r="FV58" i="6"/>
  <c r="GQ58" i="6"/>
  <c r="FU58" i="6"/>
  <c r="HQ58" i="6"/>
  <c r="GO58" i="6"/>
  <c r="GA58" i="6"/>
  <c r="HO58" i="6"/>
  <c r="GS58" i="6"/>
  <c r="GT58" i="6"/>
  <c r="HX58" i="6"/>
  <c r="FW58" i="6"/>
  <c r="HM58" i="6"/>
  <c r="HV58" i="6"/>
  <c r="GV58" i="6"/>
  <c r="FZ58" i="6"/>
  <c r="GN58" i="6"/>
  <c r="HN58" i="6"/>
  <c r="FT58" i="6"/>
  <c r="HS58" i="6"/>
  <c r="GL58" i="6"/>
  <c r="FP58" i="6"/>
  <c r="GP58" i="6"/>
  <c r="HT58" i="6"/>
  <c r="FS58" i="6"/>
  <c r="HP58" i="6"/>
  <c r="HU58" i="6"/>
  <c r="GR58" i="6"/>
  <c r="HR58" i="6"/>
  <c r="FQ58" i="6"/>
  <c r="GK58" i="6"/>
  <c r="HW58" i="6"/>
  <c r="IB59" i="6"/>
  <c r="HL59" i="6"/>
  <c r="GF59" i="6"/>
  <c r="EZ59" i="6"/>
  <c r="IA59" i="6"/>
  <c r="HK59" i="6"/>
  <c r="GE59" i="6"/>
  <c r="FO59" i="6"/>
  <c r="EY59" i="6"/>
  <c r="HZ59" i="6"/>
  <c r="HJ59" i="6"/>
  <c r="GD59" i="6"/>
  <c r="FJ59" i="6"/>
  <c r="HY59" i="6"/>
  <c r="HI59" i="6"/>
  <c r="GC59" i="6"/>
  <c r="FI59" i="6"/>
  <c r="IN59" i="6"/>
  <c r="HH59" i="6"/>
  <c r="GB59" i="6"/>
  <c r="FL59" i="6"/>
  <c r="HG59" i="6"/>
  <c r="FK59" i="6"/>
  <c r="HF59" i="6"/>
  <c r="FF59" i="6"/>
  <c r="HE59" i="6"/>
  <c r="FE59" i="6"/>
  <c r="IU59" i="6" s="1"/>
  <c r="IF59" i="6"/>
  <c r="GZ59" i="6"/>
  <c r="GJ59" i="6"/>
  <c r="FD59" i="6"/>
  <c r="IE59" i="6"/>
  <c r="GY59" i="6"/>
  <c r="GI59" i="6"/>
  <c r="FC59" i="6"/>
  <c r="ID59" i="6"/>
  <c r="GX59" i="6"/>
  <c r="GH59" i="6"/>
  <c r="EX59" i="6"/>
  <c r="IC59" i="6"/>
  <c r="GW59" i="6"/>
  <c r="GG59" i="6"/>
  <c r="EW59" i="6"/>
  <c r="IJ59" i="6"/>
  <c r="IQ59" i="6" s="1"/>
  <c r="HC59" i="6"/>
  <c r="IP59" i="6"/>
  <c r="HA59" i="6"/>
  <c r="FH59" i="6"/>
  <c r="FB59" i="6"/>
  <c r="HD59" i="6"/>
  <c r="IM59" i="6"/>
  <c r="IT59" i="6" s="1"/>
  <c r="HB59" i="6"/>
  <c r="IG59" i="6"/>
  <c r="FA59" i="6"/>
  <c r="FG59" i="6"/>
  <c r="IK59" i="6"/>
  <c r="IR59" i="6" s="1"/>
  <c r="IH59" i="6"/>
  <c r="IL59" i="6"/>
  <c r="IS59" i="6" s="1"/>
  <c r="GU59" i="6"/>
  <c r="GR59" i="6"/>
  <c r="HV59" i="6"/>
  <c r="GO59" i="6"/>
  <c r="HO59" i="6"/>
  <c r="HM59" i="6"/>
  <c r="HT59" i="6"/>
  <c r="FW59" i="6"/>
  <c r="GN59" i="6"/>
  <c r="FP59" i="6"/>
  <c r="HX59" i="6"/>
  <c r="GA59" i="6"/>
  <c r="HU59" i="6"/>
  <c r="FT59" i="6"/>
  <c r="FR59" i="6"/>
  <c r="FV59" i="6"/>
  <c r="GK59" i="6"/>
  <c r="GL59" i="6"/>
  <c r="GT59" i="6"/>
  <c r="HW59" i="6"/>
  <c r="GP59" i="6"/>
  <c r="FY59" i="6"/>
  <c r="FS59" i="6"/>
  <c r="FQ59" i="6"/>
  <c r="GM59" i="6"/>
  <c r="FU59" i="6"/>
  <c r="HQ59" i="6"/>
  <c r="GV59" i="6"/>
  <c r="GS59" i="6"/>
  <c r="GQ59" i="6"/>
  <c r="FZ59" i="6"/>
  <c r="HP59" i="6"/>
  <c r="HN59" i="6"/>
  <c r="FX59" i="6"/>
  <c r="HR59" i="6"/>
  <c r="HS59" i="6"/>
  <c r="IS52" i="6"/>
  <c r="HE52" i="6"/>
  <c r="IB52" i="6"/>
  <c r="HL52" i="6"/>
  <c r="GF52" i="6"/>
  <c r="EZ52" i="6"/>
  <c r="HZ52" i="6"/>
  <c r="HJ52" i="6"/>
  <c r="GD52" i="6"/>
  <c r="FJ52" i="6"/>
  <c r="FC52" i="6"/>
  <c r="GI52" i="6"/>
  <c r="FA52" i="6"/>
  <c r="GG52" i="6"/>
  <c r="IR52" i="6"/>
  <c r="HH52" i="6"/>
  <c r="GB52" i="6"/>
  <c r="FL52" i="6"/>
  <c r="HF52" i="6"/>
  <c r="FF52" i="6"/>
  <c r="FK52" i="6"/>
  <c r="FI52" i="6"/>
  <c r="HD52" i="6"/>
  <c r="FH52" i="6"/>
  <c r="HB52" i="6"/>
  <c r="FB52" i="6"/>
  <c r="GY52" i="6"/>
  <c r="IE52" i="6"/>
  <c r="GJ52" i="6"/>
  <c r="EX52" i="6"/>
  <c r="FE52" i="6"/>
  <c r="IU52" i="6" s="1"/>
  <c r="FG52" i="6"/>
  <c r="GW52" i="6"/>
  <c r="IF52" i="6"/>
  <c r="GX52" i="6"/>
  <c r="HY52" i="6"/>
  <c r="FO52" i="6"/>
  <c r="IA52" i="6"/>
  <c r="GZ52" i="6"/>
  <c r="ID52" i="6"/>
  <c r="EW52" i="6"/>
  <c r="GC52" i="6"/>
  <c r="HI52" i="6"/>
  <c r="EY52" i="6"/>
  <c r="GE52" i="6"/>
  <c r="HK52" i="6"/>
  <c r="FD52" i="6"/>
  <c r="IC52" i="6"/>
  <c r="GH52" i="6"/>
  <c r="HC52" i="6"/>
  <c r="HG52" i="6"/>
  <c r="HA52" i="6"/>
  <c r="II52" i="6"/>
  <c r="IP52" i="6" s="1"/>
  <c r="IH52" i="6"/>
  <c r="IG52" i="6"/>
  <c r="IN52" i="6" s="1"/>
  <c r="IM52" i="6"/>
  <c r="IT52" i="6" s="1"/>
  <c r="IL52" i="6"/>
  <c r="IJ52" i="6"/>
  <c r="IQ52" i="6" s="1"/>
  <c r="FP52" i="6"/>
  <c r="HX52" i="6"/>
  <c r="FZ52" i="6"/>
  <c r="HU52" i="6"/>
  <c r="HR52" i="6"/>
  <c r="FQ52" i="6"/>
  <c r="GM52" i="6"/>
  <c r="GS52" i="6"/>
  <c r="FU52" i="6"/>
  <c r="GV52" i="6"/>
  <c r="HM52" i="6"/>
  <c r="GP52" i="6"/>
  <c r="GO52" i="6"/>
  <c r="FX52" i="6"/>
  <c r="FS52" i="6"/>
  <c r="HQ52" i="6"/>
  <c r="GA52" i="6"/>
  <c r="FW52" i="6"/>
  <c r="GT52" i="6"/>
  <c r="GR52" i="6"/>
  <c r="GQ52" i="6"/>
  <c r="HT52" i="6"/>
  <c r="GL52" i="6"/>
  <c r="HN52" i="6"/>
  <c r="HS52" i="6"/>
  <c r="GU52" i="6"/>
  <c r="HP52" i="6"/>
  <c r="FY52" i="6"/>
  <c r="HO52" i="6"/>
  <c r="HV52" i="6"/>
  <c r="HW52" i="6"/>
  <c r="GN52" i="6"/>
  <c r="FV52" i="6"/>
  <c r="GK52" i="6"/>
  <c r="FT52" i="6"/>
  <c r="FR52" i="6"/>
  <c r="HB150" i="6"/>
  <c r="FB150" i="6"/>
  <c r="IF150" i="6"/>
  <c r="GZ150" i="6"/>
  <c r="GJ150" i="6"/>
  <c r="FD150" i="6"/>
  <c r="GY150" i="6"/>
  <c r="IE150" i="6"/>
  <c r="HY150" i="6"/>
  <c r="EY150" i="6"/>
  <c r="GE150" i="6"/>
  <c r="HK150" i="6"/>
  <c r="HE150" i="6"/>
  <c r="ID150" i="6"/>
  <c r="GX150" i="6"/>
  <c r="GH150" i="6"/>
  <c r="EX150" i="6"/>
  <c r="IB150" i="6"/>
  <c r="HL150" i="6"/>
  <c r="GF150" i="6"/>
  <c r="EZ150" i="6"/>
  <c r="HG150" i="6"/>
  <c r="HA150" i="6"/>
  <c r="FG150" i="6"/>
  <c r="FA150" i="6"/>
  <c r="GG150" i="6"/>
  <c r="FJ150" i="6"/>
  <c r="FC150" i="6"/>
  <c r="GC150" i="6"/>
  <c r="IA150" i="6"/>
  <c r="HZ150" i="6"/>
  <c r="GB150" i="6"/>
  <c r="EW150" i="6"/>
  <c r="HI150" i="6"/>
  <c r="FO150" i="6"/>
  <c r="FI150" i="6"/>
  <c r="HF150" i="6"/>
  <c r="FF150" i="6"/>
  <c r="HD150" i="6"/>
  <c r="FH150" i="6"/>
  <c r="FK150" i="6"/>
  <c r="FE150" i="6"/>
  <c r="IU150" i="6" s="1"/>
  <c r="HC150" i="6"/>
  <c r="GW150" i="6"/>
  <c r="IC150" i="6"/>
  <c r="HJ150" i="6"/>
  <c r="GD150" i="6"/>
  <c r="HH150" i="6"/>
  <c r="FL150" i="6"/>
  <c r="GI150" i="6"/>
  <c r="IM150" i="6"/>
  <c r="IT150" i="6" s="1"/>
  <c r="IL150" i="6"/>
  <c r="IS150" i="6" s="1"/>
  <c r="IJ150" i="6"/>
  <c r="IQ150" i="6" s="1"/>
  <c r="IO150" i="6" s="1"/>
  <c r="II150" i="6"/>
  <c r="IP150" i="6" s="1"/>
  <c r="IK150" i="6"/>
  <c r="IR150" i="6" s="1"/>
  <c r="IG150" i="6"/>
  <c r="IN150" i="6" s="1"/>
  <c r="GL150" i="6"/>
  <c r="FS150" i="6"/>
  <c r="FR150" i="6"/>
  <c r="FU150" i="6"/>
  <c r="GT150" i="6"/>
  <c r="HU150" i="6"/>
  <c r="HT150" i="6"/>
  <c r="HW150" i="6"/>
  <c r="FQ150" i="6"/>
  <c r="FV150" i="6"/>
  <c r="GS150" i="6"/>
  <c r="GV150" i="6"/>
  <c r="GM150" i="6"/>
  <c r="HX150" i="6"/>
  <c r="HV150" i="6"/>
  <c r="GN150" i="6"/>
  <c r="GK150" i="6"/>
  <c r="GU150" i="6"/>
  <c r="HP150" i="6"/>
  <c r="FY150" i="6"/>
  <c r="FP150" i="6"/>
  <c r="HS150" i="6"/>
  <c r="GR150" i="6"/>
  <c r="GP150" i="6"/>
  <c r="FX150" i="6"/>
  <c r="HQ150" i="6"/>
  <c r="GO150" i="6"/>
  <c r="HR150" i="6"/>
  <c r="FT150" i="6"/>
  <c r="HN150" i="6"/>
  <c r="GA150" i="6"/>
  <c r="HM150" i="6"/>
  <c r="HO150" i="6"/>
  <c r="FZ150" i="6"/>
  <c r="GQ150" i="6"/>
  <c r="FW150" i="6"/>
  <c r="HA118" i="6"/>
  <c r="IG118" i="6"/>
  <c r="EY118" i="6"/>
  <c r="GE118" i="6"/>
  <c r="HK118" i="6"/>
  <c r="IQ118" i="6"/>
  <c r="EW118" i="6"/>
  <c r="GC118" i="6"/>
  <c r="HI118" i="6"/>
  <c r="FG118" i="6"/>
  <c r="FI118" i="6"/>
  <c r="FE118" i="6"/>
  <c r="IU118" i="6" s="1"/>
  <c r="FO118" i="6"/>
  <c r="IA118" i="6"/>
  <c r="GW118" i="6"/>
  <c r="IC118" i="6"/>
  <c r="HY118" i="6"/>
  <c r="II118" i="6"/>
  <c r="IK118" i="6"/>
  <c r="ID118" i="6"/>
  <c r="GX118" i="6"/>
  <c r="GH118" i="6"/>
  <c r="EX118" i="6"/>
  <c r="IF118" i="6"/>
  <c r="GZ118" i="6"/>
  <c r="GJ118" i="6"/>
  <c r="FD118" i="6"/>
  <c r="GY118" i="6"/>
  <c r="IE118" i="6"/>
  <c r="GG118" i="6"/>
  <c r="IP118" i="6"/>
  <c r="HZ118" i="6"/>
  <c r="HJ118" i="6"/>
  <c r="GD118" i="6"/>
  <c r="FJ118" i="6"/>
  <c r="IR118" i="6"/>
  <c r="IB118" i="6"/>
  <c r="HL118" i="6"/>
  <c r="GF118" i="6"/>
  <c r="EZ118" i="6"/>
  <c r="HG118" i="6"/>
  <c r="IM118" i="6"/>
  <c r="IT118" i="6" s="1"/>
  <c r="HE118" i="6"/>
  <c r="IL118" i="6"/>
  <c r="IS118" i="6" s="1"/>
  <c r="IO118" i="6" s="1"/>
  <c r="FF118" i="6"/>
  <c r="FL118" i="6"/>
  <c r="GI118" i="6"/>
  <c r="HC118" i="6"/>
  <c r="FA118" i="6"/>
  <c r="IH118" i="6"/>
  <c r="HB118" i="6"/>
  <c r="FB118" i="6"/>
  <c r="IJ118" i="6"/>
  <c r="HD118" i="6"/>
  <c r="FH118" i="6"/>
  <c r="FK118" i="6"/>
  <c r="HF118" i="6"/>
  <c r="IN118" i="6"/>
  <c r="HH118" i="6"/>
  <c r="GB118" i="6"/>
  <c r="FC118" i="6"/>
  <c r="HS118" i="6"/>
  <c r="HQ118" i="6"/>
  <c r="HN118" i="6"/>
  <c r="FS118" i="6"/>
  <c r="GA118" i="6"/>
  <c r="GR118" i="6"/>
  <c r="HR118" i="6"/>
  <c r="GN118" i="6"/>
  <c r="FW118" i="6"/>
  <c r="GO118" i="6"/>
  <c r="GU118" i="6"/>
  <c r="FR118" i="6"/>
  <c r="GT118" i="6"/>
  <c r="HV118" i="6"/>
  <c r="HO118" i="6"/>
  <c r="GL118" i="6"/>
  <c r="FX118" i="6"/>
  <c r="FZ118" i="6"/>
  <c r="FU118" i="6"/>
  <c r="HU118" i="6"/>
  <c r="FQ118" i="6"/>
  <c r="HP118" i="6"/>
  <c r="GV118" i="6"/>
  <c r="GP118" i="6"/>
  <c r="GS118" i="6"/>
  <c r="FV118" i="6"/>
  <c r="GQ118" i="6"/>
  <c r="GM118" i="6"/>
  <c r="GK118" i="6"/>
  <c r="FY118" i="6"/>
  <c r="FT118" i="6"/>
  <c r="FP118" i="6"/>
  <c r="HX118" i="6"/>
  <c r="HM118" i="6"/>
  <c r="HT118" i="6"/>
  <c r="HW118" i="6"/>
  <c r="IS105" i="6"/>
  <c r="IC105" i="6"/>
  <c r="GW105" i="6"/>
  <c r="GG105" i="6"/>
  <c r="EW105" i="6"/>
  <c r="IF105" i="6"/>
  <c r="GZ105" i="6"/>
  <c r="GJ105" i="6"/>
  <c r="FD105" i="6"/>
  <c r="II105" i="6"/>
  <c r="HC105" i="6"/>
  <c r="FG105" i="6"/>
  <c r="IP105" i="6"/>
  <c r="IO105" i="6" s="1"/>
  <c r="HZ105" i="6"/>
  <c r="HJ105" i="6"/>
  <c r="GD105" i="6"/>
  <c r="FJ105" i="6"/>
  <c r="HY105" i="6"/>
  <c r="HI105" i="6"/>
  <c r="GC105" i="6"/>
  <c r="FI105" i="6"/>
  <c r="IB105" i="6"/>
  <c r="HL105" i="6"/>
  <c r="GF105" i="6"/>
  <c r="EZ105" i="6"/>
  <c r="IE105" i="6"/>
  <c r="GY105" i="6"/>
  <c r="GI105" i="6"/>
  <c r="FC105" i="6"/>
  <c r="IL105" i="6"/>
  <c r="HF105" i="6"/>
  <c r="FF105" i="6"/>
  <c r="IK105" i="6"/>
  <c r="IR105" i="6" s="1"/>
  <c r="HE105" i="6"/>
  <c r="FE105" i="6"/>
  <c r="IU105" i="6" s="1"/>
  <c r="HH105" i="6"/>
  <c r="GB105" i="6"/>
  <c r="FL105" i="6"/>
  <c r="IA105" i="6"/>
  <c r="HK105" i="6"/>
  <c r="GE105" i="6"/>
  <c r="FO105" i="6"/>
  <c r="EY105" i="6"/>
  <c r="IH105" i="6"/>
  <c r="HB105" i="6"/>
  <c r="FB105" i="6"/>
  <c r="FH105" i="6"/>
  <c r="ID105" i="6"/>
  <c r="IG105" i="6"/>
  <c r="IN105" i="6" s="1"/>
  <c r="HD105" i="6"/>
  <c r="IM105" i="6"/>
  <c r="IT105" i="6" s="1"/>
  <c r="EX105" i="6"/>
  <c r="FA105" i="6"/>
  <c r="GX105" i="6"/>
  <c r="HA105" i="6"/>
  <c r="IJ105" i="6"/>
  <c r="IQ105" i="6" s="1"/>
  <c r="HG105" i="6"/>
  <c r="GH105" i="6"/>
  <c r="FK105" i="6"/>
  <c r="HP105" i="6"/>
  <c r="FW105" i="6"/>
  <c r="FP105" i="6"/>
  <c r="GP105" i="6"/>
  <c r="FY105" i="6"/>
  <c r="HR105" i="6"/>
  <c r="HT105" i="6"/>
  <c r="GA105" i="6"/>
  <c r="HQ105" i="6"/>
  <c r="FT105" i="6"/>
  <c r="GT105" i="6"/>
  <c r="HO105" i="6"/>
  <c r="FZ105" i="6"/>
  <c r="HX105" i="6"/>
  <c r="GL105" i="6"/>
  <c r="GQ105" i="6"/>
  <c r="HN105" i="6"/>
  <c r="GN105" i="6"/>
  <c r="FQ105" i="6"/>
  <c r="GM105" i="6"/>
  <c r="GV105" i="6"/>
  <c r="HV105" i="6"/>
  <c r="GO105" i="6"/>
  <c r="GU105" i="6"/>
  <c r="GK105" i="6"/>
  <c r="FU105" i="6"/>
  <c r="FX105" i="6"/>
  <c r="HM105" i="6"/>
  <c r="HS105" i="6"/>
  <c r="GS105" i="6"/>
  <c r="FS105" i="6"/>
  <c r="HU105" i="6"/>
  <c r="GR105" i="6"/>
  <c r="FV105" i="6"/>
  <c r="FR105" i="6"/>
  <c r="HW105" i="6"/>
  <c r="ID139" i="6"/>
  <c r="GX139" i="6"/>
  <c r="GH139" i="6"/>
  <c r="EX139" i="6"/>
  <c r="IG139" i="6"/>
  <c r="HA139" i="6"/>
  <c r="FA139" i="6"/>
  <c r="IJ139" i="6"/>
  <c r="IQ139" i="6" s="1"/>
  <c r="HD139" i="6"/>
  <c r="FH139" i="6"/>
  <c r="IM139" i="6"/>
  <c r="IT139" i="6" s="1"/>
  <c r="HG139" i="6"/>
  <c r="FK139" i="6"/>
  <c r="IP139" i="6"/>
  <c r="HZ139" i="6"/>
  <c r="HJ139" i="6"/>
  <c r="GD139" i="6"/>
  <c r="FJ139" i="6"/>
  <c r="IC139" i="6"/>
  <c r="GW139" i="6"/>
  <c r="GG139" i="6"/>
  <c r="EW139" i="6"/>
  <c r="IF139" i="6"/>
  <c r="GZ139" i="6"/>
  <c r="GJ139" i="6"/>
  <c r="FD139" i="6"/>
  <c r="II139" i="6"/>
  <c r="HC139" i="6"/>
  <c r="FG139" i="6"/>
  <c r="IL139" i="6"/>
  <c r="IS139" i="6" s="1"/>
  <c r="HF139" i="6"/>
  <c r="FF139" i="6"/>
  <c r="HY139" i="6"/>
  <c r="HI139" i="6"/>
  <c r="GC139" i="6"/>
  <c r="FI139" i="6"/>
  <c r="IB139" i="6"/>
  <c r="HL139" i="6"/>
  <c r="GF139" i="6"/>
  <c r="EZ139" i="6"/>
  <c r="IE139" i="6"/>
  <c r="GY139" i="6"/>
  <c r="GI139" i="6"/>
  <c r="FC139" i="6"/>
  <c r="IH139" i="6"/>
  <c r="HB139" i="6"/>
  <c r="FB139" i="6"/>
  <c r="IK139" i="6"/>
  <c r="IR139" i="6" s="1"/>
  <c r="HE139" i="6"/>
  <c r="FE139" i="6"/>
  <c r="IU139" i="6" s="1"/>
  <c r="IN139" i="6"/>
  <c r="HH139" i="6"/>
  <c r="GB139" i="6"/>
  <c r="FL139" i="6"/>
  <c r="IA139" i="6"/>
  <c r="HK139" i="6"/>
  <c r="GE139" i="6"/>
  <c r="FO139" i="6"/>
  <c r="EY139" i="6"/>
  <c r="FR139" i="6"/>
  <c r="HT139" i="6"/>
  <c r="GQ139" i="6"/>
  <c r="FQ139" i="6"/>
  <c r="GM139" i="6"/>
  <c r="FZ139" i="6"/>
  <c r="HO139" i="6"/>
  <c r="FV139" i="6"/>
  <c r="HQ139" i="6"/>
  <c r="GN139" i="6"/>
  <c r="GA139" i="6"/>
  <c r="HP139" i="6"/>
  <c r="FW139" i="6"/>
  <c r="GS139" i="6"/>
  <c r="FS139" i="6"/>
  <c r="HU139" i="6"/>
  <c r="GR139" i="6"/>
  <c r="HX139" i="6"/>
  <c r="GK139" i="6"/>
  <c r="FX139" i="6"/>
  <c r="GT139" i="6"/>
  <c r="FT139" i="6"/>
  <c r="HV139" i="6"/>
  <c r="GV139" i="6"/>
  <c r="HR139" i="6"/>
  <c r="GO139" i="6"/>
  <c r="GU139" i="6"/>
  <c r="HN139" i="6"/>
  <c r="FU139" i="6"/>
  <c r="HW139" i="6"/>
  <c r="HM139" i="6"/>
  <c r="HS139" i="6"/>
  <c r="GP139" i="6"/>
  <c r="FP139" i="6"/>
  <c r="GL139" i="6"/>
  <c r="FY139" i="6"/>
  <c r="IM173" i="6"/>
  <c r="IG194" i="6"/>
  <c r="HA194" i="6"/>
  <c r="FA194" i="6"/>
  <c r="IL194" i="6"/>
  <c r="IS194" i="6" s="1"/>
  <c r="FD194" i="6"/>
  <c r="IA194" i="6"/>
  <c r="HD194" i="6"/>
  <c r="GI194" i="6"/>
  <c r="FH194" i="6"/>
  <c r="IF194" i="6"/>
  <c r="HH194" i="6"/>
  <c r="IM194" i="6"/>
  <c r="HL194" i="6"/>
  <c r="EZ194" i="6"/>
  <c r="IC194" i="6"/>
  <c r="GW194" i="6"/>
  <c r="GG194" i="6"/>
  <c r="EW194" i="6"/>
  <c r="IH194" i="6"/>
  <c r="IJ194" i="6"/>
  <c r="IQ194" i="6" s="1"/>
  <c r="HK194" i="6"/>
  <c r="EY194" i="6"/>
  <c r="GY194" i="6"/>
  <c r="GD194" i="6"/>
  <c r="FC194" i="6"/>
  <c r="HC194" i="6"/>
  <c r="GH194" i="6"/>
  <c r="FL194" i="6"/>
  <c r="IE194" i="6"/>
  <c r="HG194" i="6"/>
  <c r="HY194" i="6"/>
  <c r="HI194" i="6"/>
  <c r="GC194" i="6"/>
  <c r="FI194" i="6"/>
  <c r="IT194" i="6"/>
  <c r="ID194" i="6"/>
  <c r="IB194" i="6"/>
  <c r="HF194" i="6"/>
  <c r="GJ194" i="6"/>
  <c r="FO194" i="6"/>
  <c r="EX194" i="6"/>
  <c r="GX194" i="6"/>
  <c r="GB194" i="6"/>
  <c r="FG194" i="6"/>
  <c r="HB194" i="6"/>
  <c r="GF194" i="6"/>
  <c r="FK194" i="6"/>
  <c r="IK194" i="6"/>
  <c r="IR194" i="6" s="1"/>
  <c r="HE194" i="6"/>
  <c r="FE194" i="6"/>
  <c r="IU194" i="6" s="1"/>
  <c r="HZ194" i="6"/>
  <c r="GZ194" i="6"/>
  <c r="GE194" i="6"/>
  <c r="FJ194" i="6"/>
  <c r="II194" i="6"/>
  <c r="IP194" i="6" s="1"/>
  <c r="HJ194" i="6"/>
  <c r="IN194" i="6"/>
  <c r="FB194" i="6"/>
  <c r="FF194" i="6"/>
  <c r="HQ194" i="6"/>
  <c r="GU194" i="6"/>
  <c r="GQ194" i="6"/>
  <c r="GP194" i="6"/>
  <c r="GL194" i="6"/>
  <c r="GT194" i="6"/>
  <c r="HU194" i="6"/>
  <c r="GN194" i="6"/>
  <c r="FW194" i="6"/>
  <c r="GK194" i="6"/>
  <c r="FZ194" i="6"/>
  <c r="FV194" i="6"/>
  <c r="FT194" i="6"/>
  <c r="FP194" i="6"/>
  <c r="FX194" i="6"/>
  <c r="GO194" i="6"/>
  <c r="FS194" i="6"/>
  <c r="HR194" i="6"/>
  <c r="FU194" i="6"/>
  <c r="GM194" i="6"/>
  <c r="HM194" i="6"/>
  <c r="HT194" i="6"/>
  <c r="GS194" i="6"/>
  <c r="HS194" i="6"/>
  <c r="FY194" i="6"/>
  <c r="HN194" i="6"/>
  <c r="GV194" i="6"/>
  <c r="HP194" i="6"/>
  <c r="HO194" i="6"/>
  <c r="GA194" i="6"/>
  <c r="FR194" i="6"/>
  <c r="HW194" i="6"/>
  <c r="FQ194" i="6"/>
  <c r="HV194" i="6"/>
  <c r="HX194" i="6"/>
  <c r="GR194" i="6"/>
  <c r="HH179" i="6"/>
  <c r="GB179" i="6"/>
  <c r="FL179" i="6"/>
  <c r="ID179" i="6"/>
  <c r="GX179" i="6"/>
  <c r="GH179" i="6"/>
  <c r="EX179" i="6"/>
  <c r="FG179" i="6"/>
  <c r="HY179" i="6"/>
  <c r="FE179" i="6"/>
  <c r="IU179" i="6" s="1"/>
  <c r="FA179" i="6"/>
  <c r="FI179" i="6"/>
  <c r="GI179" i="6"/>
  <c r="IJ179" i="6"/>
  <c r="HD179" i="6"/>
  <c r="FH179" i="6"/>
  <c r="HZ179" i="6"/>
  <c r="HJ179" i="6"/>
  <c r="GD179" i="6"/>
  <c r="FJ179" i="6"/>
  <c r="IQ179" i="6"/>
  <c r="HK179" i="6"/>
  <c r="GE179" i="6"/>
  <c r="EY179" i="6"/>
  <c r="EW179" i="6"/>
  <c r="GW179" i="6"/>
  <c r="IM179" i="6"/>
  <c r="IT179" i="6" s="1"/>
  <c r="HE179" i="6"/>
  <c r="IE179" i="6"/>
  <c r="IB179" i="6"/>
  <c r="HL179" i="6"/>
  <c r="GF179" i="6"/>
  <c r="EZ179" i="6"/>
  <c r="IH179" i="6"/>
  <c r="HB179" i="6"/>
  <c r="FB179" i="6"/>
  <c r="IA179" i="6"/>
  <c r="FO179" i="6"/>
  <c r="IG179" i="6"/>
  <c r="IN179" i="6" s="1"/>
  <c r="HA179" i="6"/>
  <c r="IC179" i="6"/>
  <c r="HG179" i="6"/>
  <c r="IK179" i="6"/>
  <c r="IR179" i="6" s="1"/>
  <c r="GY179" i="6"/>
  <c r="GJ179" i="6"/>
  <c r="FF179" i="6"/>
  <c r="GG179" i="6"/>
  <c r="IF179" i="6"/>
  <c r="HF179" i="6"/>
  <c r="II179" i="6"/>
  <c r="IP179" i="6" s="1"/>
  <c r="IO179" i="6" s="1"/>
  <c r="HI179" i="6"/>
  <c r="FC179" i="6"/>
  <c r="FD179" i="6"/>
  <c r="HC179" i="6"/>
  <c r="GC179" i="6"/>
  <c r="FK179" i="6"/>
  <c r="GZ179" i="6"/>
  <c r="IL179" i="6"/>
  <c r="IS179" i="6"/>
  <c r="HX179" i="6"/>
  <c r="HS179" i="6"/>
  <c r="GQ179" i="6"/>
  <c r="FX179" i="6"/>
  <c r="GA179" i="6"/>
  <c r="HR179" i="6"/>
  <c r="FU179" i="6"/>
  <c r="HO179" i="6"/>
  <c r="GP179" i="6"/>
  <c r="GR179" i="6"/>
  <c r="GM179" i="6"/>
  <c r="HU179" i="6"/>
  <c r="GT179" i="6"/>
  <c r="FS179" i="6"/>
  <c r="GL179" i="6"/>
  <c r="FQ179" i="6"/>
  <c r="FT179" i="6"/>
  <c r="FZ179" i="6"/>
  <c r="HN179" i="6"/>
  <c r="GS179" i="6"/>
  <c r="HT179" i="6"/>
  <c r="HQ179" i="6"/>
  <c r="GV179" i="6"/>
  <c r="FV179" i="6"/>
  <c r="FY179" i="6"/>
  <c r="HW179" i="6"/>
  <c r="FW179" i="6"/>
  <c r="FR179" i="6"/>
  <c r="HM179" i="6"/>
  <c r="GN179" i="6"/>
  <c r="GK179" i="6"/>
  <c r="FP179" i="6"/>
  <c r="GU179" i="6"/>
  <c r="HV179" i="6"/>
  <c r="HP179" i="6"/>
  <c r="GO179" i="6"/>
  <c r="IM123" i="6"/>
  <c r="IK209" i="6"/>
  <c r="IR209" i="6" s="1"/>
  <c r="HE209" i="6"/>
  <c r="FE209" i="6"/>
  <c r="IU209" i="6" s="1"/>
  <c r="HH209" i="6"/>
  <c r="GB209" i="6"/>
  <c r="FL209" i="6"/>
  <c r="IA209" i="6"/>
  <c r="HK209" i="6"/>
  <c r="GE209" i="6"/>
  <c r="FO209" i="6"/>
  <c r="EY209" i="6"/>
  <c r="FJ209" i="6"/>
  <c r="ID209" i="6"/>
  <c r="IG209" i="6"/>
  <c r="IN209" i="6" s="1"/>
  <c r="HA209" i="6"/>
  <c r="FA209" i="6"/>
  <c r="IJ209" i="6"/>
  <c r="IQ209" i="6" s="1"/>
  <c r="HD209" i="6"/>
  <c r="FH209" i="6"/>
  <c r="IM209" i="6"/>
  <c r="HG209" i="6"/>
  <c r="FK209" i="6"/>
  <c r="IP209" i="6"/>
  <c r="GD209" i="6"/>
  <c r="HF209" i="6"/>
  <c r="IH209" i="6"/>
  <c r="FB209" i="6"/>
  <c r="HY209" i="6"/>
  <c r="HI209" i="6"/>
  <c r="GC209" i="6"/>
  <c r="FI209" i="6"/>
  <c r="IB209" i="6"/>
  <c r="HL209" i="6"/>
  <c r="GF209" i="6"/>
  <c r="EZ209" i="6"/>
  <c r="IE209" i="6"/>
  <c r="GY209" i="6"/>
  <c r="GI209" i="6"/>
  <c r="FC209" i="6"/>
  <c r="HJ209" i="6"/>
  <c r="IL209" i="6"/>
  <c r="HB209" i="6"/>
  <c r="IT209" i="6"/>
  <c r="GH209" i="6"/>
  <c r="EW209" i="6"/>
  <c r="GJ209" i="6"/>
  <c r="FG209" i="6"/>
  <c r="GW209" i="6"/>
  <c r="IF209" i="6"/>
  <c r="HC209" i="6"/>
  <c r="HZ209" i="6"/>
  <c r="FF209" i="6"/>
  <c r="IS209" i="6"/>
  <c r="GG209" i="6"/>
  <c r="FD209" i="6"/>
  <c r="EX209" i="6"/>
  <c r="GX209" i="6"/>
  <c r="IC209" i="6"/>
  <c r="GZ209" i="6"/>
  <c r="II209" i="6"/>
  <c r="HU209" i="6"/>
  <c r="GR209" i="6"/>
  <c r="GL209" i="6"/>
  <c r="FU209" i="6"/>
  <c r="HW209" i="6"/>
  <c r="HN209" i="6"/>
  <c r="HO209" i="6"/>
  <c r="HS209" i="6"/>
  <c r="GM209" i="6"/>
  <c r="GO209" i="6"/>
  <c r="GU209" i="6"/>
  <c r="FR209" i="6"/>
  <c r="HT209" i="6"/>
  <c r="GQ209" i="6"/>
  <c r="GS209" i="6"/>
  <c r="FS209" i="6"/>
  <c r="HR209" i="6"/>
  <c r="FQ209" i="6"/>
  <c r="FY209" i="6"/>
  <c r="GT209" i="6"/>
  <c r="HQ209" i="6"/>
  <c r="GN209" i="6"/>
  <c r="GA209" i="6"/>
  <c r="GV209" i="6"/>
  <c r="FZ209" i="6"/>
  <c r="FT209" i="6"/>
  <c r="FW209" i="6"/>
  <c r="HX209" i="6"/>
  <c r="HV209" i="6"/>
  <c r="GK209" i="6"/>
  <c r="FX209" i="6"/>
  <c r="FV209" i="6"/>
  <c r="FP209" i="6"/>
  <c r="HM209" i="6"/>
  <c r="HP209" i="6"/>
  <c r="GP209" i="6"/>
  <c r="IL141" i="6"/>
  <c r="HF141" i="6"/>
  <c r="FF141" i="6"/>
  <c r="HY141" i="6"/>
  <c r="HI141" i="6"/>
  <c r="GC141" i="6"/>
  <c r="FI141" i="6"/>
  <c r="IR141" i="6"/>
  <c r="IB141" i="6"/>
  <c r="HL141" i="6"/>
  <c r="GF141" i="6"/>
  <c r="EZ141" i="6"/>
  <c r="IE141" i="6"/>
  <c r="GY141" i="6"/>
  <c r="GI141" i="6"/>
  <c r="FC141" i="6"/>
  <c r="IH141" i="6"/>
  <c r="HB141" i="6"/>
  <c r="FB141" i="6"/>
  <c r="IK141" i="6"/>
  <c r="HE141" i="6"/>
  <c r="FE141" i="6"/>
  <c r="IU141" i="6" s="1"/>
  <c r="HH141" i="6"/>
  <c r="GB141" i="6"/>
  <c r="FL141" i="6"/>
  <c r="IA141" i="6"/>
  <c r="HK141" i="6"/>
  <c r="GE141" i="6"/>
  <c r="FO141" i="6"/>
  <c r="EY141" i="6"/>
  <c r="ID141" i="6"/>
  <c r="GX141" i="6"/>
  <c r="GH141" i="6"/>
  <c r="EX141" i="6"/>
  <c r="IG141" i="6"/>
  <c r="IN141" i="6" s="1"/>
  <c r="HA141" i="6"/>
  <c r="FA141" i="6"/>
  <c r="IJ141" i="6"/>
  <c r="IQ141" i="6" s="1"/>
  <c r="HD141" i="6"/>
  <c r="FH141" i="6"/>
  <c r="IM141" i="6"/>
  <c r="IT141" i="6" s="1"/>
  <c r="HG141" i="6"/>
  <c r="FK141" i="6"/>
  <c r="HZ141" i="6"/>
  <c r="HJ141" i="6"/>
  <c r="GD141" i="6"/>
  <c r="FJ141" i="6"/>
  <c r="IS141" i="6"/>
  <c r="IC141" i="6"/>
  <c r="GW141" i="6"/>
  <c r="GG141" i="6"/>
  <c r="EW141" i="6"/>
  <c r="IF141" i="6"/>
  <c r="GZ141" i="6"/>
  <c r="GJ141" i="6"/>
  <c r="FD141" i="6"/>
  <c r="II141" i="6"/>
  <c r="IP141" i="6" s="1"/>
  <c r="HC141" i="6"/>
  <c r="FG141" i="6"/>
  <c r="HV141" i="6"/>
  <c r="GV141" i="6"/>
  <c r="HR141" i="6"/>
  <c r="GO141" i="6"/>
  <c r="GU141" i="6"/>
  <c r="GK141" i="6"/>
  <c r="FX141" i="6"/>
  <c r="GT141" i="6"/>
  <c r="FT141" i="6"/>
  <c r="GP141" i="6"/>
  <c r="FP141" i="6"/>
  <c r="GL141" i="6"/>
  <c r="FY141" i="6"/>
  <c r="HN141" i="6"/>
  <c r="FU141" i="6"/>
  <c r="HW141" i="6"/>
  <c r="HM141" i="6"/>
  <c r="HS141" i="6"/>
  <c r="FZ141" i="6"/>
  <c r="HO141" i="6"/>
  <c r="FV141" i="6"/>
  <c r="HX141" i="6"/>
  <c r="FR141" i="6"/>
  <c r="HT141" i="6"/>
  <c r="GQ141" i="6"/>
  <c r="FQ141" i="6"/>
  <c r="GM141" i="6"/>
  <c r="GS141" i="6"/>
  <c r="FS141" i="6"/>
  <c r="HU141" i="6"/>
  <c r="GR141" i="6"/>
  <c r="HQ141" i="6"/>
  <c r="GN141" i="6"/>
  <c r="GA141" i="6"/>
  <c r="HP141" i="6"/>
  <c r="FW141" i="6"/>
  <c r="IM206" i="6"/>
  <c r="IT206" i="6" s="1"/>
  <c r="HG206" i="6"/>
  <c r="IG206" i="6"/>
  <c r="HL206" i="6"/>
  <c r="FA206" i="6"/>
  <c r="IF206" i="6"/>
  <c r="HJ206" i="6"/>
  <c r="FD206" i="6"/>
  <c r="IJ206" i="6"/>
  <c r="FG206" i="6"/>
  <c r="IN206" i="6"/>
  <c r="GW206" i="6"/>
  <c r="GB206" i="6"/>
  <c r="FF206" i="6"/>
  <c r="II206" i="6"/>
  <c r="HC206" i="6"/>
  <c r="IB206" i="6"/>
  <c r="HF206" i="6"/>
  <c r="EW206" i="6"/>
  <c r="HZ206" i="6"/>
  <c r="HE206" i="6"/>
  <c r="GJ206" i="6"/>
  <c r="EZ206" i="6"/>
  <c r="ID206" i="6"/>
  <c r="HI206" i="6"/>
  <c r="FC206" i="6"/>
  <c r="IH206" i="6"/>
  <c r="FB206" i="6"/>
  <c r="IE206" i="6"/>
  <c r="GY206" i="6"/>
  <c r="GI206" i="6"/>
  <c r="HA206" i="6"/>
  <c r="GF206" i="6"/>
  <c r="FI206" i="6"/>
  <c r="IP206" i="6"/>
  <c r="GZ206" i="6"/>
  <c r="GD206" i="6"/>
  <c r="FL206" i="6"/>
  <c r="HY206" i="6"/>
  <c r="HD206" i="6"/>
  <c r="GH206" i="6"/>
  <c r="FO206" i="6"/>
  <c r="EY206" i="6"/>
  <c r="IC206" i="6"/>
  <c r="HH206" i="6"/>
  <c r="EX206" i="6"/>
  <c r="IQ206" i="6"/>
  <c r="IA206" i="6"/>
  <c r="HK206" i="6"/>
  <c r="GE206" i="6"/>
  <c r="IL206" i="6"/>
  <c r="IS206" i="6" s="1"/>
  <c r="FE206" i="6"/>
  <c r="IU206" i="6" s="1"/>
  <c r="IK206" i="6"/>
  <c r="IR206" i="6" s="1"/>
  <c r="IO206" i="6" s="1"/>
  <c r="FH206" i="6"/>
  <c r="GX206" i="6"/>
  <c r="GC206" i="6"/>
  <c r="FK206" i="6"/>
  <c r="HB206" i="6"/>
  <c r="GG206" i="6"/>
  <c r="FJ206" i="6"/>
  <c r="GP206" i="6"/>
  <c r="HN206" i="6"/>
  <c r="HS206" i="6"/>
  <c r="FQ206" i="6"/>
  <c r="HM206" i="6"/>
  <c r="HV206" i="6"/>
  <c r="GU206" i="6"/>
  <c r="HP206" i="6"/>
  <c r="HX206" i="6"/>
  <c r="GA206" i="6"/>
  <c r="FT206" i="6"/>
  <c r="HR206" i="6"/>
  <c r="GK206" i="6"/>
  <c r="FS206" i="6"/>
  <c r="FR206" i="6"/>
  <c r="FZ206" i="6"/>
  <c r="HT206" i="6"/>
  <c r="HW206" i="6"/>
  <c r="FU206" i="6"/>
  <c r="GS206" i="6"/>
  <c r="GM206" i="6"/>
  <c r="FP206" i="6"/>
  <c r="GR206" i="6"/>
  <c r="HU206" i="6"/>
  <c r="HQ206" i="6"/>
  <c r="GT206" i="6"/>
  <c r="HO206" i="6"/>
  <c r="GQ206" i="6"/>
  <c r="GO206" i="6"/>
  <c r="FX206" i="6"/>
  <c r="FW206" i="6"/>
  <c r="GN206" i="6"/>
  <c r="FV206" i="6"/>
  <c r="GL206" i="6"/>
  <c r="GV206" i="6"/>
  <c r="FY206" i="6"/>
  <c r="IH153" i="6"/>
  <c r="HB153" i="6"/>
  <c r="FB153" i="6"/>
  <c r="IK153" i="6"/>
  <c r="HE153" i="6"/>
  <c r="FE153" i="6"/>
  <c r="IU153" i="6" s="1"/>
  <c r="IN153" i="6"/>
  <c r="HH153" i="6"/>
  <c r="GB153" i="6"/>
  <c r="FL153" i="6"/>
  <c r="GE153" i="6"/>
  <c r="FK153" i="6"/>
  <c r="FC153" i="6"/>
  <c r="IT153" i="6"/>
  <c r="ID153" i="6"/>
  <c r="GX153" i="6"/>
  <c r="GH153" i="6"/>
  <c r="EX153" i="6"/>
  <c r="IG153" i="6"/>
  <c r="HA153" i="6"/>
  <c r="FA153" i="6"/>
  <c r="IJ153" i="6"/>
  <c r="IQ153" i="6" s="1"/>
  <c r="HD153" i="6"/>
  <c r="FH153" i="6"/>
  <c r="IA153" i="6"/>
  <c r="FO153" i="6"/>
  <c r="HG153" i="6"/>
  <c r="II153" i="6"/>
  <c r="GY153" i="6"/>
  <c r="IP153" i="6"/>
  <c r="HZ153" i="6"/>
  <c r="HJ153" i="6"/>
  <c r="GD153" i="6"/>
  <c r="FJ153" i="6"/>
  <c r="IC153" i="6"/>
  <c r="GW153" i="6"/>
  <c r="GG153" i="6"/>
  <c r="EW153" i="6"/>
  <c r="IF153" i="6"/>
  <c r="GZ153" i="6"/>
  <c r="GJ153" i="6"/>
  <c r="FD153" i="6"/>
  <c r="HK153" i="6"/>
  <c r="EY153" i="6"/>
  <c r="FG153" i="6"/>
  <c r="GI153" i="6"/>
  <c r="IL153" i="6"/>
  <c r="IS153" i="6" s="1"/>
  <c r="HF153" i="6"/>
  <c r="FF153" i="6"/>
  <c r="HY153" i="6"/>
  <c r="HI153" i="6"/>
  <c r="GC153" i="6"/>
  <c r="FI153" i="6"/>
  <c r="IR153" i="6"/>
  <c r="IB153" i="6"/>
  <c r="HL153" i="6"/>
  <c r="GF153" i="6"/>
  <c r="EZ153" i="6"/>
  <c r="IM153" i="6"/>
  <c r="HC153" i="6"/>
  <c r="IE153" i="6"/>
  <c r="HR153" i="6"/>
  <c r="GO153" i="6"/>
  <c r="HW153" i="6"/>
  <c r="FR153" i="6"/>
  <c r="HT153" i="6"/>
  <c r="GT153" i="6"/>
  <c r="FT153" i="6"/>
  <c r="GP153" i="6"/>
  <c r="FP153" i="6"/>
  <c r="GL153" i="6"/>
  <c r="FY153" i="6"/>
  <c r="GM153" i="6"/>
  <c r="HQ153" i="6"/>
  <c r="GN153" i="6"/>
  <c r="HM153" i="6"/>
  <c r="GQ153" i="6"/>
  <c r="FZ153" i="6"/>
  <c r="GU153" i="6"/>
  <c r="FV153" i="6"/>
  <c r="HX153" i="6"/>
  <c r="HO153" i="6"/>
  <c r="GK153" i="6"/>
  <c r="FX153" i="6"/>
  <c r="FQ153" i="6"/>
  <c r="HS153" i="6"/>
  <c r="GS153" i="6"/>
  <c r="GA153" i="6"/>
  <c r="HU153" i="6"/>
  <c r="GR153" i="6"/>
  <c r="HN153" i="6"/>
  <c r="FU153" i="6"/>
  <c r="FW153" i="6"/>
  <c r="HP153" i="6"/>
  <c r="HV153" i="6"/>
  <c r="GV153" i="6"/>
  <c r="FS153" i="6"/>
  <c r="IF90" i="6"/>
  <c r="GZ90" i="6"/>
  <c r="GJ90" i="6"/>
  <c r="FD90" i="6"/>
  <c r="II90" i="6"/>
  <c r="EW90" i="6"/>
  <c r="IC90" i="6"/>
  <c r="HG90" i="6"/>
  <c r="HA90" i="6"/>
  <c r="GE90" i="6"/>
  <c r="FJ90" i="6"/>
  <c r="IK90" i="6"/>
  <c r="IR90" i="6" s="1"/>
  <c r="EX90" i="6"/>
  <c r="IB90" i="6"/>
  <c r="HL90" i="6"/>
  <c r="GF90" i="6"/>
  <c r="EZ90" i="6"/>
  <c r="ID90" i="6"/>
  <c r="HI90" i="6"/>
  <c r="HB90" i="6"/>
  <c r="GG90" i="6"/>
  <c r="FK90" i="6"/>
  <c r="IL90" i="6"/>
  <c r="IS90" i="6" s="1"/>
  <c r="FE90" i="6"/>
  <c r="IU90" i="6" s="1"/>
  <c r="IE90" i="6"/>
  <c r="HJ90" i="6"/>
  <c r="HH90" i="6"/>
  <c r="GB90" i="6"/>
  <c r="FL90" i="6"/>
  <c r="HY90" i="6"/>
  <c r="HC90" i="6"/>
  <c r="GH90" i="6"/>
  <c r="FG90" i="6"/>
  <c r="IM90" i="6"/>
  <c r="IT90" i="6" s="1"/>
  <c r="GW90" i="6"/>
  <c r="FF90" i="6"/>
  <c r="IG90" i="6"/>
  <c r="IN90" i="6" s="1"/>
  <c r="HK90" i="6"/>
  <c r="EY90" i="6"/>
  <c r="HZ90" i="6"/>
  <c r="HE90" i="6"/>
  <c r="GI90" i="6"/>
  <c r="FI90" i="6"/>
  <c r="IJ90" i="6"/>
  <c r="IQ90" i="6" s="1"/>
  <c r="HD90" i="6"/>
  <c r="FH90" i="6"/>
  <c r="GX90" i="6"/>
  <c r="GC90" i="6"/>
  <c r="FB90" i="6"/>
  <c r="IH90" i="6"/>
  <c r="FA90" i="6"/>
  <c r="IA90" i="6"/>
  <c r="HF90" i="6"/>
  <c r="FO90" i="6"/>
  <c r="IP90" i="6"/>
  <c r="GY90" i="6"/>
  <c r="GD90" i="6"/>
  <c r="FC90" i="6"/>
  <c r="HN90" i="6"/>
  <c r="FQ90" i="6"/>
  <c r="FY90" i="6"/>
  <c r="FR90" i="6"/>
  <c r="FZ90" i="6"/>
  <c r="GR90" i="6"/>
  <c r="FU90" i="6"/>
  <c r="HS90" i="6"/>
  <c r="GK90" i="6"/>
  <c r="FT90" i="6"/>
  <c r="GL90" i="6"/>
  <c r="GT90" i="6"/>
  <c r="GM90" i="6"/>
  <c r="GU90" i="6"/>
  <c r="HX90" i="6"/>
  <c r="GP90" i="6"/>
  <c r="FX90" i="6"/>
  <c r="FV90" i="6"/>
  <c r="GS90" i="6"/>
  <c r="HV90" i="6"/>
  <c r="GV90" i="6"/>
  <c r="HW90" i="6"/>
  <c r="GO90" i="6"/>
  <c r="HR90" i="6"/>
  <c r="HT90" i="6"/>
  <c r="HM90" i="6"/>
  <c r="HU90" i="6"/>
  <c r="HP90" i="6"/>
  <c r="FW90" i="6"/>
  <c r="HO90" i="6"/>
  <c r="FP90" i="6"/>
  <c r="HQ90" i="6"/>
  <c r="FS90" i="6"/>
  <c r="GA90" i="6"/>
  <c r="GN90" i="6"/>
  <c r="GQ90" i="6"/>
  <c r="IM231" i="6"/>
  <c r="IT231" i="6" s="1"/>
  <c r="IH231" i="6"/>
  <c r="IL231" i="6"/>
  <c r="IS231" i="6" s="1"/>
  <c r="IM119" i="6"/>
  <c r="IT119" i="6" s="1"/>
  <c r="IP130" i="6"/>
  <c r="IO130" i="6" s="1"/>
  <c r="HZ130" i="6"/>
  <c r="HJ130" i="6"/>
  <c r="GD130" i="6"/>
  <c r="FJ130" i="6"/>
  <c r="IC130" i="6"/>
  <c r="GW130" i="6"/>
  <c r="GG130" i="6"/>
  <c r="EW130" i="6"/>
  <c r="IF130" i="6"/>
  <c r="GZ130" i="6"/>
  <c r="GJ130" i="6"/>
  <c r="FD130" i="6"/>
  <c r="II130" i="6"/>
  <c r="HC130" i="6"/>
  <c r="FG130" i="6"/>
  <c r="IL130" i="6"/>
  <c r="IS130" i="6" s="1"/>
  <c r="HF130" i="6"/>
  <c r="FF130" i="6"/>
  <c r="HY130" i="6"/>
  <c r="HI130" i="6"/>
  <c r="GC130" i="6"/>
  <c r="FI130" i="6"/>
  <c r="IB130" i="6"/>
  <c r="HL130" i="6"/>
  <c r="GF130" i="6"/>
  <c r="EZ130" i="6"/>
  <c r="IE130" i="6"/>
  <c r="GY130" i="6"/>
  <c r="GI130" i="6"/>
  <c r="FC130" i="6"/>
  <c r="IH130" i="6"/>
  <c r="HB130" i="6"/>
  <c r="FB130" i="6"/>
  <c r="IK130" i="6"/>
  <c r="IR130" i="6" s="1"/>
  <c r="HE130" i="6"/>
  <c r="FE130" i="6"/>
  <c r="IU130" i="6" s="1"/>
  <c r="HH130" i="6"/>
  <c r="GB130" i="6"/>
  <c r="FL130" i="6"/>
  <c r="IQ130" i="6"/>
  <c r="IA130" i="6"/>
  <c r="HK130" i="6"/>
  <c r="GE130" i="6"/>
  <c r="FO130" i="6"/>
  <c r="EY130" i="6"/>
  <c r="ID130" i="6"/>
  <c r="GX130" i="6"/>
  <c r="GH130" i="6"/>
  <c r="EX130" i="6"/>
  <c r="IG130" i="6"/>
  <c r="IN130" i="6" s="1"/>
  <c r="HA130" i="6"/>
  <c r="FA130" i="6"/>
  <c r="IJ130" i="6"/>
  <c r="HD130" i="6"/>
  <c r="FH130" i="6"/>
  <c r="IM130" i="6"/>
  <c r="IT130" i="6" s="1"/>
  <c r="HG130" i="6"/>
  <c r="FK130" i="6"/>
  <c r="HP130" i="6"/>
  <c r="FW130" i="6"/>
  <c r="GS130" i="6"/>
  <c r="FS130" i="6"/>
  <c r="HU130" i="6"/>
  <c r="GR130" i="6"/>
  <c r="HQ130" i="6"/>
  <c r="GN130" i="6"/>
  <c r="GA130" i="6"/>
  <c r="GT130" i="6"/>
  <c r="FT130" i="6"/>
  <c r="HV130" i="6"/>
  <c r="GV130" i="6"/>
  <c r="HR130" i="6"/>
  <c r="GO130" i="6"/>
  <c r="GU130" i="6"/>
  <c r="GK130" i="6"/>
  <c r="FX130" i="6"/>
  <c r="HM130" i="6"/>
  <c r="HS130" i="6"/>
  <c r="GP130" i="6"/>
  <c r="FP130" i="6"/>
  <c r="GL130" i="6"/>
  <c r="FY130" i="6"/>
  <c r="HN130" i="6"/>
  <c r="FU130" i="6"/>
  <c r="HW130" i="6"/>
  <c r="FQ130" i="6"/>
  <c r="GM130" i="6"/>
  <c r="FZ130" i="6"/>
  <c r="HO130" i="6"/>
  <c r="FV130" i="6"/>
  <c r="HX130" i="6"/>
  <c r="FR130" i="6"/>
  <c r="HT130" i="6"/>
  <c r="GQ130" i="6"/>
  <c r="ID131" i="6"/>
  <c r="GX131" i="6"/>
  <c r="GH131" i="6"/>
  <c r="EX131" i="6"/>
  <c r="IG131" i="6"/>
  <c r="IN131" i="6" s="1"/>
  <c r="HA131" i="6"/>
  <c r="FA131" i="6"/>
  <c r="IJ131" i="6"/>
  <c r="IQ131" i="6" s="1"/>
  <c r="HD131" i="6"/>
  <c r="FH131" i="6"/>
  <c r="IM131" i="6"/>
  <c r="IT131" i="6" s="1"/>
  <c r="HG131" i="6"/>
  <c r="FK131" i="6"/>
  <c r="IP131" i="6"/>
  <c r="IO131" i="6" s="1"/>
  <c r="HZ131" i="6"/>
  <c r="HJ131" i="6"/>
  <c r="GD131" i="6"/>
  <c r="FJ131" i="6"/>
  <c r="IC131" i="6"/>
  <c r="GW131" i="6"/>
  <c r="GG131" i="6"/>
  <c r="EW131" i="6"/>
  <c r="IF131" i="6"/>
  <c r="GZ131" i="6"/>
  <c r="GJ131" i="6"/>
  <c r="FD131" i="6"/>
  <c r="II131" i="6"/>
  <c r="HC131" i="6"/>
  <c r="FG131" i="6"/>
  <c r="IL131" i="6"/>
  <c r="IS131" i="6" s="1"/>
  <c r="HF131" i="6"/>
  <c r="FF131" i="6"/>
  <c r="HY131" i="6"/>
  <c r="HI131" i="6"/>
  <c r="GC131" i="6"/>
  <c r="FI131" i="6"/>
  <c r="IB131" i="6"/>
  <c r="HL131" i="6"/>
  <c r="GF131" i="6"/>
  <c r="EZ131" i="6"/>
  <c r="IE131" i="6"/>
  <c r="GY131" i="6"/>
  <c r="GI131" i="6"/>
  <c r="FC131" i="6"/>
  <c r="IH131" i="6"/>
  <c r="HB131" i="6"/>
  <c r="FB131" i="6"/>
  <c r="IK131" i="6"/>
  <c r="IR131" i="6" s="1"/>
  <c r="HE131" i="6"/>
  <c r="FE131" i="6"/>
  <c r="IU131" i="6" s="1"/>
  <c r="HH131" i="6"/>
  <c r="GB131" i="6"/>
  <c r="FL131" i="6"/>
  <c r="IA131" i="6"/>
  <c r="HK131" i="6"/>
  <c r="GE131" i="6"/>
  <c r="FO131" i="6"/>
  <c r="EY131" i="6"/>
  <c r="GK131" i="6"/>
  <c r="FX131" i="6"/>
  <c r="GT131" i="6"/>
  <c r="FT131" i="6"/>
  <c r="HV131" i="6"/>
  <c r="GV131" i="6"/>
  <c r="HR131" i="6"/>
  <c r="GO131" i="6"/>
  <c r="GU131" i="6"/>
  <c r="HN131" i="6"/>
  <c r="FU131" i="6"/>
  <c r="HW131" i="6"/>
  <c r="HM131" i="6"/>
  <c r="HS131" i="6"/>
  <c r="GP131" i="6"/>
  <c r="FP131" i="6"/>
  <c r="GL131" i="6"/>
  <c r="FY131" i="6"/>
  <c r="FR131" i="6"/>
  <c r="HT131" i="6"/>
  <c r="GQ131" i="6"/>
  <c r="FQ131" i="6"/>
  <c r="GM131" i="6"/>
  <c r="FZ131" i="6"/>
  <c r="HO131" i="6"/>
  <c r="FV131" i="6"/>
  <c r="HX131" i="6"/>
  <c r="HQ131" i="6"/>
  <c r="GN131" i="6"/>
  <c r="GA131" i="6"/>
  <c r="HP131" i="6"/>
  <c r="FW131" i="6"/>
  <c r="GS131" i="6"/>
  <c r="FS131" i="6"/>
  <c r="HU131" i="6"/>
  <c r="GR131" i="6"/>
  <c r="IK40" i="6"/>
  <c r="IR40" i="6" s="1"/>
  <c r="T46" i="35" s="1"/>
  <c r="II40" i="6"/>
  <c r="IP40" i="6" s="1"/>
  <c r="HH62" i="6"/>
  <c r="GB62" i="6"/>
  <c r="FL62" i="6"/>
  <c r="HC62" i="6"/>
  <c r="FG62" i="6"/>
  <c r="IP62" i="6"/>
  <c r="HB62" i="6"/>
  <c r="FB62" i="6"/>
  <c r="IC62" i="6"/>
  <c r="GW62" i="6"/>
  <c r="GG62" i="6"/>
  <c r="EW62" i="6"/>
  <c r="HD62" i="6"/>
  <c r="FH62" i="6"/>
  <c r="IE62" i="6"/>
  <c r="GY62" i="6"/>
  <c r="GI62" i="6"/>
  <c r="FC62" i="6"/>
  <c r="ID62" i="6"/>
  <c r="GX62" i="6"/>
  <c r="GH62" i="6"/>
  <c r="EX62" i="6"/>
  <c r="HY62" i="6"/>
  <c r="HI62" i="6"/>
  <c r="GC62" i="6"/>
  <c r="FI62" i="6"/>
  <c r="IB62" i="6"/>
  <c r="HL62" i="6"/>
  <c r="GF62" i="6"/>
  <c r="EZ62" i="6"/>
  <c r="HG62" i="6"/>
  <c r="FK62" i="6"/>
  <c r="HF62" i="6"/>
  <c r="FF62" i="6"/>
  <c r="HA62" i="6"/>
  <c r="FA62" i="6"/>
  <c r="FD62" i="6"/>
  <c r="GE62" i="6"/>
  <c r="HJ62" i="6"/>
  <c r="GZ62" i="6"/>
  <c r="IA62" i="6"/>
  <c r="FO62" i="6"/>
  <c r="FE62" i="6"/>
  <c r="IU62" i="6" s="1"/>
  <c r="GJ62" i="6"/>
  <c r="HK62" i="6"/>
  <c r="EY62" i="6"/>
  <c r="GD62" i="6"/>
  <c r="HE62" i="6"/>
  <c r="HZ62" i="6"/>
  <c r="IF62" i="6"/>
  <c r="FJ62" i="6"/>
  <c r="IG62" i="6"/>
  <c r="IN62" i="6" s="1"/>
  <c r="IH62" i="6"/>
  <c r="IM62" i="6"/>
  <c r="IT62" i="6" s="1"/>
  <c r="IJ62" i="6"/>
  <c r="IQ62" i="6" s="1"/>
  <c r="IK62" i="6"/>
  <c r="IR62" i="6" s="1"/>
  <c r="IL62" i="6"/>
  <c r="IS62" i="6" s="1"/>
  <c r="HS62" i="6"/>
  <c r="GL62" i="6"/>
  <c r="HT62" i="6"/>
  <c r="FS62" i="6"/>
  <c r="GV62" i="6"/>
  <c r="GA62" i="6"/>
  <c r="HQ62" i="6"/>
  <c r="FY62" i="6"/>
  <c r="FT62" i="6"/>
  <c r="GM62" i="6"/>
  <c r="FV62" i="6"/>
  <c r="GN62" i="6"/>
  <c r="HN62" i="6"/>
  <c r="FP62" i="6"/>
  <c r="HV62" i="6"/>
  <c r="GK62" i="6"/>
  <c r="GT62" i="6"/>
  <c r="GO62" i="6"/>
  <c r="HX62" i="6"/>
  <c r="FW62" i="6"/>
  <c r="HM62" i="6"/>
  <c r="FX62" i="6"/>
  <c r="FR62" i="6"/>
  <c r="HW62" i="6"/>
  <c r="GP62" i="6"/>
  <c r="FU62" i="6"/>
  <c r="HU62" i="6"/>
  <c r="GR62" i="6"/>
  <c r="HR62" i="6"/>
  <c r="FQ62" i="6"/>
  <c r="HO62" i="6"/>
  <c r="GS62" i="6"/>
  <c r="GQ62" i="6"/>
  <c r="FZ62" i="6"/>
  <c r="HP62" i="6"/>
  <c r="GU62" i="6"/>
  <c r="IJ57" i="6"/>
  <c r="IQ57" i="6" s="1"/>
  <c r="HD57" i="6"/>
  <c r="FH57" i="6"/>
  <c r="IM57" i="6"/>
  <c r="HG57" i="6"/>
  <c r="FK57" i="6"/>
  <c r="IT57" i="6"/>
  <c r="ID57" i="6"/>
  <c r="GX57" i="6"/>
  <c r="GH57" i="6"/>
  <c r="EX57" i="6"/>
  <c r="IG57" i="6"/>
  <c r="HA57" i="6"/>
  <c r="FA57" i="6"/>
  <c r="IF57" i="6"/>
  <c r="GZ57" i="6"/>
  <c r="GJ57" i="6"/>
  <c r="FD57" i="6"/>
  <c r="II57" i="6"/>
  <c r="IP57" i="6" s="1"/>
  <c r="HC57" i="6"/>
  <c r="FG57" i="6"/>
  <c r="HZ57" i="6"/>
  <c r="HJ57" i="6"/>
  <c r="GD57" i="6"/>
  <c r="FJ57" i="6"/>
  <c r="IS57" i="6"/>
  <c r="IC57" i="6"/>
  <c r="GW57" i="6"/>
  <c r="GG57" i="6"/>
  <c r="EW57" i="6"/>
  <c r="IB57" i="6"/>
  <c r="HL57" i="6"/>
  <c r="GF57" i="6"/>
  <c r="EZ57" i="6"/>
  <c r="IE57" i="6"/>
  <c r="GY57" i="6"/>
  <c r="GI57" i="6"/>
  <c r="FC57" i="6"/>
  <c r="IL57" i="6"/>
  <c r="HF57" i="6"/>
  <c r="FF57" i="6"/>
  <c r="HY57" i="6"/>
  <c r="HI57" i="6"/>
  <c r="GC57" i="6"/>
  <c r="FI57" i="6"/>
  <c r="IN57" i="6"/>
  <c r="HH57" i="6"/>
  <c r="GB57" i="6"/>
  <c r="FL57" i="6"/>
  <c r="IA57" i="6"/>
  <c r="HK57" i="6"/>
  <c r="GE57" i="6"/>
  <c r="FO57" i="6"/>
  <c r="EY57" i="6"/>
  <c r="IH57" i="6"/>
  <c r="HB57" i="6"/>
  <c r="FB57" i="6"/>
  <c r="IK57" i="6"/>
  <c r="IR57" i="6" s="1"/>
  <c r="HE57" i="6"/>
  <c r="FE57" i="6"/>
  <c r="IU57" i="6" s="1"/>
  <c r="FX57" i="6"/>
  <c r="HN57" i="6"/>
  <c r="FU57" i="6"/>
  <c r="GM57" i="6"/>
  <c r="FQ57" i="6"/>
  <c r="FS57" i="6"/>
  <c r="GS57" i="6"/>
  <c r="HR57" i="6"/>
  <c r="GO57" i="6"/>
  <c r="HW57" i="6"/>
  <c r="FR57" i="6"/>
  <c r="HP57" i="6"/>
  <c r="FW57" i="6"/>
  <c r="GV57" i="6"/>
  <c r="HV57" i="6"/>
  <c r="HX57" i="6"/>
  <c r="GL57" i="6"/>
  <c r="FY57" i="6"/>
  <c r="HT57" i="6"/>
  <c r="GQ57" i="6"/>
  <c r="HQ57" i="6"/>
  <c r="FT57" i="6"/>
  <c r="GT57" i="6"/>
  <c r="FP57" i="6"/>
  <c r="GP57" i="6"/>
  <c r="GR57" i="6"/>
  <c r="FV57" i="6"/>
  <c r="GN57" i="6"/>
  <c r="GA57" i="6"/>
  <c r="GK57" i="6"/>
  <c r="HS57" i="6"/>
  <c r="HM57" i="6"/>
  <c r="HO57" i="6"/>
  <c r="FZ57" i="6"/>
  <c r="GU57" i="6"/>
  <c r="HU57" i="6"/>
  <c r="HH225" i="6"/>
  <c r="GB225" i="6"/>
  <c r="FL225" i="6"/>
  <c r="HC225" i="6"/>
  <c r="FG225" i="6"/>
  <c r="IP225" i="6"/>
  <c r="HB225" i="6"/>
  <c r="FB225" i="6"/>
  <c r="IC225" i="6"/>
  <c r="GW225" i="6"/>
  <c r="GG225" i="6"/>
  <c r="EW225" i="6"/>
  <c r="IN225" i="6"/>
  <c r="HD225" i="6"/>
  <c r="FH225" i="6"/>
  <c r="IE225" i="6"/>
  <c r="GY225" i="6"/>
  <c r="GI225" i="6"/>
  <c r="FC225" i="6"/>
  <c r="ID225" i="6"/>
  <c r="GX225" i="6"/>
  <c r="GH225" i="6"/>
  <c r="EX225" i="6"/>
  <c r="HY225" i="6"/>
  <c r="HI225" i="6"/>
  <c r="GC225" i="6"/>
  <c r="FI225" i="6"/>
  <c r="IB225" i="6"/>
  <c r="HL225" i="6"/>
  <c r="GF225" i="6"/>
  <c r="EZ225" i="6"/>
  <c r="HG225" i="6"/>
  <c r="FK225" i="6"/>
  <c r="HF225" i="6"/>
  <c r="FF225" i="6"/>
  <c r="HA225" i="6"/>
  <c r="FA225" i="6"/>
  <c r="GJ225" i="6"/>
  <c r="HK225" i="6"/>
  <c r="EY225" i="6"/>
  <c r="GD225" i="6"/>
  <c r="HE225" i="6"/>
  <c r="IF225" i="6"/>
  <c r="HZ225" i="6"/>
  <c r="FJ225" i="6"/>
  <c r="GZ225" i="6"/>
  <c r="FO225" i="6"/>
  <c r="FE225" i="6"/>
  <c r="IU225" i="6" s="1"/>
  <c r="FD225" i="6"/>
  <c r="GE225" i="6"/>
  <c r="HJ225" i="6"/>
  <c r="IA225" i="6"/>
  <c r="II225" i="6"/>
  <c r="IG225" i="6"/>
  <c r="IM225" i="6"/>
  <c r="IT225" i="6" s="1"/>
  <c r="IK225" i="6"/>
  <c r="IR225" i="6" s="1"/>
  <c r="IL225" i="6"/>
  <c r="IS225" i="6" s="1"/>
  <c r="IJ225" i="6"/>
  <c r="IQ225" i="6" s="1"/>
  <c r="HS225" i="6"/>
  <c r="GL225" i="6"/>
  <c r="HT225" i="6"/>
  <c r="FS225" i="6"/>
  <c r="GV225" i="6"/>
  <c r="GA225" i="6"/>
  <c r="HQ225" i="6"/>
  <c r="FT225" i="6"/>
  <c r="FY225" i="6"/>
  <c r="GM225" i="6"/>
  <c r="FV225" i="6"/>
  <c r="GN225" i="6"/>
  <c r="HN225" i="6"/>
  <c r="FP225" i="6"/>
  <c r="HV225" i="6"/>
  <c r="GK225" i="6"/>
  <c r="GU225" i="6"/>
  <c r="GT225" i="6"/>
  <c r="HX225" i="6"/>
  <c r="FW225" i="6"/>
  <c r="HM225" i="6"/>
  <c r="FX225" i="6"/>
  <c r="FR225" i="6"/>
  <c r="HW225" i="6"/>
  <c r="GP225" i="6"/>
  <c r="FU225" i="6"/>
  <c r="GO225" i="6"/>
  <c r="GR225" i="6"/>
  <c r="HR225" i="6"/>
  <c r="FQ225" i="6"/>
  <c r="HO225" i="6"/>
  <c r="GS225" i="6"/>
  <c r="GQ225" i="6"/>
  <c r="FZ225" i="6"/>
  <c r="HU225" i="6"/>
  <c r="HP225" i="6"/>
  <c r="IJ242" i="6"/>
  <c r="HD242" i="6"/>
  <c r="FH242" i="6"/>
  <c r="IM242" i="6"/>
  <c r="HB242" i="6"/>
  <c r="GG242" i="6"/>
  <c r="FK242" i="6"/>
  <c r="IL242" i="6"/>
  <c r="FE242" i="6"/>
  <c r="IU242" i="6" s="1"/>
  <c r="IE242" i="6"/>
  <c r="HJ242" i="6"/>
  <c r="ID242" i="6"/>
  <c r="EW242" i="6"/>
  <c r="FG242" i="6"/>
  <c r="IF242" i="6"/>
  <c r="GZ242" i="6"/>
  <c r="GJ242" i="6"/>
  <c r="FD242" i="6"/>
  <c r="GW242" i="6"/>
  <c r="FF242" i="6"/>
  <c r="IG242" i="6"/>
  <c r="IN242" i="6" s="1"/>
  <c r="HK242" i="6"/>
  <c r="EY242" i="6"/>
  <c r="HZ242" i="6"/>
  <c r="HE242" i="6"/>
  <c r="GI242" i="6"/>
  <c r="FI242" i="6"/>
  <c r="HI242" i="6"/>
  <c r="HY242" i="6"/>
  <c r="GX242" i="6"/>
  <c r="HH242" i="6"/>
  <c r="GB242" i="6"/>
  <c r="FL242" i="6"/>
  <c r="IQ242" i="6"/>
  <c r="IC242" i="6"/>
  <c r="HG242" i="6"/>
  <c r="IT242" i="6"/>
  <c r="HA242" i="6"/>
  <c r="GE242" i="6"/>
  <c r="FJ242" i="6"/>
  <c r="IK242" i="6"/>
  <c r="IR242" i="6" s="1"/>
  <c r="EX242" i="6"/>
  <c r="GH242" i="6"/>
  <c r="FB242" i="6"/>
  <c r="HL242" i="6"/>
  <c r="EZ242" i="6"/>
  <c r="GY242" i="6"/>
  <c r="HC242" i="6"/>
  <c r="IH242" i="6"/>
  <c r="FA242" i="6"/>
  <c r="FO242" i="6"/>
  <c r="GD242" i="6"/>
  <c r="II242" i="6"/>
  <c r="IP242" i="6" s="1"/>
  <c r="IO242" i="6" s="1"/>
  <c r="GF242" i="6"/>
  <c r="IA242" i="6"/>
  <c r="IS242" i="6"/>
  <c r="FC242" i="6"/>
  <c r="GC242" i="6"/>
  <c r="IB242" i="6"/>
  <c r="HF242" i="6"/>
  <c r="GN242" i="6"/>
  <c r="GU242" i="6"/>
  <c r="HN242" i="6"/>
  <c r="GA242" i="6"/>
  <c r="FW242" i="6"/>
  <c r="FQ242" i="6"/>
  <c r="FY242" i="6"/>
  <c r="GK242" i="6"/>
  <c r="GQ242" i="6"/>
  <c r="FX242" i="6"/>
  <c r="FZ242" i="6"/>
  <c r="HP242" i="6"/>
  <c r="GP242" i="6"/>
  <c r="HX242" i="6"/>
  <c r="HV242" i="6"/>
  <c r="FR242" i="6"/>
  <c r="GV242" i="6"/>
  <c r="HU242" i="6"/>
  <c r="HW242" i="6"/>
  <c r="GO242" i="6"/>
  <c r="FT242" i="6"/>
  <c r="FU242" i="6"/>
  <c r="GR242" i="6"/>
  <c r="HO242" i="6"/>
  <c r="GS242" i="6"/>
  <c r="HM242" i="6"/>
  <c r="GM242" i="6"/>
  <c r="HT242" i="6"/>
  <c r="HQ242" i="6"/>
  <c r="FS242" i="6"/>
  <c r="HR242" i="6"/>
  <c r="HS242" i="6"/>
  <c r="GL242" i="6"/>
  <c r="GT242" i="6"/>
  <c r="FV242" i="6"/>
  <c r="FP242" i="6"/>
  <c r="IK235" i="6"/>
  <c r="HE235" i="6"/>
  <c r="FE235" i="6"/>
  <c r="IU235" i="6" s="1"/>
  <c r="HH235" i="6"/>
  <c r="GB235" i="6"/>
  <c r="FL235" i="6"/>
  <c r="IQ235" i="6"/>
  <c r="HK235" i="6"/>
  <c r="GE235" i="6"/>
  <c r="EY235" i="6"/>
  <c r="EX235" i="6"/>
  <c r="FJ235" i="6"/>
  <c r="GX235" i="6"/>
  <c r="GY235" i="6"/>
  <c r="IG235" i="6"/>
  <c r="IN235" i="6" s="1"/>
  <c r="HA235" i="6"/>
  <c r="FA235" i="6"/>
  <c r="IJ235" i="6"/>
  <c r="HD235" i="6"/>
  <c r="FH235" i="6"/>
  <c r="II235" i="6"/>
  <c r="IP235" i="6" s="1"/>
  <c r="IO235" i="6" s="1"/>
  <c r="HC235" i="6"/>
  <c r="HJ235" i="6"/>
  <c r="GD235" i="6"/>
  <c r="IM235" i="6"/>
  <c r="HF235" i="6"/>
  <c r="IT235" i="6"/>
  <c r="GH235" i="6"/>
  <c r="GI235" i="6"/>
  <c r="FC235" i="6"/>
  <c r="HY235" i="6"/>
  <c r="HI235" i="6"/>
  <c r="GC235" i="6"/>
  <c r="FI235" i="6"/>
  <c r="IR235" i="6"/>
  <c r="IB235" i="6"/>
  <c r="HL235" i="6"/>
  <c r="GF235" i="6"/>
  <c r="EZ235" i="6"/>
  <c r="FG235" i="6"/>
  <c r="HZ235" i="6"/>
  <c r="FF235" i="6"/>
  <c r="HG235" i="6"/>
  <c r="IL235" i="6"/>
  <c r="FB235" i="6"/>
  <c r="IC235" i="6"/>
  <c r="GZ235" i="6"/>
  <c r="IA235" i="6"/>
  <c r="HB235" i="6"/>
  <c r="EW235" i="6"/>
  <c r="GJ235" i="6"/>
  <c r="ID235" i="6"/>
  <c r="GW235" i="6"/>
  <c r="IF235" i="6"/>
  <c r="FO235" i="6"/>
  <c r="IS235" i="6"/>
  <c r="GG235" i="6"/>
  <c r="FD235" i="6"/>
  <c r="IH235" i="6"/>
  <c r="FK235" i="6"/>
  <c r="IE235" i="6"/>
  <c r="GO235" i="6"/>
  <c r="HR235" i="6"/>
  <c r="HO235" i="6"/>
  <c r="HT235" i="6"/>
  <c r="GA235" i="6"/>
  <c r="HS235" i="6"/>
  <c r="HN235" i="6"/>
  <c r="HM235" i="6"/>
  <c r="HW235" i="6"/>
  <c r="FY235" i="6"/>
  <c r="GL235" i="6"/>
  <c r="HQ235" i="6"/>
  <c r="GN235" i="6"/>
  <c r="GS235" i="6"/>
  <c r="GM235" i="6"/>
  <c r="FS235" i="6"/>
  <c r="GU235" i="6"/>
  <c r="FR235" i="6"/>
  <c r="HX235" i="6"/>
  <c r="GQ235" i="6"/>
  <c r="GK235" i="6"/>
  <c r="FX235" i="6"/>
  <c r="GV235" i="6"/>
  <c r="GT235" i="6"/>
  <c r="FQ235" i="6"/>
  <c r="FV235" i="6"/>
  <c r="HP235" i="6"/>
  <c r="HU235" i="6"/>
  <c r="GR235" i="6"/>
  <c r="HV235" i="6"/>
  <c r="FU235" i="6"/>
  <c r="FW235" i="6"/>
  <c r="FP235" i="6"/>
  <c r="FZ235" i="6"/>
  <c r="GP235" i="6"/>
  <c r="FT235" i="6"/>
  <c r="IF218" i="6"/>
  <c r="GZ218" i="6"/>
  <c r="GJ218" i="6"/>
  <c r="IR218" i="6"/>
  <c r="IB218" i="6"/>
  <c r="HL218" i="6"/>
  <c r="GF218" i="6"/>
  <c r="EZ218" i="6"/>
  <c r="ID218" i="6"/>
  <c r="HI218" i="6"/>
  <c r="HH218" i="6"/>
  <c r="IJ218" i="6"/>
  <c r="HD218" i="6"/>
  <c r="FH218" i="6"/>
  <c r="FD218" i="6"/>
  <c r="GH218" i="6"/>
  <c r="FG218" i="6"/>
  <c r="IM218" i="6"/>
  <c r="GW218" i="6"/>
  <c r="FF218" i="6"/>
  <c r="IG218" i="6"/>
  <c r="IN218" i="6" s="1"/>
  <c r="HK218" i="6"/>
  <c r="EY218" i="6"/>
  <c r="HZ218" i="6"/>
  <c r="HE218" i="6"/>
  <c r="GI218" i="6"/>
  <c r="FI218" i="6"/>
  <c r="GB218" i="6"/>
  <c r="IT218" i="6"/>
  <c r="HC218" i="6"/>
  <c r="GC218" i="6"/>
  <c r="FB218" i="6"/>
  <c r="IH218" i="6"/>
  <c r="FA218" i="6"/>
  <c r="IA218" i="6"/>
  <c r="HF218" i="6"/>
  <c r="FO218" i="6"/>
  <c r="IP218" i="6"/>
  <c r="IO218" i="6" s="1"/>
  <c r="GY218" i="6"/>
  <c r="GD218" i="6"/>
  <c r="FC218" i="6"/>
  <c r="FL218" i="6"/>
  <c r="HY218" i="6"/>
  <c r="IS218" i="6"/>
  <c r="HB218" i="6"/>
  <c r="GG218" i="6"/>
  <c r="FK218" i="6"/>
  <c r="IL218" i="6"/>
  <c r="FE218" i="6"/>
  <c r="IU218" i="6" s="1"/>
  <c r="IE218" i="6"/>
  <c r="HJ218" i="6"/>
  <c r="EW218" i="6"/>
  <c r="GE218" i="6"/>
  <c r="II218" i="6"/>
  <c r="IC218" i="6"/>
  <c r="IQ218" i="6"/>
  <c r="FJ218" i="6"/>
  <c r="GX218" i="6"/>
  <c r="HG218" i="6"/>
  <c r="IK218" i="6"/>
  <c r="EX218" i="6"/>
  <c r="HA218" i="6"/>
  <c r="GM218" i="6"/>
  <c r="FX218" i="6"/>
  <c r="HR218" i="6"/>
  <c r="HM218" i="6"/>
  <c r="HU218" i="6"/>
  <c r="HQ218" i="6"/>
  <c r="FS218" i="6"/>
  <c r="FY218" i="6"/>
  <c r="HO218" i="6"/>
  <c r="HP218" i="6"/>
  <c r="HX218" i="6"/>
  <c r="HS218" i="6"/>
  <c r="GA218" i="6"/>
  <c r="GQ218" i="6"/>
  <c r="GS218" i="6"/>
  <c r="GU218" i="6"/>
  <c r="FT218" i="6"/>
  <c r="HV218" i="6"/>
  <c r="GV218" i="6"/>
  <c r="HT218" i="6"/>
  <c r="GR218" i="6"/>
  <c r="GP218" i="6"/>
  <c r="FV218" i="6"/>
  <c r="FR218" i="6"/>
  <c r="FZ218" i="6"/>
  <c r="FQ218" i="6"/>
  <c r="FW218" i="6"/>
  <c r="FP218" i="6"/>
  <c r="GN218" i="6"/>
  <c r="HN218" i="6"/>
  <c r="FU218" i="6"/>
  <c r="GK218" i="6"/>
  <c r="HW218" i="6"/>
  <c r="GO218" i="6"/>
  <c r="GT218" i="6"/>
  <c r="GL218" i="6"/>
  <c r="IJ53" i="6"/>
  <c r="HD53" i="6"/>
  <c r="FH53" i="6"/>
  <c r="HZ53" i="6"/>
  <c r="HJ53" i="6"/>
  <c r="GD53" i="6"/>
  <c r="FJ53" i="6"/>
  <c r="IC53" i="6"/>
  <c r="GW53" i="6"/>
  <c r="GG53" i="6"/>
  <c r="EW53" i="6"/>
  <c r="GI53" i="6"/>
  <c r="IA53" i="6"/>
  <c r="FO53" i="6"/>
  <c r="HG53" i="6"/>
  <c r="II53" i="6"/>
  <c r="IP53" i="6" s="1"/>
  <c r="IF53" i="6"/>
  <c r="GZ53" i="6"/>
  <c r="GJ53" i="6"/>
  <c r="FD53" i="6"/>
  <c r="IL53" i="6"/>
  <c r="IS53" i="6" s="1"/>
  <c r="HF53" i="6"/>
  <c r="FF53" i="6"/>
  <c r="HY53" i="6"/>
  <c r="HI53" i="6"/>
  <c r="GC53" i="6"/>
  <c r="FI53" i="6"/>
  <c r="IE53" i="6"/>
  <c r="HK53" i="6"/>
  <c r="EY53" i="6"/>
  <c r="FG53" i="6"/>
  <c r="IR53" i="6"/>
  <c r="IB53" i="6"/>
  <c r="HL53" i="6"/>
  <c r="GF53" i="6"/>
  <c r="EZ53" i="6"/>
  <c r="IH53" i="6"/>
  <c r="HB53" i="6"/>
  <c r="FB53" i="6"/>
  <c r="IK53" i="6"/>
  <c r="HE53" i="6"/>
  <c r="FE53" i="6"/>
  <c r="IU53" i="6" s="1"/>
  <c r="FC53" i="6"/>
  <c r="IM53" i="6"/>
  <c r="HC53" i="6"/>
  <c r="HH53" i="6"/>
  <c r="GB53" i="6"/>
  <c r="FL53" i="6"/>
  <c r="IT53" i="6"/>
  <c r="ID53" i="6"/>
  <c r="GX53" i="6"/>
  <c r="GH53" i="6"/>
  <c r="EX53" i="6"/>
  <c r="IG53" i="6"/>
  <c r="IN53" i="6" s="1"/>
  <c r="HA53" i="6"/>
  <c r="FA53" i="6"/>
  <c r="GY53" i="6"/>
  <c r="IQ53" i="6"/>
  <c r="GE53" i="6"/>
  <c r="FK53" i="6"/>
  <c r="GN53" i="6"/>
  <c r="FQ53" i="6"/>
  <c r="FT53" i="6"/>
  <c r="GS53" i="6"/>
  <c r="FP53" i="6"/>
  <c r="HU53" i="6"/>
  <c r="GU53" i="6"/>
  <c r="HN53" i="6"/>
  <c r="FU53" i="6"/>
  <c r="FX53" i="6"/>
  <c r="FW53" i="6"/>
  <c r="HV53" i="6"/>
  <c r="FS53" i="6"/>
  <c r="HR53" i="6"/>
  <c r="GO53" i="6"/>
  <c r="GA53" i="6"/>
  <c r="FR53" i="6"/>
  <c r="HW53" i="6"/>
  <c r="GT53" i="6"/>
  <c r="HS53" i="6"/>
  <c r="GP53" i="6"/>
  <c r="GQ53" i="6"/>
  <c r="GL53" i="6"/>
  <c r="FY53" i="6"/>
  <c r="HX53" i="6"/>
  <c r="HQ53" i="6"/>
  <c r="GM53" i="6"/>
  <c r="HT53" i="6"/>
  <c r="HM53" i="6"/>
  <c r="HP53" i="6"/>
  <c r="FZ53" i="6"/>
  <c r="GV53" i="6"/>
  <c r="FV53" i="6"/>
  <c r="HO53" i="6"/>
  <c r="GR53" i="6"/>
  <c r="GK53" i="6"/>
  <c r="IH156" i="6"/>
  <c r="HB156" i="6"/>
  <c r="FB156" i="6"/>
  <c r="IK156" i="6"/>
  <c r="HE156" i="6"/>
  <c r="FE156" i="6"/>
  <c r="IU156" i="6" s="1"/>
  <c r="IN156" i="6"/>
  <c r="HH156" i="6"/>
  <c r="GB156" i="6"/>
  <c r="FL156" i="6"/>
  <c r="IA156" i="6"/>
  <c r="HK156" i="6"/>
  <c r="GE156" i="6"/>
  <c r="FO156" i="6"/>
  <c r="EY156" i="6"/>
  <c r="ID156" i="6"/>
  <c r="GX156" i="6"/>
  <c r="GH156" i="6"/>
  <c r="EX156" i="6"/>
  <c r="IG156" i="6"/>
  <c r="HA156" i="6"/>
  <c r="FA156" i="6"/>
  <c r="IJ156" i="6"/>
  <c r="IQ156" i="6" s="1"/>
  <c r="HD156" i="6"/>
  <c r="FH156" i="6"/>
  <c r="IM156" i="6"/>
  <c r="IT156" i="6" s="1"/>
  <c r="HG156" i="6"/>
  <c r="FK156" i="6"/>
  <c r="IL156" i="6"/>
  <c r="HF156" i="6"/>
  <c r="FF156" i="6"/>
  <c r="HY156" i="6"/>
  <c r="HI156" i="6"/>
  <c r="GC156" i="6"/>
  <c r="FI156" i="6"/>
  <c r="IR156" i="6"/>
  <c r="IB156" i="6"/>
  <c r="HL156" i="6"/>
  <c r="GF156" i="6"/>
  <c r="EZ156" i="6"/>
  <c r="IE156" i="6"/>
  <c r="GY156" i="6"/>
  <c r="GI156" i="6"/>
  <c r="FC156" i="6"/>
  <c r="HJ156" i="6"/>
  <c r="IS156" i="6"/>
  <c r="GG156" i="6"/>
  <c r="FD156" i="6"/>
  <c r="IC156" i="6"/>
  <c r="GZ156" i="6"/>
  <c r="II156" i="6"/>
  <c r="IP156" i="6"/>
  <c r="IO156" i="6" s="1"/>
  <c r="GD156" i="6"/>
  <c r="EW156" i="6"/>
  <c r="GJ156" i="6"/>
  <c r="FG156" i="6"/>
  <c r="HZ156" i="6"/>
  <c r="FJ156" i="6"/>
  <c r="GW156" i="6"/>
  <c r="IF156" i="6"/>
  <c r="HC156" i="6"/>
  <c r="FV156" i="6"/>
  <c r="HX156" i="6"/>
  <c r="FR156" i="6"/>
  <c r="HT156" i="6"/>
  <c r="GQ156" i="6"/>
  <c r="FZ156" i="6"/>
  <c r="HO156" i="6"/>
  <c r="GT156" i="6"/>
  <c r="HS156" i="6"/>
  <c r="HU156" i="6"/>
  <c r="GR156" i="6"/>
  <c r="HQ156" i="6"/>
  <c r="GN156" i="6"/>
  <c r="GA156" i="6"/>
  <c r="GS156" i="6"/>
  <c r="FS156" i="6"/>
  <c r="FQ156" i="6"/>
  <c r="FT156" i="6"/>
  <c r="HR156" i="6"/>
  <c r="GO156" i="6"/>
  <c r="GU156" i="6"/>
  <c r="GK156" i="6"/>
  <c r="FX156" i="6"/>
  <c r="HV156" i="6"/>
  <c r="GV156" i="6"/>
  <c r="HP156" i="6"/>
  <c r="FW156" i="6"/>
  <c r="GL156" i="6"/>
  <c r="HW156" i="6"/>
  <c r="HM156" i="6"/>
  <c r="FY156" i="6"/>
  <c r="GP156" i="6"/>
  <c r="HN156" i="6"/>
  <c r="FP156" i="6"/>
  <c r="FU156" i="6"/>
  <c r="GM156" i="6"/>
  <c r="IL152" i="6"/>
  <c r="HF152" i="6"/>
  <c r="FF152" i="6"/>
  <c r="HY152" i="6"/>
  <c r="HI152" i="6"/>
  <c r="GC152" i="6"/>
  <c r="FI152" i="6"/>
  <c r="IR152" i="6"/>
  <c r="IB152" i="6"/>
  <c r="HL152" i="6"/>
  <c r="GF152" i="6"/>
  <c r="EZ152" i="6"/>
  <c r="FC152" i="6"/>
  <c r="IM152" i="6"/>
  <c r="IT152" i="6" s="1"/>
  <c r="IH152" i="6"/>
  <c r="HB152" i="6"/>
  <c r="FB152" i="6"/>
  <c r="IK152" i="6"/>
  <c r="HE152" i="6"/>
  <c r="FE152" i="6"/>
  <c r="IU152" i="6" s="1"/>
  <c r="IN152" i="6"/>
  <c r="HH152" i="6"/>
  <c r="GB152" i="6"/>
  <c r="FL152" i="6"/>
  <c r="II152" i="6"/>
  <c r="GY152" i="6"/>
  <c r="IQ152" i="6"/>
  <c r="GE152" i="6"/>
  <c r="FK152" i="6"/>
  <c r="ID152" i="6"/>
  <c r="GX152" i="6"/>
  <c r="GH152" i="6"/>
  <c r="EX152" i="6"/>
  <c r="IG152" i="6"/>
  <c r="HA152" i="6"/>
  <c r="FA152" i="6"/>
  <c r="IJ152" i="6"/>
  <c r="HD152" i="6"/>
  <c r="FH152" i="6"/>
  <c r="FG152" i="6"/>
  <c r="GI152" i="6"/>
  <c r="IA152" i="6"/>
  <c r="FO152" i="6"/>
  <c r="HG152" i="6"/>
  <c r="IP152" i="6"/>
  <c r="HZ152" i="6"/>
  <c r="HJ152" i="6"/>
  <c r="GD152" i="6"/>
  <c r="FJ152" i="6"/>
  <c r="IS152" i="6"/>
  <c r="IC152" i="6"/>
  <c r="GW152" i="6"/>
  <c r="GG152" i="6"/>
  <c r="EW152" i="6"/>
  <c r="IF152" i="6"/>
  <c r="GZ152" i="6"/>
  <c r="GJ152" i="6"/>
  <c r="FD152" i="6"/>
  <c r="HC152" i="6"/>
  <c r="IE152" i="6"/>
  <c r="HK152" i="6"/>
  <c r="EY152" i="6"/>
  <c r="FZ152" i="6"/>
  <c r="GM152" i="6"/>
  <c r="HR152" i="6"/>
  <c r="GO152" i="6"/>
  <c r="FW152" i="6"/>
  <c r="HQ152" i="6"/>
  <c r="GN152" i="6"/>
  <c r="HM152" i="6"/>
  <c r="FS152" i="6"/>
  <c r="GS152" i="6"/>
  <c r="HO152" i="6"/>
  <c r="GL152" i="6"/>
  <c r="FY152" i="6"/>
  <c r="HW152" i="6"/>
  <c r="GK152" i="6"/>
  <c r="FX152" i="6"/>
  <c r="FQ152" i="6"/>
  <c r="GQ152" i="6"/>
  <c r="HV152" i="6"/>
  <c r="GV152" i="6"/>
  <c r="GU152" i="6"/>
  <c r="FV152" i="6"/>
  <c r="HX152" i="6"/>
  <c r="HN152" i="6"/>
  <c r="FU152" i="6"/>
  <c r="HS152" i="6"/>
  <c r="HP152" i="6"/>
  <c r="GP152" i="6"/>
  <c r="GR152" i="6"/>
  <c r="FT152" i="6"/>
  <c r="FP152" i="6"/>
  <c r="FR152" i="6"/>
  <c r="GA152" i="6"/>
  <c r="HT152" i="6"/>
  <c r="HU152" i="6"/>
  <c r="GT152" i="6"/>
  <c r="IK200" i="6"/>
  <c r="HE200" i="6"/>
  <c r="FE200" i="6"/>
  <c r="IU200" i="6" s="1"/>
  <c r="HH200" i="6"/>
  <c r="GB200" i="6"/>
  <c r="FL200" i="6"/>
  <c r="IA200" i="6"/>
  <c r="HK200" i="6"/>
  <c r="GE200" i="6"/>
  <c r="FO200" i="6"/>
  <c r="EY200" i="6"/>
  <c r="IH200" i="6"/>
  <c r="HB200" i="6"/>
  <c r="FB200" i="6"/>
  <c r="IG200" i="6"/>
  <c r="IN200" i="6" s="1"/>
  <c r="HA200" i="6"/>
  <c r="FA200" i="6"/>
  <c r="IJ200" i="6"/>
  <c r="IQ200" i="6" s="1"/>
  <c r="HD200" i="6"/>
  <c r="FH200" i="6"/>
  <c r="IM200" i="6"/>
  <c r="IT200" i="6" s="1"/>
  <c r="HG200" i="6"/>
  <c r="FK200" i="6"/>
  <c r="ID200" i="6"/>
  <c r="GX200" i="6"/>
  <c r="GH200" i="6"/>
  <c r="EX200" i="6"/>
  <c r="HY200" i="6"/>
  <c r="HI200" i="6"/>
  <c r="GC200" i="6"/>
  <c r="FI200" i="6"/>
  <c r="IR200" i="6"/>
  <c r="IB200" i="6"/>
  <c r="HL200" i="6"/>
  <c r="GF200" i="6"/>
  <c r="EZ200" i="6"/>
  <c r="IE200" i="6"/>
  <c r="GY200" i="6"/>
  <c r="GI200" i="6"/>
  <c r="FC200" i="6"/>
  <c r="IL200" i="6"/>
  <c r="HF200" i="6"/>
  <c r="FF200" i="6"/>
  <c r="IS200" i="6"/>
  <c r="GG200" i="6"/>
  <c r="FD200" i="6"/>
  <c r="HZ200" i="6"/>
  <c r="FJ200" i="6"/>
  <c r="IC200" i="6"/>
  <c r="GZ200" i="6"/>
  <c r="II200" i="6"/>
  <c r="HJ200" i="6"/>
  <c r="EW200" i="6"/>
  <c r="GJ200" i="6"/>
  <c r="FG200" i="6"/>
  <c r="GW200" i="6"/>
  <c r="IF200" i="6"/>
  <c r="HC200" i="6"/>
  <c r="IP200" i="6"/>
  <c r="GD200" i="6"/>
  <c r="FY200" i="6"/>
  <c r="HR200" i="6"/>
  <c r="GK200" i="6"/>
  <c r="FX200" i="6"/>
  <c r="HN200" i="6"/>
  <c r="FP200" i="6"/>
  <c r="GP200" i="6"/>
  <c r="FQ200" i="6"/>
  <c r="GT200" i="6"/>
  <c r="HX200" i="6"/>
  <c r="GL200" i="6"/>
  <c r="FU200" i="6"/>
  <c r="HW200" i="6"/>
  <c r="FR200" i="6"/>
  <c r="HO200" i="6"/>
  <c r="FZ200" i="6"/>
  <c r="FW200" i="6"/>
  <c r="FT200" i="6"/>
  <c r="HU200" i="6"/>
  <c r="GR200" i="6"/>
  <c r="FV200" i="6"/>
  <c r="HT200" i="6"/>
  <c r="GQ200" i="6"/>
  <c r="GS200" i="6"/>
  <c r="FS200" i="6"/>
  <c r="HP200" i="6"/>
  <c r="HM200" i="6"/>
  <c r="GO200" i="6"/>
  <c r="GA200" i="6"/>
  <c r="HS200" i="6"/>
  <c r="GU200" i="6"/>
  <c r="GV200" i="6"/>
  <c r="HQ200" i="6"/>
  <c r="HV200" i="6"/>
  <c r="GN200" i="6"/>
  <c r="GM200" i="6"/>
  <c r="IF167" i="6"/>
  <c r="GZ167" i="6"/>
  <c r="GJ167" i="6"/>
  <c r="FD167" i="6"/>
  <c r="FK167" i="6"/>
  <c r="GG167" i="6"/>
  <c r="HB167" i="6"/>
  <c r="FG167" i="6"/>
  <c r="GC167" i="6"/>
  <c r="GX167" i="6"/>
  <c r="FC167" i="6"/>
  <c r="GD167" i="6"/>
  <c r="GY167" i="6"/>
  <c r="FE167" i="6"/>
  <c r="IU167" i="6" s="1"/>
  <c r="IB167" i="6"/>
  <c r="HL167" i="6"/>
  <c r="GF167" i="6"/>
  <c r="EZ167" i="6"/>
  <c r="HG167" i="6"/>
  <c r="IC167" i="6"/>
  <c r="GH167" i="6"/>
  <c r="HC167" i="6"/>
  <c r="HY167" i="6"/>
  <c r="FI167" i="6"/>
  <c r="GI167" i="6"/>
  <c r="HE167" i="6"/>
  <c r="HZ167" i="6"/>
  <c r="FJ167" i="6"/>
  <c r="GE167" i="6"/>
  <c r="HA167" i="6"/>
  <c r="FL167" i="6"/>
  <c r="HD167" i="6"/>
  <c r="FH167" i="6"/>
  <c r="FF167" i="6"/>
  <c r="GW167" i="6"/>
  <c r="FB167" i="6"/>
  <c r="EX167" i="6"/>
  <c r="IK167" i="6"/>
  <c r="IR167" i="6" s="1"/>
  <c r="EY167" i="6"/>
  <c r="HK167" i="6"/>
  <c r="HH167" i="6"/>
  <c r="GB167" i="6"/>
  <c r="FA167" i="6"/>
  <c r="HI167" i="6"/>
  <c r="HJ167" i="6"/>
  <c r="FO167" i="6"/>
  <c r="EW167" i="6"/>
  <c r="ID167" i="6"/>
  <c r="IE167" i="6"/>
  <c r="HF167" i="6"/>
  <c r="IA167" i="6"/>
  <c r="IM167" i="6"/>
  <c r="IT167" i="6" s="1"/>
  <c r="IJ167" i="6"/>
  <c r="IQ167" i="6" s="1"/>
  <c r="IG167" i="6"/>
  <c r="IN167" i="6" s="1"/>
  <c r="II167" i="6"/>
  <c r="IP167" i="6" s="1"/>
  <c r="IO167" i="6" s="1"/>
  <c r="IL167" i="6"/>
  <c r="IS167" i="6" s="1"/>
  <c r="HP167" i="6"/>
  <c r="HU167" i="6"/>
  <c r="GV167" i="6"/>
  <c r="HV167" i="6"/>
  <c r="FV167" i="6"/>
  <c r="GA167" i="6"/>
  <c r="HN167" i="6"/>
  <c r="FU167" i="6"/>
  <c r="FR167" i="6"/>
  <c r="FT167" i="6"/>
  <c r="FZ167" i="6"/>
  <c r="FP167" i="6"/>
  <c r="GR167" i="6"/>
  <c r="HT167" i="6"/>
  <c r="HR167" i="6"/>
  <c r="FY167" i="6"/>
  <c r="GP167" i="6"/>
  <c r="FS167" i="6"/>
  <c r="HW167" i="6"/>
  <c r="GU167" i="6"/>
  <c r="FQ167" i="6"/>
  <c r="GQ167" i="6"/>
  <c r="GN167" i="6"/>
  <c r="FW167" i="6"/>
  <c r="GT167" i="6"/>
  <c r="HM167" i="6"/>
  <c r="GO167" i="6"/>
  <c r="HS167" i="6"/>
  <c r="FX167" i="6"/>
  <c r="GM167" i="6"/>
  <c r="HQ167" i="6"/>
  <c r="GS167" i="6"/>
  <c r="GL167" i="6"/>
  <c r="HO167" i="6"/>
  <c r="HX167" i="6"/>
  <c r="GK167" i="6"/>
  <c r="IG102" i="6"/>
  <c r="HA102" i="6"/>
  <c r="FA102" i="6"/>
  <c r="IJ102" i="6"/>
  <c r="IQ102" i="6" s="1"/>
  <c r="HD102" i="6"/>
  <c r="FH102" i="6"/>
  <c r="IM102" i="6"/>
  <c r="HG102" i="6"/>
  <c r="FK102" i="6"/>
  <c r="IT102" i="6"/>
  <c r="ID102" i="6"/>
  <c r="GX102" i="6"/>
  <c r="GH102" i="6"/>
  <c r="EX102" i="6"/>
  <c r="IC102" i="6"/>
  <c r="GW102" i="6"/>
  <c r="GG102" i="6"/>
  <c r="EW102" i="6"/>
  <c r="IF102" i="6"/>
  <c r="GZ102" i="6"/>
  <c r="GJ102" i="6"/>
  <c r="FD102" i="6"/>
  <c r="II102" i="6"/>
  <c r="HC102" i="6"/>
  <c r="FG102" i="6"/>
  <c r="IP102" i="6"/>
  <c r="HZ102" i="6"/>
  <c r="HJ102" i="6"/>
  <c r="GD102" i="6"/>
  <c r="FJ102" i="6"/>
  <c r="HY102" i="6"/>
  <c r="HI102" i="6"/>
  <c r="GC102" i="6"/>
  <c r="FI102" i="6"/>
  <c r="IB102" i="6"/>
  <c r="HL102" i="6"/>
  <c r="GF102" i="6"/>
  <c r="EZ102" i="6"/>
  <c r="IE102" i="6"/>
  <c r="GY102" i="6"/>
  <c r="GI102" i="6"/>
  <c r="FC102" i="6"/>
  <c r="IL102" i="6"/>
  <c r="IS102" i="6" s="1"/>
  <c r="HF102" i="6"/>
  <c r="FF102" i="6"/>
  <c r="IK102" i="6"/>
  <c r="IR102" i="6" s="1"/>
  <c r="HE102" i="6"/>
  <c r="FE102" i="6"/>
  <c r="IU102" i="6" s="1"/>
  <c r="IN102" i="6"/>
  <c r="HH102" i="6"/>
  <c r="GB102" i="6"/>
  <c r="FL102" i="6"/>
  <c r="IA102" i="6"/>
  <c r="HK102" i="6"/>
  <c r="GE102" i="6"/>
  <c r="FO102" i="6"/>
  <c r="EY102" i="6"/>
  <c r="IH102" i="6"/>
  <c r="HB102" i="6"/>
  <c r="FB102" i="6"/>
  <c r="HT102" i="6"/>
  <c r="GQ102" i="6"/>
  <c r="HM102" i="6"/>
  <c r="HS102" i="6"/>
  <c r="GS102" i="6"/>
  <c r="FS102" i="6"/>
  <c r="HU102" i="6"/>
  <c r="GR102" i="6"/>
  <c r="FV102" i="6"/>
  <c r="HQ102" i="6"/>
  <c r="GN102" i="6"/>
  <c r="GA102" i="6"/>
  <c r="FQ102" i="6"/>
  <c r="GM102" i="6"/>
  <c r="GV102" i="6"/>
  <c r="HV102" i="6"/>
  <c r="GO102" i="6"/>
  <c r="GU102" i="6"/>
  <c r="FU102" i="6"/>
  <c r="FR102" i="6"/>
  <c r="GT102" i="6"/>
  <c r="FZ102" i="6"/>
  <c r="GL102" i="6"/>
  <c r="FX102" i="6"/>
  <c r="HP102" i="6"/>
  <c r="FP102" i="6"/>
  <c r="FY102" i="6"/>
  <c r="HW102" i="6"/>
  <c r="FT102" i="6"/>
  <c r="HO102" i="6"/>
  <c r="HX102" i="6"/>
  <c r="GK102" i="6"/>
  <c r="HN102" i="6"/>
  <c r="FW102" i="6"/>
  <c r="GP102" i="6"/>
  <c r="HR102" i="6"/>
  <c r="IS49" i="6"/>
  <c r="FA49" i="6"/>
  <c r="GG49" i="6"/>
  <c r="IB49" i="6"/>
  <c r="HL49" i="6"/>
  <c r="GF49" i="6"/>
  <c r="EZ49" i="6"/>
  <c r="HZ49" i="6"/>
  <c r="HJ49" i="6"/>
  <c r="GD49" i="6"/>
  <c r="FJ49" i="6"/>
  <c r="FC49" i="6"/>
  <c r="GI49" i="6"/>
  <c r="FI49" i="6"/>
  <c r="IR49" i="6"/>
  <c r="HH49" i="6"/>
  <c r="GB49" i="6"/>
  <c r="FL49" i="6"/>
  <c r="IT49" i="6"/>
  <c r="HF49" i="6"/>
  <c r="FF49" i="6"/>
  <c r="FK49" i="6"/>
  <c r="GW49" i="6"/>
  <c r="IC49" i="6"/>
  <c r="IN49" i="6"/>
  <c r="HD49" i="6"/>
  <c r="FH49" i="6"/>
  <c r="HB49" i="6"/>
  <c r="FB49" i="6"/>
  <c r="GY49" i="6"/>
  <c r="IE49" i="6"/>
  <c r="GJ49" i="6"/>
  <c r="EX49" i="6"/>
  <c r="HA49" i="6"/>
  <c r="HC49" i="6"/>
  <c r="HE49" i="6"/>
  <c r="IF49" i="6"/>
  <c r="GX49" i="6"/>
  <c r="EW49" i="6"/>
  <c r="GC49" i="6"/>
  <c r="HI49" i="6"/>
  <c r="EY49" i="6"/>
  <c r="GE49" i="6"/>
  <c r="HK49" i="6"/>
  <c r="GZ49" i="6"/>
  <c r="ID49" i="6"/>
  <c r="HY49" i="6"/>
  <c r="FO49" i="6"/>
  <c r="IA49" i="6"/>
  <c r="FD49" i="6"/>
  <c r="GH49" i="6"/>
  <c r="FG49" i="6"/>
  <c r="FE49" i="6"/>
  <c r="IU49" i="6" s="1"/>
  <c r="HG49" i="6"/>
  <c r="IL49" i="6"/>
  <c r="IJ49" i="6"/>
  <c r="IQ49" i="6" s="1"/>
  <c r="IM49" i="6"/>
  <c r="II49" i="6"/>
  <c r="IP49" i="6" s="1"/>
  <c r="IO49" i="6" s="1"/>
  <c r="IH49" i="6"/>
  <c r="IG49" i="6"/>
  <c r="GT49" i="6"/>
  <c r="HX49" i="6"/>
  <c r="FZ49" i="6"/>
  <c r="HT49" i="6"/>
  <c r="GL49" i="6"/>
  <c r="HN49" i="6"/>
  <c r="GA49" i="6"/>
  <c r="HP49" i="6"/>
  <c r="GM49" i="6"/>
  <c r="HM49" i="6"/>
  <c r="HO49" i="6"/>
  <c r="GR49" i="6"/>
  <c r="GQ49" i="6"/>
  <c r="GN49" i="6"/>
  <c r="FV49" i="6"/>
  <c r="FU49" i="6"/>
  <c r="FR49" i="6"/>
  <c r="GK49" i="6"/>
  <c r="FP49" i="6"/>
  <c r="GP49" i="6"/>
  <c r="HR49" i="6"/>
  <c r="FT49" i="6"/>
  <c r="HQ49" i="6"/>
  <c r="GO49" i="6"/>
  <c r="HW49" i="6"/>
  <c r="FS49" i="6"/>
  <c r="GS49" i="6"/>
  <c r="HU49" i="6"/>
  <c r="FQ49" i="6"/>
  <c r="FY49" i="6"/>
  <c r="GU49" i="6"/>
  <c r="GV49" i="6"/>
  <c r="HV49" i="6"/>
  <c r="FX49" i="6"/>
  <c r="FW49" i="6"/>
  <c r="HS49" i="6"/>
  <c r="IJ86" i="6"/>
  <c r="HD86" i="6"/>
  <c r="FH86" i="6"/>
  <c r="IM86" i="6"/>
  <c r="IT86" i="6" s="1"/>
  <c r="HG86" i="6"/>
  <c r="FK86" i="6"/>
  <c r="ID86" i="6"/>
  <c r="GX86" i="6"/>
  <c r="GH86" i="6"/>
  <c r="EX86" i="6"/>
  <c r="IG86" i="6"/>
  <c r="HA86" i="6"/>
  <c r="FA86" i="6"/>
  <c r="IF86" i="6"/>
  <c r="GZ86" i="6"/>
  <c r="GJ86" i="6"/>
  <c r="FD86" i="6"/>
  <c r="II86" i="6"/>
  <c r="HC86" i="6"/>
  <c r="FG86" i="6"/>
  <c r="IP86" i="6"/>
  <c r="HZ86" i="6"/>
  <c r="HJ86" i="6"/>
  <c r="GD86" i="6"/>
  <c r="FJ86" i="6"/>
  <c r="IS86" i="6"/>
  <c r="IC86" i="6"/>
  <c r="GW86" i="6"/>
  <c r="GG86" i="6"/>
  <c r="EW86" i="6"/>
  <c r="IN86" i="6"/>
  <c r="HH86" i="6"/>
  <c r="GB86" i="6"/>
  <c r="FL86" i="6"/>
  <c r="IQ86" i="6"/>
  <c r="IA86" i="6"/>
  <c r="HK86" i="6"/>
  <c r="GE86" i="6"/>
  <c r="FO86" i="6"/>
  <c r="EY86" i="6"/>
  <c r="IH86" i="6"/>
  <c r="HB86" i="6"/>
  <c r="FB86" i="6"/>
  <c r="IK86" i="6"/>
  <c r="IR86" i="6" s="1"/>
  <c r="HE86" i="6"/>
  <c r="FE86" i="6"/>
  <c r="IU86" i="6" s="1"/>
  <c r="GF86" i="6"/>
  <c r="FC86" i="6"/>
  <c r="HY86" i="6"/>
  <c r="FI86" i="6"/>
  <c r="IB86" i="6"/>
  <c r="GY86" i="6"/>
  <c r="IL86" i="6"/>
  <c r="HI86" i="6"/>
  <c r="HL86" i="6"/>
  <c r="EZ86" i="6"/>
  <c r="GI86" i="6"/>
  <c r="FF86" i="6"/>
  <c r="HF86" i="6"/>
  <c r="IE86" i="6"/>
  <c r="GC86" i="6"/>
  <c r="HT86" i="6"/>
  <c r="GQ86" i="6"/>
  <c r="HQ86" i="6"/>
  <c r="FT86" i="6"/>
  <c r="GT86" i="6"/>
  <c r="GR86" i="6"/>
  <c r="FV86" i="6"/>
  <c r="HO86" i="6"/>
  <c r="HV86" i="6"/>
  <c r="GN86" i="6"/>
  <c r="GA86" i="6"/>
  <c r="GK86" i="6"/>
  <c r="HS86" i="6"/>
  <c r="HM86" i="6"/>
  <c r="GU86" i="6"/>
  <c r="HU86" i="6"/>
  <c r="GP86" i="6"/>
  <c r="GS86" i="6"/>
  <c r="FX86" i="6"/>
  <c r="HN86" i="6"/>
  <c r="FU86" i="6"/>
  <c r="GM86" i="6"/>
  <c r="FQ86" i="6"/>
  <c r="HR86" i="6"/>
  <c r="GO86" i="6"/>
  <c r="FP86" i="6"/>
  <c r="FS86" i="6"/>
  <c r="HW86" i="6"/>
  <c r="FR86" i="6"/>
  <c r="HP86" i="6"/>
  <c r="FW86" i="6"/>
  <c r="HX86" i="6"/>
  <c r="GL86" i="6"/>
  <c r="FY86" i="6"/>
  <c r="FZ86" i="6"/>
  <c r="GV86" i="6"/>
  <c r="IF166" i="6"/>
  <c r="GZ166" i="6"/>
  <c r="GJ166" i="6"/>
  <c r="FD166" i="6"/>
  <c r="II166" i="6"/>
  <c r="IP166" i="6" s="1"/>
  <c r="EW166" i="6"/>
  <c r="IC166" i="6"/>
  <c r="HG166" i="6"/>
  <c r="HA166" i="6"/>
  <c r="GE166" i="6"/>
  <c r="FJ166" i="6"/>
  <c r="IK166" i="6"/>
  <c r="EX166" i="6"/>
  <c r="IR166" i="6"/>
  <c r="IB166" i="6"/>
  <c r="HL166" i="6"/>
  <c r="GF166" i="6"/>
  <c r="EZ166" i="6"/>
  <c r="ID166" i="6"/>
  <c r="HI166" i="6"/>
  <c r="IS166" i="6"/>
  <c r="HB166" i="6"/>
  <c r="GG166" i="6"/>
  <c r="FK166" i="6"/>
  <c r="IL166" i="6"/>
  <c r="FE166" i="6"/>
  <c r="IU166" i="6" s="1"/>
  <c r="IE166" i="6"/>
  <c r="HJ166" i="6"/>
  <c r="HH166" i="6"/>
  <c r="GB166" i="6"/>
  <c r="FL166" i="6"/>
  <c r="HY166" i="6"/>
  <c r="HC166" i="6"/>
  <c r="GH166" i="6"/>
  <c r="FG166" i="6"/>
  <c r="IM166" i="6"/>
  <c r="IT166" i="6" s="1"/>
  <c r="GW166" i="6"/>
  <c r="FF166" i="6"/>
  <c r="IG166" i="6"/>
  <c r="IN166" i="6" s="1"/>
  <c r="HK166" i="6"/>
  <c r="EY166" i="6"/>
  <c r="HZ166" i="6"/>
  <c r="HE166" i="6"/>
  <c r="GI166" i="6"/>
  <c r="FI166" i="6"/>
  <c r="IJ166" i="6"/>
  <c r="IQ166" i="6" s="1"/>
  <c r="HD166" i="6"/>
  <c r="FH166" i="6"/>
  <c r="GX166" i="6"/>
  <c r="GC166" i="6"/>
  <c r="FB166" i="6"/>
  <c r="IH166" i="6"/>
  <c r="FA166" i="6"/>
  <c r="IA166" i="6"/>
  <c r="HF166" i="6"/>
  <c r="FO166" i="6"/>
  <c r="GY166" i="6"/>
  <c r="GD166" i="6"/>
  <c r="FC166" i="6"/>
  <c r="HP166" i="6"/>
  <c r="FW166" i="6"/>
  <c r="HO166" i="6"/>
  <c r="FP166" i="6"/>
  <c r="HQ166" i="6"/>
  <c r="FS166" i="6"/>
  <c r="GA166" i="6"/>
  <c r="GN166" i="6"/>
  <c r="GQ166" i="6"/>
  <c r="FT166" i="6"/>
  <c r="GL166" i="6"/>
  <c r="GT166" i="6"/>
  <c r="GM166" i="6"/>
  <c r="GU166" i="6"/>
  <c r="HX166" i="6"/>
  <c r="GP166" i="6"/>
  <c r="FX166" i="6"/>
  <c r="FV166" i="6"/>
  <c r="HN166" i="6"/>
  <c r="FQ166" i="6"/>
  <c r="FY166" i="6"/>
  <c r="FR166" i="6"/>
  <c r="FZ166" i="6"/>
  <c r="GR166" i="6"/>
  <c r="FU166" i="6"/>
  <c r="HS166" i="6"/>
  <c r="GK166" i="6"/>
  <c r="GS166" i="6"/>
  <c r="HV166" i="6"/>
  <c r="GV166" i="6"/>
  <c r="HW166" i="6"/>
  <c r="GO166" i="6"/>
  <c r="HR166" i="6"/>
  <c r="HT166" i="6"/>
  <c r="HM166" i="6"/>
  <c r="HU166" i="6"/>
  <c r="IL177" i="6"/>
  <c r="IS177" i="6" s="1"/>
  <c r="HF177" i="6"/>
  <c r="FF177" i="6"/>
  <c r="IJ177" i="6"/>
  <c r="EW177" i="6"/>
  <c r="IC177" i="6"/>
  <c r="HH177" i="6"/>
  <c r="IM177" i="6"/>
  <c r="FE177" i="6"/>
  <c r="IU177" i="6" s="1"/>
  <c r="HE177" i="6"/>
  <c r="FO177" i="6"/>
  <c r="GF177" i="6"/>
  <c r="IQ177" i="6"/>
  <c r="GZ177" i="6"/>
  <c r="FI177" i="6"/>
  <c r="IH177" i="6"/>
  <c r="HB177" i="6"/>
  <c r="FB177" i="6"/>
  <c r="IE177" i="6"/>
  <c r="HI177" i="6"/>
  <c r="HC177" i="6"/>
  <c r="GG177" i="6"/>
  <c r="FL177" i="6"/>
  <c r="IB177" i="6"/>
  <c r="IK177" i="6"/>
  <c r="IR177" i="6" s="1"/>
  <c r="FD177" i="6"/>
  <c r="HL177" i="6"/>
  <c r="IF177" i="6"/>
  <c r="EY177" i="6"/>
  <c r="IP177" i="6"/>
  <c r="HZ177" i="6"/>
  <c r="HJ177" i="6"/>
  <c r="GD177" i="6"/>
  <c r="FJ177" i="6"/>
  <c r="GY177" i="6"/>
  <c r="GC177" i="6"/>
  <c r="FC177" i="6"/>
  <c r="II177" i="6"/>
  <c r="FA177" i="6"/>
  <c r="HG177" i="6"/>
  <c r="IG177" i="6"/>
  <c r="IN177" i="6" s="1"/>
  <c r="EZ177" i="6"/>
  <c r="HK177" i="6"/>
  <c r="EX177" i="6"/>
  <c r="FH177" i="6"/>
  <c r="GB177" i="6"/>
  <c r="IA177" i="6"/>
  <c r="FK177" i="6"/>
  <c r="GX177" i="6"/>
  <c r="HY177" i="6"/>
  <c r="FG177" i="6"/>
  <c r="GJ177" i="6"/>
  <c r="IT177" i="6"/>
  <c r="GH177" i="6"/>
  <c r="HD177" i="6"/>
  <c r="GE177" i="6"/>
  <c r="ID177" i="6"/>
  <c r="GI177" i="6"/>
  <c r="GW177" i="6"/>
  <c r="HA177" i="6"/>
  <c r="HV177" i="6"/>
  <c r="GS177" i="6"/>
  <c r="GV177" i="6"/>
  <c r="FV177" i="6"/>
  <c r="GK177" i="6"/>
  <c r="GT177" i="6"/>
  <c r="FW177" i="6"/>
  <c r="GQ177" i="6"/>
  <c r="HS177" i="6"/>
  <c r="GP177" i="6"/>
  <c r="FX177" i="6"/>
  <c r="HW177" i="6"/>
  <c r="GN177" i="6"/>
  <c r="GU177" i="6"/>
  <c r="HT177" i="6"/>
  <c r="FP177" i="6"/>
  <c r="FT177" i="6"/>
  <c r="HQ177" i="6"/>
  <c r="FZ177" i="6"/>
  <c r="GM177" i="6"/>
  <c r="HR177" i="6"/>
  <c r="FS177" i="6"/>
  <c r="FU177" i="6"/>
  <c r="HM177" i="6"/>
  <c r="HP177" i="6"/>
  <c r="HN177" i="6"/>
  <c r="FR177" i="6"/>
  <c r="HO177" i="6"/>
  <c r="FQ177" i="6"/>
  <c r="GL177" i="6"/>
  <c r="HX177" i="6"/>
  <c r="GO177" i="6"/>
  <c r="GR177" i="6"/>
  <c r="FY177" i="6"/>
  <c r="HU177" i="6"/>
  <c r="GA177" i="6"/>
  <c r="IK106" i="6"/>
  <c r="HE106" i="6"/>
  <c r="FE106" i="6"/>
  <c r="IU106" i="6" s="1"/>
  <c r="IN106" i="6"/>
  <c r="HH106" i="6"/>
  <c r="GB106" i="6"/>
  <c r="FL106" i="6"/>
  <c r="IA106" i="6"/>
  <c r="HK106" i="6"/>
  <c r="GE106" i="6"/>
  <c r="FO106" i="6"/>
  <c r="EY106" i="6"/>
  <c r="IH106" i="6"/>
  <c r="HB106" i="6"/>
  <c r="FB106" i="6"/>
  <c r="IG106" i="6"/>
  <c r="HA106" i="6"/>
  <c r="FA106" i="6"/>
  <c r="IJ106" i="6"/>
  <c r="IQ106" i="6" s="1"/>
  <c r="HD106" i="6"/>
  <c r="FH106" i="6"/>
  <c r="IM106" i="6"/>
  <c r="HG106" i="6"/>
  <c r="FK106" i="6"/>
  <c r="IT106" i="6"/>
  <c r="ID106" i="6"/>
  <c r="GX106" i="6"/>
  <c r="GH106" i="6"/>
  <c r="EX106" i="6"/>
  <c r="IC106" i="6"/>
  <c r="GW106" i="6"/>
  <c r="GG106" i="6"/>
  <c r="EW106" i="6"/>
  <c r="IF106" i="6"/>
  <c r="GZ106" i="6"/>
  <c r="GJ106" i="6"/>
  <c r="FD106" i="6"/>
  <c r="II106" i="6"/>
  <c r="IP106" i="6" s="1"/>
  <c r="HC106" i="6"/>
  <c r="FG106" i="6"/>
  <c r="HZ106" i="6"/>
  <c r="HJ106" i="6"/>
  <c r="GD106" i="6"/>
  <c r="FJ106" i="6"/>
  <c r="HI106" i="6"/>
  <c r="IR106" i="6"/>
  <c r="GF106" i="6"/>
  <c r="FC106" i="6"/>
  <c r="IB106" i="6"/>
  <c r="GY106" i="6"/>
  <c r="IL106" i="6"/>
  <c r="IS106" i="6" s="1"/>
  <c r="EZ106" i="6"/>
  <c r="GC106" i="6"/>
  <c r="HY106" i="6"/>
  <c r="FI106" i="6"/>
  <c r="IE106" i="6"/>
  <c r="HF106" i="6"/>
  <c r="HL106" i="6"/>
  <c r="GI106" i="6"/>
  <c r="FF106" i="6"/>
  <c r="FY106" i="6"/>
  <c r="HR106" i="6"/>
  <c r="GK106" i="6"/>
  <c r="FX106" i="6"/>
  <c r="HN106" i="6"/>
  <c r="HP106" i="6"/>
  <c r="FW106" i="6"/>
  <c r="GS106" i="6"/>
  <c r="GV106" i="6"/>
  <c r="HX106" i="6"/>
  <c r="GL106" i="6"/>
  <c r="FU106" i="6"/>
  <c r="HW106" i="6"/>
  <c r="FR106" i="6"/>
  <c r="FT106" i="6"/>
  <c r="GT106" i="6"/>
  <c r="FP106" i="6"/>
  <c r="FS106" i="6"/>
  <c r="HU106" i="6"/>
  <c r="GR106" i="6"/>
  <c r="FV106" i="6"/>
  <c r="HT106" i="6"/>
  <c r="GQ106" i="6"/>
  <c r="HM106" i="6"/>
  <c r="HS106" i="6"/>
  <c r="HO106" i="6"/>
  <c r="FZ106" i="6"/>
  <c r="GO106" i="6"/>
  <c r="GU106" i="6"/>
  <c r="HQ106" i="6"/>
  <c r="GN106" i="6"/>
  <c r="GA106" i="6"/>
  <c r="FQ106" i="6"/>
  <c r="GM106" i="6"/>
  <c r="GP106" i="6"/>
  <c r="HV106" i="6"/>
  <c r="IC199" i="6"/>
  <c r="GW199" i="6"/>
  <c r="GG199" i="6"/>
  <c r="EW199" i="6"/>
  <c r="IF199" i="6"/>
  <c r="GZ199" i="6"/>
  <c r="GJ199" i="6"/>
  <c r="FD199" i="6"/>
  <c r="II199" i="6"/>
  <c r="HC199" i="6"/>
  <c r="FG199" i="6"/>
  <c r="IP199" i="6"/>
  <c r="HZ199" i="6"/>
  <c r="HJ199" i="6"/>
  <c r="GD199" i="6"/>
  <c r="FJ199" i="6"/>
  <c r="HY199" i="6"/>
  <c r="HI199" i="6"/>
  <c r="GC199" i="6"/>
  <c r="FI199" i="6"/>
  <c r="IR199" i="6"/>
  <c r="IB199" i="6"/>
  <c r="HL199" i="6"/>
  <c r="GF199" i="6"/>
  <c r="EZ199" i="6"/>
  <c r="IE199" i="6"/>
  <c r="GY199" i="6"/>
  <c r="GI199" i="6"/>
  <c r="FC199" i="6"/>
  <c r="IL199" i="6"/>
  <c r="IS199" i="6" s="1"/>
  <c r="IO199" i="6" s="1"/>
  <c r="HF199" i="6"/>
  <c r="FF199" i="6"/>
  <c r="IG199" i="6"/>
  <c r="HA199" i="6"/>
  <c r="FA199" i="6"/>
  <c r="IJ199" i="6"/>
  <c r="HD199" i="6"/>
  <c r="FH199" i="6"/>
  <c r="IM199" i="6"/>
  <c r="IT199" i="6" s="1"/>
  <c r="HG199" i="6"/>
  <c r="FK199" i="6"/>
  <c r="ID199" i="6"/>
  <c r="GX199" i="6"/>
  <c r="GH199" i="6"/>
  <c r="EX199" i="6"/>
  <c r="IK199" i="6"/>
  <c r="HH199" i="6"/>
  <c r="IQ199" i="6"/>
  <c r="GE199" i="6"/>
  <c r="FB199" i="6"/>
  <c r="FE199" i="6"/>
  <c r="IU199" i="6" s="1"/>
  <c r="IA199" i="6"/>
  <c r="FO199" i="6"/>
  <c r="HB199" i="6"/>
  <c r="HE199" i="6"/>
  <c r="IN199" i="6"/>
  <c r="GB199" i="6"/>
  <c r="HK199" i="6"/>
  <c r="EY199" i="6"/>
  <c r="FL199" i="6"/>
  <c r="IH199" i="6"/>
  <c r="FQ199" i="6"/>
  <c r="GM199" i="6"/>
  <c r="GV199" i="6"/>
  <c r="HV199" i="6"/>
  <c r="GK199" i="6"/>
  <c r="FX199" i="6"/>
  <c r="HN199" i="6"/>
  <c r="HU199" i="6"/>
  <c r="HX199" i="6"/>
  <c r="HP199" i="6"/>
  <c r="FW199" i="6"/>
  <c r="FP199" i="6"/>
  <c r="GP199" i="6"/>
  <c r="FU199" i="6"/>
  <c r="HW199" i="6"/>
  <c r="FR199" i="6"/>
  <c r="GR199" i="6"/>
  <c r="GU199" i="6"/>
  <c r="FT199" i="6"/>
  <c r="GT199" i="6"/>
  <c r="HO199" i="6"/>
  <c r="FZ199" i="6"/>
  <c r="HT199" i="6"/>
  <c r="GQ199" i="6"/>
  <c r="FY199" i="6"/>
  <c r="GL199" i="6"/>
  <c r="FV199" i="6"/>
  <c r="GS199" i="6"/>
  <c r="GA199" i="6"/>
  <c r="FS199" i="6"/>
  <c r="HR199" i="6"/>
  <c r="HM199" i="6"/>
  <c r="HQ199" i="6"/>
  <c r="GO199" i="6"/>
  <c r="HS199" i="6"/>
  <c r="GN199" i="6"/>
  <c r="IP125" i="6"/>
  <c r="HZ125" i="6"/>
  <c r="HJ125" i="6"/>
  <c r="GD125" i="6"/>
  <c r="FJ125" i="6"/>
  <c r="IC125" i="6"/>
  <c r="GW125" i="6"/>
  <c r="GG125" i="6"/>
  <c r="EW125" i="6"/>
  <c r="IF125" i="6"/>
  <c r="GZ125" i="6"/>
  <c r="GJ125" i="6"/>
  <c r="FD125" i="6"/>
  <c r="HK125" i="6"/>
  <c r="EY125" i="6"/>
  <c r="FG125" i="6"/>
  <c r="GI125" i="6"/>
  <c r="IL125" i="6"/>
  <c r="IS125" i="6" s="1"/>
  <c r="HF125" i="6"/>
  <c r="FF125" i="6"/>
  <c r="HY125" i="6"/>
  <c r="HI125" i="6"/>
  <c r="GC125" i="6"/>
  <c r="FI125" i="6"/>
  <c r="IB125" i="6"/>
  <c r="HL125" i="6"/>
  <c r="GF125" i="6"/>
  <c r="EZ125" i="6"/>
  <c r="IM125" i="6"/>
  <c r="IT125" i="6" s="1"/>
  <c r="HC125" i="6"/>
  <c r="IE125" i="6"/>
  <c r="IH125" i="6"/>
  <c r="HB125" i="6"/>
  <c r="FB125" i="6"/>
  <c r="IK125" i="6"/>
  <c r="IR125" i="6" s="1"/>
  <c r="HE125" i="6"/>
  <c r="FE125" i="6"/>
  <c r="IU125" i="6" s="1"/>
  <c r="IN125" i="6"/>
  <c r="HH125" i="6"/>
  <c r="GB125" i="6"/>
  <c r="FL125" i="6"/>
  <c r="GE125" i="6"/>
  <c r="FK125" i="6"/>
  <c r="FC125" i="6"/>
  <c r="ID125" i="6"/>
  <c r="GX125" i="6"/>
  <c r="GH125" i="6"/>
  <c r="EX125" i="6"/>
  <c r="IG125" i="6"/>
  <c r="HA125" i="6"/>
  <c r="FA125" i="6"/>
  <c r="IJ125" i="6"/>
  <c r="IQ125" i="6" s="1"/>
  <c r="HD125" i="6"/>
  <c r="FH125" i="6"/>
  <c r="IA125" i="6"/>
  <c r="FO125" i="6"/>
  <c r="HG125" i="6"/>
  <c r="II125" i="6"/>
  <c r="GY125" i="6"/>
  <c r="HM125" i="6"/>
  <c r="GQ125" i="6"/>
  <c r="FZ125" i="6"/>
  <c r="GU125" i="6"/>
  <c r="GL125" i="6"/>
  <c r="FY125" i="6"/>
  <c r="GM125" i="6"/>
  <c r="HQ125" i="6"/>
  <c r="GN125" i="6"/>
  <c r="FQ125" i="6"/>
  <c r="HS125" i="6"/>
  <c r="GS125" i="6"/>
  <c r="GA125" i="6"/>
  <c r="FV125" i="6"/>
  <c r="HX125" i="6"/>
  <c r="HO125" i="6"/>
  <c r="GK125" i="6"/>
  <c r="FX125" i="6"/>
  <c r="HP125" i="6"/>
  <c r="HV125" i="6"/>
  <c r="GV125" i="6"/>
  <c r="FS125" i="6"/>
  <c r="HU125" i="6"/>
  <c r="GR125" i="6"/>
  <c r="HN125" i="6"/>
  <c r="FU125" i="6"/>
  <c r="FW125" i="6"/>
  <c r="GP125" i="6"/>
  <c r="HW125" i="6"/>
  <c r="FP125" i="6"/>
  <c r="FR125" i="6"/>
  <c r="GT125" i="6"/>
  <c r="HR125" i="6"/>
  <c r="HT125" i="6"/>
  <c r="FT125" i="6"/>
  <c r="GO125" i="6"/>
  <c r="IC113" i="6"/>
  <c r="GW113" i="6"/>
  <c r="GG113" i="6"/>
  <c r="EW113" i="6"/>
  <c r="IF113" i="6"/>
  <c r="GZ113" i="6"/>
  <c r="GJ113" i="6"/>
  <c r="FD113" i="6"/>
  <c r="II113" i="6"/>
  <c r="IP113" i="6" s="1"/>
  <c r="HC113" i="6"/>
  <c r="FG113" i="6"/>
  <c r="HZ113" i="6"/>
  <c r="HJ113" i="6"/>
  <c r="GD113" i="6"/>
  <c r="FJ113" i="6"/>
  <c r="HY113" i="6"/>
  <c r="HI113" i="6"/>
  <c r="GC113" i="6"/>
  <c r="FI113" i="6"/>
  <c r="IB113" i="6"/>
  <c r="HL113" i="6"/>
  <c r="GF113" i="6"/>
  <c r="EZ113" i="6"/>
  <c r="IE113" i="6"/>
  <c r="GY113" i="6"/>
  <c r="GI113" i="6"/>
  <c r="FC113" i="6"/>
  <c r="IL113" i="6"/>
  <c r="IS113" i="6" s="1"/>
  <c r="HF113" i="6"/>
  <c r="FF113" i="6"/>
  <c r="IK113" i="6"/>
  <c r="IR113" i="6" s="1"/>
  <c r="HE113" i="6"/>
  <c r="FE113" i="6"/>
  <c r="IU113" i="6" s="1"/>
  <c r="HH113" i="6"/>
  <c r="GB113" i="6"/>
  <c r="FL113" i="6"/>
  <c r="IA113" i="6"/>
  <c r="HK113" i="6"/>
  <c r="GE113" i="6"/>
  <c r="FO113" i="6"/>
  <c r="EY113" i="6"/>
  <c r="IH113" i="6"/>
  <c r="HB113" i="6"/>
  <c r="FB113" i="6"/>
  <c r="FA113" i="6"/>
  <c r="FK113" i="6"/>
  <c r="GX113" i="6"/>
  <c r="HA113" i="6"/>
  <c r="IJ113" i="6"/>
  <c r="IQ113" i="6" s="1"/>
  <c r="HG113" i="6"/>
  <c r="IT113" i="6"/>
  <c r="GH113" i="6"/>
  <c r="IG113" i="6"/>
  <c r="IN113" i="6" s="1"/>
  <c r="HD113" i="6"/>
  <c r="IM113" i="6"/>
  <c r="EX113" i="6"/>
  <c r="FH113" i="6"/>
  <c r="ID113" i="6"/>
  <c r="FQ113" i="6"/>
  <c r="GM113" i="6"/>
  <c r="GV113" i="6"/>
  <c r="HV113" i="6"/>
  <c r="GO113" i="6"/>
  <c r="GU113" i="6"/>
  <c r="HQ113" i="6"/>
  <c r="GK113" i="6"/>
  <c r="GA113" i="6"/>
  <c r="HP113" i="6"/>
  <c r="FW113" i="6"/>
  <c r="FP113" i="6"/>
  <c r="GP113" i="6"/>
  <c r="FY113" i="6"/>
  <c r="HR113" i="6"/>
  <c r="GN113" i="6"/>
  <c r="GQ113" i="6"/>
  <c r="HN113" i="6"/>
  <c r="FT113" i="6"/>
  <c r="GT113" i="6"/>
  <c r="HO113" i="6"/>
  <c r="FZ113" i="6"/>
  <c r="HX113" i="6"/>
  <c r="GL113" i="6"/>
  <c r="HW113" i="6"/>
  <c r="FR113" i="6"/>
  <c r="HT113" i="6"/>
  <c r="GS113" i="6"/>
  <c r="FV113" i="6"/>
  <c r="FS113" i="6"/>
  <c r="FX113" i="6"/>
  <c r="HM113" i="6"/>
  <c r="HU113" i="6"/>
  <c r="FU113" i="6"/>
  <c r="HS113" i="6"/>
  <c r="GR113" i="6"/>
  <c r="IC104" i="6"/>
  <c r="GW104" i="6"/>
  <c r="GG104" i="6"/>
  <c r="EW104" i="6"/>
  <c r="IF104" i="6"/>
  <c r="GZ104" i="6"/>
  <c r="GJ104" i="6"/>
  <c r="FD104" i="6"/>
  <c r="II104" i="6"/>
  <c r="HC104" i="6"/>
  <c r="FG104" i="6"/>
  <c r="IP104" i="6"/>
  <c r="HZ104" i="6"/>
  <c r="HJ104" i="6"/>
  <c r="GD104" i="6"/>
  <c r="FJ104" i="6"/>
  <c r="HY104" i="6"/>
  <c r="HI104" i="6"/>
  <c r="GC104" i="6"/>
  <c r="FI104" i="6"/>
  <c r="IB104" i="6"/>
  <c r="HL104" i="6"/>
  <c r="GF104" i="6"/>
  <c r="EZ104" i="6"/>
  <c r="IE104" i="6"/>
  <c r="GY104" i="6"/>
  <c r="GI104" i="6"/>
  <c r="FC104" i="6"/>
  <c r="IL104" i="6"/>
  <c r="IS104" i="6" s="1"/>
  <c r="HF104" i="6"/>
  <c r="FF104" i="6"/>
  <c r="IK104" i="6"/>
  <c r="IR104" i="6" s="1"/>
  <c r="HE104" i="6"/>
  <c r="FE104" i="6"/>
  <c r="IU104" i="6" s="1"/>
  <c r="HH104" i="6"/>
  <c r="GB104" i="6"/>
  <c r="FL104" i="6"/>
  <c r="IA104" i="6"/>
  <c r="HK104" i="6"/>
  <c r="GE104" i="6"/>
  <c r="FO104" i="6"/>
  <c r="EY104" i="6"/>
  <c r="IH104" i="6"/>
  <c r="HB104" i="6"/>
  <c r="FB104" i="6"/>
  <c r="FH104" i="6"/>
  <c r="ID104" i="6"/>
  <c r="IG104" i="6"/>
  <c r="IN104" i="6" s="1"/>
  <c r="HD104" i="6"/>
  <c r="IM104" i="6"/>
  <c r="IT104" i="6" s="1"/>
  <c r="EX104" i="6"/>
  <c r="FA104" i="6"/>
  <c r="GX104" i="6"/>
  <c r="HA104" i="6"/>
  <c r="IJ104" i="6"/>
  <c r="IQ104" i="6" s="1"/>
  <c r="HG104" i="6"/>
  <c r="GH104" i="6"/>
  <c r="FK104" i="6"/>
  <c r="FT104" i="6"/>
  <c r="GT104" i="6"/>
  <c r="HO104" i="6"/>
  <c r="FZ104" i="6"/>
  <c r="HX104" i="6"/>
  <c r="GL104" i="6"/>
  <c r="GQ104" i="6"/>
  <c r="HN104" i="6"/>
  <c r="GN104" i="6"/>
  <c r="HM104" i="6"/>
  <c r="HS104" i="6"/>
  <c r="GS104" i="6"/>
  <c r="FS104" i="6"/>
  <c r="HU104" i="6"/>
  <c r="GR104" i="6"/>
  <c r="FV104" i="6"/>
  <c r="FR104" i="6"/>
  <c r="HW104" i="6"/>
  <c r="FQ104" i="6"/>
  <c r="GM104" i="6"/>
  <c r="GV104" i="6"/>
  <c r="HV104" i="6"/>
  <c r="GO104" i="6"/>
  <c r="GU104" i="6"/>
  <c r="GK104" i="6"/>
  <c r="FU104" i="6"/>
  <c r="FX104" i="6"/>
  <c r="HP104" i="6"/>
  <c r="FW104" i="6"/>
  <c r="FP104" i="6"/>
  <c r="GP104" i="6"/>
  <c r="FY104" i="6"/>
  <c r="HR104" i="6"/>
  <c r="HT104" i="6"/>
  <c r="GA104" i="6"/>
  <c r="HQ104" i="6"/>
  <c r="IL252" i="6"/>
  <c r="HF252" i="6"/>
  <c r="FF252" i="6"/>
  <c r="HH252" i="6"/>
  <c r="GB252" i="6"/>
  <c r="FL252" i="6"/>
  <c r="HI252" i="6"/>
  <c r="GC252" i="6"/>
  <c r="IM252" i="6"/>
  <c r="HG252" i="6"/>
  <c r="IS252" i="6"/>
  <c r="GG252" i="6"/>
  <c r="FA252" i="6"/>
  <c r="FG252" i="6"/>
  <c r="IH252" i="6"/>
  <c r="HB252" i="6"/>
  <c r="FB252" i="6"/>
  <c r="IJ252" i="6"/>
  <c r="IQ252" i="6" s="1"/>
  <c r="HD252" i="6"/>
  <c r="FH252" i="6"/>
  <c r="IG252" i="6"/>
  <c r="IN252" i="6" s="1"/>
  <c r="HA252" i="6"/>
  <c r="IE252" i="6"/>
  <c r="GY252" i="6"/>
  <c r="IK252" i="6"/>
  <c r="HE252" i="6"/>
  <c r="HK252" i="6"/>
  <c r="GE252" i="6"/>
  <c r="EY252" i="6"/>
  <c r="HZ252" i="6"/>
  <c r="HJ252" i="6"/>
  <c r="GD252" i="6"/>
  <c r="FJ252" i="6"/>
  <c r="IR252" i="6"/>
  <c r="IB252" i="6"/>
  <c r="HL252" i="6"/>
  <c r="GF252" i="6"/>
  <c r="EZ252" i="6"/>
  <c r="EW252" i="6"/>
  <c r="GI252" i="6"/>
  <c r="FC252" i="6"/>
  <c r="FI252" i="6"/>
  <c r="IA252" i="6"/>
  <c r="FO252" i="6"/>
  <c r="GX252" i="6"/>
  <c r="IF252" i="6"/>
  <c r="FE252" i="6"/>
  <c r="IU252" i="6" s="1"/>
  <c r="IC252" i="6"/>
  <c r="HC252" i="6"/>
  <c r="IT252" i="6"/>
  <c r="GH252" i="6"/>
  <c r="FD252" i="6"/>
  <c r="GW252" i="6"/>
  <c r="ID252" i="6"/>
  <c r="GZ252" i="6"/>
  <c r="HY252" i="6"/>
  <c r="EX252" i="6"/>
  <c r="GJ252" i="6"/>
  <c r="FK252" i="6"/>
  <c r="II252" i="6"/>
  <c r="IP252" i="6" s="1"/>
  <c r="IO252" i="6" s="1"/>
  <c r="HX252" i="6"/>
  <c r="HS252" i="6"/>
  <c r="FV252" i="6"/>
  <c r="FU252" i="6"/>
  <c r="GV252" i="6"/>
  <c r="HO252" i="6"/>
  <c r="FT252" i="6"/>
  <c r="FR252" i="6"/>
  <c r="GS252" i="6"/>
  <c r="HV252" i="6"/>
  <c r="GR252" i="6"/>
  <c r="GM252" i="6"/>
  <c r="HT252" i="6"/>
  <c r="FS252" i="6"/>
  <c r="FP252" i="6"/>
  <c r="HU252" i="6"/>
  <c r="HP252" i="6"/>
  <c r="GQ252" i="6"/>
  <c r="GP252" i="6"/>
  <c r="GA252" i="6"/>
  <c r="HR252" i="6"/>
  <c r="GN252" i="6"/>
  <c r="FY252" i="6"/>
  <c r="HQ252" i="6"/>
  <c r="GO252" i="6"/>
  <c r="HW252" i="6"/>
  <c r="FQ252" i="6"/>
  <c r="FZ252" i="6"/>
  <c r="HM252" i="6"/>
  <c r="GL252" i="6"/>
  <c r="FX252" i="6"/>
  <c r="GT252" i="6"/>
  <c r="GK252" i="6"/>
  <c r="GU252" i="6"/>
  <c r="FW252" i="6"/>
  <c r="HN252" i="6"/>
  <c r="HY198" i="6"/>
  <c r="HI198" i="6"/>
  <c r="GC198" i="6"/>
  <c r="FI198" i="6"/>
  <c r="IB198" i="6"/>
  <c r="HL198" i="6"/>
  <c r="GF198" i="6"/>
  <c r="EZ198" i="6"/>
  <c r="IE198" i="6"/>
  <c r="GY198" i="6"/>
  <c r="GI198" i="6"/>
  <c r="FC198" i="6"/>
  <c r="IL198" i="6"/>
  <c r="IS198" i="6" s="1"/>
  <c r="HF198" i="6"/>
  <c r="FF198" i="6"/>
  <c r="IK198" i="6"/>
  <c r="IR198" i="6" s="1"/>
  <c r="HE198" i="6"/>
  <c r="FE198" i="6"/>
  <c r="IU198" i="6" s="1"/>
  <c r="HH198" i="6"/>
  <c r="GB198" i="6"/>
  <c r="FL198" i="6"/>
  <c r="IA198" i="6"/>
  <c r="HK198" i="6"/>
  <c r="GE198" i="6"/>
  <c r="FO198" i="6"/>
  <c r="EY198" i="6"/>
  <c r="IH198" i="6"/>
  <c r="HB198" i="6"/>
  <c r="FB198" i="6"/>
  <c r="IG198" i="6"/>
  <c r="IN198" i="6" s="1"/>
  <c r="HA198" i="6"/>
  <c r="FA198" i="6"/>
  <c r="IJ198" i="6"/>
  <c r="IQ198" i="6" s="1"/>
  <c r="HD198" i="6"/>
  <c r="FH198" i="6"/>
  <c r="IM198" i="6"/>
  <c r="IT198" i="6" s="1"/>
  <c r="HG198" i="6"/>
  <c r="FK198" i="6"/>
  <c r="ID198" i="6"/>
  <c r="GX198" i="6"/>
  <c r="GH198" i="6"/>
  <c r="EX198" i="6"/>
  <c r="IC198" i="6"/>
  <c r="GW198" i="6"/>
  <c r="GG198" i="6"/>
  <c r="EW198" i="6"/>
  <c r="IF198" i="6"/>
  <c r="GZ198" i="6"/>
  <c r="GJ198" i="6"/>
  <c r="FD198" i="6"/>
  <c r="II198" i="6"/>
  <c r="IP198" i="6" s="1"/>
  <c r="IO198" i="6" s="1"/>
  <c r="HC198" i="6"/>
  <c r="FG198" i="6"/>
  <c r="HZ198" i="6"/>
  <c r="HJ198" i="6"/>
  <c r="GD198" i="6"/>
  <c r="FJ198" i="6"/>
  <c r="HO198" i="6"/>
  <c r="FZ198" i="6"/>
  <c r="HX198" i="6"/>
  <c r="GL198" i="6"/>
  <c r="FU198" i="6"/>
  <c r="HW198" i="6"/>
  <c r="FR198" i="6"/>
  <c r="FT198" i="6"/>
  <c r="GT198" i="6"/>
  <c r="FP198" i="6"/>
  <c r="GP198" i="6"/>
  <c r="FY198" i="6"/>
  <c r="HR198" i="6"/>
  <c r="GK198" i="6"/>
  <c r="FX198" i="6"/>
  <c r="HN198" i="6"/>
  <c r="HP198" i="6"/>
  <c r="FW198" i="6"/>
  <c r="GS198" i="6"/>
  <c r="FS198" i="6"/>
  <c r="HU198" i="6"/>
  <c r="GR198" i="6"/>
  <c r="FV198" i="6"/>
  <c r="HT198" i="6"/>
  <c r="GQ198" i="6"/>
  <c r="HM198" i="6"/>
  <c r="HS198" i="6"/>
  <c r="GV198" i="6"/>
  <c r="HV198" i="6"/>
  <c r="GO198" i="6"/>
  <c r="GU198" i="6"/>
  <c r="HQ198" i="6"/>
  <c r="GN198" i="6"/>
  <c r="GA198" i="6"/>
  <c r="FQ198" i="6"/>
  <c r="GM198" i="6"/>
  <c r="HD190" i="6"/>
  <c r="FH190" i="6"/>
  <c r="IE190" i="6"/>
  <c r="GY190" i="6"/>
  <c r="GI190" i="6"/>
  <c r="FC190" i="6"/>
  <c r="IH190" i="6"/>
  <c r="HB190" i="6"/>
  <c r="FB190" i="6"/>
  <c r="IK190" i="6"/>
  <c r="IR190" i="6" s="1"/>
  <c r="HA190" i="6"/>
  <c r="FA190" i="6"/>
  <c r="IF190" i="6"/>
  <c r="GZ190" i="6"/>
  <c r="GJ190" i="6"/>
  <c r="FD190" i="6"/>
  <c r="IA190" i="6"/>
  <c r="HK190" i="6"/>
  <c r="GE190" i="6"/>
  <c r="FO190" i="6"/>
  <c r="EY190" i="6"/>
  <c r="ID190" i="6"/>
  <c r="GX190" i="6"/>
  <c r="GH190" i="6"/>
  <c r="EX190" i="6"/>
  <c r="IC190" i="6"/>
  <c r="GW190" i="6"/>
  <c r="GG190" i="6"/>
  <c r="EW190" i="6"/>
  <c r="HH190" i="6"/>
  <c r="GB190" i="6"/>
  <c r="FL190" i="6"/>
  <c r="IQ190" i="6"/>
  <c r="HC190" i="6"/>
  <c r="FG190" i="6"/>
  <c r="HF190" i="6"/>
  <c r="FF190" i="6"/>
  <c r="HE190" i="6"/>
  <c r="FE190" i="6"/>
  <c r="IU190" i="6" s="1"/>
  <c r="FK190" i="6"/>
  <c r="HY190" i="6"/>
  <c r="FI190" i="6"/>
  <c r="GF190" i="6"/>
  <c r="HG190" i="6"/>
  <c r="IT190" i="6"/>
  <c r="GD190" i="6"/>
  <c r="HI190" i="6"/>
  <c r="IB190" i="6"/>
  <c r="HZ190" i="6"/>
  <c r="FJ190" i="6"/>
  <c r="HL190" i="6"/>
  <c r="EZ190" i="6"/>
  <c r="HJ190" i="6"/>
  <c r="GC190" i="6"/>
  <c r="IL190" i="6"/>
  <c r="IS190" i="6" s="1"/>
  <c r="II190" i="6"/>
  <c r="IP190" i="6" s="1"/>
  <c r="IO190" i="6" s="1"/>
  <c r="IM190" i="6"/>
  <c r="IG190" i="6"/>
  <c r="IN190" i="6" s="1"/>
  <c r="HO190" i="6"/>
  <c r="FV190" i="6"/>
  <c r="HP190" i="6"/>
  <c r="FR190" i="6"/>
  <c r="GR190" i="6"/>
  <c r="HV190" i="6"/>
  <c r="GO190" i="6"/>
  <c r="GT190" i="6"/>
  <c r="GA190" i="6"/>
  <c r="HT190" i="6"/>
  <c r="FS190" i="6"/>
  <c r="HQ190" i="6"/>
  <c r="FT190" i="6"/>
  <c r="HM190" i="6"/>
  <c r="HS190" i="6"/>
  <c r="GP190" i="6"/>
  <c r="FY190" i="6"/>
  <c r="FP190" i="6"/>
  <c r="GN190" i="6"/>
  <c r="HR190" i="6"/>
  <c r="GK190" i="6"/>
  <c r="GU190" i="6"/>
  <c r="FQ190" i="6"/>
  <c r="GM190" i="6"/>
  <c r="FZ190" i="6"/>
  <c r="GV190" i="6"/>
  <c r="GQ190" i="6"/>
  <c r="FX190" i="6"/>
  <c r="GL190" i="6"/>
  <c r="FU190" i="6"/>
  <c r="HN190" i="6"/>
  <c r="HX190" i="6"/>
  <c r="FW190" i="6"/>
  <c r="HU190" i="6"/>
  <c r="HW190" i="6"/>
  <c r="GS190" i="6"/>
  <c r="HZ155" i="6"/>
  <c r="HJ155" i="6"/>
  <c r="GD155" i="6"/>
  <c r="FJ155" i="6"/>
  <c r="IC155" i="6"/>
  <c r="GW155" i="6"/>
  <c r="GG155" i="6"/>
  <c r="EW155" i="6"/>
  <c r="IF155" i="6"/>
  <c r="GZ155" i="6"/>
  <c r="GJ155" i="6"/>
  <c r="FD155" i="6"/>
  <c r="II155" i="6"/>
  <c r="IP155" i="6" s="1"/>
  <c r="HC155" i="6"/>
  <c r="FG155" i="6"/>
  <c r="IL155" i="6"/>
  <c r="IS155" i="6" s="1"/>
  <c r="HF155" i="6"/>
  <c r="FF155" i="6"/>
  <c r="HY155" i="6"/>
  <c r="HI155" i="6"/>
  <c r="GC155" i="6"/>
  <c r="FI155" i="6"/>
  <c r="IB155" i="6"/>
  <c r="HL155" i="6"/>
  <c r="GF155" i="6"/>
  <c r="EZ155" i="6"/>
  <c r="IE155" i="6"/>
  <c r="GY155" i="6"/>
  <c r="GI155" i="6"/>
  <c r="FC155" i="6"/>
  <c r="IH155" i="6"/>
  <c r="HB155" i="6"/>
  <c r="FB155" i="6"/>
  <c r="IK155" i="6"/>
  <c r="IR155" i="6" s="1"/>
  <c r="HE155" i="6"/>
  <c r="FE155" i="6"/>
  <c r="IU155" i="6" s="1"/>
  <c r="HH155" i="6"/>
  <c r="GB155" i="6"/>
  <c r="FL155" i="6"/>
  <c r="IQ155" i="6"/>
  <c r="IA155" i="6"/>
  <c r="HK155" i="6"/>
  <c r="GE155" i="6"/>
  <c r="FO155" i="6"/>
  <c r="EY155" i="6"/>
  <c r="IT155" i="6"/>
  <c r="ID155" i="6"/>
  <c r="GX155" i="6"/>
  <c r="GH155" i="6"/>
  <c r="EX155" i="6"/>
  <c r="IG155" i="6"/>
  <c r="IN155" i="6" s="1"/>
  <c r="HA155" i="6"/>
  <c r="FA155" i="6"/>
  <c r="IJ155" i="6"/>
  <c r="HD155" i="6"/>
  <c r="FH155" i="6"/>
  <c r="IM155" i="6"/>
  <c r="HG155" i="6"/>
  <c r="FK155" i="6"/>
  <c r="HM155" i="6"/>
  <c r="HS155" i="6"/>
  <c r="GP155" i="6"/>
  <c r="FP155" i="6"/>
  <c r="GL155" i="6"/>
  <c r="FY155" i="6"/>
  <c r="HN155" i="6"/>
  <c r="FU155" i="6"/>
  <c r="HW155" i="6"/>
  <c r="GT155" i="6"/>
  <c r="FT155" i="6"/>
  <c r="HV155" i="6"/>
  <c r="GV155" i="6"/>
  <c r="HR155" i="6"/>
  <c r="GO155" i="6"/>
  <c r="GU155" i="6"/>
  <c r="GK155" i="6"/>
  <c r="FX155" i="6"/>
  <c r="FQ155" i="6"/>
  <c r="GM155" i="6"/>
  <c r="FZ155" i="6"/>
  <c r="HO155" i="6"/>
  <c r="FV155" i="6"/>
  <c r="HX155" i="6"/>
  <c r="FR155" i="6"/>
  <c r="HT155" i="6"/>
  <c r="GQ155" i="6"/>
  <c r="HP155" i="6"/>
  <c r="FW155" i="6"/>
  <c r="GS155" i="6"/>
  <c r="FS155" i="6"/>
  <c r="HU155" i="6"/>
  <c r="GR155" i="6"/>
  <c r="HQ155" i="6"/>
  <c r="GN155" i="6"/>
  <c r="GA155" i="6"/>
  <c r="HH116" i="6"/>
  <c r="GB116" i="6"/>
  <c r="FL116" i="6"/>
  <c r="IP116" i="6"/>
  <c r="GY116" i="6"/>
  <c r="GD116" i="6"/>
  <c r="FC116" i="6"/>
  <c r="II116" i="6"/>
  <c r="EW116" i="6"/>
  <c r="IC116" i="6"/>
  <c r="HG116" i="6"/>
  <c r="HA116" i="6"/>
  <c r="GE116" i="6"/>
  <c r="FJ116" i="6"/>
  <c r="IJ116" i="6"/>
  <c r="IQ116" i="6" s="1"/>
  <c r="HD116" i="6"/>
  <c r="FH116" i="6"/>
  <c r="IK116" i="6"/>
  <c r="EX116" i="6"/>
  <c r="ID116" i="6"/>
  <c r="HI116" i="6"/>
  <c r="HB116" i="6"/>
  <c r="GG116" i="6"/>
  <c r="FK116" i="6"/>
  <c r="IL116" i="6"/>
  <c r="IS116" i="6" s="1"/>
  <c r="FE116" i="6"/>
  <c r="IU116" i="6" s="1"/>
  <c r="IF116" i="6"/>
  <c r="GZ116" i="6"/>
  <c r="GJ116" i="6"/>
  <c r="FD116" i="6"/>
  <c r="IE116" i="6"/>
  <c r="HJ116" i="6"/>
  <c r="HY116" i="6"/>
  <c r="HC116" i="6"/>
  <c r="GH116" i="6"/>
  <c r="FG116" i="6"/>
  <c r="IM116" i="6"/>
  <c r="IT116" i="6" s="1"/>
  <c r="GW116" i="6"/>
  <c r="FF116" i="6"/>
  <c r="IG116" i="6"/>
  <c r="IN116" i="6" s="1"/>
  <c r="HK116" i="6"/>
  <c r="EY116" i="6"/>
  <c r="IR116" i="6"/>
  <c r="IB116" i="6"/>
  <c r="HL116" i="6"/>
  <c r="GF116" i="6"/>
  <c r="EZ116" i="6"/>
  <c r="HZ116" i="6"/>
  <c r="HE116" i="6"/>
  <c r="GI116" i="6"/>
  <c r="FI116" i="6"/>
  <c r="GX116" i="6"/>
  <c r="GC116" i="6"/>
  <c r="FB116" i="6"/>
  <c r="IH116" i="6"/>
  <c r="FA116" i="6"/>
  <c r="IA116" i="6"/>
  <c r="HF116" i="6"/>
  <c r="FO116" i="6"/>
  <c r="HN116" i="6"/>
  <c r="FX116" i="6"/>
  <c r="GM116" i="6"/>
  <c r="GO116" i="6"/>
  <c r="HS116" i="6"/>
  <c r="HX116" i="6"/>
  <c r="GS116" i="6"/>
  <c r="HV116" i="6"/>
  <c r="HO116" i="6"/>
  <c r="FR116" i="6"/>
  <c r="FZ116" i="6"/>
  <c r="FS116" i="6"/>
  <c r="FU116" i="6"/>
  <c r="HM116" i="6"/>
  <c r="GR116" i="6"/>
  <c r="FW116" i="6"/>
  <c r="HT116" i="6"/>
  <c r="GT116" i="6"/>
  <c r="HW116" i="6"/>
  <c r="HP116" i="6"/>
  <c r="HR116" i="6"/>
  <c r="GV116" i="6"/>
  <c r="GQ116" i="6"/>
  <c r="HU116" i="6"/>
  <c r="GL116" i="6"/>
  <c r="GN116" i="6"/>
  <c r="FY116" i="6"/>
  <c r="HQ116" i="6"/>
  <c r="FT116" i="6"/>
  <c r="GA116" i="6"/>
  <c r="FP116" i="6"/>
  <c r="FV116" i="6"/>
  <c r="FQ116" i="6"/>
  <c r="GU116" i="6"/>
  <c r="GP116" i="6"/>
  <c r="GK116" i="6"/>
  <c r="IN72" i="6"/>
  <c r="HD72" i="6"/>
  <c r="FH72" i="6"/>
  <c r="IE72" i="6"/>
  <c r="GY72" i="6"/>
  <c r="GI72" i="6"/>
  <c r="FC72" i="6"/>
  <c r="ID72" i="6"/>
  <c r="GX72" i="6"/>
  <c r="GH72" i="6"/>
  <c r="EX72" i="6"/>
  <c r="HY72" i="6"/>
  <c r="HI72" i="6"/>
  <c r="GC72" i="6"/>
  <c r="FI72" i="6"/>
  <c r="IF72" i="6"/>
  <c r="GZ72" i="6"/>
  <c r="GJ72" i="6"/>
  <c r="FD72" i="6"/>
  <c r="IA72" i="6"/>
  <c r="HK72" i="6"/>
  <c r="GE72" i="6"/>
  <c r="FO72" i="6"/>
  <c r="EY72" i="6"/>
  <c r="HZ72" i="6"/>
  <c r="HJ72" i="6"/>
  <c r="GD72" i="6"/>
  <c r="FJ72" i="6"/>
  <c r="HE72" i="6"/>
  <c r="FE72" i="6"/>
  <c r="IU72" i="6" s="1"/>
  <c r="IB72" i="6"/>
  <c r="HL72" i="6"/>
  <c r="GF72" i="6"/>
  <c r="EZ72" i="6"/>
  <c r="HG72" i="6"/>
  <c r="FK72" i="6"/>
  <c r="HF72" i="6"/>
  <c r="FF72" i="6"/>
  <c r="HA72" i="6"/>
  <c r="FA72" i="6"/>
  <c r="GB72" i="6"/>
  <c r="HC72" i="6"/>
  <c r="IP72" i="6"/>
  <c r="GW72" i="6"/>
  <c r="FL72" i="6"/>
  <c r="FB72" i="6"/>
  <c r="GG72" i="6"/>
  <c r="FG72" i="6"/>
  <c r="EW72" i="6"/>
  <c r="IQ72" i="6"/>
  <c r="HB72" i="6"/>
  <c r="IC72" i="6"/>
  <c r="HH72" i="6"/>
  <c r="IG72" i="6"/>
  <c r="IK72" i="6"/>
  <c r="IR72" i="6" s="1"/>
  <c r="IM72" i="6"/>
  <c r="IT72" i="6" s="1"/>
  <c r="IH72" i="6"/>
  <c r="IJ72" i="6"/>
  <c r="IL72" i="6"/>
  <c r="IS72" i="6" s="1"/>
  <c r="GN72" i="6"/>
  <c r="HN72" i="6"/>
  <c r="FT72" i="6"/>
  <c r="GO72" i="6"/>
  <c r="HW72" i="6"/>
  <c r="GP72" i="6"/>
  <c r="FU72" i="6"/>
  <c r="HR72" i="6"/>
  <c r="HM72" i="6"/>
  <c r="FX72" i="6"/>
  <c r="FR72" i="6"/>
  <c r="GU72" i="6"/>
  <c r="FY72" i="6"/>
  <c r="GQ72" i="6"/>
  <c r="FZ72" i="6"/>
  <c r="FV72" i="6"/>
  <c r="GR72" i="6"/>
  <c r="FQ72" i="6"/>
  <c r="HO72" i="6"/>
  <c r="GT72" i="6"/>
  <c r="GA72" i="6"/>
  <c r="HX72" i="6"/>
  <c r="FW72" i="6"/>
  <c r="FS72" i="6"/>
  <c r="HU72" i="6"/>
  <c r="HV72" i="6"/>
  <c r="GM72" i="6"/>
  <c r="GS72" i="6"/>
  <c r="GV72" i="6"/>
  <c r="HQ72" i="6"/>
  <c r="HS72" i="6"/>
  <c r="HT72" i="6"/>
  <c r="HP72" i="6"/>
  <c r="FP72" i="6"/>
  <c r="GK72" i="6"/>
  <c r="GL72" i="6"/>
  <c r="IJ54" i="6"/>
  <c r="HD54" i="6"/>
  <c r="FH54" i="6"/>
  <c r="IP54" i="6"/>
  <c r="IO54" i="6" s="1"/>
  <c r="HZ54" i="6"/>
  <c r="HJ54" i="6"/>
  <c r="GD54" i="6"/>
  <c r="FJ54" i="6"/>
  <c r="IC54" i="6"/>
  <c r="GW54" i="6"/>
  <c r="GG54" i="6"/>
  <c r="EW54" i="6"/>
  <c r="FG54" i="6"/>
  <c r="GI54" i="6"/>
  <c r="IA54" i="6"/>
  <c r="FO54" i="6"/>
  <c r="IF54" i="6"/>
  <c r="GZ54" i="6"/>
  <c r="GJ54" i="6"/>
  <c r="FD54" i="6"/>
  <c r="IL54" i="6"/>
  <c r="IS54" i="6" s="1"/>
  <c r="HF54" i="6"/>
  <c r="FF54" i="6"/>
  <c r="HY54" i="6"/>
  <c r="HI54" i="6"/>
  <c r="GC54" i="6"/>
  <c r="FI54" i="6"/>
  <c r="IM54" i="6"/>
  <c r="HC54" i="6"/>
  <c r="IE54" i="6"/>
  <c r="HK54" i="6"/>
  <c r="EY54" i="6"/>
  <c r="HH54" i="6"/>
  <c r="GB54" i="6"/>
  <c r="FL54" i="6"/>
  <c r="IT54" i="6"/>
  <c r="ID54" i="6"/>
  <c r="GX54" i="6"/>
  <c r="GH54" i="6"/>
  <c r="EX54" i="6"/>
  <c r="IG54" i="6"/>
  <c r="IN54" i="6" s="1"/>
  <c r="HA54" i="6"/>
  <c r="FA54" i="6"/>
  <c r="HG54" i="6"/>
  <c r="II54" i="6"/>
  <c r="GY54" i="6"/>
  <c r="IQ54" i="6"/>
  <c r="GE54" i="6"/>
  <c r="IB54" i="6"/>
  <c r="HB54" i="6"/>
  <c r="IK54" i="6"/>
  <c r="HL54" i="6"/>
  <c r="EZ54" i="6"/>
  <c r="FE54" i="6"/>
  <c r="IU54" i="6" s="1"/>
  <c r="IH54" i="6"/>
  <c r="HE54" i="6"/>
  <c r="FC54" i="6"/>
  <c r="IR54" i="6"/>
  <c r="GF54" i="6"/>
  <c r="FB54" i="6"/>
  <c r="FK54" i="6"/>
  <c r="FX54" i="6"/>
  <c r="GQ54" i="6"/>
  <c r="HV54" i="6"/>
  <c r="GA54" i="6"/>
  <c r="HN54" i="6"/>
  <c r="FU54" i="6"/>
  <c r="GM54" i="6"/>
  <c r="GV54" i="6"/>
  <c r="GO54" i="6"/>
  <c r="GT54" i="6"/>
  <c r="HS54" i="6"/>
  <c r="GP54" i="6"/>
  <c r="FS54" i="6"/>
  <c r="FR54" i="6"/>
  <c r="FW54" i="6"/>
  <c r="GL54" i="6"/>
  <c r="FV54" i="6"/>
  <c r="GU54" i="6"/>
  <c r="HO54" i="6"/>
  <c r="HT54" i="6"/>
  <c r="HM54" i="6"/>
  <c r="HP54" i="6"/>
  <c r="FZ54" i="6"/>
  <c r="HX54" i="6"/>
  <c r="HQ54" i="6"/>
  <c r="FP54" i="6"/>
  <c r="HU54" i="6"/>
  <c r="HW54" i="6"/>
  <c r="GN54" i="6"/>
  <c r="FQ54" i="6"/>
  <c r="FT54" i="6"/>
  <c r="GS54" i="6"/>
  <c r="GR54" i="6"/>
  <c r="GK54" i="6"/>
  <c r="FY54" i="6"/>
  <c r="HR54" i="6"/>
  <c r="IB85" i="6"/>
  <c r="HL85" i="6"/>
  <c r="GF85" i="6"/>
  <c r="EZ85" i="6"/>
  <c r="IE85" i="6"/>
  <c r="GY85" i="6"/>
  <c r="GI85" i="6"/>
  <c r="FC85" i="6"/>
  <c r="IL85" i="6"/>
  <c r="HF85" i="6"/>
  <c r="FF85" i="6"/>
  <c r="HY85" i="6"/>
  <c r="HI85" i="6"/>
  <c r="GC85" i="6"/>
  <c r="FI85" i="6"/>
  <c r="IN85" i="6"/>
  <c r="HH85" i="6"/>
  <c r="GB85" i="6"/>
  <c r="FL85" i="6"/>
  <c r="IA85" i="6"/>
  <c r="HK85" i="6"/>
  <c r="GE85" i="6"/>
  <c r="FO85" i="6"/>
  <c r="EY85" i="6"/>
  <c r="IH85" i="6"/>
  <c r="HB85" i="6"/>
  <c r="FB85" i="6"/>
  <c r="IK85" i="6"/>
  <c r="IR85" i="6" s="1"/>
  <c r="HE85" i="6"/>
  <c r="FE85" i="6"/>
  <c r="IU85" i="6" s="1"/>
  <c r="IF85" i="6"/>
  <c r="GZ85" i="6"/>
  <c r="GJ85" i="6"/>
  <c r="FD85" i="6"/>
  <c r="II85" i="6"/>
  <c r="HC85" i="6"/>
  <c r="FG85" i="6"/>
  <c r="IP85" i="6"/>
  <c r="HZ85" i="6"/>
  <c r="HJ85" i="6"/>
  <c r="GD85" i="6"/>
  <c r="FJ85" i="6"/>
  <c r="IS85" i="6"/>
  <c r="IC85" i="6"/>
  <c r="GW85" i="6"/>
  <c r="GG85" i="6"/>
  <c r="EW85" i="6"/>
  <c r="IJ85" i="6"/>
  <c r="IQ85" i="6" s="1"/>
  <c r="HG85" i="6"/>
  <c r="GH85" i="6"/>
  <c r="FA85" i="6"/>
  <c r="FH85" i="6"/>
  <c r="ID85" i="6"/>
  <c r="HA85" i="6"/>
  <c r="HD85" i="6"/>
  <c r="IM85" i="6"/>
  <c r="IT85" i="6" s="1"/>
  <c r="EX85" i="6"/>
  <c r="FK85" i="6"/>
  <c r="GX85" i="6"/>
  <c r="IG85" i="6"/>
  <c r="HO85" i="6"/>
  <c r="FZ85" i="6"/>
  <c r="GU85" i="6"/>
  <c r="HU85" i="6"/>
  <c r="FT85" i="6"/>
  <c r="GT85" i="6"/>
  <c r="HQ85" i="6"/>
  <c r="GA85" i="6"/>
  <c r="FU85" i="6"/>
  <c r="FP85" i="6"/>
  <c r="GP85" i="6"/>
  <c r="GR85" i="6"/>
  <c r="FV85" i="6"/>
  <c r="HP85" i="6"/>
  <c r="FW85" i="6"/>
  <c r="FX85" i="6"/>
  <c r="FR85" i="6"/>
  <c r="HW85" i="6"/>
  <c r="FS85" i="6"/>
  <c r="GS85" i="6"/>
  <c r="HR85" i="6"/>
  <c r="GO85" i="6"/>
  <c r="HS85" i="6"/>
  <c r="HM85" i="6"/>
  <c r="HT85" i="6"/>
  <c r="HN85" i="6"/>
  <c r="GN85" i="6"/>
  <c r="GV85" i="6"/>
  <c r="HV85" i="6"/>
  <c r="HX85" i="6"/>
  <c r="GL85" i="6"/>
  <c r="FY85" i="6"/>
  <c r="GM85" i="6"/>
  <c r="FQ85" i="6"/>
  <c r="GQ85" i="6"/>
  <c r="GK85" i="6"/>
  <c r="GC246" i="6"/>
  <c r="HI246" i="6"/>
  <c r="IM246" i="6"/>
  <c r="HG246" i="6"/>
  <c r="FK246" i="6"/>
  <c r="IT246" i="6"/>
  <c r="ID246" i="6"/>
  <c r="GX246" i="6"/>
  <c r="GH246" i="6"/>
  <c r="EX246" i="6"/>
  <c r="GJ246" i="6"/>
  <c r="FD246" i="6"/>
  <c r="FI246" i="6"/>
  <c r="IB246" i="6"/>
  <c r="HA246" i="6"/>
  <c r="II246" i="6"/>
  <c r="HC246" i="6"/>
  <c r="FG246" i="6"/>
  <c r="IP246" i="6"/>
  <c r="HZ246" i="6"/>
  <c r="HJ246" i="6"/>
  <c r="GD246" i="6"/>
  <c r="FJ246" i="6"/>
  <c r="IN246" i="6"/>
  <c r="HH246" i="6"/>
  <c r="GB246" i="6"/>
  <c r="GG246" i="6"/>
  <c r="FA246" i="6"/>
  <c r="FH246" i="6"/>
  <c r="IA246" i="6"/>
  <c r="HK246" i="6"/>
  <c r="GE246" i="6"/>
  <c r="FO246" i="6"/>
  <c r="EY246" i="6"/>
  <c r="IH246" i="6"/>
  <c r="HB246" i="6"/>
  <c r="FB246" i="6"/>
  <c r="FL246" i="6"/>
  <c r="IC246" i="6"/>
  <c r="GW246" i="6"/>
  <c r="IJ246" i="6"/>
  <c r="IQ246" i="6" s="1"/>
  <c r="HD246" i="6"/>
  <c r="IG246" i="6"/>
  <c r="EW246" i="6"/>
  <c r="GI246" i="6"/>
  <c r="FF246" i="6"/>
  <c r="IK246" i="6"/>
  <c r="IR246" i="6" s="1"/>
  <c r="HL246" i="6"/>
  <c r="FE246" i="6"/>
  <c r="IU246" i="6" s="1"/>
  <c r="GY246" i="6"/>
  <c r="IE246" i="6"/>
  <c r="HF246" i="6"/>
  <c r="IF246" i="6"/>
  <c r="HE246" i="6"/>
  <c r="GF246" i="6"/>
  <c r="HY246" i="6"/>
  <c r="FC246" i="6"/>
  <c r="GZ246" i="6"/>
  <c r="EZ246" i="6"/>
  <c r="IL246" i="6"/>
  <c r="IS246" i="6" s="1"/>
  <c r="GQ246" i="6"/>
  <c r="HP246" i="6"/>
  <c r="FP246" i="6"/>
  <c r="FW246" i="6"/>
  <c r="GN246" i="6"/>
  <c r="HR246" i="6"/>
  <c r="GR246" i="6"/>
  <c r="HV246" i="6"/>
  <c r="GP246" i="6"/>
  <c r="HW246" i="6"/>
  <c r="FR246" i="6"/>
  <c r="GV246" i="6"/>
  <c r="GM246" i="6"/>
  <c r="HT246" i="6"/>
  <c r="GU246" i="6"/>
  <c r="HX246" i="6"/>
  <c r="GS246" i="6"/>
  <c r="HO246" i="6"/>
  <c r="GA246" i="6"/>
  <c r="HU246" i="6"/>
  <c r="HQ246" i="6"/>
  <c r="GT246" i="6"/>
  <c r="FU246" i="6"/>
  <c r="GL246" i="6"/>
  <c r="FQ246" i="6"/>
  <c r="FT246" i="6"/>
  <c r="FY246" i="6"/>
  <c r="HN246" i="6"/>
  <c r="GO246" i="6"/>
  <c r="HS246" i="6"/>
  <c r="HM246" i="6"/>
  <c r="GK246" i="6"/>
  <c r="FV246" i="6"/>
  <c r="FX246" i="6"/>
  <c r="FS246" i="6"/>
  <c r="FZ246" i="6"/>
  <c r="IB181" i="6"/>
  <c r="HL181" i="6"/>
  <c r="GF181" i="6"/>
  <c r="EZ181" i="6"/>
  <c r="IH181" i="6"/>
  <c r="HB181" i="6"/>
  <c r="FB181" i="6"/>
  <c r="IA181" i="6"/>
  <c r="FO181" i="6"/>
  <c r="IG181" i="6"/>
  <c r="HA181" i="6"/>
  <c r="IC181" i="6"/>
  <c r="HG181" i="6"/>
  <c r="IK181" i="6"/>
  <c r="IR181" i="6" s="1"/>
  <c r="GY181" i="6"/>
  <c r="IN181" i="6"/>
  <c r="HH181" i="6"/>
  <c r="GB181" i="6"/>
  <c r="FL181" i="6"/>
  <c r="ID181" i="6"/>
  <c r="GX181" i="6"/>
  <c r="GH181" i="6"/>
  <c r="EX181" i="6"/>
  <c r="FG181" i="6"/>
  <c r="HY181" i="6"/>
  <c r="FE181" i="6"/>
  <c r="IU181" i="6" s="1"/>
  <c r="FA181" i="6"/>
  <c r="FI181" i="6"/>
  <c r="GI181" i="6"/>
  <c r="IJ181" i="6"/>
  <c r="HD181" i="6"/>
  <c r="FH181" i="6"/>
  <c r="HZ181" i="6"/>
  <c r="HJ181" i="6"/>
  <c r="GD181" i="6"/>
  <c r="FJ181" i="6"/>
  <c r="IQ181" i="6"/>
  <c r="HK181" i="6"/>
  <c r="GE181" i="6"/>
  <c r="EY181" i="6"/>
  <c r="EW181" i="6"/>
  <c r="GW181" i="6"/>
  <c r="IM181" i="6"/>
  <c r="IT181" i="6" s="1"/>
  <c r="HE181" i="6"/>
  <c r="IE181" i="6"/>
  <c r="IF181" i="6"/>
  <c r="GZ181" i="6"/>
  <c r="GJ181" i="6"/>
  <c r="FD181" i="6"/>
  <c r="IL181" i="6"/>
  <c r="HF181" i="6"/>
  <c r="FF181" i="6"/>
  <c r="II181" i="6"/>
  <c r="IP181" i="6" s="1"/>
  <c r="IO181" i="6" s="1"/>
  <c r="HC181" i="6"/>
  <c r="HI181" i="6"/>
  <c r="GC181" i="6"/>
  <c r="IS181" i="6"/>
  <c r="GG181" i="6"/>
  <c r="FK181" i="6"/>
  <c r="FC181" i="6"/>
  <c r="HR181" i="6"/>
  <c r="FU181" i="6"/>
  <c r="GR181" i="6"/>
  <c r="GM181" i="6"/>
  <c r="HU181" i="6"/>
  <c r="GT181" i="6"/>
  <c r="FS181" i="6"/>
  <c r="GP181" i="6"/>
  <c r="GO181" i="6"/>
  <c r="GL181" i="6"/>
  <c r="FQ181" i="6"/>
  <c r="HN181" i="6"/>
  <c r="GS181" i="6"/>
  <c r="HT181" i="6"/>
  <c r="HQ181" i="6"/>
  <c r="HP181" i="6"/>
  <c r="FZ181" i="6"/>
  <c r="HO181" i="6"/>
  <c r="GV181" i="6"/>
  <c r="FV181" i="6"/>
  <c r="FY181" i="6"/>
  <c r="FR181" i="6"/>
  <c r="HM181" i="6"/>
  <c r="GN181" i="6"/>
  <c r="GK181" i="6"/>
  <c r="FT181" i="6"/>
  <c r="FW181" i="6"/>
  <c r="FP181" i="6"/>
  <c r="GU181" i="6"/>
  <c r="HX181" i="6"/>
  <c r="HS181" i="6"/>
  <c r="GQ181" i="6"/>
  <c r="FX181" i="6"/>
  <c r="GA181" i="6"/>
  <c r="HV181" i="6"/>
  <c r="HW181" i="6"/>
  <c r="HZ168" i="6"/>
  <c r="IK168" i="6"/>
  <c r="GZ168" i="6"/>
  <c r="GJ168" i="6"/>
  <c r="FD168" i="6"/>
  <c r="IB168" i="6"/>
  <c r="HC168" i="6"/>
  <c r="GH168" i="6"/>
  <c r="FG168" i="6"/>
  <c r="IG168" i="6"/>
  <c r="IN168" i="6" s="1"/>
  <c r="HG168" i="6"/>
  <c r="FE168" i="6"/>
  <c r="IU168" i="6" s="1"/>
  <c r="IC168" i="6"/>
  <c r="HE168" i="6"/>
  <c r="GI168" i="6"/>
  <c r="FI168" i="6"/>
  <c r="IL168" i="6"/>
  <c r="IS168" i="6" s="1"/>
  <c r="IF168" i="6"/>
  <c r="HL168" i="6"/>
  <c r="GF168" i="6"/>
  <c r="EZ168" i="6"/>
  <c r="GX168" i="6"/>
  <c r="GC168" i="6"/>
  <c r="FB168" i="6"/>
  <c r="HY168" i="6"/>
  <c r="HB168" i="6"/>
  <c r="GG168" i="6"/>
  <c r="FK168" i="6"/>
  <c r="IM168" i="6"/>
  <c r="HK168" i="6"/>
  <c r="EY168" i="6"/>
  <c r="GY168" i="6"/>
  <c r="GD168" i="6"/>
  <c r="FC168" i="6"/>
  <c r="IT168" i="6"/>
  <c r="ID168" i="6"/>
  <c r="HD168" i="6"/>
  <c r="FH168" i="6"/>
  <c r="II168" i="6"/>
  <c r="IP168" i="6" s="1"/>
  <c r="HI168" i="6"/>
  <c r="FA168" i="6"/>
  <c r="HA168" i="6"/>
  <c r="GE168" i="6"/>
  <c r="FJ168" i="6"/>
  <c r="IJ168" i="6"/>
  <c r="IQ168" i="6" s="1"/>
  <c r="HJ168" i="6"/>
  <c r="IA168" i="6"/>
  <c r="FL168" i="6"/>
  <c r="HH168" i="6"/>
  <c r="EW168" i="6"/>
  <c r="FF168" i="6"/>
  <c r="FO168" i="6"/>
  <c r="IH168" i="6"/>
  <c r="IE168" i="6"/>
  <c r="IR168" i="6"/>
  <c r="EX168" i="6"/>
  <c r="GB168" i="6"/>
  <c r="GW168" i="6"/>
  <c r="HF168" i="6"/>
  <c r="GL168" i="6"/>
  <c r="FZ168" i="6"/>
  <c r="HT168" i="6"/>
  <c r="HU168" i="6"/>
  <c r="FR168" i="6"/>
  <c r="HX168" i="6"/>
  <c r="GA168" i="6"/>
  <c r="GR168" i="6"/>
  <c r="GS168" i="6"/>
  <c r="FQ168" i="6"/>
  <c r="HV168" i="6"/>
  <c r="GP168" i="6"/>
  <c r="GN168" i="6"/>
  <c r="HM168" i="6"/>
  <c r="GO168" i="6"/>
  <c r="GK168" i="6"/>
  <c r="HN168" i="6"/>
  <c r="HO168" i="6"/>
  <c r="FT168" i="6"/>
  <c r="GU168" i="6"/>
  <c r="FP168" i="6"/>
  <c r="HW168" i="6"/>
  <c r="GM168" i="6"/>
  <c r="FV168" i="6"/>
  <c r="FW168" i="6"/>
  <c r="FY168" i="6"/>
  <c r="HR168" i="6"/>
  <c r="HP168" i="6"/>
  <c r="HQ168" i="6"/>
  <c r="GV168" i="6"/>
  <c r="FU168" i="6"/>
  <c r="FX168" i="6"/>
  <c r="GQ168" i="6"/>
  <c r="FS168" i="6"/>
  <c r="GT168" i="6"/>
  <c r="HS168" i="6"/>
  <c r="IJ146" i="6"/>
  <c r="HD146" i="6"/>
  <c r="FH146" i="6"/>
  <c r="GX146" i="6"/>
  <c r="GC146" i="6"/>
  <c r="FB146" i="6"/>
  <c r="IH146" i="6"/>
  <c r="FA146" i="6"/>
  <c r="IA146" i="6"/>
  <c r="HF146" i="6"/>
  <c r="FO146" i="6"/>
  <c r="IP146" i="6"/>
  <c r="IO146" i="6" s="1"/>
  <c r="GY146" i="6"/>
  <c r="GD146" i="6"/>
  <c r="FC146" i="6"/>
  <c r="IF146" i="6"/>
  <c r="GZ146" i="6"/>
  <c r="GJ146" i="6"/>
  <c r="FD146" i="6"/>
  <c r="II146" i="6"/>
  <c r="EW146" i="6"/>
  <c r="IC146" i="6"/>
  <c r="HG146" i="6"/>
  <c r="IQ146" i="6"/>
  <c r="HA146" i="6"/>
  <c r="GE146" i="6"/>
  <c r="FJ146" i="6"/>
  <c r="IK146" i="6"/>
  <c r="EX146" i="6"/>
  <c r="IR146" i="6"/>
  <c r="IB146" i="6"/>
  <c r="HL146" i="6"/>
  <c r="GF146" i="6"/>
  <c r="EZ146" i="6"/>
  <c r="ID146" i="6"/>
  <c r="HI146" i="6"/>
  <c r="IS146" i="6"/>
  <c r="HB146" i="6"/>
  <c r="GG146" i="6"/>
  <c r="FK146" i="6"/>
  <c r="IL146" i="6"/>
  <c r="FE146" i="6"/>
  <c r="IU146" i="6" s="1"/>
  <c r="IE146" i="6"/>
  <c r="HJ146" i="6"/>
  <c r="HH146" i="6"/>
  <c r="GB146" i="6"/>
  <c r="FL146" i="6"/>
  <c r="IT146" i="6"/>
  <c r="HY146" i="6"/>
  <c r="HC146" i="6"/>
  <c r="GH146" i="6"/>
  <c r="FG146" i="6"/>
  <c r="IM146" i="6"/>
  <c r="GW146" i="6"/>
  <c r="FF146" i="6"/>
  <c r="IG146" i="6"/>
  <c r="IN146" i="6" s="1"/>
  <c r="HK146" i="6"/>
  <c r="EY146" i="6"/>
  <c r="HZ146" i="6"/>
  <c r="HE146" i="6"/>
  <c r="GI146" i="6"/>
  <c r="FI146" i="6"/>
  <c r="FX146" i="6"/>
  <c r="FV146" i="6"/>
  <c r="FT146" i="6"/>
  <c r="GL146" i="6"/>
  <c r="GT146" i="6"/>
  <c r="GM146" i="6"/>
  <c r="GU146" i="6"/>
  <c r="HX146" i="6"/>
  <c r="GP146" i="6"/>
  <c r="HS146" i="6"/>
  <c r="GK146" i="6"/>
  <c r="HN146" i="6"/>
  <c r="FQ146" i="6"/>
  <c r="FY146" i="6"/>
  <c r="FR146" i="6"/>
  <c r="FZ146" i="6"/>
  <c r="GR146" i="6"/>
  <c r="FU146" i="6"/>
  <c r="HO146" i="6"/>
  <c r="FS146" i="6"/>
  <c r="HT146" i="6"/>
  <c r="HM146" i="6"/>
  <c r="HU146" i="6"/>
  <c r="GS146" i="6"/>
  <c r="HV146" i="6"/>
  <c r="GV146" i="6"/>
  <c r="HW146" i="6"/>
  <c r="GO146" i="6"/>
  <c r="HR146" i="6"/>
  <c r="GN146" i="6"/>
  <c r="GQ146" i="6"/>
  <c r="HP146" i="6"/>
  <c r="FW146" i="6"/>
  <c r="FP146" i="6"/>
  <c r="HQ146" i="6"/>
  <c r="GA146" i="6"/>
  <c r="IG213" i="6"/>
  <c r="HA213" i="6"/>
  <c r="FA213" i="6"/>
  <c r="IJ213" i="6"/>
  <c r="IQ213" i="6" s="1"/>
  <c r="HD213" i="6"/>
  <c r="FH213" i="6"/>
  <c r="IM213" i="6"/>
  <c r="HG213" i="6"/>
  <c r="FK213" i="6"/>
  <c r="IT213" i="6"/>
  <c r="ID213" i="6"/>
  <c r="GX213" i="6"/>
  <c r="GH213" i="6"/>
  <c r="EX213" i="6"/>
  <c r="IS213" i="6"/>
  <c r="IC213" i="6"/>
  <c r="GW213" i="6"/>
  <c r="GG213" i="6"/>
  <c r="EW213" i="6"/>
  <c r="IF213" i="6"/>
  <c r="GZ213" i="6"/>
  <c r="GJ213" i="6"/>
  <c r="FD213" i="6"/>
  <c r="II213" i="6"/>
  <c r="HC213" i="6"/>
  <c r="FG213" i="6"/>
  <c r="IP213" i="6"/>
  <c r="HZ213" i="6"/>
  <c r="HJ213" i="6"/>
  <c r="GD213" i="6"/>
  <c r="FJ213" i="6"/>
  <c r="IK213" i="6"/>
  <c r="HE213" i="6"/>
  <c r="FE213" i="6"/>
  <c r="IU213" i="6" s="1"/>
  <c r="IN213" i="6"/>
  <c r="HH213" i="6"/>
  <c r="GB213" i="6"/>
  <c r="FL213" i="6"/>
  <c r="IA213" i="6"/>
  <c r="HK213" i="6"/>
  <c r="GE213" i="6"/>
  <c r="FO213" i="6"/>
  <c r="EY213" i="6"/>
  <c r="IH213" i="6"/>
  <c r="HB213" i="6"/>
  <c r="FB213" i="6"/>
  <c r="HI213" i="6"/>
  <c r="IR213" i="6"/>
  <c r="GF213" i="6"/>
  <c r="FC213" i="6"/>
  <c r="IB213" i="6"/>
  <c r="GY213" i="6"/>
  <c r="IL213" i="6"/>
  <c r="GC213" i="6"/>
  <c r="HL213" i="6"/>
  <c r="EZ213" i="6"/>
  <c r="GI213" i="6"/>
  <c r="FF213" i="6"/>
  <c r="HY213" i="6"/>
  <c r="FI213" i="6"/>
  <c r="IE213" i="6"/>
  <c r="HF213" i="6"/>
  <c r="GK213" i="6"/>
  <c r="FX213" i="6"/>
  <c r="HN213" i="6"/>
  <c r="HP213" i="6"/>
  <c r="FW213" i="6"/>
  <c r="FY213" i="6"/>
  <c r="HR213" i="6"/>
  <c r="GP213" i="6"/>
  <c r="HV213" i="6"/>
  <c r="FU213" i="6"/>
  <c r="HW213" i="6"/>
  <c r="FR213" i="6"/>
  <c r="FT213" i="6"/>
  <c r="GT213" i="6"/>
  <c r="HX213" i="6"/>
  <c r="GL213" i="6"/>
  <c r="GS213" i="6"/>
  <c r="GV213" i="6"/>
  <c r="HQ213" i="6"/>
  <c r="GN213" i="6"/>
  <c r="GA213" i="6"/>
  <c r="FQ213" i="6"/>
  <c r="GM213" i="6"/>
  <c r="GO213" i="6"/>
  <c r="GU213" i="6"/>
  <c r="HO213" i="6"/>
  <c r="FZ213" i="6"/>
  <c r="HT213" i="6"/>
  <c r="GQ213" i="6"/>
  <c r="HM213" i="6"/>
  <c r="HS213" i="6"/>
  <c r="HU213" i="6"/>
  <c r="GR213" i="6"/>
  <c r="FV213" i="6"/>
  <c r="FP213" i="6"/>
  <c r="FS213" i="6"/>
  <c r="IF56" i="6"/>
  <c r="GZ56" i="6"/>
  <c r="GJ56" i="6"/>
  <c r="FD56" i="6"/>
  <c r="IL56" i="6"/>
  <c r="IS56" i="6" s="1"/>
  <c r="HF56" i="6"/>
  <c r="FF56" i="6"/>
  <c r="HY56" i="6"/>
  <c r="HI56" i="6"/>
  <c r="GC56" i="6"/>
  <c r="FI56" i="6"/>
  <c r="IM56" i="6"/>
  <c r="HC56" i="6"/>
  <c r="IE56" i="6"/>
  <c r="HK56" i="6"/>
  <c r="EY56" i="6"/>
  <c r="IR56" i="6"/>
  <c r="IB56" i="6"/>
  <c r="HL56" i="6"/>
  <c r="GF56" i="6"/>
  <c r="EZ56" i="6"/>
  <c r="IH56" i="6"/>
  <c r="HB56" i="6"/>
  <c r="FB56" i="6"/>
  <c r="IK56" i="6"/>
  <c r="HE56" i="6"/>
  <c r="FE56" i="6"/>
  <c r="IU56" i="6" s="1"/>
  <c r="FK56" i="6"/>
  <c r="FC56" i="6"/>
  <c r="HH56" i="6"/>
  <c r="GB56" i="6"/>
  <c r="FL56" i="6"/>
  <c r="IT56" i="6"/>
  <c r="ID56" i="6"/>
  <c r="GX56" i="6"/>
  <c r="GH56" i="6"/>
  <c r="EX56" i="6"/>
  <c r="IG56" i="6"/>
  <c r="IN56" i="6" s="1"/>
  <c r="HA56" i="6"/>
  <c r="FA56" i="6"/>
  <c r="HG56" i="6"/>
  <c r="II56" i="6"/>
  <c r="IP56" i="6" s="1"/>
  <c r="IO56" i="6" s="1"/>
  <c r="GY56" i="6"/>
  <c r="GE56" i="6"/>
  <c r="IJ56" i="6"/>
  <c r="IQ56" i="6" s="1"/>
  <c r="HD56" i="6"/>
  <c r="FH56" i="6"/>
  <c r="HZ56" i="6"/>
  <c r="HJ56" i="6"/>
  <c r="GD56" i="6"/>
  <c r="FJ56" i="6"/>
  <c r="IC56" i="6"/>
  <c r="GW56" i="6"/>
  <c r="GG56" i="6"/>
  <c r="EW56" i="6"/>
  <c r="FG56" i="6"/>
  <c r="GI56" i="6"/>
  <c r="IA56" i="6"/>
  <c r="FO56" i="6"/>
  <c r="HP56" i="6"/>
  <c r="FZ56" i="6"/>
  <c r="GV56" i="6"/>
  <c r="FV56" i="6"/>
  <c r="HW56" i="6"/>
  <c r="HX56" i="6"/>
  <c r="HQ56" i="6"/>
  <c r="HT56" i="6"/>
  <c r="HM56" i="6"/>
  <c r="FT56" i="6"/>
  <c r="GS56" i="6"/>
  <c r="FP56" i="6"/>
  <c r="HU56" i="6"/>
  <c r="GM56" i="6"/>
  <c r="GR56" i="6"/>
  <c r="GK56" i="6"/>
  <c r="GN56" i="6"/>
  <c r="FQ56" i="6"/>
  <c r="HV56" i="6"/>
  <c r="GA56" i="6"/>
  <c r="HR56" i="6"/>
  <c r="GO56" i="6"/>
  <c r="HO56" i="6"/>
  <c r="HN56" i="6"/>
  <c r="FU56" i="6"/>
  <c r="FX56" i="6"/>
  <c r="GQ56" i="6"/>
  <c r="GP56" i="6"/>
  <c r="FS56" i="6"/>
  <c r="GL56" i="6"/>
  <c r="FY56" i="6"/>
  <c r="GU56" i="6"/>
  <c r="FR56" i="6"/>
  <c r="FW56" i="6"/>
  <c r="GT56" i="6"/>
  <c r="HS56" i="6"/>
  <c r="HB173" i="6"/>
  <c r="FB173" i="6"/>
  <c r="IC173" i="6"/>
  <c r="HH173" i="6"/>
  <c r="FC173" i="6"/>
  <c r="GE173" i="6"/>
  <c r="HG173" i="6"/>
  <c r="IJ173" i="6"/>
  <c r="FD173" i="6"/>
  <c r="GF173" i="6"/>
  <c r="HI173" i="6"/>
  <c r="IK173" i="6"/>
  <c r="IR173" i="6" s="1"/>
  <c r="FE173" i="6"/>
  <c r="IU173" i="6" s="1"/>
  <c r="GI173" i="6"/>
  <c r="HK173" i="6"/>
  <c r="FO173" i="6"/>
  <c r="ID173" i="6"/>
  <c r="GX173" i="6"/>
  <c r="GH173" i="6"/>
  <c r="EX173" i="6"/>
  <c r="HC173" i="6"/>
  <c r="GG173" i="6"/>
  <c r="FL173" i="6"/>
  <c r="FI173" i="6"/>
  <c r="IQ173" i="6"/>
  <c r="FK173" i="6"/>
  <c r="GY173" i="6"/>
  <c r="IA173" i="6"/>
  <c r="FJ173" i="6"/>
  <c r="GW173" i="6"/>
  <c r="HJ173" i="6"/>
  <c r="FG173" i="6"/>
  <c r="IT173" i="6"/>
  <c r="HF173" i="6"/>
  <c r="FF173" i="6"/>
  <c r="FA173" i="6"/>
  <c r="GZ173" i="6"/>
  <c r="IB173" i="6"/>
  <c r="EW173" i="6"/>
  <c r="HA173" i="6"/>
  <c r="IE173" i="6"/>
  <c r="EY173" i="6"/>
  <c r="HD173" i="6"/>
  <c r="IF173" i="6"/>
  <c r="FH173" i="6"/>
  <c r="GJ173" i="6"/>
  <c r="HL173" i="6"/>
  <c r="HZ173" i="6"/>
  <c r="GD173" i="6"/>
  <c r="GB173" i="6"/>
  <c r="HE173" i="6"/>
  <c r="HY173" i="6"/>
  <c r="IG173" i="6"/>
  <c r="IN173" i="6" s="1"/>
  <c r="GC173" i="6"/>
  <c r="EZ173" i="6"/>
  <c r="II173" i="6"/>
  <c r="IP173" i="6" s="1"/>
  <c r="IO173" i="6" s="1"/>
  <c r="IH173" i="6"/>
  <c r="IL173" i="6"/>
  <c r="IS173" i="6" s="1"/>
  <c r="HR173" i="6"/>
  <c r="FQ173" i="6"/>
  <c r="FR173" i="6"/>
  <c r="GN173" i="6"/>
  <c r="FU173" i="6"/>
  <c r="FZ173" i="6"/>
  <c r="FX173" i="6"/>
  <c r="FP173" i="6"/>
  <c r="FT173" i="6"/>
  <c r="GL173" i="6"/>
  <c r="GQ173" i="6"/>
  <c r="HX173" i="6"/>
  <c r="HP173" i="6"/>
  <c r="GT173" i="6"/>
  <c r="HM173" i="6"/>
  <c r="FY173" i="6"/>
  <c r="HW173" i="6"/>
  <c r="HU173" i="6"/>
  <c r="FV173" i="6"/>
  <c r="HT173" i="6"/>
  <c r="GK173" i="6"/>
  <c r="GO173" i="6"/>
  <c r="HV173" i="6"/>
  <c r="GR173" i="6"/>
  <c r="GA173" i="6"/>
  <c r="GV173" i="6"/>
  <c r="FS173" i="6"/>
  <c r="GM173" i="6"/>
  <c r="GP173" i="6"/>
  <c r="GU173" i="6"/>
  <c r="HN173" i="6"/>
  <c r="FW173" i="6"/>
  <c r="HO173" i="6"/>
  <c r="HS173" i="6"/>
  <c r="HQ173" i="6"/>
  <c r="GS173" i="6"/>
  <c r="GS247" i="6"/>
  <c r="GC247" i="6"/>
  <c r="IN247" i="6"/>
  <c r="HD247" i="6"/>
  <c r="FH247" i="6"/>
  <c r="IE247" i="6"/>
  <c r="GY247" i="6"/>
  <c r="GI247" i="6"/>
  <c r="FC247" i="6"/>
  <c r="ID247" i="6"/>
  <c r="GX247" i="6"/>
  <c r="GH247" i="6"/>
  <c r="EX247" i="6"/>
  <c r="IC247" i="6"/>
  <c r="HY247" i="6"/>
  <c r="IF247" i="6"/>
  <c r="GZ247" i="6"/>
  <c r="GJ247" i="6"/>
  <c r="FD247" i="6"/>
  <c r="IA247" i="6"/>
  <c r="HK247" i="6"/>
  <c r="GE247" i="6"/>
  <c r="FO247" i="6"/>
  <c r="EY247" i="6"/>
  <c r="HZ247" i="6"/>
  <c r="HJ247" i="6"/>
  <c r="GD247" i="6"/>
  <c r="FJ247" i="6"/>
  <c r="FI247" i="6"/>
  <c r="FA247" i="6"/>
  <c r="HH247" i="6"/>
  <c r="GB247" i="6"/>
  <c r="FL247" i="6"/>
  <c r="HC247" i="6"/>
  <c r="FG247" i="6"/>
  <c r="HB247" i="6"/>
  <c r="FB247" i="6"/>
  <c r="HA247" i="6"/>
  <c r="IS247" i="6"/>
  <c r="GG247" i="6"/>
  <c r="HI247" i="6"/>
  <c r="GF247" i="6"/>
  <c r="HG247" i="6"/>
  <c r="FE247" i="6"/>
  <c r="IU247" i="6" s="1"/>
  <c r="FK247" i="6"/>
  <c r="IB247" i="6"/>
  <c r="FF247" i="6"/>
  <c r="GW247" i="6"/>
  <c r="HL247" i="6"/>
  <c r="EZ247" i="6"/>
  <c r="HF247" i="6"/>
  <c r="HE247" i="6"/>
  <c r="EW247" i="6"/>
  <c r="IK247" i="6"/>
  <c r="IR247" i="6" s="1"/>
  <c r="II247" i="6"/>
  <c r="IP247" i="6" s="1"/>
  <c r="IG247" i="6"/>
  <c r="IM247" i="6"/>
  <c r="IT247" i="6" s="1"/>
  <c r="IH247" i="6"/>
  <c r="IJ247" i="6"/>
  <c r="IQ247" i="6" s="1"/>
  <c r="HO247" i="6"/>
  <c r="FY247" i="6"/>
  <c r="FT247" i="6"/>
  <c r="FU247" i="6"/>
  <c r="HS247" i="6"/>
  <c r="GL247" i="6"/>
  <c r="FP247" i="6"/>
  <c r="GA247" i="6"/>
  <c r="HT247" i="6"/>
  <c r="FS247" i="6"/>
  <c r="GK247" i="6"/>
  <c r="GU247" i="6"/>
  <c r="HM247" i="6"/>
  <c r="GM247" i="6"/>
  <c r="FV247" i="6"/>
  <c r="GQ247" i="6"/>
  <c r="GV247" i="6"/>
  <c r="GN247" i="6"/>
  <c r="HN247" i="6"/>
  <c r="FQ247" i="6"/>
  <c r="GT247" i="6"/>
  <c r="HX247" i="6"/>
  <c r="FW247" i="6"/>
  <c r="GO247" i="6"/>
  <c r="HV247" i="6"/>
  <c r="GP247" i="6"/>
  <c r="FX247" i="6"/>
  <c r="FR247" i="6"/>
  <c r="HP247" i="6"/>
  <c r="HU247" i="6"/>
  <c r="GR247" i="6"/>
  <c r="HR247" i="6"/>
  <c r="FZ247" i="6"/>
  <c r="HQ247" i="6"/>
  <c r="HW247" i="6"/>
  <c r="II123" i="6"/>
  <c r="IP123" i="6" s="1"/>
  <c r="IO123" i="6" s="1"/>
  <c r="IE123" i="6"/>
  <c r="GY123" i="6"/>
  <c r="FE123" i="6"/>
  <c r="IU123" i="6" s="1"/>
  <c r="FA123" i="6"/>
  <c r="HG123" i="6"/>
  <c r="EW123" i="6"/>
  <c r="GI123" i="6"/>
  <c r="FI123" i="6"/>
  <c r="EY123" i="6"/>
  <c r="FG123" i="6"/>
  <c r="HC123" i="6"/>
  <c r="IT123" i="6"/>
  <c r="ID123" i="6"/>
  <c r="GX123" i="6"/>
  <c r="GH123" i="6"/>
  <c r="EX123" i="6"/>
  <c r="IG123" i="6"/>
  <c r="HA123" i="6"/>
  <c r="IR123" i="6"/>
  <c r="IB123" i="6"/>
  <c r="HL123" i="6"/>
  <c r="GF123" i="6"/>
  <c r="EZ123" i="6"/>
  <c r="GE123" i="6"/>
  <c r="HZ123" i="6"/>
  <c r="HJ123" i="6"/>
  <c r="GD123" i="6"/>
  <c r="FJ123" i="6"/>
  <c r="IS123" i="6"/>
  <c r="IC123" i="6"/>
  <c r="GW123" i="6"/>
  <c r="GG123" i="6"/>
  <c r="IN123" i="6"/>
  <c r="HH123" i="6"/>
  <c r="GB123" i="6"/>
  <c r="FL123" i="6"/>
  <c r="FC123" i="6"/>
  <c r="HF123" i="6"/>
  <c r="HY123" i="6"/>
  <c r="GC123" i="6"/>
  <c r="HK123" i="6"/>
  <c r="FO123" i="6"/>
  <c r="HD123" i="6"/>
  <c r="FK123" i="6"/>
  <c r="IH123" i="6"/>
  <c r="HB123" i="6"/>
  <c r="FB123" i="6"/>
  <c r="IK123" i="6"/>
  <c r="HE123" i="6"/>
  <c r="IF123" i="6"/>
  <c r="GZ123" i="6"/>
  <c r="GJ123" i="6"/>
  <c r="FD123" i="6"/>
  <c r="IA123" i="6"/>
  <c r="IL123" i="6"/>
  <c r="FF123" i="6"/>
  <c r="HI123" i="6"/>
  <c r="IJ123" i="6"/>
  <c r="IQ123" i="6" s="1"/>
  <c r="FH123" i="6"/>
  <c r="GA123" i="6"/>
  <c r="GQ123" i="6"/>
  <c r="FR123" i="6"/>
  <c r="FP123" i="6"/>
  <c r="GR123" i="6"/>
  <c r="FX123" i="6"/>
  <c r="HR123" i="6"/>
  <c r="GO123" i="6"/>
  <c r="FS123" i="6"/>
  <c r="GM123" i="6"/>
  <c r="HQ123" i="6"/>
  <c r="GT123" i="6"/>
  <c r="GU123" i="6"/>
  <c r="GP123" i="6"/>
  <c r="GL123" i="6"/>
  <c r="FY123" i="6"/>
  <c r="HV123" i="6"/>
  <c r="FU123" i="6"/>
  <c r="HW123" i="6"/>
  <c r="HS123" i="6"/>
  <c r="GK123" i="6"/>
  <c r="HM123" i="6"/>
  <c r="FZ123" i="6"/>
  <c r="GS123" i="6"/>
  <c r="FV123" i="6"/>
  <c r="HP123" i="6"/>
  <c r="GN123" i="6"/>
  <c r="HO123" i="6"/>
  <c r="FQ123" i="6"/>
  <c r="HN123" i="6"/>
  <c r="GV123" i="6"/>
  <c r="HX123" i="6"/>
  <c r="HT123" i="6"/>
  <c r="FW123" i="6"/>
  <c r="HU123" i="6"/>
  <c r="FT123" i="6"/>
  <c r="IJ182" i="6"/>
  <c r="HD182" i="6"/>
  <c r="FH182" i="6"/>
  <c r="IP182" i="6"/>
  <c r="HZ182" i="6"/>
  <c r="HJ182" i="6"/>
  <c r="GD182" i="6"/>
  <c r="FJ182" i="6"/>
  <c r="IQ182" i="6"/>
  <c r="HK182" i="6"/>
  <c r="GE182" i="6"/>
  <c r="EY182" i="6"/>
  <c r="EW182" i="6"/>
  <c r="FC182" i="6"/>
  <c r="GW182" i="6"/>
  <c r="IM182" i="6"/>
  <c r="IT182" i="6" s="1"/>
  <c r="IF182" i="6"/>
  <c r="GZ182" i="6"/>
  <c r="GJ182" i="6"/>
  <c r="FD182" i="6"/>
  <c r="IL182" i="6"/>
  <c r="HF182" i="6"/>
  <c r="FF182" i="6"/>
  <c r="II182" i="6"/>
  <c r="HC182" i="6"/>
  <c r="HI182" i="6"/>
  <c r="GC182" i="6"/>
  <c r="IK182" i="6"/>
  <c r="IR182" i="6" s="1"/>
  <c r="GY182" i="6"/>
  <c r="IS182" i="6"/>
  <c r="GG182" i="6"/>
  <c r="FK182" i="6"/>
  <c r="IB182" i="6"/>
  <c r="HL182" i="6"/>
  <c r="GF182" i="6"/>
  <c r="EZ182" i="6"/>
  <c r="IH182" i="6"/>
  <c r="HB182" i="6"/>
  <c r="FB182" i="6"/>
  <c r="IA182" i="6"/>
  <c r="FO182" i="6"/>
  <c r="IG182" i="6"/>
  <c r="HA182" i="6"/>
  <c r="FI182" i="6"/>
  <c r="GI182" i="6"/>
  <c r="IC182" i="6"/>
  <c r="HG182" i="6"/>
  <c r="IN182" i="6"/>
  <c r="HH182" i="6"/>
  <c r="GB182" i="6"/>
  <c r="FL182" i="6"/>
  <c r="ID182" i="6"/>
  <c r="GX182" i="6"/>
  <c r="GH182" i="6"/>
  <c r="EX182" i="6"/>
  <c r="FG182" i="6"/>
  <c r="HY182" i="6"/>
  <c r="FE182" i="6"/>
  <c r="IU182" i="6" s="1"/>
  <c r="HE182" i="6"/>
  <c r="IE182" i="6"/>
  <c r="FA182" i="6"/>
  <c r="GN182" i="6"/>
  <c r="GK182" i="6"/>
  <c r="HP182" i="6"/>
  <c r="FZ182" i="6"/>
  <c r="GV182" i="6"/>
  <c r="FV182" i="6"/>
  <c r="FQ182" i="6"/>
  <c r="FR182" i="6"/>
  <c r="FS182" i="6"/>
  <c r="FX182" i="6"/>
  <c r="GO182" i="6"/>
  <c r="FT182" i="6"/>
  <c r="FW182" i="6"/>
  <c r="FP182" i="6"/>
  <c r="GU182" i="6"/>
  <c r="HX182" i="6"/>
  <c r="HS182" i="6"/>
  <c r="HM182" i="6"/>
  <c r="HT182" i="6"/>
  <c r="HQ182" i="6"/>
  <c r="GA182" i="6"/>
  <c r="GP182" i="6"/>
  <c r="HW182" i="6"/>
  <c r="GL182" i="6"/>
  <c r="HU182" i="6"/>
  <c r="HN182" i="6"/>
  <c r="GS182" i="6"/>
  <c r="GT182" i="6"/>
  <c r="HO182" i="6"/>
  <c r="HV182" i="6"/>
  <c r="FY182" i="6"/>
  <c r="HR182" i="6"/>
  <c r="FU182" i="6"/>
  <c r="GR182" i="6"/>
  <c r="GM182" i="6"/>
  <c r="GQ182" i="6"/>
  <c r="IH127" i="6"/>
  <c r="HB127" i="6"/>
  <c r="FB127" i="6"/>
  <c r="IK127" i="6"/>
  <c r="HE127" i="6"/>
  <c r="FE127" i="6"/>
  <c r="IU127" i="6" s="1"/>
  <c r="IN127" i="6"/>
  <c r="HH127" i="6"/>
  <c r="GB127" i="6"/>
  <c r="FL127" i="6"/>
  <c r="IA127" i="6"/>
  <c r="HK127" i="6"/>
  <c r="GE127" i="6"/>
  <c r="FO127" i="6"/>
  <c r="EY127" i="6"/>
  <c r="ID127" i="6"/>
  <c r="GX127" i="6"/>
  <c r="GH127" i="6"/>
  <c r="EX127" i="6"/>
  <c r="IG127" i="6"/>
  <c r="HA127" i="6"/>
  <c r="FA127" i="6"/>
  <c r="IJ127" i="6"/>
  <c r="IQ127" i="6" s="1"/>
  <c r="HD127" i="6"/>
  <c r="FH127" i="6"/>
  <c r="IM127" i="6"/>
  <c r="IT127" i="6" s="1"/>
  <c r="HG127" i="6"/>
  <c r="FK127" i="6"/>
  <c r="IP127" i="6"/>
  <c r="IO127" i="6" s="1"/>
  <c r="HZ127" i="6"/>
  <c r="HJ127" i="6"/>
  <c r="GD127" i="6"/>
  <c r="FJ127" i="6"/>
  <c r="IC127" i="6"/>
  <c r="GW127" i="6"/>
  <c r="GG127" i="6"/>
  <c r="EW127" i="6"/>
  <c r="IF127" i="6"/>
  <c r="GZ127" i="6"/>
  <c r="GJ127" i="6"/>
  <c r="FD127" i="6"/>
  <c r="II127" i="6"/>
  <c r="HC127" i="6"/>
  <c r="FG127" i="6"/>
  <c r="IL127" i="6"/>
  <c r="IS127" i="6" s="1"/>
  <c r="HF127" i="6"/>
  <c r="FF127" i="6"/>
  <c r="HY127" i="6"/>
  <c r="HI127" i="6"/>
  <c r="GC127" i="6"/>
  <c r="FI127" i="6"/>
  <c r="IR127" i="6"/>
  <c r="IB127" i="6"/>
  <c r="HL127" i="6"/>
  <c r="GF127" i="6"/>
  <c r="EZ127" i="6"/>
  <c r="IE127" i="6"/>
  <c r="GY127" i="6"/>
  <c r="GI127" i="6"/>
  <c r="FC127" i="6"/>
  <c r="HR127" i="6"/>
  <c r="GO127" i="6"/>
  <c r="GU127" i="6"/>
  <c r="GK127" i="6"/>
  <c r="FX127" i="6"/>
  <c r="GT127" i="6"/>
  <c r="FT127" i="6"/>
  <c r="HV127" i="6"/>
  <c r="GV127" i="6"/>
  <c r="GL127" i="6"/>
  <c r="FY127" i="6"/>
  <c r="HN127" i="6"/>
  <c r="FU127" i="6"/>
  <c r="HW127" i="6"/>
  <c r="HM127" i="6"/>
  <c r="HS127" i="6"/>
  <c r="GP127" i="6"/>
  <c r="FP127" i="6"/>
  <c r="FV127" i="6"/>
  <c r="HX127" i="6"/>
  <c r="FR127" i="6"/>
  <c r="HT127" i="6"/>
  <c r="GQ127" i="6"/>
  <c r="FQ127" i="6"/>
  <c r="GM127" i="6"/>
  <c r="FZ127" i="6"/>
  <c r="HO127" i="6"/>
  <c r="HU127" i="6"/>
  <c r="GR127" i="6"/>
  <c r="HQ127" i="6"/>
  <c r="GN127" i="6"/>
  <c r="GA127" i="6"/>
  <c r="HP127" i="6"/>
  <c r="FW127" i="6"/>
  <c r="GS127" i="6"/>
  <c r="FS127" i="6"/>
  <c r="ID43" i="6"/>
  <c r="GX43" i="6"/>
  <c r="GH43" i="6"/>
  <c r="EX43" i="6"/>
  <c r="HY43" i="6"/>
  <c r="HD43" i="6"/>
  <c r="GI43" i="6"/>
  <c r="FH43" i="6"/>
  <c r="GW43" i="6"/>
  <c r="GB43" i="6"/>
  <c r="FG43" i="6"/>
  <c r="IG43" i="6"/>
  <c r="IN43" i="6" s="1"/>
  <c r="Q49" i="35" s="1"/>
  <c r="HL43" i="6"/>
  <c r="EZ43" i="6"/>
  <c r="IA43" i="6"/>
  <c r="HE43" i="6"/>
  <c r="GJ43" i="6"/>
  <c r="FO43" i="6"/>
  <c r="IP43" i="6"/>
  <c r="R49" i="35" s="1"/>
  <c r="HZ43" i="6"/>
  <c r="HJ43" i="6"/>
  <c r="GD43" i="6"/>
  <c r="FJ43" i="6"/>
  <c r="GY43" i="6"/>
  <c r="GC43" i="6"/>
  <c r="FC43" i="6"/>
  <c r="II43" i="6"/>
  <c r="FA43" i="6"/>
  <c r="IB43" i="6"/>
  <c r="HG43" i="6"/>
  <c r="GZ43" i="6"/>
  <c r="GE43" i="6"/>
  <c r="FI43" i="6"/>
  <c r="IL43" i="6"/>
  <c r="HF43" i="6"/>
  <c r="FF43" i="6"/>
  <c r="IJ43" i="6"/>
  <c r="IQ43" i="6" s="1"/>
  <c r="S49" i="35" s="1"/>
  <c r="EW43" i="6"/>
  <c r="IC43" i="6"/>
  <c r="HH43" i="6"/>
  <c r="IR43" i="6"/>
  <c r="T49" i="35" s="1"/>
  <c r="HA43" i="6"/>
  <c r="GF43" i="6"/>
  <c r="FK43" i="6"/>
  <c r="IK43" i="6"/>
  <c r="FD43" i="6"/>
  <c r="IH43" i="6"/>
  <c r="HB43" i="6"/>
  <c r="FB43" i="6"/>
  <c r="IE43" i="6"/>
  <c r="HI43" i="6"/>
  <c r="IS43" i="6"/>
  <c r="U49" i="35" s="1"/>
  <c r="HC43" i="6"/>
  <c r="GG43" i="6"/>
  <c r="FL43" i="6"/>
  <c r="IM43" i="6"/>
  <c r="IT43" i="6" s="1"/>
  <c r="V49" i="35" s="1"/>
  <c r="FE43" i="6"/>
  <c r="IU43" i="6" s="1"/>
  <c r="IF43" i="6"/>
  <c r="HK43" i="6"/>
  <c r="EY43" i="6"/>
  <c r="HN43" i="6"/>
  <c r="FU43" i="6"/>
  <c r="GR43" i="6"/>
  <c r="HU43" i="6"/>
  <c r="HO43" i="6"/>
  <c r="FQ43" i="6"/>
  <c r="FY43" i="6"/>
  <c r="GN43" i="6"/>
  <c r="GV43" i="6"/>
  <c r="FR43" i="6"/>
  <c r="GT43" i="6"/>
  <c r="FW43" i="6"/>
  <c r="HV43" i="6"/>
  <c r="GS43" i="6"/>
  <c r="HW43" i="6"/>
  <c r="HR43" i="6"/>
  <c r="FS43" i="6"/>
  <c r="GA43" i="6"/>
  <c r="GQ43" i="6"/>
  <c r="HM43" i="6"/>
  <c r="FP43" i="6"/>
  <c r="FZ43" i="6"/>
  <c r="GM43" i="6"/>
  <c r="FV43" i="6"/>
  <c r="HQ43" i="6"/>
  <c r="FT43" i="6"/>
  <c r="HS43" i="6"/>
  <c r="HT43" i="6"/>
  <c r="GK43" i="6"/>
  <c r="GP43" i="6"/>
  <c r="FX43" i="6"/>
  <c r="HP43" i="6"/>
  <c r="GL43" i="6"/>
  <c r="HX43" i="6"/>
  <c r="GO43" i="6"/>
  <c r="GU43" i="6"/>
  <c r="HY119" i="6"/>
  <c r="HC119" i="6"/>
  <c r="II119" i="6"/>
  <c r="IP119" i="6" s="1"/>
  <c r="HA119" i="6"/>
  <c r="IG119" i="6"/>
  <c r="EY119" i="6"/>
  <c r="GE119" i="6"/>
  <c r="HK119" i="6"/>
  <c r="FI119" i="6"/>
  <c r="EW119" i="6"/>
  <c r="GC119" i="6"/>
  <c r="HI119" i="6"/>
  <c r="FG119" i="6"/>
  <c r="GW119" i="6"/>
  <c r="IC119" i="6"/>
  <c r="HE119" i="6"/>
  <c r="IH119" i="6"/>
  <c r="HB119" i="6"/>
  <c r="FB119" i="6"/>
  <c r="IJ119" i="6"/>
  <c r="IQ119" i="6" s="1"/>
  <c r="HD119" i="6"/>
  <c r="FH119" i="6"/>
  <c r="FK119" i="6"/>
  <c r="FE119" i="6"/>
  <c r="IU119" i="6" s="1"/>
  <c r="FO119" i="6"/>
  <c r="FA119" i="6"/>
  <c r="ID119" i="6"/>
  <c r="GX119" i="6"/>
  <c r="GH119" i="6"/>
  <c r="EX119" i="6"/>
  <c r="IF119" i="6"/>
  <c r="GZ119" i="6"/>
  <c r="GJ119" i="6"/>
  <c r="FD119" i="6"/>
  <c r="GY119" i="6"/>
  <c r="IE119" i="6"/>
  <c r="IK119" i="6"/>
  <c r="IR119" i="6" s="1"/>
  <c r="HZ119" i="6"/>
  <c r="FJ119" i="6"/>
  <c r="IB119" i="6"/>
  <c r="GF119" i="6"/>
  <c r="EZ119" i="6"/>
  <c r="IA119" i="6"/>
  <c r="GG119" i="6"/>
  <c r="HF119" i="6"/>
  <c r="FF119" i="6"/>
  <c r="IN119" i="6"/>
  <c r="HH119" i="6"/>
  <c r="GB119" i="6"/>
  <c r="FL119" i="6"/>
  <c r="FC119" i="6"/>
  <c r="GI119" i="6"/>
  <c r="HJ119" i="6"/>
  <c r="GD119" i="6"/>
  <c r="HL119" i="6"/>
  <c r="HG119" i="6"/>
  <c r="IL119" i="6"/>
  <c r="IS119" i="6" s="1"/>
  <c r="GS119" i="6"/>
  <c r="HU119" i="6"/>
  <c r="HR119" i="6"/>
  <c r="GN119" i="6"/>
  <c r="HM119" i="6"/>
  <c r="FT119" i="6"/>
  <c r="GA119" i="6"/>
  <c r="GP119" i="6"/>
  <c r="HO119" i="6"/>
  <c r="FW119" i="6"/>
  <c r="GM119" i="6"/>
  <c r="GL119" i="6"/>
  <c r="FX119" i="6"/>
  <c r="HN119" i="6"/>
  <c r="FS119" i="6"/>
  <c r="GV119" i="6"/>
  <c r="FZ119" i="6"/>
  <c r="GK119" i="6"/>
  <c r="FQ119" i="6"/>
  <c r="HW119" i="6"/>
  <c r="HV119" i="6"/>
  <c r="FP119" i="6"/>
  <c r="FU119" i="6"/>
  <c r="HS119" i="6"/>
  <c r="FV119" i="6"/>
  <c r="GQ119" i="6"/>
  <c r="FR119" i="6"/>
  <c r="GU119" i="6"/>
  <c r="HQ119" i="6"/>
  <c r="HX119" i="6"/>
  <c r="FY119" i="6"/>
  <c r="GO119" i="6"/>
  <c r="HT119" i="6"/>
  <c r="HP119" i="6"/>
  <c r="GT119" i="6"/>
  <c r="GR119" i="6"/>
  <c r="DM17" i="6"/>
  <c r="DM53" i="6"/>
  <c r="DL53" i="6"/>
  <c r="B33" i="31"/>
  <c r="DM52" i="6"/>
  <c r="DL52" i="6"/>
  <c r="DM99" i="6"/>
  <c r="DM85" i="6"/>
  <c r="DM9" i="6"/>
  <c r="DM32" i="6"/>
  <c r="DM48" i="6"/>
  <c r="B59" i="31"/>
  <c r="DM81" i="6"/>
  <c r="DM39" i="6"/>
  <c r="DM131" i="6"/>
  <c r="DM111" i="6"/>
  <c r="DM215" i="6"/>
  <c r="DM230" i="6"/>
  <c r="DM210" i="6"/>
  <c r="DM142" i="6"/>
  <c r="DM252" i="6"/>
  <c r="DM127" i="6"/>
  <c r="DM182" i="6"/>
  <c r="DM134" i="6"/>
  <c r="DM146" i="6"/>
  <c r="DM157" i="6"/>
  <c r="DM76" i="6"/>
  <c r="DM68" i="6"/>
  <c r="DM28" i="6"/>
  <c r="DM23" i="6"/>
  <c r="DM94" i="6"/>
  <c r="DM38" i="6"/>
  <c r="DM193" i="6"/>
  <c r="DM214" i="6"/>
  <c r="DM187" i="6"/>
  <c r="DM183" i="6"/>
  <c r="DM186" i="6"/>
  <c r="DM129" i="6"/>
  <c r="DM25" i="6"/>
  <c r="DM96" i="6"/>
  <c r="DM40" i="6"/>
  <c r="DM97" i="6"/>
  <c r="DM204" i="6"/>
  <c r="DM220" i="6"/>
  <c r="DM15" i="6"/>
  <c r="DM103" i="6"/>
  <c r="DM83" i="6"/>
  <c r="DM74" i="6"/>
  <c r="DM176" i="6"/>
  <c r="DM144" i="6"/>
  <c r="DM60" i="6"/>
  <c r="DM64" i="6"/>
  <c r="DM35" i="6"/>
  <c r="DM46" i="6"/>
  <c r="B56" i="31"/>
  <c r="DM71" i="6"/>
  <c r="DM26" i="6"/>
  <c r="DM22" i="6"/>
  <c r="DM21" i="6"/>
  <c r="DM106" i="6"/>
  <c r="DM145" i="6"/>
  <c r="DM199" i="6"/>
  <c r="DM194" i="6"/>
  <c r="DM221" i="6"/>
  <c r="DM147" i="6"/>
  <c r="DM247" i="6"/>
  <c r="DM135" i="6"/>
  <c r="DM195" i="6"/>
  <c r="DM158" i="6"/>
  <c r="DM246" i="6"/>
  <c r="DM139" i="6"/>
  <c r="DM168" i="6"/>
  <c r="DM207" i="6"/>
  <c r="DM13" i="6"/>
  <c r="DM75" i="6"/>
  <c r="DM54" i="6"/>
  <c r="DM177" i="6"/>
  <c r="DM235" i="6"/>
  <c r="DM112" i="6"/>
  <c r="DM227" i="6"/>
  <c r="DM92" i="6"/>
  <c r="DM78" i="6"/>
  <c r="DM57" i="6"/>
  <c r="DM98" i="6"/>
  <c r="DM61" i="6"/>
  <c r="DM242" i="6"/>
  <c r="DM212" i="6"/>
  <c r="DM143" i="6"/>
  <c r="DM126" i="6"/>
  <c r="DM169" i="6"/>
  <c r="DM163" i="6"/>
  <c r="DM173" i="6"/>
  <c r="DM109" i="6"/>
  <c r="DM114" i="6"/>
  <c r="DM128" i="6"/>
  <c r="DM254" i="6"/>
  <c r="DM213" i="6"/>
  <c r="DM171" i="6"/>
  <c r="DM45" i="6"/>
  <c r="DM66" i="6"/>
  <c r="DM170" i="6"/>
  <c r="DM156" i="6"/>
  <c r="DM161" i="6"/>
  <c r="DM138" i="6"/>
  <c r="DM233" i="6"/>
  <c r="DM201" i="6"/>
  <c r="DM209" i="6"/>
  <c r="DM253" i="6"/>
  <c r="DM203" i="6"/>
  <c r="B76" i="31" a="1"/>
  <c r="B76" i="31" s="1"/>
  <c r="B54" i="31"/>
  <c r="DM10" i="6"/>
  <c r="DM91" i="6"/>
  <c r="DM67" i="6"/>
  <c r="DM95" i="6"/>
  <c r="DM238" i="6"/>
  <c r="DM236" i="6"/>
  <c r="DM160" i="6"/>
  <c r="DM197" i="6"/>
  <c r="DM181" i="6"/>
  <c r="DM118" i="6"/>
  <c r="DM24" i="6"/>
  <c r="DM29" i="6"/>
  <c r="DM19" i="6"/>
  <c r="DM123" i="6"/>
  <c r="DM27" i="6"/>
  <c r="DM18" i="6"/>
  <c r="DM88" i="6"/>
  <c r="DM6" i="6"/>
  <c r="DM113" i="6"/>
  <c r="DM240" i="6"/>
  <c r="DM185" i="6"/>
  <c r="DM137" i="6"/>
  <c r="DM180" i="6"/>
  <c r="DM159" i="6"/>
  <c r="DM7" i="6"/>
  <c r="DM102" i="6"/>
  <c r="DM51" i="6"/>
  <c r="DM87" i="6"/>
  <c r="DM42" i="6"/>
  <c r="DM80" i="6"/>
  <c r="DM166" i="6"/>
  <c r="DM217" i="6"/>
  <c r="DM115" i="6"/>
  <c r="DM89" i="6"/>
  <c r="DM37" i="6"/>
  <c r="DM69" i="6"/>
  <c r="DM132" i="6"/>
  <c r="DM196" i="6"/>
  <c r="DM218" i="6"/>
  <c r="DM245" i="6"/>
  <c r="DM192" i="6"/>
  <c r="DM200" i="6"/>
  <c r="DM244" i="6"/>
  <c r="DM189" i="6"/>
  <c r="DM223" i="6"/>
  <c r="DM154" i="6"/>
  <c r="DM120" i="6"/>
  <c r="DM219" i="6"/>
  <c r="DM141" i="6"/>
  <c r="DM229" i="6"/>
  <c r="DM206" i="6"/>
  <c r="DM190" i="6"/>
  <c r="DM149" i="6"/>
  <c r="DM153" i="6"/>
  <c r="DM155" i="6"/>
  <c r="DM243" i="6"/>
  <c r="DM73" i="6"/>
  <c r="DM84" i="6"/>
  <c r="DM44" i="6"/>
  <c r="DM59" i="6"/>
  <c r="DM86" i="6"/>
  <c r="DM184" i="6"/>
  <c r="DM234" i="6"/>
  <c r="DM108" i="6"/>
  <c r="DM241" i="6"/>
  <c r="DM63" i="6"/>
  <c r="DM31" i="6"/>
  <c r="DM90" i="6"/>
  <c r="DM62" i="6"/>
  <c r="DM70" i="6"/>
  <c r="DM188" i="6"/>
  <c r="DM251" i="6"/>
  <c r="DM107" i="6"/>
  <c r="DM162" i="6"/>
  <c r="DM222" i="6"/>
  <c r="DM125" i="6"/>
  <c r="DM239" i="6"/>
  <c r="DM175" i="6"/>
  <c r="DM211" i="6"/>
  <c r="DM179" i="6"/>
  <c r="DM104" i="6"/>
  <c r="DM228" i="6"/>
  <c r="DM150" i="6"/>
  <c r="DM250" i="6"/>
  <c r="DM116" i="6"/>
  <c r="DM119" i="6"/>
  <c r="DM30" i="6"/>
  <c r="DM249" i="6"/>
  <c r="DM152" i="6"/>
  <c r="DM122" i="6"/>
  <c r="DM174" i="6"/>
  <c r="DM140" i="6"/>
  <c r="DM172" i="6"/>
  <c r="DM136" i="6"/>
  <c r="DM198" i="6"/>
  <c r="DM178" i="6"/>
  <c r="DM58" i="6"/>
  <c r="DM41" i="6"/>
  <c r="DM56" i="6"/>
  <c r="DM14" i="6"/>
  <c r="DM226" i="6"/>
  <c r="DM130" i="6"/>
  <c r="DM33" i="6"/>
  <c r="DM11" i="6"/>
  <c r="DM8" i="6"/>
  <c r="DM65" i="6"/>
  <c r="DM16" i="6"/>
  <c r="DM110" i="6"/>
  <c r="DM165" i="6"/>
  <c r="DM224" i="6"/>
  <c r="DM117" i="6"/>
  <c r="DM208" i="6"/>
  <c r="DM216" i="6"/>
  <c r="DM191" i="6"/>
  <c r="DM151" i="6"/>
  <c r="DM202" i="6"/>
  <c r="DM121" i="6"/>
  <c r="DM205" i="6"/>
  <c r="DM100" i="6"/>
  <c r="DM49" i="6"/>
  <c r="DM72" i="6"/>
  <c r="DM79" i="6"/>
  <c r="DM34" i="6"/>
  <c r="DM36" i="6"/>
  <c r="DM237" i="6"/>
  <c r="DM164" i="6"/>
  <c r="DM232" i="6"/>
  <c r="DM124" i="6"/>
  <c r="DM93" i="6"/>
  <c r="DM12" i="6"/>
  <c r="DM82" i="6"/>
  <c r="DM43" i="6"/>
  <c r="DM101" i="6"/>
  <c r="DM248" i="6"/>
  <c r="DM167" i="6"/>
  <c r="DM148" i="6"/>
  <c r="DM231" i="6"/>
  <c r="DM105" i="6"/>
  <c r="DM55" i="6"/>
  <c r="DM20" i="6"/>
  <c r="DM225" i="6"/>
  <c r="DM133" i="6"/>
  <c r="DM77" i="6"/>
  <c r="DM50" i="6"/>
  <c r="B55" i="31"/>
  <c r="B61" i="31"/>
  <c r="E6" i="34" s="1"/>
  <c r="E7" i="34" s="1"/>
  <c r="B6" i="35" s="1"/>
  <c r="B19" i="3"/>
  <c r="CL115" i="6" l="1"/>
  <c r="CM115" i="6" s="1"/>
  <c r="CN21" i="6"/>
  <c r="CM212" i="6"/>
  <c r="CL192" i="6"/>
  <c r="CM192" i="6" s="1"/>
  <c r="CN77" i="6"/>
  <c r="CH77" i="6"/>
  <c r="CN66" i="6"/>
  <c r="CO66" i="6" s="1"/>
  <c r="CP66" i="6" s="1"/>
  <c r="CH66" i="6"/>
  <c r="CN249" i="6"/>
  <c r="CO249" i="6" s="1"/>
  <c r="CH242" i="6"/>
  <c r="CP110" i="6"/>
  <c r="CM218" i="6"/>
  <c r="CN218" i="6" s="1"/>
  <c r="B77" i="31"/>
  <c r="B44" i="31" s="1"/>
  <c r="CH250" i="6"/>
  <c r="CM254" i="6"/>
  <c r="CH254" i="6" s="1"/>
  <c r="DH121" i="6"/>
  <c r="DG121" i="6"/>
  <c r="DI121" i="6" s="1"/>
  <c r="DG199" i="6"/>
  <c r="DH199" i="6"/>
  <c r="DH98" i="6"/>
  <c r="DG98" i="6"/>
  <c r="DG85" i="6"/>
  <c r="DI85" i="6" s="1"/>
  <c r="DH85" i="6"/>
  <c r="DH92" i="6"/>
  <c r="DG92" i="6"/>
  <c r="DG64" i="6"/>
  <c r="DH64" i="6"/>
  <c r="DG88" i="6"/>
  <c r="DH88" i="6"/>
  <c r="DG207" i="6"/>
  <c r="DI207" i="6" s="1"/>
  <c r="DH207" i="6"/>
  <c r="DH116" i="6"/>
  <c r="DG116" i="6"/>
  <c r="DI116" i="6" s="1"/>
  <c r="DG201" i="6"/>
  <c r="DH201" i="6"/>
  <c r="DG185" i="6"/>
  <c r="DH185" i="6"/>
  <c r="DG247" i="6"/>
  <c r="DH247" i="6"/>
  <c r="DG223" i="6"/>
  <c r="DH223" i="6"/>
  <c r="DG183" i="6"/>
  <c r="DH183" i="6"/>
  <c r="DG188" i="6"/>
  <c r="DI188" i="6" s="1"/>
  <c r="DH188" i="6"/>
  <c r="DG63" i="6"/>
  <c r="DI63" i="6" s="1"/>
  <c r="DH63" i="6"/>
  <c r="DG70" i="6"/>
  <c r="DH70" i="6"/>
  <c r="DG65" i="6"/>
  <c r="DH65" i="6"/>
  <c r="DH97" i="6"/>
  <c r="DG97" i="6"/>
  <c r="DH105" i="6"/>
  <c r="DG105" i="6"/>
  <c r="DG229" i="6"/>
  <c r="DH229" i="6"/>
  <c r="DH124" i="6"/>
  <c r="DG124" i="6"/>
  <c r="DG208" i="6"/>
  <c r="DH208" i="6"/>
  <c r="DH106" i="6"/>
  <c r="DG106" i="6"/>
  <c r="DG71" i="6"/>
  <c r="DJ71" i="6" s="1"/>
  <c r="DH71" i="6"/>
  <c r="DG13" i="6"/>
  <c r="DI13" i="6" s="1"/>
  <c r="DH13" i="6"/>
  <c r="DH96" i="6"/>
  <c r="DG96" i="6"/>
  <c r="DH118" i="6"/>
  <c r="DG118" i="6"/>
  <c r="DG198" i="6"/>
  <c r="DI198" i="6" s="1"/>
  <c r="DH198" i="6"/>
  <c r="DG195" i="6"/>
  <c r="DH195" i="6"/>
  <c r="DG230" i="6"/>
  <c r="DI230" i="6" s="1"/>
  <c r="DH230" i="6"/>
  <c r="DH111" i="6"/>
  <c r="DG111" i="6"/>
  <c r="DG192" i="6"/>
  <c r="DH192" i="6"/>
  <c r="DG245" i="6"/>
  <c r="DH245" i="6"/>
  <c r="DG236" i="6"/>
  <c r="DH236" i="6"/>
  <c r="DG170" i="6"/>
  <c r="DI170" i="6" s="1"/>
  <c r="DH170" i="6"/>
  <c r="DG217" i="6"/>
  <c r="DH217" i="6"/>
  <c r="DG225" i="6"/>
  <c r="DH225" i="6"/>
  <c r="DH59" i="6"/>
  <c r="DG243" i="6"/>
  <c r="DH243" i="6"/>
  <c r="DG181" i="6"/>
  <c r="DH181" i="6"/>
  <c r="DH231" i="6"/>
  <c r="DH113" i="6"/>
  <c r="DG113" i="6"/>
  <c r="DH215" i="6"/>
  <c r="DG83" i="6"/>
  <c r="DH83" i="6"/>
  <c r="DG86" i="6"/>
  <c r="DH86" i="6"/>
  <c r="DH91" i="6"/>
  <c r="DG91" i="6"/>
  <c r="DJ91" i="6" s="1"/>
  <c r="DH66" i="6"/>
  <c r="DG103" i="6"/>
  <c r="DJ103" i="6" s="1"/>
  <c r="DG77" i="6"/>
  <c r="DH77" i="6"/>
  <c r="DG69" i="6"/>
  <c r="DH69" i="6"/>
  <c r="DG25" i="6"/>
  <c r="DH25" i="6"/>
  <c r="DG17" i="6"/>
  <c r="DH17" i="6"/>
  <c r="DG81" i="6"/>
  <c r="DH81" i="6"/>
  <c r="DG241" i="6"/>
  <c r="DH241" i="6"/>
  <c r="DG213" i="6"/>
  <c r="DH213" i="6"/>
  <c r="DG182" i="6"/>
  <c r="DH182" i="6"/>
  <c r="DG252" i="6"/>
  <c r="DH252" i="6"/>
  <c r="DG209" i="6"/>
  <c r="DH209" i="6"/>
  <c r="DG216" i="6"/>
  <c r="DH216" i="6"/>
  <c r="DG210" i="6"/>
  <c r="DH210" i="6"/>
  <c r="DH122" i="6"/>
  <c r="DG122" i="6"/>
  <c r="DH109" i="6"/>
  <c r="DG109" i="6"/>
  <c r="DG248" i="6"/>
  <c r="DH248" i="6"/>
  <c r="DG220" i="6"/>
  <c r="DH220" i="6"/>
  <c r="DH117" i="6"/>
  <c r="DG117" i="6"/>
  <c r="DG187" i="6"/>
  <c r="DH187" i="6"/>
  <c r="DG212" i="6"/>
  <c r="DH212" i="6"/>
  <c r="DH110" i="6"/>
  <c r="DG110" i="6"/>
  <c r="DG242" i="6"/>
  <c r="DH242" i="6"/>
  <c r="DG5" i="6"/>
  <c r="DI5" i="6" s="1"/>
  <c r="DH5" i="6"/>
  <c r="DG12" i="6"/>
  <c r="DG16" i="6"/>
  <c r="DH119" i="6"/>
  <c r="DG228" i="6"/>
  <c r="DI228" i="6" s="1"/>
  <c r="DG160" i="6"/>
  <c r="DH112" i="6"/>
  <c r="DG251" i="6"/>
  <c r="DH94" i="6"/>
  <c r="DG78" i="6"/>
  <c r="DG79" i="6"/>
  <c r="DG31" i="6"/>
  <c r="DG62" i="6"/>
  <c r="DH102" i="6"/>
  <c r="DG21" i="6"/>
  <c r="DI21" i="6" s="1"/>
  <c r="DG26" i="6"/>
  <c r="DI26" i="6" s="1"/>
  <c r="DG11" i="6"/>
  <c r="DG18" i="6"/>
  <c r="DG19" i="6"/>
  <c r="DG9" i="6"/>
  <c r="DI9" i="6" s="1"/>
  <c r="DG72" i="6"/>
  <c r="DG24" i="6"/>
  <c r="DG76" i="6"/>
  <c r="DI76" i="6" s="1"/>
  <c r="DG7" i="6"/>
  <c r="DJ7" i="6" s="1"/>
  <c r="DG73" i="6"/>
  <c r="DG45" i="6"/>
  <c r="DG171" i="6"/>
  <c r="DG203" i="6"/>
  <c r="DG190" i="6"/>
  <c r="DG250" i="6"/>
  <c r="DI250" i="6" s="1"/>
  <c r="DG246" i="6"/>
  <c r="DI246" i="6" s="1"/>
  <c r="DH127" i="6"/>
  <c r="DG180" i="6"/>
  <c r="DH108" i="6"/>
  <c r="DG191" i="6"/>
  <c r="DH104" i="6"/>
  <c r="DH123" i="6"/>
  <c r="DG186" i="6"/>
  <c r="DG232" i="6"/>
  <c r="DI232" i="6" s="1"/>
  <c r="DG179" i="6"/>
  <c r="DG148" i="6"/>
  <c r="DI148" i="6" s="1"/>
  <c r="DG240" i="6"/>
  <c r="DI240" i="6" s="1"/>
  <c r="DG244" i="6"/>
  <c r="DG167" i="6"/>
  <c r="DG194" i="6"/>
  <c r="DJ194" i="6" s="1"/>
  <c r="DG152" i="6"/>
  <c r="DG173" i="6"/>
  <c r="DG222" i="6"/>
  <c r="DH133" i="6"/>
  <c r="DH107" i="6"/>
  <c r="DG214" i="6"/>
  <c r="DG237" i="6"/>
  <c r="DG176" i="6"/>
  <c r="DG29" i="6"/>
  <c r="DG84" i="6"/>
  <c r="DI84" i="6" s="1"/>
  <c r="DG41" i="6"/>
  <c r="DG206" i="6"/>
  <c r="DG158" i="6"/>
  <c r="DG74" i="6"/>
  <c r="DG67" i="6"/>
  <c r="DG90" i="6"/>
  <c r="DH95" i="6"/>
  <c r="DG75" i="6"/>
  <c r="DJ75" i="6" s="1"/>
  <c r="DG82" i="6"/>
  <c r="DG14" i="6"/>
  <c r="DI14" i="6" s="1"/>
  <c r="DG15" i="6"/>
  <c r="DG10" i="6"/>
  <c r="DI10" i="6" s="1"/>
  <c r="DG44" i="6"/>
  <c r="DG61" i="6"/>
  <c r="DH93" i="6"/>
  <c r="DH101" i="6"/>
  <c r="DG178" i="6"/>
  <c r="DG168" i="6"/>
  <c r="DI168" i="6" s="1"/>
  <c r="DG197" i="6"/>
  <c r="DH120" i="6"/>
  <c r="DG189" i="6"/>
  <c r="DG218" i="6"/>
  <c r="DG204" i="6"/>
  <c r="DG166" i="6"/>
  <c r="DG43" i="6"/>
  <c r="DG59" i="6"/>
  <c r="DI59" i="6" s="1"/>
  <c r="DG36" i="6"/>
  <c r="DG231" i="6"/>
  <c r="DI231" i="6" s="1"/>
  <c r="DG239" i="6"/>
  <c r="DH125" i="6"/>
  <c r="DG169" i="6"/>
  <c r="DG60" i="6"/>
  <c r="DH99" i="6"/>
  <c r="DG46" i="6"/>
  <c r="DH103" i="6"/>
  <c r="DG27" i="6"/>
  <c r="DG22" i="6"/>
  <c r="DG28" i="6"/>
  <c r="DI28" i="6" s="1"/>
  <c r="DG6" i="6"/>
  <c r="DG68" i="6"/>
  <c r="DG52" i="6"/>
  <c r="DH129" i="6"/>
  <c r="DG202" i="6"/>
  <c r="DG227" i="6"/>
  <c r="DG219" i="6"/>
  <c r="DG144" i="6"/>
  <c r="DG147" i="6"/>
  <c r="DG138" i="6"/>
  <c r="DI138" i="6" s="1"/>
  <c r="DG175" i="6"/>
  <c r="DG234" i="6"/>
  <c r="DJ234" i="6" s="1"/>
  <c r="DG249" i="6"/>
  <c r="DG224" i="6"/>
  <c r="DJ224" i="6" s="1"/>
  <c r="DG193" i="6"/>
  <c r="DG35" i="6"/>
  <c r="DJ35" i="6" s="1"/>
  <c r="DH35" i="6"/>
  <c r="DG56" i="6"/>
  <c r="DJ56" i="6" s="1"/>
  <c r="DH56" i="6"/>
  <c r="DJ159" i="6"/>
  <c r="DH134" i="6"/>
  <c r="DG134" i="6"/>
  <c r="DJ134" i="6" s="1"/>
  <c r="DG50" i="6"/>
  <c r="DJ50" i="6" s="1"/>
  <c r="DH50" i="6"/>
  <c r="DG53" i="6"/>
  <c r="DH53" i="6"/>
  <c r="DG57" i="6"/>
  <c r="DJ57" i="6" s="1"/>
  <c r="DH57" i="6"/>
  <c r="DJ155" i="6"/>
  <c r="DG149" i="6"/>
  <c r="DJ149" i="6" s="1"/>
  <c r="DH149" i="6"/>
  <c r="DG139" i="6"/>
  <c r="DH139" i="6"/>
  <c r="DG150" i="6"/>
  <c r="DJ150" i="6" s="1"/>
  <c r="DH150" i="6"/>
  <c r="DG142" i="6"/>
  <c r="DH142" i="6"/>
  <c r="DH135" i="6"/>
  <c r="DG135" i="6"/>
  <c r="DG164" i="6"/>
  <c r="DJ164" i="6" s="1"/>
  <c r="DH164" i="6"/>
  <c r="DI162" i="6"/>
  <c r="DG30" i="6"/>
  <c r="DH30" i="6"/>
  <c r="DG54" i="6"/>
  <c r="DJ54" i="6" s="1"/>
  <c r="DH54" i="6"/>
  <c r="DG157" i="6"/>
  <c r="DJ157" i="6" s="1"/>
  <c r="DH157" i="6"/>
  <c r="DG146" i="6"/>
  <c r="DH146" i="6"/>
  <c r="DJ153" i="6"/>
  <c r="DG141" i="6"/>
  <c r="DI141" i="6" s="1"/>
  <c r="DH141" i="6"/>
  <c r="DJ140" i="6"/>
  <c r="DG161" i="6"/>
  <c r="DH161" i="6"/>
  <c r="DG156" i="6"/>
  <c r="DH156" i="6"/>
  <c r="DG145" i="6"/>
  <c r="DH145" i="6"/>
  <c r="DG165" i="6"/>
  <c r="DH165" i="6"/>
  <c r="DH130" i="6"/>
  <c r="DG130" i="6"/>
  <c r="DG51" i="6"/>
  <c r="DH51" i="6"/>
  <c r="DG136" i="6"/>
  <c r="DH136" i="6"/>
  <c r="DG172" i="6"/>
  <c r="DH172" i="6"/>
  <c r="DH40" i="6"/>
  <c r="DG58" i="6"/>
  <c r="DI58" i="6" s="1"/>
  <c r="DH58" i="6"/>
  <c r="DG42" i="6"/>
  <c r="DH42" i="6"/>
  <c r="DG48" i="6"/>
  <c r="DH48" i="6"/>
  <c r="DG47" i="6"/>
  <c r="DI47" i="6" s="1"/>
  <c r="DH47" i="6"/>
  <c r="DG38" i="6"/>
  <c r="DJ38" i="6" s="1"/>
  <c r="DH38" i="6"/>
  <c r="DG34" i="6"/>
  <c r="DH34" i="6"/>
  <c r="DG55" i="6"/>
  <c r="DI55" i="6" s="1"/>
  <c r="DH55" i="6"/>
  <c r="DG32" i="6"/>
  <c r="DI32" i="6" s="1"/>
  <c r="DH32" i="6"/>
  <c r="DG151" i="6"/>
  <c r="DI151" i="6" s="1"/>
  <c r="DH151" i="6"/>
  <c r="DG154" i="6"/>
  <c r="DI154" i="6" s="1"/>
  <c r="DH154" i="6"/>
  <c r="DH174" i="6"/>
  <c r="DG177" i="6"/>
  <c r="DH177" i="6"/>
  <c r="DG33" i="6"/>
  <c r="DH33" i="6"/>
  <c r="DH159" i="6"/>
  <c r="DH228" i="6"/>
  <c r="DH26" i="6"/>
  <c r="DH9" i="6"/>
  <c r="DH76" i="6"/>
  <c r="DH155" i="6"/>
  <c r="DH250" i="6"/>
  <c r="DH246" i="6"/>
  <c r="DH240" i="6"/>
  <c r="DH162" i="6"/>
  <c r="DG126" i="6"/>
  <c r="DI126" i="6" s="1"/>
  <c r="DH10" i="6"/>
  <c r="DG93" i="6"/>
  <c r="DI93" i="6" s="1"/>
  <c r="DH153" i="6"/>
  <c r="DH168" i="6"/>
  <c r="DG120" i="6"/>
  <c r="DI120" i="6" s="1"/>
  <c r="DH140" i="6"/>
  <c r="DG233" i="6"/>
  <c r="DI233" i="6" s="1"/>
  <c r="DG200" i="6"/>
  <c r="DG184" i="6"/>
  <c r="DI184" i="6" s="1"/>
  <c r="DH115" i="6"/>
  <c r="DH132" i="6"/>
  <c r="DG39" i="6"/>
  <c r="DG49" i="6"/>
  <c r="DJ49" i="6" s="1"/>
  <c r="DG254" i="6"/>
  <c r="DG211" i="6"/>
  <c r="DI211" i="6" s="1"/>
  <c r="DG215" i="6"/>
  <c r="DJ215" i="6" s="1"/>
  <c r="DH131" i="6"/>
  <c r="DG238" i="6"/>
  <c r="DG40" i="6"/>
  <c r="DI40" i="6" s="1"/>
  <c r="DG87" i="6"/>
  <c r="DG66" i="6"/>
  <c r="DJ66" i="6" s="1"/>
  <c r="DG8" i="6"/>
  <c r="DJ8" i="6" s="1"/>
  <c r="DG20" i="6"/>
  <c r="DI20" i="6" s="1"/>
  <c r="DG23" i="6"/>
  <c r="DG89" i="6"/>
  <c r="DG37" i="6"/>
  <c r="DG80" i="6"/>
  <c r="DH100" i="6"/>
  <c r="DG205" i="6"/>
  <c r="DI205" i="6" s="1"/>
  <c r="DG253" i="6"/>
  <c r="DI253" i="6" s="1"/>
  <c r="DH128" i="6"/>
  <c r="DG137" i="6"/>
  <c r="DI137" i="6" s="1"/>
  <c r="DH114" i="6"/>
  <c r="DG174" i="6"/>
  <c r="DI174" i="6" s="1"/>
  <c r="DG221" i="6"/>
  <c r="DI221" i="6" s="1"/>
  <c r="DG226" i="6"/>
  <c r="DG163" i="6"/>
  <c r="DI163" i="6" s="1"/>
  <c r="DG235" i="6"/>
  <c r="DG196" i="6"/>
  <c r="DI196" i="6" s="1"/>
  <c r="DG143" i="6"/>
  <c r="CN170" i="6"/>
  <c r="CH170" i="6"/>
  <c r="CM244" i="6"/>
  <c r="CH244" i="6" s="1"/>
  <c r="CH110" i="6"/>
  <c r="CH76" i="6"/>
  <c r="CH184" i="6"/>
  <c r="CN102" i="6"/>
  <c r="CO102" i="6" s="1"/>
  <c r="CH72" i="6"/>
  <c r="CO61" i="6"/>
  <c r="CP61" i="6" s="1"/>
  <c r="CH48" i="6"/>
  <c r="CN196" i="6"/>
  <c r="CH196" i="6"/>
  <c r="CH92" i="6"/>
  <c r="CH80" i="6"/>
  <c r="CH139" i="6"/>
  <c r="CN74" i="6"/>
  <c r="CO74" i="6" s="1"/>
  <c r="CP200" i="6"/>
  <c r="CQ200" i="6" s="1"/>
  <c r="CR200" i="6" s="1"/>
  <c r="CH214" i="6"/>
  <c r="CM240" i="6"/>
  <c r="CN240" i="6" s="1"/>
  <c r="CO77" i="6"/>
  <c r="CP77" i="6" s="1"/>
  <c r="CQ77" i="6" s="1"/>
  <c r="CR77" i="6" s="1"/>
  <c r="CH60" i="6"/>
  <c r="CN60" i="6"/>
  <c r="CO60" i="6" s="1"/>
  <c r="CN167" i="6"/>
  <c r="CO167" i="6" s="1"/>
  <c r="CH167" i="6"/>
  <c r="CN23" i="6"/>
  <c r="CH23" i="6"/>
  <c r="CH103" i="6"/>
  <c r="CH108" i="6"/>
  <c r="CH107" i="6"/>
  <c r="CN75" i="6"/>
  <c r="CO75" i="6" s="1"/>
  <c r="CN239" i="6"/>
  <c r="CO239" i="6" s="1"/>
  <c r="CP239" i="6" s="1"/>
  <c r="CQ239" i="6" s="1"/>
  <c r="CM155" i="6"/>
  <c r="CN155" i="6" s="1"/>
  <c r="CO155" i="6" s="1"/>
  <c r="CN138" i="6"/>
  <c r="CO138" i="6" s="1"/>
  <c r="CP138" i="6" s="1"/>
  <c r="CN154" i="6"/>
  <c r="CO154" i="6" s="1"/>
  <c r="CH154" i="6"/>
  <c r="CN17" i="6"/>
  <c r="CO17" i="6" s="1"/>
  <c r="CH17" i="6"/>
  <c r="CH144" i="6"/>
  <c r="CN144" i="6"/>
  <c r="CO144" i="6" s="1"/>
  <c r="CP144" i="6" s="1"/>
  <c r="CQ144" i="6" s="1"/>
  <c r="CN64" i="6"/>
  <c r="CH64" i="6"/>
  <c r="CN248" i="6"/>
  <c r="CO248" i="6" s="1"/>
  <c r="CH248" i="6"/>
  <c r="CN210" i="6"/>
  <c r="CO210" i="6" s="1"/>
  <c r="CH210" i="6"/>
  <c r="CM187" i="6"/>
  <c r="CH187" i="6" s="1"/>
  <c r="CM51" i="6"/>
  <c r="CN51" i="6" s="1"/>
  <c r="CO51" i="6" s="1"/>
  <c r="CP51" i="6" s="1"/>
  <c r="CN131" i="6"/>
  <c r="CO131" i="6" s="1"/>
  <c r="CH131" i="6"/>
  <c r="CH198" i="6"/>
  <c r="CH206" i="6"/>
  <c r="CH61" i="6"/>
  <c r="CN180" i="6"/>
  <c r="CO180" i="6" s="1"/>
  <c r="CH200" i="6"/>
  <c r="CO224" i="6"/>
  <c r="CP224" i="6" s="1"/>
  <c r="CQ224" i="6" s="1"/>
  <c r="CH90" i="6"/>
  <c r="CN169" i="6"/>
  <c r="CO169" i="6" s="1"/>
  <c r="CP169" i="6" s="1"/>
  <c r="CN105" i="6"/>
  <c r="CO105" i="6" s="1"/>
  <c r="CP105" i="6" s="1"/>
  <c r="CQ105" i="6" s="1"/>
  <c r="CO139" i="6"/>
  <c r="CP139" i="6" s="1"/>
  <c r="CQ139" i="6" s="1"/>
  <c r="CH191" i="6"/>
  <c r="CN181" i="6"/>
  <c r="CO181" i="6" s="1"/>
  <c r="CP181" i="6" s="1"/>
  <c r="CQ181" i="6" s="1"/>
  <c r="CN114" i="6"/>
  <c r="CO114" i="6" s="1"/>
  <c r="CP114" i="6" s="1"/>
  <c r="CO72" i="6"/>
  <c r="CP72" i="6" s="1"/>
  <c r="CO250" i="6"/>
  <c r="CP250" i="6" s="1"/>
  <c r="CQ250" i="6" s="1"/>
  <c r="CN81" i="6"/>
  <c r="CO170" i="6"/>
  <c r="CP170" i="6" s="1"/>
  <c r="CQ170" i="6" s="1"/>
  <c r="CN58" i="6"/>
  <c r="CO58" i="6" s="1"/>
  <c r="CN70" i="6"/>
  <c r="CO70" i="6" s="1"/>
  <c r="CM56" i="6"/>
  <c r="CH56" i="6" s="1"/>
  <c r="CM119" i="6"/>
  <c r="CN119" i="6" s="1"/>
  <c r="CO119" i="6" s="1"/>
  <c r="CM135" i="6"/>
  <c r="CN135" i="6" s="1"/>
  <c r="CO135" i="6" s="1"/>
  <c r="CH138" i="6"/>
  <c r="CP249" i="6"/>
  <c r="CQ249" i="6" s="1"/>
  <c r="CH24" i="6"/>
  <c r="CO64" i="6"/>
  <c r="CH252" i="6"/>
  <c r="CN252" i="6"/>
  <c r="CN238" i="6"/>
  <c r="CO238" i="6" s="1"/>
  <c r="CH238" i="6"/>
  <c r="CN166" i="6"/>
  <c r="CO166" i="6" s="1"/>
  <c r="CP166" i="6" s="1"/>
  <c r="CH166" i="6"/>
  <c r="CP102" i="6"/>
  <c r="CQ102" i="6" s="1"/>
  <c r="CR102" i="6" s="1"/>
  <c r="CS102" i="6" s="1"/>
  <c r="CT102" i="6" s="1"/>
  <c r="CO206" i="6"/>
  <c r="CP206" i="6" s="1"/>
  <c r="CN125" i="6"/>
  <c r="CH125" i="6"/>
  <c r="CN164" i="6"/>
  <c r="CO164" i="6" s="1"/>
  <c r="CP164" i="6" s="1"/>
  <c r="CH164" i="6"/>
  <c r="CH146" i="6"/>
  <c r="CH152" i="6"/>
  <c r="CP129" i="6"/>
  <c r="CQ129" i="6" s="1"/>
  <c r="CR129" i="6" s="1"/>
  <c r="CN150" i="6"/>
  <c r="CO150" i="6" s="1"/>
  <c r="CP150" i="6" s="1"/>
  <c r="CH150" i="6"/>
  <c r="CH79" i="6"/>
  <c r="CN79" i="6"/>
  <c r="CO79" i="6" s="1"/>
  <c r="CH216" i="6"/>
  <c r="CL83" i="6"/>
  <c r="CO86" i="6"/>
  <c r="CP14" i="6"/>
  <c r="CL6" i="6"/>
  <c r="CL49" i="6"/>
  <c r="CL97" i="6"/>
  <c r="CM97" i="6" s="1"/>
  <c r="CH97" i="6" s="1"/>
  <c r="CL205" i="6"/>
  <c r="CN168" i="6"/>
  <c r="CO253" i="6"/>
  <c r="CP253" i="6" s="1"/>
  <c r="CL209" i="6"/>
  <c r="CN158" i="6"/>
  <c r="CL179" i="6"/>
  <c r="CL199" i="6"/>
  <c r="CH224" i="6"/>
  <c r="CO107" i="6"/>
  <c r="CP107" i="6" s="1"/>
  <c r="CO204" i="6"/>
  <c r="CH84" i="6"/>
  <c r="CL16" i="6"/>
  <c r="CM16" i="6" s="1"/>
  <c r="CN94" i="6"/>
  <c r="CN188" i="6"/>
  <c r="CP90" i="6"/>
  <c r="CL59" i="6"/>
  <c r="CL69" i="6"/>
  <c r="CO84" i="6"/>
  <c r="CH53" i="6"/>
  <c r="CL100" i="6"/>
  <c r="CL96" i="6"/>
  <c r="CH172" i="6"/>
  <c r="CL211" i="6"/>
  <c r="CL91" i="6"/>
  <c r="CL18" i="6"/>
  <c r="CM18" i="6" s="1"/>
  <c r="CH18" i="6" s="1"/>
  <c r="CL85" i="6"/>
  <c r="CL25" i="6"/>
  <c r="CM25" i="6" s="1"/>
  <c r="CL219" i="6"/>
  <c r="CL221" i="6"/>
  <c r="CL237" i="6"/>
  <c r="CO21" i="6"/>
  <c r="CO92" i="6"/>
  <c r="CO80" i="6"/>
  <c r="CN121" i="6"/>
  <c r="CL26" i="6"/>
  <c r="CM26" i="6" s="1"/>
  <c r="CM229" i="6"/>
  <c r="CN172" i="6"/>
  <c r="CM113" i="6"/>
  <c r="CM215" i="6"/>
  <c r="CM245" i="6"/>
  <c r="CM78" i="6"/>
  <c r="CN78" i="6" s="1"/>
  <c r="CM63" i="6"/>
  <c r="CL11" i="6"/>
  <c r="CM11" i="6" s="1"/>
  <c r="CM9" i="6"/>
  <c r="CM89" i="6"/>
  <c r="CN93" i="6"/>
  <c r="CM57" i="6"/>
  <c r="CM157" i="6"/>
  <c r="CM241" i="6"/>
  <c r="CM178" i="6"/>
  <c r="CN178" i="6" s="1"/>
  <c r="CL149" i="6"/>
  <c r="CM182" i="6"/>
  <c r="CM246" i="6"/>
  <c r="CL127" i="6"/>
  <c r="CM151" i="6"/>
  <c r="CO191" i="6"/>
  <c r="CN142" i="6"/>
  <c r="CM123" i="6"/>
  <c r="CL148" i="6"/>
  <c r="CM189" i="6"/>
  <c r="CH175" i="6"/>
  <c r="CH183" i="6"/>
  <c r="CL220" i="6"/>
  <c r="CL163" i="6"/>
  <c r="CL236" i="6"/>
  <c r="CM236" i="6" s="1"/>
  <c r="CH236" i="6" s="1"/>
  <c r="CO214" i="6"/>
  <c r="CM193" i="6"/>
  <c r="CM54" i="6"/>
  <c r="CQ66" i="6"/>
  <c r="CN254" i="6"/>
  <c r="CO254" i="6" s="1"/>
  <c r="CP254" i="6" s="1"/>
  <c r="CM161" i="6"/>
  <c r="CO48" i="6"/>
  <c r="CP48" i="6" s="1"/>
  <c r="CQ48" i="6" s="1"/>
  <c r="CP75" i="6"/>
  <c r="CL82" i="6"/>
  <c r="CL15" i="6"/>
  <c r="CM20" i="6"/>
  <c r="CN24" i="6"/>
  <c r="CH181" i="6"/>
  <c r="CM104" i="6"/>
  <c r="CN104" i="6" s="1"/>
  <c r="CN137" i="6"/>
  <c r="CH114" i="6"/>
  <c r="CM147" i="6"/>
  <c r="CN109" i="6"/>
  <c r="CO109" i="6" s="1"/>
  <c r="CM251" i="6"/>
  <c r="CN251" i="6" s="1"/>
  <c r="CM190" i="6"/>
  <c r="CN190" i="6" s="1"/>
  <c r="CH218" i="6"/>
  <c r="CS126" i="6"/>
  <c r="CH126" i="6"/>
  <c r="CH51" i="6"/>
  <c r="CL5" i="6"/>
  <c r="CP17" i="6"/>
  <c r="CQ17" i="6" s="1"/>
  <c r="CM171" i="6"/>
  <c r="CM124" i="6"/>
  <c r="CN216" i="6"/>
  <c r="CL160" i="6"/>
  <c r="CL162" i="6"/>
  <c r="CN235" i="6"/>
  <c r="CO235" i="6" s="1"/>
  <c r="CM143" i="6"/>
  <c r="CM177" i="6"/>
  <c r="CL225" i="6"/>
  <c r="CQ110" i="6"/>
  <c r="CP242" i="6"/>
  <c r="CQ242" i="6" s="1"/>
  <c r="CM87" i="6"/>
  <c r="CH87" i="6" s="1"/>
  <c r="CL55" i="6"/>
  <c r="CM55" i="6" s="1"/>
  <c r="CH55" i="6" s="1"/>
  <c r="CM136" i="6"/>
  <c r="CH136" i="6" s="1"/>
  <c r="CM185" i="6"/>
  <c r="CL12" i="6"/>
  <c r="CL120" i="6"/>
  <c r="CM120" i="6" s="1"/>
  <c r="CL8" i="6"/>
  <c r="CO103" i="6"/>
  <c r="CQ76" i="6"/>
  <c r="CO198" i="6"/>
  <c r="CP167" i="6"/>
  <c r="CN99" i="6"/>
  <c r="CL67" i="6"/>
  <c r="CL13" i="6"/>
  <c r="CO53" i="6"/>
  <c r="CL88" i="6"/>
  <c r="CL116" i="6"/>
  <c r="CM116" i="6" s="1"/>
  <c r="CL227" i="6"/>
  <c r="CM227" i="6" s="1"/>
  <c r="CL231" i="6"/>
  <c r="CM231" i="6" s="1"/>
  <c r="CH231" i="6" s="1"/>
  <c r="CL112" i="6"/>
  <c r="CM112" i="6" s="1"/>
  <c r="CH112" i="6" s="1"/>
  <c r="CL132" i="6"/>
  <c r="CL95" i="6"/>
  <c r="CL22" i="6"/>
  <c r="CL243" i="6"/>
  <c r="CL118" i="6"/>
  <c r="CL213" i="6"/>
  <c r="CL134" i="6"/>
  <c r="CM134" i="6" s="1"/>
  <c r="CH134" i="6" s="1"/>
  <c r="CL128" i="6"/>
  <c r="CL197" i="6"/>
  <c r="CL247" i="6"/>
  <c r="CL223" i="6"/>
  <c r="CL173" i="6"/>
  <c r="CO108" i="6"/>
  <c r="CL195" i="6"/>
  <c r="CL233" i="6"/>
  <c r="CP184" i="6"/>
  <c r="CL52" i="6"/>
  <c r="CM141" i="6"/>
  <c r="CL232" i="6"/>
  <c r="CM232" i="6" s="1"/>
  <c r="CM122" i="6"/>
  <c r="CM194" i="6"/>
  <c r="CN194" i="6" s="1"/>
  <c r="CO194" i="6" s="1"/>
  <c r="CP194" i="6" s="1"/>
  <c r="CM234" i="6"/>
  <c r="CM222" i="6"/>
  <c r="CM106" i="6"/>
  <c r="CM50" i="6"/>
  <c r="CM62" i="6"/>
  <c r="CN62" i="6" s="1"/>
  <c r="CM10" i="6"/>
  <c r="CM19" i="6"/>
  <c r="CM65" i="6"/>
  <c r="CM68" i="6"/>
  <c r="CM101" i="6"/>
  <c r="CL73" i="6"/>
  <c r="CM207" i="6"/>
  <c r="CN146" i="6"/>
  <c r="CN203" i="6"/>
  <c r="CO203" i="6" s="1"/>
  <c r="CP203" i="6" s="1"/>
  <c r="CL153" i="6"/>
  <c r="CL228" i="6"/>
  <c r="CM201" i="6"/>
  <c r="CM186" i="6"/>
  <c r="CL230" i="6"/>
  <c r="CM230" i="6" s="1"/>
  <c r="CH230" i="6" s="1"/>
  <c r="CL174" i="6"/>
  <c r="CO175" i="6"/>
  <c r="CO183" i="6"/>
  <c r="CL111" i="6"/>
  <c r="CL208" i="6"/>
  <c r="CM208" i="6" s="1"/>
  <c r="CN152" i="6"/>
  <c r="CL156" i="6"/>
  <c r="CM156" i="6" s="1"/>
  <c r="CH156" i="6" s="1"/>
  <c r="CL145" i="6"/>
  <c r="CL217" i="6"/>
  <c r="CL98" i="6"/>
  <c r="CO81" i="6"/>
  <c r="CP81" i="6" s="1"/>
  <c r="CL7" i="6"/>
  <c r="CM202" i="6"/>
  <c r="CL140" i="6"/>
  <c r="CL226" i="6"/>
  <c r="CM176" i="6"/>
  <c r="CM71" i="6"/>
  <c r="CP155" i="6"/>
  <c r="CM159" i="6"/>
  <c r="CO196" i="6"/>
  <c r="CL117" i="6"/>
  <c r="CL133" i="6"/>
  <c r="CM165" i="6"/>
  <c r="CL130" i="6"/>
  <c r="CM130" i="6" s="1"/>
  <c r="CK37" i="6"/>
  <c r="CL37" i="6" s="1"/>
  <c r="CM37" i="6" s="1"/>
  <c r="CK45" i="6"/>
  <c r="CL45" i="6" s="1"/>
  <c r="CK31" i="6"/>
  <c r="CL31" i="6" s="1"/>
  <c r="CK41" i="6"/>
  <c r="CL41" i="6" s="1"/>
  <c r="CM41" i="6" s="1"/>
  <c r="CH41" i="6" s="1"/>
  <c r="CK35" i="6"/>
  <c r="CL35" i="6" s="1"/>
  <c r="CK42" i="6"/>
  <c r="CL42" i="6" s="1"/>
  <c r="CK47" i="6"/>
  <c r="CL47" i="6" s="1"/>
  <c r="CK43" i="6"/>
  <c r="CL43" i="6" s="1"/>
  <c r="CK32" i="6"/>
  <c r="CL32" i="6" s="1"/>
  <c r="CM32" i="6" s="1"/>
  <c r="CK29" i="6"/>
  <c r="CL29" i="6" s="1"/>
  <c r="CM29" i="6" s="1"/>
  <c r="CH29" i="6" s="1"/>
  <c r="CK44" i="6"/>
  <c r="CL44" i="6" s="1"/>
  <c r="CM44" i="6" s="1"/>
  <c r="CH44" i="6" s="1"/>
  <c r="CK40" i="6"/>
  <c r="CL40" i="6" s="1"/>
  <c r="CM40" i="6" s="1"/>
  <c r="CH40" i="6" s="1"/>
  <c r="CK38" i="6"/>
  <c r="CL38" i="6" s="1"/>
  <c r="CK46" i="6"/>
  <c r="CL46" i="6" s="1"/>
  <c r="CM46" i="6" s="1"/>
  <c r="CN46" i="6" s="1"/>
  <c r="CK34" i="6"/>
  <c r="CL34" i="6" s="1"/>
  <c r="CM34" i="6" s="1"/>
  <c r="CH34" i="6" s="1"/>
  <c r="CK30" i="6"/>
  <c r="CL30" i="6" s="1"/>
  <c r="CM30" i="6" s="1"/>
  <c r="CN30" i="6" s="1"/>
  <c r="CN27" i="6"/>
  <c r="CO27" i="6" s="1"/>
  <c r="CK28" i="6"/>
  <c r="CL28" i="6" s="1"/>
  <c r="CM28" i="6" s="1"/>
  <c r="CH28" i="6" s="1"/>
  <c r="CK36" i="6"/>
  <c r="CK33" i="6"/>
  <c r="CK39" i="6"/>
  <c r="IO40" i="6"/>
  <c r="R46" i="35"/>
  <c r="IV52" i="6"/>
  <c r="IV53" i="6"/>
  <c r="DI87" i="6"/>
  <c r="DJ202" i="6"/>
  <c r="IO119" i="6"/>
  <c r="IO182" i="6"/>
  <c r="IO85" i="6"/>
  <c r="IO113" i="6"/>
  <c r="IO200" i="6"/>
  <c r="IO247" i="6"/>
  <c r="IO246" i="6"/>
  <c r="IO72" i="6"/>
  <c r="IO125" i="6"/>
  <c r="IO106" i="6"/>
  <c r="IO86" i="6"/>
  <c r="IO43" i="6"/>
  <c r="IO57" i="6"/>
  <c r="IO116" i="6"/>
  <c r="IO177" i="6"/>
  <c r="IO166" i="6"/>
  <c r="IO213" i="6"/>
  <c r="IO104" i="6"/>
  <c r="IO152" i="6"/>
  <c r="IO53" i="6"/>
  <c r="IO168" i="6"/>
  <c r="IO155" i="6"/>
  <c r="IO102" i="6"/>
  <c r="IO225" i="6"/>
  <c r="IO62" i="6"/>
  <c r="IO132" i="6"/>
  <c r="IO153" i="6"/>
  <c r="IO159" i="6"/>
  <c r="IO154" i="6"/>
  <c r="IO224" i="6"/>
  <c r="IO253" i="6"/>
  <c r="IO71" i="6"/>
  <c r="IO194" i="6"/>
  <c r="IO90" i="6"/>
  <c r="IO81" i="6"/>
  <c r="IO70" i="6"/>
  <c r="IO217" i="6"/>
  <c r="IO226" i="6"/>
  <c r="IO158" i="6"/>
  <c r="IO93" i="6"/>
  <c r="IO209" i="6"/>
  <c r="IO232" i="6"/>
  <c r="IO129" i="6"/>
  <c r="IO197" i="6"/>
  <c r="IO79" i="6"/>
  <c r="IO148" i="6"/>
  <c r="IO244" i="6"/>
  <c r="IO50" i="6"/>
  <c r="IO241" i="6"/>
  <c r="IO101" i="6"/>
  <c r="IO202" i="6"/>
  <c r="IO128" i="6"/>
  <c r="IO73" i="6"/>
  <c r="IO59" i="6"/>
  <c r="IO135" i="6"/>
  <c r="IO76" i="6"/>
  <c r="IO140" i="6"/>
  <c r="IO188" i="6"/>
  <c r="IO55" i="6"/>
  <c r="IO44" i="6"/>
  <c r="IO149" i="6"/>
  <c r="IO175" i="6"/>
  <c r="IO112" i="6"/>
  <c r="IO139" i="6"/>
  <c r="IO141" i="6"/>
  <c r="IO52" i="6"/>
  <c r="IO230" i="6"/>
  <c r="IO160" i="6"/>
  <c r="IO169" i="6"/>
  <c r="IO245" i="6"/>
  <c r="IO99" i="6"/>
  <c r="IO249" i="6"/>
  <c r="IO126" i="6"/>
  <c r="IO84" i="6"/>
  <c r="IO180" i="6"/>
  <c r="IO183" i="6"/>
  <c r="IO98" i="6"/>
  <c r="IO87" i="6"/>
  <c r="IO250" i="6"/>
  <c r="IO195" i="6"/>
  <c r="IO186" i="6"/>
  <c r="IO48" i="6"/>
  <c r="IO46" i="6"/>
  <c r="IO214" i="6"/>
  <c r="IO171" i="6"/>
  <c r="IO69" i="6"/>
  <c r="IO212" i="6"/>
  <c r="IO215" i="6"/>
  <c r="IO237" i="6"/>
  <c r="IO80" i="6"/>
  <c r="IO111" i="6"/>
  <c r="IO117" i="6"/>
  <c r="IO45" i="6"/>
  <c r="IO231" i="6"/>
  <c r="IO219" i="6"/>
  <c r="IO178" i="6"/>
  <c r="IO228" i="6"/>
  <c r="IO109" i="6"/>
  <c r="IO163" i="6"/>
  <c r="IO233" i="6"/>
  <c r="IO92" i="6"/>
  <c r="IO176" i="6"/>
  <c r="IO64" i="6"/>
  <c r="IO75" i="6"/>
  <c r="IO229" i="6"/>
  <c r="IO91" i="6"/>
  <c r="IO124" i="6"/>
  <c r="IO157" i="6"/>
  <c r="IO142" i="6"/>
  <c r="IO107" i="6"/>
  <c r="IO222" i="6"/>
  <c r="IO94" i="6"/>
  <c r="IO60" i="6"/>
  <c r="IO238" i="6"/>
  <c r="IO95" i="6"/>
  <c r="IO136" i="6"/>
  <c r="IO41" i="6"/>
  <c r="IO185" i="6"/>
  <c r="IO114" i="6"/>
  <c r="IO103" i="6"/>
  <c r="IO193" i="6"/>
  <c r="IO42" i="6"/>
  <c r="IO47" i="6"/>
  <c r="IO227" i="6"/>
  <c r="IO172" i="6"/>
  <c r="IO161" i="6"/>
  <c r="IO65" i="6"/>
  <c r="IO115" i="6"/>
  <c r="IO133" i="6"/>
  <c r="DI61" i="6"/>
  <c r="DI181" i="6"/>
  <c r="DI65" i="6"/>
  <c r="DI122" i="6"/>
  <c r="DJ17" i="6"/>
  <c r="DJ209" i="6"/>
  <c r="DI235" i="6"/>
  <c r="DJ77" i="6"/>
  <c r="DI182" i="6"/>
  <c r="DI70" i="6"/>
  <c r="DI197" i="6"/>
  <c r="DI83" i="6"/>
  <c r="DI22" i="6"/>
  <c r="DJ69" i="6"/>
  <c r="DI213" i="6"/>
  <c r="DJ252" i="6"/>
  <c r="DJ219" i="6"/>
  <c r="DI193" i="6"/>
  <c r="DI79" i="6"/>
  <c r="DJ81" i="6"/>
  <c r="DJ180" i="6"/>
  <c r="DI95" i="6"/>
  <c r="DI192" i="6"/>
  <c r="DI92" i="6"/>
  <c r="DJ242" i="6"/>
  <c r="DI177" i="6"/>
  <c r="DJ142" i="6"/>
  <c r="DI152" i="6"/>
  <c r="DI173" i="6"/>
  <c r="DJ53" i="6"/>
  <c r="DI156" i="6"/>
  <c r="DI37" i="6"/>
  <c r="DI33" i="6"/>
  <c r="DI45" i="6"/>
  <c r="DI41" i="6"/>
  <c r="DI139" i="6"/>
  <c r="DI135" i="6"/>
  <c r="DI223" i="6"/>
  <c r="DI133" i="6"/>
  <c r="DI158" i="6"/>
  <c r="DI145" i="6"/>
  <c r="DI143" i="6"/>
  <c r="DI183" i="6"/>
  <c r="DJ162" i="6"/>
  <c r="DI244" i="6"/>
  <c r="DI194" i="6"/>
  <c r="DJ228" i="6"/>
  <c r="DJ199" i="6"/>
  <c r="DJ26" i="6"/>
  <c r="DJ85" i="6"/>
  <c r="DJ76" i="6"/>
  <c r="DJ250" i="6"/>
  <c r="DJ246" i="6"/>
  <c r="DJ10" i="6"/>
  <c r="DJ93" i="6"/>
  <c r="DJ168" i="6"/>
  <c r="DJ195" i="6"/>
  <c r="DI161" i="6"/>
  <c r="DJ161" i="6"/>
  <c r="DI239" i="6"/>
  <c r="DI48" i="6"/>
  <c r="DJ121" i="6"/>
  <c r="DJ21" i="6"/>
  <c r="DJ9" i="6"/>
  <c r="DJ207" i="6"/>
  <c r="DJ116" i="6"/>
  <c r="DJ123" i="6"/>
  <c r="DI176" i="6"/>
  <c r="DI29" i="6"/>
  <c r="DJ229" i="6"/>
  <c r="DJ208" i="6"/>
  <c r="DI146" i="6"/>
  <c r="DJ198" i="6"/>
  <c r="DJ120" i="6"/>
  <c r="DJ230" i="6"/>
  <c r="DJ184" i="6"/>
  <c r="DJ170" i="6"/>
  <c r="DJ243" i="6"/>
  <c r="DJ239" i="6"/>
  <c r="DI131" i="6"/>
  <c r="DI31" i="6"/>
  <c r="DJ31" i="6"/>
  <c r="DI35" i="6"/>
  <c r="DI160" i="6"/>
  <c r="DJ160" i="6"/>
  <c r="DI150" i="6"/>
  <c r="DI127" i="6"/>
  <c r="DJ127" i="6"/>
  <c r="DI12" i="6"/>
  <c r="DI16" i="6"/>
  <c r="DI119" i="6"/>
  <c r="DI112" i="6"/>
  <c r="DI199" i="6"/>
  <c r="DI251" i="6"/>
  <c r="DJ94" i="6"/>
  <c r="DI78" i="6"/>
  <c r="DI98" i="6"/>
  <c r="DI62" i="6"/>
  <c r="DI102" i="6"/>
  <c r="DJ11" i="6"/>
  <c r="DI18" i="6"/>
  <c r="DJ19" i="6"/>
  <c r="DI72" i="6"/>
  <c r="DI24" i="6"/>
  <c r="DJ64" i="6"/>
  <c r="DI73" i="6"/>
  <c r="DI88" i="6"/>
  <c r="DI171" i="6"/>
  <c r="DI203" i="6"/>
  <c r="DI190" i="6"/>
  <c r="DI108" i="6"/>
  <c r="DI191" i="6"/>
  <c r="DI201" i="6"/>
  <c r="DI104" i="6"/>
  <c r="DI123" i="6"/>
  <c r="DI186" i="6"/>
  <c r="DI185" i="6"/>
  <c r="DJ247" i="6"/>
  <c r="DJ107" i="6"/>
  <c r="DI178" i="6"/>
  <c r="DJ178" i="6"/>
  <c r="DI165" i="6"/>
  <c r="DJ165" i="6"/>
  <c r="DI159" i="6"/>
  <c r="DI50" i="6"/>
  <c r="DI57" i="6"/>
  <c r="DI155" i="6"/>
  <c r="DI179" i="6"/>
  <c r="DJ223" i="6"/>
  <c r="DJ240" i="6"/>
  <c r="DJ244" i="6"/>
  <c r="DJ183" i="6"/>
  <c r="DI222" i="6"/>
  <c r="DI107" i="6"/>
  <c r="DI214" i="6"/>
  <c r="DJ126" i="6"/>
  <c r="DJ237" i="6"/>
  <c r="DJ188" i="6"/>
  <c r="DJ63" i="6"/>
  <c r="DI44" i="6"/>
  <c r="DJ44" i="6"/>
  <c r="DI166" i="6"/>
  <c r="DJ166" i="6"/>
  <c r="DI97" i="6"/>
  <c r="DI105" i="6"/>
  <c r="DJ206" i="6"/>
  <c r="DI229" i="6"/>
  <c r="DI124" i="6"/>
  <c r="DI208" i="6"/>
  <c r="DJ106" i="6"/>
  <c r="DJ74" i="6"/>
  <c r="DI67" i="6"/>
  <c r="DI90" i="6"/>
  <c r="DI82" i="6"/>
  <c r="DJ15" i="6"/>
  <c r="DI101" i="6"/>
  <c r="DI96" i="6"/>
  <c r="DJ118" i="6"/>
  <c r="DI195" i="6"/>
  <c r="DJ189" i="6"/>
  <c r="DI200" i="6"/>
  <c r="DI111" i="6"/>
  <c r="DJ245" i="6"/>
  <c r="DJ236" i="6"/>
  <c r="DI218" i="6"/>
  <c r="DI204" i="6"/>
  <c r="DI115" i="6"/>
  <c r="DI217" i="6"/>
  <c r="DI225" i="6"/>
  <c r="DJ39" i="6"/>
  <c r="DJ136" i="6"/>
  <c r="DJ172" i="6"/>
  <c r="DJ238" i="6"/>
  <c r="DI238" i="6"/>
  <c r="DJ20" i="6"/>
  <c r="DJ167" i="6"/>
  <c r="DI164" i="6"/>
  <c r="DJ30" i="6"/>
  <c r="DJ105" i="6"/>
  <c r="DI54" i="6"/>
  <c r="DI157" i="6"/>
  <c r="DI153" i="6"/>
  <c r="DI140" i="6"/>
  <c r="DI130" i="6"/>
  <c r="DI132" i="6"/>
  <c r="DI51" i="6"/>
  <c r="DJ43" i="6"/>
  <c r="DI43" i="6"/>
  <c r="DJ36" i="6"/>
  <c r="DI36" i="6"/>
  <c r="DJ211" i="6"/>
  <c r="DJ113" i="6"/>
  <c r="DI113" i="6"/>
  <c r="DJ125" i="6"/>
  <c r="DI125" i="6"/>
  <c r="DJ99" i="6"/>
  <c r="DI99" i="6"/>
  <c r="DI243" i="6"/>
  <c r="DJ254" i="6"/>
  <c r="DI215" i="6"/>
  <c r="DJ169" i="6"/>
  <c r="DJ60" i="6"/>
  <c r="DJ42" i="6"/>
  <c r="DJ86" i="6"/>
  <c r="DJ34" i="6"/>
  <c r="DI91" i="6"/>
  <c r="DI66" i="6"/>
  <c r="DI103" i="6"/>
  <c r="DI23" i="6"/>
  <c r="DI129" i="6"/>
  <c r="DJ129" i="6"/>
  <c r="DI128" i="6"/>
  <c r="DJ128" i="6"/>
  <c r="DI144" i="6"/>
  <c r="DJ144" i="6"/>
  <c r="DI147" i="6"/>
  <c r="DJ147" i="6"/>
  <c r="DJ163" i="6"/>
  <c r="DI42" i="6"/>
  <c r="DI46" i="6"/>
  <c r="DI38" i="6"/>
  <c r="DI34" i="6"/>
  <c r="DJ27" i="6"/>
  <c r="DI68" i="6"/>
  <c r="DJ52" i="6"/>
  <c r="DJ241" i="6"/>
  <c r="DJ114" i="6"/>
  <c r="DJ174" i="6"/>
  <c r="DJ175" i="6"/>
  <c r="DI248" i="6"/>
  <c r="DI226" i="6"/>
  <c r="DI249" i="6"/>
  <c r="DI212" i="6"/>
  <c r="DI52" i="6"/>
  <c r="DI175" i="6"/>
  <c r="B29" i="22"/>
  <c r="B30" i="22"/>
  <c r="B29" i="31"/>
  <c r="B11" i="31"/>
  <c r="B62" i="31"/>
  <c r="B26" i="31"/>
  <c r="CO218" i="6" l="1"/>
  <c r="CP218" i="6" s="1"/>
  <c r="CQ138" i="6"/>
  <c r="CR138" i="6" s="1"/>
  <c r="CP64" i="6"/>
  <c r="CQ64" i="6" s="1"/>
  <c r="CR64" i="6" s="1"/>
  <c r="CS200" i="6"/>
  <c r="CT200" i="6" s="1"/>
  <c r="CU200" i="6" s="1"/>
  <c r="CV200" i="6" s="1"/>
  <c r="CW200" i="6" s="1"/>
  <c r="CX200" i="6" s="1"/>
  <c r="CY200" i="6" s="1"/>
  <c r="CZ200" i="6" s="1"/>
  <c r="DA200" i="6" s="1"/>
  <c r="DB200" i="6" s="1"/>
  <c r="DC200" i="6" s="1"/>
  <c r="CQ218" i="6"/>
  <c r="CP74" i="6"/>
  <c r="CQ74" i="6" s="1"/>
  <c r="DI8" i="6"/>
  <c r="CP210" i="6"/>
  <c r="CQ210" i="6" s="1"/>
  <c r="CH155" i="6"/>
  <c r="CH119" i="6"/>
  <c r="CH115" i="6"/>
  <c r="CN115" i="6"/>
  <c r="CO115" i="6" s="1"/>
  <c r="CP70" i="6"/>
  <c r="CH135" i="6"/>
  <c r="CN192" i="6"/>
  <c r="CO192" i="6" s="1"/>
  <c r="CH192" i="6"/>
  <c r="CP79" i="6"/>
  <c r="CQ79" i="6" s="1"/>
  <c r="CN212" i="6"/>
  <c r="CH212" i="6"/>
  <c r="CP238" i="6"/>
  <c r="CQ238" i="6" s="1"/>
  <c r="CO23" i="6"/>
  <c r="CP23" i="6" s="1"/>
  <c r="CQ23" i="6" s="1"/>
  <c r="CR23" i="6" s="1"/>
  <c r="CS23" i="6" s="1"/>
  <c r="CT23" i="6" s="1"/>
  <c r="CU23" i="6" s="1"/>
  <c r="CV23" i="6" s="1"/>
  <c r="CW23" i="6" s="1"/>
  <c r="CX23" i="6" s="1"/>
  <c r="CY23" i="6" s="1"/>
  <c r="CZ23" i="6" s="1"/>
  <c r="DA23" i="6" s="1"/>
  <c r="DB23" i="6" s="1"/>
  <c r="DC23" i="6" s="1"/>
  <c r="DJ28" i="6"/>
  <c r="DI71" i="6"/>
  <c r="DI149" i="6"/>
  <c r="DJ59" i="6"/>
  <c r="CO240" i="6"/>
  <c r="DJ47" i="6"/>
  <c r="CH240" i="6"/>
  <c r="CR249" i="6"/>
  <c r="CS249" i="6" s="1"/>
  <c r="CT249" i="6" s="1"/>
  <c r="CQ166" i="6"/>
  <c r="CR166" i="6" s="1"/>
  <c r="CS166" i="6" s="1"/>
  <c r="CN244" i="6"/>
  <c r="CO244" i="6" s="1"/>
  <c r="DJ40" i="6"/>
  <c r="DI49" i="6"/>
  <c r="DI56" i="6"/>
  <c r="DJ55" i="6"/>
  <c r="DJ58" i="6"/>
  <c r="DJ231" i="6"/>
  <c r="DJ205" i="6"/>
  <c r="DI252" i="6"/>
  <c r="DJ13" i="6"/>
  <c r="CM42" i="6"/>
  <c r="CH42" i="6" s="1"/>
  <c r="CU102" i="6"/>
  <c r="CV102" i="6" s="1"/>
  <c r="CW102" i="6" s="1"/>
  <c r="CX102" i="6" s="1"/>
  <c r="CY102" i="6" s="1"/>
  <c r="CZ102" i="6" s="1"/>
  <c r="DA102" i="6" s="1"/>
  <c r="DB102" i="6" s="1"/>
  <c r="DC102" i="6" s="1"/>
  <c r="CQ70" i="6"/>
  <c r="CR70" i="6" s="1"/>
  <c r="CS70" i="6" s="1"/>
  <c r="CT70" i="6" s="1"/>
  <c r="DJ233" i="6"/>
  <c r="DJ197" i="6"/>
  <c r="CM43" i="6"/>
  <c r="CH43" i="6" s="1"/>
  <c r="CP180" i="6"/>
  <c r="CQ180" i="6" s="1"/>
  <c r="CR180" i="6" s="1"/>
  <c r="CP131" i="6"/>
  <c r="CN187" i="6"/>
  <c r="DI17" i="6"/>
  <c r="DJ61" i="6"/>
  <c r="DJ87" i="6"/>
  <c r="CP58" i="6"/>
  <c r="CH120" i="6"/>
  <c r="CN120" i="6"/>
  <c r="CO120" i="6" s="1"/>
  <c r="CQ107" i="6"/>
  <c r="CQ206" i="6"/>
  <c r="CR206" i="6" s="1"/>
  <c r="CH116" i="6"/>
  <c r="CN116" i="6"/>
  <c r="CO116" i="6" s="1"/>
  <c r="CP116" i="6" s="1"/>
  <c r="CP154" i="6"/>
  <c r="CQ154" i="6" s="1"/>
  <c r="CM38" i="6"/>
  <c r="CH38" i="6" s="1"/>
  <c r="CN18" i="6"/>
  <c r="CO18" i="6" s="1"/>
  <c r="CQ150" i="6"/>
  <c r="CP60" i="6"/>
  <c r="CQ60" i="6" s="1"/>
  <c r="CR60" i="6" s="1"/>
  <c r="CN55" i="6"/>
  <c r="CO55" i="6" s="1"/>
  <c r="CN97" i="6"/>
  <c r="CO97" i="6" s="1"/>
  <c r="CQ169" i="6"/>
  <c r="CQ114" i="6"/>
  <c r="CR114" i="6" s="1"/>
  <c r="CN56" i="6"/>
  <c r="CR17" i="6"/>
  <c r="CS17" i="6" s="1"/>
  <c r="CT17" i="6" s="1"/>
  <c r="CU17" i="6" s="1"/>
  <c r="CV17" i="6" s="1"/>
  <c r="CW17" i="6" s="1"/>
  <c r="CX17" i="6" s="1"/>
  <c r="CP119" i="6"/>
  <c r="CQ119" i="6" s="1"/>
  <c r="CR119" i="6" s="1"/>
  <c r="CQ51" i="6"/>
  <c r="CR51" i="6" s="1"/>
  <c r="CS51" i="6" s="1"/>
  <c r="CT51" i="6" s="1"/>
  <c r="CM47" i="6"/>
  <c r="CH47" i="6" s="1"/>
  <c r="CR170" i="6"/>
  <c r="CS170" i="6" s="1"/>
  <c r="CN232" i="6"/>
  <c r="CH232" i="6"/>
  <c r="CN26" i="6"/>
  <c r="CO26" i="6" s="1"/>
  <c r="CP26" i="6" s="1"/>
  <c r="CQ26" i="6" s="1"/>
  <c r="CH26" i="6"/>
  <c r="CR224" i="6"/>
  <c r="CS224" i="6" s="1"/>
  <c r="CR105" i="6"/>
  <c r="CS105" i="6" s="1"/>
  <c r="CR144" i="6"/>
  <c r="CS144" i="6" s="1"/>
  <c r="CQ164" i="6"/>
  <c r="CR164" i="6" s="1"/>
  <c r="CS164" i="6" s="1"/>
  <c r="CT164" i="6" s="1"/>
  <c r="CU164" i="6" s="1"/>
  <c r="CV164" i="6" s="1"/>
  <c r="CW164" i="6" s="1"/>
  <c r="CX164" i="6" s="1"/>
  <c r="CY164" i="6" s="1"/>
  <c r="CZ164" i="6" s="1"/>
  <c r="DA164" i="6" s="1"/>
  <c r="DB164" i="6" s="1"/>
  <c r="DC164" i="6" s="1"/>
  <c r="CR139" i="6"/>
  <c r="CS139" i="6" s="1"/>
  <c r="CT139" i="6" s="1"/>
  <c r="CU139" i="6" s="1"/>
  <c r="CV139" i="6" s="1"/>
  <c r="CM117" i="6"/>
  <c r="CP196" i="6"/>
  <c r="CQ196" i="6" s="1"/>
  <c r="CR196" i="6" s="1"/>
  <c r="CQ155" i="6"/>
  <c r="CR155" i="6" s="1"/>
  <c r="CM226" i="6"/>
  <c r="CH226" i="6" s="1"/>
  <c r="CH186" i="6"/>
  <c r="CH207" i="6"/>
  <c r="CN68" i="6"/>
  <c r="CO68" i="6" s="1"/>
  <c r="CP68" i="6" s="1"/>
  <c r="CH68" i="6"/>
  <c r="CH19" i="6"/>
  <c r="CM247" i="6"/>
  <c r="CH247" i="6" s="1"/>
  <c r="CN227" i="6"/>
  <c r="CO227" i="6" s="1"/>
  <c r="CP227" i="6" s="1"/>
  <c r="CQ227" i="6" s="1"/>
  <c r="CH227" i="6"/>
  <c r="CM88" i="6"/>
  <c r="CH88" i="6" s="1"/>
  <c r="CO99" i="6"/>
  <c r="CP99" i="6" s="1"/>
  <c r="CQ99" i="6" s="1"/>
  <c r="CR99" i="6" s="1"/>
  <c r="CM8" i="6"/>
  <c r="CH8" i="6" s="1"/>
  <c r="DI219" i="6"/>
  <c r="DI202" i="6"/>
  <c r="CH165" i="6"/>
  <c r="CS138" i="6"/>
  <c r="CT138" i="6" s="1"/>
  <c r="CU138" i="6" s="1"/>
  <c r="CV138" i="6" s="1"/>
  <c r="CW138" i="6" s="1"/>
  <c r="CX138" i="6" s="1"/>
  <c r="CY138" i="6" s="1"/>
  <c r="CZ138" i="6" s="1"/>
  <c r="DA138" i="6" s="1"/>
  <c r="DB138" i="6" s="1"/>
  <c r="DC138" i="6" s="1"/>
  <c r="CH159" i="6"/>
  <c r="CN71" i="6"/>
  <c r="CO71" i="6" s="1"/>
  <c r="CH71" i="6"/>
  <c r="CN165" i="6"/>
  <c r="CH176" i="6"/>
  <c r="CN176" i="6"/>
  <c r="CM140" i="6"/>
  <c r="CN140" i="6" s="1"/>
  <c r="CO140" i="6" s="1"/>
  <c r="CP140" i="6" s="1"/>
  <c r="CQ140" i="6" s="1"/>
  <c r="CO104" i="6"/>
  <c r="CP104" i="6" s="1"/>
  <c r="CQ104" i="6" s="1"/>
  <c r="CH202" i="6"/>
  <c r="CM98" i="6"/>
  <c r="CN98" i="6" s="1"/>
  <c r="CO98" i="6" s="1"/>
  <c r="CM217" i="6"/>
  <c r="CN208" i="6"/>
  <c r="CO208" i="6" s="1"/>
  <c r="CP208" i="6" s="1"/>
  <c r="CQ208" i="6" s="1"/>
  <c r="CH208" i="6"/>
  <c r="CM111" i="6"/>
  <c r="CP175" i="6"/>
  <c r="CM174" i="6"/>
  <c r="CH174" i="6" s="1"/>
  <c r="CN201" i="6"/>
  <c r="CO201" i="6" s="1"/>
  <c r="CP201" i="6" s="1"/>
  <c r="CQ201" i="6" s="1"/>
  <c r="CH201" i="6"/>
  <c r="CQ203" i="6"/>
  <c r="CR203" i="6" s="1"/>
  <c r="CS203" i="6" s="1"/>
  <c r="CN19" i="6"/>
  <c r="CO19" i="6" s="1"/>
  <c r="CP19" i="6" s="1"/>
  <c r="CH10" i="6"/>
  <c r="CH62" i="6"/>
  <c r="CN50" i="6"/>
  <c r="CH50" i="6"/>
  <c r="CH106" i="6"/>
  <c r="CH234" i="6"/>
  <c r="CH194" i="6"/>
  <c r="CH141" i="6"/>
  <c r="CP108" i="6"/>
  <c r="CQ108" i="6" s="1"/>
  <c r="CR108" i="6" s="1"/>
  <c r="CM197" i="6"/>
  <c r="CM128" i="6"/>
  <c r="CN134" i="6"/>
  <c r="CO134" i="6" s="1"/>
  <c r="CM22" i="6"/>
  <c r="CM95" i="6"/>
  <c r="CH95" i="6" s="1"/>
  <c r="CM132" i="6"/>
  <c r="CH132" i="6" s="1"/>
  <c r="CN112" i="6"/>
  <c r="CN231" i="6"/>
  <c r="CM13" i="6"/>
  <c r="CP198" i="6"/>
  <c r="CP103" i="6"/>
  <c r="CQ103" i="6" s="1"/>
  <c r="CR103" i="6" s="1"/>
  <c r="CM12" i="6"/>
  <c r="CN12" i="6" s="1"/>
  <c r="CM233" i="6"/>
  <c r="CN185" i="6"/>
  <c r="CO185" i="6" s="1"/>
  <c r="CP185" i="6" s="1"/>
  <c r="CQ185" i="6" s="1"/>
  <c r="CH185" i="6"/>
  <c r="CO251" i="6"/>
  <c r="CP235" i="6"/>
  <c r="CN171" i="6"/>
  <c r="CO171" i="6" s="1"/>
  <c r="CP171" i="6" s="1"/>
  <c r="CH171" i="6"/>
  <c r="CM5" i="6"/>
  <c r="CT126" i="6"/>
  <c r="CU126" i="6" s="1"/>
  <c r="CV126" i="6" s="1"/>
  <c r="CN159" i="6"/>
  <c r="CO159" i="6" s="1"/>
  <c r="CH251" i="6"/>
  <c r="CO137" i="6"/>
  <c r="CN202" i="6"/>
  <c r="CM7" i="6"/>
  <c r="CH7" i="6" s="1"/>
  <c r="CS64" i="6"/>
  <c r="CT64" i="6" s="1"/>
  <c r="CO24" i="6"/>
  <c r="CH20" i="6"/>
  <c r="CM15" i="6"/>
  <c r="CM82" i="6"/>
  <c r="CN82" i="6" s="1"/>
  <c r="CO82" i="6" s="1"/>
  <c r="CP82" i="6" s="1"/>
  <c r="CH161" i="6"/>
  <c r="CQ254" i="6"/>
  <c r="CR254" i="6" s="1"/>
  <c r="CN236" i="6"/>
  <c r="CM220" i="6"/>
  <c r="CM148" i="6"/>
  <c r="CN123" i="6"/>
  <c r="CO123" i="6" s="1"/>
  <c r="CP123" i="6" s="1"/>
  <c r="CH123" i="6"/>
  <c r="CP191" i="6"/>
  <c r="CQ191" i="6" s="1"/>
  <c r="CR191" i="6" s="1"/>
  <c r="CN246" i="6"/>
  <c r="CO246" i="6" s="1"/>
  <c r="CP246" i="6" s="1"/>
  <c r="CH246" i="6"/>
  <c r="CN182" i="6"/>
  <c r="CH182" i="6"/>
  <c r="CH241" i="6"/>
  <c r="CN241" i="6"/>
  <c r="CN157" i="6"/>
  <c r="CH157" i="6"/>
  <c r="CO93" i="6"/>
  <c r="CP93" i="6" s="1"/>
  <c r="CQ93" i="6" s="1"/>
  <c r="CN89" i="6"/>
  <c r="CO89" i="6" s="1"/>
  <c r="CP89" i="6" s="1"/>
  <c r="CH89" i="6"/>
  <c r="CN9" i="6"/>
  <c r="CH9" i="6"/>
  <c r="CO78" i="6"/>
  <c r="CH78" i="6"/>
  <c r="CH245" i="6"/>
  <c r="CN245" i="6"/>
  <c r="CH215" i="6"/>
  <c r="CN215" i="6"/>
  <c r="CO121" i="6"/>
  <c r="CQ61" i="6"/>
  <c r="CR61" i="6" s="1"/>
  <c r="CP21" i="6"/>
  <c r="CM237" i="6"/>
  <c r="CM221" i="6"/>
  <c r="CN25" i="6"/>
  <c r="CH25" i="6"/>
  <c r="CM91" i="6"/>
  <c r="CN91" i="6" s="1"/>
  <c r="CO91" i="6" s="1"/>
  <c r="CM211" i="6"/>
  <c r="CM69" i="6"/>
  <c r="CQ90" i="6"/>
  <c r="DD200" i="6"/>
  <c r="IW200" i="6" s="1"/>
  <c r="CO94" i="6"/>
  <c r="CN16" i="6"/>
  <c r="CH16" i="6"/>
  <c r="CP204" i="6"/>
  <c r="CQ167" i="6"/>
  <c r="CR167" i="6" s="1"/>
  <c r="CM179" i="6"/>
  <c r="CM209" i="6"/>
  <c r="CS180" i="6"/>
  <c r="CT180" i="6" s="1"/>
  <c r="CU180" i="6" s="1"/>
  <c r="CV180" i="6" s="1"/>
  <c r="CW180" i="6" s="1"/>
  <c r="CX180" i="6" s="1"/>
  <c r="CY180" i="6" s="1"/>
  <c r="CZ180" i="6" s="1"/>
  <c r="DA180" i="6" s="1"/>
  <c r="DB180" i="6" s="1"/>
  <c r="DC180" i="6" s="1"/>
  <c r="CN136" i="6"/>
  <c r="CO168" i="6"/>
  <c r="CM205" i="6"/>
  <c r="CM6" i="6"/>
  <c r="CQ14" i="6"/>
  <c r="CM83" i="6"/>
  <c r="CO216" i="6"/>
  <c r="CN156" i="6"/>
  <c r="CO156" i="6" s="1"/>
  <c r="CO152" i="6"/>
  <c r="CP152" i="6" s="1"/>
  <c r="CN230" i="6"/>
  <c r="CO146" i="6"/>
  <c r="CP146" i="6" s="1"/>
  <c r="CN10" i="6"/>
  <c r="CN234" i="6"/>
  <c r="CO125" i="6"/>
  <c r="CP80" i="6"/>
  <c r="CR242" i="6"/>
  <c r="CO252" i="6"/>
  <c r="CN207" i="6"/>
  <c r="CQ194" i="6"/>
  <c r="CR194" i="6" s="1"/>
  <c r="CM67" i="6"/>
  <c r="CQ72" i="6"/>
  <c r="CN130" i="6"/>
  <c r="CH130" i="6"/>
  <c r="CR239" i="6"/>
  <c r="CS239" i="6" s="1"/>
  <c r="CT239" i="6" s="1"/>
  <c r="CN186" i="6"/>
  <c r="CH101" i="6"/>
  <c r="CN65" i="6"/>
  <c r="CO65" i="6" s="1"/>
  <c r="CH65" i="6"/>
  <c r="CN222" i="6"/>
  <c r="CO222" i="6" s="1"/>
  <c r="CH222" i="6"/>
  <c r="CH122" i="6"/>
  <c r="CO232" i="6"/>
  <c r="CQ184" i="6"/>
  <c r="CR184" i="6" s="1"/>
  <c r="CS184" i="6" s="1"/>
  <c r="CM195" i="6"/>
  <c r="CH195" i="6" s="1"/>
  <c r="CM173" i="6"/>
  <c r="CH173" i="6" s="1"/>
  <c r="CM223" i="6"/>
  <c r="CH223" i="6" s="1"/>
  <c r="CM213" i="6"/>
  <c r="CM118" i="6"/>
  <c r="CH118" i="6" s="1"/>
  <c r="CM243" i="6"/>
  <c r="CH243" i="6" s="1"/>
  <c r="CR110" i="6"/>
  <c r="CS110" i="6" s="1"/>
  <c r="CT110" i="6" s="1"/>
  <c r="CM225" i="6"/>
  <c r="CN177" i="6"/>
  <c r="CO177" i="6" s="1"/>
  <c r="CH177" i="6"/>
  <c r="CN143" i="6"/>
  <c r="CH143" i="6"/>
  <c r="CM162" i="6"/>
  <c r="CH162" i="6" s="1"/>
  <c r="CM160" i="6"/>
  <c r="CH160" i="6" s="1"/>
  <c r="CH124" i="6"/>
  <c r="CS77" i="6"/>
  <c r="CT77" i="6" s="1"/>
  <c r="CR79" i="6"/>
  <c r="CH190" i="6"/>
  <c r="CP248" i="6"/>
  <c r="CQ248" i="6" s="1"/>
  <c r="CR248" i="6" s="1"/>
  <c r="CS248" i="6" s="1"/>
  <c r="CT248" i="6" s="1"/>
  <c r="CU248" i="6" s="1"/>
  <c r="CV248" i="6" s="1"/>
  <c r="CW248" i="6" s="1"/>
  <c r="CX248" i="6" s="1"/>
  <c r="CY248" i="6" s="1"/>
  <c r="CZ248" i="6" s="1"/>
  <c r="DA248" i="6" s="1"/>
  <c r="DB248" i="6" s="1"/>
  <c r="DC248" i="6" s="1"/>
  <c r="CN147" i="6"/>
  <c r="CH147" i="6"/>
  <c r="CP240" i="6"/>
  <c r="CQ240" i="6" s="1"/>
  <c r="CR240" i="6" s="1"/>
  <c r="CH104" i="6"/>
  <c r="CQ75" i="6"/>
  <c r="CR75" i="6" s="1"/>
  <c r="CS75" i="6" s="1"/>
  <c r="CT75" i="6" s="1"/>
  <c r="CU75" i="6" s="1"/>
  <c r="CV75" i="6" s="1"/>
  <c r="CW75" i="6" s="1"/>
  <c r="CX75" i="6" s="1"/>
  <c r="CR48" i="6"/>
  <c r="CS48" i="6" s="1"/>
  <c r="CN54" i="6"/>
  <c r="CO54" i="6" s="1"/>
  <c r="CP54" i="6" s="1"/>
  <c r="CQ54" i="6" s="1"/>
  <c r="CH54" i="6"/>
  <c r="CN193" i="6"/>
  <c r="CO193" i="6" s="1"/>
  <c r="CP193" i="6" s="1"/>
  <c r="CH193" i="6"/>
  <c r="CP214" i="6"/>
  <c r="CQ214" i="6" s="1"/>
  <c r="CR214" i="6" s="1"/>
  <c r="CM163" i="6"/>
  <c r="CH189" i="6"/>
  <c r="CN189" i="6"/>
  <c r="CO189" i="6" s="1"/>
  <c r="CO142" i="6"/>
  <c r="CP142" i="6" s="1"/>
  <c r="CQ142" i="6" s="1"/>
  <c r="CN151" i="6"/>
  <c r="CO151" i="6" s="1"/>
  <c r="CH151" i="6"/>
  <c r="CM127" i="6"/>
  <c r="CN127" i="6" s="1"/>
  <c r="CM149" i="6"/>
  <c r="CO178" i="6"/>
  <c r="CP178" i="6" s="1"/>
  <c r="CQ178" i="6" s="1"/>
  <c r="CH178" i="6"/>
  <c r="CN57" i="6"/>
  <c r="CO57" i="6" s="1"/>
  <c r="CP57" i="6" s="1"/>
  <c r="CH57" i="6"/>
  <c r="CN11" i="6"/>
  <c r="CO11" i="6" s="1"/>
  <c r="CH11" i="6"/>
  <c r="CN63" i="6"/>
  <c r="CO63" i="6" s="1"/>
  <c r="CP63" i="6" s="1"/>
  <c r="CQ63" i="6" s="1"/>
  <c r="CH63" i="6"/>
  <c r="CN113" i="6"/>
  <c r="CH113" i="6"/>
  <c r="CH229" i="6"/>
  <c r="CN229" i="6"/>
  <c r="CO229" i="6" s="1"/>
  <c r="CP229" i="6" s="1"/>
  <c r="CM52" i="6"/>
  <c r="CM219" i="6"/>
  <c r="CM85" i="6"/>
  <c r="CH85" i="6" s="1"/>
  <c r="CM96" i="6"/>
  <c r="CM100" i="6"/>
  <c r="CP84" i="6"/>
  <c r="CQ84" i="6" s="1"/>
  <c r="CR84" i="6" s="1"/>
  <c r="CM59" i="6"/>
  <c r="CO188" i="6"/>
  <c r="CP188" i="6" s="1"/>
  <c r="CQ188" i="6" s="1"/>
  <c r="CM199" i="6"/>
  <c r="CO158" i="6"/>
  <c r="CQ253" i="6"/>
  <c r="CR76" i="6"/>
  <c r="CS76" i="6" s="1"/>
  <c r="CP92" i="6"/>
  <c r="CM49" i="6"/>
  <c r="CP86" i="6"/>
  <c r="CN87" i="6"/>
  <c r="CN124" i="6"/>
  <c r="CP109" i="6"/>
  <c r="CQ109" i="6" s="1"/>
  <c r="CN20" i="6"/>
  <c r="CN161" i="6"/>
  <c r="CS129" i="6"/>
  <c r="CM228" i="6"/>
  <c r="CM73" i="6"/>
  <c r="CO62" i="6"/>
  <c r="CP62" i="6" s="1"/>
  <c r="CN106" i="6"/>
  <c r="CN141" i="6"/>
  <c r="CP53" i="6"/>
  <c r="CM133" i="6"/>
  <c r="CH133" i="6" s="1"/>
  <c r="CP135" i="6"/>
  <c r="CR218" i="6"/>
  <c r="CO190" i="6"/>
  <c r="CR181" i="6"/>
  <c r="CQ81" i="6"/>
  <c r="CR66" i="6"/>
  <c r="CS66" i="6" s="1"/>
  <c r="CT66" i="6" s="1"/>
  <c r="CM145" i="6"/>
  <c r="CH145" i="6" s="1"/>
  <c r="CP183" i="6"/>
  <c r="CQ183" i="6" s="1"/>
  <c r="CR183" i="6" s="1"/>
  <c r="CS183" i="6" s="1"/>
  <c r="CM153" i="6"/>
  <c r="CN101" i="6"/>
  <c r="CO101" i="6" s="1"/>
  <c r="CN122" i="6"/>
  <c r="CO172" i="6"/>
  <c r="CR250" i="6"/>
  <c r="DJ171" i="6"/>
  <c r="CN37" i="6"/>
  <c r="CO37" i="6" s="1"/>
  <c r="CH37" i="6"/>
  <c r="CN32" i="6"/>
  <c r="CO32" i="6" s="1"/>
  <c r="CP32" i="6" s="1"/>
  <c r="CQ32" i="6" s="1"/>
  <c r="CH32" i="6"/>
  <c r="CH30" i="6"/>
  <c r="CH46" i="6"/>
  <c r="CN40" i="6"/>
  <c r="CO40" i="6" s="1"/>
  <c r="CN34" i="6"/>
  <c r="CO34" i="6" s="1"/>
  <c r="CP34" i="6" s="1"/>
  <c r="CQ34" i="6" s="1"/>
  <c r="CN41" i="6"/>
  <c r="CO41" i="6" s="1"/>
  <c r="CN38" i="6"/>
  <c r="CM31" i="6"/>
  <c r="CH31" i="6" s="1"/>
  <c r="CM45" i="6"/>
  <c r="CH45" i="6" s="1"/>
  <c r="CL39" i="6"/>
  <c r="CL36" i="6"/>
  <c r="CP27" i="6"/>
  <c r="CO30" i="6"/>
  <c r="CP30" i="6" s="1"/>
  <c r="CN43" i="6"/>
  <c r="CO46" i="6"/>
  <c r="CP46" i="6" s="1"/>
  <c r="CQ46" i="6" s="1"/>
  <c r="CM35" i="6"/>
  <c r="CL33" i="6"/>
  <c r="CN29" i="6"/>
  <c r="CO29" i="6" s="1"/>
  <c r="CN44" i="6"/>
  <c r="CO44" i="6" s="1"/>
  <c r="B69" i="31"/>
  <c r="CN28" i="6"/>
  <c r="DJ177" i="6"/>
  <c r="DI209" i="6"/>
  <c r="DJ151" i="6"/>
  <c r="DI81" i="6"/>
  <c r="DJ92" i="6"/>
  <c r="DJ83" i="6"/>
  <c r="DI180" i="6"/>
  <c r="DJ137" i="6"/>
  <c r="DJ122" i="6"/>
  <c r="DJ97" i="6"/>
  <c r="DJ111" i="6"/>
  <c r="DJ65" i="6"/>
  <c r="DJ79" i="6"/>
  <c r="DJ182" i="6"/>
  <c r="DI142" i="6"/>
  <c r="DJ192" i="6"/>
  <c r="DJ251" i="6"/>
  <c r="DJ190" i="6"/>
  <c r="DJ143" i="6"/>
  <c r="DI69" i="6"/>
  <c r="DJ181" i="6"/>
  <c r="DJ22" i="6"/>
  <c r="DI224" i="6"/>
  <c r="DJ95" i="6"/>
  <c r="DI77" i="6"/>
  <c r="DJ16" i="6"/>
  <c r="DJ213" i="6"/>
  <c r="DJ32" i="6"/>
  <c r="DJ152" i="6"/>
  <c r="DJ102" i="6"/>
  <c r="DJ193" i="6"/>
  <c r="DJ204" i="6"/>
  <c r="DJ133" i="6"/>
  <c r="DJ235" i="6"/>
  <c r="DJ226" i="6"/>
  <c r="DJ112" i="6"/>
  <c r="DI134" i="6"/>
  <c r="DI242" i="6"/>
  <c r="DJ45" i="6"/>
  <c r="DJ217" i="6"/>
  <c r="DJ84" i="6"/>
  <c r="DI75" i="6"/>
  <c r="DJ221" i="6"/>
  <c r="DJ124" i="6"/>
  <c r="DJ70" i="6"/>
  <c r="DJ249" i="6"/>
  <c r="DJ67" i="6"/>
  <c r="DI53" i="6"/>
  <c r="DJ253" i="6"/>
  <c r="DJ148" i="6"/>
  <c r="DI39" i="6"/>
  <c r="DJ78" i="6"/>
  <c r="DJ5" i="6"/>
  <c r="DJ201" i="6"/>
  <c r="DJ232" i="6"/>
  <c r="DJ135" i="6"/>
  <c r="DJ138" i="6"/>
  <c r="DJ37" i="6"/>
  <c r="DJ48" i="6"/>
  <c r="DJ115" i="6"/>
  <c r="DJ108" i="6"/>
  <c r="DJ203" i="6"/>
  <c r="DJ12" i="6"/>
  <c r="DJ139" i="6"/>
  <c r="DJ145" i="6"/>
  <c r="L16" i="22"/>
  <c r="B29" i="7"/>
  <c r="DJ154" i="6"/>
  <c r="DI172" i="6"/>
  <c r="DJ200" i="6"/>
  <c r="DJ72" i="6"/>
  <c r="DJ18" i="6"/>
  <c r="DJ33" i="6"/>
  <c r="DJ41" i="6"/>
  <c r="I29" i="7"/>
  <c r="DJ131" i="6"/>
  <c r="DI136" i="6"/>
  <c r="DJ218" i="6"/>
  <c r="DJ96" i="6"/>
  <c r="DJ185" i="6"/>
  <c r="DJ191" i="6"/>
  <c r="DJ73" i="6"/>
  <c r="DJ62" i="6"/>
  <c r="DJ158" i="6"/>
  <c r="DJ173" i="6"/>
  <c r="DJ156" i="6"/>
  <c r="DJ212" i="6"/>
  <c r="I16" i="22"/>
  <c r="F16" i="22"/>
  <c r="N29" i="7"/>
  <c r="H29" i="7"/>
  <c r="O16" i="22"/>
  <c r="C29" i="7"/>
  <c r="K29" i="7"/>
  <c r="F29" i="7"/>
  <c r="B16" i="22"/>
  <c r="G16" i="22"/>
  <c r="N16" i="22"/>
  <c r="C16" i="22"/>
  <c r="D29" i="7"/>
  <c r="E16" i="22"/>
  <c r="O29" i="7"/>
  <c r="G29" i="7"/>
  <c r="J29" i="7"/>
  <c r="M29" i="7"/>
  <c r="E29" i="7"/>
  <c r="L29" i="7"/>
  <c r="H16" i="22"/>
  <c r="K16" i="22"/>
  <c r="D16" i="22"/>
  <c r="J16" i="22"/>
  <c r="M16" i="22"/>
  <c r="DJ196" i="6"/>
  <c r="DJ225" i="6"/>
  <c r="DJ101" i="6"/>
  <c r="DJ14" i="6"/>
  <c r="DJ82" i="6"/>
  <c r="DJ90" i="6"/>
  <c r="DI74" i="6"/>
  <c r="DI106" i="6"/>
  <c r="DJ179" i="6"/>
  <c r="DJ186" i="6"/>
  <c r="DJ104" i="6"/>
  <c r="DJ88" i="6"/>
  <c r="DJ24" i="6"/>
  <c r="DJ98" i="6"/>
  <c r="DJ119" i="6"/>
  <c r="DI247" i="6"/>
  <c r="DI114" i="6"/>
  <c r="DI94" i="6"/>
  <c r="DJ68" i="6"/>
  <c r="DI189" i="6"/>
  <c r="DJ176" i="6"/>
  <c r="DJ146" i="6"/>
  <c r="DI19" i="6"/>
  <c r="DJ141" i="6"/>
  <c r="DJ29" i="6"/>
  <c r="DJ110" i="6"/>
  <c r="DI110" i="6"/>
  <c r="DJ187" i="6"/>
  <c r="DI187" i="6"/>
  <c r="DJ109" i="6"/>
  <c r="DI109" i="6"/>
  <c r="DJ210" i="6"/>
  <c r="DI210" i="6"/>
  <c r="DJ216" i="6"/>
  <c r="DI216" i="6"/>
  <c r="DJ227" i="6"/>
  <c r="DI227" i="6"/>
  <c r="DJ100" i="6"/>
  <c r="DI100" i="6"/>
  <c r="DJ6" i="6"/>
  <c r="DI6" i="6"/>
  <c r="DJ89" i="6"/>
  <c r="DI89" i="6"/>
  <c r="DJ23" i="6"/>
  <c r="DJ46" i="6"/>
  <c r="DI27" i="6"/>
  <c r="DI60" i="6"/>
  <c r="DI254" i="6"/>
  <c r="DI167" i="6"/>
  <c r="DJ132" i="6"/>
  <c r="DJ130" i="6"/>
  <c r="DI236" i="6"/>
  <c r="DI245" i="6"/>
  <c r="DI118" i="6"/>
  <c r="DI15" i="6"/>
  <c r="DI206" i="6"/>
  <c r="DI30" i="6"/>
  <c r="DJ222" i="6"/>
  <c r="DI7" i="6"/>
  <c r="DI64" i="6"/>
  <c r="DI11" i="6"/>
  <c r="DJ248" i="6"/>
  <c r="DJ117" i="6"/>
  <c r="DI117" i="6"/>
  <c r="DI234" i="6"/>
  <c r="DJ220" i="6"/>
  <c r="DI220" i="6"/>
  <c r="DI241" i="6"/>
  <c r="DJ80" i="6"/>
  <c r="DI80" i="6"/>
  <c r="DJ25" i="6"/>
  <c r="DI25" i="6"/>
  <c r="DI169" i="6"/>
  <c r="DI86" i="6"/>
  <c r="DJ51" i="6"/>
  <c r="DI237" i="6"/>
  <c r="DJ214" i="6"/>
  <c r="B7" i="31"/>
  <c r="B8" i="31" s="1"/>
  <c r="S22" i="7"/>
  <c r="S24" i="7"/>
  <c r="S26" i="7"/>
  <c r="S23" i="7"/>
  <c r="S25" i="7"/>
  <c r="CR74" i="6" l="1"/>
  <c r="CS74" i="6" s="1"/>
  <c r="CN42" i="6"/>
  <c r="CO42" i="6" s="1"/>
  <c r="CP42" i="6" s="1"/>
  <c r="CQ42" i="6" s="1"/>
  <c r="CT203" i="6"/>
  <c r="CU203" i="6" s="1"/>
  <c r="CP18" i="6"/>
  <c r="CR210" i="6"/>
  <c r="CS210" i="6" s="1"/>
  <c r="CT210" i="6" s="1"/>
  <c r="CU210" i="6" s="1"/>
  <c r="CV210" i="6" s="1"/>
  <c r="CW210" i="6" s="1"/>
  <c r="CX210" i="6" s="1"/>
  <c r="CY210" i="6" s="1"/>
  <c r="CZ210" i="6" s="1"/>
  <c r="DA210" i="6" s="1"/>
  <c r="DB210" i="6" s="1"/>
  <c r="CP97" i="6"/>
  <c r="CP55" i="6"/>
  <c r="CN7" i="6"/>
  <c r="CO7" i="6" s="1"/>
  <c r="CR26" i="6"/>
  <c r="CS26" i="6" s="1"/>
  <c r="CT26" i="6" s="1"/>
  <c r="CU26" i="6" s="1"/>
  <c r="DD102" i="6"/>
  <c r="IW102" i="6" s="1"/>
  <c r="CO212" i="6"/>
  <c r="CP212" i="6" s="1"/>
  <c r="CQ212" i="6" s="1"/>
  <c r="CN174" i="6"/>
  <c r="CP134" i="6"/>
  <c r="CQ134" i="6" s="1"/>
  <c r="CR134" i="6" s="1"/>
  <c r="CS134" i="6" s="1"/>
  <c r="CT134" i="6" s="1"/>
  <c r="CN247" i="6"/>
  <c r="CO247" i="6" s="1"/>
  <c r="CP247" i="6" s="1"/>
  <c r="CQ247" i="6" s="1"/>
  <c r="CP192" i="6"/>
  <c r="CW139" i="6"/>
  <c r="CP244" i="6"/>
  <c r="CU249" i="6"/>
  <c r="CV249" i="6" s="1"/>
  <c r="CW249" i="6" s="1"/>
  <c r="CX249" i="6" s="1"/>
  <c r="CY249" i="6" s="1"/>
  <c r="CZ249" i="6" s="1"/>
  <c r="DA249" i="6" s="1"/>
  <c r="DB249" i="6" s="1"/>
  <c r="DC249" i="6" s="1"/>
  <c r="CR238" i="6"/>
  <c r="CR104" i="6"/>
  <c r="CS104" i="6" s="1"/>
  <c r="CT104" i="6" s="1"/>
  <c r="CQ68" i="6"/>
  <c r="CR68" i="6" s="1"/>
  <c r="CP120" i="6"/>
  <c r="CQ120" i="6" s="1"/>
  <c r="CU70" i="6"/>
  <c r="CV70" i="6" s="1"/>
  <c r="CW70" i="6" s="1"/>
  <c r="CX70" i="6" s="1"/>
  <c r="CY70" i="6" s="1"/>
  <c r="CZ70" i="6" s="1"/>
  <c r="DA70" i="6" s="1"/>
  <c r="DB70" i="6" s="1"/>
  <c r="DC70" i="6" s="1"/>
  <c r="CQ123" i="6"/>
  <c r="CR123" i="6" s="1"/>
  <c r="CS123" i="6" s="1"/>
  <c r="CS108" i="6"/>
  <c r="CT108" i="6" s="1"/>
  <c r="CQ131" i="6"/>
  <c r="CR131" i="6" s="1"/>
  <c r="CP151" i="6"/>
  <c r="CQ151" i="6" s="1"/>
  <c r="CR227" i="6"/>
  <c r="CS227" i="6" s="1"/>
  <c r="CT227" i="6" s="1"/>
  <c r="CO187" i="6"/>
  <c r="CP187" i="6" s="1"/>
  <c r="CQ187" i="6" s="1"/>
  <c r="CS206" i="6"/>
  <c r="CT206" i="6" s="1"/>
  <c r="CS114" i="6"/>
  <c r="CT114" i="6" s="1"/>
  <c r="CQ57" i="6"/>
  <c r="CR57" i="6" s="1"/>
  <c r="CQ193" i="6"/>
  <c r="CR193" i="6" s="1"/>
  <c r="CS193" i="6" s="1"/>
  <c r="CT193" i="6" s="1"/>
  <c r="CT48" i="6"/>
  <c r="CU48" i="6" s="1"/>
  <c r="CV48" i="6" s="1"/>
  <c r="CW48" i="6" s="1"/>
  <c r="CX48" i="6" s="1"/>
  <c r="CY48" i="6" s="1"/>
  <c r="CZ48" i="6" s="1"/>
  <c r="DA48" i="6" s="1"/>
  <c r="DB48" i="6" s="1"/>
  <c r="DC48" i="6" s="1"/>
  <c r="CN162" i="6"/>
  <c r="CN88" i="6"/>
  <c r="CO88" i="6" s="1"/>
  <c r="CP88" i="6" s="1"/>
  <c r="CQ88" i="6" s="1"/>
  <c r="CP101" i="6"/>
  <c r="CQ101" i="6" s="1"/>
  <c r="CR101" i="6" s="1"/>
  <c r="CQ97" i="6"/>
  <c r="CR97" i="6" s="1"/>
  <c r="CS97" i="6" s="1"/>
  <c r="CQ19" i="6"/>
  <c r="CR19" i="6" s="1"/>
  <c r="CS19" i="6" s="1"/>
  <c r="CT19" i="6" s="1"/>
  <c r="CU19" i="6" s="1"/>
  <c r="CV19" i="6" s="1"/>
  <c r="CW19" i="6" s="1"/>
  <c r="CX19" i="6" s="1"/>
  <c r="CY19" i="6" s="1"/>
  <c r="CZ19" i="6" s="1"/>
  <c r="DA19" i="6" s="1"/>
  <c r="DB19" i="6" s="1"/>
  <c r="DC19" i="6" s="1"/>
  <c r="CN226" i="6"/>
  <c r="CO226" i="6" s="1"/>
  <c r="CS155" i="6"/>
  <c r="CT144" i="6"/>
  <c r="CT105" i="6"/>
  <c r="CU105" i="6" s="1"/>
  <c r="CT224" i="6"/>
  <c r="CU224" i="6" s="1"/>
  <c r="CN47" i="6"/>
  <c r="CO47" i="6" s="1"/>
  <c r="CS119" i="6"/>
  <c r="CT119" i="6" s="1"/>
  <c r="CO56" i="6"/>
  <c r="CP56" i="6" s="1"/>
  <c r="CQ56" i="6" s="1"/>
  <c r="CR56" i="6" s="1"/>
  <c r="CS56" i="6" s="1"/>
  <c r="CT56" i="6" s="1"/>
  <c r="CP115" i="6"/>
  <c r="CS60" i="6"/>
  <c r="CR154" i="6"/>
  <c r="CS154" i="6" s="1"/>
  <c r="CR107" i="6"/>
  <c r="CT74" i="6"/>
  <c r="CP156" i="6"/>
  <c r="CQ156" i="6" s="1"/>
  <c r="CR156" i="6" s="1"/>
  <c r="CS156" i="6" s="1"/>
  <c r="CS84" i="6"/>
  <c r="CR169" i="6"/>
  <c r="CT166" i="6"/>
  <c r="CR150" i="6"/>
  <c r="CS150" i="6" s="1"/>
  <c r="CT150" i="6" s="1"/>
  <c r="CU150" i="6" s="1"/>
  <c r="CQ58" i="6"/>
  <c r="CQ171" i="6"/>
  <c r="CR171" i="6" s="1"/>
  <c r="CT76" i="6"/>
  <c r="CU76" i="6" s="1"/>
  <c r="CV76" i="6" s="1"/>
  <c r="CW76" i="6" s="1"/>
  <c r="CX76" i="6" s="1"/>
  <c r="CY76" i="6" s="1"/>
  <c r="CP11" i="6"/>
  <c r="CQ11" i="6" s="1"/>
  <c r="CR142" i="6"/>
  <c r="CS214" i="6"/>
  <c r="CT214" i="6" s="1"/>
  <c r="CU214" i="6" s="1"/>
  <c r="CV214" i="6" s="1"/>
  <c r="CP65" i="6"/>
  <c r="CQ65" i="6" s="1"/>
  <c r="CR65" i="6" s="1"/>
  <c r="CT170" i="6"/>
  <c r="CU170" i="6" s="1"/>
  <c r="CP172" i="6"/>
  <c r="CQ172" i="6" s="1"/>
  <c r="CH153" i="6"/>
  <c r="CN153" i="6"/>
  <c r="CO153" i="6" s="1"/>
  <c r="CO141" i="6"/>
  <c r="CN73" i="6"/>
  <c r="CO73" i="6" s="1"/>
  <c r="CH73" i="6"/>
  <c r="CN228" i="6"/>
  <c r="CO228" i="6" s="1"/>
  <c r="CH228" i="6"/>
  <c r="CT129" i="6"/>
  <c r="CU129" i="6" s="1"/>
  <c r="CV129" i="6" s="1"/>
  <c r="CW129" i="6" s="1"/>
  <c r="CO20" i="6"/>
  <c r="CO87" i="6"/>
  <c r="CP87" i="6" s="1"/>
  <c r="CQ87" i="6" s="1"/>
  <c r="CQ86" i="6"/>
  <c r="CR86" i="6" s="1"/>
  <c r="CQ92" i="6"/>
  <c r="CR92" i="6" s="1"/>
  <c r="CQ229" i="6"/>
  <c r="CR229" i="6" s="1"/>
  <c r="CS229" i="6" s="1"/>
  <c r="CH127" i="6"/>
  <c r="CN163" i="6"/>
  <c r="CH163" i="6"/>
  <c r="CR54" i="6"/>
  <c r="CS54" i="6" s="1"/>
  <c r="CT54" i="6" s="1"/>
  <c r="CU66" i="6"/>
  <c r="CV66" i="6" s="1"/>
  <c r="CW66" i="6" s="1"/>
  <c r="CX66" i="6" s="1"/>
  <c r="CY66" i="6" s="1"/>
  <c r="CZ66" i="6" s="1"/>
  <c r="DA66" i="6" s="1"/>
  <c r="DB66" i="6" s="1"/>
  <c r="DC66" i="6" s="1"/>
  <c r="CO147" i="6"/>
  <c r="CP147" i="6" s="1"/>
  <c r="CQ147" i="6" s="1"/>
  <c r="CO124" i="6"/>
  <c r="CP124" i="6" s="1"/>
  <c r="CQ124" i="6" s="1"/>
  <c r="CO143" i="6"/>
  <c r="CP143" i="6" s="1"/>
  <c r="CO130" i="6"/>
  <c r="CP130" i="6" s="1"/>
  <c r="CQ130" i="6" s="1"/>
  <c r="CR130" i="6" s="1"/>
  <c r="CN133" i="6"/>
  <c r="CO133" i="6" s="1"/>
  <c r="CP133" i="6" s="1"/>
  <c r="CQ133" i="6" s="1"/>
  <c r="CS242" i="6"/>
  <c r="CT242" i="6" s="1"/>
  <c r="CU242" i="6" s="1"/>
  <c r="CO234" i="6"/>
  <c r="CP234" i="6" s="1"/>
  <c r="CQ234" i="6" s="1"/>
  <c r="CR234" i="6" s="1"/>
  <c r="CP216" i="6"/>
  <c r="CQ216" i="6" s="1"/>
  <c r="CR216" i="6" s="1"/>
  <c r="CN83" i="6"/>
  <c r="CO83" i="6" s="1"/>
  <c r="CH83" i="6"/>
  <c r="CR14" i="6"/>
  <c r="CS14" i="6" s="1"/>
  <c r="CS250" i="6"/>
  <c r="CT250" i="6" s="1"/>
  <c r="CH209" i="6"/>
  <c r="CN209" i="6"/>
  <c r="CO209" i="6" s="1"/>
  <c r="CS167" i="6"/>
  <c r="CT167" i="6" s="1"/>
  <c r="CR90" i="6"/>
  <c r="CS90" i="6" s="1"/>
  <c r="CT90" i="6" s="1"/>
  <c r="CP91" i="6"/>
  <c r="CQ91" i="6" s="1"/>
  <c r="CH91" i="6"/>
  <c r="CQ18" i="6"/>
  <c r="CR18" i="6" s="1"/>
  <c r="CH221" i="6"/>
  <c r="CN221" i="6"/>
  <c r="CO221" i="6" s="1"/>
  <c r="CO215" i="6"/>
  <c r="CO9" i="6"/>
  <c r="CQ146" i="6"/>
  <c r="CR146" i="6" s="1"/>
  <c r="CS146" i="6" s="1"/>
  <c r="CS191" i="6"/>
  <c r="CT191" i="6" s="1"/>
  <c r="CU191" i="6" s="1"/>
  <c r="CH148" i="6"/>
  <c r="CO236" i="6"/>
  <c r="CP236" i="6" s="1"/>
  <c r="CQ236" i="6" s="1"/>
  <c r="CH15" i="6"/>
  <c r="DD23" i="6"/>
  <c r="IW23" i="6" s="1"/>
  <c r="CN5" i="6"/>
  <c r="CO5" i="6" s="1"/>
  <c r="CH5" i="6"/>
  <c r="CQ235" i="6"/>
  <c r="CR235" i="6" s="1"/>
  <c r="CS235" i="6" s="1"/>
  <c r="CN195" i="6"/>
  <c r="CN233" i="6"/>
  <c r="CO233" i="6" s="1"/>
  <c r="CP233" i="6" s="1"/>
  <c r="CQ233" i="6" s="1"/>
  <c r="CH233" i="6"/>
  <c r="CH13" i="6"/>
  <c r="CN13" i="6"/>
  <c r="CO112" i="6"/>
  <c r="CP112" i="6" s="1"/>
  <c r="CN132" i="6"/>
  <c r="CO132" i="6" s="1"/>
  <c r="CP132" i="6" s="1"/>
  <c r="CQ132" i="6" s="1"/>
  <c r="CN95" i="6"/>
  <c r="CO95" i="6" s="1"/>
  <c r="CP95" i="6" s="1"/>
  <c r="CQ95" i="6" s="1"/>
  <c r="CH22" i="6"/>
  <c r="CN22" i="6"/>
  <c r="CO22" i="6" s="1"/>
  <c r="CH128" i="6"/>
  <c r="CN128" i="6"/>
  <c r="CO128" i="6" s="1"/>
  <c r="CP128" i="6" s="1"/>
  <c r="CS194" i="6"/>
  <c r="CT194" i="6" s="1"/>
  <c r="CU194" i="6" s="1"/>
  <c r="CV194" i="6" s="1"/>
  <c r="CW194" i="6" s="1"/>
  <c r="CX194" i="6" s="1"/>
  <c r="CY194" i="6" s="1"/>
  <c r="CZ194" i="6" s="1"/>
  <c r="DA194" i="6" s="1"/>
  <c r="DB194" i="6" s="1"/>
  <c r="DC194" i="6" s="1"/>
  <c r="CP222" i="6"/>
  <c r="CQ222" i="6" s="1"/>
  <c r="CR222" i="6" s="1"/>
  <c r="CO50" i="6"/>
  <c r="CP50" i="6" s="1"/>
  <c r="CQ50" i="6" s="1"/>
  <c r="CO10" i="6"/>
  <c r="CO207" i="6"/>
  <c r="CP207" i="6" s="1"/>
  <c r="CQ207" i="6" s="1"/>
  <c r="CQ175" i="6"/>
  <c r="CR208" i="6"/>
  <c r="CS208" i="6" s="1"/>
  <c r="CH217" i="6"/>
  <c r="CN217" i="6"/>
  <c r="CO217" i="6" s="1"/>
  <c r="CP217" i="6" s="1"/>
  <c r="CH140" i="6"/>
  <c r="CR140" i="6"/>
  <c r="CS140" i="6" s="1"/>
  <c r="CU239" i="6"/>
  <c r="CO165" i="6"/>
  <c r="CP165" i="6" s="1"/>
  <c r="CU77" i="6"/>
  <c r="CU110" i="6"/>
  <c r="CN8" i="6"/>
  <c r="CS99" i="6"/>
  <c r="CT99" i="6" s="1"/>
  <c r="CN118" i="6"/>
  <c r="CN173" i="6"/>
  <c r="CO173" i="6" s="1"/>
  <c r="CO122" i="6"/>
  <c r="CS68" i="6"/>
  <c r="CT68" i="6" s="1"/>
  <c r="CU68" i="6" s="1"/>
  <c r="CV68" i="6" s="1"/>
  <c r="CW68" i="6" s="1"/>
  <c r="CX68" i="6" s="1"/>
  <c r="CY68" i="6" s="1"/>
  <c r="CZ68" i="6" s="1"/>
  <c r="DA68" i="6" s="1"/>
  <c r="DB68" i="6" s="1"/>
  <c r="DC68" i="6" s="1"/>
  <c r="CO230" i="6"/>
  <c r="CO174" i="6"/>
  <c r="CN117" i="6"/>
  <c r="CH117" i="6"/>
  <c r="CX139" i="6"/>
  <c r="CY139" i="6" s="1"/>
  <c r="CZ139" i="6" s="1"/>
  <c r="DA139" i="6" s="1"/>
  <c r="DB139" i="6" s="1"/>
  <c r="DC139" i="6" s="1"/>
  <c r="DD164" i="6"/>
  <c r="IW164" i="6" s="1"/>
  <c r="CP189" i="6"/>
  <c r="CP190" i="6"/>
  <c r="CQ190" i="6" s="1"/>
  <c r="CR190" i="6" s="1"/>
  <c r="CS190" i="6" s="1"/>
  <c r="CT190" i="6" s="1"/>
  <c r="CU190" i="6" s="1"/>
  <c r="CU51" i="6"/>
  <c r="CV51" i="6" s="1"/>
  <c r="CW51" i="6" s="1"/>
  <c r="CX51" i="6" s="1"/>
  <c r="CR253" i="6"/>
  <c r="CP78" i="6"/>
  <c r="CY17" i="6"/>
  <c r="CZ17" i="6" s="1"/>
  <c r="DA17" i="6" s="1"/>
  <c r="DB17" i="6" s="1"/>
  <c r="DC17" i="6" s="1"/>
  <c r="CN199" i="6"/>
  <c r="CO199" i="6" s="1"/>
  <c r="CH199" i="6"/>
  <c r="CH100" i="6"/>
  <c r="CH96" i="6"/>
  <c r="CN96" i="6"/>
  <c r="DD180" i="6"/>
  <c r="IW180" i="6" s="1"/>
  <c r="CR81" i="6"/>
  <c r="CS81" i="6" s="1"/>
  <c r="CS181" i="6"/>
  <c r="CS218" i="6"/>
  <c r="CT218" i="6" s="1"/>
  <c r="CU218" i="6" s="1"/>
  <c r="CV218" i="6" s="1"/>
  <c r="CW218" i="6" s="1"/>
  <c r="CX218" i="6" s="1"/>
  <c r="CY218" i="6" s="1"/>
  <c r="CZ218" i="6" s="1"/>
  <c r="DA218" i="6" s="1"/>
  <c r="DB218" i="6" s="1"/>
  <c r="DC218" i="6" s="1"/>
  <c r="CQ135" i="6"/>
  <c r="CO106" i="6"/>
  <c r="CO161" i="6"/>
  <c r="CS103" i="6"/>
  <c r="CT103" i="6" s="1"/>
  <c r="CU103" i="6" s="1"/>
  <c r="CV103" i="6" s="1"/>
  <c r="CW103" i="6" s="1"/>
  <c r="CX103" i="6" s="1"/>
  <c r="CY103" i="6" s="1"/>
  <c r="CZ103" i="6" s="1"/>
  <c r="DA103" i="6" s="1"/>
  <c r="DB103" i="6" s="1"/>
  <c r="DC103" i="6" s="1"/>
  <c r="CN49" i="6"/>
  <c r="CH49" i="6"/>
  <c r="CP158" i="6"/>
  <c r="CR188" i="6"/>
  <c r="CS188" i="6" s="1"/>
  <c r="CT188" i="6" s="1"/>
  <c r="CU188" i="6" s="1"/>
  <c r="CN59" i="6"/>
  <c r="CH59" i="6"/>
  <c r="CT84" i="6"/>
  <c r="CU84" i="6" s="1"/>
  <c r="CV84" i="6" s="1"/>
  <c r="CW84" i="6" s="1"/>
  <c r="CX84" i="6" s="1"/>
  <c r="CY84" i="6" s="1"/>
  <c r="CZ84" i="6" s="1"/>
  <c r="DA84" i="6" s="1"/>
  <c r="DB84" i="6" s="1"/>
  <c r="DC84" i="6" s="1"/>
  <c r="CH219" i="6"/>
  <c r="CN219" i="6"/>
  <c r="CT184" i="6"/>
  <c r="CN52" i="6"/>
  <c r="CH52" i="6"/>
  <c r="CO113" i="6"/>
  <c r="CN149" i="6"/>
  <c r="CH149" i="6"/>
  <c r="CO127" i="6"/>
  <c r="CP127" i="6" s="1"/>
  <c r="CR151" i="6"/>
  <c r="CN148" i="6"/>
  <c r="CO148" i="6" s="1"/>
  <c r="CQ152" i="6"/>
  <c r="CR152" i="6" s="1"/>
  <c r="CS152" i="6" s="1"/>
  <c r="CY75" i="6"/>
  <c r="CZ75" i="6" s="1"/>
  <c r="DA75" i="6" s="1"/>
  <c r="DB75" i="6" s="1"/>
  <c r="DC75" i="6" s="1"/>
  <c r="CU64" i="6"/>
  <c r="CU104" i="6"/>
  <c r="CS240" i="6"/>
  <c r="DD248" i="6"/>
  <c r="IW248" i="6" s="1"/>
  <c r="CS79" i="6"/>
  <c r="CN160" i="6"/>
  <c r="CO160" i="6" s="1"/>
  <c r="CO162" i="6"/>
  <c r="CP177" i="6"/>
  <c r="CQ177" i="6" s="1"/>
  <c r="CH225" i="6"/>
  <c r="CN225" i="6"/>
  <c r="CQ55" i="6"/>
  <c r="CH213" i="6"/>
  <c r="CN223" i="6"/>
  <c r="CO223" i="6" s="1"/>
  <c r="CP223" i="6" s="1"/>
  <c r="CQ223" i="6" s="1"/>
  <c r="CO186" i="6"/>
  <c r="CT183" i="6"/>
  <c r="CU183" i="6" s="1"/>
  <c r="CV183" i="6" s="1"/>
  <c r="CW183" i="6" s="1"/>
  <c r="CX183" i="6" s="1"/>
  <c r="CY183" i="6" s="1"/>
  <c r="CZ183" i="6" s="1"/>
  <c r="DA183" i="6" s="1"/>
  <c r="DB183" i="6" s="1"/>
  <c r="DC183" i="6" s="1"/>
  <c r="CR72" i="6"/>
  <c r="CS72" i="6" s="1"/>
  <c r="CT72" i="6" s="1"/>
  <c r="CN67" i="6"/>
  <c r="CO67" i="6" s="1"/>
  <c r="CP67" i="6" s="1"/>
  <c r="CH67" i="6"/>
  <c r="CP252" i="6"/>
  <c r="CQ252" i="6" s="1"/>
  <c r="CQ80" i="6"/>
  <c r="CP125" i="6"/>
  <c r="CO202" i="6"/>
  <c r="CP202" i="6" s="1"/>
  <c r="CQ202" i="6" s="1"/>
  <c r="CP71" i="6"/>
  <c r="CN6" i="6"/>
  <c r="CO6" i="6" s="1"/>
  <c r="CP6" i="6" s="1"/>
  <c r="CH6" i="6"/>
  <c r="CS61" i="6"/>
  <c r="CT61" i="6" s="1"/>
  <c r="CU61" i="6" s="1"/>
  <c r="CV61" i="6" s="1"/>
  <c r="CW61" i="6" s="1"/>
  <c r="CH205" i="6"/>
  <c r="CN205" i="6"/>
  <c r="CO205" i="6" s="1"/>
  <c r="CP168" i="6"/>
  <c r="CO136" i="6"/>
  <c r="CP136" i="6" s="1"/>
  <c r="CQ136" i="6" s="1"/>
  <c r="CH179" i="6"/>
  <c r="CN179" i="6"/>
  <c r="CO179" i="6" s="1"/>
  <c r="CP179" i="6" s="1"/>
  <c r="CQ204" i="6"/>
  <c r="CR204" i="6" s="1"/>
  <c r="CO16" i="6"/>
  <c r="CP94" i="6"/>
  <c r="CQ198" i="6"/>
  <c r="CR198" i="6" s="1"/>
  <c r="CN69" i="6"/>
  <c r="CH69" i="6"/>
  <c r="CN100" i="6"/>
  <c r="CH211" i="6"/>
  <c r="CN211" i="6"/>
  <c r="CO25" i="6"/>
  <c r="CH237" i="6"/>
  <c r="CN237" i="6"/>
  <c r="CQ21" i="6"/>
  <c r="CP121" i="6"/>
  <c r="CO245" i="6"/>
  <c r="CQ89" i="6"/>
  <c r="CR89" i="6" s="1"/>
  <c r="CS89" i="6" s="1"/>
  <c r="CR93" i="6"/>
  <c r="CO157" i="6"/>
  <c r="CP157" i="6" s="1"/>
  <c r="CO241" i="6"/>
  <c r="CO182" i="6"/>
  <c r="CQ246" i="6"/>
  <c r="CS142" i="6"/>
  <c r="CH220" i="6"/>
  <c r="CN220" i="6"/>
  <c r="CS254" i="6"/>
  <c r="CH82" i="6"/>
  <c r="CQ82" i="6"/>
  <c r="CN15" i="6"/>
  <c r="CP24" i="6"/>
  <c r="CP137" i="6"/>
  <c r="CR109" i="6"/>
  <c r="CW126" i="6"/>
  <c r="CX126" i="6" s="1"/>
  <c r="CY126" i="6" s="1"/>
  <c r="CS171" i="6"/>
  <c r="CP251" i="6"/>
  <c r="CR185" i="6"/>
  <c r="CH12" i="6"/>
  <c r="CO12" i="6"/>
  <c r="CP12" i="6" s="1"/>
  <c r="CO195" i="6"/>
  <c r="CP195" i="6" s="1"/>
  <c r="CQ195" i="6" s="1"/>
  <c r="CQ53" i="6"/>
  <c r="CR53" i="6" s="1"/>
  <c r="CS53" i="6" s="1"/>
  <c r="CO231" i="6"/>
  <c r="CP231" i="6" s="1"/>
  <c r="CQ231" i="6" s="1"/>
  <c r="CH197" i="6"/>
  <c r="CN197" i="6"/>
  <c r="CR247" i="6"/>
  <c r="CU108" i="6"/>
  <c r="CV108" i="6" s="1"/>
  <c r="CW108" i="6" s="1"/>
  <c r="CX108" i="6" s="1"/>
  <c r="CY108" i="6" s="1"/>
  <c r="CZ108" i="6" s="1"/>
  <c r="DA108" i="6" s="1"/>
  <c r="DB108" i="6" s="1"/>
  <c r="DC108" i="6" s="1"/>
  <c r="CP232" i="6"/>
  <c r="CQ62" i="6"/>
  <c r="CR62" i="6" s="1"/>
  <c r="CV203" i="6"/>
  <c r="CW203" i="6" s="1"/>
  <c r="CR201" i="6"/>
  <c r="CS201" i="6" s="1"/>
  <c r="CT201" i="6" s="1"/>
  <c r="CH111" i="6"/>
  <c r="CN111" i="6"/>
  <c r="CH98" i="6"/>
  <c r="CP98" i="6"/>
  <c r="CR147" i="6"/>
  <c r="CS147" i="6" s="1"/>
  <c r="CT147" i="6" s="1"/>
  <c r="CO176" i="6"/>
  <c r="CP176" i="6" s="1"/>
  <c r="CQ176" i="6" s="1"/>
  <c r="CR176" i="6" s="1"/>
  <c r="CP159" i="6"/>
  <c r="CQ116" i="6"/>
  <c r="CN243" i="6"/>
  <c r="CN213" i="6"/>
  <c r="CS196" i="6"/>
  <c r="CT196" i="6" s="1"/>
  <c r="CU196" i="6" s="1"/>
  <c r="CV196" i="6" s="1"/>
  <c r="CW196" i="6" s="1"/>
  <c r="CR63" i="6"/>
  <c r="CS63" i="6" s="1"/>
  <c r="CN145" i="6"/>
  <c r="DD138" i="6"/>
  <c r="IW138" i="6" s="1"/>
  <c r="CN85" i="6"/>
  <c r="CR178" i="6"/>
  <c r="CS178" i="6" s="1"/>
  <c r="CN35" i="6"/>
  <c r="CO35" i="6" s="1"/>
  <c r="CH35" i="6"/>
  <c r="B67" i="31"/>
  <c r="B34" i="31" s="1"/>
  <c r="CP29" i="6"/>
  <c r="CP44" i="6"/>
  <c r="CQ44" i="6" s="1"/>
  <c r="CR44" i="6" s="1"/>
  <c r="CP40" i="6"/>
  <c r="CR32" i="6"/>
  <c r="CS32" i="6" s="1"/>
  <c r="CT32" i="6" s="1"/>
  <c r="CU32" i="6" s="1"/>
  <c r="CV32" i="6" s="1"/>
  <c r="CW32" i="6" s="1"/>
  <c r="CX32" i="6" s="1"/>
  <c r="CY32" i="6" s="1"/>
  <c r="CZ32" i="6" s="1"/>
  <c r="DA32" i="6" s="1"/>
  <c r="DB32" i="6" s="1"/>
  <c r="DC32" i="6" s="1"/>
  <c r="CP41" i="6"/>
  <c r="CQ41" i="6" s="1"/>
  <c r="CO28" i="6"/>
  <c r="CM33" i="6"/>
  <c r="CH33" i="6" s="1"/>
  <c r="CP37" i="6"/>
  <c r="CQ37" i="6" s="1"/>
  <c r="CO43" i="6"/>
  <c r="CN31" i="6"/>
  <c r="CP47" i="6"/>
  <c r="CQ29" i="6"/>
  <c r="CQ27" i="6"/>
  <c r="CM36" i="6"/>
  <c r="CH36" i="6" s="1"/>
  <c r="CM39" i="6"/>
  <c r="CH39" i="6" s="1"/>
  <c r="CN45" i="6"/>
  <c r="CO45" i="6" s="1"/>
  <c r="CO38" i="6"/>
  <c r="CP38" i="6" s="1"/>
  <c r="CR46" i="6"/>
  <c r="CQ30" i="6"/>
  <c r="CR30" i="6" s="1"/>
  <c r="CS30" i="6" s="1"/>
  <c r="CT30" i="6" s="1"/>
  <c r="CU30" i="6" s="1"/>
  <c r="CV30" i="6" s="1"/>
  <c r="CW30" i="6" s="1"/>
  <c r="CX30" i="6" s="1"/>
  <c r="CY30" i="6" s="1"/>
  <c r="CZ30" i="6" s="1"/>
  <c r="DA30" i="6" s="1"/>
  <c r="DB30" i="6" s="1"/>
  <c r="DC30" i="6" s="1"/>
  <c r="CR34" i="6"/>
  <c r="D28" i="7"/>
  <c r="L28" i="7"/>
  <c r="I28" i="7"/>
  <c r="F28" i="7"/>
  <c r="N28" i="7"/>
  <c r="G28" i="7"/>
  <c r="O28" i="7"/>
  <c r="K28" i="7"/>
  <c r="H28" i="7"/>
  <c r="E28" i="7"/>
  <c r="M28" i="7"/>
  <c r="J28" i="7"/>
  <c r="B28" i="7"/>
  <c r="C28" i="7"/>
  <c r="C15" i="22"/>
  <c r="K15" i="22"/>
  <c r="N15" i="22"/>
  <c r="H15" i="22"/>
  <c r="B15" i="22"/>
  <c r="E15" i="22"/>
  <c r="M15" i="22"/>
  <c r="G15" i="22"/>
  <c r="O15" i="22"/>
  <c r="D15" i="22"/>
  <c r="L15" i="22"/>
  <c r="F15" i="22"/>
  <c r="I15" i="22"/>
  <c r="J15" i="22"/>
  <c r="O30" i="7"/>
  <c r="B30" i="7"/>
  <c r="N30" i="7"/>
  <c r="D30" i="7"/>
  <c r="E30" i="7"/>
  <c r="F30" i="7"/>
  <c r="G30" i="7"/>
  <c r="M30" i="7"/>
  <c r="H30" i="7"/>
  <c r="I30" i="7"/>
  <c r="J30" i="7"/>
  <c r="K30" i="7"/>
  <c r="L30" i="7"/>
  <c r="BA5" i="6"/>
  <c r="CR42" i="6" l="1"/>
  <c r="CS42" i="6" s="1"/>
  <c r="CT42" i="6" s="1"/>
  <c r="DD17" i="6"/>
  <c r="IW17" i="6" s="1"/>
  <c r="CV26" i="6"/>
  <c r="CW26" i="6" s="1"/>
  <c r="CX26" i="6" s="1"/>
  <c r="CP7" i="6"/>
  <c r="CQ7" i="6" s="1"/>
  <c r="CU54" i="6"/>
  <c r="CV54" i="6" s="1"/>
  <c r="CQ112" i="6"/>
  <c r="CS86" i="6"/>
  <c r="CT86" i="6" s="1"/>
  <c r="CU86" i="6" s="1"/>
  <c r="CR177" i="6"/>
  <c r="CR11" i="6"/>
  <c r="CS11" i="6" s="1"/>
  <c r="CV105" i="6"/>
  <c r="CW105" i="6" s="1"/>
  <c r="CX105" i="6" s="1"/>
  <c r="CS57" i="6"/>
  <c r="CT123" i="6"/>
  <c r="CU123" i="6" s="1"/>
  <c r="CV123" i="6" s="1"/>
  <c r="CW123" i="6" s="1"/>
  <c r="CX123" i="6" s="1"/>
  <c r="CY123" i="6" s="1"/>
  <c r="CZ123" i="6" s="1"/>
  <c r="DA123" i="6" s="1"/>
  <c r="DB123" i="6" s="1"/>
  <c r="CS44" i="6"/>
  <c r="CT44" i="6" s="1"/>
  <c r="CU44" i="6" s="1"/>
  <c r="CV44" i="6" s="1"/>
  <c r="CW44" i="6" s="1"/>
  <c r="CX44" i="6" s="1"/>
  <c r="CY44" i="6" s="1"/>
  <c r="CZ44" i="6" s="1"/>
  <c r="DA44" i="6" s="1"/>
  <c r="DB44" i="6" s="1"/>
  <c r="DC44" i="6" s="1"/>
  <c r="CU134" i="6"/>
  <c r="CV134" i="6" s="1"/>
  <c r="CW134" i="6" s="1"/>
  <c r="CX134" i="6" s="1"/>
  <c r="CY134" i="6" s="1"/>
  <c r="CZ134" i="6" s="1"/>
  <c r="DA134" i="6" s="1"/>
  <c r="DB134" i="6" s="1"/>
  <c r="DC134" i="6" s="1"/>
  <c r="CR88" i="6"/>
  <c r="CQ192" i="6"/>
  <c r="CR212" i="6"/>
  <c r="CP153" i="6"/>
  <c r="CQ153" i="6" s="1"/>
  <c r="CR153" i="6" s="1"/>
  <c r="DD48" i="6"/>
  <c r="IW48" i="6" s="1"/>
  <c r="CP73" i="6"/>
  <c r="CQ73" i="6" s="1"/>
  <c r="CR73" i="6" s="1"/>
  <c r="CR120" i="6"/>
  <c r="CS120" i="6" s="1"/>
  <c r="DD249" i="6"/>
  <c r="IW249" i="6" s="1"/>
  <c r="CS238" i="6"/>
  <c r="CT238" i="6" s="1"/>
  <c r="CU238" i="6" s="1"/>
  <c r="CV238" i="6" s="1"/>
  <c r="CW238" i="6" s="1"/>
  <c r="CX238" i="6" s="1"/>
  <c r="CR91" i="6"/>
  <c r="CU227" i="6"/>
  <c r="CV227" i="6" s="1"/>
  <c r="CW227" i="6" s="1"/>
  <c r="CX227" i="6" s="1"/>
  <c r="CY227" i="6" s="1"/>
  <c r="CZ227" i="6" s="1"/>
  <c r="DD70" i="6"/>
  <c r="IW70" i="6" s="1"/>
  <c r="CQ244" i="6"/>
  <c r="CR244" i="6" s="1"/>
  <c r="L27" i="7"/>
  <c r="E27" i="7"/>
  <c r="CS18" i="6"/>
  <c r="CT18" i="6" s="1"/>
  <c r="CU18" i="6" s="1"/>
  <c r="CP173" i="6"/>
  <c r="CQ173" i="6" s="1"/>
  <c r="CZ126" i="6"/>
  <c r="DA126" i="6" s="1"/>
  <c r="DB126" i="6" s="1"/>
  <c r="DC126" i="6" s="1"/>
  <c r="CS131" i="6"/>
  <c r="CU250" i="6"/>
  <c r="CV250" i="6" s="1"/>
  <c r="CW250" i="6" s="1"/>
  <c r="CX250" i="6" s="1"/>
  <c r="CR187" i="6"/>
  <c r="CS187" i="6" s="1"/>
  <c r="CT187" i="6" s="1"/>
  <c r="CU206" i="6"/>
  <c r="CV206" i="6" s="1"/>
  <c r="CW206" i="6" s="1"/>
  <c r="CX206" i="6" s="1"/>
  <c r="CY206" i="6" s="1"/>
  <c r="CZ206" i="6" s="1"/>
  <c r="DA206" i="6" s="1"/>
  <c r="DB206" i="6" s="1"/>
  <c r="DC206" i="6" s="1"/>
  <c r="CS130" i="6"/>
  <c r="CT130" i="6" s="1"/>
  <c r="CP148" i="6"/>
  <c r="CT235" i="6"/>
  <c r="CU235" i="6" s="1"/>
  <c r="CV191" i="6"/>
  <c r="CW191" i="6" s="1"/>
  <c r="CX191" i="6" s="1"/>
  <c r="CR124" i="6"/>
  <c r="CS124" i="6" s="1"/>
  <c r="CZ76" i="6"/>
  <c r="DA76" i="6" s="1"/>
  <c r="DB76" i="6" s="1"/>
  <c r="DC76" i="6" s="1"/>
  <c r="CU193" i="6"/>
  <c r="CV193" i="6" s="1"/>
  <c r="CW193" i="6" s="1"/>
  <c r="CV170" i="6"/>
  <c r="CW170" i="6" s="1"/>
  <c r="CX170" i="6" s="1"/>
  <c r="CT81" i="6"/>
  <c r="CU81" i="6" s="1"/>
  <c r="CT154" i="6"/>
  <c r="CU154" i="6" s="1"/>
  <c r="CV154" i="6" s="1"/>
  <c r="CW154" i="6" s="1"/>
  <c r="CX154" i="6" s="1"/>
  <c r="CY154" i="6" s="1"/>
  <c r="CZ154" i="6" s="1"/>
  <c r="DA154" i="6" s="1"/>
  <c r="DB154" i="6" s="1"/>
  <c r="DC154" i="6" s="1"/>
  <c r="CV224" i="6"/>
  <c r="CW224" i="6" s="1"/>
  <c r="CX224" i="6" s="1"/>
  <c r="CY224" i="6" s="1"/>
  <c r="CZ224" i="6" s="1"/>
  <c r="CP22" i="6"/>
  <c r="CQ22" i="6" s="1"/>
  <c r="CR22" i="6" s="1"/>
  <c r="CS222" i="6"/>
  <c r="CT222" i="6" s="1"/>
  <c r="CQ127" i="6"/>
  <c r="CR127" i="6" s="1"/>
  <c r="CX203" i="6"/>
  <c r="CY203" i="6" s="1"/>
  <c r="CZ203" i="6" s="1"/>
  <c r="DA203" i="6" s="1"/>
  <c r="DB203" i="6" s="1"/>
  <c r="DC203" i="6" s="1"/>
  <c r="CY51" i="6"/>
  <c r="CZ51" i="6" s="1"/>
  <c r="DA51" i="6" s="1"/>
  <c r="DB51" i="6" s="1"/>
  <c r="DC51" i="6" s="1"/>
  <c r="CR50" i="6"/>
  <c r="CS234" i="6"/>
  <c r="CT234" i="6" s="1"/>
  <c r="CP141" i="6"/>
  <c r="CU167" i="6"/>
  <c r="CQ143" i="6"/>
  <c r="CR143" i="6" s="1"/>
  <c r="CS143" i="6" s="1"/>
  <c r="CT143" i="6" s="1"/>
  <c r="CU143" i="6" s="1"/>
  <c r="CV143" i="6" s="1"/>
  <c r="CW143" i="6" s="1"/>
  <c r="CX143" i="6" s="1"/>
  <c r="CY143" i="6" s="1"/>
  <c r="CZ143" i="6" s="1"/>
  <c r="DA143" i="6" s="1"/>
  <c r="DB143" i="6" s="1"/>
  <c r="DC143" i="6" s="1"/>
  <c r="DD66" i="6"/>
  <c r="IW66" i="6" s="1"/>
  <c r="CS92" i="6"/>
  <c r="CT92" i="6" s="1"/>
  <c r="CX129" i="6"/>
  <c r="CY129" i="6" s="1"/>
  <c r="CZ129" i="6" s="1"/>
  <c r="DA129" i="6" s="1"/>
  <c r="DB129" i="6" s="1"/>
  <c r="DC129" i="6" s="1"/>
  <c r="CT156" i="6"/>
  <c r="CU156" i="6" s="1"/>
  <c r="CV156" i="6" s="1"/>
  <c r="CW156" i="6" s="1"/>
  <c r="CX156" i="6" s="1"/>
  <c r="CY156" i="6" s="1"/>
  <c r="CZ156" i="6" s="1"/>
  <c r="DA156" i="6" s="1"/>
  <c r="DB156" i="6" s="1"/>
  <c r="DC156" i="6" s="1"/>
  <c r="CT146" i="6"/>
  <c r="CU146" i="6" s="1"/>
  <c r="CV146" i="6" s="1"/>
  <c r="CW146" i="6" s="1"/>
  <c r="CX146" i="6" s="1"/>
  <c r="CY146" i="6" s="1"/>
  <c r="CZ146" i="6" s="1"/>
  <c r="DA146" i="6" s="1"/>
  <c r="DB146" i="6" s="1"/>
  <c r="DC146" i="6" s="1"/>
  <c r="CV150" i="6"/>
  <c r="CU166" i="6"/>
  <c r="CV166" i="6" s="1"/>
  <c r="CW166" i="6" s="1"/>
  <c r="CX166" i="6" s="1"/>
  <c r="CY166" i="6" s="1"/>
  <c r="CZ166" i="6" s="1"/>
  <c r="DA166" i="6" s="1"/>
  <c r="DB166" i="6" s="1"/>
  <c r="DC166" i="6" s="1"/>
  <c r="CS169" i="6"/>
  <c r="CS107" i="6"/>
  <c r="CT107" i="6" s="1"/>
  <c r="CU107" i="6" s="1"/>
  <c r="CT60" i="6"/>
  <c r="CQ115" i="6"/>
  <c r="CR115" i="6" s="1"/>
  <c r="CU56" i="6"/>
  <c r="CU144" i="6"/>
  <c r="CV144" i="6" s="1"/>
  <c r="CW144" i="6" s="1"/>
  <c r="CX144" i="6" s="1"/>
  <c r="CY144" i="6" s="1"/>
  <c r="CT155" i="6"/>
  <c r="CU155" i="6" s="1"/>
  <c r="CS216" i="6"/>
  <c r="CT216" i="6" s="1"/>
  <c r="CU216" i="6" s="1"/>
  <c r="CV216" i="6" s="1"/>
  <c r="CW216" i="6" s="1"/>
  <c r="CX216" i="6" s="1"/>
  <c r="CY216" i="6" s="1"/>
  <c r="CZ216" i="6" s="1"/>
  <c r="DA216" i="6" s="1"/>
  <c r="DB216" i="6" s="1"/>
  <c r="DC216" i="6" s="1"/>
  <c r="CU74" i="6"/>
  <c r="CV74" i="6" s="1"/>
  <c r="CW74" i="6" s="1"/>
  <c r="CX74" i="6" s="1"/>
  <c r="CY74" i="6" s="1"/>
  <c r="CZ74" i="6" s="1"/>
  <c r="DA74" i="6" s="1"/>
  <c r="DB74" i="6" s="1"/>
  <c r="DC74" i="6" s="1"/>
  <c r="CU114" i="6"/>
  <c r="CR58" i="6"/>
  <c r="CS58" i="6" s="1"/>
  <c r="CT58" i="6" s="1"/>
  <c r="CU58" i="6" s="1"/>
  <c r="CS62" i="6"/>
  <c r="CT62" i="6" s="1"/>
  <c r="CU62" i="6" s="1"/>
  <c r="CV62" i="6" s="1"/>
  <c r="CW62" i="6" s="1"/>
  <c r="CX62" i="6" s="1"/>
  <c r="CY62" i="6" s="1"/>
  <c r="CZ62" i="6" s="1"/>
  <c r="DA62" i="6" s="1"/>
  <c r="DB62" i="6" s="1"/>
  <c r="DC62" i="6" s="1"/>
  <c r="CS198" i="6"/>
  <c r="CT198" i="6" s="1"/>
  <c r="CU198" i="6" s="1"/>
  <c r="CV198" i="6" s="1"/>
  <c r="CW198" i="6" s="1"/>
  <c r="CX198" i="6" s="1"/>
  <c r="CY198" i="6" s="1"/>
  <c r="CZ198" i="6" s="1"/>
  <c r="DA198" i="6" s="1"/>
  <c r="DB198" i="6" s="1"/>
  <c r="DC198" i="6" s="1"/>
  <c r="CP205" i="6"/>
  <c r="CQ205" i="6" s="1"/>
  <c r="CR205" i="6" s="1"/>
  <c r="CS205" i="6" s="1"/>
  <c r="CX61" i="6"/>
  <c r="CY61" i="6" s="1"/>
  <c r="CZ61" i="6" s="1"/>
  <c r="DA61" i="6" s="1"/>
  <c r="DB61" i="6" s="1"/>
  <c r="DC61" i="6" s="1"/>
  <c r="CR133" i="6"/>
  <c r="CS133" i="6" s="1"/>
  <c r="CT133" i="6" s="1"/>
  <c r="CU133" i="6" s="1"/>
  <c r="CV133" i="6" s="1"/>
  <c r="CW133" i="6" s="1"/>
  <c r="CX133" i="6" s="1"/>
  <c r="CY133" i="6" s="1"/>
  <c r="CZ133" i="6" s="1"/>
  <c r="DA133" i="6" s="1"/>
  <c r="DB133" i="6" s="1"/>
  <c r="DC133" i="6" s="1"/>
  <c r="CV188" i="6"/>
  <c r="CW188" i="6" s="1"/>
  <c r="CX188" i="6" s="1"/>
  <c r="CY188" i="6" s="1"/>
  <c r="CZ188" i="6" s="1"/>
  <c r="DA188" i="6" s="1"/>
  <c r="DB188" i="6" s="1"/>
  <c r="DC188" i="6" s="1"/>
  <c r="DC210" i="6"/>
  <c r="DD210" i="6" s="1"/>
  <c r="IW210" i="6" s="1"/>
  <c r="CY26" i="6"/>
  <c r="CZ26" i="6" s="1"/>
  <c r="DA26" i="6" s="1"/>
  <c r="DB26" i="6" s="1"/>
  <c r="DC26" i="6" s="1"/>
  <c r="CR87" i="6"/>
  <c r="CS87" i="6" s="1"/>
  <c r="CT87" i="6" s="1"/>
  <c r="CS65" i="6"/>
  <c r="CT65" i="6" s="1"/>
  <c r="CU65" i="6" s="1"/>
  <c r="CV65" i="6" s="1"/>
  <c r="CW65" i="6" s="1"/>
  <c r="CX65" i="6" s="1"/>
  <c r="CY65" i="6" s="1"/>
  <c r="CZ65" i="6" s="1"/>
  <c r="DA65" i="6" s="1"/>
  <c r="DB65" i="6" s="1"/>
  <c r="DC65" i="6" s="1"/>
  <c r="CT152" i="6"/>
  <c r="CU152" i="6" s="1"/>
  <c r="CV152" i="6" s="1"/>
  <c r="CW152" i="6" s="1"/>
  <c r="CX152" i="6" s="1"/>
  <c r="CY152" i="6" s="1"/>
  <c r="CZ152" i="6" s="1"/>
  <c r="DA152" i="6" s="1"/>
  <c r="DB152" i="6" s="1"/>
  <c r="DC152" i="6" s="1"/>
  <c r="CP199" i="6"/>
  <c r="CQ199" i="6" s="1"/>
  <c r="CR199" i="6" s="1"/>
  <c r="CS199" i="6" s="1"/>
  <c r="CR207" i="6"/>
  <c r="CS207" i="6" s="1"/>
  <c r="CT207" i="6" s="1"/>
  <c r="CU207" i="6" s="1"/>
  <c r="CT229" i="6"/>
  <c r="CU229" i="6" s="1"/>
  <c r="CV229" i="6" s="1"/>
  <c r="CW229" i="6" s="1"/>
  <c r="CX229" i="6" s="1"/>
  <c r="CY229" i="6" s="1"/>
  <c r="CZ229" i="6" s="1"/>
  <c r="DA229" i="6" s="1"/>
  <c r="DB229" i="6" s="1"/>
  <c r="DC229" i="6" s="1"/>
  <c r="CP221" i="6"/>
  <c r="CQ221" i="6" s="1"/>
  <c r="CR221" i="6" s="1"/>
  <c r="CS221" i="6" s="1"/>
  <c r="CS101" i="6"/>
  <c r="CT101" i="6" s="1"/>
  <c r="CU101" i="6" s="1"/>
  <c r="CV101" i="6" s="1"/>
  <c r="CW101" i="6" s="1"/>
  <c r="CX101" i="6" s="1"/>
  <c r="CY101" i="6" s="1"/>
  <c r="CZ101" i="6" s="1"/>
  <c r="DA101" i="6" s="1"/>
  <c r="DB101" i="6" s="1"/>
  <c r="DC101" i="6" s="1"/>
  <c r="CO85" i="6"/>
  <c r="CP85" i="6" s="1"/>
  <c r="CQ85" i="6" s="1"/>
  <c r="CR85" i="6" s="1"/>
  <c r="CO145" i="6"/>
  <c r="CP145" i="6" s="1"/>
  <c r="CX196" i="6"/>
  <c r="CY196" i="6" s="1"/>
  <c r="CZ196" i="6" s="1"/>
  <c r="DA196" i="6" s="1"/>
  <c r="DB196" i="6" s="1"/>
  <c r="DC196" i="6" s="1"/>
  <c r="CP226" i="6"/>
  <c r="CQ226" i="6" s="1"/>
  <c r="CO243" i="6"/>
  <c r="CP243" i="6" s="1"/>
  <c r="CQ243" i="6" s="1"/>
  <c r="CR243" i="6" s="1"/>
  <c r="CQ232" i="6"/>
  <c r="CR232" i="6" s="1"/>
  <c r="CS232" i="6" s="1"/>
  <c r="CT232" i="6" s="1"/>
  <c r="CO213" i="6"/>
  <c r="CP213" i="6" s="1"/>
  <c r="CQ189" i="6"/>
  <c r="CO8" i="6"/>
  <c r="CU184" i="6"/>
  <c r="CV184" i="6" s="1"/>
  <c r="CW184" i="6" s="1"/>
  <c r="CX184" i="6" s="1"/>
  <c r="CY184" i="6" s="1"/>
  <c r="CZ184" i="6" s="1"/>
  <c r="DA184" i="6" s="1"/>
  <c r="DB184" i="6" s="1"/>
  <c r="DC184" i="6" s="1"/>
  <c r="CV239" i="6"/>
  <c r="CW239" i="6" s="1"/>
  <c r="CX239" i="6" s="1"/>
  <c r="CY239" i="6" s="1"/>
  <c r="CZ239" i="6" s="1"/>
  <c r="DA239" i="6" s="1"/>
  <c r="DB239" i="6" s="1"/>
  <c r="DC239" i="6" s="1"/>
  <c r="CQ217" i="6"/>
  <c r="CT208" i="6"/>
  <c r="CU208" i="6" s="1"/>
  <c r="CU201" i="6"/>
  <c r="CV201" i="6" s="1"/>
  <c r="CW201" i="6" s="1"/>
  <c r="CP228" i="6"/>
  <c r="CP10" i="6"/>
  <c r="CR173" i="6"/>
  <c r="CR112" i="6"/>
  <c r="CR116" i="6"/>
  <c r="CS116" i="6" s="1"/>
  <c r="CT116" i="6" s="1"/>
  <c r="CU116" i="6" s="1"/>
  <c r="CV116" i="6" s="1"/>
  <c r="CW116" i="6" s="1"/>
  <c r="CX116" i="6" s="1"/>
  <c r="CY116" i="6" s="1"/>
  <c r="CZ116" i="6" s="1"/>
  <c r="DA116" i="6" s="1"/>
  <c r="DB116" i="6" s="1"/>
  <c r="DC116" i="6" s="1"/>
  <c r="DD116" i="6" s="1"/>
  <c r="IW116" i="6" s="1"/>
  <c r="CU99" i="6"/>
  <c r="CV99" i="6" s="1"/>
  <c r="CW99" i="6" s="1"/>
  <c r="CX99" i="6" s="1"/>
  <c r="CY99" i="6" s="1"/>
  <c r="CZ99" i="6" s="1"/>
  <c r="DA99" i="6" s="1"/>
  <c r="DB99" i="6" s="1"/>
  <c r="DC99" i="6" s="1"/>
  <c r="CR233" i="6"/>
  <c r="CT140" i="6"/>
  <c r="CU140" i="6" s="1"/>
  <c r="CR202" i="6"/>
  <c r="CS202" i="6" s="1"/>
  <c r="CT202" i="6" s="1"/>
  <c r="CQ24" i="6"/>
  <c r="CR24" i="6" s="1"/>
  <c r="CS24" i="6" s="1"/>
  <c r="CT24" i="6" s="1"/>
  <c r="CU24" i="6" s="1"/>
  <c r="CV24" i="6" s="1"/>
  <c r="CW24" i="6" s="1"/>
  <c r="CX24" i="6" s="1"/>
  <c r="CY24" i="6" s="1"/>
  <c r="CZ24" i="6" s="1"/>
  <c r="DA24" i="6" s="1"/>
  <c r="DB24" i="6" s="1"/>
  <c r="DC24" i="6" s="1"/>
  <c r="DD24" i="6" s="1"/>
  <c r="IW24" i="6" s="1"/>
  <c r="CP20" i="6"/>
  <c r="CT63" i="6"/>
  <c r="CU63" i="6" s="1"/>
  <c r="CV63" i="6" s="1"/>
  <c r="CW63" i="6" s="1"/>
  <c r="CX63" i="6" s="1"/>
  <c r="CY63" i="6" s="1"/>
  <c r="CZ63" i="6" s="1"/>
  <c r="DA63" i="6" s="1"/>
  <c r="DB63" i="6" s="1"/>
  <c r="DC63" i="6" s="1"/>
  <c r="DD63" i="6" s="1"/>
  <c r="IW63" i="6" s="1"/>
  <c r="CP215" i="6"/>
  <c r="CQ215" i="6" s="1"/>
  <c r="CS204" i="6"/>
  <c r="CT204" i="6" s="1"/>
  <c r="CP209" i="6"/>
  <c r="CT14" i="6"/>
  <c r="CP83" i="6"/>
  <c r="CV242" i="6"/>
  <c r="CR252" i="6"/>
  <c r="CS252" i="6" s="1"/>
  <c r="CT252" i="6" s="1"/>
  <c r="CU252" i="6" s="1"/>
  <c r="CV252" i="6" s="1"/>
  <c r="CW252" i="6" s="1"/>
  <c r="CX252" i="6" s="1"/>
  <c r="DD183" i="6"/>
  <c r="IW183" i="6" s="1"/>
  <c r="CR172" i="6"/>
  <c r="CW214" i="6"/>
  <c r="CQ12" i="6"/>
  <c r="CR246" i="6"/>
  <c r="CS246" i="6" s="1"/>
  <c r="CT246" i="6" s="1"/>
  <c r="CU246" i="6" s="1"/>
  <c r="CV246" i="6" s="1"/>
  <c r="CW246" i="6" s="1"/>
  <c r="CX246" i="6" s="1"/>
  <c r="CY246" i="6" s="1"/>
  <c r="CQ98" i="6"/>
  <c r="CR98" i="6" s="1"/>
  <c r="CS98" i="6" s="1"/>
  <c r="CT98" i="6" s="1"/>
  <c r="CU98" i="6" s="1"/>
  <c r="CV98" i="6" s="1"/>
  <c r="CW98" i="6" s="1"/>
  <c r="CX98" i="6" s="1"/>
  <c r="CY98" i="6" s="1"/>
  <c r="CS185" i="6"/>
  <c r="CQ137" i="6"/>
  <c r="CR137" i="6" s="1"/>
  <c r="CO15" i="6"/>
  <c r="CP15" i="6" s="1"/>
  <c r="CQ15" i="6" s="1"/>
  <c r="CR15" i="6" s="1"/>
  <c r="CS15" i="6" s="1"/>
  <c r="CR82" i="6"/>
  <c r="CS82" i="6" s="1"/>
  <c r="CT82" i="6" s="1"/>
  <c r="CT254" i="6"/>
  <c r="CU254" i="6" s="1"/>
  <c r="CV254" i="6" s="1"/>
  <c r="CW254" i="6" s="1"/>
  <c r="CX254" i="6" s="1"/>
  <c r="CY254" i="6" s="1"/>
  <c r="CZ254" i="6" s="1"/>
  <c r="DA254" i="6" s="1"/>
  <c r="DB254" i="6" s="1"/>
  <c r="DC254" i="6" s="1"/>
  <c r="CS93" i="6"/>
  <c r="CQ121" i="6"/>
  <c r="CR121" i="6" s="1"/>
  <c r="CO237" i="6"/>
  <c r="CP237" i="6" s="1"/>
  <c r="CO69" i="6"/>
  <c r="CP69" i="6" s="1"/>
  <c r="CQ94" i="6"/>
  <c r="CR94" i="6" s="1"/>
  <c r="CS94" i="6" s="1"/>
  <c r="CP16" i="6"/>
  <c r="CQ71" i="6"/>
  <c r="CR71" i="6" s="1"/>
  <c r="CS71" i="6" s="1"/>
  <c r="CT71" i="6" s="1"/>
  <c r="CU71" i="6" s="1"/>
  <c r="CV71" i="6" s="1"/>
  <c r="CW71" i="6" s="1"/>
  <c r="CX71" i="6" s="1"/>
  <c r="CY71" i="6" s="1"/>
  <c r="CZ71" i="6" s="1"/>
  <c r="CU72" i="6"/>
  <c r="CV72" i="6" s="1"/>
  <c r="CW72" i="6" s="1"/>
  <c r="CX72" i="6" s="1"/>
  <c r="CP186" i="6"/>
  <c r="CR223" i="6"/>
  <c r="CS223" i="6" s="1"/>
  <c r="CT223" i="6" s="1"/>
  <c r="CR55" i="6"/>
  <c r="CS55" i="6" s="1"/>
  <c r="CT55" i="6" s="1"/>
  <c r="CU55" i="6" s="1"/>
  <c r="CO225" i="6"/>
  <c r="CP160" i="6"/>
  <c r="CQ160" i="6" s="1"/>
  <c r="CT79" i="6"/>
  <c r="CU79" i="6" s="1"/>
  <c r="CV79" i="6" s="1"/>
  <c r="CW79" i="6" s="1"/>
  <c r="CX79" i="6" s="1"/>
  <c r="CY79" i="6" s="1"/>
  <c r="CZ79" i="6" s="1"/>
  <c r="DA79" i="6" s="1"/>
  <c r="DB79" i="6" s="1"/>
  <c r="DC79" i="6" s="1"/>
  <c r="CT240" i="6"/>
  <c r="CU240" i="6" s="1"/>
  <c r="CV240" i="6" s="1"/>
  <c r="CW240" i="6" s="1"/>
  <c r="CX240" i="6" s="1"/>
  <c r="CY240" i="6" s="1"/>
  <c r="CZ240" i="6" s="1"/>
  <c r="DA240" i="6" s="1"/>
  <c r="CO52" i="6"/>
  <c r="CO59" i="6"/>
  <c r="CQ158" i="6"/>
  <c r="CR158" i="6" s="1"/>
  <c r="CS158" i="6" s="1"/>
  <c r="CT158" i="6" s="1"/>
  <c r="CU158" i="6" s="1"/>
  <c r="CT53" i="6"/>
  <c r="CU53" i="6" s="1"/>
  <c r="CV53" i="6" s="1"/>
  <c r="CW53" i="6" s="1"/>
  <c r="CX53" i="6" s="1"/>
  <c r="CY53" i="6" s="1"/>
  <c r="CZ53" i="6" s="1"/>
  <c r="DA53" i="6" s="1"/>
  <c r="DB53" i="6" s="1"/>
  <c r="DC53" i="6" s="1"/>
  <c r="CO96" i="6"/>
  <c r="CU119" i="6"/>
  <c r="CV119" i="6" s="1"/>
  <c r="CW119" i="6" s="1"/>
  <c r="CX119" i="6" s="1"/>
  <c r="CY119" i="6" s="1"/>
  <c r="CZ119" i="6" s="1"/>
  <c r="DA119" i="6" s="1"/>
  <c r="DB119" i="6" s="1"/>
  <c r="DC119" i="6" s="1"/>
  <c r="I27" i="7"/>
  <c r="B27" i="7"/>
  <c r="B57" i="31"/>
  <c r="B27" i="31" s="1"/>
  <c r="B9" i="31" s="1"/>
  <c r="B10" i="31" s="1"/>
  <c r="B12" i="31" s="1"/>
  <c r="L5" i="18" s="1"/>
  <c r="CS176" i="6"/>
  <c r="CT176" i="6" s="1"/>
  <c r="CO111" i="6"/>
  <c r="DD19" i="6"/>
  <c r="IW19" i="6" s="1"/>
  <c r="CO197" i="6"/>
  <c r="CP197" i="6" s="1"/>
  <c r="CR95" i="6"/>
  <c r="CS95" i="6" s="1"/>
  <c r="CT95" i="6" s="1"/>
  <c r="CU95" i="6" s="1"/>
  <c r="CV95" i="6" s="1"/>
  <c r="CW95" i="6" s="1"/>
  <c r="CX95" i="6" s="1"/>
  <c r="CY95" i="6" s="1"/>
  <c r="CZ95" i="6" s="1"/>
  <c r="DA95" i="6" s="1"/>
  <c r="DB95" i="6" s="1"/>
  <c r="DC95" i="6" s="1"/>
  <c r="DD95" i="6" s="1"/>
  <c r="IW95" i="6" s="1"/>
  <c r="CR231" i="6"/>
  <c r="CS231" i="6" s="1"/>
  <c r="CT231" i="6" s="1"/>
  <c r="CU231" i="6" s="1"/>
  <c r="CV231" i="6" s="1"/>
  <c r="CW231" i="6" s="1"/>
  <c r="CX231" i="6" s="1"/>
  <c r="CY231" i="6" s="1"/>
  <c r="CZ231" i="6" s="1"/>
  <c r="DA231" i="6" s="1"/>
  <c r="DB231" i="6" s="1"/>
  <c r="DC231" i="6" s="1"/>
  <c r="CQ67" i="6"/>
  <c r="CR67" i="6" s="1"/>
  <c r="CS67" i="6" s="1"/>
  <c r="CT67" i="6" s="1"/>
  <c r="CQ251" i="6"/>
  <c r="CT171" i="6"/>
  <c r="CU171" i="6" s="1"/>
  <c r="CV171" i="6" s="1"/>
  <c r="CW171" i="6" s="1"/>
  <c r="CX171" i="6" s="1"/>
  <c r="CY171" i="6" s="1"/>
  <c r="CZ171" i="6" s="1"/>
  <c r="DA171" i="6" s="1"/>
  <c r="DB171" i="6" s="1"/>
  <c r="DC171" i="6" s="1"/>
  <c r="CP5" i="6"/>
  <c r="CQ5" i="6" s="1"/>
  <c r="CQ159" i="6"/>
  <c r="CR159" i="6" s="1"/>
  <c r="CS159" i="6" s="1"/>
  <c r="CT159" i="6" s="1"/>
  <c r="CU159" i="6" s="1"/>
  <c r="CV159" i="6" s="1"/>
  <c r="CW159" i="6" s="1"/>
  <c r="CX159" i="6" s="1"/>
  <c r="CY159" i="6" s="1"/>
  <c r="CZ159" i="6" s="1"/>
  <c r="DA159" i="6" s="1"/>
  <c r="DB159" i="6" s="1"/>
  <c r="DC159" i="6" s="1"/>
  <c r="CS109" i="6"/>
  <c r="CT109" i="6" s="1"/>
  <c r="CU109" i="6" s="1"/>
  <c r="CV109" i="6" s="1"/>
  <c r="CW109" i="6" s="1"/>
  <c r="CX109" i="6" s="1"/>
  <c r="CY109" i="6" s="1"/>
  <c r="CZ109" i="6" s="1"/>
  <c r="DA109" i="6" s="1"/>
  <c r="DB109" i="6" s="1"/>
  <c r="DC109" i="6" s="1"/>
  <c r="CT181" i="6"/>
  <c r="DD75" i="6"/>
  <c r="IW75" i="6" s="1"/>
  <c r="CO220" i="6"/>
  <c r="CP182" i="6"/>
  <c r="CT178" i="6"/>
  <c r="CU178" i="6" s="1"/>
  <c r="CV178" i="6" s="1"/>
  <c r="CP241" i="6"/>
  <c r="CQ157" i="6"/>
  <c r="CR157" i="6" s="1"/>
  <c r="CP245" i="6"/>
  <c r="CQ245" i="6" s="1"/>
  <c r="CR245" i="6" s="1"/>
  <c r="CR21" i="6"/>
  <c r="CP25" i="6"/>
  <c r="CQ25" i="6" s="1"/>
  <c r="CR25" i="6" s="1"/>
  <c r="CO211" i="6"/>
  <c r="CO100" i="6"/>
  <c r="CQ179" i="6"/>
  <c r="CR179" i="6" s="1"/>
  <c r="CS179" i="6" s="1"/>
  <c r="CR136" i="6"/>
  <c r="CS136" i="6" s="1"/>
  <c r="CT136" i="6" s="1"/>
  <c r="CU136" i="6" s="1"/>
  <c r="CV136" i="6" s="1"/>
  <c r="CQ168" i="6"/>
  <c r="CR168" i="6" s="1"/>
  <c r="CR80" i="6"/>
  <c r="CS80" i="6" s="1"/>
  <c r="CT80" i="6" s="1"/>
  <c r="CU80" i="6" s="1"/>
  <c r="CV80" i="6" s="1"/>
  <c r="CW80" i="6" s="1"/>
  <c r="CX80" i="6" s="1"/>
  <c r="CY80" i="6" s="1"/>
  <c r="CZ80" i="6" s="1"/>
  <c r="DA80" i="6" s="1"/>
  <c r="DB80" i="6" s="1"/>
  <c r="DC80" i="6" s="1"/>
  <c r="DD80" i="6" s="1"/>
  <c r="IW80" i="6" s="1"/>
  <c r="CQ6" i="6"/>
  <c r="CR6" i="6" s="1"/>
  <c r="CS6" i="6" s="1"/>
  <c r="CT6" i="6" s="1"/>
  <c r="CQ125" i="6"/>
  <c r="CS247" i="6"/>
  <c r="CR195" i="6"/>
  <c r="CS177" i="6"/>
  <c r="CP162" i="6"/>
  <c r="CQ162" i="6" s="1"/>
  <c r="CR162" i="6" s="1"/>
  <c r="CS162" i="6" s="1"/>
  <c r="CT162" i="6" s="1"/>
  <c r="CU162" i="6" s="1"/>
  <c r="CV162" i="6" s="1"/>
  <c r="CW162" i="6" s="1"/>
  <c r="CX162" i="6" s="1"/>
  <c r="CU147" i="6"/>
  <c r="CV147" i="6" s="1"/>
  <c r="CW147" i="6" s="1"/>
  <c r="CX147" i="6" s="1"/>
  <c r="CY147" i="6" s="1"/>
  <c r="CZ147" i="6" s="1"/>
  <c r="DA147" i="6" s="1"/>
  <c r="DB147" i="6" s="1"/>
  <c r="DC147" i="6" s="1"/>
  <c r="CV104" i="6"/>
  <c r="CW104" i="6" s="1"/>
  <c r="CX104" i="6" s="1"/>
  <c r="CY104" i="6" s="1"/>
  <c r="CZ104" i="6" s="1"/>
  <c r="DA104" i="6" s="1"/>
  <c r="DB104" i="6" s="1"/>
  <c r="DC104" i="6" s="1"/>
  <c r="CV64" i="6"/>
  <c r="CW64" i="6" s="1"/>
  <c r="CX64" i="6" s="1"/>
  <c r="CY64" i="6" s="1"/>
  <c r="CZ64" i="6" s="1"/>
  <c r="DA64" i="6" s="1"/>
  <c r="DB64" i="6" s="1"/>
  <c r="DC64" i="6" s="1"/>
  <c r="CW54" i="6"/>
  <c r="CX54" i="6" s="1"/>
  <c r="CT142" i="6"/>
  <c r="CU142" i="6" s="1"/>
  <c r="CV142" i="6" s="1"/>
  <c r="CW142" i="6" s="1"/>
  <c r="CX142" i="6" s="1"/>
  <c r="CY142" i="6" s="1"/>
  <c r="CZ142" i="6" s="1"/>
  <c r="DA142" i="6" s="1"/>
  <c r="DB142" i="6" s="1"/>
  <c r="DC142" i="6" s="1"/>
  <c r="CS151" i="6"/>
  <c r="CO149" i="6"/>
  <c r="CT57" i="6"/>
  <c r="CP113" i="6"/>
  <c r="DD84" i="6"/>
  <c r="IW84" i="6" s="1"/>
  <c r="CO49" i="6"/>
  <c r="CP161" i="6"/>
  <c r="CP106" i="6"/>
  <c r="CR135" i="6"/>
  <c r="CS135" i="6" s="1"/>
  <c r="CT135" i="6" s="1"/>
  <c r="CU135" i="6" s="1"/>
  <c r="CV135" i="6" s="1"/>
  <c r="CW135" i="6" s="1"/>
  <c r="CX135" i="6" s="1"/>
  <c r="CY135" i="6" s="1"/>
  <c r="CZ135" i="6" s="1"/>
  <c r="DA135" i="6" s="1"/>
  <c r="DB135" i="6" s="1"/>
  <c r="DC135" i="6" s="1"/>
  <c r="DD218" i="6"/>
  <c r="IW218" i="6" s="1"/>
  <c r="CQ78" i="6"/>
  <c r="CS253" i="6"/>
  <c r="CO117" i="6"/>
  <c r="CP174" i="6"/>
  <c r="CP230" i="6"/>
  <c r="CQ230" i="6" s="1"/>
  <c r="CR230" i="6" s="1"/>
  <c r="DD68" i="6"/>
  <c r="IW68" i="6" s="1"/>
  <c r="CP122" i="6"/>
  <c r="CQ122" i="6" s="1"/>
  <c r="CO118" i="6"/>
  <c r="CV110" i="6"/>
  <c r="CW110" i="6" s="1"/>
  <c r="CX110" i="6" s="1"/>
  <c r="CY110" i="6" s="1"/>
  <c r="CZ110" i="6" s="1"/>
  <c r="DA110" i="6" s="1"/>
  <c r="DB110" i="6" s="1"/>
  <c r="DC110" i="6" s="1"/>
  <c r="CV77" i="6"/>
  <c r="CW77" i="6" s="1"/>
  <c r="CX77" i="6" s="1"/>
  <c r="CY77" i="6" s="1"/>
  <c r="CZ77" i="6" s="1"/>
  <c r="DA77" i="6" s="1"/>
  <c r="DB77" i="6" s="1"/>
  <c r="DC77" i="6" s="1"/>
  <c r="CQ165" i="6"/>
  <c r="CR165" i="6" s="1"/>
  <c r="CS165" i="6" s="1"/>
  <c r="CT165" i="6" s="1"/>
  <c r="CU165" i="6" s="1"/>
  <c r="CV165" i="6" s="1"/>
  <c r="CW165" i="6" s="1"/>
  <c r="CX165" i="6" s="1"/>
  <c r="CY165" i="6" s="1"/>
  <c r="CZ165" i="6" s="1"/>
  <c r="DA165" i="6" s="1"/>
  <c r="DB165" i="6" s="1"/>
  <c r="DC165" i="6" s="1"/>
  <c r="CR175" i="6"/>
  <c r="CS153" i="6"/>
  <c r="CT153" i="6" s="1"/>
  <c r="CU153" i="6" s="1"/>
  <c r="CV153" i="6" s="1"/>
  <c r="CW153" i="6" s="1"/>
  <c r="CX153" i="6" s="1"/>
  <c r="CY153" i="6" s="1"/>
  <c r="CZ153" i="6" s="1"/>
  <c r="DA153" i="6" s="1"/>
  <c r="DB153" i="6" s="1"/>
  <c r="DC153" i="6" s="1"/>
  <c r="DD194" i="6"/>
  <c r="IW194" i="6" s="1"/>
  <c r="DD108" i="6"/>
  <c r="IW108" i="6" s="1"/>
  <c r="CQ128" i="6"/>
  <c r="CR132" i="6"/>
  <c r="CS132" i="6" s="1"/>
  <c r="CT132" i="6" s="1"/>
  <c r="CU132" i="6" s="1"/>
  <c r="CV132" i="6" s="1"/>
  <c r="CW132" i="6" s="1"/>
  <c r="CX132" i="6" s="1"/>
  <c r="CY132" i="6" s="1"/>
  <c r="CZ132" i="6" s="1"/>
  <c r="DA132" i="6" s="1"/>
  <c r="DB132" i="6" s="1"/>
  <c r="DC132" i="6" s="1"/>
  <c r="DD132" i="6" s="1"/>
  <c r="IW132" i="6" s="1"/>
  <c r="CO13" i="6"/>
  <c r="CP13" i="6" s="1"/>
  <c r="CR236" i="6"/>
  <c r="CS236" i="6" s="1"/>
  <c r="CT236" i="6" s="1"/>
  <c r="CU236" i="6" s="1"/>
  <c r="CV236" i="6" s="1"/>
  <c r="CW236" i="6" s="1"/>
  <c r="CX236" i="6" s="1"/>
  <c r="CY236" i="6" s="1"/>
  <c r="CZ236" i="6" s="1"/>
  <c r="DA236" i="6" s="1"/>
  <c r="DB236" i="6" s="1"/>
  <c r="CQ148" i="6"/>
  <c r="CR148" i="6" s="1"/>
  <c r="CS148" i="6" s="1"/>
  <c r="CT148" i="6" s="1"/>
  <c r="CU148" i="6" s="1"/>
  <c r="CV148" i="6" s="1"/>
  <c r="CW148" i="6" s="1"/>
  <c r="CX148" i="6" s="1"/>
  <c r="CY148" i="6" s="1"/>
  <c r="CZ148" i="6" s="1"/>
  <c r="DA148" i="6" s="1"/>
  <c r="DB148" i="6" s="1"/>
  <c r="DC148" i="6" s="1"/>
  <c r="CT89" i="6"/>
  <c r="CP9" i="6"/>
  <c r="CQ9" i="6" s="1"/>
  <c r="CU90" i="6"/>
  <c r="CY252" i="6"/>
  <c r="CZ252" i="6" s="1"/>
  <c r="DA252" i="6" s="1"/>
  <c r="DB252" i="6" s="1"/>
  <c r="DC252" i="6" s="1"/>
  <c r="DD252" i="6" s="1"/>
  <c r="IW252" i="6" s="1"/>
  <c r="CV190" i="6"/>
  <c r="CW190" i="6" s="1"/>
  <c r="CX190" i="6" s="1"/>
  <c r="CY190" i="6" s="1"/>
  <c r="CZ190" i="6" s="1"/>
  <c r="DA190" i="6" s="1"/>
  <c r="DB190" i="6" s="1"/>
  <c r="DC190" i="6" s="1"/>
  <c r="CO163" i="6"/>
  <c r="CV86" i="6"/>
  <c r="CW86" i="6" s="1"/>
  <c r="CX86" i="6" s="1"/>
  <c r="CY86" i="6" s="1"/>
  <c r="CZ86" i="6" s="1"/>
  <c r="DA86" i="6" s="1"/>
  <c r="DB86" i="6" s="1"/>
  <c r="DC86" i="6" s="1"/>
  <c r="DD139" i="6"/>
  <c r="IW139" i="6" s="1"/>
  <c r="DD103" i="6"/>
  <c r="IW103" i="6" s="1"/>
  <c r="CO219" i="6"/>
  <c r="CP219" i="6" s="1"/>
  <c r="CQ219" i="6" s="1"/>
  <c r="CT97" i="6"/>
  <c r="CU97" i="6" s="1"/>
  <c r="CV97" i="6" s="1"/>
  <c r="CW97" i="6" s="1"/>
  <c r="CX97" i="6" s="1"/>
  <c r="CY97" i="6" s="1"/>
  <c r="CZ97" i="6" s="1"/>
  <c r="DA97" i="6" s="1"/>
  <c r="DB97" i="6" s="1"/>
  <c r="DC97" i="6" s="1"/>
  <c r="DD146" i="6"/>
  <c r="IW146" i="6" s="1"/>
  <c r="B78" i="31"/>
  <c r="B45" i="31" s="1"/>
  <c r="CQ40" i="6"/>
  <c r="CR37" i="6"/>
  <c r="CS37" i="6" s="1"/>
  <c r="CT37" i="6" s="1"/>
  <c r="CU37" i="6" s="1"/>
  <c r="CV37" i="6" s="1"/>
  <c r="CW37" i="6" s="1"/>
  <c r="CX37" i="6" s="1"/>
  <c r="CP45" i="6"/>
  <c r="CQ45" i="6" s="1"/>
  <c r="CR45" i="6" s="1"/>
  <c r="CR41" i="6"/>
  <c r="CS41" i="6" s="1"/>
  <c r="CT41" i="6" s="1"/>
  <c r="CU41" i="6" s="1"/>
  <c r="CV41" i="6" s="1"/>
  <c r="CW41" i="6" s="1"/>
  <c r="CX41" i="6" s="1"/>
  <c r="CY41" i="6" s="1"/>
  <c r="CZ41" i="6" s="1"/>
  <c r="DA41" i="6" s="1"/>
  <c r="DB41" i="6" s="1"/>
  <c r="DC41" i="6" s="1"/>
  <c r="DD41" i="6" s="1"/>
  <c r="IW41" i="6" s="1"/>
  <c r="CO31" i="6"/>
  <c r="CP35" i="6"/>
  <c r="CQ35" i="6" s="1"/>
  <c r="CR35" i="6" s="1"/>
  <c r="CS35" i="6" s="1"/>
  <c r="CP28" i="6"/>
  <c r="CN36" i="6"/>
  <c r="DD30" i="6"/>
  <c r="IW30" i="6" s="1"/>
  <c r="CQ38" i="6"/>
  <c r="CS34" i="6"/>
  <c r="CS46" i="6"/>
  <c r="CT46" i="6" s="1"/>
  <c r="CN39" i="6"/>
  <c r="CR27" i="6"/>
  <c r="CP43" i="6"/>
  <c r="CQ47" i="6"/>
  <c r="CN33" i="6"/>
  <c r="CR29" i="6"/>
  <c r="CS29" i="6" s="1"/>
  <c r="CT29" i="6" s="1"/>
  <c r="CU29" i="6" s="1"/>
  <c r="CV29" i="6" s="1"/>
  <c r="CW29" i="6" s="1"/>
  <c r="CX29" i="6" s="1"/>
  <c r="CY29" i="6" s="1"/>
  <c r="CZ29" i="6" s="1"/>
  <c r="DA29" i="6" s="1"/>
  <c r="DB29" i="6" s="1"/>
  <c r="DC29" i="6" s="1"/>
  <c r="DD32" i="6"/>
  <c r="IW32" i="6" s="1"/>
  <c r="AP71" i="18"/>
  <c r="AP75" i="18"/>
  <c r="AP79" i="18"/>
  <c r="AP83" i="18"/>
  <c r="AP87" i="18"/>
  <c r="AP91" i="18"/>
  <c r="AP95" i="18"/>
  <c r="AP99" i="18"/>
  <c r="AP103" i="18"/>
  <c r="AP107" i="18"/>
  <c r="AP111" i="18"/>
  <c r="AP115" i="18"/>
  <c r="AP119" i="18"/>
  <c r="AP123" i="18"/>
  <c r="AP127" i="18"/>
  <c r="AP131" i="18"/>
  <c r="AP135" i="18"/>
  <c r="AP139" i="18"/>
  <c r="AP143" i="18"/>
  <c r="AP147" i="18"/>
  <c r="AP151" i="18"/>
  <c r="AP155" i="18"/>
  <c r="AP159" i="18"/>
  <c r="AP163" i="18"/>
  <c r="AP167" i="18"/>
  <c r="AP171" i="18"/>
  <c r="AP175" i="18"/>
  <c r="AP179" i="18"/>
  <c r="AP183" i="18"/>
  <c r="AP187" i="18"/>
  <c r="AP191" i="18"/>
  <c r="AP195" i="18"/>
  <c r="AP199" i="18"/>
  <c r="AP203" i="18"/>
  <c r="AP207" i="18"/>
  <c r="AP70" i="18"/>
  <c r="AP74" i="18"/>
  <c r="AP78" i="18"/>
  <c r="AP82" i="18"/>
  <c r="AP86" i="18"/>
  <c r="AP90" i="18"/>
  <c r="AP94" i="18"/>
  <c r="AP98" i="18"/>
  <c r="AP102" i="18"/>
  <c r="AP106" i="18"/>
  <c r="AP110" i="18"/>
  <c r="AP114" i="18"/>
  <c r="AP118" i="18"/>
  <c r="AP122" i="18"/>
  <c r="AP126" i="18"/>
  <c r="AP130" i="18"/>
  <c r="AP134" i="18"/>
  <c r="AP138" i="18"/>
  <c r="AP142" i="18"/>
  <c r="AP146" i="18"/>
  <c r="AP150" i="18"/>
  <c r="AP154" i="18"/>
  <c r="AP158" i="18"/>
  <c r="AP162" i="18"/>
  <c r="AP166" i="18"/>
  <c r="AP170" i="18"/>
  <c r="AP174" i="18"/>
  <c r="AP178" i="18"/>
  <c r="AP182" i="18"/>
  <c r="AP186" i="18"/>
  <c r="AP190" i="18"/>
  <c r="AP194" i="18"/>
  <c r="AP198" i="18"/>
  <c r="AP202" i="18"/>
  <c r="AP206" i="18"/>
  <c r="AP211" i="18"/>
  <c r="AP69" i="18"/>
  <c r="AP73" i="18"/>
  <c r="AP77" i="18"/>
  <c r="AP81" i="18"/>
  <c r="AP85" i="18"/>
  <c r="AP89" i="18"/>
  <c r="AP93" i="18"/>
  <c r="AP97" i="18"/>
  <c r="AP101" i="18"/>
  <c r="AP105" i="18"/>
  <c r="AP109" i="18"/>
  <c r="AP113" i="18"/>
  <c r="AP117" i="18"/>
  <c r="AP121" i="18"/>
  <c r="AP125" i="18"/>
  <c r="AP129" i="18"/>
  <c r="AP133" i="18"/>
  <c r="AP137" i="18"/>
  <c r="AP141" i="18"/>
  <c r="AP145" i="18"/>
  <c r="AP149" i="18"/>
  <c r="AP153" i="18"/>
  <c r="AP157" i="18"/>
  <c r="AP161" i="18"/>
  <c r="AP165" i="18"/>
  <c r="AP169" i="18"/>
  <c r="AP173" i="18"/>
  <c r="AP177" i="18"/>
  <c r="AP181" i="18"/>
  <c r="AP185" i="18"/>
  <c r="AP189" i="18"/>
  <c r="AP193" i="18"/>
  <c r="AP197" i="18"/>
  <c r="AP201" i="18"/>
  <c r="AP205" i="18"/>
  <c r="AP209" i="18"/>
  <c r="AP72" i="18"/>
  <c r="AP76" i="18"/>
  <c r="AP80" i="18"/>
  <c r="AP84" i="18"/>
  <c r="AP88" i="18"/>
  <c r="AP92" i="18"/>
  <c r="AP96" i="18"/>
  <c r="AP100" i="18"/>
  <c r="AP104" i="18"/>
  <c r="AP108" i="18"/>
  <c r="AP112" i="18"/>
  <c r="AP116" i="18"/>
  <c r="AP120" i="18"/>
  <c r="AP124" i="18"/>
  <c r="AP128" i="18"/>
  <c r="AP132" i="18"/>
  <c r="AP136" i="18"/>
  <c r="AP140" i="18"/>
  <c r="AP144" i="18"/>
  <c r="AP148" i="18"/>
  <c r="AP152" i="18"/>
  <c r="AP156" i="18"/>
  <c r="AP160" i="18"/>
  <c r="AP164" i="18"/>
  <c r="AP168" i="18"/>
  <c r="AP172" i="18"/>
  <c r="AP176" i="18"/>
  <c r="AP180" i="18"/>
  <c r="AP184" i="18"/>
  <c r="AP188" i="18"/>
  <c r="AP192" i="18"/>
  <c r="AP196" i="18"/>
  <c r="AP200" i="18"/>
  <c r="AP204" i="18"/>
  <c r="AP208" i="18"/>
  <c r="AP215" i="18"/>
  <c r="AP219" i="18"/>
  <c r="AP223" i="18"/>
  <c r="AP227" i="18"/>
  <c r="AP231" i="18"/>
  <c r="AP235" i="18"/>
  <c r="AP239" i="18"/>
  <c r="AP243" i="18"/>
  <c r="AP247" i="18"/>
  <c r="AP251" i="18"/>
  <c r="AP255" i="18"/>
  <c r="AP259" i="18"/>
  <c r="AP263" i="18"/>
  <c r="AP267" i="18"/>
  <c r="AP271" i="18"/>
  <c r="AP275" i="18"/>
  <c r="AP279" i="18"/>
  <c r="AP283" i="18"/>
  <c r="AM69" i="18"/>
  <c r="AM73" i="18"/>
  <c r="AM77" i="18"/>
  <c r="AM81" i="18"/>
  <c r="AM85" i="18"/>
  <c r="AM89" i="18"/>
  <c r="AM93" i="18"/>
  <c r="AM97" i="18"/>
  <c r="AM101" i="18"/>
  <c r="AM105" i="18"/>
  <c r="AM109" i="18"/>
  <c r="AM113" i="18"/>
  <c r="AM117" i="18"/>
  <c r="AM121" i="18"/>
  <c r="AM125" i="18"/>
  <c r="AM129" i="18"/>
  <c r="AM133" i="18"/>
  <c r="AP210" i="18"/>
  <c r="AP214" i="18"/>
  <c r="AP218" i="18"/>
  <c r="AP222" i="18"/>
  <c r="AP226" i="18"/>
  <c r="AP230" i="18"/>
  <c r="AP234" i="18"/>
  <c r="AP238" i="18"/>
  <c r="AP242" i="18"/>
  <c r="AP246" i="18"/>
  <c r="AP250" i="18"/>
  <c r="AP254" i="18"/>
  <c r="AP258" i="18"/>
  <c r="AP262" i="18"/>
  <c r="AP266" i="18"/>
  <c r="AP270" i="18"/>
  <c r="AP274" i="18"/>
  <c r="AP278" i="18"/>
  <c r="AP282" i="18"/>
  <c r="AM70" i="18"/>
  <c r="AM74" i="18"/>
  <c r="AM78" i="18"/>
  <c r="AM82" i="18"/>
  <c r="AM86" i="18"/>
  <c r="AM90" i="18"/>
  <c r="AM94" i="18"/>
  <c r="AM98" i="18"/>
  <c r="AM102" i="18"/>
  <c r="AM106" i="18"/>
  <c r="AM110" i="18"/>
  <c r="AM114" i="18"/>
  <c r="AM118" i="18"/>
  <c r="AM122" i="18"/>
  <c r="AM126" i="18"/>
  <c r="AM130" i="18"/>
  <c r="AM136" i="18"/>
  <c r="AM140" i="18"/>
  <c r="AM144" i="18"/>
  <c r="AP213" i="18"/>
  <c r="AP217" i="18"/>
  <c r="AP221" i="18"/>
  <c r="AP225" i="18"/>
  <c r="AP229" i="18"/>
  <c r="AP233" i="18"/>
  <c r="AP237" i="18"/>
  <c r="AP241" i="18"/>
  <c r="AP245" i="18"/>
  <c r="AP249" i="18"/>
  <c r="AP253" i="18"/>
  <c r="AP257" i="18"/>
  <c r="AP261" i="18"/>
  <c r="AP265" i="18"/>
  <c r="AP269" i="18"/>
  <c r="AP273" i="18"/>
  <c r="AP277" i="18"/>
  <c r="AP281" i="18"/>
  <c r="AM71" i="18"/>
  <c r="AM75" i="18"/>
  <c r="AM79" i="18"/>
  <c r="AM83" i="18"/>
  <c r="AM87" i="18"/>
  <c r="AM91" i="18"/>
  <c r="AM95" i="18"/>
  <c r="AM99" i="18"/>
  <c r="AM103" i="18"/>
  <c r="AM107" i="18"/>
  <c r="AM111" i="18"/>
  <c r="AM115" i="18"/>
  <c r="AM119" i="18"/>
  <c r="AM123" i="18"/>
  <c r="AM127" i="18"/>
  <c r="AM131" i="18"/>
  <c r="AM135" i="18"/>
  <c r="AP212" i="18"/>
  <c r="AP216" i="18"/>
  <c r="AP220" i="18"/>
  <c r="AP224" i="18"/>
  <c r="AP228" i="18"/>
  <c r="AP232" i="18"/>
  <c r="AP236" i="18"/>
  <c r="AP240" i="18"/>
  <c r="AP244" i="18"/>
  <c r="AP248" i="18"/>
  <c r="AP252" i="18"/>
  <c r="AP256" i="18"/>
  <c r="AP260" i="18"/>
  <c r="AP264" i="18"/>
  <c r="AP268" i="18"/>
  <c r="AP272" i="18"/>
  <c r="AP276" i="18"/>
  <c r="AP280" i="18"/>
  <c r="AM76" i="18"/>
  <c r="AM84" i="18"/>
  <c r="AM92" i="18"/>
  <c r="AM100" i="18"/>
  <c r="AM108" i="18"/>
  <c r="AM116" i="18"/>
  <c r="AM124" i="18"/>
  <c r="AM132" i="18"/>
  <c r="AM142" i="18"/>
  <c r="AM148" i="18"/>
  <c r="AM152" i="18"/>
  <c r="AM156" i="18"/>
  <c r="AM160" i="18"/>
  <c r="AM164" i="18"/>
  <c r="AM168" i="18"/>
  <c r="AM172" i="18"/>
  <c r="AM176" i="18"/>
  <c r="AM180" i="18"/>
  <c r="AM184" i="18"/>
  <c r="AM188" i="18"/>
  <c r="AM192" i="18"/>
  <c r="AM196" i="18"/>
  <c r="AM200" i="18"/>
  <c r="AM204" i="18"/>
  <c r="AM208" i="18"/>
  <c r="AM212" i="18"/>
  <c r="AM216" i="18"/>
  <c r="AM220" i="18"/>
  <c r="AM224" i="18"/>
  <c r="AM228" i="18"/>
  <c r="AM232" i="18"/>
  <c r="AM236" i="18"/>
  <c r="AM240" i="18"/>
  <c r="AM244" i="18"/>
  <c r="AM248" i="18"/>
  <c r="AM252" i="18"/>
  <c r="AM256" i="18"/>
  <c r="AM260" i="18"/>
  <c r="AM264" i="18"/>
  <c r="AM268" i="18"/>
  <c r="AM272" i="18"/>
  <c r="AM276" i="18"/>
  <c r="AM280" i="18"/>
  <c r="AQ71" i="18"/>
  <c r="AQ79" i="18"/>
  <c r="AQ83" i="18"/>
  <c r="AQ87" i="18"/>
  <c r="AQ91" i="18"/>
  <c r="AQ95" i="18"/>
  <c r="AQ99" i="18"/>
  <c r="AQ103" i="18"/>
  <c r="AQ107" i="18"/>
  <c r="AQ111" i="18"/>
  <c r="AQ115" i="18"/>
  <c r="AQ119" i="18"/>
  <c r="AQ123" i="18"/>
  <c r="AQ127" i="18"/>
  <c r="AQ131" i="18"/>
  <c r="AQ135" i="18"/>
  <c r="AQ139" i="18"/>
  <c r="AQ143" i="18"/>
  <c r="AQ147" i="18"/>
  <c r="AQ151" i="18"/>
  <c r="AQ155" i="18"/>
  <c r="AQ159" i="18"/>
  <c r="AQ163" i="18"/>
  <c r="AQ167" i="18"/>
  <c r="AQ171" i="18"/>
  <c r="AQ175" i="18"/>
  <c r="AQ179" i="18"/>
  <c r="AQ183" i="18"/>
  <c r="AQ187" i="18"/>
  <c r="AQ191" i="18"/>
  <c r="AQ195" i="18"/>
  <c r="AQ199" i="18"/>
  <c r="AQ203" i="18"/>
  <c r="AM137" i="18"/>
  <c r="AM141" i="18"/>
  <c r="AM145" i="18"/>
  <c r="AM149" i="18"/>
  <c r="AM153" i="18"/>
  <c r="AM157" i="18"/>
  <c r="AM161" i="18"/>
  <c r="AM165" i="18"/>
  <c r="AM169" i="18"/>
  <c r="AM173" i="18"/>
  <c r="AM177" i="18"/>
  <c r="AM181" i="18"/>
  <c r="AM185" i="18"/>
  <c r="AM189" i="18"/>
  <c r="AM193" i="18"/>
  <c r="AM197" i="18"/>
  <c r="AM201" i="18"/>
  <c r="AM205" i="18"/>
  <c r="AM209" i="18"/>
  <c r="AM213" i="18"/>
  <c r="AM217" i="18"/>
  <c r="AM221" i="18"/>
  <c r="AM225" i="18"/>
  <c r="AM229" i="18"/>
  <c r="AM233" i="18"/>
  <c r="AM237" i="18"/>
  <c r="AM241" i="18"/>
  <c r="AM245" i="18"/>
  <c r="AM249" i="18"/>
  <c r="AM253" i="18"/>
  <c r="AM257" i="18"/>
  <c r="AM261" i="18"/>
  <c r="AM265" i="18"/>
  <c r="AM269" i="18"/>
  <c r="AM273" i="18"/>
  <c r="AM277" i="18"/>
  <c r="AM281" i="18"/>
  <c r="AQ80" i="18"/>
  <c r="AQ84" i="18"/>
  <c r="AQ88" i="18"/>
  <c r="AQ92" i="18"/>
  <c r="AQ96" i="18"/>
  <c r="AQ100" i="18"/>
  <c r="AQ104" i="18"/>
  <c r="AQ108" i="18"/>
  <c r="AQ112" i="18"/>
  <c r="AQ116" i="18"/>
  <c r="AQ120" i="18"/>
  <c r="AQ124" i="18"/>
  <c r="AQ128" i="18"/>
  <c r="AQ132" i="18"/>
  <c r="AQ136" i="18"/>
  <c r="AQ140" i="18"/>
  <c r="AQ144" i="18"/>
  <c r="AQ148" i="18"/>
  <c r="AQ152" i="18"/>
  <c r="AQ156" i="18"/>
  <c r="AQ160" i="18"/>
  <c r="AQ164" i="18"/>
  <c r="AQ168" i="18"/>
  <c r="AQ172" i="18"/>
  <c r="AQ176" i="18"/>
  <c r="AQ180" i="18"/>
  <c r="AQ184" i="18"/>
  <c r="AQ188" i="18"/>
  <c r="AQ192" i="18"/>
  <c r="AQ196" i="18"/>
  <c r="AQ200" i="18"/>
  <c r="AQ204" i="18"/>
  <c r="AQ208" i="18"/>
  <c r="AQ212" i="18"/>
  <c r="AQ216" i="18"/>
  <c r="AQ220" i="18"/>
  <c r="AQ224" i="18"/>
  <c r="AQ228" i="18"/>
  <c r="AQ209" i="18"/>
  <c r="AM72" i="18"/>
  <c r="AM80" i="18"/>
  <c r="AM88" i="18"/>
  <c r="AM96" i="18"/>
  <c r="AM104" i="18"/>
  <c r="AM112" i="18"/>
  <c r="AM120" i="18"/>
  <c r="AM128" i="18"/>
  <c r="AM138" i="18"/>
  <c r="AM146" i="18"/>
  <c r="AM150" i="18"/>
  <c r="AM154" i="18"/>
  <c r="AM158" i="18"/>
  <c r="AM162" i="18"/>
  <c r="AM166" i="18"/>
  <c r="AM170" i="18"/>
  <c r="AM174" i="18"/>
  <c r="AM178" i="18"/>
  <c r="AM182" i="18"/>
  <c r="AM186" i="18"/>
  <c r="AM190" i="18"/>
  <c r="AM194" i="18"/>
  <c r="AM198" i="18"/>
  <c r="AM202" i="18"/>
  <c r="AM206" i="18"/>
  <c r="AM210" i="18"/>
  <c r="AM214" i="18"/>
  <c r="AM218" i="18"/>
  <c r="AM222" i="18"/>
  <c r="AM226" i="18"/>
  <c r="AM230" i="18"/>
  <c r="AM234" i="18"/>
  <c r="AM238" i="18"/>
  <c r="AM242" i="18"/>
  <c r="AM246" i="18"/>
  <c r="AM250" i="18"/>
  <c r="AM254" i="18"/>
  <c r="AM258" i="18"/>
  <c r="AM262" i="18"/>
  <c r="AM266" i="18"/>
  <c r="AM270" i="18"/>
  <c r="AM274" i="18"/>
  <c r="AM278" i="18"/>
  <c r="AM282" i="18"/>
  <c r="AQ77" i="18"/>
  <c r="AQ81" i="18"/>
  <c r="AQ85" i="18"/>
  <c r="AQ89" i="18"/>
  <c r="AQ93" i="18"/>
  <c r="AQ97" i="18"/>
  <c r="AQ101" i="18"/>
  <c r="AQ105" i="18"/>
  <c r="AQ109" i="18"/>
  <c r="AQ113" i="18"/>
  <c r="AQ117" i="18"/>
  <c r="AQ121" i="18"/>
  <c r="AQ125" i="18"/>
  <c r="AQ129" i="18"/>
  <c r="AQ133" i="18"/>
  <c r="AQ137" i="18"/>
  <c r="AQ141" i="18"/>
  <c r="AQ145" i="18"/>
  <c r="AQ149" i="18"/>
  <c r="AQ153" i="18"/>
  <c r="AQ157" i="18"/>
  <c r="AQ161" i="18"/>
  <c r="AQ165" i="18"/>
  <c r="AQ169" i="18"/>
  <c r="AQ173" i="18"/>
  <c r="AQ177" i="18"/>
  <c r="AQ181" i="18"/>
  <c r="AQ185" i="18"/>
  <c r="AQ189" i="18"/>
  <c r="AQ193" i="18"/>
  <c r="AQ197" i="18"/>
  <c r="AQ201" i="18"/>
  <c r="AM134" i="18"/>
  <c r="AM139" i="18"/>
  <c r="AM143" i="18"/>
  <c r="AM147" i="18"/>
  <c r="AM151" i="18"/>
  <c r="AM155" i="18"/>
  <c r="AM159" i="18"/>
  <c r="AM163" i="18"/>
  <c r="AM167" i="18"/>
  <c r="AM171" i="18"/>
  <c r="AM175" i="18"/>
  <c r="AM179" i="18"/>
  <c r="AM183" i="18"/>
  <c r="AM187" i="18"/>
  <c r="AM191" i="18"/>
  <c r="AM195" i="18"/>
  <c r="AM199" i="18"/>
  <c r="AM203" i="18"/>
  <c r="AM207" i="18"/>
  <c r="AM211" i="18"/>
  <c r="AM215" i="18"/>
  <c r="AM219" i="18"/>
  <c r="AM223" i="18"/>
  <c r="AM227" i="18"/>
  <c r="AM231" i="18"/>
  <c r="AM235" i="18"/>
  <c r="AM239" i="18"/>
  <c r="AM243" i="18"/>
  <c r="AM247" i="18"/>
  <c r="AM251" i="18"/>
  <c r="AM255" i="18"/>
  <c r="AM259" i="18"/>
  <c r="AM263" i="18"/>
  <c r="AM267" i="18"/>
  <c r="AM271" i="18"/>
  <c r="AM275" i="18"/>
  <c r="AM279" i="18"/>
  <c r="AM283" i="18"/>
  <c r="AQ70" i="18"/>
  <c r="AQ78" i="18"/>
  <c r="AQ82" i="18"/>
  <c r="AQ86" i="18"/>
  <c r="AQ90" i="18"/>
  <c r="AQ94" i="18"/>
  <c r="AQ98" i="18"/>
  <c r="AQ102" i="18"/>
  <c r="AQ106" i="18"/>
  <c r="AQ110" i="18"/>
  <c r="AQ114" i="18"/>
  <c r="AQ118" i="18"/>
  <c r="AQ122" i="18"/>
  <c r="AQ126" i="18"/>
  <c r="AQ130" i="18"/>
  <c r="AQ134" i="18"/>
  <c r="AQ138" i="18"/>
  <c r="AQ142" i="18"/>
  <c r="AQ146" i="18"/>
  <c r="AQ150" i="18"/>
  <c r="AQ154" i="18"/>
  <c r="AQ158" i="18"/>
  <c r="AQ162" i="18"/>
  <c r="AQ166" i="18"/>
  <c r="AQ170" i="18"/>
  <c r="AQ178" i="18"/>
  <c r="AQ186" i="18"/>
  <c r="AQ194" i="18"/>
  <c r="AQ202" i="18"/>
  <c r="AQ210" i="18"/>
  <c r="AQ218" i="18"/>
  <c r="AQ226" i="18"/>
  <c r="AQ213" i="18"/>
  <c r="AQ221" i="18"/>
  <c r="AQ229" i="18"/>
  <c r="AQ233" i="18"/>
  <c r="AQ237" i="18"/>
  <c r="AQ241" i="18"/>
  <c r="AQ245" i="18"/>
  <c r="AQ249" i="18"/>
  <c r="AQ253" i="18"/>
  <c r="AQ257" i="18"/>
  <c r="AQ261" i="18"/>
  <c r="AQ265" i="18"/>
  <c r="AQ269" i="18"/>
  <c r="AQ273" i="18"/>
  <c r="AQ277" i="18"/>
  <c r="AQ283" i="18"/>
  <c r="AQ211" i="18"/>
  <c r="AQ219" i="18"/>
  <c r="AQ227" i="18"/>
  <c r="AQ232" i="18"/>
  <c r="AQ236" i="18"/>
  <c r="AQ240" i="18"/>
  <c r="AQ244" i="18"/>
  <c r="AQ248" i="18"/>
  <c r="AQ252" i="18"/>
  <c r="AQ256" i="18"/>
  <c r="AQ260" i="18"/>
  <c r="AQ264" i="18"/>
  <c r="AQ268" i="18"/>
  <c r="AQ272" i="18"/>
  <c r="AQ276" i="18"/>
  <c r="AQ280" i="18"/>
  <c r="AQ281" i="18"/>
  <c r="AQ174" i="18"/>
  <c r="AQ182" i="18"/>
  <c r="AQ190" i="18"/>
  <c r="AQ198" i="18"/>
  <c r="AQ206" i="18"/>
  <c r="AQ214" i="18"/>
  <c r="AQ222" i="18"/>
  <c r="AQ205" i="18"/>
  <c r="AQ217" i="18"/>
  <c r="AQ225" i="18"/>
  <c r="AQ231" i="18"/>
  <c r="AQ235" i="18"/>
  <c r="AQ239" i="18"/>
  <c r="AQ243" i="18"/>
  <c r="AQ247" i="18"/>
  <c r="AQ251" i="18"/>
  <c r="AQ255" i="18"/>
  <c r="AQ259" i="18"/>
  <c r="AQ263" i="18"/>
  <c r="AQ267" i="18"/>
  <c r="AQ271" i="18"/>
  <c r="AQ275" i="18"/>
  <c r="AQ279" i="18"/>
  <c r="AQ207" i="18"/>
  <c r="AQ215" i="18"/>
  <c r="AQ223" i="18"/>
  <c r="AQ230" i="18"/>
  <c r="AQ234" i="18"/>
  <c r="AQ238" i="18"/>
  <c r="AQ242" i="18"/>
  <c r="AQ246" i="18"/>
  <c r="AQ250" i="18"/>
  <c r="AQ254" i="18"/>
  <c r="AQ258" i="18"/>
  <c r="AQ262" i="18"/>
  <c r="AQ266" i="18"/>
  <c r="AQ270" i="18"/>
  <c r="AQ274" i="18"/>
  <c r="AQ278" i="18"/>
  <c r="AQ282" i="18"/>
  <c r="G27" i="7"/>
  <c r="D27" i="7"/>
  <c r="H27" i="7"/>
  <c r="M27" i="7"/>
  <c r="J27" i="7"/>
  <c r="N27" i="7"/>
  <c r="O27" i="7"/>
  <c r="K27" i="7"/>
  <c r="F27" i="7"/>
  <c r="BB5" i="6"/>
  <c r="B18" i="3"/>
  <c r="B24" i="22" s="1"/>
  <c r="Q24" i="22"/>
  <c r="Q30" i="22"/>
  <c r="Q29" i="22"/>
  <c r="Q28" i="22"/>
  <c r="Q27" i="22"/>
  <c r="Q26" i="22"/>
  <c r="Q25" i="22"/>
  <c r="Q23" i="22"/>
  <c r="Q21" i="22"/>
  <c r="Q20" i="22"/>
  <c r="Q19" i="22"/>
  <c r="S25" i="22"/>
  <c r="S28" i="22"/>
  <c r="S19" i="22"/>
  <c r="S26" i="22"/>
  <c r="S23" i="22"/>
  <c r="S30" i="22"/>
  <c r="S20" i="22"/>
  <c r="S29" i="22"/>
  <c r="S21" i="22"/>
  <c r="S24" i="22"/>
  <c r="S27" i="22"/>
  <c r="CU42" i="6" l="1"/>
  <c r="CT11" i="6"/>
  <c r="CU11" i="6" s="1"/>
  <c r="CV11" i="6" s="1"/>
  <c r="DA227" i="6"/>
  <c r="DB227" i="6" s="1"/>
  <c r="DC227" i="6" s="1"/>
  <c r="DD227" i="6" s="1"/>
  <c r="IW227" i="6" s="1"/>
  <c r="CY105" i="6"/>
  <c r="CZ105" i="6" s="1"/>
  <c r="DA105" i="6" s="1"/>
  <c r="DB105" i="6" s="1"/>
  <c r="DC105" i="6" s="1"/>
  <c r="CV235" i="6"/>
  <c r="CW235" i="6" s="1"/>
  <c r="CX235" i="6" s="1"/>
  <c r="CV158" i="6"/>
  <c r="CW158" i="6" s="1"/>
  <c r="CX158" i="6" s="1"/>
  <c r="CY158" i="6" s="1"/>
  <c r="CZ158" i="6" s="1"/>
  <c r="DA158" i="6" s="1"/>
  <c r="DB158" i="6" s="1"/>
  <c r="DC158" i="6" s="1"/>
  <c r="CV18" i="6"/>
  <c r="CW18" i="6" s="1"/>
  <c r="DD153" i="6"/>
  <c r="IW153" i="6" s="1"/>
  <c r="DD216" i="6"/>
  <c r="IW216" i="6" s="1"/>
  <c r="DD74" i="6"/>
  <c r="IW74" i="6" s="1"/>
  <c r="CY37" i="6"/>
  <c r="CZ37" i="6" s="1"/>
  <c r="DA37" i="6" s="1"/>
  <c r="DB37" i="6" s="1"/>
  <c r="DC37" i="6" s="1"/>
  <c r="DD37" i="6" s="1"/>
  <c r="IW37" i="6" s="1"/>
  <c r="CS91" i="6"/>
  <c r="CT91" i="6" s="1"/>
  <c r="CW178" i="6"/>
  <c r="CX178" i="6" s="1"/>
  <c r="CY178" i="6" s="1"/>
  <c r="CZ178" i="6" s="1"/>
  <c r="DA178" i="6" s="1"/>
  <c r="DB178" i="6" s="1"/>
  <c r="DC178" i="6" s="1"/>
  <c r="CS88" i="6"/>
  <c r="CY238" i="6"/>
  <c r="CZ238" i="6" s="1"/>
  <c r="DA238" i="6" s="1"/>
  <c r="DB238" i="6" s="1"/>
  <c r="DC238" i="6" s="1"/>
  <c r="CT94" i="6"/>
  <c r="CU94" i="6" s="1"/>
  <c r="DD134" i="6"/>
  <c r="IW134" i="6" s="1"/>
  <c r="CS212" i="6"/>
  <c r="DD156" i="6"/>
  <c r="IW156" i="6" s="1"/>
  <c r="DC123" i="6"/>
  <c r="DD123" i="6" s="1"/>
  <c r="IW123" i="6" s="1"/>
  <c r="CZ246" i="6"/>
  <c r="DA246" i="6" s="1"/>
  <c r="DB246" i="6" s="1"/>
  <c r="DC246" i="6" s="1"/>
  <c r="CR192" i="6"/>
  <c r="CU87" i="6"/>
  <c r="CV87" i="6" s="1"/>
  <c r="CW87" i="6" s="1"/>
  <c r="CX87" i="6" s="1"/>
  <c r="CY87" i="6" s="1"/>
  <c r="CZ87" i="6" s="1"/>
  <c r="DA87" i="6" s="1"/>
  <c r="DB87" i="6" s="1"/>
  <c r="DC87" i="6" s="1"/>
  <c r="DD87" i="6" s="1"/>
  <c r="IW87" i="6" s="1"/>
  <c r="CY191" i="6"/>
  <c r="CZ191" i="6" s="1"/>
  <c r="DA191" i="6" s="1"/>
  <c r="DB191" i="6" s="1"/>
  <c r="DC191" i="6" s="1"/>
  <c r="CT120" i="6"/>
  <c r="CU222" i="6"/>
  <c r="CV222" i="6" s="1"/>
  <c r="CW222" i="6" s="1"/>
  <c r="CX222" i="6" s="1"/>
  <c r="CY222" i="6" s="1"/>
  <c r="CZ222" i="6" s="1"/>
  <c r="DA222" i="6" s="1"/>
  <c r="DB222" i="6" s="1"/>
  <c r="DC222" i="6" s="1"/>
  <c r="CS244" i="6"/>
  <c r="CT244" i="6" s="1"/>
  <c r="CU244" i="6" s="1"/>
  <c r="CV244" i="6" s="1"/>
  <c r="CW244" i="6" s="1"/>
  <c r="CX244" i="6" s="1"/>
  <c r="CY244" i="6" s="1"/>
  <c r="CZ244" i="6" s="1"/>
  <c r="CU204" i="6"/>
  <c r="CV204" i="6" s="1"/>
  <c r="CR9" i="6"/>
  <c r="CS9" i="6" s="1"/>
  <c r="CT9" i="6" s="1"/>
  <c r="CU9" i="6" s="1"/>
  <c r="CV9" i="6" s="1"/>
  <c r="CW9" i="6" s="1"/>
  <c r="CX9" i="6" s="1"/>
  <c r="CY9" i="6" s="1"/>
  <c r="CZ9" i="6" s="1"/>
  <c r="DA9" i="6" s="1"/>
  <c r="DB9" i="6" s="1"/>
  <c r="DC9" i="6" s="1"/>
  <c r="DD9" i="6" s="1"/>
  <c r="IW9" i="6" s="1"/>
  <c r="DD203" i="6"/>
  <c r="IW203" i="6" s="1"/>
  <c r="DD76" i="6"/>
  <c r="IW76" i="6" s="1"/>
  <c r="CV81" i="6"/>
  <c r="CW81" i="6" s="1"/>
  <c r="CX81" i="6" s="1"/>
  <c r="CY81" i="6" s="1"/>
  <c r="CZ81" i="6" s="1"/>
  <c r="DA81" i="6" s="1"/>
  <c r="DB81" i="6" s="1"/>
  <c r="DC81" i="6" s="1"/>
  <c r="DD81" i="6" s="1"/>
  <c r="IW81" i="6" s="1"/>
  <c r="CY170" i="6"/>
  <c r="CZ170" i="6" s="1"/>
  <c r="DA170" i="6" s="1"/>
  <c r="DB170" i="6" s="1"/>
  <c r="DC170" i="6" s="1"/>
  <c r="F4" i="34"/>
  <c r="CS230" i="6"/>
  <c r="CT230" i="6" s="1"/>
  <c r="CU230" i="6" s="1"/>
  <c r="CV230" i="6" s="1"/>
  <c r="CR226" i="6"/>
  <c r="CS226" i="6" s="1"/>
  <c r="CT226" i="6" s="1"/>
  <c r="CU226" i="6" s="1"/>
  <c r="CY72" i="6"/>
  <c r="CZ72" i="6" s="1"/>
  <c r="DA72" i="6" s="1"/>
  <c r="DB72" i="6" s="1"/>
  <c r="DC72" i="6" s="1"/>
  <c r="DD72" i="6" s="1"/>
  <c r="IW72" i="6" s="1"/>
  <c r="CS121" i="6"/>
  <c r="CT121" i="6" s="1"/>
  <c r="DD53" i="6"/>
  <c r="IW53" i="6" s="1"/>
  <c r="DD51" i="6"/>
  <c r="IW51" i="6" s="1"/>
  <c r="DD119" i="6"/>
  <c r="IW119" i="6" s="1"/>
  <c r="DD126" i="6"/>
  <c r="IW126" i="6" s="1"/>
  <c r="DD188" i="6"/>
  <c r="IW188" i="6" s="1"/>
  <c r="CU187" i="6"/>
  <c r="CT131" i="6"/>
  <c r="CU131" i="6" s="1"/>
  <c r="CV131" i="6" s="1"/>
  <c r="CW131" i="6" s="1"/>
  <c r="CX131" i="6" s="1"/>
  <c r="CY131" i="6" s="1"/>
  <c r="CZ131" i="6" s="1"/>
  <c r="DA131" i="6" s="1"/>
  <c r="DB131" i="6" s="1"/>
  <c r="DC131" i="6" s="1"/>
  <c r="CS127" i="6"/>
  <c r="CT127" i="6" s="1"/>
  <c r="CU127" i="6" s="1"/>
  <c r="CT124" i="6"/>
  <c r="CU124" i="6" s="1"/>
  <c r="CV124" i="6" s="1"/>
  <c r="CW124" i="6" s="1"/>
  <c r="CX124" i="6" s="1"/>
  <c r="CY124" i="6" s="1"/>
  <c r="CZ124" i="6" s="1"/>
  <c r="DA124" i="6" s="1"/>
  <c r="DB124" i="6" s="1"/>
  <c r="DC124" i="6" s="1"/>
  <c r="CX193" i="6"/>
  <c r="CY193" i="6" s="1"/>
  <c r="CZ193" i="6" s="1"/>
  <c r="DA193" i="6" s="1"/>
  <c r="DB193" i="6" s="1"/>
  <c r="DC193" i="6" s="1"/>
  <c r="CU234" i="6"/>
  <c r="CV234" i="6" s="1"/>
  <c r="CW234" i="6" s="1"/>
  <c r="CX234" i="6" s="1"/>
  <c r="CY234" i="6" s="1"/>
  <c r="CZ234" i="6" s="1"/>
  <c r="DA234" i="6" s="1"/>
  <c r="DB234" i="6" s="1"/>
  <c r="DC234" i="6" s="1"/>
  <c r="CS157" i="6"/>
  <c r="CT157" i="6" s="1"/>
  <c r="CU157" i="6" s="1"/>
  <c r="CV157" i="6" s="1"/>
  <c r="CW157" i="6" s="1"/>
  <c r="CX157" i="6" s="1"/>
  <c r="CR5" i="6"/>
  <c r="CS5" i="6" s="1"/>
  <c r="DD77" i="6"/>
  <c r="IW77" i="6" s="1"/>
  <c r="DD110" i="6"/>
  <c r="IW110" i="6" s="1"/>
  <c r="CS22" i="6"/>
  <c r="CT22" i="6" s="1"/>
  <c r="CU22" i="6" s="1"/>
  <c r="CV22" i="6" s="1"/>
  <c r="CW22" i="6" s="1"/>
  <c r="CX22" i="6" s="1"/>
  <c r="CY22" i="6" s="1"/>
  <c r="CZ22" i="6" s="1"/>
  <c r="DA22" i="6" s="1"/>
  <c r="DB22" i="6" s="1"/>
  <c r="DC22" i="6" s="1"/>
  <c r="CU223" i="6"/>
  <c r="CV223" i="6" s="1"/>
  <c r="CU92" i="6"/>
  <c r="CV92" i="6" s="1"/>
  <c r="CW92" i="6" s="1"/>
  <c r="CX92" i="6" s="1"/>
  <c r="CY92" i="6" s="1"/>
  <c r="CZ92" i="6" s="1"/>
  <c r="DA92" i="6" s="1"/>
  <c r="DB92" i="6" s="1"/>
  <c r="DC92" i="6" s="1"/>
  <c r="DD92" i="6" s="1"/>
  <c r="IW92" i="6" s="1"/>
  <c r="CY235" i="6"/>
  <c r="CZ235" i="6" s="1"/>
  <c r="DA235" i="6" s="1"/>
  <c r="DB235" i="6" s="1"/>
  <c r="DC235" i="6" s="1"/>
  <c r="CU130" i="6"/>
  <c r="CV207" i="6"/>
  <c r="CW207" i="6" s="1"/>
  <c r="DD65" i="6"/>
  <c r="IW65" i="6" s="1"/>
  <c r="DD206" i="6"/>
  <c r="IW206" i="6" s="1"/>
  <c r="CY250" i="6"/>
  <c r="CQ145" i="6"/>
  <c r="CR145" i="6" s="1"/>
  <c r="CV155" i="6"/>
  <c r="CW155" i="6" s="1"/>
  <c r="CX155" i="6" s="1"/>
  <c r="CS115" i="6"/>
  <c r="CT115" i="6" s="1"/>
  <c r="CV107" i="6"/>
  <c r="CW107" i="6" s="1"/>
  <c r="CX107" i="6" s="1"/>
  <c r="CY107" i="6" s="1"/>
  <c r="CZ107" i="6" s="1"/>
  <c r="DA107" i="6" s="1"/>
  <c r="DB107" i="6" s="1"/>
  <c r="DC107" i="6" s="1"/>
  <c r="CT169" i="6"/>
  <c r="CU169" i="6" s="1"/>
  <c r="CV169" i="6" s="1"/>
  <c r="CW169" i="6" s="1"/>
  <c r="CX169" i="6" s="1"/>
  <c r="CY169" i="6" s="1"/>
  <c r="CZ169" i="6" s="1"/>
  <c r="DA169" i="6" s="1"/>
  <c r="DB169" i="6" s="1"/>
  <c r="CS50" i="6"/>
  <c r="CT50" i="6" s="1"/>
  <c r="DD135" i="6"/>
  <c r="IW135" i="6" s="1"/>
  <c r="DD64" i="6"/>
  <c r="IW64" i="6" s="1"/>
  <c r="DD104" i="6"/>
  <c r="IW104" i="6" s="1"/>
  <c r="CR160" i="6"/>
  <c r="CS160" i="6" s="1"/>
  <c r="CT160" i="6" s="1"/>
  <c r="CU160" i="6" s="1"/>
  <c r="CV160" i="6" s="1"/>
  <c r="CW160" i="6" s="1"/>
  <c r="CX160" i="6" s="1"/>
  <c r="CY160" i="6" s="1"/>
  <c r="CZ160" i="6" s="1"/>
  <c r="DA160" i="6" s="1"/>
  <c r="DB160" i="6" s="1"/>
  <c r="DC160" i="6" s="1"/>
  <c r="CT205" i="6"/>
  <c r="CQ69" i="6"/>
  <c r="CR69" i="6" s="1"/>
  <c r="CZ98" i="6"/>
  <c r="DA98" i="6" s="1"/>
  <c r="DB98" i="6" s="1"/>
  <c r="DC98" i="6" s="1"/>
  <c r="DB240" i="6"/>
  <c r="DC240" i="6" s="1"/>
  <c r="DD254" i="6"/>
  <c r="IW254" i="6" s="1"/>
  <c r="CU82" i="6"/>
  <c r="CV82" i="6" s="1"/>
  <c r="CW82" i="6" s="1"/>
  <c r="CV208" i="6"/>
  <c r="CW208" i="6" s="1"/>
  <c r="CX208" i="6" s="1"/>
  <c r="CY208" i="6" s="1"/>
  <c r="CZ208" i="6" s="1"/>
  <c r="DA208" i="6" s="1"/>
  <c r="DB208" i="6" s="1"/>
  <c r="DC208" i="6" s="1"/>
  <c r="CX201" i="6"/>
  <c r="CS85" i="6"/>
  <c r="CT199" i="6"/>
  <c r="CU199" i="6" s="1"/>
  <c r="CV199" i="6" s="1"/>
  <c r="CW199" i="6" s="1"/>
  <c r="CX199" i="6" s="1"/>
  <c r="CY199" i="6" s="1"/>
  <c r="CZ199" i="6" s="1"/>
  <c r="DA199" i="6" s="1"/>
  <c r="DB199" i="6" s="1"/>
  <c r="DC199" i="6" s="1"/>
  <c r="DD26" i="6"/>
  <c r="IW26" i="6" s="1"/>
  <c r="CV114" i="6"/>
  <c r="CZ144" i="6"/>
  <c r="CV56" i="6"/>
  <c r="CU60" i="6"/>
  <c r="DD166" i="6"/>
  <c r="IW166" i="6" s="1"/>
  <c r="CW150" i="6"/>
  <c r="CV167" i="6"/>
  <c r="CW167" i="6" s="1"/>
  <c r="CX167" i="6" s="1"/>
  <c r="CY167" i="6" s="1"/>
  <c r="CZ167" i="6" s="1"/>
  <c r="DA167" i="6" s="1"/>
  <c r="DB167" i="6" s="1"/>
  <c r="DC167" i="6" s="1"/>
  <c r="DA224" i="6"/>
  <c r="DD154" i="6"/>
  <c r="IW154" i="6" s="1"/>
  <c r="CQ141" i="6"/>
  <c r="CR141" i="6" s="1"/>
  <c r="CS141" i="6" s="1"/>
  <c r="CT141" i="6" s="1"/>
  <c r="CU141" i="6" s="1"/>
  <c r="CV141" i="6" s="1"/>
  <c r="CW141" i="6" s="1"/>
  <c r="CX141" i="6" s="1"/>
  <c r="CY141" i="6" s="1"/>
  <c r="CZ141" i="6" s="1"/>
  <c r="DA141" i="6" s="1"/>
  <c r="DB141" i="6" s="1"/>
  <c r="DC141" i="6" s="1"/>
  <c r="CV58" i="6"/>
  <c r="CW58" i="6" s="1"/>
  <c r="CX58" i="6" s="1"/>
  <c r="CY58" i="6" s="1"/>
  <c r="CZ58" i="6" s="1"/>
  <c r="DA58" i="6" s="1"/>
  <c r="DB58" i="6" s="1"/>
  <c r="DC58" i="6" s="1"/>
  <c r="CU202" i="6"/>
  <c r="CV202" i="6" s="1"/>
  <c r="CW202" i="6" s="1"/>
  <c r="CW136" i="6"/>
  <c r="CX136" i="6" s="1"/>
  <c r="CS25" i="6"/>
  <c r="CT25" i="6" s="1"/>
  <c r="CU25" i="6" s="1"/>
  <c r="CV25" i="6" s="1"/>
  <c r="CW25" i="6" s="1"/>
  <c r="CX25" i="6" s="1"/>
  <c r="CY25" i="6" s="1"/>
  <c r="CZ25" i="6" s="1"/>
  <c r="DA25" i="6" s="1"/>
  <c r="DB25" i="6" s="1"/>
  <c r="DC25" i="6" s="1"/>
  <c r="DD25" i="6" s="1"/>
  <c r="IW25" i="6" s="1"/>
  <c r="DA71" i="6"/>
  <c r="DB71" i="6" s="1"/>
  <c r="DC71" i="6" s="1"/>
  <c r="DD71" i="6" s="1"/>
  <c r="IW71" i="6" s="1"/>
  <c r="CS243" i="6"/>
  <c r="CT243" i="6" s="1"/>
  <c r="CR122" i="6"/>
  <c r="CS122" i="6" s="1"/>
  <c r="CT122" i="6" s="1"/>
  <c r="CU122" i="6" s="1"/>
  <c r="CV122" i="6" s="1"/>
  <c r="CW122" i="6" s="1"/>
  <c r="CX122" i="6" s="1"/>
  <c r="CY122" i="6" s="1"/>
  <c r="CZ122" i="6" s="1"/>
  <c r="DA122" i="6" s="1"/>
  <c r="DB122" i="6" s="1"/>
  <c r="DC122" i="6" s="1"/>
  <c r="CX18" i="6"/>
  <c r="CY18" i="6" s="1"/>
  <c r="CZ18" i="6" s="1"/>
  <c r="DA18" i="6" s="1"/>
  <c r="DB18" i="6" s="1"/>
  <c r="DC18" i="6" s="1"/>
  <c r="CV140" i="6"/>
  <c r="CW140" i="6" s="1"/>
  <c r="CX140" i="6" s="1"/>
  <c r="CY140" i="6" s="1"/>
  <c r="CZ140" i="6" s="1"/>
  <c r="DA140" i="6" s="1"/>
  <c r="DB140" i="6" s="1"/>
  <c r="DC140" i="6" s="1"/>
  <c r="DD97" i="6"/>
  <c r="IW97" i="6" s="1"/>
  <c r="CV90" i="6"/>
  <c r="CW90" i="6" s="1"/>
  <c r="CX90" i="6" s="1"/>
  <c r="CY90" i="6" s="1"/>
  <c r="CZ90" i="6" s="1"/>
  <c r="DA90" i="6" s="1"/>
  <c r="DB90" i="6" s="1"/>
  <c r="DC90" i="6" s="1"/>
  <c r="DD231" i="6"/>
  <c r="IW231" i="6" s="1"/>
  <c r="CP118" i="6"/>
  <c r="CQ118" i="6" s="1"/>
  <c r="CR118" i="6" s="1"/>
  <c r="CS118" i="6" s="1"/>
  <c r="CT253" i="6"/>
  <c r="CU253" i="6" s="1"/>
  <c r="CV253" i="6" s="1"/>
  <c r="CW253" i="6" s="1"/>
  <c r="CX253" i="6" s="1"/>
  <c r="CY253" i="6" s="1"/>
  <c r="CR78" i="6"/>
  <c r="CS78" i="6" s="1"/>
  <c r="CT78" i="6" s="1"/>
  <c r="CU78" i="6" s="1"/>
  <c r="CV78" i="6" s="1"/>
  <c r="CW78" i="6" s="1"/>
  <c r="CX78" i="6" s="1"/>
  <c r="CY78" i="6" s="1"/>
  <c r="CZ78" i="6" s="1"/>
  <c r="DA78" i="6" s="1"/>
  <c r="DB78" i="6" s="1"/>
  <c r="DC78" i="6" s="1"/>
  <c r="CQ106" i="6"/>
  <c r="CR106" i="6" s="1"/>
  <c r="CS106" i="6" s="1"/>
  <c r="CT106" i="6" s="1"/>
  <c r="CQ161" i="6"/>
  <c r="CR161" i="6" s="1"/>
  <c r="CS161" i="6" s="1"/>
  <c r="CT161" i="6" s="1"/>
  <c r="DD86" i="6"/>
  <c r="IW86" i="6" s="1"/>
  <c r="CP49" i="6"/>
  <c r="CQ49" i="6" s="1"/>
  <c r="CU57" i="6"/>
  <c r="CV57" i="6" s="1"/>
  <c r="CW57" i="6" s="1"/>
  <c r="CX57" i="6" s="1"/>
  <c r="CY57" i="6" s="1"/>
  <c r="CZ57" i="6" s="1"/>
  <c r="DA57" i="6" s="1"/>
  <c r="DB57" i="6" s="1"/>
  <c r="DC57" i="6" s="1"/>
  <c r="CP100" i="6"/>
  <c r="CS21" i="6"/>
  <c r="CT21" i="6" s="1"/>
  <c r="CU21" i="6" s="1"/>
  <c r="CU89" i="6"/>
  <c r="CV89" i="6" s="1"/>
  <c r="CW89" i="6" s="1"/>
  <c r="CX89" i="6" s="1"/>
  <c r="CY89" i="6" s="1"/>
  <c r="CZ89" i="6" s="1"/>
  <c r="CQ182" i="6"/>
  <c r="CR182" i="6" s="1"/>
  <c r="CP220" i="6"/>
  <c r="CQ220" i="6" s="1"/>
  <c r="CR251" i="6"/>
  <c r="CS251" i="6" s="1"/>
  <c r="CP111" i="6"/>
  <c r="CQ111" i="6" s="1"/>
  <c r="CR111" i="6" s="1"/>
  <c r="CP59" i="6"/>
  <c r="CQ59" i="6" s="1"/>
  <c r="CR59" i="6" s="1"/>
  <c r="CS59" i="6" s="1"/>
  <c r="CT59" i="6" s="1"/>
  <c r="CU59" i="6" s="1"/>
  <c r="CV59" i="6" s="1"/>
  <c r="CW59" i="6" s="1"/>
  <c r="CX59" i="6" s="1"/>
  <c r="CY59" i="6" s="1"/>
  <c r="CZ59" i="6" s="1"/>
  <c r="DA59" i="6" s="1"/>
  <c r="DB59" i="6" s="1"/>
  <c r="DC59" i="6" s="1"/>
  <c r="CP52" i="6"/>
  <c r="DD79" i="6"/>
  <c r="IW79" i="6" s="1"/>
  <c r="CQ186" i="6"/>
  <c r="CU67" i="6"/>
  <c r="CU6" i="6"/>
  <c r="CV6" i="6" s="1"/>
  <c r="CW6" i="6" s="1"/>
  <c r="CX6" i="6" s="1"/>
  <c r="CY6" i="6" s="1"/>
  <c r="CZ6" i="6" s="1"/>
  <c r="DA6" i="6" s="1"/>
  <c r="DB6" i="6" s="1"/>
  <c r="DC6" i="6" s="1"/>
  <c r="DD6" i="6" s="1"/>
  <c r="IW6" i="6" s="1"/>
  <c r="CS168" i="6"/>
  <c r="CT168" i="6" s="1"/>
  <c r="CU168" i="6" s="1"/>
  <c r="CV168" i="6" s="1"/>
  <c r="CW168" i="6" s="1"/>
  <c r="CX168" i="6" s="1"/>
  <c r="CY168" i="6" s="1"/>
  <c r="CZ168" i="6" s="1"/>
  <c r="DA168" i="6" s="1"/>
  <c r="DB168" i="6" s="1"/>
  <c r="DC168" i="6" s="1"/>
  <c r="CT185" i="6"/>
  <c r="CQ197" i="6"/>
  <c r="DD147" i="6"/>
  <c r="IW147" i="6" s="1"/>
  <c r="CU14" i="6"/>
  <c r="CV14" i="6" s="1"/>
  <c r="CW14" i="6" s="1"/>
  <c r="CX14" i="6" s="1"/>
  <c r="CY14" i="6" s="1"/>
  <c r="CZ14" i="6" s="1"/>
  <c r="DA14" i="6" s="1"/>
  <c r="DB14" i="6" s="1"/>
  <c r="DC14" i="6" s="1"/>
  <c r="DD14" i="6" s="1"/>
  <c r="IW14" i="6" s="1"/>
  <c r="CS233" i="6"/>
  <c r="CT233" i="6" s="1"/>
  <c r="CS173" i="6"/>
  <c r="CQ228" i="6"/>
  <c r="CR228" i="6" s="1"/>
  <c r="CS228" i="6" s="1"/>
  <c r="CP8" i="6"/>
  <c r="CQ8" i="6" s="1"/>
  <c r="CR8" i="6" s="1"/>
  <c r="CS8" i="6" s="1"/>
  <c r="CR189" i="6"/>
  <c r="CS189" i="6" s="1"/>
  <c r="CT189" i="6" s="1"/>
  <c r="CQ213" i="6"/>
  <c r="DD143" i="6"/>
  <c r="IW143" i="6" s="1"/>
  <c r="CQ209" i="6"/>
  <c r="CR209" i="6" s="1"/>
  <c r="CS209" i="6" s="1"/>
  <c r="CT209" i="6" s="1"/>
  <c r="CU209" i="6" s="1"/>
  <c r="CV209" i="6" s="1"/>
  <c r="CW209" i="6" s="1"/>
  <c r="CX209" i="6" s="1"/>
  <c r="CY209" i="6" s="1"/>
  <c r="CZ209" i="6" s="1"/>
  <c r="DA209" i="6" s="1"/>
  <c r="DB209" i="6" s="1"/>
  <c r="DC209" i="6" s="1"/>
  <c r="DD133" i="6"/>
  <c r="IW133" i="6" s="1"/>
  <c r="DD142" i="6"/>
  <c r="IW142" i="6" s="1"/>
  <c r="DD171" i="6"/>
  <c r="IW171" i="6" s="1"/>
  <c r="CP163" i="6"/>
  <c r="CQ163" i="6" s="1"/>
  <c r="CR163" i="6" s="1"/>
  <c r="CS163" i="6" s="1"/>
  <c r="CT163" i="6" s="1"/>
  <c r="CU163" i="6" s="1"/>
  <c r="CV163" i="6" s="1"/>
  <c r="CW163" i="6" s="1"/>
  <c r="CX163" i="6" s="1"/>
  <c r="CY163" i="6" s="1"/>
  <c r="CZ163" i="6" s="1"/>
  <c r="DA163" i="6" s="1"/>
  <c r="DB163" i="6" s="1"/>
  <c r="DC163" i="6" s="1"/>
  <c r="CQ13" i="6"/>
  <c r="CR13" i="6" s="1"/>
  <c r="CS13" i="6" s="1"/>
  <c r="CT13" i="6" s="1"/>
  <c r="CU13" i="6" s="1"/>
  <c r="CV13" i="6" s="1"/>
  <c r="CR128" i="6"/>
  <c r="CS128" i="6" s="1"/>
  <c r="CS175" i="6"/>
  <c r="CQ174" i="6"/>
  <c r="CR174" i="6" s="1"/>
  <c r="CR7" i="6"/>
  <c r="CS7" i="6" s="1"/>
  <c r="CT7" i="6" s="1"/>
  <c r="CU7" i="6" s="1"/>
  <c r="CV7" i="6" s="1"/>
  <c r="CW7" i="6" s="1"/>
  <c r="CX7" i="6" s="1"/>
  <c r="CY7" i="6" s="1"/>
  <c r="CZ7" i="6" s="1"/>
  <c r="DA7" i="6" s="1"/>
  <c r="DB7" i="6" s="1"/>
  <c r="DC7" i="6" s="1"/>
  <c r="DD7" i="6" s="1"/>
  <c r="IW7" i="6" s="1"/>
  <c r="CP117" i="6"/>
  <c r="CQ113" i="6"/>
  <c r="CP149" i="6"/>
  <c r="CT151" i="6"/>
  <c r="DD148" i="6"/>
  <c r="IW148" i="6" s="1"/>
  <c r="CY54" i="6"/>
  <c r="CZ54" i="6" s="1"/>
  <c r="DA54" i="6" s="1"/>
  <c r="DB54" i="6" s="1"/>
  <c r="DC54" i="6" s="1"/>
  <c r="DD54" i="6" s="1"/>
  <c r="IW54" i="6" s="1"/>
  <c r="DD190" i="6"/>
  <c r="IW190" i="6" s="1"/>
  <c r="CY162" i="6"/>
  <c r="CZ162" i="6" s="1"/>
  <c r="DA162" i="6" s="1"/>
  <c r="DB162" i="6" s="1"/>
  <c r="DC162" i="6" s="1"/>
  <c r="DD162" i="6" s="1"/>
  <c r="IW162" i="6" s="1"/>
  <c r="CT177" i="6"/>
  <c r="CU177" i="6" s="1"/>
  <c r="CV177" i="6" s="1"/>
  <c r="CW177" i="6" s="1"/>
  <c r="CX177" i="6" s="1"/>
  <c r="CY177" i="6" s="1"/>
  <c r="CZ177" i="6" s="1"/>
  <c r="DA177" i="6" s="1"/>
  <c r="DB177" i="6" s="1"/>
  <c r="DC177" i="6" s="1"/>
  <c r="DD177" i="6" s="1"/>
  <c r="IW177" i="6" s="1"/>
  <c r="CS195" i="6"/>
  <c r="CT247" i="6"/>
  <c r="CR125" i="6"/>
  <c r="CT179" i="6"/>
  <c r="CP211" i="6"/>
  <c r="CQ211" i="6" s="1"/>
  <c r="CR211" i="6" s="1"/>
  <c r="CQ237" i="6"/>
  <c r="CS245" i="6"/>
  <c r="CQ241" i="6"/>
  <c r="CU181" i="6"/>
  <c r="CV181" i="6" s="1"/>
  <c r="CW181" i="6" s="1"/>
  <c r="DD109" i="6"/>
  <c r="IW109" i="6" s="1"/>
  <c r="CU176" i="6"/>
  <c r="CV176" i="6" s="1"/>
  <c r="CW176" i="6" s="1"/>
  <c r="DD159" i="6"/>
  <c r="IW159" i="6" s="1"/>
  <c r="CP96" i="6"/>
  <c r="CR219" i="6"/>
  <c r="CS219" i="6" s="1"/>
  <c r="CT219" i="6" s="1"/>
  <c r="CU219" i="6" s="1"/>
  <c r="CV219" i="6" s="1"/>
  <c r="CW219" i="6" s="1"/>
  <c r="CX219" i="6" s="1"/>
  <c r="CY219" i="6" s="1"/>
  <c r="CZ219" i="6" s="1"/>
  <c r="DA219" i="6" s="1"/>
  <c r="DB219" i="6" s="1"/>
  <c r="DC219" i="6" s="1"/>
  <c r="DD219" i="6" s="1"/>
  <c r="IW219" i="6" s="1"/>
  <c r="CP225" i="6"/>
  <c r="CV55" i="6"/>
  <c r="CQ16" i="6"/>
  <c r="CT93" i="6"/>
  <c r="CT15" i="6"/>
  <c r="CU15" i="6" s="1"/>
  <c r="CV15" i="6" s="1"/>
  <c r="CW15" i="6" s="1"/>
  <c r="CX15" i="6" s="1"/>
  <c r="CY15" i="6" s="1"/>
  <c r="CZ15" i="6" s="1"/>
  <c r="DA15" i="6" s="1"/>
  <c r="DB15" i="6" s="1"/>
  <c r="DC15" i="6" s="1"/>
  <c r="DD15" i="6" s="1"/>
  <c r="IW15" i="6" s="1"/>
  <c r="CS137" i="6"/>
  <c r="CT137" i="6" s="1"/>
  <c r="CU137" i="6" s="1"/>
  <c r="CV137" i="6" s="1"/>
  <c r="CW137" i="6" s="1"/>
  <c r="CX137" i="6" s="1"/>
  <c r="CY137" i="6" s="1"/>
  <c r="CZ137" i="6" s="1"/>
  <c r="DA137" i="6" s="1"/>
  <c r="DB137" i="6" s="1"/>
  <c r="DC137" i="6" s="1"/>
  <c r="CX214" i="6"/>
  <c r="CY214" i="6" s="1"/>
  <c r="CZ214" i="6" s="1"/>
  <c r="DA214" i="6" s="1"/>
  <c r="DB214" i="6" s="1"/>
  <c r="DC214" i="6" s="1"/>
  <c r="CS172" i="6"/>
  <c r="CT172" i="6" s="1"/>
  <c r="CU172" i="6" s="1"/>
  <c r="CV172" i="6" s="1"/>
  <c r="CW172" i="6" s="1"/>
  <c r="CX172" i="6" s="1"/>
  <c r="CY172" i="6" s="1"/>
  <c r="CZ172" i="6" s="1"/>
  <c r="DA172" i="6" s="1"/>
  <c r="DB172" i="6" s="1"/>
  <c r="DC172" i="6" s="1"/>
  <c r="CS73" i="6"/>
  <c r="CT73" i="6" s="1"/>
  <c r="CU73" i="6" s="1"/>
  <c r="CV73" i="6" s="1"/>
  <c r="CW242" i="6"/>
  <c r="CX242" i="6" s="1"/>
  <c r="CY242" i="6" s="1"/>
  <c r="CZ242" i="6" s="1"/>
  <c r="DA242" i="6" s="1"/>
  <c r="DB242" i="6" s="1"/>
  <c r="DC242" i="6" s="1"/>
  <c r="CQ83" i="6"/>
  <c r="CT221" i="6"/>
  <c r="CU221" i="6" s="1"/>
  <c r="CV221" i="6" s="1"/>
  <c r="CW221" i="6" s="1"/>
  <c r="CX221" i="6" s="1"/>
  <c r="CY221" i="6" s="1"/>
  <c r="CZ221" i="6" s="1"/>
  <c r="DA221" i="6" s="1"/>
  <c r="DB221" i="6" s="1"/>
  <c r="DC221" i="6" s="1"/>
  <c r="DD221" i="6" s="1"/>
  <c r="IW221" i="6" s="1"/>
  <c r="CR215" i="6"/>
  <c r="CS215" i="6" s="1"/>
  <c r="DC236" i="6"/>
  <c r="DD236" i="6" s="1"/>
  <c r="IW236" i="6" s="1"/>
  <c r="CQ20" i="6"/>
  <c r="CS112" i="6"/>
  <c r="CT112" i="6" s="1"/>
  <c r="CQ10" i="6"/>
  <c r="CR10" i="6" s="1"/>
  <c r="CS10" i="6" s="1"/>
  <c r="CR217" i="6"/>
  <c r="DD239" i="6"/>
  <c r="IW239" i="6" s="1"/>
  <c r="DD165" i="6"/>
  <c r="IW165" i="6" s="1"/>
  <c r="DD196" i="6"/>
  <c r="IW196" i="6" s="1"/>
  <c r="CU232" i="6"/>
  <c r="CV232" i="6" s="1"/>
  <c r="CW232" i="6" s="1"/>
  <c r="CX232" i="6" s="1"/>
  <c r="CY232" i="6" s="1"/>
  <c r="CZ232" i="6" s="1"/>
  <c r="DA232" i="6" s="1"/>
  <c r="DB232" i="6" s="1"/>
  <c r="DC232" i="6" s="1"/>
  <c r="DD129" i="6"/>
  <c r="IW129" i="6" s="1"/>
  <c r="DD101" i="6"/>
  <c r="IW101" i="6" s="1"/>
  <c r="DD229" i="6"/>
  <c r="IW229" i="6" s="1"/>
  <c r="DD99" i="6"/>
  <c r="IW99" i="6" s="1"/>
  <c r="DD184" i="6"/>
  <c r="IW184" i="6" s="1"/>
  <c r="DD152" i="6"/>
  <c r="IW152" i="6" s="1"/>
  <c r="DD61" i="6"/>
  <c r="IW61" i="6" s="1"/>
  <c r="DD198" i="6"/>
  <c r="IW198" i="6" s="1"/>
  <c r="CR12" i="6"/>
  <c r="DD62" i="6"/>
  <c r="IW62" i="6" s="1"/>
  <c r="CR38" i="6"/>
  <c r="CS38" i="6" s="1"/>
  <c r="DD29" i="6"/>
  <c r="IW29" i="6" s="1"/>
  <c r="CR40" i="6"/>
  <c r="CO33" i="6"/>
  <c r="CQ43" i="6"/>
  <c r="CR47" i="6"/>
  <c r="CS47" i="6" s="1"/>
  <c r="CT47" i="6" s="1"/>
  <c r="CU47" i="6" s="1"/>
  <c r="CV47" i="6" s="1"/>
  <c r="CW47" i="6" s="1"/>
  <c r="CX47" i="6" s="1"/>
  <c r="CY47" i="6" s="1"/>
  <c r="CZ47" i="6" s="1"/>
  <c r="DA47" i="6" s="1"/>
  <c r="DB47" i="6" s="1"/>
  <c r="DC47" i="6" s="1"/>
  <c r="DD47" i="6" s="1"/>
  <c r="IW47" i="6" s="1"/>
  <c r="AQ76" i="18" s="1"/>
  <c r="B63" i="31"/>
  <c r="B30" i="31" s="1"/>
  <c r="CS45" i="6"/>
  <c r="CU46" i="6"/>
  <c r="CT34" i="6"/>
  <c r="CU34" i="6" s="1"/>
  <c r="CV34" i="6" s="1"/>
  <c r="CW34" i="6" s="1"/>
  <c r="CX34" i="6" s="1"/>
  <c r="CY34" i="6" s="1"/>
  <c r="CZ34" i="6" s="1"/>
  <c r="DA34" i="6" s="1"/>
  <c r="DB34" i="6" s="1"/>
  <c r="DC34" i="6" s="1"/>
  <c r="DD34" i="6" s="1"/>
  <c r="IW34" i="6" s="1"/>
  <c r="CO36" i="6"/>
  <c r="CQ28" i="6"/>
  <c r="CR28" i="6" s="1"/>
  <c r="CT35" i="6"/>
  <c r="DD44" i="6"/>
  <c r="IW44" i="6" s="1"/>
  <c r="AQ73" i="18" s="1"/>
  <c r="CP31" i="6"/>
  <c r="CQ31" i="6" s="1"/>
  <c r="CS27" i="6"/>
  <c r="CT27" i="6" s="1"/>
  <c r="CO39" i="6"/>
  <c r="CP39" i="6" s="1"/>
  <c r="CQ39" i="6" s="1"/>
  <c r="B21" i="24"/>
  <c r="B20" i="24"/>
  <c r="B19" i="24"/>
  <c r="B18" i="24"/>
  <c r="B17" i="24"/>
  <c r="B26" i="22" s="1"/>
  <c r="B16" i="24"/>
  <c r="B11" i="23" s="1"/>
  <c r="B15" i="24"/>
  <c r="B9" i="22" s="1"/>
  <c r="B14" i="24"/>
  <c r="B13" i="24"/>
  <c r="B12" i="24"/>
  <c r="B11" i="24"/>
  <c r="B10" i="24"/>
  <c r="B9" i="24"/>
  <c r="B8" i="24"/>
  <c r="B7" i="24"/>
  <c r="CV94" i="6" l="1"/>
  <c r="CW94" i="6" s="1"/>
  <c r="CX94" i="6" s="1"/>
  <c r="CY94" i="6" s="1"/>
  <c r="CZ94" i="6" s="1"/>
  <c r="DA94" i="6" s="1"/>
  <c r="DB94" i="6" s="1"/>
  <c r="DC94" i="6" s="1"/>
  <c r="DD94" i="6" s="1"/>
  <c r="IW94" i="6" s="1"/>
  <c r="CV42" i="6"/>
  <c r="CW42" i="6" s="1"/>
  <c r="CX42" i="6" s="1"/>
  <c r="CY42" i="6" s="1"/>
  <c r="CZ42" i="6" s="1"/>
  <c r="DA42" i="6" s="1"/>
  <c r="DB42" i="6" s="1"/>
  <c r="DC42" i="6" s="1"/>
  <c r="CW11" i="6"/>
  <c r="CX11" i="6" s="1"/>
  <c r="CY11" i="6" s="1"/>
  <c r="CZ11" i="6" s="1"/>
  <c r="DA11" i="6" s="1"/>
  <c r="DB11" i="6" s="1"/>
  <c r="DC11" i="6" s="1"/>
  <c r="DD11" i="6" s="1"/>
  <c r="IW11" i="6" s="1"/>
  <c r="DD105" i="6"/>
  <c r="IW105" i="6" s="1"/>
  <c r="DD158" i="6"/>
  <c r="IW158" i="6" s="1"/>
  <c r="DD234" i="6"/>
  <c r="IW234" i="6" s="1"/>
  <c r="DD178" i="6"/>
  <c r="IW178" i="6" s="1"/>
  <c r="DD246" i="6"/>
  <c r="IW246" i="6" s="1"/>
  <c r="DD193" i="6"/>
  <c r="IW193" i="6" s="1"/>
  <c r="CS211" i="6"/>
  <c r="CT211" i="6" s="1"/>
  <c r="CU121" i="6"/>
  <c r="CV121" i="6" s="1"/>
  <c r="DD208" i="6"/>
  <c r="IW208" i="6" s="1"/>
  <c r="DD240" i="6"/>
  <c r="IW240" i="6" s="1"/>
  <c r="CS69" i="6"/>
  <c r="CT69" i="6" s="1"/>
  <c r="DD170" i="6"/>
  <c r="IW170" i="6" s="1"/>
  <c r="DD22" i="6"/>
  <c r="IW22" i="6" s="1"/>
  <c r="CU91" i="6"/>
  <c r="CW204" i="6"/>
  <c r="CX204" i="6" s="1"/>
  <c r="CY204" i="6" s="1"/>
  <c r="CZ204" i="6" s="1"/>
  <c r="DA204" i="6" s="1"/>
  <c r="DB204" i="6" s="1"/>
  <c r="DC204" i="6" s="1"/>
  <c r="DD238" i="6"/>
  <c r="IW238" i="6" s="1"/>
  <c r="CT212" i="6"/>
  <c r="CU212" i="6" s="1"/>
  <c r="CV212" i="6" s="1"/>
  <c r="CT88" i="6"/>
  <c r="CU88" i="6" s="1"/>
  <c r="CV88" i="6" s="1"/>
  <c r="CW88" i="6" s="1"/>
  <c r="CX88" i="6" s="1"/>
  <c r="CY88" i="6" s="1"/>
  <c r="CZ88" i="6" s="1"/>
  <c r="DA88" i="6" s="1"/>
  <c r="DB88" i="6" s="1"/>
  <c r="DC88" i="6" s="1"/>
  <c r="DD98" i="6"/>
  <c r="IW98" i="6" s="1"/>
  <c r="DD222" i="6"/>
  <c r="IW222" i="6" s="1"/>
  <c r="CR220" i="6"/>
  <c r="CS220" i="6" s="1"/>
  <c r="CT220" i="6" s="1"/>
  <c r="CU220" i="6" s="1"/>
  <c r="CV220" i="6" s="1"/>
  <c r="CW220" i="6" s="1"/>
  <c r="CX220" i="6" s="1"/>
  <c r="CY220" i="6" s="1"/>
  <c r="CZ220" i="6" s="1"/>
  <c r="DA220" i="6" s="1"/>
  <c r="DB220" i="6" s="1"/>
  <c r="DC220" i="6" s="1"/>
  <c r="CS192" i="6"/>
  <c r="CT192" i="6" s="1"/>
  <c r="CU192" i="6" s="1"/>
  <c r="CV192" i="6" s="1"/>
  <c r="CU120" i="6"/>
  <c r="CV120" i="6" s="1"/>
  <c r="CW120" i="6" s="1"/>
  <c r="CX120" i="6" s="1"/>
  <c r="CY120" i="6" s="1"/>
  <c r="CZ120" i="6" s="1"/>
  <c r="DA120" i="6" s="1"/>
  <c r="DB120" i="6" s="1"/>
  <c r="DC120" i="6" s="1"/>
  <c r="DD235" i="6"/>
  <c r="IW235" i="6" s="1"/>
  <c r="DD160" i="6"/>
  <c r="IW160" i="6" s="1"/>
  <c r="CU205" i="6"/>
  <c r="CV205" i="6" s="1"/>
  <c r="DD191" i="6"/>
  <c r="IW191" i="6" s="1"/>
  <c r="CU161" i="6"/>
  <c r="CV161" i="6" s="1"/>
  <c r="CW161" i="6" s="1"/>
  <c r="CX161" i="6" s="1"/>
  <c r="CY161" i="6" s="1"/>
  <c r="CZ161" i="6" s="1"/>
  <c r="DA161" i="6" s="1"/>
  <c r="DB161" i="6" s="1"/>
  <c r="DC161" i="6" s="1"/>
  <c r="DD199" i="6"/>
  <c r="IW199" i="6" s="1"/>
  <c r="CU243" i="6"/>
  <c r="CV243" i="6" s="1"/>
  <c r="CW243" i="6" s="1"/>
  <c r="CX243" i="6" s="1"/>
  <c r="CY243" i="6" s="1"/>
  <c r="CZ243" i="6" s="1"/>
  <c r="DA243" i="6" s="1"/>
  <c r="DB243" i="6" s="1"/>
  <c r="DC243" i="6" s="1"/>
  <c r="CX82" i="6"/>
  <c r="CY82" i="6" s="1"/>
  <c r="CZ82" i="6" s="1"/>
  <c r="DA82" i="6" s="1"/>
  <c r="DB82" i="6" s="1"/>
  <c r="DC82" i="6" s="1"/>
  <c r="CW223" i="6"/>
  <c r="CX223" i="6" s="1"/>
  <c r="CY223" i="6" s="1"/>
  <c r="CZ223" i="6" s="1"/>
  <c r="DA223" i="6" s="1"/>
  <c r="DB223" i="6" s="1"/>
  <c r="DC223" i="6" s="1"/>
  <c r="DD223" i="6" s="1"/>
  <c r="IW223" i="6" s="1"/>
  <c r="DD107" i="6"/>
  <c r="IW107" i="6" s="1"/>
  <c r="CW230" i="6"/>
  <c r="CX230" i="6" s="1"/>
  <c r="CY230" i="6" s="1"/>
  <c r="CZ230" i="6" s="1"/>
  <c r="DA230" i="6" s="1"/>
  <c r="DB230" i="6" s="1"/>
  <c r="DC230" i="6" s="1"/>
  <c r="DA244" i="6"/>
  <c r="DD168" i="6"/>
  <c r="IW168" i="6" s="1"/>
  <c r="CU106" i="6"/>
  <c r="CV106" i="6" s="1"/>
  <c r="CW106" i="6" s="1"/>
  <c r="CX106" i="6" s="1"/>
  <c r="CY106" i="6" s="1"/>
  <c r="CZ106" i="6" s="1"/>
  <c r="CU233" i="6"/>
  <c r="CV233" i="6" s="1"/>
  <c r="CW233" i="6" s="1"/>
  <c r="CX233" i="6" s="1"/>
  <c r="CY233" i="6" s="1"/>
  <c r="CZ233" i="6" s="1"/>
  <c r="DA233" i="6" s="1"/>
  <c r="CT251" i="6"/>
  <c r="CU251" i="6" s="1"/>
  <c r="CV251" i="6" s="1"/>
  <c r="CW251" i="6" s="1"/>
  <c r="CX251" i="6" s="1"/>
  <c r="CY251" i="6" s="1"/>
  <c r="CZ251" i="6" s="1"/>
  <c r="DA251" i="6" s="1"/>
  <c r="DB251" i="6" s="1"/>
  <c r="DC251" i="6" s="1"/>
  <c r="DD242" i="6"/>
  <c r="IW242" i="6" s="1"/>
  <c r="DD172" i="6"/>
  <c r="IW172" i="6" s="1"/>
  <c r="CT228" i="6"/>
  <c r="CU228" i="6" s="1"/>
  <c r="CV228" i="6" s="1"/>
  <c r="CW228" i="6" s="1"/>
  <c r="CX228" i="6" s="1"/>
  <c r="CY228" i="6" s="1"/>
  <c r="CZ228" i="6" s="1"/>
  <c r="DA228" i="6" s="1"/>
  <c r="DB228" i="6" s="1"/>
  <c r="DC228" i="6" s="1"/>
  <c r="DD131" i="6"/>
  <c r="IW131" i="6" s="1"/>
  <c r="CV187" i="6"/>
  <c r="CW187" i="6" s="1"/>
  <c r="CX187" i="6" s="1"/>
  <c r="CV127" i="6"/>
  <c r="CW127" i="6" s="1"/>
  <c r="CX127" i="6" s="1"/>
  <c r="CY127" i="6" s="1"/>
  <c r="CZ127" i="6" s="1"/>
  <c r="DA127" i="6" s="1"/>
  <c r="DB127" i="6" s="1"/>
  <c r="DC127" i="6" s="1"/>
  <c r="CV130" i="6"/>
  <c r="CW130" i="6" s="1"/>
  <c r="CX130" i="6" s="1"/>
  <c r="CY130" i="6" s="1"/>
  <c r="CZ130" i="6" s="1"/>
  <c r="DA130" i="6" s="1"/>
  <c r="DB130" i="6" s="1"/>
  <c r="DC130" i="6" s="1"/>
  <c r="CS174" i="6"/>
  <c r="CT174" i="6" s="1"/>
  <c r="CU174" i="6" s="1"/>
  <c r="CV174" i="6" s="1"/>
  <c r="CW174" i="6" s="1"/>
  <c r="CX174" i="6" s="1"/>
  <c r="CY174" i="6" s="1"/>
  <c r="CZ174" i="6" s="1"/>
  <c r="DA174" i="6" s="1"/>
  <c r="DB174" i="6" s="1"/>
  <c r="DC174" i="6" s="1"/>
  <c r="CT128" i="6"/>
  <c r="CV21" i="6"/>
  <c r="CZ250" i="6"/>
  <c r="DA250" i="6" s="1"/>
  <c r="DB250" i="6" s="1"/>
  <c r="DC250" i="6" s="1"/>
  <c r="CX207" i="6"/>
  <c r="DD124" i="6"/>
  <c r="IW124" i="6" s="1"/>
  <c r="DB224" i="6"/>
  <c r="DC224" i="6" s="1"/>
  <c r="DD224" i="6" s="1"/>
  <c r="IW224" i="6" s="1"/>
  <c r="CX150" i="6"/>
  <c r="CY150" i="6" s="1"/>
  <c r="DA144" i="6"/>
  <c r="DB144" i="6" s="1"/>
  <c r="DC144" i="6" s="1"/>
  <c r="CW114" i="6"/>
  <c r="CX114" i="6" s="1"/>
  <c r="CT85" i="6"/>
  <c r="DD58" i="6"/>
  <c r="IW58" i="6" s="1"/>
  <c r="CT215" i="6"/>
  <c r="CU215" i="6" s="1"/>
  <c r="CV215" i="6" s="1"/>
  <c r="CW215" i="6" s="1"/>
  <c r="CU211" i="6"/>
  <c r="CV211" i="6" s="1"/>
  <c r="CW211" i="6" s="1"/>
  <c r="CX211" i="6" s="1"/>
  <c r="CY211" i="6" s="1"/>
  <c r="CZ211" i="6" s="1"/>
  <c r="DA211" i="6" s="1"/>
  <c r="DB211" i="6" s="1"/>
  <c r="DC211" i="6" s="1"/>
  <c r="DD90" i="6"/>
  <c r="IW90" i="6" s="1"/>
  <c r="CY157" i="6"/>
  <c r="CS111" i="6"/>
  <c r="CT111" i="6" s="1"/>
  <c r="DA89" i="6"/>
  <c r="DB89" i="6" s="1"/>
  <c r="DC89" i="6" s="1"/>
  <c r="CZ253" i="6"/>
  <c r="DD18" i="6"/>
  <c r="IW18" i="6" s="1"/>
  <c r="CY136" i="6"/>
  <c r="CX202" i="6"/>
  <c r="DD167" i="6"/>
  <c r="IW167" i="6" s="1"/>
  <c r="CV60" i="6"/>
  <c r="CW56" i="6"/>
  <c r="CX56" i="6" s="1"/>
  <c r="CY155" i="6"/>
  <c r="CZ155" i="6" s="1"/>
  <c r="DA155" i="6" s="1"/>
  <c r="DB155" i="6" s="1"/>
  <c r="DC155" i="6" s="1"/>
  <c r="CY201" i="6"/>
  <c r="CZ201" i="6" s="1"/>
  <c r="DA201" i="6" s="1"/>
  <c r="DB201" i="6" s="1"/>
  <c r="DC201" i="6" s="1"/>
  <c r="CU50" i="6"/>
  <c r="CV50" i="6" s="1"/>
  <c r="CW50" i="6" s="1"/>
  <c r="CX50" i="6" s="1"/>
  <c r="CY50" i="6" s="1"/>
  <c r="CZ50" i="6" s="1"/>
  <c r="DA50" i="6" s="1"/>
  <c r="DB50" i="6" s="1"/>
  <c r="DC50" i="6" s="1"/>
  <c r="DD141" i="6"/>
  <c r="IW141" i="6" s="1"/>
  <c r="DC169" i="6"/>
  <c r="DD169" i="6" s="1"/>
  <c r="IW169" i="6" s="1"/>
  <c r="CU115" i="6"/>
  <c r="CV115" i="6" s="1"/>
  <c r="CW115" i="6" s="1"/>
  <c r="CX115" i="6" s="1"/>
  <c r="CY115" i="6" s="1"/>
  <c r="CZ115" i="6" s="1"/>
  <c r="CS145" i="6"/>
  <c r="CT145" i="6" s="1"/>
  <c r="CU145" i="6" s="1"/>
  <c r="CV145" i="6" s="1"/>
  <c r="CW145" i="6" s="1"/>
  <c r="CX145" i="6" s="1"/>
  <c r="CY145" i="6" s="1"/>
  <c r="CZ145" i="6" s="1"/>
  <c r="DA145" i="6" s="1"/>
  <c r="DB145" i="6" s="1"/>
  <c r="DC145" i="6" s="1"/>
  <c r="CU112" i="6"/>
  <c r="CV112" i="6" s="1"/>
  <c r="CW112" i="6" s="1"/>
  <c r="CX112" i="6" s="1"/>
  <c r="CY112" i="6" s="1"/>
  <c r="CZ112" i="6" s="1"/>
  <c r="DA112" i="6" s="1"/>
  <c r="DB112" i="6" s="1"/>
  <c r="DC112" i="6" s="1"/>
  <c r="DD112" i="6" s="1"/>
  <c r="IW112" i="6" s="1"/>
  <c r="CX176" i="6"/>
  <c r="CY176" i="6" s="1"/>
  <c r="CZ176" i="6" s="1"/>
  <c r="DA176" i="6" s="1"/>
  <c r="DB176" i="6" s="1"/>
  <c r="DC176" i="6" s="1"/>
  <c r="CU189" i="6"/>
  <c r="CV189" i="6" s="1"/>
  <c r="CW189" i="6" s="1"/>
  <c r="CX189" i="6" s="1"/>
  <c r="CY189" i="6" s="1"/>
  <c r="CZ189" i="6" s="1"/>
  <c r="DA189" i="6" s="1"/>
  <c r="DB189" i="6" s="1"/>
  <c r="DC189" i="6" s="1"/>
  <c r="CS182" i="6"/>
  <c r="CT182" i="6" s="1"/>
  <c r="CU182" i="6" s="1"/>
  <c r="CV182" i="6" s="1"/>
  <c r="CW182" i="6" s="1"/>
  <c r="CT118" i="6"/>
  <c r="CU118" i="6" s="1"/>
  <c r="CV118" i="6" s="1"/>
  <c r="CW118" i="6" s="1"/>
  <c r="CX118" i="6" s="1"/>
  <c r="CY118" i="6" s="1"/>
  <c r="CZ118" i="6" s="1"/>
  <c r="DA118" i="6" s="1"/>
  <c r="DB118" i="6" s="1"/>
  <c r="DC118" i="6" s="1"/>
  <c r="CU69" i="6"/>
  <c r="CV69" i="6" s="1"/>
  <c r="CW69" i="6" s="1"/>
  <c r="CX69" i="6" s="1"/>
  <c r="CY69" i="6" s="1"/>
  <c r="CZ69" i="6" s="1"/>
  <c r="DA69" i="6" s="1"/>
  <c r="DB69" i="6" s="1"/>
  <c r="DC69" i="6" s="1"/>
  <c r="CV226" i="6"/>
  <c r="CW226" i="6" s="1"/>
  <c r="CX226" i="6" s="1"/>
  <c r="CY226" i="6" s="1"/>
  <c r="CZ226" i="6" s="1"/>
  <c r="DA226" i="6" s="1"/>
  <c r="DB226" i="6" s="1"/>
  <c r="DC226" i="6" s="1"/>
  <c r="CS12" i="6"/>
  <c r="CT12" i="6" s="1"/>
  <c r="CS217" i="6"/>
  <c r="CR20" i="6"/>
  <c r="CS20" i="6" s="1"/>
  <c r="CT20" i="6" s="1"/>
  <c r="CU20" i="6" s="1"/>
  <c r="CW73" i="6"/>
  <c r="CX73" i="6" s="1"/>
  <c r="CY73" i="6" s="1"/>
  <c r="CZ73" i="6" s="1"/>
  <c r="DA73" i="6" s="1"/>
  <c r="DB73" i="6" s="1"/>
  <c r="DC73" i="6" s="1"/>
  <c r="DD73" i="6" s="1"/>
  <c r="IW73" i="6" s="1"/>
  <c r="DD214" i="6"/>
  <c r="IW214" i="6" s="1"/>
  <c r="CU93" i="6"/>
  <c r="CV93" i="6" s="1"/>
  <c r="CW93" i="6" s="1"/>
  <c r="CX93" i="6" s="1"/>
  <c r="CY93" i="6" s="1"/>
  <c r="CZ93" i="6" s="1"/>
  <c r="DA93" i="6" s="1"/>
  <c r="DB93" i="6" s="1"/>
  <c r="DC93" i="6" s="1"/>
  <c r="CW55" i="6"/>
  <c r="CX55" i="6" s="1"/>
  <c r="CY55" i="6" s="1"/>
  <c r="CZ55" i="6" s="1"/>
  <c r="DA55" i="6" s="1"/>
  <c r="DB55" i="6" s="1"/>
  <c r="DC55" i="6" s="1"/>
  <c r="CQ225" i="6"/>
  <c r="CR225" i="6" s="1"/>
  <c r="CQ96" i="6"/>
  <c r="CR96" i="6" s="1"/>
  <c r="CS96" i="6" s="1"/>
  <c r="CT96" i="6" s="1"/>
  <c r="CU96" i="6" s="1"/>
  <c r="CV96" i="6" s="1"/>
  <c r="CW96" i="6" s="1"/>
  <c r="CX96" i="6" s="1"/>
  <c r="CY96" i="6" s="1"/>
  <c r="CZ96" i="6" s="1"/>
  <c r="DA96" i="6" s="1"/>
  <c r="DB96" i="6" s="1"/>
  <c r="DC96" i="6" s="1"/>
  <c r="CX181" i="6"/>
  <c r="CY181" i="6" s="1"/>
  <c r="CZ181" i="6" s="1"/>
  <c r="DA181" i="6" s="1"/>
  <c r="DB181" i="6" s="1"/>
  <c r="DC181" i="6" s="1"/>
  <c r="DD181" i="6" s="1"/>
  <c r="IW181" i="6" s="1"/>
  <c r="CT245" i="6"/>
  <c r="CU245" i="6" s="1"/>
  <c r="CV245" i="6" s="1"/>
  <c r="CW245" i="6" s="1"/>
  <c r="CX245" i="6" s="1"/>
  <c r="CY245" i="6" s="1"/>
  <c r="CZ245" i="6" s="1"/>
  <c r="DA245" i="6" s="1"/>
  <c r="DB245" i="6" s="1"/>
  <c r="DC245" i="6" s="1"/>
  <c r="CR237" i="6"/>
  <c r="CS237" i="6" s="1"/>
  <c r="CT237" i="6" s="1"/>
  <c r="CU237" i="6" s="1"/>
  <c r="CV237" i="6" s="1"/>
  <c r="CW237" i="6" s="1"/>
  <c r="CX237" i="6" s="1"/>
  <c r="CY237" i="6" s="1"/>
  <c r="CZ237" i="6" s="1"/>
  <c r="DA237" i="6" s="1"/>
  <c r="DB237" i="6" s="1"/>
  <c r="DC237" i="6" s="1"/>
  <c r="DD237" i="6" s="1"/>
  <c r="IW237" i="6" s="1"/>
  <c r="CU179" i="6"/>
  <c r="CV179" i="6" s="1"/>
  <c r="CW179" i="6" s="1"/>
  <c r="CX179" i="6" s="1"/>
  <c r="CY179" i="6" s="1"/>
  <c r="CZ179" i="6" s="1"/>
  <c r="DA179" i="6" s="1"/>
  <c r="DB179" i="6" s="1"/>
  <c r="DC179" i="6" s="1"/>
  <c r="CS125" i="6"/>
  <c r="CT125" i="6" s="1"/>
  <c r="CU125" i="6" s="1"/>
  <c r="CV125" i="6" s="1"/>
  <c r="CW125" i="6" s="1"/>
  <c r="CX125" i="6" s="1"/>
  <c r="CY125" i="6" s="1"/>
  <c r="CZ125" i="6" s="1"/>
  <c r="DA125" i="6" s="1"/>
  <c r="DB125" i="6" s="1"/>
  <c r="DC125" i="6" s="1"/>
  <c r="CU247" i="6"/>
  <c r="CV247" i="6" s="1"/>
  <c r="CW247" i="6" s="1"/>
  <c r="CX247" i="6" s="1"/>
  <c r="CY247" i="6" s="1"/>
  <c r="CZ247" i="6" s="1"/>
  <c r="DA247" i="6" s="1"/>
  <c r="DB247" i="6" s="1"/>
  <c r="DC247" i="6" s="1"/>
  <c r="CT195" i="6"/>
  <c r="CR113" i="6"/>
  <c r="CS113" i="6" s="1"/>
  <c r="CT113" i="6" s="1"/>
  <c r="CU113" i="6" s="1"/>
  <c r="CV113" i="6" s="1"/>
  <c r="CW113" i="6" s="1"/>
  <c r="CX113" i="6" s="1"/>
  <c r="CY113" i="6" s="1"/>
  <c r="CZ113" i="6" s="1"/>
  <c r="DA113" i="6" s="1"/>
  <c r="DB113" i="6" s="1"/>
  <c r="DC113" i="6" s="1"/>
  <c r="CT175" i="6"/>
  <c r="CU175" i="6" s="1"/>
  <c r="CV175" i="6" s="1"/>
  <c r="CW175" i="6" s="1"/>
  <c r="CX175" i="6" s="1"/>
  <c r="CY175" i="6" s="1"/>
  <c r="CZ175" i="6" s="1"/>
  <c r="DA175" i="6" s="1"/>
  <c r="DB175" i="6" s="1"/>
  <c r="DC175" i="6" s="1"/>
  <c r="CR213" i="6"/>
  <c r="CS213" i="6" s="1"/>
  <c r="CT213" i="6" s="1"/>
  <c r="CU213" i="6" s="1"/>
  <c r="CV213" i="6" s="1"/>
  <c r="CW213" i="6" s="1"/>
  <c r="CX213" i="6" s="1"/>
  <c r="CY213" i="6" s="1"/>
  <c r="CZ213" i="6" s="1"/>
  <c r="DA213" i="6" s="1"/>
  <c r="DB213" i="6" s="1"/>
  <c r="DC213" i="6" s="1"/>
  <c r="CT8" i="6"/>
  <c r="CU8" i="6" s="1"/>
  <c r="CV8" i="6" s="1"/>
  <c r="CW8" i="6" s="1"/>
  <c r="CX8" i="6" s="1"/>
  <c r="CY8" i="6" s="1"/>
  <c r="CZ8" i="6" s="1"/>
  <c r="DA8" i="6" s="1"/>
  <c r="DB8" i="6" s="1"/>
  <c r="DC8" i="6" s="1"/>
  <c r="DD8" i="6" s="1"/>
  <c r="IW8" i="6" s="1"/>
  <c r="DD59" i="6"/>
  <c r="IW59" i="6" s="1"/>
  <c r="CT5" i="6"/>
  <c r="CU5" i="6" s="1"/>
  <c r="CV5" i="6" s="1"/>
  <c r="CW5" i="6" s="1"/>
  <c r="CX5" i="6" s="1"/>
  <c r="CY5" i="6" s="1"/>
  <c r="CZ5" i="6" s="1"/>
  <c r="DA5" i="6" s="1"/>
  <c r="DB5" i="6" s="1"/>
  <c r="DC5" i="6" s="1"/>
  <c r="DD5" i="6" s="1"/>
  <c r="CQ100" i="6"/>
  <c r="CQ149" i="6"/>
  <c r="CR149" i="6" s="1"/>
  <c r="CS149" i="6" s="1"/>
  <c r="CT149" i="6" s="1"/>
  <c r="CU149" i="6" s="1"/>
  <c r="CV149" i="6" s="1"/>
  <c r="CW149" i="6" s="1"/>
  <c r="CX149" i="6" s="1"/>
  <c r="CY149" i="6" s="1"/>
  <c r="CZ149" i="6" s="1"/>
  <c r="DA149" i="6" s="1"/>
  <c r="DB149" i="6" s="1"/>
  <c r="DC149" i="6" s="1"/>
  <c r="DD149" i="6" s="1"/>
  <c r="IW149" i="6" s="1"/>
  <c r="DD57" i="6"/>
  <c r="IW57" i="6" s="1"/>
  <c r="DD140" i="6"/>
  <c r="IW140" i="6" s="1"/>
  <c r="DD122" i="6"/>
  <c r="IW122" i="6" s="1"/>
  <c r="DD163" i="6"/>
  <c r="IW163" i="6" s="1"/>
  <c r="DD137" i="6"/>
  <c r="IW137" i="6" s="1"/>
  <c r="CT10" i="6"/>
  <c r="CU10" i="6" s="1"/>
  <c r="CV10" i="6" s="1"/>
  <c r="CW10" i="6" s="1"/>
  <c r="CX10" i="6" s="1"/>
  <c r="CY10" i="6" s="1"/>
  <c r="CZ10" i="6" s="1"/>
  <c r="DA10" i="6" s="1"/>
  <c r="DB10" i="6" s="1"/>
  <c r="DC10" i="6" s="1"/>
  <c r="DD10" i="6" s="1"/>
  <c r="IW10" i="6" s="1"/>
  <c r="CR16" i="6"/>
  <c r="CS16" i="6" s="1"/>
  <c r="CT16" i="6" s="1"/>
  <c r="CU16" i="6" s="1"/>
  <c r="CV16" i="6" s="1"/>
  <c r="CW16" i="6" s="1"/>
  <c r="CX16" i="6" s="1"/>
  <c r="CY16" i="6" s="1"/>
  <c r="CZ16" i="6" s="1"/>
  <c r="DA16" i="6" s="1"/>
  <c r="DB16" i="6" s="1"/>
  <c r="DC16" i="6" s="1"/>
  <c r="DD16" i="6" s="1"/>
  <c r="IW16" i="6" s="1"/>
  <c r="CR241" i="6"/>
  <c r="CU151" i="6"/>
  <c r="CV151" i="6" s="1"/>
  <c r="CW151" i="6" s="1"/>
  <c r="CX151" i="6" s="1"/>
  <c r="CY151" i="6" s="1"/>
  <c r="CZ151" i="6" s="1"/>
  <c r="DA151" i="6" s="1"/>
  <c r="DB151" i="6" s="1"/>
  <c r="DC151" i="6" s="1"/>
  <c r="CW13" i="6"/>
  <c r="CX13" i="6" s="1"/>
  <c r="CY13" i="6" s="1"/>
  <c r="CZ13" i="6" s="1"/>
  <c r="DA13" i="6" s="1"/>
  <c r="DB13" i="6" s="1"/>
  <c r="DC13" i="6" s="1"/>
  <c r="DD13" i="6" s="1"/>
  <c r="IW13" i="6" s="1"/>
  <c r="DD209" i="6"/>
  <c r="IW209" i="6" s="1"/>
  <c r="DD232" i="6"/>
  <c r="IW232" i="6" s="1"/>
  <c r="CT173" i="6"/>
  <c r="CU173" i="6" s="1"/>
  <c r="CV173" i="6" s="1"/>
  <c r="CW173" i="6" s="1"/>
  <c r="CX173" i="6" s="1"/>
  <c r="CY173" i="6" s="1"/>
  <c r="CZ173" i="6" s="1"/>
  <c r="DA173" i="6" s="1"/>
  <c r="DB173" i="6" s="1"/>
  <c r="DC173" i="6" s="1"/>
  <c r="DD173" i="6" s="1"/>
  <c r="IW173" i="6" s="1"/>
  <c r="CR83" i="6"/>
  <c r="CS83" i="6" s="1"/>
  <c r="CT83" i="6" s="1"/>
  <c r="CU83" i="6" s="1"/>
  <c r="CV83" i="6" s="1"/>
  <c r="CW83" i="6" s="1"/>
  <c r="CX83" i="6" s="1"/>
  <c r="CY83" i="6" s="1"/>
  <c r="CZ83" i="6" s="1"/>
  <c r="DA83" i="6" s="1"/>
  <c r="DB83" i="6" s="1"/>
  <c r="DC83" i="6" s="1"/>
  <c r="DD83" i="6" s="1"/>
  <c r="IW83" i="6" s="1"/>
  <c r="CR197" i="6"/>
  <c r="CS197" i="6" s="1"/>
  <c r="CT197" i="6" s="1"/>
  <c r="CU197" i="6" s="1"/>
  <c r="CU185" i="6"/>
  <c r="CV185" i="6" s="1"/>
  <c r="CW185" i="6" s="1"/>
  <c r="CX185" i="6" s="1"/>
  <c r="CY185" i="6" s="1"/>
  <c r="CZ185" i="6" s="1"/>
  <c r="DA185" i="6" s="1"/>
  <c r="DB185" i="6" s="1"/>
  <c r="DC185" i="6" s="1"/>
  <c r="DD185" i="6" s="1"/>
  <c r="IW185" i="6" s="1"/>
  <c r="CV67" i="6"/>
  <c r="CW67" i="6" s="1"/>
  <c r="CR186" i="6"/>
  <c r="CS186" i="6" s="1"/>
  <c r="CT186" i="6" s="1"/>
  <c r="CU186" i="6" s="1"/>
  <c r="CV186" i="6" s="1"/>
  <c r="CW186" i="6" s="1"/>
  <c r="CQ52" i="6"/>
  <c r="CR52" i="6" s="1"/>
  <c r="CS52" i="6" s="1"/>
  <c r="CT52" i="6" s="1"/>
  <c r="CU52" i="6" s="1"/>
  <c r="CV52" i="6" s="1"/>
  <c r="CW52" i="6" s="1"/>
  <c r="CX52" i="6" s="1"/>
  <c r="CY52" i="6" s="1"/>
  <c r="CZ52" i="6" s="1"/>
  <c r="CR49" i="6"/>
  <c r="DD78" i="6"/>
  <c r="IW78" i="6" s="1"/>
  <c r="CQ117" i="6"/>
  <c r="CR117" i="6" s="1"/>
  <c r="CS117" i="6" s="1"/>
  <c r="CT117" i="6" s="1"/>
  <c r="CU117" i="6" s="1"/>
  <c r="CV117" i="6" s="1"/>
  <c r="CW117" i="6" s="1"/>
  <c r="CX117" i="6" s="1"/>
  <c r="CY117" i="6" s="1"/>
  <c r="CZ117" i="6" s="1"/>
  <c r="DA117" i="6" s="1"/>
  <c r="DB117" i="6" s="1"/>
  <c r="DC117" i="6" s="1"/>
  <c r="CT38" i="6"/>
  <c r="CS40" i="6"/>
  <c r="CT40" i="6" s="1"/>
  <c r="CU40" i="6" s="1"/>
  <c r="CV40" i="6" s="1"/>
  <c r="CW40" i="6" s="1"/>
  <c r="CX40" i="6" s="1"/>
  <c r="CY40" i="6" s="1"/>
  <c r="CZ40" i="6" s="1"/>
  <c r="DA40" i="6" s="1"/>
  <c r="DB40" i="6" s="1"/>
  <c r="DC40" i="6" s="1"/>
  <c r="DD40" i="6" s="1"/>
  <c r="IW40" i="6" s="1"/>
  <c r="AQ69" i="18" s="1"/>
  <c r="CR39" i="6"/>
  <c r="CS39" i="6" s="1"/>
  <c r="CT39" i="6" s="1"/>
  <c r="CU39" i="6" s="1"/>
  <c r="CV39" i="6" s="1"/>
  <c r="CW39" i="6" s="1"/>
  <c r="CX39" i="6" s="1"/>
  <c r="CY39" i="6" s="1"/>
  <c r="CZ39" i="6" s="1"/>
  <c r="DA39" i="6" s="1"/>
  <c r="DB39" i="6" s="1"/>
  <c r="DC39" i="6" s="1"/>
  <c r="CU27" i="6"/>
  <c r="CV27" i="6" s="1"/>
  <c r="B70" i="31"/>
  <c r="B37" i="31" s="1"/>
  <c r="CP33" i="6"/>
  <c r="CT45" i="6"/>
  <c r="CU45" i="6" s="1"/>
  <c r="CV45" i="6" s="1"/>
  <c r="CW45" i="6" s="1"/>
  <c r="CX45" i="6" s="1"/>
  <c r="CY45" i="6" s="1"/>
  <c r="CZ45" i="6" s="1"/>
  <c r="DA45" i="6" s="1"/>
  <c r="DB45" i="6" s="1"/>
  <c r="DC45" i="6" s="1"/>
  <c r="DD45" i="6" s="1"/>
  <c r="IW45" i="6" s="1"/>
  <c r="AQ74" i="18" s="1"/>
  <c r="CP36" i="6"/>
  <c r="CV46" i="6"/>
  <c r="CW46" i="6" s="1"/>
  <c r="CX46" i="6" s="1"/>
  <c r="CY46" i="6" s="1"/>
  <c r="CZ46" i="6" s="1"/>
  <c r="DA46" i="6" s="1"/>
  <c r="CR31" i="6"/>
  <c r="CU35" i="6"/>
  <c r="CV35" i="6" s="1"/>
  <c r="CW35" i="6" s="1"/>
  <c r="CX35" i="6" s="1"/>
  <c r="CY35" i="6" s="1"/>
  <c r="CS28" i="6"/>
  <c r="CT28" i="6" s="1"/>
  <c r="CU28" i="6" s="1"/>
  <c r="CV28" i="6" s="1"/>
  <c r="CW28" i="6" s="1"/>
  <c r="CX28" i="6" s="1"/>
  <c r="CY28" i="6" s="1"/>
  <c r="CZ28" i="6" s="1"/>
  <c r="DA28" i="6" s="1"/>
  <c r="DB28" i="6" s="1"/>
  <c r="DC28" i="6" s="1"/>
  <c r="DD28" i="6" s="1"/>
  <c r="IW28" i="6" s="1"/>
  <c r="CR43" i="6"/>
  <c r="CS43" i="6" s="1"/>
  <c r="CT43" i="6" s="1"/>
  <c r="CU43" i="6" s="1"/>
  <c r="CV43" i="6" s="1"/>
  <c r="CW43" i="6" s="1"/>
  <c r="CX43" i="6" s="1"/>
  <c r="CY43" i="6" s="1"/>
  <c r="CZ43" i="6" s="1"/>
  <c r="DA43" i="6" s="1"/>
  <c r="DB43" i="6" s="1"/>
  <c r="DC43" i="6" s="1"/>
  <c r="D12" i="23"/>
  <c r="D13" i="23"/>
  <c r="D14" i="23"/>
  <c r="D15" i="23"/>
  <c r="D16" i="23"/>
  <c r="D17" i="23"/>
  <c r="D8" i="23"/>
  <c r="D9" i="23"/>
  <c r="D11" i="23"/>
  <c r="D18" i="23"/>
  <c r="D7" i="23"/>
  <c r="Q8" i="22"/>
  <c r="Q9" i="22"/>
  <c r="Q11" i="22"/>
  <c r="Q12" i="22"/>
  <c r="Q7" i="22"/>
  <c r="C19" i="22"/>
  <c r="D19" i="22"/>
  <c r="E19" i="22"/>
  <c r="F19" i="22"/>
  <c r="G19" i="22"/>
  <c r="H19" i="22"/>
  <c r="I19" i="22"/>
  <c r="J19" i="22"/>
  <c r="K19" i="22"/>
  <c r="L19" i="22"/>
  <c r="M19" i="22"/>
  <c r="N19" i="22"/>
  <c r="O19" i="22"/>
  <c r="C20" i="22"/>
  <c r="D20" i="22"/>
  <c r="E20" i="22"/>
  <c r="F20" i="22"/>
  <c r="G20" i="22"/>
  <c r="H20" i="22"/>
  <c r="I20" i="22"/>
  <c r="J20" i="22"/>
  <c r="K20" i="22"/>
  <c r="L20" i="22"/>
  <c r="M20" i="22"/>
  <c r="N20" i="22"/>
  <c r="O20" i="22"/>
  <c r="B19" i="22"/>
  <c r="B20" i="22"/>
  <c r="C21" i="22"/>
  <c r="D21" i="22"/>
  <c r="E21" i="22"/>
  <c r="F21" i="22"/>
  <c r="G21" i="22"/>
  <c r="H21" i="22"/>
  <c r="I21" i="22"/>
  <c r="J21" i="22"/>
  <c r="K21" i="22"/>
  <c r="L21" i="22"/>
  <c r="M21" i="22"/>
  <c r="N21" i="22"/>
  <c r="O21" i="22"/>
  <c r="B21" i="22"/>
  <c r="S7" i="22"/>
  <c r="S11" i="22"/>
  <c r="S9" i="22"/>
  <c r="F12" i="23"/>
  <c r="F8" i="23"/>
  <c r="F17" i="23"/>
  <c r="F14" i="23"/>
  <c r="F11" i="23"/>
  <c r="F15" i="23"/>
  <c r="F9" i="23"/>
  <c r="F7" i="23"/>
  <c r="F16" i="23"/>
  <c r="F13" i="23"/>
  <c r="S12" i="22"/>
  <c r="F18" i="23"/>
  <c r="S8" i="22"/>
  <c r="DD42" i="6" l="1"/>
  <c r="IW42" i="6" s="1"/>
  <c r="DD204" i="6"/>
  <c r="IW204" i="6" s="1"/>
  <c r="DD161" i="6"/>
  <c r="IW161" i="6" s="1"/>
  <c r="DD145" i="6"/>
  <c r="IW145" i="6" s="1"/>
  <c r="DA106" i="6"/>
  <c r="DB106" i="6" s="1"/>
  <c r="DC106" i="6" s="1"/>
  <c r="CW121" i="6"/>
  <c r="CX121" i="6" s="1"/>
  <c r="CY121" i="6" s="1"/>
  <c r="CZ121" i="6" s="1"/>
  <c r="DA121" i="6" s="1"/>
  <c r="DB121" i="6" s="1"/>
  <c r="DC121" i="6" s="1"/>
  <c r="DD121" i="6" s="1"/>
  <c r="IW121" i="6" s="1"/>
  <c r="CW212" i="6"/>
  <c r="CX212" i="6" s="1"/>
  <c r="CY212" i="6" s="1"/>
  <c r="CZ212" i="6" s="1"/>
  <c r="DA212" i="6" s="1"/>
  <c r="DB212" i="6" s="1"/>
  <c r="DC212" i="6" s="1"/>
  <c r="DB233" i="6"/>
  <c r="DC233" i="6" s="1"/>
  <c r="DD230" i="6"/>
  <c r="IW230" i="6" s="1"/>
  <c r="CX215" i="6"/>
  <c r="CY215" i="6" s="1"/>
  <c r="CZ215" i="6" s="1"/>
  <c r="DA215" i="6" s="1"/>
  <c r="DB215" i="6" s="1"/>
  <c r="DC215" i="6" s="1"/>
  <c r="CX182" i="6"/>
  <c r="CY182" i="6" s="1"/>
  <c r="CZ182" i="6" s="1"/>
  <c r="DA182" i="6" s="1"/>
  <c r="DB182" i="6" s="1"/>
  <c r="DC182" i="6" s="1"/>
  <c r="CV91" i="6"/>
  <c r="CW192" i="6"/>
  <c r="CX192" i="6" s="1"/>
  <c r="CY192" i="6" s="1"/>
  <c r="CZ192" i="6" s="1"/>
  <c r="CU12" i="6"/>
  <c r="CV12" i="6" s="1"/>
  <c r="CW12" i="6" s="1"/>
  <c r="CX12" i="6" s="1"/>
  <c r="CY12" i="6" s="1"/>
  <c r="CZ12" i="6" s="1"/>
  <c r="DA12" i="6" s="1"/>
  <c r="DB12" i="6" s="1"/>
  <c r="DC12" i="6" s="1"/>
  <c r="DD12" i="6" s="1"/>
  <c r="IW12" i="6" s="1"/>
  <c r="DD220" i="6"/>
  <c r="IW220" i="6" s="1"/>
  <c r="DD120" i="6"/>
  <c r="IW120" i="6" s="1"/>
  <c r="DD88" i="6"/>
  <c r="IW88" i="6" s="1"/>
  <c r="DD106" i="6"/>
  <c r="IW106" i="6" s="1"/>
  <c r="DB244" i="6"/>
  <c r="DC244" i="6" s="1"/>
  <c r="DD89" i="6"/>
  <c r="IW89" i="6" s="1"/>
  <c r="DD243" i="6"/>
  <c r="IW243" i="6" s="1"/>
  <c r="CU111" i="6"/>
  <c r="CV111" i="6" s="1"/>
  <c r="CW111" i="6" s="1"/>
  <c r="CX111" i="6" s="1"/>
  <c r="CY111" i="6" s="1"/>
  <c r="CZ111" i="6" s="1"/>
  <c r="DA111" i="6" s="1"/>
  <c r="DB111" i="6" s="1"/>
  <c r="DC111" i="6" s="1"/>
  <c r="DD82" i="6"/>
  <c r="IW82" i="6" s="1"/>
  <c r="CW205" i="6"/>
  <c r="CX205" i="6" s="1"/>
  <c r="CY205" i="6" s="1"/>
  <c r="CZ205" i="6" s="1"/>
  <c r="DA205" i="6" s="1"/>
  <c r="DB205" i="6" s="1"/>
  <c r="DC205" i="6" s="1"/>
  <c r="DD205" i="6" s="1"/>
  <c r="IW205" i="6" s="1"/>
  <c r="DD228" i="6"/>
  <c r="IW228" i="6" s="1"/>
  <c r="CY187" i="6"/>
  <c r="CZ187" i="6" s="1"/>
  <c r="DA187" i="6" s="1"/>
  <c r="DB187" i="6" s="1"/>
  <c r="DC187" i="6" s="1"/>
  <c r="DD251" i="6"/>
  <c r="IW251" i="6" s="1"/>
  <c r="CV197" i="6"/>
  <c r="CW197" i="6" s="1"/>
  <c r="CX197" i="6" s="1"/>
  <c r="CY197" i="6" s="1"/>
  <c r="CZ197" i="6" s="1"/>
  <c r="DA197" i="6" s="1"/>
  <c r="DB197" i="6" s="1"/>
  <c r="DC197" i="6" s="1"/>
  <c r="DD197" i="6" s="1"/>
  <c r="IW197" i="6" s="1"/>
  <c r="DD151" i="6"/>
  <c r="IW151" i="6" s="1"/>
  <c r="DD175" i="6"/>
  <c r="IW175" i="6" s="1"/>
  <c r="DD179" i="6"/>
  <c r="IW179" i="6" s="1"/>
  <c r="CS225" i="6"/>
  <c r="CT225" i="6" s="1"/>
  <c r="CY114" i="6"/>
  <c r="CZ114" i="6" s="1"/>
  <c r="DA114" i="6" s="1"/>
  <c r="DB114" i="6" s="1"/>
  <c r="DC114" i="6" s="1"/>
  <c r="CZ150" i="6"/>
  <c r="DA150" i="6" s="1"/>
  <c r="DB150" i="6" s="1"/>
  <c r="DC150" i="6" s="1"/>
  <c r="DD250" i="6"/>
  <c r="IW250" i="6" s="1"/>
  <c r="CU128" i="6"/>
  <c r="CV128" i="6" s="1"/>
  <c r="CW128" i="6" s="1"/>
  <c r="CX128" i="6" s="1"/>
  <c r="CY128" i="6" s="1"/>
  <c r="CZ128" i="6" s="1"/>
  <c r="DA128" i="6" s="1"/>
  <c r="DB128" i="6" s="1"/>
  <c r="DC128" i="6" s="1"/>
  <c r="DD128" i="6" s="1"/>
  <c r="IW128" i="6" s="1"/>
  <c r="DD130" i="6"/>
  <c r="IW130" i="6" s="1"/>
  <c r="DD127" i="6"/>
  <c r="IW127" i="6" s="1"/>
  <c r="CY207" i="6"/>
  <c r="CZ207" i="6" s="1"/>
  <c r="DA207" i="6" s="1"/>
  <c r="CW21" i="6"/>
  <c r="CX21" i="6" s="1"/>
  <c r="CY56" i="6"/>
  <c r="CZ56" i="6" s="1"/>
  <c r="DA56" i="6" s="1"/>
  <c r="DB56" i="6" s="1"/>
  <c r="DC56" i="6" s="1"/>
  <c r="CX186" i="6"/>
  <c r="CY186" i="6" s="1"/>
  <c r="CZ186" i="6" s="1"/>
  <c r="DA186" i="6" s="1"/>
  <c r="DB186" i="6" s="1"/>
  <c r="DC186" i="6" s="1"/>
  <c r="DA115" i="6"/>
  <c r="DB115" i="6" s="1"/>
  <c r="DC115" i="6" s="1"/>
  <c r="DD115" i="6" s="1"/>
  <c r="IW115" i="6" s="1"/>
  <c r="CY202" i="6"/>
  <c r="CZ157" i="6"/>
  <c r="DA157" i="6" s="1"/>
  <c r="DB157" i="6" s="1"/>
  <c r="DC157" i="6" s="1"/>
  <c r="DD211" i="6"/>
  <c r="IW211" i="6" s="1"/>
  <c r="DD155" i="6"/>
  <c r="IW155" i="6" s="1"/>
  <c r="CU85" i="6"/>
  <c r="DD144" i="6"/>
  <c r="IW144" i="6" s="1"/>
  <c r="DD174" i="6"/>
  <c r="IW174" i="6" s="1"/>
  <c r="DD247" i="6"/>
  <c r="IW247" i="6" s="1"/>
  <c r="CV20" i="6"/>
  <c r="CW20" i="6" s="1"/>
  <c r="CX20" i="6" s="1"/>
  <c r="CY20" i="6" s="1"/>
  <c r="CZ20" i="6" s="1"/>
  <c r="DA20" i="6" s="1"/>
  <c r="DB20" i="6" s="1"/>
  <c r="DC20" i="6" s="1"/>
  <c r="DD20" i="6" s="1"/>
  <c r="IW20" i="6" s="1"/>
  <c r="DD189" i="6"/>
  <c r="IW189" i="6" s="1"/>
  <c r="DD176" i="6"/>
  <c r="IW176" i="6" s="1"/>
  <c r="DD50" i="6"/>
  <c r="IW50" i="6" s="1"/>
  <c r="DD201" i="6"/>
  <c r="IW201" i="6" s="1"/>
  <c r="CW60" i="6"/>
  <c r="CX60" i="6" s="1"/>
  <c r="CY60" i="6" s="1"/>
  <c r="CZ136" i="6"/>
  <c r="DA136" i="6" s="1"/>
  <c r="DB136" i="6" s="1"/>
  <c r="DC136" i="6" s="1"/>
  <c r="DA253" i="6"/>
  <c r="DB253" i="6" s="1"/>
  <c r="DC253" i="6" s="1"/>
  <c r="DA52" i="6"/>
  <c r="DB52" i="6" s="1"/>
  <c r="DC52" i="6" s="1"/>
  <c r="CX67" i="6"/>
  <c r="CY67" i="6" s="1"/>
  <c r="CZ67" i="6" s="1"/>
  <c r="DA67" i="6" s="1"/>
  <c r="DB67" i="6" s="1"/>
  <c r="DC67" i="6" s="1"/>
  <c r="CU225" i="6"/>
  <c r="CV225" i="6" s="1"/>
  <c r="CW225" i="6" s="1"/>
  <c r="CX225" i="6" s="1"/>
  <c r="CY225" i="6" s="1"/>
  <c r="CZ225" i="6" s="1"/>
  <c r="DA225" i="6" s="1"/>
  <c r="DB225" i="6" s="1"/>
  <c r="DC225" i="6" s="1"/>
  <c r="CR100" i="6"/>
  <c r="CS100" i="6" s="1"/>
  <c r="CT100" i="6" s="1"/>
  <c r="DD117" i="6"/>
  <c r="IW117" i="6" s="1"/>
  <c r="CS241" i="6"/>
  <c r="CT241" i="6" s="1"/>
  <c r="CU241" i="6" s="1"/>
  <c r="CV241" i="6" s="1"/>
  <c r="CW241" i="6" s="1"/>
  <c r="CX241" i="6" s="1"/>
  <c r="CY241" i="6" s="1"/>
  <c r="CZ241" i="6" s="1"/>
  <c r="DA241" i="6" s="1"/>
  <c r="DB241" i="6" s="1"/>
  <c r="DC241" i="6" s="1"/>
  <c r="DD241" i="6" s="1"/>
  <c r="IW241" i="6" s="1"/>
  <c r="CS49" i="6"/>
  <c r="CT49" i="6" s="1"/>
  <c r="CU49" i="6" s="1"/>
  <c r="CV49" i="6" s="1"/>
  <c r="CW49" i="6" s="1"/>
  <c r="CX49" i="6" s="1"/>
  <c r="CY49" i="6" s="1"/>
  <c r="CZ49" i="6" s="1"/>
  <c r="DA49" i="6" s="1"/>
  <c r="DB49" i="6" s="1"/>
  <c r="DC49" i="6" s="1"/>
  <c r="DD213" i="6"/>
  <c r="IW213" i="6" s="1"/>
  <c r="DD113" i="6"/>
  <c r="IW113" i="6" s="1"/>
  <c r="CU195" i="6"/>
  <c r="CV195" i="6" s="1"/>
  <c r="CW195" i="6" s="1"/>
  <c r="CX195" i="6" s="1"/>
  <c r="CY195" i="6" s="1"/>
  <c r="CZ195" i="6" s="1"/>
  <c r="DA195" i="6" s="1"/>
  <c r="DB195" i="6" s="1"/>
  <c r="DC195" i="6" s="1"/>
  <c r="DD125" i="6"/>
  <c r="IW125" i="6" s="1"/>
  <c r="DD245" i="6"/>
  <c r="IW245" i="6" s="1"/>
  <c r="DD96" i="6"/>
  <c r="IW96" i="6" s="1"/>
  <c r="DD55" i="6"/>
  <c r="IW55" i="6" s="1"/>
  <c r="DD93" i="6"/>
  <c r="IW93" i="6" s="1"/>
  <c r="CT217" i="6"/>
  <c r="CU217" i="6" s="1"/>
  <c r="DD226" i="6"/>
  <c r="IW226" i="6" s="1"/>
  <c r="DD69" i="6"/>
  <c r="IW69" i="6" s="1"/>
  <c r="DD118" i="6"/>
  <c r="IW118" i="6" s="1"/>
  <c r="DD182" i="6"/>
  <c r="IW182" i="6" s="1"/>
  <c r="DD111" i="6"/>
  <c r="IW111" i="6" s="1"/>
  <c r="CZ35" i="6"/>
  <c r="DA35" i="6" s="1"/>
  <c r="DB35" i="6" s="1"/>
  <c r="DC35" i="6" s="1"/>
  <c r="DB46" i="6"/>
  <c r="DC46" i="6" s="1"/>
  <c r="DD46" i="6" s="1"/>
  <c r="IW46" i="6" s="1"/>
  <c r="AQ75" i="18" s="1"/>
  <c r="CU38" i="6"/>
  <c r="CV38" i="6" s="1"/>
  <c r="CW38" i="6" s="1"/>
  <c r="CX38" i="6" s="1"/>
  <c r="CY38" i="6" s="1"/>
  <c r="CZ38" i="6" s="1"/>
  <c r="DA38" i="6" s="1"/>
  <c r="DB38" i="6" s="1"/>
  <c r="DC38" i="6" s="1"/>
  <c r="DD43" i="6"/>
  <c r="IW43" i="6" s="1"/>
  <c r="AQ72" i="18" s="1"/>
  <c r="CS31" i="6"/>
  <c r="CW27" i="6"/>
  <c r="CQ36" i="6"/>
  <c r="CR36" i="6" s="1"/>
  <c r="CS36" i="6" s="1"/>
  <c r="CT36" i="6" s="1"/>
  <c r="CU36" i="6" s="1"/>
  <c r="CV36" i="6" s="1"/>
  <c r="CW36" i="6" s="1"/>
  <c r="CX36" i="6" s="1"/>
  <c r="CY36" i="6" s="1"/>
  <c r="CZ36" i="6" s="1"/>
  <c r="DA36" i="6" s="1"/>
  <c r="DB36" i="6" s="1"/>
  <c r="DC36" i="6" s="1"/>
  <c r="DD36" i="6" s="1"/>
  <c r="IW36" i="6" s="1"/>
  <c r="CQ33" i="6"/>
  <c r="DD39" i="6"/>
  <c r="IW39" i="6" s="1"/>
  <c r="AZ5" i="6"/>
  <c r="DD233" i="6" l="1"/>
  <c r="IW233" i="6" s="1"/>
  <c r="DA192" i="6"/>
  <c r="DB192" i="6" s="1"/>
  <c r="DC192" i="6" s="1"/>
  <c r="DD215" i="6"/>
  <c r="IW215" i="6" s="1"/>
  <c r="CW91" i="6"/>
  <c r="DD150" i="6"/>
  <c r="IW150" i="6" s="1"/>
  <c r="DD212" i="6"/>
  <c r="IW212" i="6" s="1"/>
  <c r="DD35" i="6"/>
  <c r="IW35" i="6" s="1"/>
  <c r="DD114" i="6"/>
  <c r="IW114" i="6" s="1"/>
  <c r="DD244" i="6"/>
  <c r="IW244" i="6" s="1"/>
  <c r="DD186" i="6"/>
  <c r="IW186" i="6" s="1"/>
  <c r="CY21" i="6"/>
  <c r="CZ21" i="6" s="1"/>
  <c r="DA21" i="6" s="1"/>
  <c r="DB21" i="6" s="1"/>
  <c r="DC21" i="6" s="1"/>
  <c r="DD21" i="6" s="1"/>
  <c r="IW21" i="6" s="1"/>
  <c r="DD187" i="6"/>
  <c r="IW187" i="6" s="1"/>
  <c r="CV217" i="6"/>
  <c r="CW217" i="6" s="1"/>
  <c r="CX217" i="6" s="1"/>
  <c r="CY217" i="6" s="1"/>
  <c r="CZ217" i="6" s="1"/>
  <c r="DA217" i="6" s="1"/>
  <c r="DB217" i="6" s="1"/>
  <c r="DC217" i="6" s="1"/>
  <c r="DD49" i="6"/>
  <c r="IW49" i="6" s="1"/>
  <c r="DB207" i="6"/>
  <c r="DD253" i="6"/>
  <c r="IW253" i="6" s="1"/>
  <c r="DD136" i="6"/>
  <c r="IW136" i="6" s="1"/>
  <c r="CZ60" i="6"/>
  <c r="DA60" i="6" s="1"/>
  <c r="DB60" i="6" s="1"/>
  <c r="DC60" i="6" s="1"/>
  <c r="DD157" i="6"/>
  <c r="IW157" i="6" s="1"/>
  <c r="DD56" i="6"/>
  <c r="IW56" i="6" s="1"/>
  <c r="CV85" i="6"/>
  <c r="CZ202" i="6"/>
  <c r="DA202" i="6" s="1"/>
  <c r="DB202" i="6" s="1"/>
  <c r="CU100" i="6"/>
  <c r="CV100" i="6" s="1"/>
  <c r="CW100" i="6" s="1"/>
  <c r="CX100" i="6" s="1"/>
  <c r="CY100" i="6" s="1"/>
  <c r="CZ100" i="6" s="1"/>
  <c r="DA100" i="6" s="1"/>
  <c r="DB100" i="6" s="1"/>
  <c r="DC100" i="6" s="1"/>
  <c r="DD100" i="6" s="1"/>
  <c r="IW100" i="6" s="1"/>
  <c r="DD195" i="6"/>
  <c r="IW195" i="6" s="1"/>
  <c r="DD225" i="6"/>
  <c r="IW225" i="6" s="1"/>
  <c r="DD67" i="6"/>
  <c r="IW67" i="6" s="1"/>
  <c r="DD52" i="6"/>
  <c r="IW52" i="6" s="1"/>
  <c r="DD38" i="6"/>
  <c r="IW38" i="6" s="1"/>
  <c r="CX27" i="6"/>
  <c r="CR33" i="6"/>
  <c r="B80" i="31"/>
  <c r="B47" i="31" s="1"/>
  <c r="CT31" i="6"/>
  <c r="T4" i="1"/>
  <c r="R254" i="1"/>
  <c r="R103" i="1"/>
  <c r="R147" i="1"/>
  <c r="R191" i="1"/>
  <c r="R239" i="1"/>
  <c r="R113" i="1"/>
  <c r="R129" i="1"/>
  <c r="R145" i="1"/>
  <c r="R161" i="1"/>
  <c r="R177" i="1"/>
  <c r="R193" i="1"/>
  <c r="R209" i="1"/>
  <c r="R225" i="1"/>
  <c r="R241" i="1"/>
  <c r="R111" i="1"/>
  <c r="R163" i="1"/>
  <c r="R211" i="1"/>
  <c r="R106" i="1"/>
  <c r="R122" i="1"/>
  <c r="R138" i="1"/>
  <c r="R154" i="1"/>
  <c r="R170" i="1"/>
  <c r="R186" i="1"/>
  <c r="R202" i="1"/>
  <c r="R218" i="1"/>
  <c r="R234" i="1"/>
  <c r="R250" i="1"/>
  <c r="R143" i="1"/>
  <c r="R195" i="1"/>
  <c r="R251" i="1"/>
  <c r="R116" i="1"/>
  <c r="R132" i="1"/>
  <c r="R148" i="1"/>
  <c r="R164" i="1"/>
  <c r="R180" i="1"/>
  <c r="R196" i="1"/>
  <c r="R212" i="1"/>
  <c r="R228" i="1"/>
  <c r="R244" i="1"/>
  <c r="R115" i="1"/>
  <c r="R155" i="1"/>
  <c r="R203" i="1"/>
  <c r="R247" i="1"/>
  <c r="R117" i="1"/>
  <c r="R133" i="1"/>
  <c r="R149" i="1"/>
  <c r="R165" i="1"/>
  <c r="R181" i="1"/>
  <c r="R197" i="1"/>
  <c r="R213" i="1"/>
  <c r="R229" i="1"/>
  <c r="R245" i="1"/>
  <c r="R123" i="1"/>
  <c r="R175" i="1"/>
  <c r="R223" i="1"/>
  <c r="R110" i="1"/>
  <c r="R126" i="1"/>
  <c r="R142" i="1"/>
  <c r="R158" i="1"/>
  <c r="R174" i="1"/>
  <c r="R190" i="1"/>
  <c r="R206" i="1"/>
  <c r="R222" i="1"/>
  <c r="R238" i="1"/>
  <c r="R107" i="1"/>
  <c r="R159" i="1"/>
  <c r="R207" i="1"/>
  <c r="R104" i="1"/>
  <c r="R120" i="1"/>
  <c r="R136" i="1"/>
  <c r="R152" i="1"/>
  <c r="R168" i="1"/>
  <c r="R184" i="1"/>
  <c r="R200" i="1"/>
  <c r="R216" i="1"/>
  <c r="R232" i="1"/>
  <c r="R248" i="1"/>
  <c r="R127" i="1"/>
  <c r="R167" i="1"/>
  <c r="R215" i="1"/>
  <c r="R105" i="1"/>
  <c r="R121" i="1"/>
  <c r="R137" i="1"/>
  <c r="R153" i="1"/>
  <c r="R169" i="1"/>
  <c r="R185" i="1"/>
  <c r="R201" i="1"/>
  <c r="R217" i="1"/>
  <c r="R233" i="1"/>
  <c r="R249" i="1"/>
  <c r="R135" i="1"/>
  <c r="R187" i="1"/>
  <c r="R235" i="1"/>
  <c r="R114" i="1"/>
  <c r="R130" i="1"/>
  <c r="R146" i="1"/>
  <c r="R162" i="1"/>
  <c r="R178" i="1"/>
  <c r="R194" i="1"/>
  <c r="R210" i="1"/>
  <c r="R226" i="1"/>
  <c r="R242" i="1"/>
  <c r="R119" i="1"/>
  <c r="R171" i="1"/>
  <c r="R219" i="1"/>
  <c r="R108" i="1"/>
  <c r="R124" i="1"/>
  <c r="R140" i="1"/>
  <c r="R156" i="1"/>
  <c r="R172" i="1"/>
  <c r="R188" i="1"/>
  <c r="R204" i="1"/>
  <c r="R220" i="1"/>
  <c r="R236" i="1"/>
  <c r="R252" i="1"/>
  <c r="R139" i="1"/>
  <c r="R179" i="1"/>
  <c r="R227" i="1"/>
  <c r="R109" i="1"/>
  <c r="R125" i="1"/>
  <c r="R141" i="1"/>
  <c r="R157" i="1"/>
  <c r="R173" i="1"/>
  <c r="R189" i="1"/>
  <c r="R205" i="1"/>
  <c r="R221" i="1"/>
  <c r="R237" i="1"/>
  <c r="R253" i="1"/>
  <c r="R151" i="1"/>
  <c r="R199" i="1"/>
  <c r="R243" i="1"/>
  <c r="R118" i="1"/>
  <c r="R134" i="1"/>
  <c r="R150" i="1"/>
  <c r="R166" i="1"/>
  <c r="R182" i="1"/>
  <c r="R198" i="1"/>
  <c r="R214" i="1"/>
  <c r="R230" i="1"/>
  <c r="R246" i="1"/>
  <c r="R131" i="1"/>
  <c r="R183" i="1"/>
  <c r="R231" i="1"/>
  <c r="R112" i="1"/>
  <c r="R128" i="1"/>
  <c r="R144" i="1"/>
  <c r="R160" i="1"/>
  <c r="R176" i="1"/>
  <c r="R192" i="1"/>
  <c r="R208" i="1"/>
  <c r="R224" i="1"/>
  <c r="R240" i="1"/>
  <c r="R98" i="1"/>
  <c r="R70" i="1"/>
  <c r="R38" i="1"/>
  <c r="R77" i="1"/>
  <c r="R41" i="1"/>
  <c r="R13" i="1"/>
  <c r="R91" i="1"/>
  <c r="R75" i="1"/>
  <c r="R59" i="1"/>
  <c r="R43" i="1"/>
  <c r="R27" i="1"/>
  <c r="R11" i="1"/>
  <c r="R26" i="1"/>
  <c r="R10" i="1"/>
  <c r="R94" i="1"/>
  <c r="R58" i="1"/>
  <c r="R93" i="1"/>
  <c r="R57" i="1"/>
  <c r="R29" i="1"/>
  <c r="R96" i="1"/>
  <c r="R80" i="1"/>
  <c r="R64" i="1"/>
  <c r="R48" i="1"/>
  <c r="R32" i="1"/>
  <c r="R16" i="1"/>
  <c r="R69" i="1"/>
  <c r="R23" i="1"/>
  <c r="R22" i="1"/>
  <c r="R50" i="1"/>
  <c r="R21" i="1"/>
  <c r="R60" i="1"/>
  <c r="R28" i="1"/>
  <c r="R82" i="1"/>
  <c r="R61" i="1"/>
  <c r="R99" i="1"/>
  <c r="R51" i="1"/>
  <c r="R34" i="1"/>
  <c r="R74" i="1"/>
  <c r="R45" i="1"/>
  <c r="R72" i="1"/>
  <c r="R24" i="1"/>
  <c r="R90" i="1"/>
  <c r="R62" i="1"/>
  <c r="R97" i="1"/>
  <c r="R33" i="1"/>
  <c r="R4" i="1"/>
  <c r="R87" i="1"/>
  <c r="R55" i="1"/>
  <c r="R39" i="1"/>
  <c r="R7" i="1"/>
  <c r="R6" i="1"/>
  <c r="R85" i="1"/>
  <c r="R76" i="1"/>
  <c r="R12" i="1"/>
  <c r="R89" i="1"/>
  <c r="R83" i="1"/>
  <c r="R35" i="1"/>
  <c r="R18" i="1"/>
  <c r="R42" i="1"/>
  <c r="R9" i="1"/>
  <c r="R56" i="1"/>
  <c r="R78" i="1"/>
  <c r="R46" i="1"/>
  <c r="R81" i="1"/>
  <c r="R49" i="1"/>
  <c r="R17" i="1"/>
  <c r="R95" i="1"/>
  <c r="R79" i="1"/>
  <c r="R63" i="1"/>
  <c r="R47" i="1"/>
  <c r="R31" i="1"/>
  <c r="R15" i="1"/>
  <c r="R30" i="1"/>
  <c r="R14" i="1"/>
  <c r="R102" i="1"/>
  <c r="R66" i="1"/>
  <c r="R101" i="1"/>
  <c r="R65" i="1"/>
  <c r="R37" i="1"/>
  <c r="R100" i="1"/>
  <c r="R84" i="1"/>
  <c r="R68" i="1"/>
  <c r="R52" i="1"/>
  <c r="R36" i="1"/>
  <c r="R20" i="1"/>
  <c r="R71" i="1"/>
  <c r="R86" i="1"/>
  <c r="R53" i="1"/>
  <c r="R92" i="1"/>
  <c r="R44" i="1"/>
  <c r="R54" i="1"/>
  <c r="R25" i="1"/>
  <c r="R67" i="1"/>
  <c r="R19" i="1"/>
  <c r="R5" i="1"/>
  <c r="R73" i="1"/>
  <c r="R88" i="1"/>
  <c r="R40" i="1"/>
  <c r="R8" i="1"/>
  <c r="O10" i="1"/>
  <c r="AD10" i="1" s="1"/>
  <c r="I10" i="1"/>
  <c r="X10" i="1" s="1"/>
  <c r="AC10" i="1" s="1"/>
  <c r="O6" i="1"/>
  <c r="I6" i="1"/>
  <c r="X6" i="1" s="1"/>
  <c r="AC6" i="1" s="1"/>
  <c r="AK6" i="1" s="1"/>
  <c r="EE7" i="6" s="1"/>
  <c r="O7" i="1"/>
  <c r="I7" i="1"/>
  <c r="X7" i="1" s="1"/>
  <c r="AC7" i="1" s="1"/>
  <c r="M9" i="1"/>
  <c r="N9" i="1" s="1"/>
  <c r="O9" i="1"/>
  <c r="J5" i="1"/>
  <c r="M5" i="1"/>
  <c r="N5" i="1" s="1"/>
  <c r="J8" i="1"/>
  <c r="M8" i="1"/>
  <c r="N8" i="1" s="1"/>
  <c r="Q10" i="1"/>
  <c r="S10" i="1"/>
  <c r="Q6" i="1"/>
  <c r="S6" i="1"/>
  <c r="Q7" i="1"/>
  <c r="S7" i="1"/>
  <c r="P9" i="1"/>
  <c r="J9" i="1"/>
  <c r="T5" i="1"/>
  <c r="P5" i="1"/>
  <c r="T8" i="1"/>
  <c r="I8" i="1"/>
  <c r="J10" i="1"/>
  <c r="M10" i="1"/>
  <c r="N10" i="1" s="1"/>
  <c r="J6" i="1"/>
  <c r="M6" i="1"/>
  <c r="N6" i="1" s="1"/>
  <c r="J7" i="1"/>
  <c r="M7" i="1"/>
  <c r="N7" i="1" s="1"/>
  <c r="I9" i="1"/>
  <c r="X9" i="1" s="1"/>
  <c r="AC9" i="1" s="1"/>
  <c r="Q9" i="1"/>
  <c r="O5" i="1"/>
  <c r="I5" i="1"/>
  <c r="X5" i="1" s="1"/>
  <c r="AC5" i="1" s="1"/>
  <c r="O8" i="1"/>
  <c r="P8" i="1"/>
  <c r="T10" i="1"/>
  <c r="P10" i="1"/>
  <c r="T6" i="1"/>
  <c r="P6" i="1"/>
  <c r="T7" i="1"/>
  <c r="P7" i="1"/>
  <c r="S9" i="1"/>
  <c r="T9" i="1"/>
  <c r="Q5" i="1"/>
  <c r="S5" i="1"/>
  <c r="Q8" i="1"/>
  <c r="S8" i="1"/>
  <c r="I11" i="1"/>
  <c r="X11" i="1" s="1"/>
  <c r="AC11" i="1" s="1"/>
  <c r="M48" i="1"/>
  <c r="N48" i="1" s="1"/>
  <c r="I81" i="1"/>
  <c r="I86" i="1"/>
  <c r="M105" i="1"/>
  <c r="N105" i="1" s="1"/>
  <c r="M172" i="1"/>
  <c r="N172" i="1" s="1"/>
  <c r="M236" i="1"/>
  <c r="N236" i="1" s="1"/>
  <c r="I50" i="1"/>
  <c r="M84" i="1"/>
  <c r="N84" i="1" s="1"/>
  <c r="I92" i="1"/>
  <c r="M109" i="1"/>
  <c r="N109" i="1" s="1"/>
  <c r="M181" i="1"/>
  <c r="N181" i="1" s="1"/>
  <c r="M245" i="1"/>
  <c r="N245" i="1" s="1"/>
  <c r="I97" i="1"/>
  <c r="M45" i="1"/>
  <c r="N45" i="1" s="1"/>
  <c r="M67" i="1"/>
  <c r="N67" i="1" s="1"/>
  <c r="M143" i="1"/>
  <c r="N143" i="1" s="1"/>
  <c r="M159" i="1"/>
  <c r="N159" i="1" s="1"/>
  <c r="M202" i="1"/>
  <c r="N202" i="1" s="1"/>
  <c r="M36" i="1"/>
  <c r="N36" i="1" s="1"/>
  <c r="I26" i="1"/>
  <c r="I70" i="1"/>
  <c r="I106" i="1"/>
  <c r="M166" i="1"/>
  <c r="N166" i="1" s="1"/>
  <c r="M237" i="1"/>
  <c r="N237" i="1" s="1"/>
  <c r="I136" i="1"/>
  <c r="I192" i="1"/>
  <c r="I123" i="1"/>
  <c r="J165" i="1"/>
  <c r="I149" i="1"/>
  <c r="I206" i="1"/>
  <c r="J191" i="1"/>
  <c r="J164" i="1"/>
  <c r="J205" i="1"/>
  <c r="J157" i="1"/>
  <c r="J187" i="1"/>
  <c r="I12" i="1"/>
  <c r="I38" i="1"/>
  <c r="X38" i="1" s="1"/>
  <c r="AC38" i="1" s="1"/>
  <c r="I39" i="1"/>
  <c r="I91" i="1"/>
  <c r="M28" i="1"/>
  <c r="N28" i="1" s="1"/>
  <c r="I44" i="1"/>
  <c r="I82" i="1"/>
  <c r="I18" i="1"/>
  <c r="X18" i="1" s="1"/>
  <c r="AC18" i="1" s="1"/>
  <c r="AK18" i="1" s="1"/>
  <c r="Y25" i="35" s="1"/>
  <c r="M38" i="1"/>
  <c r="N38" i="1" s="1"/>
  <c r="I73" i="1"/>
  <c r="M65" i="1"/>
  <c r="N65" i="1" s="1"/>
  <c r="M89" i="1"/>
  <c r="N89" i="1" s="1"/>
  <c r="J57" i="1"/>
  <c r="M77" i="1"/>
  <c r="N77" i="1" s="1"/>
  <c r="M117" i="1"/>
  <c r="N117" i="1" s="1"/>
  <c r="I77" i="1"/>
  <c r="J94" i="1"/>
  <c r="I99" i="1"/>
  <c r="I117" i="1"/>
  <c r="J131" i="1"/>
  <c r="I213" i="1"/>
  <c r="I112" i="1"/>
  <c r="I135" i="1"/>
  <c r="I193" i="1"/>
  <c r="M116" i="1"/>
  <c r="N116" i="1" s="1"/>
  <c r="I132" i="1"/>
  <c r="I158" i="1"/>
  <c r="M225" i="1"/>
  <c r="N225" i="1" s="1"/>
  <c r="I184" i="1"/>
  <c r="M156" i="1"/>
  <c r="N156" i="1" s="1"/>
  <c r="I214" i="1"/>
  <c r="M170" i="1"/>
  <c r="N170" i="1" s="1"/>
  <c r="M192" i="1"/>
  <c r="N192" i="1" s="1"/>
  <c r="J149" i="1"/>
  <c r="M168" i="1"/>
  <c r="N168" i="1" s="1"/>
  <c r="J186" i="1"/>
  <c r="M199" i="1"/>
  <c r="N199" i="1" s="1"/>
  <c r="J226" i="1"/>
  <c r="M204" i="1"/>
  <c r="N204" i="1" s="1"/>
  <c r="I204" i="1"/>
  <c r="M247" i="1"/>
  <c r="N247" i="1" s="1"/>
  <c r="M241" i="1"/>
  <c r="N241" i="1" s="1"/>
  <c r="I247" i="1"/>
  <c r="I250" i="1"/>
  <c r="J41" i="1"/>
  <c r="J17" i="1"/>
  <c r="J73" i="1"/>
  <c r="J74" i="1"/>
  <c r="J27" i="1"/>
  <c r="I20" i="1"/>
  <c r="X20" i="1" s="1"/>
  <c r="AC20" i="1" s="1"/>
  <c r="I25" i="1"/>
  <c r="X25" i="1" s="1"/>
  <c r="AC25" i="1" s="1"/>
  <c r="M44" i="1"/>
  <c r="N44" i="1" s="1"/>
  <c r="M13" i="1"/>
  <c r="N13" i="1" s="1"/>
  <c r="J36" i="1"/>
  <c r="I49" i="1"/>
  <c r="M83" i="1"/>
  <c r="N83" i="1" s="1"/>
  <c r="J24" i="1"/>
  <c r="M37" i="1"/>
  <c r="N37" i="1" s="1"/>
  <c r="J52" i="1"/>
  <c r="M58" i="1"/>
  <c r="N58" i="1" s="1"/>
  <c r="I83" i="1"/>
  <c r="J95" i="1"/>
  <c r="J76" i="1"/>
  <c r="J96" i="1"/>
  <c r="J58" i="1"/>
  <c r="J80" i="1"/>
  <c r="M104" i="1"/>
  <c r="N104" i="1" s="1"/>
  <c r="M102" i="1"/>
  <c r="N102" i="1" s="1"/>
  <c r="J116" i="1"/>
  <c r="M136" i="1"/>
  <c r="N136" i="1" s="1"/>
  <c r="I103" i="1"/>
  <c r="M118" i="1"/>
  <c r="N118" i="1" s="1"/>
  <c r="J140" i="1"/>
  <c r="I181" i="1"/>
  <c r="J112" i="1"/>
  <c r="I137" i="1"/>
  <c r="J155" i="1"/>
  <c r="I190" i="1"/>
  <c r="I168" i="1"/>
  <c r="I155" i="1"/>
  <c r="J182" i="1"/>
  <c r="M209" i="1"/>
  <c r="N209" i="1" s="1"/>
  <c r="M162" i="1"/>
  <c r="N162" i="1" s="1"/>
  <c r="I177" i="1"/>
  <c r="M201" i="1"/>
  <c r="N201" i="1" s="1"/>
  <c r="J223" i="1"/>
  <c r="J208" i="1"/>
  <c r="J229" i="1"/>
  <c r="J222" i="1"/>
  <c r="I240" i="1"/>
  <c r="M252" i="1"/>
  <c r="N252" i="1" s="1"/>
  <c r="I234" i="1"/>
  <c r="M246" i="1"/>
  <c r="N246" i="1" s="1"/>
  <c r="I252" i="1"/>
  <c r="J67" i="1"/>
  <c r="J46" i="1"/>
  <c r="J11" i="1"/>
  <c r="I102" i="1"/>
  <c r="I242" i="1"/>
  <c r="I34" i="1"/>
  <c r="X34" i="1" s="1"/>
  <c r="AC34" i="1" s="1"/>
  <c r="AK34" i="1" s="1"/>
  <c r="M55" i="1"/>
  <c r="N55" i="1" s="1"/>
  <c r="I122" i="1"/>
  <c r="M169" i="1"/>
  <c r="N169" i="1" s="1"/>
  <c r="M211" i="1"/>
  <c r="N211" i="1" s="1"/>
  <c r="J232" i="1"/>
  <c r="M74" i="1"/>
  <c r="N74" i="1" s="1"/>
  <c r="I42" i="1"/>
  <c r="I58" i="1"/>
  <c r="I133" i="1"/>
  <c r="M177" i="1"/>
  <c r="N177" i="1" s="1"/>
  <c r="M200" i="1"/>
  <c r="N200" i="1" s="1"/>
  <c r="M16" i="1"/>
  <c r="N16" i="1" s="1"/>
  <c r="I87" i="1"/>
  <c r="M92" i="1"/>
  <c r="N92" i="1" s="1"/>
  <c r="M135" i="1"/>
  <c r="N135" i="1" s="1"/>
  <c r="M152" i="1"/>
  <c r="N152" i="1" s="1"/>
  <c r="M240" i="1"/>
  <c r="N240" i="1" s="1"/>
  <c r="I23" i="1"/>
  <c r="X23" i="1" s="1"/>
  <c r="AC23" i="1" s="1"/>
  <c r="AK23" i="1" s="1"/>
  <c r="Y30" i="35" s="1"/>
  <c r="M115" i="1"/>
  <c r="N115" i="1" s="1"/>
  <c r="I116" i="1"/>
  <c r="M138" i="1"/>
  <c r="N138" i="1" s="1"/>
  <c r="M186" i="1"/>
  <c r="N186" i="1" s="1"/>
  <c r="I138" i="1"/>
  <c r="I101" i="1"/>
  <c r="J135" i="1"/>
  <c r="I173" i="1"/>
  <c r="J156" i="1"/>
  <c r="J145" i="1"/>
  <c r="J203" i="1"/>
  <c r="J168" i="1"/>
  <c r="I147" i="1"/>
  <c r="J160" i="1"/>
  <c r="J32" i="1"/>
  <c r="M128" i="1"/>
  <c r="N128" i="1" s="1"/>
  <c r="M42" i="1"/>
  <c r="N42" i="1" s="1"/>
  <c r="I95" i="1"/>
  <c r="I31" i="1"/>
  <c r="X31" i="1" s="1"/>
  <c r="AC31" i="1" s="1"/>
  <c r="AK31" i="1" s="1"/>
  <c r="Y38" i="35" s="1"/>
  <c r="I47" i="1"/>
  <c r="I88" i="1"/>
  <c r="I21" i="1"/>
  <c r="X21" i="1" s="1"/>
  <c r="AC21" i="1" s="1"/>
  <c r="I45" i="1"/>
  <c r="J105" i="1"/>
  <c r="J72" i="1"/>
  <c r="I96" i="1"/>
  <c r="J60" i="1"/>
  <c r="J83" i="1"/>
  <c r="I59" i="1"/>
  <c r="J85" i="1"/>
  <c r="J119" i="1"/>
  <c r="M103" i="1"/>
  <c r="N103" i="1" s="1"/>
  <c r="M121" i="1"/>
  <c r="N121" i="1" s="1"/>
  <c r="I140" i="1"/>
  <c r="M98" i="1"/>
  <c r="N98" i="1" s="1"/>
  <c r="J115" i="1"/>
  <c r="M141" i="1"/>
  <c r="N141" i="1" s="1"/>
  <c r="M233" i="1"/>
  <c r="N233" i="1" s="1"/>
  <c r="I120" i="1"/>
  <c r="J134" i="1"/>
  <c r="J148" i="1"/>
  <c r="J152" i="1"/>
  <c r="I196" i="1"/>
  <c r="I164" i="1"/>
  <c r="M149" i="1"/>
  <c r="N149" i="1" s="1"/>
  <c r="I176" i="1"/>
  <c r="M196" i="1"/>
  <c r="N196" i="1" s="1"/>
  <c r="I152" i="1"/>
  <c r="J171" i="1"/>
  <c r="J189" i="1"/>
  <c r="I209" i="1"/>
  <c r="I229" i="1"/>
  <c r="J209" i="1"/>
  <c r="J207" i="1"/>
  <c r="M221" i="1"/>
  <c r="N221" i="1" s="1"/>
  <c r="J249" i="1"/>
  <c r="M251" i="1"/>
  <c r="N251" i="1" s="1"/>
  <c r="J253" i="1"/>
  <c r="J20" i="1"/>
  <c r="J66" i="1"/>
  <c r="J97" i="1"/>
  <c r="J78" i="1"/>
  <c r="M50" i="1"/>
  <c r="N50" i="1" s="1"/>
  <c r="M39" i="1"/>
  <c r="N39" i="1" s="1"/>
  <c r="M33" i="1"/>
  <c r="N33" i="1" s="1"/>
  <c r="M49" i="1"/>
  <c r="N49" i="1" s="1"/>
  <c r="I16" i="1"/>
  <c r="X16" i="1" s="1"/>
  <c r="AC16" i="1" s="1"/>
  <c r="J40" i="1"/>
  <c r="I54" i="1"/>
  <c r="M96" i="1"/>
  <c r="N96" i="1" s="1"/>
  <c r="I27" i="1"/>
  <c r="X27" i="1" s="1"/>
  <c r="AC27" i="1" s="1"/>
  <c r="AK27" i="1" s="1"/>
  <c r="I41" i="1"/>
  <c r="M75" i="1"/>
  <c r="N75" i="1" s="1"/>
  <c r="I64" i="1"/>
  <c r="M85" i="1"/>
  <c r="N85" i="1" s="1"/>
  <c r="J53" i="1"/>
  <c r="I79" i="1"/>
  <c r="M113" i="1"/>
  <c r="N113" i="1" s="1"/>
  <c r="J65" i="1"/>
  <c r="J84" i="1"/>
  <c r="J114" i="1"/>
  <c r="I107" i="1"/>
  <c r="J127" i="1"/>
  <c r="I143" i="1"/>
  <c r="J107" i="1"/>
  <c r="M120" i="1"/>
  <c r="N120" i="1" s="1"/>
  <c r="J144" i="1"/>
  <c r="J194" i="1"/>
  <c r="I119" i="1"/>
  <c r="J159" i="1"/>
  <c r="M161" i="1"/>
  <c r="N161" i="1" s="1"/>
  <c r="J147" i="1"/>
  <c r="J176" i="1"/>
  <c r="M160" i="1"/>
  <c r="N160" i="1" s="1"/>
  <c r="M185" i="1"/>
  <c r="N185" i="1" s="1"/>
  <c r="M224" i="1"/>
  <c r="N224" i="1" s="1"/>
  <c r="M167" i="1"/>
  <c r="N167" i="1" s="1"/>
  <c r="I180" i="1"/>
  <c r="I208" i="1"/>
  <c r="J244" i="1"/>
  <c r="J212" i="1"/>
  <c r="J200" i="1"/>
  <c r="J237" i="1"/>
  <c r="I248" i="1"/>
  <c r="I226" i="1"/>
  <c r="I237" i="1"/>
  <c r="M253" i="1"/>
  <c r="N253" i="1" s="1"/>
  <c r="J23" i="1"/>
  <c r="J77" i="1"/>
  <c r="J26" i="1"/>
  <c r="M35" i="1"/>
  <c r="N35" i="1" s="1"/>
  <c r="J37" i="1"/>
  <c r="J15" i="1"/>
  <c r="M27" i="1"/>
  <c r="N27" i="1" s="1"/>
  <c r="J39" i="1"/>
  <c r="J98" i="1"/>
  <c r="I19" i="1"/>
  <c r="X19" i="1" s="1"/>
  <c r="AC19" i="1" s="1"/>
  <c r="AK19" i="1" s="1"/>
  <c r="Y26" i="35" s="1"/>
  <c r="M63" i="1"/>
  <c r="N63" i="1" s="1"/>
  <c r="J54" i="1"/>
  <c r="M79" i="1"/>
  <c r="N79" i="1" s="1"/>
  <c r="M94" i="1"/>
  <c r="N94" i="1" s="1"/>
  <c r="M145" i="1"/>
  <c r="N145" i="1" s="1"/>
  <c r="J68" i="1"/>
  <c r="J81" i="1"/>
  <c r="J123" i="1"/>
  <c r="I67" i="1"/>
  <c r="I100" i="1"/>
  <c r="I104" i="1"/>
  <c r="J129" i="1"/>
  <c r="J151" i="1"/>
  <c r="J113" i="1"/>
  <c r="M139" i="1"/>
  <c r="N139" i="1" s="1"/>
  <c r="J102" i="1"/>
  <c r="M124" i="1"/>
  <c r="N124" i="1" s="1"/>
  <c r="J136" i="1"/>
  <c r="J178" i="1"/>
  <c r="M197" i="1"/>
  <c r="N197" i="1" s="1"/>
  <c r="I170" i="1"/>
  <c r="I182" i="1"/>
  <c r="M157" i="1"/>
  <c r="N157" i="1" s="1"/>
  <c r="I175" i="1"/>
  <c r="J190" i="1"/>
  <c r="I151" i="1"/>
  <c r="J184" i="1"/>
  <c r="I218" i="1"/>
  <c r="J218" i="1"/>
  <c r="M11" i="1"/>
  <c r="N11" i="1" s="1"/>
  <c r="M228" i="1"/>
  <c r="N228" i="1" s="1"/>
  <c r="M22" i="1"/>
  <c r="N22" i="1" s="1"/>
  <c r="I29" i="1"/>
  <c r="I80" i="1"/>
  <c r="I115" i="1"/>
  <c r="M180" i="1"/>
  <c r="N180" i="1" s="1"/>
  <c r="M218" i="1"/>
  <c r="N218" i="1" s="1"/>
  <c r="I51" i="1"/>
  <c r="I72" i="1"/>
  <c r="I84" i="1"/>
  <c r="I125" i="1"/>
  <c r="M235" i="1"/>
  <c r="N235" i="1" s="1"/>
  <c r="M234" i="1"/>
  <c r="N234" i="1" s="1"/>
  <c r="I36" i="1"/>
  <c r="X36" i="1" s="1"/>
  <c r="AC36" i="1" s="1"/>
  <c r="AK36" i="1" s="1"/>
  <c r="I63" i="1"/>
  <c r="M72" i="1"/>
  <c r="N72" i="1" s="1"/>
  <c r="M208" i="1"/>
  <c r="N208" i="1" s="1"/>
  <c r="M171" i="1"/>
  <c r="N171" i="1" s="1"/>
  <c r="M226" i="1"/>
  <c r="N226" i="1" s="1"/>
  <c r="I43" i="1"/>
  <c r="M70" i="1"/>
  <c r="N70" i="1" s="1"/>
  <c r="M82" i="1"/>
  <c r="N82" i="1" s="1"/>
  <c r="M132" i="1"/>
  <c r="N132" i="1" s="1"/>
  <c r="M193" i="1"/>
  <c r="N193" i="1" s="1"/>
  <c r="J142" i="1"/>
  <c r="I105" i="1"/>
  <c r="I139" i="1"/>
  <c r="I195" i="1"/>
  <c r="I174" i="1"/>
  <c r="J169" i="1"/>
  <c r="I159" i="1"/>
  <c r="J174" i="1"/>
  <c r="J150" i="1"/>
  <c r="I166" i="1"/>
  <c r="M53" i="1"/>
  <c r="N53" i="1" s="1"/>
  <c r="J12" i="1"/>
  <c r="M47" i="1"/>
  <c r="N47" i="1" s="1"/>
  <c r="J22" i="1"/>
  <c r="I33" i="1"/>
  <c r="X33" i="1" s="1"/>
  <c r="AC33" i="1" s="1"/>
  <c r="AK33" i="1" s="1"/>
  <c r="J50" i="1"/>
  <c r="M107" i="1"/>
  <c r="N107" i="1" s="1"/>
  <c r="I28" i="1"/>
  <c r="J49" i="1"/>
  <c r="I53" i="1"/>
  <c r="I75" i="1"/>
  <c r="M106" i="1"/>
  <c r="N106" i="1" s="1"/>
  <c r="J63" i="1"/>
  <c r="I94" i="1"/>
  <c r="J62" i="1"/>
  <c r="M88" i="1"/>
  <c r="N88" i="1" s="1"/>
  <c r="M144" i="1"/>
  <c r="N144" i="1" s="1"/>
  <c r="I108" i="1"/>
  <c r="J124" i="1"/>
  <c r="M147" i="1"/>
  <c r="N147" i="1" s="1"/>
  <c r="J104" i="1"/>
  <c r="I121" i="1"/>
  <c r="I171" i="1"/>
  <c r="I98" i="1"/>
  <c r="M126" i="1"/>
  <c r="N126" i="1" s="1"/>
  <c r="J138" i="1"/>
  <c r="I154" i="1"/>
  <c r="J163" i="1"/>
  <c r="I144" i="1"/>
  <c r="J183" i="1"/>
  <c r="J158" i="1"/>
  <c r="I183" i="1"/>
  <c r="J199" i="1"/>
  <c r="I156" i="1"/>
  <c r="M174" i="1"/>
  <c r="N174" i="1" s="1"/>
  <c r="J192" i="1"/>
  <c r="M217" i="1"/>
  <c r="N217" i="1" s="1"/>
  <c r="I243" i="1"/>
  <c r="J228" i="1"/>
  <c r="M219" i="1"/>
  <c r="N219" i="1" s="1"/>
  <c r="M230" i="1"/>
  <c r="N230" i="1" s="1"/>
  <c r="I235" i="1"/>
  <c r="M243" i="1"/>
  <c r="N243" i="1" s="1"/>
  <c r="J59" i="1"/>
  <c r="J56" i="1"/>
  <c r="J61" i="1"/>
  <c r="J118" i="1"/>
  <c r="M23" i="1"/>
  <c r="N23" i="1" s="1"/>
  <c r="M43" i="1"/>
  <c r="N43" i="1" s="1"/>
  <c r="I35" i="1"/>
  <c r="X35" i="1" s="1"/>
  <c r="AC35" i="1" s="1"/>
  <c r="AK35" i="1" s="1"/>
  <c r="M52" i="1"/>
  <c r="N52" i="1" s="1"/>
  <c r="M19" i="1"/>
  <c r="N19" i="1" s="1"/>
  <c r="J43" i="1"/>
  <c r="M64" i="1"/>
  <c r="N64" i="1" s="1"/>
  <c r="I13" i="1"/>
  <c r="X13" i="1" s="1"/>
  <c r="AC13" i="1" s="1"/>
  <c r="I30" i="1"/>
  <c r="J44" i="1"/>
  <c r="M90" i="1"/>
  <c r="N90" i="1" s="1"/>
  <c r="I68" i="1"/>
  <c r="J88" i="1"/>
  <c r="M59" i="1"/>
  <c r="N59" i="1" s="1"/>
  <c r="M86" i="1"/>
  <c r="N86" i="1" s="1"/>
  <c r="M210" i="1"/>
  <c r="N210" i="1" s="1"/>
  <c r="I71" i="1"/>
  <c r="M87" i="1"/>
  <c r="N87" i="1" s="1"/>
  <c r="J120" i="1"/>
  <c r="J110" i="1"/>
  <c r="M130" i="1"/>
  <c r="N130" i="1" s="1"/>
  <c r="J217" i="1"/>
  <c r="J111" i="1"/>
  <c r="I134" i="1"/>
  <c r="M146" i="1"/>
  <c r="N146" i="1" s="1"/>
  <c r="M100" i="1"/>
  <c r="N100" i="1" s="1"/>
  <c r="M122" i="1"/>
  <c r="N122" i="1" s="1"/>
  <c r="M151" i="1"/>
  <c r="N151" i="1" s="1"/>
  <c r="M175" i="1"/>
  <c r="N175" i="1" s="1"/>
  <c r="I157" i="1"/>
  <c r="I186" i="1"/>
  <c r="I163" i="1"/>
  <c r="J195" i="1"/>
  <c r="M232" i="1"/>
  <c r="N232" i="1" s="1"/>
  <c r="J170" i="1"/>
  <c r="M182" i="1"/>
  <c r="N182" i="1" s="1"/>
  <c r="I211" i="1"/>
  <c r="I200" i="1"/>
  <c r="J215" i="1"/>
  <c r="M215" i="1"/>
  <c r="N215" i="1" s="1"/>
  <c r="M223" i="1"/>
  <c r="N223" i="1" s="1"/>
  <c r="M238" i="1"/>
  <c r="N238" i="1" s="1"/>
  <c r="M229" i="1"/>
  <c r="N229" i="1" s="1"/>
  <c r="J240" i="1"/>
  <c r="J245" i="1"/>
  <c r="M31" i="1"/>
  <c r="N31" i="1" s="1"/>
  <c r="I57" i="1"/>
  <c r="I56" i="1"/>
  <c r="I185" i="1"/>
  <c r="M212" i="1"/>
  <c r="N212" i="1" s="1"/>
  <c r="M249" i="1"/>
  <c r="N249" i="1" s="1"/>
  <c r="M34" i="1"/>
  <c r="N34" i="1" s="1"/>
  <c r="I60" i="1"/>
  <c r="I69" i="1"/>
  <c r="M191" i="1"/>
  <c r="N191" i="1" s="1"/>
  <c r="M153" i="1"/>
  <c r="N153" i="1" s="1"/>
  <c r="M239" i="1"/>
  <c r="N239" i="1" s="1"/>
  <c r="M244" i="1"/>
  <c r="N244" i="1" s="1"/>
  <c r="I110" i="1"/>
  <c r="M93" i="1"/>
  <c r="N93" i="1" s="1"/>
  <c r="M95" i="1"/>
  <c r="N95" i="1" s="1"/>
  <c r="M119" i="1"/>
  <c r="N119" i="1" s="1"/>
  <c r="M190" i="1"/>
  <c r="N190" i="1" s="1"/>
  <c r="M248" i="1"/>
  <c r="N248" i="1" s="1"/>
  <c r="M26" i="1"/>
  <c r="N26" i="1" s="1"/>
  <c r="I126" i="1"/>
  <c r="M108" i="1"/>
  <c r="N108" i="1" s="1"/>
  <c r="M165" i="1"/>
  <c r="N165" i="1" s="1"/>
  <c r="M214" i="1"/>
  <c r="N214" i="1" s="1"/>
  <c r="I145" i="1"/>
  <c r="I114" i="1"/>
  <c r="I150" i="1"/>
  <c r="J221" i="1"/>
  <c r="J198" i="1"/>
  <c r="J177" i="1"/>
  <c r="I161" i="1"/>
  <c r="J193" i="1"/>
  <c r="J153" i="1"/>
  <c r="I179" i="1"/>
  <c r="M25" i="1"/>
  <c r="N25" i="1" s="1"/>
  <c r="J13" i="1"/>
  <c r="I15" i="1"/>
  <c r="M61" i="1"/>
  <c r="N61" i="1" s="1"/>
  <c r="J25" i="1"/>
  <c r="M41" i="1"/>
  <c r="N41" i="1" s="1"/>
  <c r="M76" i="1"/>
  <c r="N76" i="1" s="1"/>
  <c r="M142" i="1"/>
  <c r="N142" i="1" s="1"/>
  <c r="J34" i="1"/>
  <c r="J69" i="1"/>
  <c r="M62" i="1"/>
  <c r="N62" i="1" s="1"/>
  <c r="M78" i="1"/>
  <c r="N78" i="1" s="1"/>
  <c r="J137" i="1"/>
  <c r="M66" i="1"/>
  <c r="N66" i="1" s="1"/>
  <c r="J101" i="1"/>
  <c r="I66" i="1"/>
  <c r="M91" i="1"/>
  <c r="N91" i="1" s="1"/>
  <c r="J188" i="1"/>
  <c r="I111" i="1"/>
  <c r="I128" i="1"/>
  <c r="J197" i="1"/>
  <c r="J108" i="1"/>
  <c r="J128" i="1"/>
  <c r="M179" i="1"/>
  <c r="N179" i="1" s="1"/>
  <c r="M110" i="1"/>
  <c r="N110" i="1" s="1"/>
  <c r="M129" i="1"/>
  <c r="N129" i="1" s="1"/>
  <c r="I141" i="1"/>
  <c r="M188" i="1"/>
  <c r="N188" i="1" s="1"/>
  <c r="J166" i="1"/>
  <c r="I153" i="1"/>
  <c r="M198" i="1"/>
  <c r="N198" i="1" s="1"/>
  <c r="J167" i="1"/>
  <c r="M189" i="1"/>
  <c r="N189" i="1" s="1"/>
  <c r="J231" i="1"/>
  <c r="I165" i="1"/>
  <c r="I178" i="1"/>
  <c r="M195" i="1"/>
  <c r="N195" i="1" s="1"/>
  <c r="I219" i="1"/>
  <c r="I201" i="1"/>
  <c r="J201" i="1"/>
  <c r="I224" i="1"/>
  <c r="I225" i="1"/>
  <c r="J241" i="1"/>
  <c r="J246" i="1"/>
  <c r="J14" i="1"/>
  <c r="I22" i="1"/>
  <c r="X22" i="1" s="1"/>
  <c r="AC22" i="1" s="1"/>
  <c r="AK22" i="1" s="1"/>
  <c r="Y29" i="35" s="1"/>
  <c r="I46" i="1"/>
  <c r="J48" i="1"/>
  <c r="M69" i="1"/>
  <c r="N69" i="1" s="1"/>
  <c r="J93" i="1"/>
  <c r="M101" i="1"/>
  <c r="N101" i="1" s="1"/>
  <c r="J103" i="1"/>
  <c r="I160" i="1"/>
  <c r="I148" i="1"/>
  <c r="M203" i="1"/>
  <c r="N203" i="1" s="1"/>
  <c r="I239" i="1"/>
  <c r="J99" i="1"/>
  <c r="M15" i="1"/>
  <c r="N15" i="1" s="1"/>
  <c r="M17" i="1"/>
  <c r="N17" i="1" s="1"/>
  <c r="M24" i="1"/>
  <c r="N24" i="1" s="1"/>
  <c r="M18" i="1"/>
  <c r="N18" i="1" s="1"/>
  <c r="M32" i="1"/>
  <c r="N32" i="1" s="1"/>
  <c r="M60" i="1"/>
  <c r="N60" i="1" s="1"/>
  <c r="I32" i="1"/>
  <c r="X32" i="1" s="1"/>
  <c r="AC32" i="1" s="1"/>
  <c r="AK32" i="1" s="1"/>
  <c r="Y39" i="35" s="1"/>
  <c r="J86" i="1"/>
  <c r="I76" i="1"/>
  <c r="M99" i="1"/>
  <c r="N99" i="1" s="1"/>
  <c r="I62" i="1"/>
  <c r="I78" i="1"/>
  <c r="I129" i="1"/>
  <c r="J79" i="1"/>
  <c r="J141" i="1"/>
  <c r="J133" i="1"/>
  <c r="J236" i="1"/>
  <c r="I130" i="1"/>
  <c r="I109" i="1"/>
  <c r="J130" i="1"/>
  <c r="J175" i="1"/>
  <c r="J146" i="1"/>
  <c r="M163" i="1"/>
  <c r="N163" i="1" s="1"/>
  <c r="M154" i="1"/>
  <c r="N154" i="1" s="1"/>
  <c r="J181" i="1"/>
  <c r="I197" i="1"/>
  <c r="M164" i="1"/>
  <c r="N164" i="1" s="1"/>
  <c r="M207" i="1"/>
  <c r="N207" i="1" s="1"/>
  <c r="J211" i="1"/>
  <c r="I203" i="1"/>
  <c r="J233" i="1"/>
  <c r="I231" i="1"/>
  <c r="J247" i="1"/>
  <c r="J242" i="1"/>
  <c r="J243" i="1"/>
  <c r="J45" i="1"/>
  <c r="J18" i="1"/>
  <c r="I215" i="1"/>
  <c r="J210" i="1"/>
  <c r="I205" i="1"/>
  <c r="I233" i="1"/>
  <c r="J234" i="1"/>
  <c r="I236" i="1"/>
  <c r="J92" i="1"/>
  <c r="J38" i="1"/>
  <c r="M68" i="1"/>
  <c r="N68" i="1" s="1"/>
  <c r="J109" i="1"/>
  <c r="J90" i="1"/>
  <c r="I124" i="1"/>
  <c r="M114" i="1"/>
  <c r="N114" i="1" s="1"/>
  <c r="M131" i="1"/>
  <c r="N131" i="1" s="1"/>
  <c r="I199" i="1"/>
  <c r="J173" i="1"/>
  <c r="J219" i="1"/>
  <c r="M231" i="1"/>
  <c r="N231" i="1" s="1"/>
  <c r="J125" i="1"/>
  <c r="J29" i="1"/>
  <c r="M81" i="1"/>
  <c r="N81" i="1" s="1"/>
  <c r="I40" i="1"/>
  <c r="M21" i="1"/>
  <c r="N21" i="1" s="1"/>
  <c r="J35" i="1"/>
  <c r="I127" i="1"/>
  <c r="J47" i="1"/>
  <c r="M111" i="1"/>
  <c r="N111" i="1" s="1"/>
  <c r="J82" i="1"/>
  <c r="I131" i="1"/>
  <c r="I65" i="1"/>
  <c r="I85" i="1"/>
  <c r="M140" i="1"/>
  <c r="N140" i="1" s="1"/>
  <c r="J89" i="1"/>
  <c r="M112" i="1"/>
  <c r="N112" i="1" s="1"/>
  <c r="I142" i="1"/>
  <c r="J106" i="1"/>
  <c r="J143" i="1"/>
  <c r="I118" i="1"/>
  <c r="M133" i="1"/>
  <c r="N133" i="1" s="1"/>
  <c r="I187" i="1"/>
  <c r="M148" i="1"/>
  <c r="N148" i="1" s="1"/>
  <c r="J179" i="1"/>
  <c r="J162" i="1"/>
  <c r="M184" i="1"/>
  <c r="N184" i="1" s="1"/>
  <c r="J204" i="1"/>
  <c r="I188" i="1"/>
  <c r="J213" i="1"/>
  <c r="I222" i="1"/>
  <c r="M206" i="1"/>
  <c r="N206" i="1" s="1"/>
  <c r="I251" i="1"/>
  <c r="I246" i="1"/>
  <c r="J216" i="1"/>
  <c r="I253" i="1"/>
  <c r="J248" i="1"/>
  <c r="J28" i="1"/>
  <c r="J206" i="1"/>
  <c r="I228" i="1"/>
  <c r="I220" i="1"/>
  <c r="I216" i="1"/>
  <c r="J235" i="1"/>
  <c r="J238" i="1"/>
  <c r="I238" i="1"/>
  <c r="J64" i="1"/>
  <c r="I37" i="1"/>
  <c r="M57" i="1"/>
  <c r="N57" i="1" s="1"/>
  <c r="M20" i="1"/>
  <c r="N20" i="1" s="1"/>
  <c r="M80" i="1"/>
  <c r="N80" i="1" s="1"/>
  <c r="I55" i="1"/>
  <c r="I113" i="1"/>
  <c r="M137" i="1"/>
  <c r="N137" i="1" s="1"/>
  <c r="J180" i="1"/>
  <c r="M173" i="1"/>
  <c r="N173" i="1" s="1"/>
  <c r="J185" i="1"/>
  <c r="I217" i="1"/>
  <c r="I244" i="1"/>
  <c r="J31" i="1"/>
  <c r="M14" i="1"/>
  <c r="N14" i="1" s="1"/>
  <c r="I14" i="1"/>
  <c r="X14" i="1" s="1"/>
  <c r="AC14" i="1" s="1"/>
  <c r="M46" i="1"/>
  <c r="N46" i="1" s="1"/>
  <c r="I24" i="1"/>
  <c r="X24" i="1" s="1"/>
  <c r="AC24" i="1" s="1"/>
  <c r="AK24" i="1" s="1"/>
  <c r="I48" i="1"/>
  <c r="M12" i="1"/>
  <c r="N12" i="1" s="1"/>
  <c r="M51" i="1"/>
  <c r="N51" i="1" s="1"/>
  <c r="I61" i="1"/>
  <c r="J87" i="1"/>
  <c r="J139" i="1"/>
  <c r="M71" i="1"/>
  <c r="N71" i="1" s="1"/>
  <c r="I89" i="1"/>
  <c r="M54" i="1"/>
  <c r="N54" i="1" s="1"/>
  <c r="M125" i="1"/>
  <c r="N125" i="1" s="1"/>
  <c r="J122" i="1"/>
  <c r="I146" i="1"/>
  <c r="J117" i="1"/>
  <c r="M176" i="1"/>
  <c r="N176" i="1" s="1"/>
  <c r="J121" i="1"/>
  <c r="J161" i="1"/>
  <c r="I189" i="1"/>
  <c r="I162" i="1"/>
  <c r="I223" i="1"/>
  <c r="I169" i="1"/>
  <c r="M187" i="1"/>
  <c r="N187" i="1" s="1"/>
  <c r="J154" i="1"/>
  <c r="I191" i="1"/>
  <c r="M216" i="1"/>
  <c r="N216" i="1" s="1"/>
  <c r="J230" i="1"/>
  <c r="M213" i="1"/>
  <c r="N213" i="1" s="1"/>
  <c r="M222" i="1"/>
  <c r="N222" i="1" s="1"/>
  <c r="M242" i="1"/>
  <c r="N242" i="1" s="1"/>
  <c r="J220" i="1"/>
  <c r="J225" i="1"/>
  <c r="J251" i="1"/>
  <c r="J21" i="1"/>
  <c r="I210" i="1"/>
  <c r="I202" i="1"/>
  <c r="J227" i="1"/>
  <c r="I221" i="1"/>
  <c r="I241" i="1"/>
  <c r="I227" i="1"/>
  <c r="J30" i="1"/>
  <c r="J100" i="1"/>
  <c r="M40" i="1"/>
  <c r="N40" i="1" s="1"/>
  <c r="M30" i="1"/>
  <c r="N30" i="1" s="1"/>
  <c r="J33" i="1"/>
  <c r="J91" i="1"/>
  <c r="M73" i="1"/>
  <c r="N73" i="1" s="1"/>
  <c r="M134" i="1"/>
  <c r="N134" i="1" s="1"/>
  <c r="I172" i="1"/>
  <c r="M178" i="1"/>
  <c r="N178" i="1" s="1"/>
  <c r="I198" i="1"/>
  <c r="J214" i="1"/>
  <c r="I232" i="1"/>
  <c r="I249" i="1"/>
  <c r="J42" i="1"/>
  <c r="J55" i="1"/>
  <c r="I17" i="1"/>
  <c r="X17" i="1" s="1"/>
  <c r="AC17" i="1" s="1"/>
  <c r="J51" i="1"/>
  <c r="M29" i="1"/>
  <c r="N29" i="1" s="1"/>
  <c r="I52" i="1"/>
  <c r="J16" i="1"/>
  <c r="J71" i="1"/>
  <c r="I74" i="1"/>
  <c r="I90" i="1"/>
  <c r="M56" i="1"/>
  <c r="N56" i="1" s="1"/>
  <c r="J75" i="1"/>
  <c r="I93" i="1"/>
  <c r="J70" i="1"/>
  <c r="J132" i="1"/>
  <c r="J126" i="1"/>
  <c r="M183" i="1"/>
  <c r="N183" i="1" s="1"/>
  <c r="M123" i="1"/>
  <c r="N123" i="1" s="1"/>
  <c r="M97" i="1"/>
  <c r="N97" i="1" s="1"/>
  <c r="M127" i="1"/>
  <c r="N127" i="1" s="1"/>
  <c r="I167" i="1"/>
  <c r="M194" i="1"/>
  <c r="N194" i="1" s="1"/>
  <c r="M155" i="1"/>
  <c r="N155" i="1" s="1"/>
  <c r="M150" i="1"/>
  <c r="N150" i="1" s="1"/>
  <c r="J172" i="1"/>
  <c r="I194" i="1"/>
  <c r="M158" i="1"/>
  <c r="N158" i="1" s="1"/>
  <c r="J196" i="1"/>
  <c r="M205" i="1"/>
  <c r="N205" i="1" s="1"/>
  <c r="M250" i="1"/>
  <c r="N250" i="1" s="1"/>
  <c r="M220" i="1"/>
  <c r="N220" i="1" s="1"/>
  <c r="M227" i="1"/>
  <c r="N227" i="1" s="1"/>
  <c r="I245" i="1"/>
  <c r="J224" i="1"/>
  <c r="J239" i="1"/>
  <c r="J19" i="1"/>
  <c r="I212" i="1"/>
  <c r="I207" i="1"/>
  <c r="J202" i="1"/>
  <c r="J252" i="1"/>
  <c r="J250" i="1"/>
  <c r="I230" i="1"/>
  <c r="S11" i="1"/>
  <c r="O11" i="1"/>
  <c r="L8" i="1"/>
  <c r="L230" i="1"/>
  <c r="L253" i="1"/>
  <c r="L241" i="1"/>
  <c r="L34" i="1"/>
  <c r="L233" i="1"/>
  <c r="L226" i="1"/>
  <c r="L161" i="1"/>
  <c r="L207" i="1"/>
  <c r="L195" i="1"/>
  <c r="L142" i="1"/>
  <c r="L133" i="1"/>
  <c r="L119" i="1"/>
  <c r="L75" i="1"/>
  <c r="L95" i="1"/>
  <c r="L138" i="1"/>
  <c r="L23" i="1"/>
  <c r="L65" i="1"/>
  <c r="L32" i="1"/>
  <c r="L89" i="1"/>
  <c r="L129" i="1"/>
  <c r="L74" i="1"/>
  <c r="L153" i="1"/>
  <c r="L22" i="1"/>
  <c r="L45" i="1"/>
  <c r="L227" i="1"/>
  <c r="L242" i="1"/>
  <c r="L232" i="1"/>
  <c r="L194" i="1"/>
  <c r="L178" i="1"/>
  <c r="L216" i="1"/>
  <c r="L200" i="1"/>
  <c r="L172" i="1"/>
  <c r="L128" i="1"/>
  <c r="L127" i="1"/>
  <c r="L123" i="1"/>
  <c r="L90" i="1"/>
  <c r="L72" i="1"/>
  <c r="L55" i="1"/>
  <c r="L41" i="1"/>
  <c r="L52" i="1"/>
  <c r="L88" i="1"/>
  <c r="L35" i="1"/>
  <c r="L27" i="1"/>
  <c r="L222" i="1"/>
  <c r="L246" i="1"/>
  <c r="L213" i="1"/>
  <c r="L198" i="1"/>
  <c r="L162" i="1"/>
  <c r="L185" i="1"/>
  <c r="L104" i="1"/>
  <c r="L137" i="1"/>
  <c r="L68" i="1"/>
  <c r="L73" i="1"/>
  <c r="L92" i="1"/>
  <c r="L25" i="1"/>
  <c r="L30" i="1"/>
  <c r="L48" i="1"/>
  <c r="L175" i="1"/>
  <c r="L189" i="1"/>
  <c r="L171" i="1"/>
  <c r="S246" i="1"/>
  <c r="S222" i="1"/>
  <c r="S15" i="1"/>
  <c r="S231" i="1"/>
  <c r="S252" i="1"/>
  <c r="S234" i="1"/>
  <c r="S201" i="1"/>
  <c r="S162" i="1"/>
  <c r="S163" i="1"/>
  <c r="S190" i="1"/>
  <c r="S137" i="1"/>
  <c r="S134" i="1"/>
  <c r="S71" i="1"/>
  <c r="S124" i="1"/>
  <c r="S96" i="1"/>
  <c r="S30" i="1"/>
  <c r="S87" i="1"/>
  <c r="S33" i="1"/>
  <c r="S50" i="1"/>
  <c r="S104" i="1"/>
  <c r="S56" i="1"/>
  <c r="S60" i="1"/>
  <c r="S46" i="1"/>
  <c r="S241" i="1"/>
  <c r="S225" i="1"/>
  <c r="S216" i="1"/>
  <c r="S189" i="1"/>
  <c r="S240" i="1"/>
  <c r="S144" i="1"/>
  <c r="S126" i="1"/>
  <c r="S165" i="1"/>
  <c r="S111" i="1"/>
  <c r="S131" i="1"/>
  <c r="S94" i="1"/>
  <c r="S78" i="1"/>
  <c r="S47" i="1"/>
  <c r="S39" i="1"/>
  <c r="S123" i="1"/>
  <c r="S65" i="1"/>
  <c r="S82" i="1"/>
  <c r="S230" i="1"/>
  <c r="S214" i="1"/>
  <c r="S232" i="1"/>
  <c r="S193" i="1"/>
  <c r="S166" i="1"/>
  <c r="S177" i="1"/>
  <c r="S192" i="1"/>
  <c r="S136" i="1"/>
  <c r="S135" i="1"/>
  <c r="S95" i="1"/>
  <c r="S148" i="1"/>
  <c r="S142" i="1"/>
  <c r="S57" i="1"/>
  <c r="S45" i="1"/>
  <c r="S43" i="1"/>
  <c r="S38" i="1"/>
  <c r="S158" i="1"/>
  <c r="S169" i="1"/>
  <c r="S170" i="1"/>
  <c r="S156" i="1"/>
  <c r="S109" i="1"/>
  <c r="O232" i="1"/>
  <c r="O230" i="1"/>
  <c r="O211" i="1"/>
  <c r="O92" i="1"/>
  <c r="O234" i="1"/>
  <c r="O208" i="1"/>
  <c r="O148" i="1"/>
  <c r="O185" i="1"/>
  <c r="O137" i="1"/>
  <c r="O134" i="1"/>
  <c r="O116" i="1"/>
  <c r="O65" i="1"/>
  <c r="O91" i="1"/>
  <c r="O24" i="1"/>
  <c r="O43" i="1"/>
  <c r="O133" i="1"/>
  <c r="O106" i="1"/>
  <c r="O78" i="1"/>
  <c r="O54" i="1"/>
  <c r="O55" i="1"/>
  <c r="O235" i="1"/>
  <c r="O236" i="1"/>
  <c r="O201" i="1"/>
  <c r="O192" i="1"/>
  <c r="O165" i="1"/>
  <c r="O167" i="1"/>
  <c r="O239" i="1"/>
  <c r="O160" i="1"/>
  <c r="O115" i="1"/>
  <c r="O149" i="1"/>
  <c r="O124" i="1"/>
  <c r="O77" i="1"/>
  <c r="O63" i="1"/>
  <c r="O196" i="1"/>
  <c r="O28" i="1"/>
  <c r="O33" i="1"/>
  <c r="O29" i="1"/>
  <c r="O90" i="1"/>
  <c r="O47" i="1"/>
  <c r="O48" i="1"/>
  <c r="O37" i="1"/>
  <c r="O238" i="1"/>
  <c r="O244" i="1"/>
  <c r="O202" i="1"/>
  <c r="O212" i="1"/>
  <c r="O220" i="1"/>
  <c r="O195" i="1"/>
  <c r="O193" i="1"/>
  <c r="O168" i="1"/>
  <c r="O138" i="1"/>
  <c r="O69" i="1"/>
  <c r="O74" i="1"/>
  <c r="O81" i="1"/>
  <c r="O31" i="1"/>
  <c r="O14" i="1"/>
  <c r="AD14" i="1" s="1"/>
  <c r="O20" i="1"/>
  <c r="AD20" i="1" s="1"/>
  <c r="O30" i="1"/>
  <c r="O194" i="1"/>
  <c r="O146" i="1"/>
  <c r="O118" i="1"/>
  <c r="Q252" i="1"/>
  <c r="Q242" i="1"/>
  <c r="Q209" i="1"/>
  <c r="Q207" i="1"/>
  <c r="Q246" i="1"/>
  <c r="Q217" i="1"/>
  <c r="Q220" i="1"/>
  <c r="Q214" i="1"/>
  <c r="Q167" i="1"/>
  <c r="Q148" i="1"/>
  <c r="Q179" i="1"/>
  <c r="Q140" i="1"/>
  <c r="Q120" i="1"/>
  <c r="Q130" i="1"/>
  <c r="Q90" i="1"/>
  <c r="Q72" i="1"/>
  <c r="Q52" i="1"/>
  <c r="Q30" i="1"/>
  <c r="Q44" i="1"/>
  <c r="Q101" i="1"/>
  <c r="Q36" i="1"/>
  <c r="Q32" i="1"/>
  <c r="Q236" i="1"/>
  <c r="Q199" i="1"/>
  <c r="Q170" i="1"/>
  <c r="Q169" i="1"/>
  <c r="Q166" i="1"/>
  <c r="Q107" i="1"/>
  <c r="Q146" i="1"/>
  <c r="Q135" i="1"/>
  <c r="Q180" i="1"/>
  <c r="Q69" i="1"/>
  <c r="Q85" i="1"/>
  <c r="Q41" i="1"/>
  <c r="Q48" i="1"/>
  <c r="Q39" i="1"/>
  <c r="Q64" i="1"/>
  <c r="Q79" i="1"/>
  <c r="Q80" i="1"/>
  <c r="Q28" i="1"/>
  <c r="Q247" i="1"/>
  <c r="Q230" i="1"/>
  <c r="Q216" i="1"/>
  <c r="Q202" i="1"/>
  <c r="Q171" i="1"/>
  <c r="Q185" i="1"/>
  <c r="Q160" i="1"/>
  <c r="Q145" i="1"/>
  <c r="Q109" i="1"/>
  <c r="Q82" i="1"/>
  <c r="Q88" i="1"/>
  <c r="Q115" i="1"/>
  <c r="Q84" i="1"/>
  <c r="Q26" i="1"/>
  <c r="Q27" i="1"/>
  <c r="Q75" i="1"/>
  <c r="Q187" i="1"/>
  <c r="Q154" i="1"/>
  <c r="Q158" i="1"/>
  <c r="Q142" i="1"/>
  <c r="Q139" i="1"/>
  <c r="P243" i="1"/>
  <c r="P216" i="1"/>
  <c r="P224" i="1"/>
  <c r="P196" i="1"/>
  <c r="P118" i="1"/>
  <c r="P249" i="1"/>
  <c r="P217" i="1"/>
  <c r="P212" i="1"/>
  <c r="P173" i="1"/>
  <c r="P188" i="1"/>
  <c r="P165" i="1"/>
  <c r="P170" i="1"/>
  <c r="P115" i="1"/>
  <c r="P127" i="1"/>
  <c r="P110" i="1"/>
  <c r="P61" i="1"/>
  <c r="P82" i="1"/>
  <c r="P88" i="1"/>
  <c r="P48" i="1"/>
  <c r="P40" i="1"/>
  <c r="P18" i="1"/>
  <c r="P133" i="1"/>
  <c r="P101" i="1"/>
  <c r="P137" i="1"/>
  <c r="P15" i="1"/>
  <c r="P246" i="1"/>
  <c r="P218" i="1"/>
  <c r="P211" i="1"/>
  <c r="P202" i="1"/>
  <c r="P179" i="1"/>
  <c r="P194" i="1"/>
  <c r="P138" i="1"/>
  <c r="P154" i="1"/>
  <c r="P105" i="1"/>
  <c r="P87" i="1"/>
  <c r="P92" i="1"/>
  <c r="P49" i="1"/>
  <c r="P50" i="1"/>
  <c r="P30" i="1"/>
  <c r="AK30" i="1" s="1"/>
  <c r="Y37" i="35" s="1"/>
  <c r="P69" i="1"/>
  <c r="P113" i="1"/>
  <c r="P83" i="1"/>
  <c r="P219" i="1"/>
  <c r="P227" i="1"/>
  <c r="P163" i="1"/>
  <c r="P193" i="1"/>
  <c r="P205" i="1"/>
  <c r="P135" i="1"/>
  <c r="P116" i="1"/>
  <c r="P132" i="1"/>
  <c r="P74" i="1"/>
  <c r="P64" i="1"/>
  <c r="P65" i="1"/>
  <c r="P22" i="1"/>
  <c r="P38" i="1"/>
  <c r="P19" i="1"/>
  <c r="P16" i="1"/>
  <c r="P172" i="1"/>
  <c r="P161" i="1"/>
  <c r="P204" i="1"/>
  <c r="T252" i="1"/>
  <c r="T253" i="1"/>
  <c r="T216" i="1"/>
  <c r="T247" i="1"/>
  <c r="T222" i="1"/>
  <c r="T201" i="1"/>
  <c r="T186" i="1"/>
  <c r="T156" i="1"/>
  <c r="T176" i="1"/>
  <c r="T147" i="1"/>
  <c r="T180" i="1"/>
  <c r="T115" i="1"/>
  <c r="T131" i="1"/>
  <c r="T94" i="1"/>
  <c r="T110" i="1"/>
  <c r="T57" i="1"/>
  <c r="T45" i="1"/>
  <c r="T44" i="1"/>
  <c r="T15" i="1"/>
  <c r="T41" i="1"/>
  <c r="T113" i="1"/>
  <c r="T53" i="1"/>
  <c r="T27" i="1"/>
  <c r="T43" i="1"/>
  <c r="T227" i="1"/>
  <c r="T202" i="1"/>
  <c r="T217" i="1"/>
  <c r="T150" i="1"/>
  <c r="L11" i="1"/>
  <c r="Q11" i="1"/>
  <c r="L6" i="1"/>
  <c r="L223" i="1"/>
  <c r="L239" i="1"/>
  <c r="L231" i="1"/>
  <c r="L244" i="1"/>
  <c r="L228" i="1"/>
  <c r="L203" i="1"/>
  <c r="L177" i="1"/>
  <c r="L184" i="1"/>
  <c r="L167" i="1"/>
  <c r="L111" i="1"/>
  <c r="L126" i="1"/>
  <c r="L109" i="1"/>
  <c r="L64" i="1"/>
  <c r="L186" i="1"/>
  <c r="L43" i="1"/>
  <c r="L84" i="1"/>
  <c r="L12" i="1"/>
  <c r="L28" i="1"/>
  <c r="L44" i="1"/>
  <c r="L122" i="1"/>
  <c r="L63" i="1"/>
  <c r="L136" i="1"/>
  <c r="L15" i="1"/>
  <c r="L250" i="1"/>
  <c r="L221" i="1"/>
  <c r="L238" i="1"/>
  <c r="L210" i="1"/>
  <c r="L155" i="1"/>
  <c r="L166" i="1"/>
  <c r="L196" i="1"/>
  <c r="L173" i="1"/>
  <c r="L158" i="1"/>
  <c r="L125" i="1"/>
  <c r="L199" i="1"/>
  <c r="L120" i="1"/>
  <c r="L76" i="1"/>
  <c r="L134" i="1"/>
  <c r="L17" i="1"/>
  <c r="L29" i="1"/>
  <c r="L116" i="1"/>
  <c r="L66" i="1"/>
  <c r="L51" i="1"/>
  <c r="L13" i="1"/>
  <c r="L218" i="1"/>
  <c r="L224" i="1"/>
  <c r="L206" i="1"/>
  <c r="L159" i="1"/>
  <c r="L149" i="1"/>
  <c r="L144" i="1"/>
  <c r="L160" i="1"/>
  <c r="L114" i="1"/>
  <c r="L97" i="1"/>
  <c r="L54" i="1"/>
  <c r="L69" i="1"/>
  <c r="L14" i="1"/>
  <c r="L26" i="1"/>
  <c r="L94" i="1"/>
  <c r="L163" i="1"/>
  <c r="L154" i="1"/>
  <c r="L117" i="1"/>
  <c r="S213" i="1"/>
  <c r="S205" i="1"/>
  <c r="S253" i="1"/>
  <c r="S229" i="1"/>
  <c r="S248" i="1"/>
  <c r="S215" i="1"/>
  <c r="S208" i="1"/>
  <c r="S217" i="1"/>
  <c r="S160" i="1"/>
  <c r="S171" i="1"/>
  <c r="S118" i="1"/>
  <c r="S161" i="1"/>
  <c r="S55" i="1"/>
  <c r="S85" i="1"/>
  <c r="S91" i="1"/>
  <c r="S19" i="1"/>
  <c r="S49" i="1"/>
  <c r="S22" i="1"/>
  <c r="S51" i="1"/>
  <c r="S99" i="1"/>
  <c r="S74" i="1"/>
  <c r="S27" i="1"/>
  <c r="S250" i="1"/>
  <c r="S224" i="1"/>
  <c r="S204" i="1"/>
  <c r="S195" i="1"/>
  <c r="S183" i="1"/>
  <c r="S153" i="1"/>
  <c r="S141" i="1"/>
  <c r="S120" i="1"/>
  <c r="S112" i="1"/>
  <c r="S108" i="1"/>
  <c r="S88" i="1"/>
  <c r="S77" i="1"/>
  <c r="S75" i="1"/>
  <c r="S31" i="1"/>
  <c r="S54" i="1"/>
  <c r="S146" i="1"/>
  <c r="S64" i="1"/>
  <c r="S36" i="1"/>
  <c r="S247" i="1"/>
  <c r="S207" i="1"/>
  <c r="S210" i="1"/>
  <c r="S181" i="1"/>
  <c r="S147" i="1"/>
  <c r="S174" i="1"/>
  <c r="S139" i="1"/>
  <c r="S119" i="1"/>
  <c r="S115" i="1"/>
  <c r="S92" i="1"/>
  <c r="S127" i="1"/>
  <c r="S84" i="1"/>
  <c r="S116" i="1"/>
  <c r="S42" i="1"/>
  <c r="S34" i="1"/>
  <c r="S191" i="1"/>
  <c r="S151" i="1"/>
  <c r="S157" i="1"/>
  <c r="S198" i="1"/>
  <c r="S152" i="1"/>
  <c r="S97" i="1"/>
  <c r="O253" i="1"/>
  <c r="O223" i="1"/>
  <c r="O221" i="1"/>
  <c r="O252" i="1"/>
  <c r="O250" i="1"/>
  <c r="O203" i="1"/>
  <c r="O198" i="1"/>
  <c r="O158" i="1"/>
  <c r="O119" i="1"/>
  <c r="O111" i="1"/>
  <c r="O113" i="1"/>
  <c r="O58" i="1"/>
  <c r="O68" i="1"/>
  <c r="O13" i="1"/>
  <c r="O100" i="1"/>
  <c r="O71" i="1"/>
  <c r="O79" i="1"/>
  <c r="O75" i="1"/>
  <c r="O19" i="1"/>
  <c r="O246" i="1"/>
  <c r="O233" i="1"/>
  <c r="O207" i="1"/>
  <c r="O219" i="1"/>
  <c r="O186" i="1"/>
  <c r="O156" i="1"/>
  <c r="O173" i="1"/>
  <c r="O191" i="1"/>
  <c r="O135" i="1"/>
  <c r="O108" i="1"/>
  <c r="O145" i="1"/>
  <c r="O117" i="1"/>
  <c r="O62" i="1"/>
  <c r="O57" i="1"/>
  <c r="O122" i="1"/>
  <c r="O21" i="1"/>
  <c r="O22" i="1"/>
  <c r="O142" i="1"/>
  <c r="O87" i="1"/>
  <c r="O32" i="1"/>
  <c r="O35" i="1"/>
  <c r="O17" i="1"/>
  <c r="O227" i="1"/>
  <c r="O228" i="1"/>
  <c r="O210" i="1"/>
  <c r="O187" i="1"/>
  <c r="O213" i="1"/>
  <c r="O189" i="1"/>
  <c r="O172" i="1"/>
  <c r="O157" i="1"/>
  <c r="O125" i="1"/>
  <c r="O56" i="1"/>
  <c r="O70" i="1"/>
  <c r="O60" i="1"/>
  <c r="O95" i="1"/>
  <c r="O50" i="1"/>
  <c r="O114" i="1"/>
  <c r="O184" i="1"/>
  <c r="O190" i="1"/>
  <c r="O166" i="1"/>
  <c r="O102" i="1"/>
  <c r="Q249" i="1"/>
  <c r="Q224" i="1"/>
  <c r="Q241" i="1"/>
  <c r="Q200" i="1"/>
  <c r="Q239" i="1"/>
  <c r="Q240" i="1"/>
  <c r="Q219" i="1"/>
  <c r="Q204" i="1"/>
  <c r="Q227" i="1"/>
  <c r="Q193" i="1"/>
  <c r="Q164" i="1"/>
  <c r="Q131" i="1"/>
  <c r="Q114" i="1"/>
  <c r="Q123" i="1"/>
  <c r="Q87" i="1"/>
  <c r="Q59" i="1"/>
  <c r="Q37" i="1"/>
  <c r="Q53" i="1"/>
  <c r="Q35" i="1"/>
  <c r="Q60" i="1"/>
  <c r="T11" i="1"/>
  <c r="L9" i="1"/>
  <c r="L7" i="1"/>
  <c r="L247" i="1"/>
  <c r="L219" i="1"/>
  <c r="L212" i="1"/>
  <c r="L42" i="1"/>
  <c r="L252" i="1"/>
  <c r="L225" i="1"/>
  <c r="L176" i="1"/>
  <c r="L165" i="1"/>
  <c r="L174" i="1"/>
  <c r="L192" i="1"/>
  <c r="L99" i="1"/>
  <c r="L110" i="1"/>
  <c r="L101" i="1"/>
  <c r="L60" i="1"/>
  <c r="L135" i="1"/>
  <c r="L40" i="1"/>
  <c r="L79" i="1"/>
  <c r="L93" i="1"/>
  <c r="L21" i="1"/>
  <c r="L24" i="1"/>
  <c r="L141" i="1"/>
  <c r="L164" i="1"/>
  <c r="L86" i="1"/>
  <c r="L85" i="1"/>
  <c r="L237" i="1"/>
  <c r="L217" i="1"/>
  <c r="L234" i="1"/>
  <c r="L204" i="1"/>
  <c r="L191" i="1"/>
  <c r="L151" i="1"/>
  <c r="L190" i="1"/>
  <c r="L150" i="1"/>
  <c r="L143" i="1"/>
  <c r="L115" i="1"/>
  <c r="L182" i="1"/>
  <c r="L98" i="1"/>
  <c r="L61" i="1"/>
  <c r="L77" i="1"/>
  <c r="L78" i="1"/>
  <c r="L18" i="1"/>
  <c r="L118" i="1"/>
  <c r="L103" i="1"/>
  <c r="L38" i="1"/>
  <c r="L46" i="1"/>
  <c r="L214" i="1"/>
  <c r="L235" i="1"/>
  <c r="L236" i="1"/>
  <c r="L179" i="1"/>
  <c r="L187" i="1"/>
  <c r="L113" i="1"/>
  <c r="L131" i="1"/>
  <c r="L105" i="1"/>
  <c r="L91" i="1"/>
  <c r="L121" i="1"/>
  <c r="L59" i="1"/>
  <c r="L37" i="1"/>
  <c r="L19" i="1"/>
  <c r="L33" i="1"/>
  <c r="L180" i="1"/>
  <c r="L245" i="1"/>
  <c r="L108" i="1"/>
  <c r="S206" i="1"/>
  <c r="S235" i="1"/>
  <c r="S244" i="1"/>
  <c r="S226" i="1"/>
  <c r="S242" i="1"/>
  <c r="S220" i="1"/>
  <c r="S182" i="1"/>
  <c r="S185" i="1"/>
  <c r="S155" i="1"/>
  <c r="S122" i="1"/>
  <c r="S101" i="1"/>
  <c r="S117" i="1"/>
  <c r="S79" i="1"/>
  <c r="S83" i="1"/>
  <c r="S76" i="1"/>
  <c r="S16" i="1"/>
  <c r="S44" i="1"/>
  <c r="S40" i="1"/>
  <c r="S20" i="1"/>
  <c r="S93" i="1"/>
  <c r="S61" i="1"/>
  <c r="S24" i="1"/>
  <c r="S243" i="1"/>
  <c r="S221" i="1"/>
  <c r="S233" i="1"/>
  <c r="S168" i="1"/>
  <c r="S176" i="1"/>
  <c r="S184" i="1"/>
  <c r="S132" i="1"/>
  <c r="S110" i="1"/>
  <c r="S128" i="1"/>
  <c r="S103" i="1"/>
  <c r="S66" i="1"/>
  <c r="S107" i="1"/>
  <c r="S53" i="1"/>
  <c r="S28" i="1"/>
  <c r="S25" i="1"/>
  <c r="S178" i="1"/>
  <c r="S32" i="1"/>
  <c r="S245" i="1"/>
  <c r="S239" i="1"/>
  <c r="S202" i="1"/>
  <c r="S200" i="1"/>
  <c r="S179" i="1"/>
  <c r="S159" i="1"/>
  <c r="S249" i="1"/>
  <c r="S114" i="1"/>
  <c r="S102" i="1"/>
  <c r="S106" i="1"/>
  <c r="S86" i="1"/>
  <c r="S58" i="1"/>
  <c r="S70" i="1"/>
  <c r="S29" i="1"/>
  <c r="S81" i="1"/>
  <c r="S23" i="1"/>
  <c r="S188" i="1"/>
  <c r="S228" i="1"/>
  <c r="S197" i="1"/>
  <c r="S187" i="1"/>
  <c r="S145" i="1"/>
  <c r="O248" i="1"/>
  <c r="O237" i="1"/>
  <c r="O199" i="1"/>
  <c r="O73" i="1"/>
  <c r="O249" i="1"/>
  <c r="O229" i="1"/>
  <c r="O177" i="1"/>
  <c r="O218" i="1"/>
  <c r="O183" i="1"/>
  <c r="O112" i="1"/>
  <c r="O103" i="1"/>
  <c r="O107" i="1"/>
  <c r="O163" i="1"/>
  <c r="O64" i="1"/>
  <c r="O49" i="1"/>
  <c r="O38" i="1"/>
  <c r="O18" i="1"/>
  <c r="O126" i="1"/>
  <c r="O109" i="1"/>
  <c r="O52" i="1"/>
  <c r="O247" i="1"/>
  <c r="O231" i="1"/>
  <c r="O204" i="1"/>
  <c r="O209" i="1"/>
  <c r="O178" i="1"/>
  <c r="O152" i="1"/>
  <c r="O144" i="1"/>
  <c r="O182" i="1"/>
  <c r="O128" i="1"/>
  <c r="O104" i="1"/>
  <c r="O140" i="1"/>
  <c r="O99" i="1"/>
  <c r="O139" i="1"/>
  <c r="O98" i="1"/>
  <c r="O66" i="1"/>
  <c r="O59" i="1"/>
  <c r="O15" i="1"/>
  <c r="O85" i="1"/>
  <c r="O76" i="1"/>
  <c r="O16" i="1"/>
  <c r="O51" i="1"/>
  <c r="O120" i="1"/>
  <c r="O224" i="1"/>
  <c r="O226" i="1"/>
  <c r="O222" i="1"/>
  <c r="O153" i="1"/>
  <c r="O174" i="1"/>
  <c r="O180" i="1"/>
  <c r="O179" i="1"/>
  <c r="O123" i="1"/>
  <c r="O129" i="1"/>
  <c r="O84" i="1"/>
  <c r="O61" i="1"/>
  <c r="O88" i="1"/>
  <c r="O67" i="1"/>
  <c r="O36" i="1"/>
  <c r="O86" i="1"/>
  <c r="O154" i="1"/>
  <c r="O159" i="1"/>
  <c r="O136" i="1"/>
  <c r="O147" i="1"/>
  <c r="Q233" i="1"/>
  <c r="Q225" i="1"/>
  <c r="Q253" i="1"/>
  <c r="Q108" i="1"/>
  <c r="Q237" i="1"/>
  <c r="Q232" i="1"/>
  <c r="Q215" i="1"/>
  <c r="Q197" i="1"/>
  <c r="Q210" i="1"/>
  <c r="Q151" i="1"/>
  <c r="Q155" i="1"/>
  <c r="Q125" i="1"/>
  <c r="Q189" i="1"/>
  <c r="Q102" i="1"/>
  <c r="Q76" i="1"/>
  <c r="Q77" i="1"/>
  <c r="Q20" i="1"/>
  <c r="Q49" i="1"/>
  <c r="Q110" i="1"/>
  <c r="Q54" i="1"/>
  <c r="Q61" i="1"/>
  <c r="Q244" i="1"/>
  <c r="Q206" i="1"/>
  <c r="Q174" i="1"/>
  <c r="Q181" i="1"/>
  <c r="Q147" i="1"/>
  <c r="Q116" i="1"/>
  <c r="Q98" i="1"/>
  <c r="Q81" i="1"/>
  <c r="Q73" i="1"/>
  <c r="Q111" i="1"/>
  <c r="Q62" i="1"/>
  <c r="Q38" i="1"/>
  <c r="Q42" i="1"/>
  <c r="Q104" i="1"/>
  <c r="Q100" i="1"/>
  <c r="Q71" i="1"/>
  <c r="Q40" i="1"/>
  <c r="Q29" i="1"/>
  <c r="Q21" i="1"/>
  <c r="Q238" i="1"/>
  <c r="Q250" i="1"/>
  <c r="Q208" i="1"/>
  <c r="Q190" i="1"/>
  <c r="Q153" i="1"/>
  <c r="Q159" i="1"/>
  <c r="Q173" i="1"/>
  <c r="Q129" i="1"/>
  <c r="Q175" i="1"/>
  <c r="Q106" i="1"/>
  <c r="Q55" i="1"/>
  <c r="Q93" i="1"/>
  <c r="Q50" i="1"/>
  <c r="Q45" i="1"/>
  <c r="Q13" i="1"/>
  <c r="Q43" i="1"/>
  <c r="Q177" i="1"/>
  <c r="Q226" i="1"/>
  <c r="Q183" i="1"/>
  <c r="Q124" i="1"/>
  <c r="P251" i="1"/>
  <c r="P248" i="1"/>
  <c r="P234" i="1"/>
  <c r="P203" i="1"/>
  <c r="P31" i="1"/>
  <c r="P250" i="1"/>
  <c r="P240" i="1"/>
  <c r="P200" i="1"/>
  <c r="P230" i="1"/>
  <c r="P195" i="1"/>
  <c r="P166" i="1"/>
  <c r="P153" i="1"/>
  <c r="P143" i="1"/>
  <c r="P103" i="1"/>
  <c r="P139" i="1"/>
  <c r="P84" i="1"/>
  <c r="P96" i="1"/>
  <c r="P112" i="1"/>
  <c r="P55" i="1"/>
  <c r="P33" i="1"/>
  <c r="P41" i="1"/>
  <c r="P45" i="1"/>
  <c r="P126" i="1"/>
  <c r="P70" i="1"/>
  <c r="P67" i="1"/>
  <c r="P94" i="1"/>
  <c r="P225" i="1"/>
  <c r="P236" i="1"/>
  <c r="P221" i="1"/>
  <c r="P159" i="1"/>
  <c r="P192" i="1"/>
  <c r="P174" i="1"/>
  <c r="P104" i="1"/>
  <c r="P124" i="1"/>
  <c r="P102" i="1"/>
  <c r="P54" i="1"/>
  <c r="P59" i="1"/>
  <c r="P14" i="1"/>
  <c r="P25" i="1"/>
  <c r="P24" i="1"/>
  <c r="P13" i="1"/>
  <c r="P109" i="1"/>
  <c r="P232" i="1"/>
  <c r="P241" i="1"/>
  <c r="P183" i="1"/>
  <c r="P157" i="1"/>
  <c r="P168" i="1"/>
  <c r="P199" i="1"/>
  <c r="P142" i="1"/>
  <c r="P156" i="1"/>
  <c r="P123" i="1"/>
  <c r="P53" i="1"/>
  <c r="P73" i="1"/>
  <c r="P39" i="1"/>
  <c r="P58" i="1"/>
  <c r="P20" i="1"/>
  <c r="P21" i="1"/>
  <c r="P169" i="1"/>
  <c r="P147" i="1"/>
  <c r="P146" i="1"/>
  <c r="P121" i="1"/>
  <c r="T240" i="1"/>
  <c r="T218" i="1"/>
  <c r="T219" i="1"/>
  <c r="T235" i="1"/>
  <c r="T204" i="1"/>
  <c r="T209" i="1"/>
  <c r="T171" i="1"/>
  <c r="T251" i="1"/>
  <c r="T160" i="1"/>
  <c r="T155" i="1"/>
  <c r="T128" i="1"/>
  <c r="T104" i="1"/>
  <c r="T117" i="1"/>
  <c r="T62" i="1"/>
  <c r="T83" i="1"/>
  <c r="T67" i="1"/>
  <c r="T21" i="1"/>
  <c r="T22" i="1"/>
  <c r="T26" i="1"/>
  <c r="T66" i="1"/>
  <c r="T126" i="1"/>
  <c r="T68" i="1"/>
  <c r="T49" i="1"/>
  <c r="T242" i="1"/>
  <c r="T230" i="1"/>
  <c r="P11" i="1"/>
  <c r="L10" i="1"/>
  <c r="L5" i="1"/>
  <c r="L251" i="1"/>
  <c r="L215" i="1"/>
  <c r="L208" i="1"/>
  <c r="L31" i="1"/>
  <c r="L249" i="1"/>
  <c r="L209" i="1"/>
  <c r="L169" i="1"/>
  <c r="L147" i="1"/>
  <c r="L146" i="1"/>
  <c r="L145" i="1"/>
  <c r="L168" i="1"/>
  <c r="L100" i="1"/>
  <c r="L83" i="1"/>
  <c r="L57" i="1"/>
  <c r="L67" i="1"/>
  <c r="L36" i="1"/>
  <c r="L70" i="1"/>
  <c r="L58" i="1"/>
  <c r="L130" i="1"/>
  <c r="L16" i="1"/>
  <c r="L132" i="1"/>
  <c r="L202" i="1"/>
  <c r="L39" i="1"/>
  <c r="L80" i="1"/>
  <c r="L229" i="1"/>
  <c r="L240" i="1"/>
  <c r="L220" i="1"/>
  <c r="L197" i="1"/>
  <c r="L188" i="1"/>
  <c r="L148" i="1"/>
  <c r="L170" i="1"/>
  <c r="L201" i="1"/>
  <c r="L140" i="1"/>
  <c r="L106" i="1"/>
  <c r="L139" i="1"/>
  <c r="L96" i="1"/>
  <c r="L82" i="1"/>
  <c r="L71" i="1"/>
  <c r="L62" i="1"/>
  <c r="L49" i="1"/>
  <c r="L53" i="1"/>
  <c r="L50" i="1"/>
  <c r="L20" i="1"/>
  <c r="L243" i="1"/>
  <c r="L248" i="1"/>
  <c r="L211" i="1"/>
  <c r="L205" i="1"/>
  <c r="L152" i="1"/>
  <c r="L193" i="1"/>
  <c r="L107" i="1"/>
  <c r="L124" i="1"/>
  <c r="L81" i="1"/>
  <c r="L87" i="1"/>
  <c r="L102" i="1"/>
  <c r="L56" i="1"/>
  <c r="L112" i="1"/>
  <c r="L47" i="1"/>
  <c r="L183" i="1"/>
  <c r="L156" i="1"/>
  <c r="L181" i="1"/>
  <c r="L157" i="1"/>
  <c r="S203" i="1"/>
  <c r="S12" i="1"/>
  <c r="S237" i="1"/>
  <c r="S227" i="1"/>
  <c r="S238" i="1"/>
  <c r="S211" i="1"/>
  <c r="S180" i="1"/>
  <c r="S173" i="1"/>
  <c r="S186" i="1"/>
  <c r="S100" i="1"/>
  <c r="S143" i="1"/>
  <c r="S73" i="1"/>
  <c r="S69" i="1"/>
  <c r="S80" i="1"/>
  <c r="S41" i="1"/>
  <c r="S13" i="1"/>
  <c r="S35" i="1"/>
  <c r="S17" i="1"/>
  <c r="S90" i="1"/>
  <c r="S62" i="1"/>
  <c r="S68" i="1"/>
  <c r="S21" i="1"/>
  <c r="S251" i="1"/>
  <c r="S219" i="1"/>
  <c r="S223" i="1"/>
  <c r="S196" i="1"/>
  <c r="S149" i="1"/>
  <c r="S154" i="1"/>
  <c r="S129" i="1"/>
  <c r="S98" i="1"/>
  <c r="S121" i="1"/>
  <c r="S140" i="1"/>
  <c r="S59" i="1"/>
  <c r="S89" i="1"/>
  <c r="S18" i="1"/>
  <c r="S125" i="1"/>
  <c r="S130" i="1"/>
  <c r="S67" i="1"/>
  <c r="S14" i="1"/>
  <c r="S236" i="1"/>
  <c r="S218" i="1"/>
  <c r="S199" i="1"/>
  <c r="S212" i="1"/>
  <c r="S172" i="1"/>
  <c r="S209" i="1"/>
  <c r="S150" i="1"/>
  <c r="S105" i="1"/>
  <c r="S138" i="1"/>
  <c r="S113" i="1"/>
  <c r="S72" i="1"/>
  <c r="S52" i="1"/>
  <c r="S63" i="1"/>
  <c r="S26" i="1"/>
  <c r="S48" i="1"/>
  <c r="S37" i="1"/>
  <c r="S164" i="1"/>
  <c r="S175" i="1"/>
  <c r="S194" i="1"/>
  <c r="S167" i="1"/>
  <c r="S133" i="1"/>
  <c r="O225" i="1"/>
  <c r="O243" i="1"/>
  <c r="O216" i="1"/>
  <c r="O26" i="1"/>
  <c r="O240" i="1"/>
  <c r="O200" i="1"/>
  <c r="O170" i="1"/>
  <c r="O188" i="1"/>
  <c r="O164" i="1"/>
  <c r="O155" i="1"/>
  <c r="O127" i="1"/>
  <c r="O93" i="1"/>
  <c r="O53" i="1"/>
  <c r="O27" i="1"/>
  <c r="O46" i="1"/>
  <c r="O25" i="1"/>
  <c r="O41" i="1"/>
  <c r="O89" i="1"/>
  <c r="O82" i="1"/>
  <c r="O39" i="1"/>
  <c r="O241" i="1"/>
  <c r="O251" i="1"/>
  <c r="O217" i="1"/>
  <c r="O206" i="1"/>
  <c r="O171" i="1"/>
  <c r="O214" i="1"/>
  <c r="O181" i="1"/>
  <c r="O169" i="1"/>
  <c r="O121" i="1"/>
  <c r="O162" i="1"/>
  <c r="O131" i="1"/>
  <c r="O94" i="1"/>
  <c r="O83" i="1"/>
  <c r="O96" i="1"/>
  <c r="O45" i="1"/>
  <c r="O44" i="1"/>
  <c r="O12" i="1"/>
  <c r="O105" i="1"/>
  <c r="O141" i="1"/>
  <c r="O132" i="1"/>
  <c r="O40" i="1"/>
  <c r="O242" i="1"/>
  <c r="O245" i="1"/>
  <c r="O205" i="1"/>
  <c r="O215" i="1"/>
  <c r="O161" i="1"/>
  <c r="O97" i="1"/>
  <c r="O34" i="1"/>
  <c r="O151" i="1"/>
  <c r="Q222" i="1"/>
  <c r="Q223" i="1"/>
  <c r="Q182" i="1"/>
  <c r="Q96" i="1"/>
  <c r="Q34" i="1"/>
  <c r="Q18" i="1"/>
  <c r="Q205" i="1"/>
  <c r="Q211" i="1"/>
  <c r="Q113" i="1"/>
  <c r="Q68" i="1"/>
  <c r="Q103" i="1"/>
  <c r="Q25" i="1"/>
  <c r="Q22" i="1"/>
  <c r="Q94" i="1"/>
  <c r="Q89" i="1"/>
  <c r="Q234" i="1"/>
  <c r="Q231" i="1"/>
  <c r="Q229" i="1"/>
  <c r="Q117" i="1"/>
  <c r="Q118" i="1"/>
  <c r="Q128" i="1"/>
  <c r="Q15" i="1"/>
  <c r="Q63" i="1"/>
  <c r="Q165" i="1"/>
  <c r="Q176" i="1"/>
  <c r="P244" i="1"/>
  <c r="P226" i="1"/>
  <c r="P27" i="1"/>
  <c r="P229" i="1"/>
  <c r="P185" i="1"/>
  <c r="P151" i="1"/>
  <c r="P128" i="1"/>
  <c r="P120" i="1"/>
  <c r="P90" i="1"/>
  <c r="P52" i="1"/>
  <c r="P29" i="1"/>
  <c r="P122" i="1"/>
  <c r="P43" i="1"/>
  <c r="P222" i="1"/>
  <c r="P209" i="1"/>
  <c r="P178" i="1"/>
  <c r="P187" i="1"/>
  <c r="P91" i="1"/>
  <c r="P79" i="1"/>
  <c r="P97" i="1"/>
  <c r="P117" i="1"/>
  <c r="P223" i="1"/>
  <c r="P175" i="1"/>
  <c r="P164" i="1"/>
  <c r="P125" i="1"/>
  <c r="P78" i="1"/>
  <c r="P66" i="1"/>
  <c r="P51" i="1"/>
  <c r="P28" i="1"/>
  <c r="P171" i="1"/>
  <c r="P111" i="1"/>
  <c r="T200" i="1"/>
  <c r="T229" i="1"/>
  <c r="T192" i="1"/>
  <c r="T167" i="1"/>
  <c r="T215" i="1"/>
  <c r="T140" i="1"/>
  <c r="T52" i="1"/>
  <c r="T59" i="1"/>
  <c r="T72" i="1"/>
  <c r="T116" i="1"/>
  <c r="T64" i="1"/>
  <c r="T238" i="1"/>
  <c r="T232" i="1"/>
  <c r="T153" i="1"/>
  <c r="T183" i="1"/>
  <c r="T163" i="1"/>
  <c r="T123" i="1"/>
  <c r="T125" i="1"/>
  <c r="T109" i="1"/>
  <c r="T74" i="1"/>
  <c r="T81" i="1"/>
  <c r="T31" i="1"/>
  <c r="T86" i="1"/>
  <c r="T23" i="1"/>
  <c r="T18" i="1"/>
  <c r="T93" i="1"/>
  <c r="T132" i="1"/>
  <c r="T13" i="1"/>
  <c r="T225" i="1"/>
  <c r="T250" i="1"/>
  <c r="T221" i="1"/>
  <c r="T220" i="1"/>
  <c r="T197" i="1"/>
  <c r="T169" i="1"/>
  <c r="T173" i="1"/>
  <c r="T102" i="1"/>
  <c r="T106" i="1"/>
  <c r="T89" i="1"/>
  <c r="T159" i="1"/>
  <c r="T82" i="1"/>
  <c r="T32" i="1"/>
  <c r="T39" i="1"/>
  <c r="T37" i="1"/>
  <c r="T148" i="1"/>
  <c r="T162" i="1"/>
  <c r="T172" i="1"/>
  <c r="T203" i="1"/>
  <c r="O175" i="1"/>
  <c r="O80" i="1"/>
  <c r="O23" i="1"/>
  <c r="O130" i="1"/>
  <c r="Q218" i="1"/>
  <c r="Q203" i="1"/>
  <c r="Q149" i="1"/>
  <c r="Q86" i="1"/>
  <c r="Q119" i="1"/>
  <c r="Q251" i="1"/>
  <c r="Q198" i="1"/>
  <c r="Q157" i="1"/>
  <c r="Q141" i="1"/>
  <c r="Q121" i="1"/>
  <c r="Q65" i="1"/>
  <c r="Q47" i="1"/>
  <c r="Q126" i="1"/>
  <c r="Q83" i="1"/>
  <c r="Q24" i="1"/>
  <c r="Q243" i="1"/>
  <c r="Q201" i="1"/>
  <c r="Q172" i="1"/>
  <c r="Q132" i="1"/>
  <c r="Q134" i="1"/>
  <c r="Q97" i="1"/>
  <c r="Q74" i="1"/>
  <c r="Q14" i="1"/>
  <c r="Q150" i="1"/>
  <c r="Q127" i="1"/>
  <c r="P239" i="1"/>
  <c r="P213" i="1"/>
  <c r="P245" i="1"/>
  <c r="P210" i="1"/>
  <c r="P155" i="1"/>
  <c r="P197" i="1"/>
  <c r="P106" i="1"/>
  <c r="P98" i="1"/>
  <c r="P76" i="1"/>
  <c r="P44" i="1"/>
  <c r="P42" i="1"/>
  <c r="P75" i="1"/>
  <c r="P12" i="1"/>
  <c r="P214" i="1"/>
  <c r="P189" i="1"/>
  <c r="P177" i="1"/>
  <c r="P131" i="1"/>
  <c r="P60" i="1"/>
  <c r="P34" i="1"/>
  <c r="P26" i="1"/>
  <c r="P167" i="1"/>
  <c r="P215" i="1"/>
  <c r="P160" i="1"/>
  <c r="P145" i="1"/>
  <c r="P99" i="1"/>
  <c r="P63" i="1"/>
  <c r="P46" i="1"/>
  <c r="P23" i="1"/>
  <c r="P176" i="1"/>
  <c r="P148" i="1"/>
  <c r="T249" i="1"/>
  <c r="T208" i="1"/>
  <c r="T207" i="1"/>
  <c r="T178" i="1"/>
  <c r="T168" i="1"/>
  <c r="T135" i="1"/>
  <c r="T124" i="1"/>
  <c r="T98" i="1"/>
  <c r="T28" i="1"/>
  <c r="T12" i="1"/>
  <c r="T107" i="1"/>
  <c r="T24" i="1"/>
  <c r="T224" i="1"/>
  <c r="T210" i="1"/>
  <c r="T174" i="1"/>
  <c r="T164" i="1"/>
  <c r="T145" i="1"/>
  <c r="T101" i="1"/>
  <c r="T69" i="1"/>
  <c r="T97" i="1"/>
  <c r="T70" i="1"/>
  <c r="T60" i="1"/>
  <c r="T34" i="1"/>
  <c r="T71" i="1"/>
  <c r="T20" i="1"/>
  <c r="T111" i="1"/>
  <c r="T58" i="1"/>
  <c r="T120" i="1"/>
  <c r="T73" i="1"/>
  <c r="T236" i="1"/>
  <c r="T239" i="1"/>
  <c r="T214" i="1"/>
  <c r="T211" i="1"/>
  <c r="T194" i="1"/>
  <c r="T149" i="1"/>
  <c r="T136" i="1"/>
  <c r="T185" i="1"/>
  <c r="T142" i="1"/>
  <c r="T85" i="1"/>
  <c r="T133" i="1"/>
  <c r="T76" i="1"/>
  <c r="T19" i="1"/>
  <c r="T35" i="1"/>
  <c r="T17" i="1"/>
  <c r="T198" i="1"/>
  <c r="T189" i="1"/>
  <c r="T137" i="1"/>
  <c r="T134" i="1"/>
  <c r="O176" i="1"/>
  <c r="O110" i="1"/>
  <c r="O72" i="1"/>
  <c r="O143" i="1"/>
  <c r="Q46" i="1"/>
  <c r="Q194" i="1"/>
  <c r="Q144" i="1"/>
  <c r="Q58" i="1"/>
  <c r="Q51" i="1"/>
  <c r="Q245" i="1"/>
  <c r="Q192" i="1"/>
  <c r="Q196" i="1"/>
  <c r="Q137" i="1"/>
  <c r="Q66" i="1"/>
  <c r="Q56" i="1"/>
  <c r="Q19" i="1"/>
  <c r="Q112" i="1"/>
  <c r="Q23" i="1"/>
  <c r="Q143" i="1"/>
  <c r="Q235" i="1"/>
  <c r="Q186" i="1"/>
  <c r="Q168" i="1"/>
  <c r="Q122" i="1"/>
  <c r="Q92" i="1"/>
  <c r="Q195" i="1"/>
  <c r="Q31" i="1"/>
  <c r="Q161" i="1"/>
  <c r="Q188" i="1"/>
  <c r="Q99" i="1"/>
  <c r="P220" i="1"/>
  <c r="P237" i="1"/>
  <c r="P247" i="1"/>
  <c r="P238" i="1"/>
  <c r="P191" i="1"/>
  <c r="P242" i="1"/>
  <c r="P140" i="1"/>
  <c r="P80" i="1"/>
  <c r="P95" i="1"/>
  <c r="P93" i="1"/>
  <c r="P144" i="1"/>
  <c r="P57" i="1"/>
  <c r="P253" i="1"/>
  <c r="P228" i="1"/>
  <c r="P149" i="1"/>
  <c r="P150" i="1"/>
  <c r="P114" i="1"/>
  <c r="P130" i="1"/>
  <c r="P119" i="1"/>
  <c r="P77" i="1"/>
  <c r="P89" i="1"/>
  <c r="P233" i="1"/>
  <c r="P207" i="1"/>
  <c r="P190" i="1"/>
  <c r="P141" i="1"/>
  <c r="P198" i="1"/>
  <c r="P35" i="1"/>
  <c r="P17" i="1"/>
  <c r="P181" i="1"/>
  <c r="P186" i="1"/>
  <c r="T234" i="1"/>
  <c r="T246" i="1"/>
  <c r="T233" i="1"/>
  <c r="T165" i="1"/>
  <c r="T157" i="1"/>
  <c r="T121" i="1"/>
  <c r="T99" i="1"/>
  <c r="T63" i="1"/>
  <c r="T55" i="1"/>
  <c r="T29" i="1"/>
  <c r="T65" i="1"/>
  <c r="T46" i="1"/>
  <c r="T205" i="1"/>
  <c r="T212" i="1"/>
  <c r="T161" i="1"/>
  <c r="T196" i="1"/>
  <c r="T213" i="1"/>
  <c r="T138" i="1"/>
  <c r="T56" i="1"/>
  <c r="T84" i="1"/>
  <c r="T61" i="1"/>
  <c r="T95" i="1"/>
  <c r="T14" i="1"/>
  <c r="T50" i="1"/>
  <c r="T129" i="1"/>
  <c r="T103" i="1"/>
  <c r="T105" i="1"/>
  <c r="T114" i="1"/>
  <c r="T25" i="1"/>
  <c r="T228" i="1"/>
  <c r="T237" i="1"/>
  <c r="T199" i="1"/>
  <c r="T184" i="1"/>
  <c r="T190" i="1"/>
  <c r="T146" i="1"/>
  <c r="T130" i="1"/>
  <c r="T151" i="1"/>
  <c r="T139" i="1"/>
  <c r="T78" i="1"/>
  <c r="T90" i="1"/>
  <c r="T54" i="1"/>
  <c r="T16" i="1"/>
  <c r="T51" i="1"/>
  <c r="T177" i="1"/>
  <c r="T182" i="1"/>
  <c r="T175" i="1"/>
  <c r="T119" i="1"/>
  <c r="O150" i="1"/>
  <c r="O101" i="1"/>
  <c r="O42" i="1"/>
  <c r="O197" i="1"/>
  <c r="Q228" i="1"/>
  <c r="Q221" i="1"/>
  <c r="Q178" i="1"/>
  <c r="Q136" i="1"/>
  <c r="Q17" i="1"/>
  <c r="Q12" i="1"/>
  <c r="Q213" i="1"/>
  <c r="Q152" i="1"/>
  <c r="Q163" i="1"/>
  <c r="Q91" i="1"/>
  <c r="Q138" i="1"/>
  <c r="Q70" i="1"/>
  <c r="Q33" i="1"/>
  <c r="Q95" i="1"/>
  <c r="Q57" i="1"/>
  <c r="Q248" i="1"/>
  <c r="Q212" i="1"/>
  <c r="Q156" i="1"/>
  <c r="Q162" i="1"/>
  <c r="Q105" i="1"/>
  <c r="Q67" i="1"/>
  <c r="Q78" i="1"/>
  <c r="Q16" i="1"/>
  <c r="Q184" i="1"/>
  <c r="Q191" i="1"/>
  <c r="Q133" i="1"/>
  <c r="P231" i="1"/>
  <c r="P56" i="1"/>
  <c r="P252" i="1"/>
  <c r="P208" i="1"/>
  <c r="P182" i="1"/>
  <c r="P152" i="1"/>
  <c r="P107" i="1"/>
  <c r="P136" i="1"/>
  <c r="P71" i="1"/>
  <c r="P36" i="1"/>
  <c r="P129" i="1"/>
  <c r="P81" i="1"/>
  <c r="P235" i="1"/>
  <c r="P201" i="1"/>
  <c r="P158" i="1"/>
  <c r="P134" i="1"/>
  <c r="P85" i="1"/>
  <c r="P72" i="1"/>
  <c r="P37" i="1"/>
  <c r="P47" i="1"/>
  <c r="P68" i="1"/>
  <c r="P206" i="1"/>
  <c r="P180" i="1"/>
  <c r="P108" i="1"/>
  <c r="P100" i="1"/>
  <c r="P86" i="1"/>
  <c r="P62" i="1"/>
  <c r="P32" i="1"/>
  <c r="P162" i="1"/>
  <c r="P184" i="1"/>
  <c r="T245" i="1"/>
  <c r="T241" i="1"/>
  <c r="T223" i="1"/>
  <c r="T152" i="1"/>
  <c r="T144" i="1"/>
  <c r="T108" i="1"/>
  <c r="T77" i="1"/>
  <c r="T96" i="1"/>
  <c r="T33" i="1"/>
  <c r="T30" i="1"/>
  <c r="T100" i="1"/>
  <c r="T38" i="1"/>
  <c r="T244" i="1"/>
  <c r="T187" i="1"/>
  <c r="T206" i="1"/>
  <c r="T166" i="1"/>
  <c r="T193" i="1"/>
  <c r="T188" i="1"/>
  <c r="T158" i="1"/>
  <c r="T80" i="1"/>
  <c r="T122" i="1"/>
  <c r="T42" i="1"/>
  <c r="T92" i="1"/>
  <c r="T36" i="1"/>
  <c r="T88" i="1"/>
  <c r="T127" i="1"/>
  <c r="T141" i="1"/>
  <c r="T91" i="1"/>
  <c r="T248" i="1"/>
  <c r="T226" i="1"/>
  <c r="T231" i="1"/>
  <c r="T243" i="1"/>
  <c r="T154" i="1"/>
  <c r="T191" i="1"/>
  <c r="T195" i="1"/>
  <c r="T118" i="1"/>
  <c r="T143" i="1"/>
  <c r="T79" i="1"/>
  <c r="T75" i="1"/>
  <c r="T87" i="1"/>
  <c r="T47" i="1"/>
  <c r="T48" i="1"/>
  <c r="T40" i="1"/>
  <c r="T170" i="1"/>
  <c r="T179" i="1"/>
  <c r="T181" i="1"/>
  <c r="T112" i="1"/>
  <c r="S4" i="1"/>
  <c r="I4" i="1"/>
  <c r="P4" i="1"/>
  <c r="O4" i="1"/>
  <c r="Q4" i="1"/>
  <c r="BC5" i="6"/>
  <c r="DL5" i="6" s="1"/>
  <c r="L4" i="1"/>
  <c r="M4" i="1"/>
  <c r="N4" i="1" s="1"/>
  <c r="DD192" i="6" l="1"/>
  <c r="IW192" i="6" s="1"/>
  <c r="CX91" i="6"/>
  <c r="CY91" i="6" s="1"/>
  <c r="DD60" i="6"/>
  <c r="IW60" i="6" s="1"/>
  <c r="DD217" i="6"/>
  <c r="IW217" i="6" s="1"/>
  <c r="AI17" i="1"/>
  <c r="AK17" i="1" s="1"/>
  <c r="Y24" i="35" s="1"/>
  <c r="DC207" i="6"/>
  <c r="DD207" i="6" s="1"/>
  <c r="IW207" i="6" s="1"/>
  <c r="CW85" i="6"/>
  <c r="CX85" i="6" s="1"/>
  <c r="CY85" i="6" s="1"/>
  <c r="CZ85" i="6" s="1"/>
  <c r="DA85" i="6" s="1"/>
  <c r="DB85" i="6" s="1"/>
  <c r="DC85" i="6" s="1"/>
  <c r="DD85" i="6" s="1"/>
  <c r="IW85" i="6" s="1"/>
  <c r="DC202" i="6"/>
  <c r="DD202" i="6" s="1"/>
  <c r="IW202" i="6" s="1"/>
  <c r="CY27" i="6"/>
  <c r="CU31" i="6"/>
  <c r="CS33" i="6"/>
  <c r="B72" i="31"/>
  <c r="B39" i="31" s="1"/>
  <c r="BD35" i="1"/>
  <c r="Y42" i="35"/>
  <c r="BD33" i="1"/>
  <c r="Y40" i="35"/>
  <c r="BD36" i="1"/>
  <c r="Y43" i="35"/>
  <c r="BD34" i="1"/>
  <c r="Y41" i="35"/>
  <c r="BD27" i="1"/>
  <c r="Y34" i="35"/>
  <c r="AJ25" i="1"/>
  <c r="AK25" i="1" s="1"/>
  <c r="Y32" i="35" s="1"/>
  <c r="X15" i="1"/>
  <c r="AC15" i="1" s="1"/>
  <c r="AF15" i="1"/>
  <c r="AJ7" i="1"/>
  <c r="AD7" i="1"/>
  <c r="Y31" i="35"/>
  <c r="EH25" i="6"/>
  <c r="EB17" i="6"/>
  <c r="B79" i="31"/>
  <c r="B46" i="31" s="1"/>
  <c r="U4" i="1"/>
  <c r="DX8" i="6"/>
  <c r="EG7" i="6"/>
  <c r="EB16" i="6"/>
  <c r="EB15" i="6"/>
  <c r="AK14" i="1"/>
  <c r="IW5" i="6"/>
  <c r="B68" i="31"/>
  <c r="Y13" i="35"/>
  <c r="DX7" i="6"/>
  <c r="AD4" i="1"/>
  <c r="AJ4" i="1"/>
  <c r="BD6" i="1"/>
  <c r="DV6" i="6"/>
  <c r="AE13" i="1"/>
  <c r="AK13" i="1" s="1"/>
  <c r="Y20" i="35" s="1"/>
  <c r="DT12" i="6"/>
  <c r="DT13" i="6"/>
  <c r="DT7" i="6"/>
  <c r="DT9" i="6"/>
  <c r="DT8" i="6"/>
  <c r="DT14" i="6"/>
  <c r="DT10" i="6"/>
  <c r="DU39" i="6"/>
  <c r="BD24" i="1"/>
  <c r="DV39" i="6"/>
  <c r="DN39" i="6"/>
  <c r="DT39" i="6"/>
  <c r="BD23" i="1"/>
  <c r="EA39" i="6"/>
  <c r="BD30" i="1"/>
  <c r="EC39" i="6"/>
  <c r="BD32" i="1"/>
  <c r="EB39" i="6"/>
  <c r="BD31" i="1"/>
  <c r="DO39" i="6"/>
  <c r="BD18" i="1"/>
  <c r="DS39" i="6"/>
  <c r="BD22" i="1"/>
  <c r="DP39" i="6"/>
  <c r="BD19" i="1"/>
  <c r="DX22" i="6"/>
  <c r="DX30" i="6"/>
  <c r="DX28" i="6"/>
  <c r="DX29" i="6"/>
  <c r="DX23" i="6"/>
  <c r="DX27" i="6"/>
  <c r="DX25" i="6"/>
  <c r="DX31" i="6"/>
  <c r="DX37" i="6"/>
  <c r="DX35" i="6"/>
  <c r="DX38" i="6"/>
  <c r="DX21" i="6"/>
  <c r="DX33" i="6"/>
  <c r="DX34" i="6"/>
  <c r="DX19" i="6"/>
  <c r="DX20" i="6"/>
  <c r="DX24" i="6"/>
  <c r="DX32" i="6"/>
  <c r="DX18" i="6"/>
  <c r="DX36" i="6"/>
  <c r="DX26" i="6"/>
  <c r="AJ37" i="1"/>
  <c r="AK37" i="1" s="1"/>
  <c r="Y44" i="35" s="1"/>
  <c r="EG30" i="6"/>
  <c r="EG31" i="6"/>
  <c r="EG39" i="6"/>
  <c r="EG32" i="6"/>
  <c r="EG29" i="6"/>
  <c r="EG36" i="6"/>
  <c r="EG25" i="6"/>
  <c r="EG24" i="6"/>
  <c r="EG37" i="6"/>
  <c r="EG28" i="6"/>
  <c r="EG38" i="6"/>
  <c r="EG23" i="6"/>
  <c r="EG33" i="6"/>
  <c r="EG22" i="6"/>
  <c r="EG20" i="6"/>
  <c r="EG27" i="6"/>
  <c r="EG18" i="6"/>
  <c r="EG34" i="6"/>
  <c r="EG19" i="6"/>
  <c r="EG35" i="6"/>
  <c r="EG21" i="6"/>
  <c r="EG26" i="6"/>
  <c r="EF39" i="6"/>
  <c r="AE26" i="1"/>
  <c r="AK26" i="1" s="1"/>
  <c r="Y33" i="35" s="1"/>
  <c r="AK11" i="1"/>
  <c r="DU12" i="6" s="1"/>
  <c r="AJ38" i="1"/>
  <c r="AK38" i="1" s="1"/>
  <c r="Y45" i="35" s="1"/>
  <c r="EA37" i="6"/>
  <c r="EA35" i="6"/>
  <c r="EA28" i="6"/>
  <c r="EA36" i="6"/>
  <c r="EA21" i="6"/>
  <c r="EA25" i="6"/>
  <c r="EA33" i="6"/>
  <c r="EA26" i="6"/>
  <c r="EA38" i="6"/>
  <c r="EA20" i="6"/>
  <c r="EA23" i="6"/>
  <c r="EA27" i="6"/>
  <c r="EA24" i="6"/>
  <c r="EA22" i="6"/>
  <c r="EA31" i="6"/>
  <c r="EA18" i="6"/>
  <c r="EA30" i="6"/>
  <c r="EA32" i="6"/>
  <c r="EA34" i="6"/>
  <c r="EA19" i="6"/>
  <c r="EA29" i="6"/>
  <c r="EC31" i="6"/>
  <c r="EC28" i="6"/>
  <c r="EC21" i="6"/>
  <c r="EC33" i="6"/>
  <c r="EC38" i="6"/>
  <c r="EC24" i="6"/>
  <c r="EC19" i="6"/>
  <c r="EC26" i="6"/>
  <c r="EC27" i="6"/>
  <c r="EC20" i="6"/>
  <c r="EC23" i="6"/>
  <c r="EC22" i="6"/>
  <c r="EC30" i="6"/>
  <c r="EC37" i="6"/>
  <c r="EC18" i="6"/>
  <c r="EC35" i="6"/>
  <c r="EC29" i="6"/>
  <c r="EC36" i="6"/>
  <c r="EC25" i="6"/>
  <c r="EC32" i="6"/>
  <c r="EC34" i="6"/>
  <c r="EB30" i="6"/>
  <c r="EB19" i="6"/>
  <c r="EB29" i="6"/>
  <c r="EB21" i="6"/>
  <c r="EB26" i="6"/>
  <c r="EB33" i="6"/>
  <c r="EB37" i="6"/>
  <c r="EB32" i="6"/>
  <c r="EB35" i="6"/>
  <c r="EB28" i="6"/>
  <c r="EB36" i="6"/>
  <c r="EB27" i="6"/>
  <c r="EB25" i="6"/>
  <c r="EB38" i="6"/>
  <c r="EB20" i="6"/>
  <c r="EB23" i="6"/>
  <c r="EB24" i="6"/>
  <c r="EB22" i="6"/>
  <c r="EB31" i="6"/>
  <c r="EB18" i="6"/>
  <c r="EB34" i="6"/>
  <c r="ED38" i="6"/>
  <c r="ED20" i="6"/>
  <c r="ED23" i="6"/>
  <c r="ED27" i="6"/>
  <c r="ED33" i="6"/>
  <c r="ED24" i="6"/>
  <c r="ED25" i="6"/>
  <c r="ED26" i="6"/>
  <c r="ED22" i="6"/>
  <c r="ED31" i="6"/>
  <c r="ED18" i="6"/>
  <c r="ED19" i="6"/>
  <c r="ED28" i="6"/>
  <c r="ED30" i="6"/>
  <c r="ED37" i="6"/>
  <c r="ED32" i="6"/>
  <c r="ED34" i="6"/>
  <c r="ED35" i="6"/>
  <c r="ED29" i="6"/>
  <c r="ED36" i="6"/>
  <c r="EE38" i="6"/>
  <c r="EE20" i="6"/>
  <c r="EE23" i="6"/>
  <c r="EE24" i="6"/>
  <c r="EE31" i="6"/>
  <c r="EE18" i="6"/>
  <c r="EE29" i="6"/>
  <c r="EE26" i="6"/>
  <c r="EE21" i="6"/>
  <c r="EE30" i="6"/>
  <c r="EE32" i="6"/>
  <c r="EE34" i="6"/>
  <c r="EE19" i="6"/>
  <c r="EE27" i="6"/>
  <c r="EE25" i="6"/>
  <c r="EE33" i="6"/>
  <c r="EE37" i="6"/>
  <c r="EE35" i="6"/>
  <c r="EE28" i="6"/>
  <c r="EE36" i="6"/>
  <c r="DO22" i="6"/>
  <c r="DO31" i="6"/>
  <c r="DO18" i="6"/>
  <c r="DO23" i="6"/>
  <c r="DO30" i="6"/>
  <c r="DO32" i="6"/>
  <c r="DO34" i="6"/>
  <c r="DO19" i="6"/>
  <c r="DO26" i="6"/>
  <c r="DO21" i="6"/>
  <c r="DO37" i="6"/>
  <c r="DO35" i="6"/>
  <c r="DO28" i="6"/>
  <c r="DO29" i="6"/>
  <c r="DO36" i="6"/>
  <c r="DO25" i="6"/>
  <c r="DO33" i="6"/>
  <c r="DO38" i="6"/>
  <c r="DO20" i="6"/>
  <c r="DO27" i="6"/>
  <c r="DO24" i="6"/>
  <c r="DU22" i="6"/>
  <c r="DU30" i="6"/>
  <c r="DU37" i="6"/>
  <c r="DU18" i="6"/>
  <c r="DU35" i="6"/>
  <c r="DU29" i="6"/>
  <c r="DU36" i="6"/>
  <c r="DU25" i="6"/>
  <c r="DU26" i="6"/>
  <c r="DU32" i="6"/>
  <c r="DU34" i="6"/>
  <c r="DU38" i="6"/>
  <c r="DU20" i="6"/>
  <c r="DU23" i="6"/>
  <c r="DU24" i="6"/>
  <c r="DU21" i="6"/>
  <c r="DU31" i="6"/>
  <c r="DU27" i="6"/>
  <c r="DU33" i="6"/>
  <c r="DU19" i="6"/>
  <c r="DU28" i="6"/>
  <c r="AF28" i="1"/>
  <c r="AK28" i="1" s="1"/>
  <c r="Y35" i="35" s="1"/>
  <c r="EF37" i="6"/>
  <c r="EF32" i="6"/>
  <c r="EF35" i="6"/>
  <c r="EF36" i="6"/>
  <c r="EF27" i="6"/>
  <c r="EF25" i="6"/>
  <c r="EF22" i="6"/>
  <c r="EF31" i="6"/>
  <c r="EF18" i="6"/>
  <c r="EF28" i="6"/>
  <c r="EF38" i="6"/>
  <c r="EF20" i="6"/>
  <c r="EF23" i="6"/>
  <c r="EF24" i="6"/>
  <c r="EF26" i="6"/>
  <c r="EF33" i="6"/>
  <c r="EF34" i="6"/>
  <c r="EF21" i="6"/>
  <c r="EF30" i="6"/>
  <c r="EF19" i="6"/>
  <c r="EF29" i="6"/>
  <c r="DV22" i="6"/>
  <c r="DV30" i="6"/>
  <c r="DV31" i="6"/>
  <c r="DV18" i="6"/>
  <c r="DV19" i="6"/>
  <c r="DV26" i="6"/>
  <c r="DV27" i="6"/>
  <c r="DV37" i="6"/>
  <c r="DV32" i="6"/>
  <c r="DV34" i="6"/>
  <c r="DV35" i="6"/>
  <c r="DV29" i="6"/>
  <c r="DV36" i="6"/>
  <c r="DV25" i="6"/>
  <c r="DV38" i="6"/>
  <c r="DV21" i="6"/>
  <c r="DV20" i="6"/>
  <c r="DV23" i="6"/>
  <c r="DV24" i="6"/>
  <c r="DV28" i="6"/>
  <c r="DV33" i="6"/>
  <c r="DT22" i="6"/>
  <c r="DT31" i="6"/>
  <c r="DT18" i="6"/>
  <c r="DT28" i="6"/>
  <c r="DT38" i="6"/>
  <c r="DT20" i="6"/>
  <c r="DT23" i="6"/>
  <c r="DT27" i="6"/>
  <c r="DT24" i="6"/>
  <c r="DT34" i="6"/>
  <c r="DT21" i="6"/>
  <c r="DT26" i="6"/>
  <c r="DT33" i="6"/>
  <c r="DT25" i="6"/>
  <c r="DT30" i="6"/>
  <c r="DT19" i="6"/>
  <c r="DT29" i="6"/>
  <c r="DT37" i="6"/>
  <c r="DT32" i="6"/>
  <c r="DT35" i="6"/>
  <c r="DT36" i="6"/>
  <c r="DS22" i="6"/>
  <c r="DS19" i="6"/>
  <c r="DS29" i="6"/>
  <c r="DS27" i="6"/>
  <c r="DS25" i="6"/>
  <c r="DS26" i="6"/>
  <c r="DS33" i="6"/>
  <c r="DS37" i="6"/>
  <c r="DS32" i="6"/>
  <c r="DS18" i="6"/>
  <c r="DS36" i="6"/>
  <c r="DS20" i="6"/>
  <c r="DS30" i="6"/>
  <c r="DS31" i="6"/>
  <c r="DS35" i="6"/>
  <c r="DS23" i="6"/>
  <c r="DS24" i="6"/>
  <c r="DS34" i="6"/>
  <c r="DS28" i="6"/>
  <c r="DS38" i="6"/>
  <c r="DS21" i="6"/>
  <c r="DP32" i="6"/>
  <c r="DP21" i="6"/>
  <c r="DP23" i="6"/>
  <c r="DP27" i="6"/>
  <c r="DP33" i="6"/>
  <c r="DP22" i="6"/>
  <c r="DP37" i="6"/>
  <c r="DP18" i="6"/>
  <c r="DP28" i="6"/>
  <c r="DP38" i="6"/>
  <c r="DP25" i="6"/>
  <c r="DP34" i="6"/>
  <c r="DP19" i="6"/>
  <c r="DP36" i="6"/>
  <c r="DP24" i="6"/>
  <c r="DP30" i="6"/>
  <c r="DP31" i="6"/>
  <c r="DP35" i="6"/>
  <c r="DP29" i="6"/>
  <c r="DP20" i="6"/>
  <c r="DP26" i="6"/>
  <c r="DN33" i="6"/>
  <c r="DN37" i="6"/>
  <c r="DN34" i="6"/>
  <c r="DN35" i="6"/>
  <c r="DN36" i="6"/>
  <c r="DN38" i="6"/>
  <c r="DN31" i="6"/>
  <c r="DN32" i="6"/>
  <c r="DN22" i="6"/>
  <c r="DN29" i="6"/>
  <c r="DN23" i="6"/>
  <c r="DN26" i="6"/>
  <c r="DN27" i="6"/>
  <c r="DN25" i="6"/>
  <c r="DN24" i="6"/>
  <c r="DN30" i="6"/>
  <c r="DN28" i="6"/>
  <c r="DN21" i="6"/>
  <c r="DN18" i="6"/>
  <c r="DN19" i="6"/>
  <c r="DN20" i="6"/>
  <c r="AJ16" i="1"/>
  <c r="AK16" i="1" s="1"/>
  <c r="DZ17" i="6" s="1"/>
  <c r="DT17" i="6"/>
  <c r="DT16" i="6"/>
  <c r="DT15" i="6"/>
  <c r="AE10" i="1"/>
  <c r="AK10" i="1" s="1"/>
  <c r="DS9" i="6" s="1"/>
  <c r="AJ12" i="1"/>
  <c r="AF8" i="1"/>
  <c r="X8" i="1"/>
  <c r="AC8" i="1" s="1"/>
  <c r="AK5" i="1"/>
  <c r="AK21" i="1"/>
  <c r="Y28" i="35" s="1"/>
  <c r="X12" i="1"/>
  <c r="AC12" i="1" s="1"/>
  <c r="AF12" i="1"/>
  <c r="AJ20" i="1"/>
  <c r="AK20" i="1" s="1"/>
  <c r="Y27" i="35" s="1"/>
  <c r="AJ9" i="1"/>
  <c r="AK9" i="1" s="1"/>
  <c r="AE7" i="1"/>
  <c r="DM5" i="6"/>
  <c r="Y17" i="35" l="1"/>
  <c r="DV9" i="6"/>
  <c r="DX6" i="6"/>
  <c r="EB6" i="6"/>
  <c r="CZ91" i="6"/>
  <c r="DA91" i="6" s="1"/>
  <c r="DB91" i="6" s="1"/>
  <c r="DC91" i="6" s="1"/>
  <c r="BD17" i="1"/>
  <c r="BD25" i="1"/>
  <c r="CZ27" i="6"/>
  <c r="B74" i="31"/>
  <c r="B41" i="31" s="1"/>
  <c r="CT33" i="6"/>
  <c r="CV31" i="6"/>
  <c r="AK15" i="1"/>
  <c r="EE22" i="6"/>
  <c r="ED21" i="6"/>
  <c r="Y21" i="35"/>
  <c r="DX15" i="6"/>
  <c r="DT11" i="6"/>
  <c r="Y16" i="35"/>
  <c r="AK7" i="1"/>
  <c r="Y14" i="35" s="1"/>
  <c r="Y23" i="35"/>
  <c r="DR17" i="6"/>
  <c r="DR16" i="6"/>
  <c r="DR15" i="6"/>
  <c r="BD14" i="1"/>
  <c r="DQ17" i="6"/>
  <c r="DQ15" i="6"/>
  <c r="DQ16" i="6"/>
  <c r="Y18" i="35"/>
  <c r="DZ12" i="6"/>
  <c r="IV5" i="6"/>
  <c r="B35" i="31"/>
  <c r="EE6" i="6"/>
  <c r="EG6" i="6"/>
  <c r="DR8" i="6"/>
  <c r="DP6" i="6"/>
  <c r="Y12" i="35"/>
  <c r="U25" i="1"/>
  <c r="AO25" i="1" s="1"/>
  <c r="P11" i="35"/>
  <c r="ED8" i="6"/>
  <c r="DV8" i="6"/>
  <c r="DV7" i="6"/>
  <c r="ED6" i="6"/>
  <c r="DO6" i="6"/>
  <c r="DQ7" i="6"/>
  <c r="V25" i="1"/>
  <c r="AP25" i="1" s="1"/>
  <c r="V204" i="1"/>
  <c r="AP204" i="1" s="1"/>
  <c r="V205" i="1"/>
  <c r="AP205" i="1" s="1"/>
  <c r="V160" i="1"/>
  <c r="AP160" i="1" s="1"/>
  <c r="V115" i="1"/>
  <c r="AP115" i="1" s="1"/>
  <c r="V85" i="1"/>
  <c r="AP85" i="1" s="1"/>
  <c r="V241" i="1"/>
  <c r="AP241" i="1" s="1"/>
  <c r="V149" i="1"/>
  <c r="AP149" i="1" s="1"/>
  <c r="V92" i="1"/>
  <c r="AP92" i="1" s="1"/>
  <c r="V70" i="1"/>
  <c r="AP70" i="1" s="1"/>
  <c r="V37" i="1"/>
  <c r="AP37" i="1" s="1"/>
  <c r="V187" i="1"/>
  <c r="AP187" i="1" s="1"/>
  <c r="V124" i="1"/>
  <c r="AP124" i="1" s="1"/>
  <c r="V95" i="1"/>
  <c r="AP95" i="1" s="1"/>
  <c r="V24" i="1"/>
  <c r="AP24" i="1" s="1"/>
  <c r="V140" i="1"/>
  <c r="AP140" i="1" s="1"/>
  <c r="V234" i="1"/>
  <c r="AP234" i="1" s="1"/>
  <c r="V63" i="1"/>
  <c r="AP63" i="1" s="1"/>
  <c r="V67" i="1"/>
  <c r="AP67" i="1" s="1"/>
  <c r="V177" i="1"/>
  <c r="AP177" i="1" s="1"/>
  <c r="V214" i="1"/>
  <c r="AP214" i="1" s="1"/>
  <c r="V244" i="1"/>
  <c r="AP244" i="1" s="1"/>
  <c r="V236" i="1"/>
  <c r="AP236" i="1" s="1"/>
  <c r="V196" i="1"/>
  <c r="AP196" i="1" s="1"/>
  <c r="V98" i="1"/>
  <c r="AP98" i="1" s="1"/>
  <c r="V62" i="1"/>
  <c r="AP62" i="1" s="1"/>
  <c r="V59" i="1"/>
  <c r="AP59" i="1" s="1"/>
  <c r="V215" i="1"/>
  <c r="AP215" i="1" s="1"/>
  <c r="V129" i="1"/>
  <c r="AP129" i="1" s="1"/>
  <c r="V89" i="1"/>
  <c r="AP89" i="1" s="1"/>
  <c r="V97" i="1"/>
  <c r="AP97" i="1" s="1"/>
  <c r="V253" i="1"/>
  <c r="AP253" i="1" s="1"/>
  <c r="V180" i="1"/>
  <c r="AP180" i="1" s="1"/>
  <c r="V119" i="1"/>
  <c r="AP119" i="1" s="1"/>
  <c r="V36" i="1"/>
  <c r="AP36" i="1" s="1"/>
  <c r="V211" i="1"/>
  <c r="AP211" i="1" s="1"/>
  <c r="V230" i="1"/>
  <c r="AP230" i="1" s="1"/>
  <c r="V113" i="1"/>
  <c r="AP113" i="1" s="1"/>
  <c r="V229" i="1"/>
  <c r="AP229" i="1" s="1"/>
  <c r="V130" i="1"/>
  <c r="AP130" i="1" s="1"/>
  <c r="V94" i="1"/>
  <c r="AP94" i="1" s="1"/>
  <c r="V220" i="1"/>
  <c r="AP220" i="1" s="1"/>
  <c r="V239" i="1"/>
  <c r="AP239" i="1" s="1"/>
  <c r="V158" i="1"/>
  <c r="AP158" i="1" s="1"/>
  <c r="V91" i="1"/>
  <c r="AP91" i="1" s="1"/>
  <c r="V41" i="1"/>
  <c r="AP41" i="1" s="1"/>
  <c r="V77" i="1"/>
  <c r="AP77" i="1" s="1"/>
  <c r="V202" i="1"/>
  <c r="AP202" i="1" s="1"/>
  <c r="V122" i="1"/>
  <c r="AP122" i="1" s="1"/>
  <c r="V26" i="1"/>
  <c r="AP26" i="1" s="1"/>
  <c r="V136" i="1"/>
  <c r="AP136" i="1" s="1"/>
  <c r="V231" i="1"/>
  <c r="AP231" i="1" s="1"/>
  <c r="V210" i="1"/>
  <c r="AP210" i="1" s="1"/>
  <c r="V112" i="1"/>
  <c r="AP112" i="1" s="1"/>
  <c r="V23" i="1"/>
  <c r="AP23" i="1" s="1"/>
  <c r="V178" i="1"/>
  <c r="AP178" i="1" s="1"/>
  <c r="V213" i="1"/>
  <c r="AP213" i="1" s="1"/>
  <c r="V69" i="1"/>
  <c r="AP69" i="1" s="1"/>
  <c r="V153" i="1"/>
  <c r="AP153" i="1" s="1"/>
  <c r="V58" i="1"/>
  <c r="AP58" i="1" s="1"/>
  <c r="V54" i="1"/>
  <c r="AP54" i="1" s="1"/>
  <c r="V246" i="1"/>
  <c r="AP246" i="1" s="1"/>
  <c r="V223" i="1"/>
  <c r="AP223" i="1" s="1"/>
  <c r="V245" i="1"/>
  <c r="AP245" i="1" s="1"/>
  <c r="V172" i="1"/>
  <c r="AP172" i="1" s="1"/>
  <c r="V106" i="1"/>
  <c r="AP106" i="1" s="1"/>
  <c r="V42" i="1"/>
  <c r="AP42" i="1" s="1"/>
  <c r="V30" i="1"/>
  <c r="AP30" i="1" s="1"/>
  <c r="V171" i="1"/>
  <c r="AP171" i="1" s="1"/>
  <c r="V118" i="1"/>
  <c r="AP118" i="1" s="1"/>
  <c r="V31" i="1"/>
  <c r="AP31" i="1" s="1"/>
  <c r="V76" i="1"/>
  <c r="AP76" i="1" s="1"/>
  <c r="V209" i="1"/>
  <c r="AP209" i="1" s="1"/>
  <c r="V168" i="1"/>
  <c r="AP168" i="1" s="1"/>
  <c r="V64" i="1"/>
  <c r="AP64" i="1" s="1"/>
  <c r="V29" i="1"/>
  <c r="AP29" i="1" s="1"/>
  <c r="V155" i="1"/>
  <c r="AP155" i="1" s="1"/>
  <c r="V235" i="1"/>
  <c r="AP235" i="1" s="1"/>
  <c r="V81" i="1"/>
  <c r="AP81" i="1" s="1"/>
  <c r="V117" i="1"/>
  <c r="AP117" i="1" s="1"/>
  <c r="V251" i="1"/>
  <c r="AP251" i="1" s="1"/>
  <c r="V32" i="1"/>
  <c r="AP32" i="1" s="1"/>
  <c r="V197" i="1"/>
  <c r="AP197" i="1" s="1"/>
  <c r="V199" i="1"/>
  <c r="AP199" i="1" s="1"/>
  <c r="V116" i="1"/>
  <c r="AP116" i="1" s="1"/>
  <c r="V103" i="1"/>
  <c r="AP103" i="1" s="1"/>
  <c r="V19" i="1"/>
  <c r="AP19" i="1" s="1"/>
  <c r="V247" i="1"/>
  <c r="AP247" i="1" s="1"/>
  <c r="V156" i="1"/>
  <c r="AP156" i="1" s="1"/>
  <c r="V135" i="1"/>
  <c r="AP135" i="1" s="1"/>
  <c r="V27" i="1"/>
  <c r="AP27" i="1" s="1"/>
  <c r="V145" i="1"/>
  <c r="AP145" i="1" s="1"/>
  <c r="V216" i="1"/>
  <c r="AP216" i="1" s="1"/>
  <c r="V147" i="1"/>
  <c r="AP147" i="1" s="1"/>
  <c r="V60" i="1"/>
  <c r="AP60" i="1" s="1"/>
  <c r="V18" i="1"/>
  <c r="AP18" i="1" s="1"/>
  <c r="V195" i="1"/>
  <c r="AP195" i="1" s="1"/>
  <c r="V198" i="1"/>
  <c r="AP198" i="1" s="1"/>
  <c r="V78" i="1"/>
  <c r="AP78" i="1" s="1"/>
  <c r="V109" i="1"/>
  <c r="AP109" i="1" s="1"/>
  <c r="V222" i="1"/>
  <c r="AP222" i="1" s="1"/>
  <c r="V12" i="1"/>
  <c r="V240" i="1"/>
  <c r="AP240" i="1" s="1"/>
  <c r="V206" i="1"/>
  <c r="AP206" i="1" s="1"/>
  <c r="V173" i="1"/>
  <c r="AP173" i="1" s="1"/>
  <c r="V121" i="1"/>
  <c r="AP121" i="1" s="1"/>
  <c r="V38" i="1"/>
  <c r="AP38" i="1" s="1"/>
  <c r="V191" i="1"/>
  <c r="AP191" i="1" s="1"/>
  <c r="V176" i="1"/>
  <c r="AP176" i="1" s="1"/>
  <c r="V154" i="1"/>
  <c r="AP154" i="1" s="1"/>
  <c r="V175" i="1"/>
  <c r="AP175" i="1" s="1"/>
  <c r="V238" i="1"/>
  <c r="AP238" i="1" s="1"/>
  <c r="V164" i="1"/>
  <c r="AP164" i="1" s="1"/>
  <c r="V111" i="1"/>
  <c r="AP111" i="1" s="1"/>
  <c r="V169" i="1"/>
  <c r="AP169" i="1" s="1"/>
  <c r="V39" i="1"/>
  <c r="AP39" i="1" s="1"/>
  <c r="V150" i="1"/>
  <c r="AP150" i="1" s="1"/>
  <c r="V57" i="1"/>
  <c r="AP57" i="1" s="1"/>
  <c r="V137" i="1"/>
  <c r="AP137" i="1" s="1"/>
  <c r="V120" i="1"/>
  <c r="AP120" i="1" s="1"/>
  <c r="V125" i="1"/>
  <c r="AP125" i="1" s="1"/>
  <c r="V46" i="1"/>
  <c r="AP46" i="1" s="1"/>
  <c r="V200" i="1"/>
  <c r="AP200" i="1" s="1"/>
  <c r="V68" i="1"/>
  <c r="AP68" i="1" s="1"/>
  <c r="V34" i="1"/>
  <c r="AP34" i="1" s="1"/>
  <c r="V243" i="1"/>
  <c r="AP243" i="1" s="1"/>
  <c r="V162" i="1"/>
  <c r="AP162" i="1" s="1"/>
  <c r="V128" i="1"/>
  <c r="AP128" i="1" s="1"/>
  <c r="V13" i="1"/>
  <c r="AP13" i="1" s="1"/>
  <c r="V52" i="1"/>
  <c r="AP52" i="1" s="1"/>
  <c r="V161" i="1"/>
  <c r="AP161" i="1" s="1"/>
  <c r="V127" i="1"/>
  <c r="AP127" i="1" s="1"/>
  <c r="V138" i="1"/>
  <c r="AP138" i="1" s="1"/>
  <c r="V28" i="1"/>
  <c r="AP28" i="1" s="1"/>
  <c r="V157" i="1"/>
  <c r="AP157" i="1" s="1"/>
  <c r="V146" i="1"/>
  <c r="AP146" i="1" s="1"/>
  <c r="V248" i="1"/>
  <c r="AP248" i="1" s="1"/>
  <c r="V75" i="1"/>
  <c r="AP75" i="1" s="1"/>
  <c r="V181" i="1"/>
  <c r="AP181" i="1" s="1"/>
  <c r="V84" i="1"/>
  <c r="AP84" i="1" s="1"/>
  <c r="V11" i="1"/>
  <c r="AP11" i="1" s="1"/>
  <c r="V170" i="1"/>
  <c r="AP170" i="1" s="1"/>
  <c r="V20" i="1"/>
  <c r="AP20" i="1" s="1"/>
  <c r="V166" i="1"/>
  <c r="AP166" i="1" s="1"/>
  <c r="V225" i="1"/>
  <c r="AP225" i="1" s="1"/>
  <c r="V90" i="1"/>
  <c r="AP90" i="1" s="1"/>
  <c r="V83" i="1"/>
  <c r="AP83" i="1" s="1"/>
  <c r="V79" i="1"/>
  <c r="AP79" i="1" s="1"/>
  <c r="V108" i="1"/>
  <c r="AP108" i="1" s="1"/>
  <c r="V88" i="1"/>
  <c r="AP88" i="1" s="1"/>
  <c r="V212" i="1"/>
  <c r="AP212" i="1" s="1"/>
  <c r="V165" i="1"/>
  <c r="AP165" i="1" s="1"/>
  <c r="V183" i="1"/>
  <c r="AP183" i="1" s="1"/>
  <c r="V35" i="1"/>
  <c r="AP35" i="1" s="1"/>
  <c r="V87" i="1"/>
  <c r="AP87" i="1" s="1"/>
  <c r="V44" i="1"/>
  <c r="AP44" i="1" s="1"/>
  <c r="V61" i="1"/>
  <c r="AP61" i="1" s="1"/>
  <c r="V16" i="1"/>
  <c r="AP16" i="1" s="1"/>
  <c r="V221" i="1"/>
  <c r="AP221" i="1" s="1"/>
  <c r="V201" i="1"/>
  <c r="AP201" i="1" s="1"/>
  <c r="V56" i="1"/>
  <c r="AP56" i="1" s="1"/>
  <c r="V237" i="1"/>
  <c r="AP237" i="1" s="1"/>
  <c r="V93" i="1"/>
  <c r="AP93" i="1" s="1"/>
  <c r="V228" i="1"/>
  <c r="AP228" i="1" s="1"/>
  <c r="V110" i="1"/>
  <c r="AP110" i="1" s="1"/>
  <c r="V49" i="1"/>
  <c r="AP49" i="1" s="1"/>
  <c r="V217" i="1"/>
  <c r="AP217" i="1" s="1"/>
  <c r="V224" i="1"/>
  <c r="AP224" i="1" s="1"/>
  <c r="V139" i="1"/>
  <c r="AP139" i="1" s="1"/>
  <c r="V227" i="1"/>
  <c r="AP227" i="1" s="1"/>
  <c r="V107" i="1"/>
  <c r="AP107" i="1" s="1"/>
  <c r="V65" i="1"/>
  <c r="AP65" i="1" s="1"/>
  <c r="V72" i="1"/>
  <c r="AP72" i="1" s="1"/>
  <c r="V226" i="1"/>
  <c r="AP226" i="1" s="1"/>
  <c r="V132" i="1"/>
  <c r="AP132" i="1" s="1"/>
  <c r="V15" i="1"/>
  <c r="AP15" i="1" s="1"/>
  <c r="V114" i="1"/>
  <c r="AP114" i="1" s="1"/>
  <c r="V232" i="1"/>
  <c r="AP232" i="1" s="1"/>
  <c r="V189" i="1"/>
  <c r="AP189" i="1" s="1"/>
  <c r="V144" i="1"/>
  <c r="AP144" i="1" s="1"/>
  <c r="V40" i="1"/>
  <c r="AP40" i="1" s="1"/>
  <c r="V218" i="1"/>
  <c r="AP218" i="1" s="1"/>
  <c r="V194" i="1"/>
  <c r="AP194" i="1" s="1"/>
  <c r="V80" i="1"/>
  <c r="AP80" i="1" s="1"/>
  <c r="V188" i="1"/>
  <c r="AP188" i="1" s="1"/>
  <c r="V252" i="1"/>
  <c r="AP252" i="1" s="1"/>
  <c r="V101" i="1"/>
  <c r="AP101" i="1" s="1"/>
  <c r="V143" i="1"/>
  <c r="AP143" i="1" s="1"/>
  <c r="V86" i="1"/>
  <c r="AP86" i="1" s="1"/>
  <c r="V104" i="1"/>
  <c r="AP104" i="1" s="1"/>
  <c r="V99" i="1"/>
  <c r="AP99" i="1" s="1"/>
  <c r="V17" i="1"/>
  <c r="AP17" i="1" s="1"/>
  <c r="V66" i="1"/>
  <c r="AP66" i="1" s="1"/>
  <c r="V55" i="1"/>
  <c r="AP55" i="1" s="1"/>
  <c r="V133" i="1"/>
  <c r="AP133" i="1" s="1"/>
  <c r="V192" i="1"/>
  <c r="AP192" i="1" s="1"/>
  <c r="V208" i="1"/>
  <c r="AP208" i="1" s="1"/>
  <c r="V233" i="1"/>
  <c r="AP233" i="1" s="1"/>
  <c r="V22" i="1"/>
  <c r="AP22" i="1" s="1"/>
  <c r="V242" i="1"/>
  <c r="AP242" i="1" s="1"/>
  <c r="V100" i="1"/>
  <c r="AP100" i="1" s="1"/>
  <c r="V48" i="1"/>
  <c r="AP48" i="1" s="1"/>
  <c r="V182" i="1"/>
  <c r="AP182" i="1" s="1"/>
  <c r="V123" i="1"/>
  <c r="AP123" i="1" s="1"/>
  <c r="V193" i="1"/>
  <c r="AP193" i="1" s="1"/>
  <c r="V14" i="1"/>
  <c r="AP14" i="1" s="1"/>
  <c r="V184" i="1"/>
  <c r="AP184" i="1" s="1"/>
  <c r="V71" i="1"/>
  <c r="AP71" i="1" s="1"/>
  <c r="V131" i="1"/>
  <c r="AP131" i="1" s="1"/>
  <c r="V151" i="1"/>
  <c r="AP151" i="1" s="1"/>
  <c r="V50" i="1"/>
  <c r="AP50" i="1" s="1"/>
  <c r="V167" i="1"/>
  <c r="AP167" i="1" s="1"/>
  <c r="V203" i="1"/>
  <c r="AP203" i="1" s="1"/>
  <c r="V174" i="1"/>
  <c r="AP174" i="1" s="1"/>
  <c r="V141" i="1"/>
  <c r="AP141" i="1" s="1"/>
  <c r="V47" i="1"/>
  <c r="AP47" i="1" s="1"/>
  <c r="V74" i="1"/>
  <c r="AP74" i="1" s="1"/>
  <c r="V186" i="1"/>
  <c r="AP186" i="1" s="1"/>
  <c r="V105" i="1"/>
  <c r="AP105" i="1" s="1"/>
  <c r="V45" i="1"/>
  <c r="AP45" i="1" s="1"/>
  <c r="V102" i="1"/>
  <c r="AP102" i="1" s="1"/>
  <c r="V219" i="1"/>
  <c r="AP219" i="1" s="1"/>
  <c r="V159" i="1"/>
  <c r="AP159" i="1" s="1"/>
  <c r="V134" i="1"/>
  <c r="AP134" i="1" s="1"/>
  <c r="V53" i="1"/>
  <c r="AP53" i="1" s="1"/>
  <c r="V163" i="1"/>
  <c r="AP163" i="1" s="1"/>
  <c r="V152" i="1"/>
  <c r="AP152" i="1" s="1"/>
  <c r="V96" i="1"/>
  <c r="AP96" i="1" s="1"/>
  <c r="V82" i="1"/>
  <c r="AP82" i="1" s="1"/>
  <c r="V207" i="1"/>
  <c r="AP207" i="1" s="1"/>
  <c r="V51" i="1"/>
  <c r="AP51" i="1" s="1"/>
  <c r="V126" i="1"/>
  <c r="AP126" i="1" s="1"/>
  <c r="V250" i="1"/>
  <c r="AP250" i="1" s="1"/>
  <c r="V21" i="1"/>
  <c r="AP21" i="1" s="1"/>
  <c r="V179" i="1"/>
  <c r="AP179" i="1" s="1"/>
  <c r="V185" i="1"/>
  <c r="AP185" i="1" s="1"/>
  <c r="V249" i="1"/>
  <c r="AP249" i="1" s="1"/>
  <c r="V43" i="1"/>
  <c r="AP43" i="1" s="1"/>
  <c r="V142" i="1"/>
  <c r="AP142" i="1" s="1"/>
  <c r="V73" i="1"/>
  <c r="AP73" i="1" s="1"/>
  <c r="V148" i="1"/>
  <c r="AP148" i="1" s="1"/>
  <c r="V190" i="1"/>
  <c r="AP190" i="1" s="1"/>
  <c r="V33" i="1"/>
  <c r="AP33" i="1" s="1"/>
  <c r="U19" i="1"/>
  <c r="AO19" i="1" s="1"/>
  <c r="U159" i="1"/>
  <c r="AO159" i="1" s="1"/>
  <c r="U114" i="1"/>
  <c r="AO114" i="1" s="1"/>
  <c r="U37" i="1"/>
  <c r="AO37" i="1" s="1"/>
  <c r="U71" i="1"/>
  <c r="AO71" i="1" s="1"/>
  <c r="U183" i="1"/>
  <c r="AO183" i="1" s="1"/>
  <c r="AQ183" i="1" s="1"/>
  <c r="AU183" i="1" s="1"/>
  <c r="U234" i="1"/>
  <c r="AO234" i="1" s="1"/>
  <c r="U73" i="1"/>
  <c r="AO73" i="1" s="1"/>
  <c r="U28" i="1"/>
  <c r="AO28" i="1" s="1"/>
  <c r="U29" i="1"/>
  <c r="AO29" i="1" s="1"/>
  <c r="U196" i="1"/>
  <c r="AO196" i="1" s="1"/>
  <c r="U117" i="1"/>
  <c r="AO117" i="1" s="1"/>
  <c r="U68" i="1"/>
  <c r="AO68" i="1" s="1"/>
  <c r="AQ68" i="1" s="1"/>
  <c r="U155" i="1"/>
  <c r="AO155" i="1" s="1"/>
  <c r="AQ155" i="1" s="1"/>
  <c r="AU155" i="1" s="1"/>
  <c r="U106" i="1"/>
  <c r="AO106" i="1" s="1"/>
  <c r="AQ106" i="1" s="1"/>
  <c r="AU106" i="1" s="1"/>
  <c r="U136" i="1"/>
  <c r="AO136" i="1" s="1"/>
  <c r="U163" i="1"/>
  <c r="AO163" i="1" s="1"/>
  <c r="U137" i="1"/>
  <c r="AO137" i="1" s="1"/>
  <c r="U122" i="1"/>
  <c r="AO122" i="1" s="1"/>
  <c r="U210" i="1"/>
  <c r="AO210" i="1" s="1"/>
  <c r="U236" i="1"/>
  <c r="AO236" i="1" s="1"/>
  <c r="U194" i="1"/>
  <c r="AO194" i="1" s="1"/>
  <c r="U119" i="1"/>
  <c r="AO119" i="1" s="1"/>
  <c r="U153" i="1"/>
  <c r="AO153" i="1" s="1"/>
  <c r="U223" i="1"/>
  <c r="AO223" i="1" s="1"/>
  <c r="U168" i="1"/>
  <c r="AO168" i="1" s="1"/>
  <c r="U97" i="1"/>
  <c r="AO97" i="1" s="1"/>
  <c r="U144" i="1"/>
  <c r="AO144" i="1" s="1"/>
  <c r="U61" i="1"/>
  <c r="AO61" i="1" s="1"/>
  <c r="U237" i="1"/>
  <c r="AO237" i="1" s="1"/>
  <c r="U146" i="1"/>
  <c r="AO146" i="1" s="1"/>
  <c r="U102" i="1"/>
  <c r="AO102" i="1" s="1"/>
  <c r="U42" i="1"/>
  <c r="AO42" i="1" s="1"/>
  <c r="U174" i="1"/>
  <c r="AO174" i="1" s="1"/>
  <c r="U214" i="1"/>
  <c r="AO214" i="1" s="1"/>
  <c r="U98" i="1"/>
  <c r="AO98" i="1" s="1"/>
  <c r="U74" i="1"/>
  <c r="AO74" i="1" s="1"/>
  <c r="U221" i="1"/>
  <c r="AO221" i="1" s="1"/>
  <c r="U185" i="1"/>
  <c r="AO185" i="1" s="1"/>
  <c r="U242" i="1"/>
  <c r="AO242" i="1" s="1"/>
  <c r="U218" i="1"/>
  <c r="AO218" i="1" s="1"/>
  <c r="U170" i="1"/>
  <c r="AO170" i="1" s="1"/>
  <c r="U87" i="1"/>
  <c r="AO87" i="1" s="1"/>
  <c r="U110" i="1"/>
  <c r="AO110" i="1" s="1"/>
  <c r="U219" i="1"/>
  <c r="AO219" i="1" s="1"/>
  <c r="U164" i="1"/>
  <c r="AO164" i="1" s="1"/>
  <c r="U78" i="1"/>
  <c r="AO78" i="1" s="1"/>
  <c r="U51" i="1"/>
  <c r="AO51" i="1" s="1"/>
  <c r="U130" i="1"/>
  <c r="AO130" i="1" s="1"/>
  <c r="AQ130" i="1" s="1"/>
  <c r="U241" i="1"/>
  <c r="AO241" i="1" s="1"/>
  <c r="U198" i="1"/>
  <c r="AO198" i="1" s="1"/>
  <c r="U89" i="1"/>
  <c r="AO89" i="1" s="1"/>
  <c r="U31" i="1"/>
  <c r="AO31" i="1" s="1"/>
  <c r="U167" i="1"/>
  <c r="AO167" i="1" s="1"/>
  <c r="U229" i="1"/>
  <c r="AO229" i="1" s="1"/>
  <c r="U60" i="1"/>
  <c r="AO60" i="1" s="1"/>
  <c r="AQ60" i="1" s="1"/>
  <c r="U145" i="1"/>
  <c r="AO145" i="1" s="1"/>
  <c r="U82" i="1"/>
  <c r="AO82" i="1" s="1"/>
  <c r="AQ82" i="1" s="1"/>
  <c r="U83" i="1"/>
  <c r="AO83" i="1" s="1"/>
  <c r="U204" i="1"/>
  <c r="AO204" i="1" s="1"/>
  <c r="U217" i="1"/>
  <c r="AO217" i="1" s="1"/>
  <c r="U197" i="1"/>
  <c r="AO197" i="1" s="1"/>
  <c r="U49" i="1"/>
  <c r="AO49" i="1" s="1"/>
  <c r="U96" i="1"/>
  <c r="AO96" i="1" s="1"/>
  <c r="U246" i="1"/>
  <c r="AO246" i="1" s="1"/>
  <c r="U152" i="1"/>
  <c r="AO152" i="1" s="1"/>
  <c r="U53" i="1"/>
  <c r="AO53" i="1" s="1"/>
  <c r="U20" i="1"/>
  <c r="AO20" i="1" s="1"/>
  <c r="U55" i="1"/>
  <c r="AO55" i="1" s="1"/>
  <c r="U213" i="1"/>
  <c r="AO213" i="1" s="1"/>
  <c r="U171" i="1"/>
  <c r="AO171" i="1" s="1"/>
  <c r="U70" i="1"/>
  <c r="AO70" i="1" s="1"/>
  <c r="U79" i="1"/>
  <c r="AO79" i="1" s="1"/>
  <c r="AQ79" i="1" s="1"/>
  <c r="AU79" i="1" s="1"/>
  <c r="U161" i="1"/>
  <c r="AO161" i="1" s="1"/>
  <c r="U179" i="1"/>
  <c r="AO179" i="1" s="1"/>
  <c r="U232" i="1"/>
  <c r="AO232" i="1" s="1"/>
  <c r="U38" i="1"/>
  <c r="AO38" i="1" s="1"/>
  <c r="U156" i="1"/>
  <c r="AO156" i="1" s="1"/>
  <c r="U128" i="1"/>
  <c r="AO128" i="1" s="1"/>
  <c r="U200" i="1"/>
  <c r="AO200" i="1" s="1"/>
  <c r="U225" i="1"/>
  <c r="AO225" i="1" s="1"/>
  <c r="U138" i="1"/>
  <c r="AO138" i="1" s="1"/>
  <c r="AQ138" i="1" s="1"/>
  <c r="U92" i="1"/>
  <c r="AO92" i="1" s="1"/>
  <c r="U90" i="1"/>
  <c r="AO90" i="1" s="1"/>
  <c r="U228" i="1"/>
  <c r="AO228" i="1" s="1"/>
  <c r="U148" i="1"/>
  <c r="AO148" i="1" s="1"/>
  <c r="U64" i="1"/>
  <c r="AO64" i="1" s="1"/>
  <c r="U17" i="1"/>
  <c r="AO17" i="1" s="1"/>
  <c r="U44" i="1"/>
  <c r="AO44" i="1" s="1"/>
  <c r="U203" i="1"/>
  <c r="AO203" i="1" s="1"/>
  <c r="AQ203" i="1" s="1"/>
  <c r="AU203" i="1" s="1"/>
  <c r="U165" i="1"/>
  <c r="AO165" i="1" s="1"/>
  <c r="U57" i="1"/>
  <c r="AO57" i="1" s="1"/>
  <c r="U47" i="1"/>
  <c r="AO47" i="1" s="1"/>
  <c r="AQ47" i="1" s="1"/>
  <c r="AU47" i="1" s="1"/>
  <c r="U143" i="1"/>
  <c r="AO143" i="1" s="1"/>
  <c r="U233" i="1"/>
  <c r="AO233" i="1" s="1"/>
  <c r="U127" i="1"/>
  <c r="AO127" i="1" s="1"/>
  <c r="U132" i="1"/>
  <c r="AO132" i="1" s="1"/>
  <c r="U220" i="1"/>
  <c r="AO220" i="1" s="1"/>
  <c r="U65" i="1"/>
  <c r="AO65" i="1" s="1"/>
  <c r="U247" i="1"/>
  <c r="AO247" i="1" s="1"/>
  <c r="U26" i="1"/>
  <c r="AO26" i="1" s="1"/>
  <c r="U46" i="1"/>
  <c r="AO46" i="1" s="1"/>
  <c r="U129" i="1"/>
  <c r="AO129" i="1" s="1"/>
  <c r="U212" i="1"/>
  <c r="AO212" i="1" s="1"/>
  <c r="U93" i="1"/>
  <c r="AO93" i="1" s="1"/>
  <c r="U245" i="1"/>
  <c r="AO245" i="1" s="1"/>
  <c r="U149" i="1"/>
  <c r="AO149" i="1" s="1"/>
  <c r="U21" i="1"/>
  <c r="AO21" i="1" s="1"/>
  <c r="U199" i="1"/>
  <c r="AO199" i="1" s="1"/>
  <c r="U39" i="1"/>
  <c r="AO39" i="1" s="1"/>
  <c r="U239" i="1"/>
  <c r="AO239" i="1" s="1"/>
  <c r="U126" i="1"/>
  <c r="AO126" i="1" s="1"/>
  <c r="U166" i="1"/>
  <c r="AO166" i="1" s="1"/>
  <c r="U226" i="1"/>
  <c r="AO226" i="1" s="1"/>
  <c r="U121" i="1"/>
  <c r="AO121" i="1" s="1"/>
  <c r="AQ121" i="1" s="1"/>
  <c r="U208" i="1"/>
  <c r="AO208" i="1" s="1"/>
  <c r="U201" i="1"/>
  <c r="AO201" i="1" s="1"/>
  <c r="U104" i="1"/>
  <c r="AO104" i="1" s="1"/>
  <c r="U59" i="1"/>
  <c r="AO59" i="1" s="1"/>
  <c r="U84" i="1"/>
  <c r="AO84" i="1" s="1"/>
  <c r="U248" i="1"/>
  <c r="AO248" i="1" s="1"/>
  <c r="U187" i="1"/>
  <c r="AO187" i="1" s="1"/>
  <c r="U63" i="1"/>
  <c r="AO63" i="1" s="1"/>
  <c r="AQ63" i="1" s="1"/>
  <c r="U23" i="1"/>
  <c r="AO23" i="1" s="1"/>
  <c r="AQ23" i="1" s="1"/>
  <c r="U76" i="1"/>
  <c r="AO76" i="1" s="1"/>
  <c r="U224" i="1"/>
  <c r="AO224" i="1" s="1"/>
  <c r="U154" i="1"/>
  <c r="AO154" i="1" s="1"/>
  <c r="U75" i="1"/>
  <c r="AO75" i="1" s="1"/>
  <c r="U27" i="1"/>
  <c r="AO27" i="1" s="1"/>
  <c r="U178" i="1"/>
  <c r="AO178" i="1" s="1"/>
  <c r="U211" i="1"/>
  <c r="AO211" i="1" s="1"/>
  <c r="U77" i="1"/>
  <c r="AO77" i="1" s="1"/>
  <c r="U125" i="1"/>
  <c r="AO125" i="1" s="1"/>
  <c r="U94" i="1"/>
  <c r="AO94" i="1" s="1"/>
  <c r="AQ94" i="1" s="1"/>
  <c r="AU94" i="1" s="1"/>
  <c r="U112" i="1"/>
  <c r="AO112" i="1" s="1"/>
  <c r="AQ112" i="1" s="1"/>
  <c r="U222" i="1"/>
  <c r="AO222" i="1" s="1"/>
  <c r="U15" i="1"/>
  <c r="AO15" i="1" s="1"/>
  <c r="AQ15" i="1" s="1"/>
  <c r="U45" i="1"/>
  <c r="AO45" i="1" s="1"/>
  <c r="U176" i="1"/>
  <c r="AO176" i="1" s="1"/>
  <c r="U189" i="1"/>
  <c r="AO189" i="1" s="1"/>
  <c r="AQ189" i="1" s="1"/>
  <c r="AU189" i="1" s="1"/>
  <c r="U206" i="1"/>
  <c r="AO206" i="1" s="1"/>
  <c r="U123" i="1"/>
  <c r="AO123" i="1" s="1"/>
  <c r="U14" i="1"/>
  <c r="AO14" i="1" s="1"/>
  <c r="AQ14" i="1" s="1"/>
  <c r="U48" i="1"/>
  <c r="AO48" i="1" s="1"/>
  <c r="U103" i="1"/>
  <c r="AO103" i="1" s="1"/>
  <c r="U62" i="1"/>
  <c r="AO62" i="1" s="1"/>
  <c r="U88" i="1"/>
  <c r="AO88" i="1" s="1"/>
  <c r="AQ88" i="1" s="1"/>
  <c r="U40" i="1"/>
  <c r="AO40" i="1" s="1"/>
  <c r="U190" i="1"/>
  <c r="AO190" i="1" s="1"/>
  <c r="U157" i="1"/>
  <c r="AO157" i="1" s="1"/>
  <c r="U243" i="1"/>
  <c r="AO243" i="1" s="1"/>
  <c r="U182" i="1"/>
  <c r="AO182" i="1" s="1"/>
  <c r="AQ182" i="1" s="1"/>
  <c r="U135" i="1"/>
  <c r="AO135" i="1" s="1"/>
  <c r="U253" i="1"/>
  <c r="AO253" i="1" s="1"/>
  <c r="U105" i="1"/>
  <c r="AO105" i="1" s="1"/>
  <c r="U41" i="1"/>
  <c r="AO41" i="1" s="1"/>
  <c r="U141" i="1"/>
  <c r="AO141" i="1" s="1"/>
  <c r="U120" i="1"/>
  <c r="AO120" i="1" s="1"/>
  <c r="U162" i="1"/>
  <c r="AO162" i="1" s="1"/>
  <c r="U12" i="1"/>
  <c r="U134" i="1"/>
  <c r="AO134" i="1" s="1"/>
  <c r="AQ134" i="1" s="1"/>
  <c r="AU134" i="1" s="1"/>
  <c r="U32" i="1"/>
  <c r="AO32" i="1" s="1"/>
  <c r="U140" i="1"/>
  <c r="AO140" i="1" s="1"/>
  <c r="U240" i="1"/>
  <c r="AO240" i="1" s="1"/>
  <c r="U231" i="1"/>
  <c r="AO231" i="1" s="1"/>
  <c r="U158" i="1"/>
  <c r="AO158" i="1" s="1"/>
  <c r="U85" i="1"/>
  <c r="AO85" i="1" s="1"/>
  <c r="U30" i="1"/>
  <c r="AO30" i="1" s="1"/>
  <c r="U101" i="1"/>
  <c r="AO101" i="1" s="1"/>
  <c r="U160" i="1"/>
  <c r="AO160" i="1" s="1"/>
  <c r="U116" i="1"/>
  <c r="AO116" i="1" s="1"/>
  <c r="U58" i="1"/>
  <c r="AO58" i="1" s="1"/>
  <c r="U252" i="1"/>
  <c r="AO252" i="1" s="1"/>
  <c r="U244" i="1"/>
  <c r="AO244" i="1" s="1"/>
  <c r="U181" i="1"/>
  <c r="AO181" i="1" s="1"/>
  <c r="U133" i="1"/>
  <c r="AO133" i="1" s="1"/>
  <c r="U43" i="1"/>
  <c r="AO43" i="1" s="1"/>
  <c r="U188" i="1"/>
  <c r="AO188" i="1" s="1"/>
  <c r="U250" i="1"/>
  <c r="AO250" i="1" s="1"/>
  <c r="U124" i="1"/>
  <c r="AO124" i="1" s="1"/>
  <c r="U215" i="1"/>
  <c r="AO215" i="1" s="1"/>
  <c r="AQ215" i="1" s="1"/>
  <c r="AU215" i="1" s="1"/>
  <c r="U35" i="1"/>
  <c r="AO35" i="1" s="1"/>
  <c r="U147" i="1"/>
  <c r="AO147" i="1" s="1"/>
  <c r="U191" i="1"/>
  <c r="AO191" i="1" s="1"/>
  <c r="U36" i="1"/>
  <c r="AO36" i="1" s="1"/>
  <c r="U131" i="1"/>
  <c r="AO131" i="1" s="1"/>
  <c r="U16" i="1"/>
  <c r="AO16" i="1" s="1"/>
  <c r="U151" i="1"/>
  <c r="AO151" i="1" s="1"/>
  <c r="U24" i="1"/>
  <c r="AO24" i="1" s="1"/>
  <c r="U50" i="1"/>
  <c r="AO50" i="1" s="1"/>
  <c r="U86" i="1"/>
  <c r="AO86" i="1" s="1"/>
  <c r="U91" i="1"/>
  <c r="AO91" i="1" s="1"/>
  <c r="U99" i="1"/>
  <c r="AO99" i="1" s="1"/>
  <c r="U172" i="1"/>
  <c r="AO172" i="1" s="1"/>
  <c r="AQ172" i="1" s="1"/>
  <c r="U251" i="1"/>
  <c r="AO251" i="1" s="1"/>
  <c r="U209" i="1"/>
  <c r="AO209" i="1" s="1"/>
  <c r="U34" i="1"/>
  <c r="AO34" i="1" s="1"/>
  <c r="U175" i="1"/>
  <c r="AO175" i="1" s="1"/>
  <c r="U66" i="1"/>
  <c r="AO66" i="1" s="1"/>
  <c r="U18" i="1"/>
  <c r="AO18" i="1" s="1"/>
  <c r="U113" i="1"/>
  <c r="AO113" i="1" s="1"/>
  <c r="U195" i="1"/>
  <c r="AO195" i="1" s="1"/>
  <c r="AQ195" i="1" s="1"/>
  <c r="AU195" i="1" s="1"/>
  <c r="U33" i="1"/>
  <c r="AO33" i="1" s="1"/>
  <c r="U169" i="1"/>
  <c r="AO169" i="1" s="1"/>
  <c r="U227" i="1"/>
  <c r="AO227" i="1" s="1"/>
  <c r="U238" i="1"/>
  <c r="AO238" i="1" s="1"/>
  <c r="U202" i="1"/>
  <c r="AO202" i="1" s="1"/>
  <c r="U54" i="1"/>
  <c r="AO54" i="1" s="1"/>
  <c r="U107" i="1"/>
  <c r="AO107" i="1" s="1"/>
  <c r="U249" i="1"/>
  <c r="AO249" i="1" s="1"/>
  <c r="AQ249" i="1" s="1"/>
  <c r="U180" i="1"/>
  <c r="AO180" i="1" s="1"/>
  <c r="U100" i="1"/>
  <c r="AO100" i="1" s="1"/>
  <c r="U22" i="1"/>
  <c r="AO22" i="1" s="1"/>
  <c r="U80" i="1"/>
  <c r="AO80" i="1" s="1"/>
  <c r="U216" i="1"/>
  <c r="AO216" i="1" s="1"/>
  <c r="U177" i="1"/>
  <c r="AO177" i="1" s="1"/>
  <c r="U109" i="1"/>
  <c r="AO109" i="1" s="1"/>
  <c r="AQ109" i="1" s="1"/>
  <c r="AU109" i="1" s="1"/>
  <c r="U56" i="1"/>
  <c r="AO56" i="1" s="1"/>
  <c r="AQ56" i="1" s="1"/>
  <c r="U184" i="1"/>
  <c r="AO184" i="1" s="1"/>
  <c r="U52" i="1"/>
  <c r="AO52" i="1" s="1"/>
  <c r="U72" i="1"/>
  <c r="AO72" i="1" s="1"/>
  <c r="U193" i="1"/>
  <c r="AO193" i="1" s="1"/>
  <c r="U13" i="1"/>
  <c r="AO13" i="1" s="1"/>
  <c r="U186" i="1"/>
  <c r="AO186" i="1" s="1"/>
  <c r="U192" i="1"/>
  <c r="AO192" i="1" s="1"/>
  <c r="U139" i="1"/>
  <c r="AO139" i="1" s="1"/>
  <c r="AQ139" i="1" s="1"/>
  <c r="AU139" i="1" s="1"/>
  <c r="U11" i="1"/>
  <c r="AO11" i="1" s="1"/>
  <c r="U142" i="1"/>
  <c r="AO142" i="1" s="1"/>
  <c r="U67" i="1"/>
  <c r="AO67" i="1" s="1"/>
  <c r="U230" i="1"/>
  <c r="AO230" i="1" s="1"/>
  <c r="U207" i="1"/>
  <c r="AO207" i="1" s="1"/>
  <c r="U108" i="1"/>
  <c r="AO108" i="1" s="1"/>
  <c r="U205" i="1"/>
  <c r="AO205" i="1" s="1"/>
  <c r="U115" i="1"/>
  <c r="AO115" i="1" s="1"/>
  <c r="U118" i="1"/>
  <c r="AO118" i="1" s="1"/>
  <c r="AQ118" i="1" s="1"/>
  <c r="U235" i="1"/>
  <c r="AO235" i="1" s="1"/>
  <c r="U69" i="1"/>
  <c r="AO69" i="1" s="1"/>
  <c r="U111" i="1"/>
  <c r="AO111" i="1" s="1"/>
  <c r="U81" i="1"/>
  <c r="AO81" i="1" s="1"/>
  <c r="U173" i="1"/>
  <c r="AO173" i="1" s="1"/>
  <c r="U95" i="1"/>
  <c r="AO95" i="1" s="1"/>
  <c r="U150" i="1"/>
  <c r="AO150" i="1" s="1"/>
  <c r="EG8" i="6"/>
  <c r="BD13" i="1"/>
  <c r="DS11" i="6"/>
  <c r="DS12" i="6"/>
  <c r="DS10" i="6"/>
  <c r="EF11" i="6"/>
  <c r="EF12" i="6"/>
  <c r="EF10" i="6"/>
  <c r="DV12" i="6"/>
  <c r="DV10" i="6"/>
  <c r="DV11" i="6"/>
  <c r="BD10" i="1"/>
  <c r="DR10" i="6"/>
  <c r="DR11" i="6"/>
  <c r="DR12" i="6"/>
  <c r="BD9" i="1"/>
  <c r="DQ12" i="6"/>
  <c r="BD5" i="1"/>
  <c r="EA12" i="6"/>
  <c r="BD11" i="1"/>
  <c r="DQ39" i="6"/>
  <c r="BD20" i="1"/>
  <c r="DR39" i="6"/>
  <c r="BD21" i="1"/>
  <c r="BD16" i="1"/>
  <c r="DY39" i="6"/>
  <c r="BD28" i="1"/>
  <c r="BD38" i="1"/>
  <c r="DW39" i="6"/>
  <c r="BD26" i="1"/>
  <c r="BD37" i="1"/>
  <c r="B36" i="31"/>
  <c r="ED39" i="6"/>
  <c r="EE39" i="6"/>
  <c r="DW21" i="6"/>
  <c r="DW20" i="6"/>
  <c r="DW35" i="6"/>
  <c r="DW22" i="6"/>
  <c r="DW34" i="6"/>
  <c r="DW27" i="6"/>
  <c r="DW38" i="6"/>
  <c r="DW36" i="6"/>
  <c r="DW37" i="6"/>
  <c r="DW32" i="6"/>
  <c r="DW18" i="6"/>
  <c r="DW23" i="6"/>
  <c r="DW33" i="6"/>
  <c r="DW29" i="6"/>
  <c r="DW26" i="6"/>
  <c r="DW30" i="6"/>
  <c r="DW31" i="6"/>
  <c r="DW24" i="6"/>
  <c r="DW25" i="6"/>
  <c r="DW28" i="6"/>
  <c r="DW19" i="6"/>
  <c r="EI31" i="6"/>
  <c r="EI39" i="6"/>
  <c r="EI19" i="6"/>
  <c r="EI29" i="6"/>
  <c r="EI21" i="6"/>
  <c r="EI33" i="6"/>
  <c r="EI25" i="6"/>
  <c r="EI22" i="6"/>
  <c r="EI30" i="6"/>
  <c r="EI32" i="6"/>
  <c r="EI18" i="6"/>
  <c r="EI35" i="6"/>
  <c r="EI28" i="6"/>
  <c r="EI36" i="6"/>
  <c r="EI26" i="6"/>
  <c r="EI34" i="6"/>
  <c r="EI20" i="6"/>
  <c r="EI23" i="6"/>
  <c r="EI27" i="6"/>
  <c r="EI24" i="6"/>
  <c r="EI37" i="6"/>
  <c r="EI38" i="6"/>
  <c r="DY32" i="6"/>
  <c r="DY34" i="6"/>
  <c r="DY38" i="6"/>
  <c r="DY20" i="6"/>
  <c r="DY23" i="6"/>
  <c r="DY24" i="6"/>
  <c r="DY31" i="6"/>
  <c r="DY21" i="6"/>
  <c r="DY27" i="6"/>
  <c r="DY33" i="6"/>
  <c r="DY26" i="6"/>
  <c r="DY19" i="6"/>
  <c r="DY25" i="6"/>
  <c r="DY22" i="6"/>
  <c r="DY30" i="6"/>
  <c r="DY37" i="6"/>
  <c r="DY18" i="6"/>
  <c r="DY35" i="6"/>
  <c r="DY28" i="6"/>
  <c r="DY29" i="6"/>
  <c r="DY36" i="6"/>
  <c r="DR18" i="6"/>
  <c r="DR19" i="6"/>
  <c r="DR36" i="6"/>
  <c r="DR38" i="6"/>
  <c r="DR30" i="6"/>
  <c r="DR37" i="6"/>
  <c r="DR28" i="6"/>
  <c r="DR22" i="6"/>
  <c r="DR31" i="6"/>
  <c r="DR32" i="6"/>
  <c r="DR29" i="6"/>
  <c r="DR21" i="6"/>
  <c r="DR23" i="6"/>
  <c r="DR26" i="6"/>
  <c r="DR33" i="6"/>
  <c r="DR20" i="6"/>
  <c r="DR24" i="6"/>
  <c r="DR27" i="6"/>
  <c r="DR34" i="6"/>
  <c r="DR35" i="6"/>
  <c r="DR25" i="6"/>
  <c r="DQ31" i="6"/>
  <c r="DQ28" i="6"/>
  <c r="DQ38" i="6"/>
  <c r="DQ27" i="6"/>
  <c r="DQ33" i="6"/>
  <c r="DQ30" i="6"/>
  <c r="DQ20" i="6"/>
  <c r="DQ23" i="6"/>
  <c r="DQ37" i="6"/>
  <c r="DQ18" i="6"/>
  <c r="DQ34" i="6"/>
  <c r="DQ21" i="6"/>
  <c r="DQ26" i="6"/>
  <c r="DQ22" i="6"/>
  <c r="DQ32" i="6"/>
  <c r="DQ19" i="6"/>
  <c r="DQ35" i="6"/>
  <c r="DQ29" i="6"/>
  <c r="DQ36" i="6"/>
  <c r="DQ25" i="6"/>
  <c r="DQ24" i="6"/>
  <c r="EI17" i="6"/>
  <c r="EI16" i="6"/>
  <c r="EI15" i="6"/>
  <c r="EA13" i="6"/>
  <c r="EA11" i="6"/>
  <c r="EA10" i="6"/>
  <c r="EA9" i="6"/>
  <c r="EA7" i="6"/>
  <c r="EA14" i="6"/>
  <c r="EA8" i="6"/>
  <c r="DN11" i="6"/>
  <c r="DN14" i="6"/>
  <c r="DN13" i="6"/>
  <c r="DN10" i="6"/>
  <c r="DN9" i="6"/>
  <c r="DN12" i="6"/>
  <c r="DW13" i="6"/>
  <c r="DW7" i="6"/>
  <c r="DW9" i="6"/>
  <c r="DW12" i="6"/>
  <c r="DW10" i="6"/>
  <c r="DW14" i="6"/>
  <c r="DW8" i="6"/>
  <c r="DW11" i="6"/>
  <c r="B58" i="31"/>
  <c r="B43" i="31" s="1"/>
  <c r="AK8" i="1"/>
  <c r="AK12" i="1"/>
  <c r="U7" i="1"/>
  <c r="U5" i="1"/>
  <c r="AO5" i="1" s="1"/>
  <c r="U9" i="1"/>
  <c r="AO9" i="1" s="1"/>
  <c r="U10" i="1"/>
  <c r="AO10" i="1" s="1"/>
  <c r="U8" i="1"/>
  <c r="U6" i="1"/>
  <c r="AO6" i="1" s="1"/>
  <c r="V9" i="1"/>
  <c r="V10" i="1"/>
  <c r="V8" i="1"/>
  <c r="V6" i="1"/>
  <c r="V7" i="1"/>
  <c r="V5" i="1"/>
  <c r="J4" i="1"/>
  <c r="EB10" i="6" l="1"/>
  <c r="EB11" i="6"/>
  <c r="DX9" i="6"/>
  <c r="EB9" i="6"/>
  <c r="AO7" i="1"/>
  <c r="DD91" i="6"/>
  <c r="IW91" i="6" s="1"/>
  <c r="FM15" i="6"/>
  <c r="FN15" i="6" s="1"/>
  <c r="FM17" i="6"/>
  <c r="FN17" i="6" s="1"/>
  <c r="CU33" i="6"/>
  <c r="B75" i="31"/>
  <c r="B42" i="31" s="1"/>
  <c r="CW31" i="6"/>
  <c r="DA27" i="6"/>
  <c r="EK48" i="6"/>
  <c r="EQ48" i="6"/>
  <c r="BD15" i="1"/>
  <c r="DY16" i="6"/>
  <c r="EJ16" i="6" s="1"/>
  <c r="Y22" i="35"/>
  <c r="BD7" i="1"/>
  <c r="Y19" i="35"/>
  <c r="DV13" i="6"/>
  <c r="DR9" i="6"/>
  <c r="EH7" i="6"/>
  <c r="DQ8" i="6"/>
  <c r="EH8" i="6"/>
  <c r="AQ230" i="1"/>
  <c r="AS230" i="1" s="1"/>
  <c r="AQ240" i="1"/>
  <c r="AS240" i="1" s="1"/>
  <c r="AQ169" i="1"/>
  <c r="AU169" i="1" s="1"/>
  <c r="AQ51" i="1"/>
  <c r="AS51" i="1" s="1"/>
  <c r="AQ150" i="1"/>
  <c r="AU150" i="1" s="1"/>
  <c r="AQ213" i="1"/>
  <c r="AU213" i="1" s="1"/>
  <c r="AQ136" i="1"/>
  <c r="AU136" i="1" s="1"/>
  <c r="AQ133" i="1"/>
  <c r="AS133" i="1" s="1"/>
  <c r="AQ200" i="1"/>
  <c r="AU200" i="1" s="1"/>
  <c r="AQ193" i="1"/>
  <c r="AU193" i="1" s="1"/>
  <c r="AQ85" i="1"/>
  <c r="AU85" i="1" s="1"/>
  <c r="AQ76" i="1"/>
  <c r="AU76" i="1" s="1"/>
  <c r="AQ166" i="1"/>
  <c r="AU166" i="1" s="1"/>
  <c r="AQ233" i="1"/>
  <c r="AU233" i="1" s="1"/>
  <c r="AQ44" i="1"/>
  <c r="AU44" i="1" s="1"/>
  <c r="AQ212" i="1"/>
  <c r="AU212" i="1" s="1"/>
  <c r="AQ243" i="1"/>
  <c r="AU243" i="1" s="1"/>
  <c r="AQ199" i="1"/>
  <c r="AS199" i="1" s="1"/>
  <c r="AQ148" i="1"/>
  <c r="AU148" i="1" s="1"/>
  <c r="AQ154" i="1"/>
  <c r="AU154" i="1" s="1"/>
  <c r="AQ228" i="1"/>
  <c r="AU228" i="1" s="1"/>
  <c r="AQ207" i="1"/>
  <c r="AU207" i="1" s="1"/>
  <c r="AQ206" i="1"/>
  <c r="AU206" i="1" s="1"/>
  <c r="AQ145" i="1"/>
  <c r="AU145" i="1" s="1"/>
  <c r="AQ198" i="1"/>
  <c r="AU198" i="1" s="1"/>
  <c r="AQ115" i="1"/>
  <c r="AS115" i="1" s="1"/>
  <c r="AQ142" i="1"/>
  <c r="AS142" i="1" s="1"/>
  <c r="AQ131" i="1"/>
  <c r="AS131" i="1" s="1"/>
  <c r="AQ77" i="1"/>
  <c r="AS77" i="1" s="1"/>
  <c r="AQ156" i="1"/>
  <c r="AU156" i="1" s="1"/>
  <c r="AQ153" i="1"/>
  <c r="AU153" i="1" s="1"/>
  <c r="AQ119" i="1"/>
  <c r="AU119" i="1" s="1"/>
  <c r="AQ71" i="1"/>
  <c r="AU71" i="1" s="1"/>
  <c r="AQ188" i="1"/>
  <c r="AU188" i="1" s="1"/>
  <c r="AQ164" i="1"/>
  <c r="AU164" i="1" s="1"/>
  <c r="AQ147" i="1"/>
  <c r="AU147" i="1" s="1"/>
  <c r="AQ231" i="1"/>
  <c r="AU231" i="1" s="1"/>
  <c r="AQ201" i="1"/>
  <c r="AU201" i="1" s="1"/>
  <c r="AQ49" i="1"/>
  <c r="AU49" i="1" s="1"/>
  <c r="Y15" i="35"/>
  <c r="AR25" i="1"/>
  <c r="EF9" i="6"/>
  <c r="AQ192" i="1"/>
  <c r="AU192" i="1" s="1"/>
  <c r="AQ205" i="1"/>
  <c r="AU205" i="1" s="1"/>
  <c r="AQ219" i="1"/>
  <c r="AU219" i="1" s="1"/>
  <c r="AQ236" i="1"/>
  <c r="AU236" i="1" s="1"/>
  <c r="AQ19" i="1"/>
  <c r="AU19" i="1" s="1"/>
  <c r="AQ247" i="1"/>
  <c r="AU247" i="1" s="1"/>
  <c r="AQ30" i="1"/>
  <c r="AU30" i="1" s="1"/>
  <c r="Z37" i="35" s="1"/>
  <c r="AQ67" i="1"/>
  <c r="AU67" i="1" s="1"/>
  <c r="AQ42" i="1"/>
  <c r="AU42" i="1" s="1"/>
  <c r="AQ165" i="1"/>
  <c r="AU165" i="1" s="1"/>
  <c r="AQ224" i="1"/>
  <c r="AU224" i="1" s="1"/>
  <c r="AQ141" i="1"/>
  <c r="AU141" i="1" s="1"/>
  <c r="AQ27" i="1"/>
  <c r="AU27" i="1" s="1"/>
  <c r="Z34" i="35" s="1"/>
  <c r="AQ223" i="1"/>
  <c r="AS223" i="1" s="1"/>
  <c r="AQ58" i="1"/>
  <c r="AU58" i="1" s="1"/>
  <c r="AQ125" i="1"/>
  <c r="AU125" i="1" s="1"/>
  <c r="AQ54" i="1"/>
  <c r="AU54" i="1" s="1"/>
  <c r="AQ24" i="1"/>
  <c r="AS24" i="1" s="1"/>
  <c r="AQ36" i="1"/>
  <c r="AU36" i="1" s="1"/>
  <c r="AQ241" i="1"/>
  <c r="AU241" i="1" s="1"/>
  <c r="AQ146" i="1"/>
  <c r="AU146" i="1" s="1"/>
  <c r="AQ80" i="1"/>
  <c r="AU80" i="1" s="1"/>
  <c r="AQ160" i="1"/>
  <c r="AU160" i="1" s="1"/>
  <c r="AQ158" i="1"/>
  <c r="AS158" i="1" s="1"/>
  <c r="AQ253" i="1"/>
  <c r="AU253" i="1" s="1"/>
  <c r="AQ123" i="1"/>
  <c r="AU123" i="1" s="1"/>
  <c r="AQ45" i="1"/>
  <c r="AU45" i="1" s="1"/>
  <c r="AQ178" i="1"/>
  <c r="AS178" i="1" s="1"/>
  <c r="AQ187" i="1"/>
  <c r="AU187" i="1" s="1"/>
  <c r="AQ39" i="1"/>
  <c r="AU39" i="1" s="1"/>
  <c r="Z46" i="35" s="1"/>
  <c r="AQ245" i="1"/>
  <c r="AU245" i="1" s="1"/>
  <c r="AQ194" i="1"/>
  <c r="AS194" i="1" s="1"/>
  <c r="AQ66" i="1"/>
  <c r="AS66" i="1" s="1"/>
  <c r="AQ72" i="1"/>
  <c r="AS72" i="1" s="1"/>
  <c r="AQ61" i="1"/>
  <c r="AU61" i="1" s="1"/>
  <c r="AQ176" i="1"/>
  <c r="AS176" i="1" s="1"/>
  <c r="AQ251" i="1"/>
  <c r="AU251" i="1" s="1"/>
  <c r="AQ216" i="1"/>
  <c r="AU216" i="1" s="1"/>
  <c r="AQ180" i="1"/>
  <c r="AU180" i="1" s="1"/>
  <c r="AQ86" i="1"/>
  <c r="AS86" i="1" s="1"/>
  <c r="AQ250" i="1"/>
  <c r="AU250" i="1" s="1"/>
  <c r="AQ116" i="1"/>
  <c r="AU116" i="1" s="1"/>
  <c r="AQ129" i="1"/>
  <c r="AU129" i="1" s="1"/>
  <c r="AQ92" i="1"/>
  <c r="AU92" i="1" s="1"/>
  <c r="AQ171" i="1"/>
  <c r="AU171" i="1" s="1"/>
  <c r="AQ53" i="1"/>
  <c r="AU53" i="1" s="1"/>
  <c r="AQ214" i="1"/>
  <c r="AU214" i="1" s="1"/>
  <c r="AQ122" i="1"/>
  <c r="AU122" i="1" s="1"/>
  <c r="AQ234" i="1"/>
  <c r="AU234" i="1" s="1"/>
  <c r="AQ25" i="1"/>
  <c r="AU25" i="1" s="1"/>
  <c r="Z32" i="35" s="1"/>
  <c r="AQ229" i="1"/>
  <c r="AU229" i="1" s="1"/>
  <c r="AQ78" i="1"/>
  <c r="AS78" i="1" s="1"/>
  <c r="AQ97" i="1"/>
  <c r="AS97" i="1" s="1"/>
  <c r="AQ218" i="1"/>
  <c r="AS218" i="1" s="1"/>
  <c r="AQ173" i="1"/>
  <c r="AU173" i="1" s="1"/>
  <c r="AQ108" i="1"/>
  <c r="AU108" i="1" s="1"/>
  <c r="AQ41" i="1"/>
  <c r="AU41" i="1" s="1"/>
  <c r="AQ40" i="1"/>
  <c r="AU40" i="1" s="1"/>
  <c r="AQ111" i="1"/>
  <c r="AS111" i="1" s="1"/>
  <c r="AQ140" i="1"/>
  <c r="AS140" i="1" s="1"/>
  <c r="AQ128" i="1"/>
  <c r="AS128" i="1" s="1"/>
  <c r="AQ185" i="1"/>
  <c r="AU185" i="1" s="1"/>
  <c r="AQ114" i="1"/>
  <c r="AU114" i="1" s="1"/>
  <c r="AQ238" i="1"/>
  <c r="AS238" i="1" s="1"/>
  <c r="AQ167" i="1"/>
  <c r="AU167" i="1" s="1"/>
  <c r="AQ50" i="1"/>
  <c r="AU50" i="1" s="1"/>
  <c r="AQ31" i="1"/>
  <c r="AU31" i="1" s="1"/>
  <c r="Z38" i="35" s="1"/>
  <c r="AQ81" i="1"/>
  <c r="AS81" i="1" s="1"/>
  <c r="AQ11" i="1"/>
  <c r="AS11" i="1" s="1"/>
  <c r="AQ184" i="1"/>
  <c r="AU184" i="1" s="1"/>
  <c r="AQ181" i="1"/>
  <c r="AU181" i="1" s="1"/>
  <c r="AQ59" i="1"/>
  <c r="AU59" i="1" s="1"/>
  <c r="AQ239" i="1"/>
  <c r="AU239" i="1" s="1"/>
  <c r="AQ64" i="1"/>
  <c r="AU64" i="1" s="1"/>
  <c r="AQ190" i="1"/>
  <c r="AU190" i="1" s="1"/>
  <c r="AQ43" i="1"/>
  <c r="AU43" i="1" s="1"/>
  <c r="AQ163" i="1"/>
  <c r="AU163" i="1" s="1"/>
  <c r="AQ55" i="1"/>
  <c r="AU55" i="1" s="1"/>
  <c r="AQ104" i="1"/>
  <c r="AU104" i="1" s="1"/>
  <c r="AQ252" i="1"/>
  <c r="AU252" i="1" s="1"/>
  <c r="AQ226" i="1"/>
  <c r="AU226" i="1" s="1"/>
  <c r="AQ227" i="1"/>
  <c r="AU227" i="1" s="1"/>
  <c r="AQ237" i="1"/>
  <c r="AU237" i="1" s="1"/>
  <c r="AR16" i="1"/>
  <c r="AQ35" i="1"/>
  <c r="AU35" i="1" s="1"/>
  <c r="AQ170" i="1"/>
  <c r="AU170" i="1" s="1"/>
  <c r="AR28" i="1"/>
  <c r="AQ46" i="1"/>
  <c r="AU46" i="1" s="1"/>
  <c r="AQ135" i="1"/>
  <c r="AS135" i="1" s="1"/>
  <c r="AQ103" i="1"/>
  <c r="AU103" i="1" s="1"/>
  <c r="AQ168" i="1"/>
  <c r="AU168" i="1" s="1"/>
  <c r="AQ69" i="1"/>
  <c r="AU69" i="1" s="1"/>
  <c r="AQ220" i="1"/>
  <c r="AU220" i="1" s="1"/>
  <c r="AQ62" i="1"/>
  <c r="AS62" i="1" s="1"/>
  <c r="AQ244" i="1"/>
  <c r="AU244" i="1" s="1"/>
  <c r="AQ175" i="1"/>
  <c r="AU175" i="1" s="1"/>
  <c r="AQ197" i="1"/>
  <c r="AU197" i="1" s="1"/>
  <c r="AQ137" i="1"/>
  <c r="AU137" i="1" s="1"/>
  <c r="AR11" i="1"/>
  <c r="AQ235" i="1"/>
  <c r="AU235" i="1" s="1"/>
  <c r="AQ186" i="1"/>
  <c r="AU186" i="1" s="1"/>
  <c r="AQ52" i="1"/>
  <c r="AU52" i="1" s="1"/>
  <c r="AQ151" i="1"/>
  <c r="AU151" i="1" s="1"/>
  <c r="AQ48" i="1"/>
  <c r="AS48" i="1" s="1"/>
  <c r="AQ75" i="1"/>
  <c r="AU75" i="1" s="1"/>
  <c r="AQ84" i="1"/>
  <c r="AU84" i="1" s="1"/>
  <c r="AQ57" i="1"/>
  <c r="AU57" i="1" s="1"/>
  <c r="AQ17" i="1"/>
  <c r="AU17" i="1" s="1"/>
  <c r="Z24" i="35" s="1"/>
  <c r="AQ90" i="1"/>
  <c r="AU90" i="1" s="1"/>
  <c r="AQ232" i="1"/>
  <c r="AU232" i="1" s="1"/>
  <c r="AQ70" i="1"/>
  <c r="AU70" i="1" s="1"/>
  <c r="AQ96" i="1"/>
  <c r="AU96" i="1" s="1"/>
  <c r="AQ204" i="1"/>
  <c r="AU204" i="1" s="1"/>
  <c r="AQ89" i="1"/>
  <c r="AU89" i="1" s="1"/>
  <c r="AQ117" i="1"/>
  <c r="AU117" i="1" s="1"/>
  <c r="AQ73" i="1"/>
  <c r="AU73" i="1" s="1"/>
  <c r="AQ32" i="1"/>
  <c r="AU32" i="1" s="1"/>
  <c r="Z39" i="35" s="1"/>
  <c r="AQ174" i="1"/>
  <c r="AU174" i="1" s="1"/>
  <c r="AQ34" i="1"/>
  <c r="AU34" i="1" s="1"/>
  <c r="AQ248" i="1"/>
  <c r="AU248" i="1" s="1"/>
  <c r="AQ225" i="1"/>
  <c r="AU225" i="1" s="1"/>
  <c r="AQ100" i="1"/>
  <c r="AU100" i="1" s="1"/>
  <c r="AQ209" i="1"/>
  <c r="AU209" i="1" s="1"/>
  <c r="AQ91" i="1"/>
  <c r="AU91" i="1" s="1"/>
  <c r="AQ124" i="1"/>
  <c r="AU124" i="1" s="1"/>
  <c r="AQ222" i="1"/>
  <c r="AU222" i="1" s="1"/>
  <c r="AQ208" i="1"/>
  <c r="AS208" i="1" s="1"/>
  <c r="AQ110" i="1"/>
  <c r="AU110" i="1" s="1"/>
  <c r="AQ98" i="1"/>
  <c r="AU98" i="1" s="1"/>
  <c r="AQ102" i="1"/>
  <c r="AU102" i="1" s="1"/>
  <c r="AQ210" i="1"/>
  <c r="AU210" i="1" s="1"/>
  <c r="AQ33" i="1"/>
  <c r="AU33" i="1" s="1"/>
  <c r="Z40" i="35" s="1"/>
  <c r="AQ179" i="1"/>
  <c r="AU179" i="1" s="1"/>
  <c r="AQ152" i="1"/>
  <c r="AU152" i="1" s="1"/>
  <c r="AQ159" i="1"/>
  <c r="AU159" i="1" s="1"/>
  <c r="AQ105" i="1"/>
  <c r="AS105" i="1" s="1"/>
  <c r="AQ99" i="1"/>
  <c r="AU99" i="1" s="1"/>
  <c r="AQ101" i="1"/>
  <c r="AS101" i="1" s="1"/>
  <c r="AQ132" i="1"/>
  <c r="AU132" i="1" s="1"/>
  <c r="AQ107" i="1"/>
  <c r="AU107" i="1" s="1"/>
  <c r="AQ221" i="1"/>
  <c r="AU221" i="1" s="1"/>
  <c r="AQ87" i="1"/>
  <c r="AU87" i="1" s="1"/>
  <c r="AQ83" i="1"/>
  <c r="AU83" i="1" s="1"/>
  <c r="AR20" i="1"/>
  <c r="AQ157" i="1"/>
  <c r="AU157" i="1" s="1"/>
  <c r="AQ161" i="1"/>
  <c r="AU161" i="1" s="1"/>
  <c r="AQ162" i="1"/>
  <c r="AU162" i="1" s="1"/>
  <c r="AQ22" i="1"/>
  <c r="AU22" i="1" s="1"/>
  <c r="AQ93" i="1"/>
  <c r="AU93" i="1" s="1"/>
  <c r="AQ217" i="1"/>
  <c r="AU217" i="1" s="1"/>
  <c r="AR21" i="1"/>
  <c r="AQ74" i="1"/>
  <c r="AS74" i="1" s="1"/>
  <c r="AQ95" i="1"/>
  <c r="AU95" i="1" s="1"/>
  <c r="AQ113" i="1"/>
  <c r="AS113" i="1" s="1"/>
  <c r="AQ246" i="1"/>
  <c r="AS246" i="1" s="1"/>
  <c r="AQ126" i="1"/>
  <c r="AS126" i="1" s="1"/>
  <c r="AQ242" i="1"/>
  <c r="AS242" i="1" s="1"/>
  <c r="AQ143" i="1"/>
  <c r="AU143" i="1" s="1"/>
  <c r="AQ144" i="1"/>
  <c r="AS144" i="1" s="1"/>
  <c r="AQ65" i="1"/>
  <c r="AS65" i="1" s="1"/>
  <c r="AQ127" i="1"/>
  <c r="AS127" i="1" s="1"/>
  <c r="AQ120" i="1"/>
  <c r="AU120" i="1" s="1"/>
  <c r="AQ191" i="1"/>
  <c r="AU191" i="1" s="1"/>
  <c r="AQ18" i="1"/>
  <c r="AU18" i="1" s="1"/>
  <c r="AQ29" i="1"/>
  <c r="AU29" i="1" s="1"/>
  <c r="AQ202" i="1"/>
  <c r="AS202" i="1" s="1"/>
  <c r="AQ211" i="1"/>
  <c r="AU211" i="1" s="1"/>
  <c r="AQ196" i="1"/>
  <c r="AU196" i="1" s="1"/>
  <c r="AQ177" i="1"/>
  <c r="AU177" i="1" s="1"/>
  <c r="AQ149" i="1"/>
  <c r="AU149" i="1" s="1"/>
  <c r="AR38" i="1"/>
  <c r="AR26" i="1"/>
  <c r="AR13" i="1"/>
  <c r="AR37" i="1"/>
  <c r="AR73" i="1"/>
  <c r="AQ38" i="1"/>
  <c r="AS38" i="1" s="1"/>
  <c r="AR185" i="1"/>
  <c r="AR126" i="1"/>
  <c r="AR96" i="1"/>
  <c r="AR134" i="1"/>
  <c r="AR45" i="1"/>
  <c r="AR47" i="1"/>
  <c r="AR167" i="1"/>
  <c r="AR71" i="1"/>
  <c r="AR123" i="1"/>
  <c r="AR242" i="1"/>
  <c r="AR192" i="1"/>
  <c r="AR17" i="1"/>
  <c r="AR143" i="1"/>
  <c r="AR80" i="1"/>
  <c r="AR144" i="1"/>
  <c r="AR15" i="1"/>
  <c r="AR65" i="1"/>
  <c r="AR224" i="1"/>
  <c r="AR228" i="1"/>
  <c r="AR201" i="1"/>
  <c r="AR44" i="1"/>
  <c r="AR165" i="1"/>
  <c r="AR79" i="1"/>
  <c r="AR166" i="1"/>
  <c r="AR84" i="1"/>
  <c r="AR146" i="1"/>
  <c r="AR127" i="1"/>
  <c r="AR128" i="1"/>
  <c r="AR68" i="1"/>
  <c r="AR120" i="1"/>
  <c r="AR39" i="1"/>
  <c r="AR238" i="1"/>
  <c r="AR191" i="1"/>
  <c r="AR206" i="1"/>
  <c r="AR109" i="1"/>
  <c r="AR18" i="1"/>
  <c r="AR145" i="1"/>
  <c r="AR247" i="1"/>
  <c r="AR199" i="1"/>
  <c r="AR117" i="1"/>
  <c r="AR29" i="1"/>
  <c r="AR76" i="1"/>
  <c r="AR30" i="1"/>
  <c r="AR245" i="1"/>
  <c r="AR58" i="1"/>
  <c r="AR178" i="1"/>
  <c r="AR231" i="1"/>
  <c r="AR202" i="1"/>
  <c r="AR158" i="1"/>
  <c r="AR130" i="1"/>
  <c r="AR211" i="1"/>
  <c r="AR253" i="1"/>
  <c r="AR215" i="1"/>
  <c r="AR196" i="1"/>
  <c r="AR177" i="1"/>
  <c r="AR140" i="1"/>
  <c r="AR187" i="1"/>
  <c r="AR149" i="1"/>
  <c r="AR160" i="1"/>
  <c r="AR33" i="1"/>
  <c r="AR142" i="1"/>
  <c r="AR179" i="1"/>
  <c r="AR51" i="1"/>
  <c r="AR152" i="1"/>
  <c r="AR159" i="1"/>
  <c r="AR105" i="1"/>
  <c r="AR141" i="1"/>
  <c r="AR50" i="1"/>
  <c r="AR184" i="1"/>
  <c r="AR182" i="1"/>
  <c r="AR22" i="1"/>
  <c r="AR133" i="1"/>
  <c r="AR99" i="1"/>
  <c r="AR101" i="1"/>
  <c r="AR194" i="1"/>
  <c r="AR189" i="1"/>
  <c r="AR132" i="1"/>
  <c r="AR107" i="1"/>
  <c r="AR217" i="1"/>
  <c r="AR93" i="1"/>
  <c r="AR221" i="1"/>
  <c r="AR87" i="1"/>
  <c r="AR212" i="1"/>
  <c r="AR83" i="1"/>
  <c r="AR181" i="1"/>
  <c r="AR157" i="1"/>
  <c r="AR161" i="1"/>
  <c r="AR162" i="1"/>
  <c r="AR200" i="1"/>
  <c r="AR137" i="1"/>
  <c r="AR169" i="1"/>
  <c r="AR175" i="1"/>
  <c r="AR240" i="1"/>
  <c r="AR78" i="1"/>
  <c r="AR60" i="1"/>
  <c r="AR27" i="1"/>
  <c r="AR19" i="1"/>
  <c r="AR197" i="1"/>
  <c r="AR81" i="1"/>
  <c r="AR64" i="1"/>
  <c r="AR31" i="1"/>
  <c r="AR42" i="1"/>
  <c r="AR223" i="1"/>
  <c r="AR153" i="1"/>
  <c r="AR23" i="1"/>
  <c r="AR136" i="1"/>
  <c r="AR77" i="1"/>
  <c r="AR239" i="1"/>
  <c r="AR229" i="1"/>
  <c r="AR36" i="1"/>
  <c r="AR97" i="1"/>
  <c r="AR59" i="1"/>
  <c r="AR236" i="1"/>
  <c r="AR67" i="1"/>
  <c r="AR24" i="1"/>
  <c r="AR241" i="1"/>
  <c r="AR205" i="1"/>
  <c r="AR190" i="1"/>
  <c r="AR43" i="1"/>
  <c r="AR207" i="1"/>
  <c r="AR163" i="1"/>
  <c r="AR219" i="1"/>
  <c r="AR186" i="1"/>
  <c r="AR174" i="1"/>
  <c r="AR151" i="1"/>
  <c r="AR14" i="1"/>
  <c r="AR48" i="1"/>
  <c r="AR233" i="1"/>
  <c r="AR55" i="1"/>
  <c r="AR104" i="1"/>
  <c r="AR252" i="1"/>
  <c r="AR218" i="1"/>
  <c r="AR232" i="1"/>
  <c r="AR226" i="1"/>
  <c r="AR227" i="1"/>
  <c r="AR49" i="1"/>
  <c r="AR237" i="1"/>
  <c r="AR35" i="1"/>
  <c r="AR88" i="1"/>
  <c r="AR90" i="1"/>
  <c r="AR170" i="1"/>
  <c r="AR75" i="1"/>
  <c r="AR52" i="1"/>
  <c r="AR243" i="1"/>
  <c r="AR46" i="1"/>
  <c r="AR57" i="1"/>
  <c r="AR111" i="1"/>
  <c r="AR154" i="1"/>
  <c r="AR121" i="1"/>
  <c r="AR198" i="1"/>
  <c r="AR147" i="1"/>
  <c r="AR135" i="1"/>
  <c r="AR103" i="1"/>
  <c r="AR32" i="1"/>
  <c r="AR235" i="1"/>
  <c r="AR168" i="1"/>
  <c r="AR118" i="1"/>
  <c r="AR106" i="1"/>
  <c r="AR246" i="1"/>
  <c r="AR69" i="1"/>
  <c r="AR112" i="1"/>
  <c r="AR41" i="1"/>
  <c r="AR220" i="1"/>
  <c r="AR113" i="1"/>
  <c r="AR119" i="1"/>
  <c r="AR89" i="1"/>
  <c r="AR62" i="1"/>
  <c r="AR244" i="1"/>
  <c r="AR63" i="1"/>
  <c r="AR95" i="1"/>
  <c r="AR70" i="1"/>
  <c r="AR85" i="1"/>
  <c r="AR204" i="1"/>
  <c r="AR148" i="1"/>
  <c r="AR249" i="1"/>
  <c r="AR250" i="1"/>
  <c r="AR82" i="1"/>
  <c r="AR53" i="1"/>
  <c r="AR102" i="1"/>
  <c r="AR74" i="1"/>
  <c r="AR203" i="1"/>
  <c r="AR131" i="1"/>
  <c r="AR193" i="1"/>
  <c r="AR100" i="1"/>
  <c r="AR208" i="1"/>
  <c r="AR66" i="1"/>
  <c r="AR86" i="1"/>
  <c r="AR188" i="1"/>
  <c r="AR40" i="1"/>
  <c r="AR114" i="1"/>
  <c r="AR72" i="1"/>
  <c r="AR139" i="1"/>
  <c r="AR110" i="1"/>
  <c r="AR56" i="1"/>
  <c r="AR61" i="1"/>
  <c r="AR183" i="1"/>
  <c r="AR108" i="1"/>
  <c r="AR225" i="1"/>
  <c r="AR248" i="1"/>
  <c r="AR138" i="1"/>
  <c r="AR34" i="1"/>
  <c r="AR125" i="1"/>
  <c r="AR150" i="1"/>
  <c r="AR164" i="1"/>
  <c r="AR176" i="1"/>
  <c r="AR173" i="1"/>
  <c r="AR222" i="1"/>
  <c r="AR195" i="1"/>
  <c r="AR216" i="1"/>
  <c r="AR156" i="1"/>
  <c r="AR116" i="1"/>
  <c r="AR251" i="1"/>
  <c r="AR155" i="1"/>
  <c r="AR209" i="1"/>
  <c r="AR171" i="1"/>
  <c r="AR172" i="1"/>
  <c r="AR54" i="1"/>
  <c r="AR213" i="1"/>
  <c r="AR210" i="1"/>
  <c r="AR122" i="1"/>
  <c r="AR91" i="1"/>
  <c r="AR94" i="1"/>
  <c r="AR230" i="1"/>
  <c r="AR180" i="1"/>
  <c r="AR129" i="1"/>
  <c r="AR98" i="1"/>
  <c r="AR214" i="1"/>
  <c r="AR234" i="1"/>
  <c r="AR124" i="1"/>
  <c r="AR92" i="1"/>
  <c r="AR115" i="1"/>
  <c r="AQ13" i="1"/>
  <c r="AU13" i="1" s="1"/>
  <c r="Z20" i="35" s="1"/>
  <c r="BD12" i="1"/>
  <c r="EF14" i="6"/>
  <c r="EF13" i="6"/>
  <c r="ED9" i="6"/>
  <c r="EE9" i="6"/>
  <c r="AQ37" i="1"/>
  <c r="AS37" i="1" s="1"/>
  <c r="DO11" i="6"/>
  <c r="BD8" i="1"/>
  <c r="FM39" i="6"/>
  <c r="FN39" i="6" s="1"/>
  <c r="EJ20" i="6"/>
  <c r="EJ38" i="6"/>
  <c r="EJ25" i="6"/>
  <c r="AQ26" i="1"/>
  <c r="AU26" i="1" s="1"/>
  <c r="Z33" i="35" s="1"/>
  <c r="AQ28" i="1"/>
  <c r="AS28" i="1" s="1"/>
  <c r="EJ23" i="6"/>
  <c r="FM26" i="6"/>
  <c r="FN26" i="6" s="1"/>
  <c r="EJ39" i="6"/>
  <c r="EJ29" i="6"/>
  <c r="AQ16" i="1"/>
  <c r="AU16" i="1" s="1"/>
  <c r="Z23" i="35" s="1"/>
  <c r="FM37" i="6"/>
  <c r="FN37" i="6" s="1"/>
  <c r="EJ28" i="6"/>
  <c r="FM20" i="6"/>
  <c r="FN20" i="6" s="1"/>
  <c r="FM19" i="6"/>
  <c r="FN19" i="6" s="1"/>
  <c r="EJ27" i="6"/>
  <c r="EJ26" i="6"/>
  <c r="FM23" i="6"/>
  <c r="FN23" i="6" s="1"/>
  <c r="FM28" i="6"/>
  <c r="FN28" i="6" s="1"/>
  <c r="EJ34" i="6"/>
  <c r="FM25" i="6"/>
  <c r="FN25" i="6" s="1"/>
  <c r="EJ18" i="6"/>
  <c r="EJ30" i="6"/>
  <c r="FM24" i="6"/>
  <c r="FN24" i="6" s="1"/>
  <c r="FM31" i="6"/>
  <c r="FN31" i="6" s="1"/>
  <c r="EJ33" i="6"/>
  <c r="FM27" i="6"/>
  <c r="FN27" i="6" s="1"/>
  <c r="EJ36" i="6"/>
  <c r="FM34" i="6"/>
  <c r="FN34" i="6" s="1"/>
  <c r="EJ24" i="6"/>
  <c r="EJ19" i="6"/>
  <c r="FM33" i="6"/>
  <c r="FN33" i="6" s="1"/>
  <c r="FM29" i="6"/>
  <c r="FN29" i="6" s="1"/>
  <c r="FM18" i="6"/>
  <c r="FM30" i="6"/>
  <c r="FN30" i="6" s="1"/>
  <c r="EJ31" i="6"/>
  <c r="EJ37" i="6"/>
  <c r="FM32" i="6"/>
  <c r="FN32" i="6" s="1"/>
  <c r="EJ35" i="6"/>
  <c r="EJ21" i="6"/>
  <c r="FM22" i="6"/>
  <c r="FN22" i="6" s="1"/>
  <c r="FM38" i="6"/>
  <c r="FN38" i="6" s="1"/>
  <c r="EJ22" i="6"/>
  <c r="FM21" i="6"/>
  <c r="FN21" i="6" s="1"/>
  <c r="EJ32" i="6"/>
  <c r="FM36" i="6"/>
  <c r="FN36" i="6" s="1"/>
  <c r="FM35" i="6"/>
  <c r="FN35" i="6" s="1"/>
  <c r="EJ17" i="6"/>
  <c r="FM16" i="6"/>
  <c r="FN16" i="6" s="1"/>
  <c r="EK34" i="6"/>
  <c r="EJ15" i="6"/>
  <c r="EK31" i="6"/>
  <c r="DO10" i="6"/>
  <c r="EI14" i="6"/>
  <c r="EI12" i="6"/>
  <c r="EI13" i="6"/>
  <c r="EI11" i="6"/>
  <c r="EI8" i="6"/>
  <c r="EI9" i="6"/>
  <c r="EI7" i="6"/>
  <c r="EI10" i="6"/>
  <c r="DO12" i="6"/>
  <c r="DO8" i="6"/>
  <c r="DO7" i="6"/>
  <c r="DO13" i="6"/>
  <c r="DO9" i="6"/>
  <c r="DO14" i="6"/>
  <c r="DP13" i="6"/>
  <c r="DP7" i="6"/>
  <c r="DP10" i="6"/>
  <c r="DP11" i="6"/>
  <c r="DP14" i="6"/>
  <c r="DP9" i="6"/>
  <c r="DP12" i="6"/>
  <c r="DP8" i="6"/>
  <c r="AQ21" i="1"/>
  <c r="AU21" i="1" s="1"/>
  <c r="Z28" i="35" s="1"/>
  <c r="AQ20" i="1"/>
  <c r="AS20" i="1" s="1"/>
  <c r="AO12" i="1"/>
  <c r="AP12" i="1"/>
  <c r="AR12" i="1" s="1"/>
  <c r="AS189" i="1"/>
  <c r="AS106" i="1"/>
  <c r="AS203" i="1"/>
  <c r="AS139" i="1"/>
  <c r="AS94" i="1"/>
  <c r="AS215" i="1"/>
  <c r="AS183" i="1"/>
  <c r="AS195" i="1"/>
  <c r="AS155" i="1"/>
  <c r="AS79" i="1"/>
  <c r="AS47" i="1"/>
  <c r="AS109" i="1"/>
  <c r="AS134" i="1"/>
  <c r="AU56" i="1"/>
  <c r="AS56" i="1"/>
  <c r="AU121" i="1"/>
  <c r="AS121" i="1"/>
  <c r="AU23" i="1"/>
  <c r="Z30" i="35" s="1"/>
  <c r="AS23" i="1"/>
  <c r="AU63" i="1"/>
  <c r="AS63" i="1"/>
  <c r="AU82" i="1"/>
  <c r="AS82" i="1"/>
  <c r="AU138" i="1"/>
  <c r="AS138" i="1"/>
  <c r="AU182" i="1"/>
  <c r="AS182" i="1"/>
  <c r="AU14" i="1"/>
  <c r="Z21" i="35" s="1"/>
  <c r="AS14" i="1"/>
  <c r="AU118" i="1"/>
  <c r="AS118" i="1"/>
  <c r="AU230" i="1"/>
  <c r="AU112" i="1"/>
  <c r="AS112" i="1"/>
  <c r="AU60" i="1"/>
  <c r="AS60" i="1"/>
  <c r="AU172" i="1"/>
  <c r="AS172" i="1"/>
  <c r="AU88" i="1"/>
  <c r="AS88" i="1"/>
  <c r="AU68" i="1"/>
  <c r="AS68" i="1"/>
  <c r="AU130" i="1"/>
  <c r="AS130" i="1"/>
  <c r="AU15" i="1"/>
  <c r="Z22" i="35" s="1"/>
  <c r="AS15" i="1"/>
  <c r="AU51" i="1"/>
  <c r="AU249" i="1"/>
  <c r="AS249" i="1"/>
  <c r="AS169" i="1"/>
  <c r="AP6" i="1"/>
  <c r="AR6" i="1" s="1"/>
  <c r="AP5" i="1"/>
  <c r="AR5" i="1" s="1"/>
  <c r="AP10" i="1"/>
  <c r="AR10" i="1" s="1"/>
  <c r="AP7" i="1"/>
  <c r="AR7" i="1" s="1"/>
  <c r="AP9" i="1"/>
  <c r="AR9" i="1" s="1"/>
  <c r="AP8" i="1"/>
  <c r="AR8" i="1" s="1"/>
  <c r="AO8" i="1"/>
  <c r="X4" i="1"/>
  <c r="C30" i="7"/>
  <c r="C27" i="7" s="1"/>
  <c r="B16" i="7" s="1"/>
  <c r="AU115" i="1" l="1"/>
  <c r="AU240" i="1"/>
  <c r="IF16" i="6"/>
  <c r="HB16" i="6"/>
  <c r="GO16" i="6"/>
  <c r="HD16" i="6"/>
  <c r="FF16" i="6"/>
  <c r="GN16" i="6"/>
  <c r="GU16" i="6"/>
  <c r="FJ16" i="6"/>
  <c r="GI16" i="6"/>
  <c r="FZ16" i="6"/>
  <c r="GH16" i="6"/>
  <c r="IA16" i="6"/>
  <c r="GV16" i="6"/>
  <c r="HF16" i="6"/>
  <c r="GE16" i="6"/>
  <c r="GT16" i="6"/>
  <c r="FK16" i="6"/>
  <c r="GC16" i="6"/>
  <c r="GS16" i="6"/>
  <c r="HW16" i="6"/>
  <c r="GG16" i="6"/>
  <c r="HH16" i="6"/>
  <c r="GK16" i="6"/>
  <c r="HZ16" i="6"/>
  <c r="HP16" i="6"/>
  <c r="HN16" i="6"/>
  <c r="IC16" i="6"/>
  <c r="HK16" i="6"/>
  <c r="FQ16" i="6"/>
  <c r="ID16" i="6"/>
  <c r="HC16" i="6"/>
  <c r="FO16" i="6"/>
  <c r="FT16" i="6"/>
  <c r="GF16" i="6"/>
  <c r="HT16" i="6"/>
  <c r="HR16" i="6"/>
  <c r="FL16" i="6"/>
  <c r="FX16" i="6"/>
  <c r="HI16" i="6"/>
  <c r="HQ16" i="6"/>
  <c r="FV16" i="6"/>
  <c r="GD16" i="6"/>
  <c r="HL16" i="6"/>
  <c r="FR16" i="6"/>
  <c r="FP16" i="6"/>
  <c r="GJ16" i="6"/>
  <c r="FE16" i="6"/>
  <c r="HV16" i="6"/>
  <c r="FD16" i="6"/>
  <c r="HX16" i="6"/>
  <c r="HS16" i="6"/>
  <c r="HG16" i="6"/>
  <c r="IB16" i="6"/>
  <c r="FW16" i="6"/>
  <c r="FU16" i="6"/>
  <c r="GW16" i="6"/>
  <c r="GY16" i="6"/>
  <c r="GM16" i="6"/>
  <c r="GX16" i="6"/>
  <c r="FG16" i="6"/>
  <c r="GA16" i="6"/>
  <c r="GR16" i="6"/>
  <c r="HY16" i="6"/>
  <c r="GQ16" i="6"/>
  <c r="FY16" i="6"/>
  <c r="HJ16" i="6"/>
  <c r="IE16" i="6"/>
  <c r="GL16" i="6"/>
  <c r="GP16" i="6"/>
  <c r="GZ16" i="6"/>
  <c r="HE16" i="6"/>
  <c r="HU16" i="6"/>
  <c r="HA16" i="6"/>
  <c r="FI16" i="6"/>
  <c r="FS16" i="6"/>
  <c r="HM16" i="6"/>
  <c r="GB16" i="6"/>
  <c r="HO16" i="6"/>
  <c r="FH16" i="6"/>
  <c r="AU77" i="1"/>
  <c r="IH16" i="6"/>
  <c r="AS150" i="1"/>
  <c r="AT150" i="1" s="1"/>
  <c r="AY150" i="1" s="1"/>
  <c r="EQ31" i="6"/>
  <c r="EQ32" i="6"/>
  <c r="DB27" i="6"/>
  <c r="CX31" i="6"/>
  <c r="CV33" i="6"/>
  <c r="B65" i="31"/>
  <c r="B32" i="31" s="1"/>
  <c r="EK32" i="6"/>
  <c r="EQ34" i="6"/>
  <c r="Z41" i="35"/>
  <c r="EK35" i="6"/>
  <c r="EQ35" i="6"/>
  <c r="Z53" i="35"/>
  <c r="EK47" i="6"/>
  <c r="EQ47" i="6"/>
  <c r="Z42" i="35"/>
  <c r="EK36" i="6"/>
  <c r="EQ36" i="6"/>
  <c r="Z50" i="35"/>
  <c r="EK44" i="6"/>
  <c r="EQ44" i="6"/>
  <c r="Z47" i="35"/>
  <c r="EQ41" i="6"/>
  <c r="EK41" i="6"/>
  <c r="Z48" i="35"/>
  <c r="EK42" i="6"/>
  <c r="EQ42" i="6"/>
  <c r="Z52" i="35"/>
  <c r="EK46" i="6"/>
  <c r="EQ46" i="6"/>
  <c r="Z43" i="35"/>
  <c r="EK37" i="6"/>
  <c r="EQ37" i="6"/>
  <c r="Z49" i="35"/>
  <c r="EK43" i="6"/>
  <c r="EQ43" i="6"/>
  <c r="Z51" i="35"/>
  <c r="EQ45" i="6"/>
  <c r="EK45" i="6"/>
  <c r="Z36" i="35"/>
  <c r="EK30" i="6"/>
  <c r="EQ30" i="6"/>
  <c r="EK28" i="6"/>
  <c r="EQ28" i="6"/>
  <c r="EQ17" i="6"/>
  <c r="EK14" i="6"/>
  <c r="EK27" i="6"/>
  <c r="EQ27" i="6"/>
  <c r="EK26" i="6"/>
  <c r="EQ26" i="6"/>
  <c r="EK17" i="6"/>
  <c r="Z25" i="35"/>
  <c r="EK19" i="6"/>
  <c r="EQ19" i="6"/>
  <c r="Z29" i="35"/>
  <c r="EK23" i="6"/>
  <c r="EQ23" i="6"/>
  <c r="EW23" i="6" s="1"/>
  <c r="EK24" i="6"/>
  <c r="EQ24" i="6"/>
  <c r="EW24" i="6" s="1"/>
  <c r="Z26" i="35"/>
  <c r="EK20" i="6"/>
  <c r="EQ20" i="6"/>
  <c r="AU133" i="1"/>
  <c r="EQ14" i="6"/>
  <c r="AS206" i="1"/>
  <c r="AS243" i="1"/>
  <c r="AS85" i="1"/>
  <c r="AT85" i="1" s="1"/>
  <c r="AX85" i="1" s="1"/>
  <c r="AS201" i="1"/>
  <c r="AT201" i="1" s="1"/>
  <c r="AX201" i="1" s="1"/>
  <c r="AS247" i="1"/>
  <c r="AT247" i="1" s="1"/>
  <c r="AX247" i="1" s="1"/>
  <c r="AS154" i="1"/>
  <c r="AT154" i="1" s="1"/>
  <c r="AY154" i="1" s="1"/>
  <c r="AS119" i="1"/>
  <c r="AT119" i="1" s="1"/>
  <c r="AZ119" i="1" s="1"/>
  <c r="AS233" i="1"/>
  <c r="AU199" i="1"/>
  <c r="AS213" i="1"/>
  <c r="AT213" i="1" s="1"/>
  <c r="AX213" i="1" s="1"/>
  <c r="AS76" i="1"/>
  <c r="AT76" i="1" s="1"/>
  <c r="AW76" i="1" s="1"/>
  <c r="AS148" i="1"/>
  <c r="AT148" i="1" s="1"/>
  <c r="AZ148" i="1" s="1"/>
  <c r="AS166" i="1"/>
  <c r="AT166" i="1" s="1"/>
  <c r="AX166" i="1" s="1"/>
  <c r="AS136" i="1"/>
  <c r="AT136" i="1" s="1"/>
  <c r="AW136" i="1" s="1"/>
  <c r="AS228" i="1"/>
  <c r="AT228" i="1" s="1"/>
  <c r="AS44" i="1"/>
  <c r="AT44" i="1" s="1"/>
  <c r="AW44" i="1" s="1"/>
  <c r="AS200" i="1"/>
  <c r="AT200" i="1" s="1"/>
  <c r="AV200" i="1" s="1"/>
  <c r="AS212" i="1"/>
  <c r="AT212" i="1" s="1"/>
  <c r="AV212" i="1" s="1"/>
  <c r="AS193" i="1"/>
  <c r="AT193" i="1" s="1"/>
  <c r="AS188" i="1"/>
  <c r="AT188" i="1" s="1"/>
  <c r="AV188" i="1" s="1"/>
  <c r="AU131" i="1"/>
  <c r="AU142" i="1"/>
  <c r="AS164" i="1"/>
  <c r="AT164" i="1" s="1"/>
  <c r="AV164" i="1" s="1"/>
  <c r="AS145" i="1"/>
  <c r="AT145" i="1" s="1"/>
  <c r="AW145" i="1" s="1"/>
  <c r="AU72" i="1"/>
  <c r="AS49" i="1"/>
  <c r="AT49" i="1" s="1"/>
  <c r="BA49" i="1" s="1"/>
  <c r="AS71" i="1"/>
  <c r="AT71" i="1" s="1"/>
  <c r="AY71" i="1" s="1"/>
  <c r="AS67" i="1"/>
  <c r="AT67" i="1" s="1"/>
  <c r="AV67" i="1" s="1"/>
  <c r="AS147" i="1"/>
  <c r="AT147" i="1" s="1"/>
  <c r="AW147" i="1" s="1"/>
  <c r="AS156" i="1"/>
  <c r="AT156" i="1" s="1"/>
  <c r="AW156" i="1" s="1"/>
  <c r="AS198" i="1"/>
  <c r="AT198" i="1" s="1"/>
  <c r="AY198" i="1" s="1"/>
  <c r="IL21" i="6"/>
  <c r="AS207" i="1"/>
  <c r="AT207" i="1" s="1"/>
  <c r="BA207" i="1" s="1"/>
  <c r="AS231" i="1"/>
  <c r="AT231" i="1" s="1"/>
  <c r="AY231" i="1" s="1"/>
  <c r="AS153" i="1"/>
  <c r="AT153" i="1" s="1"/>
  <c r="AV153" i="1" s="1"/>
  <c r="GN38" i="6"/>
  <c r="FT29" i="6"/>
  <c r="GK25" i="6"/>
  <c r="FE20" i="6"/>
  <c r="IU20" i="6" s="1"/>
  <c r="AS205" i="1"/>
  <c r="AT205" i="1" s="1"/>
  <c r="AW205" i="1" s="1"/>
  <c r="AU223" i="1"/>
  <c r="AS192" i="1"/>
  <c r="AT192" i="1" s="1"/>
  <c r="BA192" i="1" s="1"/>
  <c r="AS236" i="1"/>
  <c r="AT236" i="1" s="1"/>
  <c r="AY236" i="1" s="1"/>
  <c r="AS61" i="1"/>
  <c r="AT61" i="1" s="1"/>
  <c r="BA61" i="1" s="1"/>
  <c r="AS30" i="1"/>
  <c r="AT30" i="1" s="1"/>
  <c r="BA30" i="1" s="1"/>
  <c r="AE37" i="35" s="1"/>
  <c r="AS19" i="1"/>
  <c r="AT19" i="1" s="1"/>
  <c r="AW19" i="1" s="1"/>
  <c r="AS42" i="1"/>
  <c r="AT42" i="1" s="1"/>
  <c r="AW42" i="1" s="1"/>
  <c r="AS219" i="1"/>
  <c r="AT219" i="1" s="1"/>
  <c r="AY219" i="1" s="1"/>
  <c r="AS36" i="1"/>
  <c r="AT36" i="1" s="1"/>
  <c r="AZ36" i="1" s="1"/>
  <c r="AS211" i="1"/>
  <c r="AT211" i="1" s="1"/>
  <c r="AV211" i="1" s="1"/>
  <c r="AS58" i="1"/>
  <c r="AT58" i="1" s="1"/>
  <c r="AZ58" i="1" s="1"/>
  <c r="AS253" i="1"/>
  <c r="AT253" i="1" s="1"/>
  <c r="BA253" i="1" s="1"/>
  <c r="AU66" i="1"/>
  <c r="AS251" i="1"/>
  <c r="AT251" i="1" s="1"/>
  <c r="BA251" i="1" s="1"/>
  <c r="AS75" i="1"/>
  <c r="AT75" i="1" s="1"/>
  <c r="AX75" i="1" s="1"/>
  <c r="AS124" i="1"/>
  <c r="AT124" i="1" s="1"/>
  <c r="AZ124" i="1" s="1"/>
  <c r="AS171" i="1"/>
  <c r="AT171" i="1" s="1"/>
  <c r="AV171" i="1" s="1"/>
  <c r="AS41" i="1"/>
  <c r="AT41" i="1" s="1"/>
  <c r="AZ41" i="1" s="1"/>
  <c r="AS141" i="1"/>
  <c r="AT141" i="1" s="1"/>
  <c r="AV141" i="1" s="1"/>
  <c r="AS165" i="1"/>
  <c r="AT165" i="1" s="1"/>
  <c r="BA165" i="1" s="1"/>
  <c r="AS39" i="1"/>
  <c r="AT39" i="1" s="1"/>
  <c r="AW39" i="1" s="1"/>
  <c r="AA46" i="35" s="1"/>
  <c r="AT11" i="1"/>
  <c r="AZ11" i="1" s="1"/>
  <c r="AD18" i="35" s="1"/>
  <c r="AS146" i="1"/>
  <c r="AT146" i="1" s="1"/>
  <c r="AW146" i="1" s="1"/>
  <c r="AS167" i="1"/>
  <c r="AT167" i="1" s="1"/>
  <c r="AU128" i="1"/>
  <c r="AU11" i="1"/>
  <c r="EK12" i="6" s="1"/>
  <c r="AU135" i="1"/>
  <c r="AS187" i="1"/>
  <c r="AT187" i="1" s="1"/>
  <c r="AS27" i="1"/>
  <c r="AT27" i="1" s="1"/>
  <c r="AZ27" i="1" s="1"/>
  <c r="AD34" i="35" s="1"/>
  <c r="AS220" i="1"/>
  <c r="AT220" i="1" s="1"/>
  <c r="BA220" i="1" s="1"/>
  <c r="AT68" i="1"/>
  <c r="AZ68" i="1" s="1"/>
  <c r="AS99" i="1"/>
  <c r="AT99" i="1" s="1"/>
  <c r="AS98" i="1"/>
  <c r="AT98" i="1" s="1"/>
  <c r="AW98" i="1" s="1"/>
  <c r="AS250" i="1"/>
  <c r="AT250" i="1" s="1"/>
  <c r="BA250" i="1" s="1"/>
  <c r="AS54" i="1"/>
  <c r="AT54" i="1" s="1"/>
  <c r="AT23" i="1"/>
  <c r="AX23" i="1" s="1"/>
  <c r="AB30" i="35" s="1"/>
  <c r="AU97" i="1"/>
  <c r="AS35" i="1"/>
  <c r="AT35" i="1" s="1"/>
  <c r="AS226" i="1"/>
  <c r="AT226" i="1" s="1"/>
  <c r="AX226" i="1" s="1"/>
  <c r="AS32" i="1"/>
  <c r="AT32" i="1" s="1"/>
  <c r="AV32" i="1" s="1"/>
  <c r="AS163" i="1"/>
  <c r="AT163" i="1" s="1"/>
  <c r="AZ163" i="1" s="1"/>
  <c r="AU48" i="1"/>
  <c r="AS245" i="1"/>
  <c r="AT245" i="1" s="1"/>
  <c r="AU178" i="1"/>
  <c r="AU194" i="1"/>
  <c r="AU158" i="1"/>
  <c r="AS224" i="1"/>
  <c r="AT224" i="1" s="1"/>
  <c r="AV224" i="1" s="1"/>
  <c r="AS125" i="1"/>
  <c r="AT125" i="1" s="1"/>
  <c r="AY125" i="1" s="1"/>
  <c r="AS177" i="1"/>
  <c r="AT177" i="1" s="1"/>
  <c r="AW177" i="1" s="1"/>
  <c r="AU242" i="1"/>
  <c r="AT215" i="1"/>
  <c r="BA215" i="1" s="1"/>
  <c r="AS237" i="1"/>
  <c r="AT237" i="1" s="1"/>
  <c r="AV237" i="1" s="1"/>
  <c r="AS159" i="1"/>
  <c r="AT159" i="1" s="1"/>
  <c r="AX159" i="1" s="1"/>
  <c r="AT155" i="1"/>
  <c r="AX155" i="1" s="1"/>
  <c r="AS173" i="1"/>
  <c r="AT173" i="1" s="1"/>
  <c r="AX173" i="1" s="1"/>
  <c r="AU111" i="1"/>
  <c r="AS214" i="1"/>
  <c r="AT214" i="1" s="1"/>
  <c r="AY214" i="1" s="1"/>
  <c r="AT249" i="1"/>
  <c r="AW249" i="1" s="1"/>
  <c r="AU24" i="1"/>
  <c r="AS100" i="1"/>
  <c r="AT100" i="1" s="1"/>
  <c r="AS123" i="1"/>
  <c r="AT123" i="1" s="1"/>
  <c r="BA123" i="1" s="1"/>
  <c r="AU127" i="1"/>
  <c r="AS197" i="1"/>
  <c r="AT197" i="1" s="1"/>
  <c r="AV197" i="1" s="1"/>
  <c r="AS225" i="1"/>
  <c r="AT225" i="1" s="1"/>
  <c r="BA225" i="1" s="1"/>
  <c r="AS239" i="1"/>
  <c r="AT239" i="1" s="1"/>
  <c r="AS234" i="1"/>
  <c r="AT234" i="1" s="1"/>
  <c r="AY234" i="1" s="1"/>
  <c r="AS185" i="1"/>
  <c r="AT185" i="1" s="1"/>
  <c r="AS80" i="1"/>
  <c r="AT80" i="1" s="1"/>
  <c r="AZ80" i="1" s="1"/>
  <c r="AT121" i="1"/>
  <c r="AW121" i="1" s="1"/>
  <c r="AS90" i="1"/>
  <c r="AT90" i="1" s="1"/>
  <c r="AX90" i="1" s="1"/>
  <c r="AS43" i="1"/>
  <c r="AT43" i="1" s="1"/>
  <c r="BA43" i="1" s="1"/>
  <c r="AU78" i="1"/>
  <c r="AS122" i="1"/>
  <c r="AT122" i="1" s="1"/>
  <c r="AY122" i="1" s="1"/>
  <c r="AU86" i="1"/>
  <c r="AU238" i="1"/>
  <c r="AU140" i="1"/>
  <c r="AS91" i="1"/>
  <c r="AT91" i="1" s="1"/>
  <c r="AW91" i="1" s="1"/>
  <c r="AS252" i="1"/>
  <c r="AT252" i="1" s="1"/>
  <c r="AX252" i="1" s="1"/>
  <c r="AS108" i="1"/>
  <c r="AT108" i="1" s="1"/>
  <c r="BA108" i="1" s="1"/>
  <c r="AS241" i="1"/>
  <c r="AT241" i="1" s="1"/>
  <c r="AW241" i="1" s="1"/>
  <c r="AS235" i="1"/>
  <c r="AT235" i="1" s="1"/>
  <c r="AS92" i="1"/>
  <c r="AT92" i="1" s="1"/>
  <c r="AZ92" i="1" s="1"/>
  <c r="AT133" i="1"/>
  <c r="AW133" i="1" s="1"/>
  <c r="AU176" i="1"/>
  <c r="AS216" i="1"/>
  <c r="AT216" i="1" s="1"/>
  <c r="AY216" i="1" s="1"/>
  <c r="AU218" i="1"/>
  <c r="AS116" i="1"/>
  <c r="AT116" i="1" s="1"/>
  <c r="AW116" i="1" s="1"/>
  <c r="AS180" i="1"/>
  <c r="AT180" i="1" s="1"/>
  <c r="AT169" i="1"/>
  <c r="AW169" i="1" s="1"/>
  <c r="AT86" i="1"/>
  <c r="AY86" i="1" s="1"/>
  <c r="AT51" i="1"/>
  <c r="AZ51" i="1" s="1"/>
  <c r="AS34" i="1"/>
  <c r="AT34" i="1" s="1"/>
  <c r="BA34" i="1" s="1"/>
  <c r="AS190" i="1"/>
  <c r="AT190" i="1" s="1"/>
  <c r="AZ190" i="1" s="1"/>
  <c r="AS45" i="1"/>
  <c r="AT45" i="1" s="1"/>
  <c r="AU208" i="1"/>
  <c r="AS160" i="1"/>
  <c r="AT160" i="1" s="1"/>
  <c r="AS229" i="1"/>
  <c r="AT229" i="1" s="1"/>
  <c r="AX229" i="1" s="1"/>
  <c r="AS117" i="1"/>
  <c r="AT117" i="1" s="1"/>
  <c r="AW117" i="1" s="1"/>
  <c r="AS168" i="1"/>
  <c r="AT168" i="1" s="1"/>
  <c r="AW168" i="1" s="1"/>
  <c r="AS95" i="1"/>
  <c r="AT95" i="1" s="1"/>
  <c r="AX95" i="1" s="1"/>
  <c r="AS179" i="1"/>
  <c r="AT179" i="1" s="1"/>
  <c r="AW179" i="1" s="1"/>
  <c r="AS29" i="1"/>
  <c r="AT29" i="1" s="1"/>
  <c r="AS129" i="1"/>
  <c r="AT129" i="1" s="1"/>
  <c r="AX129" i="1" s="1"/>
  <c r="AT230" i="1"/>
  <c r="BA230" i="1" s="1"/>
  <c r="AT127" i="1"/>
  <c r="AW127" i="1" s="1"/>
  <c r="AU144" i="1"/>
  <c r="AS50" i="1"/>
  <c r="AT50" i="1" s="1"/>
  <c r="AX50" i="1" s="1"/>
  <c r="AS25" i="1"/>
  <c r="AT25" i="1" s="1"/>
  <c r="AX25" i="1" s="1"/>
  <c r="AB32" i="35" s="1"/>
  <c r="AS53" i="1"/>
  <c r="AT53" i="1" s="1"/>
  <c r="AS40" i="1"/>
  <c r="AT40" i="1" s="1"/>
  <c r="AT176" i="1"/>
  <c r="AZ176" i="1" s="1"/>
  <c r="AS73" i="1"/>
  <c r="AT73" i="1" s="1"/>
  <c r="AX73" i="1" s="1"/>
  <c r="AU126" i="1"/>
  <c r="AU81" i="1"/>
  <c r="AS110" i="1"/>
  <c r="AT110" i="1" s="1"/>
  <c r="BA110" i="1" s="1"/>
  <c r="AU105" i="1"/>
  <c r="AS69" i="1"/>
  <c r="AT69" i="1" s="1"/>
  <c r="AS175" i="1"/>
  <c r="AT175" i="1" s="1"/>
  <c r="AY175" i="1" s="1"/>
  <c r="AT48" i="1"/>
  <c r="AY48" i="1" s="1"/>
  <c r="AS59" i="1"/>
  <c r="AT59" i="1" s="1"/>
  <c r="BA59" i="1" s="1"/>
  <c r="AU38" i="1"/>
  <c r="Z45" i="35" s="1"/>
  <c r="AU65" i="1"/>
  <c r="AU74" i="1"/>
  <c r="AS96" i="1"/>
  <c r="AT96" i="1" s="1"/>
  <c r="AZ96" i="1" s="1"/>
  <c r="AS46" i="1"/>
  <c r="AT46" i="1" s="1"/>
  <c r="AS217" i="1"/>
  <c r="AT217" i="1" s="1"/>
  <c r="AX217" i="1" s="1"/>
  <c r="AU101" i="1"/>
  <c r="AT240" i="1"/>
  <c r="AY240" i="1" s="1"/>
  <c r="AS232" i="1"/>
  <c r="AT232" i="1" s="1"/>
  <c r="AU62" i="1"/>
  <c r="AS103" i="1"/>
  <c r="AT103" i="1" s="1"/>
  <c r="BA103" i="1" s="1"/>
  <c r="AT142" i="1"/>
  <c r="BA142" i="1" s="1"/>
  <c r="AS221" i="1"/>
  <c r="AT221" i="1" s="1"/>
  <c r="AZ221" i="1" s="1"/>
  <c r="AT63" i="1"/>
  <c r="AW63" i="1" s="1"/>
  <c r="AS186" i="1"/>
  <c r="AT186" i="1" s="1"/>
  <c r="BA186" i="1" s="1"/>
  <c r="AS157" i="1"/>
  <c r="AT157" i="1" s="1"/>
  <c r="AZ157" i="1" s="1"/>
  <c r="AT208" i="1"/>
  <c r="AX208" i="1" s="1"/>
  <c r="AT144" i="1"/>
  <c r="BA144" i="1" s="1"/>
  <c r="AT223" i="1"/>
  <c r="AZ223" i="1" s="1"/>
  <c r="AT111" i="1"/>
  <c r="BA111" i="1" s="1"/>
  <c r="AS151" i="1"/>
  <c r="AT151" i="1" s="1"/>
  <c r="AV151" i="1" s="1"/>
  <c r="AS57" i="1"/>
  <c r="AT57" i="1" s="1"/>
  <c r="AW57" i="1" s="1"/>
  <c r="AS209" i="1"/>
  <c r="AT209" i="1" s="1"/>
  <c r="AZ209" i="1" s="1"/>
  <c r="AT203" i="1"/>
  <c r="AY203" i="1" s="1"/>
  <c r="AS70" i="1"/>
  <c r="AT70" i="1" s="1"/>
  <c r="BA70" i="1" s="1"/>
  <c r="AT115" i="1"/>
  <c r="BA115" i="1" s="1"/>
  <c r="AU246" i="1"/>
  <c r="AS210" i="1"/>
  <c r="AT210" i="1" s="1"/>
  <c r="AV210" i="1" s="1"/>
  <c r="AT77" i="1"/>
  <c r="AX77" i="1" s="1"/>
  <c r="AS244" i="1"/>
  <c r="AT244" i="1" s="1"/>
  <c r="AS83" i="1"/>
  <c r="AT83" i="1" s="1"/>
  <c r="AT194" i="1"/>
  <c r="AX194" i="1" s="1"/>
  <c r="AS31" i="1"/>
  <c r="AT31" i="1" s="1"/>
  <c r="AW31" i="1" s="1"/>
  <c r="AA38" i="35" s="1"/>
  <c r="AS104" i="1"/>
  <c r="AT104" i="1" s="1"/>
  <c r="AS181" i="1"/>
  <c r="AT181" i="1" s="1"/>
  <c r="AV181" i="1" s="1"/>
  <c r="AT199" i="1"/>
  <c r="AZ199" i="1" s="1"/>
  <c r="AT158" i="1"/>
  <c r="BA158" i="1" s="1"/>
  <c r="AT60" i="1"/>
  <c r="AW60" i="1" s="1"/>
  <c r="AT112" i="1"/>
  <c r="AW112" i="1" s="1"/>
  <c r="AT118" i="1"/>
  <c r="AX118" i="1" s="1"/>
  <c r="AT82" i="1"/>
  <c r="AY82" i="1" s="1"/>
  <c r="AS162" i="1"/>
  <c r="AT162" i="1" s="1"/>
  <c r="AS191" i="1"/>
  <c r="AT191" i="1" s="1"/>
  <c r="BA191" i="1" s="1"/>
  <c r="AS204" i="1"/>
  <c r="AT204" i="1" s="1"/>
  <c r="BA204" i="1" s="1"/>
  <c r="AS93" i="1"/>
  <c r="AT93" i="1" s="1"/>
  <c r="AY93" i="1" s="1"/>
  <c r="AS114" i="1"/>
  <c r="AT114" i="1" s="1"/>
  <c r="AZ114" i="1" s="1"/>
  <c r="AS132" i="1"/>
  <c r="AT132" i="1" s="1"/>
  <c r="AV132" i="1" s="1"/>
  <c r="AT28" i="1"/>
  <c r="AT65" i="1"/>
  <c r="AZ65" i="1" s="1"/>
  <c r="AT74" i="1"/>
  <c r="AY74" i="1" s="1"/>
  <c r="AT172" i="1"/>
  <c r="AV172" i="1" s="1"/>
  <c r="AT134" i="1"/>
  <c r="AW134" i="1" s="1"/>
  <c r="AT218" i="1"/>
  <c r="AV218" i="1" s="1"/>
  <c r="AT62" i="1"/>
  <c r="BA62" i="1" s="1"/>
  <c r="AS55" i="1"/>
  <c r="AT55" i="1" s="1"/>
  <c r="AY55" i="1" s="1"/>
  <c r="AU202" i="1"/>
  <c r="AS84" i="1"/>
  <c r="AT84" i="1" s="1"/>
  <c r="AU113" i="1"/>
  <c r="AS152" i="1"/>
  <c r="AT152" i="1" s="1"/>
  <c r="AW152" i="1" s="1"/>
  <c r="AS184" i="1"/>
  <c r="AT184" i="1" s="1"/>
  <c r="AZ184" i="1" s="1"/>
  <c r="AS102" i="1"/>
  <c r="AT102" i="1" s="1"/>
  <c r="AV102" i="1" s="1"/>
  <c r="AS227" i="1"/>
  <c r="AT227" i="1" s="1"/>
  <c r="AS87" i="1"/>
  <c r="AT87" i="1" s="1"/>
  <c r="AS89" i="1"/>
  <c r="AT89" i="1" s="1"/>
  <c r="AS174" i="1"/>
  <c r="AT174" i="1" s="1"/>
  <c r="AS222" i="1"/>
  <c r="AT222" i="1" s="1"/>
  <c r="AV222" i="1" s="1"/>
  <c r="AS52" i="1"/>
  <c r="AT52" i="1" s="1"/>
  <c r="BA52" i="1" s="1"/>
  <c r="AS64" i="1"/>
  <c r="AT64" i="1" s="1"/>
  <c r="AV64" i="1" s="1"/>
  <c r="AS161" i="1"/>
  <c r="AT161" i="1" s="1"/>
  <c r="AS143" i="1"/>
  <c r="AT143" i="1" s="1"/>
  <c r="AY143" i="1" s="1"/>
  <c r="AS196" i="1"/>
  <c r="AT196" i="1" s="1"/>
  <c r="AS170" i="1"/>
  <c r="AT170" i="1" s="1"/>
  <c r="AZ170" i="1" s="1"/>
  <c r="AS137" i="1"/>
  <c r="AT137" i="1" s="1"/>
  <c r="AX137" i="1" s="1"/>
  <c r="AS33" i="1"/>
  <c r="AT33" i="1" s="1"/>
  <c r="AS18" i="1"/>
  <c r="AT18" i="1" s="1"/>
  <c r="AX18" i="1" s="1"/>
  <c r="AS17" i="1"/>
  <c r="AT17" i="1" s="1"/>
  <c r="AW17" i="1" s="1"/>
  <c r="AA24" i="35" s="1"/>
  <c r="AT20" i="1"/>
  <c r="AZ20" i="1" s="1"/>
  <c r="AD27" i="35" s="1"/>
  <c r="AT128" i="1"/>
  <c r="AW128" i="1" s="1"/>
  <c r="AT135" i="1"/>
  <c r="BA135" i="1" s="1"/>
  <c r="AT15" i="1"/>
  <c r="AY15" i="1" s="1"/>
  <c r="AC22" i="35" s="1"/>
  <c r="AT238" i="1"/>
  <c r="AW238" i="1" s="1"/>
  <c r="AT140" i="1"/>
  <c r="AW140" i="1" s="1"/>
  <c r="AT138" i="1"/>
  <c r="AW138" i="1" s="1"/>
  <c r="AS248" i="1"/>
  <c r="AT248" i="1" s="1"/>
  <c r="BA248" i="1" s="1"/>
  <c r="AS22" i="1"/>
  <c r="AT22" i="1" s="1"/>
  <c r="AZ22" i="1" s="1"/>
  <c r="AT183" i="1"/>
  <c r="AS107" i="1"/>
  <c r="AT107" i="1" s="1"/>
  <c r="AX107" i="1" s="1"/>
  <c r="AT202" i="1"/>
  <c r="AY202" i="1" s="1"/>
  <c r="AT113" i="1"/>
  <c r="AZ113" i="1" s="1"/>
  <c r="AT246" i="1"/>
  <c r="AW246" i="1" s="1"/>
  <c r="AT130" i="1"/>
  <c r="BA130" i="1" s="1"/>
  <c r="AT66" i="1"/>
  <c r="AZ66" i="1" s="1"/>
  <c r="AT242" i="1"/>
  <c r="AZ242" i="1" s="1"/>
  <c r="AT126" i="1"/>
  <c r="AY126" i="1" s="1"/>
  <c r="AT14" i="1"/>
  <c r="AZ14" i="1" s="1"/>
  <c r="AD21" i="35" s="1"/>
  <c r="AS120" i="1"/>
  <c r="AT120" i="1" s="1"/>
  <c r="AY120" i="1" s="1"/>
  <c r="AS149" i="1"/>
  <c r="AT149" i="1" s="1"/>
  <c r="AT72" i="1"/>
  <c r="AT97" i="1"/>
  <c r="AZ97" i="1" s="1"/>
  <c r="AT88" i="1"/>
  <c r="BA88" i="1" s="1"/>
  <c r="AT38" i="1"/>
  <c r="AV38" i="1" s="1"/>
  <c r="AT24" i="1"/>
  <c r="AZ24" i="1" s="1"/>
  <c r="AT81" i="1"/>
  <c r="AZ81" i="1" s="1"/>
  <c r="AT109" i="1"/>
  <c r="AX109" i="1" s="1"/>
  <c r="AT79" i="1"/>
  <c r="AW79" i="1" s="1"/>
  <c r="AT243" i="1"/>
  <c r="AW243" i="1" s="1"/>
  <c r="AT139" i="1"/>
  <c r="AT195" i="1"/>
  <c r="BA195" i="1" s="1"/>
  <c r="AT189" i="1"/>
  <c r="AZ189" i="1" s="1"/>
  <c r="AT233" i="1"/>
  <c r="AY233" i="1" s="1"/>
  <c r="AT131" i="1"/>
  <c r="AY131" i="1" s="1"/>
  <c r="AT47" i="1"/>
  <c r="AZ47" i="1" s="1"/>
  <c r="AT206" i="1"/>
  <c r="BA206" i="1" s="1"/>
  <c r="AT101" i="1"/>
  <c r="AV101" i="1" s="1"/>
  <c r="AT105" i="1"/>
  <c r="AV105" i="1" s="1"/>
  <c r="AT178" i="1"/>
  <c r="BA178" i="1" s="1"/>
  <c r="AT182" i="1"/>
  <c r="AY182" i="1" s="1"/>
  <c r="AT78" i="1"/>
  <c r="AX78" i="1" s="1"/>
  <c r="AT106" i="1"/>
  <c r="AY106" i="1" s="1"/>
  <c r="AT37" i="1"/>
  <c r="AY37" i="1" s="1"/>
  <c r="AT56" i="1"/>
  <c r="AZ56" i="1" s="1"/>
  <c r="AT94" i="1"/>
  <c r="BA94" i="1" s="1"/>
  <c r="AS13" i="1"/>
  <c r="AT13" i="1" s="1"/>
  <c r="AX13" i="1" s="1"/>
  <c r="AB20" i="35" s="1"/>
  <c r="GU20" i="6"/>
  <c r="EW20" i="6"/>
  <c r="AU37" i="1"/>
  <c r="GO20" i="6"/>
  <c r="GA20" i="6"/>
  <c r="GG20" i="6"/>
  <c r="FO20" i="6"/>
  <c r="IG35" i="6"/>
  <c r="GO38" i="6"/>
  <c r="HE20" i="6"/>
  <c r="IB20" i="6"/>
  <c r="GZ20" i="6"/>
  <c r="IL25" i="6"/>
  <c r="FU20" i="6"/>
  <c r="GF20" i="6"/>
  <c r="GU38" i="6"/>
  <c r="HM38" i="6"/>
  <c r="HY38" i="6"/>
  <c r="IU16" i="6"/>
  <c r="ID17" i="6"/>
  <c r="HX21" i="6"/>
  <c r="FF36" i="6"/>
  <c r="FD34" i="6"/>
  <c r="HZ23" i="6"/>
  <c r="GY38" i="6"/>
  <c r="GH38" i="6"/>
  <c r="GW35" i="6"/>
  <c r="FK29" i="6"/>
  <c r="FA20" i="6"/>
  <c r="HA24" i="6"/>
  <c r="GY33" i="6"/>
  <c r="FO18" i="6"/>
  <c r="GB18" i="6" s="1"/>
  <c r="FO15" i="6"/>
  <c r="GB15" i="6" s="1"/>
  <c r="GF38" i="6"/>
  <c r="GP38" i="6"/>
  <c r="IB37" i="6"/>
  <c r="HJ26" i="6"/>
  <c r="ID28" i="6"/>
  <c r="HS25" i="6"/>
  <c r="FD25" i="6"/>
  <c r="EZ20" i="6"/>
  <c r="GB20" i="6"/>
  <c r="FZ20" i="6"/>
  <c r="HU20" i="6"/>
  <c r="HL20" i="6"/>
  <c r="GH20" i="6"/>
  <c r="GM25" i="6"/>
  <c r="GG29" i="6"/>
  <c r="HT25" i="6"/>
  <c r="GL20" i="6"/>
  <c r="GN20" i="6"/>
  <c r="EX20" i="6"/>
  <c r="FH20" i="6"/>
  <c r="HF20" i="6"/>
  <c r="HD20" i="6"/>
  <c r="GI30" i="6"/>
  <c r="HV38" i="6"/>
  <c r="FP38" i="6"/>
  <c r="IB38" i="6"/>
  <c r="GH23" i="6"/>
  <c r="GQ38" i="6"/>
  <c r="GJ38" i="6"/>
  <c r="GS38" i="6"/>
  <c r="GE38" i="6"/>
  <c r="HC38" i="6"/>
  <c r="HP38" i="6"/>
  <c r="HK38" i="6"/>
  <c r="IC38" i="6"/>
  <c r="FQ38" i="6"/>
  <c r="HH38" i="6"/>
  <c r="HZ38" i="6"/>
  <c r="IK38" i="6"/>
  <c r="IR38" i="6" s="1"/>
  <c r="T44" i="35" s="1"/>
  <c r="HW38" i="6"/>
  <c r="FB38" i="6"/>
  <c r="FJ38" i="6"/>
  <c r="FZ38" i="6"/>
  <c r="FE38" i="6"/>
  <c r="IU38" i="6" s="1"/>
  <c r="GW38" i="6"/>
  <c r="GM38" i="6"/>
  <c r="HE38" i="6"/>
  <c r="HR38" i="6"/>
  <c r="HS38" i="6"/>
  <c r="EZ38" i="6"/>
  <c r="FZ23" i="6"/>
  <c r="GV38" i="6"/>
  <c r="FW38" i="6"/>
  <c r="FH38" i="6"/>
  <c r="GC38" i="6"/>
  <c r="GK38" i="6"/>
  <c r="EX38" i="6"/>
  <c r="HF38" i="6"/>
  <c r="FU38" i="6"/>
  <c r="EY38" i="6"/>
  <c r="EW38" i="6"/>
  <c r="GX25" i="6"/>
  <c r="IB25" i="6"/>
  <c r="HA25" i="6"/>
  <c r="HX25" i="6"/>
  <c r="FK25" i="6"/>
  <c r="GF25" i="6"/>
  <c r="HO25" i="6"/>
  <c r="HI25" i="6"/>
  <c r="GY25" i="6"/>
  <c r="FS25" i="6"/>
  <c r="GR25" i="6"/>
  <c r="FI25" i="6"/>
  <c r="FP25" i="6"/>
  <c r="HC25" i="6"/>
  <c r="IE23" i="6"/>
  <c r="FS38" i="6"/>
  <c r="HO38" i="6"/>
  <c r="HD38" i="6"/>
  <c r="FI38" i="6"/>
  <c r="GG38" i="6"/>
  <c r="GT38" i="6"/>
  <c r="FX38" i="6"/>
  <c r="FK38" i="6"/>
  <c r="FL38" i="6"/>
  <c r="HL38" i="6"/>
  <c r="GZ38" i="6"/>
  <c r="HQ38" i="6"/>
  <c r="HX38" i="6"/>
  <c r="FA38" i="6"/>
  <c r="GB38" i="6"/>
  <c r="HI38" i="6"/>
  <c r="HJ38" i="6"/>
  <c r="HN38" i="6"/>
  <c r="FY38" i="6"/>
  <c r="HG38" i="6"/>
  <c r="FC38" i="6"/>
  <c r="FD38" i="6"/>
  <c r="HU38" i="6"/>
  <c r="GL38" i="6"/>
  <c r="FO38" i="6"/>
  <c r="GI38" i="6"/>
  <c r="FG38" i="6"/>
  <c r="IP38" i="6"/>
  <c r="R44" i="35" s="1"/>
  <c r="FT38" i="6"/>
  <c r="HT38" i="6"/>
  <c r="HA38" i="6"/>
  <c r="HB38" i="6"/>
  <c r="FF38" i="6"/>
  <c r="GD38" i="6"/>
  <c r="GA38" i="6"/>
  <c r="FR38" i="6"/>
  <c r="ID38" i="6"/>
  <c r="IE38" i="6"/>
  <c r="IF38" i="6"/>
  <c r="GR38" i="6"/>
  <c r="FV38" i="6"/>
  <c r="GX38" i="6"/>
  <c r="IA38" i="6"/>
  <c r="HI29" i="6"/>
  <c r="FC29" i="6"/>
  <c r="HA29" i="6"/>
  <c r="HX20" i="6"/>
  <c r="HV20" i="6"/>
  <c r="GT20" i="6"/>
  <c r="FI20" i="6"/>
  <c r="GP20" i="6"/>
  <c r="FX20" i="6"/>
  <c r="HK20" i="6"/>
  <c r="HI20" i="6"/>
  <c r="GS20" i="6"/>
  <c r="HW20" i="6"/>
  <c r="HT20" i="6"/>
  <c r="GX20" i="6"/>
  <c r="FP20" i="6"/>
  <c r="GM20" i="6"/>
  <c r="HB20" i="6"/>
  <c r="IF20" i="6"/>
  <c r="IQ20" i="6"/>
  <c r="S26" i="35" s="1"/>
  <c r="GC20" i="6"/>
  <c r="GW20" i="6"/>
  <c r="ID20" i="6"/>
  <c r="IS20" i="6"/>
  <c r="U26" i="35" s="1"/>
  <c r="IH20" i="6"/>
  <c r="HU29" i="6"/>
  <c r="FO29" i="6"/>
  <c r="GE20" i="6"/>
  <c r="FQ20" i="6"/>
  <c r="GR20" i="6"/>
  <c r="FS20" i="6"/>
  <c r="HA20" i="6"/>
  <c r="FV20" i="6"/>
  <c r="HO20" i="6"/>
  <c r="HH20" i="6"/>
  <c r="IC20" i="6"/>
  <c r="HN20" i="6"/>
  <c r="GV20" i="6"/>
  <c r="IA20" i="6"/>
  <c r="GJ20" i="6"/>
  <c r="HS20" i="6"/>
  <c r="GK20" i="6"/>
  <c r="FR20" i="6"/>
  <c r="IE20" i="6"/>
  <c r="HJ20" i="6"/>
  <c r="FL20" i="6"/>
  <c r="FF20" i="6"/>
  <c r="GD20" i="6"/>
  <c r="HY20" i="6"/>
  <c r="HZ20" i="6"/>
  <c r="AU28" i="1"/>
  <c r="FV29" i="6"/>
  <c r="FU29" i="6"/>
  <c r="HL29" i="6"/>
  <c r="FG20" i="6"/>
  <c r="FB20" i="6"/>
  <c r="HM20" i="6"/>
  <c r="HR20" i="6"/>
  <c r="HP20" i="6"/>
  <c r="GQ20" i="6"/>
  <c r="FC20" i="6"/>
  <c r="HG20" i="6"/>
  <c r="FT20" i="6"/>
  <c r="HQ20" i="6"/>
  <c r="GI20" i="6"/>
  <c r="FJ20" i="6"/>
  <c r="FY20" i="6"/>
  <c r="FW20" i="6"/>
  <c r="EY20" i="6"/>
  <c r="IR20" i="6"/>
  <c r="T26" i="35" s="1"/>
  <c r="GY20" i="6"/>
  <c r="HC20" i="6"/>
  <c r="FK20" i="6"/>
  <c r="FD20" i="6"/>
  <c r="GJ25" i="6"/>
  <c r="GN25" i="6"/>
  <c r="FY25" i="6"/>
  <c r="HB25" i="6"/>
  <c r="HJ25" i="6"/>
  <c r="GS25" i="6"/>
  <c r="GI25" i="6"/>
  <c r="HP25" i="6"/>
  <c r="IE25" i="6"/>
  <c r="FT25" i="6"/>
  <c r="FZ25" i="6"/>
  <c r="FE25" i="6"/>
  <c r="IU25" i="6" s="1"/>
  <c r="FF25" i="6"/>
  <c r="GD25" i="6"/>
  <c r="HR25" i="6"/>
  <c r="FX25" i="6"/>
  <c r="FQ25" i="6"/>
  <c r="HY25" i="6"/>
  <c r="HZ25" i="6"/>
  <c r="GL25" i="6"/>
  <c r="GO25" i="6"/>
  <c r="HH25" i="6"/>
  <c r="FH25" i="6"/>
  <c r="GU25" i="6"/>
  <c r="HF25" i="6"/>
  <c r="HM25" i="6"/>
  <c r="FL25" i="6"/>
  <c r="FG25" i="6"/>
  <c r="FU25" i="6"/>
  <c r="HK25" i="6"/>
  <c r="IC25" i="6"/>
  <c r="HW25" i="6"/>
  <c r="FW25" i="6"/>
  <c r="HL25" i="6"/>
  <c r="GZ25" i="6"/>
  <c r="HD25" i="6"/>
  <c r="HN25" i="6"/>
  <c r="GA25" i="6"/>
  <c r="GB25" i="6"/>
  <c r="GH25" i="6"/>
  <c r="GQ25" i="6"/>
  <c r="FJ25" i="6"/>
  <c r="GP25" i="6"/>
  <c r="FR25" i="6"/>
  <c r="IF25" i="6"/>
  <c r="HV25" i="6"/>
  <c r="IA25" i="6"/>
  <c r="GG25" i="6"/>
  <c r="GT25" i="6"/>
  <c r="GE25" i="6"/>
  <c r="HG25" i="6"/>
  <c r="FV25" i="6"/>
  <c r="HQ25" i="6"/>
  <c r="HE25" i="6"/>
  <c r="GC25" i="6"/>
  <c r="GW25" i="6"/>
  <c r="ID25" i="6"/>
  <c r="GV25" i="6"/>
  <c r="HU25" i="6"/>
  <c r="FO25" i="6"/>
  <c r="HP23" i="6"/>
  <c r="HN23" i="6"/>
  <c r="FG23" i="6"/>
  <c r="HQ23" i="6"/>
  <c r="FV23" i="6"/>
  <c r="GQ23" i="6"/>
  <c r="GU28" i="6"/>
  <c r="FS23" i="6"/>
  <c r="GZ23" i="6"/>
  <c r="FL23" i="6"/>
  <c r="GS23" i="6"/>
  <c r="IF23" i="6"/>
  <c r="GB23" i="6"/>
  <c r="GD23" i="6"/>
  <c r="GP23" i="6"/>
  <c r="GI23" i="6"/>
  <c r="HU23" i="6"/>
  <c r="AS26" i="1"/>
  <c r="AT26" i="1" s="1"/>
  <c r="BA26" i="1" s="1"/>
  <c r="AE33" i="35" s="1"/>
  <c r="HJ29" i="6"/>
  <c r="HT29" i="6"/>
  <c r="FA29" i="6"/>
  <c r="FI29" i="6"/>
  <c r="HN29" i="6"/>
  <c r="HD29" i="6"/>
  <c r="FF23" i="6"/>
  <c r="GM23" i="6"/>
  <c r="FK23" i="6"/>
  <c r="HL23" i="6"/>
  <c r="FT23" i="6"/>
  <c r="GW23" i="6"/>
  <c r="GK23" i="6"/>
  <c r="HW23" i="6"/>
  <c r="HH23" i="6"/>
  <c r="FJ23" i="6"/>
  <c r="GX23" i="6"/>
  <c r="GT23" i="6"/>
  <c r="HS23" i="6"/>
  <c r="HB23" i="6"/>
  <c r="HF23" i="6"/>
  <c r="HG23" i="6"/>
  <c r="FW23" i="6"/>
  <c r="HO23" i="6"/>
  <c r="FD23" i="6"/>
  <c r="HR23" i="6"/>
  <c r="ID23" i="6"/>
  <c r="GY23" i="6"/>
  <c r="FR23" i="6"/>
  <c r="HD23" i="6"/>
  <c r="FE23" i="6"/>
  <c r="IU23" i="6" s="1"/>
  <c r="GU23" i="6"/>
  <c r="HT23" i="6"/>
  <c r="GF23" i="6"/>
  <c r="GJ23" i="6"/>
  <c r="FH23" i="6"/>
  <c r="GN23" i="6"/>
  <c r="FQ23" i="6"/>
  <c r="HK23" i="6"/>
  <c r="IB23" i="6"/>
  <c r="IC23" i="6"/>
  <c r="GV23" i="6"/>
  <c r="GL23" i="6"/>
  <c r="FO23" i="6"/>
  <c r="AS16" i="1"/>
  <c r="AT16" i="1" s="1"/>
  <c r="AZ16" i="1" s="1"/>
  <c r="EO17" i="6" s="1"/>
  <c r="GO29" i="6"/>
  <c r="GR29" i="6"/>
  <c r="FD29" i="6"/>
  <c r="GE29" i="6"/>
  <c r="HX29" i="6"/>
  <c r="GZ29" i="6"/>
  <c r="FU23" i="6"/>
  <c r="GA23" i="6"/>
  <c r="HC23" i="6"/>
  <c r="HE23" i="6"/>
  <c r="GR23" i="6"/>
  <c r="GC23" i="6"/>
  <c r="HV23" i="6"/>
  <c r="FP23" i="6"/>
  <c r="IA23" i="6"/>
  <c r="FI23" i="6"/>
  <c r="GG23" i="6"/>
  <c r="HA23" i="6"/>
  <c r="FY23" i="6"/>
  <c r="HX23" i="6"/>
  <c r="GE23" i="6"/>
  <c r="HI23" i="6"/>
  <c r="HJ23" i="6"/>
  <c r="GO23" i="6"/>
  <c r="FX23" i="6"/>
  <c r="HM23" i="6"/>
  <c r="HY23" i="6"/>
  <c r="GQ29" i="6"/>
  <c r="IC29" i="6"/>
  <c r="GK29" i="6"/>
  <c r="IE29" i="6"/>
  <c r="IA29" i="6"/>
  <c r="FW29" i="6"/>
  <c r="FP29" i="6"/>
  <c r="GB29" i="6"/>
  <c r="EZ29" i="6"/>
  <c r="EW29" i="6"/>
  <c r="GH29" i="6"/>
  <c r="GM29" i="6"/>
  <c r="HR29" i="6"/>
  <c r="HB29" i="6"/>
  <c r="FJ29" i="6"/>
  <c r="GX29" i="6"/>
  <c r="FQ29" i="6"/>
  <c r="GV29" i="6"/>
  <c r="GC29" i="6"/>
  <c r="GW29" i="6"/>
  <c r="ID29" i="6"/>
  <c r="GD28" i="6"/>
  <c r="IM23" i="6"/>
  <c r="HV29" i="6"/>
  <c r="EX29" i="6"/>
  <c r="FB29" i="6"/>
  <c r="GN29" i="6"/>
  <c r="HG29" i="6"/>
  <c r="IB29" i="6"/>
  <c r="HQ29" i="6"/>
  <c r="HW29" i="6"/>
  <c r="EY29" i="6"/>
  <c r="GU29" i="6"/>
  <c r="FR29" i="6"/>
  <c r="GT29" i="6"/>
  <c r="GI29" i="6"/>
  <c r="FG29" i="6"/>
  <c r="FS29" i="6"/>
  <c r="GL29" i="6"/>
  <c r="FX29" i="6"/>
  <c r="FL29" i="6"/>
  <c r="FF29" i="6"/>
  <c r="GD29" i="6"/>
  <c r="FP19" i="6"/>
  <c r="HN22" i="6"/>
  <c r="IK29" i="6"/>
  <c r="IR29" i="6" s="1"/>
  <c r="T35" i="35" s="1"/>
  <c r="HH29" i="6"/>
  <c r="GS29" i="6"/>
  <c r="HF29" i="6"/>
  <c r="HM29" i="6"/>
  <c r="HO29" i="6"/>
  <c r="IF29" i="6"/>
  <c r="FZ29" i="6"/>
  <c r="FY29" i="6"/>
  <c r="FE29" i="6"/>
  <c r="IU29" i="6" s="1"/>
  <c r="HY29" i="6"/>
  <c r="HZ29" i="6"/>
  <c r="HP29" i="6"/>
  <c r="GP29" i="6"/>
  <c r="HE29" i="6"/>
  <c r="GF29" i="6"/>
  <c r="GJ29" i="6"/>
  <c r="FH29" i="6"/>
  <c r="GA29" i="6"/>
  <c r="HS29" i="6"/>
  <c r="HK29" i="6"/>
  <c r="GY29" i="6"/>
  <c r="HC29" i="6"/>
  <c r="FZ28" i="6"/>
  <c r="HG30" i="6"/>
  <c r="GE28" i="6"/>
  <c r="IS28" i="6"/>
  <c r="FQ28" i="6"/>
  <c r="IB28" i="6"/>
  <c r="HX28" i="6"/>
  <c r="GV28" i="6"/>
  <c r="EQ40" i="6"/>
  <c r="EK40" i="6"/>
  <c r="HM28" i="6"/>
  <c r="IT28" i="6"/>
  <c r="GT28" i="6"/>
  <c r="GX28" i="6"/>
  <c r="FF28" i="6"/>
  <c r="ID39" i="6"/>
  <c r="IG39" i="6"/>
  <c r="HD39" i="6"/>
  <c r="FK39" i="6"/>
  <c r="GD39" i="6"/>
  <c r="GW39" i="6"/>
  <c r="GZ39" i="6"/>
  <c r="HC39" i="6"/>
  <c r="FF39" i="6"/>
  <c r="GC39" i="6"/>
  <c r="HL39" i="6"/>
  <c r="GY39" i="6"/>
  <c r="IK39" i="6"/>
  <c r="FE39" i="6"/>
  <c r="IU39" i="6" s="1"/>
  <c r="HE39" i="6"/>
  <c r="HT39" i="6"/>
  <c r="FZ39" i="6"/>
  <c r="HQ39" i="6"/>
  <c r="FW39" i="6"/>
  <c r="GU39" i="6"/>
  <c r="FT39" i="6"/>
  <c r="FV39" i="6"/>
  <c r="HW39" i="6"/>
  <c r="FP39" i="6"/>
  <c r="GH39" i="6"/>
  <c r="IM39" i="6"/>
  <c r="HZ39" i="6"/>
  <c r="FD39" i="6"/>
  <c r="IL39" i="6"/>
  <c r="HY39" i="6"/>
  <c r="FO39" i="6"/>
  <c r="GB39" i="6"/>
  <c r="FL39" i="6"/>
  <c r="FQ39" i="6"/>
  <c r="HU39" i="6"/>
  <c r="GA39" i="6"/>
  <c r="FS39" i="6"/>
  <c r="FX39" i="6"/>
  <c r="GV39" i="6"/>
  <c r="HN39" i="6"/>
  <c r="HS39" i="6"/>
  <c r="GO39" i="6"/>
  <c r="IJ39" i="6"/>
  <c r="HG39" i="6"/>
  <c r="HJ39" i="6"/>
  <c r="IC39" i="6"/>
  <c r="IF39" i="6"/>
  <c r="II39" i="6"/>
  <c r="HF39" i="6"/>
  <c r="HI39" i="6"/>
  <c r="IB39" i="6"/>
  <c r="IE39" i="6"/>
  <c r="HB39" i="6"/>
  <c r="GE39" i="6"/>
  <c r="IH39" i="6"/>
  <c r="HK39" i="6"/>
  <c r="FR39" i="6"/>
  <c r="GM39" i="6"/>
  <c r="HX39" i="6"/>
  <c r="HP39" i="6"/>
  <c r="GR39" i="6"/>
  <c r="GT39" i="6"/>
  <c r="FY39" i="6"/>
  <c r="FU39" i="6"/>
  <c r="GP39" i="6"/>
  <c r="GX39" i="6"/>
  <c r="HA39" i="6"/>
  <c r="FH39" i="6"/>
  <c r="FJ39" i="6"/>
  <c r="GG39" i="6"/>
  <c r="GJ39" i="6"/>
  <c r="FG39" i="6"/>
  <c r="FI39" i="6"/>
  <c r="GF39" i="6"/>
  <c r="GI39" i="6"/>
  <c r="HH39" i="6"/>
  <c r="IA39" i="6"/>
  <c r="GQ39" i="6"/>
  <c r="HO39" i="6"/>
  <c r="GN39" i="6"/>
  <c r="GS39" i="6"/>
  <c r="GK39" i="6"/>
  <c r="HV39" i="6"/>
  <c r="HR39" i="6"/>
  <c r="HM39" i="6"/>
  <c r="GL39" i="6"/>
  <c r="GN28" i="6"/>
  <c r="IC28" i="6"/>
  <c r="FL28" i="6"/>
  <c r="FR28" i="6"/>
  <c r="FJ28" i="6"/>
  <c r="HE28" i="6"/>
  <c r="IJ20" i="6"/>
  <c r="GK27" i="6"/>
  <c r="HE34" i="6"/>
  <c r="HJ27" i="6"/>
  <c r="II20" i="6"/>
  <c r="IP20" i="6" s="1"/>
  <c r="R26" i="35" s="1"/>
  <c r="HB19" i="6"/>
  <c r="HO28" i="6"/>
  <c r="GR28" i="6"/>
  <c r="HB28" i="6"/>
  <c r="HI28" i="6"/>
  <c r="HJ28" i="6"/>
  <c r="HU28" i="6"/>
  <c r="HT28" i="6"/>
  <c r="FT28" i="6"/>
  <c r="GB28" i="6"/>
  <c r="HY28" i="6"/>
  <c r="HZ28" i="6"/>
  <c r="HP28" i="6"/>
  <c r="GP28" i="6"/>
  <c r="FO28" i="6"/>
  <c r="GI28" i="6"/>
  <c r="FG28" i="6"/>
  <c r="FS28" i="6"/>
  <c r="FY28" i="6"/>
  <c r="FX28" i="6"/>
  <c r="GY28" i="6"/>
  <c r="HC28" i="6"/>
  <c r="FK28" i="6"/>
  <c r="HW35" i="6"/>
  <c r="GQ28" i="6"/>
  <c r="HV28" i="6"/>
  <c r="HK28" i="6"/>
  <c r="HF28" i="6"/>
  <c r="HG28" i="6"/>
  <c r="FW28" i="6"/>
  <c r="FP28" i="6"/>
  <c r="FE28" i="6"/>
  <c r="IU28" i="6" s="1"/>
  <c r="FC28" i="6"/>
  <c r="FD28" i="6"/>
  <c r="FA28" i="6"/>
  <c r="GL28" i="6"/>
  <c r="FU28" i="6"/>
  <c r="HH28" i="6"/>
  <c r="GF28" i="6"/>
  <c r="GJ28" i="6"/>
  <c r="FH28" i="6"/>
  <c r="GA28" i="6"/>
  <c r="HS28" i="6"/>
  <c r="IA28" i="6"/>
  <c r="HL28" i="6"/>
  <c r="GZ28" i="6"/>
  <c r="HD28" i="6"/>
  <c r="IM28" i="6"/>
  <c r="GS28" i="6"/>
  <c r="HR28" i="6"/>
  <c r="GK28" i="6"/>
  <c r="IE28" i="6"/>
  <c r="IF28" i="6"/>
  <c r="EX28" i="6"/>
  <c r="HQ28" i="6"/>
  <c r="HW28" i="6"/>
  <c r="IQ28" i="6"/>
  <c r="S34" i="35" s="1"/>
  <c r="EZ28" i="6"/>
  <c r="EW28" i="6"/>
  <c r="GH28" i="6"/>
  <c r="GM28" i="6"/>
  <c r="FV28" i="6"/>
  <c r="FB28" i="6"/>
  <c r="FI28" i="6"/>
  <c r="GG28" i="6"/>
  <c r="HA28" i="6"/>
  <c r="GO28" i="6"/>
  <c r="HN28" i="6"/>
  <c r="EY28" i="6"/>
  <c r="GC28" i="6"/>
  <c r="GW28" i="6"/>
  <c r="IF17" i="6"/>
  <c r="FJ27" i="6"/>
  <c r="FE27" i="6"/>
  <c r="IU27" i="6" s="1"/>
  <c r="FB34" i="6"/>
  <c r="HS34" i="6"/>
  <c r="GQ15" i="6"/>
  <c r="GO17" i="6"/>
  <c r="HJ21" i="6"/>
  <c r="FL27" i="6"/>
  <c r="FZ34" i="6"/>
  <c r="GT27" i="6"/>
  <c r="GW34" i="6"/>
  <c r="HB27" i="6"/>
  <c r="GD27" i="6"/>
  <c r="GV27" i="6"/>
  <c r="FJ34" i="6"/>
  <c r="GM34" i="6"/>
  <c r="FT27" i="6"/>
  <c r="HH27" i="6"/>
  <c r="GL34" i="6"/>
  <c r="FE34" i="6"/>
  <c r="IU34" i="6" s="1"/>
  <c r="GU34" i="6"/>
  <c r="GO19" i="6"/>
  <c r="FZ22" i="6"/>
  <c r="GE30" i="6"/>
  <c r="IL30" i="6"/>
  <c r="IS30" i="6" s="1"/>
  <c r="IK20" i="6"/>
  <c r="IG20" i="6"/>
  <c r="IN20" i="6" s="1"/>
  <c r="Q26" i="35" s="1"/>
  <c r="IM20" i="6"/>
  <c r="IT20" i="6" s="1"/>
  <c r="V26" i="35" s="1"/>
  <c r="HZ35" i="6"/>
  <c r="GT19" i="6"/>
  <c r="GS19" i="6"/>
  <c r="IJ28" i="6"/>
  <c r="IL28" i="6"/>
  <c r="HL22" i="6"/>
  <c r="GQ22" i="6"/>
  <c r="IH30" i="6"/>
  <c r="FJ30" i="6"/>
  <c r="FR35" i="6"/>
  <c r="GZ35" i="6"/>
  <c r="GI19" i="6"/>
  <c r="FY19" i="6"/>
  <c r="GY22" i="6"/>
  <c r="GS30" i="6"/>
  <c r="EY30" i="6"/>
  <c r="IL20" i="6"/>
  <c r="HK35" i="6"/>
  <c r="HX19" i="6"/>
  <c r="GX19" i="6"/>
  <c r="GD19" i="6"/>
  <c r="HF19" i="6"/>
  <c r="HH22" i="6"/>
  <c r="FJ22" i="6"/>
  <c r="HY22" i="6"/>
  <c r="HJ22" i="6"/>
  <c r="HT30" i="6"/>
  <c r="HU30" i="6"/>
  <c r="FQ30" i="6"/>
  <c r="GV35" i="6"/>
  <c r="FI35" i="6"/>
  <c r="GJ19" i="6"/>
  <c r="GC19" i="6"/>
  <c r="HE19" i="6"/>
  <c r="IH19" i="6"/>
  <c r="FU22" i="6"/>
  <c r="FK22" i="6"/>
  <c r="FE22" i="6"/>
  <c r="IU22" i="6" s="1"/>
  <c r="GC30" i="6"/>
  <c r="HJ30" i="6"/>
  <c r="GU30" i="6"/>
  <c r="IF35" i="6"/>
  <c r="GN35" i="6"/>
  <c r="HP19" i="6"/>
  <c r="FU19" i="6"/>
  <c r="FO19" i="6"/>
  <c r="FG19" i="6"/>
  <c r="FH19" i="6"/>
  <c r="FQ19" i="6"/>
  <c r="FX19" i="6"/>
  <c r="GY19" i="6"/>
  <c r="GW19" i="6"/>
  <c r="ID19" i="6"/>
  <c r="HU19" i="6"/>
  <c r="HI19" i="6"/>
  <c r="HG19" i="6"/>
  <c r="HT19" i="6"/>
  <c r="HK19" i="6"/>
  <c r="IL19" i="6"/>
  <c r="IH28" i="6"/>
  <c r="IG28" i="6"/>
  <c r="IN28" i="6" s="1"/>
  <c r="Q34" i="35" s="1"/>
  <c r="HD22" i="6"/>
  <c r="HE22" i="6"/>
  <c r="GK22" i="6"/>
  <c r="IB22" i="6"/>
  <c r="FX22" i="6"/>
  <c r="GO22" i="6"/>
  <c r="FS22" i="6"/>
  <c r="GD22" i="6"/>
  <c r="GP22" i="6"/>
  <c r="FL22" i="6"/>
  <c r="IC22" i="6"/>
  <c r="GO30" i="6"/>
  <c r="GH30" i="6"/>
  <c r="HL30" i="6"/>
  <c r="HW30" i="6"/>
  <c r="FZ30" i="6"/>
  <c r="GB30" i="6"/>
  <c r="II30" i="6"/>
  <c r="FR30" i="6"/>
  <c r="IM30" i="6"/>
  <c r="EZ30" i="6"/>
  <c r="FY30" i="6"/>
  <c r="FV30" i="6"/>
  <c r="GG30" i="6"/>
  <c r="HX35" i="6"/>
  <c r="IB35" i="6"/>
  <c r="GO35" i="6"/>
  <c r="HH35" i="6"/>
  <c r="EW35" i="6"/>
  <c r="GK35" i="6"/>
  <c r="FO35" i="6"/>
  <c r="FH35" i="6"/>
  <c r="FZ35" i="6"/>
  <c r="HC35" i="6"/>
  <c r="IM27" i="6"/>
  <c r="IT27" i="6" s="1"/>
  <c r="IK35" i="6"/>
  <c r="FR19" i="6"/>
  <c r="GF19" i="6"/>
  <c r="FJ19" i="6"/>
  <c r="FS19" i="6"/>
  <c r="HS19" i="6"/>
  <c r="FF19" i="6"/>
  <c r="FK19" i="6"/>
  <c r="HO19" i="6"/>
  <c r="HV19" i="6"/>
  <c r="FE19" i="6"/>
  <c r="IU19" i="6" s="1"/>
  <c r="IF19" i="6"/>
  <c r="GU19" i="6"/>
  <c r="HR19" i="6"/>
  <c r="HZ19" i="6"/>
  <c r="HP22" i="6"/>
  <c r="HI22" i="6"/>
  <c r="HM22" i="6"/>
  <c r="HG22" i="6"/>
  <c r="ID22" i="6"/>
  <c r="GC22" i="6"/>
  <c r="HQ22" i="6"/>
  <c r="HC22" i="6"/>
  <c r="HO22" i="6"/>
  <c r="GS22" i="6"/>
  <c r="GF22" i="6"/>
  <c r="GL30" i="6"/>
  <c r="HN30" i="6"/>
  <c r="FL30" i="6"/>
  <c r="GZ30" i="6"/>
  <c r="GT30" i="6"/>
  <c r="EX30" i="6"/>
  <c r="IB30" i="6"/>
  <c r="FU30" i="6"/>
  <c r="HX30" i="6"/>
  <c r="IK30" i="6"/>
  <c r="FD30" i="6"/>
  <c r="HV30" i="6"/>
  <c r="HD30" i="6"/>
  <c r="FI30" i="6"/>
  <c r="IP30" i="6"/>
  <c r="FU35" i="6"/>
  <c r="FE35" i="6"/>
  <c r="IU35" i="6" s="1"/>
  <c r="HJ35" i="6"/>
  <c r="FX35" i="6"/>
  <c r="IR35" i="6"/>
  <c r="T41" i="35" s="1"/>
  <c r="GH35" i="6"/>
  <c r="HO35" i="6"/>
  <c r="GJ35" i="6"/>
  <c r="HR35" i="6"/>
  <c r="IN35" i="6"/>
  <c r="Q41" i="35" s="1"/>
  <c r="HD35" i="6"/>
  <c r="FV19" i="6"/>
  <c r="GP19" i="6"/>
  <c r="FL19" i="6"/>
  <c r="GA19" i="6"/>
  <c r="GV19" i="6"/>
  <c r="IA19" i="6"/>
  <c r="HC19" i="6"/>
  <c r="IG19" i="6"/>
  <c r="GQ19" i="6"/>
  <c r="GK19" i="6"/>
  <c r="IB19" i="6"/>
  <c r="HJ19" i="6"/>
  <c r="FW19" i="6"/>
  <c r="HH19" i="6"/>
  <c r="HY19" i="6"/>
  <c r="FY22" i="6"/>
  <c r="FF22" i="6"/>
  <c r="FT22" i="6"/>
  <c r="GX22" i="6"/>
  <c r="IA22" i="6"/>
  <c r="FP22" i="6"/>
  <c r="HZ22" i="6"/>
  <c r="GV22" i="6"/>
  <c r="HF22" i="6"/>
  <c r="HU22" i="6"/>
  <c r="HM30" i="6"/>
  <c r="HA30" i="6"/>
  <c r="GY30" i="6"/>
  <c r="GW30" i="6"/>
  <c r="GR30" i="6"/>
  <c r="HK30" i="6"/>
  <c r="HF30" i="6"/>
  <c r="GP30" i="6"/>
  <c r="ID30" i="6"/>
  <c r="FC30" i="6"/>
  <c r="FX30" i="6"/>
  <c r="FO30" i="6"/>
  <c r="FV35" i="6"/>
  <c r="IE35" i="6"/>
  <c r="IJ35" i="6"/>
  <c r="FQ35" i="6"/>
  <c r="HY35" i="6"/>
  <c r="HU35" i="6"/>
  <c r="GB35" i="6"/>
  <c r="FJ35" i="6"/>
  <c r="FT35" i="6"/>
  <c r="HL35" i="6"/>
  <c r="GO27" i="6"/>
  <c r="GS27" i="6"/>
  <c r="ID27" i="6"/>
  <c r="HI27" i="6"/>
  <c r="GU27" i="6"/>
  <c r="GH27" i="6"/>
  <c r="GS34" i="6"/>
  <c r="HG34" i="6"/>
  <c r="GN34" i="6"/>
  <c r="HF34" i="6"/>
  <c r="IA34" i="6"/>
  <c r="GA27" i="6"/>
  <c r="GX27" i="6"/>
  <c r="FF27" i="6"/>
  <c r="FW27" i="6"/>
  <c r="HY27" i="6"/>
  <c r="GX34" i="6"/>
  <c r="GT34" i="6"/>
  <c r="GC34" i="6"/>
  <c r="HD34" i="6"/>
  <c r="HQ34" i="6"/>
  <c r="HM17" i="6"/>
  <c r="GZ21" i="6"/>
  <c r="HV27" i="6"/>
  <c r="FS27" i="6"/>
  <c r="GE27" i="6"/>
  <c r="FI27" i="6"/>
  <c r="GG27" i="6"/>
  <c r="HA27" i="6"/>
  <c r="FY27" i="6"/>
  <c r="FR27" i="6"/>
  <c r="GC27" i="6"/>
  <c r="GW27" i="6"/>
  <c r="IG27" i="6"/>
  <c r="IN27" i="6" s="1"/>
  <c r="Q33" i="35" s="1"/>
  <c r="HR27" i="6"/>
  <c r="GR27" i="6"/>
  <c r="IA27" i="6"/>
  <c r="IB27" i="6"/>
  <c r="IC27" i="6"/>
  <c r="EX27" i="6"/>
  <c r="HN27" i="6"/>
  <c r="GQ27" i="6"/>
  <c r="HE27" i="6"/>
  <c r="EW27" i="6"/>
  <c r="FA27" i="6"/>
  <c r="GC36" i="6"/>
  <c r="HT34" i="6"/>
  <c r="HW34" i="6"/>
  <c r="ID34" i="6"/>
  <c r="IN34" i="6"/>
  <c r="Q40" i="35" s="1"/>
  <c r="FI34" i="6"/>
  <c r="GG34" i="6"/>
  <c r="HR34" i="6"/>
  <c r="GK34" i="6"/>
  <c r="FL34" i="6"/>
  <c r="HL34" i="6"/>
  <c r="GZ34" i="6"/>
  <c r="GV34" i="6"/>
  <c r="HX34" i="6"/>
  <c r="FA34" i="6"/>
  <c r="GB34" i="6"/>
  <c r="HI34" i="6"/>
  <c r="HJ34" i="6"/>
  <c r="FS34" i="6"/>
  <c r="FY34" i="6"/>
  <c r="EY34" i="6"/>
  <c r="EZ34" i="6"/>
  <c r="EW34" i="6"/>
  <c r="II34" i="6"/>
  <c r="IP34" i="6" s="1"/>
  <c r="R40" i="35" s="1"/>
  <c r="FE17" i="6"/>
  <c r="IU17" i="6" s="1"/>
  <c r="GC17" i="6"/>
  <c r="GL21" i="6"/>
  <c r="GH21" i="6"/>
  <c r="HM27" i="6"/>
  <c r="FZ27" i="6"/>
  <c r="GB27" i="6"/>
  <c r="GI27" i="6"/>
  <c r="FG27" i="6"/>
  <c r="IP27" i="6"/>
  <c r="R33" i="35" s="1"/>
  <c r="FP27" i="6"/>
  <c r="HU27" i="6"/>
  <c r="GN27" i="6"/>
  <c r="GY27" i="6"/>
  <c r="HC27" i="6"/>
  <c r="FK27" i="6"/>
  <c r="GP27" i="6"/>
  <c r="HX27" i="6"/>
  <c r="HQ27" i="6"/>
  <c r="FB27" i="6"/>
  <c r="HF27" i="6"/>
  <c r="HG27" i="6"/>
  <c r="GL27" i="6"/>
  <c r="FX27" i="6"/>
  <c r="HP27" i="6"/>
  <c r="FC27" i="6"/>
  <c r="IL27" i="6"/>
  <c r="IS27" i="6" s="1"/>
  <c r="HZ27" i="6"/>
  <c r="GO34" i="6"/>
  <c r="GA34" i="6"/>
  <c r="HM34" i="6"/>
  <c r="FO34" i="6"/>
  <c r="GI34" i="6"/>
  <c r="FG34" i="6"/>
  <c r="GR34" i="6"/>
  <c r="FU34" i="6"/>
  <c r="FH34" i="6"/>
  <c r="HB34" i="6"/>
  <c r="FF34" i="6"/>
  <c r="GD34" i="6"/>
  <c r="HU34" i="6"/>
  <c r="HN34" i="6"/>
  <c r="EX34" i="6"/>
  <c r="IE34" i="6"/>
  <c r="IF34" i="6"/>
  <c r="HV34" i="6"/>
  <c r="FV34" i="6"/>
  <c r="FK34" i="6"/>
  <c r="HH34" i="6"/>
  <c r="HY34" i="6"/>
  <c r="HZ34" i="6"/>
  <c r="FG21" i="6"/>
  <c r="FV27" i="6"/>
  <c r="HT27" i="6"/>
  <c r="HK27" i="6"/>
  <c r="GF27" i="6"/>
  <c r="GJ27" i="6"/>
  <c r="FH27" i="6"/>
  <c r="HW27" i="6"/>
  <c r="GM27" i="6"/>
  <c r="FO27" i="6"/>
  <c r="HL27" i="6"/>
  <c r="GZ27" i="6"/>
  <c r="HD27" i="6"/>
  <c r="FU27" i="6"/>
  <c r="FQ27" i="6"/>
  <c r="EY27" i="6"/>
  <c r="IE27" i="6"/>
  <c r="IF27" i="6"/>
  <c r="IJ27" i="6"/>
  <c r="IQ27" i="6" s="1"/>
  <c r="S33" i="35" s="1"/>
  <c r="HS27" i="6"/>
  <c r="HO27" i="6"/>
  <c r="EZ27" i="6"/>
  <c r="FD27" i="6"/>
  <c r="FT34" i="6"/>
  <c r="HO34" i="6"/>
  <c r="GH34" i="6"/>
  <c r="GF34" i="6"/>
  <c r="GJ34" i="6"/>
  <c r="FX34" i="6"/>
  <c r="FW34" i="6"/>
  <c r="FP34" i="6"/>
  <c r="GE34" i="6"/>
  <c r="GY34" i="6"/>
  <c r="HC34" i="6"/>
  <c r="GQ34" i="6"/>
  <c r="HP34" i="6"/>
  <c r="GP34" i="6"/>
  <c r="HK34" i="6"/>
  <c r="IB34" i="6"/>
  <c r="IC34" i="6"/>
  <c r="FR34" i="6"/>
  <c r="FQ34" i="6"/>
  <c r="HA34" i="6"/>
  <c r="FC34" i="6"/>
  <c r="IG26" i="6"/>
  <c r="FV15" i="6"/>
  <c r="ID26" i="6"/>
  <c r="HO17" i="6"/>
  <c r="HF17" i="6"/>
  <c r="HT17" i="6"/>
  <c r="GT17" i="6"/>
  <c r="FH17" i="6"/>
  <c r="GY17" i="6"/>
  <c r="FH21" i="6"/>
  <c r="FJ21" i="6"/>
  <c r="HF21" i="6"/>
  <c r="HE36" i="6"/>
  <c r="GL35" i="6"/>
  <c r="IQ35" i="6"/>
  <c r="S41" i="35" s="1"/>
  <c r="II35" i="6"/>
  <c r="IP35" i="6" s="1"/>
  <c r="R41" i="35" s="1"/>
  <c r="FS35" i="6"/>
  <c r="FC35" i="6"/>
  <c r="IS35" i="6"/>
  <c r="FY35" i="6"/>
  <c r="FL35" i="6"/>
  <c r="HA35" i="6"/>
  <c r="HQ35" i="6"/>
  <c r="GY35" i="6"/>
  <c r="GK17" i="6"/>
  <c r="GB17" i="6"/>
  <c r="HX17" i="6"/>
  <c r="HS17" i="6"/>
  <c r="GZ17" i="6"/>
  <c r="HO21" i="6"/>
  <c r="GM21" i="6"/>
  <c r="GQ21" i="6"/>
  <c r="HO36" i="6"/>
  <c r="GH22" i="6"/>
  <c r="FI22" i="6"/>
  <c r="GE22" i="6"/>
  <c r="FV22" i="6"/>
  <c r="HW22" i="6"/>
  <c r="GW22" i="6"/>
  <c r="GT22" i="6"/>
  <c r="FQ22" i="6"/>
  <c r="FD22" i="6"/>
  <c r="HX22" i="6"/>
  <c r="GG22" i="6"/>
  <c r="HV22" i="6"/>
  <c r="HK22" i="6"/>
  <c r="HT22" i="6"/>
  <c r="IE22" i="6"/>
  <c r="GL22" i="6"/>
  <c r="FK35" i="6"/>
  <c r="GC35" i="6"/>
  <c r="FB35" i="6"/>
  <c r="FW35" i="6"/>
  <c r="GX35" i="6"/>
  <c r="GG35" i="6"/>
  <c r="GF35" i="6"/>
  <c r="GQ35" i="6"/>
  <c r="HV35" i="6"/>
  <c r="FA35" i="6"/>
  <c r="IL35" i="6"/>
  <c r="IH35" i="6"/>
  <c r="GR35" i="6"/>
  <c r="HS35" i="6"/>
  <c r="HG35" i="6"/>
  <c r="HF35" i="6"/>
  <c r="EY35" i="6"/>
  <c r="HP35" i="6"/>
  <c r="GP35" i="6"/>
  <c r="GH19" i="6"/>
  <c r="EW19" i="6"/>
  <c r="FT19" i="6"/>
  <c r="FZ19" i="6"/>
  <c r="IJ19" i="6"/>
  <c r="II19" i="6"/>
  <c r="IE19" i="6"/>
  <c r="GE19" i="6"/>
  <c r="HM19" i="6"/>
  <c r="GN19" i="6"/>
  <c r="HD19" i="6"/>
  <c r="GZ19" i="6"/>
  <c r="HL19" i="6"/>
  <c r="HN19" i="6"/>
  <c r="GR19" i="6"/>
  <c r="HA19" i="6"/>
  <c r="GG19" i="6"/>
  <c r="FI19" i="6"/>
  <c r="GB19" i="6"/>
  <c r="GL19" i="6"/>
  <c r="GM19" i="6"/>
  <c r="IH27" i="6"/>
  <c r="IK27" i="6"/>
  <c r="IR27" i="6" s="1"/>
  <c r="T33" i="35" s="1"/>
  <c r="II27" i="6"/>
  <c r="FG30" i="6"/>
  <c r="FB30" i="6"/>
  <c r="FA30" i="6"/>
  <c r="GK30" i="6"/>
  <c r="HZ30" i="6"/>
  <c r="HY30" i="6"/>
  <c r="IA30" i="6"/>
  <c r="GM30" i="6"/>
  <c r="GV30" i="6"/>
  <c r="IF30" i="6"/>
  <c r="IE30" i="6"/>
  <c r="GX30" i="6"/>
  <c r="FW30" i="6"/>
  <c r="FP30" i="6"/>
  <c r="HC30" i="6"/>
  <c r="FE30" i="6"/>
  <c r="IU30" i="6" s="1"/>
  <c r="FH30" i="6"/>
  <c r="HQ30" i="6"/>
  <c r="HW21" i="6"/>
  <c r="HV21" i="6"/>
  <c r="HL21" i="6"/>
  <c r="HO31" i="6"/>
  <c r="GD31" i="6"/>
  <c r="IE17" i="6"/>
  <c r="FW17" i="6"/>
  <c r="FU17" i="6"/>
  <c r="GG17" i="6"/>
  <c r="GV17" i="6"/>
  <c r="IG17" i="6"/>
  <c r="GR21" i="6"/>
  <c r="FO21" i="6"/>
  <c r="FS21" i="6"/>
  <c r="HU21" i="6"/>
  <c r="HH21" i="6"/>
  <c r="FQ31" i="6"/>
  <c r="FQ26" i="6"/>
  <c r="HS26" i="6"/>
  <c r="GL26" i="6"/>
  <c r="HV26" i="6"/>
  <c r="EW26" i="6"/>
  <c r="FE26" i="6"/>
  <c r="IU26" i="6" s="1"/>
  <c r="HI26" i="6"/>
  <c r="HP26" i="6"/>
  <c r="GP26" i="6"/>
  <c r="FF26" i="6"/>
  <c r="GU26" i="6"/>
  <c r="HU26" i="6"/>
  <c r="HG26" i="6"/>
  <c r="FD26" i="6"/>
  <c r="FT26" i="6"/>
  <c r="FV26" i="6"/>
  <c r="FO26" i="6"/>
  <c r="GF26" i="6"/>
  <c r="FJ26" i="6"/>
  <c r="FY26" i="6"/>
  <c r="HO26" i="6"/>
  <c r="FL26" i="6"/>
  <c r="GC26" i="6"/>
  <c r="GK26" i="6"/>
  <c r="GX26" i="6"/>
  <c r="IB26" i="6"/>
  <c r="FR31" i="6"/>
  <c r="FX26" i="6"/>
  <c r="GM26" i="6"/>
  <c r="IA26" i="6"/>
  <c r="HZ26" i="6"/>
  <c r="GA26" i="6"/>
  <c r="HD26" i="6"/>
  <c r="FG26" i="6"/>
  <c r="GQ26" i="6"/>
  <c r="GS26" i="6"/>
  <c r="HA26" i="6"/>
  <c r="HB26" i="6"/>
  <c r="GW26" i="6"/>
  <c r="FW26" i="6"/>
  <c r="GB26" i="6"/>
  <c r="IF26" i="6"/>
  <c r="GS17" i="6"/>
  <c r="HB17" i="6"/>
  <c r="HG17" i="6"/>
  <c r="GU17" i="6"/>
  <c r="IL17" i="6"/>
  <c r="GM17" i="6"/>
  <c r="GF17" i="6"/>
  <c r="GX17" i="6"/>
  <c r="IK17" i="6"/>
  <c r="FK17" i="6"/>
  <c r="HN26" i="6"/>
  <c r="IM26" i="6"/>
  <c r="HH26" i="6"/>
  <c r="IL26" i="6"/>
  <c r="GO26" i="6"/>
  <c r="FS26" i="6"/>
  <c r="GI26" i="6"/>
  <c r="GJ26" i="6"/>
  <c r="GT26" i="6"/>
  <c r="FU26" i="6"/>
  <c r="GH26" i="6"/>
  <c r="HL26" i="6"/>
  <c r="GD26" i="6"/>
  <c r="GN26" i="6"/>
  <c r="HE26" i="6"/>
  <c r="IC26" i="6"/>
  <c r="FI21" i="6"/>
  <c r="GP21" i="6"/>
  <c r="GV21" i="6"/>
  <c r="GD21" i="6"/>
  <c r="FE21" i="6"/>
  <c r="IU21" i="6" s="1"/>
  <c r="GA21" i="6"/>
  <c r="IA36" i="6"/>
  <c r="GZ26" i="6"/>
  <c r="GV26" i="6"/>
  <c r="GR26" i="6"/>
  <c r="HK26" i="6"/>
  <c r="IE26" i="6"/>
  <c r="II26" i="6"/>
  <c r="GZ32" i="6"/>
  <c r="FP26" i="6"/>
  <c r="HX26" i="6"/>
  <c r="FK26" i="6"/>
  <c r="IK26" i="6"/>
  <c r="HY26" i="6"/>
  <c r="HQ26" i="6"/>
  <c r="HT26" i="6"/>
  <c r="IJ26" i="6"/>
  <c r="FI26" i="6"/>
  <c r="GG26" i="6"/>
  <c r="HR26" i="6"/>
  <c r="HW26" i="6"/>
  <c r="FH26" i="6"/>
  <c r="GE26" i="6"/>
  <c r="GY26" i="6"/>
  <c r="HC26" i="6"/>
  <c r="FR26" i="6"/>
  <c r="HM26" i="6"/>
  <c r="FZ26" i="6"/>
  <c r="IH26" i="6"/>
  <c r="HF26" i="6"/>
  <c r="IF22" i="6"/>
  <c r="GI22" i="6"/>
  <c r="HA22" i="6"/>
  <c r="HS22" i="6"/>
  <c r="FR22" i="6"/>
  <c r="GZ22" i="6"/>
  <c r="FO22" i="6"/>
  <c r="GA22" i="6"/>
  <c r="GR22" i="6"/>
  <c r="GB22" i="6"/>
  <c r="FW22" i="6"/>
  <c r="FG22" i="6"/>
  <c r="HR22" i="6"/>
  <c r="GU22" i="6"/>
  <c r="HB22" i="6"/>
  <c r="FH22" i="6"/>
  <c r="GN22" i="6"/>
  <c r="GJ22" i="6"/>
  <c r="GM22" i="6"/>
  <c r="ID35" i="6"/>
  <c r="GD35" i="6"/>
  <c r="FF35" i="6"/>
  <c r="IA35" i="6"/>
  <c r="HT35" i="6"/>
  <c r="GU35" i="6"/>
  <c r="FP35" i="6"/>
  <c r="FG35" i="6"/>
  <c r="GI35" i="6"/>
  <c r="GE35" i="6"/>
  <c r="GS35" i="6"/>
  <c r="HM35" i="6"/>
  <c r="IM35" i="6"/>
  <c r="IT35" i="6" s="1"/>
  <c r="FD35" i="6"/>
  <c r="EZ35" i="6"/>
  <c r="HB35" i="6"/>
  <c r="GA35" i="6"/>
  <c r="HN35" i="6"/>
  <c r="EX35" i="6"/>
  <c r="IC35" i="6"/>
  <c r="HI35" i="6"/>
  <c r="HE35" i="6"/>
  <c r="GM35" i="6"/>
  <c r="GT35" i="6"/>
  <c r="IM19" i="6"/>
  <c r="FD19" i="6"/>
  <c r="IK19" i="6"/>
  <c r="HW19" i="6"/>
  <c r="HQ19" i="6"/>
  <c r="IC19" i="6"/>
  <c r="GJ30" i="6"/>
  <c r="GF30" i="6"/>
  <c r="IQ30" i="6"/>
  <c r="S36" i="35" s="1"/>
  <c r="IJ30" i="6"/>
  <c r="FS30" i="6"/>
  <c r="HS30" i="6"/>
  <c r="EW30" i="6"/>
  <c r="IR30" i="6"/>
  <c r="T36" i="35" s="1"/>
  <c r="HH30" i="6"/>
  <c r="FK30" i="6"/>
  <c r="HP30" i="6"/>
  <c r="GN30" i="6"/>
  <c r="IC30" i="6"/>
  <c r="HI30" i="6"/>
  <c r="HE30" i="6"/>
  <c r="IT30" i="6"/>
  <c r="GA30" i="6"/>
  <c r="HR30" i="6"/>
  <c r="GD30" i="6"/>
  <c r="FF30" i="6"/>
  <c r="HB30" i="6"/>
  <c r="IG30" i="6"/>
  <c r="IN30" i="6" s="1"/>
  <c r="Q36" i="35" s="1"/>
  <c r="HO30" i="6"/>
  <c r="FT30" i="6"/>
  <c r="GQ30" i="6"/>
  <c r="IK28" i="6"/>
  <c r="IR28" i="6" s="1"/>
  <c r="T34" i="35" s="1"/>
  <c r="II28" i="6"/>
  <c r="IP28" i="6" s="1"/>
  <c r="IH24" i="6"/>
  <c r="FR24" i="6"/>
  <c r="IF24" i="6"/>
  <c r="FO24" i="6"/>
  <c r="HZ24" i="6"/>
  <c r="GC24" i="6"/>
  <c r="FD24" i="6"/>
  <c r="GD24" i="6"/>
  <c r="IK23" i="6"/>
  <c r="II23" i="6"/>
  <c r="HP24" i="6"/>
  <c r="HO24" i="6"/>
  <c r="HT24" i="6"/>
  <c r="GJ24" i="6"/>
  <c r="IH25" i="6"/>
  <c r="IH23" i="6"/>
  <c r="IJ23" i="6"/>
  <c r="IL23" i="6"/>
  <c r="FV24" i="6"/>
  <c r="HN24" i="6"/>
  <c r="HV24" i="6"/>
  <c r="FW24" i="6"/>
  <c r="IG23" i="6"/>
  <c r="FF37" i="6"/>
  <c r="HI33" i="6"/>
  <c r="FC33" i="6"/>
  <c r="GJ15" i="6"/>
  <c r="GW15" i="6" s="1"/>
  <c r="II16" i="6"/>
  <c r="II25" i="6"/>
  <c r="IK25" i="6"/>
  <c r="HN32" i="6"/>
  <c r="HY32" i="6"/>
  <c r="GO37" i="6"/>
  <c r="HW15" i="6"/>
  <c r="IM25" i="6"/>
  <c r="IE32" i="6"/>
  <c r="GZ37" i="6"/>
  <c r="HH33" i="6"/>
  <c r="HS15" i="6"/>
  <c r="IG25" i="6"/>
  <c r="GR32" i="6"/>
  <c r="GU32" i="6"/>
  <c r="II38" i="6"/>
  <c r="FD37" i="6"/>
  <c r="FR33" i="6"/>
  <c r="IJ38" i="6"/>
  <c r="IQ38" i="6" s="1"/>
  <c r="S44" i="35" s="1"/>
  <c r="GO33" i="6"/>
  <c r="GK33" i="6"/>
  <c r="GH33" i="6"/>
  <c r="IP33" i="6"/>
  <c r="R39" i="35" s="1"/>
  <c r="GZ33" i="6"/>
  <c r="IL38" i="6"/>
  <c r="IS38" i="6" s="1"/>
  <c r="GE33" i="6"/>
  <c r="HR33" i="6"/>
  <c r="FZ33" i="6"/>
  <c r="GT33" i="6"/>
  <c r="ID33" i="6"/>
  <c r="IM38" i="6"/>
  <c r="IT38" i="6" s="1"/>
  <c r="IJ33" i="6"/>
  <c r="FD33" i="6"/>
  <c r="FI33" i="6"/>
  <c r="IC24" i="6"/>
  <c r="HI24" i="6"/>
  <c r="FG24" i="6"/>
  <c r="HD24" i="6"/>
  <c r="IB24" i="6"/>
  <c r="HB24" i="6"/>
  <c r="HU24" i="6"/>
  <c r="FP24" i="6"/>
  <c r="IM24" i="6"/>
  <c r="HL24" i="6"/>
  <c r="IK24" i="6"/>
  <c r="GK24" i="6"/>
  <c r="HR24" i="6"/>
  <c r="FK24" i="6"/>
  <c r="GF24" i="6"/>
  <c r="HH24" i="6"/>
  <c r="FX24" i="6"/>
  <c r="FY24" i="6"/>
  <c r="GD33" i="6"/>
  <c r="FF33" i="6"/>
  <c r="HE33" i="6"/>
  <c r="GP33" i="6"/>
  <c r="HP33" i="6"/>
  <c r="GX33" i="6"/>
  <c r="FJ33" i="6"/>
  <c r="HW33" i="6"/>
  <c r="HQ33" i="6"/>
  <c r="GU33" i="6"/>
  <c r="HY33" i="6"/>
  <c r="GB33" i="6"/>
  <c r="HM33" i="6"/>
  <c r="GN33" i="6"/>
  <c r="HU33" i="6"/>
  <c r="HG33" i="6"/>
  <c r="HF33" i="6"/>
  <c r="HK33" i="6"/>
  <c r="HS33" i="6"/>
  <c r="GA33" i="6"/>
  <c r="GQ18" i="6"/>
  <c r="GR24" i="6"/>
  <c r="IL24" i="6"/>
  <c r="HX24" i="6"/>
  <c r="FQ24" i="6"/>
  <c r="FS24" i="6"/>
  <c r="GW24" i="6"/>
  <c r="HM24" i="6"/>
  <c r="GN24" i="6"/>
  <c r="GY24" i="6"/>
  <c r="GH24" i="6"/>
  <c r="GU24" i="6"/>
  <c r="GE24" i="6"/>
  <c r="FF24" i="6"/>
  <c r="FI24" i="6"/>
  <c r="FJ24" i="6"/>
  <c r="HF24" i="6"/>
  <c r="HG24" i="6"/>
  <c r="FX33" i="6"/>
  <c r="FY33" i="6"/>
  <c r="IE33" i="6"/>
  <c r="IC33" i="6"/>
  <c r="HO33" i="6"/>
  <c r="IQ33" i="6"/>
  <c r="S39" i="35" s="1"/>
  <c r="IR33" i="6"/>
  <c r="T39" i="35" s="1"/>
  <c r="HZ33" i="6"/>
  <c r="GL33" i="6"/>
  <c r="FP33" i="6"/>
  <c r="GI33" i="6"/>
  <c r="GJ33" i="6"/>
  <c r="HA33" i="6"/>
  <c r="GR33" i="6"/>
  <c r="IA33" i="6"/>
  <c r="GC33" i="6"/>
  <c r="FK33" i="6"/>
  <c r="FT21" i="6"/>
  <c r="GN21" i="6"/>
  <c r="HG21" i="6"/>
  <c r="HI21" i="6"/>
  <c r="GK21" i="6"/>
  <c r="FW21" i="6"/>
  <c r="HD21" i="6"/>
  <c r="FF21" i="6"/>
  <c r="HN21" i="6"/>
  <c r="GS21" i="6"/>
  <c r="GI21" i="6"/>
  <c r="GX21" i="6"/>
  <c r="GT21" i="6"/>
  <c r="GG21" i="6"/>
  <c r="GU21" i="6"/>
  <c r="GJ21" i="6"/>
  <c r="HI31" i="6"/>
  <c r="FT31" i="6"/>
  <c r="FG31" i="6"/>
  <c r="IG33" i="6"/>
  <c r="IN33" i="6" s="1"/>
  <c r="Q39" i="35" s="1"/>
  <c r="HM36" i="6"/>
  <c r="FX36" i="6"/>
  <c r="IB36" i="6"/>
  <c r="HU36" i="6"/>
  <c r="FN18" i="6"/>
  <c r="GJ18" i="6"/>
  <c r="GW18" i="6" s="1"/>
  <c r="FD18" i="6"/>
  <c r="HS18" i="6"/>
  <c r="HR17" i="6"/>
  <c r="GE17" i="6"/>
  <c r="IB17" i="6"/>
  <c r="HJ17" i="6"/>
  <c r="HU17" i="6"/>
  <c r="FP17" i="6"/>
  <c r="FL17" i="6"/>
  <c r="HY17" i="6"/>
  <c r="HZ17" i="6"/>
  <c r="GL17" i="6"/>
  <c r="FV17" i="6"/>
  <c r="GJ17" i="6"/>
  <c r="HA17" i="6"/>
  <c r="FQ17" i="6"/>
  <c r="IA17" i="6"/>
  <c r="HL17" i="6"/>
  <c r="GW17" i="6"/>
  <c r="IK16" i="6"/>
  <c r="FU24" i="6"/>
  <c r="GM24" i="6"/>
  <c r="FL24" i="6"/>
  <c r="HS24" i="6"/>
  <c r="GA24" i="6"/>
  <c r="GI24" i="6"/>
  <c r="IG24" i="6"/>
  <c r="GL24" i="6"/>
  <c r="FE24" i="6"/>
  <c r="IU24" i="6" s="1"/>
  <c r="HY24" i="6"/>
  <c r="FZ24" i="6"/>
  <c r="FT24" i="6"/>
  <c r="HK24" i="6"/>
  <c r="GZ24" i="6"/>
  <c r="FH24" i="6"/>
  <c r="II24" i="6"/>
  <c r="IJ24" i="6"/>
  <c r="FU21" i="6"/>
  <c r="GB21" i="6"/>
  <c r="HQ21" i="6"/>
  <c r="FV21" i="6"/>
  <c r="GO21" i="6"/>
  <c r="IA21" i="6"/>
  <c r="GW21" i="6"/>
  <c r="FQ21" i="6"/>
  <c r="HE21" i="6"/>
  <c r="IF21" i="6"/>
  <c r="FR21" i="6"/>
  <c r="FD21" i="6"/>
  <c r="HM18" i="6"/>
  <c r="IJ25" i="6"/>
  <c r="GB32" i="6"/>
  <c r="HB32" i="6"/>
  <c r="FO31" i="6"/>
  <c r="HF31" i="6"/>
  <c r="IG38" i="6"/>
  <c r="IN38" i="6" s="1"/>
  <c r="Q44" i="35" s="1"/>
  <c r="IH38" i="6"/>
  <c r="HJ36" i="6"/>
  <c r="IL36" i="6"/>
  <c r="FS33" i="6"/>
  <c r="HN33" i="6"/>
  <c r="IB33" i="6"/>
  <c r="HJ33" i="6"/>
  <c r="HV33" i="6"/>
  <c r="GQ33" i="6"/>
  <c r="FL33" i="6"/>
  <c r="IL33" i="6"/>
  <c r="IS33" i="6" s="1"/>
  <c r="FA33" i="6"/>
  <c r="FW33" i="6"/>
  <c r="FE33" i="6"/>
  <c r="IU33" i="6" s="1"/>
  <c r="GF33" i="6"/>
  <c r="GG33" i="6"/>
  <c r="FV33" i="6"/>
  <c r="GM33" i="6"/>
  <c r="EY33" i="6"/>
  <c r="HC33" i="6"/>
  <c r="HD33" i="6"/>
  <c r="GN17" i="6"/>
  <c r="GR17" i="6"/>
  <c r="IH17" i="6"/>
  <c r="II17" i="6"/>
  <c r="IJ17" i="6"/>
  <c r="FZ17" i="6"/>
  <c r="FT17" i="6"/>
  <c r="EW17" i="6"/>
  <c r="IN17" i="6" s="1"/>
  <c r="Q23" i="35" s="1"/>
  <c r="GH17" i="6"/>
  <c r="FR17" i="6"/>
  <c r="HH17" i="6"/>
  <c r="FI17" i="6"/>
  <c r="FJ17" i="6"/>
  <c r="GA17" i="6"/>
  <c r="HN17" i="6"/>
  <c r="HC17" i="6"/>
  <c r="HD17" i="6"/>
  <c r="GB24" i="6"/>
  <c r="IA24" i="6"/>
  <c r="GT24" i="6"/>
  <c r="GP24" i="6"/>
  <c r="GO24" i="6"/>
  <c r="GV24" i="6"/>
  <c r="HC24" i="6"/>
  <c r="GQ24" i="6"/>
  <c r="GS24" i="6"/>
  <c r="HE24" i="6"/>
  <c r="HW24" i="6"/>
  <c r="HQ24" i="6"/>
  <c r="IE24" i="6"/>
  <c r="ID24" i="6"/>
  <c r="GG24" i="6"/>
  <c r="GX24" i="6"/>
  <c r="HJ24" i="6"/>
  <c r="GF21" i="6"/>
  <c r="FL21" i="6"/>
  <c r="HA21" i="6"/>
  <c r="HB21" i="6"/>
  <c r="FZ21" i="6"/>
  <c r="FX21" i="6"/>
  <c r="GC21" i="6"/>
  <c r="ID21" i="6"/>
  <c r="FY21" i="6"/>
  <c r="IE21" i="6"/>
  <c r="FP21" i="6"/>
  <c r="FE18" i="6"/>
  <c r="HL18" i="6"/>
  <c r="HY18" i="6" s="1"/>
  <c r="FD31" i="6"/>
  <c r="FE31" i="6"/>
  <c r="IU31" i="6" s="1"/>
  <c r="IK36" i="6"/>
  <c r="GU36" i="6"/>
  <c r="HH36" i="6"/>
  <c r="GV33" i="6"/>
  <c r="FQ33" i="6"/>
  <c r="HB33" i="6"/>
  <c r="IF33" i="6"/>
  <c r="EX33" i="6"/>
  <c r="GS33" i="6"/>
  <c r="FO33" i="6"/>
  <c r="EZ33" i="6"/>
  <c r="EW33" i="6"/>
  <c r="FT33" i="6"/>
  <c r="HT33" i="6"/>
  <c r="FB33" i="6"/>
  <c r="FG33" i="6"/>
  <c r="FH33" i="6"/>
  <c r="HX33" i="6"/>
  <c r="FU33" i="6"/>
  <c r="HL33" i="6"/>
  <c r="GW33" i="6"/>
  <c r="HT32" i="6"/>
  <c r="HD32" i="6"/>
  <c r="FI32" i="6"/>
  <c r="IG22" i="6"/>
  <c r="IL22" i="6"/>
  <c r="IG37" i="6"/>
  <c r="FP37" i="6"/>
  <c r="GK18" i="6"/>
  <c r="GM31" i="6"/>
  <c r="IA31" i="6"/>
  <c r="IL31" i="6"/>
  <c r="GO31" i="6"/>
  <c r="GA31" i="6"/>
  <c r="GX31" i="6"/>
  <c r="GN31" i="6"/>
  <c r="GZ31" i="6"/>
  <c r="GU31" i="6"/>
  <c r="HN36" i="6"/>
  <c r="IS36" i="6"/>
  <c r="GK36" i="6"/>
  <c r="IR36" i="6"/>
  <c r="T42" i="35" s="1"/>
  <c r="GH36" i="6"/>
  <c r="FO36" i="6"/>
  <c r="IT36" i="6"/>
  <c r="HQ36" i="6"/>
  <c r="FQ36" i="6"/>
  <c r="GY36" i="6"/>
  <c r="GN36" i="6"/>
  <c r="FA32" i="6"/>
  <c r="IH32" i="6"/>
  <c r="HG32" i="6"/>
  <c r="HM32" i="6"/>
  <c r="HL32" i="6"/>
  <c r="HA32" i="6"/>
  <c r="GL32" i="6"/>
  <c r="GH32" i="6"/>
  <c r="FT32" i="6"/>
  <c r="II32" i="6"/>
  <c r="IP32" i="6" s="1"/>
  <c r="R38" i="35" s="1"/>
  <c r="GN32" i="6"/>
  <c r="FB32" i="6"/>
  <c r="GG32" i="6"/>
  <c r="GM32" i="6"/>
  <c r="GX37" i="6"/>
  <c r="FG37" i="6"/>
  <c r="IJ37" i="6"/>
  <c r="IK37" i="6"/>
  <c r="EY37" i="6"/>
  <c r="FB37" i="6"/>
  <c r="FL37" i="6"/>
  <c r="GI37" i="6"/>
  <c r="IF37" i="6"/>
  <c r="GT37" i="6"/>
  <c r="GU37" i="6"/>
  <c r="GK37" i="6"/>
  <c r="FX37" i="6"/>
  <c r="IJ29" i="6"/>
  <c r="IQ29" i="6" s="1"/>
  <c r="S35" i="35" s="1"/>
  <c r="II29" i="6"/>
  <c r="IP29" i="6" s="1"/>
  <c r="R35" i="35" s="1"/>
  <c r="IK34" i="6"/>
  <c r="IR34" i="6" s="1"/>
  <c r="T40" i="35" s="1"/>
  <c r="IG34" i="6"/>
  <c r="IH34" i="6"/>
  <c r="HZ21" i="6"/>
  <c r="HY21" i="6"/>
  <c r="HK21" i="6"/>
  <c r="HR21" i="6"/>
  <c r="HT21" i="6"/>
  <c r="IC21" i="6"/>
  <c r="IB21" i="6"/>
  <c r="HM21" i="6"/>
  <c r="HP21" i="6"/>
  <c r="FK21" i="6"/>
  <c r="HC21" i="6"/>
  <c r="GY21" i="6"/>
  <c r="GE21" i="6"/>
  <c r="HS21" i="6"/>
  <c r="IJ31" i="6"/>
  <c r="IQ31" i="6" s="1"/>
  <c r="S37" i="35" s="1"/>
  <c r="IT31" i="6"/>
  <c r="IC31" i="6"/>
  <c r="IE31" i="6"/>
  <c r="HQ31" i="6"/>
  <c r="HW31" i="6"/>
  <c r="HD31" i="6"/>
  <c r="HC31" i="6"/>
  <c r="HE31" i="6"/>
  <c r="GK31" i="6"/>
  <c r="HR31" i="6"/>
  <c r="HA31" i="6"/>
  <c r="GG31" i="6"/>
  <c r="FI31" i="6"/>
  <c r="FB31" i="6"/>
  <c r="FS31" i="6"/>
  <c r="HS31" i="6"/>
  <c r="GH31" i="6"/>
  <c r="IS31" i="6"/>
  <c r="HY31" i="6"/>
  <c r="GB31" i="6"/>
  <c r="HP31" i="6"/>
  <c r="FU31" i="6"/>
  <c r="GR31" i="6"/>
  <c r="EX31" i="6"/>
  <c r="II31" i="6"/>
  <c r="IP31" i="6" s="1"/>
  <c r="R37" i="35" s="1"/>
  <c r="IH31" i="6"/>
  <c r="FW31" i="6"/>
  <c r="HT31" i="6"/>
  <c r="FK31" i="6"/>
  <c r="FF31" i="6"/>
  <c r="IK31" i="6"/>
  <c r="IR31" i="6" s="1"/>
  <c r="T37" i="35" s="1"/>
  <c r="HV31" i="6"/>
  <c r="GQ31" i="6"/>
  <c r="FH31" i="6"/>
  <c r="GJ31" i="6"/>
  <c r="GF31" i="6"/>
  <c r="HH31" i="6"/>
  <c r="FX31" i="6"/>
  <c r="FY31" i="6"/>
  <c r="FA31" i="6"/>
  <c r="EW31" i="6"/>
  <c r="FL31" i="6"/>
  <c r="HX31" i="6"/>
  <c r="GP31" i="6"/>
  <c r="IK33" i="6"/>
  <c r="II33" i="6"/>
  <c r="IH33" i="6"/>
  <c r="EW36" i="6"/>
  <c r="GT36" i="6"/>
  <c r="GQ36" i="6"/>
  <c r="HR36" i="6"/>
  <c r="IE36" i="6"/>
  <c r="FH36" i="6"/>
  <c r="FG36" i="6"/>
  <c r="HK36" i="6"/>
  <c r="HV36" i="6"/>
  <c r="HB36" i="6"/>
  <c r="FY36" i="6"/>
  <c r="GM36" i="6"/>
  <c r="FA36" i="6"/>
  <c r="FI36" i="6"/>
  <c r="IM36" i="6"/>
  <c r="FB36" i="6"/>
  <c r="GR36" i="6"/>
  <c r="GW36" i="6"/>
  <c r="HW36" i="6"/>
  <c r="FJ36" i="6"/>
  <c r="HP36" i="6"/>
  <c r="GD36" i="6"/>
  <c r="GI36" i="6"/>
  <c r="HX36" i="6"/>
  <c r="GB36" i="6"/>
  <c r="GV36" i="6"/>
  <c r="HZ36" i="6"/>
  <c r="HD36" i="6"/>
  <c r="GO36" i="6"/>
  <c r="FK36" i="6"/>
  <c r="GF36" i="6"/>
  <c r="II36" i="6"/>
  <c r="IP36" i="6"/>
  <c r="R42" i="35" s="1"/>
  <c r="GL36" i="6"/>
  <c r="EY36" i="6"/>
  <c r="FS36" i="6"/>
  <c r="IC36" i="6"/>
  <c r="HT36" i="6"/>
  <c r="GJ36" i="6"/>
  <c r="FR36" i="6"/>
  <c r="GX36" i="6"/>
  <c r="HF36" i="6"/>
  <c r="GS36" i="6"/>
  <c r="GP36" i="6"/>
  <c r="IG36" i="6"/>
  <c r="IN36" i="6" s="1"/>
  <c r="Q42" i="35" s="1"/>
  <c r="HC36" i="6"/>
  <c r="IH36" i="6"/>
  <c r="FV31" i="6"/>
  <c r="FC31" i="6"/>
  <c r="HZ31" i="6"/>
  <c r="HN31" i="6"/>
  <c r="IN31" i="6"/>
  <c r="Q37" i="35" s="1"/>
  <c r="FJ31" i="6"/>
  <c r="HM31" i="6"/>
  <c r="GY31" i="6"/>
  <c r="ID31" i="6"/>
  <c r="GE31" i="6"/>
  <c r="HJ31" i="6"/>
  <c r="FT36" i="6"/>
  <c r="HY36" i="6"/>
  <c r="FE36" i="6"/>
  <c r="IU36" i="6" s="1"/>
  <c r="HS36" i="6"/>
  <c r="FD36" i="6"/>
  <c r="IJ36" i="6"/>
  <c r="IQ36" i="6" s="1"/>
  <c r="GZ36" i="6"/>
  <c r="HI36" i="6"/>
  <c r="HA36" i="6"/>
  <c r="FC36" i="6"/>
  <c r="FZ36" i="6"/>
  <c r="HL36" i="6"/>
  <c r="ID36" i="6"/>
  <c r="HU37" i="6"/>
  <c r="FR37" i="6"/>
  <c r="IM37" i="6"/>
  <c r="IM33" i="6"/>
  <c r="IT33" i="6" s="1"/>
  <c r="GT31" i="6"/>
  <c r="EZ31" i="6"/>
  <c r="IM31" i="6"/>
  <c r="GV31" i="6"/>
  <c r="GI31" i="6"/>
  <c r="GL31" i="6"/>
  <c r="HL31" i="6"/>
  <c r="FZ31" i="6"/>
  <c r="HK31" i="6"/>
  <c r="HG31" i="6"/>
  <c r="HG36" i="6"/>
  <c r="GE36" i="6"/>
  <c r="FW36" i="6"/>
  <c r="GA36" i="6"/>
  <c r="FL36" i="6"/>
  <c r="FV36" i="6"/>
  <c r="EZ36" i="6"/>
  <c r="FP36" i="6"/>
  <c r="IF36" i="6"/>
  <c r="FU36" i="6"/>
  <c r="GG36" i="6"/>
  <c r="EX36" i="6"/>
  <c r="IM34" i="6"/>
  <c r="IT34" i="6" s="1"/>
  <c r="IJ34" i="6"/>
  <c r="IQ34" i="6" s="1"/>
  <c r="S40" i="35" s="1"/>
  <c r="IL34" i="6"/>
  <c r="IS34" i="6" s="1"/>
  <c r="HC37" i="6"/>
  <c r="HY37" i="6"/>
  <c r="IL16" i="6"/>
  <c r="IG16" i="6"/>
  <c r="IJ16" i="6"/>
  <c r="IL29" i="6"/>
  <c r="IS29" i="6" s="1"/>
  <c r="IG29" i="6"/>
  <c r="IN29" i="6" s="1"/>
  <c r="Q35" i="35" s="1"/>
  <c r="IM22" i="6"/>
  <c r="II22" i="6"/>
  <c r="FV32" i="6"/>
  <c r="FR32" i="6"/>
  <c r="GT32" i="6"/>
  <c r="FO32" i="6"/>
  <c r="FJ32" i="6"/>
  <c r="GX32" i="6"/>
  <c r="FQ32" i="6"/>
  <c r="GV32" i="6"/>
  <c r="GC32" i="6"/>
  <c r="GW32" i="6"/>
  <c r="IG32" i="6"/>
  <c r="IN32" i="6" s="1"/>
  <c r="Q38" i="35" s="1"/>
  <c r="HO32" i="6"/>
  <c r="FY32" i="6"/>
  <c r="EY32" i="6"/>
  <c r="IB32" i="6"/>
  <c r="IF32" i="6"/>
  <c r="IJ32" i="6"/>
  <c r="IQ32" i="6" s="1"/>
  <c r="S38" i="35" s="1"/>
  <c r="FW32" i="6"/>
  <c r="FP32" i="6"/>
  <c r="GE32" i="6"/>
  <c r="FC32" i="6"/>
  <c r="IL32" i="6"/>
  <c r="IS32" i="6" s="1"/>
  <c r="HZ32" i="6"/>
  <c r="HS37" i="6"/>
  <c r="FS37" i="6"/>
  <c r="GB37" i="6"/>
  <c r="GD37" i="6"/>
  <c r="HM37" i="6"/>
  <c r="GS37" i="6"/>
  <c r="IN37" i="6"/>
  <c r="Q43" i="35" s="1"/>
  <c r="FK37" i="6"/>
  <c r="HW37" i="6"/>
  <c r="FW37" i="6"/>
  <c r="HE37" i="6"/>
  <c r="HD37" i="6"/>
  <c r="GP37" i="6"/>
  <c r="FV37" i="6"/>
  <c r="HK37" i="6"/>
  <c r="GW37" i="6"/>
  <c r="HI37" i="6"/>
  <c r="IC37" i="6"/>
  <c r="EX37" i="6"/>
  <c r="EW37" i="6"/>
  <c r="FA37" i="6"/>
  <c r="GF37" i="6"/>
  <c r="GJ37" i="6"/>
  <c r="FH37" i="6"/>
  <c r="ID37" i="6"/>
  <c r="IM16" i="6"/>
  <c r="IM29" i="6"/>
  <c r="IT29" i="6" s="1"/>
  <c r="IH29" i="6"/>
  <c r="IH22" i="6"/>
  <c r="HP32" i="6"/>
  <c r="GP32" i="6"/>
  <c r="IK32" i="6"/>
  <c r="GI32" i="6"/>
  <c r="FG32" i="6"/>
  <c r="FS32" i="6"/>
  <c r="GO32" i="6"/>
  <c r="FX32" i="6"/>
  <c r="IA32" i="6"/>
  <c r="FF32" i="6"/>
  <c r="GD32" i="6"/>
  <c r="ID32" i="6"/>
  <c r="GQ32" i="6"/>
  <c r="HV32" i="6"/>
  <c r="HE32" i="6"/>
  <c r="HI32" i="6"/>
  <c r="IC32" i="6"/>
  <c r="EX32" i="6"/>
  <c r="HQ32" i="6"/>
  <c r="HW32" i="6"/>
  <c r="HH32" i="6"/>
  <c r="EZ32" i="6"/>
  <c r="FD32" i="6"/>
  <c r="IM32" i="6"/>
  <c r="IT32" i="6" s="1"/>
  <c r="GS31" i="6"/>
  <c r="EY31" i="6"/>
  <c r="GC31" i="6"/>
  <c r="GW31" i="6"/>
  <c r="IG31" i="6"/>
  <c r="FP31" i="6"/>
  <c r="HU31" i="6"/>
  <c r="HB31" i="6"/>
  <c r="IB31" i="6"/>
  <c r="IF31" i="6"/>
  <c r="GR37" i="6"/>
  <c r="HN37" i="6"/>
  <c r="GA37" i="6"/>
  <c r="IA37" i="6"/>
  <c r="HO37" i="6"/>
  <c r="FY37" i="6"/>
  <c r="GN37" i="6"/>
  <c r="FC37" i="6"/>
  <c r="FZ37" i="6"/>
  <c r="HR37" i="6"/>
  <c r="HQ37" i="6"/>
  <c r="GY37" i="6"/>
  <c r="HX37" i="6"/>
  <c r="FU37" i="6"/>
  <c r="HP37" i="6"/>
  <c r="IH37" i="6"/>
  <c r="FE37" i="6"/>
  <c r="IU37" i="6" s="1"/>
  <c r="HF37" i="6"/>
  <c r="HJ37" i="6"/>
  <c r="IT37" i="6"/>
  <c r="IS37" i="6"/>
  <c r="GH37" i="6"/>
  <c r="FI37" i="6"/>
  <c r="GG37" i="6"/>
  <c r="HA37" i="6"/>
  <c r="IK22" i="6"/>
  <c r="IJ22" i="6"/>
  <c r="HX32" i="6"/>
  <c r="FU32" i="6"/>
  <c r="FL32" i="6"/>
  <c r="GF32" i="6"/>
  <c r="GJ32" i="6"/>
  <c r="FH32" i="6"/>
  <c r="GA32" i="6"/>
  <c r="HS32" i="6"/>
  <c r="GY32" i="6"/>
  <c r="HC32" i="6"/>
  <c r="FK32" i="6"/>
  <c r="GS32" i="6"/>
  <c r="HU32" i="6"/>
  <c r="GK32" i="6"/>
  <c r="FE32" i="6"/>
  <c r="IU32" i="6" s="1"/>
  <c r="HF32" i="6"/>
  <c r="HJ32" i="6"/>
  <c r="FZ32" i="6"/>
  <c r="HR32" i="6"/>
  <c r="HK32" i="6"/>
  <c r="IR32" i="6"/>
  <c r="T38" i="35" s="1"/>
  <c r="EW32" i="6"/>
  <c r="FQ37" i="6"/>
  <c r="GV37" i="6"/>
  <c r="IQ37" i="6"/>
  <c r="S43" i="35" s="1"/>
  <c r="HL37" i="6"/>
  <c r="GQ37" i="6"/>
  <c r="HV37" i="6"/>
  <c r="HB37" i="6"/>
  <c r="IR37" i="6"/>
  <c r="T43" i="35" s="1"/>
  <c r="HT37" i="6"/>
  <c r="FT37" i="6"/>
  <c r="GE37" i="6"/>
  <c r="GC37" i="6"/>
  <c r="GM37" i="6"/>
  <c r="GL37" i="6"/>
  <c r="HH37" i="6"/>
  <c r="EZ37" i="6"/>
  <c r="IE37" i="6"/>
  <c r="II37" i="6"/>
  <c r="IP37" i="6" s="1"/>
  <c r="HG37" i="6"/>
  <c r="IL37" i="6"/>
  <c r="HZ37" i="6"/>
  <c r="FO37" i="6"/>
  <c r="FJ37" i="6"/>
  <c r="IM21" i="6"/>
  <c r="GQ17" i="6"/>
  <c r="HV17" i="6"/>
  <c r="HK17" i="6"/>
  <c r="HI17" i="6"/>
  <c r="IC17" i="6"/>
  <c r="HQ17" i="6"/>
  <c r="HW17" i="6"/>
  <c r="FD17" i="6"/>
  <c r="IM17" i="6"/>
  <c r="HP17" i="6"/>
  <c r="GP17" i="6"/>
  <c r="FO17" i="6"/>
  <c r="GI17" i="6"/>
  <c r="FG17" i="6"/>
  <c r="FS17" i="6"/>
  <c r="FY17" i="6"/>
  <c r="FX17" i="6"/>
  <c r="HE17" i="6"/>
  <c r="FF17" i="6"/>
  <c r="GD17" i="6"/>
  <c r="IK21" i="6"/>
  <c r="II21" i="6"/>
  <c r="IH21" i="6"/>
  <c r="IG21" i="6"/>
  <c r="IJ21" i="6"/>
  <c r="FD15" i="6"/>
  <c r="FE15" i="6" s="1"/>
  <c r="IU15" i="6" s="1"/>
  <c r="EQ39" i="6"/>
  <c r="EW39" i="6" s="1"/>
  <c r="IN39" i="6" s="1"/>
  <c r="Q45" i="35" s="1"/>
  <c r="HM15" i="6"/>
  <c r="HL15" i="6"/>
  <c r="HY15" i="6" s="1"/>
  <c r="EK33" i="6"/>
  <c r="EQ33" i="6"/>
  <c r="EV31" i="6"/>
  <c r="EK22" i="6"/>
  <c r="EQ22" i="6"/>
  <c r="EW22" i="6" s="1"/>
  <c r="FP15" i="6"/>
  <c r="GK15" i="6"/>
  <c r="EJ13" i="6"/>
  <c r="EQ16" i="6"/>
  <c r="EW16" i="6" s="1"/>
  <c r="EK16" i="6"/>
  <c r="FM13" i="6"/>
  <c r="FN13" i="6" s="1"/>
  <c r="FM14" i="6"/>
  <c r="FN14" i="6" s="1"/>
  <c r="EJ14" i="6"/>
  <c r="EJ12" i="6"/>
  <c r="FM12" i="6"/>
  <c r="FN12" i="6" s="1"/>
  <c r="EK15" i="6"/>
  <c r="EQ15" i="6"/>
  <c r="EW15" i="6" s="1"/>
  <c r="AU20" i="1"/>
  <c r="Z27" i="35" s="1"/>
  <c r="AS21" i="1"/>
  <c r="AT21" i="1" s="1"/>
  <c r="AZ21" i="1" s="1"/>
  <c r="AD28" i="35" s="1"/>
  <c r="AQ12" i="1"/>
  <c r="AQ6" i="1"/>
  <c r="AU6" i="1" s="1"/>
  <c r="Z13" i="35" s="1"/>
  <c r="AQ9" i="1"/>
  <c r="AU9" i="1" s="1"/>
  <c r="Z16" i="35" s="1"/>
  <c r="AQ8" i="1"/>
  <c r="AU8" i="1" s="1"/>
  <c r="Z15" i="35" s="1"/>
  <c r="AQ10" i="1"/>
  <c r="AQ7" i="1"/>
  <c r="AQ5" i="1"/>
  <c r="E18" i="22"/>
  <c r="E14" i="22" s="1"/>
  <c r="I18" i="22"/>
  <c r="I14" i="22" s="1"/>
  <c r="M18" i="22"/>
  <c r="M14" i="22" s="1"/>
  <c r="L18" i="22"/>
  <c r="L14" i="22" s="1"/>
  <c r="F18" i="22"/>
  <c r="F14" i="22" s="1"/>
  <c r="J18" i="22"/>
  <c r="J14" i="22" s="1"/>
  <c r="N18" i="22"/>
  <c r="N14" i="22" s="1"/>
  <c r="D18" i="22"/>
  <c r="D14" i="22" s="1"/>
  <c r="B18" i="22"/>
  <c r="B14" i="22" s="1"/>
  <c r="C18" i="22"/>
  <c r="C14" i="22" s="1"/>
  <c r="G18" i="22"/>
  <c r="G14" i="22" s="1"/>
  <c r="K18" i="22"/>
  <c r="K14" i="22" s="1"/>
  <c r="O18" i="22"/>
  <c r="O14" i="22" s="1"/>
  <c r="H18" i="22"/>
  <c r="H14" i="22" s="1"/>
  <c r="EU17" i="6" l="1"/>
  <c r="FB17" i="6" s="1"/>
  <c r="EP31" i="6"/>
  <c r="EK39" i="6"/>
  <c r="IN23" i="6"/>
  <c r="Q29" i="35" s="1"/>
  <c r="AQ65" i="18"/>
  <c r="AQ61" i="18"/>
  <c r="AQ57" i="18"/>
  <c r="AQ60" i="18"/>
  <c r="AQ63" i="18"/>
  <c r="AQ67" i="18"/>
  <c r="AQ62" i="18"/>
  <c r="AQ56" i="18"/>
  <c r="AQ66" i="18"/>
  <c r="AQ59" i="18"/>
  <c r="AQ64" i="18"/>
  <c r="AQ58" i="18"/>
  <c r="CW33" i="6"/>
  <c r="B73" i="31"/>
  <c r="B40" i="31" s="1"/>
  <c r="CY31" i="6"/>
  <c r="DC27" i="6"/>
  <c r="U43" i="35"/>
  <c r="U40" i="35"/>
  <c r="V40" i="35"/>
  <c r="AP63" i="18"/>
  <c r="V42" i="35"/>
  <c r="AP65" i="18"/>
  <c r="U39" i="35"/>
  <c r="V44" i="35"/>
  <c r="AP67" i="18"/>
  <c r="U44" i="35"/>
  <c r="V41" i="35"/>
  <c r="AP64" i="18"/>
  <c r="V43" i="35"/>
  <c r="AP66" i="18"/>
  <c r="V38" i="35"/>
  <c r="AP61" i="18"/>
  <c r="U38" i="35"/>
  <c r="V39" i="35"/>
  <c r="AP62" i="18"/>
  <c r="U42" i="35"/>
  <c r="U41" i="35"/>
  <c r="Z44" i="35"/>
  <c r="EK38" i="6"/>
  <c r="EQ38" i="6"/>
  <c r="AC44" i="35"/>
  <c r="ET38" i="6"/>
  <c r="EN38" i="6"/>
  <c r="EU48" i="6"/>
  <c r="EO48" i="6"/>
  <c r="AE41" i="35"/>
  <c r="EV35" i="6"/>
  <c r="EP35" i="6"/>
  <c r="AE50" i="35"/>
  <c r="EV44" i="6"/>
  <c r="EP44" i="6"/>
  <c r="AD48" i="35"/>
  <c r="EO42" i="6"/>
  <c r="EU42" i="6"/>
  <c r="AD43" i="35"/>
  <c r="EU37" i="6"/>
  <c r="EO37" i="6"/>
  <c r="AA49" i="35"/>
  <c r="ER43" i="6"/>
  <c r="EL43" i="6"/>
  <c r="AA51" i="35"/>
  <c r="ER45" i="6"/>
  <c r="EL45" i="6"/>
  <c r="IO37" i="6"/>
  <c r="AM66" i="18" s="1"/>
  <c r="R43" i="35"/>
  <c r="IO36" i="6"/>
  <c r="AM65" i="18" s="1"/>
  <c r="S42" i="35"/>
  <c r="V37" i="35"/>
  <c r="AP60" i="18"/>
  <c r="U37" i="35"/>
  <c r="U35" i="35"/>
  <c r="U33" i="35"/>
  <c r="U36" i="35"/>
  <c r="V35" i="35"/>
  <c r="AP58" i="18"/>
  <c r="V36" i="35"/>
  <c r="AP59" i="18"/>
  <c r="V33" i="35"/>
  <c r="AP56" i="18"/>
  <c r="V34" i="35"/>
  <c r="AP57" i="18"/>
  <c r="U34" i="35"/>
  <c r="Z35" i="35"/>
  <c r="EK29" i="6"/>
  <c r="EQ29" i="6"/>
  <c r="IO30" i="6"/>
  <c r="AM59" i="18" s="1"/>
  <c r="R36" i="35"/>
  <c r="IO28" i="6"/>
  <c r="AM57" i="18" s="1"/>
  <c r="R34" i="35"/>
  <c r="EU28" i="6"/>
  <c r="EO28" i="6"/>
  <c r="AQ49" i="18"/>
  <c r="AP49" i="18"/>
  <c r="IN24" i="6"/>
  <c r="Q30" i="35" s="1"/>
  <c r="IN26" i="6"/>
  <c r="Q32" i="35" s="1"/>
  <c r="IN22" i="6"/>
  <c r="Q28" i="35" s="1"/>
  <c r="IN19" i="6"/>
  <c r="Q25" i="35" s="1"/>
  <c r="IN16" i="6"/>
  <c r="Q22" i="35" s="1"/>
  <c r="IS17" i="6"/>
  <c r="U23" i="35" s="1"/>
  <c r="EV27" i="6"/>
  <c r="EP27" i="6"/>
  <c r="AD31" i="35"/>
  <c r="EO25" i="6"/>
  <c r="EU25" i="6"/>
  <c r="FB25" i="6" s="1"/>
  <c r="IS25" i="6" s="1"/>
  <c r="U31" i="35" s="1"/>
  <c r="EM26" i="6"/>
  <c r="ES26" i="6"/>
  <c r="EZ26" i="6" s="1"/>
  <c r="IQ26" i="6" s="1"/>
  <c r="S32" i="35" s="1"/>
  <c r="Z31" i="35"/>
  <c r="EQ25" i="6"/>
  <c r="EW25" i="6" s="1"/>
  <c r="IN25" i="6" s="1"/>
  <c r="Q31" i="35" s="1"/>
  <c r="EK25" i="6"/>
  <c r="AD29" i="35"/>
  <c r="EO23" i="6"/>
  <c r="EU23" i="6"/>
  <c r="FB23" i="6" s="1"/>
  <c r="IS23" i="6" s="1"/>
  <c r="U29" i="35" s="1"/>
  <c r="AB25" i="35"/>
  <c r="ES19" i="6"/>
  <c r="EZ19" i="6" s="1"/>
  <c r="IQ19" i="6" s="1"/>
  <c r="S25" i="35" s="1"/>
  <c r="EM19" i="6"/>
  <c r="EM24" i="6"/>
  <c r="ES24" i="6"/>
  <c r="EZ24" i="6" s="1"/>
  <c r="IQ24" i="6" s="1"/>
  <c r="S30" i="35" s="1"/>
  <c r="AA26" i="35"/>
  <c r="ER20" i="6"/>
  <c r="EL20" i="6"/>
  <c r="HQ15" i="6"/>
  <c r="AD23" i="35"/>
  <c r="ES14" i="6"/>
  <c r="EM14" i="6"/>
  <c r="EQ12" i="6"/>
  <c r="EW12" i="6" s="1"/>
  <c r="Z18" i="35"/>
  <c r="IO31" i="6"/>
  <c r="AM60" i="18" s="1"/>
  <c r="IO35" i="6"/>
  <c r="AM64" i="18" s="1"/>
  <c r="IO34" i="6"/>
  <c r="AM63" i="18" s="1"/>
  <c r="IO29" i="6"/>
  <c r="AM58" i="18" s="1"/>
  <c r="IO33" i="6"/>
  <c r="AM62" i="18" s="1"/>
  <c r="IO32" i="6"/>
  <c r="AM61" i="18" s="1"/>
  <c r="IO27" i="6"/>
  <c r="AM56" i="18" s="1"/>
  <c r="IO38" i="6"/>
  <c r="AM67" i="18" s="1"/>
  <c r="IO20" i="6"/>
  <c r="AM49" i="18" s="1"/>
  <c r="AW236" i="1"/>
  <c r="AZ23" i="1"/>
  <c r="AD30" i="35" s="1"/>
  <c r="AV121" i="1"/>
  <c r="BA176" i="1"/>
  <c r="AY215" i="1"/>
  <c r="AX211" i="1"/>
  <c r="AY23" i="1"/>
  <c r="AC30" i="35" s="1"/>
  <c r="BA23" i="1"/>
  <c r="AE30" i="35" s="1"/>
  <c r="AX176" i="1"/>
  <c r="AV23" i="1"/>
  <c r="AZ215" i="1"/>
  <c r="AY211" i="1"/>
  <c r="BA211" i="1"/>
  <c r="AW211" i="1"/>
  <c r="AZ211" i="1"/>
  <c r="AX205" i="1"/>
  <c r="AZ237" i="1"/>
  <c r="AZ159" i="1"/>
  <c r="AV249" i="1"/>
  <c r="AW86" i="1"/>
  <c r="AX133" i="1"/>
  <c r="AX117" i="1"/>
  <c r="AY123" i="1"/>
  <c r="AX231" i="1"/>
  <c r="AV74" i="1"/>
  <c r="AY176" i="1"/>
  <c r="AX11" i="1"/>
  <c r="AB18" i="35" s="1"/>
  <c r="AW23" i="1"/>
  <c r="AA30" i="35" s="1"/>
  <c r="AX237" i="1"/>
  <c r="AV215" i="1"/>
  <c r="AZ231" i="1"/>
  <c r="AV93" i="1"/>
  <c r="BA229" i="1"/>
  <c r="AW68" i="1"/>
  <c r="AV133" i="1"/>
  <c r="AX236" i="1"/>
  <c r="AV108" i="1"/>
  <c r="AY68" i="1"/>
  <c r="AZ133" i="1"/>
  <c r="AW221" i="1"/>
  <c r="AZ236" i="1"/>
  <c r="AX108" i="1"/>
  <c r="AV68" i="1"/>
  <c r="BA133" i="1"/>
  <c r="BA236" i="1"/>
  <c r="AX86" i="1"/>
  <c r="AV117" i="1"/>
  <c r="AX249" i="1"/>
  <c r="AX60" i="1"/>
  <c r="AW11" i="1"/>
  <c r="AA18" i="35" s="1"/>
  <c r="AW74" i="1"/>
  <c r="AX199" i="1"/>
  <c r="AV11" i="1"/>
  <c r="AV159" i="1"/>
  <c r="AW176" i="1"/>
  <c r="AW103" i="1"/>
  <c r="AY205" i="1"/>
  <c r="AW48" i="1"/>
  <c r="AW141" i="1"/>
  <c r="AY237" i="1"/>
  <c r="AY133" i="1"/>
  <c r="AZ108" i="1"/>
  <c r="BA249" i="1"/>
  <c r="AX68" i="1"/>
  <c r="BA60" i="1"/>
  <c r="BA231" i="1"/>
  <c r="AY127" i="1"/>
  <c r="AV155" i="1"/>
  <c r="AV82" i="1"/>
  <c r="AV231" i="1"/>
  <c r="AZ229" i="1"/>
  <c r="AX57" i="1"/>
  <c r="AY144" i="1"/>
  <c r="BA68" i="1"/>
  <c r="AX123" i="1"/>
  <c r="AW231" i="1"/>
  <c r="AY229" i="1"/>
  <c r="AY142" i="1"/>
  <c r="BA11" i="1"/>
  <c r="AY11" i="1"/>
  <c r="AW192" i="1"/>
  <c r="AX141" i="1"/>
  <c r="AZ216" i="1"/>
  <c r="BA169" i="1"/>
  <c r="AW34" i="1"/>
  <c r="AY151" i="1"/>
  <c r="AZ88" i="1"/>
  <c r="AW54" i="1"/>
  <c r="AZ54" i="1"/>
  <c r="AW82" i="1"/>
  <c r="AZ82" i="1"/>
  <c r="AV208" i="1"/>
  <c r="AV192" i="1"/>
  <c r="AY49" i="1"/>
  <c r="BA15" i="1"/>
  <c r="AE22" i="35" s="1"/>
  <c r="BA128" i="1"/>
  <c r="AX119" i="1"/>
  <c r="AZ205" i="1"/>
  <c r="AY192" i="1"/>
  <c r="AV86" i="1"/>
  <c r="AY117" i="1"/>
  <c r="AW108" i="1"/>
  <c r="AZ249" i="1"/>
  <c r="BA237" i="1"/>
  <c r="AW215" i="1"/>
  <c r="AX191" i="1"/>
  <c r="AX74" i="1"/>
  <c r="AV55" i="1"/>
  <c r="BA54" i="1"/>
  <c r="BA205" i="1"/>
  <c r="AX192" i="1"/>
  <c r="AZ86" i="1"/>
  <c r="AZ117" i="1"/>
  <c r="AY108" i="1"/>
  <c r="AW237" i="1"/>
  <c r="AY67" i="1"/>
  <c r="AZ78" i="1"/>
  <c r="AX99" i="1"/>
  <c r="AZ99" i="1"/>
  <c r="AW187" i="1"/>
  <c r="BA187" i="1"/>
  <c r="AZ187" i="1"/>
  <c r="AY187" i="1"/>
  <c r="AV187" i="1"/>
  <c r="AX187" i="1"/>
  <c r="AW167" i="1"/>
  <c r="AY167" i="1"/>
  <c r="AW248" i="1"/>
  <c r="AX81" i="1"/>
  <c r="AX35" i="1"/>
  <c r="BA35" i="1"/>
  <c r="AV145" i="1"/>
  <c r="AZ210" i="1"/>
  <c r="AX82" i="1"/>
  <c r="AZ74" i="1"/>
  <c r="AY208" i="1"/>
  <c r="AY130" i="1"/>
  <c r="AV169" i="1"/>
  <c r="AW230" i="1"/>
  <c r="AX51" i="1"/>
  <c r="AV205" i="1"/>
  <c r="AX49" i="1"/>
  <c r="BA86" i="1"/>
  <c r="BA117" i="1"/>
  <c r="AV127" i="1"/>
  <c r="AZ141" i="1"/>
  <c r="BA159" i="1"/>
  <c r="AY19" i="1"/>
  <c r="BA181" i="1"/>
  <c r="AZ247" i="1"/>
  <c r="BA246" i="1"/>
  <c r="AX127" i="1"/>
  <c r="AX245" i="1"/>
  <c r="AV245" i="1"/>
  <c r="AX100" i="1"/>
  <c r="AV100" i="1"/>
  <c r="AV88" i="1"/>
  <c r="AW123" i="1"/>
  <c r="AX128" i="1"/>
  <c r="AV54" i="1"/>
  <c r="AX54" i="1"/>
  <c r="AW49" i="1"/>
  <c r="AY170" i="1"/>
  <c r="AV14" i="1"/>
  <c r="BA74" i="1"/>
  <c r="AV124" i="1"/>
  <c r="AX169" i="1"/>
  <c r="AY158" i="1"/>
  <c r="AZ34" i="1"/>
  <c r="AY34" i="1"/>
  <c r="AV123" i="1"/>
  <c r="AV128" i="1"/>
  <c r="AY54" i="1"/>
  <c r="AZ150" i="1"/>
  <c r="AX15" i="1"/>
  <c r="AB22" i="35" s="1"/>
  <c r="AZ49" i="1"/>
  <c r="AZ127" i="1"/>
  <c r="BA127" i="1"/>
  <c r="BA141" i="1"/>
  <c r="AY141" i="1"/>
  <c r="AX121" i="1"/>
  <c r="AW18" i="1"/>
  <c r="AY159" i="1"/>
  <c r="BA155" i="1"/>
  <c r="BA170" i="1"/>
  <c r="AX216" i="1"/>
  <c r="AZ169" i="1"/>
  <c r="AY169" i="1"/>
  <c r="AV34" i="1"/>
  <c r="AZ121" i="1"/>
  <c r="AW155" i="1"/>
  <c r="BA210" i="1"/>
  <c r="AW210" i="1"/>
  <c r="AY41" i="1"/>
  <c r="AX34" i="1"/>
  <c r="AZ123" i="1"/>
  <c r="AY103" i="1"/>
  <c r="AY128" i="1"/>
  <c r="AZ128" i="1"/>
  <c r="AW15" i="1"/>
  <c r="AA22" i="35" s="1"/>
  <c r="AV140" i="1"/>
  <c r="AV49" i="1"/>
  <c r="AX145" i="1"/>
  <c r="BA121" i="1"/>
  <c r="AV18" i="1"/>
  <c r="AW159" i="1"/>
  <c r="BA163" i="1"/>
  <c r="AZ155" i="1"/>
  <c r="AV216" i="1"/>
  <c r="AZ93" i="1"/>
  <c r="AX181" i="1"/>
  <c r="AZ181" i="1"/>
  <c r="AV247" i="1"/>
  <c r="AX246" i="1"/>
  <c r="AV15" i="1"/>
  <c r="AY248" i="1"/>
  <c r="AX70" i="1"/>
  <c r="AV170" i="1"/>
  <c r="AX170" i="1"/>
  <c r="AZ239" i="1"/>
  <c r="AW239" i="1"/>
  <c r="BA77" i="1"/>
  <c r="BA82" i="1"/>
  <c r="BA14" i="1"/>
  <c r="AE21" i="35" s="1"/>
  <c r="AZ208" i="1"/>
  <c r="AY88" i="1"/>
  <c r="BA166" i="1"/>
  <c r="AV176" i="1"/>
  <c r="AV236" i="1"/>
  <c r="AY60" i="1"/>
  <c r="AY249" i="1"/>
  <c r="AX215" i="1"/>
  <c r="AV229" i="1"/>
  <c r="AW229" i="1"/>
  <c r="AW14" i="1"/>
  <c r="AA21" i="35" s="1"/>
  <c r="AX88" i="1"/>
  <c r="AV97" i="1"/>
  <c r="AW247" i="1"/>
  <c r="AY121" i="1"/>
  <c r="AY155" i="1"/>
  <c r="AX195" i="1"/>
  <c r="BA29" i="1"/>
  <c r="AW29" i="1"/>
  <c r="BA235" i="1"/>
  <c r="AX235" i="1"/>
  <c r="AZ235" i="1"/>
  <c r="AV235" i="1"/>
  <c r="AY235" i="1"/>
  <c r="AW235" i="1"/>
  <c r="AW88" i="1"/>
  <c r="BA247" i="1"/>
  <c r="AZ151" i="1"/>
  <c r="BA182" i="1"/>
  <c r="BA67" i="1"/>
  <c r="AW216" i="1"/>
  <c r="BA216" i="1"/>
  <c r="AV45" i="1"/>
  <c r="BA45" i="1"/>
  <c r="AY185" i="1"/>
  <c r="AZ185" i="1"/>
  <c r="AX185" i="1"/>
  <c r="AW185" i="1"/>
  <c r="AV185" i="1"/>
  <c r="BA185" i="1"/>
  <c r="AW77" i="1"/>
  <c r="AY25" i="1"/>
  <c r="AC32" i="35" s="1"/>
  <c r="AZ166" i="1"/>
  <c r="BA99" i="1"/>
  <c r="AX32" i="1"/>
  <c r="AB39" i="35" s="1"/>
  <c r="AX230" i="1"/>
  <c r="AZ57" i="1"/>
  <c r="AW245" i="1"/>
  <c r="AZ245" i="1"/>
  <c r="AW253" i="1"/>
  <c r="AW78" i="1"/>
  <c r="AV25" i="1"/>
  <c r="AV144" i="1"/>
  <c r="AX124" i="1"/>
  <c r="BA124" i="1"/>
  <c r="AZ177" i="1"/>
  <c r="AW166" i="1"/>
  <c r="AY166" i="1"/>
  <c r="AZ230" i="1"/>
  <c r="AY51" i="1"/>
  <c r="AX91" i="1"/>
  <c r="AW153" i="1"/>
  <c r="BA245" i="1"/>
  <c r="AY245" i="1"/>
  <c r="AX184" i="1"/>
  <c r="AY145" i="1"/>
  <c r="AV251" i="1"/>
  <c r="AY13" i="1"/>
  <c r="AC20" i="35" s="1"/>
  <c r="AX253" i="1"/>
  <c r="AW124" i="1"/>
  <c r="AY124" i="1"/>
  <c r="AY221" i="1"/>
  <c r="BA51" i="1"/>
  <c r="AZ145" i="1"/>
  <c r="BA145" i="1"/>
  <c r="AV71" i="1"/>
  <c r="AZ144" i="1"/>
  <c r="AV166" i="1"/>
  <c r="AX120" i="1"/>
  <c r="AV230" i="1"/>
  <c r="AV51" i="1"/>
  <c r="AZ39" i="1"/>
  <c r="AD46" i="35" s="1"/>
  <c r="BA57" i="1"/>
  <c r="AZ48" i="1"/>
  <c r="AZ100" i="1"/>
  <c r="AY75" i="1"/>
  <c r="AV35" i="1"/>
  <c r="BA129" i="1"/>
  <c r="AW225" i="1"/>
  <c r="AV40" i="1"/>
  <c r="AX40" i="1"/>
  <c r="BA202" i="1"/>
  <c r="AZ164" i="1"/>
  <c r="AX202" i="1"/>
  <c r="BA154" i="1"/>
  <c r="AY207" i="1"/>
  <c r="AZ102" i="1"/>
  <c r="AY66" i="1"/>
  <c r="AX164" i="1"/>
  <c r="AZ61" i="1"/>
  <c r="AW180" i="1"/>
  <c r="AV180" i="1"/>
  <c r="BA180" i="1"/>
  <c r="AY160" i="1"/>
  <c r="AV160" i="1"/>
  <c r="AZ160" i="1"/>
  <c r="AX160" i="1"/>
  <c r="BA160" i="1"/>
  <c r="AW160" i="1"/>
  <c r="AZ142" i="1"/>
  <c r="AW99" i="1"/>
  <c r="AY99" i="1"/>
  <c r="AY230" i="1"/>
  <c r="AW51" i="1"/>
  <c r="AZ179" i="1"/>
  <c r="AV179" i="1"/>
  <c r="AZ25" i="1"/>
  <c r="AD32" i="35" s="1"/>
  <c r="AW25" i="1"/>
  <c r="AA32" i="35" s="1"/>
  <c r="BA25" i="1"/>
  <c r="AE32" i="35" s="1"/>
  <c r="AY20" i="1"/>
  <c r="AC27" i="35" s="1"/>
  <c r="AV99" i="1"/>
  <c r="BA172" i="1"/>
  <c r="AY111" i="1"/>
  <c r="AY110" i="1"/>
  <c r="AY179" i="1"/>
  <c r="AX179" i="1"/>
  <c r="BA179" i="1"/>
  <c r="BA200" i="1"/>
  <c r="AX62" i="1"/>
  <c r="AV194" i="1"/>
  <c r="AW200" i="1"/>
  <c r="BA58" i="1"/>
  <c r="AV58" i="1"/>
  <c r="AV143" i="1"/>
  <c r="AX71" i="1"/>
  <c r="BA226" i="1"/>
  <c r="BA168" i="1"/>
  <c r="AX242" i="1"/>
  <c r="AY180" i="1"/>
  <c r="AV184" i="1"/>
  <c r="AW184" i="1"/>
  <c r="AW65" i="1"/>
  <c r="AZ94" i="1"/>
  <c r="AV122" i="1"/>
  <c r="AZ129" i="1"/>
  <c r="BA71" i="1"/>
  <c r="AV138" i="1"/>
  <c r="AY153" i="1"/>
  <c r="AX180" i="1"/>
  <c r="BA184" i="1"/>
  <c r="AX65" i="1"/>
  <c r="AW135" i="1"/>
  <c r="AW197" i="1"/>
  <c r="AW129" i="1"/>
  <c r="AX168" i="1"/>
  <c r="BA138" i="1"/>
  <c r="AZ218" i="1"/>
  <c r="AZ180" i="1"/>
  <c r="AY184" i="1"/>
  <c r="AY65" i="1"/>
  <c r="AX94" i="1"/>
  <c r="AY189" i="1"/>
  <c r="AW53" i="1"/>
  <c r="AV53" i="1"/>
  <c r="AZ53" i="1"/>
  <c r="BA32" i="1"/>
  <c r="AE39" i="35" s="1"/>
  <c r="AX167" i="1"/>
  <c r="AW199" i="1"/>
  <c r="AX172" i="1"/>
  <c r="AX111" i="1"/>
  <c r="AX112" i="1"/>
  <c r="AY194" i="1"/>
  <c r="BA134" i="1"/>
  <c r="AX200" i="1"/>
  <c r="AY200" i="1"/>
  <c r="AV110" i="1"/>
  <c r="AZ143" i="1"/>
  <c r="BA132" i="1"/>
  <c r="AY32" i="1"/>
  <c r="AC39" i="35" s="1"/>
  <c r="AY250" i="1"/>
  <c r="AY199" i="1"/>
  <c r="AV119" i="1"/>
  <c r="AY105" i="1"/>
  <c r="AZ112" i="1"/>
  <c r="BA222" i="1"/>
  <c r="AY58" i="1"/>
  <c r="AY238" i="1"/>
  <c r="BA171" i="1"/>
  <c r="AX198" i="1"/>
  <c r="AY92" i="1"/>
  <c r="AZ167" i="1"/>
  <c r="AV250" i="1"/>
  <c r="AV199" i="1"/>
  <c r="AW38" i="1"/>
  <c r="AA45" i="35" s="1"/>
  <c r="AY112" i="1"/>
  <c r="BA100" i="1"/>
  <c r="BA194" i="1"/>
  <c r="BA95" i="1"/>
  <c r="AX134" i="1"/>
  <c r="BA143" i="1"/>
  <c r="AZ200" i="1"/>
  <c r="AY69" i="1"/>
  <c r="BA69" i="1"/>
  <c r="AV69" i="1"/>
  <c r="AX69" i="1"/>
  <c r="AZ69" i="1"/>
  <c r="AW69" i="1"/>
  <c r="AY78" i="1"/>
  <c r="AV78" i="1"/>
  <c r="AW171" i="1"/>
  <c r="AZ158" i="1"/>
  <c r="BA221" i="1"/>
  <c r="AZ126" i="1"/>
  <c r="AZ98" i="1"/>
  <c r="AV24" i="1"/>
  <c r="AV91" i="1"/>
  <c r="AX151" i="1"/>
  <c r="BA40" i="1"/>
  <c r="AZ40" i="1"/>
  <c r="AY191" i="1"/>
  <c r="AX163" i="1"/>
  <c r="AW70" i="1"/>
  <c r="AY163" i="1"/>
  <c r="AW143" i="1"/>
  <c r="BA78" i="1"/>
  <c r="AZ238" i="1"/>
  <c r="AV20" i="1"/>
  <c r="AW208" i="1"/>
  <c r="AW158" i="1"/>
  <c r="AV221" i="1"/>
  <c r="AX221" i="1"/>
  <c r="BA126" i="1"/>
  <c r="AY91" i="1"/>
  <c r="BA91" i="1"/>
  <c r="BA151" i="1"/>
  <c r="AW151" i="1"/>
  <c r="AX38" i="1"/>
  <c r="AB45" i="35" s="1"/>
  <c r="AX101" i="1"/>
  <c r="AY147" i="1"/>
  <c r="AY27" i="1"/>
  <c r="AC34" i="35" s="1"/>
  <c r="AY40" i="1"/>
  <c r="AV19" i="1"/>
  <c r="AZ19" i="1"/>
  <c r="AZ70" i="1"/>
  <c r="AW191" i="1"/>
  <c r="AX19" i="1"/>
  <c r="BA208" i="1"/>
  <c r="AV158" i="1"/>
  <c r="AX158" i="1"/>
  <c r="AW126" i="1"/>
  <c r="BA98" i="1"/>
  <c r="AY24" i="1"/>
  <c r="AZ91" i="1"/>
  <c r="AW13" i="1"/>
  <c r="AA20" i="35" s="1"/>
  <c r="AV163" i="1"/>
  <c r="AX143" i="1"/>
  <c r="AW40" i="1"/>
  <c r="BA19" i="1"/>
  <c r="AW163" i="1"/>
  <c r="AW233" i="1"/>
  <c r="AZ130" i="1"/>
  <c r="AZ32" i="1"/>
  <c r="AD39" i="35" s="1"/>
  <c r="AW32" i="1"/>
  <c r="AA39" i="35" s="1"/>
  <c r="BA167" i="1"/>
  <c r="AZ138" i="1"/>
  <c r="AX138" i="1"/>
  <c r="AZ250" i="1"/>
  <c r="BA164" i="1"/>
  <c r="AW164" i="1"/>
  <c r="BA199" i="1"/>
  <c r="AW119" i="1"/>
  <c r="AY119" i="1"/>
  <c r="AX153" i="1"/>
  <c r="AZ153" i="1"/>
  <c r="AW172" i="1"/>
  <c r="BA48" i="1"/>
  <c r="AX48" i="1"/>
  <c r="AZ111" i="1"/>
  <c r="AW111" i="1"/>
  <c r="AV112" i="1"/>
  <c r="BA112" i="1"/>
  <c r="AY100" i="1"/>
  <c r="AW100" i="1"/>
  <c r="AZ194" i="1"/>
  <c r="BA76" i="1"/>
  <c r="AY35" i="1"/>
  <c r="AZ35" i="1"/>
  <c r="AW30" i="1"/>
  <c r="AA37" i="35" s="1"/>
  <c r="AY30" i="1"/>
  <c r="AC37" i="35" s="1"/>
  <c r="AV195" i="1"/>
  <c r="AW195" i="1"/>
  <c r="AZ110" i="1"/>
  <c r="AX58" i="1"/>
  <c r="AY22" i="1"/>
  <c r="AX92" i="1"/>
  <c r="AV167" i="1"/>
  <c r="AY138" i="1"/>
  <c r="AX250" i="1"/>
  <c r="AW250" i="1"/>
  <c r="AY164" i="1"/>
  <c r="BA119" i="1"/>
  <c r="BA153" i="1"/>
  <c r="AV48" i="1"/>
  <c r="AV111" i="1"/>
  <c r="AZ173" i="1"/>
  <c r="BA131" i="1"/>
  <c r="AW194" i="1"/>
  <c r="AW35" i="1"/>
  <c r="AX30" i="1"/>
  <c r="AB37" i="35" s="1"/>
  <c r="AY195" i="1"/>
  <c r="AX110" i="1"/>
  <c r="AW110" i="1"/>
  <c r="AW58" i="1"/>
  <c r="AZ195" i="1"/>
  <c r="AZ243" i="1"/>
  <c r="AX46" i="1"/>
  <c r="AW46" i="1"/>
  <c r="AY46" i="1"/>
  <c r="AZ46" i="1"/>
  <c r="BA46" i="1"/>
  <c r="AV46" i="1"/>
  <c r="AW118" i="1"/>
  <c r="AX126" i="1"/>
  <c r="AV115" i="1"/>
  <c r="BA53" i="1"/>
  <c r="AX53" i="1"/>
  <c r="AY57" i="1"/>
  <c r="BA240" i="1"/>
  <c r="AZ50" i="1"/>
  <c r="AV182" i="1"/>
  <c r="AZ62" i="1"/>
  <c r="BA96" i="1"/>
  <c r="AY228" i="1"/>
  <c r="AW228" i="1"/>
  <c r="AV81" i="1"/>
  <c r="AY81" i="1"/>
  <c r="AV150" i="1"/>
  <c r="AW150" i="1"/>
  <c r="BA72" i="1"/>
  <c r="AW72" i="1"/>
  <c r="AV72" i="1"/>
  <c r="AY14" i="1"/>
  <c r="AC21" i="35" s="1"/>
  <c r="AX14" i="1"/>
  <c r="AB21" i="35" s="1"/>
  <c r="AZ246" i="1"/>
  <c r="AV246" i="1"/>
  <c r="AX183" i="1"/>
  <c r="BA183" i="1"/>
  <c r="AY183" i="1"/>
  <c r="AW183" i="1"/>
  <c r="AZ71" i="1"/>
  <c r="AW71" i="1"/>
  <c r="AV29" i="1"/>
  <c r="AY196" i="1"/>
  <c r="AW196" i="1"/>
  <c r="AW139" i="1"/>
  <c r="AY139" i="1"/>
  <c r="AX139" i="1"/>
  <c r="AZ116" i="1"/>
  <c r="AY116" i="1"/>
  <c r="BA116" i="1"/>
  <c r="BA24" i="1"/>
  <c r="AX24" i="1"/>
  <c r="BA38" i="1"/>
  <c r="EV39" i="6" s="1"/>
  <c r="FC39" i="6" s="1"/>
  <c r="IT39" i="6" s="1"/>
  <c r="AY38" i="1"/>
  <c r="ET39" i="6" s="1"/>
  <c r="FA39" i="6" s="1"/>
  <c r="IR39" i="6" s="1"/>
  <c r="T45" i="35" s="1"/>
  <c r="AX171" i="1"/>
  <c r="AZ171" i="1"/>
  <c r="AY98" i="1"/>
  <c r="AV98" i="1"/>
  <c r="AV113" i="1"/>
  <c r="AW113" i="1"/>
  <c r="AV238" i="1"/>
  <c r="BA238" i="1"/>
  <c r="AY223" i="1"/>
  <c r="AX223" i="1"/>
  <c r="AW142" i="1"/>
  <c r="AX142" i="1"/>
  <c r="BA232" i="1"/>
  <c r="AW232" i="1"/>
  <c r="AX227" i="1"/>
  <c r="BA227" i="1"/>
  <c r="AZ241" i="1"/>
  <c r="AY241" i="1"/>
  <c r="AZ28" i="1"/>
  <c r="BA28" i="1"/>
  <c r="AY204" i="1"/>
  <c r="AX204" i="1"/>
  <c r="AX177" i="1"/>
  <c r="BA177" i="1"/>
  <c r="AZ193" i="1"/>
  <c r="BA193" i="1"/>
  <c r="AZ77" i="1"/>
  <c r="AY77" i="1"/>
  <c r="AV103" i="1"/>
  <c r="AZ103" i="1"/>
  <c r="AZ29" i="1"/>
  <c r="AY29" i="1"/>
  <c r="AY96" i="1"/>
  <c r="AX96" i="1"/>
  <c r="AV96" i="1"/>
  <c r="AW96" i="1"/>
  <c r="AV77" i="1"/>
  <c r="AX238" i="1"/>
  <c r="AW144" i="1"/>
  <c r="AX144" i="1"/>
  <c r="AY171" i="1"/>
  <c r="AV223" i="1"/>
  <c r="AV126" i="1"/>
  <c r="AY247" i="1"/>
  <c r="AX98" i="1"/>
  <c r="AX103" i="1"/>
  <c r="AY63" i="1"/>
  <c r="AW24" i="1"/>
  <c r="AY53" i="1"/>
  <c r="AV57" i="1"/>
  <c r="AY246" i="1"/>
  <c r="BA150" i="1"/>
  <c r="AZ38" i="1"/>
  <c r="AD45" i="35" s="1"/>
  <c r="AW90" i="1"/>
  <c r="AX116" i="1"/>
  <c r="AZ139" i="1"/>
  <c r="AX29" i="1"/>
  <c r="AY85" i="1"/>
  <c r="BA85" i="1"/>
  <c r="AZ85" i="1"/>
  <c r="AY102" i="1"/>
  <c r="AW102" i="1"/>
  <c r="AX102" i="1"/>
  <c r="BA102" i="1"/>
  <c r="BA84" i="1"/>
  <c r="AY84" i="1"/>
  <c r="AZ253" i="1"/>
  <c r="AV253" i="1"/>
  <c r="AY253" i="1"/>
  <c r="AZ134" i="1"/>
  <c r="AY134" i="1"/>
  <c r="AV134" i="1"/>
  <c r="AZ172" i="1"/>
  <c r="AY172" i="1"/>
  <c r="AY132" i="1"/>
  <c r="AW132" i="1"/>
  <c r="AZ132" i="1"/>
  <c r="AX132" i="1"/>
  <c r="AV191" i="1"/>
  <c r="AZ191" i="1"/>
  <c r="AZ147" i="1"/>
  <c r="AV147" i="1"/>
  <c r="BA147" i="1"/>
  <c r="AX147" i="1"/>
  <c r="BA31" i="1"/>
  <c r="AE38" i="35" s="1"/>
  <c r="AY31" i="1"/>
  <c r="AC38" i="35" s="1"/>
  <c r="AV31" i="1"/>
  <c r="AZ31" i="1"/>
  <c r="AD38" i="35" s="1"/>
  <c r="AX31" i="1"/>
  <c r="AB38" i="35" s="1"/>
  <c r="AY210" i="1"/>
  <c r="AX210" i="1"/>
  <c r="AY70" i="1"/>
  <c r="AV70" i="1"/>
  <c r="AX174" i="1"/>
  <c r="AZ174" i="1"/>
  <c r="BA174" i="1"/>
  <c r="AW174" i="1"/>
  <c r="AV174" i="1"/>
  <c r="AY174" i="1"/>
  <c r="AY162" i="1"/>
  <c r="AX162" i="1"/>
  <c r="AW162" i="1"/>
  <c r="AW188" i="1"/>
  <c r="AV142" i="1"/>
  <c r="BA97" i="1"/>
  <c r="AY97" i="1"/>
  <c r="AZ59" i="1"/>
  <c r="AV177" i="1"/>
  <c r="AY177" i="1"/>
  <c r="AW223" i="1"/>
  <c r="BA223" i="1"/>
  <c r="AW198" i="1"/>
  <c r="AW92" i="1"/>
  <c r="AY193" i="1"/>
  <c r="AV193" i="1"/>
  <c r="AV120" i="1"/>
  <c r="AW120" i="1"/>
  <c r="AV118" i="1"/>
  <c r="BA118" i="1"/>
  <c r="AX241" i="1"/>
  <c r="AW202" i="1"/>
  <c r="AX115" i="1"/>
  <c r="AY115" i="1"/>
  <c r="AY232" i="1"/>
  <c r="AZ232" i="1"/>
  <c r="AZ63" i="1"/>
  <c r="AX63" i="1"/>
  <c r="BA39" i="1"/>
  <c r="AE46" i="35" s="1"/>
  <c r="AW240" i="1"/>
  <c r="AZ240" i="1"/>
  <c r="AY152" i="1"/>
  <c r="AV61" i="1"/>
  <c r="AW61" i="1"/>
  <c r="BA50" i="1"/>
  <c r="AY62" i="1"/>
  <c r="AY173" i="1"/>
  <c r="AV28" i="1"/>
  <c r="AZ207" i="1"/>
  <c r="AZ76" i="1"/>
  <c r="AY45" i="1"/>
  <c r="AV206" i="1"/>
  <c r="AV243" i="1"/>
  <c r="AZ137" i="1"/>
  <c r="AX148" i="1"/>
  <c r="AY44" i="1"/>
  <c r="AZ52" i="1"/>
  <c r="AW97" i="1"/>
  <c r="AX97" i="1"/>
  <c r="AZ198" i="1"/>
  <c r="AV198" i="1"/>
  <c r="BA92" i="1"/>
  <c r="AW193" i="1"/>
  <c r="AX193" i="1"/>
  <c r="AZ120" i="1"/>
  <c r="BA120" i="1"/>
  <c r="AY118" i="1"/>
  <c r="AZ118" i="1"/>
  <c r="BA241" i="1"/>
  <c r="AV202" i="1"/>
  <c r="AZ115" i="1"/>
  <c r="AW115" i="1"/>
  <c r="AX232" i="1"/>
  <c r="AV232" i="1"/>
  <c r="BA63" i="1"/>
  <c r="AV63" i="1"/>
  <c r="AY39" i="1"/>
  <c r="AC46" i="35" s="1"/>
  <c r="AX240" i="1"/>
  <c r="AV240" i="1"/>
  <c r="AY61" i="1"/>
  <c r="AY50" i="1"/>
  <c r="AW50" i="1"/>
  <c r="AW62" i="1"/>
  <c r="AV173" i="1"/>
  <c r="AY28" i="1"/>
  <c r="AX207" i="1"/>
  <c r="AY76" i="1"/>
  <c r="AZ125" i="1"/>
  <c r="AY243" i="1"/>
  <c r="AW73" i="1"/>
  <c r="AY36" i="1"/>
  <c r="AV90" i="1"/>
  <c r="AZ203" i="1"/>
  <c r="AV44" i="1"/>
  <c r="BA22" i="1"/>
  <c r="AV203" i="1"/>
  <c r="AZ44" i="1"/>
  <c r="AX44" i="1"/>
  <c r="AX66" i="1"/>
  <c r="BA198" i="1"/>
  <c r="AV92" i="1"/>
  <c r="AV241" i="1"/>
  <c r="AZ202" i="1"/>
  <c r="AV39" i="1"/>
  <c r="AX39" i="1"/>
  <c r="AB46" i="35" s="1"/>
  <c r="AX61" i="1"/>
  <c r="AV50" i="1"/>
  <c r="BA105" i="1"/>
  <c r="AV62" i="1"/>
  <c r="AV135" i="1"/>
  <c r="BA173" i="1"/>
  <c r="AX28" i="1"/>
  <c r="AV207" i="1"/>
  <c r="AW204" i="1"/>
  <c r="AZ204" i="1"/>
  <c r="AV125" i="1"/>
  <c r="AW45" i="1"/>
  <c r="AY73" i="1"/>
  <c r="AV73" i="1"/>
  <c r="AZ227" i="1"/>
  <c r="AW227" i="1"/>
  <c r="AW201" i="1"/>
  <c r="BA214" i="1"/>
  <c r="BA44" i="1"/>
  <c r="AX104" i="1"/>
  <c r="AY104" i="1"/>
  <c r="AV104" i="1"/>
  <c r="AW104" i="1"/>
  <c r="AV65" i="1"/>
  <c r="AZ192" i="1"/>
  <c r="AX105" i="1"/>
  <c r="AZ60" i="1"/>
  <c r="AW173" i="1"/>
  <c r="AW28" i="1"/>
  <c r="AW207" i="1"/>
  <c r="AV162" i="1"/>
  <c r="AV30" i="1"/>
  <c r="AV204" i="1"/>
  <c r="AZ45" i="1"/>
  <c r="BA73" i="1"/>
  <c r="AX243" i="1"/>
  <c r="AY206" i="1"/>
  <c r="BA243" i="1"/>
  <c r="AV47" i="1"/>
  <c r="BA122" i="1"/>
  <c r="BA203" i="1"/>
  <c r="AW203" i="1"/>
  <c r="AX122" i="1"/>
  <c r="AZ214" i="1"/>
  <c r="AX93" i="1"/>
  <c r="AW181" i="1"/>
  <c r="AX203" i="1"/>
  <c r="AX22" i="1"/>
  <c r="AV114" i="1"/>
  <c r="AX214" i="1"/>
  <c r="AX45" i="1"/>
  <c r="AY129" i="1"/>
  <c r="AV214" i="1"/>
  <c r="AZ73" i="1"/>
  <c r="AW22" i="1"/>
  <c r="AY201" i="1"/>
  <c r="AW214" i="1"/>
  <c r="AY90" i="1"/>
  <c r="AY244" i="1"/>
  <c r="AW244" i="1"/>
  <c r="AZ83" i="1"/>
  <c r="BA83" i="1"/>
  <c r="AW83" i="1"/>
  <c r="AX150" i="1"/>
  <c r="AZ15" i="1"/>
  <c r="AD22" i="35" s="1"/>
  <c r="BA81" i="1"/>
  <c r="BA65" i="1"/>
  <c r="AV60" i="1"/>
  <c r="AX72" i="1"/>
  <c r="AY18" i="1"/>
  <c r="AX248" i="1"/>
  <c r="AY165" i="1"/>
  <c r="AZ30" i="1"/>
  <c r="AD37" i="35" s="1"/>
  <c r="AX196" i="1"/>
  <c r="AW93" i="1"/>
  <c r="BA93" i="1"/>
  <c r="BA228" i="1"/>
  <c r="AZ90" i="1"/>
  <c r="AV227" i="1"/>
  <c r="AV129" i="1"/>
  <c r="AY227" i="1"/>
  <c r="BA90" i="1"/>
  <c r="AY181" i="1"/>
  <c r="AZ233" i="1"/>
  <c r="AW81" i="1"/>
  <c r="AZ105" i="1"/>
  <c r="AZ72" i="1"/>
  <c r="AY72" i="1"/>
  <c r="AV76" i="1"/>
  <c r="BA18" i="1"/>
  <c r="AZ18" i="1"/>
  <c r="AV248" i="1"/>
  <c r="AZ162" i="1"/>
  <c r="BA162" i="1"/>
  <c r="AX125" i="1"/>
  <c r="AY252" i="1"/>
  <c r="AZ183" i="1"/>
  <c r="AW36" i="1"/>
  <c r="AX36" i="1"/>
  <c r="AW122" i="1"/>
  <c r="AW85" i="1"/>
  <c r="AZ122" i="1"/>
  <c r="AV85" i="1"/>
  <c r="BA209" i="1"/>
  <c r="AV22" i="1"/>
  <c r="BA114" i="1"/>
  <c r="AY114" i="1"/>
  <c r="AW52" i="1"/>
  <c r="AX233" i="1"/>
  <c r="AV252" i="1"/>
  <c r="AX206" i="1"/>
  <c r="AV183" i="1"/>
  <c r="AW206" i="1"/>
  <c r="AV36" i="1"/>
  <c r="BA36" i="1"/>
  <c r="AX209" i="1"/>
  <c r="AV209" i="1"/>
  <c r="BA125" i="1"/>
  <c r="AV52" i="1"/>
  <c r="AY209" i="1"/>
  <c r="AZ186" i="1"/>
  <c r="AZ252" i="1"/>
  <c r="AW114" i="1"/>
  <c r="AW105" i="1"/>
  <c r="AX76" i="1"/>
  <c r="AW251" i="1"/>
  <c r="AZ248" i="1"/>
  <c r="AW252" i="1"/>
  <c r="BA252" i="1"/>
  <c r="AZ206" i="1"/>
  <c r="AW209" i="1"/>
  <c r="AY52" i="1"/>
  <c r="AX52" i="1"/>
  <c r="AW125" i="1"/>
  <c r="AY188" i="1"/>
  <c r="AX188" i="1"/>
  <c r="AW41" i="1"/>
  <c r="AX244" i="1"/>
  <c r="AV168" i="1"/>
  <c r="AY168" i="1"/>
  <c r="AW55" i="1"/>
  <c r="BA218" i="1"/>
  <c r="AY218" i="1"/>
  <c r="AZ152" i="1"/>
  <c r="BA152" i="1"/>
  <c r="AX37" i="1"/>
  <c r="BA146" i="1"/>
  <c r="AZ135" i="1"/>
  <c r="AX135" i="1"/>
  <c r="AV56" i="1"/>
  <c r="AX222" i="1"/>
  <c r="AW222" i="1"/>
  <c r="AV83" i="1"/>
  <c r="BA239" i="1"/>
  <c r="BA137" i="1"/>
  <c r="AX189" i="1"/>
  <c r="AV201" i="1"/>
  <c r="AV189" i="1"/>
  <c r="BA42" i="1"/>
  <c r="AZ228" i="1"/>
  <c r="AV244" i="1"/>
  <c r="AZ244" i="1"/>
  <c r="AW213" i="1"/>
  <c r="BA55" i="1"/>
  <c r="AZ55" i="1"/>
  <c r="AX212" i="1"/>
  <c r="AW218" i="1"/>
  <c r="AX218" i="1"/>
  <c r="AX152" i="1"/>
  <c r="AV152" i="1"/>
  <c r="AW178" i="1"/>
  <c r="AX146" i="1"/>
  <c r="AY135" i="1"/>
  <c r="AZ222" i="1"/>
  <c r="AY222" i="1"/>
  <c r="AX83" i="1"/>
  <c r="AV228" i="1"/>
  <c r="AX239" i="1"/>
  <c r="AY239" i="1"/>
  <c r="AV137" i="1"/>
  <c r="AW137" i="1"/>
  <c r="AZ201" i="1"/>
  <c r="AW219" i="1"/>
  <c r="AW189" i="1"/>
  <c r="AX59" i="1"/>
  <c r="AV130" i="1"/>
  <c r="AX130" i="1"/>
  <c r="BA188" i="1"/>
  <c r="AZ188" i="1"/>
  <c r="AW59" i="1"/>
  <c r="AY59" i="1"/>
  <c r="AW130" i="1"/>
  <c r="AZ168" i="1"/>
  <c r="AV59" i="1"/>
  <c r="BA244" i="1"/>
  <c r="BA213" i="1"/>
  <c r="AX55" i="1"/>
  <c r="AW242" i="1"/>
  <c r="AX178" i="1"/>
  <c r="AY83" i="1"/>
  <c r="AY190" i="1"/>
  <c r="AX228" i="1"/>
  <c r="BA224" i="1"/>
  <c r="AV239" i="1"/>
  <c r="AY137" i="1"/>
  <c r="BA189" i="1"/>
  <c r="BA201" i="1"/>
  <c r="AZ87" i="1"/>
  <c r="AY87" i="1"/>
  <c r="AV87" i="1"/>
  <c r="BA87" i="1"/>
  <c r="AX87" i="1"/>
  <c r="AW87" i="1"/>
  <c r="BA149" i="1"/>
  <c r="AX149" i="1"/>
  <c r="AZ149" i="1"/>
  <c r="AW149" i="1"/>
  <c r="AV149" i="1"/>
  <c r="AY149" i="1"/>
  <c r="AY89" i="1"/>
  <c r="AV89" i="1"/>
  <c r="AW89" i="1"/>
  <c r="BA89" i="1"/>
  <c r="AX89" i="1"/>
  <c r="AZ89" i="1"/>
  <c r="AX161" i="1"/>
  <c r="BA161" i="1"/>
  <c r="AV161" i="1"/>
  <c r="AZ161" i="1"/>
  <c r="AY161" i="1"/>
  <c r="AZ43" i="1"/>
  <c r="AZ140" i="1"/>
  <c r="AW101" i="1"/>
  <c r="AZ101" i="1"/>
  <c r="BA75" i="1"/>
  <c r="AY220" i="1"/>
  <c r="AV131" i="1"/>
  <c r="AY251" i="1"/>
  <c r="AZ251" i="1"/>
  <c r="AW175" i="1"/>
  <c r="AZ225" i="1"/>
  <c r="AV94" i="1"/>
  <c r="AX47" i="1"/>
  <c r="AW170" i="1"/>
  <c r="AX106" i="1"/>
  <c r="AW94" i="1"/>
  <c r="BA104" i="1"/>
  <c r="AV139" i="1"/>
  <c r="AY47" i="1"/>
  <c r="BA47" i="1"/>
  <c r="AY225" i="1"/>
  <c r="AV116" i="1"/>
  <c r="AZ84" i="1"/>
  <c r="BA139" i="1"/>
  <c r="AV84" i="1"/>
  <c r="AV233" i="1"/>
  <c r="AY101" i="1"/>
  <c r="AV75" i="1"/>
  <c r="AW75" i="1"/>
  <c r="AX131" i="1"/>
  <c r="AW131" i="1"/>
  <c r="AX251" i="1"/>
  <c r="AW67" i="1"/>
  <c r="AZ79" i="1"/>
  <c r="AZ67" i="1"/>
  <c r="AX67" i="1"/>
  <c r="AY136" i="1"/>
  <c r="AW234" i="1"/>
  <c r="AV136" i="1"/>
  <c r="BA136" i="1"/>
  <c r="AZ106" i="1"/>
  <c r="AV106" i="1"/>
  <c r="AW106" i="1"/>
  <c r="AY186" i="1"/>
  <c r="AX84" i="1"/>
  <c r="AZ104" i="1"/>
  <c r="BA101" i="1"/>
  <c r="AZ75" i="1"/>
  <c r="AZ131" i="1"/>
  <c r="BA175" i="1"/>
  <c r="AX225" i="1"/>
  <c r="AY94" i="1"/>
  <c r="AV225" i="1"/>
  <c r="AX136" i="1"/>
  <c r="AW47" i="1"/>
  <c r="AZ136" i="1"/>
  <c r="BA106" i="1"/>
  <c r="AW84" i="1"/>
  <c r="AY33" i="1"/>
  <c r="AX33" i="1"/>
  <c r="AB40" i="35" s="1"/>
  <c r="AV33" i="1"/>
  <c r="BA33" i="1"/>
  <c r="AE40" i="35" s="1"/>
  <c r="AW33" i="1"/>
  <c r="AA40" i="35" s="1"/>
  <c r="AZ33" i="1"/>
  <c r="AD40" i="35" s="1"/>
  <c r="AW226" i="1"/>
  <c r="BA20" i="1"/>
  <c r="AE27" i="35" s="1"/>
  <c r="AY113" i="1"/>
  <c r="AW66" i="1"/>
  <c r="AZ213" i="1"/>
  <c r="AW212" i="1"/>
  <c r="AV242" i="1"/>
  <c r="AW43" i="1"/>
  <c r="AV154" i="1"/>
  <c r="AX154" i="1"/>
  <c r="AX140" i="1"/>
  <c r="AW182" i="1"/>
  <c r="AW27" i="1"/>
  <c r="AA34" i="35" s="1"/>
  <c r="BA27" i="1"/>
  <c r="AE34" i="35" s="1"/>
  <c r="AZ220" i="1"/>
  <c r="AV95" i="1"/>
  <c r="AX175" i="1"/>
  <c r="BA109" i="1"/>
  <c r="AY197" i="1"/>
  <c r="AY79" i="1"/>
  <c r="BA196" i="1"/>
  <c r="AW80" i="1"/>
  <c r="AY109" i="1"/>
  <c r="AV148" i="1"/>
  <c r="AV226" i="1"/>
  <c r="AX20" i="1"/>
  <c r="AB27" i="35" s="1"/>
  <c r="AW20" i="1"/>
  <c r="AA27" i="35" s="1"/>
  <c r="BA113" i="1"/>
  <c r="AX113" i="1"/>
  <c r="BA66" i="1"/>
  <c r="AV66" i="1"/>
  <c r="AY213" i="1"/>
  <c r="AV213" i="1"/>
  <c r="AZ212" i="1"/>
  <c r="BA212" i="1"/>
  <c r="BA242" i="1"/>
  <c r="AX43" i="1"/>
  <c r="AZ154" i="1"/>
  <c r="AW154" i="1"/>
  <c r="AY140" i="1"/>
  <c r="AZ182" i="1"/>
  <c r="AX27" i="1"/>
  <c r="AB34" i="35" s="1"/>
  <c r="AV27" i="1"/>
  <c r="AZ175" i="1"/>
  <c r="AV175" i="1"/>
  <c r="AX165" i="1"/>
  <c r="BA13" i="1"/>
  <c r="AE20" i="35" s="1"/>
  <c r="AX79" i="1"/>
  <c r="AX17" i="1"/>
  <c r="AB24" i="35" s="1"/>
  <c r="AV234" i="1"/>
  <c r="AZ234" i="1"/>
  <c r="AX234" i="1"/>
  <c r="AY226" i="1"/>
  <c r="AY212" i="1"/>
  <c r="AY242" i="1"/>
  <c r="AY43" i="1"/>
  <c r="BA140" i="1"/>
  <c r="AX182" i="1"/>
  <c r="AX220" i="1"/>
  <c r="AZ95" i="1"/>
  <c r="AW165" i="1"/>
  <c r="BA197" i="1"/>
  <c r="AV13" i="1"/>
  <c r="BA234" i="1"/>
  <c r="BA17" i="1"/>
  <c r="AE24" i="35" s="1"/>
  <c r="AY17" i="1"/>
  <c r="AC24" i="35" s="1"/>
  <c r="AZ196" i="1"/>
  <c r="AZ156" i="1"/>
  <c r="AW157" i="1"/>
  <c r="AY157" i="1"/>
  <c r="BA217" i="1"/>
  <c r="AY156" i="1"/>
  <c r="AW64" i="1"/>
  <c r="AX157" i="1"/>
  <c r="AV156" i="1"/>
  <c r="AY217" i="1"/>
  <c r="BA233" i="1"/>
  <c r="AZ197" i="1"/>
  <c r="AX156" i="1"/>
  <c r="AW217" i="1"/>
  <c r="AW220" i="1"/>
  <c r="AV220" i="1"/>
  <c r="AY95" i="1"/>
  <c r="AW95" i="1"/>
  <c r="AV165" i="1"/>
  <c r="AW109" i="1"/>
  <c r="AV109" i="1"/>
  <c r="AZ13" i="1"/>
  <c r="AD20" i="35" s="1"/>
  <c r="BA79" i="1"/>
  <c r="AZ109" i="1"/>
  <c r="AX197" i="1"/>
  <c r="BA80" i="1"/>
  <c r="AV79" i="1"/>
  <c r="AV80" i="1"/>
  <c r="AY80" i="1"/>
  <c r="BA148" i="1"/>
  <c r="AV196" i="1"/>
  <c r="AX64" i="1"/>
  <c r="AX114" i="1"/>
  <c r="BA156" i="1"/>
  <c r="BA157" i="1"/>
  <c r="AV157" i="1"/>
  <c r="AZ217" i="1"/>
  <c r="AZ226" i="1"/>
  <c r="AV43" i="1"/>
  <c r="AZ165" i="1"/>
  <c r="AV17" i="1"/>
  <c r="AZ17" i="1"/>
  <c r="AD24" i="35" s="1"/>
  <c r="AW148" i="1"/>
  <c r="AZ64" i="1"/>
  <c r="AY148" i="1"/>
  <c r="BA64" i="1"/>
  <c r="AY64" i="1"/>
  <c r="AX80" i="1"/>
  <c r="AV217" i="1"/>
  <c r="AW186" i="1"/>
  <c r="AW161" i="1"/>
  <c r="AX186" i="1"/>
  <c r="AV186" i="1"/>
  <c r="AX190" i="1"/>
  <c r="AZ224" i="1"/>
  <c r="AZ107" i="1"/>
  <c r="AX219" i="1"/>
  <c r="AZ42" i="1"/>
  <c r="AV219" i="1"/>
  <c r="AX42" i="1"/>
  <c r="AY107" i="1"/>
  <c r="AX41" i="1"/>
  <c r="BA41" i="1"/>
  <c r="AY178" i="1"/>
  <c r="AV178" i="1"/>
  <c r="AW190" i="1"/>
  <c r="BA190" i="1"/>
  <c r="AW224" i="1"/>
  <c r="AV41" i="1"/>
  <c r="AV37" i="1"/>
  <c r="AW37" i="1"/>
  <c r="AZ178" i="1"/>
  <c r="AY146" i="1"/>
  <c r="AY56" i="1"/>
  <c r="BA56" i="1"/>
  <c r="AX224" i="1"/>
  <c r="AV107" i="1"/>
  <c r="AY42" i="1"/>
  <c r="AZ37" i="1"/>
  <c r="AV146" i="1"/>
  <c r="AZ146" i="1"/>
  <c r="AX56" i="1"/>
  <c r="AV190" i="1"/>
  <c r="AY224" i="1"/>
  <c r="BA37" i="1"/>
  <c r="AW56" i="1"/>
  <c r="AZ219" i="1"/>
  <c r="BA219" i="1"/>
  <c r="AW107" i="1"/>
  <c r="BA107" i="1"/>
  <c r="AV42" i="1"/>
  <c r="AV26" i="1"/>
  <c r="AY26" i="1"/>
  <c r="AC33" i="35" s="1"/>
  <c r="AX26" i="1"/>
  <c r="AB33" i="35" s="1"/>
  <c r="AZ26" i="1"/>
  <c r="AD33" i="35" s="1"/>
  <c r="AW26" i="1"/>
  <c r="AA33" i="35" s="1"/>
  <c r="AW16" i="1"/>
  <c r="FQ15" i="6" s="1"/>
  <c r="AV16" i="1"/>
  <c r="AX16" i="1"/>
  <c r="FR15" i="6" s="1"/>
  <c r="AY16" i="1"/>
  <c r="FS15" i="6" s="1"/>
  <c r="BA16" i="1"/>
  <c r="GA15" i="6" s="1"/>
  <c r="GI15" i="6" s="1"/>
  <c r="GC15" i="6"/>
  <c r="IU18" i="6"/>
  <c r="ID13" i="6"/>
  <c r="HT18" i="6"/>
  <c r="IB18" i="6" s="1"/>
  <c r="HW18" i="6"/>
  <c r="IE18" i="6" s="1"/>
  <c r="HO18" i="6"/>
  <c r="HQ18" i="6"/>
  <c r="HN18" i="6"/>
  <c r="HV18" i="6"/>
  <c r="ID18" i="6" s="1"/>
  <c r="HU18" i="6"/>
  <c r="IC18" i="6" s="1"/>
  <c r="EU40" i="6"/>
  <c r="EO40" i="6"/>
  <c r="ES40" i="6"/>
  <c r="ER40" i="6"/>
  <c r="EL40" i="6"/>
  <c r="GX15" i="6"/>
  <c r="IE15" i="6"/>
  <c r="GX18" i="6"/>
  <c r="HZ15" i="6"/>
  <c r="HZ18" i="6"/>
  <c r="GV18" i="6"/>
  <c r="IF18" i="6"/>
  <c r="GP18" i="6"/>
  <c r="GL18" i="6"/>
  <c r="GN18" i="6"/>
  <c r="GT18" i="6"/>
  <c r="GM18" i="6"/>
  <c r="GS18" i="6"/>
  <c r="FT18" i="6"/>
  <c r="FZ18" i="6"/>
  <c r="GH18" i="6" s="1"/>
  <c r="FP18" i="6"/>
  <c r="FV18" i="6"/>
  <c r="GC18" i="6" s="1"/>
  <c r="EK18" i="6"/>
  <c r="EQ18" i="6"/>
  <c r="EN39" i="6"/>
  <c r="ER39" i="6"/>
  <c r="EY39" i="6" s="1"/>
  <c r="EU39" i="6"/>
  <c r="FB39" i="6" s="1"/>
  <c r="IS39" i="6" s="1"/>
  <c r="ER33" i="6"/>
  <c r="EL33" i="6"/>
  <c r="EU33" i="6"/>
  <c r="ET33" i="6"/>
  <c r="EN33" i="6"/>
  <c r="EV33" i="6"/>
  <c r="ES33" i="6"/>
  <c r="EM33" i="6"/>
  <c r="ES32" i="6"/>
  <c r="EM32" i="6"/>
  <c r="ET32" i="6"/>
  <c r="EL32" i="6"/>
  <c r="ER32" i="6"/>
  <c r="EU32" i="6"/>
  <c r="EM31" i="6"/>
  <c r="ES31" i="6"/>
  <c r="ER31" i="6"/>
  <c r="EU31" i="6"/>
  <c r="ET31" i="6"/>
  <c r="EN31" i="6"/>
  <c r="EO22" i="6"/>
  <c r="EU22" i="6"/>
  <c r="FB22" i="6" s="1"/>
  <c r="IS22" i="6" s="1"/>
  <c r="U28" i="35" s="1"/>
  <c r="EN21" i="6"/>
  <c r="ET21" i="6"/>
  <c r="FA21" i="6" s="1"/>
  <c r="IR21" i="6" s="1"/>
  <c r="T27" i="35" s="1"/>
  <c r="EU21" i="6"/>
  <c r="FB21" i="6" s="1"/>
  <c r="IS21" i="6" s="1"/>
  <c r="U27" i="35" s="1"/>
  <c r="EO21" i="6"/>
  <c r="EK21" i="6"/>
  <c r="EQ21" i="6"/>
  <c r="EW21" i="6" s="1"/>
  <c r="IN21" i="6" s="1"/>
  <c r="Q27" i="35" s="1"/>
  <c r="FY13" i="6"/>
  <c r="GU13" i="6"/>
  <c r="GE13" i="6"/>
  <c r="FF15" i="6"/>
  <c r="FX15" i="6"/>
  <c r="GF15" i="6" s="1"/>
  <c r="FY15" i="6"/>
  <c r="GG15" i="6" s="1"/>
  <c r="GT15" i="6"/>
  <c r="HB15" i="6" s="1"/>
  <c r="GN15" i="6"/>
  <c r="FR13" i="6"/>
  <c r="GM15" i="6"/>
  <c r="GS15" i="6"/>
  <c r="HA15" i="6" s="1"/>
  <c r="GU15" i="6"/>
  <c r="HC15" i="6" s="1"/>
  <c r="GO15" i="6"/>
  <c r="HN15" i="6"/>
  <c r="GP15" i="6"/>
  <c r="GV15" i="6"/>
  <c r="HD15" i="6" s="1"/>
  <c r="FZ15" i="6"/>
  <c r="GH15" i="6" s="1"/>
  <c r="FT15" i="6"/>
  <c r="GL15" i="6"/>
  <c r="GR15" i="6"/>
  <c r="GZ15" i="6" s="1"/>
  <c r="GK13" i="6"/>
  <c r="FQ13" i="6"/>
  <c r="GI13" i="6"/>
  <c r="HV13" i="6"/>
  <c r="FU13" i="6"/>
  <c r="IB13" i="6"/>
  <c r="GW13" i="6"/>
  <c r="HO13" i="6"/>
  <c r="IC13" i="6"/>
  <c r="IE13" i="6"/>
  <c r="GJ13" i="6"/>
  <c r="HX13" i="6"/>
  <c r="HL13" i="6"/>
  <c r="GS13" i="6"/>
  <c r="HI13" i="6"/>
  <c r="HW13" i="6"/>
  <c r="FS13" i="6"/>
  <c r="GC13" i="6"/>
  <c r="GO13" i="6"/>
  <c r="HB13" i="6"/>
  <c r="FV13" i="6"/>
  <c r="IK13" i="6"/>
  <c r="GQ13" i="6"/>
  <c r="GV13" i="6"/>
  <c r="HA13" i="6"/>
  <c r="FZ13" i="6"/>
  <c r="HY13" i="6"/>
  <c r="HC13" i="6"/>
  <c r="FT13" i="6"/>
  <c r="GT13" i="6"/>
  <c r="GN13" i="6"/>
  <c r="HP13" i="6"/>
  <c r="HE13" i="6"/>
  <c r="HK13" i="6"/>
  <c r="GX13" i="6"/>
  <c r="HQ13" i="6"/>
  <c r="FP13" i="6"/>
  <c r="HN13" i="6"/>
  <c r="HM13" i="6"/>
  <c r="HJ13" i="6"/>
  <c r="HZ13" i="6"/>
  <c r="GB13" i="6"/>
  <c r="HD13" i="6"/>
  <c r="HT13" i="6"/>
  <c r="FX13" i="6"/>
  <c r="GR13" i="6"/>
  <c r="HU13" i="6"/>
  <c r="GA13" i="6"/>
  <c r="GD13" i="6"/>
  <c r="FD13" i="6"/>
  <c r="FE13" i="6" s="1"/>
  <c r="IU13" i="6" s="1"/>
  <c r="FW13" i="6"/>
  <c r="GM13" i="6"/>
  <c r="GZ13" i="6"/>
  <c r="HF13" i="6"/>
  <c r="IA13" i="6"/>
  <c r="FO13" i="6"/>
  <c r="GF13" i="6"/>
  <c r="HG13" i="6"/>
  <c r="GP13" i="6"/>
  <c r="GG13" i="6"/>
  <c r="IF13" i="6"/>
  <c r="HS13" i="6"/>
  <c r="HH13" i="6"/>
  <c r="GH13" i="6"/>
  <c r="GL13" i="6"/>
  <c r="GY13" i="6"/>
  <c r="HR13" i="6"/>
  <c r="II13" i="6"/>
  <c r="EV16" i="6"/>
  <c r="FC16" i="6" s="1"/>
  <c r="IT16" i="6" s="1"/>
  <c r="V22" i="35" s="1"/>
  <c r="EP16" i="6"/>
  <c r="ER16" i="6"/>
  <c r="EY16" i="6" s="1"/>
  <c r="EL16" i="6"/>
  <c r="ET16" i="6"/>
  <c r="FA16" i="6" s="1"/>
  <c r="IR16" i="6" s="1"/>
  <c r="T22" i="35" s="1"/>
  <c r="EN16" i="6"/>
  <c r="ES16" i="6"/>
  <c r="EZ16" i="6" s="1"/>
  <c r="IQ16" i="6" s="1"/>
  <c r="S22" i="35" s="1"/>
  <c r="EM16" i="6"/>
  <c r="IH13" i="6"/>
  <c r="IM13" i="6"/>
  <c r="IG13" i="6"/>
  <c r="IL13" i="6"/>
  <c r="IJ13" i="6"/>
  <c r="IM12" i="6"/>
  <c r="FD12" i="6"/>
  <c r="GB12" i="6"/>
  <c r="GH12" i="6"/>
  <c r="HY12" i="6"/>
  <c r="IK12" i="6"/>
  <c r="HP12" i="6"/>
  <c r="FU12" i="6"/>
  <c r="HU12" i="6"/>
  <c r="HG12" i="6"/>
  <c r="II12" i="6"/>
  <c r="IE12" i="6"/>
  <c r="HK12" i="6"/>
  <c r="FT12" i="6"/>
  <c r="HT12" i="6"/>
  <c r="HD12" i="6"/>
  <c r="GZ12" i="6"/>
  <c r="HL12" i="6"/>
  <c r="FO12" i="6"/>
  <c r="GK12" i="6"/>
  <c r="GO12" i="6"/>
  <c r="HA12" i="6"/>
  <c r="GG12" i="6"/>
  <c r="GU12" i="6"/>
  <c r="FR12" i="6"/>
  <c r="IJ12" i="6"/>
  <c r="HF12" i="6"/>
  <c r="HH12" i="6"/>
  <c r="GR12" i="6"/>
  <c r="FZ12" i="6"/>
  <c r="GD12" i="6"/>
  <c r="GC12" i="6"/>
  <c r="FV12" i="6"/>
  <c r="GX12" i="6"/>
  <c r="GJ12" i="6"/>
  <c r="GF12" i="6"/>
  <c r="IH12" i="6"/>
  <c r="FX12" i="6"/>
  <c r="GL12" i="6"/>
  <c r="HZ12" i="6"/>
  <c r="GT12" i="6"/>
  <c r="GM12" i="6"/>
  <c r="HJ12" i="6"/>
  <c r="HI12" i="6"/>
  <c r="IA12" i="6"/>
  <c r="FY12" i="6"/>
  <c r="ID12" i="6"/>
  <c r="GW12" i="6"/>
  <c r="GY12" i="6"/>
  <c r="GN12" i="6"/>
  <c r="HM12" i="6"/>
  <c r="FH12" i="6"/>
  <c r="FG12" i="6"/>
  <c r="GI12" i="6"/>
  <c r="HE12" i="6"/>
  <c r="GV12" i="6"/>
  <c r="FQ12" i="6"/>
  <c r="FE12" i="6"/>
  <c r="IU12" i="6" s="1"/>
  <c r="HR12" i="6"/>
  <c r="IC12" i="6"/>
  <c r="IB12" i="6"/>
  <c r="HQ12" i="6"/>
  <c r="HW12" i="6"/>
  <c r="IG12" i="6"/>
  <c r="HC12" i="6"/>
  <c r="FL12" i="6"/>
  <c r="GS12" i="6"/>
  <c r="GQ12" i="6"/>
  <c r="HB12" i="6"/>
  <c r="GA12" i="6"/>
  <c r="HN12" i="6"/>
  <c r="HX12" i="6"/>
  <c r="IL12" i="6"/>
  <c r="GP12" i="6"/>
  <c r="IF12" i="6"/>
  <c r="FW12" i="6"/>
  <c r="FP12" i="6"/>
  <c r="FK12" i="6"/>
  <c r="FF12" i="6"/>
  <c r="HV12" i="6"/>
  <c r="HO12" i="6"/>
  <c r="FJ12" i="6"/>
  <c r="FI12" i="6"/>
  <c r="GE12" i="6"/>
  <c r="FS12" i="6"/>
  <c r="HS12" i="6"/>
  <c r="IJ14" i="6"/>
  <c r="IF14" i="6"/>
  <c r="IB14" i="6"/>
  <c r="GO14" i="6"/>
  <c r="FS14" i="6"/>
  <c r="IG14" i="6"/>
  <c r="GW14" i="6"/>
  <c r="GC14" i="6"/>
  <c r="GP14" i="6"/>
  <c r="HP14" i="6"/>
  <c r="GX14" i="6"/>
  <c r="FJ14" i="6"/>
  <c r="FO14" i="6"/>
  <c r="HW14" i="6"/>
  <c r="HQ14" i="6"/>
  <c r="HR14" i="6"/>
  <c r="HH14" i="6"/>
  <c r="GN14" i="6"/>
  <c r="HU14" i="6"/>
  <c r="GK14" i="6"/>
  <c r="HJ14" i="6"/>
  <c r="HF14" i="6"/>
  <c r="FE14" i="6"/>
  <c r="IU14" i="6" s="1"/>
  <c r="HN14" i="6"/>
  <c r="GR14" i="6"/>
  <c r="GV14" i="6"/>
  <c r="FK14" i="6"/>
  <c r="HC14" i="6"/>
  <c r="GY14" i="6"/>
  <c r="IK14" i="6"/>
  <c r="GM14" i="6"/>
  <c r="GT14" i="6"/>
  <c r="FH14" i="6"/>
  <c r="GJ14" i="6"/>
  <c r="GF14" i="6"/>
  <c r="FL14" i="6"/>
  <c r="HT14" i="6"/>
  <c r="GU14" i="6"/>
  <c r="IL14" i="6"/>
  <c r="HV14" i="6"/>
  <c r="IH14" i="6"/>
  <c r="FD14" i="6"/>
  <c r="IM14" i="6"/>
  <c r="IC14" i="6"/>
  <c r="HE14" i="6"/>
  <c r="GA14" i="6"/>
  <c r="GD14" i="6"/>
  <c r="IA14" i="6"/>
  <c r="HX14" i="6"/>
  <c r="GI14" i="6"/>
  <c r="FZ14" i="6"/>
  <c r="HM14" i="6"/>
  <c r="HK14" i="6"/>
  <c r="II14" i="6"/>
  <c r="FX14" i="6"/>
  <c r="GZ14" i="6"/>
  <c r="FV14" i="6"/>
  <c r="GG14" i="6"/>
  <c r="GB14" i="6"/>
  <c r="FW14" i="6"/>
  <c r="HO14" i="6"/>
  <c r="FY14" i="6"/>
  <c r="GS14" i="6"/>
  <c r="HI14" i="6"/>
  <c r="HS14" i="6"/>
  <c r="ID14" i="6"/>
  <c r="FF14" i="6"/>
  <c r="FU14" i="6"/>
  <c r="GL14" i="6"/>
  <c r="FG14" i="6"/>
  <c r="GE14" i="6"/>
  <c r="FT14" i="6"/>
  <c r="GH14" i="6"/>
  <c r="GQ14" i="6"/>
  <c r="HB14" i="6"/>
  <c r="HG14" i="6"/>
  <c r="IE14" i="6"/>
  <c r="FQ14" i="6"/>
  <c r="HD14" i="6"/>
  <c r="HL14" i="6"/>
  <c r="FR14" i="6"/>
  <c r="HA14" i="6"/>
  <c r="FI14" i="6"/>
  <c r="FP14" i="6"/>
  <c r="HZ14" i="6"/>
  <c r="HY14" i="6"/>
  <c r="EW14" i="6"/>
  <c r="IN14" i="6" s="1"/>
  <c r="Q20" i="35" s="1"/>
  <c r="EZ14" i="6"/>
  <c r="IQ14" i="6" s="1"/>
  <c r="S20" i="35" s="1"/>
  <c r="ER15" i="6"/>
  <c r="EY15" i="6" s="1"/>
  <c r="EO15" i="6"/>
  <c r="EU15" i="6"/>
  <c r="FB15" i="6" s="1"/>
  <c r="ER14" i="6"/>
  <c r="EY14" i="6" s="1"/>
  <c r="EN14" i="6"/>
  <c r="ET14" i="6"/>
  <c r="FA14" i="6" s="1"/>
  <c r="EM12" i="6"/>
  <c r="ES12" i="6"/>
  <c r="EZ12" i="6" s="1"/>
  <c r="EL12" i="6"/>
  <c r="ER12" i="6"/>
  <c r="EY12" i="6" s="1"/>
  <c r="EU12" i="6"/>
  <c r="FB12" i="6" s="1"/>
  <c r="IS12" i="6" s="1"/>
  <c r="U18" i="35" s="1"/>
  <c r="EO12" i="6"/>
  <c r="EK9" i="6"/>
  <c r="EQ9" i="6"/>
  <c r="B13" i="22"/>
  <c r="F6" i="18" s="1"/>
  <c r="AX21" i="1"/>
  <c r="BA21" i="1"/>
  <c r="AV21" i="1"/>
  <c r="AW21" i="1"/>
  <c r="AY21" i="1"/>
  <c r="AU12" i="1"/>
  <c r="Z19" i="35" s="1"/>
  <c r="AS12" i="1"/>
  <c r="AT12" i="1" s="1"/>
  <c r="AS8" i="1"/>
  <c r="AT8" i="1" s="1"/>
  <c r="AY8" i="1" s="1"/>
  <c r="AC15" i="35" s="1"/>
  <c r="AS9" i="1"/>
  <c r="AT9" i="1" s="1"/>
  <c r="AY9" i="1" s="1"/>
  <c r="AC16" i="35" s="1"/>
  <c r="AS6" i="1"/>
  <c r="AT6" i="1" s="1"/>
  <c r="AU7" i="1"/>
  <c r="Z14" i="35" s="1"/>
  <c r="AS7" i="1"/>
  <c r="AT7" i="1" s="1"/>
  <c r="AU5" i="1"/>
  <c r="Z12" i="35" s="1"/>
  <c r="AS5" i="1"/>
  <c r="AT5" i="1" s="1"/>
  <c r="AU10" i="1"/>
  <c r="Z17" i="35" s="1"/>
  <c r="AS10" i="1"/>
  <c r="AT10" i="1" s="1"/>
  <c r="B15" i="3"/>
  <c r="EO39" i="6" l="1"/>
  <c r="EM39" i="6"/>
  <c r="ES39" i="6"/>
  <c r="EZ39" i="6" s="1"/>
  <c r="IQ39" i="6" s="1"/>
  <c r="S45" i="35" s="1"/>
  <c r="EP39" i="6"/>
  <c r="EO16" i="6"/>
  <c r="AQ68" i="18"/>
  <c r="ET40" i="6"/>
  <c r="EP40" i="6"/>
  <c r="ER34" i="6"/>
  <c r="EL31" i="6"/>
  <c r="EO32" i="6"/>
  <c r="EN32" i="6"/>
  <c r="EP33" i="6"/>
  <c r="EO33" i="6"/>
  <c r="EL39" i="6"/>
  <c r="EM40" i="6"/>
  <c r="EN40" i="6"/>
  <c r="EV40" i="6"/>
  <c r="DD27" i="6"/>
  <c r="IW27" i="6" s="1"/>
  <c r="CZ31" i="6"/>
  <c r="CX33" i="6"/>
  <c r="B64" i="31"/>
  <c r="B31" i="31" s="1"/>
  <c r="EV34" i="6"/>
  <c r="ES34" i="6"/>
  <c r="EU34" i="6"/>
  <c r="EL21" i="6"/>
  <c r="EO31" i="6"/>
  <c r="EL34" i="6"/>
  <c r="EP34" i="6"/>
  <c r="EM34" i="6"/>
  <c r="EO34" i="6"/>
  <c r="U45" i="35"/>
  <c r="V45" i="35"/>
  <c r="AC40" i="35"/>
  <c r="EN34" i="6"/>
  <c r="ET34" i="6"/>
  <c r="EV38" i="6"/>
  <c r="EP38" i="6"/>
  <c r="AD44" i="35"/>
  <c r="EO38" i="6"/>
  <c r="EU38" i="6"/>
  <c r="AC49" i="35"/>
  <c r="ET43" i="6"/>
  <c r="EN43" i="6"/>
  <c r="AA44" i="35"/>
  <c r="EL38" i="6"/>
  <c r="ER38" i="6"/>
  <c r="AE48" i="35"/>
  <c r="EP42" i="6"/>
  <c r="EV42" i="6"/>
  <c r="AB48" i="35"/>
  <c r="EM42" i="6"/>
  <c r="ES42" i="6"/>
  <c r="AB49" i="35"/>
  <c r="EM43" i="6"/>
  <c r="ES43" i="6"/>
  <c r="AD49" i="35"/>
  <c r="EO43" i="6"/>
  <c r="EU43" i="6"/>
  <c r="AC50" i="35"/>
  <c r="ET44" i="6"/>
  <c r="EN44" i="6"/>
  <c r="AB50" i="35"/>
  <c r="EM44" i="6"/>
  <c r="ES44" i="6"/>
  <c r="AA50" i="35"/>
  <c r="ER44" i="6"/>
  <c r="EL44" i="6"/>
  <c r="ER48" i="6"/>
  <c r="EL48" i="6"/>
  <c r="EV48" i="6"/>
  <c r="EP48" i="6"/>
  <c r="ET48" i="6"/>
  <c r="EN48" i="6"/>
  <c r="EM48" i="6"/>
  <c r="ES48" i="6"/>
  <c r="AD50" i="35"/>
  <c r="EU44" i="6"/>
  <c r="EO44" i="6"/>
  <c r="AE49" i="35"/>
  <c r="EV43" i="6"/>
  <c r="EP43" i="6"/>
  <c r="AB44" i="35"/>
  <c r="EM38" i="6"/>
  <c r="ES38" i="6"/>
  <c r="AA48" i="35"/>
  <c r="ER42" i="6"/>
  <c r="EL42" i="6"/>
  <c r="AE43" i="35"/>
  <c r="EP37" i="6"/>
  <c r="EV37" i="6"/>
  <c r="AB43" i="35"/>
  <c r="EM37" i="6"/>
  <c r="ES37" i="6"/>
  <c r="AA43" i="35"/>
  <c r="ER37" i="6"/>
  <c r="EL37" i="6"/>
  <c r="AB52" i="35"/>
  <c r="EM46" i="6"/>
  <c r="ES46" i="6"/>
  <c r="AD52" i="35"/>
  <c r="EO46" i="6"/>
  <c r="EU46" i="6"/>
  <c r="AE51" i="35"/>
  <c r="EP45" i="6"/>
  <c r="EV45" i="6"/>
  <c r="AA52" i="35"/>
  <c r="ER46" i="6"/>
  <c r="EL46" i="6"/>
  <c r="AB51" i="35"/>
  <c r="EM45" i="6"/>
  <c r="ES45" i="6"/>
  <c r="AD51" i="35"/>
  <c r="EO45" i="6"/>
  <c r="EU45" i="6"/>
  <c r="AC43" i="35"/>
  <c r="ET37" i="6"/>
  <c r="EN37" i="6"/>
  <c r="AC51" i="35"/>
  <c r="ET45" i="6"/>
  <c r="EN45" i="6"/>
  <c r="AC52" i="35"/>
  <c r="ET46" i="6"/>
  <c r="EN46" i="6"/>
  <c r="AE53" i="35"/>
  <c r="EV47" i="6"/>
  <c r="EP47" i="6"/>
  <c r="AD53" i="35"/>
  <c r="EO47" i="6"/>
  <c r="EU47" i="6"/>
  <c r="AC53" i="35"/>
  <c r="ET47" i="6"/>
  <c r="EN47" i="6"/>
  <c r="AA53" i="35"/>
  <c r="ER47" i="6"/>
  <c r="EL47" i="6"/>
  <c r="AB53" i="35"/>
  <c r="EM47" i="6"/>
  <c r="ES47" i="6"/>
  <c r="AA42" i="35"/>
  <c r="ER36" i="6"/>
  <c r="EL36" i="6"/>
  <c r="AD42" i="35"/>
  <c r="EU36" i="6"/>
  <c r="EO36" i="6"/>
  <c r="AC42" i="35"/>
  <c r="EN36" i="6"/>
  <c r="ET36" i="6"/>
  <c r="AA47" i="35"/>
  <c r="ER41" i="6"/>
  <c r="EL41" i="6"/>
  <c r="AC47" i="35"/>
  <c r="ET41" i="6"/>
  <c r="EN41" i="6"/>
  <c r="AD47" i="35"/>
  <c r="EO41" i="6"/>
  <c r="EU41" i="6"/>
  <c r="AE47" i="35"/>
  <c r="EP41" i="6"/>
  <c r="EV41" i="6"/>
  <c r="AB47" i="35"/>
  <c r="EM41" i="6"/>
  <c r="ES41" i="6"/>
  <c r="AE52" i="35"/>
  <c r="EP46" i="6"/>
  <c r="EV46" i="6"/>
  <c r="AB41" i="35"/>
  <c r="EM35" i="6"/>
  <c r="ES35" i="6"/>
  <c r="AC48" i="35"/>
  <c r="ET42" i="6"/>
  <c r="EN42" i="6"/>
  <c r="AC41" i="35"/>
  <c r="EN35" i="6"/>
  <c r="ET35" i="6"/>
  <c r="AD41" i="35"/>
  <c r="EO35" i="6"/>
  <c r="EU35" i="6"/>
  <c r="AE42" i="35"/>
  <c r="EV36" i="6"/>
  <c r="EP36" i="6"/>
  <c r="AB42" i="35"/>
  <c r="EM36" i="6"/>
  <c r="ES36" i="6"/>
  <c r="AA41" i="35"/>
  <c r="ER35" i="6"/>
  <c r="EL35" i="6"/>
  <c r="HX18" i="6"/>
  <c r="AE44" i="35"/>
  <c r="HP18" i="6"/>
  <c r="AC45" i="35"/>
  <c r="HR18" i="6"/>
  <c r="AE45" i="35"/>
  <c r="EV32" i="6"/>
  <c r="EP32" i="6"/>
  <c r="AA35" i="35"/>
  <c r="EL29" i="6"/>
  <c r="ER29" i="6"/>
  <c r="AB35" i="35"/>
  <c r="EM29" i="6"/>
  <c r="ES29" i="6"/>
  <c r="AC35" i="35"/>
  <c r="EN29" i="6"/>
  <c r="ET29" i="6"/>
  <c r="AB36" i="35"/>
  <c r="EM30" i="6"/>
  <c r="ES30" i="6"/>
  <c r="AC36" i="35"/>
  <c r="ET30" i="6"/>
  <c r="EN30" i="6"/>
  <c r="AD36" i="35"/>
  <c r="EO30" i="6"/>
  <c r="EU30" i="6"/>
  <c r="AE35" i="35"/>
  <c r="EP29" i="6"/>
  <c r="EV29" i="6"/>
  <c r="AD35" i="35"/>
  <c r="EU29" i="6"/>
  <c r="EO29" i="6"/>
  <c r="AA36" i="35"/>
  <c r="EL30" i="6"/>
  <c r="ER30" i="6"/>
  <c r="AE36" i="35"/>
  <c r="EV30" i="6"/>
  <c r="EP30" i="6"/>
  <c r="ES28" i="6"/>
  <c r="EM28" i="6"/>
  <c r="EP28" i="6"/>
  <c r="EV28" i="6"/>
  <c r="ER28" i="6"/>
  <c r="EL28" i="6"/>
  <c r="EN28" i="6"/>
  <c r="ET28" i="6"/>
  <c r="EU16" i="6"/>
  <c r="FB16" i="6" s="1"/>
  <c r="IS16" i="6" s="1"/>
  <c r="U22" i="35" s="1"/>
  <c r="EL14" i="6"/>
  <c r="EX16" i="6"/>
  <c r="IP16" i="6"/>
  <c r="IP14" i="6"/>
  <c r="R20" i="35" s="1"/>
  <c r="IR14" i="6"/>
  <c r="T20" i="35" s="1"/>
  <c r="ES17" i="6"/>
  <c r="EZ17" i="6" s="1"/>
  <c r="IQ17" i="6" s="1"/>
  <c r="S23" i="35" s="1"/>
  <c r="EP21" i="6"/>
  <c r="ES21" i="6"/>
  <c r="EZ21" i="6" s="1"/>
  <c r="IQ21" i="6" s="1"/>
  <c r="S27" i="35" s="1"/>
  <c r="EV17" i="6"/>
  <c r="FC17" i="6" s="1"/>
  <c r="IT17" i="6" s="1"/>
  <c r="EV21" i="6"/>
  <c r="FC21" i="6" s="1"/>
  <c r="IT21" i="6" s="1"/>
  <c r="EM21" i="6"/>
  <c r="ER17" i="6"/>
  <c r="EY17" i="6" s="1"/>
  <c r="ER21" i="6"/>
  <c r="EY21" i="6" s="1"/>
  <c r="EM17" i="6"/>
  <c r="EL17" i="6"/>
  <c r="EP17" i="6"/>
  <c r="EN17" i="6"/>
  <c r="GR18" i="6"/>
  <c r="EL27" i="6"/>
  <c r="ER27" i="6"/>
  <c r="GU18" i="6"/>
  <c r="EO27" i="6"/>
  <c r="EU27" i="6"/>
  <c r="EM27" i="6"/>
  <c r="ES27" i="6"/>
  <c r="ET27" i="6"/>
  <c r="EN27" i="6"/>
  <c r="AA31" i="35"/>
  <c r="EL25" i="6"/>
  <c r="ER25" i="6"/>
  <c r="EY25" i="6" s="1"/>
  <c r="AB31" i="35"/>
  <c r="EM25" i="6"/>
  <c r="ES25" i="6"/>
  <c r="EZ25" i="6" s="1"/>
  <c r="IQ25" i="6" s="1"/>
  <c r="S31" i="35" s="1"/>
  <c r="AE31" i="35"/>
  <c r="EV25" i="6"/>
  <c r="FC25" i="6" s="1"/>
  <c r="IT25" i="6" s="1"/>
  <c r="EP25" i="6"/>
  <c r="AC31" i="35"/>
  <c r="ET25" i="6"/>
  <c r="FA25" i="6" s="1"/>
  <c r="IR25" i="6" s="1"/>
  <c r="T31" i="35" s="1"/>
  <c r="EN25" i="6"/>
  <c r="EV26" i="6"/>
  <c r="FC26" i="6" s="1"/>
  <c r="IT26" i="6" s="1"/>
  <c r="EP26" i="6"/>
  <c r="EL26" i="6"/>
  <c r="ER26" i="6"/>
  <c r="EY26" i="6" s="1"/>
  <c r="EO26" i="6"/>
  <c r="EU26" i="6"/>
  <c r="FB26" i="6" s="1"/>
  <c r="IS26" i="6" s="1"/>
  <c r="U32" i="35" s="1"/>
  <c r="ET26" i="6"/>
  <c r="FA26" i="6" s="1"/>
  <c r="IR26" i="6" s="1"/>
  <c r="T32" i="35" s="1"/>
  <c r="EN26" i="6"/>
  <c r="ET17" i="6"/>
  <c r="FA17" i="6" s="1"/>
  <c r="IR17" i="6" s="1"/>
  <c r="T23" i="35" s="1"/>
  <c r="AD25" i="35"/>
  <c r="EO19" i="6"/>
  <c r="EU19" i="6"/>
  <c r="FB19" i="6" s="1"/>
  <c r="IS19" i="6" s="1"/>
  <c r="U25" i="35" s="1"/>
  <c r="AA29" i="35"/>
  <c r="ER23" i="6"/>
  <c r="EY23" i="6" s="1"/>
  <c r="EL23" i="6"/>
  <c r="AD26" i="35"/>
  <c r="EU20" i="6"/>
  <c r="EO20" i="6"/>
  <c r="EN24" i="6"/>
  <c r="ET24" i="6"/>
  <c r="FA24" i="6" s="1"/>
  <c r="IR24" i="6" s="1"/>
  <c r="T30" i="35" s="1"/>
  <c r="AE25" i="35"/>
  <c r="EV19" i="6"/>
  <c r="FC19" i="6" s="1"/>
  <c r="IT19" i="6" s="1"/>
  <c r="EP19" i="6"/>
  <c r="AC25" i="35"/>
  <c r="ET19" i="6"/>
  <c r="FA19" i="6" s="1"/>
  <c r="IR19" i="6" s="1"/>
  <c r="T25" i="35" s="1"/>
  <c r="EN19" i="6"/>
  <c r="AB29" i="35"/>
  <c r="ES23" i="6"/>
  <c r="EZ23" i="6" s="1"/>
  <c r="IQ23" i="6" s="1"/>
  <c r="S29" i="35" s="1"/>
  <c r="EM23" i="6"/>
  <c r="AE29" i="35"/>
  <c r="EV23" i="6"/>
  <c r="FC23" i="6" s="1"/>
  <c r="IT23" i="6" s="1"/>
  <c r="EP23" i="6"/>
  <c r="AC29" i="35"/>
  <c r="ET23" i="6"/>
  <c r="FA23" i="6" s="1"/>
  <c r="IR23" i="6" s="1"/>
  <c r="T29" i="35" s="1"/>
  <c r="EN23" i="6"/>
  <c r="AE26" i="35"/>
  <c r="EV20" i="6"/>
  <c r="EP20" i="6"/>
  <c r="AB26" i="35"/>
  <c r="EM20" i="6"/>
  <c r="ES20" i="6"/>
  <c r="AA25" i="35"/>
  <c r="ER19" i="6"/>
  <c r="EY19" i="6" s="1"/>
  <c r="EL19" i="6"/>
  <c r="AC26" i="35"/>
  <c r="EN20" i="6"/>
  <c r="ET20" i="6"/>
  <c r="ER24" i="6"/>
  <c r="EY24" i="6" s="1"/>
  <c r="EL24" i="6"/>
  <c r="EV24" i="6"/>
  <c r="FC24" i="6" s="1"/>
  <c r="IT24" i="6" s="1"/>
  <c r="EP24" i="6"/>
  <c r="EU24" i="6"/>
  <c r="FB24" i="6" s="1"/>
  <c r="IS24" i="6" s="1"/>
  <c r="U30" i="35" s="1"/>
  <c r="EO24" i="6"/>
  <c r="ET18" i="6"/>
  <c r="FA18" i="6" s="1"/>
  <c r="AC28" i="35"/>
  <c r="ER18" i="6"/>
  <c r="EY18" i="6" s="1"/>
  <c r="AA28" i="35"/>
  <c r="EV18" i="6"/>
  <c r="FC18" i="6" s="1"/>
  <c r="AE28" i="35"/>
  <c r="ES18" i="6"/>
  <c r="EZ18" i="6" s="1"/>
  <c r="AB28" i="35"/>
  <c r="FU15" i="6"/>
  <c r="FW15" i="6"/>
  <c r="GE15" i="6" s="1"/>
  <c r="HX15" i="6"/>
  <c r="IF15" i="6" s="1"/>
  <c r="AE23" i="35"/>
  <c r="HU15" i="6"/>
  <c r="IC15" i="6" s="1"/>
  <c r="AB23" i="35"/>
  <c r="HT15" i="6"/>
  <c r="IB15" i="6" s="1"/>
  <c r="AA23" i="35"/>
  <c r="EN15" i="6"/>
  <c r="AC23" i="35"/>
  <c r="EV14" i="6"/>
  <c r="FC14" i="6" s="1"/>
  <c r="IT14" i="6" s="1"/>
  <c r="V20" i="35" s="1"/>
  <c r="IN12" i="6"/>
  <c r="Q18" i="35" s="1"/>
  <c r="IP12" i="6"/>
  <c r="R18" i="35" s="1"/>
  <c r="IQ12" i="6"/>
  <c r="S18" i="35" s="1"/>
  <c r="EP14" i="6"/>
  <c r="EU14" i="6"/>
  <c r="FB14" i="6" s="1"/>
  <c r="EO14" i="6"/>
  <c r="EP12" i="6"/>
  <c r="AE18" i="35"/>
  <c r="ET12" i="6"/>
  <c r="FA12" i="6" s="1"/>
  <c r="IR12" i="6" s="1"/>
  <c r="AC18" i="35"/>
  <c r="EV12" i="6"/>
  <c r="FC12" i="6" s="1"/>
  <c r="IT12" i="6" s="1"/>
  <c r="V18" i="35" s="1"/>
  <c r="EN12" i="6"/>
  <c r="EK10" i="6"/>
  <c r="EQ10" i="6"/>
  <c r="EM15" i="6"/>
  <c r="FI15" i="6" s="1"/>
  <c r="HO15" i="6"/>
  <c r="EL15" i="6"/>
  <c r="HR15" i="6"/>
  <c r="EU18" i="6"/>
  <c r="FB18" i="6" s="1"/>
  <c r="EO18" i="6"/>
  <c r="FK18" i="6" s="1"/>
  <c r="GO18" i="6"/>
  <c r="ES15" i="6"/>
  <c r="EZ15" i="6" s="1"/>
  <c r="HV15" i="6"/>
  <c r="ID15" i="6" s="1"/>
  <c r="IA15" i="6" s="1"/>
  <c r="HE18" i="6"/>
  <c r="IG18" i="6" s="1"/>
  <c r="ET15" i="6"/>
  <c r="FA15" i="6" s="1"/>
  <c r="HP15" i="6"/>
  <c r="HE15" i="6"/>
  <c r="IG15" i="6" s="1"/>
  <c r="IN15" i="6" s="1"/>
  <c r="Q21" i="35" s="1"/>
  <c r="EV15" i="6"/>
  <c r="FC15" i="6" s="1"/>
  <c r="EP15" i="6"/>
  <c r="EX39" i="6"/>
  <c r="IP39" i="6"/>
  <c r="HA18" i="6"/>
  <c r="HD18" i="6"/>
  <c r="HB18" i="6"/>
  <c r="GZ18" i="6"/>
  <c r="IA18" i="6"/>
  <c r="HC18" i="6"/>
  <c r="HJ18" i="6" s="1"/>
  <c r="IL18" i="6" s="1"/>
  <c r="IS18" i="6" s="1"/>
  <c r="U24" i="35" s="1"/>
  <c r="FX18" i="6"/>
  <c r="GF18" i="6" s="1"/>
  <c r="FQ18" i="6"/>
  <c r="FW18" i="6"/>
  <c r="GE18" i="6" s="1"/>
  <c r="GA18" i="6"/>
  <c r="GI18" i="6" s="1"/>
  <c r="FY18" i="6"/>
  <c r="GG18" i="6" s="1"/>
  <c r="FR18" i="6"/>
  <c r="FU18" i="6"/>
  <c r="FS18" i="6"/>
  <c r="EN18" i="6"/>
  <c r="FJ18" i="6" s="1"/>
  <c r="EM18" i="6"/>
  <c r="FI18" i="6" s="1"/>
  <c r="EP18" i="6"/>
  <c r="FL18" i="6" s="1"/>
  <c r="EW18" i="6"/>
  <c r="FF18" i="6"/>
  <c r="EL18" i="6"/>
  <c r="FH18" i="6" s="1"/>
  <c r="HK15" i="6"/>
  <c r="IM15" i="6" s="1"/>
  <c r="ET22" i="6"/>
  <c r="FA22" i="6" s="1"/>
  <c r="IR22" i="6" s="1"/>
  <c r="T28" i="35" s="1"/>
  <c r="EN22" i="6"/>
  <c r="ER22" i="6"/>
  <c r="EY22" i="6" s="1"/>
  <c r="EL22" i="6"/>
  <c r="EV22" i="6"/>
  <c r="FC22" i="6" s="1"/>
  <c r="IT22" i="6" s="1"/>
  <c r="EP22" i="6"/>
  <c r="EM22" i="6"/>
  <c r="ES22" i="6"/>
  <c r="EZ22" i="6" s="1"/>
  <c r="IQ22" i="6" s="1"/>
  <c r="S28" i="35" s="1"/>
  <c r="HJ15" i="6"/>
  <c r="IL15" i="6" s="1"/>
  <c r="FJ15" i="6"/>
  <c r="FK15" i="6"/>
  <c r="FL15" i="6"/>
  <c r="FH15" i="6"/>
  <c r="HI15" i="6"/>
  <c r="GY15" i="6"/>
  <c r="HG15" i="6"/>
  <c r="GD15" i="6"/>
  <c r="HH15" i="6"/>
  <c r="IJ15" i="6" s="1"/>
  <c r="EK7" i="6"/>
  <c r="EQ7" i="6"/>
  <c r="EQ13" i="6"/>
  <c r="EW13" i="6" s="1"/>
  <c r="EK13" i="6"/>
  <c r="FF13" i="6" s="1"/>
  <c r="EK11" i="6"/>
  <c r="EQ11" i="6"/>
  <c r="EN9" i="6"/>
  <c r="ET9" i="6"/>
  <c r="EK6" i="6"/>
  <c r="EQ6" i="6"/>
  <c r="EQ8" i="6"/>
  <c r="EK8" i="6"/>
  <c r="F22" i="18"/>
  <c r="AX12" i="1"/>
  <c r="AB19" i="35" s="1"/>
  <c r="BA12" i="1"/>
  <c r="AE19" i="35" s="1"/>
  <c r="AY12" i="1"/>
  <c r="AC19" i="35" s="1"/>
  <c r="AZ12" i="1"/>
  <c r="AD19" i="35" s="1"/>
  <c r="AW12" i="1"/>
  <c r="AA19" i="35" s="1"/>
  <c r="AV12" i="1"/>
  <c r="BA8" i="1"/>
  <c r="AE15" i="35" s="1"/>
  <c r="AV8" i="1"/>
  <c r="AX9" i="1"/>
  <c r="AB16" i="35" s="1"/>
  <c r="AZ9" i="1"/>
  <c r="AD16" i="35" s="1"/>
  <c r="BA9" i="1"/>
  <c r="AE16" i="35" s="1"/>
  <c r="AW8" i="1"/>
  <c r="AA15" i="35" s="1"/>
  <c r="AZ8" i="1"/>
  <c r="AD15" i="35" s="1"/>
  <c r="AX8" i="1"/>
  <c r="AB15" i="35" s="1"/>
  <c r="AV9" i="1"/>
  <c r="AW9" i="1"/>
  <c r="AA16" i="35" s="1"/>
  <c r="AY6" i="1"/>
  <c r="AC13" i="35" s="1"/>
  <c r="AX6" i="1"/>
  <c r="AB13" i="35" s="1"/>
  <c r="AW6" i="1"/>
  <c r="AA13" i="35" s="1"/>
  <c r="AZ6" i="1"/>
  <c r="AD13" i="35" s="1"/>
  <c r="BA6" i="1"/>
  <c r="AE13" i="35" s="1"/>
  <c r="AV6" i="1"/>
  <c r="AW7" i="1"/>
  <c r="AA14" i="35" s="1"/>
  <c r="AX7" i="1"/>
  <c r="AB14" i="35" s="1"/>
  <c r="AV7" i="1"/>
  <c r="BA7" i="1"/>
  <c r="AE14" i="35" s="1"/>
  <c r="AY7" i="1"/>
  <c r="AC14" i="35" s="1"/>
  <c r="AZ7" i="1"/>
  <c r="AD14" i="35" s="1"/>
  <c r="AX10" i="1"/>
  <c r="AB17" i="35" s="1"/>
  <c r="AZ10" i="1"/>
  <c r="AD17" i="35" s="1"/>
  <c r="BA10" i="1"/>
  <c r="AE17" i="35" s="1"/>
  <c r="AV10" i="1"/>
  <c r="AW10" i="1"/>
  <c r="AA17" i="35" s="1"/>
  <c r="AY10" i="1"/>
  <c r="AC17" i="35" s="1"/>
  <c r="BA5" i="1"/>
  <c r="AE12" i="35" s="1"/>
  <c r="AW5" i="1"/>
  <c r="AA12" i="35" s="1"/>
  <c r="AY5" i="1"/>
  <c r="AC12" i="35" s="1"/>
  <c r="AZ5" i="1"/>
  <c r="AD12" i="35" s="1"/>
  <c r="AX5" i="1"/>
  <c r="AB12" i="35" s="1"/>
  <c r="AV5" i="1"/>
  <c r="B14" i="9"/>
  <c r="B18" i="23"/>
  <c r="S27" i="7"/>
  <c r="S28" i="7"/>
  <c r="AP68" i="18" l="1"/>
  <c r="AQ46" i="18"/>
  <c r="CY33" i="6"/>
  <c r="B71" i="31"/>
  <c r="B38" i="31" s="1"/>
  <c r="DA31" i="6"/>
  <c r="IO39" i="6"/>
  <c r="AM68" i="18" s="1"/>
  <c r="R45" i="35"/>
  <c r="AQ45" i="18"/>
  <c r="AQ52" i="18"/>
  <c r="AQ55" i="18"/>
  <c r="AQ50" i="18"/>
  <c r="AQ51" i="18"/>
  <c r="AQ53" i="18"/>
  <c r="AQ48" i="18"/>
  <c r="AQ54" i="18"/>
  <c r="AP45" i="18"/>
  <c r="AQ41" i="18"/>
  <c r="AP41" i="18"/>
  <c r="V23" i="35"/>
  <c r="V30" i="35"/>
  <c r="V25" i="35"/>
  <c r="V31" i="35"/>
  <c r="V28" i="35"/>
  <c r="V29" i="35"/>
  <c r="V32" i="35"/>
  <c r="V27" i="35"/>
  <c r="EX25" i="6"/>
  <c r="IP25" i="6"/>
  <c r="AP54" i="18" s="1"/>
  <c r="EX24" i="6"/>
  <c r="IP24" i="6"/>
  <c r="AP53" i="18" s="1"/>
  <c r="EX18" i="6"/>
  <c r="EX26" i="6"/>
  <c r="IP26" i="6"/>
  <c r="EX23" i="6"/>
  <c r="IP23" i="6"/>
  <c r="EX22" i="6"/>
  <c r="IP22" i="6"/>
  <c r="EX21" i="6"/>
  <c r="IP21" i="6"/>
  <c r="EX19" i="6"/>
  <c r="IP19" i="6"/>
  <c r="EX17" i="6"/>
  <c r="IP17" i="6"/>
  <c r="R22" i="35"/>
  <c r="IO16" i="6"/>
  <c r="AM45" i="18" s="1"/>
  <c r="IQ15" i="6"/>
  <c r="S21" i="35" s="1"/>
  <c r="IT15" i="6"/>
  <c r="EX14" i="6"/>
  <c r="IS14" i="6"/>
  <c r="EX15" i="6"/>
  <c r="T18" i="35"/>
  <c r="IO12" i="6"/>
  <c r="AM41" i="18" s="1"/>
  <c r="EX12" i="6"/>
  <c r="IN13" i="6"/>
  <c r="Q19" i="35" s="1"/>
  <c r="ET10" i="6"/>
  <c r="EN10" i="6"/>
  <c r="IK15" i="6"/>
  <c r="IR15" i="6" s="1"/>
  <c r="T21" i="35" s="1"/>
  <c r="GD18" i="6"/>
  <c r="HH18" i="6"/>
  <c r="IJ18" i="6" s="1"/>
  <c r="IQ18" i="6" s="1"/>
  <c r="S24" i="35" s="1"/>
  <c r="HG18" i="6"/>
  <c r="HI18" i="6"/>
  <c r="IK18" i="6" s="1"/>
  <c r="IR18" i="6" s="1"/>
  <c r="T24" i="35" s="1"/>
  <c r="HK18" i="6"/>
  <c r="IM18" i="6" s="1"/>
  <c r="IT18" i="6" s="1"/>
  <c r="GY18" i="6"/>
  <c r="FG18" i="6"/>
  <c r="IN18" i="6"/>
  <c r="Q24" i="35" s="1"/>
  <c r="IS15" i="6"/>
  <c r="U21" i="35" s="1"/>
  <c r="FG15" i="6"/>
  <c r="II15" i="6"/>
  <c r="HF15" i="6"/>
  <c r="ER13" i="6"/>
  <c r="EY13" i="6" s="1"/>
  <c r="EL13" i="6"/>
  <c r="FH13" i="6" s="1"/>
  <c r="EN13" i="6"/>
  <c r="FJ13" i="6" s="1"/>
  <c r="ET13" i="6"/>
  <c r="FA13" i="6" s="1"/>
  <c r="EM13" i="6"/>
  <c r="FI13" i="6" s="1"/>
  <c r="ES13" i="6"/>
  <c r="EZ13" i="6" s="1"/>
  <c r="EO13" i="6"/>
  <c r="FK13" i="6" s="1"/>
  <c r="EU13" i="6"/>
  <c r="FB13" i="6" s="1"/>
  <c r="EP13" i="6"/>
  <c r="FL13" i="6" s="1"/>
  <c r="EV13" i="6"/>
  <c r="FC13" i="6" s="1"/>
  <c r="EO11" i="6"/>
  <c r="EU11" i="6"/>
  <c r="EM11" i="6"/>
  <c r="ES11" i="6"/>
  <c r="EL11" i="6"/>
  <c r="ER11" i="6"/>
  <c r="EN11" i="6"/>
  <c r="ET11" i="6"/>
  <c r="EP11" i="6"/>
  <c r="EV11" i="6"/>
  <c r="EU10" i="6"/>
  <c r="EO10" i="6"/>
  <c r="EL10" i="6"/>
  <c r="ER10" i="6"/>
  <c r="EV10" i="6"/>
  <c r="EP10" i="6"/>
  <c r="EM10" i="6"/>
  <c r="ES10" i="6"/>
  <c r="EM9" i="6"/>
  <c r="ES9" i="6"/>
  <c r="EU9" i="6"/>
  <c r="EO9" i="6"/>
  <c r="EL9" i="6"/>
  <c r="ER9" i="6"/>
  <c r="EV9" i="6"/>
  <c r="EP9" i="6"/>
  <c r="ES6" i="6"/>
  <c r="EM6" i="6"/>
  <c r="ER8" i="6"/>
  <c r="EL8" i="6"/>
  <c r="EP8" i="6"/>
  <c r="EV8" i="6"/>
  <c r="EM7" i="6"/>
  <c r="ES7" i="6"/>
  <c r="ET6" i="6"/>
  <c r="EN6" i="6"/>
  <c r="EL6" i="6"/>
  <c r="ER6" i="6"/>
  <c r="EU8" i="6"/>
  <c r="EO8" i="6"/>
  <c r="ES8" i="6"/>
  <c r="EM8" i="6"/>
  <c r="EO7" i="6"/>
  <c r="EU7" i="6"/>
  <c r="EP6" i="6"/>
  <c r="EV6" i="6"/>
  <c r="ET8" i="6"/>
  <c r="EN8" i="6"/>
  <c r="EL7" i="6"/>
  <c r="ER7" i="6"/>
  <c r="EO6" i="6"/>
  <c r="EU6" i="6"/>
  <c r="EP7" i="6"/>
  <c r="EV7" i="6"/>
  <c r="EN7" i="6"/>
  <c r="ET7" i="6"/>
  <c r="V4" i="1"/>
  <c r="AP46" i="18" l="1"/>
  <c r="AP48" i="18"/>
  <c r="AP51" i="18"/>
  <c r="AP50" i="18"/>
  <c r="AP55" i="18"/>
  <c r="AP52" i="18"/>
  <c r="DB31" i="6"/>
  <c r="CZ33" i="6"/>
  <c r="B81" i="31"/>
  <c r="B48" i="31" s="1"/>
  <c r="AQ44" i="18"/>
  <c r="AQ43" i="18"/>
  <c r="AQ47" i="18"/>
  <c r="AQ40" i="18"/>
  <c r="AP43" i="18"/>
  <c r="V21" i="35"/>
  <c r="V24" i="35"/>
  <c r="R31" i="35"/>
  <c r="IO25" i="6"/>
  <c r="AM54" i="18" s="1"/>
  <c r="R30" i="35"/>
  <c r="IO24" i="6"/>
  <c r="AM53" i="18" s="1"/>
  <c r="R32" i="35"/>
  <c r="IO26" i="6"/>
  <c r="AM55" i="18" s="1"/>
  <c r="R29" i="35"/>
  <c r="IO23" i="6"/>
  <c r="AM52" i="18" s="1"/>
  <c r="R28" i="35"/>
  <c r="IO22" i="6"/>
  <c r="AM51" i="18" s="1"/>
  <c r="R27" i="35"/>
  <c r="IO21" i="6"/>
  <c r="AM50" i="18" s="1"/>
  <c r="R25" i="35"/>
  <c r="IO19" i="6"/>
  <c r="AM48" i="18" s="1"/>
  <c r="IO17" i="6"/>
  <c r="AM46" i="18" s="1"/>
  <c r="R23" i="35"/>
  <c r="U20" i="35"/>
  <c r="IO14" i="6"/>
  <c r="AM43" i="18" s="1"/>
  <c r="IT13" i="6"/>
  <c r="IQ13" i="6"/>
  <c r="S19" i="35" s="1"/>
  <c r="FG13" i="6"/>
  <c r="IS13" i="6"/>
  <c r="U19" i="35" s="1"/>
  <c r="IR13" i="6"/>
  <c r="T19" i="35" s="1"/>
  <c r="EX13" i="6"/>
  <c r="IP13" i="6"/>
  <c r="R19" i="35" s="1"/>
  <c r="HF18" i="6"/>
  <c r="II18" i="6"/>
  <c r="IH15" i="6"/>
  <c r="IP15" i="6"/>
  <c r="B27" i="22"/>
  <c r="B25" i="22" s="1"/>
  <c r="B15" i="9" s="1"/>
  <c r="B28" i="22"/>
  <c r="B12" i="3"/>
  <c r="A12" i="3"/>
  <c r="A11" i="3"/>
  <c r="A8" i="3"/>
  <c r="A7" i="3"/>
  <c r="AP44" i="18" l="1"/>
  <c r="DA33" i="6"/>
  <c r="B82" i="31"/>
  <c r="B49" i="31" s="1"/>
  <c r="DC31" i="6"/>
  <c r="AP39" i="18"/>
  <c r="AQ39" i="18"/>
  <c r="AP42" i="18"/>
  <c r="AQ42" i="18"/>
  <c r="AP38" i="18"/>
  <c r="AQ38" i="18"/>
  <c r="V19" i="35"/>
  <c r="IO15" i="6"/>
  <c r="AM44" i="18" s="1"/>
  <c r="R21" i="35"/>
  <c r="IO13" i="6"/>
  <c r="AM42" i="18" s="1"/>
  <c r="IH18" i="6"/>
  <c r="IP18" i="6"/>
  <c r="B10" i="23"/>
  <c r="B23" i="7"/>
  <c r="AP47" i="18" l="1"/>
  <c r="DD31" i="6"/>
  <c r="IW31" i="6" s="1"/>
  <c r="DB33" i="6"/>
  <c r="B83" i="31"/>
  <c r="B50" i="31" s="1"/>
  <c r="IO18" i="6"/>
  <c r="AM47" i="18" s="1"/>
  <c r="R24" i="35"/>
  <c r="L26" i="7"/>
  <c r="M24" i="7"/>
  <c r="K26" i="7"/>
  <c r="G25" i="7"/>
  <c r="F23" i="7"/>
  <c r="N23" i="7"/>
  <c r="D25" i="7"/>
  <c r="C26" i="7"/>
  <c r="E26" i="7"/>
  <c r="I25" i="7"/>
  <c r="O26" i="7"/>
  <c r="H24" i="7"/>
  <c r="J22" i="7"/>
  <c r="B18" i="7"/>
  <c r="B24" i="7"/>
  <c r="B21" i="7"/>
  <c r="B22" i="7"/>
  <c r="B25" i="7"/>
  <c r="B26" i="7"/>
  <c r="DC33" i="6" l="1"/>
  <c r="B84" i="31"/>
  <c r="B51" i="31" s="1"/>
  <c r="AC4" i="1"/>
  <c r="AK4" i="1" s="1"/>
  <c r="DQ11" i="6" s="1"/>
  <c r="L22" i="7"/>
  <c r="L25" i="7"/>
  <c r="L24" i="7"/>
  <c r="L23" i="7"/>
  <c r="M23" i="7"/>
  <c r="M25" i="7"/>
  <c r="F26" i="7"/>
  <c r="M26" i="7"/>
  <c r="K22" i="7"/>
  <c r="M22" i="7"/>
  <c r="C22" i="7"/>
  <c r="K25" i="7"/>
  <c r="K24" i="7"/>
  <c r="G22" i="7"/>
  <c r="N24" i="7"/>
  <c r="G23" i="7"/>
  <c r="K23" i="7"/>
  <c r="G26" i="7"/>
  <c r="G24" i="7"/>
  <c r="C23" i="7"/>
  <c r="F22" i="7"/>
  <c r="D23" i="7"/>
  <c r="F24" i="7"/>
  <c r="F25" i="7"/>
  <c r="N22" i="7"/>
  <c r="N26" i="7"/>
  <c r="N25" i="7"/>
  <c r="D24" i="7"/>
  <c r="D22" i="7"/>
  <c r="D26" i="7"/>
  <c r="C24" i="7"/>
  <c r="C25" i="7"/>
  <c r="E23" i="7"/>
  <c r="E22" i="7"/>
  <c r="H26" i="7"/>
  <c r="J24" i="7"/>
  <c r="H25" i="7"/>
  <c r="J25" i="7"/>
  <c r="O25" i="7"/>
  <c r="J23" i="7"/>
  <c r="O22" i="7"/>
  <c r="O24" i="7"/>
  <c r="O23" i="7"/>
  <c r="E25" i="7"/>
  <c r="J26" i="7"/>
  <c r="I24" i="7"/>
  <c r="E24" i="7"/>
  <c r="H22" i="7"/>
  <c r="H23" i="7"/>
  <c r="I23" i="7"/>
  <c r="I22" i="7"/>
  <c r="I26" i="7"/>
  <c r="EJ11" i="6" l="1"/>
  <c r="FM11" i="6"/>
  <c r="FN11" i="6" s="1"/>
  <c r="DQ9" i="6"/>
  <c r="EJ9" i="6" s="1"/>
  <c r="DQ10" i="6"/>
  <c r="EH5" i="6"/>
  <c r="DQ6" i="6"/>
  <c r="DD33" i="6"/>
  <c r="IW33" i="6" s="1"/>
  <c r="B85" i="31"/>
  <c r="B52" i="31" s="1"/>
  <c r="B28" i="31" s="1"/>
  <c r="EI5" i="6"/>
  <c r="DN8" i="6"/>
  <c r="EF5" i="6"/>
  <c r="EG5" i="6"/>
  <c r="EC5" i="6"/>
  <c r="EE5" i="6"/>
  <c r="DZ5" i="6"/>
  <c r="EA5" i="6"/>
  <c r="DX5" i="6"/>
  <c r="DY5" i="6"/>
  <c r="DV5" i="6"/>
  <c r="DW5" i="6"/>
  <c r="DT5" i="6"/>
  <c r="DU5" i="6"/>
  <c r="DP5" i="6"/>
  <c r="DR5" i="6"/>
  <c r="DN7" i="6"/>
  <c r="FM7" i="6" s="1"/>
  <c r="FN7" i="6" s="1"/>
  <c r="Y11" i="35"/>
  <c r="DS5" i="6"/>
  <c r="DN6" i="6"/>
  <c r="DO5" i="6"/>
  <c r="DN5" i="6"/>
  <c r="ED5" i="6"/>
  <c r="DQ5" i="6"/>
  <c r="EB5" i="6"/>
  <c r="BD4" i="1"/>
  <c r="AO4" i="1"/>
  <c r="FF11" i="6" l="1"/>
  <c r="HV11" i="6"/>
  <c r="HB11" i="6"/>
  <c r="IE11" i="6"/>
  <c r="HM11" i="6"/>
  <c r="GW11" i="6"/>
  <c r="IF11" i="6"/>
  <c r="IH11" i="6"/>
  <c r="GB11" i="6"/>
  <c r="HD11" i="6"/>
  <c r="FH11" i="6"/>
  <c r="FX11" i="6"/>
  <c r="FE11" i="6"/>
  <c r="IU11" i="6" s="1"/>
  <c r="HS11" i="6"/>
  <c r="HE11" i="6"/>
  <c r="GP11" i="6"/>
  <c r="HF11" i="6"/>
  <c r="GC11" i="6"/>
  <c r="FZ11" i="6"/>
  <c r="IG11" i="6"/>
  <c r="GI11" i="6"/>
  <c r="HU11" i="6"/>
  <c r="HJ11" i="6"/>
  <c r="GF11" i="6"/>
  <c r="GR11" i="6"/>
  <c r="IL11" i="6"/>
  <c r="HN11" i="6"/>
  <c r="II11" i="6"/>
  <c r="HX11" i="6"/>
  <c r="FL11" i="6"/>
  <c r="HH11" i="6"/>
  <c r="HW11" i="6"/>
  <c r="GH11" i="6"/>
  <c r="FV11" i="6"/>
  <c r="HL11" i="6"/>
  <c r="HQ11" i="6"/>
  <c r="GA11" i="6"/>
  <c r="HP11" i="6"/>
  <c r="HC11" i="6"/>
  <c r="FG11" i="6"/>
  <c r="IA11" i="6"/>
  <c r="GQ11" i="6"/>
  <c r="FK11" i="6"/>
  <c r="HZ11" i="6"/>
  <c r="HI11" i="6"/>
  <c r="FD11" i="6"/>
  <c r="GM11" i="6"/>
  <c r="GL11" i="6"/>
  <c r="GY11" i="6"/>
  <c r="FS11" i="6"/>
  <c r="ID11" i="6"/>
  <c r="GX11" i="6"/>
  <c r="GV11" i="6"/>
  <c r="HY11" i="6"/>
  <c r="HK11" i="6"/>
  <c r="GG11" i="6"/>
  <c r="IC11" i="6"/>
  <c r="HG11" i="6"/>
  <c r="GE11" i="6"/>
  <c r="IM11" i="6"/>
  <c r="GT11" i="6"/>
  <c r="FT11" i="6"/>
  <c r="GO11" i="6"/>
  <c r="HO11" i="6"/>
  <c r="GU11" i="6"/>
  <c r="GD11" i="6"/>
  <c r="HR11" i="6"/>
  <c r="GN11" i="6"/>
  <c r="GK11" i="6"/>
  <c r="IJ11" i="6"/>
  <c r="FP11" i="6"/>
  <c r="FU11" i="6"/>
  <c r="FY11" i="6"/>
  <c r="FR11" i="6"/>
  <c r="FO11" i="6"/>
  <c r="GJ11" i="6"/>
  <c r="FQ11" i="6"/>
  <c r="GS11" i="6"/>
  <c r="FJ11" i="6"/>
  <c r="IK11" i="6"/>
  <c r="FW11" i="6"/>
  <c r="HT11" i="6"/>
  <c r="GZ11" i="6"/>
  <c r="FI11" i="6"/>
  <c r="HA11" i="6"/>
  <c r="IB11" i="6"/>
  <c r="EW11" i="6"/>
  <c r="IN11" i="6" s="1"/>
  <c r="Q17" i="35" s="1"/>
  <c r="FA11" i="6"/>
  <c r="IR11" i="6" s="1"/>
  <c r="T17" i="35" s="1"/>
  <c r="FB11" i="6"/>
  <c r="IS11" i="6" s="1"/>
  <c r="U17" i="35" s="1"/>
  <c r="IP11" i="6"/>
  <c r="EX11" i="6"/>
  <c r="EZ11" i="6"/>
  <c r="IQ11" i="6" s="1"/>
  <c r="S17" i="35" s="1"/>
  <c r="FC11" i="6"/>
  <c r="IT11" i="6" s="1"/>
  <c r="V17" i="35" s="1"/>
  <c r="EY11" i="6"/>
  <c r="IO11" i="6"/>
  <c r="FM9" i="6"/>
  <c r="FN9" i="6" s="1"/>
  <c r="IM9" i="6" s="1"/>
  <c r="EJ10" i="6"/>
  <c r="FM10" i="6"/>
  <c r="FN10" i="6" s="1"/>
  <c r="HZ9" i="6"/>
  <c r="HH9" i="6"/>
  <c r="GT9" i="6"/>
  <c r="HK9" i="6"/>
  <c r="HG9" i="6"/>
  <c r="HF9" i="6"/>
  <c r="GJ9" i="6"/>
  <c r="HT9" i="6"/>
  <c r="HA9" i="6"/>
  <c r="HC9" i="6"/>
  <c r="GR9" i="6"/>
  <c r="FF9" i="6"/>
  <c r="HP9" i="6"/>
  <c r="IL9" i="6"/>
  <c r="HI9" i="6"/>
  <c r="FD9" i="6"/>
  <c r="FR9" i="6"/>
  <c r="FE9" i="6"/>
  <c r="FS9" i="6"/>
  <c r="HD9" i="6"/>
  <c r="FP9" i="6"/>
  <c r="HS9" i="6"/>
  <c r="HB9" i="6"/>
  <c r="GF9" i="6"/>
  <c r="FY9" i="6"/>
  <c r="FT9" i="6"/>
  <c r="GS9" i="6"/>
  <c r="FO9" i="6"/>
  <c r="IE9" i="6"/>
  <c r="GB9" i="6"/>
  <c r="HM9" i="6"/>
  <c r="GN9" i="6"/>
  <c r="GV9" i="6"/>
  <c r="GX9" i="6"/>
  <c r="HO9" i="6"/>
  <c r="GZ9" i="6"/>
  <c r="GM9" i="6"/>
  <c r="FV9" i="6"/>
  <c r="FZ9" i="6"/>
  <c r="HR9" i="6"/>
  <c r="HV9" i="6"/>
  <c r="ID9" i="6"/>
  <c r="HY9" i="6"/>
  <c r="HQ9" i="6"/>
  <c r="IC9" i="6"/>
  <c r="GO9" i="6"/>
  <c r="IA9" i="6"/>
  <c r="HU9" i="6"/>
  <c r="GI9" i="6"/>
  <c r="GW9" i="6"/>
  <c r="FQ9" i="6"/>
  <c r="HN9" i="6"/>
  <c r="GD9" i="6"/>
  <c r="GK9" i="6"/>
  <c r="HL9" i="6"/>
  <c r="GG9" i="6"/>
  <c r="GP9" i="6"/>
  <c r="GY9" i="6"/>
  <c r="GH9" i="6"/>
  <c r="IB9" i="6"/>
  <c r="FX9" i="6"/>
  <c r="HJ9" i="6"/>
  <c r="HE9" i="6"/>
  <c r="HX9" i="6"/>
  <c r="HW9" i="6"/>
  <c r="GL9" i="6"/>
  <c r="GQ9" i="6"/>
  <c r="GA9" i="6"/>
  <c r="IF9" i="6"/>
  <c r="GC9" i="6"/>
  <c r="FU9" i="6"/>
  <c r="FW9" i="6"/>
  <c r="GU9" i="6"/>
  <c r="GE9" i="6"/>
  <c r="EW9" i="6"/>
  <c r="IN9" i="6"/>
  <c r="Q15" i="35" s="1"/>
  <c r="FJ9" i="6"/>
  <c r="FA9" i="6"/>
  <c r="IR9" i="6" s="1"/>
  <c r="T15" i="35" s="1"/>
  <c r="FC9" i="6"/>
  <c r="FH9" i="6"/>
  <c r="FB9" i="6"/>
  <c r="FI9" i="6"/>
  <c r="IT9" i="6"/>
  <c r="V15" i="35" s="1"/>
  <c r="IS9" i="6"/>
  <c r="U15" i="35" s="1"/>
  <c r="EX9" i="6"/>
  <c r="EY9" i="6"/>
  <c r="FL9" i="6"/>
  <c r="EZ9" i="6"/>
  <c r="IQ9" i="6" s="1"/>
  <c r="S15" i="35" s="1"/>
  <c r="FK9" i="6"/>
  <c r="FG9" i="6"/>
  <c r="IP9" i="6"/>
  <c r="R15" i="35" s="1"/>
  <c r="IO9" i="6"/>
  <c r="AN36" i="18"/>
  <c r="AN46" i="18"/>
  <c r="AJ46" i="18" s="1"/>
  <c r="AN49" i="18"/>
  <c r="AN40" i="18"/>
  <c r="AN44" i="18"/>
  <c r="AJ44" i="18" s="1"/>
  <c r="AN35" i="18"/>
  <c r="AN51" i="18"/>
  <c r="AJ51" i="18" s="1"/>
  <c r="AN50" i="18"/>
  <c r="AJ50" i="18" s="1"/>
  <c r="AN39" i="18"/>
  <c r="AN53" i="18"/>
  <c r="AJ53" i="18" s="1"/>
  <c r="AN54" i="18"/>
  <c r="AJ54" i="18" s="1"/>
  <c r="AN41" i="18"/>
  <c r="AJ41" i="18" s="1"/>
  <c r="AN55" i="18"/>
  <c r="AJ55" i="18" s="1"/>
  <c r="AN43" i="18"/>
  <c r="AJ43" i="18" s="1"/>
  <c r="AN48" i="18"/>
  <c r="AJ48" i="18" s="1"/>
  <c r="AN47" i="18"/>
  <c r="AJ47" i="18" s="1"/>
  <c r="AN52" i="18"/>
  <c r="AJ52" i="18" s="1"/>
  <c r="AN42" i="18"/>
  <c r="AJ42" i="18" s="1"/>
  <c r="AN45" i="18"/>
  <c r="AJ45" i="18" s="1"/>
  <c r="AN38" i="18"/>
  <c r="AN37" i="18"/>
  <c r="AN71" i="18"/>
  <c r="AJ71" i="18" s="1"/>
  <c r="AN66" i="18"/>
  <c r="AJ66" i="18" s="1"/>
  <c r="AN73" i="18"/>
  <c r="AJ73" i="18" s="1"/>
  <c r="AN68" i="18"/>
  <c r="AJ68" i="18" s="1"/>
  <c r="AN75" i="18"/>
  <c r="AJ75" i="18" s="1"/>
  <c r="AN70" i="18"/>
  <c r="AJ70" i="18" s="1"/>
  <c r="AN72" i="18"/>
  <c r="AJ72" i="18" s="1"/>
  <c r="AN67" i="18"/>
  <c r="AJ67" i="18" s="1"/>
  <c r="AN74" i="18"/>
  <c r="AJ74" i="18" s="1"/>
  <c r="AN69" i="18"/>
  <c r="AJ69" i="18" s="1"/>
  <c r="AN76" i="18"/>
  <c r="AJ76" i="18" s="1"/>
  <c r="AN34" i="18"/>
  <c r="AN56" i="18"/>
  <c r="AJ56" i="18" s="1"/>
  <c r="AN81" i="18"/>
  <c r="AJ81" i="18" s="1"/>
  <c r="AN93" i="18"/>
  <c r="AJ93" i="18" s="1"/>
  <c r="AN105" i="18"/>
  <c r="AJ105" i="18" s="1"/>
  <c r="AN117" i="18"/>
  <c r="AJ117" i="18" s="1"/>
  <c r="AN129" i="18"/>
  <c r="AJ129" i="18" s="1"/>
  <c r="AN141" i="18"/>
  <c r="AJ141" i="18" s="1"/>
  <c r="AN153" i="18"/>
  <c r="AJ153" i="18" s="1"/>
  <c r="AN165" i="18"/>
  <c r="AJ165" i="18" s="1"/>
  <c r="AN177" i="18"/>
  <c r="AJ177" i="18" s="1"/>
  <c r="AN189" i="18"/>
  <c r="AJ189" i="18" s="1"/>
  <c r="AN201" i="18"/>
  <c r="AJ201" i="18" s="1"/>
  <c r="AN213" i="18"/>
  <c r="AJ213" i="18" s="1"/>
  <c r="AN59" i="18"/>
  <c r="AN83" i="18"/>
  <c r="AJ83" i="18" s="1"/>
  <c r="AN95" i="18"/>
  <c r="AJ95" i="18" s="1"/>
  <c r="AN107" i="18"/>
  <c r="AJ107" i="18" s="1"/>
  <c r="AN119" i="18"/>
  <c r="AJ119" i="18" s="1"/>
  <c r="AN131" i="18"/>
  <c r="AJ131" i="18" s="1"/>
  <c r="AN143" i="18"/>
  <c r="AJ143" i="18" s="1"/>
  <c r="AN155" i="18"/>
  <c r="AJ155" i="18" s="1"/>
  <c r="AN167" i="18"/>
  <c r="AJ167" i="18" s="1"/>
  <c r="AN179" i="18"/>
  <c r="AJ179" i="18" s="1"/>
  <c r="AN191" i="18"/>
  <c r="AJ191" i="18" s="1"/>
  <c r="AN203" i="18"/>
  <c r="AJ203" i="18" s="1"/>
  <c r="AN215" i="18"/>
  <c r="AN227" i="18"/>
  <c r="AJ227" i="18" s="1"/>
  <c r="AN239" i="18"/>
  <c r="AJ239" i="18" s="1"/>
  <c r="AN251" i="18"/>
  <c r="AJ251" i="18" s="1"/>
  <c r="AN263" i="18"/>
  <c r="AJ263" i="18" s="1"/>
  <c r="AN279" i="18"/>
  <c r="AJ279" i="18" s="1"/>
  <c r="AN60" i="18"/>
  <c r="AJ60" i="18" s="1"/>
  <c r="AN84" i="18"/>
  <c r="AJ84" i="18" s="1"/>
  <c r="AN96" i="18"/>
  <c r="AN108" i="18"/>
  <c r="AJ108" i="18" s="1"/>
  <c r="AN120" i="18"/>
  <c r="AJ120" i="18" s="1"/>
  <c r="AN132" i="18"/>
  <c r="AJ132" i="18" s="1"/>
  <c r="AN144" i="18"/>
  <c r="AJ144" i="18" s="1"/>
  <c r="AN156" i="18"/>
  <c r="AJ156" i="18" s="1"/>
  <c r="AN168" i="18"/>
  <c r="AJ168" i="18" s="1"/>
  <c r="AN180" i="18"/>
  <c r="AJ180" i="18" s="1"/>
  <c r="AN192" i="18"/>
  <c r="AJ192" i="18" s="1"/>
  <c r="AN204" i="18"/>
  <c r="AJ204" i="18" s="1"/>
  <c r="AN216" i="18"/>
  <c r="AJ216" i="18" s="1"/>
  <c r="AN228" i="18"/>
  <c r="AJ228" i="18" s="1"/>
  <c r="AN240" i="18"/>
  <c r="AJ240" i="18" s="1"/>
  <c r="AN252" i="18"/>
  <c r="AJ252" i="18" s="1"/>
  <c r="AN264" i="18"/>
  <c r="AJ264" i="18" s="1"/>
  <c r="AN276" i="18"/>
  <c r="AJ276" i="18" s="1"/>
  <c r="AN281" i="18"/>
  <c r="AN61" i="18"/>
  <c r="AJ61" i="18" s="1"/>
  <c r="AN85" i="18"/>
  <c r="AJ85" i="18" s="1"/>
  <c r="AN97" i="18"/>
  <c r="AJ97" i="18" s="1"/>
  <c r="AN109" i="18"/>
  <c r="AJ109" i="18" s="1"/>
  <c r="AN121" i="18"/>
  <c r="AJ121" i="18" s="1"/>
  <c r="AN133" i="18"/>
  <c r="AJ133" i="18" s="1"/>
  <c r="AN145" i="18"/>
  <c r="AJ145" i="18" s="1"/>
  <c r="AN157" i="18"/>
  <c r="AJ157" i="18" s="1"/>
  <c r="AN169" i="18"/>
  <c r="AJ169" i="18" s="1"/>
  <c r="AN181" i="18"/>
  <c r="AJ181" i="18" s="1"/>
  <c r="AN193" i="18"/>
  <c r="AJ193" i="18" s="1"/>
  <c r="AN205" i="18"/>
  <c r="AN217" i="18"/>
  <c r="AJ217" i="18" s="1"/>
  <c r="AN229" i="18"/>
  <c r="AJ229" i="18" s="1"/>
  <c r="AN241" i="18"/>
  <c r="AJ241" i="18" s="1"/>
  <c r="AN253" i="18"/>
  <c r="AJ253" i="18" s="1"/>
  <c r="AN265" i="18"/>
  <c r="AJ265" i="18" s="1"/>
  <c r="AN283" i="18"/>
  <c r="AJ283" i="18" s="1"/>
  <c r="AN62" i="18"/>
  <c r="AJ62" i="18" s="1"/>
  <c r="AN86" i="18"/>
  <c r="AJ86" i="18" s="1"/>
  <c r="AN98" i="18"/>
  <c r="AJ98" i="18" s="1"/>
  <c r="AN110" i="18"/>
  <c r="AJ110" i="18" s="1"/>
  <c r="AN122" i="18"/>
  <c r="AJ122" i="18" s="1"/>
  <c r="AN134" i="18"/>
  <c r="AJ134" i="18" s="1"/>
  <c r="AN146" i="18"/>
  <c r="AJ146" i="18" s="1"/>
  <c r="AN158" i="18"/>
  <c r="AJ158" i="18" s="1"/>
  <c r="AN170" i="18"/>
  <c r="AJ170" i="18" s="1"/>
  <c r="AN182" i="18"/>
  <c r="AJ182" i="18" s="1"/>
  <c r="AN194" i="18"/>
  <c r="AJ194" i="18" s="1"/>
  <c r="AN206" i="18"/>
  <c r="AJ206" i="18" s="1"/>
  <c r="AN218" i="18"/>
  <c r="AJ218" i="18" s="1"/>
  <c r="AN230" i="18"/>
  <c r="AJ230" i="18" s="1"/>
  <c r="AN242" i="18"/>
  <c r="AJ242" i="18" s="1"/>
  <c r="AN254" i="18"/>
  <c r="AJ254" i="18" s="1"/>
  <c r="AN266" i="18"/>
  <c r="AJ266" i="18" s="1"/>
  <c r="AN278" i="18"/>
  <c r="AJ278" i="18" s="1"/>
  <c r="AN57" i="18"/>
  <c r="AJ57" i="18" s="1"/>
  <c r="AN63" i="18"/>
  <c r="AJ63" i="18" s="1"/>
  <c r="AN87" i="18"/>
  <c r="AJ87" i="18" s="1"/>
  <c r="AN99" i="18"/>
  <c r="AJ99" i="18" s="1"/>
  <c r="AN111" i="18"/>
  <c r="AJ111" i="18" s="1"/>
  <c r="AN123" i="18"/>
  <c r="AJ123" i="18" s="1"/>
  <c r="AN135" i="18"/>
  <c r="AJ135" i="18" s="1"/>
  <c r="AN147" i="18"/>
  <c r="AJ147" i="18" s="1"/>
  <c r="AN159" i="18"/>
  <c r="AJ159" i="18" s="1"/>
  <c r="AN171" i="18"/>
  <c r="AJ171" i="18" s="1"/>
  <c r="AN183" i="18"/>
  <c r="AJ183" i="18" s="1"/>
  <c r="AN195" i="18"/>
  <c r="AJ195" i="18" s="1"/>
  <c r="AN207" i="18"/>
  <c r="AJ207" i="18" s="1"/>
  <c r="AN219" i="18"/>
  <c r="AJ219" i="18" s="1"/>
  <c r="AN231" i="18"/>
  <c r="AJ231" i="18" s="1"/>
  <c r="AN243" i="18"/>
  <c r="AJ243" i="18" s="1"/>
  <c r="AN255" i="18"/>
  <c r="AJ255" i="18" s="1"/>
  <c r="AN267" i="18"/>
  <c r="AJ267" i="18" s="1"/>
  <c r="AN64" i="18"/>
  <c r="AJ64" i="18" s="1"/>
  <c r="AN88" i="18"/>
  <c r="AJ88" i="18" s="1"/>
  <c r="AN100" i="18"/>
  <c r="AJ100" i="18" s="1"/>
  <c r="AN112" i="18"/>
  <c r="AJ112" i="18" s="1"/>
  <c r="AN124" i="18"/>
  <c r="AJ124" i="18" s="1"/>
  <c r="AN136" i="18"/>
  <c r="AJ136" i="18" s="1"/>
  <c r="AN148" i="18"/>
  <c r="AJ148" i="18" s="1"/>
  <c r="AN160" i="18"/>
  <c r="AJ160" i="18" s="1"/>
  <c r="AN172" i="18"/>
  <c r="AJ172" i="18" s="1"/>
  <c r="AN184" i="18"/>
  <c r="AJ184" i="18" s="1"/>
  <c r="AN196" i="18"/>
  <c r="AJ196" i="18" s="1"/>
  <c r="AN208" i="18"/>
  <c r="AJ208" i="18" s="1"/>
  <c r="AN220" i="18"/>
  <c r="AJ220" i="18" s="1"/>
  <c r="AN232" i="18"/>
  <c r="AJ232" i="18" s="1"/>
  <c r="AN244" i="18"/>
  <c r="AJ244" i="18" s="1"/>
  <c r="AN256" i="18"/>
  <c r="AJ256" i="18" s="1"/>
  <c r="AN268" i="18"/>
  <c r="AJ268" i="18" s="1"/>
  <c r="AN280" i="18"/>
  <c r="AJ280" i="18" s="1"/>
  <c r="AN65" i="18"/>
  <c r="AJ65" i="18" s="1"/>
  <c r="AN77" i="18"/>
  <c r="AJ77" i="18" s="1"/>
  <c r="AN89" i="18"/>
  <c r="AJ89" i="18" s="1"/>
  <c r="AN101" i="18"/>
  <c r="AJ101" i="18" s="1"/>
  <c r="AN113" i="18"/>
  <c r="AJ113" i="18" s="1"/>
  <c r="AN125" i="18"/>
  <c r="AJ125" i="18" s="1"/>
  <c r="AN137" i="18"/>
  <c r="AJ137" i="18" s="1"/>
  <c r="AN149" i="18"/>
  <c r="AJ149" i="18" s="1"/>
  <c r="AN161" i="18"/>
  <c r="AJ161" i="18" s="1"/>
  <c r="AN173" i="18"/>
  <c r="AJ173" i="18" s="1"/>
  <c r="AN185" i="18"/>
  <c r="AJ185" i="18" s="1"/>
  <c r="AN197" i="18"/>
  <c r="AN209" i="18"/>
  <c r="AJ209" i="18" s="1"/>
  <c r="AN221" i="18"/>
  <c r="AJ221" i="18" s="1"/>
  <c r="AN233" i="18"/>
  <c r="AJ233" i="18" s="1"/>
  <c r="AN245" i="18"/>
  <c r="AJ245" i="18" s="1"/>
  <c r="AN257" i="18"/>
  <c r="AJ257" i="18" s="1"/>
  <c r="AN269" i="18"/>
  <c r="AJ269" i="18" s="1"/>
  <c r="AN78" i="18"/>
  <c r="AJ78" i="18" s="1"/>
  <c r="AN90" i="18"/>
  <c r="AJ90" i="18" s="1"/>
  <c r="AN102" i="18"/>
  <c r="AJ102" i="18" s="1"/>
  <c r="AN114" i="18"/>
  <c r="AJ114" i="18" s="1"/>
  <c r="AN126" i="18"/>
  <c r="AJ126" i="18" s="1"/>
  <c r="AN138" i="18"/>
  <c r="AJ138" i="18" s="1"/>
  <c r="AN150" i="18"/>
  <c r="AJ150" i="18" s="1"/>
  <c r="AN162" i="18"/>
  <c r="AJ162" i="18" s="1"/>
  <c r="AN174" i="18"/>
  <c r="AJ174" i="18" s="1"/>
  <c r="AN186" i="18"/>
  <c r="AJ186" i="18" s="1"/>
  <c r="AN198" i="18"/>
  <c r="AJ198" i="18" s="1"/>
  <c r="AN210" i="18"/>
  <c r="AJ210" i="18" s="1"/>
  <c r="AN222" i="18"/>
  <c r="AJ222" i="18" s="1"/>
  <c r="AN234" i="18"/>
  <c r="AJ234" i="18" s="1"/>
  <c r="AN246" i="18"/>
  <c r="AJ246" i="18" s="1"/>
  <c r="AN258" i="18"/>
  <c r="AJ258" i="18" s="1"/>
  <c r="AN270" i="18"/>
  <c r="AJ270" i="18" s="1"/>
  <c r="AN282" i="18"/>
  <c r="AJ282" i="18" s="1"/>
  <c r="AN79" i="18"/>
  <c r="AJ79" i="18" s="1"/>
  <c r="AN91" i="18"/>
  <c r="AJ91" i="18" s="1"/>
  <c r="AN103" i="18"/>
  <c r="AJ103" i="18" s="1"/>
  <c r="AN115" i="18"/>
  <c r="AJ115" i="18" s="1"/>
  <c r="AN127" i="18"/>
  <c r="AJ127" i="18" s="1"/>
  <c r="AN139" i="18"/>
  <c r="AJ139" i="18" s="1"/>
  <c r="AN151" i="18"/>
  <c r="AJ151" i="18" s="1"/>
  <c r="AN163" i="18"/>
  <c r="AJ163" i="18" s="1"/>
  <c r="AN175" i="18"/>
  <c r="AJ175" i="18" s="1"/>
  <c r="AN187" i="18"/>
  <c r="AJ187" i="18" s="1"/>
  <c r="AN199" i="18"/>
  <c r="AJ199" i="18" s="1"/>
  <c r="AN211" i="18"/>
  <c r="AJ211" i="18" s="1"/>
  <c r="AN223" i="18"/>
  <c r="AJ223" i="18" s="1"/>
  <c r="AN235" i="18"/>
  <c r="AJ235" i="18" s="1"/>
  <c r="AN247" i="18"/>
  <c r="AJ247" i="18" s="1"/>
  <c r="AN259" i="18"/>
  <c r="AJ259" i="18" s="1"/>
  <c r="AN273" i="18"/>
  <c r="AJ273" i="18" s="1"/>
  <c r="AN80" i="18"/>
  <c r="AJ80" i="18" s="1"/>
  <c r="AN92" i="18"/>
  <c r="AJ92" i="18" s="1"/>
  <c r="AN104" i="18"/>
  <c r="AJ104" i="18" s="1"/>
  <c r="AN116" i="18"/>
  <c r="AJ116" i="18" s="1"/>
  <c r="AN128" i="18"/>
  <c r="AJ128" i="18" s="1"/>
  <c r="AN140" i="18"/>
  <c r="AJ140" i="18" s="1"/>
  <c r="AN152" i="18"/>
  <c r="AJ152" i="18" s="1"/>
  <c r="AN164" i="18"/>
  <c r="AJ164" i="18" s="1"/>
  <c r="AN176" i="18"/>
  <c r="AJ176" i="18" s="1"/>
  <c r="AN188" i="18"/>
  <c r="AJ188" i="18" s="1"/>
  <c r="AN200" i="18"/>
  <c r="AJ200" i="18" s="1"/>
  <c r="AN212" i="18"/>
  <c r="AJ212" i="18" s="1"/>
  <c r="AN224" i="18"/>
  <c r="AJ224" i="18" s="1"/>
  <c r="AN236" i="18"/>
  <c r="AJ236" i="18" s="1"/>
  <c r="AN248" i="18"/>
  <c r="AJ248" i="18" s="1"/>
  <c r="AN260" i="18"/>
  <c r="AJ260" i="18" s="1"/>
  <c r="AN272" i="18"/>
  <c r="AJ272" i="18" s="1"/>
  <c r="AN271" i="18"/>
  <c r="AJ271" i="18" s="1"/>
  <c r="AN225" i="18"/>
  <c r="AN237" i="18"/>
  <c r="AJ237" i="18" s="1"/>
  <c r="AN249" i="18"/>
  <c r="AJ249" i="18" s="1"/>
  <c r="AN261" i="18"/>
  <c r="AJ261" i="18" s="1"/>
  <c r="AN275" i="18"/>
  <c r="AJ275" i="18" s="1"/>
  <c r="AN58" i="18"/>
  <c r="AJ58" i="18" s="1"/>
  <c r="AN82" i="18"/>
  <c r="AJ82" i="18" s="1"/>
  <c r="AN94" i="18"/>
  <c r="AJ94" i="18" s="1"/>
  <c r="AN106" i="18"/>
  <c r="AJ106" i="18" s="1"/>
  <c r="AN118" i="18"/>
  <c r="AJ118" i="18" s="1"/>
  <c r="AN130" i="18"/>
  <c r="AJ130" i="18" s="1"/>
  <c r="AN142" i="18"/>
  <c r="AJ142" i="18" s="1"/>
  <c r="AN154" i="18"/>
  <c r="AJ154" i="18" s="1"/>
  <c r="AN166" i="18"/>
  <c r="AJ166" i="18" s="1"/>
  <c r="AN178" i="18"/>
  <c r="AJ178" i="18" s="1"/>
  <c r="AN190" i="18"/>
  <c r="AJ190" i="18" s="1"/>
  <c r="AN202" i="18"/>
  <c r="AJ202" i="18" s="1"/>
  <c r="AN214" i="18"/>
  <c r="AJ214" i="18" s="1"/>
  <c r="AN226" i="18"/>
  <c r="AJ226" i="18" s="1"/>
  <c r="AN238" i="18"/>
  <c r="AJ238" i="18" s="1"/>
  <c r="AN250" i="18"/>
  <c r="AJ250" i="18" s="1"/>
  <c r="AN262" i="18"/>
  <c r="AJ262" i="18" s="1"/>
  <c r="AN274" i="18"/>
  <c r="AJ274" i="18" s="1"/>
  <c r="AN277" i="18"/>
  <c r="AJ277" i="18" s="1"/>
  <c r="B15" i="31"/>
  <c r="B13" i="31"/>
  <c r="B14" i="31" s="1"/>
  <c r="EJ5" i="6"/>
  <c r="EJ8" i="6"/>
  <c r="FM8" i="6"/>
  <c r="FN8" i="6" s="1"/>
  <c r="EJ7" i="6"/>
  <c r="FM6" i="6"/>
  <c r="FN6" i="6" s="1"/>
  <c r="EJ6" i="6"/>
  <c r="AJ205" i="18"/>
  <c r="AJ215" i="18"/>
  <c r="AJ197" i="18"/>
  <c r="AJ59" i="18"/>
  <c r="AJ225" i="18"/>
  <c r="AJ96" i="18"/>
  <c r="AJ281" i="18"/>
  <c r="AJ49" i="18"/>
  <c r="FM5" i="6"/>
  <c r="FN5" i="6" s="1"/>
  <c r="AP4" i="1"/>
  <c r="AR4" i="1" s="1"/>
  <c r="II9" i="6" l="1"/>
  <c r="IJ9" i="6"/>
  <c r="AP40" i="18"/>
  <c r="R17" i="35"/>
  <c r="IU9" i="6"/>
  <c r="IG9" i="6"/>
  <c r="IK9" i="6"/>
  <c r="IH9" i="6"/>
  <c r="FR10" i="6"/>
  <c r="HG10" i="6"/>
  <c r="IB10" i="6"/>
  <c r="HK10" i="6"/>
  <c r="IL10" i="6"/>
  <c r="HZ10" i="6"/>
  <c r="IA10" i="6"/>
  <c r="IJ10" i="6"/>
  <c r="IH10" i="6"/>
  <c r="HV10" i="6"/>
  <c r="IM10" i="6"/>
  <c r="HO10" i="6"/>
  <c r="GS10" i="6"/>
  <c r="FD10" i="6"/>
  <c r="FE10" i="6" s="1"/>
  <c r="IU10" i="6" s="1"/>
  <c r="FV10" i="6"/>
  <c r="FU10" i="6"/>
  <c r="IK10" i="6"/>
  <c r="GU10" i="6"/>
  <c r="IC10" i="6"/>
  <c r="II10" i="6"/>
  <c r="GY10" i="6"/>
  <c r="GT10" i="6"/>
  <c r="HD10" i="6"/>
  <c r="GM10" i="6"/>
  <c r="HY10" i="6"/>
  <c r="HW10" i="6"/>
  <c r="FQ10" i="6"/>
  <c r="IG10" i="6"/>
  <c r="GN10" i="6"/>
  <c r="HQ10" i="6"/>
  <c r="HX10" i="6"/>
  <c r="FW10" i="6"/>
  <c r="GV10" i="6"/>
  <c r="IE10" i="6"/>
  <c r="HB10" i="6"/>
  <c r="FZ10" i="6"/>
  <c r="FS10" i="6"/>
  <c r="HL10" i="6"/>
  <c r="GO10" i="6"/>
  <c r="GW10" i="6"/>
  <c r="GH10" i="6"/>
  <c r="HP10" i="6"/>
  <c r="GI10" i="6"/>
  <c r="GL10" i="6"/>
  <c r="HA10" i="6"/>
  <c r="GF10" i="6"/>
  <c r="IF10" i="6"/>
  <c r="GD10" i="6"/>
  <c r="HJ10" i="6"/>
  <c r="GB10" i="6"/>
  <c r="ID10" i="6"/>
  <c r="FY10" i="6"/>
  <c r="GG10" i="6"/>
  <c r="HT10" i="6"/>
  <c r="FT10" i="6"/>
  <c r="HN10" i="6"/>
  <c r="HR10" i="6"/>
  <c r="GR10" i="6"/>
  <c r="GK10" i="6"/>
  <c r="FP10" i="6"/>
  <c r="HM10" i="6"/>
  <c r="FO10" i="6"/>
  <c r="GX10" i="6"/>
  <c r="HS10" i="6"/>
  <c r="HC10" i="6"/>
  <c r="HF10" i="6"/>
  <c r="HU10" i="6"/>
  <c r="HE10" i="6"/>
  <c r="GE10" i="6"/>
  <c r="GJ10" i="6"/>
  <c r="GP10" i="6"/>
  <c r="GC10" i="6"/>
  <c r="GZ10" i="6"/>
  <c r="HI10" i="6"/>
  <c r="GQ10" i="6"/>
  <c r="FX10" i="6"/>
  <c r="HH10" i="6"/>
  <c r="GA10" i="6"/>
  <c r="FF10" i="6"/>
  <c r="EW10" i="6"/>
  <c r="FC10" i="6"/>
  <c r="FI10" i="6"/>
  <c r="FL10" i="6"/>
  <c r="EX10" i="6"/>
  <c r="FB10" i="6"/>
  <c r="FH10" i="6"/>
  <c r="FK10" i="6"/>
  <c r="FG10" i="6"/>
  <c r="IP10" i="6"/>
  <c r="R16" i="35" s="1"/>
  <c r="IQ10" i="6"/>
  <c r="S16" i="35" s="1"/>
  <c r="EZ10" i="6"/>
  <c r="FJ10" i="6"/>
  <c r="EY10" i="6"/>
  <c r="FA10" i="6"/>
  <c r="IT10" i="6"/>
  <c r="V16" i="35" s="1"/>
  <c r="IR10" i="6"/>
  <c r="T16" i="35" s="1"/>
  <c r="IS10" i="6"/>
  <c r="U16" i="35" s="1"/>
  <c r="IN10" i="6"/>
  <c r="Q16" i="35" s="1"/>
  <c r="IO10" i="6"/>
  <c r="D8" i="34"/>
  <c r="B16" i="31"/>
  <c r="B17" i="31" s="1" a="1"/>
  <c r="B17" i="31" s="1"/>
  <c r="B18" i="31"/>
  <c r="HH8" i="6"/>
  <c r="IA8" i="6"/>
  <c r="HP8" i="6"/>
  <c r="FU8" i="6"/>
  <c r="HE8" i="6"/>
  <c r="FY8" i="6"/>
  <c r="HV8" i="6"/>
  <c r="IH8" i="6"/>
  <c r="GY8" i="6"/>
  <c r="IC8" i="6"/>
  <c r="HZ8" i="6"/>
  <c r="FQ8" i="6"/>
  <c r="GH8" i="6"/>
  <c r="HD8" i="6"/>
  <c r="IB8" i="6"/>
  <c r="FP8" i="6"/>
  <c r="GB8" i="6"/>
  <c r="FW8" i="6"/>
  <c r="FG8" i="6"/>
  <c r="FR8" i="6"/>
  <c r="GJ8" i="6"/>
  <c r="FD8" i="6"/>
  <c r="FI8" i="6"/>
  <c r="HG8" i="6"/>
  <c r="FZ8" i="6"/>
  <c r="FJ8" i="6"/>
  <c r="HJ8" i="6"/>
  <c r="FO8" i="6"/>
  <c r="FV8" i="6"/>
  <c r="GV8" i="6"/>
  <c r="FH8" i="6"/>
  <c r="GN8" i="6"/>
  <c r="GM8" i="6"/>
  <c r="GG8" i="6"/>
  <c r="HK8" i="6"/>
  <c r="HQ8" i="6"/>
  <c r="FE8" i="6"/>
  <c r="IU8" i="6" s="1"/>
  <c r="HN8" i="6"/>
  <c r="HO8" i="6"/>
  <c r="HB8" i="6"/>
  <c r="IL8" i="6"/>
  <c r="IK8" i="6"/>
  <c r="IJ8" i="6"/>
  <c r="GU8" i="6"/>
  <c r="HR8" i="6"/>
  <c r="GK8" i="6"/>
  <c r="HU8" i="6"/>
  <c r="GD8" i="6"/>
  <c r="HI8" i="6"/>
  <c r="GF8" i="6"/>
  <c r="FX8" i="6"/>
  <c r="FL8" i="6"/>
  <c r="II8" i="6"/>
  <c r="GR8" i="6"/>
  <c r="GW8" i="6"/>
  <c r="GE8" i="6"/>
  <c r="IF8" i="6"/>
  <c r="HA8" i="6"/>
  <c r="FS8" i="6"/>
  <c r="GL8" i="6"/>
  <c r="GC8" i="6"/>
  <c r="GS8" i="6"/>
  <c r="GT8" i="6"/>
  <c r="FF8" i="6"/>
  <c r="HX8" i="6"/>
  <c r="HC8" i="6"/>
  <c r="GP8" i="6"/>
  <c r="HL8" i="6"/>
  <c r="HT8" i="6"/>
  <c r="GO8" i="6"/>
  <c r="GQ8" i="6"/>
  <c r="HY8" i="6"/>
  <c r="ID8" i="6"/>
  <c r="HF8" i="6"/>
  <c r="FT8" i="6"/>
  <c r="FK8" i="6"/>
  <c r="IE8" i="6"/>
  <c r="HW8" i="6"/>
  <c r="GZ8" i="6"/>
  <c r="GA8" i="6"/>
  <c r="GX8" i="6"/>
  <c r="HS8" i="6"/>
  <c r="HM8" i="6"/>
  <c r="GI8" i="6"/>
  <c r="IM8" i="6"/>
  <c r="IG8" i="6"/>
  <c r="EW8" i="6"/>
  <c r="IN8" i="6" s="1"/>
  <c r="Q14" i="35" s="1"/>
  <c r="FA8" i="6"/>
  <c r="IR8" i="6" s="1"/>
  <c r="T14" i="35" s="1"/>
  <c r="FB8" i="6"/>
  <c r="IS8" i="6" s="1"/>
  <c r="U14" i="35" s="1"/>
  <c r="FC8" i="6"/>
  <c r="IT8" i="6" s="1"/>
  <c r="V14" i="35" s="1"/>
  <c r="EZ8" i="6"/>
  <c r="IQ8" i="6" s="1"/>
  <c r="S14" i="35" s="1"/>
  <c r="EY8" i="6"/>
  <c r="IP8" i="6" s="1"/>
  <c r="R14" i="35" s="1"/>
  <c r="AR71" i="18"/>
  <c r="AR190" i="18"/>
  <c r="AR49" i="18"/>
  <c r="AR52" i="18"/>
  <c r="AR273" i="18"/>
  <c r="AR196" i="18"/>
  <c r="AR105" i="18"/>
  <c r="AR224" i="18"/>
  <c r="AR78" i="18"/>
  <c r="AR227" i="18"/>
  <c r="AR160" i="18"/>
  <c r="AR219" i="18"/>
  <c r="AR69" i="18"/>
  <c r="AR220" i="18"/>
  <c r="AR136" i="18"/>
  <c r="AR233" i="18"/>
  <c r="AR45" i="18"/>
  <c r="AR254" i="18"/>
  <c r="AR89" i="18"/>
  <c r="AR100" i="18"/>
  <c r="AR283" i="18"/>
  <c r="AR158" i="18"/>
  <c r="AR281" i="18"/>
  <c r="AR109" i="18"/>
  <c r="AR228" i="18"/>
  <c r="AR88" i="18"/>
  <c r="AR62" i="18"/>
  <c r="AR96" i="18"/>
  <c r="AR258" i="18"/>
  <c r="AR247" i="18"/>
  <c r="AR42" i="18"/>
  <c r="AR86" i="18"/>
  <c r="AR83" i="18"/>
  <c r="AR46" i="18"/>
  <c r="AR159" i="18"/>
  <c r="AR81" i="18"/>
  <c r="AR265" i="18"/>
  <c r="AR185" i="18"/>
  <c r="AR135" i="18"/>
  <c r="AR128" i="18"/>
  <c r="AR138" i="18"/>
  <c r="AR51" i="18"/>
  <c r="AR177" i="18"/>
  <c r="AR123" i="18"/>
  <c r="AR106" i="18"/>
  <c r="AR201" i="18"/>
  <c r="AR132" i="18"/>
  <c r="AR154" i="18"/>
  <c r="AR65" i="18"/>
  <c r="AR232" i="18"/>
  <c r="AR63" i="18"/>
  <c r="AR169" i="18"/>
  <c r="AR118" i="18"/>
  <c r="AR200" i="18"/>
  <c r="AR72" i="18"/>
  <c r="AR151" i="18"/>
  <c r="AR60" i="18"/>
  <c r="AR171" i="18"/>
  <c r="AR277" i="18"/>
  <c r="AR156" i="18"/>
  <c r="AR218" i="18"/>
  <c r="AR48" i="18"/>
  <c r="AR208" i="18"/>
  <c r="AR131" i="18"/>
  <c r="AR58" i="18"/>
  <c r="AR242" i="18"/>
  <c r="AR167" i="18"/>
  <c r="AR226" i="18"/>
  <c r="AR76" i="18"/>
  <c r="AR241" i="18"/>
  <c r="AR192" i="18"/>
  <c r="AR276" i="18"/>
  <c r="AR110" i="18"/>
  <c r="AR260" i="18"/>
  <c r="AR178" i="18"/>
  <c r="AR269" i="18"/>
  <c r="AR59" i="18"/>
  <c r="AR278" i="18"/>
  <c r="AR237" i="18"/>
  <c r="AR133" i="18"/>
  <c r="AR214" i="18"/>
  <c r="AR115" i="18"/>
  <c r="AR66" i="18"/>
  <c r="AR129" i="18"/>
  <c r="AR216" i="18"/>
  <c r="AR102" i="18"/>
  <c r="AR164" i="18"/>
  <c r="AR84" i="18"/>
  <c r="AR168" i="18"/>
  <c r="AR47" i="18"/>
  <c r="AR207" i="18"/>
  <c r="AR173" i="18"/>
  <c r="AR121" i="18"/>
  <c r="AR187" i="18"/>
  <c r="AR206" i="18"/>
  <c r="AR125" i="18"/>
  <c r="AR75" i="18"/>
  <c r="AR271" i="18"/>
  <c r="AR235" i="18"/>
  <c r="AR174" i="18"/>
  <c r="AR119" i="18"/>
  <c r="AR79" i="18"/>
  <c r="AR263" i="18"/>
  <c r="AR183" i="18"/>
  <c r="AR108" i="18"/>
  <c r="AR92" i="18"/>
  <c r="AR253" i="18"/>
  <c r="AR204" i="18"/>
  <c r="AR116" i="18"/>
  <c r="AR134" i="18"/>
  <c r="AR234" i="18"/>
  <c r="AR229" i="18"/>
  <c r="AR215" i="18"/>
  <c r="AR239" i="18"/>
  <c r="AR143" i="18"/>
  <c r="AR127" i="18"/>
  <c r="AR74" i="18"/>
  <c r="AR198" i="18"/>
  <c r="AR205" i="18"/>
  <c r="AR61" i="18"/>
  <c r="AR176" i="18"/>
  <c r="AR103" i="18"/>
  <c r="AR87" i="18"/>
  <c r="AR209" i="18"/>
  <c r="AR145" i="18"/>
  <c r="AR112" i="18"/>
  <c r="AR272" i="18"/>
  <c r="AR180" i="18"/>
  <c r="AR111" i="18"/>
  <c r="AR98" i="18"/>
  <c r="AR44" i="18"/>
  <c r="AR55" i="18"/>
  <c r="AR161" i="18"/>
  <c r="AR91" i="18"/>
  <c r="AR266" i="18"/>
  <c r="AR256" i="18"/>
  <c r="AR188" i="18"/>
  <c r="AR140" i="18"/>
  <c r="AR267" i="18"/>
  <c r="AR240" i="18"/>
  <c r="AR54" i="18"/>
  <c r="AR223" i="18"/>
  <c r="AR101" i="18"/>
  <c r="AR199" i="18"/>
  <c r="AR77" i="18"/>
  <c r="AR166" i="18"/>
  <c r="AR170" i="18"/>
  <c r="AR189" i="18"/>
  <c r="AR107" i="18"/>
  <c r="AR155" i="18"/>
  <c r="AR261" i="18"/>
  <c r="AR67" i="18"/>
  <c r="AR56" i="18"/>
  <c r="AR114" i="18"/>
  <c r="AR99" i="18"/>
  <c r="AR248" i="18"/>
  <c r="AR162" i="18"/>
  <c r="AR257" i="18"/>
  <c r="AR80" i="18"/>
  <c r="AR249" i="18"/>
  <c r="AR225" i="18"/>
  <c r="AR43" i="18"/>
  <c r="AR70" i="18"/>
  <c r="AR252" i="18"/>
  <c r="AR213" i="18"/>
  <c r="AR137" i="18"/>
  <c r="AR250" i="18"/>
  <c r="AR94" i="18"/>
  <c r="AR246" i="18"/>
  <c r="AR259" i="18"/>
  <c r="AR153" i="18"/>
  <c r="AR244" i="18"/>
  <c r="AR117" i="18"/>
  <c r="AR279" i="18"/>
  <c r="AR130" i="18"/>
  <c r="AR268" i="18"/>
  <c r="AR243" i="18"/>
  <c r="AR222" i="18"/>
  <c r="AR264" i="18"/>
  <c r="AR50" i="18"/>
  <c r="AR238" i="18"/>
  <c r="AR245" i="18"/>
  <c r="AR120" i="18"/>
  <c r="AR68" i="18"/>
  <c r="AR230" i="18"/>
  <c r="AR141" i="18"/>
  <c r="AR217" i="18"/>
  <c r="AR57" i="18"/>
  <c r="AR163" i="18"/>
  <c r="AR149" i="18"/>
  <c r="AR90" i="18"/>
  <c r="AR182" i="18"/>
  <c r="AR41" i="18"/>
  <c r="AR191" i="18"/>
  <c r="AR97" i="18"/>
  <c r="AR282" i="18"/>
  <c r="AR202" i="18"/>
  <c r="AR152" i="18"/>
  <c r="AR139" i="18"/>
  <c r="AR175" i="18"/>
  <c r="AR195" i="18"/>
  <c r="AR104" i="18"/>
  <c r="AR147" i="18"/>
  <c r="AR122" i="18"/>
  <c r="AR193" i="18"/>
  <c r="AR212" i="18"/>
  <c r="AR124" i="18"/>
  <c r="AR251" i="18"/>
  <c r="AR274" i="18"/>
  <c r="AR280" i="18"/>
  <c r="AR186" i="18"/>
  <c r="AR262" i="18"/>
  <c r="AR95" i="18"/>
  <c r="AR275" i="18"/>
  <c r="AR197" i="18"/>
  <c r="AR144" i="18"/>
  <c r="AR236" i="18"/>
  <c r="AR53" i="18"/>
  <c r="AR179" i="18"/>
  <c r="AR126" i="18"/>
  <c r="AR165" i="18"/>
  <c r="AR82" i="18"/>
  <c r="AR221" i="18"/>
  <c r="AR157" i="18"/>
  <c r="AR255" i="18"/>
  <c r="AR73" i="18"/>
  <c r="AR210" i="18"/>
  <c r="AR181" i="18"/>
  <c r="AR113" i="18"/>
  <c r="AR231" i="18"/>
  <c r="AR194" i="18"/>
  <c r="AR150" i="18"/>
  <c r="AR146" i="18"/>
  <c r="AR64" i="18"/>
  <c r="AR203" i="18"/>
  <c r="AR85" i="18"/>
  <c r="AR148" i="18"/>
  <c r="AR211" i="18"/>
  <c r="AR93" i="18"/>
  <c r="AR270" i="18"/>
  <c r="AR142" i="18"/>
  <c r="AR184" i="18"/>
  <c r="AR172" i="18"/>
  <c r="HM5" i="6"/>
  <c r="GJ7" i="6"/>
  <c r="GW7" i="6" s="1"/>
  <c r="HH7" i="6"/>
  <c r="IJ7" i="6" s="1"/>
  <c r="FW7" i="6"/>
  <c r="GE7" i="6" s="1"/>
  <c r="HF7" i="6"/>
  <c r="EZ7" i="6"/>
  <c r="EW7" i="6"/>
  <c r="IH7" i="6"/>
  <c r="II7" i="6"/>
  <c r="HI7" i="6"/>
  <c r="IK7" i="6" s="1"/>
  <c r="EY7" i="6"/>
  <c r="GO7" i="6"/>
  <c r="FS7" i="6"/>
  <c r="GV7" i="6"/>
  <c r="GD7" i="6"/>
  <c r="FA7" i="6"/>
  <c r="HA7" i="6"/>
  <c r="FZ7" i="6"/>
  <c r="GH7" i="6" s="1"/>
  <c r="HP7" i="6"/>
  <c r="GS7" i="6"/>
  <c r="GN7" i="6"/>
  <c r="HB7" i="6" s="1"/>
  <c r="FP7" i="6"/>
  <c r="GY7" i="6"/>
  <c r="GZ7" i="6"/>
  <c r="HG7" i="6" s="1"/>
  <c r="IA7" i="6"/>
  <c r="FC7" i="6"/>
  <c r="HD7" i="6"/>
  <c r="HK7" i="6" s="1"/>
  <c r="IM7" i="6" s="1"/>
  <c r="FB7" i="6"/>
  <c r="HC7" i="6"/>
  <c r="HJ7" i="6" s="1"/>
  <c r="IL7" i="6" s="1"/>
  <c r="FU7" i="6"/>
  <c r="GP7" i="6"/>
  <c r="HO7" i="6"/>
  <c r="HW7" i="6"/>
  <c r="IE7" i="6" s="1"/>
  <c r="FR7" i="6"/>
  <c r="HN7" i="6"/>
  <c r="GR7" i="6"/>
  <c r="HX7" i="6"/>
  <c r="IF7" i="6" s="1"/>
  <c r="HQ7" i="6"/>
  <c r="HL7" i="6"/>
  <c r="HY7" i="6" s="1"/>
  <c r="FY7" i="6"/>
  <c r="GG7" i="6" s="1"/>
  <c r="GL7" i="6"/>
  <c r="HE7" i="6"/>
  <c r="IG7" i="6" s="1"/>
  <c r="HR7" i="6"/>
  <c r="FX7" i="6"/>
  <c r="GF7" i="6" s="1"/>
  <c r="GM7" i="6"/>
  <c r="HT7" i="6"/>
  <c r="IB7" i="6" s="1"/>
  <c r="GA7" i="6"/>
  <c r="GI7" i="6" s="1"/>
  <c r="HU7" i="6"/>
  <c r="IC7" i="6" s="1"/>
  <c r="FV7" i="6"/>
  <c r="GC7" i="6" s="1"/>
  <c r="GQ7" i="6"/>
  <c r="GX7" i="6" s="1"/>
  <c r="FD7" i="6"/>
  <c r="FE7" i="6" s="1"/>
  <c r="IU7" i="6" s="1"/>
  <c r="FQ7" i="6"/>
  <c r="FT7" i="6"/>
  <c r="GU7" i="6"/>
  <c r="HV7" i="6"/>
  <c r="ID7" i="6" s="1"/>
  <c r="GT7" i="6"/>
  <c r="HS7" i="6"/>
  <c r="HZ7" i="6" s="1"/>
  <c r="HM7" i="6"/>
  <c r="GK7" i="6"/>
  <c r="FO7" i="6"/>
  <c r="GB7" i="6" s="1"/>
  <c r="HB6" i="6"/>
  <c r="II6" i="6"/>
  <c r="HL6" i="6"/>
  <c r="FS6" i="6"/>
  <c r="HP6" i="6"/>
  <c r="IM6" i="6"/>
  <c r="IE6" i="6"/>
  <c r="IA6" i="6"/>
  <c r="HW6" i="6"/>
  <c r="HT6" i="6"/>
  <c r="GU6" i="6"/>
  <c r="HJ6" i="6"/>
  <c r="HY6" i="6"/>
  <c r="GS6" i="6"/>
  <c r="GN6" i="6"/>
  <c r="GP6" i="6"/>
  <c r="HK6" i="6"/>
  <c r="FO6" i="6"/>
  <c r="FQ6" i="6"/>
  <c r="FU6" i="6"/>
  <c r="GZ6" i="6"/>
  <c r="GF6" i="6"/>
  <c r="HD6" i="6"/>
  <c r="GQ6" i="6"/>
  <c r="FZ6" i="6"/>
  <c r="IB6" i="6"/>
  <c r="IG6" i="6"/>
  <c r="HH6" i="6"/>
  <c r="FT6" i="6"/>
  <c r="HV6" i="6"/>
  <c r="HA6" i="6"/>
  <c r="IH6" i="6"/>
  <c r="IL6" i="6"/>
  <c r="HO6" i="6"/>
  <c r="GT6" i="6"/>
  <c r="FE6" i="6"/>
  <c r="IU6" i="6" s="1"/>
  <c r="HF6" i="6"/>
  <c r="HI6" i="6"/>
  <c r="HR6" i="6"/>
  <c r="GM6" i="6"/>
  <c r="GB6" i="6"/>
  <c r="GY6" i="6"/>
  <c r="HX6" i="6"/>
  <c r="GL6" i="6"/>
  <c r="HN6" i="6"/>
  <c r="HZ6" i="6"/>
  <c r="GG6" i="6"/>
  <c r="ID6" i="6"/>
  <c r="FV6" i="6"/>
  <c r="HU6" i="6"/>
  <c r="GE6" i="6"/>
  <c r="IJ6" i="6"/>
  <c r="GJ6" i="6"/>
  <c r="FP6" i="6"/>
  <c r="FR6" i="6"/>
  <c r="GC6" i="6"/>
  <c r="GI6" i="6"/>
  <c r="HS6" i="6"/>
  <c r="GK6" i="6"/>
  <c r="FX6" i="6"/>
  <c r="IF6" i="6"/>
  <c r="IC6" i="6"/>
  <c r="FW6" i="6"/>
  <c r="HM6" i="6"/>
  <c r="IK6" i="6"/>
  <c r="GX6" i="6"/>
  <c r="HC6" i="6"/>
  <c r="HG6" i="6"/>
  <c r="GV6" i="6"/>
  <c r="GR6" i="6"/>
  <c r="GW6" i="6"/>
  <c r="GD6" i="6"/>
  <c r="FD6" i="6"/>
  <c r="HQ6" i="6"/>
  <c r="GA6" i="6"/>
  <c r="GH6" i="6"/>
  <c r="HE6" i="6"/>
  <c r="GO6" i="6"/>
  <c r="FY6" i="6"/>
  <c r="EW6" i="6"/>
  <c r="IN6" i="6" s="1"/>
  <c r="Q12" i="35" s="1"/>
  <c r="FF6" i="6"/>
  <c r="FL6" i="6"/>
  <c r="FB6" i="6"/>
  <c r="IS6" i="6" s="1"/>
  <c r="U12" i="35" s="1"/>
  <c r="FA6" i="6"/>
  <c r="IR6" i="6" s="1"/>
  <c r="T12" i="35" s="1"/>
  <c r="FG6" i="6"/>
  <c r="FK6" i="6"/>
  <c r="FH6" i="6"/>
  <c r="FJ6" i="6"/>
  <c r="EZ6" i="6"/>
  <c r="IQ6" i="6" s="1"/>
  <c r="S12" i="35" s="1"/>
  <c r="FC6" i="6"/>
  <c r="IT6" i="6" s="1"/>
  <c r="V12" i="35" s="1"/>
  <c r="FI6" i="6"/>
  <c r="EY6" i="6"/>
  <c r="IP6" i="6" s="1"/>
  <c r="R12" i="35" s="1"/>
  <c r="FO5" i="6"/>
  <c r="FD5" i="6"/>
  <c r="FE5" i="6" s="1"/>
  <c r="GJ5" i="6"/>
  <c r="GW5" i="6" s="1"/>
  <c r="HL5" i="6"/>
  <c r="HY5" i="6" s="1"/>
  <c r="GQ5" i="6"/>
  <c r="HW5" i="6"/>
  <c r="HS5" i="6"/>
  <c r="HO5" i="6"/>
  <c r="GU5" i="6"/>
  <c r="GP5" i="6"/>
  <c r="GL5" i="6"/>
  <c r="HX5" i="6"/>
  <c r="GV5" i="6"/>
  <c r="HV5" i="6"/>
  <c r="HR5" i="6"/>
  <c r="HN5" i="6"/>
  <c r="GT5" i="6"/>
  <c r="GO5" i="6"/>
  <c r="GK5" i="6"/>
  <c r="HP5" i="6"/>
  <c r="GM5" i="6"/>
  <c r="HU5" i="6"/>
  <c r="HQ5" i="6"/>
  <c r="GS5" i="6"/>
  <c r="GN5" i="6"/>
  <c r="HT5" i="6"/>
  <c r="GR5" i="6"/>
  <c r="GB5" i="6"/>
  <c r="AQ4" i="1"/>
  <c r="AU4" i="1" s="1"/>
  <c r="AT38" i="18" s="1"/>
  <c r="S13" i="7"/>
  <c r="S22" i="9"/>
  <c r="S9" i="7"/>
  <c r="S21" i="9"/>
  <c r="S10" i="7"/>
  <c r="S7" i="9"/>
  <c r="S18" i="7"/>
  <c r="S10" i="9"/>
  <c r="S8" i="7"/>
  <c r="S19" i="7"/>
  <c r="S18" i="9"/>
  <c r="S13" i="9"/>
  <c r="S12" i="7"/>
  <c r="S14" i="7"/>
  <c r="S7" i="7"/>
  <c r="S12" i="9"/>
  <c r="S19" i="9"/>
  <c r="S8" i="9"/>
  <c r="S17" i="9"/>
  <c r="S11" i="9"/>
  <c r="S11" i="7"/>
  <c r="S21" i="7"/>
  <c r="S20" i="7"/>
  <c r="S14" i="9"/>
  <c r="S15" i="7"/>
  <c r="S20" i="9"/>
  <c r="S16" i="9"/>
  <c r="S9" i="9"/>
  <c r="GZ5" i="6" l="1"/>
  <c r="B20" i="31"/>
  <c r="D9" i="34"/>
  <c r="E8" i="34"/>
  <c r="AQ35" i="18"/>
  <c r="AQ37" i="18"/>
  <c r="AP35" i="18"/>
  <c r="AP37" i="18"/>
  <c r="FL7" i="6"/>
  <c r="IT7" i="6" s="1"/>
  <c r="V13" i="35" s="1"/>
  <c r="FJ7" i="6"/>
  <c r="IR7" i="6" s="1"/>
  <c r="T13" i="35" s="1"/>
  <c r="FF7" i="6"/>
  <c r="IN7" i="6" s="1"/>
  <c r="Q13" i="35" s="1"/>
  <c r="FH7" i="6"/>
  <c r="IP7" i="6" s="1"/>
  <c r="R13" i="35" s="1"/>
  <c r="FK7" i="6"/>
  <c r="IS7" i="6" s="1"/>
  <c r="U13" i="35" s="1"/>
  <c r="FI7" i="6"/>
  <c r="IQ7" i="6" s="1"/>
  <c r="S13" i="35" s="1"/>
  <c r="IO8" i="6"/>
  <c r="EX7" i="6"/>
  <c r="EX8" i="6"/>
  <c r="EX6" i="6"/>
  <c r="IO6" i="6"/>
  <c r="EK5" i="6"/>
  <c r="Z11" i="35"/>
  <c r="IU5" i="6"/>
  <c r="FV5" i="6"/>
  <c r="AT46" i="18"/>
  <c r="AT164" i="18"/>
  <c r="AT112" i="18"/>
  <c r="AT52" i="18"/>
  <c r="AT143" i="18"/>
  <c r="AT61" i="18"/>
  <c r="AT93" i="18"/>
  <c r="AT161" i="18"/>
  <c r="AT91" i="18"/>
  <c r="AT105" i="18"/>
  <c r="AT280" i="18"/>
  <c r="AT177" i="18"/>
  <c r="AT256" i="18"/>
  <c r="AT267" i="18"/>
  <c r="AT133" i="18"/>
  <c r="AT110" i="18"/>
  <c r="AT259" i="18"/>
  <c r="AT79" i="18"/>
  <c r="AT51" i="18"/>
  <c r="AT200" i="18"/>
  <c r="AT212" i="18"/>
  <c r="AT148" i="18"/>
  <c r="AT57" i="18"/>
  <c r="AT235" i="18"/>
  <c r="AT157" i="18"/>
  <c r="AT216" i="18"/>
  <c r="AT89" i="18"/>
  <c r="AT261" i="18"/>
  <c r="AT184" i="18"/>
  <c r="AT147" i="18"/>
  <c r="AT183" i="18"/>
  <c r="AT162" i="18"/>
  <c r="AT181" i="18"/>
  <c r="AT167" i="18"/>
  <c r="AT244" i="18"/>
  <c r="AT68" i="18"/>
  <c r="AT49" i="18"/>
  <c r="AT107" i="18"/>
  <c r="AT209" i="18"/>
  <c r="AT253" i="18"/>
  <c r="AT90" i="18"/>
  <c r="AT45" i="18"/>
  <c r="AT213" i="18"/>
  <c r="AT132" i="18"/>
  <c r="AT231" i="18"/>
  <c r="AT246" i="18"/>
  <c r="AT144" i="18"/>
  <c r="AT201" i="18"/>
  <c r="AT182" i="18"/>
  <c r="AT65" i="18"/>
  <c r="AT87" i="18"/>
  <c r="AT186" i="18"/>
  <c r="AT205" i="18"/>
  <c r="AT277" i="18"/>
  <c r="AT47" i="18"/>
  <c r="AT260" i="18"/>
  <c r="AT137" i="18"/>
  <c r="AT247" i="18"/>
  <c r="AT206" i="18"/>
  <c r="AT196" i="18"/>
  <c r="AT274" i="18"/>
  <c r="AT109" i="18"/>
  <c r="AT95" i="18"/>
  <c r="AT180" i="18"/>
  <c r="AT278" i="18"/>
  <c r="AT223" i="18"/>
  <c r="AT124" i="18"/>
  <c r="AT258" i="18"/>
  <c r="AT111" i="18"/>
  <c r="AT198" i="18"/>
  <c r="AT104" i="18"/>
  <c r="AT100" i="18"/>
  <c r="AT273" i="18"/>
  <c r="AT66" i="18"/>
  <c r="AT60" i="18"/>
  <c r="AT174" i="18"/>
  <c r="AT236" i="18"/>
  <c r="AT44" i="18"/>
  <c r="AT54" i="18"/>
  <c r="AT255" i="18"/>
  <c r="AT77" i="18"/>
  <c r="AT219" i="18"/>
  <c r="AT136" i="18"/>
  <c r="AT158" i="18"/>
  <c r="AT106" i="18"/>
  <c r="AT217" i="18"/>
  <c r="AT53" i="18"/>
  <c r="AT225" i="18"/>
  <c r="AT76" i="18"/>
  <c r="AT82" i="18"/>
  <c r="AT266" i="18"/>
  <c r="AT56" i="18"/>
  <c r="AT194" i="18"/>
  <c r="AT195" i="18"/>
  <c r="AT129" i="18"/>
  <c r="AT108" i="18"/>
  <c r="AT98" i="18"/>
  <c r="AT269" i="18"/>
  <c r="AT193" i="18"/>
  <c r="AT270" i="18"/>
  <c r="AT203" i="18"/>
  <c r="AT84" i="18"/>
  <c r="AT155" i="18"/>
  <c r="AT178" i="18"/>
  <c r="AT265" i="18"/>
  <c r="AT207" i="18"/>
  <c r="AT226" i="18"/>
  <c r="AT156" i="18"/>
  <c r="AT151" i="18"/>
  <c r="AT249" i="18"/>
  <c r="AT221" i="18"/>
  <c r="AT128" i="18"/>
  <c r="AT250" i="18"/>
  <c r="AT48" i="18"/>
  <c r="AT153" i="18"/>
  <c r="AT172" i="18"/>
  <c r="AT234" i="18"/>
  <c r="AT99" i="18"/>
  <c r="AT85" i="18"/>
  <c r="AT239" i="18"/>
  <c r="AT119" i="18"/>
  <c r="AT173" i="18"/>
  <c r="AT58" i="18"/>
  <c r="AT187" i="18"/>
  <c r="AT170" i="18"/>
  <c r="AT69" i="18"/>
  <c r="AT88" i="18"/>
  <c r="AT222" i="18"/>
  <c r="AT116" i="18"/>
  <c r="AT204" i="18"/>
  <c r="AT228" i="18"/>
  <c r="AT176" i="18"/>
  <c r="AT92" i="18"/>
  <c r="AT115" i="18"/>
  <c r="AT242" i="18"/>
  <c r="AT86" i="18"/>
  <c r="AT262" i="18"/>
  <c r="AT275" i="18"/>
  <c r="AT175" i="18"/>
  <c r="AT41" i="18"/>
  <c r="AT241" i="18"/>
  <c r="AT113" i="18"/>
  <c r="AT122" i="18"/>
  <c r="AT139" i="18"/>
  <c r="AT81" i="18"/>
  <c r="AT159" i="18"/>
  <c r="AT42" i="18"/>
  <c r="AT257" i="18"/>
  <c r="AT254" i="18"/>
  <c r="AT103" i="18"/>
  <c r="AT248" i="18"/>
  <c r="AT74" i="18"/>
  <c r="AT121" i="18"/>
  <c r="AT63" i="18"/>
  <c r="AT80" i="18"/>
  <c r="AT75" i="18"/>
  <c r="AT252" i="18"/>
  <c r="AT146" i="18"/>
  <c r="AT152" i="18"/>
  <c r="AT238" i="18"/>
  <c r="AT96" i="18"/>
  <c r="AT163" i="18"/>
  <c r="AT149" i="18"/>
  <c r="AT215" i="18"/>
  <c r="AT229" i="18"/>
  <c r="AT134" i="18"/>
  <c r="AT127" i="18"/>
  <c r="AT94" i="18"/>
  <c r="AT233" i="18"/>
  <c r="AT140" i="18"/>
  <c r="AT232" i="18"/>
  <c r="AT169" i="18"/>
  <c r="AT218" i="18"/>
  <c r="AT283" i="18"/>
  <c r="AT179" i="18"/>
  <c r="AT101" i="18"/>
  <c r="AT276" i="18"/>
  <c r="AT245" i="18"/>
  <c r="AT150" i="18"/>
  <c r="AT240" i="18"/>
  <c r="AT211" i="18"/>
  <c r="AT185" i="18"/>
  <c r="AT71" i="18"/>
  <c r="AT142" i="18"/>
  <c r="AT197" i="18"/>
  <c r="AT126" i="18"/>
  <c r="AT102" i="18"/>
  <c r="AT264" i="18"/>
  <c r="AT160" i="18"/>
  <c r="AT50" i="18"/>
  <c r="AT202" i="18"/>
  <c r="AT118" i="18"/>
  <c r="AT171" i="18"/>
  <c r="AT141" i="18"/>
  <c r="AT135" i="18"/>
  <c r="AT73" i="18"/>
  <c r="AT192" i="18"/>
  <c r="AT70" i="18"/>
  <c r="AT78" i="18"/>
  <c r="AT272" i="18"/>
  <c r="AT62" i="18"/>
  <c r="AT154" i="18"/>
  <c r="AT227" i="18"/>
  <c r="AT72" i="18"/>
  <c r="AT83" i="18"/>
  <c r="AT59" i="18"/>
  <c r="AT67" i="18"/>
  <c r="AT224" i="18"/>
  <c r="AT166" i="18"/>
  <c r="AT279" i="18"/>
  <c r="AT125" i="18"/>
  <c r="AT145" i="18"/>
  <c r="AT188" i="18"/>
  <c r="AT263" i="18"/>
  <c r="AT220" i="18"/>
  <c r="AT130" i="18"/>
  <c r="AT199" i="18"/>
  <c r="AT243" i="18"/>
  <c r="AT165" i="18"/>
  <c r="AT271" i="18"/>
  <c r="AT138" i="18"/>
  <c r="AT214" i="18"/>
  <c r="AT97" i="18"/>
  <c r="AT190" i="18"/>
  <c r="AT237" i="18"/>
  <c r="AT168" i="18"/>
  <c r="AT55" i="18"/>
  <c r="AT210" i="18"/>
  <c r="AT282" i="18"/>
  <c r="AT268" i="18"/>
  <c r="AT131" i="18"/>
  <c r="AT117" i="18"/>
  <c r="AT251" i="18"/>
  <c r="AT114" i="18"/>
  <c r="AT230" i="18"/>
  <c r="AT208" i="18"/>
  <c r="AT191" i="18"/>
  <c r="AT120" i="18"/>
  <c r="AT189" i="18"/>
  <c r="AT123" i="18"/>
  <c r="AT64" i="18"/>
  <c r="AT43" i="18"/>
  <c r="AT281" i="18"/>
  <c r="FP5" i="6"/>
  <c r="GX5" i="6"/>
  <c r="AT40" i="18"/>
  <c r="AT37" i="18"/>
  <c r="AT39" i="18"/>
  <c r="AT35" i="18"/>
  <c r="AT36" i="18"/>
  <c r="IC5" i="6"/>
  <c r="ID5" i="6"/>
  <c r="IE5" i="6"/>
  <c r="HZ5" i="6"/>
  <c r="IF5" i="6"/>
  <c r="IB5" i="6"/>
  <c r="GC5" i="6"/>
  <c r="AS4" i="1"/>
  <c r="AT4" i="1" s="1"/>
  <c r="AX4" i="1" s="1"/>
  <c r="AB11" i="35" s="1"/>
  <c r="EQ5" i="6"/>
  <c r="EW5" i="6" s="1"/>
  <c r="B20" i="7"/>
  <c r="B13" i="7"/>
  <c r="H6" i="35" s="1"/>
  <c r="B11" i="7"/>
  <c r="F6" i="35" s="1"/>
  <c r="B14" i="7"/>
  <c r="I6" i="35" s="1"/>
  <c r="B12" i="7"/>
  <c r="G6" i="35" s="1"/>
  <c r="B15" i="7"/>
  <c r="J6" i="35" s="1"/>
  <c r="D18" i="7"/>
  <c r="D20" i="7"/>
  <c r="D19" i="7"/>
  <c r="D21" i="7"/>
  <c r="H18" i="7"/>
  <c r="H20" i="7"/>
  <c r="H19" i="7"/>
  <c r="H21" i="7"/>
  <c r="L18" i="7"/>
  <c r="L19" i="7"/>
  <c r="L20" i="7"/>
  <c r="L21" i="7"/>
  <c r="F18" i="7"/>
  <c r="F19" i="7"/>
  <c r="F20" i="7"/>
  <c r="F21" i="7"/>
  <c r="J18" i="7"/>
  <c r="J20" i="7"/>
  <c r="J19" i="7"/>
  <c r="J21" i="7"/>
  <c r="N18" i="7"/>
  <c r="N20" i="7"/>
  <c r="B19" i="7"/>
  <c r="N19" i="7"/>
  <c r="N21" i="7"/>
  <c r="E20" i="7"/>
  <c r="E18" i="7"/>
  <c r="E19" i="7"/>
  <c r="E21" i="7"/>
  <c r="I20" i="7"/>
  <c r="I18" i="7"/>
  <c r="I19" i="7"/>
  <c r="I21" i="7"/>
  <c r="M18" i="7"/>
  <c r="M20" i="7"/>
  <c r="M19" i="7"/>
  <c r="M21" i="7"/>
  <c r="C18" i="7"/>
  <c r="C19" i="7"/>
  <c r="C20" i="7"/>
  <c r="C21" i="7"/>
  <c r="G20" i="7"/>
  <c r="G19" i="7"/>
  <c r="G18" i="7"/>
  <c r="G21" i="7"/>
  <c r="K19" i="7"/>
  <c r="K20" i="7"/>
  <c r="K18" i="7"/>
  <c r="K21" i="7"/>
  <c r="O20" i="7"/>
  <c r="O18" i="7"/>
  <c r="O19" i="7"/>
  <c r="O21" i="7"/>
  <c r="AM38" i="18" l="1"/>
  <c r="AJ38" i="18" s="1"/>
  <c r="AM40" i="18"/>
  <c r="AM39" i="18"/>
  <c r="AM35" i="18"/>
  <c r="AJ35" i="18" s="1"/>
  <c r="D12" i="34"/>
  <c r="D35" i="34"/>
  <c r="D30" i="34"/>
  <c r="D24" i="34"/>
  <c r="D14" i="34"/>
  <c r="D26" i="34"/>
  <c r="D18" i="34"/>
  <c r="D13" i="34"/>
  <c r="D22" i="34"/>
  <c r="D34" i="34"/>
  <c r="D29" i="34"/>
  <c r="D15" i="34"/>
  <c r="D33" i="34"/>
  <c r="D28" i="34"/>
  <c r="D19" i="34"/>
  <c r="D31" i="34"/>
  <c r="D21" i="34"/>
  <c r="D16" i="34"/>
  <c r="D25" i="34"/>
  <c r="D20" i="34"/>
  <c r="D32" i="34"/>
  <c r="D27" i="34"/>
  <c r="D23" i="34"/>
  <c r="D17" i="34"/>
  <c r="B11" i="35"/>
  <c r="L7" i="18"/>
  <c r="B21" i="31"/>
  <c r="F5" i="34"/>
  <c r="AQ36" i="18"/>
  <c r="AP36" i="18"/>
  <c r="AM37" i="18"/>
  <c r="AJ37" i="18" s="1"/>
  <c r="FG7" i="6"/>
  <c r="IO7" i="6"/>
  <c r="AM36" i="18" s="1"/>
  <c r="HE5" i="6"/>
  <c r="FF5" i="6"/>
  <c r="AX43" i="18"/>
  <c r="AX107" i="18"/>
  <c r="AX171" i="18"/>
  <c r="AX96" i="18"/>
  <c r="AX83" i="18"/>
  <c r="AX147" i="18"/>
  <c r="AX72" i="18"/>
  <c r="AX136" i="18"/>
  <c r="AX55" i="18"/>
  <c r="AX119" i="18"/>
  <c r="AX44" i="18"/>
  <c r="AX108" i="18"/>
  <c r="AX172" i="18"/>
  <c r="AX85" i="18"/>
  <c r="AX79" i="18"/>
  <c r="AX160" i="18"/>
  <c r="AX105" i="18"/>
  <c r="AX177" i="18"/>
  <c r="AX94" i="18"/>
  <c r="AX158" i="18"/>
  <c r="AX220" i="18"/>
  <c r="AX187" i="18"/>
  <c r="AX253" i="18"/>
  <c r="AX222" i="18"/>
  <c r="AX191" i="18"/>
  <c r="AX255" i="18"/>
  <c r="AX84" i="18"/>
  <c r="AX65" i="18"/>
  <c r="AX149" i="18"/>
  <c r="AX66" i="18"/>
  <c r="AX130" i="18"/>
  <c r="AX192" i="18"/>
  <c r="AX256" i="18"/>
  <c r="AX225" i="18"/>
  <c r="AX194" i="18"/>
  <c r="AX258" i="18"/>
  <c r="AX227" i="18"/>
  <c r="AX111" i="18"/>
  <c r="AX176" i="18"/>
  <c r="AX113" i="18"/>
  <c r="AX185" i="18"/>
  <c r="AX102" i="18"/>
  <c r="AX166" i="18"/>
  <c r="AX228" i="18"/>
  <c r="AX197" i="18"/>
  <c r="AX261" i="18"/>
  <c r="AX230" i="18"/>
  <c r="AX199" i="18"/>
  <c r="AX263" i="18"/>
  <c r="AX52" i="18"/>
  <c r="AX57" i="18"/>
  <c r="AX141" i="18"/>
  <c r="AX58" i="18"/>
  <c r="AX122" i="18"/>
  <c r="AX186" i="18"/>
  <c r="AX248" i="18"/>
  <c r="AX217" i="18"/>
  <c r="AX281" i="18"/>
  <c r="AX250" i="18"/>
  <c r="AX219" i="18"/>
  <c r="AX283" i="18"/>
  <c r="AX42" i="18"/>
  <c r="AX91" i="18"/>
  <c r="AX80" i="18"/>
  <c r="AX184" i="18"/>
  <c r="AX92" i="18"/>
  <c r="AX69" i="18"/>
  <c r="AX81" i="18"/>
  <c r="AX142" i="18"/>
  <c r="AX270" i="18"/>
  <c r="AX45" i="18"/>
  <c r="AX114" i="18"/>
  <c r="AX209" i="18"/>
  <c r="AX211" i="18"/>
  <c r="AX93" i="18"/>
  <c r="AX150" i="18"/>
  <c r="AX245" i="18"/>
  <c r="AX247" i="18"/>
  <c r="AX121" i="18"/>
  <c r="AX59" i="18"/>
  <c r="AX123" i="18"/>
  <c r="AX48" i="18"/>
  <c r="AX112" i="18"/>
  <c r="AX99" i="18"/>
  <c r="AX163" i="18"/>
  <c r="AX88" i="18"/>
  <c r="AX152" i="18"/>
  <c r="AX71" i="18"/>
  <c r="AX135" i="18"/>
  <c r="AX60" i="18"/>
  <c r="AX124" i="18"/>
  <c r="AX188" i="18"/>
  <c r="AX101" i="18"/>
  <c r="AX143" i="18"/>
  <c r="AX41" i="18"/>
  <c r="AX125" i="18"/>
  <c r="AX46" i="18"/>
  <c r="AX110" i="18"/>
  <c r="AX174" i="18"/>
  <c r="AX236" i="18"/>
  <c r="AX205" i="18"/>
  <c r="AX269" i="18"/>
  <c r="AX238" i="18"/>
  <c r="AX207" i="18"/>
  <c r="AX271" i="18"/>
  <c r="AX132" i="18"/>
  <c r="AX89" i="18"/>
  <c r="AX165" i="18"/>
  <c r="AX82" i="18"/>
  <c r="AX146" i="18"/>
  <c r="AX208" i="18"/>
  <c r="AX272" i="18"/>
  <c r="AX241" i="18"/>
  <c r="AX210" i="18"/>
  <c r="AX274" i="18"/>
  <c r="AX243" i="18"/>
  <c r="AX175" i="18"/>
  <c r="AX49" i="18"/>
  <c r="AX137" i="18"/>
  <c r="AX54" i="18"/>
  <c r="AX118" i="18"/>
  <c r="AX182" i="18"/>
  <c r="AX244" i="18"/>
  <c r="AX213" i="18"/>
  <c r="AX277" i="18"/>
  <c r="AX246" i="18"/>
  <c r="AX215" i="18"/>
  <c r="AX279" i="18"/>
  <c r="AX116" i="18"/>
  <c r="AX77" i="18"/>
  <c r="AX157" i="18"/>
  <c r="AX74" i="18"/>
  <c r="AX138" i="18"/>
  <c r="AX200" i="18"/>
  <c r="AX264" i="18"/>
  <c r="AX233" i="18"/>
  <c r="AX202" i="18"/>
  <c r="AX266" i="18"/>
  <c r="AX235" i="18"/>
  <c r="AX259" i="18"/>
  <c r="AX131" i="18"/>
  <c r="AX120" i="18"/>
  <c r="AX167" i="18"/>
  <c r="AX133" i="18"/>
  <c r="AX161" i="18"/>
  <c r="AX204" i="18"/>
  <c r="AX206" i="18"/>
  <c r="AX159" i="18"/>
  <c r="AX50" i="18"/>
  <c r="AX240" i="18"/>
  <c r="AX242" i="18"/>
  <c r="AX144" i="18"/>
  <c r="AX86" i="18"/>
  <c r="AX276" i="18"/>
  <c r="AX278" i="18"/>
  <c r="AX180" i="18"/>
  <c r="AX75" i="18"/>
  <c r="AX139" i="18"/>
  <c r="AX64" i="18"/>
  <c r="AX51" i="18"/>
  <c r="AX115" i="18"/>
  <c r="AX179" i="18"/>
  <c r="AX104" i="18"/>
  <c r="AX168" i="18"/>
  <c r="AX87" i="18"/>
  <c r="AX151" i="18"/>
  <c r="AX76" i="18"/>
  <c r="AX140" i="18"/>
  <c r="AX53" i="18"/>
  <c r="AX117" i="18"/>
  <c r="AX68" i="18"/>
  <c r="AX61" i="18"/>
  <c r="AX145" i="18"/>
  <c r="AX62" i="18"/>
  <c r="AX126" i="18"/>
  <c r="AX183" i="18"/>
  <c r="AX252" i="18"/>
  <c r="AX221" i="18"/>
  <c r="AX190" i="18"/>
  <c r="AX254" i="18"/>
  <c r="AX223" i="18"/>
  <c r="AX95" i="18"/>
  <c r="AX164" i="18"/>
  <c r="AX109" i="18"/>
  <c r="AX181" i="18"/>
  <c r="AX98" i="18"/>
  <c r="AX162" i="18"/>
  <c r="AX224" i="18"/>
  <c r="AX193" i="18"/>
  <c r="AX257" i="18"/>
  <c r="AX226" i="18"/>
  <c r="AX195" i="18"/>
  <c r="AX275" i="18"/>
  <c r="AX100" i="18"/>
  <c r="AX73" i="18"/>
  <c r="AX153" i="18"/>
  <c r="AX70" i="18"/>
  <c r="AX134" i="18"/>
  <c r="AX196" i="18"/>
  <c r="AX260" i="18"/>
  <c r="AX229" i="18"/>
  <c r="AX198" i="18"/>
  <c r="AX262" i="18"/>
  <c r="AX231" i="18"/>
  <c r="AX63" i="18"/>
  <c r="AX148" i="18"/>
  <c r="AX97" i="18"/>
  <c r="AX173" i="18"/>
  <c r="AX90" i="18"/>
  <c r="AX154" i="18"/>
  <c r="AX216" i="18"/>
  <c r="AX280" i="18"/>
  <c r="AX249" i="18"/>
  <c r="AX218" i="18"/>
  <c r="AX282" i="18"/>
  <c r="AX251" i="18"/>
  <c r="AX155" i="18"/>
  <c r="AX67" i="18"/>
  <c r="AX56" i="18"/>
  <c r="AX103" i="18"/>
  <c r="AX156" i="18"/>
  <c r="AX128" i="18"/>
  <c r="AX78" i="18"/>
  <c r="AX268" i="18"/>
  <c r="AX237" i="18"/>
  <c r="AX239" i="18"/>
  <c r="AX129" i="18"/>
  <c r="AX178" i="18"/>
  <c r="AX273" i="18"/>
  <c r="AX47" i="18"/>
  <c r="AX169" i="18"/>
  <c r="AX212" i="18"/>
  <c r="AX214" i="18"/>
  <c r="AX127" i="18"/>
  <c r="AX170" i="18"/>
  <c r="AX234" i="18"/>
  <c r="AX232" i="18"/>
  <c r="AX203" i="18"/>
  <c r="AX189" i="18"/>
  <c r="AX201" i="18"/>
  <c r="AX267" i="18"/>
  <c r="AX106" i="18"/>
  <c r="AX265" i="18"/>
  <c r="FR5" i="6"/>
  <c r="FX5" i="6"/>
  <c r="AX39" i="18"/>
  <c r="AX37" i="18"/>
  <c r="AX38" i="18"/>
  <c r="AX40" i="18"/>
  <c r="AX36" i="18"/>
  <c r="IA5" i="6"/>
  <c r="HD5" i="6"/>
  <c r="HC5" i="6"/>
  <c r="HA5" i="6"/>
  <c r="IG5" i="6"/>
  <c r="HB5" i="6"/>
  <c r="R3" i="34"/>
  <c r="AB3" i="34"/>
  <c r="M3" i="34"/>
  <c r="AG3" i="34"/>
  <c r="W3" i="34"/>
  <c r="BA4" i="1"/>
  <c r="AT34" i="18"/>
  <c r="AV4" i="1"/>
  <c r="AY4" i="1"/>
  <c r="AZ4" i="1"/>
  <c r="AD11" i="35" s="1"/>
  <c r="AW4" i="1"/>
  <c r="AA11" i="35" s="1"/>
  <c r="EM5" i="6"/>
  <c r="ES5" i="6"/>
  <c r="B10" i="7"/>
  <c r="AL3" i="34" s="1"/>
  <c r="B9" i="7"/>
  <c r="B7" i="7"/>
  <c r="B8" i="7"/>
  <c r="AR38" i="18" l="1"/>
  <c r="AJ40" i="18"/>
  <c r="AR40" i="18"/>
  <c r="AR39" i="18"/>
  <c r="AJ39" i="18"/>
  <c r="AR35" i="18"/>
  <c r="FI5" i="6"/>
  <c r="B24" i="31"/>
  <c r="F3" i="34"/>
  <c r="AJ36" i="18"/>
  <c r="AR37" i="18"/>
  <c r="AR36" i="18"/>
  <c r="BD35" i="18"/>
  <c r="AE11" i="35"/>
  <c r="AZ35" i="18"/>
  <c r="AC11" i="35"/>
  <c r="R21" i="18"/>
  <c r="C6" i="35"/>
  <c r="R7" i="18"/>
  <c r="E6" i="35"/>
  <c r="R17" i="18"/>
  <c r="D6" i="35"/>
  <c r="AV51" i="18"/>
  <c r="AV66" i="18"/>
  <c r="AV130" i="18"/>
  <c r="AV206" i="18"/>
  <c r="AV79" i="18"/>
  <c r="AV143" i="18"/>
  <c r="AV207" i="18"/>
  <c r="AV271" i="18"/>
  <c r="AV72" i="18"/>
  <c r="AV136" i="18"/>
  <c r="AV200" i="18"/>
  <c r="AV264" i="18"/>
  <c r="AV65" i="18"/>
  <c r="AV129" i="18"/>
  <c r="AV193" i="18"/>
  <c r="AV257" i="18"/>
  <c r="AV70" i="18"/>
  <c r="AV134" i="18"/>
  <c r="AV210" i="18"/>
  <c r="AV83" i="18"/>
  <c r="AV147" i="18"/>
  <c r="AV211" i="18"/>
  <c r="AV275" i="18"/>
  <c r="AV76" i="18"/>
  <c r="AV140" i="18"/>
  <c r="AV204" i="18"/>
  <c r="AV58" i="18"/>
  <c r="AV122" i="18"/>
  <c r="AV186" i="18"/>
  <c r="AV71" i="18"/>
  <c r="AV135" i="18"/>
  <c r="AV199" i="18"/>
  <c r="AV263" i="18"/>
  <c r="AV64" i="18"/>
  <c r="AV128" i="18"/>
  <c r="AV192" i="18"/>
  <c r="AV256" i="18"/>
  <c r="AV57" i="18"/>
  <c r="AV121" i="18"/>
  <c r="AV185" i="18"/>
  <c r="AV249" i="18"/>
  <c r="AV46" i="18"/>
  <c r="AV110" i="18"/>
  <c r="AV174" i="18"/>
  <c r="AV59" i="18"/>
  <c r="AV123" i="18"/>
  <c r="AV187" i="18"/>
  <c r="AV251" i="18"/>
  <c r="AV52" i="18"/>
  <c r="AV116" i="18"/>
  <c r="AV180" i="18"/>
  <c r="AV244" i="18"/>
  <c r="AV45" i="18"/>
  <c r="AV109" i="18"/>
  <c r="AV173" i="18"/>
  <c r="AV237" i="18"/>
  <c r="AV282" i="18"/>
  <c r="AV213" i="18"/>
  <c r="AV165" i="18"/>
  <c r="AV117" i="18"/>
  <c r="AV69" i="18"/>
  <c r="AV133" i="18"/>
  <c r="AV82" i="18"/>
  <c r="AV146" i="18"/>
  <c r="AV222" i="18"/>
  <c r="AV95" i="18"/>
  <c r="AV159" i="18"/>
  <c r="AV223" i="18"/>
  <c r="AV202" i="18"/>
  <c r="AV88" i="18"/>
  <c r="AV152" i="18"/>
  <c r="AV216" i="18"/>
  <c r="AV280" i="18"/>
  <c r="AV81" i="18"/>
  <c r="AV145" i="18"/>
  <c r="AV209" i="18"/>
  <c r="AV273" i="18"/>
  <c r="AV86" i="18"/>
  <c r="AV150" i="18"/>
  <c r="AV234" i="18"/>
  <c r="AV99" i="18"/>
  <c r="AV163" i="18"/>
  <c r="AV227" i="18"/>
  <c r="AV226" i="18"/>
  <c r="AV92" i="18"/>
  <c r="AV156" i="18"/>
  <c r="AV220" i="18"/>
  <c r="AV74" i="18"/>
  <c r="AV138" i="18"/>
  <c r="AV214" i="18"/>
  <c r="AV87" i="18"/>
  <c r="AV151" i="18"/>
  <c r="AV215" i="18"/>
  <c r="AV279" i="18"/>
  <c r="AV80" i="18"/>
  <c r="AV144" i="18"/>
  <c r="AV208" i="18"/>
  <c r="AV272" i="18"/>
  <c r="AV73" i="18"/>
  <c r="AV137" i="18"/>
  <c r="AV201" i="18"/>
  <c r="AV265" i="18"/>
  <c r="AV62" i="18"/>
  <c r="AV126" i="18"/>
  <c r="AV190" i="18"/>
  <c r="AV75" i="18"/>
  <c r="AV139" i="18"/>
  <c r="AV203" i="18"/>
  <c r="AV267" i="18"/>
  <c r="AV68" i="18"/>
  <c r="AV132" i="18"/>
  <c r="AV196" i="18"/>
  <c r="AV260" i="18"/>
  <c r="AV61" i="18"/>
  <c r="AV125" i="18"/>
  <c r="AV189" i="18"/>
  <c r="AV253" i="18"/>
  <c r="AV198" i="18"/>
  <c r="AV277" i="18"/>
  <c r="AV229" i="18"/>
  <c r="AV181" i="18"/>
  <c r="AV42" i="18"/>
  <c r="AV98" i="18"/>
  <c r="AV162" i="18"/>
  <c r="AV43" i="18"/>
  <c r="AV111" i="18"/>
  <c r="AV175" i="18"/>
  <c r="AV239" i="18"/>
  <c r="AV274" i="18"/>
  <c r="AV104" i="18"/>
  <c r="AV168" i="18"/>
  <c r="AV232" i="18"/>
  <c r="AV262" i="18"/>
  <c r="AV97" i="18"/>
  <c r="AV161" i="18"/>
  <c r="AV225" i="18"/>
  <c r="AV238" i="18"/>
  <c r="AV102" i="18"/>
  <c r="AV166" i="18"/>
  <c r="AV47" i="18"/>
  <c r="AV115" i="18"/>
  <c r="AV179" i="18"/>
  <c r="AV243" i="18"/>
  <c r="AV44" i="18"/>
  <c r="AV108" i="18"/>
  <c r="AV172" i="18"/>
  <c r="AV236" i="18"/>
  <c r="AV90" i="18"/>
  <c r="AV154" i="18"/>
  <c r="AV250" i="18"/>
  <c r="AV103" i="18"/>
  <c r="AV167" i="18"/>
  <c r="AV231" i="18"/>
  <c r="AV242" i="18"/>
  <c r="AV96" i="18"/>
  <c r="AV160" i="18"/>
  <c r="AV224" i="18"/>
  <c r="AV230" i="18"/>
  <c r="AV89" i="18"/>
  <c r="AV153" i="18"/>
  <c r="AV217" i="18"/>
  <c r="AV281" i="18"/>
  <c r="AV78" i="18"/>
  <c r="AV142" i="18"/>
  <c r="AV218" i="18"/>
  <c r="AV91" i="18"/>
  <c r="AV155" i="18"/>
  <c r="AV219" i="18"/>
  <c r="AV283" i="18"/>
  <c r="AV84" i="18"/>
  <c r="AV148" i="18"/>
  <c r="AV212" i="18"/>
  <c r="AV276" i="18"/>
  <c r="AV77" i="18"/>
  <c r="AV141" i="18"/>
  <c r="AV205" i="18"/>
  <c r="AV269" i="18"/>
  <c r="AV85" i="18"/>
  <c r="AV278" i="18"/>
  <c r="AV254" i="18"/>
  <c r="AV245" i="18"/>
  <c r="AV197" i="18"/>
  <c r="AV114" i="18"/>
  <c r="AV191" i="18"/>
  <c r="AV184" i="18"/>
  <c r="AV177" i="18"/>
  <c r="AV182" i="18"/>
  <c r="AV259" i="18"/>
  <c r="AV252" i="18"/>
  <c r="AV119" i="18"/>
  <c r="AV112" i="18"/>
  <c r="AV105" i="18"/>
  <c r="AV94" i="18"/>
  <c r="AV171" i="18"/>
  <c r="AV164" i="18"/>
  <c r="AV157" i="18"/>
  <c r="AV101" i="18"/>
  <c r="AV178" i="18"/>
  <c r="AV255" i="18"/>
  <c r="AV248" i="18"/>
  <c r="AV241" i="18"/>
  <c r="AV67" i="18"/>
  <c r="AV60" i="18"/>
  <c r="AV106" i="18"/>
  <c r="AV183" i="18"/>
  <c r="AV176" i="18"/>
  <c r="AV169" i="18"/>
  <c r="AV158" i="18"/>
  <c r="AV235" i="18"/>
  <c r="AV228" i="18"/>
  <c r="AV221" i="18"/>
  <c r="AV63" i="18"/>
  <c r="AV56" i="18"/>
  <c r="AV49" i="18"/>
  <c r="AV54" i="18"/>
  <c r="AV131" i="18"/>
  <c r="AV124" i="18"/>
  <c r="AV170" i="18"/>
  <c r="AV247" i="18"/>
  <c r="AV240" i="18"/>
  <c r="AV233" i="18"/>
  <c r="AV270" i="18"/>
  <c r="AV258" i="18"/>
  <c r="AV246" i="18"/>
  <c r="AV194" i="18"/>
  <c r="AV268" i="18"/>
  <c r="AV93" i="18"/>
  <c r="AV261" i="18"/>
  <c r="AV53" i="18"/>
  <c r="AV50" i="18"/>
  <c r="AV127" i="18"/>
  <c r="AV120" i="18"/>
  <c r="AV113" i="18"/>
  <c r="AV118" i="18"/>
  <c r="AV195" i="18"/>
  <c r="AV188" i="18"/>
  <c r="AV55" i="18"/>
  <c r="AV48" i="18"/>
  <c r="AV41" i="18"/>
  <c r="AV266" i="18"/>
  <c r="AV107" i="18"/>
  <c r="AV100" i="18"/>
  <c r="AV149" i="18"/>
  <c r="BB242" i="18"/>
  <c r="BB191" i="18"/>
  <c r="BB138" i="18"/>
  <c r="BB279" i="18"/>
  <c r="BB127" i="18"/>
  <c r="BB212" i="18"/>
  <c r="BB266" i="18"/>
  <c r="BB201" i="18"/>
  <c r="BB78" i="18"/>
  <c r="BB57" i="18"/>
  <c r="BB96" i="18"/>
  <c r="BB260" i="18"/>
  <c r="BB47" i="18"/>
  <c r="BB98" i="18"/>
  <c r="BB245" i="18"/>
  <c r="BB97" i="18"/>
  <c r="BB243" i="18"/>
  <c r="BB227" i="18"/>
  <c r="BB158" i="18"/>
  <c r="BB86" i="18"/>
  <c r="BB95" i="18"/>
  <c r="BB159" i="18"/>
  <c r="BB88" i="18"/>
  <c r="BB68" i="18"/>
  <c r="BB50" i="18"/>
  <c r="BB215" i="18"/>
  <c r="BB270" i="18"/>
  <c r="BB217" i="18"/>
  <c r="BB164" i="18"/>
  <c r="BB271" i="18"/>
  <c r="BB218" i="18"/>
  <c r="BB110" i="18"/>
  <c r="BB246" i="18"/>
  <c r="BB133" i="18"/>
  <c r="BB65" i="18"/>
  <c r="BB256" i="18"/>
  <c r="BB267" i="18"/>
  <c r="BB178" i="18"/>
  <c r="BB62" i="18"/>
  <c r="BB91" i="18"/>
  <c r="BB90" i="18"/>
  <c r="BB119" i="18"/>
  <c r="BB269" i="18"/>
  <c r="BB171" i="18"/>
  <c r="BB241" i="18"/>
  <c r="BB205" i="18"/>
  <c r="BB232" i="18"/>
  <c r="BB214" i="18"/>
  <c r="BB129" i="18"/>
  <c r="BB72" i="18"/>
  <c r="BB105" i="18"/>
  <c r="BB172" i="18"/>
  <c r="BB221" i="18"/>
  <c r="BB73" i="18"/>
  <c r="BB157" i="18"/>
  <c r="BB51" i="18"/>
  <c r="BB190" i="18"/>
  <c r="BB44" i="18"/>
  <c r="BB126" i="18"/>
  <c r="BB277" i="18"/>
  <c r="BB181" i="18"/>
  <c r="BB219" i="18"/>
  <c r="BB148" i="18"/>
  <c r="BB166" i="18"/>
  <c r="BB135" i="18"/>
  <c r="BB249" i="18"/>
  <c r="BB196" i="18"/>
  <c r="BB69" i="18"/>
  <c r="BB250" i="18"/>
  <c r="BB165" i="18"/>
  <c r="BB187" i="18"/>
  <c r="BB174" i="18"/>
  <c r="BB163" i="18"/>
  <c r="BB64" i="18"/>
  <c r="BB244" i="18"/>
  <c r="BB117" i="18"/>
  <c r="BB66" i="18"/>
  <c r="BB229" i="18"/>
  <c r="BB81" i="18"/>
  <c r="BB106" i="18"/>
  <c r="BB275" i="18"/>
  <c r="BB206" i="18"/>
  <c r="BB153" i="18"/>
  <c r="BB76" i="18"/>
  <c r="BB207" i="18"/>
  <c r="BB154" i="18"/>
  <c r="BB208" i="18"/>
  <c r="BB236" i="18"/>
  <c r="BB272" i="18"/>
  <c r="BB122" i="18"/>
  <c r="BB160" i="18"/>
  <c r="BB155" i="18"/>
  <c r="BB80" i="18"/>
  <c r="BB240" i="18"/>
  <c r="BB113" i="18"/>
  <c r="BB182" i="18"/>
  <c r="BB248" i="18"/>
  <c r="BB152" i="18"/>
  <c r="BB58" i="18"/>
  <c r="BB102" i="18"/>
  <c r="BB116" i="18"/>
  <c r="BB99" i="18"/>
  <c r="BB150" i="18"/>
  <c r="BB220" i="18"/>
  <c r="BB141" i="18"/>
  <c r="BB209" i="18"/>
  <c r="BB60" i="18"/>
  <c r="BB94" i="18"/>
  <c r="BB77" i="18"/>
  <c r="BB280" i="18"/>
  <c r="BB167" i="18"/>
  <c r="BB192" i="18"/>
  <c r="BB276" i="18"/>
  <c r="BB59" i="18"/>
  <c r="BB265" i="18"/>
  <c r="BB274" i="18"/>
  <c r="BB255" i="18"/>
  <c r="BB179" i="18"/>
  <c r="BB185" i="18"/>
  <c r="BB132" i="18"/>
  <c r="BB239" i="18"/>
  <c r="BB186" i="18"/>
  <c r="BB46" i="18"/>
  <c r="BB257" i="18"/>
  <c r="BB199" i="18"/>
  <c r="BB74" i="18"/>
  <c r="BB233" i="18"/>
  <c r="BB180" i="18"/>
  <c r="BB53" i="18"/>
  <c r="BB234" i="18"/>
  <c r="BB149" i="18"/>
  <c r="BB262" i="18"/>
  <c r="BB210" i="18"/>
  <c r="BB211" i="18"/>
  <c r="BB142" i="18"/>
  <c r="BB54" i="18"/>
  <c r="BB79" i="18"/>
  <c r="BB143" i="18"/>
  <c r="BB56" i="18"/>
  <c r="BB107" i="18"/>
  <c r="BB261" i="18"/>
  <c r="BB144" i="18"/>
  <c r="BB134" i="18"/>
  <c r="BB123" i="18"/>
  <c r="BB230" i="18"/>
  <c r="BB177" i="18"/>
  <c r="BB176" i="18"/>
  <c r="BB283" i="18"/>
  <c r="BB273" i="18"/>
  <c r="BB204" i="18"/>
  <c r="BB49" i="18"/>
  <c r="BB198" i="18"/>
  <c r="BB156" i="18"/>
  <c r="BB104" i="18"/>
  <c r="BB139" i="18"/>
  <c r="BB48" i="18"/>
  <c r="BB92" i="18"/>
  <c r="BB168" i="18"/>
  <c r="BB145" i="18"/>
  <c r="BB55" i="18"/>
  <c r="BB216" i="18"/>
  <c r="BB146" i="18"/>
  <c r="BB184" i="18"/>
  <c r="BB226" i="18"/>
  <c r="BB137" i="18"/>
  <c r="BB259" i="18"/>
  <c r="BB195" i="18"/>
  <c r="BB63" i="18"/>
  <c r="BB131" i="18"/>
  <c r="BB85" i="18"/>
  <c r="BB254" i="18"/>
  <c r="BB202" i="18"/>
  <c r="BB238" i="18"/>
  <c r="BB118" i="18"/>
  <c r="BB111" i="18"/>
  <c r="BB175" i="18"/>
  <c r="BB120" i="18"/>
  <c r="BB128" i="18"/>
  <c r="BB231" i="18"/>
  <c r="BB151" i="18"/>
  <c r="BB222" i="18"/>
  <c r="BB169" i="18"/>
  <c r="BB108" i="18"/>
  <c r="BB223" i="18"/>
  <c r="BB170" i="18"/>
  <c r="BB224" i="18"/>
  <c r="BB70" i="18"/>
  <c r="BB263" i="18"/>
  <c r="BB147" i="18"/>
  <c r="BB281" i="18"/>
  <c r="BB228" i="18"/>
  <c r="BB101" i="18"/>
  <c r="BB282" i="18"/>
  <c r="BB213" i="18"/>
  <c r="BB251" i="18"/>
  <c r="BB197" i="18"/>
  <c r="BB75" i="18"/>
  <c r="BB61" i="18"/>
  <c r="BB43" i="18"/>
  <c r="BB193" i="18"/>
  <c r="BB203" i="18"/>
  <c r="BB112" i="18"/>
  <c r="BB225" i="18"/>
  <c r="BB162" i="18"/>
  <c r="BB124" i="18"/>
  <c r="BB130" i="18"/>
  <c r="BB264" i="18"/>
  <c r="BB121" i="18"/>
  <c r="BB114" i="18"/>
  <c r="BB194" i="18"/>
  <c r="BB258" i="18"/>
  <c r="BB161" i="18"/>
  <c r="BB71" i="18"/>
  <c r="BB93" i="18"/>
  <c r="BB52" i="18"/>
  <c r="BB103" i="18"/>
  <c r="BB253" i="18"/>
  <c r="BB200" i="18"/>
  <c r="BB41" i="18"/>
  <c r="BB67" i="18"/>
  <c r="BB183" i="18"/>
  <c r="BB140" i="18"/>
  <c r="BB87" i="18"/>
  <c r="BB173" i="18"/>
  <c r="BB83" i="18"/>
  <c r="BB237" i="18"/>
  <c r="BB252" i="18"/>
  <c r="BB109" i="18"/>
  <c r="BB189" i="18"/>
  <c r="BB136" i="18"/>
  <c r="BB89" i="18"/>
  <c r="BB100" i="18"/>
  <c r="BB235" i="18"/>
  <c r="BB278" i="18"/>
  <c r="BB268" i="18"/>
  <c r="BB84" i="18"/>
  <c r="BB188" i="18"/>
  <c r="BB45" i="18"/>
  <c r="BB125" i="18"/>
  <c r="BB115" i="18"/>
  <c r="BB247" i="18"/>
  <c r="BB82" i="18"/>
  <c r="BB42" i="18"/>
  <c r="BD179" i="18"/>
  <c r="BD240" i="18"/>
  <c r="BD244" i="18"/>
  <c r="BD156" i="18"/>
  <c r="BD210" i="18"/>
  <c r="BD174" i="18"/>
  <c r="BD70" i="18"/>
  <c r="BD188" i="18"/>
  <c r="BD143" i="18"/>
  <c r="BD141" i="18"/>
  <c r="BD254" i="18"/>
  <c r="BD89" i="18"/>
  <c r="BD60" i="18"/>
  <c r="BD102" i="18"/>
  <c r="BD98" i="18"/>
  <c r="BD43" i="18"/>
  <c r="BD200" i="18"/>
  <c r="BD123" i="18"/>
  <c r="BD243" i="18"/>
  <c r="BD269" i="18"/>
  <c r="BD261" i="18"/>
  <c r="BD248" i="18"/>
  <c r="BD128" i="18"/>
  <c r="BD271" i="18"/>
  <c r="BD57" i="18"/>
  <c r="BD260" i="18"/>
  <c r="BD165" i="18"/>
  <c r="BD195" i="18"/>
  <c r="BD178" i="18"/>
  <c r="BD45" i="18"/>
  <c r="BD231" i="18"/>
  <c r="BD215" i="18"/>
  <c r="BD99" i="18"/>
  <c r="BD84" i="18"/>
  <c r="BD225" i="18"/>
  <c r="BD172" i="18"/>
  <c r="BD86" i="18"/>
  <c r="BD265" i="18"/>
  <c r="BD77" i="18"/>
  <c r="BD159" i="18"/>
  <c r="BD190" i="18"/>
  <c r="BD117" i="18"/>
  <c r="BD239" i="18"/>
  <c r="BD266" i="18"/>
  <c r="BD76" i="18"/>
  <c r="BD134" i="18"/>
  <c r="BD122" i="18"/>
  <c r="BD171" i="18"/>
  <c r="BD140" i="18"/>
  <c r="BD59" i="18"/>
  <c r="BD180" i="18"/>
  <c r="BD245" i="18"/>
  <c r="BD80" i="18"/>
  <c r="BD233" i="18"/>
  <c r="BD205" i="18"/>
  <c r="BD237" i="18"/>
  <c r="BD69" i="18"/>
  <c r="BD51" i="18"/>
  <c r="BD61" i="18"/>
  <c r="BD268" i="18"/>
  <c r="BD259" i="18"/>
  <c r="BD281" i="18"/>
  <c r="BD192" i="18"/>
  <c r="BD115" i="18"/>
  <c r="BD53" i="18"/>
  <c r="BD196" i="18"/>
  <c r="BD131" i="18"/>
  <c r="BD173" i="18"/>
  <c r="BD81" i="18"/>
  <c r="BD112" i="18"/>
  <c r="BD82" i="18"/>
  <c r="BD47" i="18"/>
  <c r="BD67" i="18"/>
  <c r="BD109" i="18"/>
  <c r="BD203" i="18"/>
  <c r="BD222" i="18"/>
  <c r="BD145" i="18"/>
  <c r="BD219" i="18"/>
  <c r="BD65" i="18"/>
  <c r="BD208" i="18"/>
  <c r="BD124" i="18"/>
  <c r="BD146" i="18"/>
  <c r="BD155" i="18"/>
  <c r="BD52" i="18"/>
  <c r="BD263" i="18"/>
  <c r="BD193" i="18"/>
  <c r="BD158" i="18"/>
  <c r="BD119" i="18"/>
  <c r="BD125" i="18"/>
  <c r="BD238" i="18"/>
  <c r="BD135" i="18"/>
  <c r="BD44" i="18"/>
  <c r="BD78" i="18"/>
  <c r="BD91" i="18"/>
  <c r="BD227" i="18"/>
  <c r="BD253" i="18"/>
  <c r="BD241" i="18"/>
  <c r="BD120" i="18"/>
  <c r="BD226" i="18"/>
  <c r="BD48" i="18"/>
  <c r="BD163" i="18"/>
  <c r="BD189" i="18"/>
  <c r="BD137" i="18"/>
  <c r="BD176" i="18"/>
  <c r="BD106" i="18"/>
  <c r="BD153" i="18"/>
  <c r="BD170" i="18"/>
  <c r="BD49" i="18"/>
  <c r="BD73" i="18"/>
  <c r="BD191" i="18"/>
  <c r="BD129" i="18"/>
  <c r="BD104" i="18"/>
  <c r="BD148" i="18"/>
  <c r="BD66" i="18"/>
  <c r="BD95" i="18"/>
  <c r="BD88" i="18"/>
  <c r="BD199" i="18"/>
  <c r="BD256" i="18"/>
  <c r="BD42" i="18"/>
  <c r="BD55" i="18"/>
  <c r="BD72" i="18"/>
  <c r="BD224" i="18"/>
  <c r="BD152" i="18"/>
  <c r="BD130" i="18"/>
  <c r="BD223" i="18"/>
  <c r="BD275" i="18"/>
  <c r="BD221" i="18"/>
  <c r="BD247" i="18"/>
  <c r="BD142" i="18"/>
  <c r="BD184" i="18"/>
  <c r="BD169" i="18"/>
  <c r="BD132" i="18"/>
  <c r="BD71" i="18"/>
  <c r="BD87" i="18"/>
  <c r="BD187" i="18"/>
  <c r="BD234" i="18"/>
  <c r="BD236" i="18"/>
  <c r="BD114" i="18"/>
  <c r="BD278" i="18"/>
  <c r="BD229" i="18"/>
  <c r="BD79" i="18"/>
  <c r="BD113" i="18"/>
  <c r="BD283" i="18"/>
  <c r="BD258" i="18"/>
  <c r="BD201" i="18"/>
  <c r="BD161" i="18"/>
  <c r="BD168" i="18"/>
  <c r="BD277" i="18"/>
  <c r="BD272" i="18"/>
  <c r="BD46" i="18"/>
  <c r="BD83" i="18"/>
  <c r="BD92" i="18"/>
  <c r="BD54" i="18"/>
  <c r="BD105" i="18"/>
  <c r="BD274" i="18"/>
  <c r="BD273" i="18"/>
  <c r="BD41" i="18"/>
  <c r="BD202" i="18"/>
  <c r="BD235" i="18"/>
  <c r="BD214" i="18"/>
  <c r="BD121" i="18"/>
  <c r="BD167" i="18"/>
  <c r="BD197" i="18"/>
  <c r="BD204" i="18"/>
  <c r="BD194" i="18"/>
  <c r="BD85" i="18"/>
  <c r="BD232" i="18"/>
  <c r="BD138" i="18"/>
  <c r="BD63" i="18"/>
  <c r="BD262" i="18"/>
  <c r="BD209" i="18"/>
  <c r="BD147" i="18"/>
  <c r="BD93" i="18"/>
  <c r="BD118" i="18"/>
  <c r="BD217" i="18"/>
  <c r="BD270" i="18"/>
  <c r="BD127" i="18"/>
  <c r="BD162" i="18"/>
  <c r="BD56" i="18"/>
  <c r="BD177" i="18"/>
  <c r="BD182" i="18"/>
  <c r="BD218" i="18"/>
  <c r="BD101" i="18"/>
  <c r="BD216" i="18"/>
  <c r="BD150" i="18"/>
  <c r="BD267" i="18"/>
  <c r="BD251" i="18"/>
  <c r="BD111" i="18"/>
  <c r="BD136" i="18"/>
  <c r="BD126" i="18"/>
  <c r="BD255" i="18"/>
  <c r="BD154" i="18"/>
  <c r="BD279" i="18"/>
  <c r="BD220" i="18"/>
  <c r="BD198" i="18"/>
  <c r="BD97" i="18"/>
  <c r="BD211" i="18"/>
  <c r="BD157" i="18"/>
  <c r="BD75" i="18"/>
  <c r="BD58" i="18"/>
  <c r="BD116" i="18"/>
  <c r="BD96" i="18"/>
  <c r="BD175" i="18"/>
  <c r="BD103" i="18"/>
  <c r="BD230" i="18"/>
  <c r="BD100" i="18"/>
  <c r="BD183" i="18"/>
  <c r="BD276" i="18"/>
  <c r="BD257" i="18"/>
  <c r="BD166" i="18"/>
  <c r="BD50" i="18"/>
  <c r="BD107" i="18"/>
  <c r="BD282" i="18"/>
  <c r="BD160" i="18"/>
  <c r="BD62" i="18"/>
  <c r="BD133" i="18"/>
  <c r="BD139" i="18"/>
  <c r="BD212" i="18"/>
  <c r="BD74" i="18"/>
  <c r="BD181" i="18"/>
  <c r="BD186" i="18"/>
  <c r="BD228" i="18"/>
  <c r="BD144" i="18"/>
  <c r="BD151" i="18"/>
  <c r="BD207" i="18"/>
  <c r="BD246" i="18"/>
  <c r="BD250" i="18"/>
  <c r="BD206" i="18"/>
  <c r="BD242" i="18"/>
  <c r="BD68" i="18"/>
  <c r="BD149" i="18"/>
  <c r="BD185" i="18"/>
  <c r="BD108" i="18"/>
  <c r="BD110" i="18"/>
  <c r="BD213" i="18"/>
  <c r="BD64" i="18"/>
  <c r="BD280" i="18"/>
  <c r="BD164" i="18"/>
  <c r="BD252" i="18"/>
  <c r="BD264" i="18"/>
  <c r="BD90" i="18"/>
  <c r="BD94" i="18"/>
  <c r="BD249" i="18"/>
  <c r="AZ69" i="18"/>
  <c r="AZ271" i="18"/>
  <c r="AZ190" i="18"/>
  <c r="AZ106" i="18"/>
  <c r="AZ82" i="18"/>
  <c r="AZ188" i="18"/>
  <c r="AZ228" i="18"/>
  <c r="AZ207" i="18"/>
  <c r="AZ213" i="18"/>
  <c r="AZ119" i="18"/>
  <c r="AZ269" i="18"/>
  <c r="AZ159" i="18"/>
  <c r="AZ244" i="18"/>
  <c r="AZ225" i="18"/>
  <c r="AZ194" i="18"/>
  <c r="AZ128" i="18"/>
  <c r="AZ49" i="18"/>
  <c r="AZ48" i="18"/>
  <c r="AZ175" i="18"/>
  <c r="AZ260" i="18"/>
  <c r="AZ257" i="18"/>
  <c r="AZ171" i="18"/>
  <c r="AZ256" i="18"/>
  <c r="AZ65" i="18"/>
  <c r="AZ112" i="18"/>
  <c r="AZ191" i="18"/>
  <c r="AZ276" i="18"/>
  <c r="AZ170" i="18"/>
  <c r="AZ203" i="18"/>
  <c r="AZ140" i="18"/>
  <c r="AZ283" i="18"/>
  <c r="AZ75" i="18"/>
  <c r="AZ266" i="18"/>
  <c r="AZ226" i="18"/>
  <c r="AZ252" i="18"/>
  <c r="AZ158" i="18"/>
  <c r="AZ138" i="18"/>
  <c r="AZ120" i="18"/>
  <c r="AZ153" i="18"/>
  <c r="AZ272" i="18"/>
  <c r="AZ183" i="18"/>
  <c r="AZ265" i="18"/>
  <c r="AZ126" i="18"/>
  <c r="AZ167" i="18"/>
  <c r="AZ100" i="18"/>
  <c r="AZ264" i="18"/>
  <c r="AZ258" i="18"/>
  <c r="AZ165" i="18"/>
  <c r="AZ66" i="18"/>
  <c r="AZ187" i="18"/>
  <c r="AZ231" i="18"/>
  <c r="AZ125" i="18"/>
  <c r="AZ262" i="18"/>
  <c r="AZ42" i="18"/>
  <c r="AZ103" i="18"/>
  <c r="AZ193" i="18"/>
  <c r="AZ46" i="18"/>
  <c r="AZ229" i="18"/>
  <c r="AZ97" i="18"/>
  <c r="AZ150" i="18"/>
  <c r="AZ223" i="18"/>
  <c r="AZ62" i="18"/>
  <c r="AZ250" i="18"/>
  <c r="AZ98" i="18"/>
  <c r="AZ222" i="18"/>
  <c r="AZ113" i="18"/>
  <c r="AZ166" i="18"/>
  <c r="AZ239" i="18"/>
  <c r="AZ78" i="18"/>
  <c r="AZ147" i="18"/>
  <c r="AZ47" i="18"/>
  <c r="AZ135" i="18"/>
  <c r="AZ76" i="18"/>
  <c r="AZ182" i="18"/>
  <c r="AZ255" i="18"/>
  <c r="AZ94" i="18"/>
  <c r="AZ179" i="18"/>
  <c r="AZ89" i="18"/>
  <c r="AZ215" i="18"/>
  <c r="AZ199" i="18"/>
  <c r="AZ85" i="18"/>
  <c r="AZ259" i="18"/>
  <c r="AZ208" i="18"/>
  <c r="AZ169" i="18"/>
  <c r="AZ204" i="18"/>
  <c r="AZ234" i="18"/>
  <c r="AZ200" i="18"/>
  <c r="AZ130" i="18"/>
  <c r="AZ57" i="18"/>
  <c r="AZ156" i="18"/>
  <c r="AZ242" i="18"/>
  <c r="AZ105" i="18"/>
  <c r="AZ236" i="18"/>
  <c r="AZ195" i="18"/>
  <c r="AZ118" i="18"/>
  <c r="AZ267" i="18"/>
  <c r="AZ142" i="18"/>
  <c r="AZ61" i="18"/>
  <c r="AZ192" i="18"/>
  <c r="AZ72" i="18"/>
  <c r="AZ243" i="18"/>
  <c r="AZ189" i="18"/>
  <c r="AZ198" i="18"/>
  <c r="AZ253" i="18"/>
  <c r="AZ249" i="18"/>
  <c r="AZ81" i="18"/>
  <c r="AZ186" i="18"/>
  <c r="AZ58" i="18"/>
  <c r="AZ141" i="18"/>
  <c r="AZ214" i="18"/>
  <c r="AZ104" i="18"/>
  <c r="AZ59" i="18"/>
  <c r="AZ136" i="18"/>
  <c r="AZ80" i="18"/>
  <c r="AZ74" i="18"/>
  <c r="AZ157" i="18"/>
  <c r="AZ230" i="18"/>
  <c r="AZ132" i="18"/>
  <c r="AZ91" i="18"/>
  <c r="AZ152" i="18"/>
  <c r="AZ238" i="18"/>
  <c r="AZ90" i="18"/>
  <c r="AZ173" i="18"/>
  <c r="AZ246" i="18"/>
  <c r="AZ148" i="18"/>
  <c r="AZ53" i="18"/>
  <c r="AZ216" i="18"/>
  <c r="AZ247" i="18"/>
  <c r="AZ83" i="18"/>
  <c r="AZ70" i="18"/>
  <c r="AZ177" i="18"/>
  <c r="AZ248" i="18"/>
  <c r="AZ44" i="18"/>
  <c r="AZ155" i="18"/>
  <c r="AZ161" i="18"/>
  <c r="AZ131" i="18"/>
  <c r="AZ280" i="18"/>
  <c r="AZ139" i="18"/>
  <c r="AZ197" i="18"/>
  <c r="AZ102" i="18"/>
  <c r="AZ251" i="18"/>
  <c r="AZ172" i="18"/>
  <c r="AZ122" i="18"/>
  <c r="AZ275" i="18"/>
  <c r="AZ121" i="18"/>
  <c r="AZ240" i="18"/>
  <c r="AZ116" i="18"/>
  <c r="AZ233" i="18"/>
  <c r="AZ181" i="18"/>
  <c r="AZ41" i="18"/>
  <c r="AZ164" i="18"/>
  <c r="AZ110" i="18"/>
  <c r="AZ143" i="18"/>
  <c r="AZ123" i="18"/>
  <c r="AZ134" i="18"/>
  <c r="AZ144" i="18"/>
  <c r="AZ55" i="18"/>
  <c r="AZ205" i="18"/>
  <c r="AZ278" i="18"/>
  <c r="AZ180" i="18"/>
  <c r="AZ117" i="18"/>
  <c r="AZ86" i="18"/>
  <c r="AZ115" i="18"/>
  <c r="AZ71" i="18"/>
  <c r="AZ221" i="18"/>
  <c r="AZ84" i="18"/>
  <c r="AZ196" i="18"/>
  <c r="AZ92" i="18"/>
  <c r="AZ45" i="18"/>
  <c r="AZ137" i="18"/>
  <c r="AZ87" i="18"/>
  <c r="AZ237" i="18"/>
  <c r="AZ127" i="18"/>
  <c r="AZ212" i="18"/>
  <c r="AZ129" i="18"/>
  <c r="AZ185" i="18"/>
  <c r="AZ178" i="18"/>
  <c r="AZ96" i="18"/>
  <c r="AZ108" i="18"/>
  <c r="AZ64" i="18"/>
  <c r="AZ77" i="18"/>
  <c r="AZ270" i="18"/>
  <c r="AZ73" i="18"/>
  <c r="AZ241" i="18"/>
  <c r="AZ211" i="18"/>
  <c r="AZ99" i="18"/>
  <c r="AZ88" i="18"/>
  <c r="AZ174" i="18"/>
  <c r="AZ60" i="18"/>
  <c r="AZ224" i="18"/>
  <c r="AZ95" i="18"/>
  <c r="AZ202" i="18"/>
  <c r="AZ184" i="18"/>
  <c r="AZ281" i="18"/>
  <c r="AZ79" i="18"/>
  <c r="AZ124" i="18"/>
  <c r="AZ210" i="18"/>
  <c r="AZ268" i="18"/>
  <c r="AZ263" i="18"/>
  <c r="AZ43" i="18"/>
  <c r="AZ209" i="18"/>
  <c r="AZ282" i="18"/>
  <c r="AZ168" i="18"/>
  <c r="AZ109" i="18"/>
  <c r="AZ235" i="18"/>
  <c r="AZ133" i="18"/>
  <c r="AZ279" i="18"/>
  <c r="AZ201" i="18"/>
  <c r="AZ160" i="18"/>
  <c r="AZ52" i="18"/>
  <c r="AZ56" i="18"/>
  <c r="AZ111" i="18"/>
  <c r="AZ219" i="18"/>
  <c r="AZ107" i="18"/>
  <c r="AZ273" i="18"/>
  <c r="AZ163" i="18"/>
  <c r="AZ232" i="18"/>
  <c r="AZ217" i="18"/>
  <c r="AZ176" i="18"/>
  <c r="AZ261" i="18"/>
  <c r="AZ220" i="18"/>
  <c r="AZ146" i="18"/>
  <c r="AZ114" i="18"/>
  <c r="AZ149" i="18"/>
  <c r="AZ218" i="18"/>
  <c r="AZ68" i="18"/>
  <c r="AZ93" i="18"/>
  <c r="AZ277" i="18"/>
  <c r="AZ101" i="18"/>
  <c r="AZ154" i="18"/>
  <c r="AZ227" i="18"/>
  <c r="AZ50" i="18"/>
  <c r="AZ162" i="18"/>
  <c r="AZ54" i="18"/>
  <c r="AZ206" i="18"/>
  <c r="AZ51" i="18"/>
  <c r="AZ274" i="18"/>
  <c r="AZ254" i="18"/>
  <c r="AZ245" i="18"/>
  <c r="AZ145" i="18"/>
  <c r="AZ67" i="18"/>
  <c r="AZ151" i="18"/>
  <c r="AZ63" i="18"/>
  <c r="FS5" i="6"/>
  <c r="FY5" i="6"/>
  <c r="FW5" i="6"/>
  <c r="FQ5" i="6"/>
  <c r="BB35" i="18"/>
  <c r="FZ5" i="6"/>
  <c r="FT5" i="6"/>
  <c r="FU5" i="6"/>
  <c r="GA5" i="6"/>
  <c r="GF5" i="6"/>
  <c r="HH5" i="6" s="1"/>
  <c r="IJ5" i="6" s="1"/>
  <c r="EZ5" i="6"/>
  <c r="J5" i="34"/>
  <c r="AV38" i="18"/>
  <c r="AV40" i="18"/>
  <c r="AV37" i="18"/>
  <c r="AV39" i="18"/>
  <c r="AV36" i="18"/>
  <c r="BB40" i="18"/>
  <c r="BB36" i="18"/>
  <c r="BB37" i="18"/>
  <c r="BB39" i="18"/>
  <c r="BB38" i="18"/>
  <c r="BD39" i="18"/>
  <c r="BD40" i="18"/>
  <c r="BD37" i="18"/>
  <c r="BD38" i="18"/>
  <c r="BD36" i="18"/>
  <c r="AZ39" i="18"/>
  <c r="AZ38" i="18"/>
  <c r="AZ40" i="18"/>
  <c r="AZ37" i="18"/>
  <c r="AZ36" i="18"/>
  <c r="GY5" i="6"/>
  <c r="EV5" i="6"/>
  <c r="AZ34" i="18"/>
  <c r="J4" i="34"/>
  <c r="J3" i="34"/>
  <c r="ER5" i="6"/>
  <c r="EP5" i="6"/>
  <c r="FL5" i="6" s="1"/>
  <c r="BD34" i="18"/>
  <c r="EO5" i="6"/>
  <c r="EN5" i="6"/>
  <c r="BB34" i="18"/>
  <c r="ET5" i="6"/>
  <c r="EU5" i="6"/>
  <c r="AV35" i="18"/>
  <c r="AV34" i="18"/>
  <c r="EL5" i="6"/>
  <c r="AX35" i="18"/>
  <c r="AX34" i="18"/>
  <c r="FK5" i="6" l="1"/>
  <c r="FJ5" i="6"/>
  <c r="FH5" i="6"/>
  <c r="E12" i="34"/>
  <c r="F12" i="34" s="1"/>
  <c r="E13" i="34"/>
  <c r="E28" i="34"/>
  <c r="E25" i="34"/>
  <c r="E29" i="34"/>
  <c r="E17" i="34"/>
  <c r="E24" i="34"/>
  <c r="E14" i="34"/>
  <c r="E33" i="34"/>
  <c r="E30" i="34"/>
  <c r="E34" i="34"/>
  <c r="F34" i="34" s="1"/>
  <c r="E18" i="34"/>
  <c r="E15" i="34"/>
  <c r="E19" i="34"/>
  <c r="E20" i="34"/>
  <c r="E31" i="34"/>
  <c r="E35" i="34"/>
  <c r="E23" i="34"/>
  <c r="E32" i="34"/>
  <c r="E21" i="34"/>
  <c r="E16" i="34"/>
  <c r="E27" i="34"/>
  <c r="E22" i="34"/>
  <c r="E26" i="34"/>
  <c r="GH5" i="6"/>
  <c r="HJ5" i="6" s="1"/>
  <c r="IL5" i="6" s="1"/>
  <c r="GE5" i="6"/>
  <c r="HG5" i="6" s="1"/>
  <c r="GG5" i="6"/>
  <c r="HI5" i="6" s="1"/>
  <c r="IK5" i="6" s="1"/>
  <c r="GI5" i="6"/>
  <c r="HK5" i="6" s="1"/>
  <c r="IM5" i="6" s="1"/>
  <c r="EY5" i="6"/>
  <c r="FC5" i="6"/>
  <c r="FB5" i="6"/>
  <c r="FA5" i="6"/>
  <c r="FG5" i="6" l="1"/>
  <c r="EX5" i="6"/>
  <c r="IT5" i="6"/>
  <c r="GD5" i="6"/>
  <c r="II5" i="6"/>
  <c r="HF5" i="6"/>
  <c r="IN5" i="6"/>
  <c r="IR5" i="6"/>
  <c r="IS5" i="6"/>
  <c r="IH5" i="6" l="1"/>
  <c r="B21" i="9"/>
  <c r="B12" i="9" s="1"/>
  <c r="B16" i="23" s="1"/>
  <c r="U11" i="35"/>
  <c r="B20" i="9"/>
  <c r="B11" i="9" s="1"/>
  <c r="B15" i="23" s="1"/>
  <c r="T11" i="35"/>
  <c r="B22" i="9"/>
  <c r="B13" i="9" s="1"/>
  <c r="B17" i="23" s="1"/>
  <c r="V11" i="35"/>
  <c r="B16" i="9"/>
  <c r="B7" i="9" s="1"/>
  <c r="E11" i="35" s="1"/>
  <c r="Q11" i="35"/>
  <c r="IQ5" i="6"/>
  <c r="IP5" i="6"/>
  <c r="R11" i="35" s="1"/>
  <c r="AQ34" i="18" l="1"/>
  <c r="AP34" i="18"/>
  <c r="AG8" i="34"/>
  <c r="J11" i="35"/>
  <c r="W8" i="34"/>
  <c r="Y17" i="34" s="1"/>
  <c r="H11" i="35"/>
  <c r="B19" i="9"/>
  <c r="B10" i="9" s="1"/>
  <c r="G11" i="35" s="1"/>
  <c r="S11" i="35"/>
  <c r="AB8" i="34"/>
  <c r="AD16" i="34" s="1"/>
  <c r="I11" i="35"/>
  <c r="B23" i="22"/>
  <c r="B12" i="22" s="1"/>
  <c r="J8" i="34"/>
  <c r="F32" i="34"/>
  <c r="F30" i="34"/>
  <c r="F25" i="34"/>
  <c r="F23" i="34"/>
  <c r="F16" i="34"/>
  <c r="F14" i="34"/>
  <c r="F35" i="34"/>
  <c r="F28" i="34"/>
  <c r="F26" i="34"/>
  <c r="F21" i="34"/>
  <c r="F19" i="34"/>
  <c r="F17" i="34"/>
  <c r="F15" i="34"/>
  <c r="F29" i="34"/>
  <c r="F27" i="34"/>
  <c r="F20" i="34"/>
  <c r="F18" i="34"/>
  <c r="F13" i="34"/>
  <c r="F33" i="34"/>
  <c r="F31" i="34"/>
  <c r="F24" i="34"/>
  <c r="F22" i="34"/>
  <c r="B8" i="23"/>
  <c r="IO5" i="6"/>
  <c r="B17" i="9" s="1"/>
  <c r="B8" i="9" s="1"/>
  <c r="B18" i="9"/>
  <c r="AM34" i="18" l="1"/>
  <c r="Y13" i="34"/>
  <c r="Y12" i="34"/>
  <c r="Y33" i="34"/>
  <c r="AD30" i="34"/>
  <c r="AD12" i="34"/>
  <c r="Y23" i="34"/>
  <c r="Y22" i="34"/>
  <c r="AD21" i="34"/>
  <c r="Y15" i="34"/>
  <c r="Y16" i="34"/>
  <c r="AD23" i="34"/>
  <c r="AD26" i="34"/>
  <c r="Y31" i="34"/>
  <c r="Y30" i="34"/>
  <c r="AD34" i="34"/>
  <c r="AD33" i="34"/>
  <c r="AD24" i="34"/>
  <c r="AD35" i="34"/>
  <c r="Y34" i="34"/>
  <c r="Y20" i="34"/>
  <c r="Y32" i="34"/>
  <c r="Y19" i="34"/>
  <c r="Y25" i="34"/>
  <c r="AD27" i="34"/>
  <c r="AD22" i="34"/>
  <c r="AD17" i="34"/>
  <c r="AD28" i="34"/>
  <c r="Y26" i="34"/>
  <c r="Y29" i="34"/>
  <c r="Y27" i="34"/>
  <c r="Y21" i="34"/>
  <c r="AD14" i="34"/>
  <c r="AD19" i="34"/>
  <c r="AD25" i="34"/>
  <c r="AD18" i="34"/>
  <c r="AD20" i="34"/>
  <c r="Y28" i="34"/>
  <c r="Y18" i="34"/>
  <c r="Y35" i="34"/>
  <c r="Y24" i="34"/>
  <c r="Y14" i="34"/>
  <c r="AD31" i="34"/>
  <c r="AD15" i="34"/>
  <c r="AD29" i="34"/>
  <c r="AD13" i="34"/>
  <c r="AD32" i="34"/>
  <c r="AB9" i="34"/>
  <c r="AC16" i="34" s="1"/>
  <c r="AE16" i="34" s="1"/>
  <c r="AE6" i="18"/>
  <c r="W9" i="34"/>
  <c r="X19" i="34" s="1"/>
  <c r="AB6" i="18"/>
  <c r="AI17" i="34"/>
  <c r="AH6" i="18"/>
  <c r="AI21" i="34"/>
  <c r="AI19" i="34"/>
  <c r="AI22" i="34"/>
  <c r="AI15" i="34"/>
  <c r="AI28" i="34"/>
  <c r="AI27" i="34"/>
  <c r="AG9" i="34"/>
  <c r="AI13" i="34"/>
  <c r="AI29" i="34"/>
  <c r="AI14" i="34"/>
  <c r="AI30" i="34"/>
  <c r="AI20" i="34"/>
  <c r="AI12" i="34"/>
  <c r="AI33" i="34"/>
  <c r="AI18" i="34"/>
  <c r="AI34" i="34"/>
  <c r="AI24" i="34"/>
  <c r="AI23" i="34"/>
  <c r="AI25" i="34"/>
  <c r="AI35" i="34"/>
  <c r="AI26" i="34"/>
  <c r="AI16" i="34"/>
  <c r="AI32" i="34"/>
  <c r="AI31" i="34"/>
  <c r="J9" i="34"/>
  <c r="I12" i="34" s="1"/>
  <c r="L12" i="22"/>
  <c r="O12" i="22"/>
  <c r="N12" i="22"/>
  <c r="E12" i="22"/>
  <c r="J12" i="22"/>
  <c r="K12" i="22"/>
  <c r="H12" i="22"/>
  <c r="F12" i="22"/>
  <c r="G12" i="22"/>
  <c r="I12" i="22"/>
  <c r="M12" i="22"/>
  <c r="D12" i="22"/>
  <c r="C12" i="22"/>
  <c r="B14" i="23"/>
  <c r="R8" i="34"/>
  <c r="B9" i="9"/>
  <c r="F11" i="35" s="1"/>
  <c r="B12" i="23"/>
  <c r="AL8" i="34"/>
  <c r="AL9" i="34" s="1"/>
  <c r="AR34" i="18" l="1"/>
  <c r="AJ34" i="18"/>
  <c r="X14" i="34"/>
  <c r="Z14" i="34" s="1"/>
  <c r="I25" i="34"/>
  <c r="AC14" i="34"/>
  <c r="AE14" i="34" s="1"/>
  <c r="X20" i="34"/>
  <c r="Z20" i="34" s="1"/>
  <c r="X35" i="34"/>
  <c r="Z35" i="34" s="1"/>
  <c r="X17" i="34"/>
  <c r="Z17" i="34" s="1"/>
  <c r="X24" i="34"/>
  <c r="Z24" i="34" s="1"/>
  <c r="X34" i="34"/>
  <c r="Z34" i="34" s="1"/>
  <c r="AC22" i="34"/>
  <c r="AE22" i="34" s="1"/>
  <c r="AC33" i="34"/>
  <c r="AE33" i="34" s="1"/>
  <c r="Z19" i="34"/>
  <c r="X25" i="34"/>
  <c r="Z25" i="34" s="1"/>
  <c r="X23" i="34"/>
  <c r="Z23" i="34" s="1"/>
  <c r="X13" i="34"/>
  <c r="Z13" i="34" s="1"/>
  <c r="X12" i="34"/>
  <c r="Z12" i="34" s="1"/>
  <c r="X27" i="34"/>
  <c r="Z27" i="34" s="1"/>
  <c r="X16" i="34"/>
  <c r="Z16" i="34" s="1"/>
  <c r="X29" i="34"/>
  <c r="Z29" i="34" s="1"/>
  <c r="X18" i="34"/>
  <c r="Z18" i="34" s="1"/>
  <c r="X31" i="34"/>
  <c r="Z31" i="34" s="1"/>
  <c r="X28" i="34"/>
  <c r="Z28" i="34" s="1"/>
  <c r="X32" i="34"/>
  <c r="Z32" i="34" s="1"/>
  <c r="X22" i="34"/>
  <c r="Z22" i="34" s="1"/>
  <c r="X33" i="34"/>
  <c r="Z33" i="34" s="1"/>
  <c r="X26" i="34"/>
  <c r="Z26" i="34" s="1"/>
  <c r="X21" i="34"/>
  <c r="Z21" i="34" s="1"/>
  <c r="X15" i="34"/>
  <c r="Z15" i="34" s="1"/>
  <c r="X30" i="34"/>
  <c r="Z30" i="34" s="1"/>
  <c r="AC27" i="34"/>
  <c r="AE27" i="34" s="1"/>
  <c r="AC34" i="34"/>
  <c r="AE34" i="34" s="1"/>
  <c r="AC18" i="34"/>
  <c r="AE18" i="34" s="1"/>
  <c r="AC26" i="34"/>
  <c r="AE26" i="34" s="1"/>
  <c r="AC28" i="34"/>
  <c r="AE28" i="34" s="1"/>
  <c r="AC21" i="34"/>
  <c r="AE21" i="34" s="1"/>
  <c r="AC23" i="34"/>
  <c r="AE23" i="34" s="1"/>
  <c r="AC17" i="34"/>
  <c r="AE17" i="34" s="1"/>
  <c r="AC24" i="34"/>
  <c r="AE24" i="34" s="1"/>
  <c r="AC35" i="34"/>
  <c r="AE35" i="34" s="1"/>
  <c r="AC19" i="34"/>
  <c r="AE19" i="34" s="1"/>
  <c r="AC29" i="34"/>
  <c r="AE29" i="34" s="1"/>
  <c r="AC13" i="34"/>
  <c r="AE13" i="34" s="1"/>
  <c r="AC12" i="34"/>
  <c r="AE12" i="34" s="1"/>
  <c r="AC20" i="34"/>
  <c r="AE20" i="34" s="1"/>
  <c r="AC31" i="34"/>
  <c r="AE31" i="34" s="1"/>
  <c r="AC15" i="34"/>
  <c r="AE15" i="34" s="1"/>
  <c r="AC25" i="34"/>
  <c r="AE25" i="34" s="1"/>
  <c r="AC30" i="34"/>
  <c r="AE30" i="34" s="1"/>
  <c r="AC32" i="34"/>
  <c r="AE32" i="34" s="1"/>
  <c r="AH21" i="34"/>
  <c r="AJ21" i="34" s="1"/>
  <c r="AH23" i="34"/>
  <c r="AJ23" i="34" s="1"/>
  <c r="AH19" i="34"/>
  <c r="AJ19" i="34" s="1"/>
  <c r="AH15" i="34"/>
  <c r="AJ15" i="34" s="1"/>
  <c r="AH25" i="34"/>
  <c r="AJ25" i="34" s="1"/>
  <c r="AH31" i="34"/>
  <c r="AJ31" i="34" s="1"/>
  <c r="AH26" i="34"/>
  <c r="AJ26" i="34" s="1"/>
  <c r="AH35" i="34"/>
  <c r="AJ35" i="34" s="1"/>
  <c r="AH28" i="34"/>
  <c r="AJ28" i="34" s="1"/>
  <c r="AH27" i="34"/>
  <c r="AJ27" i="34" s="1"/>
  <c r="AH33" i="34"/>
  <c r="AJ33" i="34" s="1"/>
  <c r="AH34" i="34"/>
  <c r="AJ34" i="34" s="1"/>
  <c r="AH13" i="34"/>
  <c r="AJ13" i="34" s="1"/>
  <c r="AH29" i="34"/>
  <c r="AJ29" i="34" s="1"/>
  <c r="AH14" i="34"/>
  <c r="AJ14" i="34" s="1"/>
  <c r="AH30" i="34"/>
  <c r="AJ30" i="34" s="1"/>
  <c r="AH16" i="34"/>
  <c r="AJ16" i="34" s="1"/>
  <c r="AH32" i="34"/>
  <c r="AJ32" i="34" s="1"/>
  <c r="AH17" i="34"/>
  <c r="AJ17" i="34" s="1"/>
  <c r="AH18" i="34"/>
  <c r="AJ18" i="34" s="1"/>
  <c r="AH20" i="34"/>
  <c r="AJ20" i="34" s="1"/>
  <c r="AH12" i="34"/>
  <c r="AJ12" i="34" s="1"/>
  <c r="AH22" i="34"/>
  <c r="AJ22" i="34" s="1"/>
  <c r="AH24" i="34"/>
  <c r="AJ24" i="34" s="1"/>
  <c r="I19" i="34"/>
  <c r="I15" i="34"/>
  <c r="I17" i="34"/>
  <c r="I13" i="34"/>
  <c r="I14" i="34"/>
  <c r="I20" i="34"/>
  <c r="I32" i="34"/>
  <c r="I27" i="34"/>
  <c r="I31" i="34"/>
  <c r="I35" i="34"/>
  <c r="I16" i="34"/>
  <c r="I21" i="34"/>
  <c r="I22" i="34"/>
  <c r="I33" i="34"/>
  <c r="I29" i="34"/>
  <c r="I23" i="34"/>
  <c r="I28" i="34"/>
  <c r="I24" i="34"/>
  <c r="I34" i="34"/>
  <c r="I18" i="34"/>
  <c r="I26" i="34"/>
  <c r="I30" i="34"/>
  <c r="Y6" i="18"/>
  <c r="R9" i="34"/>
  <c r="T32" i="34"/>
  <c r="T16" i="34"/>
  <c r="T29" i="34"/>
  <c r="T27" i="34"/>
  <c r="T21" i="34"/>
  <c r="T15" i="34"/>
  <c r="T28" i="34"/>
  <c r="T31" i="34"/>
  <c r="T25" i="34"/>
  <c r="T17" i="34"/>
  <c r="T30" i="34"/>
  <c r="B11" i="22"/>
  <c r="T19" i="34"/>
  <c r="T24" i="34"/>
  <c r="T23" i="34"/>
  <c r="T18" i="34"/>
  <c r="T20" i="34"/>
  <c r="T34" i="34"/>
  <c r="T22" i="34"/>
  <c r="T14" i="34"/>
  <c r="T13" i="34"/>
  <c r="T12" i="34"/>
  <c r="T33" i="34"/>
  <c r="T26" i="34"/>
  <c r="T35" i="34"/>
  <c r="B13" i="23"/>
  <c r="B9" i="23" s="1"/>
  <c r="M8" i="34"/>
  <c r="AN13" i="34"/>
  <c r="AN17" i="34"/>
  <c r="AN21" i="34"/>
  <c r="AN25" i="34"/>
  <c r="AN29" i="34"/>
  <c r="AN33" i="34"/>
  <c r="AN14" i="34"/>
  <c r="AN18" i="34"/>
  <c r="AN22" i="34"/>
  <c r="AN26" i="34"/>
  <c r="AN30" i="34"/>
  <c r="AN34" i="34"/>
  <c r="AN15" i="34"/>
  <c r="AN19" i="34"/>
  <c r="AN23" i="34"/>
  <c r="AN27" i="34"/>
  <c r="AN31" i="34"/>
  <c r="AN35" i="34"/>
  <c r="AN16" i="34"/>
  <c r="AN20" i="34"/>
  <c r="AN24" i="34"/>
  <c r="AN28" i="34"/>
  <c r="AN32" i="34"/>
  <c r="AN12" i="34"/>
  <c r="J35" i="34" l="1"/>
  <c r="K35" i="34" s="1"/>
  <c r="J31" i="34"/>
  <c r="K31" i="34" s="1"/>
  <c r="J27" i="34"/>
  <c r="K27" i="34" s="1"/>
  <c r="J23" i="34"/>
  <c r="K23" i="34" s="1"/>
  <c r="J19" i="34"/>
  <c r="K19" i="34" s="1"/>
  <c r="J15" i="34"/>
  <c r="K15" i="34" s="1"/>
  <c r="J34" i="34"/>
  <c r="K34" i="34" s="1"/>
  <c r="J30" i="34"/>
  <c r="K30" i="34" s="1"/>
  <c r="J26" i="34"/>
  <c r="K26" i="34" s="1"/>
  <c r="J22" i="34"/>
  <c r="K22" i="34" s="1"/>
  <c r="J18" i="34"/>
  <c r="K18" i="34" s="1"/>
  <c r="J14" i="34"/>
  <c r="K14" i="34" s="1"/>
  <c r="J33" i="34"/>
  <c r="K33" i="34" s="1"/>
  <c r="J29" i="34"/>
  <c r="K29" i="34" s="1"/>
  <c r="J25" i="34"/>
  <c r="K25" i="34" s="1"/>
  <c r="J21" i="34"/>
  <c r="K21" i="34" s="1"/>
  <c r="J17" i="34"/>
  <c r="K17" i="34" s="1"/>
  <c r="J13" i="34"/>
  <c r="K13" i="34" s="1"/>
  <c r="J32" i="34"/>
  <c r="K32" i="34" s="1"/>
  <c r="J28" i="34"/>
  <c r="K28" i="34" s="1"/>
  <c r="J24" i="34"/>
  <c r="K24" i="34" s="1"/>
  <c r="J20" i="34"/>
  <c r="K20" i="34" s="1"/>
  <c r="J16" i="34"/>
  <c r="K16" i="34" s="1"/>
  <c r="J12" i="34"/>
  <c r="K12" i="34" s="1"/>
  <c r="V6" i="18"/>
  <c r="M9" i="34"/>
  <c r="N12" i="34" s="1"/>
  <c r="O14" i="34"/>
  <c r="O20" i="34"/>
  <c r="O24" i="34"/>
  <c r="O34" i="34"/>
  <c r="O19" i="34"/>
  <c r="O26" i="34"/>
  <c r="O25" i="34"/>
  <c r="O35" i="34"/>
  <c r="O32" i="34"/>
  <c r="O22" i="34"/>
  <c r="O31" i="34"/>
  <c r="O16" i="34"/>
  <c r="O18" i="34"/>
  <c r="O12" i="34"/>
  <c r="O28" i="34"/>
  <c r="O33" i="34"/>
  <c r="O23" i="34"/>
  <c r="O30" i="34"/>
  <c r="O15" i="34"/>
  <c r="O13" i="34"/>
  <c r="O17" i="34"/>
  <c r="O29" i="34"/>
  <c r="O21" i="34"/>
  <c r="O27" i="34"/>
  <c r="S13" i="34"/>
  <c r="U13" i="34" s="1"/>
  <c r="S24" i="34"/>
  <c r="U24" i="34" s="1"/>
  <c r="S34" i="34"/>
  <c r="U34" i="34" s="1"/>
  <c r="S17" i="34"/>
  <c r="U17" i="34" s="1"/>
  <c r="S28" i="34"/>
  <c r="U28" i="34" s="1"/>
  <c r="S31" i="34"/>
  <c r="U31" i="34" s="1"/>
  <c r="S12" i="34"/>
  <c r="U12" i="34" s="1"/>
  <c r="S27" i="34"/>
  <c r="U27" i="34" s="1"/>
  <c r="S18" i="34"/>
  <c r="U18" i="34" s="1"/>
  <c r="S29" i="34"/>
  <c r="U29" i="34" s="1"/>
  <c r="S23" i="34"/>
  <c r="U23" i="34" s="1"/>
  <c r="S22" i="34"/>
  <c r="U22" i="34" s="1"/>
  <c r="S33" i="34"/>
  <c r="U33" i="34" s="1"/>
  <c r="S21" i="34"/>
  <c r="U21" i="34" s="1"/>
  <c r="S32" i="34"/>
  <c r="U32" i="34" s="1"/>
  <c r="S14" i="34"/>
  <c r="U14" i="34" s="1"/>
  <c r="S25" i="34"/>
  <c r="U25" i="34" s="1"/>
  <c r="S19" i="34"/>
  <c r="U19" i="34" s="1"/>
  <c r="S26" i="34"/>
  <c r="U26" i="34" s="1"/>
  <c r="S30" i="34"/>
  <c r="U30" i="34" s="1"/>
  <c r="S35" i="34"/>
  <c r="U35" i="34" s="1"/>
  <c r="S15" i="34"/>
  <c r="U15" i="34" s="1"/>
  <c r="S16" i="34"/>
  <c r="U16" i="34" s="1"/>
  <c r="S20" i="34"/>
  <c r="U20" i="34" s="1"/>
  <c r="AM13" i="34"/>
  <c r="AO13" i="34" s="1"/>
  <c r="AM17" i="34"/>
  <c r="AO17" i="34" s="1"/>
  <c r="AM21" i="34"/>
  <c r="AO21" i="34" s="1"/>
  <c r="AM25" i="34"/>
  <c r="AO25" i="34" s="1"/>
  <c r="AM29" i="34"/>
  <c r="AO29" i="34" s="1"/>
  <c r="AM33" i="34"/>
  <c r="AO33" i="34" s="1"/>
  <c r="AM14" i="34"/>
  <c r="AO14" i="34" s="1"/>
  <c r="AM18" i="34"/>
  <c r="AO18" i="34" s="1"/>
  <c r="AM22" i="34"/>
  <c r="AO22" i="34" s="1"/>
  <c r="AM26" i="34"/>
  <c r="AO26" i="34" s="1"/>
  <c r="AM30" i="34"/>
  <c r="AO30" i="34" s="1"/>
  <c r="AM34" i="34"/>
  <c r="AO34" i="34" s="1"/>
  <c r="AM15" i="34"/>
  <c r="AO15" i="34" s="1"/>
  <c r="AM19" i="34"/>
  <c r="AO19" i="34" s="1"/>
  <c r="AM23" i="34"/>
  <c r="AO23" i="34" s="1"/>
  <c r="AM27" i="34"/>
  <c r="AO27" i="34" s="1"/>
  <c r="AM31" i="34"/>
  <c r="AO31" i="34" s="1"/>
  <c r="AM35" i="34"/>
  <c r="AO35" i="34" s="1"/>
  <c r="AM16" i="34"/>
  <c r="AO16" i="34" s="1"/>
  <c r="AM20" i="34"/>
  <c r="AO20" i="34" s="1"/>
  <c r="AM24" i="34"/>
  <c r="AO24" i="34" s="1"/>
  <c r="AM28" i="34"/>
  <c r="AO28" i="34" s="1"/>
  <c r="AM32" i="34"/>
  <c r="AO32" i="34" s="1"/>
  <c r="AM12" i="34"/>
  <c r="AO12" i="34" s="1"/>
  <c r="B7" i="23"/>
  <c r="B22" i="22" s="1"/>
  <c r="F18" i="18" s="1"/>
  <c r="N28" i="34" l="1"/>
  <c r="P28" i="34" s="1"/>
  <c r="N32" i="34"/>
  <c r="P32" i="34" s="1"/>
  <c r="P12" i="34"/>
  <c r="N34" i="34"/>
  <c r="P34" i="34" s="1"/>
  <c r="N13" i="34"/>
  <c r="P13" i="34" s="1"/>
  <c r="N31" i="34"/>
  <c r="P31" i="34" s="1"/>
  <c r="N18" i="34"/>
  <c r="P18" i="34" s="1"/>
  <c r="N26" i="34"/>
  <c r="P26" i="34" s="1"/>
  <c r="N17" i="34"/>
  <c r="P17" i="34" s="1"/>
  <c r="N23" i="34"/>
  <c r="P23" i="34" s="1"/>
  <c r="N35" i="34"/>
  <c r="P35" i="34" s="1"/>
  <c r="N22" i="34"/>
  <c r="P22" i="34" s="1"/>
  <c r="N29" i="34"/>
  <c r="P29" i="34" s="1"/>
  <c r="N20" i="34"/>
  <c r="P20" i="34" s="1"/>
  <c r="N24" i="34"/>
  <c r="P24" i="34" s="1"/>
  <c r="N30" i="34"/>
  <c r="P30" i="34" s="1"/>
  <c r="N25" i="34"/>
  <c r="P25" i="34" s="1"/>
  <c r="N19" i="34"/>
  <c r="P19" i="34" s="1"/>
  <c r="N14" i="34"/>
  <c r="P14" i="34" s="1"/>
  <c r="N33" i="34"/>
  <c r="P33" i="34" s="1"/>
  <c r="N27" i="34"/>
  <c r="P27" i="34" s="1"/>
  <c r="N16" i="34"/>
  <c r="P16" i="34" s="1"/>
  <c r="N15" i="34"/>
  <c r="P15" i="34" s="1"/>
  <c r="N21" i="34"/>
  <c r="P21" i="34" s="1"/>
  <c r="B10" i="22"/>
  <c r="F10" i="18" s="1"/>
  <c r="F14" i="18" s="1"/>
  <c r="B7" i="22" l="1"/>
  <c r="B8"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Jong, ir. J. de (Jeroen)</author>
  </authors>
  <commentList>
    <comment ref="DK4" authorId="0" shapeId="0" xr:uid="{11915367-E330-4E54-8326-CA93E8B170F1}">
      <text>
        <r>
          <rPr>
            <b/>
            <sz val="9"/>
            <color indexed="81"/>
            <rFont val="Tahoma"/>
            <family val="2"/>
          </rPr>
          <t xml:space="preserve">Jong, ir. J. de (Jeroen):Niet ingericht omdat we niet vragen naar gezaaide hoeveelheid hennepzaad en aantal etiketten. Daarom op 0 gesteld.
</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<sst xmlns="http://schemas.openxmlformats.org/spreadsheetml/2006/main" count="11376" uniqueCount="1869">
  <si>
    <t>regio</t>
  </si>
  <si>
    <t>maatregel</t>
  </si>
  <si>
    <t xml:space="preserve">   </t>
  </si>
  <si>
    <t>ID</t>
  </si>
  <si>
    <t>OMSCHRIJVING</t>
  </si>
  <si>
    <t>GEWASGROEP.BLIJVEND_GRAS</t>
  </si>
  <si>
    <t xml:space="preserve">Grasland, blijvend </t>
  </si>
  <si>
    <t>J</t>
  </si>
  <si>
    <t>Grasland, natuurlijk. Hoofdfunctie landbouw.</t>
  </si>
  <si>
    <t>Rand, grenzend aan bouwland, hoofdzakelijk bestaand uit blijvend gras</t>
  </si>
  <si>
    <t>GEWASGROEP.BOUWLAND</t>
  </si>
  <si>
    <t>Krokus, bloembollen en - knollen</t>
  </si>
  <si>
    <t>Lelie, bloembollen en -knollen</t>
  </si>
  <si>
    <t>Narcis, bloembollen en -knollen</t>
  </si>
  <si>
    <t>Tulp, bloembollen en -knollen</t>
  </si>
  <si>
    <t>Zantedeschia, bloembollen en -knollen</t>
  </si>
  <si>
    <t>Overige bloemen, bloembollen en -knollen</t>
  </si>
  <si>
    <t>Amaryllis, bloembollen en -knollen</t>
  </si>
  <si>
    <t>Sierui, overige bloemkwekerijgewassen</t>
  </si>
  <si>
    <t>Sierui, droogbloemen</t>
  </si>
  <si>
    <t>Sierui, bloembollen en -knollen</t>
  </si>
  <si>
    <t>Blauw druifje, overige bloemkwekerijgewassen</t>
  </si>
  <si>
    <t>Blauw druifje, droogbloemen</t>
  </si>
  <si>
    <t>Blauw druifje, bloembollen en -knollen</t>
  </si>
  <si>
    <t>Kuifhyacint, overige bloemkwekerijgewassen</t>
  </si>
  <si>
    <t>Kuifhyacint, droogbloemen</t>
  </si>
  <si>
    <t>Kuifhyacint, bloembollen en -knollen</t>
  </si>
  <si>
    <t>Valeriaan, productie</t>
  </si>
  <si>
    <t>Valeriaan, zaden en opkweekmateriaal</t>
  </si>
  <si>
    <t>Knoflook</t>
  </si>
  <si>
    <t>Quinoa</t>
  </si>
  <si>
    <t>Pastinaak, productie</t>
  </si>
  <si>
    <t>Pastinaak, zaden en opkweekmateriaal</t>
  </si>
  <si>
    <t>Lavas (Maggiplant), productie</t>
  </si>
  <si>
    <t>Lavas (Maggiplant), zaden en opkweekmateriaal</t>
  </si>
  <si>
    <t>Wilde marjolein (Oregano), productie</t>
  </si>
  <si>
    <t>Wilde marjolein (Oregano), zaden en opkweekmateriaal</t>
  </si>
  <si>
    <t>Goudsbloem</t>
  </si>
  <si>
    <t>Igniscum Candy</t>
  </si>
  <si>
    <t>Kanariezaad</t>
  </si>
  <si>
    <t>Naaldaar (Setaria)</t>
  </si>
  <si>
    <t>Wortelpeterselie</t>
  </si>
  <si>
    <t>Peterselie, productie</t>
  </si>
  <si>
    <t>Peterselie, zaden en opkweekmateriaal</t>
  </si>
  <si>
    <t>Chrysant, overige bloemkwekerijgewassen</t>
  </si>
  <si>
    <t>Chrysant, droogbloemen</t>
  </si>
  <si>
    <t>Angelica, productie</t>
  </si>
  <si>
    <t>Angelica, zaden en opkweekmateriaal</t>
  </si>
  <si>
    <t>Papaver</t>
  </si>
  <si>
    <t xml:space="preserve">Adonis </t>
  </si>
  <si>
    <t xml:space="preserve">Vergeet mij nietje </t>
  </si>
  <si>
    <t>Echinacea (zonnehoed), productie</t>
  </si>
  <si>
    <t>Echinacea (zonnehoed), zaden en opkweekmateriaal</t>
  </si>
  <si>
    <t>Leeuwenbekjes</t>
  </si>
  <si>
    <t>Iris, Bolvormend</t>
  </si>
  <si>
    <t>Iris, Rhizoomvormend</t>
  </si>
  <si>
    <t>Pioenroos, vermeerdering</t>
  </si>
  <si>
    <t>Chrysant, vermeerdering</t>
  </si>
  <si>
    <t>Bloemzaden open grond</t>
  </si>
  <si>
    <t>Snijgroen</t>
  </si>
  <si>
    <t xml:space="preserve">Graszoden </t>
  </si>
  <si>
    <t>Agrarisch natuurmengsel</t>
  </si>
  <si>
    <t>Sjalotten</t>
  </si>
  <si>
    <t>Maiskolvensilage</t>
  </si>
  <si>
    <t>Aardperen</t>
  </si>
  <si>
    <t>Aardappelen, consumptie</t>
  </si>
  <si>
    <t>Aardappelen, poot NAK</t>
  </si>
  <si>
    <t>Aardappelen, poot TBM</t>
  </si>
  <si>
    <t xml:space="preserve">Aardappelen, zetmeel </t>
  </si>
  <si>
    <t xml:space="preserve">Aardappelen, bestrijdingsmaatregel AM </t>
  </si>
  <si>
    <t>Onbeteelde grond vanwege een teeltverbod/ontheffing</t>
  </si>
  <si>
    <t>Tarwe, winter-</t>
  </si>
  <si>
    <t>Tarwe, zomer-</t>
  </si>
  <si>
    <t>Gerst, winter-</t>
  </si>
  <si>
    <t>Gerst, zomer-</t>
  </si>
  <si>
    <t xml:space="preserve">Rogge (geen snijrogge) </t>
  </si>
  <si>
    <t xml:space="preserve">Haver </t>
  </si>
  <si>
    <t xml:space="preserve">Kapucijners (en grauwe erwten) </t>
  </si>
  <si>
    <t>Bonen, bruine-</t>
  </si>
  <si>
    <t xml:space="preserve">Blauwmaanzaad </t>
  </si>
  <si>
    <t>Bieten, suiker-</t>
  </si>
  <si>
    <t>Bieten, voeder-</t>
  </si>
  <si>
    <t xml:space="preserve">Luzerne </t>
  </si>
  <si>
    <t xml:space="preserve">Grasland, tijdelijk </t>
  </si>
  <si>
    <t>Aardbeien open grond, vermeerdering</t>
  </si>
  <si>
    <t>Aardbeien open grond, wachtbed</t>
  </si>
  <si>
    <t>Aardbeien open grond, productie</t>
  </si>
  <si>
    <t>Aardbeien open grond, zaden en opkweekmateriaal</t>
  </si>
  <si>
    <t>Andijvie, productie</t>
  </si>
  <si>
    <t>Andijvie, zaden en opkweekmateriaal</t>
  </si>
  <si>
    <t>Asperges, zaden en opkweekmateriaal</t>
  </si>
  <si>
    <t>Boerenkool, productie</t>
  </si>
  <si>
    <t>Boerenkool, zaden en opkweekmateriaal</t>
  </si>
  <si>
    <t>Bospeen, productie</t>
  </si>
  <si>
    <t>Bospeen, zaden en opkweekmateriaal</t>
  </si>
  <si>
    <t>Broccoli, productie</t>
  </si>
  <si>
    <t>Broccoli, zaden en opkweekmateriaal</t>
  </si>
  <si>
    <t>Chinese kool, productie</t>
  </si>
  <si>
    <t>Chinese kool, zaden en opkweekmateriaal</t>
  </si>
  <si>
    <t>Courgette, productie</t>
  </si>
  <si>
    <t>Courgette, zaden en opkweekmateriaal</t>
  </si>
  <si>
    <t>Knolselderij, productie</t>
  </si>
  <si>
    <t>Knolselderij, zaden en opkweekmateriaal</t>
  </si>
  <si>
    <t>Knolvenkel/venkel, productie</t>
  </si>
  <si>
    <t>Knolvenkel/venkel, zaden en opkweekmateriaal</t>
  </si>
  <si>
    <t>Komkommer, productie</t>
  </si>
  <si>
    <t>Komkommer, zaden en opkweekmateriaal</t>
  </si>
  <si>
    <t>Augurk, productie</t>
  </si>
  <si>
    <t>Augurk, zaden en opkweekmateriaal</t>
  </si>
  <si>
    <t>Meloen, productie</t>
  </si>
  <si>
    <t>Meloen, zaden en opkweekmateriaal</t>
  </si>
  <si>
    <t>Pompoen, productie</t>
  </si>
  <si>
    <t>Pompoen, zaden en opkweekmateriaal</t>
  </si>
  <si>
    <t>Koolraap, productie</t>
  </si>
  <si>
    <t>Koolraap, zaden en opkweekmateriaal</t>
  </si>
  <si>
    <t>Koolrabi, productie</t>
  </si>
  <si>
    <t>Koolrabi, zaden en opkweekmateriaal</t>
  </si>
  <si>
    <t>Kroten/rode bieten, productie</t>
  </si>
  <si>
    <t>Kroten/rode bieten, zaden en opkweekmateriaal</t>
  </si>
  <si>
    <t>Kruiden, productie</t>
  </si>
  <si>
    <t>Kruiden, zaden en opkweekmateriaal</t>
  </si>
  <si>
    <t>Paksoi, productie</t>
  </si>
  <si>
    <t>Paksoi, zaden en opkweekmateriaal</t>
  </si>
  <si>
    <t>Peulen, productie</t>
  </si>
  <si>
    <t>Peulen, zaden en opkweekmateriaal</t>
  </si>
  <si>
    <t>Pronkbonen, productie</t>
  </si>
  <si>
    <t>Pronkbonen, zaden en opkweekmateriaal</t>
  </si>
  <si>
    <t>Raapstelen, productie</t>
  </si>
  <si>
    <t>Raapstelen, zaden en opkweekmateriaal</t>
  </si>
  <si>
    <t>Rabarber, zaden en opkweekmateriaal</t>
  </si>
  <si>
    <t>Radijs, productie</t>
  </si>
  <si>
    <t>Radijs, zaden en opkweekmateriaal</t>
  </si>
  <si>
    <t>Rodekool, productie</t>
  </si>
  <si>
    <t>Rodekool, zaden en opkweekmateriaal</t>
  </si>
  <si>
    <t>Savooiekool, productie</t>
  </si>
  <si>
    <t>Savooiekool, zaden en opkweekmateriaal</t>
  </si>
  <si>
    <t>Schorseneren, zaden en opkweekmateriaal</t>
  </si>
  <si>
    <t>Selderij, bleek- en groen-, productie</t>
  </si>
  <si>
    <t>Selderij, bleek- en groen-, zaden en opkweekmateriaal</t>
  </si>
  <si>
    <t>Sla, ijsberg-, productie</t>
  </si>
  <si>
    <t>Sla, ijsberg-, zaden en opkweekmateriaal</t>
  </si>
  <si>
    <t>Spinazie, productie</t>
  </si>
  <si>
    <t>Spinazie, zaden en opkweekmateriaal</t>
  </si>
  <si>
    <t>Spitskool, productie</t>
  </si>
  <si>
    <t>Spitskool, zaden en opkweekmateriaal</t>
  </si>
  <si>
    <t>Spruitkool/spruitjes, productie</t>
  </si>
  <si>
    <t>Spruitkool/spruitjes, zaden en opkweekmateriaal</t>
  </si>
  <si>
    <t>Stamsperziebonen (=stamslabonen), productie</t>
  </si>
  <si>
    <t>Stamsperziebonen (=stamslabonen), zaden en opkweekmateriaal</t>
  </si>
  <si>
    <t>Stoksnijbonen en stokslabonen, productie</t>
  </si>
  <si>
    <t>Stoksnijbonen en stokslabonen, zaden en opkweekmateriaal</t>
  </si>
  <si>
    <t>Waspeen, productie</t>
  </si>
  <si>
    <t>Waspeen, zaden en opkweekmateriaal</t>
  </si>
  <si>
    <t>Winterpeen, productie</t>
  </si>
  <si>
    <t>Winterpeen, zaden en opkweekmateriaal</t>
  </si>
  <si>
    <t>Witlofwortel, productie</t>
  </si>
  <si>
    <t>Witlofwortel, zaden en opkweekmateriaal</t>
  </si>
  <si>
    <t>Witte kool, productie</t>
  </si>
  <si>
    <t>Witte kool, zaden en opkweekmateriaal</t>
  </si>
  <si>
    <t>Overige niet genoemde bladgewassen, productie</t>
  </si>
  <si>
    <t>Overige niet genoemde bladgewassen, zaden en opkweekmateriaal</t>
  </si>
  <si>
    <t>Overige niet genoemde groenten, productie</t>
  </si>
  <si>
    <t>Overige niet genoemde groenten, zaden en opkweekmateriaal</t>
  </si>
  <si>
    <t>Bloemkool, winter, productie</t>
  </si>
  <si>
    <t>Bloemkool, winter, zaden en opkweekmateriaal</t>
  </si>
  <si>
    <t>Bloemkool, zomer, productie</t>
  </si>
  <si>
    <t>Bloemkool, zomer, zaden en opkweekmateriaal</t>
  </si>
  <si>
    <t>Prei, winter, productie</t>
  </si>
  <si>
    <t>Prei, winter, zaden en opkweekmateriaal</t>
  </si>
  <si>
    <t>Prei, zomer, productie</t>
  </si>
  <si>
    <t>Prei, zomer, zaden en opkweekmateriaal</t>
  </si>
  <si>
    <t>Erwten (droog te oogsten)</t>
  </si>
  <si>
    <t xml:space="preserve">Bonen, veld- (onder andere duiven-, paarden-, wierbonen) </t>
  </si>
  <si>
    <t xml:space="preserve">Triticale </t>
  </si>
  <si>
    <t>Rand, grenzend aan blijvend grasland of een blijvende teelt, hoofdzakelijk bestaand uit een ander gewas dan gras</t>
  </si>
  <si>
    <t>Tagetes erecta (Afrikaantje)</t>
  </si>
  <si>
    <t>Tagetes patula (Afrikaantje)</t>
  </si>
  <si>
    <t>Klaver, Alexandrijnse</t>
  </si>
  <si>
    <t>Beemdlangbloem</t>
  </si>
  <si>
    <t>Bladkool</t>
  </si>
  <si>
    <t>Bladraap</t>
  </si>
  <si>
    <t>Bladrammenas</t>
  </si>
  <si>
    <t>Deder</t>
  </si>
  <si>
    <t>Engels raaigras</t>
  </si>
  <si>
    <t>Ethiopische mosterd</t>
  </si>
  <si>
    <t>Facelia</t>
  </si>
  <si>
    <t>Festulolium</t>
  </si>
  <si>
    <t>Klaver, incarnaat</t>
  </si>
  <si>
    <t>Italiaans raaigras</t>
  </si>
  <si>
    <t>Westerwolds raaigras</t>
  </si>
  <si>
    <t>Niger</t>
  </si>
  <si>
    <t>Klaver, Perzische</t>
  </si>
  <si>
    <t>Sarepta mosterd/Caliente</t>
  </si>
  <si>
    <t>Seradelle</t>
  </si>
  <si>
    <t>Soedangras/Sorghum</t>
  </si>
  <si>
    <t>Spurrie</t>
  </si>
  <si>
    <t>Stoppelknollen</t>
  </si>
  <si>
    <t>Timothee</t>
  </si>
  <si>
    <t>Veldbeemdgras</t>
  </si>
  <si>
    <t>Klaver, witte</t>
  </si>
  <si>
    <t>Rand, grenzend aan bouwland, hoofdzakelijk bestaand uit tijdelijk gras</t>
  </si>
  <si>
    <t>Rietzwenkgras, industriegras</t>
  </si>
  <si>
    <t>Rietzwenkgras, anders dan voor industriegras</t>
  </si>
  <si>
    <t>Roodzwenkgras</t>
  </si>
  <si>
    <t>Teff</t>
  </si>
  <si>
    <t>Spelt</t>
  </si>
  <si>
    <t xml:space="preserve">Overige groenbemesters, vlinderbloemige- </t>
  </si>
  <si>
    <t>Overige groenbemesters, niet-vlinderbloemige-</t>
  </si>
  <si>
    <t>Gele mosterd</t>
  </si>
  <si>
    <t xml:space="preserve">Cichorei </t>
  </si>
  <si>
    <t xml:space="preserve">Zonnebloemen </t>
  </si>
  <si>
    <t>Saffloer</t>
  </si>
  <si>
    <t>Vrouwenmantel</t>
  </si>
  <si>
    <t>Meekrap</t>
  </si>
  <si>
    <t>Wilde rijst</t>
  </si>
  <si>
    <t>Teunisbloem</t>
  </si>
  <si>
    <t>Brandnetel</t>
  </si>
  <si>
    <t>Zwarte mosterd</t>
  </si>
  <si>
    <t>Drachtplanten</t>
  </si>
  <si>
    <t xml:space="preserve">Raapzaad </t>
  </si>
  <si>
    <t xml:space="preserve">Sojabonen </t>
  </si>
  <si>
    <t>Zwaardherik (aaltjesvanggewas)</t>
  </si>
  <si>
    <t>Japanse haver</t>
  </si>
  <si>
    <t>Raketblad (aaltjesvanggewas)</t>
  </si>
  <si>
    <t>Klaver, rode</t>
  </si>
  <si>
    <t>Rolklaver</t>
  </si>
  <si>
    <t>Esparcette</t>
  </si>
  <si>
    <t>Wikke, bonte</t>
  </si>
  <si>
    <t>Wikke, voeder-</t>
  </si>
  <si>
    <t xml:space="preserve">Bonen, tuin- (droog te oogsten) (geen consumptie) </t>
  </si>
  <si>
    <t xml:space="preserve">Bonen, tuin- (groen te oogsten) </t>
  </si>
  <si>
    <t>Hennep, vezel-</t>
  </si>
  <si>
    <t>Dahlia, overige bloemkwekerijgewassen</t>
  </si>
  <si>
    <t>Dahlia, droogbloemen</t>
  </si>
  <si>
    <t>Gladiool, overige bloemkwekerijgewassen</t>
  </si>
  <si>
    <t>Gladiool, droogbloemen</t>
  </si>
  <si>
    <t>Hyacint, overige bloemkwekerijgewassen</t>
  </si>
  <si>
    <t>Hyacint, droogbloemen</t>
  </si>
  <si>
    <t>Iris, overige bloemkwekerijgewassen</t>
  </si>
  <si>
    <t>Iris, droogbloemen</t>
  </si>
  <si>
    <t>Krokus, overige bloemkwekerijgewassen</t>
  </si>
  <si>
    <t>Krokus, droogbloemen</t>
  </si>
  <si>
    <t>Lelie, overige bloemkwekerijgewassen</t>
  </si>
  <si>
    <t>Lelie, droogbloemen</t>
  </si>
  <si>
    <t>Narcis, overige bloemkwekerijgewassen</t>
  </si>
  <si>
    <t>Narcis, droogbloemen</t>
  </si>
  <si>
    <t>Tulp, overige bloemkwekerijgewassen</t>
  </si>
  <si>
    <t>Tulp, droogbloemen</t>
  </si>
  <si>
    <t>Zantedeschia, overige bloemkwekerijgewassen</t>
  </si>
  <si>
    <t>Zantedeschia, droogbloemen</t>
  </si>
  <si>
    <t>Overige bloemen, overige bloemkwekerijgewassen</t>
  </si>
  <si>
    <t>Overige bloemen, droogbloemen</t>
  </si>
  <si>
    <t>Amaryllis, overige bloemkwekerijgewassen</t>
  </si>
  <si>
    <t>Amaryllis, droogbloemen</t>
  </si>
  <si>
    <t>Dahlia, bloembollen en - knollen</t>
  </si>
  <si>
    <t>Gladiool, bloembollen en - knollen</t>
  </si>
  <si>
    <t>Hyacint, bloembollen en - knollen</t>
  </si>
  <si>
    <t>GEWASGROEP.TIJDELIJK_GRAS</t>
  </si>
  <si>
    <t>GEWASCODE</t>
  </si>
  <si>
    <t>waarde €/ ha</t>
  </si>
  <si>
    <t>Totaal punten</t>
  </si>
  <si>
    <t>Klimaat (D)</t>
  </si>
  <si>
    <t>Bodem en Lucht (E)</t>
  </si>
  <si>
    <t>Water (E)</t>
  </si>
  <si>
    <t>Landschap (F)</t>
  </si>
  <si>
    <t>Biodiversiteit (F)</t>
  </si>
  <si>
    <t>Actie in het veld</t>
  </si>
  <si>
    <t>perceel</t>
  </si>
  <si>
    <t>AANVRAAG_NR</t>
  </si>
  <si>
    <t>PERCEEL_VOLG_NR</t>
  </si>
  <si>
    <t>VOLGNR_AFGESPLITST_VAN</t>
  </si>
  <si>
    <t>NAAM_PERCEEL</t>
  </si>
  <si>
    <t>AANGEVRAAGDE_GEWASCODE</t>
  </si>
  <si>
    <t>GECONSTATEERDE_GEWASCODE</t>
  </si>
  <si>
    <t>INITIEEL_AANGEVRAAGDE_OPP</t>
  </si>
  <si>
    <t>AANGEVRAAGDE_OPP</t>
  </si>
  <si>
    <t>GECONSTATEERDE_OPP</t>
  </si>
  <si>
    <t>REDEN_GECONSTATEERDE_AFWIJKING</t>
  </si>
  <si>
    <t>DATUM_OPGAVE</t>
  </si>
  <si>
    <t>IND_BB_AANGEVR</t>
  </si>
  <si>
    <t>IND_GEANNULEERD</t>
  </si>
  <si>
    <t>IND_INGETROKKEN</t>
  </si>
  <si>
    <t>BESTANDSNAAM</t>
  </si>
  <si>
    <t>BEGIN_DATUM</t>
  </si>
  <si>
    <t>EINDE_DATUM</t>
  </si>
  <si>
    <t>BW_VERZEKERAAR_AANGEVR</t>
  </si>
  <si>
    <t>BW_VERZEKERAAR_GECONST</t>
  </si>
  <si>
    <t>BIO_PRODUCTIEWIJZE_AANGEVR</t>
  </si>
  <si>
    <t>BIO_PRODUCTIEWIJZE_GECONST</t>
  </si>
  <si>
    <t>VOLGTEELT_EA_GEWASCODE_AANGEVR</t>
  </si>
  <si>
    <t>VOLGTEELT_EA_GEWASCODE_GECONST</t>
  </si>
  <si>
    <t>VOLGTEELT_EA_OPP_AANGEVR</t>
  </si>
  <si>
    <t>VOLGTEELT_EA_OPP_GECONST</t>
  </si>
  <si>
    <t>VOLGTEELT_EA_CATEGORIE_AANGEVR</t>
  </si>
  <si>
    <t>VOLGTEELT_EA_CATEGORIE_GECONST</t>
  </si>
  <si>
    <t>REDEN_GECONST_AFWIJKING_EA</t>
  </si>
  <si>
    <t>STATUS_AFHANDELING</t>
  </si>
  <si>
    <t>IND_BB_GECONST</t>
  </si>
  <si>
    <t>IND_EA_GECONST</t>
  </si>
  <si>
    <t>IND_FYSIEK_GECONTROLEERD</t>
  </si>
  <si>
    <t>IND_BEZWAAR_BEROEP</t>
  </si>
  <si>
    <t>IND_HERBEOORDELING_BEPAALD</t>
  </si>
  <si>
    <t>FUNCTIONEEL_ID</t>
  </si>
  <si>
    <t>IND_EA_AANGEVR</t>
  </si>
  <si>
    <t>IND_ALG_BELANG_GECONST</t>
  </si>
  <si>
    <t>IND_ALG_BELANG_AANGEVR</t>
  </si>
  <si>
    <t>SECTOR_ID_GECONST</t>
  </si>
  <si>
    <t>SECTOR_ID_AANGEVR</t>
  </si>
  <si>
    <t>SECTOR_VERSIE_GECONST</t>
  </si>
  <si>
    <t>SECTOR_VERSIE_AANGEVR</t>
  </si>
  <si>
    <t>N</t>
  </si>
  <si>
    <t>AGRONL27378529RVO31.0000005088328</t>
  </si>
  <si>
    <t>002</t>
  </si>
  <si>
    <t>01</t>
  </si>
  <si>
    <t>02</t>
  </si>
  <si>
    <t>select *
from cb_bbr_perceel p
where p.aanvraag_nr = 8900038
  and p.einde_datum is null
order by p.aanvraag_nr asc, p.perceel_volg_nr asc</t>
  </si>
  <si>
    <t>SQL:</t>
  </si>
  <si>
    <t>regio_aangevraagd</t>
  </si>
  <si>
    <t>regio_geconstateerd</t>
  </si>
  <si>
    <t>zoekcriterium:</t>
  </si>
  <si>
    <t>CODE</t>
  </si>
  <si>
    <t>DATA_TYPE</t>
  </si>
  <si>
    <t>UR</t>
  </si>
  <si>
    <t>BR</t>
  </si>
  <si>
    <t>testwaarde_10</t>
  </si>
  <si>
    <t>testwaarde_11</t>
  </si>
  <si>
    <t>testwaarde_12</t>
  </si>
  <si>
    <t>testwaarde_13</t>
  </si>
  <si>
    <t>testwaarde_14</t>
  </si>
  <si>
    <t>NUMMER</t>
  </si>
  <si>
    <t>subsidiejaar</t>
  </si>
  <si>
    <t>lijst</t>
  </si>
  <si>
    <t>waarde</t>
  </si>
  <si>
    <t>omschrijving</t>
  </si>
  <si>
    <t>LOV Vereiste punten per regio per onderdeel (schijf van vijf)</t>
  </si>
  <si>
    <t>LOV Vereiste waarde per regio per medaille</t>
  </si>
  <si>
    <t>overlap_anlb_aangevraagd</t>
  </si>
  <si>
    <t>overlap_anlb_geconstateerd</t>
  </si>
  <si>
    <t>nummer</t>
  </si>
  <si>
    <t>Pioenroos, overige bloemkwekerijgewassen</t>
  </si>
  <si>
    <t>Pioenroos, droogbloemen</t>
  </si>
  <si>
    <t>Cranberry</t>
  </si>
  <si>
    <t>Bos- en haagplanten, open grond,</t>
  </si>
  <si>
    <t>Buxus, open grond,</t>
  </si>
  <si>
    <t>Ericaceae (Zoals erica, calluna, rododendron, azalea), open grond,</t>
  </si>
  <si>
    <t>Laanbomen/parkbomen, onderstammen, open grond,</t>
  </si>
  <si>
    <t>Laanbomen/parkbomen, opzetters, open grond,</t>
  </si>
  <si>
    <t>Laanbomen/parkbomen, spillen, open grond,</t>
  </si>
  <si>
    <t>Rozenstruiken (incl, zaailingen en onderstammen), open grond,</t>
  </si>
  <si>
    <t>Sierconiferen, open grond,</t>
  </si>
  <si>
    <t>Sierheesters en klimplanten, open grond,</t>
  </si>
  <si>
    <t>Trek- en besheesters, open grond,</t>
  </si>
  <si>
    <t>Vruchtbomen, moerbomen, open grond,</t>
  </si>
  <si>
    <t>Vruchtbomen, onderstammen, open grond,</t>
  </si>
  <si>
    <t>Vruchtbomen, overig, open grond,</t>
  </si>
  <si>
    <t>Vaste planten, open grond,</t>
  </si>
  <si>
    <t>Peren. Aangeplant lopende seizoen.</t>
  </si>
  <si>
    <t>Peren. Aangeplant voorafgaande aan lopende seizoen.</t>
  </si>
  <si>
    <t>Wijndruiven</t>
  </si>
  <si>
    <t>Overige pit- en steenvruchten (zoals perziken, tafeldruiven)</t>
  </si>
  <si>
    <t>Bessen, blauwe</t>
  </si>
  <si>
    <t>Pruimen</t>
  </si>
  <si>
    <t>Kersen, zuur (opbrengst bestemd voor verwerkende industrie)</t>
  </si>
  <si>
    <t>Bessen, zwarte (opbrengst verwerkt voor verwerkende industrie)</t>
  </si>
  <si>
    <t>Overig kleinfruit (zoals kruisbessen, kiwi's)</t>
  </si>
  <si>
    <t>Voedselbos</t>
  </si>
  <si>
    <t>Bessen, rode</t>
  </si>
  <si>
    <t>Frambozen</t>
  </si>
  <si>
    <t>Bramen</t>
  </si>
  <si>
    <t>Kersen, zoet</t>
  </si>
  <si>
    <t>Windhaag , in een perceel fruitteelt</t>
  </si>
  <si>
    <t>Hoogstamboomgaard</t>
  </si>
  <si>
    <t>Asperges, oppervlakte die productie oplevert</t>
  </si>
  <si>
    <t>Asperges, oppervlakte die nog geen productie oplevert</t>
  </si>
  <si>
    <t>Rabarber, productie</t>
  </si>
  <si>
    <t>Schorseneren, productie</t>
  </si>
  <si>
    <t>Hop</t>
  </si>
  <si>
    <t xml:space="preserve">Miscanthus (olifantsgras) </t>
  </si>
  <si>
    <t>Zonnekroon</t>
  </si>
  <si>
    <t>Woudbomen met korte omlooptijd (excl. Wilgenhakhout)</t>
  </si>
  <si>
    <t>Wilgenhakhout</t>
  </si>
  <si>
    <t>Kerstbomen</t>
  </si>
  <si>
    <t>oppervlakte_subsidiabel</t>
  </si>
  <si>
    <t>testwaarde</t>
  </si>
  <si>
    <t>GROEP</t>
  </si>
  <si>
    <t>NAAM</t>
  </si>
  <si>
    <t>WAARDE_TEKST</t>
  </si>
  <si>
    <t>WAARDE_NUMMER</t>
  </si>
  <si>
    <t>WAARDE_DATUM</t>
  </si>
  <si>
    <t>WAARDE_BOOLEAN</t>
  </si>
  <si>
    <t>ER_LOV</t>
  </si>
  <si>
    <t>TOELICHTING</t>
  </si>
  <si>
    <t>NORM</t>
  </si>
  <si>
    <t>testwaarde_01</t>
  </si>
  <si>
    <t>testwaarde_02</t>
  </si>
  <si>
    <t>testwaarde_03</t>
  </si>
  <si>
    <t>testwaarde_04</t>
  </si>
  <si>
    <t>testwaarde_05</t>
  </si>
  <si>
    <t>testwaarde_06</t>
  </si>
  <si>
    <t>testwaarde_07</t>
  </si>
  <si>
    <t>testwaarde_08</t>
  </si>
  <si>
    <t>testwaarde_09</t>
  </si>
  <si>
    <t>vereiste_waarde_brons</t>
  </si>
  <si>
    <t>vereiste_waarde_goud</t>
  </si>
  <si>
    <t>03</t>
  </si>
  <si>
    <t>04</t>
  </si>
  <si>
    <t>05</t>
  </si>
  <si>
    <t>06</t>
  </si>
  <si>
    <t>07</t>
  </si>
  <si>
    <t>08</t>
  </si>
  <si>
    <t>09</t>
  </si>
  <si>
    <t>10</t>
  </si>
  <si>
    <t>11</t>
  </si>
  <si>
    <t>12</t>
  </si>
  <si>
    <t>13</t>
  </si>
  <si>
    <t>14</t>
  </si>
  <si>
    <t>keuze maatregel</t>
  </si>
  <si>
    <t>Nummer</t>
  </si>
  <si>
    <t>gerealiseerde_waarde_bedrijf</t>
  </si>
  <si>
    <t>gerealiseerde_punten_totaal_bedrijf</t>
  </si>
  <si>
    <t>gerealiseerde_punten_klimaat_bedrijf</t>
  </si>
  <si>
    <t>gerealiseerde_punten_bodemlucht_bedrijf</t>
  </si>
  <si>
    <t>gerealiseerde_punten_water_bedrijf</t>
  </si>
  <si>
    <t>gerealiseerde_punten_landschap_bedrijf</t>
  </si>
  <si>
    <t>gerealiseerde_punten_biodiversiteit_bedrijf</t>
  </si>
  <si>
    <t>oppervlakte_totaal_overige_deelnemers_collectief</t>
  </si>
  <si>
    <t>toegekende_punten_totaal_bedrijf</t>
  </si>
  <si>
    <t>toegekende_punten_klimaat_bedrijf</t>
  </si>
  <si>
    <t>toegekende_punten_bodemlucht_bedrijf</t>
  </si>
  <si>
    <t>toegekende_punten_water_bedrijf</t>
  </si>
  <si>
    <t>toegekende_punten_landschap_bedrijf</t>
  </si>
  <si>
    <t>toegekende_punten_biodiversiteit_bedrijf</t>
  </si>
  <si>
    <t>toegekende_waarde_bedrijf</t>
  </si>
  <si>
    <t>gerealiseerde_waarde_overige_deelnemers_collectief</t>
  </si>
  <si>
    <t>gerealiseerde_punten_totaal_overige_deelnemers_collectief</t>
  </si>
  <si>
    <t>gerealiseerde_punten_klimaat_overige_deelnemers_collectief</t>
  </si>
  <si>
    <t>gerealiseerde_punten_bodemlucht_overige_deelnemers_collectief</t>
  </si>
  <si>
    <t>gerealiseerde_punten_water_overige_deelnemers_collectief</t>
  </si>
  <si>
    <t>gerealiseerde_punten_landschap_overige_deelnemers_collectief</t>
  </si>
  <si>
    <t>gerealiseerde_punten_biodiversiteit_overige_deelnemers_collectief</t>
  </si>
  <si>
    <t>Regio</t>
  </si>
  <si>
    <t>ECO-VeReiST</t>
  </si>
  <si>
    <t>Opp. (ha)</t>
  </si>
  <si>
    <t>Vergoeding perceel</t>
  </si>
  <si>
    <t>Landschap</t>
  </si>
  <si>
    <t>Klimaat</t>
  </si>
  <si>
    <t>Biodiversiteit</t>
  </si>
  <si>
    <t>Water</t>
  </si>
  <si>
    <t>€</t>
  </si>
  <si>
    <t>subsdiabele_oppervlakte_per_regio</t>
  </si>
  <si>
    <t>relevante_subsidiabele_oppervlakte_per_regio</t>
  </si>
  <si>
    <t>waarde_brons_per_regio</t>
  </si>
  <si>
    <t>regio_01</t>
  </si>
  <si>
    <t>regio_02</t>
  </si>
  <si>
    <t>regio_03</t>
  </si>
  <si>
    <t>regio_04</t>
  </si>
  <si>
    <t>regio_05</t>
  </si>
  <si>
    <t>regio_06</t>
  </si>
  <si>
    <t>regio_07</t>
  </si>
  <si>
    <t>regio_08</t>
  </si>
  <si>
    <t>regio_09</t>
  </si>
  <si>
    <t>regio_10</t>
  </si>
  <si>
    <t>regio_11</t>
  </si>
  <si>
    <t>regio_12</t>
  </si>
  <si>
    <t>regio_13</t>
  </si>
  <si>
    <t>regio_14</t>
  </si>
  <si>
    <t>regio_1</t>
  </si>
  <si>
    <t>regio_2</t>
  </si>
  <si>
    <t>regio_3</t>
  </si>
  <si>
    <t>regio_4</t>
  </si>
  <si>
    <t>regio_5</t>
  </si>
  <si>
    <t>regio_6</t>
  </si>
  <si>
    <t>regio_7</t>
  </si>
  <si>
    <t>regio_8</t>
  </si>
  <si>
    <t>regio_9</t>
  </si>
  <si>
    <t>vereiste_waarde_zilver</t>
  </si>
  <si>
    <t>vereiste_punten_bedrijf_totaal</t>
  </si>
  <si>
    <t>vereiste_punten_bedrijf_klimaat</t>
  </si>
  <si>
    <t>vereiste_punten_bedrijf_bodem_en_lucht</t>
  </si>
  <si>
    <t>vereiste_punten_bedrijf_water</t>
  </si>
  <si>
    <t>vereiste_punten_bedrijf_landschap</t>
  </si>
  <si>
    <t>vereiste_punten_bedrijf_biodiversiteit</t>
  </si>
  <si>
    <t>vereiste_waarde_brons_per_regio</t>
  </si>
  <si>
    <t>vereiste_waarde_zilver_per_regio</t>
  </si>
  <si>
    <t>vereiste_waarde_goud_per_regio</t>
  </si>
  <si>
    <t>vereiste_punten_bedrijf_totaal_per_regio</t>
  </si>
  <si>
    <t>vereiste_punten_bedrijf_klimaat_per_regio</t>
  </si>
  <si>
    <t>vereiste_punten_bedrijf_bodem_en_lucht_per_regio</t>
  </si>
  <si>
    <t>vereiste_punten_bedrijf_water_per_regio</t>
  </si>
  <si>
    <t>vereiste_punten_bedrijf_landschap_per_regio</t>
  </si>
  <si>
    <t>vereiste_punten_bedrijf_biodiversiteit_per_regio</t>
  </si>
  <si>
    <t>BOOLEAN</t>
  </si>
  <si>
    <t>ind_onderdeclaratie</t>
  </si>
  <si>
    <t>Ind_onderdeclaratie =
	ALS ( PCL.initieel_aangevraagde_opp = LEEG
	EN PCL.aangevraagde_opp = LEEG
	EN (	PCL.volgnr_afgesplitst_van = LEEG
		OF PCL.volgnr_afgesplitst_van = PCL.perceel_volgnr) )
OF  ( PCL.reden_geconstateerde_afwijking bevat 
REDEN_GECONST_AFW_NOP  OF 
REDEN_GECONST_AFW_GIG5 )
	DAN ‘J’
	ANDERS ‘N’</t>
  </si>
  <si>
    <t>ind_ingetrokken</t>
  </si>
  <si>
    <t>Ind_ingetrokken =
	ALS PBG.ind_ingetrokken_hm &lt;&gt; LEEG
	DAN PBG.ind_ingetrokken_hm
	ANDERS
		ALS PCL.ind_ingetrokken &lt;&gt; LEEG
		DAN PCL.ind_ingetrokken
		ANDERS ‘N’
		EINDE ALS
	EINDE ALS</t>
  </si>
  <si>
    <t>N.MINIMUM_PERCENTAGE_NIET_PRODUCTIEF</t>
  </si>
  <si>
    <t>fractie</t>
  </si>
  <si>
    <t xml:space="preserve">Erwten, groene/gele, groen te oogsten </t>
  </si>
  <si>
    <t xml:space="preserve">Lijnzaad niet van vezelvlas (olievlas) </t>
  </si>
  <si>
    <t>Lupinen, niet bittere-</t>
  </si>
  <si>
    <t>Rand, grenzend aan bouwland, hoofdzakelijk bestaand uit een ander gewas dan gras. (EA: beheerd)</t>
  </si>
  <si>
    <t>Rand, grenzend aan bouwland, hoofdzakelijk bestaand uit een ander gewas dan gras. (EA: onbeheerd)</t>
  </si>
  <si>
    <t>Rand, liggend op bouwland en direct grenzend aan bos. Geen landbouwproductie.</t>
  </si>
  <si>
    <t>Vezelvlas</t>
  </si>
  <si>
    <t>LOV MAATREGELEN_NIET_PRODUCTIEF</t>
  </si>
  <si>
    <t>LOV WEEGFACTOR_NIET_PRODUCTIEF</t>
  </si>
  <si>
    <t>Gewascode</t>
  </si>
  <si>
    <t>Bomenrij (anders dan knotboom)</t>
  </si>
  <si>
    <t>Boomgroepen in het veld</t>
  </si>
  <si>
    <t>Bosje</t>
  </si>
  <si>
    <t xml:space="preserve">Bosssingel </t>
  </si>
  <si>
    <t>Bufferstrook, rand (inclusief eventuele oevervegetatie)</t>
  </si>
  <si>
    <t>Elzensingel</t>
  </si>
  <si>
    <t>Geisoleerde boom (anders dan knotboom)</t>
  </si>
  <si>
    <t>Griendje</t>
  </si>
  <si>
    <t>Houtwal en houtsingel</t>
  </si>
  <si>
    <t>Knip- of scheerheg</t>
  </si>
  <si>
    <t>Knotboom, bomen in rij</t>
  </si>
  <si>
    <t>Knotboom, geisloleerde boom</t>
  </si>
  <si>
    <t>Natuurvriendelijke oever</t>
  </si>
  <si>
    <t>Poel en klein historisch water</t>
  </si>
  <si>
    <t>Struweelhaag</t>
  </si>
  <si>
    <t>Struweelrand</t>
  </si>
  <si>
    <t>LOV ratio punten per regio per onderdeel</t>
  </si>
  <si>
    <t>Categorie</t>
  </si>
  <si>
    <t>Gewas</t>
  </si>
  <si>
    <t>Bodemgewas</t>
  </si>
  <si>
    <t>Bouwland</t>
  </si>
  <si>
    <t>Grasland</t>
  </si>
  <si>
    <t>Veemaatregel</t>
  </si>
  <si>
    <t>NietProductief</t>
  </si>
  <si>
    <t>BIO</t>
  </si>
  <si>
    <t>Percelen ophalen in ha's, numerieke waarden van gewascode omzetten naar getallen!</t>
  </si>
  <si>
    <t>ECO-gerealiseerd</t>
  </si>
  <si>
    <t>Minimum-percentage dat behaald moet worden voordat de oppervlakte bij keuze 1 'Rustgewassen' mee doet voor punten en/of waarde. Invoeren als fractie.</t>
  </si>
  <si>
    <t>norm verplichte oppervlakte niet-productief. Invoeren als fractie.</t>
  </si>
  <si>
    <t>te_betalen_bedrag</t>
  </si>
  <si>
    <t>waarde_zilver_per_regio</t>
  </si>
  <si>
    <t>waarde_goud_per_regio</t>
  </si>
  <si>
    <t>bruto_bedrag_per_regio</t>
  </si>
  <si>
    <t>bruto_bedrag_bedrijf</t>
  </si>
  <si>
    <t>te_vorderen_bedrag</t>
  </si>
  <si>
    <t>reeds_betaald_bedrag</t>
  </si>
  <si>
    <t>TEKST</t>
  </si>
  <si>
    <t>ECO-BeDraG</t>
  </si>
  <si>
    <t>ECO-BeSluiT</t>
  </si>
  <si>
    <t>actieve_landbouwer</t>
  </si>
  <si>
    <t>punten_gehaald</t>
  </si>
  <si>
    <t>waarde_gehaald</t>
  </si>
  <si>
    <t>punten_totaal_gehaald</t>
  </si>
  <si>
    <t>punten_klimaat_gehaald</t>
  </si>
  <si>
    <t>punten_bodemlucht_gehaald</t>
  </si>
  <si>
    <t>punten_water_gehaald</t>
  </si>
  <si>
    <t>punten_landschap_gehaald</t>
  </si>
  <si>
    <t>punten_biodiversiteit_gehaald</t>
  </si>
  <si>
    <t>besluit_aanvraag_eco</t>
  </si>
  <si>
    <t>GRONDSLAG</t>
  </si>
  <si>
    <t>ECB_collectief</t>
  </si>
  <si>
    <t>BDG</t>
  </si>
  <si>
    <t>BST</t>
  </si>
  <si>
    <t>aantal_niet_biologische_percelen_landbouwgrond</t>
  </si>
  <si>
    <t>aantal_biologische_percelen_landbouwgrond</t>
  </si>
  <si>
    <t>bedrijf_volledig_biologisch</t>
  </si>
  <si>
    <t>bedrijf_deels_biologisch</t>
  </si>
  <si>
    <t>aanvrager_ziet_af_van_voorwaarden_biologisch</t>
  </si>
  <si>
    <t>medaille_volledig_biologisch</t>
  </si>
  <si>
    <t>N.MEDAILLE_VOLLEDIG_BIOLOGISCH</t>
  </si>
  <si>
    <t>Medaille die aan een volledig biologisch bedrijf wordt toegekend.</t>
  </si>
  <si>
    <t xml:space="preserve">GrondSlag definities </t>
  </si>
  <si>
    <t>Versiebeheer</t>
  </si>
  <si>
    <t>Versie</t>
  </si>
  <si>
    <t>Datum</t>
  </si>
  <si>
    <t>Omschrijving</t>
  </si>
  <si>
    <t>Jeroen de Jong</t>
  </si>
  <si>
    <t>Bijgewerkt door</t>
  </si>
  <si>
    <t>Waarde</t>
  </si>
  <si>
    <t>GOUD</t>
  </si>
  <si>
    <t>WEEGFACTOR_EA_VOLGTEELT</t>
  </si>
  <si>
    <t>WEEGFACTOR_EA_HOOFDTEELT</t>
  </si>
  <si>
    <t>Sloot, grenzend aan beheerde akkerrand</t>
  </si>
  <si>
    <t>Boekweit</t>
  </si>
  <si>
    <t>Op basis van gewassenlijst GO21</t>
  </si>
  <si>
    <t>Acties in het veld, waarde/punten per actie per regio</t>
  </si>
  <si>
    <t>Lijst mogelijke acties in het veld</t>
  </si>
  <si>
    <t>Blauwmaanzaad</t>
  </si>
  <si>
    <t>Bruine bonen</t>
  </si>
  <si>
    <t>Cichorei</t>
  </si>
  <si>
    <t>Erwten (droog)</t>
  </si>
  <si>
    <t>Erwten geel/groen</t>
  </si>
  <si>
    <t>Haver</t>
  </si>
  <si>
    <t>Kapucijners</t>
  </si>
  <si>
    <t>Karwijzaad</t>
  </si>
  <si>
    <t>Lijnzaad</t>
  </si>
  <si>
    <t>Lupinen</t>
  </si>
  <si>
    <t>Peterselie</t>
  </si>
  <si>
    <t>Peulen</t>
  </si>
  <si>
    <t>Pronkbonen</t>
  </si>
  <si>
    <t>Raapzaad</t>
  </si>
  <si>
    <t>Rogge</t>
  </si>
  <si>
    <t>Sorghum</t>
  </si>
  <si>
    <t>Stamslabonen</t>
  </si>
  <si>
    <t>Suikerbiet</t>
  </si>
  <si>
    <t>Triticale</t>
  </si>
  <si>
    <t>Tuinbonen</t>
  </si>
  <si>
    <t>Voederbiet</t>
  </si>
  <si>
    <t>Winter koolzaad</t>
  </si>
  <si>
    <t>Winter tarwe</t>
  </si>
  <si>
    <t>Wintergerst</t>
  </si>
  <si>
    <t>Zomer koolzaad</t>
  </si>
  <si>
    <t>Zomer tarwe</t>
  </si>
  <si>
    <t>Zomergerst</t>
  </si>
  <si>
    <t>N.GRONDSLAG_BEPALING_WAARDE_EN_PUNTEN</t>
  </si>
  <si>
    <t>Granen, overig</t>
  </si>
  <si>
    <t xml:space="preserve">Karwijzaad </t>
  </si>
  <si>
    <t xml:space="preserve">Koolzaad, winter (ook boterzaad) </t>
  </si>
  <si>
    <t xml:space="preserve">Koolzaad, zomer (ook boterzaad) </t>
  </si>
  <si>
    <t xml:space="preserve">Mais, corncob mix </t>
  </si>
  <si>
    <t>Mais, Energie</t>
  </si>
  <si>
    <t>Mais, korrel-</t>
  </si>
  <si>
    <t>Mais, snij-</t>
  </si>
  <si>
    <t>Mais, suiker-</t>
  </si>
  <si>
    <t>Naakte haver</t>
  </si>
  <si>
    <t>Overige Akkerbouwgewassen</t>
  </si>
  <si>
    <t>Sla, overig, productie</t>
  </si>
  <si>
    <t>Sla, overig, zaden en opkweekmateriaal</t>
  </si>
  <si>
    <t>Sla, radicchio rosso, productie</t>
  </si>
  <si>
    <t>Sla, radicchio rosso, zaden en opkweekmateriaal</t>
  </si>
  <si>
    <t xml:space="preserve">Uien, poot en plant, 1e jaars </t>
  </si>
  <si>
    <t xml:space="preserve">Uien, poot en plant, 2e jaars </t>
  </si>
  <si>
    <t xml:space="preserve">Uien, zilver </t>
  </si>
  <si>
    <t>Zoete aardappelen</t>
  </si>
  <si>
    <t>Notenbomen</t>
  </si>
  <si>
    <t xml:space="preserve">Bos (SBL-regeling) </t>
  </si>
  <si>
    <t xml:space="preserve">Bos zonder herplantplicht </t>
  </si>
  <si>
    <t xml:space="preserve">Bos (set aside regeling) </t>
  </si>
  <si>
    <t xml:space="preserve">Bos, blijvend, met herplantplicht </t>
  </si>
  <si>
    <t>Laan</t>
  </si>
  <si>
    <t>Hakhoutbosje</t>
  </si>
  <si>
    <t>Landschapselement, overig</t>
  </si>
  <si>
    <t>Wandelpad over boerenland</t>
  </si>
  <si>
    <t>Schurvelingen en zandwallen</t>
  </si>
  <si>
    <t>Rietzoom en klein rietperceel</t>
  </si>
  <si>
    <t>x</t>
  </si>
  <si>
    <t>Uniek</t>
  </si>
  <si>
    <t>BIOLOGISCH.toegestane_waarden</t>
  </si>
  <si>
    <t>Sturingsparameter voor bepaling waarde/punten bij perceelmaatregel. GEWAS: voorkeur voor waarde/punten op basis van gewascode, anders op basis van maatregel. MAATREGEL: waarde/punten toekennen op basis van maatregel.</t>
  </si>
  <si>
    <t>In Omschakeling niet op certificaat</t>
  </si>
  <si>
    <t>In Omschakeling op certificaat</t>
  </si>
  <si>
    <t>Volledig biologisch</t>
  </si>
  <si>
    <t>Bodem_Lucht</t>
  </si>
  <si>
    <t>Gewascodes landschapselementen</t>
  </si>
  <si>
    <t>heg/haag???</t>
  </si>
  <si>
    <t>??</t>
  </si>
  <si>
    <t>natuurvriendelijke oever</t>
  </si>
  <si>
    <t>heg/haag</t>
  </si>
  <si>
    <t>akkkerrand</t>
  </si>
  <si>
    <t>knip/scheerheg</t>
  </si>
  <si>
    <t>houtwal</t>
  </si>
  <si>
    <t>wilgenhakhout</t>
  </si>
  <si>
    <t>vervalt</t>
  </si>
  <si>
    <t>bossingel</t>
  </si>
  <si>
    <t>bosje</t>
  </si>
  <si>
    <t>zie 426</t>
  </si>
  <si>
    <t>0.2</t>
  </si>
  <si>
    <t>goud:</t>
  </si>
  <si>
    <t>zilver:</t>
  </si>
  <si>
    <t>brons:</t>
  </si>
  <si>
    <t>Benodigd:</t>
  </si>
  <si>
    <t>Behaald:</t>
  </si>
  <si>
    <t>voorlopige bedrag per ha voor uitbetaling BISS</t>
  </si>
  <si>
    <t>N.GEMIDDELDE_WAARDE_BISS</t>
  </si>
  <si>
    <t>Bedrag per ha dat voor de BISS wordt uitbetaald.</t>
  </si>
  <si>
    <t xml:space="preserve">Bossingel </t>
  </si>
  <si>
    <t>toegekend_bedrag</t>
  </si>
  <si>
    <t>- regio's aangepast naar 3 (01 zand, 02 klei, 03 veen)
- tabblad invoer: benodigde waarde opgedeeld naar brons, zilver en goud.
- tabblad invoer: conditionaliteit anders getoond
- tabblad invoer+norm: bedrag voor BISS meegenomen
- drempel 5% bij eiwithoudende gewassen op 0% gezet (aanpassing norm)
- onderscheid naar berekende medaille en toegekende medaille toegevoegd</t>
  </si>
  <si>
    <t>toegevoegd nav vrijdagmiddagoverleg 25-06-2021</t>
  </si>
  <si>
    <t>Aanpassing van aantal regio's:</t>
  </si>
  <si>
    <t>tabblad invoer, LOV bij regio's aanpassen</t>
  </si>
  <si>
    <t>tabblad GEWAS, waarden en punten bij regio's invullen</t>
  </si>
  <si>
    <t>tabblad MAATREGEL, waarde en punten bij regio's invullen</t>
  </si>
  <si>
    <t>tabblad LOV_ECV, punten en waarden en ratio bij regio's vullen</t>
  </si>
  <si>
    <t>tabblad REGIOS, regios aanpassen.</t>
  </si>
  <si>
    <t>Aanpassing MAATREGELEN:</t>
  </si>
  <si>
    <t>tabblad LOV_PMR, aanpassen maatregelen op hoofdgewas</t>
  </si>
  <si>
    <t>tabblad MAATREGELEN, aanpassen maatregelen</t>
  </si>
  <si>
    <t>tabblad LOV_CDT, aanpassen niet-productieve maatregelen</t>
  </si>
  <si>
    <t>Rustgewas</t>
  </si>
  <si>
    <t>VroegOogstenRooigewas</t>
  </si>
  <si>
    <t>EiwitGewas</t>
  </si>
  <si>
    <t>MeerjarigeTeelt</t>
  </si>
  <si>
    <t>LangjarigGrasland</t>
  </si>
  <si>
    <t>Graslandrand</t>
  </si>
  <si>
    <t>GraslandMetKruiden</t>
  </si>
  <si>
    <t>Strokenteelt</t>
  </si>
  <si>
    <t>Combinatieteelt</t>
  </si>
  <si>
    <t>GrasGroenbedekking</t>
  </si>
  <si>
    <t>NietKerendeGrondbewerking</t>
  </si>
  <si>
    <t>Veebezetting</t>
  </si>
  <si>
    <t>HegHaagStruweel</t>
  </si>
  <si>
    <t>LandschapselementHout</t>
  </si>
  <si>
    <t>EcologischSchonen</t>
  </si>
  <si>
    <t>GroeneBraak</t>
  </si>
  <si>
    <t>BiologischeLandbouw</t>
  </si>
  <si>
    <t>INVOER EN DETAILS</t>
  </si>
  <si>
    <t>GrasKlaver</t>
  </si>
  <si>
    <t>aanvrager_komt_in_aanmerking_vergoeding_bedrijf_volledig_biologisch</t>
  </si>
  <si>
    <t>Simulatie Ecoregeling</t>
  </si>
  <si>
    <t>Linzen</t>
  </si>
  <si>
    <t>Sturingsparameter voor GLMC9a (verplicht % niet-productief). J- baseline, N- geen voorwaarde</t>
  </si>
  <si>
    <t>N.BASELINE_GLMC9a</t>
  </si>
  <si>
    <t>GEWASGROEP.TOTAAL</t>
  </si>
  <si>
    <t>Aardbeien op stellingen, productie</t>
  </si>
  <si>
    <t>Aardbeien op stellingen, vermeerdering</t>
  </si>
  <si>
    <t>Aardbeien op stellingen, wachtbed</t>
  </si>
  <si>
    <t>Aardbeien op stellingen, zaden en opkweekmateriaal</t>
  </si>
  <si>
    <t>Azolla</t>
  </si>
  <si>
    <t>Grasland, natuurlijk. Hoofdfunctie natuur.</t>
  </si>
  <si>
    <t>Leibomen</t>
  </si>
  <si>
    <t>Lisdodde</t>
  </si>
  <si>
    <t>Natuurterreinen (incl. heide)</t>
  </si>
  <si>
    <t>Palmen, pot- en containervelden</t>
  </si>
  <si>
    <t>Riet</t>
  </si>
  <si>
    <t>Tijdelijk onbeteelde grond, anders dan voor publieke werken</t>
  </si>
  <si>
    <t>Tijdelijk onbeteelde grond, i.v.m. publieke werken</t>
  </si>
  <si>
    <t>Water, overig</t>
  </si>
  <si>
    <t>zoekhulp1 (tonen gegevens tabblad invoer)</t>
  </si>
  <si>
    <t>zoekhulp2 (unieke vermeldingen perceel_groep)</t>
  </si>
  <si>
    <t>MAATREGEL</t>
  </si>
  <si>
    <t>ha</t>
  </si>
  <si>
    <t>Sturingsparameter voor bepaling oppervlakte waarover niet-productief bepaald moet worden. BOUWLAND: alleen op bouwland, SUBSIDIABEL: alle subsidiabele oppervlakte van het bedrijf</t>
  </si>
  <si>
    <t>N.MINPERC_WAARDE_KEUZE01</t>
  </si>
  <si>
    <t>N.MAXPERC_WAARDE_KEUZE01</t>
  </si>
  <si>
    <t>N.MINPERC_WAARDE_KEUZE03</t>
  </si>
  <si>
    <t>N.MINPERC_PUNTEN_KEUZE01</t>
  </si>
  <si>
    <t>N.MAXPERC_PUNTEN_KEUZE01</t>
  </si>
  <si>
    <t>Minimum-percentage dat behaald moet worden voordat de oppervlakte bij keuze 1 'Rustgewassen' mee doet voor waarde. Invoeren als fractie.</t>
  </si>
  <si>
    <t>Maximum-percentage dat behaald mag worden totdat de oppervlakte bij keuze 1 'Rustgewassen' niet meer mee doet voor waarde. Invoeren als fractie</t>
  </si>
  <si>
    <t>Minimum-percentage dat behaald moet worden voordat de oppervlakte bij keuze 1 'Rustgewassen' mee doet voor punten. Invoeren als fractie.</t>
  </si>
  <si>
    <t>Maximum-percentage dat behaald mag worden totdat de oppervlakte bij keuze 1 'Rustgewassen' niet meer mee doet voor punten. Invoeren als fractie</t>
  </si>
  <si>
    <t>GLMC</t>
  </si>
  <si>
    <t>Globale omschrijving</t>
  </si>
  <si>
    <t>Instandhouding aandeel blijvend grasland</t>
  </si>
  <si>
    <t>Bescherming 'wetlands' (veengebieden)</t>
  </si>
  <si>
    <t>Verbod op verbranden stoppels</t>
  </si>
  <si>
    <t>bufferstroken langs waterlopen</t>
  </si>
  <si>
    <t>bedekt houden bodem in kwetsbare periode (31 mei - 31 augustus)</t>
  </si>
  <si>
    <t>maatregelen om erosie tegen te gaan</t>
  </si>
  <si>
    <t>gewasrotatie (minimaal één keer in de vier jaar een rustgewas)</t>
  </si>
  <si>
    <t>a. niet-productieve gewassen
b. instandhouding landschapselementen
c. verbod om heggen en bomen te snoeien tijdens broedseizoen</t>
  </si>
  <si>
    <t>Ploegverbod voor blijvend grasland in Natura 2000-gebieden</t>
  </si>
  <si>
    <t>N.BEPALING_RELEVANTE_OPPERVLAKTE_NIET_PRODUCTIEF</t>
  </si>
  <si>
    <t>N.BEPALING_GEREALISEERDE_OPPERVLAKTE_NIET_PRODUCTIEF</t>
  </si>
  <si>
    <t>N.OPPERVLAKTE_BOUWLAND_VRIJSTELLING_NIET_PRODUCTIEF</t>
  </si>
  <si>
    <t>SUBSIDIABEL</t>
  </si>
  <si>
    <t>Sturingsparameter voor bepaling oppervlakte waarover niet-productief bepaald moet worden. BOUWLAND: alleen op bouwland, SUBSIDIABEL: alle subsidiabele oppervlakte van het bedrijf, BOUWLAND EXCLUSIEF TIJDELIJK GRASLAND: alleen op bouwland, maar zonder tijdelijk grasland.</t>
  </si>
  <si>
    <t>BOUWLAND EXCLUSIEF TIJDELIJK GRASLAND</t>
  </si>
  <si>
    <t>Algemene gegevens</t>
  </si>
  <si>
    <t>Naam adviseur:</t>
  </si>
  <si>
    <t>Bedrijfsnaam:</t>
  </si>
  <si>
    <t>Hoofdsector:</t>
  </si>
  <si>
    <t>Nevensector:</t>
  </si>
  <si>
    <t>Provincie:</t>
  </si>
  <si>
    <t>toegevoegd nav tussen-tussen-evaluatie praktijktoets</t>
  </si>
  <si>
    <t>Vanggewas, minimaal 6 maanden, minimaal tot 1 maart</t>
  </si>
  <si>
    <t>ind_ea_volgteelt_aangevraagd</t>
  </si>
  <si>
    <t>ind_ea_volgteelt_geconstateerd</t>
  </si>
  <si>
    <t>indicator_niet_productief_hoofdteelt_geconstateerd</t>
  </si>
  <si>
    <t>indicator_niet_productief_volgteelt_geconstateerd</t>
  </si>
  <si>
    <t>Acties in het veld waarbij stapeling op de hoofdteelt van niet-productief (GLMC9a) en Eco-activiteit niet is toegestaan. Als in waarde de activiteit wordt gevuld dan worden percelen met deze activiteit niet meegenomen voor niet-productief.</t>
  </si>
  <si>
    <t>MAATREGELEN_NIET_PRODUCTIEF_HOOFDTEELT</t>
  </si>
  <si>
    <t>MAATREGELEN_NIET_PRODUCTIEF_VOLGTEELT</t>
  </si>
  <si>
    <t>Acties in het veld waarbij stapeling op de volgteelt van niet-productief (GLMC9a) en Eco-activiteit niet is toegestaan. Als in waarde de activiteit wordt gevuld dan worden percelen met deze activiteit niet meegenomen voor niet-productief.</t>
  </si>
  <si>
    <t>GeenWaardeWelPunten</t>
  </si>
  <si>
    <t>WelWaardeWelPunten</t>
  </si>
  <si>
    <t>berekening_waarde_activiteit_hoofdteelt</t>
  </si>
  <si>
    <t>berekening_punten_activiteit_hoofdteelt</t>
  </si>
  <si>
    <t>berekening_waarde_activiteit_volgteelt</t>
  </si>
  <si>
    <t>Stapeling_activiteit_hoofdteelt_geconstateerd</t>
  </si>
  <si>
    <t>Stapeling_activiteit_volgteelt_geconstateerd</t>
  </si>
  <si>
    <t>berekening_waarde_activiteit</t>
  </si>
  <si>
    <t>berekening_punten_activiteit</t>
  </si>
  <si>
    <t>GEWASGROEP.SUBSIDIABELE_LANDBOUWGROND</t>
  </si>
  <si>
    <t>WAARDE</t>
  </si>
  <si>
    <t>H01</t>
  </si>
  <si>
    <t>H02</t>
  </si>
  <si>
    <t>H03</t>
  </si>
  <si>
    <t>H04</t>
  </si>
  <si>
    <t>H05</t>
  </si>
  <si>
    <t>H06</t>
  </si>
  <si>
    <t>H07</t>
  </si>
  <si>
    <t>H08</t>
  </si>
  <si>
    <t>H09</t>
  </si>
  <si>
    <t>H10</t>
  </si>
  <si>
    <t>H11</t>
  </si>
  <si>
    <t>Type (tbv stapeling meerdere activiteiten op één perceel)</t>
  </si>
  <si>
    <t>Grasklaver</t>
  </si>
  <si>
    <t>B01</t>
  </si>
  <si>
    <t>B02</t>
  </si>
  <si>
    <t>T01</t>
  </si>
  <si>
    <t>V01</t>
  </si>
  <si>
    <t>Verlengde weidegang 1500 uur</t>
  </si>
  <si>
    <t>controle punten</t>
  </si>
  <si>
    <t>V02</t>
  </si>
  <si>
    <t>Verlengde weidegang 3000 uur</t>
  </si>
  <si>
    <t>N01</t>
  </si>
  <si>
    <t>Heg, haag, struweel</t>
  </si>
  <si>
    <t>N02</t>
  </si>
  <si>
    <t>Landschapselement hout</t>
  </si>
  <si>
    <t>N03</t>
  </si>
  <si>
    <t>D01</t>
  </si>
  <si>
    <t>Duurzaam bedrijf</t>
  </si>
  <si>
    <t>ECO_PUNTEN_REGIO_01.totaal</t>
  </si>
  <si>
    <t>ECO_PUNTEN_REGIO_01.klimaat</t>
  </si>
  <si>
    <t>ECO_PUNTEN_REGIO_01.bodemlucht</t>
  </si>
  <si>
    <t>ECO_PUNTEN_REGIO_01.water</t>
  </si>
  <si>
    <t>ECO_PUNTEN_REGIO_01.landschap</t>
  </si>
  <si>
    <t>ECO_PUNTEN_REGIO_01.biodiversiteit</t>
  </si>
  <si>
    <t>ECO_PUNTEN_REGIO_02.totaal</t>
  </si>
  <si>
    <t>ECO_PUNTEN_REGIO_02.klimaat</t>
  </si>
  <si>
    <t>ECO_PUNTEN_REGIO_02.bodemlucht</t>
  </si>
  <si>
    <t>ECO_PUNTEN_REGIO_02.water</t>
  </si>
  <si>
    <t>ECO_PUNTEN_REGIO_02.landschap</t>
  </si>
  <si>
    <t>ECO_PUNTEN_REGIO_02.biodiversiteit</t>
  </si>
  <si>
    <t>REGIO_02.brons</t>
  </si>
  <si>
    <t>REGIO_02.zilver</t>
  </si>
  <si>
    <t>REGIO_02.goud</t>
  </si>
  <si>
    <t>ECO_PUNTEN_REGIO_02.ratio_totaal</t>
  </si>
  <si>
    <t>ECO_PUNTEN_REGIO_02.ratio_klimaat</t>
  </si>
  <si>
    <t>ECO_PUNTEN_REGIO_02.ratio_bodemlucht</t>
  </si>
  <si>
    <t>ECO_PUNTEN_REGIO_02.ratio_water</t>
  </si>
  <si>
    <t>ECO_PUNTEN_REGIO_02.ratio_landschap</t>
  </si>
  <si>
    <t>ECO_PUNTEN_REGIO_02.ratio_biodiversiteit</t>
  </si>
  <si>
    <t>REGIO_01.brons</t>
  </si>
  <si>
    <t>ECO_PUNTEN_REGIO_01.ratio_ratio_totaal</t>
  </si>
  <si>
    <t>REGIO_01.zilver</t>
  </si>
  <si>
    <t>ECO_PUNTEN_REGIO_01.ratio_ratio_klimaat</t>
  </si>
  <si>
    <t>REGIO_01.goud</t>
  </si>
  <si>
    <t>ECO_PUNTEN_REGIO_01.ratio_bodemlucht</t>
  </si>
  <si>
    <t>ECO_PUNTEN_REGIO_01.ratio_water</t>
  </si>
  <si>
    <t>ECO_PUNTEN_REGIO_01.ratio_landschap</t>
  </si>
  <si>
    <t>ECO_PUNTEN_REGIO_01.ratio_biodiversiteit</t>
  </si>
  <si>
    <t>REGIO_03.brons</t>
  </si>
  <si>
    <t>REGIO_03.zilver</t>
  </si>
  <si>
    <t>REGIO_03.goud</t>
  </si>
  <si>
    <t>ECO_PUNTEN_REGIO_03.totaal</t>
  </si>
  <si>
    <t>ECO_PUNTEN_REGIO_03.ratio_totaal</t>
  </si>
  <si>
    <t>ECO_PUNTEN_REGIO_03.klimaat</t>
  </si>
  <si>
    <t>ECO_PUNTEN_REGIO_03.ratio_klimaat</t>
  </si>
  <si>
    <t>ECO_PUNTEN_REGIO_03.bodemlucht</t>
  </si>
  <si>
    <t>ECO_PUNTEN_REGIO_03.ratio_bodemlucht</t>
  </si>
  <si>
    <t>ECO_PUNTEN_REGIO_03.water</t>
  </si>
  <si>
    <t>ECO_PUNTEN_REGIO_03.ratio_water</t>
  </si>
  <si>
    <t>ECO_PUNTEN_REGIO_03.landschap</t>
  </si>
  <si>
    <t>ECO_PUNTEN_REGIO_03.ratio_landschap</t>
  </si>
  <si>
    <t>ECO_PUNTEN_REGIO_03.biodiversiteit</t>
  </si>
  <si>
    <t>ECO_PUNTEN_REGIO_03.ratio_biodiversiteit</t>
  </si>
  <si>
    <t>REGIO_04.brons</t>
  </si>
  <si>
    <t>REGIO_04.zilver</t>
  </si>
  <si>
    <t>REGIO_04.goud</t>
  </si>
  <si>
    <t>ECO_PUNTEN_REGIO_04.totaal</t>
  </si>
  <si>
    <t>ECO_PUNTEN_REGIO_04.ratio_totaal</t>
  </si>
  <si>
    <t>ECO_PUNTEN_REGIO_04.klimaat</t>
  </si>
  <si>
    <t>ECO_PUNTEN_REGIO_04.ratio_klimaat</t>
  </si>
  <si>
    <t>ECO_PUNTEN_REGIO_04.bodemlucht</t>
  </si>
  <si>
    <t>ECO_PUNTEN_REGIO_04.ratio_bodemlucht</t>
  </si>
  <si>
    <t>ECO_PUNTEN_REGIO_04.water</t>
  </si>
  <si>
    <t>ECO_PUNTEN_REGIO_04.ratio_water</t>
  </si>
  <si>
    <t>ECO_PUNTEN_REGIO_04.landschap</t>
  </si>
  <si>
    <t>ECO_PUNTEN_REGIO_04.ratio_landschap</t>
  </si>
  <si>
    <t>ECO_PUNTEN_REGIO_04.biodiversiteit</t>
  </si>
  <si>
    <t>ECO_PUNTEN_REGIO_04.ratio_biodiversiteit</t>
  </si>
  <si>
    <t>REGIO_05.brons</t>
  </si>
  <si>
    <t>REGIO_05.zilver</t>
  </si>
  <si>
    <t>REGIO_05.goud</t>
  </si>
  <si>
    <t>ECO_PUNTEN_REGIO_05.totaal</t>
  </si>
  <si>
    <t>ECO_PUNTEN_REGIO_05.ratio_totaal</t>
  </si>
  <si>
    <t>ECO_PUNTEN_REGIO_05.klimaat</t>
  </si>
  <si>
    <t>ECO_PUNTEN_REGIO_05.ratio_klimaat</t>
  </si>
  <si>
    <t>ECO_PUNTEN_REGIO_05.bodemlucht</t>
  </si>
  <si>
    <t>ECO_PUNTEN_REGIO_05.ratio_bodemlucht</t>
  </si>
  <si>
    <t>ECO_PUNTEN_REGIO_05.water</t>
  </si>
  <si>
    <t>ECO_PUNTEN_REGIO_05.ratio_water</t>
  </si>
  <si>
    <t>ECO_PUNTEN_REGIO_05.landschap</t>
  </si>
  <si>
    <t>ECO_PUNTEN_REGIO_05.ratio_landschap</t>
  </si>
  <si>
    <t>ECO_PUNTEN_REGIO_05.biodiversiteit</t>
  </si>
  <si>
    <t>ECO_PUNTEN_REGIO_05.ratio_biodiversiteit</t>
  </si>
  <si>
    <t>REGIO_06.brons</t>
  </si>
  <si>
    <t>REGIO_06.zilver</t>
  </si>
  <si>
    <t>REGIO_06.goud</t>
  </si>
  <si>
    <t>ECO_PUNTEN_REGIO_06.totaal</t>
  </si>
  <si>
    <t>ECO_PUNTEN_REGIO_06.ratio_totaal</t>
  </si>
  <si>
    <t>ECO_PUNTEN_REGIO_06.klimaat</t>
  </si>
  <si>
    <t>ECO_PUNTEN_REGIO_06.ratio_klimaat</t>
  </si>
  <si>
    <t>ECO_PUNTEN_REGIO_06.bodemlucht</t>
  </si>
  <si>
    <t>ECO_PUNTEN_REGIO_06.ratio_bodemlucht</t>
  </si>
  <si>
    <t>ECO_PUNTEN_REGIO_06.water</t>
  </si>
  <si>
    <t>ECO_PUNTEN_REGIO_06.ratio_water</t>
  </si>
  <si>
    <t>ECO_PUNTEN_REGIO_06.landschap</t>
  </si>
  <si>
    <t>ECO_PUNTEN_REGIO_06.ratio_landschap</t>
  </si>
  <si>
    <t>ECO_PUNTEN_REGIO_06.biodiversiteit</t>
  </si>
  <si>
    <t>ECO_PUNTEN_REGIO_06.ratio_biodiversiteit</t>
  </si>
  <si>
    <t>REGIO_07.brons</t>
  </si>
  <si>
    <t>REGIO_07.zilver</t>
  </si>
  <si>
    <t>REGIO_07.goud</t>
  </si>
  <si>
    <t>ECO_PUNTEN_REGIO_07.totaal</t>
  </si>
  <si>
    <t>ECO_PUNTEN_REGIO_07.ratio_totaal</t>
  </si>
  <si>
    <t>ECO_PUNTEN_REGIO_07.klimaat</t>
  </si>
  <si>
    <t>ECO_PUNTEN_REGIO_07.ratio_klimaat</t>
  </si>
  <si>
    <t>ECO_PUNTEN_REGIO_07.bodemlucht</t>
  </si>
  <si>
    <t>ECO_PUNTEN_REGIO_07.ratio_bodemlucht</t>
  </si>
  <si>
    <t>ECO_PUNTEN_REGIO_07.water</t>
  </si>
  <si>
    <t>ECO_PUNTEN_REGIO_07.ratio_water</t>
  </si>
  <si>
    <t>ECO_PUNTEN_REGIO_07.landschap</t>
  </si>
  <si>
    <t>ECO_PUNTEN_REGIO_07.ratio_landschap</t>
  </si>
  <si>
    <t>ECO_PUNTEN_REGIO_07.biodiversiteit</t>
  </si>
  <si>
    <t>ECO_PUNTEN_REGIO_07.ratio_biodiversiteit</t>
  </si>
  <si>
    <t>REGIO_08.brons</t>
  </si>
  <si>
    <t>REGIO_08.zilver</t>
  </si>
  <si>
    <t>REGIO_08.goud</t>
  </si>
  <si>
    <t>ECO_PUNTEN_REGIO_08.totaal</t>
  </si>
  <si>
    <t>ECO_PUNTEN_REGIO_08.ratio_totaal</t>
  </si>
  <si>
    <t>ECO_PUNTEN_REGIO_08.klimaat</t>
  </si>
  <si>
    <t>ECO_PUNTEN_REGIO_08.ratio_klimaat</t>
  </si>
  <si>
    <t>ECO_PUNTEN_REGIO_08.bodemlucht</t>
  </si>
  <si>
    <t>ECO_PUNTEN_REGIO_08.ratio_bodemlucht</t>
  </si>
  <si>
    <t>ECO_PUNTEN_REGIO_08.water</t>
  </si>
  <si>
    <t>ECO_PUNTEN_REGIO_08.ratio_water</t>
  </si>
  <si>
    <t>ECO_PUNTEN_REGIO_08.landschap</t>
  </si>
  <si>
    <t>ECO_PUNTEN_REGIO_08.ratio_landschap</t>
  </si>
  <si>
    <t>ECO_PUNTEN_REGIO_08.biodiversiteit</t>
  </si>
  <si>
    <t>ECO_PUNTEN_REGIO_08.ratio_biodiversiteit</t>
  </si>
  <si>
    <t>REGIO_09.brons</t>
  </si>
  <si>
    <t>REGIO_09.zilver</t>
  </si>
  <si>
    <t>REGIO_09.goud</t>
  </si>
  <si>
    <t>ECO_PUNTEN_REGIO_09.totaal</t>
  </si>
  <si>
    <t>ECO_PUNTEN_REGIO_09.ratio_totaal</t>
  </si>
  <si>
    <t>ECO_PUNTEN_REGIO_09.klimaat</t>
  </si>
  <si>
    <t>ECO_PUNTEN_REGIO_09.ratio_klimaat</t>
  </si>
  <si>
    <t>ECO_PUNTEN_REGIO_09.bodemlucht</t>
  </si>
  <si>
    <t>ECO_PUNTEN_REGIO_09.ratio_bodemlucht</t>
  </si>
  <si>
    <t>ECO_PUNTEN_REGIO_09.water</t>
  </si>
  <si>
    <t>ECO_PUNTEN_REGIO_09.ratio_water</t>
  </si>
  <si>
    <t>ECO_PUNTEN_REGIO_09.landschap</t>
  </si>
  <si>
    <t>ECO_PUNTEN_REGIO_09.ratio_landschap</t>
  </si>
  <si>
    <t>ECO_PUNTEN_REGIO_09.biodiversiteit</t>
  </si>
  <si>
    <t>ECO_PUNTEN_REGIO_09.ratio_biodiversiteit</t>
  </si>
  <si>
    <t>REGIO_10.brons</t>
  </si>
  <si>
    <t>REGIO_10.zilver</t>
  </si>
  <si>
    <t>REGIO_10.goud</t>
  </si>
  <si>
    <t>ECO_PUNTEN_REGIO_10.totaal</t>
  </si>
  <si>
    <t>ECO_PUNTEN_REGIO_10.ratio_totaal</t>
  </si>
  <si>
    <t>ECO_PUNTEN_REGIO_10.klimaat</t>
  </si>
  <si>
    <t>ECO_PUNTEN_REGIO_10.ratio_klimaat</t>
  </si>
  <si>
    <t>ECO_PUNTEN_REGIO_10.bodemlucht</t>
  </si>
  <si>
    <t>ECO_PUNTEN_REGIO_10.ratio_bodemlucht</t>
  </si>
  <si>
    <t>ECO_PUNTEN_REGIO_10.water</t>
  </si>
  <si>
    <t>ECO_PUNTEN_REGIO_10.ratio_water</t>
  </si>
  <si>
    <t>ECO_PUNTEN_REGIO_10.landschap</t>
  </si>
  <si>
    <t>ECO_PUNTEN_REGIO_10.ratio_landschap</t>
  </si>
  <si>
    <t>ECO_PUNTEN_REGIO_10.biodiversiteit</t>
  </si>
  <si>
    <t>ECO_PUNTEN_REGIO_10.ratio_biodiversiteit</t>
  </si>
  <si>
    <t>REGIO_11.brons</t>
  </si>
  <si>
    <t>REGIO_11.zilver</t>
  </si>
  <si>
    <t>REGIO_11.goud</t>
  </si>
  <si>
    <t>ECO_PUNTEN_REGIO_11.totaal</t>
  </si>
  <si>
    <t>ECO_PUNTEN_REGIO_11.ratio_totaal</t>
  </si>
  <si>
    <t>ECO_PUNTEN_REGIO_11.klimaat</t>
  </si>
  <si>
    <t>ECO_PUNTEN_REGIO_11.ratio_klimaat</t>
  </si>
  <si>
    <t>ECO_PUNTEN_REGIO_11.bodemlucht</t>
  </si>
  <si>
    <t>ECO_PUNTEN_REGIO_11.ratio_bodemlucht</t>
  </si>
  <si>
    <t>ECO_PUNTEN_REGIO_11.water</t>
  </si>
  <si>
    <t>ECO_PUNTEN_REGIO_11.ratio_water</t>
  </si>
  <si>
    <t>ECO_PUNTEN_REGIO_11.landschap</t>
  </si>
  <si>
    <t>ECO_PUNTEN_REGIO_11.ratio_landschap</t>
  </si>
  <si>
    <t>ECO_PUNTEN_REGIO_11.biodiversiteit</t>
  </si>
  <si>
    <t>ECO_PUNTEN_REGIO_11.ratio_biodiversiteit</t>
  </si>
  <si>
    <t>REGIO_12.brons</t>
  </si>
  <si>
    <t>REGIO_12.zilver</t>
  </si>
  <si>
    <t>REGIO_12.goud</t>
  </si>
  <si>
    <t>ECO_PUNTEN_REGIO_12.totaal</t>
  </si>
  <si>
    <t>ECO_PUNTEN_REGIO_12.ratio_totaal</t>
  </si>
  <si>
    <t>ECO_PUNTEN_REGIO_12.klimaat</t>
  </si>
  <si>
    <t>ECO_PUNTEN_REGIO_12.ratio_klimaat</t>
  </si>
  <si>
    <t>ECO_PUNTEN_REGIO_12.bodemlucht</t>
  </si>
  <si>
    <t>ECO_PUNTEN_REGIO_12.ratio_bodemlucht</t>
  </si>
  <si>
    <t>ECO_PUNTEN_REGIO_12.water</t>
  </si>
  <si>
    <t>ECO_PUNTEN_REGIO_12.ratio_water</t>
  </si>
  <si>
    <t>ECO_PUNTEN_REGIO_12.landschap</t>
  </si>
  <si>
    <t>ECO_PUNTEN_REGIO_12.ratio_landschap</t>
  </si>
  <si>
    <t>ECO_PUNTEN_REGIO_12.biodiversiteit</t>
  </si>
  <si>
    <t>ECO_PUNTEN_REGIO_12.ratio_biodiversiteit</t>
  </si>
  <si>
    <t>REGIO_13.brons</t>
  </si>
  <si>
    <t>REGIO_13.zilver</t>
  </si>
  <si>
    <t>REGIO_13.goud</t>
  </si>
  <si>
    <t>ECO_PUNTEN_REGIO_13.totaal</t>
  </si>
  <si>
    <t>ECO_PUNTEN_REGIO_13.ratio_totaal</t>
  </si>
  <si>
    <t>ECO_PUNTEN_REGIO_13.klimaat</t>
  </si>
  <si>
    <t>ECO_PUNTEN_REGIO_13.ratio_klimaat</t>
  </si>
  <si>
    <t>ECO_PUNTEN_REGIO_13.bodemlucht</t>
  </si>
  <si>
    <t>ECO_PUNTEN_REGIO_13.ratio_bodemlucht</t>
  </si>
  <si>
    <t>ECO_PUNTEN_REGIO_13.water</t>
  </si>
  <si>
    <t>ECO_PUNTEN_REGIO_13.ratio_water</t>
  </si>
  <si>
    <t>ECO_PUNTEN_REGIO_13.landschap</t>
  </si>
  <si>
    <t>ECO_PUNTEN_REGIO_13.ratio_landschap</t>
  </si>
  <si>
    <t>ECO_PUNTEN_REGIO_13.biodiversiteit</t>
  </si>
  <si>
    <t>ECO_PUNTEN_REGIO_13.ratio_biodiversiteit</t>
  </si>
  <si>
    <t>REGIO_14.brons</t>
  </si>
  <si>
    <t>REGIO_14.zilver</t>
  </si>
  <si>
    <t>REGIO_14.goud</t>
  </si>
  <si>
    <t>ECO_PUNTEN_REGIO_14.totaal</t>
  </si>
  <si>
    <t>ECO_PUNTEN_REGIO_14.ratio_totaal</t>
  </si>
  <si>
    <t>ECO_PUNTEN_REGIO_14.klimaat</t>
  </si>
  <si>
    <t>ECO_PUNTEN_REGIO_14.ratio_klimaat</t>
  </si>
  <si>
    <t>ECO_PUNTEN_REGIO_14.bodemlucht</t>
  </si>
  <si>
    <t>ECO_PUNTEN_REGIO_14.ratio_bodemlucht</t>
  </si>
  <si>
    <t>ECO_PUNTEN_REGIO_14.water</t>
  </si>
  <si>
    <t>ECO_PUNTEN_REGIO_14.ratio_water</t>
  </si>
  <si>
    <t>ECO_PUNTEN_REGIO_14.landschap</t>
  </si>
  <si>
    <t>ECO_PUNTEN_REGIO_14.ratio_landschap</t>
  </si>
  <si>
    <t>ECO_PUNTEN_REGIO_14.biodiversiteit</t>
  </si>
  <si>
    <t>ECO_PUNTEN_REGIO_14.ratio_biodiversiteit</t>
  </si>
  <si>
    <t>onderzaaiVanggewas</t>
  </si>
  <si>
    <t>groenbedekking</t>
  </si>
  <si>
    <t>biologischeBestrijding</t>
  </si>
  <si>
    <t>GEWASGROEP.BLIJVENDE_TEELT</t>
  </si>
  <si>
    <t>BR50 Landbouwperceel</t>
  </si>
  <si>
    <t>geisoleerde_boom</t>
  </si>
  <si>
    <t>bomengroep</t>
  </si>
  <si>
    <t>tuunwal</t>
  </si>
  <si>
    <t>heg_houtwal</t>
  </si>
  <si>
    <t>sloot</t>
  </si>
  <si>
    <t>natuurvriendelijke_oever</t>
  </si>
  <si>
    <t>beheerde_akkerrand</t>
  </si>
  <si>
    <t>onbeheerde_akkerrand</t>
  </si>
  <si>
    <t>bufferstrook</t>
  </si>
  <si>
    <t>strook_langs_bosrand</t>
  </si>
  <si>
    <t>plas_dras</t>
  </si>
  <si>
    <t>BR03 Overig bedrijfsareaal</t>
  </si>
  <si>
    <t>BR03 Susidiabel landschapselement</t>
  </si>
  <si>
    <t>subsidiabel_overig_bedrijfsareaal (BT01 subsidiabele oppervlakte perceel overig bedrijfsareaal)</t>
  </si>
  <si>
    <t>landbouwperceel (BR50 landbouwperceel)</t>
  </si>
  <si>
    <t>subsidiabel_landbouwperceel (BT01 Subsidiabele oppervlakte landbouwperceel)</t>
  </si>
  <si>
    <t>landschapselement</t>
  </si>
  <si>
    <t>subsidiabel_landschapselement (BT01 subsidiabele oppervlakte landschapselement)</t>
  </si>
  <si>
    <t>BR12 Totale geconstateerde oppervlakte landbouwpercelen</t>
  </si>
  <si>
    <t>BR13 Totale geconstateerde oppervlakte landschapelementen</t>
  </si>
  <si>
    <t>BR14 Totale geconstateerde oppervlakte overig bedrijfsareaal</t>
  </si>
  <si>
    <t>BR11 Totale geconstateerde oppervlakte bedrijfsareaal</t>
  </si>
  <si>
    <t>tijdelijk_grasland</t>
  </si>
  <si>
    <t>stikstof_binder</t>
  </si>
  <si>
    <t>natte_teelt</t>
  </si>
  <si>
    <t>groene_braak</t>
  </si>
  <si>
    <t>overig_bedrijfsareaal (BR03 Overig bedrijfsareaal)</t>
  </si>
  <si>
    <t>BR11 totale geconstateerde_oppervlakte_bedrijfsareaal_per_regio</t>
  </si>
  <si>
    <t>BR04_Totale_subsidiabele_oppervlakte_overig_bedrijfsareaal_per_regio</t>
  </si>
  <si>
    <t>BR01_totale_subsidiabele_oppervlakte_bedrijfsareaal_per_regio</t>
  </si>
  <si>
    <t>BR03_Totale_subsidiabele_oppervlakte_landschapelementen_per_regio</t>
  </si>
  <si>
    <t>toegekende_medaille</t>
  </si>
  <si>
    <t>berekende_medaille</t>
  </si>
  <si>
    <t>BR02_Totale_subsidiabele_oppervlakte_landbouwpercelen_per_regio</t>
  </si>
  <si>
    <t>BR01_Kortingsoppervlakte_hennep_per_regio</t>
  </si>
  <si>
    <t>kortingsoppervlakte hennep (BR01 Kortingsoppervlakte hennep)</t>
  </si>
  <si>
    <t>BR01_totale_subsidiabele_oppervlakte_bedrijfsareaal</t>
  </si>
  <si>
    <t>H01_Rustgewas</t>
  </si>
  <si>
    <t>H03_MeerjarigeTeelt</t>
  </si>
  <si>
    <t>H02_EiwitGewas</t>
  </si>
  <si>
    <t>H04_LangjarigGrasland</t>
  </si>
  <si>
    <t>H05_GraslandMetKruiden</t>
  </si>
  <si>
    <t>H06_NatteTeelt</t>
  </si>
  <si>
    <t>H07_VroegOogstenRooigewas_1september</t>
  </si>
  <si>
    <t>H08_VroegOogstenRooigewas_1november</t>
  </si>
  <si>
    <t>H09_ GrasKlaver</t>
  </si>
  <si>
    <t>H10_Strokenteelt</t>
  </si>
  <si>
    <t>B01_OnderzaaiVanggewas</t>
  </si>
  <si>
    <t>B02_Groenbedekking</t>
  </si>
  <si>
    <t>T01_BiologischeBestrijding</t>
  </si>
  <si>
    <t>Teeltmaatregel</t>
  </si>
  <si>
    <t>V01_VerlengdeWeidegang1500uur</t>
  </si>
  <si>
    <t>V02_VerlengdeWeidegang3000uur</t>
  </si>
  <si>
    <t>N01_HegHaagStruweel</t>
  </si>
  <si>
    <t>N02_LandschapselementHout</t>
  </si>
  <si>
    <t>N03_GroeneBraak</t>
  </si>
  <si>
    <t>D01_BiologischeLandbouw</t>
  </si>
  <si>
    <t>Niet biologisch</t>
  </si>
  <si>
    <t>Vullen met behulp van inregeldocument bedrijfsregels GLMC8 (opgevraagd bij Patrick)</t>
  </si>
  <si>
    <t>Controle op voorwaarden</t>
  </si>
  <si>
    <t>gewascode</t>
  </si>
  <si>
    <t>bron:</t>
  </si>
  <si>
    <t>Luzerne</t>
  </si>
  <si>
    <t>Overige granen</t>
  </si>
  <si>
    <t>Bonen, tuin- (groen te oogsten)</t>
  </si>
  <si>
    <t>Bonen, veld- (onder andere duiven-, paarden-, wierbonen)</t>
  </si>
  <si>
    <t>Sojabonen</t>
  </si>
  <si>
    <t>Voederwikke</t>
  </si>
  <si>
    <t>Grasland blijvend</t>
  </si>
  <si>
    <t>Grasland natuurlijk</t>
  </si>
  <si>
    <t>Grasland tijdelijk</t>
  </si>
  <si>
    <t>Azola</t>
  </si>
  <si>
    <t>Consumptieaardappelen</t>
  </si>
  <si>
    <t>Aardappelen, zetmeel</t>
  </si>
  <si>
    <t>Uien, poot en plant, 1e jaars</t>
  </si>
  <si>
    <t>Uien, gele, zaai</t>
  </si>
  <si>
    <t>Uien, rode, zaai</t>
  </si>
  <si>
    <t>Bospeen</t>
  </si>
  <si>
    <t>Rode bieten</t>
  </si>
  <si>
    <t>Waspeen</t>
  </si>
  <si>
    <t>Zomerprei</t>
  </si>
  <si>
    <t>Winterpeen</t>
  </si>
  <si>
    <t>Witlofwortel</t>
  </si>
  <si>
    <t>Overige groenbemesters, vlinderbloemige-</t>
  </si>
  <si>
    <t>Uien, poot en plant, 2e jaars</t>
  </si>
  <si>
    <t>gewascode hoofdteelt</t>
  </si>
  <si>
    <t>gewas hoofdteelt</t>
  </si>
  <si>
    <t>gewascode volgteelt</t>
  </si>
  <si>
    <t>gewas volgteeltteelt</t>
  </si>
  <si>
    <t>activiteit hoofdteelt</t>
  </si>
  <si>
    <t>gewascode voorafgaande teelt</t>
  </si>
  <si>
    <t>gewas voorafgaandeteelt</t>
  </si>
  <si>
    <t>activiteit volgteelt</t>
  </si>
  <si>
    <t>activiteit voorafgaande teelt</t>
  </si>
  <si>
    <t>Gewascodes benoemt voor activiteit hoofdteelt</t>
  </si>
  <si>
    <t>Gewascode hoofdteelt voldoet aan vastgestelde gewascodes</t>
  </si>
  <si>
    <t>Gewascode voldoet voor activiteit</t>
  </si>
  <si>
    <t>Gewascodes benoemt voor activiteit volgteelt</t>
  </si>
  <si>
    <t>Gewascode volgteelt voldoet aan vastgestelde gewascodes</t>
  </si>
  <si>
    <t>Gewascodes benoemt voor activiteit voorafgaande teelt</t>
  </si>
  <si>
    <t>Gewascode voorafgaande teelt voldoet aan vastgestelde gewascodes</t>
  </si>
  <si>
    <t>maatregel_nr</t>
  </si>
  <si>
    <t>regio_naam</t>
  </si>
  <si>
    <t>oppervlakte</t>
  </si>
  <si>
    <t>gewascode_volgteelt</t>
  </si>
  <si>
    <t>oppervlakte_volgteelt</t>
  </si>
  <si>
    <t>biologisch</t>
  </si>
  <si>
    <t>Gewascode vs activiteit</t>
  </si>
  <si>
    <t>B01: hoofdteelt en onderzaai moeten verschillende gewassen zijn.</t>
  </si>
  <si>
    <t>blijvend_grasland</t>
  </si>
  <si>
    <t>bouwland</t>
  </si>
  <si>
    <t>blijvende_teelt</t>
  </si>
  <si>
    <t>Verzamelen gegevens:</t>
  </si>
  <si>
    <t>overlap_anlb</t>
  </si>
  <si>
    <t>indicator_niet_productief_hoofdteelt</t>
  </si>
  <si>
    <t>indicator_niet_productief_volgteelt</t>
  </si>
  <si>
    <t>StikstofbindendGewas</t>
  </si>
  <si>
    <t>NatteTeelt</t>
  </si>
  <si>
    <t>VroegOogstenRooigewas_1september</t>
  </si>
  <si>
    <t>VroegOogstenRooigewas_1november</t>
  </si>
  <si>
    <t>N.MINPER_BG_TG_NT</t>
  </si>
  <si>
    <t>minimumpercentage_blijvend grasland_tijdelijk_grasland_natte teelt</t>
  </si>
  <si>
    <t>Numeriek</t>
  </si>
  <si>
    <t>BR22 het minimumpercentage blijvend grasland, tijdelijk grasland en natte teelt volgens de Regeling Directe betalingen is altijd gelijk aan 75%</t>
  </si>
  <si>
    <t>N.MINPER_TG_GB_NB</t>
  </si>
  <si>
    <t>minimumpercentage_tijdelijk_grasland_groene_braak_N-binders</t>
  </si>
  <si>
    <t>BR18 het minimumpercentage tijdelijk grasland, groene braak en N-binders volgens de Regeling Directe betalingen is altijd gelijk aan 75%</t>
  </si>
  <si>
    <t>N.MINPER_NP_AR_NB</t>
  </si>
  <si>
    <t>minimumpercentage_niet-productief_areaal_+_N-binders</t>
  </si>
  <si>
    <t>BR15 het minimumpercentage niet-productief areaal + N-binders volgens de Regeling Directe betalingen is altijd gelijk aan 7%</t>
  </si>
  <si>
    <t>N.MINPER_NP_AR_TOEP_NB</t>
  </si>
  <si>
    <t>minimumpercentage_niet-productief_areaal_bij_toepassing_N-binders</t>
  </si>
  <si>
    <t>BR12 het minimumpercentage niet-productief areaal bij de toepassing N-binders volgens de Regeling Directe betalingen is altijd gelijk aan 3%</t>
  </si>
  <si>
    <t>N.MINPER_NP_AR_STAND</t>
  </si>
  <si>
    <t>minimumpercentage_niet-productief_areaal_standaard</t>
  </si>
  <si>
    <t>BR08 het minimumpercentage niet-productief areaal standaard volgens de Regeling Directe betalingen is altijd gelijk aan 4%</t>
  </si>
  <si>
    <t>N.WEEGF_STR_l_BOS</t>
  </si>
  <si>
    <t>weegfactor_strook langs bosrand</t>
  </si>
  <si>
    <t>nog niet bekend</t>
  </si>
  <si>
    <t>N.WEEGF_TUUNW</t>
  </si>
  <si>
    <t>weegfactor_tuunwallen</t>
  </si>
  <si>
    <t>N.WEEGF_BOM_GR</t>
  </si>
  <si>
    <t>weegfactor_bomengroepen</t>
  </si>
  <si>
    <t>N.WEEGF_BOM_RIJ</t>
  </si>
  <si>
    <t>weegfactor_bomen in rij</t>
  </si>
  <si>
    <t>N.WEEGF_BEH_AKK</t>
  </si>
  <si>
    <t>weegfactor_beheerde akkerranden</t>
  </si>
  <si>
    <t>N.WEEGF_ONB_AKK</t>
  </si>
  <si>
    <t>weegfactor_onbeheerde akkerranden</t>
  </si>
  <si>
    <t>N.WEEGF_SLOOT</t>
  </si>
  <si>
    <t>weegfactor_sloten</t>
  </si>
  <si>
    <t>N.WEEGF_PLAS</t>
  </si>
  <si>
    <t>weegfactor_plas-drassen</t>
  </si>
  <si>
    <t>N.WEEGF_POEL</t>
  </si>
  <si>
    <t>weegfactor_poelen</t>
  </si>
  <si>
    <t>N.WEEGF_NAT_OEV</t>
  </si>
  <si>
    <t>weegfactor_natuurvriendelijke oever</t>
  </si>
  <si>
    <t>N.WEEGF_HEG_HOUT</t>
  </si>
  <si>
    <t>weegfactor_heggen_houtwallen</t>
  </si>
  <si>
    <t>N.WEEGF_GEIS_BOM</t>
  </si>
  <si>
    <t>weegfactor_geïsoleerde boom</t>
  </si>
  <si>
    <t>N.WEEGF_GB</t>
  </si>
  <si>
    <t>weegfactor_groene_braak</t>
  </si>
  <si>
    <t>N.MIN_OPP_BL</t>
  </si>
  <si>
    <t>minimumoppervlakte_bouwland</t>
  </si>
  <si>
    <t>BR28 de benodigde minimumoppervlakte (ha) bouwland van een Bedrijfsareaal is altijd gelijk aan 10 ha</t>
  </si>
  <si>
    <t>N.BEG_DTM_BROEDS</t>
  </si>
  <si>
    <t>begindatum_broedseizoen_volgens_de_regeling_directe_betalingen</t>
  </si>
  <si>
    <t>BR04 de begindatum broedseizoen volgens de Regeling Directe betalingen valt altijd op 15 maart van het aanvraagjaar</t>
  </si>
  <si>
    <t>N.EIND_DTM_BROEDS</t>
  </si>
  <si>
    <t>einddatum_broedseizoen_volgens_de_regeling_directe_betalingen</t>
  </si>
  <si>
    <t>BR05 de einddatum broedseizoen volgens de Regeling Directe betalingen valt altijd op 15 juli van het aanvraagjaar</t>
  </si>
  <si>
    <t>default waarde</t>
  </si>
  <si>
    <t>GP.TGO_NT</t>
  </si>
  <si>
    <t>totale_geconstateerde_oppervlakte_natte_teelt</t>
  </si>
  <si>
    <t>BR40 O-GLMC8 de totale geconstateerde oppervlakte (ha) natte teelt van een Bedrijfsareaal moet worden berekend als de som van A waarin geldt dat: 
A is gelijk aan de geconstateerde oppervlakte (ha) natte teelt van het Perceel</t>
  </si>
  <si>
    <t>GP.TGO_BG</t>
  </si>
  <si>
    <t>totale_geconstateerde_oppervlakte_blijvend_grasland</t>
  </si>
  <si>
    <t>BR39 O-GLMC8 de totale geconstateerde oppervlakte (ha) blijvend grasland van een Bedrijfsareaal moet worden berekend als de som van A waarin geldt dat: 
A is gelijk aan de geconstateerde oppervlakte (ha) blijvend grasland van het Perceel</t>
  </si>
  <si>
    <t>GP.TGO_NB</t>
  </si>
  <si>
    <t>totale_geconstateerde_oppervlakte_N-binders</t>
  </si>
  <si>
    <t>BR37 O-GLMC8 de totale geconstateerde oppervlakte (ha) N-binders van een Bedrijfsareaal moet worden berekend als de som van A waarin geldt dat: 
A is gelijk aan de geconstateerde oppervlakte (ha) N-binders van het Perceel</t>
  </si>
  <si>
    <t>GP.TGO_GB</t>
  </si>
  <si>
    <t>totale_geconstateerde_oppervlakte_groene_braak</t>
  </si>
  <si>
    <t>BR36 O-GLMC8 de totale geconstateerde oppervlakte (ha) N-binders van een Bedrijfsareaal moet worden berekend als de som van A waarin geldt dat: 
A is gelijk aan de geconstateerde oppervlakte (ha) N-binders van het Perceel</t>
  </si>
  <si>
    <t>GP.TGO_TG</t>
  </si>
  <si>
    <t>totale_geconstateerde_oppervlakte_tijdelijk_grasland</t>
  </si>
  <si>
    <t>BR35 O-GLMC8 de totale geconstateerde oppervlakte (ha) tijdelijk grasland van een Bedrijfsareaal moet worden berekend als de som van A waarin geldt dat: 
A is gelijk aan de geconstateerde oppervlakte (ha) tijdelijk grasland van het Perceel</t>
  </si>
  <si>
    <t>GP.TGO_NB_Z_GWSB</t>
  </si>
  <si>
    <t>totale_geconstateerde_oppervlakte_N-binders_zonder_gewasbescherming</t>
  </si>
  <si>
    <t>BR33 O-GLMC8 de totale geconstateerde oppervlakte (ha) N-binders zonder gewasbescherming van een Bedrijfsareaal moet worden berekend als som van A waarin geldt dat: 
A is gelijk aan geconstateerde oppervlakte (ha) N-binders zonder gewasbescherming van het Perceel</t>
  </si>
  <si>
    <t>GP.TGO_BL</t>
  </si>
  <si>
    <t>totale_geconstateerde_oppervlakte_bouwland</t>
  </si>
  <si>
    <t>BR31 O-GLMC8 de totale geconstateerde oppervlakte (ha) bouwland van een Bedrijfsareaal moet worden berekend als som van A waarin geldt dat: 
A is gelijk aan de geconstateerde oppervlakte (ha) bouwland van het Perceel</t>
  </si>
  <si>
    <t>GP.TGO_LA</t>
  </si>
  <si>
    <t>totale_geconstateerde_oppervlakte_landbouwareaal</t>
  </si>
  <si>
    <t>zo  hetzelfde moeten zijn  als O.TGO_LA (wordt daar op netere manier bepaald) : de totale geconstateerde oppervlakte (ha) landbouwareaal van een Bedrijfsareaal moet worden berekend als de som van A waarvoor geldt dat: 
A is gelijk aan de geconstateerde oppervlakte van een landbouwperceel van het Bedrijfsareaal</t>
  </si>
  <si>
    <t>GP.TGO_STR_l_BOS</t>
  </si>
  <si>
    <t>totale_geconstateerde_oppervlakte_strook langs bosrand</t>
  </si>
  <si>
    <t>GP.TGO_TUUNW</t>
  </si>
  <si>
    <t>totale_geconstateerde_oppervlakte_tuunwallen</t>
  </si>
  <si>
    <t>GP.TGO_BOM_GR</t>
  </si>
  <si>
    <t>totale_geconstateerde_oppervlakte_bomengroepen</t>
  </si>
  <si>
    <t>GP.TGO_BOM_RIJ</t>
  </si>
  <si>
    <t>totale_geconstateerde_oppervlakte_bomen in rij</t>
  </si>
  <si>
    <t>totale_geconstateerde_oppervlakte_bufferstroken</t>
  </si>
  <si>
    <t>GP.TGO_BEH_AKK</t>
  </si>
  <si>
    <t>totale_geconstateerde_oppervlakte_beheerde akkerranden</t>
  </si>
  <si>
    <t>GP.TGO_ONB_AKK</t>
  </si>
  <si>
    <t>totale_geconstateerde_oppervlakte_onbeheerde akkerranden</t>
  </si>
  <si>
    <t>GP.TGO_SLOOT</t>
  </si>
  <si>
    <t>totale_geconstateerde_oppervlakte_sloten</t>
  </si>
  <si>
    <t>GP.TGO_PLAS</t>
  </si>
  <si>
    <t>totale_geconstateerde_oppervlakte_plas-drassen</t>
  </si>
  <si>
    <t>GP.TGO_POEL</t>
  </si>
  <si>
    <t>totale_geconstateerde_oppervlakte_poelen</t>
  </si>
  <si>
    <t>GP.TGO_NAT_OEV</t>
  </si>
  <si>
    <t>totale_geconstateerde_oppervlakte_natuurvriendelijke oever</t>
  </si>
  <si>
    <t>GP.TGO_HEG_HOUT</t>
  </si>
  <si>
    <t>totale_geconstateerde_oppervlakte_heggen_houtwallen</t>
  </si>
  <si>
    <t>GP.TGO_GEIS_BOM</t>
  </si>
  <si>
    <t>totale_geconstateerde_oppervlakte_geïsoleerde boom</t>
  </si>
  <si>
    <t>GP.TGO_BT</t>
  </si>
  <si>
    <t>totale_geconstateerde_oppervlakte_blijvende_teelt</t>
  </si>
  <si>
    <t>G.SNOEI_DTM_AANVR</t>
  </si>
  <si>
    <t>snoeidatum_van_de_aanvrager</t>
  </si>
  <si>
    <t>G.AANVR_SNOEI</t>
  </si>
  <si>
    <t>aanvrager_snoeit_terwijl_er_vogels_broeden</t>
  </si>
  <si>
    <t>Boolean</t>
  </si>
  <si>
    <t>O.TGO_BG_TG_NT</t>
  </si>
  <si>
    <t>totale_geconstateerde_oppervlakte_blijvend grasland_tijdelijk_grasland_natte teelt</t>
  </si>
  <si>
    <t>O.TGO_TG_GB_NB</t>
  </si>
  <si>
    <t>totale_geconstateerde_oppervlakte_tijdelijk_grasland_ groene_braak_N-binders</t>
  </si>
  <si>
    <t>O.TGO_NP</t>
  </si>
  <si>
    <t>totale_geconstateerde_oppervlakte_niet-productief_bedrijfsareaal</t>
  </si>
  <si>
    <t>O.TGO_LA</t>
  </si>
  <si>
    <t>O.TWO_STR_l_BOS</t>
  </si>
  <si>
    <t>totale_gewogen_oppervlakte_strook langs bosrand</t>
  </si>
  <si>
    <t>O.TWO_TUUNW</t>
  </si>
  <si>
    <t>totale_gewogen_oppervlakte_tuunwallen</t>
  </si>
  <si>
    <t>O.TWO_BOM_GR</t>
  </si>
  <si>
    <t>totale_gewogen_oppervlakte_bomengroepen</t>
  </si>
  <si>
    <t>O.TWO_BOM_RIJ</t>
  </si>
  <si>
    <t>totale_gewogen_oppervlakte_bomen in rij</t>
  </si>
  <si>
    <t>O.TWO_BEH_AKK</t>
  </si>
  <si>
    <t>totale_gewogen_oppervlakte_beheerde akkerranden</t>
  </si>
  <si>
    <t>O.TWO_ONB_AKK</t>
  </si>
  <si>
    <t>totale_gewogen_oppervlakte_onbeheerde akkerranden</t>
  </si>
  <si>
    <t>O.TWO_SLOOT</t>
  </si>
  <si>
    <t>totale_gewogen_oppervlakte_sloten</t>
  </si>
  <si>
    <t>O.TWO_PLAS</t>
  </si>
  <si>
    <t>totale_gewogen_oppervlakte_plas-drassen</t>
  </si>
  <si>
    <t>O.TWO_POEL</t>
  </si>
  <si>
    <t>totale_gewogen_oppervlakte_poelen</t>
  </si>
  <si>
    <t>O.TWO_NAT_OEV</t>
  </si>
  <si>
    <t>totale_gewogen_oppervlakte_natuurvriendelijke oever</t>
  </si>
  <si>
    <t>O.TWO_HEG_HOUT</t>
  </si>
  <si>
    <t>totale_gewogen_oppervlakte_heggen_houtwallen</t>
  </si>
  <si>
    <t>O.TWO_GEIS_BOM</t>
  </si>
  <si>
    <t>totale_gewogen_oppervlakte_geïsoleerde_boom</t>
  </si>
  <si>
    <t>O.TWO_GB</t>
  </si>
  <si>
    <t>totale_gewogen_oppervlakte_groene_braak</t>
  </si>
  <si>
    <t>O. oppervlakten verijkt/opgeteld</t>
  </si>
  <si>
    <t xml:space="preserve">Feiten </t>
  </si>
  <si>
    <t>stikstof_binder_zonder_gewasbescherming</t>
  </si>
  <si>
    <t>BR26 de totale geconstateerde oppervlakte (ha) blijvend grasland, tijdelijk grasland en natte teelt van een Bedrijfsareaal moet worden berekend als A + B + C waarin geldt dat: 
A is gelijk aan de totale geconstateerde oppervlakte (ha) blijvend grasland van het Bedrijfsareaal 
B is gelijk aan de totale geconstateerde oppervlakte (ha) tijdelijk grasland van het Bedrijfsareaal 
C is gelijk aan de totale geconstateerde oppervlakte (ha) natte teelt van het Bedrijfsareaal</t>
  </si>
  <si>
    <t>BR27 de totale geconstateerde oppervlakte (ha) tijdelijk grasland, groene braak en N-binders van een Bedrijfsareaal moet worden berekend als A + B + C waarin geldt dat: 
A is gelijk aan de totale geconstateerde oppervlakte (ha) tijdelijk grasland van het Bedrijfsareaal 
B is gelijk aan de totale geconstateerde oppervlakte (ha) groene braak van het Bedrijfsareaal 
C is gelijk aan de totale geconstateerde oppervlakte (ha) N-binders van het Bedrijfsareaal</t>
  </si>
  <si>
    <t>BR24 tijdelijke oplossing verschillende oppervlaktes bij elkaar optellen, voor poc verwijzing naar grondslag: de totale geconstateerde oppervlakte (ha) niet-productief areaal van een Bedrijfsareaal moet worden berekend als de som van A+B+C+D+E+F+G+H+I+J+K+L+M+N waarin geldt dat: 
- A is gelijk aan de totale gewogen oppervlakte (ha) groene braak van het Bedrijfsareaal 
- B is gelijk aan de totale gewogen oppervlakte (ha) strook langs bosrand van het Bedrijfsareaal 
- C is gelijk aan de totale gewogen oppervlakte (ha) tuunwallen van het Bedrijfsareaal 
- D is gelijk aan de totale gewogen oppervlakte (ha) bomengroepen van het Bedrijfsareaal 
- E is gelijk aan de totale gewogen oppervlakte (ha) bomen in rij van het Bedrijfsareaal 
- F is gelijk aan de totale gewogen oppervlakte (ha) bufferstroken van het Bedrijfsareaal 
- G is gelijk aan de totale gewogen oppervlakte (ha) beheerde akkerranden van het Bedrijfsareaal 
- H is gelijk aan de totale gewogen oppervlakte (ha) onbeheerde akkerranden van het Bedrijfsareaal 
- I is gelijk aan de totale gewogen oppervlakte (ha) sloten van het Bedrijfsareaal 
- J is gelijk aan de totale gewogen oppervlakte (ha) plas-drassen van het Bedrijfsareaal 
- K is gelijk aan de totale gewogen oppervlakte (ha) poelen van het Bedrijfsareaal 
- L is gelijk aan de totale gewogen oppervlakte (ha) natuurvriendelijke oever van het Bedrijfsareaal 
- M is gelijk aan de totale gewogen oppervlakte (ha) heggen/houtwallen van het Bedrijfsareaal 
- N is gelijk aan de totale gewogen oppervlakte (ha) geïsoleerde boom van het Bedrijfsareaal</t>
  </si>
  <si>
    <t>BR23 een Perceel moet worden beschouwd als een landbouwperceel indien aan tenminste één van de volgende voorwaarden is voldaan: 
a. het Perceel betreft blijvend grasland 
b. het Perceel betreft bouwland 
c. het Perceel betreft een blijvende teelt</t>
  </si>
  <si>
    <t>L. GLMC8</t>
  </si>
  <si>
    <t>LV.PER_BG_TG_NT</t>
  </si>
  <si>
    <t>percentage_blijvend_grasland_tijdelijk_grasland_natte teelt</t>
  </si>
  <si>
    <t>BR21 / BT02 het percentage blijvend grasland, tijdelijk grasland en natte teelt van een Bedrijfsareaal moet worden berekend als (A / B) * C waarin geldt dat: 
A is gelijk aan de totale geconstateerde oppervlakte (ha) blijvend grasland, tijdelijk grasland en natte teelt van het Bedrijfsareaal 
B is gelijk aan de totale geconstateerde oppervlakte (ha) landbouwareaal van het Bedrijfsareaal 
C is gelijk aan 100%</t>
  </si>
  <si>
    <t>LV.BA_VRIJ_GL_NT</t>
  </si>
  <si>
    <t>bedrijfsareaal_vrijgesteld_op_basis_van_oppervlakte_grasland_en_natte_teelt</t>
  </si>
  <si>
    <t>BR20 een Bedrijfsareaal is vrijgesteld op basis van de oppervlakte grasland en natte teelt indien het percentage blijvend grasland, tijdelijk grasland en natte teelt van het Bedrijfsareaal is groter dan het minimumpercentage blijvend grasland, tijdelijk grasland en natte teelt volgens de Regeling Directe betalingen</t>
  </si>
  <si>
    <t>LV.PER_TG_GB_NB</t>
  </si>
  <si>
    <t>percentage_tijdelijk_grasland_groene_braak_N-binders</t>
  </si>
  <si>
    <t>BR19 / BT03 het percentage tijdelijk grasland, groene braak en N-binders van een Bedrijfsareaal moet worden berekend als (A / B) * C waarin geldt dat: 
A is gelijk aan de totale geconstateerde oppervlakte (ha) tijdelijk grasland, groene braak en N-binders van het Bedrijfsareaal 
B is gelijk aan de totale geconstateerde oppervlakte (ha) bouwland van het Bedrijfsareaal 
C is gelijk aan 100%</t>
  </si>
  <si>
    <t>LV.BA_VRIJ_TG_GB_NB</t>
  </si>
  <si>
    <t>landbouwareaal_vrijgesteld_op_basis_van_oppervlakte_tijdelijk_grasland_groene_braak__N-binders</t>
  </si>
  <si>
    <t>BR17 een Bedrijfsareaal is altijd vrijgesteld op basis van de oppervlakte tijdelijk grasland, groene braak en N-binders indien het percentage tijdelijk grasland, groene braak en N-binders van het Bedrijfsareaal is groter dan het minimumpercentage tijdelijk grasland, groene braak en N-binders volgens de Regeling Directe betalingen</t>
  </si>
  <si>
    <t>LV.BA_VRIJ_BL</t>
  </si>
  <si>
    <t>bedrijfsareaal_vrijgesteld_op_basis_van_oppervlakte_bouwland</t>
  </si>
  <si>
    <t>BR25 een Bedrijfsareaal is altijd vrijgesteld op basis van de geconstateerde oppervlakte (ha) bouwland indien de totale geconstateerde oppervlakte (ha) bouwland van het Bedrijfsareaal is kleiner dan de benodigde minimumoppervlakte (ha) bouwland van het Bedrijfsareaal</t>
  </si>
  <si>
    <t>LV.BA_VRIJ_VW_NP_BA</t>
  </si>
  <si>
    <t>bedrijfsareaal_vrijgesteld_van_voorwaarden_niet-productief_bedrijfsareaal</t>
  </si>
  <si>
    <t>BR16 een Bedrijfsareaal is altijd vrijgesteld van de voorwaarden niet-productief bedrijfsareaal indien aan tenminste één van de volgende voorwaarden is voldaan: 
- het Bedrijfsareaal is vrijgesteld op basis van de oppervlakte tijdelijk grasland, groene braak en N-binders 
- het Bedrijfsareaal is vrijgesteld op basis van de oppervlakte grasland en natte teelt 
- het Bedrijfsareaal is vrijgesteld op basis van de geconstateerde oppervlakte bouwland</t>
  </si>
  <si>
    <t>LN.PER_NP_AR_NB</t>
  </si>
  <si>
    <t>percentage_niet-productief_areaal_+_N-binders</t>
  </si>
  <si>
    <t>BR14 het percentage niet-productief bouwland + N-binders van een Bedrijfsareaal moet worden berekend als ((A + B) / C) * D waarin geldt dat: 
A is gelijk aan de totale geconstateerde oppervlakte (ha) niet-productief areaal van het Bedrijfsareaal 
B is gelijk aan de totale geconstateerde oppervlakte (ha) N-binders zonder gewasbescherming van het Bedrijfsareaal 
C is gelijk aan de totale geconstateerde oppervlakte (ha) bouwland van het Bedrijfsareaal 
D is gelijk aan 100%</t>
  </si>
  <si>
    <t>LN.PER_NP_AR_NB_VOL_H</t>
  </si>
  <si>
    <t>percentage_niet-productief_areaal_+_N-binders_voldoende_hoog</t>
  </si>
  <si>
    <t>BR13 een Bedrijfsareaal heeft altijd een voldoende hoog percentage niet-productief areaal + N-binders indien het percentage niet-productief bouwland + N-binders van het Bedrijfsareaal is groter dan of gelijk aan het minimumpercentage niet-productief areaal + N-binders volgens de Regeling Directe betalingen</t>
  </si>
  <si>
    <t>LN.PER_NP_AR</t>
  </si>
  <si>
    <t>percentage_niet-productief_areaal</t>
  </si>
  <si>
    <t>BR09 het percentage niet-productief areaal van een Bedrijfsareaal moet worden berekend als (A / B) * C waarin geldt dat: 
A is gelijk aan de totale geconstateerde oppervlakte (ha) niet-productief areaal van het Bedrijfsareaal 
B is gelijk aan de totale geconstateerde oppervlakte (ha) bouwland van het Bedrijfsareaal 
C is gelijk aan 100%</t>
  </si>
  <si>
    <t>LN.PER_NP_AR_VOL_H</t>
  </si>
  <si>
    <t>percentage_niet-productief_areaal_voldoende_hoog</t>
  </si>
  <si>
    <t>BR11 een Bedrijfsareaal heeft altijd een voldoende hoog percentage niet-productief areaal indien het percentage niet-productief areaal van het Bedrijfsareaal is groter dan of gelijk aan het minimumpercentage niet-productief areaal bij de toepassing N-binders volgens de Regeling Directe betalingen</t>
  </si>
  <si>
    <t>LN.BA_VW_NP_BA_NB</t>
  </si>
  <si>
    <t>bedrijfsareaal_voldoet_aan_voorwaarden_niet-productief_bedrijfsareaal_N-binders</t>
  </si>
  <si>
    <t>BR10 een Bedrijfsareaal voldoet altijd aan de voorwaarden niet-productief bedrijfsareaal N-binders indien aan alle volgende voorwaarden is voldaan: 
het Bedrijfsareaal heeft een voldoende hoog percentage niet-productief areaal 
het Bedrijfsareaal heeft een voldoende hoog percentage niet-productief areaal + N-binders</t>
  </si>
  <si>
    <t>LN.BA_VW_NP_BA_ST</t>
  </si>
  <si>
    <t>bedrijfsareaal_voldoet_aan_voorwaarden_niet-productief_bedrijfsareaal_standaard</t>
  </si>
  <si>
    <t>BR07 een Bedrijfsareaal voldoet altijd aan de voorwaarden niet-productief bedrijfsareaal standaard indien het percentage niet-productief areaal van het Bedrijfsareaal is groter dan of gelijk aan het minimumpercentage niet-productief areaal standaard volgens de Regeling Directe betalingen</t>
  </si>
  <si>
    <t>LN.BA_VW_NP_BA_ECO</t>
  </si>
  <si>
    <t>bedrijfsareaal_voldoet_aan_voorwaarden_niet-productief_bedrijfsareaal_eco</t>
  </si>
  <si>
    <t>nog geen BR van</t>
  </si>
  <si>
    <t>LN.BA_VW_NP_BA</t>
  </si>
  <si>
    <t>bedrijfsareaal_voldoet_aan_voorwaarden_niet-productief_bedrijfsareaal</t>
  </si>
  <si>
    <t>een Bedrijfsareaal voldoet altijd aan de voorwaarden niet-productief bedrijfsareaal indien aan tenminste één van de volgende voorwaarden is voldaan: 
- het Bedrijfsareaal voldoet aan de voorwaarden niet-productief bedrijfsareaal standaard 
- het Bedrijfsareaal voldoet aan de voorwaarden niet-productief bedrijfsareaal N-binders 
- het Bedrijfsareaal voldoet aan de voorwaarden niet-productief bedrijfsareaal ECO</t>
  </si>
  <si>
    <t>LG.BA_VW_GLMC8</t>
  </si>
  <si>
    <t>bedrijfsareaal_voldoet_aan_voorwaarden_GLMC8</t>
  </si>
  <si>
    <t>BR03 een Bedrijfsareaal voldoet altijd aan de voorwaarden GLMC8 indien aan tenminste één van de volgende voorwaarden is voldaan: 
het Bedrijfsareaal voldoet aan de voorwaarden niet-productief bedrijfsareaal 
het Bedrijfsareaal is vrijgesteld van de voorwaarden niet-productief bedrijfsareaal</t>
  </si>
  <si>
    <t>LG.AANVR_SNVB</t>
  </si>
  <si>
    <t>aanvrager_houdt_zich_aan_het_snoeiverbod</t>
  </si>
  <si>
    <t>BT01_de aanvrager houdt zich aan het snoeiverbod als aan alle voorwaarden wordt voldaan
aanvrager snoeit niet als er volgels broeden
aanvrager snoeit niet in broedseizoen</t>
  </si>
  <si>
    <t>LG.AANVR_BEH_LE</t>
  </si>
  <si>
    <t>aanvrager_voldoet_aan_de_eisen_behoud_landschapselementen</t>
  </si>
  <si>
    <t>nog niet verder uitgewerkt voor poc: BR02 een Aanvrager voldoet altijd aan de eisen behoud landschapselementen indien aan alle volgende voorwaarden is voldaan: 
- de Aanvrager neemt het gestelde in de artikelen 4.2 en 4.3 van de Wet Natuurbeheer in acht met betrekking tot de boomwallen die hij in beheer heeft 
- de Aanvrager neemt het gestelde in de artikelen 4.2 en 4.3 van de Wet Natuurbeheer in acht met betrekking tot de boomgroepen die hij in beheer heeft</t>
  </si>
  <si>
    <t>LG.AANVR_VW_GLMC8</t>
  </si>
  <si>
    <t>Aanvrager_voldoet_aan_voorwaarden_GLMC8</t>
  </si>
  <si>
    <t>BR01 een Aanvrager voldoet altijd aan de voorwaarden GLMC8 indien aan alle volgende voorwaarden is voldaan: 
de Aanvrager voldoet aan de eisen behoud landschapselementen 
het Bedrijfsareaal van de Aanvrager voldoet aan de voorwaarden GLMC8 
de Aanvrager houdt zich aan het snoeiverbod</t>
  </si>
  <si>
    <t>Appels. Aangeplant lopende seizoen.</t>
  </si>
  <si>
    <t>Appels. Aangeplant voorafgaande aan lopende seizoen.</t>
  </si>
  <si>
    <t>Activiteit 1</t>
  </si>
  <si>
    <t>Activiteit 2</t>
  </si>
  <si>
    <t>zwart</t>
  </si>
  <si>
    <r>
      <t xml:space="preserve">Stapeling: </t>
    </r>
    <r>
      <rPr>
        <b/>
        <sz val="11"/>
        <color theme="1"/>
        <rFont val="Calibri"/>
        <family val="2"/>
        <scheme val="minor"/>
      </rPr>
      <t>zwart</t>
    </r>
    <r>
      <rPr>
        <sz val="11"/>
        <color theme="1"/>
        <rFont val="Calibri"/>
        <family val="2"/>
        <scheme val="minor"/>
      </rPr>
      <t xml:space="preserve"> (Uniek)</t>
    </r>
  </si>
  <si>
    <t>groen</t>
  </si>
  <si>
    <t>H04: alleen op blijvend grasland</t>
  </si>
  <si>
    <t>Activiteit voldoet aan voorwaarden</t>
  </si>
  <si>
    <t>geel</t>
  </si>
  <si>
    <t>grijs</t>
  </si>
  <si>
    <t>H10: alleen van toepassing op bouwland en blijvende teelten, niet op blijvend grasland en niet op natte teelt en niet op bufferstrook</t>
  </si>
  <si>
    <t>blauw</t>
  </si>
  <si>
    <t>Activiteit 3</t>
  </si>
  <si>
    <t>Activiteit 4</t>
  </si>
  <si>
    <t>Afhandeling</t>
  </si>
  <si>
    <t>waarde/punten per perceel</t>
  </si>
  <si>
    <t>aangevraagde en goedgekeurde activiteiten op perceel</t>
  </si>
  <si>
    <t>Stapeling activiteiten</t>
  </si>
  <si>
    <t>Sleutel</t>
  </si>
  <si>
    <t>V01: alleen als geen V02</t>
  </si>
  <si>
    <t>V02: alleen als geen V01</t>
  </si>
  <si>
    <t>punten_totaal</t>
  </si>
  <si>
    <t>punten_klimaat</t>
  </si>
  <si>
    <t>punten_bodemlucht</t>
  </si>
  <si>
    <t>punten_water</t>
  </si>
  <si>
    <t>punten_landschap</t>
  </si>
  <si>
    <t>punten_biodiversiteit</t>
  </si>
  <si>
    <t>waarde_som</t>
  </si>
  <si>
    <t>punten_klimaat_som</t>
  </si>
  <si>
    <t>punten_bodemlucht_som</t>
  </si>
  <si>
    <t>punten_water_som</t>
  </si>
  <si>
    <t>punten_landschap_som</t>
  </si>
  <si>
    <t>punten_biodiversiteit_som</t>
  </si>
  <si>
    <t>waarde_hoogste</t>
  </si>
  <si>
    <t>punten_klimaat_hoogste</t>
  </si>
  <si>
    <t>punten_bodemlucht_hoogste</t>
  </si>
  <si>
    <t>punten_water_hoogste</t>
  </si>
  <si>
    <t>punten_landschap_hoogste</t>
  </si>
  <si>
    <t>punten_biodiversiteit_hoogste</t>
  </si>
  <si>
    <t>berekende_waarde</t>
  </si>
  <si>
    <t>berekende_punten_totaal</t>
  </si>
  <si>
    <t>berekende_punten_klimaat</t>
  </si>
  <si>
    <t>berekende_punten_bodemlucht</t>
  </si>
  <si>
    <t>berekende_punten_water</t>
  </si>
  <si>
    <t>berekende_punten_landschap</t>
  </si>
  <si>
    <t>berekende_punten_biodiversiteit</t>
  </si>
  <si>
    <t>sommering waarde/punten</t>
  </si>
  <si>
    <t>hoogste waarde/punten</t>
  </si>
  <si>
    <t>1-3-2022,iom Carla</t>
  </si>
  <si>
    <t>Afhandeling stapeling twee activiteiten</t>
  </si>
  <si>
    <t>waarde_twee_activiteiten</t>
  </si>
  <si>
    <t>punten_totaal_twee_activiteiten</t>
  </si>
  <si>
    <t>punten_klimaat_twee_activiteiten</t>
  </si>
  <si>
    <t>punten_bodemlucht_twee_activiteiten</t>
  </si>
  <si>
    <t>punten_water_twee_activiteiten</t>
  </si>
  <si>
    <t>punten_landschap_twee_activiteiten</t>
  </si>
  <si>
    <t>punten_biodiversiteit_twee_activiteiten</t>
  </si>
  <si>
    <t>waarde_één_activiteiten</t>
  </si>
  <si>
    <t>punten_totaal_één_activiteiten</t>
  </si>
  <si>
    <t>punten_klimaat_één_activiteiten</t>
  </si>
  <si>
    <t>punten_bodemlucht_één_activiteiten</t>
  </si>
  <si>
    <t>punten_water_één_activiteiten</t>
  </si>
  <si>
    <t>punten_landschap_één_activiteiten</t>
  </si>
  <si>
    <t>punten_biodiversiteit_één_activiteiten</t>
  </si>
  <si>
    <t>Aantal activiteiten op perceel</t>
  </si>
  <si>
    <t>Stapeling activiteiten_groep1</t>
  </si>
  <si>
    <r>
      <t xml:space="preserve">Afhandeling van de stapeling van </t>
    </r>
    <r>
      <rPr>
        <b/>
        <sz val="11"/>
        <color rgb="FFFF0000"/>
        <rFont val="Calibri"/>
        <family val="2"/>
        <scheme val="minor"/>
      </rPr>
      <t>twee</t>
    </r>
    <r>
      <rPr>
        <sz val="11"/>
        <color theme="1"/>
        <rFont val="Calibri"/>
        <family val="2"/>
        <scheme val="minor"/>
      </rPr>
      <t xml:space="preserve"> activiteiten op één perceel</t>
    </r>
  </si>
  <si>
    <r>
      <t xml:space="preserve">Afhandeling van de stapeling van </t>
    </r>
    <r>
      <rPr>
        <b/>
        <sz val="11"/>
        <color rgb="FFFF0000"/>
        <rFont val="Calibri"/>
        <family val="2"/>
        <scheme val="minor"/>
      </rPr>
      <t>meerdere</t>
    </r>
    <r>
      <rPr>
        <sz val="11"/>
        <color theme="1"/>
        <rFont val="Calibri"/>
        <family val="2"/>
        <scheme val="minor"/>
      </rPr>
      <t xml:space="preserve"> activiteiten op één perceel</t>
    </r>
  </si>
  <si>
    <t>Activiteit 5</t>
  </si>
  <si>
    <t>Activiteit 6</t>
  </si>
  <si>
    <t>Activiteit 7</t>
  </si>
  <si>
    <t>Activiteit 8</t>
  </si>
  <si>
    <t>Activiteit 9</t>
  </si>
  <si>
    <t>Activiteit 10</t>
  </si>
  <si>
    <t>Activiteit 11</t>
  </si>
  <si>
    <t>Activiteit 12</t>
  </si>
  <si>
    <t>Activiteit 13</t>
  </si>
  <si>
    <t>Combinatie</t>
  </si>
  <si>
    <t>D01: biologisch alleen op landbouwgrond</t>
  </si>
  <si>
    <t>Stap1</t>
  </si>
  <si>
    <t>Stap2</t>
  </si>
  <si>
    <t>Afhandeling stapeling activiteiten_groep1</t>
  </si>
  <si>
    <t>Sleutel_totaal</t>
  </si>
  <si>
    <t>Sleutel_groep1</t>
  </si>
  <si>
    <t>Sleutel_groep2</t>
  </si>
  <si>
    <t>Sleutel_groep3</t>
  </si>
  <si>
    <t>Stapeling activiteiten_groep2</t>
  </si>
  <si>
    <t>Afhandeling stapeling activiteiten_groep2</t>
  </si>
  <si>
    <t>groep1</t>
  </si>
  <si>
    <t>groep2</t>
  </si>
  <si>
    <t>groep1+groep2</t>
  </si>
  <si>
    <r>
      <t xml:space="preserve">stapeling </t>
    </r>
    <r>
      <rPr>
        <b/>
        <sz val="11"/>
        <color rgb="FFFF0000"/>
        <rFont val="Calibri"/>
        <family val="2"/>
        <scheme val="minor"/>
      </rPr>
      <t>meer dan twee</t>
    </r>
    <r>
      <rPr>
        <b/>
        <sz val="11"/>
        <color theme="1"/>
        <rFont val="Calibri"/>
        <family val="2"/>
        <scheme val="minor"/>
      </rPr>
      <t xml:space="preserve"> activiteiten</t>
    </r>
  </si>
  <si>
    <r>
      <t xml:space="preserve">stapeling </t>
    </r>
    <r>
      <rPr>
        <b/>
        <sz val="11"/>
        <color rgb="FFFF0000"/>
        <rFont val="Calibri"/>
        <family val="2"/>
        <scheme val="minor"/>
      </rPr>
      <t>één</t>
    </r>
    <r>
      <rPr>
        <b/>
        <sz val="11"/>
        <color theme="1"/>
        <rFont val="Calibri"/>
        <family val="2"/>
        <scheme val="minor"/>
      </rPr>
      <t xml:space="preserve"> activiteit</t>
    </r>
  </si>
  <si>
    <r>
      <t xml:space="preserve">stapeling </t>
    </r>
    <r>
      <rPr>
        <b/>
        <sz val="11"/>
        <color rgb="FFFF0000"/>
        <rFont val="Calibri"/>
        <family val="2"/>
        <scheme val="minor"/>
      </rPr>
      <t xml:space="preserve">twee </t>
    </r>
    <r>
      <rPr>
        <b/>
        <sz val="11"/>
        <color theme="1"/>
        <rFont val="Calibri"/>
        <family val="2"/>
        <scheme val="minor"/>
      </rPr>
      <t>activiteiten</t>
    </r>
  </si>
  <si>
    <t>waarde_som_groep1</t>
  </si>
  <si>
    <t>punten_klimaat_som_groep1</t>
  </si>
  <si>
    <t>punten_bodemlucht_som_groep1</t>
  </si>
  <si>
    <t>punten_water_som_groep1</t>
  </si>
  <si>
    <t>punten_landschap_som_groep1</t>
  </si>
  <si>
    <t>punten_biodiversiteit_som_groep1</t>
  </si>
  <si>
    <t>waarde_hoogste_groep1</t>
  </si>
  <si>
    <t>punten_klimaat_hoogste_groep1</t>
  </si>
  <si>
    <t>punten_bodemlucht_hoogste_groep1</t>
  </si>
  <si>
    <t>punten_water_hoogste_groep1</t>
  </si>
  <si>
    <t>punten_landschap_hoogste_groep1</t>
  </si>
  <si>
    <t>punten_biodiversiteit_hoogste_groep1</t>
  </si>
  <si>
    <t>GROEP1</t>
  </si>
  <si>
    <t>GROEP2</t>
  </si>
  <si>
    <t>GROEP3</t>
  </si>
  <si>
    <t>Groep</t>
  </si>
  <si>
    <t>waarde_meerdere_activiteiten_groep1</t>
  </si>
  <si>
    <t>punten_totaal_meerdere_activiteiten_groep1</t>
  </si>
  <si>
    <t>punten_klimaat_meerdere_activiteiten_groep1</t>
  </si>
  <si>
    <t>punten_bodemlucht_meerdere_activiteiten_groep1</t>
  </si>
  <si>
    <t>punten_water_meerdere_activiteiten_groep1</t>
  </si>
  <si>
    <t>punten_landschap_meerdere_activiteiten_groep1</t>
  </si>
  <si>
    <t>punten_biodiversiteit_meerdere_activiteiten_groep1</t>
  </si>
  <si>
    <t>waarde_som_groep2</t>
  </si>
  <si>
    <t>punten_klimaat_som_groep2</t>
  </si>
  <si>
    <t>punten_bodemlucht_som_groep2</t>
  </si>
  <si>
    <t>punten_water_som_groep2</t>
  </si>
  <si>
    <t>punten_landschap_som_groep2</t>
  </si>
  <si>
    <t>punten_biodiversiteit_som_groep2</t>
  </si>
  <si>
    <t>waarde_hoogste_groep2</t>
  </si>
  <si>
    <t>punten_klimaat_hoogste_groep2</t>
  </si>
  <si>
    <t>punten_bodemlucht_hoogste_groep2</t>
  </si>
  <si>
    <t>punten_water_hoogste_groep2</t>
  </si>
  <si>
    <t>punten_landschap_hoogste_groep2</t>
  </si>
  <si>
    <t>punten_biodiversiteit_hoogste_groep2</t>
  </si>
  <si>
    <t>waarde_meerdere_activiteiten_groep1+2</t>
  </si>
  <si>
    <t>punten_totaal_meerdere_activiteiten_groep1+2</t>
  </si>
  <si>
    <t>punten_klimaat_meerdere_activiteiten_groep1+2</t>
  </si>
  <si>
    <t>punten_bodemlucht_meerdere_activiteiten_groep1+2</t>
  </si>
  <si>
    <t>punten_water_meerdere_activiteiten_groep1+2</t>
  </si>
  <si>
    <t>punten_landschap_meerdere_activiteiten_groep1+2</t>
  </si>
  <si>
    <t>punten_biodiversiteit_meerdere_activiteiten_groep1+2</t>
  </si>
  <si>
    <t>waarde_meerdere_activiteiten_groep2</t>
  </si>
  <si>
    <t>punten_totaal_meerdere_activiteiten_groep2</t>
  </si>
  <si>
    <t>punten_klimaat_meerdere_activiteiten_groep2</t>
  </si>
  <si>
    <t>punten_bodemlucht_meerdere_activiteiten_groep2</t>
  </si>
  <si>
    <t>punten_water_meerdere_activiteiten_groep2</t>
  </si>
  <si>
    <t>punten_landschap_meerdere_activiteiten_groep2</t>
  </si>
  <si>
    <t>punten_biodiversiteit_meerdere_activiteiten_groep2</t>
  </si>
  <si>
    <t>groep3</t>
  </si>
  <si>
    <t>Stapeling activiteiten_groep3</t>
  </si>
  <si>
    <t>waarde_som_groep3</t>
  </si>
  <si>
    <t>punten_klimaat_som_groep3</t>
  </si>
  <si>
    <t>punten_bodemlucht_som_groep3</t>
  </si>
  <si>
    <t>punten_water_som_groep3</t>
  </si>
  <si>
    <t>punten_landschap_som_groep3</t>
  </si>
  <si>
    <t>punten_biodiversiteit_som_groep3</t>
  </si>
  <si>
    <t>waarde_hoogste_groep3</t>
  </si>
  <si>
    <t>punten_klimaat_hoogste_groep3</t>
  </si>
  <si>
    <t>punten_bodemlucht_hoogste_groep3</t>
  </si>
  <si>
    <t>punten_water_hoogste_groep3</t>
  </si>
  <si>
    <t>punten_landschap_hoogste_groep3</t>
  </si>
  <si>
    <t>punten_biodiversiteit_hoogste_groep3</t>
  </si>
  <si>
    <t>Afhandeling stapeling activiteiten_groep3</t>
  </si>
  <si>
    <t>waarde_meerdere_activiteiten_groep3</t>
  </si>
  <si>
    <t>punten_totaal_meerdere_activiteiten_groep3</t>
  </si>
  <si>
    <t>punten_klimaat_meerdere_activiteiten_groep3</t>
  </si>
  <si>
    <t>punten_bodemlucht_meerdere_activiteiten_groep3</t>
  </si>
  <si>
    <t>punten_water_meerdere_activiteiten_groep3</t>
  </si>
  <si>
    <t>punten_landschap_meerdere_activiteiten_groep3</t>
  </si>
  <si>
    <t>punten_biodiversiteit_meerdere_activiteiten_groep3</t>
  </si>
  <si>
    <t>groep1+groep2+groep3</t>
  </si>
  <si>
    <t>waarde_meerdere_activiteiten_groep1+2+3</t>
  </si>
  <si>
    <t>punten_totaal_meerdere_activiteiten_groep1+2+3</t>
  </si>
  <si>
    <t>punten_klimaat_meerdere_activiteiten_groep1+2+3</t>
  </si>
  <si>
    <t>punten_bodemlucht_meerdere_activiteiten_groep1+2+3</t>
  </si>
  <si>
    <t>punten_water_meerdere_activiteiten_groep1+2+3</t>
  </si>
  <si>
    <t>punten_landschap_meerdere_activiteiten_groep1+2+3</t>
  </si>
  <si>
    <t>punten_biodiversiteit_meerdere_activiteiten_groep1+2+3</t>
  </si>
  <si>
    <t>stap0</t>
  </si>
  <si>
    <t>Stapeling activiteiten_totaal</t>
  </si>
  <si>
    <t>Op lijst toegestane stapeling</t>
  </si>
  <si>
    <t>Stapeling toegestaan</t>
  </si>
  <si>
    <t>bedrijfsareaal_voldoet_aan_voorwaarden_GLMC8a:</t>
  </si>
  <si>
    <t>Relevante oppervlakte:</t>
  </si>
  <si>
    <t>Percentage behaald:</t>
  </si>
  <si>
    <t>percentage</t>
  </si>
  <si>
    <t>deel-percentage gehaald</t>
  </si>
  <si>
    <t>doel gehaald</t>
  </si>
  <si>
    <t>kleur</t>
  </si>
  <si>
    <t>Conditionaliteit (GLMC8a)</t>
  </si>
  <si>
    <t>bedrijfsareaal_vrijgesteld_van_voorwaarden_niet-productief_bedrijfsareaal:</t>
  </si>
  <si>
    <t>bedrijfsareaal_voldoet_aan_voorwaarden_niet-productief_bedrijfsareaal:</t>
  </si>
  <si>
    <t>Niet prod.</t>
  </si>
  <si>
    <t>Eco-activiteit</t>
  </si>
  <si>
    <t>Bodem</t>
  </si>
  <si>
    <t>Behaalde medaille:</t>
  </si>
  <si>
    <t>Goud</t>
  </si>
  <si>
    <t>Totaal</t>
  </si>
  <si>
    <t>Zilver</t>
  </si>
  <si>
    <t>Brons</t>
  </si>
  <si>
    <t>=ALS(X1="J";ALS(ISFOUT(VERT.ZOEKEN($G1&amp;"_"&amp;$J1;GELDIGE_GEWASCODES!$E:$E;1;0));"N";"J");"J")</t>
  </si>
  <si>
    <t>=ALS(Z1="J";ALS(ISFOUT(VERT.ZOEKEN($G1&amp;"_"&amp;$K1;GELDIGE_GEWASCODES!$I:$I;1;0));"N";"J");"J")</t>
  </si>
  <si>
    <t>GP.TGO_GB_NP</t>
  </si>
  <si>
    <t>uit BDG</t>
  </si>
  <si>
    <t>uitbetaling ANLB</t>
  </si>
  <si>
    <t>REGIO</t>
  </si>
  <si>
    <t>Uw geschatte eco-premie:</t>
  </si>
  <si>
    <t>Samenvatting:</t>
  </si>
  <si>
    <t>Grond in gebruik:</t>
  </si>
  <si>
    <t>De 5 doelen:</t>
  </si>
  <si>
    <t>Conditionaliteit -
4% niet productief:</t>
  </si>
  <si>
    <t>Schatting basispremie:</t>
  </si>
  <si>
    <t>Schatting totaal bedrag:</t>
  </si>
  <si>
    <t>Schatting eco-premie:</t>
  </si>
  <si>
    <t>Perceelsnr.</t>
  </si>
  <si>
    <t>Biologische productiewijze</t>
  </si>
  <si>
    <t>Activiteit 14</t>
  </si>
  <si>
    <t>N04</t>
  </si>
  <si>
    <t>bufferstrookMetKuidenLangsGrasland</t>
  </si>
  <si>
    <t>bufferstrookMetKuidenLangsBouwland</t>
  </si>
  <si>
    <t>N04_BufferstrookMetKruidenLangsBouwland</t>
  </si>
  <si>
    <t>opmerking_01 (activiteit voldoet niet aan voorwaarden)</t>
  </si>
  <si>
    <t>opmerking_02 (stapeling activiteiten niet toegestaan)</t>
  </si>
  <si>
    <t>opmerking_03 (unieke activiteit)</t>
  </si>
  <si>
    <t>hulp voorwaardelijke opmaak</t>
  </si>
  <si>
    <t xml:space="preserve">Indeling meter waarde aangepast aan nieuwe tarieven,
Bij meters punten per doen waarden in 2 decimalen tonen,
Weegfactoren GLMC8a,
Vrijstelling GLMC8a bij minder dan 10 ha bouwland uitgezet (NORM aangepast van 10 naar 0),
Validatiemelding op invoerscherm samengevoegd,
Nieuwe validatiemelding als activiteit meerdere keren op een perceel wordt aangegeven,
Regio's aangepast naar twee regio (zand, hoofdzakelijk en klei, hoofdzakelijk + overig), keuze lijst bij invoer aangepast,
Waarde/punten per activiteit, benodige punten per regio en vergoeding aangepast overeenkomstig '20220317 tarieven en punten',
Benaming activiteiten aangesloten op excel stapeling,
Achtergrond meter in kleur wit als vereist nog niet is bepaald.
</t>
  </si>
  <si>
    <t>- Gewascode 1047 'Cranberry' verwijderd als toegestaan gewas bij H06 'natte teelt' en gewasgroep 'natte teelt'. Iom Carla. Betreft blijvende teelt.
- Bedrag voor BISS op € 165 gezet. Vanuit AHI wordt aanvullend € 54 betaald voor de eerste 40 ha, maar dit zit nog niet in de rekentool.
- Toegestane gewascodes voor H11 en N04 bewust op 337 laten staan. Voor GLMC8a is een weegfactor gewenst die afhangt van wel/niet productief en wel/niet beheerd, maar hierover is nog teveel discussie.</t>
  </si>
  <si>
    <t>benodigd</t>
  </si>
  <si>
    <t>behaald</t>
  </si>
  <si>
    <t>conditionaliteit</t>
  </si>
  <si>
    <t>brons</t>
  </si>
  <si>
    <t>zilver</t>
  </si>
  <si>
    <t>goud</t>
  </si>
  <si>
    <t>oppervlakte niet-productief</t>
  </si>
  <si>
    <t>inspanningswaarde</t>
  </si>
  <si>
    <t>inspanningspunten</t>
  </si>
  <si>
    <t>klimaat</t>
  </si>
  <si>
    <t>bodem</t>
  </si>
  <si>
    <t>water</t>
  </si>
  <si>
    <t>landschap</t>
  </si>
  <si>
    <t>biodiversiteit</t>
  </si>
  <si>
    <t>aanvraag</t>
  </si>
  <si>
    <t>percelen</t>
  </si>
  <si>
    <t>activiteit</t>
  </si>
  <si>
    <t>Gegevensverzameling tbv Export voor Analyse</t>
  </si>
  <si>
    <t>niet-productief</t>
  </si>
  <si>
    <t>Oppervlakte</t>
  </si>
  <si>
    <t>Biologisch productiewijze</t>
  </si>
  <si>
    <t>- tabblad percelen, mogelijk dubbeltelling bij landschapselement en overig bedrijfsareaal verwijderd. Bij landschapselement voorwaarde geen landbouwperceel opgenomen. Bij overig bedrijfsareaal voorwaarde geen landbouwperceel en geen landschapselement opgenomen.</t>
  </si>
  <si>
    <t>- tabblad Invoer, samenvatting, bij afwijzen besluit eco-regeling voorwaardelijke opmaak schatting eco-premie en medaille (tekstkleur oranje, vetgedrukt).
- tabblad Invoer, samenvoeging van kolommen Opp. (ha) verwijderd.
- Nieuw tabblad E.Analyse, gegevens uit diverse tabbladen hierop getoond voor analyse.</t>
  </si>
  <si>
    <t xml:space="preserve">- tabblad NORM: norm voor bedrag BISS aangepast van 165 naar 220 (op verzoek van LNV, Fenna van Selm),
- tabblad ACTIVITEITENLIJST: puntentabel aangepast (in aangeleverde lijst waren bodem en lucht verwisseld),
- tabbald E.Analyse: Activiteit voldoet aan voorwaarden doorgetrokken tot onderin de tabel.
</t>
  </si>
  <si>
    <t>Peule, zaden en opkweekmateriaal</t>
  </si>
  <si>
    <t>Stamsperziebonen (= stamslabonen, zaden en opkweekmateriaal</t>
  </si>
  <si>
    <t>Miscantus (olifantsgras)</t>
  </si>
  <si>
    <t>Zeekraal</t>
  </si>
  <si>
    <t>Zonnebloemen</t>
  </si>
  <si>
    <t>20220530 Analyse Gewascodes Activiteitenlijst D2.0.doc</t>
  </si>
  <si>
    <t>Uien, zilver</t>
  </si>
  <si>
    <t>Windhaag, in een perceel fruitteelt</t>
  </si>
  <si>
    <t>Waarde en punten volgens ‘eco2023_punten_en_waarden’ (was: 20220317 tarieven en punten).
Geldige gewascode volgens ‘20220328 Analyse Gewascodes Activiteitenlijst D1.6.doc’. (was: D1.2).</t>
  </si>
  <si>
    <t>Basispremie staat weer op 220.
Geldige gewascodes volgens ‘20220530 Analyse Gewascodes Activiteitenlijst D2.0’. (was: D1.6).</t>
  </si>
  <si>
    <t>opmerking_04 (overlap GLMC8 en ANLb)</t>
  </si>
  <si>
    <t>N05_BufferstrookMetKruidenLangsGrasland</t>
  </si>
  <si>
    <t xml:space="preserve">Tabblad Invoer: voorwaardelijke opmaak 'behaalde medaille' aangepast. Oranje opvulling als GLMC8 niet wordt behaald.
Tabblad invoer: voorwaardelijke opmaak 'geschatte eco-premie' aangepast. Oranje opvulling als GLMC8 of punten of medaille brons niet worden behaald.
Tabblad invoer: melding toegevoegd bij overlap ANLb en inzet GLMC8a
Tabblad LOV_CDT: Bij N04 afhandeling 'GeenWaardeWelPunten' bij overlap met inzet GLMC8a. In waarde is opbrengstderving meegenomen.
ACTIVITEITENLIJST: waarde/punten aangepast (bron: Puntentabel eco 2022.xlsx)
Diverse tabbladen: H11_BufferstrookMetKruidenLangsGrasland aangepast naar N05_BufferstrookMetKruidenLangsGrasland.
</t>
  </si>
  <si>
    <t>ACTIVITEITENLIJST: punten biodiversiteit bij H04_LangjarigGrasland aangepast van 1 naar 0 (20220615 punten en waarden ecoregeling.pdf)
GELDIGE_GEWASCODES: gewascodes 3512, 3506, 3807 en 3523 verwijderd als geldige gewascode voor eco-activiteit H01 Rustgewas (20220615 Analyse Gewascodes Activiteitenlijst D2.0.doc).</t>
  </si>
  <si>
    <t>H11_Vezelgewas</t>
  </si>
  <si>
    <t>N05</t>
  </si>
  <si>
    <t>Vezelgewas</t>
  </si>
  <si>
    <t>Activiteit 15</t>
  </si>
  <si>
    <t>Veenkolonien</t>
  </si>
  <si>
    <t>OostelijkeBeekdalenEnOntginningen</t>
  </si>
  <si>
    <t>ZuidelijkeBeekdalenEnOntginningen</t>
  </si>
  <si>
    <t>BouwhoekHogelandEnOldambt</t>
  </si>
  <si>
    <t>NoordelijkWeidegebied</t>
  </si>
  <si>
    <t>Flevopolders</t>
  </si>
  <si>
    <t>WestelijkHolland</t>
  </si>
  <si>
    <t>ZuidwestelijkeDeltaEnRivierenland</t>
  </si>
  <si>
    <t>totale_geconstateerde_oppervlakte_groene_braak_inzaai</t>
  </si>
  <si>
    <t>totale_geconstateerde_oppervlakte_groene_braak_spontane_opkomst</t>
  </si>
  <si>
    <t>totale_geconstateerde_oppervlakte_sloten_grenzend_aan</t>
  </si>
  <si>
    <t>totale_geconstateerde_oppervlakte_rietzoom</t>
  </si>
  <si>
    <t>totale_geconstateerde_oppervlakte_zandwal</t>
  </si>
  <si>
    <t>totale_geconstateerde_oppervlakte_schouwpad</t>
  </si>
  <si>
    <t>Elementen GLMC8</t>
  </si>
  <si>
    <t>beheerde akkerranden</t>
  </si>
  <si>
    <t>groene_braak_inzaai</t>
  </si>
  <si>
    <t>onbeheerde akkerranden</t>
  </si>
  <si>
    <t>groene_braak_spontane_opkomst</t>
  </si>
  <si>
    <t>strook langs bosrand</t>
  </si>
  <si>
    <t>sloten</t>
  </si>
  <si>
    <t>sloten_grenzend_aan</t>
  </si>
  <si>
    <t>bomengroepen</t>
  </si>
  <si>
    <t>tuunwallen</t>
  </si>
  <si>
    <t>rietzoom</t>
  </si>
  <si>
    <t>zandwal</t>
  </si>
  <si>
    <t>schouwpad</t>
  </si>
  <si>
    <t>GLMC8</t>
  </si>
  <si>
    <t>niet_productief_element_glmc8</t>
  </si>
  <si>
    <t>20221007 ECO-activiteitenlijst met uitwerking D1.32_paul</t>
  </si>
  <si>
    <t>N.GEMIDDELDE_WAARDE_AHI</t>
  </si>
  <si>
    <t>Bedrag per ha dat voor de AHI wordt uitbetaald.</t>
  </si>
  <si>
    <t>voorlopige bedrag per ha voor uitbetaling AHI</t>
  </si>
  <si>
    <t>N.MAX_OPP_AHI</t>
  </si>
  <si>
    <t>Maximale aantal hectaren waarvoor AHI wordt uitgekeerd.</t>
  </si>
  <si>
    <t>natte_teelt (vrijstelling glmc8a)</t>
  </si>
  <si>
    <t>GP.TGO_GB_INZAAI</t>
  </si>
  <si>
    <t>GP.TGO_SLOOT_GRENZEND_AAN</t>
  </si>
  <si>
    <t>GP.TGO_ZANDWAL</t>
  </si>
  <si>
    <t>GP.TGO_SCHOUWPAD</t>
  </si>
  <si>
    <t>GP.TGO_GB_SPON</t>
  </si>
  <si>
    <t>GP.TGO_RIET</t>
  </si>
  <si>
    <t>N.WEEGF_GB_SPON</t>
  </si>
  <si>
    <t>N.WEEGF_GB_INZAAI</t>
  </si>
  <si>
    <t>N.WEEGF_SLOOT_GRENZEND_AAN</t>
  </si>
  <si>
    <t>N.WEEGF_RIET</t>
  </si>
  <si>
    <t>N.WEEGF_ZANDWAL</t>
  </si>
  <si>
    <t>N.WEEGF_SCHOUWPAD</t>
  </si>
  <si>
    <t>weegfactor_groene_braak_inzaai</t>
  </si>
  <si>
    <t>weegfactor_groene_braak_spontane_opkomst</t>
  </si>
  <si>
    <t>weegfactor_sloten_grenzend_aan</t>
  </si>
  <si>
    <t>weegfactor_rietzoom</t>
  </si>
  <si>
    <t>weegfactor_zandwal</t>
  </si>
  <si>
    <t>weegfactor_schouwpad</t>
  </si>
  <si>
    <t>totale_gewogen_oppervlakte_groene_braak_inzaai</t>
  </si>
  <si>
    <t>totale_gewogen_oppervlakte_groene_braak_spontane_opkomst</t>
  </si>
  <si>
    <t>totale_gewogen_oppervlakte_sloten_grenzend_aan</t>
  </si>
  <si>
    <t>totale_gewogen_oppervlakte_rietzoom</t>
  </si>
  <si>
    <t>totale_gewogen_oppervlakte_zandwal</t>
  </si>
  <si>
    <t>totale_gewogen_oppervlakte_schouwpad</t>
  </si>
  <si>
    <t>O.TWO_GB_INZAAI</t>
  </si>
  <si>
    <t>O.TWO_GB_SPON</t>
  </si>
  <si>
    <t>O.TWO_SLOOT_GRENZEND_AAN</t>
  </si>
  <si>
    <t>O.TWO_RIET</t>
  </si>
  <si>
    <t>O.TWO_ZANDWAL</t>
  </si>
  <si>
    <t>O.TWO_SCHOUWPAD</t>
  </si>
  <si>
    <t>opmerking_P02 (stapeling activiteiten niet toegestaan)</t>
  </si>
  <si>
    <t>opmerking_P04 (inzet voor GLMC8a mogelijk invloed op uitbetaling ANLb)</t>
  </si>
  <si>
    <t>opmerking_P05 (inzet voor GLMC8a niet mogelijk)</t>
  </si>
  <si>
    <t>opmerking_05 (inzet GLMC8 niet mogelijk)</t>
  </si>
  <si>
    <t>Regio's uitgebreid naar acht regio's uit NSP. NORM aangepast, INVOER lov, ECV, ACTIVITEITENLIJST
Stapeling bijgewerkt (bron: 20221007 ECO_activiteitenlijst met uitwerking D1.32_paul.xlsx)
AHI toegevoegd aan INVOER 'bedrag basis'
GLMC8a opnieuw ingericht (GLMC8, gewascode GLMC8, normen GLMC8)
Melding 'inzet GLMC8a niet mogelijk op gewas' toegevoegd</t>
  </si>
  <si>
    <t>Regiogroep 1</t>
  </si>
  <si>
    <t>Regiogroep 2</t>
  </si>
  <si>
    <t>act</t>
  </si>
  <si>
    <t>per</t>
  </si>
  <si>
    <t>Meerjarige teelt</t>
  </si>
  <si>
    <t>Stikstofbindend gewas/eiwitgewas</t>
  </si>
  <si>
    <t>Langjarig grasland</t>
  </si>
  <si>
    <t>Grasland met kruiden</t>
  </si>
  <si>
    <t>Natte teelt</t>
  </si>
  <si>
    <t>Vroeg oogsten rooigewas (uiterlijk 31 augustus)</t>
  </si>
  <si>
    <t>Vroeg oogsten rooigewas (uiterlijk 31 oktober)</t>
  </si>
  <si>
    <t>Groenbedekking</t>
  </si>
  <si>
    <t>Onderzaai vanggewas</t>
  </si>
  <si>
    <t>Biologische bestrijding</t>
  </si>
  <si>
    <t>Verlengde weidegang: alleen overdag beweiding</t>
  </si>
  <si>
    <t>Verlengde weidegang: dag en nacht beweiding</t>
  </si>
  <si>
    <t>Houtig element (heg, haag, struweel)</t>
  </si>
  <si>
    <t>Houtig element (overige houtige elementen)</t>
  </si>
  <si>
    <t>Groene braak</t>
  </si>
  <si>
    <t>Bufferstrook met kruiden (langs bouwland of blijvende teelt)</t>
  </si>
  <si>
    <t>Bufferstrook met kruiden (langs grasland)</t>
  </si>
  <si>
    <t>Biologisch bedrijf (Skal)</t>
  </si>
  <si>
    <t>Engels raaigras, graszaad</t>
  </si>
  <si>
    <t>Festulolium, graszaad</t>
  </si>
  <si>
    <t>Italiaans raaigras, graszaad</t>
  </si>
  <si>
    <t>Klaver, rode, groenbemesting, vanggewas</t>
  </si>
  <si>
    <t>Klaver, rode, klaverzaad</t>
  </si>
  <si>
    <t>Klaver, witte, groenbemesting, vanggewas</t>
  </si>
  <si>
    <t>Klaver, witte, klaverzaad</t>
  </si>
  <si>
    <t>Rietzwenkgras, graszaad</t>
  </si>
  <si>
    <t>Roodzwenkgras, graszaad</t>
  </si>
  <si>
    <t>Timothee, graszaad</t>
  </si>
  <si>
    <t>Veldbeemdgras, graszaad</t>
  </si>
  <si>
    <t>Westerwolds raaigras, graszaad</t>
  </si>
  <si>
    <t>Beemdlangbloem, graszaad</t>
  </si>
  <si>
    <t>Klaver, Alexandrijnse, groenbemesting, vanggewas</t>
  </si>
  <si>
    <t>Klaver, Alexandrijnse, klaverzaad</t>
  </si>
  <si>
    <t>Klaver, incarnaat, groenbemesting, vanggewas</t>
  </si>
  <si>
    <t>Klaver, incarnaat, klaverzaad</t>
  </si>
  <si>
    <t>Klaver, Perzische, groenbemesting, vanggewas</t>
  </si>
  <si>
    <t>Klaver, Perzische, klaverzaad</t>
  </si>
  <si>
    <t>Overig klaverzaad</t>
  </si>
  <si>
    <t>Overig graszaad</t>
  </si>
  <si>
    <t>Lamsoor</t>
  </si>
  <si>
    <t>Klaver, Alexandrijnse, groenbemesting, vanggewas.</t>
  </si>
  <si>
    <t>Klaver, incarnaat, groenbemesting, vanggewas.</t>
  </si>
  <si>
    <t>Klaver, Perzische, groenbemesting, vanggewas.</t>
  </si>
  <si>
    <t>Klaver, rode, groenbemesting, vanggewas.</t>
  </si>
  <si>
    <t>Klaver, witte, groenbemesting, vanggewas.</t>
  </si>
  <si>
    <t>Rogge (geen snijrogge)</t>
  </si>
  <si>
    <t>Mais,snij-</t>
  </si>
  <si>
    <t>Tagetes Erecta (Afrikaantje)</t>
  </si>
  <si>
    <t>Tagetes Patula (Afrikaantje)</t>
  </si>
  <si>
    <t>Lupinen, niet bittere</t>
  </si>
  <si>
    <t>Lijnzaad, niet van vezelvlas (olievlas)</t>
  </si>
  <si>
    <t>Vlas, vezel-</t>
  </si>
  <si>
    <t>Beemdlangbloem, groenbemesting, vanggewas</t>
  </si>
  <si>
    <t>Engels raaigras, groenbemesting, vanggewas</t>
  </si>
  <si>
    <t>Festulolium, groenbemesting, vanggewas</t>
  </si>
  <si>
    <t>Italiaans raaigras, groenbemesting, vanggewas</t>
  </si>
  <si>
    <t>Rietzwenkgras, groenbemesting, vanggewas</t>
  </si>
  <si>
    <t>Roodzwenkgras, groenbemesting, vanggewas</t>
  </si>
  <si>
    <t>Timothee, groenbemesting, vanggewas</t>
  </si>
  <si>
    <t>Veldbeemdgras, groenbemesting, vanggewas</t>
  </si>
  <si>
    <t>Westerwolds raaigras, groenbemesting, vanggewas</t>
  </si>
  <si>
    <t>Bieslook</t>
  </si>
  <si>
    <t>Boomgroep</t>
  </si>
  <si>
    <t>Bossingel</t>
  </si>
  <si>
    <t>Knotboom, geisoleerde boom</t>
  </si>
  <si>
    <t>Groene braak, spontane opkomst.</t>
  </si>
  <si>
    <t>Grasland, blijvend.</t>
  </si>
  <si>
    <t>Grasland, tijdelijk.</t>
  </si>
  <si>
    <t>Grasland, natuurlijk. Met landbouwactiviteiten.</t>
  </si>
  <si>
    <t>totale_gewogen_oppervlakte_bufferstroken</t>
  </si>
  <si>
    <t>O.TWO_BUF_STR</t>
  </si>
  <si>
    <t>bufferstroken</t>
  </si>
  <si>
    <t>vijvers/poelen</t>
  </si>
  <si>
    <t>hegge/hagen/houtsingels/houtwallen/struwelen</t>
  </si>
  <si>
    <t>geïsoleerde bomen/knotbomen</t>
  </si>
  <si>
    <t>natuurvriendelijke oevers</t>
  </si>
  <si>
    <t>kleine wetlands = plas-dras op bouwland</t>
  </si>
  <si>
    <t>ruigtes op landbouwpercelen</t>
  </si>
  <si>
    <t>stroken wild gras</t>
  </si>
  <si>
    <t>graften</t>
  </si>
  <si>
    <t>GP.TGO_BUF_STR</t>
  </si>
  <si>
    <t>N.WEEGF_BUF_STR</t>
  </si>
  <si>
    <t>totale_geconstateerde_oppervlakte_ruigtes_op_landbouwpercelen</t>
  </si>
  <si>
    <t>totale_geconstateerde_oppervlakte_stroken_wild_gras</t>
  </si>
  <si>
    <t>totale_geconstateerde_oppervlakte_graften</t>
  </si>
  <si>
    <t>GP.TGO_RUIGTE_P_LNDBWPRCL</t>
  </si>
  <si>
    <t>GP.TGO_GRAFT</t>
  </si>
  <si>
    <t>GP.TGO_STROOK_WILD_GRAS</t>
  </si>
  <si>
    <t>O.TWO_RUIGTE_P_LNDBWPRCL</t>
  </si>
  <si>
    <t>O.TWO_STROOK_WILD_GRAS</t>
  </si>
  <si>
    <t>O.TWO_GRAFT</t>
  </si>
  <si>
    <t>totale_gewogen_oppervlakte_ruigtes_op_landbouwpercelen</t>
  </si>
  <si>
    <t>totale_gewogen_oppervlakte_stroken_wild_gras</t>
  </si>
  <si>
    <t>totale_gewogen_oppervlakte_graften</t>
  </si>
  <si>
    <t>weegfactor_ruigtes_op_landbouwpercelen</t>
  </si>
  <si>
    <t>weegfactor_stroken_wild_gras</t>
  </si>
  <si>
    <t>weegfactor_graften</t>
  </si>
  <si>
    <t>N.WEEGF_RUIGTE_P_LNDBWPRCL</t>
  </si>
  <si>
    <t>N.WEEGF_STROOK_WILD_GRAS</t>
  </si>
  <si>
    <t>N.WEEGF_GRAFT</t>
  </si>
  <si>
    <t>weegfactor_bufferstroken</t>
  </si>
  <si>
    <t>- verlaagde vereiste punten bio en landschap verwerkt
- berekening GLMC8a uitgebreid met graften, stroken wild gras en ruigtes op landbouwpercelen (bepaling, grondslag, weegfactoren)</t>
  </si>
  <si>
    <t>gewascodelijst_14-10-22_versie1.0</t>
  </si>
  <si>
    <t>Erwten, groene/gele (groen te oogsten)</t>
  </si>
  <si>
    <t>Uien, zilver-</t>
  </si>
  <si>
    <t xml:space="preserve">Grasland, natuurlijk. Met landbouwactiviteiten. </t>
  </si>
  <si>
    <t>Sloot</t>
  </si>
  <si>
    <t>Papaver (klaproos)</t>
  </si>
  <si>
    <t>Bos- en haagplanten, open grond</t>
  </si>
  <si>
    <t>Buxus, open grond</t>
  </si>
  <si>
    <t>Ericaceae (Zoals erica, calluna, rododendron, azalea), open grond</t>
  </si>
  <si>
    <t>Laanbomen/parkbomen, onderstammen, open grond</t>
  </si>
  <si>
    <t>Laanbomen/parkbomen, opzetters, open grond</t>
  </si>
  <si>
    <t>Laanbomen/parkbomen, spillen, open grond</t>
  </si>
  <si>
    <t>Rozenstruiken (incl, zaailingen en onderstammen), open grond</t>
  </si>
  <si>
    <t>Sierconiferen, open grond</t>
  </si>
  <si>
    <t>Sierheesters en klimplanten, open grond</t>
  </si>
  <si>
    <t>Trek- en besheesters, open grond</t>
  </si>
  <si>
    <t>Vruchtbomen, moerbomen, open grond</t>
  </si>
  <si>
    <t>Vruchtbomen, onderstammen, open grond</t>
  </si>
  <si>
    <t>Vruchtbomen, overig, open grond</t>
  </si>
  <si>
    <t>Vaste planten, open grond</t>
  </si>
  <si>
    <t>Bos- en haagplanten, pot- en containerveld</t>
  </si>
  <si>
    <t>Buxus, pot- en containerveld</t>
  </si>
  <si>
    <t>Ericaceae (Zoals erica, calluna, rododendron, azalea), pot- en containerveld</t>
  </si>
  <si>
    <t>Laanbomen/parkbomen, onderstammen, pot- en containerveld</t>
  </si>
  <si>
    <t>Laanbomen/parkbomen, opzetters, pot- en containerveld</t>
  </si>
  <si>
    <t>Laanbomen/parkbomen, spillen, pot- en containerveld</t>
  </si>
  <si>
    <t>Rozenstruiken (incl, zaailingen en onderstammen), pot- en containerveld</t>
  </si>
  <si>
    <t>Sierconiferen, pot- en containerveld</t>
  </si>
  <si>
    <t>Sierheesters en klimplanten, pot- en containerveld</t>
  </si>
  <si>
    <t>Trek- en besheesters, pot- en containerveld</t>
  </si>
  <si>
    <t>Vruchtbomen, moerbomen, pot- en containerveld</t>
  </si>
  <si>
    <t>Vruchtbomen, onderstammen, pot- en containerveld</t>
  </si>
  <si>
    <t>Vruchtbomen, overig, pot- en containerveld</t>
  </si>
  <si>
    <t>Vaste planten, pot- en containerteelt</t>
  </si>
  <si>
    <t xml:space="preserve">Koolzaad, winter (incl. boterzaad) </t>
  </si>
  <si>
    <t xml:space="preserve">Koolzaad, zomer (incl. boterzaad) </t>
  </si>
  <si>
    <t>Mais, energie</t>
  </si>
  <si>
    <t xml:space="preserve">Zoete aardappelen </t>
  </si>
  <si>
    <t>Uien, gele zaai-</t>
  </si>
  <si>
    <t>Uien, rode zaai-</t>
  </si>
  <si>
    <t>Beemdlangbloem, groenbemesting,vanggewas</t>
  </si>
  <si>
    <t>Graften</t>
  </si>
  <si>
    <t>Groene braak, spontane opkomst</t>
  </si>
  <si>
    <t>Liatris, bloembollen en -knollen</t>
  </si>
  <si>
    <t>Liatris, droogbloemen</t>
  </si>
  <si>
    <t>Liatris, overige bloemkwekerijgewassen</t>
  </si>
  <si>
    <t>Perceel bedekt met gewasresten (mulching)</t>
  </si>
  <si>
    <t>Rijst</t>
  </si>
  <si>
    <t>Ruigtes op landbouwpercelen</t>
  </si>
  <si>
    <t>Schouwpad</t>
  </si>
  <si>
    <t>Sedum</t>
  </si>
  <si>
    <t>Sneeuwklokje, bloembollen en -knollen</t>
  </si>
  <si>
    <t>Sneeuwklokje, droogbloemen</t>
  </si>
  <si>
    <t>Sneeuwklokje, overige bloemkwekerijgewassen</t>
  </si>
  <si>
    <t>Snijrogge</t>
  </si>
  <si>
    <t>Stroken wild gras</t>
  </si>
  <si>
    <t>Tuunwallen</t>
  </si>
  <si>
    <t>Voederhaag</t>
  </si>
  <si>
    <t>Nieuw</t>
  </si>
  <si>
    <t>Sloot, niet grenzend aan groene braak inzaai of natuurvriendelijke oever</t>
  </si>
  <si>
    <t>Mail 16-11-2022 15:04</t>
  </si>
  <si>
    <t>Appelen. Aangeplant lopende seizoen.</t>
  </si>
  <si>
    <t>Appelen. Aangeplant voorafgaande aan lopende seizoen.</t>
  </si>
  <si>
    <t>Overig kleinfruit (zoals kruisbessen, kiwis)</t>
  </si>
  <si>
    <t>Voedselhaag</t>
  </si>
  <si>
    <t>geïsoleerde boom</t>
  </si>
  <si>
    <t>graft</t>
  </si>
  <si>
    <t>heg/haag/houtsingel/houtwal of struweel</t>
  </si>
  <si>
    <t>ruigte op landbouwperceel</t>
  </si>
  <si>
    <t>strook wild gras</t>
  </si>
  <si>
    <t>watervlakte</t>
  </si>
  <si>
    <t>ruigtes op landbouwperceel</t>
  </si>
  <si>
    <t>vijver_poel/watervlakte</t>
  </si>
  <si>
    <t>P</t>
  </si>
  <si>
    <t>T01: alleen bouwland/blijvende teelt, niet zijnde tijdelijk gras</t>
  </si>
  <si>
    <t>Oefenversie rekentool eco-regeling, versie 18-11-2022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</si>
</sst>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d\-m\-yyyy\ hh:mm:ss"/>
    <numFmt numFmtId="166" formatCode="&quot;€&quot;\ #,##0"/>
    <numFmt numFmtId="167" formatCode="0.00000"/>
  </numFmts>
  <fonts count="38" x14ac:knownFonts="1">
    <font>
      <sz val="11"/>
      <color theme="1"/>
      <name val="Calibri"/>
      <family val="2"/>
      <scheme val="minor"/>
    </font>
    <font>
      <b/>
      <sz val="11"/>
      <color theme="1"/>
      <name val="Calibri"/>
      <family val="2"/>
      <scheme val="minor"/>
    </font>
    <font>
      <sz val="9"/>
      <color theme="1"/>
      <name val="Segoe UI"/>
      <family val="2"/>
      <charset val="1"/>
    </font>
    <font>
      <b/>
      <sz val="9"/>
      <color theme="1"/>
      <name val="Segoe UI"/>
      <family val="2"/>
      <charset val="1"/>
    </font>
    <font>
      <sz val="11"/>
      <name val="Calibri"/>
      <family val="2"/>
      <scheme val="minor"/>
    </font>
    <font>
      <sz val="8"/>
      <name val="Calibri"/>
      <family val="2"/>
      <scheme val="minor"/>
    </font>
    <font>
      <sz val="9"/>
      <color theme="1"/>
      <name val="Verdana"/>
      <family val="2"/>
    </font>
    <font>
      <sz val="10"/>
      <name val="Arial"/>
      <family val="2"/>
    </font>
    <font>
      <sz val="11"/>
      <name val="Calibri"/>
      <family val="2"/>
    </font>
    <font>
      <sz val="16"/>
      <color indexed="9"/>
      <name val="Calibri"/>
      <family val="2"/>
      <scheme val="minor"/>
    </font>
    <font>
      <sz val="11"/>
      <color indexed="9"/>
      <name val="Calibri"/>
      <family val="2"/>
      <scheme val="minor"/>
    </font>
    <font>
      <b/>
      <sz val="11"/>
      <color indexed="9"/>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4" tint="-0.249977111117893"/>
      <name val="Calibri"/>
      <family val="2"/>
      <scheme val="minor"/>
    </font>
    <font>
      <sz val="11"/>
      <color theme="4" tint="-0.249977111117893"/>
      <name val="Calibri"/>
      <family val="2"/>
      <scheme val="minor"/>
    </font>
    <font>
      <b/>
      <sz val="11"/>
      <color theme="4" tint="-0.249977111117893"/>
      <name val="Calibri"/>
      <family val="2"/>
      <scheme val="minor"/>
    </font>
    <font>
      <b/>
      <sz val="9"/>
      <color theme="0"/>
      <name val="Segoe UI"/>
      <family val="2"/>
      <charset val="1"/>
    </font>
    <font>
      <sz val="9"/>
      <color theme="0"/>
      <name val="Segoe UI"/>
      <family val="2"/>
      <charset val="1"/>
    </font>
    <font>
      <sz val="10"/>
      <color theme="0"/>
      <name val="Arial"/>
      <family val="2"/>
    </font>
    <font>
      <i/>
      <sz val="10"/>
      <color theme="0"/>
      <name val="Arial"/>
      <family val="2"/>
    </font>
    <font>
      <sz val="9"/>
      <color theme="0"/>
      <name val="Verdana"/>
      <family val="2"/>
    </font>
    <font>
      <sz val="9"/>
      <color indexed="81"/>
      <name val="Tahoma"/>
      <family val="2"/>
    </font>
    <font>
      <b/>
      <sz val="9"/>
      <color indexed="81"/>
      <name val="Tahoma"/>
      <family val="2"/>
    </font>
    <font>
      <sz val="11"/>
      <color theme="1"/>
      <name val="Calibri"/>
      <family val="2"/>
      <scheme val="minor"/>
    </font>
    <font>
      <sz val="9"/>
      <name val="Verdana"/>
      <family val="2"/>
    </font>
    <font>
      <b/>
      <sz val="8"/>
      <name val="Calibri"/>
      <family val="2"/>
      <scheme val="minor"/>
    </font>
    <font>
      <sz val="8"/>
      <color rgb="FFFF0000"/>
      <name val="Calibri"/>
      <family val="2"/>
      <scheme val="minor"/>
    </font>
    <font>
      <sz val="8"/>
      <color theme="1"/>
      <name val="Calibri"/>
      <family val="2"/>
      <scheme val="minor"/>
    </font>
    <font>
      <b/>
      <sz val="11"/>
      <color rgb="FFFF0000"/>
      <name val="Calibri"/>
      <family val="2"/>
      <scheme val="minor"/>
    </font>
    <font>
      <sz val="11"/>
      <color rgb="FF002060"/>
      <name val="Calibri"/>
      <family val="2"/>
      <scheme val="minor"/>
    </font>
    <font>
      <b/>
      <sz val="10"/>
      <color theme="1"/>
      <name val="Calibri"/>
      <family val="2"/>
      <scheme val="minor"/>
    </font>
    <font>
      <sz val="11"/>
      <color theme="0" tint="-0.499984740745262"/>
      <name val="Calibri"/>
      <family val="2"/>
      <scheme val="minor"/>
    </font>
    <font>
      <b/>
      <sz val="11"/>
      <color theme="0" tint="-0.499984740745262"/>
      <name val="Calibri"/>
      <family val="2"/>
      <scheme val="minor"/>
    </font>
    <font>
      <b/>
      <sz val="11"/>
      <color theme="8" tint="-0.499984740745262"/>
      <name val="Calibri"/>
      <family val="2"/>
      <scheme val="minor"/>
    </font>
    <font>
      <sz val="11"/>
      <color rgb="FF0F243E"/>
      <name val="Calibri"/>
      <family val="2"/>
      <scheme val="minor"/>
    </font>
  </fonts>
  <fills count="32">
    <fill>
      <patternFill patternType="none"/>
    </fill>
    <fill>
      <patternFill patternType="gray125"/>
    </fill>
    <fill>
      <patternFill patternType="solid">
        <fgColor rgb="FFFFFF66"/>
        <bgColor indexed="64"/>
      </patternFill>
    </fill>
    <fill>
      <patternFill patternType="solid">
        <fgColor theme="0" tint="-0.249977111117893"/>
        <bgColor indexed="64"/>
      </patternFill>
    </fill>
    <fill>
      <patternFill patternType="solid">
        <fgColor theme="9"/>
        <bgColor indexed="64"/>
      </patternFill>
    </fill>
    <fill>
      <patternFill patternType="solid">
        <fgColor theme="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C000"/>
        <bgColor indexed="64"/>
      </patternFill>
    </fill>
    <fill>
      <patternFill patternType="solid">
        <fgColor theme="5" tint="-0.249977111117893"/>
        <bgColor indexed="64"/>
      </patternFill>
    </fill>
    <fill>
      <patternFill patternType="solid">
        <fgColor rgb="FFFF0000"/>
        <bgColor indexed="64"/>
      </patternFill>
    </fill>
    <fill>
      <patternFill patternType="solid">
        <fgColor rgb="FFFFFF99"/>
        <bgColor indexed="64"/>
      </patternFill>
    </fill>
    <fill>
      <patternFill patternType="solid">
        <fgColor indexed="23"/>
        <bgColor indexed="64"/>
      </patternFill>
    </fill>
    <fill>
      <patternFill patternType="solid">
        <fgColor indexed="63"/>
        <bgColor indexed="64"/>
      </patternFill>
    </fill>
    <fill>
      <patternFill patternType="solid">
        <fgColor rgb="FF92D050"/>
        <bgColor indexed="64"/>
      </patternFill>
    </fill>
    <fill>
      <patternFill patternType="solid">
        <fgColor theme="8" tint="-0.499984740745262"/>
        <bgColor indexed="64"/>
      </patternFill>
    </fill>
    <fill>
      <patternFill patternType="solid">
        <fgColor theme="4" tint="0.39997558519241921"/>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00B05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34998626667073579"/>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style="thin">
        <color theme="8" tint="-0.24994659260841701"/>
      </right>
      <top/>
      <bottom/>
      <diagonal/>
    </border>
    <border>
      <left style="thin">
        <color theme="8" tint="-0.24994659260841701"/>
      </left>
      <right style="thin">
        <color theme="8" tint="-0.24994659260841701"/>
      </right>
      <top/>
      <bottom style="dotted">
        <color theme="8" tint="-0.24994659260841701"/>
      </bottom>
      <diagonal/>
    </border>
    <border>
      <left style="thin">
        <color theme="8" tint="-0.24994659260841701"/>
      </left>
      <right style="thin">
        <color theme="8" tint="-0.24994659260841701"/>
      </right>
      <top/>
      <bottom style="thin">
        <color theme="8" tint="-0.24994659260841701"/>
      </bottom>
      <diagonal/>
    </border>
    <border>
      <left/>
      <right/>
      <top style="dotted">
        <color theme="8" tint="0.39994506668294322"/>
      </top>
      <bottom/>
      <diagonal/>
    </border>
    <border>
      <left/>
      <right/>
      <top/>
      <bottom style="dotted">
        <color theme="8" tint="-0.24994659260841701"/>
      </bottom>
      <diagonal/>
    </border>
    <border>
      <left/>
      <right/>
      <top style="dotted">
        <color theme="8" tint="-0.24994659260841701"/>
      </top>
      <bottom/>
      <diagonal/>
    </border>
    <border>
      <left style="thin">
        <color theme="8" tint="-0.24994659260841701"/>
      </left>
      <right/>
      <top/>
      <bottom/>
      <diagonal/>
    </border>
    <border>
      <left/>
      <right style="thin">
        <color theme="8" tint="-0.24994659260841701"/>
      </right>
      <top/>
      <bottom/>
      <diagonal/>
    </border>
    <border>
      <left style="thin">
        <color theme="8" tint="-0.24994659260841701"/>
      </left>
      <right style="thin">
        <color theme="8" tint="-0.24994659260841701"/>
      </right>
      <top style="dotted">
        <color theme="8" tint="-0.24994659260841701"/>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style="medium">
        <color indexed="64"/>
      </bottom>
      <diagonal/>
    </border>
  </borders>
  <cellStyleXfs count="7">
    <xf numFmtId="0" fontId="0" fillId="0" borderId="0"/>
    <xf numFmtId="0" fontId="2" fillId="0" borderId="0"/>
    <xf numFmtId="0" fontId="2" fillId="0" borderId="0"/>
    <xf numFmtId="0" fontId="2" fillId="0" borderId="0"/>
    <xf numFmtId="0" fontId="7" fillId="0" borderId="0"/>
    <xf numFmtId="0" fontId="8" fillId="0" borderId="0"/>
    <xf numFmtId="0" fontId="7" fillId="0" borderId="0"/>
  </cellStyleXfs>
  <cellXfs count="461">
    <xf numFmtId="0" fontId="0" fillId="0" borderId="0" xfId="0"/>
    <xf numFmtId="0" fontId="0" fillId="2" borderId="0" xfId="0" applyFill="1"/>
    <xf numFmtId="0" fontId="0" fillId="2" borderId="1" xfId="0" applyFill="1" applyBorder="1"/>
    <xf numFmtId="0" fontId="0" fillId="3" borderId="0" xfId="0" applyFill="1"/>
    <xf numFmtId="0" fontId="0" fillId="3" borderId="1" xfId="0" applyFill="1" applyBorder="1"/>
    <xf numFmtId="0" fontId="0" fillId="0" borderId="0" xfId="0" applyAlignment="1">
      <alignment textRotation="90"/>
    </xf>
    <xf numFmtId="0" fontId="0" fillId="0" borderId="0" xfId="0" applyAlignment="1">
      <alignment horizontal="left" textRotation="90"/>
    </xf>
    <xf numFmtId="0" fontId="1" fillId="0" borderId="0" xfId="0" applyFont="1"/>
    <xf numFmtId="0" fontId="2" fillId="0" borderId="0" xfId="2"/>
    <xf numFmtId="0" fontId="3" fillId="0" borderId="0" xfId="2" applyFont="1" applyAlignment="1">
      <alignment horizontal="left" textRotation="90"/>
    </xf>
    <xf numFmtId="0" fontId="0" fillId="0" borderId="0" xfId="0" applyAlignment="1">
      <alignment horizontal="left"/>
    </xf>
    <xf numFmtId="0" fontId="0" fillId="3" borderId="0" xfId="0" applyFill="1" applyAlignment="1">
      <alignment horizontal="left" textRotation="90"/>
    </xf>
    <xf numFmtId="0" fontId="0" fillId="0" borderId="1" xfId="0" applyBorder="1" applyAlignment="1">
      <alignment horizontal="left" vertical="top"/>
    </xf>
    <xf numFmtId="0" fontId="4" fillId="0" borderId="1" xfId="0" applyFont="1" applyBorder="1" applyAlignment="1">
      <alignment horizontal="left" vertical="top"/>
    </xf>
    <xf numFmtId="0" fontId="1" fillId="0" borderId="1" xfId="0" applyFont="1" applyBorder="1" applyAlignment="1">
      <alignment horizontal="left" textRotation="90"/>
    </xf>
    <xf numFmtId="0" fontId="1" fillId="0" borderId="1" xfId="0" applyFont="1" applyBorder="1" applyAlignment="1">
      <alignment horizontal="left"/>
    </xf>
    <xf numFmtId="0" fontId="0" fillId="0" borderId="1" xfId="0" applyBorder="1" applyAlignment="1">
      <alignment horizontal="left"/>
    </xf>
    <xf numFmtId="0" fontId="0" fillId="0" borderId="5" xfId="0" applyBorder="1" applyAlignment="1">
      <alignment horizontal="left"/>
    </xf>
    <xf numFmtId="0" fontId="0" fillId="0" borderId="5" xfId="0" applyBorder="1" applyAlignment="1">
      <alignment horizontal="left" vertical="top"/>
    </xf>
    <xf numFmtId="0" fontId="0" fillId="0" borderId="3" xfId="0" applyBorder="1" applyAlignment="1">
      <alignment horizontal="left"/>
    </xf>
    <xf numFmtId="0" fontId="1" fillId="0" borderId="0" xfId="0" applyFont="1" applyAlignment="1">
      <alignment horizontal="left"/>
    </xf>
    <xf numFmtId="0" fontId="1" fillId="0" borderId="2" xfId="0" applyFont="1" applyBorder="1" applyAlignment="1">
      <alignment horizontal="left" textRotation="90"/>
    </xf>
    <xf numFmtId="0" fontId="4" fillId="5" borderId="6" xfId="0" applyFont="1" applyFill="1" applyBorder="1" applyAlignment="1">
      <alignment horizontal="left" vertical="top"/>
    </xf>
    <xf numFmtId="0" fontId="3" fillId="2" borderId="0" xfId="2" applyFont="1" applyFill="1" applyAlignment="1">
      <alignment horizontal="left" textRotation="90"/>
    </xf>
    <xf numFmtId="2" fontId="0" fillId="3" borderId="0" xfId="0" applyNumberFormat="1" applyFill="1"/>
    <xf numFmtId="0" fontId="2" fillId="2" borderId="0" xfId="2" applyFill="1"/>
    <xf numFmtId="2" fontId="2" fillId="2" borderId="0" xfId="2" applyNumberFormat="1" applyFill="1" applyAlignment="1">
      <alignment horizontal="right"/>
    </xf>
    <xf numFmtId="0" fontId="1" fillId="0" borderId="1" xfId="0" applyFont="1" applyBorder="1" applyAlignment="1">
      <alignment horizontal="left" vertical="top"/>
    </xf>
    <xf numFmtId="0" fontId="0" fillId="5" borderId="1" xfId="0" applyFill="1" applyBorder="1" applyAlignment="1">
      <alignment horizontal="left" vertical="top"/>
    </xf>
    <xf numFmtId="0" fontId="0" fillId="4" borderId="1" xfId="0" applyFill="1" applyBorder="1" applyAlignment="1">
      <alignment horizontal="left" vertical="top"/>
    </xf>
    <xf numFmtId="0" fontId="0" fillId="7" borderId="1" xfId="0" applyFill="1" applyBorder="1" applyAlignment="1">
      <alignment horizontal="left" vertical="top"/>
    </xf>
    <xf numFmtId="0" fontId="4" fillId="5" borderId="1" xfId="0" applyFont="1" applyFill="1" applyBorder="1"/>
    <xf numFmtId="0" fontId="0" fillId="0" borderId="1" xfId="0" applyBorder="1"/>
    <xf numFmtId="2" fontId="0" fillId="0" borderId="1" xfId="0" applyNumberFormat="1" applyBorder="1"/>
    <xf numFmtId="2" fontId="6" fillId="0" borderId="1" xfId="0" applyNumberFormat="1" applyFont="1" applyBorder="1"/>
    <xf numFmtId="14" fontId="0" fillId="6" borderId="1" xfId="0" applyNumberFormat="1" applyFill="1" applyBorder="1" applyAlignment="1">
      <alignment horizontal="left" vertical="top"/>
    </xf>
    <xf numFmtId="0" fontId="0" fillId="3" borderId="1" xfId="0" quotePrefix="1" applyFill="1" applyBorder="1"/>
    <xf numFmtId="0" fontId="0" fillId="0" borderId="6" xfId="0" applyBorder="1" applyAlignment="1">
      <alignment horizontal="left"/>
    </xf>
    <xf numFmtId="0" fontId="0" fillId="0" borderId="2" xfId="0" applyBorder="1" applyAlignment="1">
      <alignment horizontal="left"/>
    </xf>
    <xf numFmtId="0" fontId="0" fillId="0" borderId="10" xfId="0" applyBorder="1" applyAlignment="1">
      <alignment horizontal="left"/>
    </xf>
    <xf numFmtId="0" fontId="0" fillId="0" borderId="1" xfId="0" applyBorder="1" applyAlignment="1">
      <alignment horizontal="right"/>
    </xf>
    <xf numFmtId="0" fontId="0" fillId="0" borderId="11" xfId="0" applyBorder="1" applyAlignment="1">
      <alignment horizontal="right"/>
    </xf>
    <xf numFmtId="0" fontId="0" fillId="0" borderId="12" xfId="0" applyBorder="1"/>
    <xf numFmtId="0" fontId="0" fillId="0" borderId="13" xfId="0" applyBorder="1"/>
    <xf numFmtId="0" fontId="0" fillId="0" borderId="14" xfId="0" quotePrefix="1" applyBorder="1"/>
    <xf numFmtId="0" fontId="0" fillId="0" borderId="14" xfId="0" applyBorder="1"/>
    <xf numFmtId="0" fontId="1" fillId="0" borderId="8" xfId="0" applyFont="1" applyBorder="1" applyAlignment="1">
      <alignment horizontal="left"/>
    </xf>
    <xf numFmtId="0" fontId="4" fillId="5" borderId="15" xfId="0" applyFont="1" applyFill="1" applyBorder="1" applyAlignment="1">
      <alignment horizontal="left" vertical="top"/>
    </xf>
    <xf numFmtId="0" fontId="1" fillId="0" borderId="5" xfId="0" applyFont="1" applyBorder="1" applyAlignment="1">
      <alignment horizontal="left"/>
    </xf>
    <xf numFmtId="0" fontId="0" fillId="9" borderId="0" xfId="0" applyFill="1"/>
    <xf numFmtId="0" fontId="0" fillId="9" borderId="0" xfId="0" applyFill="1" applyAlignment="1">
      <alignment horizontal="right"/>
    </xf>
    <xf numFmtId="0" fontId="0" fillId="0" borderId="0" xfId="0" quotePrefix="1"/>
    <xf numFmtId="0" fontId="0" fillId="8" borderId="1" xfId="0" applyFill="1" applyBorder="1" applyAlignment="1">
      <alignment horizontal="left" vertical="top"/>
    </xf>
    <xf numFmtId="0" fontId="0" fillId="11" borderId="1" xfId="0" applyFill="1" applyBorder="1" applyAlignment="1">
      <alignment horizontal="left" vertical="top"/>
    </xf>
    <xf numFmtId="0" fontId="1" fillId="0" borderId="11" xfId="0" applyFont="1" applyBorder="1" applyAlignment="1">
      <alignment horizontal="left" textRotation="90"/>
    </xf>
    <xf numFmtId="0" fontId="0" fillId="8" borderId="4" xfId="0" applyFill="1" applyBorder="1" applyAlignment="1">
      <alignment horizontal="left" vertical="top"/>
    </xf>
    <xf numFmtId="0" fontId="1" fillId="0" borderId="7" xfId="0" applyFont="1" applyBorder="1" applyAlignment="1">
      <alignment horizontal="left" textRotation="90"/>
    </xf>
    <xf numFmtId="0" fontId="4" fillId="5" borderId="14" xfId="0" applyFont="1" applyFill="1" applyBorder="1" applyAlignment="1">
      <alignment horizontal="left" vertical="top"/>
    </xf>
    <xf numFmtId="0" fontId="0" fillId="10" borderId="0" xfId="0" applyFill="1" applyAlignment="1">
      <alignment horizontal="left" textRotation="90"/>
    </xf>
    <xf numFmtId="0" fontId="2" fillId="2" borderId="0" xfId="2" quotePrefix="1" applyFill="1"/>
    <xf numFmtId="0" fontId="3" fillId="10" borderId="0" xfId="2" applyFont="1" applyFill="1" applyAlignment="1">
      <alignment horizontal="left" textRotation="90"/>
    </xf>
    <xf numFmtId="0" fontId="0" fillId="0" borderId="0" xfId="0" applyAlignment="1">
      <alignment horizontal="right"/>
    </xf>
    <xf numFmtId="0" fontId="1" fillId="0" borderId="0" xfId="0" applyFont="1" applyAlignment="1">
      <alignment horizontal="left" textRotation="90"/>
    </xf>
    <xf numFmtId="0" fontId="0" fillId="0" borderId="12" xfId="0" quotePrefix="1" applyBorder="1"/>
    <xf numFmtId="0" fontId="0" fillId="0" borderId="13" xfId="0" quotePrefix="1" applyBorder="1"/>
    <xf numFmtId="0" fontId="0" fillId="12" borderId="0" xfId="0" applyFill="1"/>
    <xf numFmtId="0" fontId="1" fillId="0" borderId="16" xfId="0" applyFont="1" applyBorder="1" applyAlignment="1">
      <alignment horizontal="left"/>
    </xf>
    <xf numFmtId="0" fontId="0" fillId="8" borderId="1" xfId="0" applyFill="1" applyBorder="1"/>
    <xf numFmtId="0" fontId="1" fillId="0" borderId="0" xfId="0" applyFont="1" applyAlignment="1">
      <alignment horizontal="right"/>
    </xf>
    <xf numFmtId="0" fontId="4" fillId="5" borderId="6" xfId="0" applyFont="1" applyFill="1" applyBorder="1" applyAlignment="1">
      <alignment horizontal="right" vertical="top"/>
    </xf>
    <xf numFmtId="0" fontId="0" fillId="0" borderId="6" xfId="0" applyBorder="1"/>
    <xf numFmtId="0" fontId="1" fillId="0" borderId="1" xfId="0" applyFont="1" applyBorder="1"/>
    <xf numFmtId="0" fontId="0" fillId="13" borderId="1" xfId="0" applyFill="1" applyBorder="1" applyAlignment="1">
      <alignment horizontal="center"/>
    </xf>
    <xf numFmtId="0" fontId="0" fillId="0" borderId="1" xfId="0" applyBorder="1" applyAlignment="1">
      <alignment horizontal="center"/>
    </xf>
    <xf numFmtId="14" fontId="0" fillId="0" borderId="1" xfId="0" applyNumberFormat="1" applyBorder="1" applyAlignment="1">
      <alignment horizontal="right"/>
    </xf>
    <xf numFmtId="0" fontId="0" fillId="8" borderId="7" xfId="0" applyFill="1" applyBorder="1" applyAlignment="1">
      <alignment horizontal="left" vertical="top"/>
    </xf>
    <xf numFmtId="0" fontId="0" fillId="6" borderId="7" xfId="0" applyFill="1" applyBorder="1"/>
    <xf numFmtId="0" fontId="9" fillId="14" borderId="17" xfId="0" applyFont="1" applyFill="1" applyBorder="1"/>
    <xf numFmtId="0" fontId="10" fillId="14" borderId="18" xfId="0" applyFont="1" applyFill="1" applyBorder="1"/>
    <xf numFmtId="0" fontId="10" fillId="14" borderId="19" xfId="0" applyFont="1" applyFill="1" applyBorder="1"/>
    <xf numFmtId="0" fontId="10" fillId="14" borderId="0" xfId="0" applyFont="1" applyFill="1"/>
    <xf numFmtId="0" fontId="11" fillId="15" borderId="19" xfId="0" applyFont="1" applyFill="1" applyBorder="1"/>
    <xf numFmtId="0" fontId="11" fillId="15" borderId="0" xfId="0" applyFont="1" applyFill="1"/>
    <xf numFmtId="0" fontId="4" fillId="0" borderId="1" xfId="0" applyFont="1" applyBorder="1" applyAlignment="1">
      <alignment vertical="top"/>
    </xf>
    <xf numFmtId="14" fontId="4" fillId="0" borderId="1" xfId="0" applyNumberFormat="1" applyFont="1" applyBorder="1" applyAlignment="1">
      <alignment vertical="top"/>
    </xf>
    <xf numFmtId="0" fontId="3" fillId="16" borderId="0" xfId="2" applyFont="1" applyFill="1" applyAlignment="1">
      <alignment horizontal="left" textRotation="90"/>
    </xf>
    <xf numFmtId="0" fontId="4" fillId="0" borderId="1" xfId="0" quotePrefix="1" applyFont="1" applyBorder="1" applyAlignment="1">
      <alignment vertical="top" wrapText="1"/>
    </xf>
    <xf numFmtId="0" fontId="0" fillId="6" borderId="1" xfId="0" applyFill="1" applyBorder="1" applyAlignment="1">
      <alignment horizontal="left" vertical="top"/>
    </xf>
    <xf numFmtId="0" fontId="1" fillId="16" borderId="0" xfId="0" applyFont="1" applyFill="1" applyAlignment="1">
      <alignment horizontal="left" textRotation="90"/>
    </xf>
    <xf numFmtId="0" fontId="1" fillId="9" borderId="0" xfId="0" applyFont="1" applyFill="1"/>
    <xf numFmtId="0" fontId="0" fillId="0" borderId="21" xfId="0" applyBorder="1"/>
    <xf numFmtId="0" fontId="0" fillId="0" borderId="22" xfId="0" quotePrefix="1"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quotePrefix="1" applyBorder="1"/>
    <xf numFmtId="0" fontId="0" fillId="0" borderId="27" xfId="0" applyBorder="1"/>
    <xf numFmtId="0" fontId="0" fillId="0" borderId="28" xfId="0" applyBorder="1"/>
    <xf numFmtId="0" fontId="0" fillId="0" borderId="20" xfId="0" applyBorder="1"/>
    <xf numFmtId="0" fontId="0" fillId="0" borderId="29" xfId="0" applyBorder="1"/>
    <xf numFmtId="0" fontId="0" fillId="0" borderId="8" xfId="0" quotePrefix="1" applyBorder="1"/>
    <xf numFmtId="0" fontId="0" fillId="0" borderId="8" xfId="0" applyBorder="1"/>
    <xf numFmtId="0" fontId="0" fillId="0" borderId="33" xfId="0" applyBorder="1"/>
    <xf numFmtId="0" fontId="0" fillId="0" borderId="32" xfId="0" applyBorder="1"/>
    <xf numFmtId="0" fontId="0" fillId="0" borderId="30" xfId="0" applyBorder="1"/>
    <xf numFmtId="0" fontId="0" fillId="0" borderId="18" xfId="0" quotePrefix="1" applyBorder="1"/>
    <xf numFmtId="0" fontId="0" fillId="0" borderId="0" xfId="0" applyAlignment="1">
      <alignment horizontal="left" vertical="top"/>
    </xf>
    <xf numFmtId="0" fontId="4" fillId="0" borderId="0" xfId="0" applyFont="1"/>
    <xf numFmtId="0" fontId="4" fillId="0" borderId="0" xfId="0" applyFont="1" applyAlignment="1">
      <alignment horizontal="left" vertical="top"/>
    </xf>
    <xf numFmtId="2" fontId="6" fillId="0" borderId="0" xfId="0" applyNumberFormat="1" applyFont="1"/>
    <xf numFmtId="0" fontId="0" fillId="0" borderId="31" xfId="0" applyBorder="1"/>
    <xf numFmtId="0" fontId="0" fillId="0" borderId="0" xfId="0" applyProtection="1">
      <protection locked="0"/>
    </xf>
    <xf numFmtId="0" fontId="14" fillId="5" borderId="0" xfId="0" applyFont="1" applyFill="1"/>
    <xf numFmtId="0" fontId="1" fillId="17" borderId="0" xfId="0" applyFont="1" applyFill="1" applyAlignment="1">
      <alignment vertical="center"/>
    </xf>
    <xf numFmtId="0" fontId="15" fillId="17" borderId="0" xfId="0" applyFont="1" applyFill="1" applyAlignment="1">
      <alignment vertical="center"/>
    </xf>
    <xf numFmtId="0" fontId="0" fillId="17" borderId="0" xfId="0" applyFill="1" applyAlignment="1">
      <alignment vertical="center"/>
    </xf>
    <xf numFmtId="0" fontId="1" fillId="6" borderId="0" xfId="0" applyFont="1" applyFill="1" applyAlignment="1">
      <alignment vertical="center"/>
    </xf>
    <xf numFmtId="0" fontId="16" fillId="6" borderId="0" xfId="0" applyFont="1" applyFill="1" applyAlignment="1">
      <alignment vertical="center"/>
    </xf>
    <xf numFmtId="0" fontId="0" fillId="6" borderId="0" xfId="0" applyFill="1" applyAlignment="1">
      <alignment vertical="center"/>
    </xf>
    <xf numFmtId="0" fontId="1" fillId="6" borderId="0" xfId="0" applyFont="1" applyFill="1"/>
    <xf numFmtId="0" fontId="0" fillId="6" borderId="0" xfId="0" applyFill="1"/>
    <xf numFmtId="0" fontId="1" fillId="6" borderId="0" xfId="0" applyFont="1" applyFill="1" applyAlignment="1">
      <alignment horizontal="right"/>
    </xf>
    <xf numFmtId="0" fontId="1" fillId="9" borderId="0" xfId="0" applyFont="1" applyFill="1" applyAlignment="1">
      <alignment vertical="top"/>
    </xf>
    <xf numFmtId="0" fontId="16" fillId="9" borderId="0" xfId="0" applyFont="1" applyFill="1" applyAlignment="1">
      <alignment vertical="top"/>
    </xf>
    <xf numFmtId="0" fontId="0" fillId="9" borderId="0" xfId="0" applyFill="1" applyAlignment="1">
      <alignment vertical="top"/>
    </xf>
    <xf numFmtId="0" fontId="17" fillId="6" borderId="0" xfId="0" applyFont="1" applyFill="1"/>
    <xf numFmtId="0" fontId="18" fillId="6" borderId="0" xfId="0" applyFont="1" applyFill="1" applyAlignment="1">
      <alignment horizontal="right"/>
    </xf>
    <xf numFmtId="0" fontId="0" fillId="6" borderId="0" xfId="0" applyFill="1" applyAlignment="1">
      <alignment horizontal="left"/>
    </xf>
    <xf numFmtId="0" fontId="0" fillId="6" borderId="0" xfId="0" applyFill="1" applyAlignment="1">
      <alignment horizontal="right"/>
    </xf>
    <xf numFmtId="166" fontId="0" fillId="6" borderId="0" xfId="0" applyNumberFormat="1" applyFill="1"/>
    <xf numFmtId="0" fontId="0" fillId="18" borderId="7" xfId="0" applyFill="1" applyBorder="1" applyAlignment="1">
      <alignment horizontal="left"/>
    </xf>
    <xf numFmtId="0" fontId="0" fillId="3" borderId="0" xfId="0" quotePrefix="1" applyFill="1"/>
    <xf numFmtId="0" fontId="0" fillId="2" borderId="1" xfId="0" quotePrefix="1" applyFill="1" applyBorder="1"/>
    <xf numFmtId="0" fontId="14" fillId="5" borderId="0" xfId="0" applyFont="1" applyFill="1" applyAlignment="1">
      <alignment horizontal="left" textRotation="90"/>
    </xf>
    <xf numFmtId="2" fontId="14" fillId="5" borderId="0" xfId="0" applyNumberFormat="1" applyFont="1" applyFill="1"/>
    <xf numFmtId="0" fontId="1" fillId="0" borderId="0" xfId="0" applyFont="1" applyAlignment="1">
      <alignment horizontal="left" vertical="top"/>
    </xf>
    <xf numFmtId="0" fontId="0" fillId="0" borderId="0" xfId="0" applyAlignment="1">
      <alignment vertical="top"/>
    </xf>
    <xf numFmtId="0" fontId="0" fillId="0" borderId="0" xfId="0" applyAlignment="1">
      <alignment horizontal="left" vertical="top" wrapText="1"/>
    </xf>
    <xf numFmtId="14" fontId="0" fillId="0" borderId="1" xfId="0" applyNumberFormat="1" applyBorder="1" applyAlignment="1">
      <alignment vertical="top"/>
    </xf>
    <xf numFmtId="0" fontId="0" fillId="0" borderId="1" xfId="0" applyBorder="1" applyAlignment="1">
      <alignment vertical="top" wrapText="1"/>
    </xf>
    <xf numFmtId="0" fontId="0" fillId="17" borderId="0" xfId="0" applyFill="1" applyAlignment="1">
      <alignment horizontal="left" vertical="center"/>
    </xf>
    <xf numFmtId="4" fontId="0" fillId="17" borderId="0" xfId="0" applyNumberFormat="1" applyFill="1" applyAlignment="1">
      <alignment horizontal="left" vertical="center"/>
    </xf>
    <xf numFmtId="0" fontId="0" fillId="9" borderId="0" xfId="0" applyFill="1" applyAlignment="1">
      <alignment vertical="center"/>
    </xf>
    <xf numFmtId="0" fontId="16" fillId="9" borderId="0" xfId="0" applyFont="1" applyFill="1" applyAlignment="1">
      <alignment vertical="center"/>
    </xf>
    <xf numFmtId="0" fontId="0" fillId="0" borderId="0" xfId="0" applyAlignment="1">
      <alignment vertical="center"/>
    </xf>
    <xf numFmtId="0" fontId="1" fillId="9" borderId="0" xfId="0" applyFont="1" applyFill="1" applyAlignment="1">
      <alignment horizontal="right"/>
    </xf>
    <xf numFmtId="0" fontId="1" fillId="9" borderId="0" xfId="0" applyFont="1" applyFill="1" applyAlignment="1">
      <alignment wrapText="1"/>
    </xf>
    <xf numFmtId="0" fontId="0" fillId="3" borderId="0" xfId="0" applyFill="1" applyAlignment="1">
      <alignment horizontal="left"/>
    </xf>
    <xf numFmtId="0" fontId="0" fillId="3" borderId="1" xfId="0" applyFill="1" applyBorder="1" applyAlignment="1">
      <alignment horizontal="left"/>
    </xf>
    <xf numFmtId="0" fontId="19" fillId="5" borderId="0" xfId="2" applyFont="1" applyFill="1" applyAlignment="1">
      <alignment horizontal="left" textRotation="90"/>
    </xf>
    <xf numFmtId="164" fontId="20" fillId="5" borderId="0" xfId="2" applyNumberFormat="1" applyFont="1" applyFill="1"/>
    <xf numFmtId="0" fontId="20" fillId="5" borderId="0" xfId="2" applyFont="1" applyFill="1"/>
    <xf numFmtId="165" fontId="20" fillId="5" borderId="0" xfId="2" applyNumberFormat="1" applyFont="1" applyFill="1"/>
    <xf numFmtId="0" fontId="14" fillId="5" borderId="1" xfId="0" applyFont="1" applyFill="1" applyBorder="1"/>
    <xf numFmtId="0" fontId="13" fillId="5" borderId="0" xfId="0" applyFont="1" applyFill="1"/>
    <xf numFmtId="0" fontId="21" fillId="5" borderId="1" xfId="4" applyFont="1" applyFill="1" applyBorder="1" applyAlignment="1">
      <alignment vertical="top"/>
    </xf>
    <xf numFmtId="0" fontId="14" fillId="5" borderId="0" xfId="0" applyFont="1" applyFill="1" applyAlignment="1">
      <alignment horizontal="left"/>
    </xf>
    <xf numFmtId="0" fontId="14" fillId="5" borderId="0" xfId="0" quotePrefix="1" applyFont="1" applyFill="1"/>
    <xf numFmtId="2" fontId="14" fillId="5" borderId="0" xfId="0" quotePrefix="1" applyNumberFormat="1" applyFont="1" applyFill="1"/>
    <xf numFmtId="0" fontId="21" fillId="5" borderId="1" xfId="4" applyFont="1" applyFill="1" applyBorder="1"/>
    <xf numFmtId="0" fontId="21" fillId="5" borderId="1" xfId="6" applyFont="1" applyFill="1" applyBorder="1"/>
    <xf numFmtId="0" fontId="21" fillId="5" borderId="0" xfId="4" applyFont="1" applyFill="1"/>
    <xf numFmtId="0" fontId="22" fillId="5" borderId="1" xfId="4" applyFont="1" applyFill="1" applyBorder="1" applyAlignment="1">
      <alignment vertical="top"/>
    </xf>
    <xf numFmtId="0" fontId="14" fillId="5" borderId="0" xfId="0" quotePrefix="1" applyFont="1" applyFill="1" applyAlignment="1">
      <alignment horizontal="left"/>
    </xf>
    <xf numFmtId="0" fontId="14" fillId="5" borderId="0" xfId="0" quotePrefix="1" applyFont="1" applyFill="1" applyAlignment="1">
      <alignment horizontal="right"/>
    </xf>
    <xf numFmtId="0" fontId="14" fillId="5" borderId="1" xfId="0" applyFont="1" applyFill="1" applyBorder="1" applyAlignment="1">
      <alignment horizontal="left" vertical="top"/>
    </xf>
    <xf numFmtId="0" fontId="14" fillId="5" borderId="1" xfId="0" applyFont="1" applyFill="1" applyBorder="1" applyAlignment="1">
      <alignment horizontal="left"/>
    </xf>
    <xf numFmtId="0" fontId="13" fillId="5" borderId="1" xfId="0" applyFont="1" applyFill="1" applyBorder="1" applyAlignment="1">
      <alignment horizontal="left"/>
    </xf>
    <xf numFmtId="0" fontId="14" fillId="5" borderId="6" xfId="0" applyFont="1" applyFill="1" applyBorder="1" applyAlignment="1">
      <alignment horizontal="right"/>
    </xf>
    <xf numFmtId="0" fontId="14" fillId="5" borderId="9" xfId="0" applyFont="1" applyFill="1" applyBorder="1" applyAlignment="1">
      <alignment horizontal="right"/>
    </xf>
    <xf numFmtId="0" fontId="14" fillId="5" borderId="6" xfId="0" applyFont="1" applyFill="1" applyBorder="1" applyAlignment="1">
      <alignment horizontal="right" vertical="top"/>
    </xf>
    <xf numFmtId="2" fontId="23" fillId="5" borderId="1" xfId="0" applyNumberFormat="1" applyFont="1" applyFill="1" applyBorder="1"/>
    <xf numFmtId="14" fontId="14" fillId="5" borderId="1" xfId="0" applyNumberFormat="1" applyFont="1" applyFill="1" applyBorder="1" applyAlignment="1">
      <alignment horizontal="left" vertical="top"/>
    </xf>
    <xf numFmtId="0" fontId="14" fillId="5" borderId="1" xfId="0" applyFont="1" applyFill="1" applyBorder="1" applyAlignment="1">
      <alignment horizontal="center"/>
    </xf>
    <xf numFmtId="0" fontId="13" fillId="5" borderId="0" xfId="0" applyFont="1" applyFill="1" applyAlignment="1">
      <alignment horizontal="right"/>
    </xf>
    <xf numFmtId="0" fontId="14" fillId="5" borderId="1" xfId="0" applyFont="1" applyFill="1" applyBorder="1" applyAlignment="1">
      <alignment horizontal="right"/>
    </xf>
    <xf numFmtId="14" fontId="4" fillId="0" borderId="1" xfId="0" applyNumberFormat="1" applyFont="1" applyBorder="1"/>
    <xf numFmtId="0" fontId="4" fillId="0" borderId="1" xfId="0" applyFont="1" applyBorder="1" applyAlignment="1">
      <alignment horizontal="left"/>
    </xf>
    <xf numFmtId="0" fontId="12" fillId="0" borderId="1" xfId="0" applyFont="1" applyBorder="1" applyAlignment="1">
      <alignment horizontal="left"/>
    </xf>
    <xf numFmtId="0" fontId="4" fillId="6" borderId="1" xfId="0" applyFont="1" applyFill="1" applyBorder="1" applyAlignment="1">
      <alignment horizontal="left" vertical="top"/>
    </xf>
    <xf numFmtId="0" fontId="1" fillId="0" borderId="0" xfId="0" applyFont="1" applyAlignment="1">
      <alignment horizontal="left" textRotation="90" wrapText="1"/>
    </xf>
    <xf numFmtId="4" fontId="0" fillId="0" borderId="0" xfId="0" applyNumberFormat="1"/>
    <xf numFmtId="4" fontId="1" fillId="0" borderId="0" xfId="0" applyNumberFormat="1" applyFont="1" applyAlignment="1">
      <alignment horizontal="left" textRotation="90" wrapText="1"/>
    </xf>
    <xf numFmtId="4" fontId="0" fillId="0" borderId="14" xfId="0" applyNumberFormat="1" applyBorder="1"/>
    <xf numFmtId="4" fontId="0" fillId="0" borderId="27" xfId="0" applyNumberFormat="1" applyBorder="1"/>
    <xf numFmtId="4" fontId="0" fillId="0" borderId="12" xfId="0" applyNumberFormat="1" applyBorder="1"/>
    <xf numFmtId="4" fontId="0" fillId="0" borderId="8" xfId="0" applyNumberFormat="1" applyBorder="1"/>
    <xf numFmtId="4" fontId="0" fillId="0" borderId="13" xfId="0" applyNumberFormat="1" applyBorder="1"/>
    <xf numFmtId="0" fontId="14" fillId="0" borderId="0" xfId="0" applyFont="1"/>
    <xf numFmtId="0" fontId="4" fillId="0" borderId="0" xfId="0" applyFont="1" applyAlignment="1">
      <alignment horizontal="left" textRotation="90"/>
    </xf>
    <xf numFmtId="0" fontId="4" fillId="0" borderId="0" xfId="0" quotePrefix="1" applyFont="1" applyAlignment="1">
      <alignment horizontal="left"/>
    </xf>
    <xf numFmtId="0" fontId="0" fillId="3" borderId="7" xfId="0" applyFill="1" applyBorder="1" applyAlignment="1">
      <alignment horizontal="left" textRotation="90"/>
    </xf>
    <xf numFmtId="0" fontId="0" fillId="3" borderId="14" xfId="0" applyFill="1" applyBorder="1" applyAlignment="1">
      <alignment horizontal="left" textRotation="90"/>
    </xf>
    <xf numFmtId="0" fontId="0" fillId="3" borderId="2" xfId="0" applyFill="1" applyBorder="1" applyAlignment="1">
      <alignment horizontal="left" textRotation="90"/>
    </xf>
    <xf numFmtId="0" fontId="1" fillId="3" borderId="0" xfId="0" applyFont="1" applyFill="1"/>
    <xf numFmtId="0" fontId="14" fillId="3" borderId="0" xfId="0" applyFont="1" applyFill="1"/>
    <xf numFmtId="0" fontId="4" fillId="3" borderId="0" xfId="0" applyFont="1" applyFill="1" applyAlignment="1">
      <alignment horizontal="left" textRotation="90"/>
    </xf>
    <xf numFmtId="0" fontId="4" fillId="3" borderId="0" xfId="0" applyFont="1" applyFill="1"/>
    <xf numFmtId="0" fontId="0" fillId="0" borderId="34" xfId="0" applyBorder="1" applyAlignment="1">
      <alignment horizontal="left"/>
    </xf>
    <xf numFmtId="0" fontId="0" fillId="0" borderId="3" xfId="0" applyBorder="1" applyAlignment="1">
      <alignment horizontal="right"/>
    </xf>
    <xf numFmtId="0" fontId="0" fillId="0" borderId="19" xfId="0" applyBorder="1"/>
    <xf numFmtId="0" fontId="0" fillId="0" borderId="35" xfId="0" applyBorder="1"/>
    <xf numFmtId="0" fontId="0" fillId="0" borderId="17" xfId="0" applyBorder="1"/>
    <xf numFmtId="0" fontId="0" fillId="3" borderId="3" xfId="0" applyFill="1" applyBorder="1"/>
    <xf numFmtId="0" fontId="0" fillId="3" borderId="18" xfId="0" applyFill="1" applyBorder="1"/>
    <xf numFmtId="0" fontId="0" fillId="3" borderId="36" xfId="0" applyFill="1" applyBorder="1"/>
    <xf numFmtId="0" fontId="0" fillId="3" borderId="32" xfId="0" applyFill="1" applyBorder="1" applyAlignment="1">
      <alignment horizontal="left" textRotation="90"/>
    </xf>
    <xf numFmtId="0" fontId="0" fillId="3" borderId="8" xfId="0" applyFill="1" applyBorder="1" applyAlignment="1">
      <alignment horizontal="left" textRotation="90"/>
    </xf>
    <xf numFmtId="0" fontId="0" fillId="0" borderId="0" xfId="0" applyAlignment="1">
      <alignment horizontal="left" vertical="center"/>
    </xf>
    <xf numFmtId="0" fontId="0" fillId="8" borderId="0" xfId="0" applyFill="1"/>
    <xf numFmtId="0" fontId="0" fillId="3" borderId="1" xfId="0" applyFill="1" applyBorder="1" applyAlignment="1">
      <alignment horizontal="right"/>
    </xf>
    <xf numFmtId="0" fontId="0" fillId="3" borderId="17" xfId="0" applyFill="1" applyBorder="1"/>
    <xf numFmtId="0" fontId="0" fillId="3" borderId="3" xfId="0" applyFill="1" applyBorder="1" applyAlignment="1">
      <alignment horizontal="right"/>
    </xf>
    <xf numFmtId="0" fontId="0" fillId="3" borderId="3" xfId="0" applyFill="1" applyBorder="1" applyAlignment="1">
      <alignment horizontal="left" indent="1"/>
    </xf>
    <xf numFmtId="0" fontId="0" fillId="16" borderId="8" xfId="0" applyFill="1" applyBorder="1" applyAlignment="1">
      <alignment horizontal="left" textRotation="90"/>
    </xf>
    <xf numFmtId="0" fontId="1" fillId="16" borderId="8" xfId="0" applyFont="1" applyFill="1" applyBorder="1" applyAlignment="1">
      <alignment horizontal="left" textRotation="90"/>
    </xf>
    <xf numFmtId="0" fontId="0" fillId="19" borderId="1" xfId="0" applyFill="1" applyBorder="1" applyAlignment="1">
      <alignment horizontal="left" vertical="top"/>
    </xf>
    <xf numFmtId="0" fontId="4" fillId="5" borderId="1" xfId="0" applyFont="1" applyFill="1" applyBorder="1" applyAlignment="1">
      <alignment horizontal="left" vertical="top"/>
    </xf>
    <xf numFmtId="0" fontId="0" fillId="20" borderId="1" xfId="0" applyFill="1" applyBorder="1" applyAlignment="1">
      <alignment horizontal="left" vertical="top"/>
    </xf>
    <xf numFmtId="0" fontId="4" fillId="4" borderId="1" xfId="0" applyFont="1" applyFill="1" applyBorder="1" applyAlignment="1">
      <alignment horizontal="left" vertical="top"/>
    </xf>
    <xf numFmtId="0" fontId="4" fillId="19" borderId="1" xfId="0" applyFont="1" applyFill="1" applyBorder="1" applyAlignment="1">
      <alignment horizontal="left" vertical="top"/>
    </xf>
    <xf numFmtId="0" fontId="4" fillId="20" borderId="1" xfId="0" applyFont="1" applyFill="1" applyBorder="1" applyAlignment="1">
      <alignment horizontal="left" vertical="top"/>
    </xf>
    <xf numFmtId="14" fontId="0" fillId="19" borderId="1" xfId="0" applyNumberFormat="1" applyFill="1" applyBorder="1" applyAlignment="1">
      <alignment horizontal="left" vertical="top"/>
    </xf>
    <xf numFmtId="14" fontId="0" fillId="0" borderId="1" xfId="0" applyNumberFormat="1" applyBorder="1" applyAlignment="1">
      <alignment horizontal="left" vertical="top"/>
    </xf>
    <xf numFmtId="0" fontId="1" fillId="21" borderId="1" xfId="0" applyFont="1" applyFill="1" applyBorder="1" applyAlignment="1">
      <alignment horizontal="left" vertical="top"/>
    </xf>
    <xf numFmtId="0" fontId="0" fillId="21" borderId="1" xfId="0" applyFill="1" applyBorder="1" applyAlignment="1">
      <alignment horizontal="left" vertical="top"/>
    </xf>
    <xf numFmtId="0" fontId="1" fillId="22" borderId="3" xfId="0" applyFont="1" applyFill="1" applyBorder="1" applyAlignment="1">
      <alignment horizontal="left" vertical="top"/>
    </xf>
    <xf numFmtId="0" fontId="1" fillId="22" borderId="1" xfId="0" applyFont="1" applyFill="1" applyBorder="1" applyAlignment="1">
      <alignment horizontal="left" vertical="top"/>
    </xf>
    <xf numFmtId="0" fontId="1" fillId="22" borderId="13" xfId="0" applyFont="1" applyFill="1" applyBorder="1" applyAlignment="1">
      <alignment horizontal="left" vertical="top"/>
    </xf>
    <xf numFmtId="0" fontId="0" fillId="5" borderId="0" xfId="0" applyFill="1" applyAlignment="1">
      <alignment horizontal="left" vertical="top"/>
    </xf>
    <xf numFmtId="0" fontId="4" fillId="5" borderId="0" xfId="0" applyFont="1" applyFill="1" applyAlignment="1">
      <alignment horizontal="left" vertical="top"/>
    </xf>
    <xf numFmtId="0" fontId="4" fillId="0" borderId="1" xfId="0" applyFont="1" applyBorder="1"/>
    <xf numFmtId="0" fontId="1" fillId="0" borderId="3" xfId="0" applyFont="1" applyBorder="1" applyAlignment="1">
      <alignment horizontal="left" vertical="top"/>
    </xf>
    <xf numFmtId="0" fontId="1" fillId="0" borderId="13" xfId="0" applyFont="1" applyBorder="1" applyAlignment="1">
      <alignment horizontal="left" vertical="top"/>
    </xf>
    <xf numFmtId="0" fontId="27" fillId="19" borderId="1" xfId="0" applyFont="1" applyFill="1" applyBorder="1" applyAlignment="1">
      <alignment horizontal="left" vertical="top"/>
    </xf>
    <xf numFmtId="0" fontId="1" fillId="23" borderId="0" xfId="0" applyFont="1" applyFill="1" applyAlignment="1">
      <alignment horizontal="left" vertical="top"/>
    </xf>
    <xf numFmtId="0" fontId="12" fillId="21" borderId="0" xfId="0" applyFont="1" applyFill="1" applyAlignment="1">
      <alignment horizontal="left" vertical="top"/>
    </xf>
    <xf numFmtId="0" fontId="28" fillId="21" borderId="1" xfId="0" applyFont="1" applyFill="1" applyBorder="1" applyAlignment="1">
      <alignment horizontal="left" vertical="top"/>
    </xf>
    <xf numFmtId="0" fontId="5" fillId="0" borderId="1" xfId="0" applyFont="1" applyBorder="1" applyAlignment="1">
      <alignment horizontal="left" vertical="top"/>
    </xf>
    <xf numFmtId="0" fontId="29" fillId="0" borderId="1" xfId="0" applyFont="1" applyBorder="1" applyAlignment="1">
      <alignment horizontal="left" vertical="top"/>
    </xf>
    <xf numFmtId="0" fontId="1" fillId="21" borderId="0" xfId="0" applyFont="1" applyFill="1" applyAlignment="1">
      <alignment horizontal="left" vertical="top"/>
    </xf>
    <xf numFmtId="167" fontId="0" fillId="0" borderId="1" xfId="0" applyNumberFormat="1" applyBorder="1" applyAlignment="1">
      <alignment horizontal="left" vertical="top"/>
    </xf>
    <xf numFmtId="0" fontId="6" fillId="19" borderId="1" xfId="0" applyFont="1" applyFill="1" applyBorder="1" applyAlignment="1">
      <alignment horizontal="left" vertical="top"/>
    </xf>
    <xf numFmtId="0" fontId="30" fillId="0" borderId="1" xfId="0" applyFont="1" applyBorder="1" applyAlignment="1">
      <alignment horizontal="left" vertical="top"/>
    </xf>
    <xf numFmtId="0" fontId="4" fillId="0" borderId="0" xfId="1" applyFont="1"/>
    <xf numFmtId="0" fontId="26" fillId="0" borderId="0" xfId="0" applyFont="1"/>
    <xf numFmtId="0" fontId="26" fillId="0" borderId="0" xfId="0" applyFont="1" applyAlignment="1">
      <alignment horizontal="left"/>
    </xf>
    <xf numFmtId="0" fontId="26" fillId="0" borderId="0" xfId="0" applyFont="1" applyAlignment="1">
      <alignment horizontal="left" textRotation="90"/>
    </xf>
    <xf numFmtId="0" fontId="12" fillId="0" borderId="0" xfId="1" applyFont="1" applyAlignment="1">
      <alignment horizontal="left" textRotation="90"/>
    </xf>
    <xf numFmtId="0" fontId="4" fillId="0" borderId="1" xfId="1" applyFont="1" applyBorder="1" applyAlignment="1">
      <alignment horizontal="left"/>
    </xf>
    <xf numFmtId="0" fontId="4" fillId="0" borderId="0" xfId="1" applyFont="1" applyAlignment="1">
      <alignment horizontal="left"/>
    </xf>
    <xf numFmtId="0" fontId="4" fillId="0" borderId="0" xfId="0" applyFont="1" applyAlignment="1">
      <alignment horizontal="left"/>
    </xf>
    <xf numFmtId="0" fontId="26" fillId="0" borderId="1" xfId="0" applyFont="1" applyBorder="1" applyAlignment="1">
      <alignment horizontal="left"/>
    </xf>
    <xf numFmtId="0" fontId="4" fillId="0" borderId="1" xfId="3" applyFont="1" applyBorder="1" applyAlignment="1">
      <alignment horizontal="left"/>
    </xf>
    <xf numFmtId="0" fontId="4" fillId="0" borderId="1" xfId="0" quotePrefix="1" applyFont="1" applyBorder="1" applyAlignment="1">
      <alignment horizontal="left"/>
    </xf>
    <xf numFmtId="0" fontId="0" fillId="0" borderId="0" xfId="0" applyAlignment="1">
      <alignment horizontal="center"/>
    </xf>
    <xf numFmtId="0" fontId="4" fillId="24" borderId="1" xfId="0" applyFont="1" applyFill="1" applyBorder="1" applyAlignment="1">
      <alignment horizontal="center"/>
    </xf>
    <xf numFmtId="0" fontId="4" fillId="8" borderId="1" xfId="0" applyFont="1" applyFill="1" applyBorder="1" applyAlignment="1">
      <alignment horizontal="center"/>
    </xf>
    <xf numFmtId="0" fontId="4" fillId="0" borderId="0" xfId="0" applyFont="1" applyAlignment="1">
      <alignment horizontal="center"/>
    </xf>
    <xf numFmtId="0" fontId="4" fillId="19" borderId="1" xfId="0" applyFont="1" applyFill="1" applyBorder="1" applyAlignment="1">
      <alignment horizontal="center"/>
    </xf>
    <xf numFmtId="0" fontId="4" fillId="25" borderId="1" xfId="0" applyFont="1" applyFill="1" applyBorder="1" applyAlignment="1">
      <alignment horizontal="center"/>
    </xf>
    <xf numFmtId="0" fontId="1" fillId="0" borderId="0" xfId="0" applyFont="1" applyAlignment="1">
      <alignment horizontal="center"/>
    </xf>
    <xf numFmtId="0" fontId="1" fillId="2" borderId="0" xfId="0" applyFont="1" applyFill="1"/>
    <xf numFmtId="0" fontId="0" fillId="10" borderId="8" xfId="0" applyFill="1" applyBorder="1" applyAlignment="1">
      <alignment horizontal="left" textRotation="90"/>
    </xf>
    <xf numFmtId="0" fontId="0" fillId="16" borderId="0" xfId="0" applyFill="1"/>
    <xf numFmtId="0" fontId="4" fillId="8" borderId="1" xfId="0" applyFont="1" applyFill="1" applyBorder="1" applyAlignment="1">
      <alignment horizontal="left"/>
    </xf>
    <xf numFmtId="0" fontId="1" fillId="0" borderId="17" xfId="0" applyFont="1" applyBorder="1"/>
    <xf numFmtId="0" fontId="0" fillId="0" borderId="18" xfId="0" applyBorder="1"/>
    <xf numFmtId="0" fontId="0" fillId="0" borderId="36" xfId="0" applyBorder="1"/>
    <xf numFmtId="0" fontId="0" fillId="0" borderId="32" xfId="0" applyBorder="1" applyAlignment="1">
      <alignment horizontal="left" textRotation="90"/>
    </xf>
    <xf numFmtId="0" fontId="0" fillId="0" borderId="8" xfId="0" applyBorder="1" applyAlignment="1">
      <alignment horizontal="left" textRotation="90"/>
    </xf>
    <xf numFmtId="0" fontId="0" fillId="0" borderId="33" xfId="0" applyBorder="1" applyAlignment="1">
      <alignment horizontal="left" textRotation="90"/>
    </xf>
    <xf numFmtId="0" fontId="0" fillId="26" borderId="37" xfId="0" applyFill="1" applyBorder="1"/>
    <xf numFmtId="0" fontId="0" fillId="26" borderId="38" xfId="0" applyFill="1" applyBorder="1" applyAlignment="1">
      <alignment horizontal="left" textRotation="90"/>
    </xf>
    <xf numFmtId="0" fontId="1" fillId="0" borderId="0" xfId="0" applyFont="1" applyAlignment="1">
      <alignment textRotation="90"/>
    </xf>
    <xf numFmtId="0" fontId="0" fillId="26" borderId="39" xfId="0" applyFill="1" applyBorder="1"/>
    <xf numFmtId="0" fontId="1" fillId="0" borderId="19" xfId="0" applyFont="1" applyBorder="1"/>
    <xf numFmtId="0" fontId="1" fillId="0" borderId="18" xfId="0" applyFont="1" applyBorder="1"/>
    <xf numFmtId="0" fontId="0" fillId="9" borderId="8" xfId="0" applyFill="1" applyBorder="1" applyAlignment="1">
      <alignment horizontal="left" textRotation="90"/>
    </xf>
    <xf numFmtId="0" fontId="1" fillId="9" borderId="8" xfId="0" applyFont="1" applyFill="1" applyBorder="1" applyAlignment="1">
      <alignment horizontal="left" textRotation="90"/>
    </xf>
    <xf numFmtId="0" fontId="0" fillId="6" borderId="8" xfId="0" applyFill="1" applyBorder="1" applyAlignment="1">
      <alignment horizontal="left" textRotation="90"/>
    </xf>
    <xf numFmtId="0" fontId="1" fillId="6" borderId="8" xfId="0" applyFont="1" applyFill="1" applyBorder="1" applyAlignment="1">
      <alignment horizontal="left" textRotation="90"/>
    </xf>
    <xf numFmtId="0" fontId="1" fillId="9" borderId="33" xfId="0" applyFont="1" applyFill="1" applyBorder="1" applyAlignment="1">
      <alignment horizontal="left" textRotation="90"/>
    </xf>
    <xf numFmtId="0" fontId="0" fillId="0" borderId="42" xfId="0" applyBorder="1"/>
    <xf numFmtId="0" fontId="0" fillId="0" borderId="9" xfId="0" applyBorder="1"/>
    <xf numFmtId="0" fontId="0" fillId="0" borderId="43" xfId="0" applyBorder="1"/>
    <xf numFmtId="0" fontId="0" fillId="0" borderId="41" xfId="0" applyBorder="1"/>
    <xf numFmtId="0" fontId="0" fillId="0" borderId="42" xfId="0" applyBorder="1" applyAlignment="1">
      <alignment horizontal="left" textRotation="90"/>
    </xf>
    <xf numFmtId="0" fontId="0" fillId="0" borderId="9" xfId="0" applyBorder="1" applyAlignment="1">
      <alignment horizontal="left" textRotation="90"/>
    </xf>
    <xf numFmtId="0" fontId="1" fillId="0" borderId="40" xfId="0" applyFont="1" applyBorder="1"/>
    <xf numFmtId="0" fontId="1" fillId="0" borderId="12" xfId="0" applyFont="1" applyBorder="1"/>
    <xf numFmtId="0" fontId="1" fillId="0" borderId="41" xfId="0" applyFont="1" applyBorder="1"/>
    <xf numFmtId="0" fontId="0" fillId="0" borderId="42" xfId="0" applyBorder="1" applyAlignment="1">
      <alignment horizontal="right"/>
    </xf>
    <xf numFmtId="10" fontId="0" fillId="0" borderId="0" xfId="0" applyNumberFormat="1"/>
    <xf numFmtId="0" fontId="4" fillId="6" borderId="0" xfId="0" applyFont="1" applyFill="1"/>
    <xf numFmtId="0" fontId="0" fillId="0" borderId="0" xfId="0" applyAlignment="1" applyProtection="1">
      <alignment horizontal="center"/>
      <protection locked="0"/>
    </xf>
    <xf numFmtId="0" fontId="32" fillId="6" borderId="0" xfId="0" applyFont="1" applyFill="1"/>
    <xf numFmtId="0" fontId="4" fillId="6" borderId="44" xfId="0" applyFont="1" applyFill="1" applyBorder="1"/>
    <xf numFmtId="0" fontId="4" fillId="6" borderId="45" xfId="0" applyFont="1" applyFill="1" applyBorder="1"/>
    <xf numFmtId="0" fontId="4" fillId="6" borderId="46" xfId="0" applyFont="1" applyFill="1" applyBorder="1"/>
    <xf numFmtId="0" fontId="4" fillId="6" borderId="47" xfId="0" applyFont="1" applyFill="1" applyBorder="1"/>
    <xf numFmtId="0" fontId="0" fillId="6" borderId="45" xfId="0" applyFill="1" applyBorder="1"/>
    <xf numFmtId="0" fontId="0" fillId="6" borderId="46" xfId="0" applyFill="1" applyBorder="1"/>
    <xf numFmtId="0" fontId="0" fillId="6" borderId="47" xfId="0" applyFill="1" applyBorder="1"/>
    <xf numFmtId="0" fontId="34" fillId="27" borderId="0" xfId="0" applyFont="1" applyFill="1" applyAlignment="1">
      <alignment vertical="center"/>
    </xf>
    <xf numFmtId="0" fontId="34" fillId="27" borderId="0" xfId="0" applyFont="1" applyFill="1" applyAlignment="1">
      <alignment horizontal="left" vertical="center"/>
    </xf>
    <xf numFmtId="4" fontId="34" fillId="27" borderId="0" xfId="0" applyNumberFormat="1" applyFont="1" applyFill="1" applyAlignment="1">
      <alignment horizontal="left" vertical="center"/>
    </xf>
    <xf numFmtId="0" fontId="34" fillId="27" borderId="0" xfId="0" applyFont="1" applyFill="1"/>
    <xf numFmtId="0" fontId="34" fillId="27" borderId="0" xfId="0" applyFont="1" applyFill="1" applyAlignment="1">
      <alignment horizontal="left"/>
    </xf>
    <xf numFmtId="4" fontId="34" fillId="27" borderId="0" xfId="0" applyNumberFormat="1" applyFont="1" applyFill="1" applyAlignment="1">
      <alignment horizontal="left"/>
    </xf>
    <xf numFmtId="4" fontId="34" fillId="27" borderId="0" xfId="0" applyNumberFormat="1" applyFont="1" applyFill="1" applyAlignment="1">
      <alignment horizontal="right"/>
    </xf>
    <xf numFmtId="0" fontId="34" fillId="27" borderId="0" xfId="0" applyFont="1" applyFill="1" applyAlignment="1">
      <alignment horizontal="right"/>
    </xf>
    <xf numFmtId="0" fontId="35" fillId="27" borderId="0" xfId="0" applyFont="1" applyFill="1"/>
    <xf numFmtId="0" fontId="35" fillId="27" borderId="0" xfId="0" applyFont="1" applyFill="1" applyAlignment="1">
      <alignment horizontal="right"/>
    </xf>
    <xf numFmtId="4" fontId="35" fillId="27" borderId="0" xfId="0" applyNumberFormat="1" applyFont="1" applyFill="1" applyAlignment="1">
      <alignment horizontal="right"/>
    </xf>
    <xf numFmtId="3" fontId="34" fillId="27" borderId="0" xfId="0" applyNumberFormat="1" applyFont="1" applyFill="1" applyAlignment="1">
      <alignment horizontal="right"/>
    </xf>
    <xf numFmtId="0" fontId="0" fillId="3" borderId="3" xfId="0" quotePrefix="1" applyFill="1" applyBorder="1"/>
    <xf numFmtId="14" fontId="31" fillId="9" borderId="0" xfId="0" quotePrefix="1" applyNumberFormat="1" applyFont="1" applyFill="1" applyAlignment="1">
      <alignment horizontal="left"/>
    </xf>
    <xf numFmtId="0" fontId="0" fillId="6" borderId="48" xfId="0" applyFill="1" applyBorder="1"/>
    <xf numFmtId="0" fontId="4" fillId="6" borderId="48" xfId="0" applyFont="1" applyFill="1" applyBorder="1"/>
    <xf numFmtId="0" fontId="12" fillId="0" borderId="1" xfId="0" applyFont="1" applyBorder="1" applyAlignment="1">
      <alignment horizontal="left" vertical="top"/>
    </xf>
    <xf numFmtId="0" fontId="0" fillId="10" borderId="0" xfId="0" applyFill="1"/>
    <xf numFmtId="0" fontId="1" fillId="16" borderId="0" xfId="0" applyFont="1" applyFill="1"/>
    <xf numFmtId="0" fontId="0" fillId="16" borderId="42" xfId="0" applyFill="1" applyBorder="1"/>
    <xf numFmtId="10" fontId="0" fillId="16" borderId="0" xfId="0" applyNumberFormat="1" applyFill="1"/>
    <xf numFmtId="0" fontId="0" fillId="16" borderId="9" xfId="0" applyFill="1" applyBorder="1"/>
    <xf numFmtId="0" fontId="0" fillId="6" borderId="42" xfId="0" applyFill="1" applyBorder="1" applyAlignment="1">
      <alignment horizontal="right"/>
    </xf>
    <xf numFmtId="0" fontId="0" fillId="6" borderId="9" xfId="0" applyFill="1" applyBorder="1"/>
    <xf numFmtId="0" fontId="0" fillId="6" borderId="42" xfId="0" applyFill="1" applyBorder="1"/>
    <xf numFmtId="0" fontId="0" fillId="4" borderId="0" xfId="0" applyFill="1" applyAlignment="1">
      <alignment horizontal="left" vertical="top"/>
    </xf>
    <xf numFmtId="0" fontId="0" fillId="6" borderId="0" xfId="0" applyFill="1" applyAlignment="1">
      <alignment horizontal="left" vertical="top"/>
    </xf>
    <xf numFmtId="0" fontId="4" fillId="5" borderId="0" xfId="0" applyFont="1" applyFill="1"/>
    <xf numFmtId="0" fontId="0" fillId="7" borderId="0" xfId="0" applyFill="1" applyAlignment="1">
      <alignment horizontal="left" vertical="top"/>
    </xf>
    <xf numFmtId="2" fontId="0" fillId="0" borderId="0" xfId="0" applyNumberFormat="1"/>
    <xf numFmtId="0" fontId="33" fillId="6" borderId="0" xfId="0" applyFont="1" applyFill="1" applyAlignment="1">
      <alignment horizontal="left"/>
    </xf>
    <xf numFmtId="0" fontId="33" fillId="6" borderId="0" xfId="0" applyFont="1" applyFill="1"/>
    <xf numFmtId="0" fontId="0" fillId="6" borderId="50" xfId="0" applyFill="1" applyBorder="1"/>
    <xf numFmtId="0" fontId="17" fillId="6" borderId="45" xfId="0" applyFont="1" applyFill="1" applyBorder="1"/>
    <xf numFmtId="0" fontId="17" fillId="6" borderId="46" xfId="0" applyFont="1" applyFill="1" applyBorder="1"/>
    <xf numFmtId="0" fontId="18" fillId="6" borderId="0" xfId="0" applyFont="1" applyFill="1"/>
    <xf numFmtId="0" fontId="0" fillId="6" borderId="0" xfId="0" applyFill="1" applyAlignment="1">
      <alignment horizontal="left" vertical="center" wrapText="1"/>
    </xf>
    <xf numFmtId="14" fontId="0" fillId="0" borderId="0" xfId="0" quotePrefix="1" applyNumberFormat="1" applyAlignment="1" applyProtection="1">
      <alignment horizontal="center"/>
      <protection locked="0"/>
    </xf>
    <xf numFmtId="0" fontId="1" fillId="6" borderId="0" xfId="0" applyFont="1" applyFill="1" applyAlignment="1">
      <alignment horizontal="left"/>
    </xf>
    <xf numFmtId="0" fontId="0" fillId="27" borderId="0" xfId="0" applyFill="1"/>
    <xf numFmtId="0" fontId="1" fillId="27" borderId="0" xfId="0" applyFont="1" applyFill="1"/>
    <xf numFmtId="2" fontId="0" fillId="27" borderId="0" xfId="0" applyNumberFormat="1" applyFill="1"/>
    <xf numFmtId="2" fontId="34" fillId="27" borderId="0" xfId="0" applyNumberFormat="1" applyFont="1" applyFill="1"/>
    <xf numFmtId="0" fontId="33" fillId="27" borderId="0" xfId="0" applyFont="1" applyFill="1" applyAlignment="1">
      <alignment horizontal="left"/>
    </xf>
    <xf numFmtId="0" fontId="0" fillId="0" borderId="5" xfId="0" applyBorder="1"/>
    <xf numFmtId="0" fontId="0" fillId="10" borderId="0" xfId="0" applyFill="1" applyAlignment="1">
      <alignment horizontal="left" vertical="center"/>
    </xf>
    <xf numFmtId="166" fontId="33" fillId="6" borderId="0" xfId="0" applyNumberFormat="1" applyFont="1" applyFill="1" applyAlignment="1">
      <alignment horizontal="left"/>
    </xf>
    <xf numFmtId="0" fontId="0" fillId="28" borderId="0" xfId="0" applyFill="1" applyAlignment="1">
      <alignment horizontal="left" textRotation="90"/>
    </xf>
    <xf numFmtId="0" fontId="0" fillId="28" borderId="0" xfId="0" applyFill="1" applyAlignment="1">
      <alignment horizontal="center"/>
    </xf>
    <xf numFmtId="0" fontId="34" fillId="27" borderId="0" xfId="0" applyFont="1" applyFill="1" applyAlignment="1">
      <alignment horizontal="center"/>
    </xf>
    <xf numFmtId="0" fontId="0" fillId="6" borderId="0" xfId="0" applyFill="1" applyAlignment="1">
      <alignment horizontal="left" vertical="center"/>
    </xf>
    <xf numFmtId="0" fontId="0" fillId="6" borderId="53" xfId="0" applyFill="1" applyBorder="1"/>
    <xf numFmtId="0" fontId="0" fillId="28" borderId="0" xfId="0" applyFill="1"/>
    <xf numFmtId="4" fontId="0" fillId="0" borderId="22" xfId="0" applyNumberFormat="1" applyBorder="1"/>
    <xf numFmtId="4" fontId="0" fillId="0" borderId="18" xfId="0" applyNumberFormat="1" applyBorder="1"/>
    <xf numFmtId="0" fontId="0" fillId="0" borderId="42" xfId="0" applyBorder="1" applyAlignment="1">
      <alignment horizontal="left" textRotation="90" wrapText="1"/>
    </xf>
    <xf numFmtId="0" fontId="0" fillId="0" borderId="40" xfId="0" applyBorder="1" applyAlignment="1">
      <alignment horizontal="left" textRotation="90" wrapText="1"/>
    </xf>
    <xf numFmtId="0" fontId="0" fillId="0" borderId="12" xfId="0" applyBorder="1" applyAlignment="1">
      <alignment horizontal="left" textRotation="90" wrapText="1"/>
    </xf>
    <xf numFmtId="0" fontId="0" fillId="0" borderId="12" xfId="0" applyBorder="1" applyAlignment="1">
      <alignment horizontal="left" textRotation="90"/>
    </xf>
    <xf numFmtId="0" fontId="0" fillId="0" borderId="41" xfId="0" applyBorder="1" applyAlignment="1">
      <alignment horizontal="left" textRotation="90"/>
    </xf>
    <xf numFmtId="0" fontId="0" fillId="0" borderId="40" xfId="0" applyBorder="1" applyAlignment="1">
      <alignment horizontal="left" textRotation="90"/>
    </xf>
    <xf numFmtId="0" fontId="0" fillId="0" borderId="42" xfId="0" applyBorder="1" applyAlignment="1">
      <alignment horizontal="left"/>
    </xf>
    <xf numFmtId="0" fontId="0" fillId="0" borderId="1" xfId="0" quotePrefix="1" applyBorder="1" applyAlignment="1">
      <alignment vertical="top" wrapText="1"/>
    </xf>
    <xf numFmtId="0" fontId="4" fillId="17" borderId="0" xfId="0" applyFont="1" applyFill="1" applyAlignment="1">
      <alignment vertical="center"/>
    </xf>
    <xf numFmtId="0" fontId="4" fillId="6" borderId="0" xfId="0" applyFont="1" applyFill="1" applyAlignment="1">
      <alignment horizontal="right"/>
    </xf>
    <xf numFmtId="0" fontId="4" fillId="9" borderId="0" xfId="0" applyFont="1" applyFill="1"/>
    <xf numFmtId="14" fontId="4" fillId="9" borderId="0" xfId="0" quotePrefix="1" applyNumberFormat="1" applyFont="1" applyFill="1" applyAlignment="1">
      <alignment horizontal="left"/>
    </xf>
    <xf numFmtId="0" fontId="0" fillId="29" borderId="22" xfId="0" applyFill="1" applyBorder="1"/>
    <xf numFmtId="0" fontId="0" fillId="29" borderId="31" xfId="0" applyFill="1" applyBorder="1"/>
    <xf numFmtId="0" fontId="0" fillId="29" borderId="25" xfId="0" applyFill="1" applyBorder="1"/>
    <xf numFmtId="0" fontId="0" fillId="29" borderId="13" xfId="0" applyFill="1" applyBorder="1"/>
    <xf numFmtId="0" fontId="0" fillId="29" borderId="23" xfId="0" applyFill="1" applyBorder="1"/>
    <xf numFmtId="0" fontId="1" fillId="0" borderId="8" xfId="0" applyFont="1" applyBorder="1" applyAlignment="1">
      <alignment horizontal="left" textRotation="90" wrapText="1"/>
    </xf>
    <xf numFmtId="0" fontId="0" fillId="29" borderId="14" xfId="0" applyFill="1" applyBorder="1"/>
    <xf numFmtId="0" fontId="0" fillId="18" borderId="40" xfId="0" applyFill="1" applyBorder="1" applyAlignment="1">
      <alignment horizontal="left"/>
    </xf>
    <xf numFmtId="0" fontId="0" fillId="18" borderId="43" xfId="0" applyFill="1" applyBorder="1" applyAlignment="1">
      <alignment horizontal="left"/>
    </xf>
    <xf numFmtId="0" fontId="0" fillId="18" borderId="54" xfId="0" applyFill="1" applyBorder="1" applyAlignment="1">
      <alignment horizontal="left"/>
    </xf>
    <xf numFmtId="0" fontId="4" fillId="29" borderId="22" xfId="0" applyFont="1" applyFill="1" applyBorder="1"/>
    <xf numFmtId="0" fontId="4" fillId="29" borderId="13" xfId="0" applyFont="1" applyFill="1" applyBorder="1"/>
    <xf numFmtId="0" fontId="0" fillId="10" borderId="23" xfId="0" applyFill="1" applyBorder="1"/>
    <xf numFmtId="0" fontId="0" fillId="10" borderId="25" xfId="0" applyFill="1" applyBorder="1"/>
    <xf numFmtId="0" fontId="0" fillId="10" borderId="22" xfId="0" applyFill="1" applyBorder="1"/>
    <xf numFmtId="0" fontId="0" fillId="10" borderId="14" xfId="0" applyFill="1" applyBorder="1"/>
    <xf numFmtId="0" fontId="0" fillId="10" borderId="13" xfId="0" applyFill="1" applyBorder="1"/>
    <xf numFmtId="0" fontId="0" fillId="18" borderId="42" xfId="0" applyFill="1" applyBorder="1" applyAlignment="1">
      <alignment horizontal="left"/>
    </xf>
    <xf numFmtId="0" fontId="0" fillId="18" borderId="55" xfId="0" applyFill="1" applyBorder="1" applyAlignment="1">
      <alignment horizontal="left"/>
    </xf>
    <xf numFmtId="0" fontId="0" fillId="0" borderId="1" xfId="0" quotePrefix="1" applyBorder="1"/>
    <xf numFmtId="0" fontId="0" fillId="18" borderId="56" xfId="0" applyFill="1" applyBorder="1" applyAlignment="1">
      <alignment horizontal="left"/>
    </xf>
    <xf numFmtId="0" fontId="0" fillId="0" borderId="4" xfId="0" applyBorder="1"/>
    <xf numFmtId="0" fontId="0" fillId="0" borderId="57" xfId="0" applyBorder="1"/>
    <xf numFmtId="0" fontId="0" fillId="0" borderId="5" xfId="0" quotePrefix="1" applyBorder="1"/>
    <xf numFmtId="0" fontId="0" fillId="18" borderId="16" xfId="0" applyFill="1" applyBorder="1" applyAlignment="1">
      <alignment horizontal="left"/>
    </xf>
    <xf numFmtId="0" fontId="0" fillId="10" borderId="1" xfId="0" applyFill="1" applyBorder="1" applyAlignment="1">
      <alignment horizontal="left" vertical="top"/>
    </xf>
    <xf numFmtId="0" fontId="0" fillId="12" borderId="1" xfId="0" applyFill="1" applyBorder="1" applyAlignment="1">
      <alignment horizontal="left" vertical="top"/>
    </xf>
    <xf numFmtId="0" fontId="0" fillId="10" borderId="1" xfId="0" applyFill="1" applyBorder="1"/>
    <xf numFmtId="0" fontId="4" fillId="12" borderId="1" xfId="0" applyFont="1" applyFill="1" applyBorder="1" applyAlignment="1">
      <alignment horizontal="left" vertical="top"/>
    </xf>
    <xf numFmtId="0" fontId="1" fillId="3" borderId="0" xfId="0" applyFont="1" applyFill="1" applyAlignment="1">
      <alignment horizontal="left" textRotation="90"/>
    </xf>
    <xf numFmtId="0" fontId="0" fillId="0" borderId="15" xfId="0" applyBorder="1"/>
    <xf numFmtId="0" fontId="4" fillId="0" borderId="1" xfId="0" applyFont="1" applyBorder="1" applyAlignment="1">
      <alignment horizontal="center"/>
    </xf>
    <xf numFmtId="0" fontId="4" fillId="0" borderId="34" xfId="0" applyFont="1" applyBorder="1" applyAlignment="1">
      <alignment horizontal="center"/>
    </xf>
    <xf numFmtId="0" fontId="4" fillId="30" borderId="1" xfId="0" applyFont="1" applyFill="1" applyBorder="1" applyAlignment="1">
      <alignment horizontal="center"/>
    </xf>
    <xf numFmtId="0" fontId="37" fillId="16" borderId="0" xfId="0" applyFont="1" applyFill="1" applyAlignment="1">
      <alignment vertical="center"/>
    </xf>
    <xf numFmtId="0" fontId="0" fillId="16" borderId="1" xfId="0" applyFill="1" applyBorder="1" applyAlignment="1">
      <alignment horizontal="left" vertical="top"/>
    </xf>
    <xf numFmtId="0" fontId="4" fillId="20" borderId="3" xfId="0" applyFont="1" applyFill="1" applyBorder="1" applyAlignment="1">
      <alignment horizontal="left" vertical="top"/>
    </xf>
    <xf numFmtId="0" fontId="0" fillId="31" borderId="0" xfId="0" applyFill="1" applyAlignment="1">
      <alignment horizontal="left" textRotation="90"/>
    </xf>
    <xf numFmtId="0" fontId="0" fillId="12" borderId="0" xfId="0" applyFill="1" applyAlignment="1">
      <alignment horizontal="left" vertical="top"/>
    </xf>
    <xf numFmtId="0" fontId="4" fillId="8" borderId="1" xfId="0" applyFont="1" applyFill="1" applyBorder="1" applyAlignment="1">
      <alignment horizontal="left" vertical="top"/>
    </xf>
    <xf numFmtId="0" fontId="12" fillId="3" borderId="1" xfId="0" applyFont="1" applyFill="1" applyBorder="1" applyAlignment="1">
      <alignment horizontal="left" vertical="top"/>
    </xf>
    <xf numFmtId="2" fontId="0" fillId="6" borderId="1" xfId="0" applyNumberFormat="1" applyFill="1" applyBorder="1" applyAlignment="1">
      <alignment horizontal="left" vertical="top"/>
    </xf>
    <xf numFmtId="0" fontId="0" fillId="0" borderId="1" xfId="0" applyBorder="1" applyAlignment="1">
      <alignment vertical="top"/>
    </xf>
    <xf numFmtId="0" fontId="0" fillId="0" borderId="11" xfId="0" applyBorder="1"/>
    <xf numFmtId="0" fontId="0" fillId="0" borderId="3" xfId="0" applyBorder="1"/>
    <xf numFmtId="0" fontId="34" fillId="27" borderId="0" xfId="0" applyFont="1" applyFill="1" applyAlignment="1">
      <alignment horizontal="right" vertical="center"/>
    </xf>
    <xf numFmtId="0" fontId="0" fillId="18" borderId="0" xfId="0" applyFill="1" applyAlignment="1">
      <alignment horizontal="left"/>
    </xf>
    <xf numFmtId="0" fontId="0" fillId="18" borderId="18" xfId="0" applyFill="1" applyBorder="1" applyAlignment="1">
      <alignment horizontal="left"/>
    </xf>
    <xf numFmtId="0" fontId="0" fillId="18" borderId="8" xfId="0" applyFill="1" applyBorder="1" applyAlignment="1">
      <alignment horizontal="left"/>
    </xf>
    <xf numFmtId="0" fontId="0" fillId="3" borderId="0" xfId="0" applyFill="1" applyAlignment="1">
      <alignment textRotation="90"/>
    </xf>
    <xf numFmtId="0" fontId="4" fillId="0" borderId="3" xfId="0" applyFont="1" applyBorder="1" applyAlignment="1">
      <alignment horizontal="left" vertical="top"/>
    </xf>
    <xf numFmtId="0" fontId="4" fillId="0" borderId="13" xfId="0" applyFont="1" applyBorder="1" applyAlignment="1">
      <alignment horizontal="left" vertical="top"/>
    </xf>
    <xf numFmtId="0" fontId="0" fillId="16" borderId="1" xfId="0" applyFill="1" applyBorder="1" applyAlignment="1">
      <alignment horizontal="left"/>
    </xf>
    <xf numFmtId="0" fontId="0" fillId="25" borderId="0" xfId="0" applyFill="1"/>
    <xf numFmtId="0" fontId="4" fillId="25" borderId="0" xfId="0" applyFont="1" applyFill="1" applyAlignment="1">
      <alignment horizontal="left"/>
    </xf>
    <xf numFmtId="0" fontId="4" fillId="16" borderId="0" xfId="0" applyFont="1" applyFill="1" applyAlignment="1">
      <alignment horizontal="left"/>
    </xf>
    <xf numFmtId="0" fontId="0" fillId="0" borderId="34" xfId="0" applyBorder="1" applyAlignment="1">
      <alignment horizontal="left" vertical="top"/>
    </xf>
    <xf numFmtId="0" fontId="12" fillId="10" borderId="0" xfId="1" applyFont="1" applyFill="1" applyAlignment="1">
      <alignment horizontal="left" textRotation="90"/>
    </xf>
    <xf numFmtId="0" fontId="12" fillId="16" borderId="0" xfId="1" applyFont="1" applyFill="1" applyAlignment="1">
      <alignment horizontal="left" textRotation="90"/>
    </xf>
    <xf numFmtId="0" fontId="26" fillId="8" borderId="0" xfId="0" applyFont="1" applyFill="1" applyAlignment="1">
      <alignment horizontal="left"/>
    </xf>
    <xf numFmtId="0" fontId="0" fillId="10" borderId="7" xfId="0" applyFill="1" applyBorder="1" applyAlignment="1">
      <alignment horizontal="left" textRotation="90"/>
    </xf>
    <xf numFmtId="0" fontId="0" fillId="10" borderId="14" xfId="0" applyFill="1" applyBorder="1" applyAlignment="1">
      <alignment horizontal="left" textRotation="90"/>
    </xf>
    <xf numFmtId="0" fontId="0" fillId="10" borderId="2" xfId="0" applyFill="1" applyBorder="1" applyAlignment="1">
      <alignment horizontal="left" textRotation="90"/>
    </xf>
    <xf numFmtId="0" fontId="0" fillId="0" borderId="0" xfId="0" applyProtection="1">
      <protection locked="0"/>
    </xf>
    <xf numFmtId="14" fontId="0" fillId="0" borderId="0" xfId="0" quotePrefix="1" applyNumberFormat="1" applyAlignment="1" applyProtection="1">
      <alignment horizontal="left"/>
      <protection locked="0"/>
    </xf>
    <xf numFmtId="0" fontId="0" fillId="0" borderId="0" xfId="0" applyAlignment="1" applyProtection="1">
      <alignment horizontal="left"/>
      <protection locked="0"/>
    </xf>
    <xf numFmtId="166" fontId="33" fillId="6" borderId="0" xfId="0" applyNumberFormat="1" applyFont="1" applyFill="1" applyAlignment="1">
      <alignment horizontal="left"/>
    </xf>
    <xf numFmtId="0" fontId="0" fillId="6" borderId="0" xfId="0" applyFill="1" applyAlignment="1">
      <alignment horizontal="left"/>
    </xf>
    <xf numFmtId="0" fontId="33" fillId="6" borderId="0" xfId="0" applyFont="1" applyFill="1"/>
    <xf numFmtId="0" fontId="33" fillId="0" borderId="0" xfId="0" applyFont="1"/>
    <xf numFmtId="0" fontId="33" fillId="6" borderId="0" xfId="0" applyFont="1" applyFill="1" applyAlignment="1">
      <alignment horizontal="left"/>
    </xf>
    <xf numFmtId="0" fontId="33" fillId="0" borderId="0" xfId="0" applyFont="1" applyAlignment="1">
      <alignment horizontal="left"/>
    </xf>
    <xf numFmtId="0" fontId="33" fillId="0" borderId="49" xfId="0" applyFont="1" applyBorder="1"/>
    <xf numFmtId="166" fontId="0" fillId="6" borderId="0" xfId="0" applyNumberFormat="1" applyFill="1"/>
    <xf numFmtId="0" fontId="0" fillId="6" borderId="0" xfId="0" applyFill="1"/>
    <xf numFmtId="0" fontId="33" fillId="0" borderId="52" xfId="0" applyFont="1" applyBorder="1" applyAlignment="1">
      <alignment horizontal="left"/>
    </xf>
    <xf numFmtId="0" fontId="1" fillId="9" borderId="0" xfId="0" applyFont="1" applyFill="1" applyAlignment="1">
      <alignment wrapText="1"/>
    </xf>
    <xf numFmtId="0" fontId="0" fillId="0" borderId="0" xfId="0"/>
    <xf numFmtId="0" fontId="33" fillId="6" borderId="51" xfId="0" applyFont="1" applyFill="1" applyBorder="1" applyAlignment="1">
      <alignment horizontal="left" vertical="center" wrapText="1"/>
    </xf>
    <xf numFmtId="0" fontId="0" fillId="6" borderId="0" xfId="0" applyFill="1" applyAlignment="1">
      <alignment horizontal="left" vertical="center" wrapText="1"/>
    </xf>
    <xf numFmtId="0" fontId="0" fillId="6" borderId="51" xfId="0" applyFill="1" applyBorder="1" applyAlignment="1">
      <alignment horizontal="left" vertical="center" wrapText="1"/>
    </xf>
    <xf numFmtId="166" fontId="0" fillId="6" borderId="0" xfId="0" applyNumberFormat="1" applyFill="1" applyAlignment="1">
      <alignment horizontal="right"/>
    </xf>
    <xf numFmtId="166" fontId="0" fillId="0" borderId="0" xfId="0" applyNumberFormat="1" applyAlignment="1">
      <alignment horizontal="right"/>
    </xf>
    <xf numFmtId="0" fontId="0" fillId="6" borderId="0" xfId="0" applyFill="1" applyAlignment="1">
      <alignment horizontal="right"/>
    </xf>
    <xf numFmtId="0" fontId="1" fillId="6" borderId="0" xfId="0" applyFont="1" applyFill="1" applyAlignment="1">
      <alignment horizontal="right"/>
    </xf>
    <xf numFmtId="0" fontId="0" fillId="0" borderId="0" xfId="0" applyAlignment="1">
      <alignment horizontal="right"/>
    </xf>
    <xf numFmtId="0" fontId="36" fillId="6" borderId="0" xfId="0" applyFont="1" applyFill="1" applyAlignment="1">
      <alignment horizontal="right" vertical="center" wrapText="1"/>
    </xf>
    <xf numFmtId="0" fontId="36" fillId="0" borderId="0" xfId="0" applyFont="1" applyAlignment="1">
      <alignment horizontal="right" wrapText="1"/>
    </xf>
  </cellXfs>
  <cellStyles count="7">
    <cellStyle name="Standaard" xfId="0" builtinId="0"/>
    <cellStyle name="Standaard 10 2" xfId="5" xr:uid="{BBDE1134-698C-42A8-B004-786D91EC0792}"/>
    <cellStyle name="Standaard 2" xfId="4" xr:uid="{41F6A42E-1F2B-45B3-B90C-1F5E817FC38D}"/>
    <cellStyle name="Standaard 3" xfId="6" xr:uid="{F87F0490-6C97-413F-B73A-F573A12AB3CC}"/>
    <cellStyle name="Standaard_LOV" xfId="1" xr:uid="{53D9B97B-DFD0-48BE-BF08-9184C568BD48}"/>
    <cellStyle name="Standaard_LOV_GWSGRP" xfId="3" xr:uid="{CEDB16E7-47B3-4A91-A50C-AB0CE581313F}"/>
    <cellStyle name="Standaard_PERCELEN" xfId="2" xr:uid="{91711B0D-537E-4CE6-AB3E-F2316D62E47C}"/>
  </cellStyles>
  <dxfs count="39">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ont>
        <b/>
        <i val="0"/>
        <color theme="5"/>
      </font>
    </dxf>
    <dxf>
      <fill>
        <patternFill>
          <bgColor rgb="FFFFC000"/>
        </patternFill>
      </fill>
    </dxf>
    <dxf>
      <font>
        <b/>
        <i val="0"/>
        <color theme="5"/>
      </font>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ont>
        <b/>
        <i val="0"/>
        <color rgb="FFFF0000"/>
      </font>
    </dxf>
    <dxf>
      <font>
        <b/>
        <i val="0"/>
        <strike val="0"/>
        <color theme="5"/>
      </font>
    </dxf>
    <dxf>
      <font>
        <strike val="0"/>
      </font>
      <fill>
        <patternFill patternType="solid">
          <bgColor rgb="FFFF0000"/>
        </patternFill>
      </fill>
    </dxf>
    <dxf>
      <fill>
        <patternFill>
          <bgColor rgb="FFFF0000"/>
        </patternFill>
      </fill>
    </dxf>
    <dxf>
      <fill>
        <patternFill>
          <bgColor theme="9" tint="0.39994506668294322"/>
        </patternFill>
      </fill>
    </dxf>
  </dxfs>
  <tableStyles count="0" defaultTableStyle="TableStyleMedium2" defaultPivotStyle="PivotStyleLight16"/>
  <colors>
    <mruColors>
      <color rgb="FFFF0000"/>
      <color rgb="FFFFC000"/>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6C049-3EBD-450F-9268-1F90C6321081}">
  <sheetPr codeName="Blad1"/>
  <dimension ref="A1:AL15"/>
  <sheetViews>
    <sheetView zoomScale="85" zoomScaleNormal="85" workbookViewId="0">
      <selection activeCell="F143" sqref="F143"/>
    </sheetView>
  </sheetViews>
  <sheetFormatPr defaultRowHeight="15" x14ac:dyDescent="0.25"/>
  <cols>
    <col min="1" max="1" width="2.7109375" style="113" customWidth="1"/>
    <col min="2" max="2" width="9.140625" style="113"/>
    <col min="3" max="3" width="14.85546875" style="113" bestFit="1" customWidth="1"/>
    <col min="4" max="4" width="101" style="113" bestFit="1" customWidth="1"/>
    <col min="5" max="16384" width="9.140625" style="113"/>
  </cols>
  <sheetData>
    <row r="1" spans="1:38" customFormat="1" ht="29.25" customHeight="1" x14ac:dyDescent="0.25">
      <c r="A1" s="115"/>
      <c r="B1" s="116" t="s">
        <v>707</v>
      </c>
      <c r="C1" s="117"/>
      <c r="D1" s="117"/>
      <c r="E1" s="117"/>
      <c r="F1" s="117"/>
      <c r="G1" s="117"/>
      <c r="H1" s="117"/>
      <c r="I1" s="117"/>
      <c r="J1" s="117"/>
      <c r="K1" s="117"/>
      <c r="L1" s="117"/>
      <c r="M1" s="117"/>
      <c r="N1" s="117"/>
      <c r="O1" s="117"/>
      <c r="P1" s="117"/>
      <c r="Q1" s="117"/>
      <c r="R1" s="117"/>
      <c r="S1" s="117"/>
      <c r="T1" s="117"/>
      <c r="U1" s="117"/>
      <c r="V1" s="117"/>
      <c r="W1" s="117"/>
      <c r="X1" s="117"/>
      <c r="Y1" s="117"/>
      <c r="Z1" s="117"/>
      <c r="AA1" s="142"/>
      <c r="AB1" s="142"/>
      <c r="AC1" s="143"/>
      <c r="AD1" s="143"/>
      <c r="AE1" s="143"/>
      <c r="AF1" s="143"/>
      <c r="AG1" s="143"/>
      <c r="AH1" s="143"/>
      <c r="AI1" s="143"/>
      <c r="AJ1" s="143"/>
      <c r="AK1" s="143"/>
      <c r="AL1" s="117"/>
    </row>
    <row r="2" spans="1:38" s="146" customFormat="1" ht="27" customHeight="1" x14ac:dyDescent="0.25">
      <c r="A2" s="144"/>
      <c r="B2" s="145" t="s">
        <v>757</v>
      </c>
      <c r="C2" s="145"/>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row>
    <row r="3" spans="1:38" customFormat="1" x14ac:dyDescent="0.25">
      <c r="A3" s="49"/>
      <c r="B3" s="49"/>
      <c r="C3" s="147" t="s">
        <v>758</v>
      </c>
      <c r="D3" s="113"/>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row>
    <row r="4" spans="1:38" customFormat="1" x14ac:dyDescent="0.25">
      <c r="A4" s="49"/>
      <c r="B4" s="49"/>
      <c r="C4" s="147" t="s">
        <v>759</v>
      </c>
      <c r="D4" s="113"/>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row>
    <row r="5" spans="1:38" customFormat="1" x14ac:dyDescent="0.25">
      <c r="A5" s="49"/>
      <c r="B5" s="49"/>
      <c r="C5" s="147" t="s">
        <v>760</v>
      </c>
      <c r="D5" s="113"/>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row>
    <row r="6" spans="1:38" customFormat="1" x14ac:dyDescent="0.25">
      <c r="A6" s="49"/>
      <c r="B6" s="49"/>
      <c r="C6" s="147" t="s">
        <v>761</v>
      </c>
      <c r="D6" s="113"/>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row>
    <row r="7" spans="1:38" customFormat="1" x14ac:dyDescent="0.25">
      <c r="A7" s="49"/>
      <c r="B7" s="49"/>
      <c r="C7" s="147" t="s">
        <v>762</v>
      </c>
      <c r="D7" s="113"/>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row>
    <row r="8" spans="1:38" customFormat="1" x14ac:dyDescent="0.25">
      <c r="A8" s="49"/>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row>
    <row r="9" spans="1:38" customFormat="1" x14ac:dyDescent="0.25">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row>
    <row r="10" spans="1:38" customFormat="1" x14ac:dyDescent="0.25">
      <c r="A10" s="49"/>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row>
    <row r="11" spans="1:38" customFormat="1" x14ac:dyDescent="0.25">
      <c r="A11" s="49"/>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row>
    <row r="12" spans="1:38" customFormat="1" x14ac:dyDescent="0.25">
      <c r="A12" s="49"/>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row>
    <row r="13" spans="1:38" customFormat="1" x14ac:dyDescent="0.25">
      <c r="A13" s="49"/>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row>
    <row r="14" spans="1:38" customFormat="1" x14ac:dyDescent="0.25">
      <c r="A14" s="49"/>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row>
    <row r="15" spans="1:38" customFormat="1" x14ac:dyDescent="0.25">
      <c r="A15" s="49"/>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row>
  </sheetData>
  <sheetProtection algorithmName="SHA-512" hashValue="19Hl0xoGn0Yn6/kcCIRIuKJCvT8+iCLZqJ4ozXW2GmfuudY4xbIVb03EZRDu4xr9Rt78c685R6XJAKRInjnYgw==" saltValue="XBP+kSrEYCI2JabqWWWZUg==" spinCount="100000" sheet="1" objects="1" scenarios="1"/>
  <pageMargins left="0.7" right="0.7" top="0.75" bottom="0.75" header="0.3" footer="0.3"/>
  <headerFooter>
    <oddHeader>&amp;L&amp;"Calibri"&amp;10&amp;K000000 Intern gebruik&amp;1#_x000D_</oddHeader>
    <oddFooter>&amp;L_x000D_&amp;1#&amp;"Calibri"&amp;10&amp;K000000 Intern gebruik</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57017-30FC-4BBF-B47F-F15309FE978D}">
  <sheetPr codeName="Blad10"/>
  <dimension ref="A1:Z46"/>
  <sheetViews>
    <sheetView zoomScale="85" zoomScaleNormal="85" workbookViewId="0">
      <selection activeCell="F3" sqref="F3:Z3"/>
    </sheetView>
  </sheetViews>
  <sheetFormatPr defaultRowHeight="15" x14ac:dyDescent="0.25"/>
  <cols>
    <col min="1" max="4" width="5.140625" bestFit="1" customWidth="1"/>
    <col min="5" max="5" width="4.28515625" bestFit="1" customWidth="1"/>
    <col min="6" max="8" width="5.140625" bestFit="1" customWidth="1"/>
    <col min="9" max="9" width="4.28515625" bestFit="1" customWidth="1"/>
    <col min="10" max="10" width="5.140625" bestFit="1" customWidth="1"/>
    <col min="11" max="11" width="4.28515625" bestFit="1" customWidth="1"/>
    <col min="12" max="12" width="5.140625" bestFit="1" customWidth="1"/>
    <col min="13" max="13" width="4.28515625" bestFit="1" customWidth="1"/>
    <col min="14" max="20" width="5.140625" bestFit="1" customWidth="1"/>
    <col min="21" max="21" width="4.28515625" bestFit="1" customWidth="1"/>
    <col min="22" max="26" width="5.140625" bestFit="1" customWidth="1"/>
    <col min="28" max="28" width="44.85546875" bestFit="1" customWidth="1"/>
  </cols>
  <sheetData>
    <row r="1" spans="1:26" x14ac:dyDescent="0.25">
      <c r="F1" s="11"/>
      <c r="G1" s="11"/>
      <c r="H1" s="11"/>
      <c r="I1" s="11"/>
      <c r="J1" s="11"/>
      <c r="K1" s="11"/>
      <c r="L1" s="11"/>
      <c r="M1" s="11"/>
      <c r="N1" s="11"/>
      <c r="O1" s="11"/>
      <c r="P1" s="11"/>
      <c r="Q1" s="11"/>
      <c r="R1" s="11"/>
      <c r="S1" s="11"/>
      <c r="T1" s="11"/>
      <c r="U1" s="11"/>
      <c r="V1" s="11"/>
      <c r="W1" s="11"/>
      <c r="X1" s="3"/>
      <c r="Y1" s="3"/>
      <c r="Z1" s="3"/>
    </row>
    <row r="2" spans="1:26" ht="240.75" x14ac:dyDescent="0.25">
      <c r="A2" s="410" t="s">
        <v>1049</v>
      </c>
      <c r="B2" s="410" t="s">
        <v>1050</v>
      </c>
      <c r="C2" s="410" t="s">
        <v>1291</v>
      </c>
      <c r="D2" s="410" t="s">
        <v>1651</v>
      </c>
      <c r="E2" s="410" t="s">
        <v>1052</v>
      </c>
      <c r="F2" s="11" t="s">
        <v>1631</v>
      </c>
      <c r="G2" s="11" t="s">
        <v>1632</v>
      </c>
      <c r="H2" s="11" t="s">
        <v>1633</v>
      </c>
      <c r="I2" s="11" t="s">
        <v>1762</v>
      </c>
      <c r="J2" s="11" t="s">
        <v>1634</v>
      </c>
      <c r="K2" s="11" t="s">
        <v>1635</v>
      </c>
      <c r="L2" s="11" t="s">
        <v>1636</v>
      </c>
      <c r="M2" s="11" t="s">
        <v>1637</v>
      </c>
      <c r="N2" s="11" t="s">
        <v>1640</v>
      </c>
      <c r="O2" s="11" t="s">
        <v>1763</v>
      </c>
      <c r="P2" s="11" t="s">
        <v>1764</v>
      </c>
      <c r="Q2" s="11" t="s">
        <v>1765</v>
      </c>
      <c r="R2" s="11" t="s">
        <v>1638</v>
      </c>
      <c r="S2" s="11" t="s">
        <v>1766</v>
      </c>
      <c r="T2" s="11" t="s">
        <v>1639</v>
      </c>
      <c r="U2" s="11" t="s">
        <v>1767</v>
      </c>
      <c r="V2" s="11" t="s">
        <v>1641</v>
      </c>
      <c r="W2" s="11" t="s">
        <v>1642</v>
      </c>
      <c r="X2" s="11" t="s">
        <v>1768</v>
      </c>
      <c r="Y2" s="11" t="s">
        <v>1769</v>
      </c>
      <c r="Z2" s="11" t="s">
        <v>1770</v>
      </c>
    </row>
    <row r="3" spans="1:26" x14ac:dyDescent="0.25">
      <c r="A3" s="266">
        <v>266</v>
      </c>
      <c r="B3" s="266">
        <v>241</v>
      </c>
      <c r="C3" s="266">
        <v>241</v>
      </c>
      <c r="D3" s="407">
        <v>1047</v>
      </c>
      <c r="F3" s="253"/>
      <c r="G3" s="266">
        <v>346</v>
      </c>
      <c r="H3" s="253"/>
      <c r="I3" s="253"/>
      <c r="J3" s="266">
        <v>2300</v>
      </c>
      <c r="K3" s="428">
        <v>338</v>
      </c>
      <c r="L3" s="428">
        <v>343</v>
      </c>
      <c r="N3" s="266">
        <v>2633</v>
      </c>
      <c r="O3" s="266">
        <v>2620</v>
      </c>
      <c r="P3" s="266">
        <v>2618</v>
      </c>
      <c r="Q3" s="426">
        <v>2640</v>
      </c>
      <c r="R3" s="266">
        <v>2617</v>
      </c>
      <c r="S3" s="266">
        <v>2634</v>
      </c>
      <c r="T3" s="266">
        <v>6808</v>
      </c>
      <c r="U3" s="266">
        <v>266</v>
      </c>
      <c r="V3" s="266">
        <v>2637</v>
      </c>
      <c r="W3" s="266">
        <v>6801</v>
      </c>
      <c r="X3" s="266">
        <v>6800</v>
      </c>
      <c r="Y3" s="266">
        <v>6807</v>
      </c>
      <c r="Z3" s="266">
        <v>6793</v>
      </c>
    </row>
    <row r="4" spans="1:26" x14ac:dyDescent="0.25">
      <c r="A4" s="266">
        <v>1921</v>
      </c>
      <c r="B4" s="266">
        <v>242</v>
      </c>
      <c r="C4" s="266">
        <v>242</v>
      </c>
      <c r="D4" s="407">
        <v>3055</v>
      </c>
      <c r="G4" s="266">
        <v>347</v>
      </c>
      <c r="H4" s="253"/>
      <c r="J4" s="266">
        <v>6798</v>
      </c>
      <c r="P4" s="266">
        <v>2619</v>
      </c>
      <c r="Q4" s="426">
        <v>2644</v>
      </c>
      <c r="R4" s="266">
        <v>2626</v>
      </c>
    </row>
    <row r="5" spans="1:26" x14ac:dyDescent="0.25">
      <c r="A5" s="266">
        <v>6746</v>
      </c>
      <c r="B5" s="266">
        <v>244</v>
      </c>
      <c r="C5" s="266">
        <v>244</v>
      </c>
      <c r="D5" s="407">
        <v>6520</v>
      </c>
      <c r="G5" s="266">
        <v>426</v>
      </c>
      <c r="H5" s="253"/>
      <c r="J5" s="266">
        <v>6794</v>
      </c>
      <c r="P5" s="266">
        <v>2621</v>
      </c>
      <c r="R5" s="266">
        <v>2628</v>
      </c>
    </row>
    <row r="6" spans="1:26" x14ac:dyDescent="0.25">
      <c r="A6" s="266">
        <v>6750</v>
      </c>
      <c r="B6" s="266">
        <v>258</v>
      </c>
      <c r="C6" s="266">
        <v>258</v>
      </c>
      <c r="D6" s="407">
        <v>6521</v>
      </c>
      <c r="G6" s="266">
        <v>427</v>
      </c>
      <c r="P6" s="266">
        <v>2622</v>
      </c>
      <c r="R6" s="266">
        <v>2630</v>
      </c>
    </row>
    <row r="7" spans="1:26" x14ac:dyDescent="0.25">
      <c r="A7" s="266">
        <v>6752</v>
      </c>
      <c r="B7" s="266">
        <v>308</v>
      </c>
      <c r="C7" s="266">
        <v>308</v>
      </c>
      <c r="D7" s="407">
        <v>6522</v>
      </c>
      <c r="G7" s="266">
        <v>428</v>
      </c>
      <c r="P7" s="266">
        <v>2624</v>
      </c>
      <c r="R7" s="266">
        <v>2631</v>
      </c>
    </row>
    <row r="8" spans="1:26" x14ac:dyDescent="0.25">
      <c r="A8" s="266">
        <v>6754</v>
      </c>
      <c r="B8" s="266">
        <v>311</v>
      </c>
      <c r="C8" s="266">
        <v>311</v>
      </c>
      <c r="D8" s="266">
        <v>6766</v>
      </c>
      <c r="G8" s="266">
        <v>515</v>
      </c>
      <c r="P8" s="266">
        <v>2625</v>
      </c>
      <c r="R8" s="266">
        <v>2636</v>
      </c>
    </row>
    <row r="9" spans="1:26" x14ac:dyDescent="0.25">
      <c r="A9" s="266">
        <v>6768</v>
      </c>
      <c r="B9" s="266">
        <v>426</v>
      </c>
      <c r="C9" s="266">
        <v>426</v>
      </c>
      <c r="D9" s="266">
        <v>6792</v>
      </c>
      <c r="G9" s="266">
        <v>657</v>
      </c>
      <c r="P9" s="266">
        <v>2629</v>
      </c>
      <c r="R9" s="266">
        <v>2642</v>
      </c>
    </row>
    <row r="10" spans="1:26" x14ac:dyDescent="0.25">
      <c r="A10" s="266">
        <v>6782</v>
      </c>
      <c r="B10" s="266">
        <v>663</v>
      </c>
      <c r="C10" s="266">
        <v>663</v>
      </c>
      <c r="G10" s="266">
        <v>663</v>
      </c>
      <c r="P10" s="266">
        <v>6809</v>
      </c>
    </row>
    <row r="11" spans="1:26" x14ac:dyDescent="0.25">
      <c r="A11" s="266">
        <v>6784</v>
      </c>
      <c r="B11" s="266">
        <v>665</v>
      </c>
      <c r="C11" s="266">
        <v>665</v>
      </c>
      <c r="G11" s="266">
        <v>669</v>
      </c>
    </row>
    <row r="12" spans="1:26" x14ac:dyDescent="0.25">
      <c r="A12" s="266">
        <v>6786</v>
      </c>
      <c r="B12" s="266">
        <v>800</v>
      </c>
      <c r="C12" s="266">
        <v>800</v>
      </c>
      <c r="G12" s="266">
        <v>670</v>
      </c>
    </row>
    <row r="13" spans="1:26" x14ac:dyDescent="0.25">
      <c r="A13" s="266">
        <v>6788</v>
      </c>
      <c r="B13" s="266">
        <v>801</v>
      </c>
      <c r="C13" s="266">
        <v>801</v>
      </c>
      <c r="G13" s="266">
        <v>671</v>
      </c>
    </row>
    <row r="14" spans="1:26" x14ac:dyDescent="0.25">
      <c r="A14" s="266">
        <v>6790</v>
      </c>
      <c r="B14" s="266">
        <v>802</v>
      </c>
      <c r="C14" s="266">
        <v>802</v>
      </c>
      <c r="G14" s="266">
        <v>6762</v>
      </c>
    </row>
    <row r="15" spans="1:26" x14ac:dyDescent="0.25">
      <c r="B15" s="266">
        <v>803</v>
      </c>
      <c r="C15" s="266">
        <v>803</v>
      </c>
      <c r="G15" s="266">
        <v>800</v>
      </c>
    </row>
    <row r="16" spans="1:26" x14ac:dyDescent="0.25">
      <c r="B16" s="266">
        <v>853</v>
      </c>
      <c r="C16" s="266">
        <v>853</v>
      </c>
      <c r="G16" s="266">
        <v>801</v>
      </c>
    </row>
    <row r="17" spans="2:7" x14ac:dyDescent="0.25">
      <c r="B17" s="266">
        <v>854</v>
      </c>
      <c r="C17" s="266">
        <v>854</v>
      </c>
      <c r="G17" s="266">
        <v>802</v>
      </c>
    </row>
    <row r="18" spans="2:7" x14ac:dyDescent="0.25">
      <c r="B18" s="266">
        <v>2747</v>
      </c>
      <c r="C18" s="266">
        <v>2747</v>
      </c>
      <c r="G18" s="266">
        <v>803</v>
      </c>
    </row>
    <row r="19" spans="2:7" x14ac:dyDescent="0.25">
      <c r="B19" s="266">
        <v>2748</v>
      </c>
      <c r="C19" s="266">
        <v>2748</v>
      </c>
      <c r="G19" s="266">
        <v>1926</v>
      </c>
    </row>
    <row r="20" spans="2:7" x14ac:dyDescent="0.25">
      <c r="B20" s="266">
        <v>2751</v>
      </c>
      <c r="C20" s="266">
        <v>2751</v>
      </c>
      <c r="G20" s="266">
        <v>6756</v>
      </c>
    </row>
    <row r="21" spans="2:7" x14ac:dyDescent="0.25">
      <c r="B21" s="266">
        <v>2752</v>
      </c>
      <c r="C21" s="266">
        <v>2752</v>
      </c>
      <c r="G21" s="266">
        <v>6748</v>
      </c>
    </row>
    <row r="22" spans="2:7" x14ac:dyDescent="0.25">
      <c r="B22" s="266">
        <v>2779</v>
      </c>
      <c r="C22" s="266">
        <v>2779</v>
      </c>
      <c r="G22" s="266">
        <v>3502</v>
      </c>
    </row>
    <row r="23" spans="2:7" x14ac:dyDescent="0.25">
      <c r="B23" s="266">
        <v>2780</v>
      </c>
      <c r="C23" s="266">
        <v>2780</v>
      </c>
      <c r="G23" s="266">
        <v>3503</v>
      </c>
    </row>
    <row r="24" spans="2:7" x14ac:dyDescent="0.25">
      <c r="B24" s="266">
        <v>2781</v>
      </c>
      <c r="C24" s="266">
        <v>2781</v>
      </c>
      <c r="G24" s="266">
        <v>3504</v>
      </c>
    </row>
    <row r="25" spans="2:7" x14ac:dyDescent="0.25">
      <c r="B25" s="266">
        <v>2782</v>
      </c>
      <c r="C25" s="266">
        <v>2782</v>
      </c>
      <c r="G25" s="266">
        <v>3505</v>
      </c>
    </row>
    <row r="26" spans="2:7" x14ac:dyDescent="0.25">
      <c r="B26" s="266">
        <v>6756</v>
      </c>
      <c r="C26" s="266">
        <v>6756</v>
      </c>
      <c r="G26" s="266">
        <v>6751</v>
      </c>
    </row>
    <row r="27" spans="2:7" x14ac:dyDescent="0.25">
      <c r="B27" s="266">
        <v>6757</v>
      </c>
      <c r="C27" s="266">
        <v>6757</v>
      </c>
      <c r="G27" s="266">
        <v>3507</v>
      </c>
    </row>
    <row r="28" spans="2:7" x14ac:dyDescent="0.25">
      <c r="B28" s="266">
        <v>6758</v>
      </c>
      <c r="C28" s="266">
        <v>6758</v>
      </c>
      <c r="G28" s="266">
        <v>3508</v>
      </c>
    </row>
    <row r="29" spans="2:7" x14ac:dyDescent="0.25">
      <c r="B29" s="266">
        <v>6759</v>
      </c>
      <c r="C29" s="266">
        <v>6759</v>
      </c>
      <c r="G29" s="266">
        <v>6753</v>
      </c>
    </row>
    <row r="30" spans="2:7" x14ac:dyDescent="0.25">
      <c r="B30" s="266">
        <v>6760</v>
      </c>
      <c r="C30" s="266">
        <v>6760</v>
      </c>
      <c r="G30" s="266">
        <v>3510</v>
      </c>
    </row>
    <row r="31" spans="2:7" x14ac:dyDescent="0.25">
      <c r="B31" s="266">
        <v>6761</v>
      </c>
      <c r="C31" s="266">
        <v>6761</v>
      </c>
      <c r="G31" s="266">
        <v>6758</v>
      </c>
    </row>
    <row r="32" spans="2:7" x14ac:dyDescent="0.25">
      <c r="B32" s="266">
        <v>6762</v>
      </c>
      <c r="C32" s="266">
        <v>6762</v>
      </c>
      <c r="G32" s="266">
        <v>6755</v>
      </c>
    </row>
    <row r="33" spans="2:7" x14ac:dyDescent="0.25">
      <c r="B33" s="266">
        <v>6763</v>
      </c>
      <c r="C33" s="266">
        <v>6763</v>
      </c>
      <c r="G33" s="266">
        <v>6791</v>
      </c>
    </row>
    <row r="34" spans="2:7" x14ac:dyDescent="0.25">
      <c r="B34" s="266">
        <v>6764</v>
      </c>
      <c r="C34" s="266">
        <v>6764</v>
      </c>
      <c r="G34" s="266">
        <v>3514</v>
      </c>
    </row>
    <row r="35" spans="2:7" x14ac:dyDescent="0.25">
      <c r="B35" s="266">
        <v>6765</v>
      </c>
      <c r="C35" s="266">
        <v>6765</v>
      </c>
      <c r="G35" s="266">
        <v>6760</v>
      </c>
    </row>
    <row r="36" spans="2:7" x14ac:dyDescent="0.25">
      <c r="B36" s="266">
        <v>6767</v>
      </c>
      <c r="C36" s="266">
        <v>6767</v>
      </c>
      <c r="G36" s="266">
        <v>3517</v>
      </c>
    </row>
    <row r="37" spans="2:7" x14ac:dyDescent="0.25">
      <c r="B37" s="266">
        <v>6769</v>
      </c>
      <c r="C37" s="266">
        <v>6769</v>
      </c>
      <c r="G37" s="266">
        <v>3518</v>
      </c>
    </row>
    <row r="38" spans="2:7" x14ac:dyDescent="0.25">
      <c r="G38" s="266">
        <v>3520</v>
      </c>
    </row>
    <row r="39" spans="2:7" x14ac:dyDescent="0.25">
      <c r="G39" s="266">
        <v>3521</v>
      </c>
    </row>
    <row r="40" spans="2:7" x14ac:dyDescent="0.25">
      <c r="G40" s="266">
        <v>6787</v>
      </c>
    </row>
    <row r="41" spans="2:7" x14ac:dyDescent="0.25">
      <c r="G41" s="266">
        <v>6789</v>
      </c>
    </row>
    <row r="42" spans="2:7" x14ac:dyDescent="0.25">
      <c r="G42" s="266">
        <v>6764</v>
      </c>
    </row>
    <row r="43" spans="2:7" x14ac:dyDescent="0.25">
      <c r="G43" s="266">
        <v>3802</v>
      </c>
    </row>
    <row r="44" spans="2:7" x14ac:dyDescent="0.25">
      <c r="G44" s="266">
        <v>3805</v>
      </c>
    </row>
    <row r="45" spans="2:7" x14ac:dyDescent="0.25">
      <c r="G45" s="266">
        <v>6783</v>
      </c>
    </row>
    <row r="46" spans="2:7" x14ac:dyDescent="0.25">
      <c r="G46" s="266">
        <v>6785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CA356-E0A8-40E2-9539-93A0641F8984}">
  <sheetPr codeName="Blad11" filterMode="1"/>
  <dimension ref="A1:AO488"/>
  <sheetViews>
    <sheetView topLeftCell="O1" zoomScale="85" zoomScaleNormal="85" workbookViewId="0">
      <pane ySplit="4" topLeftCell="A5" activePane="bottomLeft" state="frozen"/>
      <selection activeCell="F143" sqref="F143"/>
      <selection pane="bottomLeft" activeCell="AK4" sqref="AK4:AN4"/>
    </sheetView>
  </sheetViews>
  <sheetFormatPr defaultRowHeight="15" x14ac:dyDescent="0.25"/>
  <cols>
    <col min="1" max="1" width="7.85546875" bestFit="1" customWidth="1"/>
    <col min="2" max="3" width="4.5703125" bestFit="1" customWidth="1"/>
    <col min="4" max="4" width="11.85546875" style="257" bestFit="1" customWidth="1"/>
    <col min="5" max="5" width="4.140625" customWidth="1"/>
    <col min="6" max="6" width="3.7109375" customWidth="1"/>
    <col min="7" max="7" width="3.5703125" customWidth="1"/>
    <col min="9" max="9" width="21.42578125" bestFit="1" customWidth="1"/>
    <col min="10" max="10" width="17" customWidth="1"/>
    <col min="11" max="11" width="7.28515625" customWidth="1"/>
    <col min="12" max="24" width="4.28515625" bestFit="1" customWidth="1"/>
    <col min="25" max="26" width="4.28515625" customWidth="1"/>
    <col min="27" max="27" width="11.85546875" bestFit="1" customWidth="1"/>
    <col min="28" max="28" width="14.5703125" bestFit="1" customWidth="1"/>
    <col min="29" max="29" width="5.85546875" bestFit="1" customWidth="1"/>
    <col min="30" max="30" width="4.5703125" bestFit="1" customWidth="1"/>
    <col min="31" max="35" width="4.28515625" bestFit="1" customWidth="1"/>
    <col min="36" max="36" width="11.85546875" bestFit="1" customWidth="1"/>
    <col min="37" max="37" width="14.5703125" bestFit="1" customWidth="1"/>
    <col min="38" max="38" width="4.28515625" bestFit="1" customWidth="1"/>
    <col min="39" max="39" width="4.5703125" bestFit="1" customWidth="1"/>
    <col min="40" max="40" width="11.85546875" bestFit="1" customWidth="1"/>
    <col min="41" max="41" width="15.5703125" bestFit="1" customWidth="1"/>
  </cols>
  <sheetData>
    <row r="1" spans="1:41" x14ac:dyDescent="0.25">
      <c r="A1" t="s">
        <v>1645</v>
      </c>
    </row>
    <row r="2" spans="1:41" x14ac:dyDescent="0.25">
      <c r="B2" t="s">
        <v>1418</v>
      </c>
      <c r="L2" t="s">
        <v>1419</v>
      </c>
    </row>
    <row r="3" spans="1:41" x14ac:dyDescent="0.25">
      <c r="I3" s="7" t="s">
        <v>1431</v>
      </c>
      <c r="J3" s="7"/>
      <c r="L3" s="7" t="s">
        <v>784</v>
      </c>
      <c r="M3" s="7" t="s">
        <v>785</v>
      </c>
      <c r="N3" s="7" t="s">
        <v>786</v>
      </c>
      <c r="O3" s="7" t="s">
        <v>787</v>
      </c>
      <c r="P3" s="7" t="s">
        <v>788</v>
      </c>
      <c r="Q3" s="7" t="s">
        <v>789</v>
      </c>
      <c r="R3" s="7" t="s">
        <v>790</v>
      </c>
      <c r="S3" s="7" t="s">
        <v>791</v>
      </c>
      <c r="T3" s="7" t="s">
        <v>792</v>
      </c>
      <c r="U3" s="7" t="s">
        <v>794</v>
      </c>
      <c r="V3" s="7" t="s">
        <v>805</v>
      </c>
      <c r="W3" s="7" t="s">
        <v>807</v>
      </c>
      <c r="X3" s="7" t="s">
        <v>809</v>
      </c>
      <c r="Y3" s="7" t="s">
        <v>1564</v>
      </c>
      <c r="Z3" s="7" t="s">
        <v>1613</v>
      </c>
      <c r="AC3" s="7" t="s">
        <v>1432</v>
      </c>
      <c r="AD3" s="7" t="s">
        <v>793</v>
      </c>
      <c r="AE3" s="7" t="s">
        <v>797</v>
      </c>
      <c r="AF3" s="7" t="s">
        <v>798</v>
      </c>
      <c r="AG3" s="7" t="s">
        <v>799</v>
      </c>
      <c r="AH3" s="7" t="s">
        <v>800</v>
      </c>
      <c r="AI3" s="7" t="s">
        <v>803</v>
      </c>
      <c r="AM3" s="7" t="s">
        <v>810</v>
      </c>
    </row>
    <row r="4" spans="1:41" ht="61.5" x14ac:dyDescent="0.25">
      <c r="A4" s="264" t="s">
        <v>1370</v>
      </c>
      <c r="B4" s="62" t="s">
        <v>1353</v>
      </c>
      <c r="C4" s="62" t="s">
        <v>1354</v>
      </c>
      <c r="D4" s="263" t="s">
        <v>1366</v>
      </c>
      <c r="I4" s="264" t="s">
        <v>1434</v>
      </c>
      <c r="J4" s="264" t="s">
        <v>1435</v>
      </c>
      <c r="K4" s="276" t="s">
        <v>1429</v>
      </c>
      <c r="L4" s="62" t="s">
        <v>1353</v>
      </c>
      <c r="M4" s="62" t="s">
        <v>1354</v>
      </c>
      <c r="N4" s="62" t="s">
        <v>1364</v>
      </c>
      <c r="O4" s="62" t="s">
        <v>1365</v>
      </c>
      <c r="P4" s="62" t="s">
        <v>1420</v>
      </c>
      <c r="Q4" s="62" t="s">
        <v>1421</v>
      </c>
      <c r="R4" s="62" t="s">
        <v>1422</v>
      </c>
      <c r="S4" s="62" t="s">
        <v>1423</v>
      </c>
      <c r="T4" s="62" t="s">
        <v>1424</v>
      </c>
      <c r="U4" s="62" t="s">
        <v>1425</v>
      </c>
      <c r="V4" s="62" t="s">
        <v>1426</v>
      </c>
      <c r="W4" s="62" t="s">
        <v>1427</v>
      </c>
      <c r="X4" s="62" t="s">
        <v>1428</v>
      </c>
      <c r="Y4" s="62" t="s">
        <v>1563</v>
      </c>
      <c r="Z4" s="62" t="s">
        <v>1615</v>
      </c>
      <c r="AA4" s="263" t="s">
        <v>1366</v>
      </c>
      <c r="AB4" s="264" t="s">
        <v>1436</v>
      </c>
      <c r="AC4" s="276" t="s">
        <v>1429</v>
      </c>
      <c r="AD4" s="62" t="s">
        <v>1353</v>
      </c>
      <c r="AE4" s="62" t="s">
        <v>1354</v>
      </c>
      <c r="AF4" s="62" t="s">
        <v>1364</v>
      </c>
      <c r="AG4" s="62" t="s">
        <v>1365</v>
      </c>
      <c r="AH4" s="62" t="s">
        <v>1420</v>
      </c>
      <c r="AI4" s="62" t="s">
        <v>1421</v>
      </c>
      <c r="AJ4" s="263" t="s">
        <v>1366</v>
      </c>
      <c r="AK4" s="264" t="s">
        <v>1437</v>
      </c>
      <c r="AL4" s="276" t="s">
        <v>1429</v>
      </c>
      <c r="AM4" s="62" t="s">
        <v>1353</v>
      </c>
      <c r="AN4" s="263" t="s">
        <v>1366</v>
      </c>
      <c r="AO4" s="264" t="s">
        <v>1528</v>
      </c>
    </row>
    <row r="5" spans="1:41" hidden="1" x14ac:dyDescent="0.25">
      <c r="A5" s="1" t="str">
        <f>IF(B5=C5,B5,B5&amp;C5)</f>
        <v>H01</v>
      </c>
      <c r="B5" t="s">
        <v>784</v>
      </c>
      <c r="C5" t="s">
        <v>784</v>
      </c>
      <c r="D5" s="175" t="s">
        <v>1355</v>
      </c>
      <c r="H5" s="175" t="s">
        <v>1355</v>
      </c>
      <c r="I5" t="str">
        <f>L5&amp;M5&amp;N5&amp;O5&amp;P5&amp;Q5&amp;R5&amp;S5&amp;T5&amp;U5&amp;V5&amp;W5&amp;X5&amp;Y5&amp;AD5&amp;AE5&amp;AF5&amp;AG5&amp;AH5&amp;AI5&amp;AM5</f>
        <v>H01H02H10B01B02D01</v>
      </c>
      <c r="J5" t="str">
        <f>L5&amp;M5&amp;N5&amp;O5&amp;P5&amp;Q5&amp;R5&amp;S5&amp;T5&amp;U5&amp;V5&amp;W5&amp;X5&amp;Y5&amp;Z5</f>
        <v>H01H02</v>
      </c>
      <c r="K5">
        <v>8192</v>
      </c>
      <c r="L5" t="s">
        <v>784</v>
      </c>
      <c r="M5" t="s">
        <v>785</v>
      </c>
      <c r="AA5" s="258" t="s">
        <v>1357</v>
      </c>
      <c r="AB5" s="260" t="str">
        <f>AD5&amp;AE5&amp;AF5&amp;AG5&amp;AH5&amp;AI5</f>
        <v>H10B01B02</v>
      </c>
      <c r="AC5">
        <v>8</v>
      </c>
      <c r="AD5" t="s">
        <v>793</v>
      </c>
      <c r="AE5" t="s">
        <v>797</v>
      </c>
      <c r="AF5" t="s">
        <v>798</v>
      </c>
      <c r="AJ5" s="262" t="s">
        <v>1363</v>
      </c>
      <c r="AK5" s="260" t="str">
        <f>AM5</f>
        <v>D01</v>
      </c>
      <c r="AL5">
        <v>1</v>
      </c>
      <c r="AM5" t="s">
        <v>810</v>
      </c>
      <c r="AN5" s="175" t="s">
        <v>1355</v>
      </c>
      <c r="AO5" s="405" t="s">
        <v>7</v>
      </c>
    </row>
    <row r="6" spans="1:41" hidden="1" x14ac:dyDescent="0.25">
      <c r="A6" s="1" t="str">
        <f t="shared" ref="A6:A72" si="0">IF(B6=C6,B6,B6&amp;C6)</f>
        <v>H01H02</v>
      </c>
      <c r="B6" t="s">
        <v>784</v>
      </c>
      <c r="C6" t="s">
        <v>785</v>
      </c>
      <c r="D6" s="258" t="s">
        <v>1357</v>
      </c>
      <c r="H6" s="260"/>
      <c r="I6" t="str">
        <f t="shared" ref="I6:I69" si="1">L6&amp;M6&amp;N6&amp;O6&amp;P6&amp;Q6&amp;R6&amp;S6&amp;T6&amp;U6&amp;V6&amp;W6&amp;X6&amp;Y6&amp;AD6&amp;AE6&amp;AF6&amp;AG6&amp;AH6&amp;AI6&amp;AM6</f>
        <v>H01H11H10B01B02D01</v>
      </c>
      <c r="J6" t="str">
        <f t="shared" ref="J6:J69" si="2">L6&amp;M6&amp;N6&amp;O6&amp;P6&amp;Q6&amp;R6&amp;S6&amp;T6&amp;U6&amp;V6&amp;W6&amp;X6&amp;Y6&amp;Z6</f>
        <v>H01H11</v>
      </c>
      <c r="K6">
        <v>16352</v>
      </c>
      <c r="L6" t="s">
        <v>784</v>
      </c>
      <c r="U6" t="s">
        <v>794</v>
      </c>
      <c r="AA6" s="258" t="s">
        <v>1357</v>
      </c>
      <c r="AB6" s="260" t="str">
        <f t="shared" ref="AB6:AB72" si="3">AD6&amp;AE6&amp;AF6&amp;AG6&amp;AH6&amp;AI6</f>
        <v>H10B01B02</v>
      </c>
      <c r="AC6">
        <v>8</v>
      </c>
      <c r="AD6" t="s">
        <v>793</v>
      </c>
      <c r="AE6" t="s">
        <v>797</v>
      </c>
      <c r="AF6" t="s">
        <v>798</v>
      </c>
      <c r="AJ6" s="262" t="s">
        <v>1363</v>
      </c>
      <c r="AK6" s="260" t="str">
        <f t="shared" ref="AK6:AK72" si="4">AM6</f>
        <v>D01</v>
      </c>
      <c r="AL6">
        <v>1</v>
      </c>
      <c r="AM6" t="s">
        <v>810</v>
      </c>
      <c r="AN6" s="175" t="s">
        <v>1355</v>
      </c>
      <c r="AO6" s="405" t="s">
        <v>7</v>
      </c>
    </row>
    <row r="7" spans="1:41" hidden="1" x14ac:dyDescent="0.25">
      <c r="A7" s="1" t="str">
        <f t="shared" si="0"/>
        <v>H01H03</v>
      </c>
      <c r="B7" t="s">
        <v>784</v>
      </c>
      <c r="C7" t="s">
        <v>786</v>
      </c>
      <c r="D7" s="258" t="s">
        <v>1357</v>
      </c>
      <c r="H7" s="258" t="s">
        <v>1357</v>
      </c>
      <c r="I7" t="str">
        <f t="shared" si="1"/>
        <v>H01H10B01B02D01</v>
      </c>
      <c r="J7" t="str">
        <f t="shared" si="2"/>
        <v>H01</v>
      </c>
      <c r="K7">
        <v>16384</v>
      </c>
      <c r="L7" t="s">
        <v>784</v>
      </c>
      <c r="AA7" s="175" t="s">
        <v>1355</v>
      </c>
      <c r="AB7" s="260" t="str">
        <f t="shared" si="3"/>
        <v>H10B01B02</v>
      </c>
      <c r="AC7">
        <v>8</v>
      </c>
      <c r="AD7" t="s">
        <v>793</v>
      </c>
      <c r="AE7" t="s">
        <v>797</v>
      </c>
      <c r="AF7" t="s">
        <v>798</v>
      </c>
      <c r="AJ7" s="262" t="s">
        <v>1363</v>
      </c>
      <c r="AK7" s="260" t="str">
        <f t="shared" si="4"/>
        <v>D01</v>
      </c>
      <c r="AL7">
        <v>1</v>
      </c>
      <c r="AM7" t="s">
        <v>810</v>
      </c>
      <c r="AN7" s="175" t="s">
        <v>1355</v>
      </c>
      <c r="AO7" s="405" t="s">
        <v>7</v>
      </c>
    </row>
    <row r="8" spans="1:41" hidden="1" x14ac:dyDescent="0.25">
      <c r="A8" s="1" t="str">
        <f t="shared" si="0"/>
        <v>H01H04</v>
      </c>
      <c r="B8" t="s">
        <v>784</v>
      </c>
      <c r="C8" t="s">
        <v>787</v>
      </c>
      <c r="D8" s="261" t="s">
        <v>1361</v>
      </c>
      <c r="I8" t="str">
        <f t="shared" si="1"/>
        <v>H02H10B01B02D01</v>
      </c>
      <c r="J8" t="str">
        <f t="shared" si="2"/>
        <v>H02</v>
      </c>
      <c r="K8">
        <v>24576</v>
      </c>
      <c r="M8" t="s">
        <v>785</v>
      </c>
      <c r="AA8" s="175" t="s">
        <v>1355</v>
      </c>
      <c r="AB8" s="260" t="str">
        <f t="shared" si="3"/>
        <v>H10B01B02</v>
      </c>
      <c r="AC8">
        <v>8</v>
      </c>
      <c r="AD8" t="s">
        <v>793</v>
      </c>
      <c r="AE8" t="s">
        <v>797</v>
      </c>
      <c r="AF8" t="s">
        <v>798</v>
      </c>
      <c r="AJ8" s="262" t="s">
        <v>1363</v>
      </c>
      <c r="AK8" s="260" t="str">
        <f t="shared" si="4"/>
        <v>D01</v>
      </c>
      <c r="AL8">
        <v>1</v>
      </c>
      <c r="AM8" t="s">
        <v>810</v>
      </c>
      <c r="AN8" s="175" t="s">
        <v>1355</v>
      </c>
      <c r="AO8" s="405" t="s">
        <v>7</v>
      </c>
    </row>
    <row r="9" spans="1:41" hidden="1" x14ac:dyDescent="0.25">
      <c r="A9" s="1" t="str">
        <f t="shared" si="0"/>
        <v>H01H05</v>
      </c>
      <c r="B9" t="s">
        <v>784</v>
      </c>
      <c r="C9" t="s">
        <v>788</v>
      </c>
      <c r="D9" s="261" t="s">
        <v>1361</v>
      </c>
      <c r="H9" s="261" t="s">
        <v>1361</v>
      </c>
      <c r="I9" t="str">
        <f t="shared" si="1"/>
        <v>H11H10B01B02D01</v>
      </c>
      <c r="J9" t="str">
        <f t="shared" si="2"/>
        <v>H11</v>
      </c>
      <c r="K9">
        <v>32736</v>
      </c>
      <c r="U9" t="s">
        <v>794</v>
      </c>
      <c r="AA9" s="175" t="s">
        <v>1355</v>
      </c>
      <c r="AB9" s="260" t="str">
        <f t="shared" si="3"/>
        <v>H10B01B02</v>
      </c>
      <c r="AC9">
        <v>8</v>
      </c>
      <c r="AD9" t="s">
        <v>793</v>
      </c>
      <c r="AE9" t="s">
        <v>797</v>
      </c>
      <c r="AF9" t="s">
        <v>798</v>
      </c>
      <c r="AJ9" s="262" t="s">
        <v>1363</v>
      </c>
      <c r="AK9" s="260" t="str">
        <f t="shared" si="4"/>
        <v>D01</v>
      </c>
      <c r="AL9">
        <v>1</v>
      </c>
      <c r="AM9" t="s">
        <v>810</v>
      </c>
      <c r="AN9" s="175" t="s">
        <v>1355</v>
      </c>
      <c r="AO9" s="405" t="s">
        <v>7</v>
      </c>
    </row>
    <row r="10" spans="1:41" ht="15.75" hidden="1" thickBot="1" x14ac:dyDescent="0.3">
      <c r="A10" s="1" t="str">
        <f t="shared" si="0"/>
        <v>H01H06</v>
      </c>
      <c r="B10" t="s">
        <v>784</v>
      </c>
      <c r="C10" t="s">
        <v>789</v>
      </c>
      <c r="D10" s="261" t="s">
        <v>1361</v>
      </c>
      <c r="I10" t="str">
        <f t="shared" si="1"/>
        <v>H10B01B02D01</v>
      </c>
      <c r="J10" t="str">
        <f t="shared" si="2"/>
        <v/>
      </c>
      <c r="K10" s="103">
        <v>32768</v>
      </c>
      <c r="L10" s="103"/>
      <c r="M10" s="103"/>
      <c r="N10" s="103"/>
      <c r="O10" s="103"/>
      <c r="P10" s="103"/>
      <c r="Q10" s="103"/>
      <c r="R10" s="103"/>
      <c r="S10" s="103"/>
      <c r="T10" s="103"/>
      <c r="U10" s="103"/>
      <c r="V10" s="103"/>
      <c r="W10" s="103"/>
      <c r="X10" s="103"/>
      <c r="Y10" s="103"/>
      <c r="Z10" s="403"/>
      <c r="AA10" s="175" t="s">
        <v>1355</v>
      </c>
      <c r="AB10" s="260" t="str">
        <f t="shared" si="3"/>
        <v>H10B01B02</v>
      </c>
      <c r="AC10">
        <v>8</v>
      </c>
      <c r="AD10" t="s">
        <v>793</v>
      </c>
      <c r="AE10" t="s">
        <v>797</v>
      </c>
      <c r="AF10" t="s">
        <v>798</v>
      </c>
      <c r="AJ10" s="262" t="s">
        <v>1363</v>
      </c>
      <c r="AK10" s="260" t="str">
        <f t="shared" si="4"/>
        <v>D01</v>
      </c>
      <c r="AL10">
        <v>1</v>
      </c>
      <c r="AM10" t="s">
        <v>810</v>
      </c>
      <c r="AN10" s="175" t="s">
        <v>1355</v>
      </c>
      <c r="AO10" s="405" t="s">
        <v>7</v>
      </c>
    </row>
    <row r="11" spans="1:41" hidden="1" x14ac:dyDescent="0.25">
      <c r="A11" s="1" t="str">
        <f t="shared" si="0"/>
        <v>H01H07</v>
      </c>
      <c r="B11" t="s">
        <v>784</v>
      </c>
      <c r="C11" t="s">
        <v>790</v>
      </c>
      <c r="D11" s="261" t="s">
        <v>1361</v>
      </c>
      <c r="H11" s="259" t="s">
        <v>1360</v>
      </c>
      <c r="I11" t="str">
        <f t="shared" si="1"/>
        <v>H01H02H10B01D01</v>
      </c>
      <c r="J11" t="str">
        <f t="shared" si="2"/>
        <v>H01H02</v>
      </c>
      <c r="K11">
        <v>8192</v>
      </c>
      <c r="L11" t="s">
        <v>784</v>
      </c>
      <c r="M11" t="s">
        <v>785</v>
      </c>
      <c r="AA11" s="258" t="s">
        <v>1357</v>
      </c>
      <c r="AB11" s="260" t="str">
        <f t="shared" si="3"/>
        <v>H10B01</v>
      </c>
      <c r="AC11">
        <v>16</v>
      </c>
      <c r="AD11" t="s">
        <v>793</v>
      </c>
      <c r="AE11" t="s">
        <v>797</v>
      </c>
      <c r="AJ11" s="262" t="s">
        <v>1363</v>
      </c>
      <c r="AK11" s="260" t="str">
        <f t="shared" si="4"/>
        <v>D01</v>
      </c>
      <c r="AL11">
        <v>1</v>
      </c>
      <c r="AM11" t="s">
        <v>810</v>
      </c>
      <c r="AN11" s="175" t="s">
        <v>1355</v>
      </c>
      <c r="AO11" s="405" t="s">
        <v>7</v>
      </c>
    </row>
    <row r="12" spans="1:41" hidden="1" x14ac:dyDescent="0.25">
      <c r="A12" s="1" t="str">
        <f t="shared" si="0"/>
        <v>H01H08</v>
      </c>
      <c r="B12" t="s">
        <v>784</v>
      </c>
      <c r="C12" t="s">
        <v>791</v>
      </c>
      <c r="D12" s="261" t="s">
        <v>1361</v>
      </c>
      <c r="I12" t="str">
        <f t="shared" si="1"/>
        <v>H01H11H10B01D01</v>
      </c>
      <c r="J12" t="str">
        <f t="shared" si="2"/>
        <v>H01H11</v>
      </c>
      <c r="K12">
        <v>16352</v>
      </c>
      <c r="L12" t="s">
        <v>784</v>
      </c>
      <c r="U12" t="s">
        <v>794</v>
      </c>
      <c r="AA12" s="258" t="s">
        <v>1357</v>
      </c>
      <c r="AB12" s="260" t="str">
        <f t="shared" si="3"/>
        <v>H10B01</v>
      </c>
      <c r="AC12">
        <v>16</v>
      </c>
      <c r="AD12" t="s">
        <v>793</v>
      </c>
      <c r="AE12" t="s">
        <v>797</v>
      </c>
      <c r="AJ12" s="262" t="s">
        <v>1363</v>
      </c>
      <c r="AK12" s="260" t="str">
        <f t="shared" si="4"/>
        <v>D01</v>
      </c>
      <c r="AL12">
        <v>1</v>
      </c>
      <c r="AM12" t="s">
        <v>810</v>
      </c>
      <c r="AN12" s="175" t="s">
        <v>1355</v>
      </c>
      <c r="AO12" s="405" t="s">
        <v>7</v>
      </c>
    </row>
    <row r="13" spans="1:41" hidden="1" x14ac:dyDescent="0.25">
      <c r="A13" s="1" t="str">
        <f t="shared" si="0"/>
        <v>H01H09</v>
      </c>
      <c r="B13" t="s">
        <v>784</v>
      </c>
      <c r="C13" t="s">
        <v>792</v>
      </c>
      <c r="D13" s="261" t="s">
        <v>1361</v>
      </c>
      <c r="I13" t="str">
        <f t="shared" si="1"/>
        <v>H01H10B01D01</v>
      </c>
      <c r="J13" t="str">
        <f t="shared" si="2"/>
        <v>H01</v>
      </c>
      <c r="K13">
        <v>16384</v>
      </c>
      <c r="L13" t="s">
        <v>784</v>
      </c>
      <c r="AA13" s="175" t="s">
        <v>1355</v>
      </c>
      <c r="AB13" s="260" t="str">
        <f t="shared" si="3"/>
        <v>H10B01</v>
      </c>
      <c r="AC13">
        <v>16</v>
      </c>
      <c r="AD13" t="s">
        <v>793</v>
      </c>
      <c r="AE13" t="s">
        <v>797</v>
      </c>
      <c r="AJ13" s="262" t="s">
        <v>1363</v>
      </c>
      <c r="AK13" s="260" t="str">
        <f t="shared" si="4"/>
        <v>D01</v>
      </c>
      <c r="AL13">
        <v>1</v>
      </c>
      <c r="AM13" t="s">
        <v>810</v>
      </c>
      <c r="AN13" s="175" t="s">
        <v>1355</v>
      </c>
      <c r="AO13" s="405" t="s">
        <v>7</v>
      </c>
    </row>
    <row r="14" spans="1:41" hidden="1" x14ac:dyDescent="0.25">
      <c r="A14" s="1" t="str">
        <f t="shared" si="0"/>
        <v>H01H10</v>
      </c>
      <c r="B14" t="s">
        <v>784</v>
      </c>
      <c r="C14" t="s">
        <v>793</v>
      </c>
      <c r="D14" s="262" t="s">
        <v>1363</v>
      </c>
      <c r="I14" t="str">
        <f t="shared" si="1"/>
        <v>H02H10B01D01</v>
      </c>
      <c r="J14" t="str">
        <f t="shared" si="2"/>
        <v>H02</v>
      </c>
      <c r="K14">
        <v>24576</v>
      </c>
      <c r="M14" t="s">
        <v>785</v>
      </c>
      <c r="AA14" s="175" t="s">
        <v>1355</v>
      </c>
      <c r="AB14" s="260" t="str">
        <f t="shared" si="3"/>
        <v>H10B01</v>
      </c>
      <c r="AC14">
        <v>16</v>
      </c>
      <c r="AD14" t="s">
        <v>793</v>
      </c>
      <c r="AE14" t="s">
        <v>797</v>
      </c>
      <c r="AJ14" s="262" t="s">
        <v>1363</v>
      </c>
      <c r="AK14" s="260" t="str">
        <f t="shared" si="4"/>
        <v>D01</v>
      </c>
      <c r="AL14">
        <v>1</v>
      </c>
      <c r="AM14" t="s">
        <v>810</v>
      </c>
      <c r="AN14" s="175" t="s">
        <v>1355</v>
      </c>
      <c r="AO14" s="405" t="s">
        <v>7</v>
      </c>
    </row>
    <row r="15" spans="1:41" hidden="1" x14ac:dyDescent="0.25">
      <c r="A15" s="1" t="str">
        <f t="shared" si="0"/>
        <v>H01H11</v>
      </c>
      <c r="B15" t="s">
        <v>784</v>
      </c>
      <c r="C15" t="s">
        <v>794</v>
      </c>
      <c r="D15" s="258" t="s">
        <v>1357</v>
      </c>
      <c r="I15" t="str">
        <f t="shared" si="1"/>
        <v>H11H10B01D01</v>
      </c>
      <c r="J15" t="str">
        <f t="shared" si="2"/>
        <v>H11</v>
      </c>
      <c r="K15">
        <v>32736</v>
      </c>
      <c r="U15" t="s">
        <v>794</v>
      </c>
      <c r="AA15" s="175" t="s">
        <v>1355</v>
      </c>
      <c r="AB15" s="260" t="str">
        <f t="shared" si="3"/>
        <v>H10B01</v>
      </c>
      <c r="AC15">
        <v>16</v>
      </c>
      <c r="AD15" t="s">
        <v>793</v>
      </c>
      <c r="AE15" t="s">
        <v>797</v>
      </c>
      <c r="AJ15" s="262" t="s">
        <v>1363</v>
      </c>
      <c r="AK15" s="260" t="str">
        <f t="shared" si="4"/>
        <v>D01</v>
      </c>
      <c r="AL15">
        <v>1</v>
      </c>
      <c r="AM15" t="s">
        <v>810</v>
      </c>
      <c r="AN15" s="175" t="s">
        <v>1355</v>
      </c>
      <c r="AO15" s="405" t="s">
        <v>7</v>
      </c>
    </row>
    <row r="16" spans="1:41" ht="15.75" hidden="1" thickBot="1" x14ac:dyDescent="0.3">
      <c r="A16" s="1" t="str">
        <f t="shared" si="0"/>
        <v>H01B01</v>
      </c>
      <c r="B16" t="s">
        <v>784</v>
      </c>
      <c r="C16" t="s">
        <v>797</v>
      </c>
      <c r="D16" s="262" t="s">
        <v>1363</v>
      </c>
      <c r="I16" t="str">
        <f t="shared" si="1"/>
        <v>H10B01D01</v>
      </c>
      <c r="J16" t="str">
        <f t="shared" si="2"/>
        <v/>
      </c>
      <c r="K16" s="103">
        <v>32768</v>
      </c>
      <c r="L16" s="103"/>
      <c r="M16" s="103"/>
      <c r="N16" s="103"/>
      <c r="O16" s="103"/>
      <c r="P16" s="103"/>
      <c r="Q16" s="103"/>
      <c r="R16" s="103"/>
      <c r="S16" s="103"/>
      <c r="T16" s="103"/>
      <c r="U16" s="103"/>
      <c r="V16" s="103"/>
      <c r="W16" s="103"/>
      <c r="X16" s="103"/>
      <c r="Y16" s="103"/>
      <c r="Z16" s="403"/>
      <c r="AA16" s="175" t="s">
        <v>1355</v>
      </c>
      <c r="AB16" s="260" t="str">
        <f t="shared" si="3"/>
        <v>H10B01</v>
      </c>
      <c r="AC16">
        <v>16</v>
      </c>
      <c r="AD16" t="s">
        <v>793</v>
      </c>
      <c r="AE16" t="s">
        <v>797</v>
      </c>
      <c r="AJ16" s="262" t="s">
        <v>1363</v>
      </c>
      <c r="AK16" s="260" t="str">
        <f t="shared" si="4"/>
        <v>D01</v>
      </c>
      <c r="AL16">
        <v>1</v>
      </c>
      <c r="AM16" t="s">
        <v>810</v>
      </c>
      <c r="AN16" s="175" t="s">
        <v>1355</v>
      </c>
      <c r="AO16" s="405" t="s">
        <v>7</v>
      </c>
    </row>
    <row r="17" spans="1:41" hidden="1" x14ac:dyDescent="0.25">
      <c r="A17" s="1" t="str">
        <f t="shared" si="0"/>
        <v>H01B02</v>
      </c>
      <c r="B17" t="s">
        <v>784</v>
      </c>
      <c r="C17" t="s">
        <v>798</v>
      </c>
      <c r="D17" s="262" t="s">
        <v>1363</v>
      </c>
      <c r="I17" t="str">
        <f t="shared" si="1"/>
        <v>H02H10B02T01D01</v>
      </c>
      <c r="J17" t="str">
        <f t="shared" si="2"/>
        <v>H02</v>
      </c>
      <c r="K17">
        <v>24576</v>
      </c>
      <c r="M17" t="s">
        <v>785</v>
      </c>
      <c r="AA17" s="175" t="s">
        <v>1355</v>
      </c>
      <c r="AB17" s="260" t="str">
        <f t="shared" si="3"/>
        <v>H10B02T01</v>
      </c>
      <c r="AC17">
        <v>20</v>
      </c>
      <c r="AD17" t="s">
        <v>793</v>
      </c>
      <c r="AF17" t="s">
        <v>798</v>
      </c>
      <c r="AG17" t="s">
        <v>799</v>
      </c>
      <c r="AJ17" s="262" t="s">
        <v>1363</v>
      </c>
      <c r="AK17" s="260" t="str">
        <f t="shared" si="4"/>
        <v>D01</v>
      </c>
      <c r="AL17">
        <v>1</v>
      </c>
      <c r="AM17" t="s">
        <v>810</v>
      </c>
      <c r="AN17" s="175" t="s">
        <v>1355</v>
      </c>
      <c r="AO17" s="405" t="s">
        <v>7</v>
      </c>
    </row>
    <row r="18" spans="1:41" hidden="1" x14ac:dyDescent="0.25">
      <c r="A18" s="1" t="str">
        <f t="shared" si="0"/>
        <v>H01T01</v>
      </c>
      <c r="B18" t="s">
        <v>784</v>
      </c>
      <c r="C18" t="s">
        <v>799</v>
      </c>
      <c r="D18" s="261" t="s">
        <v>1361</v>
      </c>
      <c r="I18" t="str">
        <f t="shared" si="1"/>
        <v>H07H10B02T01D01</v>
      </c>
      <c r="J18" t="str">
        <f t="shared" si="2"/>
        <v>H07</v>
      </c>
      <c r="K18">
        <v>32512</v>
      </c>
      <c r="R18" t="s">
        <v>790</v>
      </c>
      <c r="AA18" s="175" t="s">
        <v>1355</v>
      </c>
      <c r="AB18" s="260" t="str">
        <f t="shared" si="3"/>
        <v>H10B02T01</v>
      </c>
      <c r="AC18">
        <v>20</v>
      </c>
      <c r="AD18" t="s">
        <v>793</v>
      </c>
      <c r="AF18" t="s">
        <v>798</v>
      </c>
      <c r="AG18" t="s">
        <v>799</v>
      </c>
      <c r="AJ18" s="262" t="s">
        <v>1363</v>
      </c>
      <c r="AK18" s="260" t="str">
        <f t="shared" si="4"/>
        <v>D01</v>
      </c>
      <c r="AL18">
        <v>1</v>
      </c>
      <c r="AM18" t="s">
        <v>810</v>
      </c>
      <c r="AN18" s="175" t="s">
        <v>1355</v>
      </c>
      <c r="AO18" s="405" t="s">
        <v>7</v>
      </c>
    </row>
    <row r="19" spans="1:41" hidden="1" x14ac:dyDescent="0.25">
      <c r="A19" s="1" t="str">
        <f t="shared" si="0"/>
        <v>H01V01</v>
      </c>
      <c r="B19" t="s">
        <v>784</v>
      </c>
      <c r="C19" t="s">
        <v>800</v>
      </c>
      <c r="D19" s="261" t="s">
        <v>1361</v>
      </c>
      <c r="I19" t="str">
        <f t="shared" si="1"/>
        <v>H08H10B02T01D01</v>
      </c>
      <c r="J19" t="str">
        <f t="shared" si="2"/>
        <v>H08</v>
      </c>
      <c r="K19">
        <v>32640</v>
      </c>
      <c r="S19" t="s">
        <v>791</v>
      </c>
      <c r="AA19" s="175" t="s">
        <v>1355</v>
      </c>
      <c r="AB19" s="260" t="str">
        <f t="shared" si="3"/>
        <v>H10B02T01</v>
      </c>
      <c r="AC19">
        <v>20</v>
      </c>
      <c r="AD19" t="s">
        <v>793</v>
      </c>
      <c r="AF19" t="s">
        <v>798</v>
      </c>
      <c r="AG19" t="s">
        <v>799</v>
      </c>
      <c r="AJ19" s="262" t="s">
        <v>1363</v>
      </c>
      <c r="AK19" s="260" t="str">
        <f t="shared" si="4"/>
        <v>D01</v>
      </c>
      <c r="AL19">
        <v>1</v>
      </c>
      <c r="AM19" t="s">
        <v>810</v>
      </c>
      <c r="AN19" s="175" t="s">
        <v>1355</v>
      </c>
      <c r="AO19" s="405" t="s">
        <v>7</v>
      </c>
    </row>
    <row r="20" spans="1:41" ht="15.75" hidden="1" thickBot="1" x14ac:dyDescent="0.3">
      <c r="A20" s="1" t="str">
        <f t="shared" si="0"/>
        <v>H01V02</v>
      </c>
      <c r="B20" t="s">
        <v>784</v>
      </c>
      <c r="C20" t="s">
        <v>803</v>
      </c>
      <c r="D20" s="261" t="s">
        <v>1361</v>
      </c>
      <c r="I20" t="str">
        <f t="shared" si="1"/>
        <v>H10B02T01D01</v>
      </c>
      <c r="J20" t="str">
        <f t="shared" si="2"/>
        <v/>
      </c>
      <c r="K20" s="103">
        <v>32768</v>
      </c>
      <c r="L20" s="103"/>
      <c r="M20" s="103"/>
      <c r="N20" s="103"/>
      <c r="O20" s="103"/>
      <c r="P20" s="103"/>
      <c r="Q20" s="103"/>
      <c r="R20" s="103"/>
      <c r="S20" s="103"/>
      <c r="T20" s="103"/>
      <c r="U20" s="103"/>
      <c r="V20" s="103"/>
      <c r="W20" s="103"/>
      <c r="X20" s="103"/>
      <c r="Y20" s="103"/>
      <c r="Z20" s="403"/>
      <c r="AA20" s="175" t="s">
        <v>1355</v>
      </c>
      <c r="AB20" s="260" t="str">
        <f t="shared" si="3"/>
        <v>H10B02T01</v>
      </c>
      <c r="AC20">
        <v>20</v>
      </c>
      <c r="AD20" t="s">
        <v>793</v>
      </c>
      <c r="AF20" t="s">
        <v>798</v>
      </c>
      <c r="AG20" t="s">
        <v>799</v>
      </c>
      <c r="AJ20" s="262" t="s">
        <v>1363</v>
      </c>
      <c r="AK20" s="260" t="str">
        <f t="shared" si="4"/>
        <v>D01</v>
      </c>
      <c r="AL20">
        <v>1</v>
      </c>
      <c r="AM20" t="s">
        <v>810</v>
      </c>
      <c r="AN20" s="175" t="s">
        <v>1355</v>
      </c>
      <c r="AO20" s="405" t="s">
        <v>7</v>
      </c>
    </row>
    <row r="21" spans="1:41" hidden="1" x14ac:dyDescent="0.25">
      <c r="A21" s="1" t="str">
        <f t="shared" si="0"/>
        <v>H01N01</v>
      </c>
      <c r="B21" t="s">
        <v>784</v>
      </c>
      <c r="C21" t="s">
        <v>805</v>
      </c>
      <c r="D21" s="261" t="s">
        <v>1361</v>
      </c>
      <c r="I21" t="str">
        <f t="shared" si="1"/>
        <v>H01H02H10B02D01</v>
      </c>
      <c r="J21" t="str">
        <f t="shared" si="2"/>
        <v>H01H02</v>
      </c>
      <c r="K21">
        <v>8192</v>
      </c>
      <c r="L21" t="s">
        <v>784</v>
      </c>
      <c r="M21" t="s">
        <v>785</v>
      </c>
      <c r="AA21" s="258" t="s">
        <v>1357</v>
      </c>
      <c r="AB21" s="260" t="str">
        <f t="shared" si="3"/>
        <v>H10B02</v>
      </c>
      <c r="AC21">
        <v>24</v>
      </c>
      <c r="AD21" t="s">
        <v>793</v>
      </c>
      <c r="AF21" t="s">
        <v>798</v>
      </c>
      <c r="AJ21" s="262" t="s">
        <v>1363</v>
      </c>
      <c r="AK21" s="260" t="str">
        <f t="shared" si="4"/>
        <v>D01</v>
      </c>
      <c r="AL21">
        <v>1</v>
      </c>
      <c r="AM21" t="s">
        <v>810</v>
      </c>
      <c r="AN21" s="175" t="s">
        <v>1355</v>
      </c>
      <c r="AO21" s="405" t="s">
        <v>7</v>
      </c>
    </row>
    <row r="22" spans="1:41" hidden="1" x14ac:dyDescent="0.25">
      <c r="A22" s="1" t="str">
        <f t="shared" si="0"/>
        <v>H01N02</v>
      </c>
      <c r="B22" t="s">
        <v>784</v>
      </c>
      <c r="C22" t="s">
        <v>807</v>
      </c>
      <c r="D22" s="261" t="s">
        <v>1361</v>
      </c>
      <c r="I22" t="str">
        <f t="shared" si="1"/>
        <v>H01H11H10B02D01</v>
      </c>
      <c r="J22" t="str">
        <f t="shared" si="2"/>
        <v>H01H11</v>
      </c>
      <c r="K22">
        <v>16352</v>
      </c>
      <c r="L22" t="s">
        <v>784</v>
      </c>
      <c r="U22" t="s">
        <v>794</v>
      </c>
      <c r="AA22" s="258" t="s">
        <v>1357</v>
      </c>
      <c r="AB22" s="260" t="str">
        <f t="shared" si="3"/>
        <v>H10B02</v>
      </c>
      <c r="AC22">
        <v>24</v>
      </c>
      <c r="AD22" t="s">
        <v>793</v>
      </c>
      <c r="AF22" t="s">
        <v>798</v>
      </c>
      <c r="AJ22" s="262" t="s">
        <v>1363</v>
      </c>
      <c r="AK22" s="260" t="str">
        <f t="shared" si="4"/>
        <v>D01</v>
      </c>
      <c r="AL22">
        <v>1</v>
      </c>
      <c r="AM22" t="s">
        <v>810</v>
      </c>
      <c r="AN22" s="175" t="s">
        <v>1355</v>
      </c>
      <c r="AO22" s="405" t="s">
        <v>7</v>
      </c>
    </row>
    <row r="23" spans="1:41" hidden="1" x14ac:dyDescent="0.25">
      <c r="A23" s="1" t="str">
        <f t="shared" si="0"/>
        <v>H01N03</v>
      </c>
      <c r="B23" t="s">
        <v>784</v>
      </c>
      <c r="C23" t="s">
        <v>809</v>
      </c>
      <c r="D23" s="258" t="s">
        <v>1357</v>
      </c>
      <c r="I23" t="str">
        <f t="shared" si="1"/>
        <v>H01H10B02D01</v>
      </c>
      <c r="J23" t="str">
        <f t="shared" si="2"/>
        <v>H01</v>
      </c>
      <c r="K23">
        <v>16384</v>
      </c>
      <c r="L23" t="s">
        <v>784</v>
      </c>
      <c r="AA23" s="175" t="s">
        <v>1355</v>
      </c>
      <c r="AB23" s="260" t="str">
        <f t="shared" si="3"/>
        <v>H10B02</v>
      </c>
      <c r="AC23">
        <v>24</v>
      </c>
      <c r="AD23" t="s">
        <v>793</v>
      </c>
      <c r="AF23" t="s">
        <v>798</v>
      </c>
      <c r="AJ23" s="262" t="s">
        <v>1363</v>
      </c>
      <c r="AK23" s="260" t="str">
        <f t="shared" si="4"/>
        <v>D01</v>
      </c>
      <c r="AL23">
        <v>1</v>
      </c>
      <c r="AM23" t="s">
        <v>810</v>
      </c>
      <c r="AN23" s="175" t="s">
        <v>1355</v>
      </c>
      <c r="AO23" s="405" t="s">
        <v>7</v>
      </c>
    </row>
    <row r="24" spans="1:41" hidden="1" x14ac:dyDescent="0.25">
      <c r="A24" s="1" t="str">
        <f t="shared" si="0"/>
        <v>H01N04</v>
      </c>
      <c r="B24" t="s">
        <v>784</v>
      </c>
      <c r="C24" t="s">
        <v>1564</v>
      </c>
      <c r="D24" s="261" t="s">
        <v>1361</v>
      </c>
      <c r="I24" t="str">
        <f t="shared" si="1"/>
        <v>H02H10B02D01</v>
      </c>
      <c r="J24" t="str">
        <f t="shared" si="2"/>
        <v>H02</v>
      </c>
      <c r="K24">
        <v>24576</v>
      </c>
      <c r="M24" t="s">
        <v>785</v>
      </c>
      <c r="AA24" s="175" t="s">
        <v>1355</v>
      </c>
      <c r="AB24" s="260" t="str">
        <f t="shared" si="3"/>
        <v>H10B02</v>
      </c>
      <c r="AC24">
        <v>24</v>
      </c>
      <c r="AD24" t="s">
        <v>793</v>
      </c>
      <c r="AF24" t="s">
        <v>798</v>
      </c>
      <c r="AJ24" s="262" t="s">
        <v>1363</v>
      </c>
      <c r="AK24" s="260" t="str">
        <f t="shared" si="4"/>
        <v>D01</v>
      </c>
      <c r="AL24">
        <v>1</v>
      </c>
      <c r="AM24" t="s">
        <v>810</v>
      </c>
      <c r="AN24" s="175" t="s">
        <v>1355</v>
      </c>
      <c r="AO24" s="405" t="s">
        <v>7</v>
      </c>
    </row>
    <row r="25" spans="1:41" hidden="1" x14ac:dyDescent="0.25">
      <c r="A25" s="1" t="str">
        <f t="shared" si="0"/>
        <v>H01N05</v>
      </c>
      <c r="B25" t="s">
        <v>784</v>
      </c>
      <c r="C25" t="s">
        <v>1613</v>
      </c>
      <c r="D25" s="261" t="s">
        <v>1361</v>
      </c>
      <c r="I25" t="str">
        <f t="shared" si="1"/>
        <v>H05H10B02D01</v>
      </c>
      <c r="J25" t="str">
        <f t="shared" si="2"/>
        <v>H05</v>
      </c>
      <c r="K25">
        <v>31744</v>
      </c>
      <c r="P25" t="s">
        <v>788</v>
      </c>
      <c r="AA25" s="175" t="s">
        <v>1355</v>
      </c>
      <c r="AB25" s="260" t="str">
        <f t="shared" ref="AB25" si="5">AD25&amp;AE25&amp;AF25&amp;AG25&amp;AH25&amp;AI25</f>
        <v>H10B02</v>
      </c>
      <c r="AC25">
        <v>24</v>
      </c>
      <c r="AD25" t="s">
        <v>793</v>
      </c>
      <c r="AF25" t="s">
        <v>798</v>
      </c>
      <c r="AJ25" s="262" t="s">
        <v>1363</v>
      </c>
      <c r="AK25" s="260" t="str">
        <f t="shared" ref="AK25" si="6">AM25</f>
        <v>D01</v>
      </c>
      <c r="AL25">
        <v>1</v>
      </c>
      <c r="AM25" t="s">
        <v>810</v>
      </c>
      <c r="AN25" s="175" t="s">
        <v>1355</v>
      </c>
      <c r="AO25" s="405" t="s">
        <v>7</v>
      </c>
    </row>
    <row r="26" spans="1:41" ht="15.75" hidden="1" thickBot="1" x14ac:dyDescent="0.3">
      <c r="A26" s="1" t="str">
        <f t="shared" si="0"/>
        <v>H01D01</v>
      </c>
      <c r="B26" s="103" t="s">
        <v>784</v>
      </c>
      <c r="C26" s="103" t="s">
        <v>810</v>
      </c>
      <c r="D26" s="258" t="s">
        <v>1357</v>
      </c>
      <c r="I26" t="str">
        <f t="shared" si="1"/>
        <v>H07H10B02D01</v>
      </c>
      <c r="J26" t="str">
        <f t="shared" si="2"/>
        <v>H07</v>
      </c>
      <c r="K26">
        <v>32512</v>
      </c>
      <c r="R26" t="s">
        <v>790</v>
      </c>
      <c r="AA26" s="175" t="s">
        <v>1355</v>
      </c>
      <c r="AB26" s="260" t="str">
        <f t="shared" si="3"/>
        <v>H10B02</v>
      </c>
      <c r="AC26">
        <v>24</v>
      </c>
      <c r="AD26" t="s">
        <v>793</v>
      </c>
      <c r="AF26" t="s">
        <v>798</v>
      </c>
      <c r="AJ26" s="262" t="s">
        <v>1363</v>
      </c>
      <c r="AK26" s="260" t="str">
        <f t="shared" si="4"/>
        <v>D01</v>
      </c>
      <c r="AL26">
        <v>1</v>
      </c>
      <c r="AM26" t="s">
        <v>810</v>
      </c>
      <c r="AN26" s="175" t="s">
        <v>1355</v>
      </c>
      <c r="AO26" s="405" t="s">
        <v>7</v>
      </c>
    </row>
    <row r="27" spans="1:41" hidden="1" x14ac:dyDescent="0.25">
      <c r="A27" s="1" t="str">
        <f t="shared" si="0"/>
        <v>H02H01</v>
      </c>
      <c r="B27" t="s">
        <v>785</v>
      </c>
      <c r="C27" t="s">
        <v>784</v>
      </c>
      <c r="D27" s="258" t="s">
        <v>1357</v>
      </c>
      <c r="I27" t="str">
        <f t="shared" si="1"/>
        <v>H08H10B02D01</v>
      </c>
      <c r="J27" t="str">
        <f t="shared" si="2"/>
        <v>H08</v>
      </c>
      <c r="K27">
        <v>32640</v>
      </c>
      <c r="S27" t="s">
        <v>791</v>
      </c>
      <c r="AA27" s="175" t="s">
        <v>1355</v>
      </c>
      <c r="AB27" s="260" t="str">
        <f t="shared" si="3"/>
        <v>H10B02</v>
      </c>
      <c r="AC27">
        <v>24</v>
      </c>
      <c r="AD27" t="s">
        <v>793</v>
      </c>
      <c r="AF27" t="s">
        <v>798</v>
      </c>
      <c r="AJ27" s="262" t="s">
        <v>1363</v>
      </c>
      <c r="AK27" s="260" t="str">
        <f t="shared" si="4"/>
        <v>D01</v>
      </c>
      <c r="AL27">
        <v>1</v>
      </c>
      <c r="AM27" t="s">
        <v>810</v>
      </c>
      <c r="AN27" s="175" t="s">
        <v>1355</v>
      </c>
      <c r="AO27" s="405" t="s">
        <v>7</v>
      </c>
    </row>
    <row r="28" spans="1:41" hidden="1" x14ac:dyDescent="0.25">
      <c r="A28" s="1" t="str">
        <f t="shared" si="0"/>
        <v>H02</v>
      </c>
      <c r="B28" t="s">
        <v>785</v>
      </c>
      <c r="C28" t="s">
        <v>785</v>
      </c>
      <c r="D28" s="175" t="s">
        <v>1355</v>
      </c>
      <c r="I28" t="str">
        <f t="shared" si="1"/>
        <v>H09H10B02D01</v>
      </c>
      <c r="J28" t="str">
        <f t="shared" si="2"/>
        <v>H09</v>
      </c>
      <c r="K28">
        <v>32704</v>
      </c>
      <c r="T28" t="s">
        <v>792</v>
      </c>
      <c r="AA28" s="175" t="s">
        <v>1355</v>
      </c>
      <c r="AB28" s="260" t="str">
        <f t="shared" si="3"/>
        <v>H10B02</v>
      </c>
      <c r="AC28">
        <v>24</v>
      </c>
      <c r="AD28" t="s">
        <v>793</v>
      </c>
      <c r="AF28" t="s">
        <v>798</v>
      </c>
      <c r="AJ28" s="262" t="s">
        <v>1363</v>
      </c>
      <c r="AK28" s="260" t="str">
        <f t="shared" si="4"/>
        <v>D01</v>
      </c>
      <c r="AL28">
        <v>1</v>
      </c>
      <c r="AM28" t="s">
        <v>810</v>
      </c>
      <c r="AN28" s="175" t="s">
        <v>1355</v>
      </c>
      <c r="AO28" s="405" t="s">
        <v>7</v>
      </c>
    </row>
    <row r="29" spans="1:41" hidden="1" x14ac:dyDescent="0.25">
      <c r="A29" s="1" t="str">
        <f t="shared" si="0"/>
        <v>H02H03</v>
      </c>
      <c r="B29" t="s">
        <v>785</v>
      </c>
      <c r="C29" t="s">
        <v>786</v>
      </c>
      <c r="D29" s="258" t="s">
        <v>1357</v>
      </c>
      <c r="I29" t="str">
        <f t="shared" si="1"/>
        <v>H11H10B02D01</v>
      </c>
      <c r="J29" t="str">
        <f t="shared" si="2"/>
        <v>H11</v>
      </c>
      <c r="K29">
        <v>32736</v>
      </c>
      <c r="U29" t="s">
        <v>794</v>
      </c>
      <c r="AA29" s="175" t="s">
        <v>1355</v>
      </c>
      <c r="AB29" s="260" t="str">
        <f t="shared" si="3"/>
        <v>H10B02</v>
      </c>
      <c r="AC29">
        <v>24</v>
      </c>
      <c r="AD29" t="s">
        <v>793</v>
      </c>
      <c r="AF29" t="s">
        <v>798</v>
      </c>
      <c r="AJ29" s="262" t="s">
        <v>1363</v>
      </c>
      <c r="AK29" s="260" t="str">
        <f t="shared" si="4"/>
        <v>D01</v>
      </c>
      <c r="AL29">
        <v>1</v>
      </c>
      <c r="AM29" t="s">
        <v>810</v>
      </c>
      <c r="AN29" s="175" t="s">
        <v>1355</v>
      </c>
      <c r="AO29" s="405" t="s">
        <v>7</v>
      </c>
    </row>
    <row r="30" spans="1:41" ht="15.75" hidden="1" thickBot="1" x14ac:dyDescent="0.3">
      <c r="A30" s="1" t="str">
        <f t="shared" si="0"/>
        <v>H02H04</v>
      </c>
      <c r="B30" t="s">
        <v>785</v>
      </c>
      <c r="C30" t="s">
        <v>787</v>
      </c>
      <c r="D30" s="261" t="s">
        <v>1361</v>
      </c>
      <c r="I30" t="str">
        <f t="shared" si="1"/>
        <v>H10B02D01</v>
      </c>
      <c r="J30" t="str">
        <f t="shared" si="2"/>
        <v/>
      </c>
      <c r="K30" s="103">
        <v>32768</v>
      </c>
      <c r="L30" s="103"/>
      <c r="M30" s="103"/>
      <c r="N30" s="103"/>
      <c r="O30" s="103"/>
      <c r="P30" s="103"/>
      <c r="Q30" s="103"/>
      <c r="R30" s="103"/>
      <c r="S30" s="103"/>
      <c r="T30" s="103"/>
      <c r="U30" s="103"/>
      <c r="V30" s="103"/>
      <c r="W30" s="103"/>
      <c r="X30" s="103"/>
      <c r="Y30" s="103"/>
      <c r="Z30" s="403"/>
      <c r="AA30" s="175" t="s">
        <v>1355</v>
      </c>
      <c r="AB30" s="260" t="str">
        <f t="shared" si="3"/>
        <v>H10B02</v>
      </c>
      <c r="AC30">
        <v>24</v>
      </c>
      <c r="AD30" t="s">
        <v>793</v>
      </c>
      <c r="AF30" t="s">
        <v>798</v>
      </c>
      <c r="AJ30" s="262" t="s">
        <v>1363</v>
      </c>
      <c r="AK30" s="260" t="str">
        <f t="shared" si="4"/>
        <v>D01</v>
      </c>
      <c r="AL30">
        <v>1</v>
      </c>
      <c r="AM30" t="s">
        <v>810</v>
      </c>
      <c r="AN30" s="175" t="s">
        <v>1355</v>
      </c>
      <c r="AO30" s="405" t="s">
        <v>7</v>
      </c>
    </row>
    <row r="31" spans="1:41" hidden="1" x14ac:dyDescent="0.25">
      <c r="A31" s="1" t="str">
        <f t="shared" si="0"/>
        <v>H02H05</v>
      </c>
      <c r="B31" t="s">
        <v>785</v>
      </c>
      <c r="C31" t="s">
        <v>788</v>
      </c>
      <c r="D31" s="261" t="s">
        <v>1361</v>
      </c>
      <c r="I31" t="str">
        <f t="shared" si="1"/>
        <v>H02H10T01D01</v>
      </c>
      <c r="J31" t="str">
        <f t="shared" si="2"/>
        <v>H02</v>
      </c>
      <c r="K31">
        <v>24576</v>
      </c>
      <c r="M31" t="s">
        <v>785</v>
      </c>
      <c r="AA31" s="175" t="s">
        <v>1355</v>
      </c>
      <c r="AB31" s="260" t="str">
        <f t="shared" si="3"/>
        <v>H10T01</v>
      </c>
      <c r="AC31">
        <v>28</v>
      </c>
      <c r="AD31" t="s">
        <v>793</v>
      </c>
      <c r="AG31" t="s">
        <v>799</v>
      </c>
      <c r="AJ31" s="262" t="s">
        <v>1363</v>
      </c>
      <c r="AK31" s="260" t="str">
        <f t="shared" si="4"/>
        <v>D01</v>
      </c>
      <c r="AL31">
        <v>1</v>
      </c>
      <c r="AM31" t="s">
        <v>810</v>
      </c>
      <c r="AN31" s="175" t="s">
        <v>1355</v>
      </c>
      <c r="AO31" s="405" t="s">
        <v>7</v>
      </c>
    </row>
    <row r="32" spans="1:41" hidden="1" x14ac:dyDescent="0.25">
      <c r="A32" s="1" t="str">
        <f t="shared" si="0"/>
        <v>H02H06</v>
      </c>
      <c r="B32" t="s">
        <v>785</v>
      </c>
      <c r="C32" t="s">
        <v>789</v>
      </c>
      <c r="D32" s="261" t="s">
        <v>1361</v>
      </c>
      <c r="I32" t="str">
        <f t="shared" si="1"/>
        <v>H07H10T01D01</v>
      </c>
      <c r="J32" t="str">
        <f t="shared" si="2"/>
        <v>H07</v>
      </c>
      <c r="K32">
        <v>32512</v>
      </c>
      <c r="R32" t="s">
        <v>790</v>
      </c>
      <c r="AA32" s="175" t="s">
        <v>1355</v>
      </c>
      <c r="AB32" s="260" t="str">
        <f t="shared" si="3"/>
        <v>H10T01</v>
      </c>
      <c r="AC32">
        <v>28</v>
      </c>
      <c r="AD32" t="s">
        <v>793</v>
      </c>
      <c r="AG32" t="s">
        <v>799</v>
      </c>
      <c r="AJ32" s="262" t="s">
        <v>1363</v>
      </c>
      <c r="AK32" s="260" t="str">
        <f t="shared" si="4"/>
        <v>D01</v>
      </c>
      <c r="AL32">
        <v>1</v>
      </c>
      <c r="AM32" t="s">
        <v>810</v>
      </c>
      <c r="AN32" s="175" t="s">
        <v>1355</v>
      </c>
      <c r="AO32" s="405" t="s">
        <v>7</v>
      </c>
    </row>
    <row r="33" spans="1:41" hidden="1" x14ac:dyDescent="0.25">
      <c r="A33" s="1" t="str">
        <f t="shared" si="0"/>
        <v>H02H07</v>
      </c>
      <c r="B33" t="s">
        <v>785</v>
      </c>
      <c r="C33" t="s">
        <v>790</v>
      </c>
      <c r="D33" s="261" t="s">
        <v>1361</v>
      </c>
      <c r="I33" t="str">
        <f t="shared" si="1"/>
        <v>H08H10T01D01</v>
      </c>
      <c r="J33" t="str">
        <f t="shared" si="2"/>
        <v>H08</v>
      </c>
      <c r="K33">
        <v>32640</v>
      </c>
      <c r="S33" t="s">
        <v>791</v>
      </c>
      <c r="AA33" s="175" t="s">
        <v>1355</v>
      </c>
      <c r="AB33" s="260" t="str">
        <f t="shared" si="3"/>
        <v>H10T01</v>
      </c>
      <c r="AC33">
        <v>28</v>
      </c>
      <c r="AD33" t="s">
        <v>793</v>
      </c>
      <c r="AG33" t="s">
        <v>799</v>
      </c>
      <c r="AJ33" s="262" t="s">
        <v>1363</v>
      </c>
      <c r="AK33" s="260" t="str">
        <f t="shared" si="4"/>
        <v>D01</v>
      </c>
      <c r="AL33">
        <v>1</v>
      </c>
      <c r="AM33" t="s">
        <v>810</v>
      </c>
      <c r="AN33" s="175" t="s">
        <v>1355</v>
      </c>
      <c r="AO33" s="405" t="s">
        <v>7</v>
      </c>
    </row>
    <row r="34" spans="1:41" ht="15.75" hidden="1" thickBot="1" x14ac:dyDescent="0.3">
      <c r="A34" s="1" t="str">
        <f t="shared" si="0"/>
        <v>H02H08</v>
      </c>
      <c r="B34" t="s">
        <v>785</v>
      </c>
      <c r="C34" t="s">
        <v>791</v>
      </c>
      <c r="D34" s="261" t="s">
        <v>1361</v>
      </c>
      <c r="I34" t="str">
        <f t="shared" si="1"/>
        <v>D01</v>
      </c>
      <c r="J34" t="str">
        <f t="shared" si="2"/>
        <v/>
      </c>
      <c r="K34" s="103">
        <v>32768</v>
      </c>
      <c r="L34" s="103"/>
      <c r="M34" s="103"/>
      <c r="N34" s="103"/>
      <c r="O34" s="103"/>
      <c r="P34" s="103"/>
      <c r="Q34" s="103"/>
      <c r="R34" s="103"/>
      <c r="S34" s="103"/>
      <c r="T34" s="103"/>
      <c r="U34" s="103"/>
      <c r="V34" s="103"/>
      <c r="W34" s="103"/>
      <c r="X34" s="103"/>
      <c r="Y34" s="103"/>
      <c r="Z34" s="403"/>
      <c r="AA34" s="175" t="s">
        <v>1355</v>
      </c>
      <c r="AB34" s="260" t="str">
        <f t="shared" si="3"/>
        <v/>
      </c>
      <c r="AJ34" s="404"/>
      <c r="AK34" s="260" t="str">
        <f t="shared" si="4"/>
        <v>D01</v>
      </c>
      <c r="AL34">
        <v>1</v>
      </c>
      <c r="AM34" t="s">
        <v>810</v>
      </c>
      <c r="AN34" s="175" t="s">
        <v>1355</v>
      </c>
      <c r="AO34" s="406" t="s">
        <v>7</v>
      </c>
    </row>
    <row r="35" spans="1:41" hidden="1" x14ac:dyDescent="0.25">
      <c r="A35" s="1" t="str">
        <f t="shared" si="0"/>
        <v>H02H09</v>
      </c>
      <c r="B35" t="s">
        <v>785</v>
      </c>
      <c r="C35" t="s">
        <v>792</v>
      </c>
      <c r="D35" s="261" t="s">
        <v>1361</v>
      </c>
      <c r="I35" t="str">
        <f t="shared" si="1"/>
        <v>H01H02H03H10D01</v>
      </c>
      <c r="J35" t="str">
        <f t="shared" si="2"/>
        <v>H01H02H03</v>
      </c>
      <c r="K35">
        <v>4096</v>
      </c>
      <c r="L35" t="s">
        <v>784</v>
      </c>
      <c r="M35" t="s">
        <v>785</v>
      </c>
      <c r="N35" t="s">
        <v>786</v>
      </c>
      <c r="AA35" s="258" t="s">
        <v>1357</v>
      </c>
      <c r="AB35" s="260" t="str">
        <f t="shared" si="3"/>
        <v>H10</v>
      </c>
      <c r="AC35">
        <v>32</v>
      </c>
      <c r="AD35" t="s">
        <v>793</v>
      </c>
      <c r="AJ35" s="175" t="s">
        <v>1355</v>
      </c>
      <c r="AK35" s="260" t="str">
        <f t="shared" si="4"/>
        <v>D01</v>
      </c>
      <c r="AL35">
        <v>1</v>
      </c>
      <c r="AM35" t="s">
        <v>810</v>
      </c>
      <c r="AN35" s="175" t="s">
        <v>1355</v>
      </c>
      <c r="AO35" s="406" t="s">
        <v>7</v>
      </c>
    </row>
    <row r="36" spans="1:41" hidden="1" x14ac:dyDescent="0.25">
      <c r="A36" s="1" t="str">
        <f t="shared" si="0"/>
        <v>H02H10</v>
      </c>
      <c r="B36" t="s">
        <v>785</v>
      </c>
      <c r="C36" t="s">
        <v>793</v>
      </c>
      <c r="D36" s="262" t="s">
        <v>1363</v>
      </c>
      <c r="I36" t="str">
        <f t="shared" si="1"/>
        <v>H01H02H10D01</v>
      </c>
      <c r="J36" t="str">
        <f t="shared" si="2"/>
        <v>H01H02</v>
      </c>
      <c r="K36">
        <v>8192</v>
      </c>
      <c r="L36" t="s">
        <v>784</v>
      </c>
      <c r="M36" t="s">
        <v>785</v>
      </c>
      <c r="AA36" s="258" t="s">
        <v>1357</v>
      </c>
      <c r="AB36" s="260" t="str">
        <f t="shared" si="3"/>
        <v>H10</v>
      </c>
      <c r="AC36">
        <v>32</v>
      </c>
      <c r="AD36" t="s">
        <v>793</v>
      </c>
      <c r="AJ36" s="175" t="s">
        <v>1355</v>
      </c>
      <c r="AK36" s="260" t="str">
        <f t="shared" si="4"/>
        <v>D01</v>
      </c>
      <c r="AL36">
        <v>1</v>
      </c>
      <c r="AM36" t="s">
        <v>810</v>
      </c>
      <c r="AN36" s="175" t="s">
        <v>1355</v>
      </c>
      <c r="AO36" s="406" t="s">
        <v>7</v>
      </c>
    </row>
    <row r="37" spans="1:41" hidden="1" x14ac:dyDescent="0.25">
      <c r="A37" s="1" t="str">
        <f t="shared" si="0"/>
        <v>H02H11</v>
      </c>
      <c r="B37" t="s">
        <v>785</v>
      </c>
      <c r="C37" t="s">
        <v>794</v>
      </c>
      <c r="D37" s="261" t="s">
        <v>1361</v>
      </c>
      <c r="I37" t="str">
        <f t="shared" si="1"/>
        <v>H01H03H11H10D01</v>
      </c>
      <c r="J37" t="str">
        <f t="shared" si="2"/>
        <v>H01H03H11</v>
      </c>
      <c r="K37">
        <v>12256</v>
      </c>
      <c r="L37" t="s">
        <v>784</v>
      </c>
      <c r="N37" t="s">
        <v>786</v>
      </c>
      <c r="U37" t="s">
        <v>794</v>
      </c>
      <c r="AA37" s="258" t="s">
        <v>1357</v>
      </c>
      <c r="AB37" s="260" t="str">
        <f t="shared" si="3"/>
        <v>H10</v>
      </c>
      <c r="AC37">
        <v>32</v>
      </c>
      <c r="AD37" t="s">
        <v>793</v>
      </c>
      <c r="AJ37" s="175" t="s">
        <v>1355</v>
      </c>
      <c r="AK37" s="260" t="str">
        <f t="shared" si="4"/>
        <v>D01</v>
      </c>
      <c r="AL37">
        <v>1</v>
      </c>
      <c r="AM37" t="s">
        <v>810</v>
      </c>
      <c r="AN37" s="175" t="s">
        <v>1355</v>
      </c>
      <c r="AO37" s="406" t="s">
        <v>7</v>
      </c>
    </row>
    <row r="38" spans="1:41" hidden="1" x14ac:dyDescent="0.25">
      <c r="A38" s="1" t="str">
        <f t="shared" si="0"/>
        <v>H02B01</v>
      </c>
      <c r="B38" t="s">
        <v>785</v>
      </c>
      <c r="C38" t="s">
        <v>797</v>
      </c>
      <c r="D38" s="262" t="s">
        <v>1363</v>
      </c>
      <c r="I38" t="str">
        <f t="shared" si="1"/>
        <v>H01H03H10D01</v>
      </c>
      <c r="J38" t="str">
        <f t="shared" si="2"/>
        <v>H01H03</v>
      </c>
      <c r="K38">
        <v>12288</v>
      </c>
      <c r="L38" t="s">
        <v>784</v>
      </c>
      <c r="N38" t="s">
        <v>786</v>
      </c>
      <c r="AA38" s="258" t="s">
        <v>1357</v>
      </c>
      <c r="AB38" s="260" t="str">
        <f t="shared" si="3"/>
        <v>H10</v>
      </c>
      <c r="AC38">
        <v>32</v>
      </c>
      <c r="AD38" t="s">
        <v>793</v>
      </c>
      <c r="AJ38" s="175" t="s">
        <v>1355</v>
      </c>
      <c r="AK38" s="260" t="str">
        <f t="shared" si="4"/>
        <v>D01</v>
      </c>
      <c r="AL38">
        <v>1</v>
      </c>
      <c r="AM38" t="s">
        <v>810</v>
      </c>
      <c r="AN38" s="175" t="s">
        <v>1355</v>
      </c>
      <c r="AO38" s="406" t="s">
        <v>7</v>
      </c>
    </row>
    <row r="39" spans="1:41" hidden="1" x14ac:dyDescent="0.25">
      <c r="A39" s="1" t="str">
        <f t="shared" si="0"/>
        <v>H02B02</v>
      </c>
      <c r="B39" t="s">
        <v>785</v>
      </c>
      <c r="C39" t="s">
        <v>798</v>
      </c>
      <c r="D39" s="262" t="s">
        <v>1363</v>
      </c>
      <c r="I39" t="str">
        <f t="shared" si="1"/>
        <v>H01H11H10D01</v>
      </c>
      <c r="J39" t="str">
        <f t="shared" si="2"/>
        <v>H01H11</v>
      </c>
      <c r="K39">
        <v>16352</v>
      </c>
      <c r="L39" t="s">
        <v>784</v>
      </c>
      <c r="U39" t="s">
        <v>794</v>
      </c>
      <c r="AA39" s="258" t="s">
        <v>1357</v>
      </c>
      <c r="AB39" s="260" t="str">
        <f t="shared" si="3"/>
        <v>H10</v>
      </c>
      <c r="AC39">
        <v>32</v>
      </c>
      <c r="AD39" t="s">
        <v>793</v>
      </c>
      <c r="AJ39" s="175" t="s">
        <v>1355</v>
      </c>
      <c r="AK39" s="260" t="str">
        <f t="shared" si="4"/>
        <v>D01</v>
      </c>
      <c r="AL39">
        <v>1</v>
      </c>
      <c r="AM39" t="s">
        <v>810</v>
      </c>
      <c r="AN39" s="175" t="s">
        <v>1355</v>
      </c>
      <c r="AO39" s="406" t="s">
        <v>7</v>
      </c>
    </row>
    <row r="40" spans="1:41" hidden="1" x14ac:dyDescent="0.25">
      <c r="A40" s="1" t="str">
        <f t="shared" si="0"/>
        <v>H02T01</v>
      </c>
      <c r="B40" t="s">
        <v>785</v>
      </c>
      <c r="C40" t="s">
        <v>799</v>
      </c>
      <c r="D40" s="261" t="s">
        <v>1361</v>
      </c>
      <c r="I40" t="str">
        <f t="shared" si="1"/>
        <v>H01N03H10D01</v>
      </c>
      <c r="J40" t="str">
        <f t="shared" si="2"/>
        <v>H01N03</v>
      </c>
      <c r="K40">
        <v>16380</v>
      </c>
      <c r="L40" t="s">
        <v>784</v>
      </c>
      <c r="X40" t="s">
        <v>809</v>
      </c>
      <c r="AA40" s="258" t="s">
        <v>1357</v>
      </c>
      <c r="AB40" s="260" t="str">
        <f t="shared" si="3"/>
        <v>H10</v>
      </c>
      <c r="AC40">
        <v>32</v>
      </c>
      <c r="AD40" t="s">
        <v>793</v>
      </c>
      <c r="AJ40" s="175" t="s">
        <v>1355</v>
      </c>
      <c r="AK40" s="260" t="str">
        <f t="shared" si="4"/>
        <v>D01</v>
      </c>
      <c r="AL40">
        <v>1</v>
      </c>
      <c r="AM40" t="s">
        <v>810</v>
      </c>
      <c r="AN40" s="175" t="s">
        <v>1355</v>
      </c>
      <c r="AO40" s="406" t="s">
        <v>7</v>
      </c>
    </row>
    <row r="41" spans="1:41" hidden="1" x14ac:dyDescent="0.25">
      <c r="A41" s="1" t="str">
        <f t="shared" si="0"/>
        <v>H02V01</v>
      </c>
      <c r="B41" t="s">
        <v>785</v>
      </c>
      <c r="C41" t="s">
        <v>800</v>
      </c>
      <c r="D41" s="261" t="s">
        <v>1361</v>
      </c>
      <c r="I41" t="str">
        <f t="shared" si="1"/>
        <v>H01H10D01</v>
      </c>
      <c r="J41" t="str">
        <f t="shared" si="2"/>
        <v>H01</v>
      </c>
      <c r="K41">
        <v>16384</v>
      </c>
      <c r="L41" t="s">
        <v>784</v>
      </c>
      <c r="AA41" s="175" t="s">
        <v>1355</v>
      </c>
      <c r="AB41" s="260" t="str">
        <f t="shared" si="3"/>
        <v>H10</v>
      </c>
      <c r="AC41">
        <v>32</v>
      </c>
      <c r="AD41" t="s">
        <v>793</v>
      </c>
      <c r="AJ41" s="175" t="s">
        <v>1355</v>
      </c>
      <c r="AK41" s="260" t="str">
        <f t="shared" si="4"/>
        <v>D01</v>
      </c>
      <c r="AL41">
        <v>1</v>
      </c>
      <c r="AM41" t="s">
        <v>810</v>
      </c>
      <c r="AN41" s="175" t="s">
        <v>1355</v>
      </c>
      <c r="AO41" s="406" t="s">
        <v>7</v>
      </c>
    </row>
    <row r="42" spans="1:41" hidden="1" x14ac:dyDescent="0.25">
      <c r="A42" s="1" t="str">
        <f t="shared" si="0"/>
        <v>H02V02</v>
      </c>
      <c r="B42" t="s">
        <v>785</v>
      </c>
      <c r="C42" t="s">
        <v>803</v>
      </c>
      <c r="D42" s="261" t="s">
        <v>1361</v>
      </c>
      <c r="I42" t="str">
        <f t="shared" si="1"/>
        <v>H02H03H10D01</v>
      </c>
      <c r="J42" t="str">
        <f t="shared" si="2"/>
        <v>H02H03</v>
      </c>
      <c r="K42">
        <v>20480</v>
      </c>
      <c r="M42" t="s">
        <v>785</v>
      </c>
      <c r="N42" t="s">
        <v>786</v>
      </c>
      <c r="AA42" s="258" t="s">
        <v>1357</v>
      </c>
      <c r="AB42" s="260" t="str">
        <f t="shared" si="3"/>
        <v>H10</v>
      </c>
      <c r="AC42">
        <v>32</v>
      </c>
      <c r="AD42" t="s">
        <v>793</v>
      </c>
      <c r="AJ42" s="175" t="s">
        <v>1355</v>
      </c>
      <c r="AK42" s="260" t="str">
        <f t="shared" si="4"/>
        <v>D01</v>
      </c>
      <c r="AL42">
        <v>1</v>
      </c>
      <c r="AM42" t="s">
        <v>810</v>
      </c>
      <c r="AN42" s="175" t="s">
        <v>1355</v>
      </c>
      <c r="AO42" s="406" t="s">
        <v>7</v>
      </c>
    </row>
    <row r="43" spans="1:41" hidden="1" x14ac:dyDescent="0.25">
      <c r="A43" s="1" t="str">
        <f t="shared" si="0"/>
        <v>H02N01</v>
      </c>
      <c r="B43" t="s">
        <v>785</v>
      </c>
      <c r="C43" t="s">
        <v>805</v>
      </c>
      <c r="D43" s="261" t="s">
        <v>1361</v>
      </c>
      <c r="I43" t="str">
        <f t="shared" si="1"/>
        <v>H02H10D01</v>
      </c>
      <c r="J43" t="str">
        <f t="shared" si="2"/>
        <v>H02</v>
      </c>
      <c r="K43">
        <v>24576</v>
      </c>
      <c r="M43" t="s">
        <v>785</v>
      </c>
      <c r="AA43" s="175" t="s">
        <v>1355</v>
      </c>
      <c r="AB43" s="260" t="str">
        <f t="shared" si="3"/>
        <v>H10</v>
      </c>
      <c r="AC43">
        <v>32</v>
      </c>
      <c r="AD43" t="s">
        <v>793</v>
      </c>
      <c r="AJ43" s="175" t="s">
        <v>1355</v>
      </c>
      <c r="AK43" s="260" t="str">
        <f t="shared" si="4"/>
        <v>D01</v>
      </c>
      <c r="AL43">
        <v>1</v>
      </c>
      <c r="AM43" t="s">
        <v>810</v>
      </c>
      <c r="AN43" s="175" t="s">
        <v>1355</v>
      </c>
      <c r="AO43" s="406" t="s">
        <v>7</v>
      </c>
    </row>
    <row r="44" spans="1:41" hidden="1" x14ac:dyDescent="0.25">
      <c r="A44" s="1" t="str">
        <f t="shared" si="0"/>
        <v>H02N02</v>
      </c>
      <c r="B44" t="s">
        <v>785</v>
      </c>
      <c r="C44" t="s">
        <v>807</v>
      </c>
      <c r="D44" s="261" t="s">
        <v>1361</v>
      </c>
      <c r="I44" t="str">
        <f t="shared" si="1"/>
        <v>H03H11H10D01</v>
      </c>
      <c r="J44" t="str">
        <f t="shared" si="2"/>
        <v>H03H11</v>
      </c>
      <c r="K44">
        <v>28640</v>
      </c>
      <c r="N44" t="s">
        <v>786</v>
      </c>
      <c r="U44" t="s">
        <v>794</v>
      </c>
      <c r="AA44" s="258" t="s">
        <v>1357</v>
      </c>
      <c r="AB44" s="260" t="str">
        <f t="shared" si="3"/>
        <v>H10</v>
      </c>
      <c r="AC44">
        <v>32</v>
      </c>
      <c r="AD44" t="s">
        <v>793</v>
      </c>
      <c r="AJ44" s="175" t="s">
        <v>1355</v>
      </c>
      <c r="AK44" s="260" t="str">
        <f t="shared" si="4"/>
        <v>D01</v>
      </c>
      <c r="AL44">
        <v>1</v>
      </c>
      <c r="AM44" t="s">
        <v>810</v>
      </c>
      <c r="AN44" s="175" t="s">
        <v>1355</v>
      </c>
      <c r="AO44" s="406" t="s">
        <v>7</v>
      </c>
    </row>
    <row r="45" spans="1:41" hidden="1" x14ac:dyDescent="0.25">
      <c r="A45" s="1" t="str">
        <f t="shared" si="0"/>
        <v>H02N03</v>
      </c>
      <c r="B45" t="s">
        <v>785</v>
      </c>
      <c r="C45" t="s">
        <v>809</v>
      </c>
      <c r="D45" s="261" t="s">
        <v>1361</v>
      </c>
      <c r="I45" t="str">
        <f t="shared" si="1"/>
        <v>H03H10D01</v>
      </c>
      <c r="J45" t="str">
        <f t="shared" si="2"/>
        <v>H03</v>
      </c>
      <c r="K45">
        <v>28672</v>
      </c>
      <c r="N45" t="s">
        <v>786</v>
      </c>
      <c r="AA45" s="175" t="s">
        <v>1355</v>
      </c>
      <c r="AB45" s="260" t="str">
        <f t="shared" si="3"/>
        <v>H10</v>
      </c>
      <c r="AC45">
        <v>32</v>
      </c>
      <c r="AD45" t="s">
        <v>793</v>
      </c>
      <c r="AJ45" s="175" t="s">
        <v>1355</v>
      </c>
      <c r="AK45" s="260" t="str">
        <f t="shared" si="4"/>
        <v>D01</v>
      </c>
      <c r="AL45">
        <v>1</v>
      </c>
      <c r="AM45" t="s">
        <v>810</v>
      </c>
      <c r="AN45" s="175" t="s">
        <v>1355</v>
      </c>
      <c r="AO45" s="406" t="s">
        <v>7</v>
      </c>
    </row>
    <row r="46" spans="1:41" hidden="1" x14ac:dyDescent="0.25">
      <c r="A46" s="1" t="str">
        <f t="shared" si="0"/>
        <v>H02N04</v>
      </c>
      <c r="B46" t="s">
        <v>785</v>
      </c>
      <c r="C46" t="s">
        <v>1564</v>
      </c>
      <c r="D46" s="261" t="s">
        <v>1361</v>
      </c>
      <c r="I46" t="str">
        <f t="shared" si="1"/>
        <v>H05H10D01</v>
      </c>
      <c r="J46" t="str">
        <f t="shared" si="2"/>
        <v>H05</v>
      </c>
      <c r="K46">
        <v>31744</v>
      </c>
      <c r="P46" t="s">
        <v>788</v>
      </c>
      <c r="AA46" s="175" t="s">
        <v>1355</v>
      </c>
      <c r="AB46" s="260" t="str">
        <f t="shared" si="3"/>
        <v>H10</v>
      </c>
      <c r="AC46">
        <v>32</v>
      </c>
      <c r="AD46" t="s">
        <v>793</v>
      </c>
      <c r="AJ46" s="175" t="s">
        <v>1355</v>
      </c>
      <c r="AK46" s="260" t="str">
        <f t="shared" si="4"/>
        <v>D01</v>
      </c>
      <c r="AL46">
        <v>1</v>
      </c>
      <c r="AM46" t="s">
        <v>810</v>
      </c>
      <c r="AN46" s="175" t="s">
        <v>1355</v>
      </c>
      <c r="AO46" s="406" t="s">
        <v>7</v>
      </c>
    </row>
    <row r="47" spans="1:41" hidden="1" x14ac:dyDescent="0.25">
      <c r="A47" s="1" t="str">
        <f t="shared" si="0"/>
        <v>H02N05</v>
      </c>
      <c r="B47" t="s">
        <v>785</v>
      </c>
      <c r="C47" t="s">
        <v>1613</v>
      </c>
      <c r="D47" s="261" t="s">
        <v>1361</v>
      </c>
      <c r="I47" t="str">
        <f t="shared" si="1"/>
        <v>H07H10D01</v>
      </c>
      <c r="J47" t="str">
        <f t="shared" si="2"/>
        <v>H07</v>
      </c>
      <c r="K47">
        <v>32512</v>
      </c>
      <c r="R47" t="s">
        <v>790</v>
      </c>
      <c r="AA47" s="175" t="s">
        <v>1355</v>
      </c>
      <c r="AB47" s="260" t="str">
        <f t="shared" ref="AB47" si="7">AD47&amp;AE47&amp;AF47&amp;AG47&amp;AH47&amp;AI47</f>
        <v>H10</v>
      </c>
      <c r="AC47">
        <v>32</v>
      </c>
      <c r="AD47" t="s">
        <v>793</v>
      </c>
      <c r="AJ47" s="175" t="s">
        <v>1355</v>
      </c>
      <c r="AK47" s="260" t="str">
        <f t="shared" ref="AK47" si="8">AM47</f>
        <v>D01</v>
      </c>
      <c r="AL47">
        <v>1</v>
      </c>
      <c r="AM47" t="s">
        <v>810</v>
      </c>
      <c r="AN47" s="175" t="s">
        <v>1355</v>
      </c>
      <c r="AO47" s="406" t="s">
        <v>7</v>
      </c>
    </row>
    <row r="48" spans="1:41" ht="15.75" hidden="1" thickBot="1" x14ac:dyDescent="0.3">
      <c r="A48" s="1" t="str">
        <f t="shared" si="0"/>
        <v>H02D01</v>
      </c>
      <c r="B48" s="103" t="s">
        <v>785</v>
      </c>
      <c r="C48" s="103" t="s">
        <v>810</v>
      </c>
      <c r="D48" s="258" t="s">
        <v>1357</v>
      </c>
      <c r="I48" t="str">
        <f t="shared" si="1"/>
        <v>H08H10D01</v>
      </c>
      <c r="J48" t="str">
        <f t="shared" si="2"/>
        <v>H08</v>
      </c>
      <c r="K48">
        <v>32640</v>
      </c>
      <c r="S48" t="s">
        <v>791</v>
      </c>
      <c r="AA48" s="175" t="s">
        <v>1355</v>
      </c>
      <c r="AB48" s="260" t="str">
        <f t="shared" si="3"/>
        <v>H10</v>
      </c>
      <c r="AC48">
        <v>32</v>
      </c>
      <c r="AD48" t="s">
        <v>793</v>
      </c>
      <c r="AJ48" s="175" t="s">
        <v>1355</v>
      </c>
      <c r="AK48" s="260" t="str">
        <f t="shared" si="4"/>
        <v>D01</v>
      </c>
      <c r="AL48">
        <v>1</v>
      </c>
      <c r="AM48" t="s">
        <v>810</v>
      </c>
      <c r="AN48" s="175" t="s">
        <v>1355</v>
      </c>
      <c r="AO48" s="406" t="s">
        <v>7</v>
      </c>
    </row>
    <row r="49" spans="1:41" hidden="1" x14ac:dyDescent="0.25">
      <c r="A49" s="1" t="str">
        <f t="shared" si="0"/>
        <v>H03H01</v>
      </c>
      <c r="B49" t="s">
        <v>786</v>
      </c>
      <c r="C49" t="s">
        <v>784</v>
      </c>
      <c r="D49" s="258" t="s">
        <v>1357</v>
      </c>
      <c r="I49" t="str">
        <f t="shared" si="1"/>
        <v>H09H10D01</v>
      </c>
      <c r="J49" t="str">
        <f t="shared" si="2"/>
        <v>H09</v>
      </c>
      <c r="K49">
        <v>32704</v>
      </c>
      <c r="T49" t="s">
        <v>792</v>
      </c>
      <c r="AA49" s="175" t="s">
        <v>1355</v>
      </c>
      <c r="AB49" s="260" t="str">
        <f t="shared" si="3"/>
        <v>H10</v>
      </c>
      <c r="AC49">
        <v>32</v>
      </c>
      <c r="AD49" t="s">
        <v>793</v>
      </c>
      <c r="AJ49" s="175" t="s">
        <v>1355</v>
      </c>
      <c r="AK49" s="260" t="str">
        <f t="shared" si="4"/>
        <v>D01</v>
      </c>
      <c r="AL49">
        <v>1</v>
      </c>
      <c r="AM49" t="s">
        <v>810</v>
      </c>
      <c r="AN49" s="175" t="s">
        <v>1355</v>
      </c>
      <c r="AO49" s="406" t="s">
        <v>7</v>
      </c>
    </row>
    <row r="50" spans="1:41" hidden="1" x14ac:dyDescent="0.25">
      <c r="A50" s="1" t="str">
        <f t="shared" si="0"/>
        <v>H03H02</v>
      </c>
      <c r="B50" t="s">
        <v>786</v>
      </c>
      <c r="C50" t="s">
        <v>785</v>
      </c>
      <c r="D50" s="258" t="s">
        <v>1357</v>
      </c>
      <c r="I50" t="str">
        <f t="shared" si="1"/>
        <v>H11H10D01</v>
      </c>
      <c r="J50" t="str">
        <f t="shared" si="2"/>
        <v>H11</v>
      </c>
      <c r="K50">
        <v>32736</v>
      </c>
      <c r="U50" t="s">
        <v>794</v>
      </c>
      <c r="AA50" s="175" t="s">
        <v>1355</v>
      </c>
      <c r="AB50" s="260" t="str">
        <f t="shared" si="3"/>
        <v>H10</v>
      </c>
      <c r="AC50">
        <v>32</v>
      </c>
      <c r="AD50" t="s">
        <v>793</v>
      </c>
      <c r="AJ50" s="175" t="s">
        <v>1355</v>
      </c>
      <c r="AK50" s="260" t="str">
        <f t="shared" si="4"/>
        <v>D01</v>
      </c>
      <c r="AL50">
        <v>1</v>
      </c>
      <c r="AM50" t="s">
        <v>810</v>
      </c>
      <c r="AN50" s="175" t="s">
        <v>1355</v>
      </c>
      <c r="AO50" s="406" t="s">
        <v>7</v>
      </c>
    </row>
    <row r="51" spans="1:41" hidden="1" x14ac:dyDescent="0.25">
      <c r="A51" s="1" t="str">
        <f t="shared" si="0"/>
        <v>H03</v>
      </c>
      <c r="B51" t="s">
        <v>786</v>
      </c>
      <c r="C51" t="s">
        <v>786</v>
      </c>
      <c r="D51" s="175" t="s">
        <v>1355</v>
      </c>
      <c r="I51" t="str">
        <f t="shared" si="1"/>
        <v>N03H10D01</v>
      </c>
      <c r="J51" t="str">
        <f t="shared" si="2"/>
        <v>N03</v>
      </c>
      <c r="K51">
        <v>32764</v>
      </c>
      <c r="X51" t="s">
        <v>809</v>
      </c>
      <c r="AA51" s="175" t="s">
        <v>1355</v>
      </c>
      <c r="AB51" s="260" t="str">
        <f t="shared" si="3"/>
        <v>H10</v>
      </c>
      <c r="AC51">
        <v>32</v>
      </c>
      <c r="AD51" t="s">
        <v>793</v>
      </c>
      <c r="AJ51" s="175" t="s">
        <v>1355</v>
      </c>
      <c r="AK51" s="260" t="str">
        <f t="shared" si="4"/>
        <v>D01</v>
      </c>
      <c r="AL51">
        <v>1</v>
      </c>
      <c r="AM51" t="s">
        <v>810</v>
      </c>
      <c r="AN51" s="175" t="s">
        <v>1355</v>
      </c>
      <c r="AO51" s="406" t="s">
        <v>7</v>
      </c>
    </row>
    <row r="52" spans="1:41" hidden="1" x14ac:dyDescent="0.25">
      <c r="A52" s="1" t="str">
        <f t="shared" si="0"/>
        <v>H03H04</v>
      </c>
      <c r="B52" t="s">
        <v>786</v>
      </c>
      <c r="C52" t="s">
        <v>787</v>
      </c>
      <c r="D52" s="261" t="s">
        <v>1361</v>
      </c>
      <c r="I52" t="str">
        <f t="shared" si="1"/>
        <v>N04H10D01</v>
      </c>
      <c r="J52" t="str">
        <f t="shared" si="2"/>
        <v>N04</v>
      </c>
      <c r="K52">
        <v>32766</v>
      </c>
      <c r="Y52" t="s">
        <v>1564</v>
      </c>
      <c r="AA52" s="175" t="s">
        <v>1355</v>
      </c>
      <c r="AB52" s="260" t="str">
        <f t="shared" si="3"/>
        <v>H10</v>
      </c>
      <c r="AC52">
        <v>32</v>
      </c>
      <c r="AD52" t="s">
        <v>793</v>
      </c>
      <c r="AJ52" s="175" t="s">
        <v>1355</v>
      </c>
      <c r="AK52" s="260" t="str">
        <f t="shared" si="4"/>
        <v>D01</v>
      </c>
      <c r="AL52">
        <v>1</v>
      </c>
      <c r="AM52" t="s">
        <v>810</v>
      </c>
      <c r="AN52" s="175" t="s">
        <v>1355</v>
      </c>
      <c r="AO52" s="406" t="s">
        <v>7</v>
      </c>
    </row>
    <row r="53" spans="1:41" hidden="1" x14ac:dyDescent="0.25">
      <c r="A53" s="1" t="str">
        <f t="shared" si="0"/>
        <v>H03H05</v>
      </c>
      <c r="B53" t="s">
        <v>786</v>
      </c>
      <c r="C53" t="s">
        <v>788</v>
      </c>
      <c r="D53" s="261" t="s">
        <v>1361</v>
      </c>
      <c r="I53" t="str">
        <f t="shared" si="1"/>
        <v>H10D01</v>
      </c>
      <c r="J53" t="str">
        <f t="shared" si="2"/>
        <v>N05</v>
      </c>
      <c r="K53">
        <v>32767</v>
      </c>
      <c r="Z53" t="s">
        <v>1613</v>
      </c>
      <c r="AA53" s="175" t="s">
        <v>1355</v>
      </c>
      <c r="AB53" s="260" t="str">
        <f t="shared" si="3"/>
        <v>H10</v>
      </c>
      <c r="AC53">
        <v>32</v>
      </c>
      <c r="AD53" t="s">
        <v>793</v>
      </c>
      <c r="AJ53" s="175" t="s">
        <v>1355</v>
      </c>
      <c r="AK53" s="260" t="str">
        <f t="shared" si="4"/>
        <v>D01</v>
      </c>
      <c r="AL53">
        <v>1</v>
      </c>
      <c r="AM53" t="s">
        <v>810</v>
      </c>
      <c r="AN53" s="175" t="s">
        <v>1355</v>
      </c>
      <c r="AO53" s="406" t="s">
        <v>7</v>
      </c>
    </row>
    <row r="54" spans="1:41" ht="15.75" hidden="1" thickBot="1" x14ac:dyDescent="0.3">
      <c r="A54" s="1" t="str">
        <f t="shared" si="0"/>
        <v>H03H06</v>
      </c>
      <c r="B54" t="s">
        <v>786</v>
      </c>
      <c r="C54" t="s">
        <v>789</v>
      </c>
      <c r="D54" s="261" t="s">
        <v>1361</v>
      </c>
      <c r="I54" t="str">
        <f t="shared" si="1"/>
        <v>H10D01</v>
      </c>
      <c r="J54" t="str">
        <f t="shared" si="2"/>
        <v/>
      </c>
      <c r="K54" s="103">
        <v>32768</v>
      </c>
      <c r="L54" s="103"/>
      <c r="M54" s="103"/>
      <c r="N54" s="103"/>
      <c r="O54" s="103"/>
      <c r="P54" s="103"/>
      <c r="Q54" s="103"/>
      <c r="R54" s="103"/>
      <c r="S54" s="103"/>
      <c r="T54" s="103"/>
      <c r="U54" s="103"/>
      <c r="V54" s="103"/>
      <c r="W54" s="103"/>
      <c r="X54" s="103"/>
      <c r="Y54" s="103"/>
      <c r="Z54" s="403"/>
      <c r="AA54" s="175" t="s">
        <v>1355</v>
      </c>
      <c r="AB54" s="260" t="str">
        <f t="shared" si="3"/>
        <v>H10</v>
      </c>
      <c r="AC54">
        <v>32</v>
      </c>
      <c r="AD54" t="s">
        <v>793</v>
      </c>
      <c r="AJ54" s="175" t="s">
        <v>1355</v>
      </c>
      <c r="AK54" s="260" t="str">
        <f t="shared" si="4"/>
        <v>D01</v>
      </c>
      <c r="AL54">
        <v>1</v>
      </c>
      <c r="AM54" t="s">
        <v>810</v>
      </c>
      <c r="AN54" s="175" t="s">
        <v>1355</v>
      </c>
      <c r="AO54" s="406" t="s">
        <v>7</v>
      </c>
    </row>
    <row r="55" spans="1:41" hidden="1" x14ac:dyDescent="0.25">
      <c r="A55" s="1" t="str">
        <f t="shared" si="0"/>
        <v>H03H07</v>
      </c>
      <c r="B55" t="s">
        <v>786</v>
      </c>
      <c r="C55" t="s">
        <v>790</v>
      </c>
      <c r="D55" s="261" t="s">
        <v>1361</v>
      </c>
      <c r="I55" t="str">
        <f t="shared" si="1"/>
        <v>H01H02B01B02D01</v>
      </c>
      <c r="J55" t="str">
        <f t="shared" si="2"/>
        <v>H01H02</v>
      </c>
      <c r="K55">
        <v>8192</v>
      </c>
      <c r="L55" t="s">
        <v>784</v>
      </c>
      <c r="M55" t="s">
        <v>785</v>
      </c>
      <c r="AA55" s="258" t="s">
        <v>1357</v>
      </c>
      <c r="AB55" s="260" t="str">
        <f t="shared" si="3"/>
        <v>B01B02</v>
      </c>
      <c r="AC55">
        <v>40</v>
      </c>
      <c r="AE55" t="s">
        <v>797</v>
      </c>
      <c r="AF55" t="s">
        <v>798</v>
      </c>
      <c r="AJ55" s="262" t="s">
        <v>1363</v>
      </c>
      <c r="AK55" s="260" t="str">
        <f t="shared" si="4"/>
        <v>D01</v>
      </c>
      <c r="AL55">
        <v>1</v>
      </c>
      <c r="AM55" t="s">
        <v>810</v>
      </c>
      <c r="AN55" s="175" t="s">
        <v>1355</v>
      </c>
      <c r="AO55" s="405" t="s">
        <v>7</v>
      </c>
    </row>
    <row r="56" spans="1:41" hidden="1" x14ac:dyDescent="0.25">
      <c r="A56" s="1" t="str">
        <f t="shared" si="0"/>
        <v>H03H08</v>
      </c>
      <c r="B56" t="s">
        <v>786</v>
      </c>
      <c r="C56" t="s">
        <v>791</v>
      </c>
      <c r="D56" s="261" t="s">
        <v>1361</v>
      </c>
      <c r="I56" t="str">
        <f t="shared" si="1"/>
        <v>H01H11B01B02D01</v>
      </c>
      <c r="J56" t="str">
        <f t="shared" si="2"/>
        <v>H01H11</v>
      </c>
      <c r="K56">
        <v>16352</v>
      </c>
      <c r="L56" t="s">
        <v>784</v>
      </c>
      <c r="U56" t="s">
        <v>794</v>
      </c>
      <c r="AA56" s="258" t="s">
        <v>1357</v>
      </c>
      <c r="AB56" s="260" t="str">
        <f t="shared" si="3"/>
        <v>B01B02</v>
      </c>
      <c r="AC56">
        <v>40</v>
      </c>
      <c r="AE56" t="s">
        <v>797</v>
      </c>
      <c r="AF56" t="s">
        <v>798</v>
      </c>
      <c r="AJ56" s="262" t="s">
        <v>1363</v>
      </c>
      <c r="AK56" s="260" t="str">
        <f t="shared" si="4"/>
        <v>D01</v>
      </c>
      <c r="AL56">
        <v>1</v>
      </c>
      <c r="AM56" t="s">
        <v>810</v>
      </c>
      <c r="AN56" s="175" t="s">
        <v>1355</v>
      </c>
      <c r="AO56" s="405" t="s">
        <v>7</v>
      </c>
    </row>
    <row r="57" spans="1:41" hidden="1" x14ac:dyDescent="0.25">
      <c r="A57" s="1" t="str">
        <f t="shared" si="0"/>
        <v>H03H09</v>
      </c>
      <c r="B57" t="s">
        <v>786</v>
      </c>
      <c r="C57" t="s">
        <v>792</v>
      </c>
      <c r="D57" s="261" t="s">
        <v>1361</v>
      </c>
      <c r="I57" t="str">
        <f t="shared" si="1"/>
        <v>H01B01B02D01</v>
      </c>
      <c r="J57" t="str">
        <f t="shared" si="2"/>
        <v>H01</v>
      </c>
      <c r="K57">
        <v>16384</v>
      </c>
      <c r="L57" t="s">
        <v>784</v>
      </c>
      <c r="AA57" s="175" t="s">
        <v>1355</v>
      </c>
      <c r="AB57" s="260" t="str">
        <f t="shared" si="3"/>
        <v>B01B02</v>
      </c>
      <c r="AC57">
        <v>40</v>
      </c>
      <c r="AE57" t="s">
        <v>797</v>
      </c>
      <c r="AF57" t="s">
        <v>798</v>
      </c>
      <c r="AJ57" s="262" t="s">
        <v>1363</v>
      </c>
      <c r="AK57" s="260" t="str">
        <f t="shared" si="4"/>
        <v>D01</v>
      </c>
      <c r="AL57">
        <v>1</v>
      </c>
      <c r="AM57" t="s">
        <v>810</v>
      </c>
      <c r="AN57" s="175" t="s">
        <v>1355</v>
      </c>
      <c r="AO57" s="405" t="s">
        <v>7</v>
      </c>
    </row>
    <row r="58" spans="1:41" hidden="1" x14ac:dyDescent="0.25">
      <c r="A58" s="1" t="str">
        <f t="shared" si="0"/>
        <v>H03H10</v>
      </c>
      <c r="B58" t="s">
        <v>786</v>
      </c>
      <c r="C58" t="s">
        <v>793</v>
      </c>
      <c r="D58" s="262" t="s">
        <v>1363</v>
      </c>
      <c r="I58" t="str">
        <f t="shared" si="1"/>
        <v>H02B01B02D01</v>
      </c>
      <c r="J58" t="str">
        <f t="shared" si="2"/>
        <v>H02</v>
      </c>
      <c r="K58">
        <v>24576</v>
      </c>
      <c r="M58" t="s">
        <v>785</v>
      </c>
      <c r="AA58" s="175" t="s">
        <v>1355</v>
      </c>
      <c r="AB58" s="260" t="str">
        <f t="shared" si="3"/>
        <v>B01B02</v>
      </c>
      <c r="AC58">
        <v>40</v>
      </c>
      <c r="AE58" t="s">
        <v>797</v>
      </c>
      <c r="AF58" t="s">
        <v>798</v>
      </c>
      <c r="AJ58" s="262" t="s">
        <v>1363</v>
      </c>
      <c r="AK58" s="260" t="str">
        <f t="shared" si="4"/>
        <v>D01</v>
      </c>
      <c r="AL58">
        <v>1</v>
      </c>
      <c r="AM58" t="s">
        <v>810</v>
      </c>
      <c r="AN58" s="175" t="s">
        <v>1355</v>
      </c>
      <c r="AO58" s="405" t="s">
        <v>7</v>
      </c>
    </row>
    <row r="59" spans="1:41" hidden="1" x14ac:dyDescent="0.25">
      <c r="A59" s="1" t="str">
        <f t="shared" si="0"/>
        <v>H03H11</v>
      </c>
      <c r="B59" t="s">
        <v>786</v>
      </c>
      <c r="C59" t="s">
        <v>794</v>
      </c>
      <c r="D59" s="258" t="s">
        <v>1357</v>
      </c>
      <c r="I59" t="str">
        <f t="shared" si="1"/>
        <v>H11B01B02D01</v>
      </c>
      <c r="J59" t="str">
        <f t="shared" si="2"/>
        <v>H11</v>
      </c>
      <c r="K59">
        <v>32736</v>
      </c>
      <c r="U59" t="s">
        <v>794</v>
      </c>
      <c r="AA59" s="175" t="s">
        <v>1355</v>
      </c>
      <c r="AB59" s="260" t="str">
        <f t="shared" si="3"/>
        <v>B01B02</v>
      </c>
      <c r="AC59">
        <v>40</v>
      </c>
      <c r="AE59" t="s">
        <v>797</v>
      </c>
      <c r="AF59" t="s">
        <v>798</v>
      </c>
      <c r="AJ59" s="262" t="s">
        <v>1363</v>
      </c>
      <c r="AK59" s="260" t="str">
        <f t="shared" si="4"/>
        <v>D01</v>
      </c>
      <c r="AL59">
        <v>1</v>
      </c>
      <c r="AM59" t="s">
        <v>810</v>
      </c>
      <c r="AN59" s="175" t="s">
        <v>1355</v>
      </c>
      <c r="AO59" s="405" t="s">
        <v>7</v>
      </c>
    </row>
    <row r="60" spans="1:41" ht="15.75" hidden="1" thickBot="1" x14ac:dyDescent="0.3">
      <c r="A60" s="1" t="str">
        <f t="shared" si="0"/>
        <v>H03B01</v>
      </c>
      <c r="B60" t="s">
        <v>786</v>
      </c>
      <c r="C60" t="s">
        <v>797</v>
      </c>
      <c r="D60" s="261" t="s">
        <v>1361</v>
      </c>
      <c r="I60" t="str">
        <f t="shared" si="1"/>
        <v>B01B02D01</v>
      </c>
      <c r="J60" t="str">
        <f t="shared" si="2"/>
        <v/>
      </c>
      <c r="K60" s="103">
        <v>32768</v>
      </c>
      <c r="L60" s="103"/>
      <c r="M60" s="103"/>
      <c r="N60" s="103"/>
      <c r="O60" s="103"/>
      <c r="P60" s="103"/>
      <c r="Q60" s="103"/>
      <c r="R60" s="103"/>
      <c r="S60" s="103"/>
      <c r="T60" s="103"/>
      <c r="U60" s="103"/>
      <c r="V60" s="103"/>
      <c r="W60" s="103"/>
      <c r="X60" s="103"/>
      <c r="Y60" s="103"/>
      <c r="Z60" s="403"/>
      <c r="AA60" s="175" t="s">
        <v>1355</v>
      </c>
      <c r="AB60" s="260" t="str">
        <f t="shared" si="3"/>
        <v>B01B02</v>
      </c>
      <c r="AC60">
        <v>40</v>
      </c>
      <c r="AE60" t="s">
        <v>797</v>
      </c>
      <c r="AF60" t="s">
        <v>798</v>
      </c>
      <c r="AJ60" s="262" t="s">
        <v>1363</v>
      </c>
      <c r="AK60" s="260" t="str">
        <f t="shared" si="4"/>
        <v>D01</v>
      </c>
      <c r="AL60">
        <v>1</v>
      </c>
      <c r="AM60" t="s">
        <v>810</v>
      </c>
      <c r="AN60" s="175" t="s">
        <v>1355</v>
      </c>
      <c r="AO60" s="405" t="s">
        <v>7</v>
      </c>
    </row>
    <row r="61" spans="1:41" hidden="1" x14ac:dyDescent="0.25">
      <c r="A61" s="1" t="str">
        <f t="shared" si="0"/>
        <v>H03B02</v>
      </c>
      <c r="B61" t="s">
        <v>786</v>
      </c>
      <c r="C61" t="s">
        <v>798</v>
      </c>
      <c r="D61" s="261" t="s">
        <v>1361</v>
      </c>
      <c r="I61" t="str">
        <f t="shared" si="1"/>
        <v>H01H02B01D01</v>
      </c>
      <c r="J61" t="str">
        <f t="shared" si="2"/>
        <v>H01H02</v>
      </c>
      <c r="K61">
        <v>8192</v>
      </c>
      <c r="L61" t="s">
        <v>784</v>
      </c>
      <c r="M61" t="s">
        <v>785</v>
      </c>
      <c r="AA61" s="258" t="s">
        <v>1357</v>
      </c>
      <c r="AB61" s="260" t="str">
        <f t="shared" si="3"/>
        <v>B01</v>
      </c>
      <c r="AC61">
        <v>48</v>
      </c>
      <c r="AE61" t="s">
        <v>797</v>
      </c>
      <c r="AJ61" s="175" t="s">
        <v>1355</v>
      </c>
      <c r="AK61" s="260" t="str">
        <f t="shared" si="4"/>
        <v>D01</v>
      </c>
      <c r="AL61">
        <v>1</v>
      </c>
      <c r="AM61" t="s">
        <v>810</v>
      </c>
      <c r="AN61" s="175" t="s">
        <v>1355</v>
      </c>
      <c r="AO61" s="405" t="s">
        <v>7</v>
      </c>
    </row>
    <row r="62" spans="1:41" hidden="1" x14ac:dyDescent="0.25">
      <c r="A62" s="1" t="str">
        <f t="shared" si="0"/>
        <v>H03T01</v>
      </c>
      <c r="B62" t="s">
        <v>786</v>
      </c>
      <c r="C62" t="s">
        <v>799</v>
      </c>
      <c r="D62" s="261" t="s">
        <v>1361</v>
      </c>
      <c r="I62" t="str">
        <f t="shared" si="1"/>
        <v>H01H11B01D01</v>
      </c>
      <c r="J62" t="str">
        <f t="shared" si="2"/>
        <v>H01H11</v>
      </c>
      <c r="K62">
        <v>16352</v>
      </c>
      <c r="L62" t="s">
        <v>784</v>
      </c>
      <c r="U62" t="s">
        <v>794</v>
      </c>
      <c r="AA62" s="258" t="s">
        <v>1357</v>
      </c>
      <c r="AB62" s="260" t="str">
        <f t="shared" si="3"/>
        <v>B01</v>
      </c>
      <c r="AC62">
        <v>48</v>
      </c>
      <c r="AE62" t="s">
        <v>797</v>
      </c>
      <c r="AJ62" s="175" t="s">
        <v>1355</v>
      </c>
      <c r="AK62" s="260" t="str">
        <f t="shared" si="4"/>
        <v>D01</v>
      </c>
      <c r="AL62">
        <v>1</v>
      </c>
      <c r="AM62" t="s">
        <v>810</v>
      </c>
      <c r="AN62" s="175" t="s">
        <v>1355</v>
      </c>
      <c r="AO62" s="405" t="s">
        <v>7</v>
      </c>
    </row>
    <row r="63" spans="1:41" hidden="1" x14ac:dyDescent="0.25">
      <c r="A63" s="1" t="str">
        <f t="shared" si="0"/>
        <v>H03V01</v>
      </c>
      <c r="B63" t="s">
        <v>786</v>
      </c>
      <c r="C63" t="s">
        <v>800</v>
      </c>
      <c r="D63" s="261" t="s">
        <v>1361</v>
      </c>
      <c r="I63" t="str">
        <f t="shared" si="1"/>
        <v>H01B01D01</v>
      </c>
      <c r="J63" t="str">
        <f t="shared" si="2"/>
        <v>H01</v>
      </c>
      <c r="K63">
        <v>16384</v>
      </c>
      <c r="L63" t="s">
        <v>784</v>
      </c>
      <c r="AA63" s="175" t="s">
        <v>1355</v>
      </c>
      <c r="AB63" s="260" t="str">
        <f t="shared" si="3"/>
        <v>B01</v>
      </c>
      <c r="AC63">
        <v>48</v>
      </c>
      <c r="AE63" t="s">
        <v>797</v>
      </c>
      <c r="AJ63" s="175" t="s">
        <v>1355</v>
      </c>
      <c r="AK63" s="260" t="str">
        <f t="shared" si="4"/>
        <v>D01</v>
      </c>
      <c r="AL63">
        <v>1</v>
      </c>
      <c r="AM63" t="s">
        <v>810</v>
      </c>
      <c r="AN63" s="175" t="s">
        <v>1355</v>
      </c>
      <c r="AO63" s="405" t="s">
        <v>7</v>
      </c>
    </row>
    <row r="64" spans="1:41" hidden="1" x14ac:dyDescent="0.25">
      <c r="A64" s="1" t="str">
        <f t="shared" si="0"/>
        <v>H03V02</v>
      </c>
      <c r="B64" t="s">
        <v>786</v>
      </c>
      <c r="C64" t="s">
        <v>803</v>
      </c>
      <c r="D64" s="261" t="s">
        <v>1361</v>
      </c>
      <c r="I64" t="str">
        <f t="shared" si="1"/>
        <v>H02B01D01</v>
      </c>
      <c r="J64" t="str">
        <f t="shared" si="2"/>
        <v>H02</v>
      </c>
      <c r="K64">
        <v>24576</v>
      </c>
      <c r="M64" t="s">
        <v>785</v>
      </c>
      <c r="AA64" s="175" t="s">
        <v>1355</v>
      </c>
      <c r="AB64" s="260" t="str">
        <f t="shared" si="3"/>
        <v>B01</v>
      </c>
      <c r="AC64">
        <v>48</v>
      </c>
      <c r="AE64" t="s">
        <v>797</v>
      </c>
      <c r="AJ64" s="175" t="s">
        <v>1355</v>
      </c>
      <c r="AK64" s="260" t="str">
        <f t="shared" si="4"/>
        <v>D01</v>
      </c>
      <c r="AL64">
        <v>1</v>
      </c>
      <c r="AM64" t="s">
        <v>810</v>
      </c>
      <c r="AN64" s="175" t="s">
        <v>1355</v>
      </c>
      <c r="AO64" s="405" t="s">
        <v>7</v>
      </c>
    </row>
    <row r="65" spans="1:41" hidden="1" x14ac:dyDescent="0.25">
      <c r="A65" s="1" t="str">
        <f t="shared" si="0"/>
        <v>H03N01</v>
      </c>
      <c r="B65" t="s">
        <v>786</v>
      </c>
      <c r="C65" t="s">
        <v>805</v>
      </c>
      <c r="D65" s="261" t="s">
        <v>1361</v>
      </c>
      <c r="I65" t="str">
        <f t="shared" si="1"/>
        <v>H11B01D01</v>
      </c>
      <c r="J65" t="str">
        <f t="shared" si="2"/>
        <v>H11</v>
      </c>
      <c r="K65">
        <v>32736</v>
      </c>
      <c r="U65" t="s">
        <v>794</v>
      </c>
      <c r="AA65" s="175" t="s">
        <v>1355</v>
      </c>
      <c r="AB65" s="260" t="str">
        <f t="shared" si="3"/>
        <v>B01</v>
      </c>
      <c r="AC65">
        <v>48</v>
      </c>
      <c r="AE65" t="s">
        <v>797</v>
      </c>
      <c r="AJ65" s="175" t="s">
        <v>1355</v>
      </c>
      <c r="AK65" s="260" t="str">
        <f t="shared" si="4"/>
        <v>D01</v>
      </c>
      <c r="AL65">
        <v>1</v>
      </c>
      <c r="AM65" t="s">
        <v>810</v>
      </c>
      <c r="AN65" s="175" t="s">
        <v>1355</v>
      </c>
      <c r="AO65" s="405" t="s">
        <v>7</v>
      </c>
    </row>
    <row r="66" spans="1:41" ht="15.75" hidden="1" thickBot="1" x14ac:dyDescent="0.3">
      <c r="A66" s="1" t="str">
        <f t="shared" si="0"/>
        <v>H03N02</v>
      </c>
      <c r="B66" t="s">
        <v>786</v>
      </c>
      <c r="C66" t="s">
        <v>807</v>
      </c>
      <c r="D66" s="261" t="s">
        <v>1361</v>
      </c>
      <c r="I66" t="str">
        <f t="shared" si="1"/>
        <v>B01D01</v>
      </c>
      <c r="J66" t="str">
        <f t="shared" si="2"/>
        <v/>
      </c>
      <c r="K66" s="103">
        <v>32768</v>
      </c>
      <c r="L66" s="103"/>
      <c r="M66" s="103"/>
      <c r="N66" s="103"/>
      <c r="O66" s="103"/>
      <c r="P66" s="103"/>
      <c r="Q66" s="103"/>
      <c r="R66" s="103"/>
      <c r="S66" s="103"/>
      <c r="T66" s="103"/>
      <c r="U66" s="103"/>
      <c r="V66" s="103"/>
      <c r="W66" s="103"/>
      <c r="X66" s="103"/>
      <c r="Y66" s="103"/>
      <c r="Z66" s="403"/>
      <c r="AA66" s="175" t="s">
        <v>1355</v>
      </c>
      <c r="AB66" s="260" t="str">
        <f t="shared" si="3"/>
        <v>B01</v>
      </c>
      <c r="AC66">
        <v>48</v>
      </c>
      <c r="AE66" t="s">
        <v>797</v>
      </c>
      <c r="AJ66" s="175" t="s">
        <v>1355</v>
      </c>
      <c r="AK66" s="260" t="str">
        <f t="shared" si="4"/>
        <v>D01</v>
      </c>
      <c r="AL66">
        <v>1</v>
      </c>
      <c r="AM66" t="s">
        <v>810</v>
      </c>
      <c r="AN66" s="175" t="s">
        <v>1355</v>
      </c>
      <c r="AO66" s="405" t="s">
        <v>7</v>
      </c>
    </row>
    <row r="67" spans="1:41" hidden="1" x14ac:dyDescent="0.25">
      <c r="A67" s="1" t="str">
        <f t="shared" si="0"/>
        <v>H03N03</v>
      </c>
      <c r="B67" t="s">
        <v>786</v>
      </c>
      <c r="C67" t="s">
        <v>809</v>
      </c>
      <c r="D67" s="261" t="s">
        <v>1361</v>
      </c>
      <c r="I67" t="str">
        <f t="shared" si="1"/>
        <v>H02B02T01D01</v>
      </c>
      <c r="J67" t="str">
        <f t="shared" si="2"/>
        <v>H02</v>
      </c>
      <c r="K67">
        <v>24576</v>
      </c>
      <c r="M67" t="s">
        <v>785</v>
      </c>
      <c r="AA67" s="175" t="s">
        <v>1355</v>
      </c>
      <c r="AB67" s="260" t="str">
        <f t="shared" si="3"/>
        <v>B02T01</v>
      </c>
      <c r="AC67">
        <v>52</v>
      </c>
      <c r="AF67" t="s">
        <v>798</v>
      </c>
      <c r="AG67" t="s">
        <v>799</v>
      </c>
      <c r="AJ67" s="262" t="s">
        <v>1363</v>
      </c>
      <c r="AK67" s="260" t="str">
        <f t="shared" si="4"/>
        <v>D01</v>
      </c>
      <c r="AL67">
        <v>1</v>
      </c>
      <c r="AM67" t="s">
        <v>810</v>
      </c>
      <c r="AN67" s="175" t="s">
        <v>1355</v>
      </c>
      <c r="AO67" s="405" t="s">
        <v>7</v>
      </c>
    </row>
    <row r="68" spans="1:41" hidden="1" x14ac:dyDescent="0.25">
      <c r="A68" s="1" t="str">
        <f t="shared" si="0"/>
        <v>H03N04</v>
      </c>
      <c r="B68" t="s">
        <v>786</v>
      </c>
      <c r="C68" t="s">
        <v>1564</v>
      </c>
      <c r="D68" s="261" t="s">
        <v>1361</v>
      </c>
      <c r="I68" t="str">
        <f t="shared" si="1"/>
        <v>H07B02T01D01</v>
      </c>
      <c r="J68" t="str">
        <f t="shared" si="2"/>
        <v>H07</v>
      </c>
      <c r="K68">
        <v>32512</v>
      </c>
      <c r="R68" t="s">
        <v>790</v>
      </c>
      <c r="AA68" s="175" t="s">
        <v>1355</v>
      </c>
      <c r="AB68" s="260" t="str">
        <f t="shared" si="3"/>
        <v>B02T01</v>
      </c>
      <c r="AC68">
        <v>52</v>
      </c>
      <c r="AF68" t="s">
        <v>798</v>
      </c>
      <c r="AG68" t="s">
        <v>799</v>
      </c>
      <c r="AJ68" s="262" t="s">
        <v>1363</v>
      </c>
      <c r="AK68" s="260" t="str">
        <f t="shared" si="4"/>
        <v>D01</v>
      </c>
      <c r="AL68">
        <v>1</v>
      </c>
      <c r="AM68" t="s">
        <v>810</v>
      </c>
      <c r="AN68" s="175" t="s">
        <v>1355</v>
      </c>
      <c r="AO68" s="405" t="s">
        <v>7</v>
      </c>
    </row>
    <row r="69" spans="1:41" hidden="1" x14ac:dyDescent="0.25">
      <c r="A69" s="1" t="str">
        <f t="shared" si="0"/>
        <v>H03N05</v>
      </c>
      <c r="B69" t="s">
        <v>786</v>
      </c>
      <c r="C69" t="s">
        <v>1613</v>
      </c>
      <c r="D69" s="261" t="s">
        <v>1361</v>
      </c>
      <c r="I69" t="str">
        <f t="shared" si="1"/>
        <v>H08B02T01D01</v>
      </c>
      <c r="J69" t="str">
        <f t="shared" si="2"/>
        <v>H08</v>
      </c>
      <c r="K69">
        <v>32640</v>
      </c>
      <c r="S69" t="s">
        <v>791</v>
      </c>
      <c r="AA69" s="175" t="s">
        <v>1355</v>
      </c>
      <c r="AB69" s="260"/>
      <c r="AC69">
        <v>52</v>
      </c>
      <c r="AF69" t="s">
        <v>798</v>
      </c>
      <c r="AG69" t="s">
        <v>799</v>
      </c>
      <c r="AJ69" s="262" t="s">
        <v>1363</v>
      </c>
      <c r="AK69" s="260"/>
      <c r="AL69">
        <v>1</v>
      </c>
      <c r="AM69" t="s">
        <v>810</v>
      </c>
      <c r="AN69" s="175" t="s">
        <v>1355</v>
      </c>
      <c r="AO69" s="405" t="s">
        <v>7</v>
      </c>
    </row>
    <row r="70" spans="1:41" ht="15.75" hidden="1" thickBot="1" x14ac:dyDescent="0.3">
      <c r="A70" s="1" t="str">
        <f t="shared" si="0"/>
        <v>H03D01</v>
      </c>
      <c r="B70" s="103" t="s">
        <v>786</v>
      </c>
      <c r="C70" s="103" t="s">
        <v>810</v>
      </c>
      <c r="D70" s="258" t="s">
        <v>1357</v>
      </c>
      <c r="I70" t="str">
        <f t="shared" ref="I70:I101" si="9">L70&amp;M70&amp;N70&amp;O70&amp;P70&amp;Q70&amp;R70&amp;S70&amp;T70&amp;U70&amp;V70&amp;W70&amp;X70&amp;Y70&amp;AD70&amp;AE70&amp;AF70&amp;AG70&amp;AH70&amp;AI70&amp;AM70</f>
        <v>B02T01D01</v>
      </c>
      <c r="J70" t="str">
        <f t="shared" ref="J70:J101" si="10">L70&amp;M70&amp;N70&amp;O70&amp;P70&amp;Q70&amp;R70&amp;S70&amp;T70&amp;U70&amp;V70&amp;W70&amp;X70&amp;Y70&amp;Z70</f>
        <v/>
      </c>
      <c r="K70" s="103">
        <v>32768</v>
      </c>
      <c r="L70" s="103"/>
      <c r="M70" s="103"/>
      <c r="N70" s="103"/>
      <c r="O70" s="103"/>
      <c r="P70" s="103"/>
      <c r="Q70" s="103"/>
      <c r="R70" s="103"/>
      <c r="S70" s="103"/>
      <c r="T70" s="103"/>
      <c r="U70" s="103"/>
      <c r="V70" s="103"/>
      <c r="W70" s="103"/>
      <c r="X70" s="103"/>
      <c r="Y70" s="103"/>
      <c r="Z70" s="403"/>
      <c r="AA70" s="175" t="s">
        <v>1355</v>
      </c>
      <c r="AB70" s="260" t="str">
        <f t="shared" si="3"/>
        <v>B02T01</v>
      </c>
      <c r="AC70">
        <v>52</v>
      </c>
      <c r="AF70" t="s">
        <v>798</v>
      </c>
      <c r="AG70" t="s">
        <v>799</v>
      </c>
      <c r="AJ70" s="262" t="s">
        <v>1363</v>
      </c>
      <c r="AK70" s="260" t="str">
        <f t="shared" si="4"/>
        <v>D01</v>
      </c>
      <c r="AL70">
        <v>1</v>
      </c>
      <c r="AM70" t="s">
        <v>810</v>
      </c>
      <c r="AN70" s="175" t="s">
        <v>1355</v>
      </c>
      <c r="AO70" s="405" t="s">
        <v>7</v>
      </c>
    </row>
    <row r="71" spans="1:41" hidden="1" x14ac:dyDescent="0.25">
      <c r="A71" s="1" t="str">
        <f t="shared" si="0"/>
        <v>H04H01</v>
      </c>
      <c r="B71" t="s">
        <v>787</v>
      </c>
      <c r="C71" t="s">
        <v>784</v>
      </c>
      <c r="D71" s="261" t="s">
        <v>1361</v>
      </c>
      <c r="I71" t="str">
        <f t="shared" si="9"/>
        <v>H01H02B02D01</v>
      </c>
      <c r="J71" t="str">
        <f t="shared" si="10"/>
        <v>H01H02</v>
      </c>
      <c r="K71">
        <v>8192</v>
      </c>
      <c r="L71" t="s">
        <v>784</v>
      </c>
      <c r="M71" t="s">
        <v>785</v>
      </c>
      <c r="AA71" s="258" t="s">
        <v>1357</v>
      </c>
      <c r="AB71" s="260" t="str">
        <f t="shared" si="3"/>
        <v>B02</v>
      </c>
      <c r="AC71">
        <v>56</v>
      </c>
      <c r="AF71" t="s">
        <v>798</v>
      </c>
      <c r="AJ71" s="175" t="s">
        <v>1355</v>
      </c>
      <c r="AK71" s="260" t="str">
        <f t="shared" si="4"/>
        <v>D01</v>
      </c>
      <c r="AL71">
        <v>1</v>
      </c>
      <c r="AM71" t="s">
        <v>810</v>
      </c>
      <c r="AN71" s="175" t="s">
        <v>1355</v>
      </c>
      <c r="AO71" s="405" t="s">
        <v>7</v>
      </c>
    </row>
    <row r="72" spans="1:41" hidden="1" x14ac:dyDescent="0.25">
      <c r="A72" s="1" t="str">
        <f t="shared" si="0"/>
        <v>H04H02</v>
      </c>
      <c r="B72" t="s">
        <v>787</v>
      </c>
      <c r="C72" t="s">
        <v>785</v>
      </c>
      <c r="D72" s="261" t="s">
        <v>1361</v>
      </c>
      <c r="I72" t="str">
        <f t="shared" si="9"/>
        <v>H01H11B02D01</v>
      </c>
      <c r="J72" t="str">
        <f t="shared" si="10"/>
        <v>H01H11</v>
      </c>
      <c r="K72">
        <v>16352</v>
      </c>
      <c r="L72" t="s">
        <v>784</v>
      </c>
      <c r="U72" t="s">
        <v>794</v>
      </c>
      <c r="AA72" s="258" t="s">
        <v>1357</v>
      </c>
      <c r="AB72" s="260" t="str">
        <f t="shared" si="3"/>
        <v>B02</v>
      </c>
      <c r="AC72">
        <v>56</v>
      </c>
      <c r="AF72" t="s">
        <v>798</v>
      </c>
      <c r="AJ72" s="175" t="s">
        <v>1355</v>
      </c>
      <c r="AK72" s="260" t="str">
        <f t="shared" si="4"/>
        <v>D01</v>
      </c>
      <c r="AL72">
        <v>1</v>
      </c>
      <c r="AM72" t="s">
        <v>810</v>
      </c>
      <c r="AN72" s="175" t="s">
        <v>1355</v>
      </c>
      <c r="AO72" s="405" t="s">
        <v>7</v>
      </c>
    </row>
    <row r="73" spans="1:41" hidden="1" x14ac:dyDescent="0.25">
      <c r="A73" s="1" t="str">
        <f t="shared" ref="A73:A139" si="11">IF(B73=C73,B73,B73&amp;C73)</f>
        <v>H04H03</v>
      </c>
      <c r="B73" t="s">
        <v>787</v>
      </c>
      <c r="C73" t="s">
        <v>786</v>
      </c>
      <c r="D73" s="261" t="s">
        <v>1361</v>
      </c>
      <c r="I73" t="str">
        <f t="shared" si="9"/>
        <v>H01B02D01</v>
      </c>
      <c r="J73" t="str">
        <f t="shared" si="10"/>
        <v>H01</v>
      </c>
      <c r="K73">
        <v>16384</v>
      </c>
      <c r="L73" t="s">
        <v>784</v>
      </c>
      <c r="AA73" s="175" t="s">
        <v>1355</v>
      </c>
      <c r="AB73" s="260" t="str">
        <f t="shared" ref="AB73:AB102" si="12">AD73&amp;AE73&amp;AF73&amp;AG73&amp;AH73&amp;AI73</f>
        <v>B02</v>
      </c>
      <c r="AC73">
        <v>56</v>
      </c>
      <c r="AF73" t="s">
        <v>798</v>
      </c>
      <c r="AJ73" s="175" t="s">
        <v>1355</v>
      </c>
      <c r="AK73" s="260" t="str">
        <f t="shared" ref="AK73:AK102" si="13">AM73</f>
        <v>D01</v>
      </c>
      <c r="AL73">
        <v>1</v>
      </c>
      <c r="AM73" t="s">
        <v>810</v>
      </c>
      <c r="AN73" s="175" t="s">
        <v>1355</v>
      </c>
      <c r="AO73" s="405" t="s">
        <v>7</v>
      </c>
    </row>
    <row r="74" spans="1:41" hidden="1" x14ac:dyDescent="0.25">
      <c r="A74" s="1" t="str">
        <f t="shared" si="11"/>
        <v>H04</v>
      </c>
      <c r="B74" t="s">
        <v>787</v>
      </c>
      <c r="C74" t="s">
        <v>787</v>
      </c>
      <c r="D74" s="175" t="s">
        <v>1355</v>
      </c>
      <c r="I74" t="str">
        <f t="shared" si="9"/>
        <v>H02B02D01</v>
      </c>
      <c r="J74" t="str">
        <f t="shared" si="10"/>
        <v>H02</v>
      </c>
      <c r="K74">
        <v>24576</v>
      </c>
      <c r="M74" t="s">
        <v>785</v>
      </c>
      <c r="AA74" s="175" t="s">
        <v>1355</v>
      </c>
      <c r="AB74" s="260" t="str">
        <f t="shared" si="12"/>
        <v>B02</v>
      </c>
      <c r="AC74">
        <v>56</v>
      </c>
      <c r="AF74" t="s">
        <v>798</v>
      </c>
      <c r="AJ74" s="175" t="s">
        <v>1355</v>
      </c>
      <c r="AK74" s="260" t="str">
        <f t="shared" si="13"/>
        <v>D01</v>
      </c>
      <c r="AL74">
        <v>1</v>
      </c>
      <c r="AM74" t="s">
        <v>810</v>
      </c>
      <c r="AN74" s="175" t="s">
        <v>1355</v>
      </c>
      <c r="AO74" s="405" t="s">
        <v>7</v>
      </c>
    </row>
    <row r="75" spans="1:41" hidden="1" x14ac:dyDescent="0.25">
      <c r="A75" s="1" t="str">
        <f t="shared" si="11"/>
        <v>H04H05</v>
      </c>
      <c r="B75" t="s">
        <v>787</v>
      </c>
      <c r="C75" t="s">
        <v>788</v>
      </c>
      <c r="D75" s="258" t="s">
        <v>1357</v>
      </c>
      <c r="I75" t="str">
        <f t="shared" si="9"/>
        <v>H05B02D01</v>
      </c>
      <c r="J75" t="str">
        <f t="shared" si="10"/>
        <v>H05</v>
      </c>
      <c r="K75">
        <v>31744</v>
      </c>
      <c r="P75" t="s">
        <v>788</v>
      </c>
      <c r="AA75" s="175" t="s">
        <v>1355</v>
      </c>
      <c r="AB75" s="260" t="str">
        <f t="shared" si="12"/>
        <v>B02</v>
      </c>
      <c r="AC75">
        <v>56</v>
      </c>
      <c r="AF75" t="s">
        <v>798</v>
      </c>
      <c r="AJ75" s="175" t="s">
        <v>1355</v>
      </c>
      <c r="AK75" s="260" t="str">
        <f t="shared" si="13"/>
        <v>D01</v>
      </c>
      <c r="AL75">
        <v>1</v>
      </c>
      <c r="AM75" t="s">
        <v>810</v>
      </c>
      <c r="AN75" s="175" t="s">
        <v>1355</v>
      </c>
      <c r="AO75" s="405" t="s">
        <v>7</v>
      </c>
    </row>
    <row r="76" spans="1:41" hidden="1" x14ac:dyDescent="0.25">
      <c r="A76" s="1" t="str">
        <f t="shared" si="11"/>
        <v>H04H06</v>
      </c>
      <c r="B76" t="s">
        <v>787</v>
      </c>
      <c r="C76" t="s">
        <v>789</v>
      </c>
      <c r="D76" s="261" t="s">
        <v>1361</v>
      </c>
      <c r="I76" t="str">
        <f t="shared" si="9"/>
        <v>H07B02D01</v>
      </c>
      <c r="J76" t="str">
        <f t="shared" si="10"/>
        <v>H07</v>
      </c>
      <c r="K76">
        <v>32512</v>
      </c>
      <c r="R76" t="s">
        <v>790</v>
      </c>
      <c r="AA76" s="175" t="s">
        <v>1355</v>
      </c>
      <c r="AB76" s="260" t="str">
        <f t="shared" si="12"/>
        <v>B02</v>
      </c>
      <c r="AC76">
        <v>56</v>
      </c>
      <c r="AF76" t="s">
        <v>798</v>
      </c>
      <c r="AJ76" s="175" t="s">
        <v>1355</v>
      </c>
      <c r="AK76" s="260" t="str">
        <f t="shared" si="13"/>
        <v>D01</v>
      </c>
      <c r="AL76">
        <v>1</v>
      </c>
      <c r="AM76" t="s">
        <v>810</v>
      </c>
      <c r="AN76" s="175" t="s">
        <v>1355</v>
      </c>
      <c r="AO76" s="405" t="s">
        <v>7</v>
      </c>
    </row>
    <row r="77" spans="1:41" hidden="1" x14ac:dyDescent="0.25">
      <c r="A77" s="1" t="str">
        <f t="shared" si="11"/>
        <v>H04H07</v>
      </c>
      <c r="B77" t="s">
        <v>787</v>
      </c>
      <c r="C77" t="s">
        <v>790</v>
      </c>
      <c r="D77" s="261" t="s">
        <v>1361</v>
      </c>
      <c r="I77" t="str">
        <f t="shared" si="9"/>
        <v>H08B02D01</v>
      </c>
      <c r="J77" t="str">
        <f t="shared" si="10"/>
        <v>H08</v>
      </c>
      <c r="K77">
        <v>32640</v>
      </c>
      <c r="S77" t="s">
        <v>791</v>
      </c>
      <c r="AA77" s="175" t="s">
        <v>1355</v>
      </c>
      <c r="AB77" s="260" t="str">
        <f t="shared" si="12"/>
        <v>B02</v>
      </c>
      <c r="AC77">
        <v>56</v>
      </c>
      <c r="AF77" t="s">
        <v>798</v>
      </c>
      <c r="AJ77" s="175" t="s">
        <v>1355</v>
      </c>
      <c r="AK77" s="260" t="str">
        <f t="shared" si="13"/>
        <v>D01</v>
      </c>
      <c r="AL77">
        <v>1</v>
      </c>
      <c r="AM77" t="s">
        <v>810</v>
      </c>
      <c r="AN77" s="175" t="s">
        <v>1355</v>
      </c>
      <c r="AO77" s="405" t="s">
        <v>7</v>
      </c>
    </row>
    <row r="78" spans="1:41" hidden="1" x14ac:dyDescent="0.25">
      <c r="A78" s="1" t="str">
        <f t="shared" si="11"/>
        <v>H04H08</v>
      </c>
      <c r="B78" t="s">
        <v>787</v>
      </c>
      <c r="C78" t="s">
        <v>791</v>
      </c>
      <c r="D78" s="261" t="s">
        <v>1361</v>
      </c>
      <c r="I78" t="str">
        <f t="shared" si="9"/>
        <v>H09B02D01</v>
      </c>
      <c r="J78" t="str">
        <f t="shared" si="10"/>
        <v>H09</v>
      </c>
      <c r="K78">
        <v>32704</v>
      </c>
      <c r="T78" t="s">
        <v>792</v>
      </c>
      <c r="AA78" s="175" t="s">
        <v>1355</v>
      </c>
      <c r="AB78" s="260" t="str">
        <f t="shared" si="12"/>
        <v>B02</v>
      </c>
      <c r="AC78">
        <v>56</v>
      </c>
      <c r="AF78" t="s">
        <v>798</v>
      </c>
      <c r="AJ78" s="175" t="s">
        <v>1355</v>
      </c>
      <c r="AK78" s="260" t="str">
        <f t="shared" si="13"/>
        <v>D01</v>
      </c>
      <c r="AL78">
        <v>1</v>
      </c>
      <c r="AM78" t="s">
        <v>810</v>
      </c>
      <c r="AN78" s="175" t="s">
        <v>1355</v>
      </c>
      <c r="AO78" s="405" t="s">
        <v>7</v>
      </c>
    </row>
    <row r="79" spans="1:41" hidden="1" x14ac:dyDescent="0.25">
      <c r="A79" s="1" t="str">
        <f t="shared" si="11"/>
        <v>H04H09</v>
      </c>
      <c r="B79" t="s">
        <v>787</v>
      </c>
      <c r="C79" t="s">
        <v>792</v>
      </c>
      <c r="D79" s="258" t="s">
        <v>1357</v>
      </c>
      <c r="I79" t="str">
        <f t="shared" si="9"/>
        <v>H11B02D01</v>
      </c>
      <c r="J79" t="str">
        <f t="shared" si="10"/>
        <v>H11</v>
      </c>
      <c r="K79">
        <v>32736</v>
      </c>
      <c r="U79" t="s">
        <v>794</v>
      </c>
      <c r="AA79" s="175" t="s">
        <v>1355</v>
      </c>
      <c r="AB79" s="260" t="str">
        <f t="shared" si="12"/>
        <v>B02</v>
      </c>
      <c r="AC79">
        <v>56</v>
      </c>
      <c r="AF79" t="s">
        <v>798</v>
      </c>
      <c r="AJ79" s="175" t="s">
        <v>1355</v>
      </c>
      <c r="AK79" s="260" t="str">
        <f t="shared" si="13"/>
        <v>D01</v>
      </c>
      <c r="AL79">
        <v>1</v>
      </c>
      <c r="AM79" t="s">
        <v>810</v>
      </c>
      <c r="AN79" s="175" t="s">
        <v>1355</v>
      </c>
      <c r="AO79" s="405" t="s">
        <v>7</v>
      </c>
    </row>
    <row r="80" spans="1:41" ht="15.75" hidden="1" thickBot="1" x14ac:dyDescent="0.3">
      <c r="A80" s="1" t="str">
        <f t="shared" si="11"/>
        <v>H04H10</v>
      </c>
      <c r="B80" t="s">
        <v>787</v>
      </c>
      <c r="C80" t="s">
        <v>793</v>
      </c>
      <c r="D80" s="261" t="s">
        <v>1361</v>
      </c>
      <c r="I80" t="str">
        <f t="shared" si="9"/>
        <v>B02D01</v>
      </c>
      <c r="J80" t="str">
        <f t="shared" si="10"/>
        <v/>
      </c>
      <c r="K80" s="103">
        <v>32768</v>
      </c>
      <c r="L80" s="103"/>
      <c r="M80" s="103"/>
      <c r="N80" s="103"/>
      <c r="O80" s="103"/>
      <c r="P80" s="103"/>
      <c r="Q80" s="103"/>
      <c r="R80" s="103"/>
      <c r="S80" s="103"/>
      <c r="T80" s="103"/>
      <c r="U80" s="103"/>
      <c r="V80" s="103"/>
      <c r="W80" s="103"/>
      <c r="X80" s="103"/>
      <c r="Y80" s="103"/>
      <c r="Z80" s="403"/>
      <c r="AA80" s="175" t="s">
        <v>1355</v>
      </c>
      <c r="AB80" s="260" t="str">
        <f t="shared" si="12"/>
        <v>B02</v>
      </c>
      <c r="AC80">
        <v>56</v>
      </c>
      <c r="AF80" t="s">
        <v>798</v>
      </c>
      <c r="AJ80" s="175" t="s">
        <v>1355</v>
      </c>
      <c r="AK80" s="260" t="str">
        <f t="shared" si="13"/>
        <v>D01</v>
      </c>
      <c r="AL80">
        <v>1</v>
      </c>
      <c r="AM80" t="s">
        <v>810</v>
      </c>
      <c r="AN80" s="175" t="s">
        <v>1355</v>
      </c>
      <c r="AO80" s="405" t="s">
        <v>7</v>
      </c>
    </row>
    <row r="81" spans="1:41" hidden="1" x14ac:dyDescent="0.25">
      <c r="A81" s="1" t="str">
        <f t="shared" si="11"/>
        <v>H04H11</v>
      </c>
      <c r="B81" t="s">
        <v>787</v>
      </c>
      <c r="C81" t="s">
        <v>794</v>
      </c>
      <c r="D81" s="261" t="s">
        <v>1361</v>
      </c>
      <c r="I81" t="str">
        <f t="shared" si="9"/>
        <v>H02T01D01</v>
      </c>
      <c r="J81" t="str">
        <f t="shared" si="10"/>
        <v>H02</v>
      </c>
      <c r="K81">
        <v>24576</v>
      </c>
      <c r="M81" t="s">
        <v>785</v>
      </c>
      <c r="AA81" s="175" t="s">
        <v>1355</v>
      </c>
      <c r="AB81" s="260" t="str">
        <f t="shared" si="12"/>
        <v>T01</v>
      </c>
      <c r="AC81">
        <v>60</v>
      </c>
      <c r="AG81" t="s">
        <v>799</v>
      </c>
      <c r="AJ81" s="175" t="s">
        <v>1355</v>
      </c>
      <c r="AK81" s="260" t="str">
        <f t="shared" si="13"/>
        <v>D01</v>
      </c>
      <c r="AL81">
        <v>1</v>
      </c>
      <c r="AM81" t="s">
        <v>810</v>
      </c>
      <c r="AN81" s="175" t="s">
        <v>1355</v>
      </c>
      <c r="AO81" s="405" t="s">
        <v>7</v>
      </c>
    </row>
    <row r="82" spans="1:41" hidden="1" x14ac:dyDescent="0.25">
      <c r="A82" s="1" t="str">
        <f t="shared" si="11"/>
        <v>H04B01</v>
      </c>
      <c r="B82" t="s">
        <v>787</v>
      </c>
      <c r="C82" t="s">
        <v>797</v>
      </c>
      <c r="D82" s="261" t="s">
        <v>1361</v>
      </c>
      <c r="I82" t="str">
        <f t="shared" si="9"/>
        <v>H07T01D01</v>
      </c>
      <c r="J82" t="str">
        <f t="shared" si="10"/>
        <v>H07</v>
      </c>
      <c r="K82">
        <v>32512</v>
      </c>
      <c r="R82" t="s">
        <v>790</v>
      </c>
      <c r="AA82" s="175" t="s">
        <v>1355</v>
      </c>
      <c r="AB82" s="260" t="str">
        <f t="shared" si="12"/>
        <v>T01</v>
      </c>
      <c r="AC82">
        <v>60</v>
      </c>
      <c r="AG82" t="s">
        <v>799</v>
      </c>
      <c r="AJ82" s="175" t="s">
        <v>1355</v>
      </c>
      <c r="AK82" s="260" t="str">
        <f t="shared" si="13"/>
        <v>D01</v>
      </c>
      <c r="AL82">
        <v>1</v>
      </c>
      <c r="AM82" t="s">
        <v>810</v>
      </c>
      <c r="AN82" s="175" t="s">
        <v>1355</v>
      </c>
      <c r="AO82" s="405" t="s">
        <v>7</v>
      </c>
    </row>
    <row r="83" spans="1:41" hidden="1" x14ac:dyDescent="0.25">
      <c r="A83" s="1" t="str">
        <f t="shared" si="11"/>
        <v>H04B02</v>
      </c>
      <c r="B83" t="s">
        <v>787</v>
      </c>
      <c r="C83" t="s">
        <v>798</v>
      </c>
      <c r="D83" s="261" t="s">
        <v>1361</v>
      </c>
      <c r="I83" t="str">
        <f t="shared" si="9"/>
        <v>H08T01D01</v>
      </c>
      <c r="J83" t="str">
        <f t="shared" si="10"/>
        <v>H08</v>
      </c>
      <c r="K83">
        <v>32640</v>
      </c>
      <c r="S83" t="s">
        <v>791</v>
      </c>
      <c r="AA83" s="175" t="s">
        <v>1355</v>
      </c>
      <c r="AB83" s="260" t="str">
        <f t="shared" si="12"/>
        <v>T01</v>
      </c>
      <c r="AC83">
        <v>60</v>
      </c>
      <c r="AG83" t="s">
        <v>799</v>
      </c>
      <c r="AJ83" s="175" t="s">
        <v>1355</v>
      </c>
      <c r="AK83" s="260" t="str">
        <f t="shared" si="13"/>
        <v>D01</v>
      </c>
      <c r="AL83">
        <v>1</v>
      </c>
      <c r="AM83" t="s">
        <v>810</v>
      </c>
      <c r="AN83" s="175" t="s">
        <v>1355</v>
      </c>
      <c r="AO83" s="405" t="s">
        <v>7</v>
      </c>
    </row>
    <row r="84" spans="1:41" ht="15.75" hidden="1" thickBot="1" x14ac:dyDescent="0.3">
      <c r="A84" s="1" t="str">
        <f t="shared" si="11"/>
        <v>H04T01</v>
      </c>
      <c r="B84" t="s">
        <v>787</v>
      </c>
      <c r="C84" t="s">
        <v>799</v>
      </c>
      <c r="D84" s="261" t="s">
        <v>1361</v>
      </c>
      <c r="I84" t="str">
        <f t="shared" si="9"/>
        <v>T01D01</v>
      </c>
      <c r="J84" t="str">
        <f t="shared" si="10"/>
        <v/>
      </c>
      <c r="K84" s="103">
        <v>32768</v>
      </c>
      <c r="L84" s="103"/>
      <c r="M84" s="103"/>
      <c r="N84" s="103"/>
      <c r="O84" s="103"/>
      <c r="P84" s="103"/>
      <c r="Q84" s="103"/>
      <c r="R84" s="103"/>
      <c r="S84" s="103"/>
      <c r="T84" s="103"/>
      <c r="U84" s="103"/>
      <c r="V84" s="103"/>
      <c r="W84" s="103"/>
      <c r="X84" s="103"/>
      <c r="Y84" s="103"/>
      <c r="Z84" s="403"/>
      <c r="AA84" s="175" t="s">
        <v>1355</v>
      </c>
      <c r="AB84" s="260" t="str">
        <f t="shared" si="12"/>
        <v>T01</v>
      </c>
      <c r="AC84">
        <v>60</v>
      </c>
      <c r="AG84" t="s">
        <v>799</v>
      </c>
      <c r="AJ84" s="175" t="s">
        <v>1355</v>
      </c>
      <c r="AK84" s="260" t="str">
        <f t="shared" si="13"/>
        <v>D01</v>
      </c>
      <c r="AL84">
        <v>1</v>
      </c>
      <c r="AM84" t="s">
        <v>810</v>
      </c>
      <c r="AN84" s="175" t="s">
        <v>1355</v>
      </c>
      <c r="AO84" s="405" t="s">
        <v>7</v>
      </c>
    </row>
    <row r="85" spans="1:41" hidden="1" x14ac:dyDescent="0.25">
      <c r="A85" s="1" t="str">
        <f t="shared" si="11"/>
        <v>H04V01</v>
      </c>
      <c r="B85" t="s">
        <v>787</v>
      </c>
      <c r="C85" t="s">
        <v>800</v>
      </c>
      <c r="D85" s="262" t="s">
        <v>1363</v>
      </c>
      <c r="I85" t="str">
        <f t="shared" si="9"/>
        <v>H02V01D01</v>
      </c>
      <c r="J85" t="str">
        <f t="shared" si="10"/>
        <v>H02</v>
      </c>
      <c r="K85">
        <v>24576</v>
      </c>
      <c r="M85" t="s">
        <v>785</v>
      </c>
      <c r="AA85" s="175" t="s">
        <v>1355</v>
      </c>
      <c r="AB85" s="260" t="str">
        <f t="shared" si="12"/>
        <v>V01</v>
      </c>
      <c r="AC85">
        <v>62</v>
      </c>
      <c r="AH85" t="s">
        <v>800</v>
      </c>
      <c r="AJ85" s="175" t="s">
        <v>1355</v>
      </c>
      <c r="AK85" s="260" t="str">
        <f t="shared" si="13"/>
        <v>D01</v>
      </c>
      <c r="AL85">
        <v>1</v>
      </c>
      <c r="AM85" t="s">
        <v>810</v>
      </c>
      <c r="AN85" s="175" t="s">
        <v>1355</v>
      </c>
      <c r="AO85" s="405" t="s">
        <v>7</v>
      </c>
    </row>
    <row r="86" spans="1:41" x14ac:dyDescent="0.25">
      <c r="A86" s="1" t="str">
        <f t="shared" si="11"/>
        <v>H04V02</v>
      </c>
      <c r="B86" t="s">
        <v>787</v>
      </c>
      <c r="C86" t="s">
        <v>803</v>
      </c>
      <c r="D86" s="262" t="s">
        <v>1363</v>
      </c>
      <c r="I86" t="str">
        <f t="shared" si="9"/>
        <v>H04H05V01D01</v>
      </c>
      <c r="J86" t="str">
        <f t="shared" si="10"/>
        <v>H04H05</v>
      </c>
      <c r="K86">
        <v>29696</v>
      </c>
      <c r="O86" t="s">
        <v>787</v>
      </c>
      <c r="P86" t="s">
        <v>788</v>
      </c>
      <c r="AA86" s="258" t="s">
        <v>1357</v>
      </c>
      <c r="AB86" s="260" t="str">
        <f t="shared" si="12"/>
        <v>V01</v>
      </c>
      <c r="AC86">
        <v>62</v>
      </c>
      <c r="AH86" t="s">
        <v>800</v>
      </c>
      <c r="AJ86" s="175" t="s">
        <v>1355</v>
      </c>
      <c r="AK86" s="260" t="str">
        <f t="shared" si="13"/>
        <v>D01</v>
      </c>
      <c r="AL86">
        <v>1</v>
      </c>
      <c r="AM86" t="s">
        <v>810</v>
      </c>
      <c r="AN86" s="175" t="s">
        <v>1355</v>
      </c>
      <c r="AO86" s="405" t="s">
        <v>7</v>
      </c>
    </row>
    <row r="87" spans="1:41" hidden="1" x14ac:dyDescent="0.25">
      <c r="A87" s="1" t="str">
        <f t="shared" si="11"/>
        <v>H04N01</v>
      </c>
      <c r="B87" t="s">
        <v>787</v>
      </c>
      <c r="C87" t="s">
        <v>805</v>
      </c>
      <c r="D87" s="261" t="s">
        <v>1361</v>
      </c>
      <c r="I87" t="str">
        <f t="shared" si="9"/>
        <v>H04H09V01D01</v>
      </c>
      <c r="J87" t="str">
        <f t="shared" si="10"/>
        <v>H04H09</v>
      </c>
      <c r="K87">
        <v>30656</v>
      </c>
      <c r="O87" t="s">
        <v>787</v>
      </c>
      <c r="T87" t="s">
        <v>792</v>
      </c>
      <c r="AA87" s="258" t="s">
        <v>1357</v>
      </c>
      <c r="AB87" s="260" t="str">
        <f t="shared" si="12"/>
        <v>V01</v>
      </c>
      <c r="AC87">
        <v>62</v>
      </c>
      <c r="AH87" t="s">
        <v>800</v>
      </c>
      <c r="AJ87" s="175" t="s">
        <v>1355</v>
      </c>
      <c r="AK87" s="260" t="str">
        <f t="shared" si="13"/>
        <v>D01</v>
      </c>
      <c r="AL87">
        <v>1</v>
      </c>
      <c r="AM87" t="s">
        <v>810</v>
      </c>
      <c r="AN87" s="175" t="s">
        <v>1355</v>
      </c>
      <c r="AO87" s="405" t="s">
        <v>7</v>
      </c>
    </row>
    <row r="88" spans="1:41" hidden="1" x14ac:dyDescent="0.25">
      <c r="A88" s="1" t="str">
        <f t="shared" si="11"/>
        <v>H04N02</v>
      </c>
      <c r="B88" t="s">
        <v>787</v>
      </c>
      <c r="C88" t="s">
        <v>807</v>
      </c>
      <c r="D88" s="261" t="s">
        <v>1361</v>
      </c>
      <c r="I88" t="str">
        <f t="shared" si="9"/>
        <v>H04V01D01</v>
      </c>
      <c r="J88" t="str">
        <f t="shared" si="10"/>
        <v>H04</v>
      </c>
      <c r="K88">
        <v>30720</v>
      </c>
      <c r="O88" t="s">
        <v>787</v>
      </c>
      <c r="AA88" s="175" t="s">
        <v>1355</v>
      </c>
      <c r="AB88" s="260" t="str">
        <f t="shared" si="12"/>
        <v>V01</v>
      </c>
      <c r="AC88">
        <v>62</v>
      </c>
      <c r="AH88" t="s">
        <v>800</v>
      </c>
      <c r="AJ88" s="175" t="s">
        <v>1355</v>
      </c>
      <c r="AK88" s="260" t="str">
        <f t="shared" si="13"/>
        <v>D01</v>
      </c>
      <c r="AL88">
        <v>1</v>
      </c>
      <c r="AM88" t="s">
        <v>810</v>
      </c>
      <c r="AN88" s="175" t="s">
        <v>1355</v>
      </c>
      <c r="AO88" s="405" t="s">
        <v>7</v>
      </c>
    </row>
    <row r="89" spans="1:41" hidden="1" x14ac:dyDescent="0.25">
      <c r="A89" s="1" t="str">
        <f t="shared" si="11"/>
        <v>H04N03</v>
      </c>
      <c r="B89" t="s">
        <v>787</v>
      </c>
      <c r="C89" t="s">
        <v>809</v>
      </c>
      <c r="D89" s="261" t="s">
        <v>1361</v>
      </c>
      <c r="I89" t="str">
        <f t="shared" si="9"/>
        <v>H05V01D01</v>
      </c>
      <c r="J89" t="str">
        <f t="shared" si="10"/>
        <v>H05</v>
      </c>
      <c r="K89">
        <v>31744</v>
      </c>
      <c r="P89" t="s">
        <v>788</v>
      </c>
      <c r="AA89" s="175" t="s">
        <v>1355</v>
      </c>
      <c r="AB89" s="260" t="str">
        <f t="shared" si="12"/>
        <v>V01</v>
      </c>
      <c r="AC89">
        <v>62</v>
      </c>
      <c r="AH89" t="s">
        <v>800</v>
      </c>
      <c r="AJ89" s="175" t="s">
        <v>1355</v>
      </c>
      <c r="AK89" s="260" t="str">
        <f t="shared" si="13"/>
        <v>D01</v>
      </c>
      <c r="AL89">
        <v>1</v>
      </c>
      <c r="AM89" t="s">
        <v>810</v>
      </c>
      <c r="AN89" s="175" t="s">
        <v>1355</v>
      </c>
      <c r="AO89" s="405" t="s">
        <v>7</v>
      </c>
    </row>
    <row r="90" spans="1:41" hidden="1" x14ac:dyDescent="0.25">
      <c r="A90" s="1" t="str">
        <f t="shared" si="11"/>
        <v>H04N04</v>
      </c>
      <c r="B90" t="s">
        <v>787</v>
      </c>
      <c r="C90" t="s">
        <v>1564</v>
      </c>
      <c r="D90" s="261" t="s">
        <v>1361</v>
      </c>
      <c r="I90" t="str">
        <f t="shared" si="9"/>
        <v>H09V01D01</v>
      </c>
      <c r="J90" t="str">
        <f t="shared" si="10"/>
        <v>H09</v>
      </c>
      <c r="K90">
        <v>32704</v>
      </c>
      <c r="T90" t="s">
        <v>792</v>
      </c>
      <c r="AA90" s="175" t="s">
        <v>1355</v>
      </c>
      <c r="AB90" s="260" t="str">
        <f t="shared" si="12"/>
        <v>V01</v>
      </c>
      <c r="AC90">
        <v>62</v>
      </c>
      <c r="AH90" t="s">
        <v>800</v>
      </c>
      <c r="AJ90" s="175" t="s">
        <v>1355</v>
      </c>
      <c r="AK90" s="260" t="str">
        <f t="shared" si="13"/>
        <v>D01</v>
      </c>
      <c r="AL90">
        <v>1</v>
      </c>
      <c r="AM90" t="s">
        <v>810</v>
      </c>
      <c r="AN90" s="175" t="s">
        <v>1355</v>
      </c>
      <c r="AO90" s="405" t="s">
        <v>7</v>
      </c>
    </row>
    <row r="91" spans="1:41" ht="15.75" hidden="1" thickBot="1" x14ac:dyDescent="0.3">
      <c r="A91" s="1" t="str">
        <f t="shared" si="11"/>
        <v>H04N05</v>
      </c>
      <c r="B91" t="s">
        <v>787</v>
      </c>
      <c r="C91" t="s">
        <v>1613</v>
      </c>
      <c r="D91" s="261" t="s">
        <v>1361</v>
      </c>
      <c r="I91" t="str">
        <f t="shared" si="9"/>
        <v>V01D01</v>
      </c>
      <c r="J91" t="str">
        <f t="shared" si="10"/>
        <v/>
      </c>
      <c r="K91" s="103">
        <v>32768</v>
      </c>
      <c r="L91" s="103"/>
      <c r="M91" s="103"/>
      <c r="N91" s="103"/>
      <c r="O91" s="103"/>
      <c r="P91" s="103"/>
      <c r="Q91" s="103"/>
      <c r="R91" s="103"/>
      <c r="S91" s="103"/>
      <c r="T91" s="103"/>
      <c r="U91" s="103"/>
      <c r="V91" s="103"/>
      <c r="W91" s="103"/>
      <c r="X91" s="103"/>
      <c r="Y91" s="103"/>
      <c r="Z91" s="403"/>
      <c r="AA91" s="175" t="s">
        <v>1355</v>
      </c>
      <c r="AB91" s="260" t="str">
        <f t="shared" ref="AB91" si="14">AD91&amp;AE91&amp;AF91&amp;AG91&amp;AH91&amp;AI91</f>
        <v>V01</v>
      </c>
      <c r="AC91">
        <v>62</v>
      </c>
      <c r="AH91" t="s">
        <v>800</v>
      </c>
      <c r="AJ91" s="175" t="s">
        <v>1355</v>
      </c>
      <c r="AK91" s="260" t="str">
        <f t="shared" ref="AK91" si="15">AM91</f>
        <v>D01</v>
      </c>
      <c r="AL91">
        <v>1</v>
      </c>
      <c r="AM91" t="s">
        <v>810</v>
      </c>
      <c r="AN91" s="175" t="s">
        <v>1355</v>
      </c>
      <c r="AO91" s="405" t="s">
        <v>7</v>
      </c>
    </row>
    <row r="92" spans="1:41" ht="15.75" thickBot="1" x14ac:dyDescent="0.3">
      <c r="A92" s="1" t="str">
        <f t="shared" si="11"/>
        <v>H04D01</v>
      </c>
      <c r="B92" s="103" t="s">
        <v>787</v>
      </c>
      <c r="C92" s="103" t="s">
        <v>810</v>
      </c>
      <c r="D92" s="258" t="s">
        <v>1357</v>
      </c>
      <c r="I92" t="str">
        <f t="shared" si="9"/>
        <v>H04H05V02D01</v>
      </c>
      <c r="J92" t="str">
        <f t="shared" si="10"/>
        <v>H04H05</v>
      </c>
      <c r="K92">
        <v>29696</v>
      </c>
      <c r="O92" t="s">
        <v>787</v>
      </c>
      <c r="P92" t="s">
        <v>788</v>
      </c>
      <c r="AA92" s="258" t="s">
        <v>1357</v>
      </c>
      <c r="AB92" s="260" t="str">
        <f t="shared" si="12"/>
        <v>V02</v>
      </c>
      <c r="AC92">
        <v>63</v>
      </c>
      <c r="AI92" t="s">
        <v>803</v>
      </c>
      <c r="AJ92" s="175" t="s">
        <v>1355</v>
      </c>
      <c r="AK92" s="260" t="str">
        <f t="shared" si="13"/>
        <v>D01</v>
      </c>
      <c r="AL92">
        <v>1</v>
      </c>
      <c r="AM92" t="s">
        <v>810</v>
      </c>
      <c r="AN92" s="175" t="s">
        <v>1355</v>
      </c>
      <c r="AO92" s="405" t="s">
        <v>7</v>
      </c>
    </row>
    <row r="93" spans="1:41" hidden="1" x14ac:dyDescent="0.25">
      <c r="A93" s="1" t="str">
        <f t="shared" si="11"/>
        <v>H05H01</v>
      </c>
      <c r="B93" t="s">
        <v>788</v>
      </c>
      <c r="C93" t="s">
        <v>784</v>
      </c>
      <c r="D93" s="261" t="s">
        <v>1361</v>
      </c>
      <c r="I93" t="str">
        <f t="shared" si="9"/>
        <v>H04H09V02D01</v>
      </c>
      <c r="J93" t="str">
        <f t="shared" si="10"/>
        <v>H04H09</v>
      </c>
      <c r="K93">
        <v>30656</v>
      </c>
      <c r="O93" t="s">
        <v>787</v>
      </c>
      <c r="T93" t="s">
        <v>792</v>
      </c>
      <c r="AA93" s="258" t="s">
        <v>1357</v>
      </c>
      <c r="AB93" s="260" t="str">
        <f t="shared" si="12"/>
        <v>V02</v>
      </c>
      <c r="AC93">
        <v>63</v>
      </c>
      <c r="AI93" t="s">
        <v>803</v>
      </c>
      <c r="AJ93" s="175" t="s">
        <v>1355</v>
      </c>
      <c r="AK93" s="260" t="str">
        <f t="shared" si="13"/>
        <v>D01</v>
      </c>
      <c r="AL93">
        <v>1</v>
      </c>
      <c r="AM93" t="s">
        <v>810</v>
      </c>
      <c r="AN93" s="175" t="s">
        <v>1355</v>
      </c>
      <c r="AO93" s="405" t="s">
        <v>7</v>
      </c>
    </row>
    <row r="94" spans="1:41" hidden="1" x14ac:dyDescent="0.25">
      <c r="A94" s="1" t="str">
        <f t="shared" si="11"/>
        <v>H05H02</v>
      </c>
      <c r="B94" t="s">
        <v>788</v>
      </c>
      <c r="C94" t="s">
        <v>785</v>
      </c>
      <c r="D94" s="261" t="s">
        <v>1361</v>
      </c>
      <c r="I94" t="str">
        <f t="shared" si="9"/>
        <v>H04V02D01</v>
      </c>
      <c r="J94" t="str">
        <f t="shared" si="10"/>
        <v>H04</v>
      </c>
      <c r="K94">
        <v>30720</v>
      </c>
      <c r="O94" t="s">
        <v>787</v>
      </c>
      <c r="AA94" s="175" t="s">
        <v>1355</v>
      </c>
      <c r="AB94" s="260" t="str">
        <f t="shared" si="12"/>
        <v>V02</v>
      </c>
      <c r="AC94">
        <v>63</v>
      </c>
      <c r="AI94" t="s">
        <v>803</v>
      </c>
      <c r="AJ94" s="175" t="s">
        <v>1355</v>
      </c>
      <c r="AK94" s="260" t="str">
        <f t="shared" si="13"/>
        <v>D01</v>
      </c>
      <c r="AL94">
        <v>1</v>
      </c>
      <c r="AM94" t="s">
        <v>810</v>
      </c>
      <c r="AN94" s="175" t="s">
        <v>1355</v>
      </c>
      <c r="AO94" s="405" t="s">
        <v>7</v>
      </c>
    </row>
    <row r="95" spans="1:41" hidden="1" x14ac:dyDescent="0.25">
      <c r="A95" s="1" t="str">
        <f t="shared" si="11"/>
        <v>H05H03</v>
      </c>
      <c r="B95" t="s">
        <v>788</v>
      </c>
      <c r="C95" t="s">
        <v>786</v>
      </c>
      <c r="D95" s="261" t="s">
        <v>1361</v>
      </c>
      <c r="I95" t="str">
        <f t="shared" si="9"/>
        <v>H05V02D01</v>
      </c>
      <c r="J95" t="str">
        <f t="shared" si="10"/>
        <v>H05</v>
      </c>
      <c r="K95">
        <v>31744</v>
      </c>
      <c r="P95" t="s">
        <v>788</v>
      </c>
      <c r="AA95" s="175" t="s">
        <v>1355</v>
      </c>
      <c r="AB95" s="260" t="str">
        <f t="shared" si="12"/>
        <v>V02</v>
      </c>
      <c r="AC95">
        <v>63</v>
      </c>
      <c r="AI95" t="s">
        <v>803</v>
      </c>
      <c r="AJ95" s="175" t="s">
        <v>1355</v>
      </c>
      <c r="AK95" s="260" t="str">
        <f t="shared" si="13"/>
        <v>D01</v>
      </c>
      <c r="AL95">
        <v>1</v>
      </c>
      <c r="AM95" t="s">
        <v>810</v>
      </c>
      <c r="AN95" s="175" t="s">
        <v>1355</v>
      </c>
      <c r="AO95" s="405" t="s">
        <v>7</v>
      </c>
    </row>
    <row r="96" spans="1:41" hidden="1" x14ac:dyDescent="0.25">
      <c r="A96" s="1" t="str">
        <f t="shared" si="11"/>
        <v>H05H04</v>
      </c>
      <c r="B96" t="s">
        <v>788</v>
      </c>
      <c r="C96" t="s">
        <v>787</v>
      </c>
      <c r="D96" s="258" t="s">
        <v>1357</v>
      </c>
      <c r="I96" t="str">
        <f t="shared" si="9"/>
        <v>H09V02D01</v>
      </c>
      <c r="J96" t="str">
        <f t="shared" si="10"/>
        <v>H09</v>
      </c>
      <c r="K96">
        <v>32704</v>
      </c>
      <c r="T96" t="s">
        <v>792</v>
      </c>
      <c r="AA96" s="175" t="s">
        <v>1355</v>
      </c>
      <c r="AB96" s="260" t="str">
        <f t="shared" si="12"/>
        <v>V02</v>
      </c>
      <c r="AC96">
        <v>63</v>
      </c>
      <c r="AI96" t="s">
        <v>803</v>
      </c>
      <c r="AJ96" s="175" t="s">
        <v>1355</v>
      </c>
      <c r="AK96" s="260" t="str">
        <f t="shared" si="13"/>
        <v>D01</v>
      </c>
      <c r="AL96">
        <v>1</v>
      </c>
      <c r="AM96" t="s">
        <v>810</v>
      </c>
      <c r="AN96" s="175" t="s">
        <v>1355</v>
      </c>
      <c r="AO96" s="405" t="s">
        <v>7</v>
      </c>
    </row>
    <row r="97" spans="1:41" ht="15.75" hidden="1" thickBot="1" x14ac:dyDescent="0.3">
      <c r="A97" s="1" t="str">
        <f t="shared" si="11"/>
        <v>H05</v>
      </c>
      <c r="B97" t="s">
        <v>788</v>
      </c>
      <c r="C97" t="s">
        <v>788</v>
      </c>
      <c r="D97" s="175" t="s">
        <v>1355</v>
      </c>
      <c r="I97" t="str">
        <f t="shared" si="9"/>
        <v>V02D01</v>
      </c>
      <c r="J97" t="str">
        <f t="shared" si="10"/>
        <v/>
      </c>
      <c r="K97" s="103">
        <v>32768</v>
      </c>
      <c r="L97" s="103"/>
      <c r="M97" s="103"/>
      <c r="N97" s="103"/>
      <c r="O97" s="103"/>
      <c r="P97" s="103"/>
      <c r="Q97" s="103"/>
      <c r="R97" s="103"/>
      <c r="S97" s="103"/>
      <c r="T97" s="103"/>
      <c r="U97" s="103"/>
      <c r="V97" s="103"/>
      <c r="W97" s="103"/>
      <c r="X97" s="103"/>
      <c r="Y97" s="103"/>
      <c r="Z97" s="403"/>
      <c r="AA97" s="175" t="s">
        <v>1355</v>
      </c>
      <c r="AB97" s="260" t="str">
        <f t="shared" si="12"/>
        <v>V02</v>
      </c>
      <c r="AC97">
        <v>63</v>
      </c>
      <c r="AI97" t="s">
        <v>803</v>
      </c>
      <c r="AJ97" s="175" t="s">
        <v>1355</v>
      </c>
      <c r="AK97" s="260" t="str">
        <f t="shared" si="13"/>
        <v>D01</v>
      </c>
      <c r="AL97">
        <v>1</v>
      </c>
      <c r="AM97" t="s">
        <v>810</v>
      </c>
      <c r="AN97" s="175" t="s">
        <v>1355</v>
      </c>
      <c r="AO97" s="405" t="s">
        <v>7</v>
      </c>
    </row>
    <row r="98" spans="1:41" hidden="1" x14ac:dyDescent="0.25">
      <c r="A98" s="1" t="str">
        <f t="shared" si="11"/>
        <v>H05H06</v>
      </c>
      <c r="B98" t="s">
        <v>788</v>
      </c>
      <c r="C98" t="s">
        <v>789</v>
      </c>
      <c r="D98" s="261" t="s">
        <v>1361</v>
      </c>
      <c r="I98" t="str">
        <f t="shared" si="9"/>
        <v>H01H02H03D01</v>
      </c>
      <c r="J98" t="str">
        <f t="shared" si="10"/>
        <v>H01H02H03</v>
      </c>
      <c r="K98">
        <v>4096</v>
      </c>
      <c r="L98" t="s">
        <v>784</v>
      </c>
      <c r="M98" t="s">
        <v>785</v>
      </c>
      <c r="N98" t="s">
        <v>786</v>
      </c>
      <c r="AA98" s="258" t="s">
        <v>1357</v>
      </c>
      <c r="AB98" s="260" t="str">
        <f t="shared" si="12"/>
        <v/>
      </c>
      <c r="AC98">
        <v>64</v>
      </c>
      <c r="AJ98" s="175" t="s">
        <v>1355</v>
      </c>
      <c r="AK98" s="260" t="str">
        <f t="shared" si="13"/>
        <v>D01</v>
      </c>
      <c r="AL98">
        <v>1</v>
      </c>
      <c r="AM98" t="s">
        <v>810</v>
      </c>
      <c r="AN98" s="175" t="s">
        <v>1355</v>
      </c>
      <c r="AO98" s="406" t="s">
        <v>7</v>
      </c>
    </row>
    <row r="99" spans="1:41" hidden="1" x14ac:dyDescent="0.25">
      <c r="A99" s="1" t="str">
        <f t="shared" si="11"/>
        <v>H05H07</v>
      </c>
      <c r="B99" t="s">
        <v>788</v>
      </c>
      <c r="C99" t="s">
        <v>790</v>
      </c>
      <c r="D99" s="261" t="s">
        <v>1361</v>
      </c>
      <c r="I99" t="str">
        <f t="shared" si="9"/>
        <v>H01H02D01</v>
      </c>
      <c r="J99" t="str">
        <f t="shared" si="10"/>
        <v>H01H02</v>
      </c>
      <c r="K99">
        <v>8192</v>
      </c>
      <c r="L99" t="s">
        <v>784</v>
      </c>
      <c r="M99" t="s">
        <v>785</v>
      </c>
      <c r="AA99" s="258" t="s">
        <v>1357</v>
      </c>
      <c r="AB99" s="260" t="str">
        <f t="shared" si="12"/>
        <v/>
      </c>
      <c r="AC99">
        <v>64</v>
      </c>
      <c r="AJ99" s="175" t="s">
        <v>1355</v>
      </c>
      <c r="AK99" s="260" t="str">
        <f t="shared" si="13"/>
        <v>D01</v>
      </c>
      <c r="AL99">
        <v>1</v>
      </c>
      <c r="AM99" t="s">
        <v>810</v>
      </c>
      <c r="AN99" s="175" t="s">
        <v>1355</v>
      </c>
      <c r="AO99" s="406" t="s">
        <v>7</v>
      </c>
    </row>
    <row r="100" spans="1:41" hidden="1" x14ac:dyDescent="0.25">
      <c r="A100" s="1" t="str">
        <f t="shared" si="11"/>
        <v>H05H08</v>
      </c>
      <c r="B100" t="s">
        <v>788</v>
      </c>
      <c r="C100" t="s">
        <v>791</v>
      </c>
      <c r="D100" s="261" t="s">
        <v>1361</v>
      </c>
      <c r="I100" t="str">
        <f t="shared" si="9"/>
        <v>H01H03H11D01</v>
      </c>
      <c r="J100" t="str">
        <f t="shared" si="10"/>
        <v>H01H03H11</v>
      </c>
      <c r="K100">
        <v>12256</v>
      </c>
      <c r="L100" t="s">
        <v>784</v>
      </c>
      <c r="N100" t="s">
        <v>786</v>
      </c>
      <c r="U100" t="s">
        <v>794</v>
      </c>
      <c r="AA100" s="258" t="s">
        <v>1357</v>
      </c>
      <c r="AB100" s="260" t="str">
        <f t="shared" si="12"/>
        <v/>
      </c>
      <c r="AC100">
        <v>64</v>
      </c>
      <c r="AJ100" s="175" t="s">
        <v>1355</v>
      </c>
      <c r="AK100" s="260" t="str">
        <f t="shared" si="13"/>
        <v>D01</v>
      </c>
      <c r="AL100">
        <v>1</v>
      </c>
      <c r="AM100" t="s">
        <v>810</v>
      </c>
      <c r="AN100" s="175" t="s">
        <v>1355</v>
      </c>
      <c r="AO100" s="406" t="s">
        <v>7</v>
      </c>
    </row>
    <row r="101" spans="1:41" hidden="1" x14ac:dyDescent="0.25">
      <c r="A101" s="1" t="str">
        <f t="shared" si="11"/>
        <v>H05H09</v>
      </c>
      <c r="B101" t="s">
        <v>788</v>
      </c>
      <c r="C101" t="s">
        <v>792</v>
      </c>
      <c r="D101" s="261" t="s">
        <v>1361</v>
      </c>
      <c r="I101" t="str">
        <f t="shared" si="9"/>
        <v>H01H03D01</v>
      </c>
      <c r="J101" t="str">
        <f t="shared" si="10"/>
        <v>H01H03</v>
      </c>
      <c r="K101">
        <v>12288</v>
      </c>
      <c r="L101" t="s">
        <v>784</v>
      </c>
      <c r="N101" t="s">
        <v>786</v>
      </c>
      <c r="AA101" s="258" t="s">
        <v>1357</v>
      </c>
      <c r="AB101" s="260" t="str">
        <f t="shared" si="12"/>
        <v/>
      </c>
      <c r="AC101">
        <v>64</v>
      </c>
      <c r="AJ101" s="175" t="s">
        <v>1355</v>
      </c>
      <c r="AK101" s="260" t="str">
        <f t="shared" si="13"/>
        <v>D01</v>
      </c>
      <c r="AL101">
        <v>1</v>
      </c>
      <c r="AM101" t="s">
        <v>810</v>
      </c>
      <c r="AN101" s="175" t="s">
        <v>1355</v>
      </c>
      <c r="AO101" s="406" t="s">
        <v>7</v>
      </c>
    </row>
    <row r="102" spans="1:41" hidden="1" x14ac:dyDescent="0.25">
      <c r="A102" s="1" t="str">
        <f t="shared" si="11"/>
        <v>H05H10</v>
      </c>
      <c r="B102" t="s">
        <v>788</v>
      </c>
      <c r="C102" t="s">
        <v>793</v>
      </c>
      <c r="D102" s="262" t="s">
        <v>1363</v>
      </c>
      <c r="I102" t="str">
        <f t="shared" ref="I102" si="16">L102&amp;M102&amp;N102&amp;O102&amp;P102&amp;Q102&amp;R102&amp;S102&amp;T102&amp;U102&amp;V102&amp;W102&amp;X102&amp;Y102&amp;AD102&amp;AE102&amp;AF102&amp;AG102&amp;AH102&amp;AI102&amp;AM102</f>
        <v>H01H11D01</v>
      </c>
      <c r="J102" t="str">
        <f t="shared" ref="J102" si="17">L102&amp;M102&amp;N102&amp;O102&amp;P102&amp;Q102&amp;R102&amp;S102&amp;T102&amp;U102&amp;V102&amp;W102&amp;X102&amp;Y102&amp;Z102</f>
        <v>H01H11</v>
      </c>
      <c r="K102">
        <v>16352</v>
      </c>
      <c r="L102" t="s">
        <v>784</v>
      </c>
      <c r="U102" t="s">
        <v>794</v>
      </c>
      <c r="AA102" s="258" t="s">
        <v>1357</v>
      </c>
      <c r="AB102" s="260" t="str">
        <f t="shared" si="12"/>
        <v/>
      </c>
      <c r="AC102">
        <v>64</v>
      </c>
      <c r="AJ102" s="175" t="s">
        <v>1355</v>
      </c>
      <c r="AK102" s="260" t="str">
        <f t="shared" si="13"/>
        <v>D01</v>
      </c>
      <c r="AL102">
        <v>1</v>
      </c>
      <c r="AM102" t="s">
        <v>810</v>
      </c>
      <c r="AN102" s="175" t="s">
        <v>1355</v>
      </c>
      <c r="AO102" s="406" t="s">
        <v>7</v>
      </c>
    </row>
    <row r="103" spans="1:41" hidden="1" x14ac:dyDescent="0.25">
      <c r="A103" s="1" t="str">
        <f t="shared" si="11"/>
        <v>H05H11</v>
      </c>
      <c r="B103" t="s">
        <v>788</v>
      </c>
      <c r="C103" t="s">
        <v>794</v>
      </c>
      <c r="D103" s="261" t="s">
        <v>1361</v>
      </c>
      <c r="I103" t="str">
        <f t="shared" ref="I103:I166" si="18">L103&amp;M103&amp;N103&amp;O103&amp;P103&amp;Q103&amp;R103&amp;S103&amp;T103&amp;U103&amp;V103&amp;W103&amp;X103&amp;Y103&amp;AD103&amp;AE103&amp;AF103&amp;AG103&amp;AH103&amp;AI103&amp;AM103</f>
        <v>H01N03D01</v>
      </c>
      <c r="J103" t="str">
        <f t="shared" ref="J103:J166" si="19">L103&amp;M103&amp;N103&amp;O103&amp;P103&amp;Q103&amp;R103&amp;S103&amp;T103&amp;U103&amp;V103&amp;W103&amp;X103&amp;Y103&amp;Z103</f>
        <v>H01N03</v>
      </c>
      <c r="K103">
        <v>16380</v>
      </c>
      <c r="L103" t="s">
        <v>784</v>
      </c>
      <c r="X103" t="s">
        <v>809</v>
      </c>
      <c r="AA103" s="258" t="s">
        <v>1357</v>
      </c>
      <c r="AC103">
        <v>64</v>
      </c>
      <c r="AJ103" s="175" t="s">
        <v>1355</v>
      </c>
      <c r="AL103">
        <v>1</v>
      </c>
      <c r="AM103" t="s">
        <v>810</v>
      </c>
      <c r="AN103" s="175" t="s">
        <v>1355</v>
      </c>
      <c r="AO103" s="406" t="s">
        <v>7</v>
      </c>
    </row>
    <row r="104" spans="1:41" hidden="1" x14ac:dyDescent="0.25">
      <c r="A104" s="1" t="str">
        <f t="shared" si="11"/>
        <v>H05B01</v>
      </c>
      <c r="B104" t="s">
        <v>788</v>
      </c>
      <c r="C104" t="s">
        <v>797</v>
      </c>
      <c r="D104" s="261" t="s">
        <v>1361</v>
      </c>
      <c r="I104" t="str">
        <f t="shared" si="18"/>
        <v>H01D01</v>
      </c>
      <c r="J104" t="str">
        <f t="shared" si="19"/>
        <v>H01</v>
      </c>
      <c r="K104">
        <v>16384</v>
      </c>
      <c r="L104" t="s">
        <v>784</v>
      </c>
      <c r="AA104" s="175" t="s">
        <v>1355</v>
      </c>
      <c r="AC104">
        <v>64</v>
      </c>
      <c r="AJ104" s="175" t="s">
        <v>1355</v>
      </c>
      <c r="AL104">
        <v>1</v>
      </c>
      <c r="AM104" t="s">
        <v>810</v>
      </c>
      <c r="AN104" s="175" t="s">
        <v>1355</v>
      </c>
      <c r="AO104" s="406" t="s">
        <v>7</v>
      </c>
    </row>
    <row r="105" spans="1:41" hidden="1" x14ac:dyDescent="0.25">
      <c r="A105" s="1" t="str">
        <f t="shared" si="11"/>
        <v>H05B02</v>
      </c>
      <c r="B105" t="s">
        <v>788</v>
      </c>
      <c r="C105" t="s">
        <v>798</v>
      </c>
      <c r="D105" s="262" t="s">
        <v>1363</v>
      </c>
      <c r="I105" t="str">
        <f t="shared" si="18"/>
        <v>H02H03D01</v>
      </c>
      <c r="J105" t="str">
        <f t="shared" si="19"/>
        <v>H02H03</v>
      </c>
      <c r="K105">
        <v>20480</v>
      </c>
      <c r="M105" t="s">
        <v>785</v>
      </c>
      <c r="N105" t="s">
        <v>786</v>
      </c>
      <c r="AA105" s="258" t="s">
        <v>1357</v>
      </c>
      <c r="AC105">
        <v>64</v>
      </c>
      <c r="AJ105" s="175" t="s">
        <v>1355</v>
      </c>
      <c r="AL105">
        <v>1</v>
      </c>
      <c r="AM105" t="s">
        <v>810</v>
      </c>
      <c r="AN105" s="175" t="s">
        <v>1355</v>
      </c>
      <c r="AO105" s="406" t="s">
        <v>7</v>
      </c>
    </row>
    <row r="106" spans="1:41" hidden="1" x14ac:dyDescent="0.25">
      <c r="A106" s="1" t="str">
        <f t="shared" si="11"/>
        <v>H05T01</v>
      </c>
      <c r="B106" t="s">
        <v>788</v>
      </c>
      <c r="C106" t="s">
        <v>799</v>
      </c>
      <c r="D106" s="261" t="s">
        <v>1361</v>
      </c>
      <c r="I106" t="str">
        <f t="shared" si="18"/>
        <v>H02D01</v>
      </c>
      <c r="J106" t="str">
        <f t="shared" si="19"/>
        <v>H02</v>
      </c>
      <c r="K106">
        <v>24576</v>
      </c>
      <c r="M106" t="s">
        <v>785</v>
      </c>
      <c r="AA106" s="175" t="s">
        <v>1355</v>
      </c>
      <c r="AC106">
        <v>64</v>
      </c>
      <c r="AJ106" s="175" t="s">
        <v>1355</v>
      </c>
      <c r="AL106">
        <v>1</v>
      </c>
      <c r="AM106" t="s">
        <v>810</v>
      </c>
      <c r="AN106" s="175" t="s">
        <v>1355</v>
      </c>
      <c r="AO106" s="406" t="s">
        <v>7</v>
      </c>
    </row>
    <row r="107" spans="1:41" hidden="1" x14ac:dyDescent="0.25">
      <c r="A107" s="1" t="str">
        <f t="shared" si="11"/>
        <v>H05V01</v>
      </c>
      <c r="B107" t="s">
        <v>788</v>
      </c>
      <c r="C107" t="s">
        <v>800</v>
      </c>
      <c r="D107" s="262" t="s">
        <v>1363</v>
      </c>
      <c r="I107" t="str">
        <f t="shared" si="18"/>
        <v>H03H11D01</v>
      </c>
      <c r="J107" t="str">
        <f t="shared" si="19"/>
        <v>H03H11</v>
      </c>
      <c r="K107">
        <v>28640</v>
      </c>
      <c r="N107" t="s">
        <v>786</v>
      </c>
      <c r="U107" t="s">
        <v>794</v>
      </c>
      <c r="AA107" s="258" t="s">
        <v>1357</v>
      </c>
      <c r="AC107">
        <v>64</v>
      </c>
      <c r="AJ107" s="175" t="s">
        <v>1355</v>
      </c>
      <c r="AL107">
        <v>1</v>
      </c>
      <c r="AM107" t="s">
        <v>810</v>
      </c>
      <c r="AN107" s="175" t="s">
        <v>1355</v>
      </c>
      <c r="AO107" s="406" t="s">
        <v>7</v>
      </c>
    </row>
    <row r="108" spans="1:41" hidden="1" x14ac:dyDescent="0.25">
      <c r="A108" s="1" t="str">
        <f t="shared" si="11"/>
        <v>H05V02</v>
      </c>
      <c r="B108" t="s">
        <v>788</v>
      </c>
      <c r="C108" t="s">
        <v>803</v>
      </c>
      <c r="D108" s="262" t="s">
        <v>1363</v>
      </c>
      <c r="I108" t="str">
        <f t="shared" si="18"/>
        <v>H03D01</v>
      </c>
      <c r="J108" t="str">
        <f t="shared" si="19"/>
        <v>H03</v>
      </c>
      <c r="K108">
        <v>28672</v>
      </c>
      <c r="N108" t="s">
        <v>786</v>
      </c>
      <c r="AA108" s="175" t="s">
        <v>1355</v>
      </c>
      <c r="AC108">
        <v>64</v>
      </c>
      <c r="AJ108" s="175" t="s">
        <v>1355</v>
      </c>
      <c r="AL108">
        <v>1</v>
      </c>
      <c r="AM108" t="s">
        <v>810</v>
      </c>
      <c r="AN108" s="175" t="s">
        <v>1355</v>
      </c>
      <c r="AO108" s="406" t="s">
        <v>7</v>
      </c>
    </row>
    <row r="109" spans="1:41" x14ac:dyDescent="0.25">
      <c r="A109" s="1" t="str">
        <f t="shared" si="11"/>
        <v>H05N01</v>
      </c>
      <c r="B109" t="s">
        <v>788</v>
      </c>
      <c r="C109" t="s">
        <v>805</v>
      </c>
      <c r="D109" s="261" t="s">
        <v>1361</v>
      </c>
      <c r="I109" t="str">
        <f t="shared" si="18"/>
        <v>H04H05D01</v>
      </c>
      <c r="J109" t="str">
        <f t="shared" si="19"/>
        <v>H04H05</v>
      </c>
      <c r="K109">
        <v>29696</v>
      </c>
      <c r="O109" t="s">
        <v>787</v>
      </c>
      <c r="P109" t="s">
        <v>788</v>
      </c>
      <c r="AA109" s="258" t="s">
        <v>1357</v>
      </c>
      <c r="AC109">
        <v>64</v>
      </c>
      <c r="AJ109" s="175" t="s">
        <v>1355</v>
      </c>
      <c r="AL109">
        <v>1</v>
      </c>
      <c r="AM109" t="s">
        <v>810</v>
      </c>
      <c r="AN109" s="175" t="s">
        <v>1355</v>
      </c>
      <c r="AO109" s="406" t="s">
        <v>7</v>
      </c>
    </row>
    <row r="110" spans="1:41" hidden="1" x14ac:dyDescent="0.25">
      <c r="A110" s="1" t="str">
        <f t="shared" si="11"/>
        <v>H05N02</v>
      </c>
      <c r="B110" t="s">
        <v>788</v>
      </c>
      <c r="C110" t="s">
        <v>807</v>
      </c>
      <c r="D110" s="261" t="s">
        <v>1361</v>
      </c>
      <c r="I110" t="str">
        <f t="shared" si="18"/>
        <v>H04H09D01</v>
      </c>
      <c r="J110" t="str">
        <f t="shared" si="19"/>
        <v>H04H09</v>
      </c>
      <c r="K110">
        <v>30656</v>
      </c>
      <c r="O110" t="s">
        <v>787</v>
      </c>
      <c r="T110" t="s">
        <v>792</v>
      </c>
      <c r="AA110" s="258" t="s">
        <v>1357</v>
      </c>
      <c r="AC110">
        <v>64</v>
      </c>
      <c r="AJ110" s="175" t="s">
        <v>1355</v>
      </c>
      <c r="AL110">
        <v>1</v>
      </c>
      <c r="AM110" t="s">
        <v>810</v>
      </c>
      <c r="AN110" s="175" t="s">
        <v>1355</v>
      </c>
      <c r="AO110" s="406" t="s">
        <v>7</v>
      </c>
    </row>
    <row r="111" spans="1:41" hidden="1" x14ac:dyDescent="0.25">
      <c r="A111" s="1" t="str">
        <f t="shared" si="11"/>
        <v>H05N03</v>
      </c>
      <c r="B111" t="s">
        <v>788</v>
      </c>
      <c r="C111" t="s">
        <v>809</v>
      </c>
      <c r="D111" s="261" t="s">
        <v>1361</v>
      </c>
      <c r="I111" t="str">
        <f t="shared" si="18"/>
        <v>H04D01</v>
      </c>
      <c r="J111" t="str">
        <f t="shared" si="19"/>
        <v>H04</v>
      </c>
      <c r="K111">
        <v>30720</v>
      </c>
      <c r="O111" t="s">
        <v>787</v>
      </c>
      <c r="AA111" s="175" t="s">
        <v>1355</v>
      </c>
      <c r="AC111">
        <v>64</v>
      </c>
      <c r="AJ111" s="175" t="s">
        <v>1355</v>
      </c>
      <c r="AL111">
        <v>1</v>
      </c>
      <c r="AM111" t="s">
        <v>810</v>
      </c>
      <c r="AN111" s="175" t="s">
        <v>1355</v>
      </c>
      <c r="AO111" s="406" t="s">
        <v>7</v>
      </c>
    </row>
    <row r="112" spans="1:41" hidden="1" x14ac:dyDescent="0.25">
      <c r="A112" s="1" t="str">
        <f t="shared" si="11"/>
        <v>H05N04</v>
      </c>
      <c r="B112" t="s">
        <v>788</v>
      </c>
      <c r="C112" t="s">
        <v>1564</v>
      </c>
      <c r="D112" s="261" t="s">
        <v>1361</v>
      </c>
      <c r="I112" t="str">
        <f t="shared" si="18"/>
        <v>H05D01</v>
      </c>
      <c r="J112" t="str">
        <f t="shared" si="19"/>
        <v>H05</v>
      </c>
      <c r="K112">
        <v>31744</v>
      </c>
      <c r="P112" t="s">
        <v>788</v>
      </c>
      <c r="AA112" s="175" t="s">
        <v>1355</v>
      </c>
      <c r="AC112">
        <v>64</v>
      </c>
      <c r="AJ112" s="175" t="s">
        <v>1355</v>
      </c>
      <c r="AL112">
        <v>1</v>
      </c>
      <c r="AM112" t="s">
        <v>810</v>
      </c>
      <c r="AN112" s="175" t="s">
        <v>1355</v>
      </c>
      <c r="AO112" s="406" t="s">
        <v>7</v>
      </c>
    </row>
    <row r="113" spans="1:41" hidden="1" x14ac:dyDescent="0.25">
      <c r="A113" s="1" t="str">
        <f t="shared" si="11"/>
        <v>H05N05</v>
      </c>
      <c r="B113" t="s">
        <v>788</v>
      </c>
      <c r="C113" t="s">
        <v>1613</v>
      </c>
      <c r="D113" s="261" t="s">
        <v>1361</v>
      </c>
      <c r="I113" t="str">
        <f t="shared" si="18"/>
        <v>H06D01</v>
      </c>
      <c r="J113" t="str">
        <f t="shared" si="19"/>
        <v>H06</v>
      </c>
      <c r="K113">
        <v>32256</v>
      </c>
      <c r="Q113" t="s">
        <v>789</v>
      </c>
      <c r="AA113" s="175" t="s">
        <v>1355</v>
      </c>
      <c r="AC113">
        <v>64</v>
      </c>
      <c r="AJ113" s="175" t="s">
        <v>1355</v>
      </c>
      <c r="AL113">
        <v>1</v>
      </c>
      <c r="AM113" t="s">
        <v>810</v>
      </c>
      <c r="AN113" s="175" t="s">
        <v>1355</v>
      </c>
      <c r="AO113" s="406" t="s">
        <v>7</v>
      </c>
    </row>
    <row r="114" spans="1:41" ht="15.75" hidden="1" thickBot="1" x14ac:dyDescent="0.3">
      <c r="A114" s="1" t="str">
        <f t="shared" si="11"/>
        <v>H05D01</v>
      </c>
      <c r="B114" s="103" t="s">
        <v>788</v>
      </c>
      <c r="C114" s="103" t="s">
        <v>810</v>
      </c>
      <c r="D114" s="258" t="s">
        <v>1357</v>
      </c>
      <c r="I114" t="str">
        <f t="shared" si="18"/>
        <v>H07D01</v>
      </c>
      <c r="J114" t="str">
        <f t="shared" si="19"/>
        <v>H07</v>
      </c>
      <c r="K114">
        <v>32512</v>
      </c>
      <c r="R114" t="s">
        <v>790</v>
      </c>
      <c r="AA114" s="175" t="s">
        <v>1355</v>
      </c>
      <c r="AC114">
        <v>64</v>
      </c>
      <c r="AJ114" s="175" t="s">
        <v>1355</v>
      </c>
      <c r="AL114">
        <v>1</v>
      </c>
      <c r="AM114" t="s">
        <v>810</v>
      </c>
      <c r="AN114" s="175" t="s">
        <v>1355</v>
      </c>
      <c r="AO114" s="406" t="s">
        <v>7</v>
      </c>
    </row>
    <row r="115" spans="1:41" hidden="1" x14ac:dyDescent="0.25">
      <c r="A115" s="1" t="str">
        <f t="shared" si="11"/>
        <v>H06H01</v>
      </c>
      <c r="B115" t="s">
        <v>789</v>
      </c>
      <c r="C115" t="s">
        <v>784</v>
      </c>
      <c r="D115" s="261" t="s">
        <v>1361</v>
      </c>
      <c r="I115" t="str">
        <f t="shared" si="18"/>
        <v>H08D01</v>
      </c>
      <c r="J115" t="str">
        <f t="shared" si="19"/>
        <v>H08</v>
      </c>
      <c r="K115">
        <v>32640</v>
      </c>
      <c r="S115" t="s">
        <v>791</v>
      </c>
      <c r="AA115" s="175" t="s">
        <v>1355</v>
      </c>
      <c r="AC115">
        <v>64</v>
      </c>
      <c r="AJ115" s="175" t="s">
        <v>1355</v>
      </c>
      <c r="AL115">
        <v>1</v>
      </c>
      <c r="AM115" t="s">
        <v>810</v>
      </c>
      <c r="AN115" s="175" t="s">
        <v>1355</v>
      </c>
      <c r="AO115" s="406" t="s">
        <v>7</v>
      </c>
    </row>
    <row r="116" spans="1:41" hidden="1" x14ac:dyDescent="0.25">
      <c r="A116" s="1" t="str">
        <f t="shared" si="11"/>
        <v>H06H02</v>
      </c>
      <c r="B116" t="s">
        <v>789</v>
      </c>
      <c r="C116" t="s">
        <v>785</v>
      </c>
      <c r="D116" s="261" t="s">
        <v>1361</v>
      </c>
      <c r="I116" t="str">
        <f t="shared" si="18"/>
        <v>H09D01</v>
      </c>
      <c r="J116" t="str">
        <f t="shared" si="19"/>
        <v>H09</v>
      </c>
      <c r="K116">
        <v>32704</v>
      </c>
      <c r="T116" t="s">
        <v>792</v>
      </c>
      <c r="AA116" s="175" t="s">
        <v>1355</v>
      </c>
      <c r="AC116">
        <v>64</v>
      </c>
      <c r="AJ116" s="175" t="s">
        <v>1355</v>
      </c>
      <c r="AL116">
        <v>1</v>
      </c>
      <c r="AM116" t="s">
        <v>810</v>
      </c>
      <c r="AN116" s="175" t="s">
        <v>1355</v>
      </c>
      <c r="AO116" s="406" t="s">
        <v>7</v>
      </c>
    </row>
    <row r="117" spans="1:41" hidden="1" x14ac:dyDescent="0.25">
      <c r="A117" s="1" t="str">
        <f t="shared" si="11"/>
        <v>H06H03</v>
      </c>
      <c r="B117" t="s">
        <v>789</v>
      </c>
      <c r="C117" t="s">
        <v>786</v>
      </c>
      <c r="D117" s="261" t="s">
        <v>1361</v>
      </c>
      <c r="I117" t="str">
        <f t="shared" si="18"/>
        <v>H11D01</v>
      </c>
      <c r="J117" t="str">
        <f t="shared" si="19"/>
        <v>H11</v>
      </c>
      <c r="K117">
        <v>32736</v>
      </c>
      <c r="U117" t="s">
        <v>794</v>
      </c>
      <c r="AA117" s="175" t="s">
        <v>1355</v>
      </c>
      <c r="AC117">
        <v>64</v>
      </c>
      <c r="AJ117" s="175" t="s">
        <v>1355</v>
      </c>
      <c r="AL117">
        <v>1</v>
      </c>
      <c r="AM117" t="s">
        <v>810</v>
      </c>
      <c r="AN117" s="175" t="s">
        <v>1355</v>
      </c>
      <c r="AO117" s="406" t="s">
        <v>7</v>
      </c>
    </row>
    <row r="118" spans="1:41" hidden="1" x14ac:dyDescent="0.25">
      <c r="A118" s="1" t="str">
        <f t="shared" si="11"/>
        <v>H06H04</v>
      </c>
      <c r="B118" t="s">
        <v>789</v>
      </c>
      <c r="C118" t="s">
        <v>787</v>
      </c>
      <c r="D118" s="261" t="s">
        <v>1361</v>
      </c>
      <c r="I118" t="str">
        <f t="shared" si="18"/>
        <v>N03D01</v>
      </c>
      <c r="J118" t="str">
        <f t="shared" si="19"/>
        <v>N03</v>
      </c>
      <c r="K118">
        <v>32764</v>
      </c>
      <c r="X118" t="s">
        <v>809</v>
      </c>
      <c r="AA118" s="175" t="s">
        <v>1355</v>
      </c>
      <c r="AC118">
        <v>64</v>
      </c>
      <c r="AJ118" s="175" t="s">
        <v>1355</v>
      </c>
      <c r="AL118">
        <v>1</v>
      </c>
      <c r="AM118" t="s">
        <v>810</v>
      </c>
      <c r="AN118" s="175" t="s">
        <v>1355</v>
      </c>
      <c r="AO118" s="406" t="s">
        <v>7</v>
      </c>
    </row>
    <row r="119" spans="1:41" hidden="1" x14ac:dyDescent="0.25">
      <c r="A119" s="1" t="str">
        <f t="shared" si="11"/>
        <v>H06H05</v>
      </c>
      <c r="B119" t="s">
        <v>789</v>
      </c>
      <c r="C119" t="s">
        <v>788</v>
      </c>
      <c r="D119" s="261" t="s">
        <v>1361</v>
      </c>
      <c r="I119" t="str">
        <f t="shared" si="18"/>
        <v>N04D01</v>
      </c>
      <c r="J119" t="str">
        <f t="shared" si="19"/>
        <v>N04</v>
      </c>
      <c r="K119">
        <v>32766</v>
      </c>
      <c r="Y119" t="s">
        <v>1564</v>
      </c>
      <c r="AA119" s="175" t="s">
        <v>1355</v>
      </c>
      <c r="AC119">
        <v>64</v>
      </c>
      <c r="AJ119" s="175" t="s">
        <v>1355</v>
      </c>
      <c r="AL119">
        <v>1</v>
      </c>
      <c r="AM119" t="s">
        <v>810</v>
      </c>
      <c r="AN119" s="175" t="s">
        <v>1355</v>
      </c>
      <c r="AO119" s="406" t="s">
        <v>7</v>
      </c>
    </row>
    <row r="120" spans="1:41" hidden="1" x14ac:dyDescent="0.25">
      <c r="A120" s="1" t="str">
        <f t="shared" si="11"/>
        <v>H06</v>
      </c>
      <c r="B120" t="s">
        <v>789</v>
      </c>
      <c r="C120" t="s">
        <v>789</v>
      </c>
      <c r="D120" s="175" t="s">
        <v>1355</v>
      </c>
      <c r="I120" t="str">
        <f t="shared" si="18"/>
        <v>D01</v>
      </c>
      <c r="J120" t="str">
        <f t="shared" si="19"/>
        <v>N05</v>
      </c>
      <c r="K120">
        <v>32767</v>
      </c>
      <c r="Z120" t="s">
        <v>1613</v>
      </c>
      <c r="AA120" s="175" t="s">
        <v>1355</v>
      </c>
      <c r="AC120">
        <v>64</v>
      </c>
      <c r="AJ120" s="175" t="s">
        <v>1355</v>
      </c>
      <c r="AL120">
        <v>1</v>
      </c>
      <c r="AM120" t="s">
        <v>810</v>
      </c>
      <c r="AN120" s="175" t="s">
        <v>1355</v>
      </c>
      <c r="AO120" s="406" t="s">
        <v>7</v>
      </c>
    </row>
    <row r="121" spans="1:41" ht="15.75" hidden="1" thickBot="1" x14ac:dyDescent="0.3">
      <c r="A121" s="1" t="str">
        <f t="shared" si="11"/>
        <v>H06H07</v>
      </c>
      <c r="B121" t="s">
        <v>789</v>
      </c>
      <c r="C121" t="s">
        <v>790</v>
      </c>
      <c r="D121" s="261" t="s">
        <v>1361</v>
      </c>
      <c r="I121" t="str">
        <f t="shared" si="18"/>
        <v>D01</v>
      </c>
      <c r="J121" t="str">
        <f t="shared" si="19"/>
        <v/>
      </c>
      <c r="K121" s="103">
        <v>32768</v>
      </c>
      <c r="L121" s="103"/>
      <c r="M121" s="103"/>
      <c r="N121" s="103"/>
      <c r="O121" s="103"/>
      <c r="P121" s="103"/>
      <c r="Q121" s="103"/>
      <c r="R121" s="103"/>
      <c r="S121" s="103"/>
      <c r="T121" s="103"/>
      <c r="U121" s="103"/>
      <c r="V121" s="103"/>
      <c r="W121" s="103"/>
      <c r="X121" s="103"/>
      <c r="Y121" s="103"/>
      <c r="Z121" s="403"/>
      <c r="AA121" s="175" t="s">
        <v>1355</v>
      </c>
      <c r="AC121">
        <v>64</v>
      </c>
      <c r="AJ121" s="175" t="s">
        <v>1355</v>
      </c>
      <c r="AL121">
        <v>1</v>
      </c>
      <c r="AM121" t="s">
        <v>810</v>
      </c>
      <c r="AN121" s="175" t="s">
        <v>1355</v>
      </c>
      <c r="AO121" s="406" t="s">
        <v>7</v>
      </c>
    </row>
    <row r="122" spans="1:41" hidden="1" x14ac:dyDescent="0.25">
      <c r="A122" s="1" t="str">
        <f t="shared" si="11"/>
        <v>H06H08</v>
      </c>
      <c r="B122" t="s">
        <v>789</v>
      </c>
      <c r="C122" t="s">
        <v>791</v>
      </c>
      <c r="D122" s="261" t="s">
        <v>1361</v>
      </c>
      <c r="I122" t="str">
        <f t="shared" si="18"/>
        <v>H01H02H10B01B02</v>
      </c>
      <c r="J122" t="str">
        <f t="shared" si="19"/>
        <v>H01H02</v>
      </c>
      <c r="K122">
        <v>8192</v>
      </c>
      <c r="L122" t="s">
        <v>784</v>
      </c>
      <c r="M122" t="s">
        <v>785</v>
      </c>
      <c r="AA122" s="258" t="s">
        <v>1357</v>
      </c>
      <c r="AC122">
        <v>8</v>
      </c>
      <c r="AD122" t="s">
        <v>793</v>
      </c>
      <c r="AE122" t="s">
        <v>797</v>
      </c>
      <c r="AF122" t="s">
        <v>798</v>
      </c>
      <c r="AJ122" s="262" t="s">
        <v>1363</v>
      </c>
      <c r="AL122">
        <v>2</v>
      </c>
      <c r="AN122" s="175" t="s">
        <v>1355</v>
      </c>
      <c r="AO122" s="405" t="s">
        <v>7</v>
      </c>
    </row>
    <row r="123" spans="1:41" hidden="1" x14ac:dyDescent="0.25">
      <c r="A123" s="1" t="str">
        <f t="shared" si="11"/>
        <v>H06H09</v>
      </c>
      <c r="B123" t="s">
        <v>789</v>
      </c>
      <c r="C123" t="s">
        <v>792</v>
      </c>
      <c r="D123" s="261" t="s">
        <v>1361</v>
      </c>
      <c r="I123" t="str">
        <f t="shared" si="18"/>
        <v>H01H11H10B01B02</v>
      </c>
      <c r="J123" t="str">
        <f t="shared" si="19"/>
        <v>H01H11</v>
      </c>
      <c r="K123">
        <v>16352</v>
      </c>
      <c r="L123" t="s">
        <v>784</v>
      </c>
      <c r="U123" t="s">
        <v>794</v>
      </c>
      <c r="AA123" s="258" t="s">
        <v>1357</v>
      </c>
      <c r="AC123">
        <v>8</v>
      </c>
      <c r="AD123" t="s">
        <v>793</v>
      </c>
      <c r="AE123" t="s">
        <v>797</v>
      </c>
      <c r="AF123" t="s">
        <v>798</v>
      </c>
      <c r="AJ123" s="262" t="s">
        <v>1363</v>
      </c>
      <c r="AL123">
        <v>2</v>
      </c>
      <c r="AN123" s="175" t="s">
        <v>1355</v>
      </c>
      <c r="AO123" s="405" t="s">
        <v>7</v>
      </c>
    </row>
    <row r="124" spans="1:41" hidden="1" x14ac:dyDescent="0.25">
      <c r="A124" s="1" t="str">
        <f t="shared" si="11"/>
        <v>H06H10</v>
      </c>
      <c r="B124" t="s">
        <v>789</v>
      </c>
      <c r="C124" t="s">
        <v>793</v>
      </c>
      <c r="D124" s="261" t="s">
        <v>1361</v>
      </c>
      <c r="I124" t="str">
        <f t="shared" si="18"/>
        <v>H01H10B01B02</v>
      </c>
      <c r="J124" t="str">
        <f t="shared" si="19"/>
        <v>H01</v>
      </c>
      <c r="K124">
        <v>16384</v>
      </c>
      <c r="L124" t="s">
        <v>784</v>
      </c>
      <c r="AA124" s="175" t="s">
        <v>1355</v>
      </c>
      <c r="AC124">
        <v>8</v>
      </c>
      <c r="AD124" t="s">
        <v>793</v>
      </c>
      <c r="AE124" t="s">
        <v>797</v>
      </c>
      <c r="AF124" t="s">
        <v>798</v>
      </c>
      <c r="AJ124" s="262" t="s">
        <v>1363</v>
      </c>
      <c r="AL124">
        <v>2</v>
      </c>
      <c r="AN124" s="175" t="s">
        <v>1355</v>
      </c>
      <c r="AO124" s="405" t="s">
        <v>7</v>
      </c>
    </row>
    <row r="125" spans="1:41" hidden="1" x14ac:dyDescent="0.25">
      <c r="A125" s="1" t="str">
        <f t="shared" si="11"/>
        <v>H06H11</v>
      </c>
      <c r="B125" t="s">
        <v>789</v>
      </c>
      <c r="C125" t="s">
        <v>794</v>
      </c>
      <c r="D125" s="261" t="s">
        <v>1361</v>
      </c>
      <c r="I125" t="str">
        <f t="shared" si="18"/>
        <v>H02H10B01B02</v>
      </c>
      <c r="J125" t="str">
        <f t="shared" si="19"/>
        <v>H02</v>
      </c>
      <c r="K125">
        <v>24576</v>
      </c>
      <c r="M125" t="s">
        <v>785</v>
      </c>
      <c r="AA125" s="175" t="s">
        <v>1355</v>
      </c>
      <c r="AC125">
        <v>8</v>
      </c>
      <c r="AD125" t="s">
        <v>793</v>
      </c>
      <c r="AE125" t="s">
        <v>797</v>
      </c>
      <c r="AF125" t="s">
        <v>798</v>
      </c>
      <c r="AJ125" s="262" t="s">
        <v>1363</v>
      </c>
      <c r="AL125">
        <v>2</v>
      </c>
      <c r="AN125" s="175" t="s">
        <v>1355</v>
      </c>
      <c r="AO125" s="405" t="s">
        <v>7</v>
      </c>
    </row>
    <row r="126" spans="1:41" hidden="1" x14ac:dyDescent="0.25">
      <c r="A126" s="1" t="str">
        <f t="shared" si="11"/>
        <v>H06B01</v>
      </c>
      <c r="B126" t="s">
        <v>789</v>
      </c>
      <c r="C126" t="s">
        <v>797</v>
      </c>
      <c r="D126" s="261" t="s">
        <v>1361</v>
      </c>
      <c r="I126" t="str">
        <f t="shared" si="18"/>
        <v>H11H10B01B02</v>
      </c>
      <c r="J126" t="str">
        <f t="shared" si="19"/>
        <v>H11</v>
      </c>
      <c r="K126">
        <v>32736</v>
      </c>
      <c r="U126" t="s">
        <v>794</v>
      </c>
      <c r="AA126" s="175" t="s">
        <v>1355</v>
      </c>
      <c r="AC126">
        <v>8</v>
      </c>
      <c r="AD126" t="s">
        <v>793</v>
      </c>
      <c r="AE126" t="s">
        <v>797</v>
      </c>
      <c r="AF126" t="s">
        <v>798</v>
      </c>
      <c r="AJ126" s="262" t="s">
        <v>1363</v>
      </c>
      <c r="AL126">
        <v>2</v>
      </c>
      <c r="AN126" s="175" t="s">
        <v>1355</v>
      </c>
      <c r="AO126" s="405" t="s">
        <v>7</v>
      </c>
    </row>
    <row r="127" spans="1:41" ht="15.75" hidden="1" thickBot="1" x14ac:dyDescent="0.3">
      <c r="A127" s="1" t="str">
        <f t="shared" si="11"/>
        <v>H06B02</v>
      </c>
      <c r="B127" t="s">
        <v>789</v>
      </c>
      <c r="C127" t="s">
        <v>798</v>
      </c>
      <c r="D127" s="261" t="s">
        <v>1361</v>
      </c>
      <c r="I127" t="str">
        <f t="shared" si="18"/>
        <v>H10B01B02</v>
      </c>
      <c r="J127" t="str">
        <f t="shared" si="19"/>
        <v/>
      </c>
      <c r="K127" s="103">
        <v>32768</v>
      </c>
      <c r="L127" s="103"/>
      <c r="M127" s="103"/>
      <c r="N127" s="103"/>
      <c r="O127" s="103"/>
      <c r="P127" s="103"/>
      <c r="Q127" s="103"/>
      <c r="R127" s="103"/>
      <c r="S127" s="103"/>
      <c r="T127" s="103"/>
      <c r="U127" s="103"/>
      <c r="V127" s="103"/>
      <c r="W127" s="103"/>
      <c r="X127" s="103"/>
      <c r="Y127" s="103"/>
      <c r="Z127" s="403"/>
      <c r="AA127" s="175" t="s">
        <v>1355</v>
      </c>
      <c r="AC127">
        <v>8</v>
      </c>
      <c r="AD127" t="s">
        <v>793</v>
      </c>
      <c r="AE127" t="s">
        <v>797</v>
      </c>
      <c r="AF127" t="s">
        <v>798</v>
      </c>
      <c r="AJ127" s="262" t="s">
        <v>1363</v>
      </c>
      <c r="AL127">
        <v>2</v>
      </c>
      <c r="AN127" s="175" t="s">
        <v>1355</v>
      </c>
      <c r="AO127" s="405" t="s">
        <v>7</v>
      </c>
    </row>
    <row r="128" spans="1:41" hidden="1" x14ac:dyDescent="0.25">
      <c r="A128" s="1" t="str">
        <f t="shared" si="11"/>
        <v>H06T01</v>
      </c>
      <c r="B128" t="s">
        <v>789</v>
      </c>
      <c r="C128" t="s">
        <v>799</v>
      </c>
      <c r="D128" s="261" t="s">
        <v>1361</v>
      </c>
      <c r="I128" t="str">
        <f t="shared" si="18"/>
        <v>H01H02H10B01</v>
      </c>
      <c r="J128" t="str">
        <f t="shared" si="19"/>
        <v>H01H02</v>
      </c>
      <c r="K128">
        <v>8192</v>
      </c>
      <c r="L128" t="s">
        <v>784</v>
      </c>
      <c r="M128" t="s">
        <v>785</v>
      </c>
      <c r="AA128" s="258" t="s">
        <v>1357</v>
      </c>
      <c r="AC128">
        <v>16</v>
      </c>
      <c r="AD128" t="s">
        <v>793</v>
      </c>
      <c r="AE128" t="s">
        <v>797</v>
      </c>
      <c r="AJ128" s="262" t="s">
        <v>1363</v>
      </c>
      <c r="AL128">
        <v>2</v>
      </c>
      <c r="AN128" s="175" t="s">
        <v>1355</v>
      </c>
      <c r="AO128" s="405" t="s">
        <v>7</v>
      </c>
    </row>
    <row r="129" spans="1:41" hidden="1" x14ac:dyDescent="0.25">
      <c r="A129" s="1" t="str">
        <f t="shared" si="11"/>
        <v>H06V01</v>
      </c>
      <c r="B129" t="s">
        <v>789</v>
      </c>
      <c r="C129" t="s">
        <v>800</v>
      </c>
      <c r="D129" s="261" t="s">
        <v>1361</v>
      </c>
      <c r="I129" t="str">
        <f t="shared" si="18"/>
        <v>H01H11H10B01</v>
      </c>
      <c r="J129" t="str">
        <f t="shared" si="19"/>
        <v>H01H11</v>
      </c>
      <c r="K129">
        <v>16352</v>
      </c>
      <c r="L129" t="s">
        <v>784</v>
      </c>
      <c r="U129" t="s">
        <v>794</v>
      </c>
      <c r="AA129" s="258" t="s">
        <v>1357</v>
      </c>
      <c r="AC129">
        <v>16</v>
      </c>
      <c r="AD129" t="s">
        <v>793</v>
      </c>
      <c r="AE129" t="s">
        <v>797</v>
      </c>
      <c r="AJ129" s="262" t="s">
        <v>1363</v>
      </c>
      <c r="AL129">
        <v>2</v>
      </c>
      <c r="AN129" s="175" t="s">
        <v>1355</v>
      </c>
      <c r="AO129" s="405" t="s">
        <v>7</v>
      </c>
    </row>
    <row r="130" spans="1:41" hidden="1" x14ac:dyDescent="0.25">
      <c r="A130" s="1" t="str">
        <f t="shared" si="11"/>
        <v>H06V02</v>
      </c>
      <c r="B130" t="s">
        <v>789</v>
      </c>
      <c r="C130" t="s">
        <v>803</v>
      </c>
      <c r="D130" s="261" t="s">
        <v>1361</v>
      </c>
      <c r="I130" t="str">
        <f t="shared" si="18"/>
        <v>H01H10B01</v>
      </c>
      <c r="J130" t="str">
        <f t="shared" si="19"/>
        <v>H01</v>
      </c>
      <c r="K130">
        <v>16384</v>
      </c>
      <c r="L130" t="s">
        <v>784</v>
      </c>
      <c r="AA130" s="175" t="s">
        <v>1355</v>
      </c>
      <c r="AC130">
        <v>16</v>
      </c>
      <c r="AD130" t="s">
        <v>793</v>
      </c>
      <c r="AE130" t="s">
        <v>797</v>
      </c>
      <c r="AJ130" s="262" t="s">
        <v>1363</v>
      </c>
      <c r="AL130">
        <v>2</v>
      </c>
      <c r="AN130" s="175" t="s">
        <v>1355</v>
      </c>
      <c r="AO130" s="405" t="s">
        <v>7</v>
      </c>
    </row>
    <row r="131" spans="1:41" hidden="1" x14ac:dyDescent="0.25">
      <c r="A131" s="1" t="str">
        <f t="shared" si="11"/>
        <v>H06N01</v>
      </c>
      <c r="B131" t="s">
        <v>789</v>
      </c>
      <c r="C131" t="s">
        <v>805</v>
      </c>
      <c r="D131" s="261" t="s">
        <v>1361</v>
      </c>
      <c r="I131" t="str">
        <f t="shared" si="18"/>
        <v>H02H10B01</v>
      </c>
      <c r="J131" t="str">
        <f t="shared" si="19"/>
        <v>H02</v>
      </c>
      <c r="K131">
        <v>24576</v>
      </c>
      <c r="M131" t="s">
        <v>785</v>
      </c>
      <c r="AA131" s="175" t="s">
        <v>1355</v>
      </c>
      <c r="AC131">
        <v>16</v>
      </c>
      <c r="AD131" t="s">
        <v>793</v>
      </c>
      <c r="AE131" t="s">
        <v>797</v>
      </c>
      <c r="AJ131" s="262" t="s">
        <v>1363</v>
      </c>
      <c r="AL131">
        <v>2</v>
      </c>
      <c r="AN131" s="175" t="s">
        <v>1355</v>
      </c>
      <c r="AO131" s="405" t="s">
        <v>7</v>
      </c>
    </row>
    <row r="132" spans="1:41" hidden="1" x14ac:dyDescent="0.25">
      <c r="A132" s="1" t="str">
        <f t="shared" si="11"/>
        <v>H06N02</v>
      </c>
      <c r="B132" t="s">
        <v>789</v>
      </c>
      <c r="C132" t="s">
        <v>807</v>
      </c>
      <c r="D132" s="261" t="s">
        <v>1361</v>
      </c>
      <c r="I132" t="str">
        <f t="shared" si="18"/>
        <v>H11H10B01</v>
      </c>
      <c r="J132" t="str">
        <f t="shared" si="19"/>
        <v>H11</v>
      </c>
      <c r="K132">
        <v>32736</v>
      </c>
      <c r="U132" t="s">
        <v>794</v>
      </c>
      <c r="AA132" s="175" t="s">
        <v>1355</v>
      </c>
      <c r="AC132">
        <v>16</v>
      </c>
      <c r="AD132" t="s">
        <v>793</v>
      </c>
      <c r="AE132" t="s">
        <v>797</v>
      </c>
      <c r="AJ132" s="262" t="s">
        <v>1363</v>
      </c>
      <c r="AL132">
        <v>2</v>
      </c>
      <c r="AN132" s="175" t="s">
        <v>1355</v>
      </c>
      <c r="AO132" s="405" t="s">
        <v>7</v>
      </c>
    </row>
    <row r="133" spans="1:41" ht="15.75" hidden="1" thickBot="1" x14ac:dyDescent="0.3">
      <c r="A133" s="1" t="str">
        <f t="shared" si="11"/>
        <v>H06N03</v>
      </c>
      <c r="B133" t="s">
        <v>789</v>
      </c>
      <c r="C133" t="s">
        <v>809</v>
      </c>
      <c r="D133" s="261" t="s">
        <v>1361</v>
      </c>
      <c r="I133" t="str">
        <f t="shared" si="18"/>
        <v>H10B01</v>
      </c>
      <c r="J133" t="str">
        <f t="shared" si="19"/>
        <v/>
      </c>
      <c r="K133" s="103">
        <v>32768</v>
      </c>
      <c r="L133" s="103"/>
      <c r="M133" s="103"/>
      <c r="N133" s="103"/>
      <c r="O133" s="103"/>
      <c r="P133" s="103"/>
      <c r="Q133" s="103"/>
      <c r="R133" s="103"/>
      <c r="S133" s="103"/>
      <c r="T133" s="103"/>
      <c r="U133" s="103"/>
      <c r="V133" s="103"/>
      <c r="W133" s="103"/>
      <c r="X133" s="103"/>
      <c r="Y133" s="103"/>
      <c r="Z133" s="403"/>
      <c r="AA133" s="175" t="s">
        <v>1355</v>
      </c>
      <c r="AC133">
        <v>16</v>
      </c>
      <c r="AD133" t="s">
        <v>793</v>
      </c>
      <c r="AE133" t="s">
        <v>797</v>
      </c>
      <c r="AJ133" s="262" t="s">
        <v>1363</v>
      </c>
      <c r="AL133">
        <v>2</v>
      </c>
      <c r="AN133" s="175" t="s">
        <v>1355</v>
      </c>
      <c r="AO133" s="405" t="s">
        <v>7</v>
      </c>
    </row>
    <row r="134" spans="1:41" hidden="1" x14ac:dyDescent="0.25">
      <c r="A134" s="1" t="str">
        <f t="shared" si="11"/>
        <v>H06N04</v>
      </c>
      <c r="B134" t="s">
        <v>789</v>
      </c>
      <c r="C134" t="s">
        <v>1564</v>
      </c>
      <c r="D134" s="261" t="s">
        <v>1361</v>
      </c>
      <c r="I134" t="str">
        <f t="shared" si="18"/>
        <v>H02H10B02T01</v>
      </c>
      <c r="J134" t="str">
        <f t="shared" si="19"/>
        <v>H02</v>
      </c>
      <c r="K134">
        <v>24576</v>
      </c>
      <c r="M134" t="s">
        <v>785</v>
      </c>
      <c r="AA134" s="175" t="s">
        <v>1355</v>
      </c>
      <c r="AC134">
        <v>20</v>
      </c>
      <c r="AD134" t="s">
        <v>793</v>
      </c>
      <c r="AF134" t="s">
        <v>798</v>
      </c>
      <c r="AG134" t="s">
        <v>799</v>
      </c>
      <c r="AJ134" s="262" t="s">
        <v>1363</v>
      </c>
      <c r="AL134">
        <v>2</v>
      </c>
      <c r="AN134" s="175" t="s">
        <v>1355</v>
      </c>
      <c r="AO134" s="405" t="s">
        <v>7</v>
      </c>
    </row>
    <row r="135" spans="1:41" hidden="1" x14ac:dyDescent="0.25">
      <c r="A135" s="1" t="str">
        <f t="shared" si="11"/>
        <v>H06N05</v>
      </c>
      <c r="B135" t="s">
        <v>789</v>
      </c>
      <c r="C135" t="s">
        <v>1613</v>
      </c>
      <c r="D135" s="261" t="s">
        <v>1361</v>
      </c>
      <c r="I135" t="str">
        <f t="shared" si="18"/>
        <v>H07H10B02T01</v>
      </c>
      <c r="J135" t="str">
        <f t="shared" si="19"/>
        <v>H07</v>
      </c>
      <c r="K135">
        <v>32512</v>
      </c>
      <c r="R135" t="s">
        <v>790</v>
      </c>
      <c r="AA135" s="175" t="s">
        <v>1355</v>
      </c>
      <c r="AC135">
        <v>20</v>
      </c>
      <c r="AD135" t="s">
        <v>793</v>
      </c>
      <c r="AF135" t="s">
        <v>798</v>
      </c>
      <c r="AG135" t="s">
        <v>799</v>
      </c>
      <c r="AJ135" s="262" t="s">
        <v>1363</v>
      </c>
      <c r="AL135">
        <v>2</v>
      </c>
      <c r="AN135" s="175" t="s">
        <v>1355</v>
      </c>
      <c r="AO135" s="405" t="s">
        <v>7</v>
      </c>
    </row>
    <row r="136" spans="1:41" ht="15.75" hidden="1" thickBot="1" x14ac:dyDescent="0.3">
      <c r="A136" s="1" t="str">
        <f t="shared" si="11"/>
        <v>H06D01</v>
      </c>
      <c r="B136" s="103" t="s">
        <v>789</v>
      </c>
      <c r="C136" s="103" t="s">
        <v>810</v>
      </c>
      <c r="D136" s="258" t="s">
        <v>1357</v>
      </c>
      <c r="I136" t="str">
        <f t="shared" si="18"/>
        <v>H08H10B02T01</v>
      </c>
      <c r="J136" t="str">
        <f t="shared" si="19"/>
        <v>H08</v>
      </c>
      <c r="K136">
        <v>32640</v>
      </c>
      <c r="S136" t="s">
        <v>791</v>
      </c>
      <c r="AA136" s="175" t="s">
        <v>1355</v>
      </c>
      <c r="AC136">
        <v>20</v>
      </c>
      <c r="AD136" t="s">
        <v>793</v>
      </c>
      <c r="AF136" t="s">
        <v>798</v>
      </c>
      <c r="AG136" t="s">
        <v>799</v>
      </c>
      <c r="AJ136" s="262" t="s">
        <v>1363</v>
      </c>
      <c r="AL136">
        <v>2</v>
      </c>
      <c r="AN136" s="175" t="s">
        <v>1355</v>
      </c>
      <c r="AO136" s="405" t="s">
        <v>7</v>
      </c>
    </row>
    <row r="137" spans="1:41" ht="15.75" hidden="1" thickBot="1" x14ac:dyDescent="0.3">
      <c r="A137" s="1" t="str">
        <f t="shared" si="11"/>
        <v>H07H01</v>
      </c>
      <c r="B137" t="s">
        <v>790</v>
      </c>
      <c r="C137" t="s">
        <v>784</v>
      </c>
      <c r="D137" s="261" t="s">
        <v>1361</v>
      </c>
      <c r="I137" t="str">
        <f t="shared" si="18"/>
        <v>H10B02T01</v>
      </c>
      <c r="J137" t="str">
        <f t="shared" si="19"/>
        <v/>
      </c>
      <c r="K137" s="103">
        <v>32768</v>
      </c>
      <c r="L137" s="103"/>
      <c r="M137" s="103"/>
      <c r="N137" s="103"/>
      <c r="O137" s="103"/>
      <c r="P137" s="103"/>
      <c r="Q137" s="103"/>
      <c r="R137" s="103"/>
      <c r="S137" s="103"/>
      <c r="T137" s="103"/>
      <c r="U137" s="103"/>
      <c r="V137" s="103"/>
      <c r="W137" s="103"/>
      <c r="X137" s="103"/>
      <c r="Y137" s="103"/>
      <c r="Z137" s="403"/>
      <c r="AA137" s="175" t="s">
        <v>1355</v>
      </c>
      <c r="AC137">
        <v>20</v>
      </c>
      <c r="AD137" t="s">
        <v>793</v>
      </c>
      <c r="AF137" t="s">
        <v>798</v>
      </c>
      <c r="AG137" t="s">
        <v>799</v>
      </c>
      <c r="AJ137" s="262" t="s">
        <v>1363</v>
      </c>
      <c r="AL137">
        <v>2</v>
      </c>
      <c r="AN137" s="175" t="s">
        <v>1355</v>
      </c>
      <c r="AO137" s="405" t="s">
        <v>7</v>
      </c>
    </row>
    <row r="138" spans="1:41" hidden="1" x14ac:dyDescent="0.25">
      <c r="A138" s="1" t="str">
        <f t="shared" si="11"/>
        <v>H07H02</v>
      </c>
      <c r="B138" t="s">
        <v>790</v>
      </c>
      <c r="C138" t="s">
        <v>785</v>
      </c>
      <c r="D138" s="261" t="s">
        <v>1361</v>
      </c>
      <c r="I138" t="str">
        <f t="shared" si="18"/>
        <v>H01H02H10B02</v>
      </c>
      <c r="J138" t="str">
        <f t="shared" si="19"/>
        <v>H01H02</v>
      </c>
      <c r="K138">
        <v>8192</v>
      </c>
      <c r="L138" t="s">
        <v>784</v>
      </c>
      <c r="M138" t="s">
        <v>785</v>
      </c>
      <c r="AA138" s="258" t="s">
        <v>1357</v>
      </c>
      <c r="AC138">
        <v>24</v>
      </c>
      <c r="AD138" t="s">
        <v>793</v>
      </c>
      <c r="AF138" t="s">
        <v>798</v>
      </c>
      <c r="AJ138" s="262" t="s">
        <v>1363</v>
      </c>
      <c r="AL138">
        <v>2</v>
      </c>
      <c r="AN138" s="175" t="s">
        <v>1355</v>
      </c>
      <c r="AO138" s="405" t="s">
        <v>7</v>
      </c>
    </row>
    <row r="139" spans="1:41" hidden="1" x14ac:dyDescent="0.25">
      <c r="A139" s="1" t="str">
        <f t="shared" si="11"/>
        <v>H07H03</v>
      </c>
      <c r="B139" t="s">
        <v>790</v>
      </c>
      <c r="C139" t="s">
        <v>786</v>
      </c>
      <c r="D139" s="261" t="s">
        <v>1361</v>
      </c>
      <c r="I139" t="str">
        <f t="shared" si="18"/>
        <v>H01H11H10B02</v>
      </c>
      <c r="J139" t="str">
        <f t="shared" si="19"/>
        <v>H01H11</v>
      </c>
      <c r="K139">
        <v>16352</v>
      </c>
      <c r="L139" t="s">
        <v>784</v>
      </c>
      <c r="U139" t="s">
        <v>794</v>
      </c>
      <c r="AA139" s="258" t="s">
        <v>1357</v>
      </c>
      <c r="AC139">
        <v>24</v>
      </c>
      <c r="AD139" t="s">
        <v>793</v>
      </c>
      <c r="AF139" t="s">
        <v>798</v>
      </c>
      <c r="AJ139" s="262" t="s">
        <v>1363</v>
      </c>
      <c r="AL139">
        <v>2</v>
      </c>
      <c r="AN139" s="175" t="s">
        <v>1355</v>
      </c>
      <c r="AO139" s="405" t="s">
        <v>7</v>
      </c>
    </row>
    <row r="140" spans="1:41" hidden="1" x14ac:dyDescent="0.25">
      <c r="A140" s="1" t="str">
        <f t="shared" ref="A140:A206" si="20">IF(B140=C140,B140,B140&amp;C140)</f>
        <v>H07H04</v>
      </c>
      <c r="B140" t="s">
        <v>790</v>
      </c>
      <c r="C140" t="s">
        <v>787</v>
      </c>
      <c r="D140" s="261" t="s">
        <v>1361</v>
      </c>
      <c r="I140" t="str">
        <f t="shared" si="18"/>
        <v>H01H10B02</v>
      </c>
      <c r="J140" t="str">
        <f t="shared" si="19"/>
        <v>H01</v>
      </c>
      <c r="K140">
        <v>16384</v>
      </c>
      <c r="L140" t="s">
        <v>784</v>
      </c>
      <c r="AA140" s="175" t="s">
        <v>1355</v>
      </c>
      <c r="AC140">
        <v>24</v>
      </c>
      <c r="AD140" t="s">
        <v>793</v>
      </c>
      <c r="AF140" t="s">
        <v>798</v>
      </c>
      <c r="AJ140" s="262" t="s">
        <v>1363</v>
      </c>
      <c r="AL140">
        <v>2</v>
      </c>
      <c r="AN140" s="175" t="s">
        <v>1355</v>
      </c>
      <c r="AO140" s="405" t="s">
        <v>7</v>
      </c>
    </row>
    <row r="141" spans="1:41" hidden="1" x14ac:dyDescent="0.25">
      <c r="A141" s="1" t="str">
        <f t="shared" si="20"/>
        <v>H07H05</v>
      </c>
      <c r="B141" t="s">
        <v>790</v>
      </c>
      <c r="C141" t="s">
        <v>788</v>
      </c>
      <c r="D141" s="261" t="s">
        <v>1361</v>
      </c>
      <c r="I141" t="str">
        <f t="shared" si="18"/>
        <v>H02H10B02</v>
      </c>
      <c r="J141" t="str">
        <f t="shared" si="19"/>
        <v>H02</v>
      </c>
      <c r="K141">
        <v>24576</v>
      </c>
      <c r="M141" t="s">
        <v>785</v>
      </c>
      <c r="AA141" s="175" t="s">
        <v>1355</v>
      </c>
      <c r="AC141">
        <v>24</v>
      </c>
      <c r="AD141" t="s">
        <v>793</v>
      </c>
      <c r="AF141" t="s">
        <v>798</v>
      </c>
      <c r="AJ141" s="262" t="s">
        <v>1363</v>
      </c>
      <c r="AL141">
        <v>2</v>
      </c>
      <c r="AN141" s="175" t="s">
        <v>1355</v>
      </c>
      <c r="AO141" s="405" t="s">
        <v>7</v>
      </c>
    </row>
    <row r="142" spans="1:41" hidden="1" x14ac:dyDescent="0.25">
      <c r="A142" s="1" t="str">
        <f t="shared" si="20"/>
        <v>H07H06</v>
      </c>
      <c r="B142" t="s">
        <v>790</v>
      </c>
      <c r="C142" t="s">
        <v>789</v>
      </c>
      <c r="D142" s="261" t="s">
        <v>1361</v>
      </c>
      <c r="I142" t="str">
        <f t="shared" si="18"/>
        <v>H05H10B02</v>
      </c>
      <c r="J142" t="str">
        <f t="shared" si="19"/>
        <v>H05</v>
      </c>
      <c r="K142">
        <v>31744</v>
      </c>
      <c r="P142" t="s">
        <v>788</v>
      </c>
      <c r="AA142" s="175" t="s">
        <v>1355</v>
      </c>
      <c r="AC142">
        <v>24</v>
      </c>
      <c r="AD142" t="s">
        <v>793</v>
      </c>
      <c r="AF142" t="s">
        <v>798</v>
      </c>
      <c r="AJ142" s="262" t="s">
        <v>1363</v>
      </c>
      <c r="AL142">
        <v>2</v>
      </c>
      <c r="AN142" s="175" t="s">
        <v>1355</v>
      </c>
      <c r="AO142" s="405" t="s">
        <v>7</v>
      </c>
    </row>
    <row r="143" spans="1:41" hidden="1" x14ac:dyDescent="0.25">
      <c r="A143" s="1" t="str">
        <f t="shared" si="20"/>
        <v>H07</v>
      </c>
      <c r="B143" t="s">
        <v>790</v>
      </c>
      <c r="C143" t="s">
        <v>790</v>
      </c>
      <c r="D143" s="175" t="s">
        <v>1355</v>
      </c>
      <c r="I143" t="str">
        <f t="shared" si="18"/>
        <v>H07H10B02</v>
      </c>
      <c r="J143" t="str">
        <f t="shared" si="19"/>
        <v>H07</v>
      </c>
      <c r="K143">
        <v>32512</v>
      </c>
      <c r="R143" t="s">
        <v>790</v>
      </c>
      <c r="AA143" s="175" t="s">
        <v>1355</v>
      </c>
      <c r="AC143">
        <v>24</v>
      </c>
      <c r="AD143" t="s">
        <v>793</v>
      </c>
      <c r="AF143" t="s">
        <v>798</v>
      </c>
      <c r="AJ143" s="262" t="s">
        <v>1363</v>
      </c>
      <c r="AL143">
        <v>2</v>
      </c>
      <c r="AN143" s="175" t="s">
        <v>1355</v>
      </c>
      <c r="AO143" s="405" t="s">
        <v>7</v>
      </c>
    </row>
    <row r="144" spans="1:41" hidden="1" x14ac:dyDescent="0.25">
      <c r="A144" s="1" t="str">
        <f t="shared" si="20"/>
        <v>H07H08</v>
      </c>
      <c r="B144" t="s">
        <v>790</v>
      </c>
      <c r="C144" t="s">
        <v>791</v>
      </c>
      <c r="D144" s="261" t="s">
        <v>1361</v>
      </c>
      <c r="I144" t="str">
        <f t="shared" si="18"/>
        <v>H08H10B02</v>
      </c>
      <c r="J144" t="str">
        <f t="shared" si="19"/>
        <v>H08</v>
      </c>
      <c r="K144">
        <v>32640</v>
      </c>
      <c r="S144" t="s">
        <v>791</v>
      </c>
      <c r="AA144" s="175" t="s">
        <v>1355</v>
      </c>
      <c r="AC144">
        <v>24</v>
      </c>
      <c r="AD144" t="s">
        <v>793</v>
      </c>
      <c r="AF144" t="s">
        <v>798</v>
      </c>
      <c r="AJ144" s="262" t="s">
        <v>1363</v>
      </c>
      <c r="AL144">
        <v>2</v>
      </c>
      <c r="AN144" s="175" t="s">
        <v>1355</v>
      </c>
      <c r="AO144" s="405" t="s">
        <v>7</v>
      </c>
    </row>
    <row r="145" spans="1:41" hidden="1" x14ac:dyDescent="0.25">
      <c r="A145" s="1" t="str">
        <f t="shared" si="20"/>
        <v>H07H09</v>
      </c>
      <c r="B145" t="s">
        <v>790</v>
      </c>
      <c r="C145" t="s">
        <v>792</v>
      </c>
      <c r="D145" s="261" t="s">
        <v>1361</v>
      </c>
      <c r="I145" t="str">
        <f t="shared" si="18"/>
        <v>H09H10B02</v>
      </c>
      <c r="J145" t="str">
        <f t="shared" si="19"/>
        <v>H09</v>
      </c>
      <c r="K145">
        <v>32704</v>
      </c>
      <c r="T145" t="s">
        <v>792</v>
      </c>
      <c r="AA145" s="175" t="s">
        <v>1355</v>
      </c>
      <c r="AC145">
        <v>24</v>
      </c>
      <c r="AD145" t="s">
        <v>793</v>
      </c>
      <c r="AF145" t="s">
        <v>798</v>
      </c>
      <c r="AJ145" s="262" t="s">
        <v>1363</v>
      </c>
      <c r="AL145">
        <v>2</v>
      </c>
      <c r="AN145" s="175" t="s">
        <v>1355</v>
      </c>
      <c r="AO145" s="405" t="s">
        <v>7</v>
      </c>
    </row>
    <row r="146" spans="1:41" hidden="1" x14ac:dyDescent="0.25">
      <c r="A146" s="1" t="str">
        <f t="shared" si="20"/>
        <v>H07H10</v>
      </c>
      <c r="B146" t="s">
        <v>790</v>
      </c>
      <c r="C146" t="s">
        <v>793</v>
      </c>
      <c r="D146" s="262" t="s">
        <v>1363</v>
      </c>
      <c r="I146" t="str">
        <f t="shared" si="18"/>
        <v>H11H10B02</v>
      </c>
      <c r="J146" t="str">
        <f t="shared" si="19"/>
        <v>H11</v>
      </c>
      <c r="K146">
        <v>32736</v>
      </c>
      <c r="U146" t="s">
        <v>794</v>
      </c>
      <c r="AA146" s="175" t="s">
        <v>1355</v>
      </c>
      <c r="AC146">
        <v>24</v>
      </c>
      <c r="AD146" t="s">
        <v>793</v>
      </c>
      <c r="AF146" t="s">
        <v>798</v>
      </c>
      <c r="AJ146" s="262" t="s">
        <v>1363</v>
      </c>
      <c r="AL146">
        <v>2</v>
      </c>
      <c r="AN146" s="175" t="s">
        <v>1355</v>
      </c>
      <c r="AO146" s="405" t="s">
        <v>7</v>
      </c>
    </row>
    <row r="147" spans="1:41" ht="15.75" hidden="1" thickBot="1" x14ac:dyDescent="0.3">
      <c r="A147" s="1" t="str">
        <f t="shared" si="20"/>
        <v>H07H11</v>
      </c>
      <c r="B147" t="s">
        <v>790</v>
      </c>
      <c r="C147" t="s">
        <v>794</v>
      </c>
      <c r="D147" s="261" t="s">
        <v>1361</v>
      </c>
      <c r="I147" t="str">
        <f t="shared" si="18"/>
        <v>H10B02</v>
      </c>
      <c r="J147" t="str">
        <f t="shared" si="19"/>
        <v/>
      </c>
      <c r="K147" s="103">
        <v>32768</v>
      </c>
      <c r="L147" s="103"/>
      <c r="M147" s="103"/>
      <c r="N147" s="103"/>
      <c r="O147" s="103"/>
      <c r="P147" s="103"/>
      <c r="Q147" s="103"/>
      <c r="R147" s="103"/>
      <c r="S147" s="103"/>
      <c r="T147" s="103"/>
      <c r="U147" s="103"/>
      <c r="V147" s="103"/>
      <c r="W147" s="103"/>
      <c r="X147" s="103"/>
      <c r="Y147" s="103"/>
      <c r="Z147" s="403"/>
      <c r="AA147" s="175" t="s">
        <v>1355</v>
      </c>
      <c r="AC147">
        <v>24</v>
      </c>
      <c r="AD147" t="s">
        <v>793</v>
      </c>
      <c r="AF147" t="s">
        <v>798</v>
      </c>
      <c r="AJ147" s="262" t="s">
        <v>1363</v>
      </c>
      <c r="AL147">
        <v>2</v>
      </c>
      <c r="AN147" s="175" t="s">
        <v>1355</v>
      </c>
      <c r="AO147" s="405" t="s">
        <v>7</v>
      </c>
    </row>
    <row r="148" spans="1:41" hidden="1" x14ac:dyDescent="0.25">
      <c r="A148" s="1" t="str">
        <f t="shared" si="20"/>
        <v>H07B01</v>
      </c>
      <c r="B148" t="s">
        <v>790</v>
      </c>
      <c r="C148" t="s">
        <v>797</v>
      </c>
      <c r="D148" s="261" t="s">
        <v>1361</v>
      </c>
      <c r="I148" t="str">
        <f t="shared" si="18"/>
        <v>H02H10T01</v>
      </c>
      <c r="J148" t="str">
        <f t="shared" si="19"/>
        <v>H02</v>
      </c>
      <c r="K148">
        <v>24576</v>
      </c>
      <c r="M148" t="s">
        <v>785</v>
      </c>
      <c r="AA148" s="175" t="s">
        <v>1355</v>
      </c>
      <c r="AC148">
        <v>28</v>
      </c>
      <c r="AD148" t="s">
        <v>793</v>
      </c>
      <c r="AG148" t="s">
        <v>799</v>
      </c>
      <c r="AJ148" s="262" t="s">
        <v>1363</v>
      </c>
      <c r="AL148">
        <v>2</v>
      </c>
      <c r="AN148" s="175" t="s">
        <v>1355</v>
      </c>
      <c r="AO148" s="405" t="s">
        <v>7</v>
      </c>
    </row>
    <row r="149" spans="1:41" hidden="1" x14ac:dyDescent="0.25">
      <c r="A149" s="1" t="str">
        <f t="shared" si="20"/>
        <v>H07B02</v>
      </c>
      <c r="B149" t="s">
        <v>790</v>
      </c>
      <c r="C149" t="s">
        <v>798</v>
      </c>
      <c r="D149" s="262" t="s">
        <v>1363</v>
      </c>
      <c r="I149" t="str">
        <f t="shared" si="18"/>
        <v>H07H10T01</v>
      </c>
      <c r="J149" t="str">
        <f t="shared" si="19"/>
        <v>H07</v>
      </c>
      <c r="K149">
        <v>32512</v>
      </c>
      <c r="R149" t="s">
        <v>790</v>
      </c>
      <c r="AA149" s="175" t="s">
        <v>1355</v>
      </c>
      <c r="AC149">
        <v>28</v>
      </c>
      <c r="AD149" t="s">
        <v>793</v>
      </c>
      <c r="AG149" t="s">
        <v>799</v>
      </c>
      <c r="AJ149" s="262" t="s">
        <v>1363</v>
      </c>
      <c r="AL149">
        <v>2</v>
      </c>
      <c r="AN149" s="175" t="s">
        <v>1355</v>
      </c>
      <c r="AO149" s="405" t="s">
        <v>7</v>
      </c>
    </row>
    <row r="150" spans="1:41" hidden="1" x14ac:dyDescent="0.25">
      <c r="A150" s="1" t="str">
        <f t="shared" si="20"/>
        <v>H07T01</v>
      </c>
      <c r="B150" t="s">
        <v>790</v>
      </c>
      <c r="C150" t="s">
        <v>799</v>
      </c>
      <c r="D150" s="262" t="s">
        <v>1363</v>
      </c>
      <c r="I150" t="str">
        <f t="shared" si="18"/>
        <v>H08H10T01</v>
      </c>
      <c r="J150" t="str">
        <f t="shared" si="19"/>
        <v>H08</v>
      </c>
      <c r="K150">
        <v>32640</v>
      </c>
      <c r="S150" t="s">
        <v>791</v>
      </c>
      <c r="AA150" s="175" t="s">
        <v>1355</v>
      </c>
      <c r="AC150">
        <v>28</v>
      </c>
      <c r="AD150" t="s">
        <v>793</v>
      </c>
      <c r="AG150" t="s">
        <v>799</v>
      </c>
      <c r="AJ150" s="262" t="s">
        <v>1363</v>
      </c>
      <c r="AL150">
        <v>2</v>
      </c>
      <c r="AN150" s="175" t="s">
        <v>1355</v>
      </c>
      <c r="AO150" s="405" t="s">
        <v>7</v>
      </c>
    </row>
    <row r="151" spans="1:41" ht="15.75" hidden="1" thickBot="1" x14ac:dyDescent="0.3">
      <c r="A151" s="1" t="str">
        <f t="shared" si="20"/>
        <v>H07V01</v>
      </c>
      <c r="B151" t="s">
        <v>790</v>
      </c>
      <c r="C151" t="s">
        <v>800</v>
      </c>
      <c r="D151" s="261" t="s">
        <v>1361</v>
      </c>
      <c r="I151" t="str">
        <f t="shared" si="18"/>
        <v/>
      </c>
      <c r="J151" t="str">
        <f t="shared" si="19"/>
        <v/>
      </c>
      <c r="K151" s="103">
        <v>32768</v>
      </c>
      <c r="L151" s="103"/>
      <c r="M151" s="103"/>
      <c r="N151" s="103"/>
      <c r="O151" s="103"/>
      <c r="P151" s="103"/>
      <c r="Q151" s="103"/>
      <c r="R151" s="103"/>
      <c r="S151" s="103"/>
      <c r="T151" s="103"/>
      <c r="U151" s="103"/>
      <c r="V151" s="103"/>
      <c r="W151" s="103"/>
      <c r="X151" s="103"/>
      <c r="Y151" s="103"/>
      <c r="Z151" s="403"/>
      <c r="AA151" s="175" t="s">
        <v>1355</v>
      </c>
      <c r="AJ151" s="404"/>
      <c r="AL151">
        <v>2</v>
      </c>
      <c r="AN151" s="175" t="s">
        <v>1355</v>
      </c>
      <c r="AO151" s="406" t="s">
        <v>7</v>
      </c>
    </row>
    <row r="152" spans="1:41" hidden="1" x14ac:dyDescent="0.25">
      <c r="A152" s="1" t="str">
        <f t="shared" si="20"/>
        <v>H07V02</v>
      </c>
      <c r="B152" t="s">
        <v>790</v>
      </c>
      <c r="C152" t="s">
        <v>803</v>
      </c>
      <c r="D152" s="261" t="s">
        <v>1361</v>
      </c>
      <c r="I152" t="str">
        <f t="shared" si="18"/>
        <v>H01H02H03H10</v>
      </c>
      <c r="J152" t="str">
        <f t="shared" si="19"/>
        <v>H01H02H03</v>
      </c>
      <c r="K152">
        <v>4096</v>
      </c>
      <c r="L152" t="s">
        <v>784</v>
      </c>
      <c r="M152" t="s">
        <v>785</v>
      </c>
      <c r="N152" t="s">
        <v>786</v>
      </c>
      <c r="AA152" s="258" t="s">
        <v>1357</v>
      </c>
      <c r="AC152">
        <v>32</v>
      </c>
      <c r="AD152" t="s">
        <v>793</v>
      </c>
      <c r="AJ152" s="175" t="s">
        <v>1355</v>
      </c>
      <c r="AL152">
        <v>2</v>
      </c>
      <c r="AN152" s="175" t="s">
        <v>1355</v>
      </c>
      <c r="AO152" s="406" t="s">
        <v>7</v>
      </c>
    </row>
    <row r="153" spans="1:41" hidden="1" x14ac:dyDescent="0.25">
      <c r="A153" s="1" t="str">
        <f t="shared" si="20"/>
        <v>H07N01</v>
      </c>
      <c r="B153" t="s">
        <v>790</v>
      </c>
      <c r="C153" t="s">
        <v>805</v>
      </c>
      <c r="D153" s="261" t="s">
        <v>1361</v>
      </c>
      <c r="I153" t="str">
        <f t="shared" si="18"/>
        <v>H01H02H10</v>
      </c>
      <c r="J153" t="str">
        <f t="shared" si="19"/>
        <v>H01H02</v>
      </c>
      <c r="K153">
        <v>8192</v>
      </c>
      <c r="L153" t="s">
        <v>784</v>
      </c>
      <c r="M153" t="s">
        <v>785</v>
      </c>
      <c r="AA153" s="258" t="s">
        <v>1357</v>
      </c>
      <c r="AC153">
        <v>32</v>
      </c>
      <c r="AD153" t="s">
        <v>793</v>
      </c>
      <c r="AJ153" s="175" t="s">
        <v>1355</v>
      </c>
      <c r="AL153">
        <v>2</v>
      </c>
      <c r="AN153" s="175" t="s">
        <v>1355</v>
      </c>
      <c r="AO153" s="406" t="s">
        <v>7</v>
      </c>
    </row>
    <row r="154" spans="1:41" hidden="1" x14ac:dyDescent="0.25">
      <c r="A154" s="1" t="str">
        <f t="shared" si="20"/>
        <v>H07N02</v>
      </c>
      <c r="B154" t="s">
        <v>790</v>
      </c>
      <c r="C154" t="s">
        <v>807</v>
      </c>
      <c r="D154" s="261" t="s">
        <v>1361</v>
      </c>
      <c r="I154" t="str">
        <f t="shared" si="18"/>
        <v>H01H03H11H10</v>
      </c>
      <c r="J154" t="str">
        <f t="shared" si="19"/>
        <v>H01H03H11</v>
      </c>
      <c r="K154">
        <v>12256</v>
      </c>
      <c r="L154" t="s">
        <v>784</v>
      </c>
      <c r="N154" t="s">
        <v>786</v>
      </c>
      <c r="U154" t="s">
        <v>794</v>
      </c>
      <c r="AA154" s="258" t="s">
        <v>1357</v>
      </c>
      <c r="AC154">
        <v>32</v>
      </c>
      <c r="AD154" t="s">
        <v>793</v>
      </c>
      <c r="AJ154" s="175" t="s">
        <v>1355</v>
      </c>
      <c r="AL154">
        <v>2</v>
      </c>
      <c r="AN154" s="175" t="s">
        <v>1355</v>
      </c>
      <c r="AO154" s="406" t="s">
        <v>7</v>
      </c>
    </row>
    <row r="155" spans="1:41" hidden="1" x14ac:dyDescent="0.25">
      <c r="A155" s="1" t="str">
        <f t="shared" si="20"/>
        <v>H07N03</v>
      </c>
      <c r="B155" t="s">
        <v>790</v>
      </c>
      <c r="C155" t="s">
        <v>809</v>
      </c>
      <c r="D155" s="261" t="s">
        <v>1361</v>
      </c>
      <c r="I155" t="str">
        <f t="shared" si="18"/>
        <v>H01H03H10</v>
      </c>
      <c r="J155" t="str">
        <f t="shared" si="19"/>
        <v>H01H03</v>
      </c>
      <c r="K155">
        <v>12288</v>
      </c>
      <c r="L155" t="s">
        <v>784</v>
      </c>
      <c r="N155" t="s">
        <v>786</v>
      </c>
      <c r="AA155" s="258" t="s">
        <v>1357</v>
      </c>
      <c r="AC155">
        <v>32</v>
      </c>
      <c r="AD155" t="s">
        <v>793</v>
      </c>
      <c r="AJ155" s="175" t="s">
        <v>1355</v>
      </c>
      <c r="AL155">
        <v>2</v>
      </c>
      <c r="AN155" s="175" t="s">
        <v>1355</v>
      </c>
      <c r="AO155" s="406" t="s">
        <v>7</v>
      </c>
    </row>
    <row r="156" spans="1:41" hidden="1" x14ac:dyDescent="0.25">
      <c r="A156" s="1" t="str">
        <f t="shared" si="20"/>
        <v>H07N04</v>
      </c>
      <c r="B156" t="s">
        <v>790</v>
      </c>
      <c r="C156" t="s">
        <v>1564</v>
      </c>
      <c r="D156" s="261" t="s">
        <v>1361</v>
      </c>
      <c r="I156" t="str">
        <f t="shared" si="18"/>
        <v>H01H11H10</v>
      </c>
      <c r="J156" t="str">
        <f t="shared" si="19"/>
        <v>H01H11</v>
      </c>
      <c r="K156">
        <v>16352</v>
      </c>
      <c r="L156" t="s">
        <v>784</v>
      </c>
      <c r="U156" t="s">
        <v>794</v>
      </c>
      <c r="AA156" s="258" t="s">
        <v>1357</v>
      </c>
      <c r="AC156">
        <v>32</v>
      </c>
      <c r="AD156" t="s">
        <v>793</v>
      </c>
      <c r="AJ156" s="175" t="s">
        <v>1355</v>
      </c>
      <c r="AL156">
        <v>2</v>
      </c>
      <c r="AN156" s="175" t="s">
        <v>1355</v>
      </c>
      <c r="AO156" s="406" t="s">
        <v>7</v>
      </c>
    </row>
    <row r="157" spans="1:41" hidden="1" x14ac:dyDescent="0.25">
      <c r="A157" s="1" t="str">
        <f t="shared" si="20"/>
        <v>H07N05</v>
      </c>
      <c r="B157" t="s">
        <v>790</v>
      </c>
      <c r="C157" t="s">
        <v>1613</v>
      </c>
      <c r="D157" s="261" t="s">
        <v>1361</v>
      </c>
      <c r="I157" t="str">
        <f t="shared" si="18"/>
        <v>H01N03H10</v>
      </c>
      <c r="J157" t="str">
        <f t="shared" si="19"/>
        <v>H01N03</v>
      </c>
      <c r="K157">
        <v>16380</v>
      </c>
      <c r="L157" t="s">
        <v>784</v>
      </c>
      <c r="X157" t="s">
        <v>809</v>
      </c>
      <c r="AA157" s="258" t="s">
        <v>1357</v>
      </c>
      <c r="AC157">
        <v>32</v>
      </c>
      <c r="AD157" t="s">
        <v>793</v>
      </c>
      <c r="AJ157" s="175" t="s">
        <v>1355</v>
      </c>
      <c r="AL157">
        <v>2</v>
      </c>
      <c r="AN157" s="175" t="s">
        <v>1355</v>
      </c>
      <c r="AO157" s="406" t="s">
        <v>7</v>
      </c>
    </row>
    <row r="158" spans="1:41" ht="15.75" hidden="1" thickBot="1" x14ac:dyDescent="0.3">
      <c r="A158" s="1" t="str">
        <f t="shared" si="20"/>
        <v>H07D01</v>
      </c>
      <c r="B158" s="103" t="s">
        <v>790</v>
      </c>
      <c r="C158" s="103" t="s">
        <v>810</v>
      </c>
      <c r="D158" s="258" t="s">
        <v>1357</v>
      </c>
      <c r="I158" t="str">
        <f t="shared" si="18"/>
        <v>H01H10</v>
      </c>
      <c r="J158" t="str">
        <f t="shared" si="19"/>
        <v>H01</v>
      </c>
      <c r="K158">
        <v>16384</v>
      </c>
      <c r="L158" t="s">
        <v>784</v>
      </c>
      <c r="AA158" s="175" t="s">
        <v>1355</v>
      </c>
      <c r="AC158">
        <v>32</v>
      </c>
      <c r="AD158" t="s">
        <v>793</v>
      </c>
      <c r="AJ158" s="175" t="s">
        <v>1355</v>
      </c>
      <c r="AL158">
        <v>2</v>
      </c>
      <c r="AN158" s="175" t="s">
        <v>1355</v>
      </c>
      <c r="AO158" s="406" t="s">
        <v>7</v>
      </c>
    </row>
    <row r="159" spans="1:41" hidden="1" x14ac:dyDescent="0.25">
      <c r="A159" s="1" t="str">
        <f t="shared" si="20"/>
        <v>H08H01</v>
      </c>
      <c r="B159" t="s">
        <v>791</v>
      </c>
      <c r="C159" t="s">
        <v>784</v>
      </c>
      <c r="D159" s="261" t="s">
        <v>1361</v>
      </c>
      <c r="I159" t="str">
        <f t="shared" si="18"/>
        <v>H02H03H10</v>
      </c>
      <c r="J159" t="str">
        <f t="shared" si="19"/>
        <v>H02H03</v>
      </c>
      <c r="K159">
        <v>20480</v>
      </c>
      <c r="M159" t="s">
        <v>785</v>
      </c>
      <c r="N159" t="s">
        <v>786</v>
      </c>
      <c r="AA159" s="258" t="s">
        <v>1357</v>
      </c>
      <c r="AC159">
        <v>32</v>
      </c>
      <c r="AD159" t="s">
        <v>793</v>
      </c>
      <c r="AJ159" s="175" t="s">
        <v>1355</v>
      </c>
      <c r="AL159">
        <v>2</v>
      </c>
      <c r="AN159" s="175" t="s">
        <v>1355</v>
      </c>
      <c r="AO159" s="406" t="s">
        <v>7</v>
      </c>
    </row>
    <row r="160" spans="1:41" hidden="1" x14ac:dyDescent="0.25">
      <c r="A160" s="1" t="str">
        <f t="shared" si="20"/>
        <v>H08H02</v>
      </c>
      <c r="B160" t="s">
        <v>791</v>
      </c>
      <c r="C160" t="s">
        <v>785</v>
      </c>
      <c r="D160" s="261" t="s">
        <v>1361</v>
      </c>
      <c r="I160" t="str">
        <f t="shared" si="18"/>
        <v>H02H10</v>
      </c>
      <c r="J160" t="str">
        <f t="shared" si="19"/>
        <v>H02</v>
      </c>
      <c r="K160">
        <v>24576</v>
      </c>
      <c r="M160" t="s">
        <v>785</v>
      </c>
      <c r="AA160" s="175" t="s">
        <v>1355</v>
      </c>
      <c r="AC160">
        <v>32</v>
      </c>
      <c r="AD160" t="s">
        <v>793</v>
      </c>
      <c r="AJ160" s="175" t="s">
        <v>1355</v>
      </c>
      <c r="AL160">
        <v>2</v>
      </c>
      <c r="AN160" s="175" t="s">
        <v>1355</v>
      </c>
      <c r="AO160" s="406" t="s">
        <v>7</v>
      </c>
    </row>
    <row r="161" spans="1:41" hidden="1" x14ac:dyDescent="0.25">
      <c r="A161" s="1" t="str">
        <f t="shared" si="20"/>
        <v>H08H03</v>
      </c>
      <c r="B161" t="s">
        <v>791</v>
      </c>
      <c r="C161" t="s">
        <v>786</v>
      </c>
      <c r="D161" s="261" t="s">
        <v>1361</v>
      </c>
      <c r="I161" t="str">
        <f t="shared" si="18"/>
        <v>H03H11H10</v>
      </c>
      <c r="J161" t="str">
        <f t="shared" si="19"/>
        <v>H03H11</v>
      </c>
      <c r="K161">
        <v>28640</v>
      </c>
      <c r="N161" t="s">
        <v>786</v>
      </c>
      <c r="U161" t="s">
        <v>794</v>
      </c>
      <c r="AA161" s="258" t="s">
        <v>1357</v>
      </c>
      <c r="AC161">
        <v>32</v>
      </c>
      <c r="AD161" t="s">
        <v>793</v>
      </c>
      <c r="AJ161" s="175" t="s">
        <v>1355</v>
      </c>
      <c r="AL161">
        <v>2</v>
      </c>
      <c r="AN161" s="175" t="s">
        <v>1355</v>
      </c>
      <c r="AO161" s="406" t="s">
        <v>7</v>
      </c>
    </row>
    <row r="162" spans="1:41" hidden="1" x14ac:dyDescent="0.25">
      <c r="A162" s="1" t="str">
        <f t="shared" si="20"/>
        <v>H08H04</v>
      </c>
      <c r="B162" t="s">
        <v>791</v>
      </c>
      <c r="C162" t="s">
        <v>787</v>
      </c>
      <c r="D162" s="261" t="s">
        <v>1361</v>
      </c>
      <c r="I162" t="str">
        <f t="shared" si="18"/>
        <v>H03H10</v>
      </c>
      <c r="J162" t="str">
        <f t="shared" si="19"/>
        <v>H03</v>
      </c>
      <c r="K162">
        <v>28672</v>
      </c>
      <c r="N162" t="s">
        <v>786</v>
      </c>
      <c r="AA162" s="175" t="s">
        <v>1355</v>
      </c>
      <c r="AC162">
        <v>32</v>
      </c>
      <c r="AD162" t="s">
        <v>793</v>
      </c>
      <c r="AJ162" s="175" t="s">
        <v>1355</v>
      </c>
      <c r="AL162">
        <v>2</v>
      </c>
      <c r="AN162" s="175" t="s">
        <v>1355</v>
      </c>
      <c r="AO162" s="406" t="s">
        <v>7</v>
      </c>
    </row>
    <row r="163" spans="1:41" hidden="1" x14ac:dyDescent="0.25">
      <c r="A163" s="1" t="str">
        <f t="shared" si="20"/>
        <v>H08H05</v>
      </c>
      <c r="B163" t="s">
        <v>791</v>
      </c>
      <c r="C163" t="s">
        <v>788</v>
      </c>
      <c r="D163" s="261" t="s">
        <v>1361</v>
      </c>
      <c r="I163" t="str">
        <f t="shared" si="18"/>
        <v>H05H10</v>
      </c>
      <c r="J163" t="str">
        <f t="shared" si="19"/>
        <v>H05</v>
      </c>
      <c r="K163">
        <v>31744</v>
      </c>
      <c r="P163" t="s">
        <v>788</v>
      </c>
      <c r="AA163" s="175" t="s">
        <v>1355</v>
      </c>
      <c r="AC163">
        <v>32</v>
      </c>
      <c r="AD163" t="s">
        <v>793</v>
      </c>
      <c r="AJ163" s="175" t="s">
        <v>1355</v>
      </c>
      <c r="AL163">
        <v>2</v>
      </c>
      <c r="AN163" s="175" t="s">
        <v>1355</v>
      </c>
      <c r="AO163" s="406" t="s">
        <v>7</v>
      </c>
    </row>
    <row r="164" spans="1:41" hidden="1" x14ac:dyDescent="0.25">
      <c r="A164" s="1" t="str">
        <f t="shared" si="20"/>
        <v>H08H06</v>
      </c>
      <c r="B164" t="s">
        <v>791</v>
      </c>
      <c r="C164" t="s">
        <v>789</v>
      </c>
      <c r="D164" s="261" t="s">
        <v>1361</v>
      </c>
      <c r="I164" t="str">
        <f t="shared" si="18"/>
        <v>H07H10</v>
      </c>
      <c r="J164" t="str">
        <f t="shared" si="19"/>
        <v>H07</v>
      </c>
      <c r="K164">
        <v>32512</v>
      </c>
      <c r="R164" t="s">
        <v>790</v>
      </c>
      <c r="AA164" s="175" t="s">
        <v>1355</v>
      </c>
      <c r="AC164">
        <v>32</v>
      </c>
      <c r="AD164" t="s">
        <v>793</v>
      </c>
      <c r="AJ164" s="175" t="s">
        <v>1355</v>
      </c>
      <c r="AL164">
        <v>2</v>
      </c>
      <c r="AN164" s="175" t="s">
        <v>1355</v>
      </c>
      <c r="AO164" s="406" t="s">
        <v>7</v>
      </c>
    </row>
    <row r="165" spans="1:41" hidden="1" x14ac:dyDescent="0.25">
      <c r="A165" s="1" t="str">
        <f t="shared" si="20"/>
        <v>H08H07</v>
      </c>
      <c r="B165" t="s">
        <v>791</v>
      </c>
      <c r="C165" t="s">
        <v>790</v>
      </c>
      <c r="D165" s="261" t="s">
        <v>1361</v>
      </c>
      <c r="I165" t="str">
        <f t="shared" si="18"/>
        <v>H08H10</v>
      </c>
      <c r="J165" t="str">
        <f t="shared" si="19"/>
        <v>H08</v>
      </c>
      <c r="K165">
        <v>32640</v>
      </c>
      <c r="S165" t="s">
        <v>791</v>
      </c>
      <c r="AA165" s="175" t="s">
        <v>1355</v>
      </c>
      <c r="AC165">
        <v>32</v>
      </c>
      <c r="AD165" t="s">
        <v>793</v>
      </c>
      <c r="AJ165" s="175" t="s">
        <v>1355</v>
      </c>
      <c r="AL165">
        <v>2</v>
      </c>
      <c r="AN165" s="175" t="s">
        <v>1355</v>
      </c>
      <c r="AO165" s="406" t="s">
        <v>7</v>
      </c>
    </row>
    <row r="166" spans="1:41" hidden="1" x14ac:dyDescent="0.25">
      <c r="A166" s="1" t="str">
        <f t="shared" si="20"/>
        <v>H08</v>
      </c>
      <c r="B166" t="s">
        <v>791</v>
      </c>
      <c r="C166" t="s">
        <v>791</v>
      </c>
      <c r="D166" s="175" t="s">
        <v>1355</v>
      </c>
      <c r="I166" t="str">
        <f t="shared" si="18"/>
        <v>H09H10</v>
      </c>
      <c r="J166" t="str">
        <f t="shared" si="19"/>
        <v>H09</v>
      </c>
      <c r="K166">
        <v>32704</v>
      </c>
      <c r="T166" t="s">
        <v>792</v>
      </c>
      <c r="AA166" s="175" t="s">
        <v>1355</v>
      </c>
      <c r="AC166">
        <v>32</v>
      </c>
      <c r="AD166" t="s">
        <v>793</v>
      </c>
      <c r="AJ166" s="175" t="s">
        <v>1355</v>
      </c>
      <c r="AL166">
        <v>2</v>
      </c>
      <c r="AN166" s="175" t="s">
        <v>1355</v>
      </c>
      <c r="AO166" s="406" t="s">
        <v>7</v>
      </c>
    </row>
    <row r="167" spans="1:41" hidden="1" x14ac:dyDescent="0.25">
      <c r="A167" s="1" t="str">
        <f t="shared" si="20"/>
        <v>H08H09</v>
      </c>
      <c r="B167" t="s">
        <v>791</v>
      </c>
      <c r="C167" t="s">
        <v>792</v>
      </c>
      <c r="D167" s="261" t="s">
        <v>1361</v>
      </c>
      <c r="I167" t="str">
        <f t="shared" ref="I167:I230" si="21">L167&amp;M167&amp;N167&amp;O167&amp;P167&amp;Q167&amp;R167&amp;S167&amp;T167&amp;U167&amp;V167&amp;W167&amp;X167&amp;Y167&amp;AD167&amp;AE167&amp;AF167&amp;AG167&amp;AH167&amp;AI167&amp;AM167</f>
        <v>H11H10</v>
      </c>
      <c r="J167" t="str">
        <f t="shared" ref="J167:J230" si="22">L167&amp;M167&amp;N167&amp;O167&amp;P167&amp;Q167&amp;R167&amp;S167&amp;T167&amp;U167&amp;V167&amp;W167&amp;X167&amp;Y167&amp;Z167</f>
        <v>H11</v>
      </c>
      <c r="K167">
        <v>32736</v>
      </c>
      <c r="U167" t="s">
        <v>794</v>
      </c>
      <c r="AA167" s="175" t="s">
        <v>1355</v>
      </c>
      <c r="AC167">
        <v>32</v>
      </c>
      <c r="AD167" t="s">
        <v>793</v>
      </c>
      <c r="AJ167" s="175" t="s">
        <v>1355</v>
      </c>
      <c r="AL167">
        <v>2</v>
      </c>
      <c r="AN167" s="175" t="s">
        <v>1355</v>
      </c>
      <c r="AO167" s="406" t="s">
        <v>7</v>
      </c>
    </row>
    <row r="168" spans="1:41" hidden="1" x14ac:dyDescent="0.25">
      <c r="A168" s="1" t="str">
        <f t="shared" si="20"/>
        <v>H08H10</v>
      </c>
      <c r="B168" t="s">
        <v>791</v>
      </c>
      <c r="C168" t="s">
        <v>793</v>
      </c>
      <c r="D168" s="262" t="s">
        <v>1363</v>
      </c>
      <c r="I168" t="str">
        <f t="shared" si="21"/>
        <v>N01H10</v>
      </c>
      <c r="J168" t="str">
        <f t="shared" si="22"/>
        <v>N01</v>
      </c>
      <c r="K168">
        <v>32752</v>
      </c>
      <c r="V168" t="s">
        <v>805</v>
      </c>
      <c r="AA168" s="175" t="s">
        <v>1355</v>
      </c>
      <c r="AC168">
        <v>32</v>
      </c>
      <c r="AD168" t="s">
        <v>793</v>
      </c>
      <c r="AJ168" s="175" t="s">
        <v>1355</v>
      </c>
      <c r="AL168">
        <v>2</v>
      </c>
      <c r="AN168" s="175" t="s">
        <v>1355</v>
      </c>
      <c r="AO168" s="406" t="s">
        <v>7</v>
      </c>
    </row>
    <row r="169" spans="1:41" hidden="1" x14ac:dyDescent="0.25">
      <c r="A169" s="1" t="str">
        <f t="shared" si="20"/>
        <v>H08H11</v>
      </c>
      <c r="B169" t="s">
        <v>791</v>
      </c>
      <c r="C169" t="s">
        <v>794</v>
      </c>
      <c r="D169" s="261" t="s">
        <v>1361</v>
      </c>
      <c r="I169" t="str">
        <f t="shared" si="21"/>
        <v>N02N04H10</v>
      </c>
      <c r="J169" t="str">
        <f t="shared" si="22"/>
        <v>N02N04</v>
      </c>
      <c r="K169">
        <v>32758</v>
      </c>
      <c r="W169" t="s">
        <v>807</v>
      </c>
      <c r="Y169" t="s">
        <v>1564</v>
      </c>
      <c r="AA169" s="262" t="s">
        <v>1363</v>
      </c>
      <c r="AC169">
        <v>32</v>
      </c>
      <c r="AD169" t="s">
        <v>793</v>
      </c>
      <c r="AJ169" s="175" t="s">
        <v>1355</v>
      </c>
      <c r="AL169">
        <v>2</v>
      </c>
      <c r="AN169" s="175" t="s">
        <v>1355</v>
      </c>
      <c r="AO169" s="406" t="s">
        <v>7</v>
      </c>
    </row>
    <row r="170" spans="1:41" hidden="1" x14ac:dyDescent="0.25">
      <c r="A170" s="1" t="str">
        <f t="shared" si="20"/>
        <v>H08B01</v>
      </c>
      <c r="B170" t="s">
        <v>791</v>
      </c>
      <c r="C170" t="s">
        <v>797</v>
      </c>
      <c r="D170" s="261" t="s">
        <v>1361</v>
      </c>
      <c r="I170" t="str">
        <f t="shared" si="21"/>
        <v>N02H10</v>
      </c>
      <c r="J170" t="str">
        <f t="shared" si="22"/>
        <v>N02N05</v>
      </c>
      <c r="K170">
        <v>32759</v>
      </c>
      <c r="W170" t="s">
        <v>807</v>
      </c>
      <c r="Z170" t="s">
        <v>1613</v>
      </c>
      <c r="AA170" s="262" t="s">
        <v>1363</v>
      </c>
      <c r="AC170">
        <v>32</v>
      </c>
      <c r="AD170" t="s">
        <v>793</v>
      </c>
      <c r="AJ170" s="175" t="s">
        <v>1355</v>
      </c>
      <c r="AL170">
        <v>2</v>
      </c>
      <c r="AN170" s="175" t="s">
        <v>1355</v>
      </c>
      <c r="AO170" s="406" t="s">
        <v>7</v>
      </c>
    </row>
    <row r="171" spans="1:41" hidden="1" x14ac:dyDescent="0.25">
      <c r="A171" s="1" t="str">
        <f t="shared" si="20"/>
        <v>H08B02</v>
      </c>
      <c r="B171" t="s">
        <v>791</v>
      </c>
      <c r="C171" t="s">
        <v>798</v>
      </c>
      <c r="D171" s="262" t="s">
        <v>1363</v>
      </c>
      <c r="I171" t="str">
        <f t="shared" si="21"/>
        <v>N02H10</v>
      </c>
      <c r="J171" t="str">
        <f t="shared" si="22"/>
        <v>N02</v>
      </c>
      <c r="K171">
        <v>32760</v>
      </c>
      <c r="W171" t="s">
        <v>807</v>
      </c>
      <c r="AA171" s="175" t="s">
        <v>1355</v>
      </c>
      <c r="AC171">
        <v>32</v>
      </c>
      <c r="AD171" t="s">
        <v>793</v>
      </c>
      <c r="AJ171" s="175" t="s">
        <v>1355</v>
      </c>
      <c r="AL171">
        <v>2</v>
      </c>
      <c r="AN171" s="175" t="s">
        <v>1355</v>
      </c>
      <c r="AO171" s="406" t="s">
        <v>7</v>
      </c>
    </row>
    <row r="172" spans="1:41" hidden="1" x14ac:dyDescent="0.25">
      <c r="A172" s="1" t="str">
        <f t="shared" si="20"/>
        <v>H08T01</v>
      </c>
      <c r="B172" t="s">
        <v>791</v>
      </c>
      <c r="C172" t="s">
        <v>799</v>
      </c>
      <c r="D172" s="261" t="s">
        <v>1361</v>
      </c>
      <c r="I172" t="str">
        <f t="shared" si="21"/>
        <v>N03H10</v>
      </c>
      <c r="J172" t="str">
        <f t="shared" si="22"/>
        <v>N03</v>
      </c>
      <c r="K172">
        <v>32764</v>
      </c>
      <c r="X172" t="s">
        <v>809</v>
      </c>
      <c r="AA172" s="175" t="s">
        <v>1355</v>
      </c>
      <c r="AC172">
        <v>32</v>
      </c>
      <c r="AD172" t="s">
        <v>793</v>
      </c>
      <c r="AJ172" s="175" t="s">
        <v>1355</v>
      </c>
      <c r="AL172">
        <v>2</v>
      </c>
      <c r="AN172" s="175" t="s">
        <v>1355</v>
      </c>
      <c r="AO172" s="406" t="s">
        <v>7</v>
      </c>
    </row>
    <row r="173" spans="1:41" hidden="1" x14ac:dyDescent="0.25">
      <c r="A173" s="1" t="str">
        <f t="shared" si="20"/>
        <v>H08V01</v>
      </c>
      <c r="B173" t="s">
        <v>791</v>
      </c>
      <c r="C173" t="s">
        <v>800</v>
      </c>
      <c r="D173" s="261" t="s">
        <v>1361</v>
      </c>
      <c r="I173" t="str">
        <f t="shared" si="21"/>
        <v>N04H10</v>
      </c>
      <c r="J173" t="str">
        <f t="shared" si="22"/>
        <v>N04</v>
      </c>
      <c r="K173">
        <v>32766</v>
      </c>
      <c r="Y173" t="s">
        <v>1564</v>
      </c>
      <c r="AA173" s="175" t="s">
        <v>1355</v>
      </c>
      <c r="AC173">
        <v>32</v>
      </c>
      <c r="AD173" t="s">
        <v>793</v>
      </c>
      <c r="AJ173" s="175" t="s">
        <v>1355</v>
      </c>
      <c r="AL173">
        <v>2</v>
      </c>
      <c r="AN173" s="175" t="s">
        <v>1355</v>
      </c>
      <c r="AO173" s="406" t="s">
        <v>7</v>
      </c>
    </row>
    <row r="174" spans="1:41" hidden="1" x14ac:dyDescent="0.25">
      <c r="A174" s="1" t="str">
        <f t="shared" si="20"/>
        <v>H08V02</v>
      </c>
      <c r="B174" t="s">
        <v>791</v>
      </c>
      <c r="C174" t="s">
        <v>803</v>
      </c>
      <c r="D174" s="261" t="s">
        <v>1361</v>
      </c>
      <c r="I174" t="str">
        <f t="shared" si="21"/>
        <v>H10</v>
      </c>
      <c r="J174" t="str">
        <f t="shared" si="22"/>
        <v>N05</v>
      </c>
      <c r="K174">
        <v>32767</v>
      </c>
      <c r="Z174" t="s">
        <v>1613</v>
      </c>
      <c r="AA174" s="175" t="s">
        <v>1355</v>
      </c>
      <c r="AC174">
        <v>32</v>
      </c>
      <c r="AD174" t="s">
        <v>793</v>
      </c>
      <c r="AJ174" s="175" t="s">
        <v>1355</v>
      </c>
      <c r="AL174">
        <v>2</v>
      </c>
      <c r="AN174" s="175" t="s">
        <v>1355</v>
      </c>
      <c r="AO174" s="406" t="s">
        <v>7</v>
      </c>
    </row>
    <row r="175" spans="1:41" ht="15.75" hidden="1" thickBot="1" x14ac:dyDescent="0.3">
      <c r="A175" s="1" t="str">
        <f t="shared" si="20"/>
        <v>H08N01</v>
      </c>
      <c r="B175" t="s">
        <v>791</v>
      </c>
      <c r="C175" t="s">
        <v>805</v>
      </c>
      <c r="D175" s="261" t="s">
        <v>1361</v>
      </c>
      <c r="I175" t="str">
        <f t="shared" si="21"/>
        <v>H10</v>
      </c>
      <c r="J175" t="str">
        <f t="shared" si="22"/>
        <v/>
      </c>
      <c r="K175" s="103">
        <v>32768</v>
      </c>
      <c r="L175" s="103"/>
      <c r="M175" s="103"/>
      <c r="N175" s="103"/>
      <c r="O175" s="103"/>
      <c r="P175" s="103"/>
      <c r="Q175" s="103"/>
      <c r="R175" s="103"/>
      <c r="S175" s="103"/>
      <c r="T175" s="103"/>
      <c r="U175" s="103"/>
      <c r="V175" s="103"/>
      <c r="W175" s="103"/>
      <c r="X175" s="103"/>
      <c r="Y175" s="103"/>
      <c r="Z175" s="403"/>
      <c r="AA175" s="175" t="s">
        <v>1355</v>
      </c>
      <c r="AC175">
        <v>32</v>
      </c>
      <c r="AD175" t="s">
        <v>793</v>
      </c>
      <c r="AJ175" s="175" t="s">
        <v>1355</v>
      </c>
      <c r="AL175">
        <v>2</v>
      </c>
      <c r="AN175" s="175" t="s">
        <v>1355</v>
      </c>
      <c r="AO175" s="406" t="s">
        <v>7</v>
      </c>
    </row>
    <row r="176" spans="1:41" hidden="1" x14ac:dyDescent="0.25">
      <c r="A176" s="1" t="str">
        <f t="shared" si="20"/>
        <v>H08N02</v>
      </c>
      <c r="B176" t="s">
        <v>791</v>
      </c>
      <c r="C176" t="s">
        <v>807</v>
      </c>
      <c r="D176" s="261" t="s">
        <v>1361</v>
      </c>
      <c r="I176" t="str">
        <f t="shared" si="21"/>
        <v>H01H02B01B02</v>
      </c>
      <c r="J176" t="str">
        <f t="shared" si="22"/>
        <v>H01H02</v>
      </c>
      <c r="K176">
        <v>8192</v>
      </c>
      <c r="L176" t="s">
        <v>784</v>
      </c>
      <c r="M176" t="s">
        <v>785</v>
      </c>
      <c r="AA176" s="258" t="s">
        <v>1357</v>
      </c>
      <c r="AC176">
        <v>40</v>
      </c>
      <c r="AE176" t="s">
        <v>797</v>
      </c>
      <c r="AF176" t="s">
        <v>798</v>
      </c>
      <c r="AJ176" s="262" t="s">
        <v>1363</v>
      </c>
      <c r="AL176">
        <v>2</v>
      </c>
      <c r="AN176" s="175" t="s">
        <v>1355</v>
      </c>
      <c r="AO176" s="405" t="s">
        <v>7</v>
      </c>
    </row>
    <row r="177" spans="1:41" hidden="1" x14ac:dyDescent="0.25">
      <c r="A177" s="1" t="str">
        <f t="shared" si="20"/>
        <v>H08N03</v>
      </c>
      <c r="B177" t="s">
        <v>791</v>
      </c>
      <c r="C177" t="s">
        <v>809</v>
      </c>
      <c r="D177" s="261" t="s">
        <v>1361</v>
      </c>
      <c r="I177" t="str">
        <f t="shared" si="21"/>
        <v>H01H11B01B02</v>
      </c>
      <c r="J177" t="str">
        <f t="shared" si="22"/>
        <v>H01H11</v>
      </c>
      <c r="K177">
        <v>16352</v>
      </c>
      <c r="L177" t="s">
        <v>784</v>
      </c>
      <c r="U177" t="s">
        <v>794</v>
      </c>
      <c r="AA177" s="258" t="s">
        <v>1357</v>
      </c>
      <c r="AC177">
        <v>40</v>
      </c>
      <c r="AE177" t="s">
        <v>797</v>
      </c>
      <c r="AF177" t="s">
        <v>798</v>
      </c>
      <c r="AJ177" s="262" t="s">
        <v>1363</v>
      </c>
      <c r="AL177">
        <v>2</v>
      </c>
      <c r="AN177" s="175" t="s">
        <v>1355</v>
      </c>
      <c r="AO177" s="405" t="s">
        <v>7</v>
      </c>
    </row>
    <row r="178" spans="1:41" hidden="1" x14ac:dyDescent="0.25">
      <c r="A178" s="1" t="str">
        <f t="shared" si="20"/>
        <v>H08N04</v>
      </c>
      <c r="B178" t="s">
        <v>791</v>
      </c>
      <c r="C178" t="s">
        <v>1564</v>
      </c>
      <c r="D178" s="261" t="s">
        <v>1361</v>
      </c>
      <c r="I178" t="str">
        <f t="shared" si="21"/>
        <v>H01B01B02</v>
      </c>
      <c r="J178" t="str">
        <f t="shared" si="22"/>
        <v>H01</v>
      </c>
      <c r="K178">
        <v>16384</v>
      </c>
      <c r="L178" t="s">
        <v>784</v>
      </c>
      <c r="AA178" s="175" t="s">
        <v>1355</v>
      </c>
      <c r="AC178">
        <v>40</v>
      </c>
      <c r="AE178" t="s">
        <v>797</v>
      </c>
      <c r="AF178" t="s">
        <v>798</v>
      </c>
      <c r="AJ178" s="262" t="s">
        <v>1363</v>
      </c>
      <c r="AL178">
        <v>2</v>
      </c>
      <c r="AN178" s="175" t="s">
        <v>1355</v>
      </c>
      <c r="AO178" s="405" t="s">
        <v>7</v>
      </c>
    </row>
    <row r="179" spans="1:41" hidden="1" x14ac:dyDescent="0.25">
      <c r="A179" s="1" t="str">
        <f t="shared" si="20"/>
        <v>H08N05</v>
      </c>
      <c r="B179" t="s">
        <v>791</v>
      </c>
      <c r="C179" t="s">
        <v>1613</v>
      </c>
      <c r="D179" s="261" t="s">
        <v>1361</v>
      </c>
      <c r="I179" t="str">
        <f t="shared" si="21"/>
        <v>H02B01B02</v>
      </c>
      <c r="J179" t="str">
        <f t="shared" si="22"/>
        <v>H02</v>
      </c>
      <c r="K179">
        <v>24576</v>
      </c>
      <c r="M179" t="s">
        <v>785</v>
      </c>
      <c r="AA179" s="175" t="s">
        <v>1355</v>
      </c>
      <c r="AC179">
        <v>40</v>
      </c>
      <c r="AE179" t="s">
        <v>797</v>
      </c>
      <c r="AF179" t="s">
        <v>798</v>
      </c>
      <c r="AJ179" s="262" t="s">
        <v>1363</v>
      </c>
      <c r="AL179">
        <v>2</v>
      </c>
      <c r="AN179" s="175" t="s">
        <v>1355</v>
      </c>
      <c r="AO179" s="405" t="s">
        <v>7</v>
      </c>
    </row>
    <row r="180" spans="1:41" ht="15.75" hidden="1" thickBot="1" x14ac:dyDescent="0.3">
      <c r="A180" s="1" t="str">
        <f t="shared" si="20"/>
        <v>H08D01</v>
      </c>
      <c r="B180" s="103" t="s">
        <v>791</v>
      </c>
      <c r="C180" s="103" t="s">
        <v>810</v>
      </c>
      <c r="D180" s="258" t="s">
        <v>1357</v>
      </c>
      <c r="I180" t="str">
        <f t="shared" si="21"/>
        <v>H11B01B02</v>
      </c>
      <c r="J180" t="str">
        <f t="shared" si="22"/>
        <v>H11</v>
      </c>
      <c r="K180">
        <v>32736</v>
      </c>
      <c r="U180" t="s">
        <v>794</v>
      </c>
      <c r="AA180" s="175" t="s">
        <v>1355</v>
      </c>
      <c r="AC180">
        <v>40</v>
      </c>
      <c r="AE180" t="s">
        <v>797</v>
      </c>
      <c r="AF180" t="s">
        <v>798</v>
      </c>
      <c r="AJ180" s="262" t="s">
        <v>1363</v>
      </c>
      <c r="AL180">
        <v>2</v>
      </c>
      <c r="AN180" s="175" t="s">
        <v>1355</v>
      </c>
      <c r="AO180" s="405" t="s">
        <v>7</v>
      </c>
    </row>
    <row r="181" spans="1:41" ht="15.75" hidden="1" thickBot="1" x14ac:dyDescent="0.3">
      <c r="A181" s="1" t="str">
        <f t="shared" si="20"/>
        <v>H09H01</v>
      </c>
      <c r="B181" t="s">
        <v>792</v>
      </c>
      <c r="C181" t="s">
        <v>784</v>
      </c>
      <c r="D181" s="261" t="s">
        <v>1361</v>
      </c>
      <c r="I181" t="str">
        <f t="shared" si="21"/>
        <v>B01B02</v>
      </c>
      <c r="J181" t="str">
        <f t="shared" si="22"/>
        <v/>
      </c>
      <c r="K181" s="103">
        <v>32768</v>
      </c>
      <c r="L181" s="103"/>
      <c r="M181" s="103"/>
      <c r="N181" s="103"/>
      <c r="O181" s="103"/>
      <c r="P181" s="103"/>
      <c r="Q181" s="103"/>
      <c r="R181" s="103"/>
      <c r="S181" s="103"/>
      <c r="T181" s="103"/>
      <c r="U181" s="103"/>
      <c r="V181" s="103"/>
      <c r="W181" s="103"/>
      <c r="X181" s="103"/>
      <c r="Y181" s="103"/>
      <c r="Z181" s="403"/>
      <c r="AA181" s="175" t="s">
        <v>1355</v>
      </c>
      <c r="AC181">
        <v>40</v>
      </c>
      <c r="AE181" t="s">
        <v>797</v>
      </c>
      <c r="AF181" t="s">
        <v>798</v>
      </c>
      <c r="AJ181" s="262" t="s">
        <v>1363</v>
      </c>
      <c r="AL181">
        <v>2</v>
      </c>
      <c r="AN181" s="175" t="s">
        <v>1355</v>
      </c>
      <c r="AO181" s="405" t="s">
        <v>7</v>
      </c>
    </row>
    <row r="182" spans="1:41" hidden="1" x14ac:dyDescent="0.25">
      <c r="A182" s="1" t="str">
        <f t="shared" si="20"/>
        <v>H09H02</v>
      </c>
      <c r="B182" t="s">
        <v>792</v>
      </c>
      <c r="C182" t="s">
        <v>785</v>
      </c>
      <c r="D182" s="261" t="s">
        <v>1361</v>
      </c>
      <c r="I182" t="str">
        <f t="shared" si="21"/>
        <v>H01H02B01</v>
      </c>
      <c r="J182" t="str">
        <f t="shared" si="22"/>
        <v>H01H02</v>
      </c>
      <c r="K182">
        <v>8192</v>
      </c>
      <c r="L182" t="s">
        <v>784</v>
      </c>
      <c r="M182" t="s">
        <v>785</v>
      </c>
      <c r="AA182" s="258" t="s">
        <v>1357</v>
      </c>
      <c r="AC182">
        <v>48</v>
      </c>
      <c r="AE182" t="s">
        <v>797</v>
      </c>
      <c r="AJ182" s="175" t="s">
        <v>1355</v>
      </c>
      <c r="AL182">
        <v>2</v>
      </c>
      <c r="AN182" s="175" t="s">
        <v>1355</v>
      </c>
      <c r="AO182" s="405" t="s">
        <v>7</v>
      </c>
    </row>
    <row r="183" spans="1:41" hidden="1" x14ac:dyDescent="0.25">
      <c r="A183" s="1" t="str">
        <f t="shared" si="20"/>
        <v>H09H03</v>
      </c>
      <c r="B183" t="s">
        <v>792</v>
      </c>
      <c r="C183" t="s">
        <v>786</v>
      </c>
      <c r="D183" s="261" t="s">
        <v>1361</v>
      </c>
      <c r="I183" t="str">
        <f t="shared" si="21"/>
        <v>H01H11B01</v>
      </c>
      <c r="J183" t="str">
        <f t="shared" si="22"/>
        <v>H01H11</v>
      </c>
      <c r="K183">
        <v>16352</v>
      </c>
      <c r="L183" t="s">
        <v>784</v>
      </c>
      <c r="U183" t="s">
        <v>794</v>
      </c>
      <c r="AA183" s="258" t="s">
        <v>1357</v>
      </c>
      <c r="AC183">
        <v>48</v>
      </c>
      <c r="AE183" t="s">
        <v>797</v>
      </c>
      <c r="AJ183" s="175" t="s">
        <v>1355</v>
      </c>
      <c r="AL183">
        <v>2</v>
      </c>
      <c r="AN183" s="175" t="s">
        <v>1355</v>
      </c>
      <c r="AO183" s="405" t="s">
        <v>7</v>
      </c>
    </row>
    <row r="184" spans="1:41" hidden="1" x14ac:dyDescent="0.25">
      <c r="A184" s="1" t="str">
        <f t="shared" si="20"/>
        <v>H09H04</v>
      </c>
      <c r="B184" t="s">
        <v>792</v>
      </c>
      <c r="C184" t="s">
        <v>787</v>
      </c>
      <c r="D184" s="258" t="s">
        <v>1357</v>
      </c>
      <c r="I184" t="str">
        <f t="shared" si="21"/>
        <v>H01B01</v>
      </c>
      <c r="J184" t="str">
        <f t="shared" si="22"/>
        <v>H01</v>
      </c>
      <c r="K184">
        <v>16384</v>
      </c>
      <c r="L184" t="s">
        <v>784</v>
      </c>
      <c r="AA184" s="175" t="s">
        <v>1355</v>
      </c>
      <c r="AC184">
        <v>48</v>
      </c>
      <c r="AE184" t="s">
        <v>797</v>
      </c>
      <c r="AJ184" s="175" t="s">
        <v>1355</v>
      </c>
      <c r="AL184">
        <v>2</v>
      </c>
      <c r="AN184" s="175" t="s">
        <v>1355</v>
      </c>
      <c r="AO184" s="405" t="s">
        <v>7</v>
      </c>
    </row>
    <row r="185" spans="1:41" hidden="1" x14ac:dyDescent="0.25">
      <c r="A185" s="1" t="str">
        <f t="shared" si="20"/>
        <v>H09H05</v>
      </c>
      <c r="B185" t="s">
        <v>792</v>
      </c>
      <c r="C185" t="s">
        <v>788</v>
      </c>
      <c r="D185" s="261" t="s">
        <v>1361</v>
      </c>
      <c r="I185" t="str">
        <f t="shared" si="21"/>
        <v>H02B01</v>
      </c>
      <c r="J185" t="str">
        <f t="shared" si="22"/>
        <v>H02</v>
      </c>
      <c r="K185">
        <v>24576</v>
      </c>
      <c r="M185" t="s">
        <v>785</v>
      </c>
      <c r="AA185" s="175" t="s">
        <v>1355</v>
      </c>
      <c r="AC185">
        <v>48</v>
      </c>
      <c r="AE185" t="s">
        <v>797</v>
      </c>
      <c r="AJ185" s="175" t="s">
        <v>1355</v>
      </c>
      <c r="AL185">
        <v>2</v>
      </c>
      <c r="AN185" s="175" t="s">
        <v>1355</v>
      </c>
      <c r="AO185" s="405" t="s">
        <v>7</v>
      </c>
    </row>
    <row r="186" spans="1:41" hidden="1" x14ac:dyDescent="0.25">
      <c r="A186" s="1" t="str">
        <f t="shared" si="20"/>
        <v>H09H06</v>
      </c>
      <c r="B186" t="s">
        <v>792</v>
      </c>
      <c r="C186" t="s">
        <v>789</v>
      </c>
      <c r="D186" s="261" t="s">
        <v>1361</v>
      </c>
      <c r="I186" t="str">
        <f t="shared" si="21"/>
        <v>H11B01</v>
      </c>
      <c r="J186" t="str">
        <f t="shared" si="22"/>
        <v>H11</v>
      </c>
      <c r="K186">
        <v>32736</v>
      </c>
      <c r="U186" t="s">
        <v>794</v>
      </c>
      <c r="AA186" s="175" t="s">
        <v>1355</v>
      </c>
      <c r="AC186">
        <v>48</v>
      </c>
      <c r="AE186" t="s">
        <v>797</v>
      </c>
      <c r="AJ186" s="175" t="s">
        <v>1355</v>
      </c>
      <c r="AL186">
        <v>2</v>
      </c>
      <c r="AN186" s="175" t="s">
        <v>1355</v>
      </c>
      <c r="AO186" s="405" t="s">
        <v>7</v>
      </c>
    </row>
    <row r="187" spans="1:41" ht="15.75" hidden="1" thickBot="1" x14ac:dyDescent="0.3">
      <c r="A187" s="1" t="str">
        <f t="shared" si="20"/>
        <v>H09H07</v>
      </c>
      <c r="B187" t="s">
        <v>792</v>
      </c>
      <c r="C187" t="s">
        <v>790</v>
      </c>
      <c r="D187" s="261" t="s">
        <v>1361</v>
      </c>
      <c r="I187" t="str">
        <f t="shared" si="21"/>
        <v>B01</v>
      </c>
      <c r="J187" t="str">
        <f t="shared" si="22"/>
        <v/>
      </c>
      <c r="K187" s="103">
        <v>32768</v>
      </c>
      <c r="L187" s="103"/>
      <c r="M187" s="103"/>
      <c r="N187" s="103"/>
      <c r="O187" s="103"/>
      <c r="P187" s="103"/>
      <c r="Q187" s="103"/>
      <c r="R187" s="103"/>
      <c r="S187" s="103"/>
      <c r="T187" s="103"/>
      <c r="U187" s="103"/>
      <c r="V187" s="103"/>
      <c r="W187" s="103"/>
      <c r="X187" s="103"/>
      <c r="Y187" s="103"/>
      <c r="Z187" s="403"/>
      <c r="AA187" s="175" t="s">
        <v>1355</v>
      </c>
      <c r="AC187">
        <v>48</v>
      </c>
      <c r="AE187" t="s">
        <v>797</v>
      </c>
      <c r="AJ187" s="175" t="s">
        <v>1355</v>
      </c>
      <c r="AL187">
        <v>2</v>
      </c>
      <c r="AN187" s="175" t="s">
        <v>1355</v>
      </c>
      <c r="AO187" s="405" t="s">
        <v>7</v>
      </c>
    </row>
    <row r="188" spans="1:41" hidden="1" x14ac:dyDescent="0.25">
      <c r="A188" s="1" t="str">
        <f t="shared" si="20"/>
        <v>H09H08</v>
      </c>
      <c r="B188" t="s">
        <v>792</v>
      </c>
      <c r="C188" t="s">
        <v>791</v>
      </c>
      <c r="D188" s="261" t="s">
        <v>1361</v>
      </c>
      <c r="I188" t="str">
        <f t="shared" si="21"/>
        <v>H02B02T01</v>
      </c>
      <c r="J188" t="str">
        <f t="shared" si="22"/>
        <v>H02</v>
      </c>
      <c r="K188">
        <v>24576</v>
      </c>
      <c r="M188" t="s">
        <v>785</v>
      </c>
      <c r="AA188" s="175" t="s">
        <v>1355</v>
      </c>
      <c r="AC188">
        <v>52</v>
      </c>
      <c r="AF188" t="s">
        <v>798</v>
      </c>
      <c r="AG188" t="s">
        <v>799</v>
      </c>
      <c r="AJ188" s="262" t="s">
        <v>1363</v>
      </c>
      <c r="AL188">
        <v>2</v>
      </c>
      <c r="AN188" s="175" t="s">
        <v>1355</v>
      </c>
      <c r="AO188" s="405" t="s">
        <v>7</v>
      </c>
    </row>
    <row r="189" spans="1:41" hidden="1" x14ac:dyDescent="0.25">
      <c r="A189" s="1" t="str">
        <f t="shared" si="20"/>
        <v>H09</v>
      </c>
      <c r="B189" t="s">
        <v>792</v>
      </c>
      <c r="C189" t="s">
        <v>792</v>
      </c>
      <c r="D189" s="175" t="s">
        <v>1355</v>
      </c>
      <c r="I189" t="str">
        <f t="shared" si="21"/>
        <v>H07B02T01</v>
      </c>
      <c r="J189" t="str">
        <f t="shared" si="22"/>
        <v>H07</v>
      </c>
      <c r="K189">
        <v>32512</v>
      </c>
      <c r="R189" t="s">
        <v>790</v>
      </c>
      <c r="AA189" s="175" t="s">
        <v>1355</v>
      </c>
      <c r="AC189">
        <v>52</v>
      </c>
      <c r="AF189" t="s">
        <v>798</v>
      </c>
      <c r="AG189" t="s">
        <v>799</v>
      </c>
      <c r="AJ189" s="262" t="s">
        <v>1363</v>
      </c>
      <c r="AL189">
        <v>2</v>
      </c>
      <c r="AN189" s="175" t="s">
        <v>1355</v>
      </c>
      <c r="AO189" s="405" t="s">
        <v>7</v>
      </c>
    </row>
    <row r="190" spans="1:41" hidden="1" x14ac:dyDescent="0.25">
      <c r="A190" s="1" t="str">
        <f t="shared" si="20"/>
        <v>H09H10</v>
      </c>
      <c r="B190" t="s">
        <v>792</v>
      </c>
      <c r="C190" t="s">
        <v>793</v>
      </c>
      <c r="D190" s="262" t="s">
        <v>1363</v>
      </c>
      <c r="I190" t="str">
        <f t="shared" si="21"/>
        <v>H08B02T01</v>
      </c>
      <c r="J190" t="str">
        <f t="shared" si="22"/>
        <v>H08</v>
      </c>
      <c r="K190">
        <v>32640</v>
      </c>
      <c r="S190" t="s">
        <v>791</v>
      </c>
      <c r="AA190" s="175" t="s">
        <v>1355</v>
      </c>
      <c r="AC190">
        <v>52</v>
      </c>
      <c r="AF190" t="s">
        <v>798</v>
      </c>
      <c r="AG190" t="s">
        <v>799</v>
      </c>
      <c r="AJ190" s="262" t="s">
        <v>1363</v>
      </c>
      <c r="AL190">
        <v>2</v>
      </c>
      <c r="AN190" s="175" t="s">
        <v>1355</v>
      </c>
      <c r="AO190" s="405" t="s">
        <v>7</v>
      </c>
    </row>
    <row r="191" spans="1:41" ht="15.75" hidden="1" thickBot="1" x14ac:dyDescent="0.3">
      <c r="A191" s="1" t="str">
        <f t="shared" si="20"/>
        <v>H09H11</v>
      </c>
      <c r="B191" t="s">
        <v>792</v>
      </c>
      <c r="C191" t="s">
        <v>794</v>
      </c>
      <c r="D191" s="261" t="s">
        <v>1361</v>
      </c>
      <c r="I191" t="str">
        <f t="shared" si="21"/>
        <v>B02T01</v>
      </c>
      <c r="J191" t="str">
        <f t="shared" si="22"/>
        <v/>
      </c>
      <c r="K191" s="103">
        <v>32768</v>
      </c>
      <c r="L191" s="103"/>
      <c r="M191" s="103"/>
      <c r="N191" s="103"/>
      <c r="O191" s="103"/>
      <c r="P191" s="103"/>
      <c r="Q191" s="103"/>
      <c r="R191" s="103"/>
      <c r="S191" s="103"/>
      <c r="T191" s="103"/>
      <c r="U191" s="103"/>
      <c r="V191" s="103"/>
      <c r="W191" s="103"/>
      <c r="X191" s="103"/>
      <c r="Y191" s="103"/>
      <c r="Z191" s="403"/>
      <c r="AA191" s="175" t="s">
        <v>1355</v>
      </c>
      <c r="AC191">
        <v>52</v>
      </c>
      <c r="AF191" t="s">
        <v>798</v>
      </c>
      <c r="AG191" t="s">
        <v>799</v>
      </c>
      <c r="AJ191" s="262" t="s">
        <v>1363</v>
      </c>
      <c r="AL191">
        <v>2</v>
      </c>
      <c r="AN191" s="175" t="s">
        <v>1355</v>
      </c>
      <c r="AO191" s="405" t="s">
        <v>7</v>
      </c>
    </row>
    <row r="192" spans="1:41" hidden="1" x14ac:dyDescent="0.25">
      <c r="A192" s="1" t="str">
        <f t="shared" si="20"/>
        <v>H09B01</v>
      </c>
      <c r="B192" t="s">
        <v>792</v>
      </c>
      <c r="C192" t="s">
        <v>797</v>
      </c>
      <c r="D192" s="261" t="s">
        <v>1361</v>
      </c>
      <c r="I192" t="str">
        <f t="shared" si="21"/>
        <v>H01H02B02</v>
      </c>
      <c r="J192" t="str">
        <f t="shared" si="22"/>
        <v>H01H02</v>
      </c>
      <c r="K192">
        <v>8192</v>
      </c>
      <c r="L192" t="s">
        <v>784</v>
      </c>
      <c r="M192" t="s">
        <v>785</v>
      </c>
      <c r="AA192" s="258" t="s">
        <v>1357</v>
      </c>
      <c r="AC192">
        <v>56</v>
      </c>
      <c r="AF192" t="s">
        <v>798</v>
      </c>
      <c r="AJ192" s="175" t="s">
        <v>1355</v>
      </c>
      <c r="AL192">
        <v>2</v>
      </c>
      <c r="AN192" s="175" t="s">
        <v>1355</v>
      </c>
      <c r="AO192" s="405" t="s">
        <v>7</v>
      </c>
    </row>
    <row r="193" spans="1:41" hidden="1" x14ac:dyDescent="0.25">
      <c r="A193" s="1" t="str">
        <f t="shared" si="20"/>
        <v>H09B02</v>
      </c>
      <c r="B193" t="s">
        <v>792</v>
      </c>
      <c r="C193" t="s">
        <v>798</v>
      </c>
      <c r="D193" s="262" t="s">
        <v>1363</v>
      </c>
      <c r="I193" t="str">
        <f t="shared" si="21"/>
        <v>H01H11B02</v>
      </c>
      <c r="J193" t="str">
        <f t="shared" si="22"/>
        <v>H01H11</v>
      </c>
      <c r="K193">
        <v>16352</v>
      </c>
      <c r="L193" t="s">
        <v>784</v>
      </c>
      <c r="U193" t="s">
        <v>794</v>
      </c>
      <c r="AA193" s="258" t="s">
        <v>1357</v>
      </c>
      <c r="AC193">
        <v>56</v>
      </c>
      <c r="AF193" t="s">
        <v>798</v>
      </c>
      <c r="AJ193" s="175" t="s">
        <v>1355</v>
      </c>
      <c r="AL193">
        <v>2</v>
      </c>
      <c r="AN193" s="175" t="s">
        <v>1355</v>
      </c>
      <c r="AO193" s="405" t="s">
        <v>7</v>
      </c>
    </row>
    <row r="194" spans="1:41" hidden="1" x14ac:dyDescent="0.25">
      <c r="A194" s="1" t="str">
        <f t="shared" si="20"/>
        <v>H09T01</v>
      </c>
      <c r="B194" t="s">
        <v>792</v>
      </c>
      <c r="C194" t="s">
        <v>799</v>
      </c>
      <c r="D194" s="261" t="s">
        <v>1361</v>
      </c>
      <c r="I194" t="str">
        <f t="shared" si="21"/>
        <v>H01B02</v>
      </c>
      <c r="J194" t="str">
        <f t="shared" si="22"/>
        <v>H01</v>
      </c>
      <c r="K194">
        <v>16384</v>
      </c>
      <c r="L194" t="s">
        <v>784</v>
      </c>
      <c r="AA194" s="175" t="s">
        <v>1355</v>
      </c>
      <c r="AC194">
        <v>56</v>
      </c>
      <c r="AF194" t="s">
        <v>798</v>
      </c>
      <c r="AJ194" s="175" t="s">
        <v>1355</v>
      </c>
      <c r="AL194">
        <v>2</v>
      </c>
      <c r="AN194" s="175" t="s">
        <v>1355</v>
      </c>
      <c r="AO194" s="405" t="s">
        <v>7</v>
      </c>
    </row>
    <row r="195" spans="1:41" hidden="1" x14ac:dyDescent="0.25">
      <c r="A195" s="1" t="str">
        <f t="shared" si="20"/>
        <v>H09V01</v>
      </c>
      <c r="B195" t="s">
        <v>792</v>
      </c>
      <c r="C195" t="s">
        <v>800</v>
      </c>
      <c r="D195" s="262" t="s">
        <v>1363</v>
      </c>
      <c r="I195" t="str">
        <f t="shared" si="21"/>
        <v>H02B02</v>
      </c>
      <c r="J195" t="str">
        <f t="shared" si="22"/>
        <v>H02</v>
      </c>
      <c r="K195">
        <v>24576</v>
      </c>
      <c r="M195" t="s">
        <v>785</v>
      </c>
      <c r="AA195" s="175" t="s">
        <v>1355</v>
      </c>
      <c r="AC195">
        <v>56</v>
      </c>
      <c r="AF195" t="s">
        <v>798</v>
      </c>
      <c r="AJ195" s="175" t="s">
        <v>1355</v>
      </c>
      <c r="AL195">
        <v>2</v>
      </c>
      <c r="AN195" s="175" t="s">
        <v>1355</v>
      </c>
      <c r="AO195" s="405" t="s">
        <v>7</v>
      </c>
    </row>
    <row r="196" spans="1:41" hidden="1" x14ac:dyDescent="0.25">
      <c r="A196" s="1" t="str">
        <f t="shared" si="20"/>
        <v>H09V02</v>
      </c>
      <c r="B196" t="s">
        <v>792</v>
      </c>
      <c r="C196" t="s">
        <v>803</v>
      </c>
      <c r="D196" s="262" t="s">
        <v>1363</v>
      </c>
      <c r="I196" t="str">
        <f t="shared" si="21"/>
        <v>H05B02</v>
      </c>
      <c r="J196" t="str">
        <f t="shared" si="22"/>
        <v>H05</v>
      </c>
      <c r="K196">
        <v>31744</v>
      </c>
      <c r="P196" t="s">
        <v>788</v>
      </c>
      <c r="AA196" s="175" t="s">
        <v>1355</v>
      </c>
      <c r="AC196">
        <v>56</v>
      </c>
      <c r="AF196" t="s">
        <v>798</v>
      </c>
      <c r="AJ196" s="175" t="s">
        <v>1355</v>
      </c>
      <c r="AL196">
        <v>2</v>
      </c>
      <c r="AN196" s="175" t="s">
        <v>1355</v>
      </c>
      <c r="AO196" s="405" t="s">
        <v>7</v>
      </c>
    </row>
    <row r="197" spans="1:41" hidden="1" x14ac:dyDescent="0.25">
      <c r="A197" s="1" t="str">
        <f t="shared" si="20"/>
        <v>H09N01</v>
      </c>
      <c r="B197" t="s">
        <v>792</v>
      </c>
      <c r="C197" t="s">
        <v>805</v>
      </c>
      <c r="D197" s="261" t="s">
        <v>1361</v>
      </c>
      <c r="I197" t="str">
        <f t="shared" si="21"/>
        <v>H07B02</v>
      </c>
      <c r="J197" t="str">
        <f t="shared" si="22"/>
        <v>H07</v>
      </c>
      <c r="K197">
        <v>32512</v>
      </c>
      <c r="R197" t="s">
        <v>790</v>
      </c>
      <c r="AA197" s="175" t="s">
        <v>1355</v>
      </c>
      <c r="AC197">
        <v>56</v>
      </c>
      <c r="AF197" t="s">
        <v>798</v>
      </c>
      <c r="AJ197" s="175" t="s">
        <v>1355</v>
      </c>
      <c r="AL197">
        <v>2</v>
      </c>
      <c r="AN197" s="175" t="s">
        <v>1355</v>
      </c>
      <c r="AO197" s="405" t="s">
        <v>7</v>
      </c>
    </row>
    <row r="198" spans="1:41" hidden="1" x14ac:dyDescent="0.25">
      <c r="A198" s="1" t="str">
        <f t="shared" si="20"/>
        <v>H09N02</v>
      </c>
      <c r="B198" t="s">
        <v>792</v>
      </c>
      <c r="C198" t="s">
        <v>807</v>
      </c>
      <c r="D198" s="261" t="s">
        <v>1361</v>
      </c>
      <c r="I198" t="str">
        <f t="shared" si="21"/>
        <v>H08B02</v>
      </c>
      <c r="J198" t="str">
        <f t="shared" si="22"/>
        <v>H08</v>
      </c>
      <c r="K198">
        <v>32640</v>
      </c>
      <c r="S198" t="s">
        <v>791</v>
      </c>
      <c r="AA198" s="175" t="s">
        <v>1355</v>
      </c>
      <c r="AC198">
        <v>56</v>
      </c>
      <c r="AF198" t="s">
        <v>798</v>
      </c>
      <c r="AJ198" s="175" t="s">
        <v>1355</v>
      </c>
      <c r="AL198">
        <v>2</v>
      </c>
      <c r="AN198" s="175" t="s">
        <v>1355</v>
      </c>
      <c r="AO198" s="405" t="s">
        <v>7</v>
      </c>
    </row>
    <row r="199" spans="1:41" hidden="1" x14ac:dyDescent="0.25">
      <c r="A199" s="1" t="str">
        <f t="shared" si="20"/>
        <v>H09N03</v>
      </c>
      <c r="B199" t="s">
        <v>792</v>
      </c>
      <c r="C199" t="s">
        <v>809</v>
      </c>
      <c r="D199" s="261" t="s">
        <v>1361</v>
      </c>
      <c r="I199" t="str">
        <f t="shared" si="21"/>
        <v>H09B02</v>
      </c>
      <c r="J199" t="str">
        <f t="shared" si="22"/>
        <v>H09</v>
      </c>
      <c r="K199">
        <v>32704</v>
      </c>
      <c r="T199" t="s">
        <v>792</v>
      </c>
      <c r="AA199" s="175" t="s">
        <v>1355</v>
      </c>
      <c r="AC199">
        <v>56</v>
      </c>
      <c r="AF199" t="s">
        <v>798</v>
      </c>
      <c r="AJ199" s="175" t="s">
        <v>1355</v>
      </c>
      <c r="AL199">
        <v>2</v>
      </c>
      <c r="AN199" s="175" t="s">
        <v>1355</v>
      </c>
      <c r="AO199" s="405" t="s">
        <v>7</v>
      </c>
    </row>
    <row r="200" spans="1:41" hidden="1" x14ac:dyDescent="0.25">
      <c r="A200" s="1" t="str">
        <f t="shared" si="20"/>
        <v>H09N04</v>
      </c>
      <c r="B200" t="s">
        <v>792</v>
      </c>
      <c r="C200" t="s">
        <v>1564</v>
      </c>
      <c r="D200" s="261" t="s">
        <v>1361</v>
      </c>
      <c r="I200" t="str">
        <f t="shared" si="21"/>
        <v>H11B02</v>
      </c>
      <c r="J200" t="str">
        <f t="shared" si="22"/>
        <v>H11</v>
      </c>
      <c r="K200">
        <v>32736</v>
      </c>
      <c r="U200" t="s">
        <v>794</v>
      </c>
      <c r="AA200" s="175" t="s">
        <v>1355</v>
      </c>
      <c r="AC200">
        <v>56</v>
      </c>
      <c r="AF200" t="s">
        <v>798</v>
      </c>
      <c r="AJ200" s="175" t="s">
        <v>1355</v>
      </c>
      <c r="AL200">
        <v>2</v>
      </c>
      <c r="AN200" s="175" t="s">
        <v>1355</v>
      </c>
      <c r="AO200" s="405" t="s">
        <v>7</v>
      </c>
    </row>
    <row r="201" spans="1:41" ht="15.75" hidden="1" thickBot="1" x14ac:dyDescent="0.3">
      <c r="A201" s="1" t="str">
        <f t="shared" si="20"/>
        <v>H09N05</v>
      </c>
      <c r="B201" t="s">
        <v>792</v>
      </c>
      <c r="C201" t="s">
        <v>1613</v>
      </c>
      <c r="D201" s="261" t="s">
        <v>1361</v>
      </c>
      <c r="I201" t="str">
        <f t="shared" si="21"/>
        <v>B02</v>
      </c>
      <c r="J201" t="str">
        <f t="shared" si="22"/>
        <v/>
      </c>
      <c r="K201" s="103">
        <v>32768</v>
      </c>
      <c r="L201" s="103"/>
      <c r="M201" s="103"/>
      <c r="N201" s="103"/>
      <c r="O201" s="103"/>
      <c r="P201" s="103"/>
      <c r="Q201" s="103"/>
      <c r="R201" s="103"/>
      <c r="S201" s="103"/>
      <c r="T201" s="103"/>
      <c r="U201" s="103"/>
      <c r="V201" s="103"/>
      <c r="W201" s="103"/>
      <c r="X201" s="103"/>
      <c r="Y201" s="103"/>
      <c r="Z201" s="403"/>
      <c r="AA201" s="175" t="s">
        <v>1355</v>
      </c>
      <c r="AC201">
        <v>56</v>
      </c>
      <c r="AF201" t="s">
        <v>798</v>
      </c>
      <c r="AJ201" s="175" t="s">
        <v>1355</v>
      </c>
      <c r="AL201">
        <v>2</v>
      </c>
      <c r="AN201" s="175" t="s">
        <v>1355</v>
      </c>
      <c r="AO201" s="405" t="s">
        <v>7</v>
      </c>
    </row>
    <row r="202" spans="1:41" ht="15.75" hidden="1" thickBot="1" x14ac:dyDescent="0.3">
      <c r="A202" s="1" t="str">
        <f t="shared" si="20"/>
        <v>H09D01</v>
      </c>
      <c r="B202" s="103" t="s">
        <v>792</v>
      </c>
      <c r="C202" s="103" t="s">
        <v>810</v>
      </c>
      <c r="D202" s="258" t="s">
        <v>1357</v>
      </c>
      <c r="I202" t="str">
        <f t="shared" si="21"/>
        <v>H02T01</v>
      </c>
      <c r="J202" t="str">
        <f t="shared" si="22"/>
        <v>H02</v>
      </c>
      <c r="K202">
        <v>24576</v>
      </c>
      <c r="M202" t="s">
        <v>785</v>
      </c>
      <c r="AA202" s="175" t="s">
        <v>1355</v>
      </c>
      <c r="AC202">
        <v>60</v>
      </c>
      <c r="AG202" t="s">
        <v>799</v>
      </c>
      <c r="AJ202" s="175" t="s">
        <v>1355</v>
      </c>
      <c r="AL202">
        <v>2</v>
      </c>
      <c r="AN202" s="175" t="s">
        <v>1355</v>
      </c>
      <c r="AO202" s="405" t="s">
        <v>7</v>
      </c>
    </row>
    <row r="203" spans="1:41" hidden="1" x14ac:dyDescent="0.25">
      <c r="A203" s="1" t="str">
        <f t="shared" si="20"/>
        <v>H10H01</v>
      </c>
      <c r="B203" t="s">
        <v>793</v>
      </c>
      <c r="C203" t="s">
        <v>784</v>
      </c>
      <c r="D203" s="262" t="s">
        <v>1363</v>
      </c>
      <c r="I203" t="str">
        <f t="shared" si="21"/>
        <v>H07T01</v>
      </c>
      <c r="J203" t="str">
        <f t="shared" si="22"/>
        <v>H07</v>
      </c>
      <c r="K203">
        <v>32512</v>
      </c>
      <c r="R203" t="s">
        <v>790</v>
      </c>
      <c r="AA203" s="175" t="s">
        <v>1355</v>
      </c>
      <c r="AC203">
        <v>60</v>
      </c>
      <c r="AG203" t="s">
        <v>799</v>
      </c>
      <c r="AJ203" s="175" t="s">
        <v>1355</v>
      </c>
      <c r="AL203">
        <v>2</v>
      </c>
      <c r="AN203" s="175" t="s">
        <v>1355</v>
      </c>
      <c r="AO203" s="405" t="s">
        <v>7</v>
      </c>
    </row>
    <row r="204" spans="1:41" hidden="1" x14ac:dyDescent="0.25">
      <c r="A204" s="1" t="str">
        <f t="shared" si="20"/>
        <v>H10H02</v>
      </c>
      <c r="B204" t="s">
        <v>793</v>
      </c>
      <c r="C204" t="s">
        <v>785</v>
      </c>
      <c r="D204" s="262" t="s">
        <v>1363</v>
      </c>
      <c r="I204" t="str">
        <f t="shared" si="21"/>
        <v>H08T01</v>
      </c>
      <c r="J204" t="str">
        <f t="shared" si="22"/>
        <v>H08</v>
      </c>
      <c r="K204">
        <v>32640</v>
      </c>
      <c r="S204" t="s">
        <v>791</v>
      </c>
      <c r="AA204" s="175" t="s">
        <v>1355</v>
      </c>
      <c r="AC204">
        <v>60</v>
      </c>
      <c r="AG204" t="s">
        <v>799</v>
      </c>
      <c r="AJ204" s="175" t="s">
        <v>1355</v>
      </c>
      <c r="AL204">
        <v>2</v>
      </c>
      <c r="AN204" s="175" t="s">
        <v>1355</v>
      </c>
      <c r="AO204" s="405" t="s">
        <v>7</v>
      </c>
    </row>
    <row r="205" spans="1:41" ht="15.75" hidden="1" thickBot="1" x14ac:dyDescent="0.3">
      <c r="A205" s="1" t="str">
        <f t="shared" si="20"/>
        <v>H10H03</v>
      </c>
      <c r="B205" t="s">
        <v>793</v>
      </c>
      <c r="C205" t="s">
        <v>786</v>
      </c>
      <c r="D205" s="262" t="s">
        <v>1363</v>
      </c>
      <c r="I205" t="str">
        <f t="shared" si="21"/>
        <v>T01</v>
      </c>
      <c r="J205" t="str">
        <f t="shared" si="22"/>
        <v/>
      </c>
      <c r="K205" s="103">
        <v>32768</v>
      </c>
      <c r="L205" s="103"/>
      <c r="M205" s="103"/>
      <c r="N205" s="103"/>
      <c r="O205" s="103"/>
      <c r="P205" s="103"/>
      <c r="Q205" s="103"/>
      <c r="R205" s="103"/>
      <c r="S205" s="103"/>
      <c r="T205" s="103"/>
      <c r="U205" s="103"/>
      <c r="V205" s="103"/>
      <c r="W205" s="103"/>
      <c r="X205" s="103"/>
      <c r="Y205" s="103"/>
      <c r="Z205" s="403"/>
      <c r="AA205" s="175" t="s">
        <v>1355</v>
      </c>
      <c r="AC205">
        <v>60</v>
      </c>
      <c r="AG205" t="s">
        <v>799</v>
      </c>
      <c r="AJ205" s="175" t="s">
        <v>1355</v>
      </c>
      <c r="AL205">
        <v>2</v>
      </c>
      <c r="AN205" s="175" t="s">
        <v>1355</v>
      </c>
      <c r="AO205" s="405" t="s">
        <v>7</v>
      </c>
    </row>
    <row r="206" spans="1:41" hidden="1" x14ac:dyDescent="0.25">
      <c r="A206" s="1" t="str">
        <f t="shared" si="20"/>
        <v>H10H04</v>
      </c>
      <c r="B206" t="s">
        <v>793</v>
      </c>
      <c r="C206" t="s">
        <v>787</v>
      </c>
      <c r="D206" s="261" t="s">
        <v>1361</v>
      </c>
      <c r="I206" t="str">
        <f t="shared" si="21"/>
        <v>H02V01</v>
      </c>
      <c r="J206" t="str">
        <f t="shared" si="22"/>
        <v>H02</v>
      </c>
      <c r="K206">
        <v>24576</v>
      </c>
      <c r="M206" t="s">
        <v>785</v>
      </c>
      <c r="AA206" s="175" t="s">
        <v>1355</v>
      </c>
      <c r="AC206">
        <v>62</v>
      </c>
      <c r="AH206" t="s">
        <v>800</v>
      </c>
      <c r="AJ206" s="175" t="s">
        <v>1355</v>
      </c>
      <c r="AL206">
        <v>2</v>
      </c>
      <c r="AN206" s="175" t="s">
        <v>1355</v>
      </c>
      <c r="AO206" s="405" t="s">
        <v>7</v>
      </c>
    </row>
    <row r="207" spans="1:41" x14ac:dyDescent="0.25">
      <c r="A207" s="1" t="str">
        <f t="shared" ref="A207:A273" si="23">IF(B207=C207,B207,B207&amp;C207)</f>
        <v>H10H05</v>
      </c>
      <c r="B207" t="s">
        <v>793</v>
      </c>
      <c r="C207" t="s">
        <v>788</v>
      </c>
      <c r="D207" s="262" t="s">
        <v>1363</v>
      </c>
      <c r="I207" t="str">
        <f t="shared" si="21"/>
        <v>H04H05V01</v>
      </c>
      <c r="J207" t="str">
        <f t="shared" si="22"/>
        <v>H04H05</v>
      </c>
      <c r="K207">
        <v>29696</v>
      </c>
      <c r="O207" t="s">
        <v>787</v>
      </c>
      <c r="P207" t="s">
        <v>788</v>
      </c>
      <c r="AA207" s="258" t="s">
        <v>1357</v>
      </c>
      <c r="AC207">
        <v>62</v>
      </c>
      <c r="AH207" t="s">
        <v>800</v>
      </c>
      <c r="AJ207" s="175" t="s">
        <v>1355</v>
      </c>
      <c r="AL207">
        <v>2</v>
      </c>
      <c r="AN207" s="175" t="s">
        <v>1355</v>
      </c>
      <c r="AO207" s="405" t="s">
        <v>7</v>
      </c>
    </row>
    <row r="208" spans="1:41" hidden="1" x14ac:dyDescent="0.25">
      <c r="A208" s="1" t="str">
        <f t="shared" si="23"/>
        <v>H10H06</v>
      </c>
      <c r="B208" t="s">
        <v>793</v>
      </c>
      <c r="C208" t="s">
        <v>789</v>
      </c>
      <c r="D208" s="261" t="s">
        <v>1361</v>
      </c>
      <c r="I208" t="str">
        <f t="shared" si="21"/>
        <v>H04H09V01</v>
      </c>
      <c r="J208" t="str">
        <f t="shared" si="22"/>
        <v>H04H09</v>
      </c>
      <c r="K208">
        <v>30656</v>
      </c>
      <c r="O208" t="s">
        <v>787</v>
      </c>
      <c r="T208" t="s">
        <v>792</v>
      </c>
      <c r="AA208" s="258" t="s">
        <v>1357</v>
      </c>
      <c r="AC208">
        <v>62</v>
      </c>
      <c r="AH208" t="s">
        <v>800</v>
      </c>
      <c r="AJ208" s="175" t="s">
        <v>1355</v>
      </c>
      <c r="AL208">
        <v>2</v>
      </c>
      <c r="AN208" s="175" t="s">
        <v>1355</v>
      </c>
      <c r="AO208" s="405" t="s">
        <v>7</v>
      </c>
    </row>
    <row r="209" spans="1:41" hidden="1" x14ac:dyDescent="0.25">
      <c r="A209" s="1" t="str">
        <f t="shared" si="23"/>
        <v>H10H07</v>
      </c>
      <c r="B209" t="s">
        <v>793</v>
      </c>
      <c r="C209" t="s">
        <v>790</v>
      </c>
      <c r="D209" s="262" t="s">
        <v>1363</v>
      </c>
      <c r="I209" t="str">
        <f t="shared" si="21"/>
        <v>H04V01</v>
      </c>
      <c r="J209" t="str">
        <f t="shared" si="22"/>
        <v>H04</v>
      </c>
      <c r="K209">
        <v>30720</v>
      </c>
      <c r="O209" t="s">
        <v>787</v>
      </c>
      <c r="AA209" s="175" t="s">
        <v>1355</v>
      </c>
      <c r="AC209">
        <v>62</v>
      </c>
      <c r="AH209" t="s">
        <v>800</v>
      </c>
      <c r="AJ209" s="175" t="s">
        <v>1355</v>
      </c>
      <c r="AL209">
        <v>2</v>
      </c>
      <c r="AN209" s="175" t="s">
        <v>1355</v>
      </c>
      <c r="AO209" s="405" t="s">
        <v>7</v>
      </c>
    </row>
    <row r="210" spans="1:41" hidden="1" x14ac:dyDescent="0.25">
      <c r="A210" s="1" t="str">
        <f t="shared" si="23"/>
        <v>H10H08</v>
      </c>
      <c r="B210" t="s">
        <v>793</v>
      </c>
      <c r="C210" t="s">
        <v>791</v>
      </c>
      <c r="D210" s="262" t="s">
        <v>1363</v>
      </c>
      <c r="I210" t="str">
        <f t="shared" si="21"/>
        <v>H05V01</v>
      </c>
      <c r="J210" t="str">
        <f t="shared" si="22"/>
        <v>H05</v>
      </c>
      <c r="K210">
        <v>31744</v>
      </c>
      <c r="P210" t="s">
        <v>788</v>
      </c>
      <c r="AA210" s="175" t="s">
        <v>1355</v>
      </c>
      <c r="AC210">
        <v>62</v>
      </c>
      <c r="AH210" t="s">
        <v>800</v>
      </c>
      <c r="AJ210" s="175" t="s">
        <v>1355</v>
      </c>
      <c r="AL210">
        <v>2</v>
      </c>
      <c r="AN210" s="175" t="s">
        <v>1355</v>
      </c>
      <c r="AO210" s="405" t="s">
        <v>7</v>
      </c>
    </row>
    <row r="211" spans="1:41" hidden="1" x14ac:dyDescent="0.25">
      <c r="A211" s="1" t="str">
        <f t="shared" si="23"/>
        <v>H10H09</v>
      </c>
      <c r="B211" t="s">
        <v>793</v>
      </c>
      <c r="C211" t="s">
        <v>792</v>
      </c>
      <c r="D211" s="262" t="s">
        <v>1363</v>
      </c>
      <c r="I211" t="str">
        <f t="shared" si="21"/>
        <v>H09V01</v>
      </c>
      <c r="J211" t="str">
        <f t="shared" si="22"/>
        <v>H09</v>
      </c>
      <c r="K211">
        <v>32704</v>
      </c>
      <c r="T211" t="s">
        <v>792</v>
      </c>
      <c r="AA211" s="175" t="s">
        <v>1355</v>
      </c>
      <c r="AC211">
        <v>62</v>
      </c>
      <c r="AH211" t="s">
        <v>800</v>
      </c>
      <c r="AJ211" s="175" t="s">
        <v>1355</v>
      </c>
      <c r="AL211">
        <v>2</v>
      </c>
      <c r="AN211" s="175" t="s">
        <v>1355</v>
      </c>
      <c r="AO211" s="405" t="s">
        <v>7</v>
      </c>
    </row>
    <row r="212" spans="1:41" ht="15.75" hidden="1" thickBot="1" x14ac:dyDescent="0.3">
      <c r="A212" s="1" t="str">
        <f t="shared" si="23"/>
        <v>H10</v>
      </c>
      <c r="B212" t="s">
        <v>793</v>
      </c>
      <c r="C212" t="s">
        <v>793</v>
      </c>
      <c r="D212" s="175" t="s">
        <v>1355</v>
      </c>
      <c r="I212" t="str">
        <f t="shared" si="21"/>
        <v>V01</v>
      </c>
      <c r="J212" t="str">
        <f t="shared" si="22"/>
        <v/>
      </c>
      <c r="K212" s="103">
        <v>32768</v>
      </c>
      <c r="L212" s="103"/>
      <c r="M212" s="103"/>
      <c r="N212" s="103"/>
      <c r="O212" s="103"/>
      <c r="P212" s="103"/>
      <c r="Q212" s="103"/>
      <c r="R212" s="103"/>
      <c r="S212" s="103"/>
      <c r="T212" s="103"/>
      <c r="U212" s="103"/>
      <c r="V212" s="103"/>
      <c r="W212" s="103"/>
      <c r="X212" s="103"/>
      <c r="Y212" s="103"/>
      <c r="Z212" s="403"/>
      <c r="AA212" s="175" t="s">
        <v>1355</v>
      </c>
      <c r="AC212">
        <v>62</v>
      </c>
      <c r="AH212" t="s">
        <v>800</v>
      </c>
      <c r="AJ212" s="175" t="s">
        <v>1355</v>
      </c>
      <c r="AL212">
        <v>2</v>
      </c>
      <c r="AN212" s="175" t="s">
        <v>1355</v>
      </c>
      <c r="AO212" s="405" t="s">
        <v>7</v>
      </c>
    </row>
    <row r="213" spans="1:41" x14ac:dyDescent="0.25">
      <c r="A213" s="1" t="str">
        <f t="shared" si="23"/>
        <v>H10H11</v>
      </c>
      <c r="B213" t="s">
        <v>793</v>
      </c>
      <c r="C213" t="s">
        <v>794</v>
      </c>
      <c r="D213" s="262" t="s">
        <v>1363</v>
      </c>
      <c r="I213" t="str">
        <f t="shared" si="21"/>
        <v>H04H05V02</v>
      </c>
      <c r="J213" t="str">
        <f t="shared" si="22"/>
        <v>H04H05</v>
      </c>
      <c r="K213">
        <v>29696</v>
      </c>
      <c r="O213" t="s">
        <v>787</v>
      </c>
      <c r="P213" t="s">
        <v>788</v>
      </c>
      <c r="AA213" s="258" t="s">
        <v>1357</v>
      </c>
      <c r="AC213">
        <v>63</v>
      </c>
      <c r="AI213" t="s">
        <v>803</v>
      </c>
      <c r="AJ213" s="175" t="s">
        <v>1355</v>
      </c>
      <c r="AL213">
        <v>2</v>
      </c>
      <c r="AN213" s="175" t="s">
        <v>1355</v>
      </c>
      <c r="AO213" s="405" t="s">
        <v>7</v>
      </c>
    </row>
    <row r="214" spans="1:41" hidden="1" x14ac:dyDescent="0.25">
      <c r="A214" s="1" t="str">
        <f t="shared" si="23"/>
        <v>H10B01</v>
      </c>
      <c r="B214" t="s">
        <v>793</v>
      </c>
      <c r="C214" t="s">
        <v>797</v>
      </c>
      <c r="D214" s="262" t="s">
        <v>1363</v>
      </c>
      <c r="I214" t="str">
        <f t="shared" si="21"/>
        <v>H04H09V02</v>
      </c>
      <c r="J214" t="str">
        <f t="shared" si="22"/>
        <v>H04H09</v>
      </c>
      <c r="K214">
        <v>30656</v>
      </c>
      <c r="O214" t="s">
        <v>787</v>
      </c>
      <c r="T214" t="s">
        <v>792</v>
      </c>
      <c r="AA214" s="258" t="s">
        <v>1357</v>
      </c>
      <c r="AC214">
        <v>63</v>
      </c>
      <c r="AI214" t="s">
        <v>803</v>
      </c>
      <c r="AJ214" s="175" t="s">
        <v>1355</v>
      </c>
      <c r="AL214">
        <v>2</v>
      </c>
      <c r="AN214" s="175" t="s">
        <v>1355</v>
      </c>
      <c r="AO214" s="405" t="s">
        <v>7</v>
      </c>
    </row>
    <row r="215" spans="1:41" hidden="1" x14ac:dyDescent="0.25">
      <c r="A215" s="1" t="str">
        <f t="shared" si="23"/>
        <v>H10B02</v>
      </c>
      <c r="B215" t="s">
        <v>793</v>
      </c>
      <c r="C215" t="s">
        <v>798</v>
      </c>
      <c r="D215" s="262" t="s">
        <v>1363</v>
      </c>
      <c r="I215" t="str">
        <f t="shared" si="21"/>
        <v>H04V02</v>
      </c>
      <c r="J215" t="str">
        <f t="shared" si="22"/>
        <v>H04</v>
      </c>
      <c r="K215">
        <v>30720</v>
      </c>
      <c r="O215" t="s">
        <v>787</v>
      </c>
      <c r="AA215" s="175" t="s">
        <v>1355</v>
      </c>
      <c r="AC215">
        <v>63</v>
      </c>
      <c r="AI215" t="s">
        <v>803</v>
      </c>
      <c r="AJ215" s="175" t="s">
        <v>1355</v>
      </c>
      <c r="AL215">
        <v>2</v>
      </c>
      <c r="AN215" s="175" t="s">
        <v>1355</v>
      </c>
      <c r="AO215" s="405" t="s">
        <v>7</v>
      </c>
    </row>
    <row r="216" spans="1:41" hidden="1" x14ac:dyDescent="0.25">
      <c r="A216" s="1" t="str">
        <f t="shared" si="23"/>
        <v>H10T01</v>
      </c>
      <c r="B216" t="s">
        <v>793</v>
      </c>
      <c r="C216" t="s">
        <v>799</v>
      </c>
      <c r="D216" s="262" t="s">
        <v>1363</v>
      </c>
      <c r="I216" t="str">
        <f t="shared" si="21"/>
        <v>H05V02</v>
      </c>
      <c r="J216" t="str">
        <f t="shared" si="22"/>
        <v>H05</v>
      </c>
      <c r="K216">
        <v>31744</v>
      </c>
      <c r="P216" t="s">
        <v>788</v>
      </c>
      <c r="AA216" s="175" t="s">
        <v>1355</v>
      </c>
      <c r="AC216">
        <v>63</v>
      </c>
      <c r="AI216" t="s">
        <v>803</v>
      </c>
      <c r="AJ216" s="175" t="s">
        <v>1355</v>
      </c>
      <c r="AL216">
        <v>2</v>
      </c>
      <c r="AN216" s="175" t="s">
        <v>1355</v>
      </c>
      <c r="AO216" s="405" t="s">
        <v>7</v>
      </c>
    </row>
    <row r="217" spans="1:41" hidden="1" x14ac:dyDescent="0.25">
      <c r="A217" s="1" t="str">
        <f t="shared" si="23"/>
        <v>H10V01</v>
      </c>
      <c r="B217" t="s">
        <v>793</v>
      </c>
      <c r="C217" t="s">
        <v>800</v>
      </c>
      <c r="D217" s="261" t="s">
        <v>1361</v>
      </c>
      <c r="I217" t="str">
        <f t="shared" si="21"/>
        <v>H09V02</v>
      </c>
      <c r="J217" t="str">
        <f t="shared" si="22"/>
        <v>H09</v>
      </c>
      <c r="K217">
        <v>32704</v>
      </c>
      <c r="T217" t="s">
        <v>792</v>
      </c>
      <c r="AA217" s="175" t="s">
        <v>1355</v>
      </c>
      <c r="AC217">
        <v>63</v>
      </c>
      <c r="AI217" t="s">
        <v>803</v>
      </c>
      <c r="AJ217" s="175" t="s">
        <v>1355</v>
      </c>
      <c r="AL217">
        <v>2</v>
      </c>
      <c r="AN217" s="175" t="s">
        <v>1355</v>
      </c>
      <c r="AO217" s="405" t="s">
        <v>7</v>
      </c>
    </row>
    <row r="218" spans="1:41" ht="15.75" hidden="1" thickBot="1" x14ac:dyDescent="0.3">
      <c r="A218" s="1" t="str">
        <f t="shared" si="23"/>
        <v>H10V02</v>
      </c>
      <c r="B218" t="s">
        <v>793</v>
      </c>
      <c r="C218" t="s">
        <v>803</v>
      </c>
      <c r="D218" s="261" t="s">
        <v>1361</v>
      </c>
      <c r="I218" t="str">
        <f t="shared" si="21"/>
        <v>V02</v>
      </c>
      <c r="J218" t="str">
        <f t="shared" si="22"/>
        <v/>
      </c>
      <c r="K218" s="103">
        <v>32768</v>
      </c>
      <c r="L218" s="103"/>
      <c r="M218" s="103"/>
      <c r="N218" s="103"/>
      <c r="O218" s="103"/>
      <c r="P218" s="103"/>
      <c r="Q218" s="103"/>
      <c r="R218" s="103"/>
      <c r="S218" s="103"/>
      <c r="T218" s="103"/>
      <c r="U218" s="103"/>
      <c r="V218" s="103"/>
      <c r="W218" s="103"/>
      <c r="X218" s="103"/>
      <c r="Y218" s="103"/>
      <c r="Z218" s="403"/>
      <c r="AA218" s="175" t="s">
        <v>1355</v>
      </c>
      <c r="AC218">
        <v>63</v>
      </c>
      <c r="AI218" t="s">
        <v>803</v>
      </c>
      <c r="AJ218" s="175" t="s">
        <v>1355</v>
      </c>
      <c r="AL218">
        <v>2</v>
      </c>
      <c r="AN218" s="175" t="s">
        <v>1355</v>
      </c>
      <c r="AO218" s="405" t="s">
        <v>7</v>
      </c>
    </row>
    <row r="219" spans="1:41" hidden="1" x14ac:dyDescent="0.25">
      <c r="A219" s="1" t="str">
        <f t="shared" si="23"/>
        <v>H10N01</v>
      </c>
      <c r="B219" t="s">
        <v>793</v>
      </c>
      <c r="C219" t="s">
        <v>805</v>
      </c>
      <c r="D219" s="262" t="s">
        <v>1363</v>
      </c>
      <c r="I219" t="str">
        <f t="shared" si="21"/>
        <v>H01H02H03</v>
      </c>
      <c r="J219" t="str">
        <f t="shared" si="22"/>
        <v>H01H02H03</v>
      </c>
      <c r="K219">
        <v>4096</v>
      </c>
      <c r="L219" t="s">
        <v>784</v>
      </c>
      <c r="M219" t="s">
        <v>785</v>
      </c>
      <c r="N219" t="s">
        <v>786</v>
      </c>
      <c r="AA219" s="258" t="s">
        <v>1357</v>
      </c>
      <c r="AC219">
        <v>64</v>
      </c>
      <c r="AJ219" s="175" t="s">
        <v>1355</v>
      </c>
      <c r="AL219">
        <v>2</v>
      </c>
      <c r="AN219" s="175" t="s">
        <v>1355</v>
      </c>
      <c r="AO219" s="406" t="s">
        <v>7</v>
      </c>
    </row>
    <row r="220" spans="1:41" hidden="1" x14ac:dyDescent="0.25">
      <c r="A220" s="1" t="str">
        <f t="shared" si="23"/>
        <v>H10N02</v>
      </c>
      <c r="B220" t="s">
        <v>793</v>
      </c>
      <c r="C220" t="s">
        <v>807</v>
      </c>
      <c r="D220" s="262" t="s">
        <v>1363</v>
      </c>
      <c r="I220" t="str">
        <f t="shared" si="21"/>
        <v>H01H02</v>
      </c>
      <c r="J220" t="str">
        <f t="shared" si="22"/>
        <v>H01H02</v>
      </c>
      <c r="K220">
        <v>8192</v>
      </c>
      <c r="L220" t="s">
        <v>784</v>
      </c>
      <c r="M220" t="s">
        <v>785</v>
      </c>
      <c r="AA220" s="258" t="s">
        <v>1357</v>
      </c>
      <c r="AC220">
        <v>64</v>
      </c>
      <c r="AJ220" s="175" t="s">
        <v>1355</v>
      </c>
      <c r="AL220">
        <v>2</v>
      </c>
      <c r="AN220" s="175" t="s">
        <v>1355</v>
      </c>
      <c r="AO220" s="406" t="s">
        <v>7</v>
      </c>
    </row>
    <row r="221" spans="1:41" hidden="1" x14ac:dyDescent="0.25">
      <c r="A221" s="1" t="str">
        <f t="shared" si="23"/>
        <v>H10N03</v>
      </c>
      <c r="B221" t="s">
        <v>793</v>
      </c>
      <c r="C221" t="s">
        <v>809</v>
      </c>
      <c r="D221" s="262" t="s">
        <v>1363</v>
      </c>
      <c r="I221" t="str">
        <f t="shared" si="21"/>
        <v>H01H03H11</v>
      </c>
      <c r="J221" t="str">
        <f t="shared" si="22"/>
        <v>H01H03H11</v>
      </c>
      <c r="K221">
        <v>12256</v>
      </c>
      <c r="L221" t="s">
        <v>784</v>
      </c>
      <c r="N221" t="s">
        <v>786</v>
      </c>
      <c r="U221" t="s">
        <v>794</v>
      </c>
      <c r="AA221" s="258" t="s">
        <v>1357</v>
      </c>
      <c r="AC221">
        <v>64</v>
      </c>
      <c r="AJ221" s="175" t="s">
        <v>1355</v>
      </c>
      <c r="AL221">
        <v>2</v>
      </c>
      <c r="AN221" s="175" t="s">
        <v>1355</v>
      </c>
      <c r="AO221" s="406" t="s">
        <v>7</v>
      </c>
    </row>
    <row r="222" spans="1:41" hidden="1" x14ac:dyDescent="0.25">
      <c r="A222" s="1" t="str">
        <f t="shared" si="23"/>
        <v>H10N04</v>
      </c>
      <c r="B222" t="s">
        <v>793</v>
      </c>
      <c r="C222" t="s">
        <v>1564</v>
      </c>
      <c r="D222" s="262" t="s">
        <v>1363</v>
      </c>
      <c r="I222" t="str">
        <f t="shared" si="21"/>
        <v>H01H03</v>
      </c>
      <c r="J222" t="str">
        <f t="shared" si="22"/>
        <v>H01H03</v>
      </c>
      <c r="K222">
        <v>12288</v>
      </c>
      <c r="L222" t="s">
        <v>784</v>
      </c>
      <c r="N222" t="s">
        <v>786</v>
      </c>
      <c r="AA222" s="258" t="s">
        <v>1357</v>
      </c>
      <c r="AC222">
        <v>64</v>
      </c>
      <c r="AJ222" s="175" t="s">
        <v>1355</v>
      </c>
      <c r="AL222">
        <v>2</v>
      </c>
      <c r="AN222" s="175" t="s">
        <v>1355</v>
      </c>
      <c r="AO222" s="406" t="s">
        <v>7</v>
      </c>
    </row>
    <row r="223" spans="1:41" hidden="1" x14ac:dyDescent="0.25">
      <c r="A223" s="1" t="str">
        <f t="shared" si="23"/>
        <v>H10N05</v>
      </c>
      <c r="B223" t="s">
        <v>793</v>
      </c>
      <c r="C223" t="s">
        <v>1613</v>
      </c>
      <c r="D223" s="262" t="s">
        <v>1363</v>
      </c>
      <c r="I223" t="str">
        <f t="shared" si="21"/>
        <v>H01H11</v>
      </c>
      <c r="J223" t="str">
        <f t="shared" si="22"/>
        <v>H01H11</v>
      </c>
      <c r="K223">
        <v>16352</v>
      </c>
      <c r="L223" t="s">
        <v>784</v>
      </c>
      <c r="U223" t="s">
        <v>794</v>
      </c>
      <c r="AA223" s="258" t="s">
        <v>1357</v>
      </c>
      <c r="AC223">
        <v>64</v>
      </c>
      <c r="AJ223" s="175" t="s">
        <v>1355</v>
      </c>
      <c r="AL223">
        <v>2</v>
      </c>
      <c r="AN223" s="175" t="s">
        <v>1355</v>
      </c>
      <c r="AO223" s="406" t="s">
        <v>7</v>
      </c>
    </row>
    <row r="224" spans="1:41" ht="15.75" hidden="1" thickBot="1" x14ac:dyDescent="0.3">
      <c r="A224" s="1" t="str">
        <f t="shared" si="23"/>
        <v>H10D01</v>
      </c>
      <c r="B224" s="103" t="s">
        <v>793</v>
      </c>
      <c r="C224" s="103" t="s">
        <v>810</v>
      </c>
      <c r="D224" s="258" t="s">
        <v>1357</v>
      </c>
      <c r="I224" t="str">
        <f t="shared" si="21"/>
        <v>H01N03</v>
      </c>
      <c r="J224" t="str">
        <f t="shared" si="22"/>
        <v>H01N03</v>
      </c>
      <c r="K224">
        <v>16380</v>
      </c>
      <c r="L224" t="s">
        <v>784</v>
      </c>
      <c r="X224" t="s">
        <v>809</v>
      </c>
      <c r="AA224" s="258" t="s">
        <v>1357</v>
      </c>
      <c r="AC224">
        <v>64</v>
      </c>
      <c r="AJ224" s="175" t="s">
        <v>1355</v>
      </c>
      <c r="AL224">
        <v>2</v>
      </c>
      <c r="AN224" s="175" t="s">
        <v>1355</v>
      </c>
      <c r="AO224" s="406" t="s">
        <v>7</v>
      </c>
    </row>
    <row r="225" spans="1:41" hidden="1" x14ac:dyDescent="0.25">
      <c r="A225" s="1" t="str">
        <f t="shared" si="23"/>
        <v>H11H01</v>
      </c>
      <c r="B225" t="s">
        <v>794</v>
      </c>
      <c r="C225" t="s">
        <v>784</v>
      </c>
      <c r="D225" s="258" t="s">
        <v>1357</v>
      </c>
      <c r="I225" t="str">
        <f t="shared" si="21"/>
        <v>H01</v>
      </c>
      <c r="J225" t="str">
        <f t="shared" si="22"/>
        <v>H01</v>
      </c>
      <c r="K225">
        <v>16384</v>
      </c>
      <c r="L225" t="s">
        <v>784</v>
      </c>
      <c r="AA225" s="175" t="s">
        <v>1355</v>
      </c>
      <c r="AC225">
        <v>64</v>
      </c>
      <c r="AJ225" s="175" t="s">
        <v>1355</v>
      </c>
      <c r="AL225">
        <v>2</v>
      </c>
      <c r="AN225" s="175" t="s">
        <v>1355</v>
      </c>
      <c r="AO225" s="406" t="s">
        <v>7</v>
      </c>
    </row>
    <row r="226" spans="1:41" hidden="1" x14ac:dyDescent="0.25">
      <c r="A226" s="1" t="str">
        <f t="shared" si="23"/>
        <v>H11H02</v>
      </c>
      <c r="B226" t="s">
        <v>794</v>
      </c>
      <c r="C226" t="s">
        <v>785</v>
      </c>
      <c r="D226" s="261" t="s">
        <v>1361</v>
      </c>
      <c r="I226" t="str">
        <f t="shared" si="21"/>
        <v>H02H03</v>
      </c>
      <c r="J226" t="str">
        <f t="shared" si="22"/>
        <v>H02H03</v>
      </c>
      <c r="K226">
        <v>20480</v>
      </c>
      <c r="M226" t="s">
        <v>785</v>
      </c>
      <c r="N226" t="s">
        <v>786</v>
      </c>
      <c r="AA226" s="258" t="s">
        <v>1357</v>
      </c>
      <c r="AC226">
        <v>64</v>
      </c>
      <c r="AJ226" s="175" t="s">
        <v>1355</v>
      </c>
      <c r="AL226">
        <v>2</v>
      </c>
      <c r="AN226" s="175" t="s">
        <v>1355</v>
      </c>
      <c r="AO226" s="406" t="s">
        <v>7</v>
      </c>
    </row>
    <row r="227" spans="1:41" hidden="1" x14ac:dyDescent="0.25">
      <c r="A227" s="1" t="str">
        <f t="shared" si="23"/>
        <v>H11H03</v>
      </c>
      <c r="B227" t="s">
        <v>794</v>
      </c>
      <c r="C227" t="s">
        <v>786</v>
      </c>
      <c r="D227" s="258" t="s">
        <v>1357</v>
      </c>
      <c r="I227" t="str">
        <f t="shared" si="21"/>
        <v>H02</v>
      </c>
      <c r="J227" t="str">
        <f t="shared" si="22"/>
        <v>H02</v>
      </c>
      <c r="K227">
        <v>24576</v>
      </c>
      <c r="M227" t="s">
        <v>785</v>
      </c>
      <c r="AA227" s="175" t="s">
        <v>1355</v>
      </c>
      <c r="AC227">
        <v>64</v>
      </c>
      <c r="AJ227" s="175" t="s">
        <v>1355</v>
      </c>
      <c r="AL227">
        <v>2</v>
      </c>
      <c r="AN227" s="175" t="s">
        <v>1355</v>
      </c>
      <c r="AO227" s="406" t="s">
        <v>7</v>
      </c>
    </row>
    <row r="228" spans="1:41" hidden="1" x14ac:dyDescent="0.25">
      <c r="A228" s="1" t="str">
        <f t="shared" si="23"/>
        <v>H11H04</v>
      </c>
      <c r="B228" t="s">
        <v>794</v>
      </c>
      <c r="C228" t="s">
        <v>787</v>
      </c>
      <c r="D228" s="261" t="s">
        <v>1361</v>
      </c>
      <c r="I228" t="str">
        <f t="shared" si="21"/>
        <v>H03H11</v>
      </c>
      <c r="J228" t="str">
        <f t="shared" si="22"/>
        <v>H03H11</v>
      </c>
      <c r="K228">
        <v>28640</v>
      </c>
      <c r="N228" t="s">
        <v>786</v>
      </c>
      <c r="U228" t="s">
        <v>794</v>
      </c>
      <c r="AA228" s="258" t="s">
        <v>1357</v>
      </c>
      <c r="AC228">
        <v>64</v>
      </c>
      <c r="AJ228" s="175" t="s">
        <v>1355</v>
      </c>
      <c r="AL228">
        <v>2</v>
      </c>
      <c r="AN228" s="175" t="s">
        <v>1355</v>
      </c>
      <c r="AO228" s="406" t="s">
        <v>7</v>
      </c>
    </row>
    <row r="229" spans="1:41" hidden="1" x14ac:dyDescent="0.25">
      <c r="A229" s="1" t="str">
        <f t="shared" si="23"/>
        <v>H11H05</v>
      </c>
      <c r="B229" t="s">
        <v>794</v>
      </c>
      <c r="C229" t="s">
        <v>788</v>
      </c>
      <c r="D229" s="261" t="s">
        <v>1361</v>
      </c>
      <c r="I229" t="str">
        <f t="shared" si="21"/>
        <v>H03</v>
      </c>
      <c r="J229" t="str">
        <f t="shared" si="22"/>
        <v>H03</v>
      </c>
      <c r="K229">
        <v>28672</v>
      </c>
      <c r="N229" t="s">
        <v>786</v>
      </c>
      <c r="AA229" s="175" t="s">
        <v>1355</v>
      </c>
      <c r="AC229">
        <v>64</v>
      </c>
      <c r="AJ229" s="175" t="s">
        <v>1355</v>
      </c>
      <c r="AL229">
        <v>2</v>
      </c>
      <c r="AN229" s="175" t="s">
        <v>1355</v>
      </c>
      <c r="AO229" s="406" t="s">
        <v>7</v>
      </c>
    </row>
    <row r="230" spans="1:41" x14ac:dyDescent="0.25">
      <c r="A230" s="1" t="str">
        <f t="shared" si="23"/>
        <v>H11H06</v>
      </c>
      <c r="B230" t="s">
        <v>794</v>
      </c>
      <c r="C230" t="s">
        <v>789</v>
      </c>
      <c r="D230" s="261" t="s">
        <v>1361</v>
      </c>
      <c r="I230" t="str">
        <f t="shared" si="21"/>
        <v>H04H05</v>
      </c>
      <c r="J230" t="str">
        <f t="shared" si="22"/>
        <v>H04H05</v>
      </c>
      <c r="K230">
        <v>29696</v>
      </c>
      <c r="O230" t="s">
        <v>787</v>
      </c>
      <c r="P230" t="s">
        <v>788</v>
      </c>
      <c r="AA230" s="258" t="s">
        <v>1357</v>
      </c>
      <c r="AC230">
        <v>64</v>
      </c>
      <c r="AJ230" s="175" t="s">
        <v>1355</v>
      </c>
      <c r="AL230">
        <v>2</v>
      </c>
      <c r="AN230" s="175" t="s">
        <v>1355</v>
      </c>
      <c r="AO230" s="406" t="s">
        <v>7</v>
      </c>
    </row>
    <row r="231" spans="1:41" hidden="1" x14ac:dyDescent="0.25">
      <c r="A231" s="1" t="str">
        <f t="shared" si="23"/>
        <v>H11H07</v>
      </c>
      <c r="B231" t="s">
        <v>794</v>
      </c>
      <c r="C231" t="s">
        <v>790</v>
      </c>
      <c r="D231" s="261" t="s">
        <v>1361</v>
      </c>
      <c r="I231" t="str">
        <f t="shared" ref="I231:I246" si="24">L231&amp;M231&amp;N231&amp;O231&amp;P231&amp;Q231&amp;R231&amp;S231&amp;T231&amp;U231&amp;V231&amp;W231&amp;X231&amp;Y231&amp;AD231&amp;AE231&amp;AF231&amp;AG231&amp;AH231&amp;AI231&amp;AM231</f>
        <v>H04H09</v>
      </c>
      <c r="J231" t="str">
        <f t="shared" ref="J231:J246" si="25">L231&amp;M231&amp;N231&amp;O231&amp;P231&amp;Q231&amp;R231&amp;S231&amp;T231&amp;U231&amp;V231&amp;W231&amp;X231&amp;Y231&amp;Z231</f>
        <v>H04H09</v>
      </c>
      <c r="K231">
        <v>30656</v>
      </c>
      <c r="O231" t="s">
        <v>787</v>
      </c>
      <c r="T231" t="s">
        <v>792</v>
      </c>
      <c r="AA231" s="258" t="s">
        <v>1357</v>
      </c>
      <c r="AC231">
        <v>64</v>
      </c>
      <c r="AJ231" s="175" t="s">
        <v>1355</v>
      </c>
      <c r="AL231">
        <v>2</v>
      </c>
      <c r="AN231" s="175" t="s">
        <v>1355</v>
      </c>
      <c r="AO231" s="406" t="s">
        <v>7</v>
      </c>
    </row>
    <row r="232" spans="1:41" hidden="1" x14ac:dyDescent="0.25">
      <c r="A232" s="1" t="str">
        <f t="shared" si="23"/>
        <v>H11H08</v>
      </c>
      <c r="B232" t="s">
        <v>794</v>
      </c>
      <c r="C232" t="s">
        <v>791</v>
      </c>
      <c r="D232" s="261" t="s">
        <v>1361</v>
      </c>
      <c r="I232" t="str">
        <f t="shared" si="24"/>
        <v>H04</v>
      </c>
      <c r="J232" t="str">
        <f t="shared" si="25"/>
        <v>H04</v>
      </c>
      <c r="K232">
        <v>30720</v>
      </c>
      <c r="O232" t="s">
        <v>787</v>
      </c>
      <c r="AA232" s="175" t="s">
        <v>1355</v>
      </c>
      <c r="AC232">
        <v>64</v>
      </c>
      <c r="AJ232" s="175" t="s">
        <v>1355</v>
      </c>
      <c r="AL232">
        <v>2</v>
      </c>
      <c r="AN232" s="175" t="s">
        <v>1355</v>
      </c>
      <c r="AO232" s="406" t="s">
        <v>7</v>
      </c>
    </row>
    <row r="233" spans="1:41" hidden="1" x14ac:dyDescent="0.25">
      <c r="A233" s="1" t="str">
        <f t="shared" si="23"/>
        <v>H11H09</v>
      </c>
      <c r="B233" t="s">
        <v>794</v>
      </c>
      <c r="C233" t="s">
        <v>792</v>
      </c>
      <c r="D233" s="261" t="s">
        <v>1361</v>
      </c>
      <c r="I233" t="str">
        <f t="shared" si="24"/>
        <v>H05</v>
      </c>
      <c r="J233" t="str">
        <f t="shared" si="25"/>
        <v>H05</v>
      </c>
      <c r="K233">
        <v>31744</v>
      </c>
      <c r="P233" t="s">
        <v>788</v>
      </c>
      <c r="AA233" s="175" t="s">
        <v>1355</v>
      </c>
      <c r="AC233">
        <v>64</v>
      </c>
      <c r="AJ233" s="175" t="s">
        <v>1355</v>
      </c>
      <c r="AL233">
        <v>2</v>
      </c>
      <c r="AN233" s="175" t="s">
        <v>1355</v>
      </c>
      <c r="AO233" s="406" t="s">
        <v>7</v>
      </c>
    </row>
    <row r="234" spans="1:41" hidden="1" x14ac:dyDescent="0.25">
      <c r="A234" s="1" t="str">
        <f t="shared" si="23"/>
        <v>H11H10</v>
      </c>
      <c r="B234" t="s">
        <v>794</v>
      </c>
      <c r="C234" t="s">
        <v>793</v>
      </c>
      <c r="D234" s="262" t="s">
        <v>1363</v>
      </c>
      <c r="I234" t="str">
        <f t="shared" si="24"/>
        <v>H06</v>
      </c>
      <c r="J234" t="str">
        <f t="shared" si="25"/>
        <v>H06</v>
      </c>
      <c r="K234">
        <v>32256</v>
      </c>
      <c r="Q234" t="s">
        <v>789</v>
      </c>
      <c r="AA234" s="175" t="s">
        <v>1355</v>
      </c>
      <c r="AC234">
        <v>64</v>
      </c>
      <c r="AJ234" s="175" t="s">
        <v>1355</v>
      </c>
      <c r="AL234">
        <v>2</v>
      </c>
      <c r="AN234" s="175" t="s">
        <v>1355</v>
      </c>
      <c r="AO234" s="406" t="s">
        <v>7</v>
      </c>
    </row>
    <row r="235" spans="1:41" hidden="1" x14ac:dyDescent="0.25">
      <c r="A235" s="1" t="str">
        <f t="shared" si="23"/>
        <v>H11</v>
      </c>
      <c r="B235" t="s">
        <v>794</v>
      </c>
      <c r="C235" t="s">
        <v>794</v>
      </c>
      <c r="D235" s="175" t="s">
        <v>1355</v>
      </c>
      <c r="I235" t="str">
        <f t="shared" si="24"/>
        <v>H07</v>
      </c>
      <c r="J235" t="str">
        <f t="shared" si="25"/>
        <v>H07</v>
      </c>
      <c r="K235">
        <v>32512</v>
      </c>
      <c r="R235" t="s">
        <v>790</v>
      </c>
      <c r="AA235" s="175" t="s">
        <v>1355</v>
      </c>
      <c r="AC235">
        <v>64</v>
      </c>
      <c r="AJ235" s="175" t="s">
        <v>1355</v>
      </c>
      <c r="AL235">
        <v>2</v>
      </c>
      <c r="AN235" s="175" t="s">
        <v>1355</v>
      </c>
      <c r="AO235" s="406" t="s">
        <v>7</v>
      </c>
    </row>
    <row r="236" spans="1:41" hidden="1" x14ac:dyDescent="0.25">
      <c r="A236" s="1" t="str">
        <f t="shared" si="23"/>
        <v>H11B01</v>
      </c>
      <c r="B236" t="s">
        <v>794</v>
      </c>
      <c r="C236" t="s">
        <v>797</v>
      </c>
      <c r="D236" s="262" t="s">
        <v>1363</v>
      </c>
      <c r="I236" t="str">
        <f t="shared" si="24"/>
        <v>H08</v>
      </c>
      <c r="J236" t="str">
        <f t="shared" si="25"/>
        <v>H08</v>
      </c>
      <c r="K236">
        <v>32640</v>
      </c>
      <c r="S236" t="s">
        <v>791</v>
      </c>
      <c r="AA236" s="175" t="s">
        <v>1355</v>
      </c>
      <c r="AC236">
        <v>64</v>
      </c>
      <c r="AJ236" s="175" t="s">
        <v>1355</v>
      </c>
      <c r="AL236">
        <v>2</v>
      </c>
      <c r="AN236" s="175" t="s">
        <v>1355</v>
      </c>
      <c r="AO236" s="406" t="s">
        <v>7</v>
      </c>
    </row>
    <row r="237" spans="1:41" hidden="1" x14ac:dyDescent="0.25">
      <c r="A237" s="1" t="str">
        <f t="shared" si="23"/>
        <v>H11B02</v>
      </c>
      <c r="B237" t="s">
        <v>794</v>
      </c>
      <c r="C237" t="s">
        <v>798</v>
      </c>
      <c r="D237" s="262" t="s">
        <v>1363</v>
      </c>
      <c r="I237" t="str">
        <f t="shared" si="24"/>
        <v>H09</v>
      </c>
      <c r="J237" t="str">
        <f t="shared" si="25"/>
        <v>H09</v>
      </c>
      <c r="K237">
        <v>32704</v>
      </c>
      <c r="T237" t="s">
        <v>792</v>
      </c>
      <c r="AA237" s="175" t="s">
        <v>1355</v>
      </c>
      <c r="AC237">
        <v>64</v>
      </c>
      <c r="AJ237" s="175" t="s">
        <v>1355</v>
      </c>
      <c r="AL237">
        <v>2</v>
      </c>
      <c r="AN237" s="175" t="s">
        <v>1355</v>
      </c>
      <c r="AO237" s="406" t="s">
        <v>7</v>
      </c>
    </row>
    <row r="238" spans="1:41" hidden="1" x14ac:dyDescent="0.25">
      <c r="A238" s="1" t="str">
        <f t="shared" si="23"/>
        <v>H11T01</v>
      </c>
      <c r="B238" t="s">
        <v>794</v>
      </c>
      <c r="C238" t="s">
        <v>799</v>
      </c>
      <c r="D238" s="261" t="s">
        <v>1361</v>
      </c>
      <c r="I238" t="str">
        <f t="shared" si="24"/>
        <v>H11</v>
      </c>
      <c r="J238" t="str">
        <f t="shared" si="25"/>
        <v>H11</v>
      </c>
      <c r="K238">
        <v>32736</v>
      </c>
      <c r="U238" t="s">
        <v>794</v>
      </c>
      <c r="AA238" s="175" t="s">
        <v>1355</v>
      </c>
      <c r="AC238">
        <v>64</v>
      </c>
      <c r="AJ238" s="175" t="s">
        <v>1355</v>
      </c>
      <c r="AL238">
        <v>2</v>
      </c>
      <c r="AN238" s="175" t="s">
        <v>1355</v>
      </c>
      <c r="AO238" s="406" t="s">
        <v>7</v>
      </c>
    </row>
    <row r="239" spans="1:41" hidden="1" x14ac:dyDescent="0.25">
      <c r="A239" s="1" t="str">
        <f t="shared" si="23"/>
        <v>H11V01</v>
      </c>
      <c r="B239" t="s">
        <v>794</v>
      </c>
      <c r="C239" t="s">
        <v>800</v>
      </c>
      <c r="D239" s="261" t="s">
        <v>1361</v>
      </c>
      <c r="I239" t="str">
        <f t="shared" si="24"/>
        <v>N01</v>
      </c>
      <c r="J239" t="str">
        <f t="shared" si="25"/>
        <v>N01</v>
      </c>
      <c r="K239">
        <v>32752</v>
      </c>
      <c r="V239" t="s">
        <v>805</v>
      </c>
      <c r="AA239" s="175" t="s">
        <v>1355</v>
      </c>
      <c r="AC239">
        <v>64</v>
      </c>
      <c r="AJ239" s="175" t="s">
        <v>1355</v>
      </c>
      <c r="AL239">
        <v>2</v>
      </c>
      <c r="AN239" s="175" t="s">
        <v>1355</v>
      </c>
      <c r="AO239" s="406" t="s">
        <v>7</v>
      </c>
    </row>
    <row r="240" spans="1:41" hidden="1" x14ac:dyDescent="0.25">
      <c r="A240" s="1" t="str">
        <f t="shared" si="23"/>
        <v>H11V02</v>
      </c>
      <c r="B240" t="s">
        <v>794</v>
      </c>
      <c r="C240" t="s">
        <v>803</v>
      </c>
      <c r="D240" s="261" t="s">
        <v>1361</v>
      </c>
      <c r="I240" t="str">
        <f t="shared" si="24"/>
        <v>N02N04</v>
      </c>
      <c r="J240" t="str">
        <f t="shared" si="25"/>
        <v>N02N04</v>
      </c>
      <c r="K240">
        <v>32758</v>
      </c>
      <c r="W240" t="s">
        <v>807</v>
      </c>
      <c r="Y240" t="s">
        <v>1564</v>
      </c>
      <c r="AA240" s="262" t="s">
        <v>1363</v>
      </c>
      <c r="AC240">
        <v>64</v>
      </c>
      <c r="AJ240" s="175" t="s">
        <v>1355</v>
      </c>
      <c r="AL240">
        <v>2</v>
      </c>
      <c r="AN240" s="175" t="s">
        <v>1355</v>
      </c>
      <c r="AO240" s="406" t="s">
        <v>7</v>
      </c>
    </row>
    <row r="241" spans="1:41" hidden="1" x14ac:dyDescent="0.25">
      <c r="A241" s="1" t="str">
        <f t="shared" si="23"/>
        <v>H11N01</v>
      </c>
      <c r="B241" t="s">
        <v>794</v>
      </c>
      <c r="C241" t="s">
        <v>805</v>
      </c>
      <c r="D241" s="261" t="s">
        <v>1361</v>
      </c>
      <c r="I241" t="str">
        <f t="shared" si="24"/>
        <v>N02</v>
      </c>
      <c r="J241" t="str">
        <f t="shared" si="25"/>
        <v>N02N05</v>
      </c>
      <c r="K241">
        <v>32759</v>
      </c>
      <c r="W241" t="s">
        <v>807</v>
      </c>
      <c r="Z241" t="s">
        <v>1613</v>
      </c>
      <c r="AA241" s="262" t="s">
        <v>1363</v>
      </c>
      <c r="AC241">
        <v>64</v>
      </c>
      <c r="AJ241" s="175" t="s">
        <v>1355</v>
      </c>
      <c r="AL241">
        <v>2</v>
      </c>
      <c r="AN241" s="175" t="s">
        <v>1355</v>
      </c>
      <c r="AO241" s="406" t="s">
        <v>7</v>
      </c>
    </row>
    <row r="242" spans="1:41" hidden="1" x14ac:dyDescent="0.25">
      <c r="A242" s="1" t="str">
        <f t="shared" si="23"/>
        <v>H11N02</v>
      </c>
      <c r="B242" t="s">
        <v>794</v>
      </c>
      <c r="C242" t="s">
        <v>807</v>
      </c>
      <c r="D242" s="261" t="s">
        <v>1361</v>
      </c>
      <c r="I242" t="str">
        <f t="shared" si="24"/>
        <v>N02</v>
      </c>
      <c r="J242" t="str">
        <f t="shared" si="25"/>
        <v>N02</v>
      </c>
      <c r="K242">
        <v>32760</v>
      </c>
      <c r="W242" t="s">
        <v>807</v>
      </c>
      <c r="AA242" s="175" t="s">
        <v>1355</v>
      </c>
      <c r="AC242">
        <v>64</v>
      </c>
      <c r="AJ242" s="175" t="s">
        <v>1355</v>
      </c>
      <c r="AL242">
        <v>2</v>
      </c>
      <c r="AN242" s="175" t="s">
        <v>1355</v>
      </c>
      <c r="AO242" s="406" t="s">
        <v>7</v>
      </c>
    </row>
    <row r="243" spans="1:41" hidden="1" x14ac:dyDescent="0.25">
      <c r="A243" s="1" t="str">
        <f t="shared" si="23"/>
        <v>H11N03</v>
      </c>
      <c r="B243" t="s">
        <v>794</v>
      </c>
      <c r="C243" t="s">
        <v>809</v>
      </c>
      <c r="D243" s="261" t="s">
        <v>1361</v>
      </c>
      <c r="I243" t="str">
        <f t="shared" si="24"/>
        <v>N03</v>
      </c>
      <c r="J243" t="str">
        <f t="shared" si="25"/>
        <v>N03</v>
      </c>
      <c r="K243">
        <v>32764</v>
      </c>
      <c r="X243" t="s">
        <v>809</v>
      </c>
      <c r="AA243" s="175" t="s">
        <v>1355</v>
      </c>
      <c r="AC243">
        <v>64</v>
      </c>
      <c r="AJ243" s="175" t="s">
        <v>1355</v>
      </c>
      <c r="AL243">
        <v>2</v>
      </c>
      <c r="AN243" s="175" t="s">
        <v>1355</v>
      </c>
      <c r="AO243" s="406" t="s">
        <v>7</v>
      </c>
    </row>
    <row r="244" spans="1:41" hidden="1" x14ac:dyDescent="0.25">
      <c r="A244" s="1" t="str">
        <f t="shared" si="23"/>
        <v>H11N04</v>
      </c>
      <c r="B244" t="s">
        <v>794</v>
      </c>
      <c r="C244" t="s">
        <v>1564</v>
      </c>
      <c r="D244" s="261" t="s">
        <v>1361</v>
      </c>
      <c r="I244" t="str">
        <f t="shared" si="24"/>
        <v>N04</v>
      </c>
      <c r="J244" t="str">
        <f t="shared" si="25"/>
        <v>N04</v>
      </c>
      <c r="K244">
        <v>32766</v>
      </c>
      <c r="Y244" t="s">
        <v>1564</v>
      </c>
      <c r="AA244" s="175" t="s">
        <v>1355</v>
      </c>
      <c r="AC244">
        <v>64</v>
      </c>
      <c r="AJ244" s="175" t="s">
        <v>1355</v>
      </c>
      <c r="AL244">
        <v>2</v>
      </c>
      <c r="AN244" s="175" t="s">
        <v>1355</v>
      </c>
      <c r="AO244" s="406" t="s">
        <v>7</v>
      </c>
    </row>
    <row r="245" spans="1:41" hidden="1" x14ac:dyDescent="0.25">
      <c r="A245" s="1" t="str">
        <f t="shared" si="23"/>
        <v>H11N05</v>
      </c>
      <c r="B245" t="s">
        <v>794</v>
      </c>
      <c r="C245" t="s">
        <v>1613</v>
      </c>
      <c r="D245" s="261" t="s">
        <v>1361</v>
      </c>
      <c r="I245" t="str">
        <f t="shared" si="24"/>
        <v/>
      </c>
      <c r="J245" t="str">
        <f t="shared" si="25"/>
        <v>N05</v>
      </c>
      <c r="K245">
        <v>32767</v>
      </c>
      <c r="Z245" t="s">
        <v>1613</v>
      </c>
      <c r="AA245" s="175" t="s">
        <v>1355</v>
      </c>
      <c r="AC245">
        <v>64</v>
      </c>
      <c r="AJ245" s="175" t="s">
        <v>1355</v>
      </c>
      <c r="AL245">
        <v>2</v>
      </c>
      <c r="AN245" s="175" t="s">
        <v>1355</v>
      </c>
      <c r="AO245" s="406" t="s">
        <v>7</v>
      </c>
    </row>
    <row r="246" spans="1:41" ht="15.75" hidden="1" thickBot="1" x14ac:dyDescent="0.3">
      <c r="A246" s="1" t="str">
        <f t="shared" si="23"/>
        <v>H11D01</v>
      </c>
      <c r="B246" s="103" t="s">
        <v>794</v>
      </c>
      <c r="C246" s="103" t="s">
        <v>810</v>
      </c>
      <c r="D246" s="258" t="s">
        <v>1357</v>
      </c>
      <c r="I246" t="str">
        <f t="shared" si="24"/>
        <v/>
      </c>
      <c r="J246" t="str">
        <f t="shared" si="25"/>
        <v/>
      </c>
      <c r="K246" s="103">
        <v>32768</v>
      </c>
      <c r="L246" s="103"/>
      <c r="M246" s="103"/>
      <c r="N246" s="103"/>
      <c r="O246" s="103"/>
      <c r="P246" s="103"/>
      <c r="Q246" s="103"/>
      <c r="R246" s="103"/>
      <c r="S246" s="103"/>
      <c r="T246" s="103"/>
      <c r="U246" s="103"/>
      <c r="V246" s="103"/>
      <c r="W246" s="103"/>
      <c r="X246" s="103"/>
      <c r="Y246" s="103"/>
      <c r="Z246" s="403"/>
      <c r="AA246" s="175" t="s">
        <v>1355</v>
      </c>
      <c r="AC246">
        <v>64</v>
      </c>
      <c r="AJ246" s="175" t="s">
        <v>1355</v>
      </c>
      <c r="AL246">
        <v>2</v>
      </c>
      <c r="AN246" s="175" t="s">
        <v>1355</v>
      </c>
      <c r="AO246" s="406" t="s">
        <v>7</v>
      </c>
    </row>
    <row r="247" spans="1:41" x14ac:dyDescent="0.25">
      <c r="A247" s="1" t="str">
        <f t="shared" si="23"/>
        <v>B01H01</v>
      </c>
      <c r="B247" t="s">
        <v>797</v>
      </c>
      <c r="C247" t="s">
        <v>784</v>
      </c>
      <c r="D247" s="262" t="s">
        <v>1363</v>
      </c>
    </row>
    <row r="248" spans="1:41" x14ac:dyDescent="0.25">
      <c r="A248" s="1" t="str">
        <f t="shared" si="23"/>
        <v>B01H02</v>
      </c>
      <c r="B248" t="s">
        <v>797</v>
      </c>
      <c r="C248" t="s">
        <v>785</v>
      </c>
      <c r="D248" s="262" t="s">
        <v>1363</v>
      </c>
    </row>
    <row r="249" spans="1:41" x14ac:dyDescent="0.25">
      <c r="A249" s="1" t="str">
        <f t="shared" si="23"/>
        <v>B01H03</v>
      </c>
      <c r="B249" t="s">
        <v>797</v>
      </c>
      <c r="C249" t="s">
        <v>786</v>
      </c>
      <c r="D249" s="261" t="s">
        <v>1361</v>
      </c>
    </row>
    <row r="250" spans="1:41" x14ac:dyDescent="0.25">
      <c r="A250" s="1" t="str">
        <f t="shared" si="23"/>
        <v>B01H04</v>
      </c>
      <c r="B250" t="s">
        <v>797</v>
      </c>
      <c r="C250" t="s">
        <v>787</v>
      </c>
      <c r="D250" s="261" t="s">
        <v>1361</v>
      </c>
    </row>
    <row r="251" spans="1:41" x14ac:dyDescent="0.25">
      <c r="A251" s="1" t="str">
        <f t="shared" si="23"/>
        <v>B01H05</v>
      </c>
      <c r="B251" t="s">
        <v>797</v>
      </c>
      <c r="C251" t="s">
        <v>788</v>
      </c>
      <c r="D251" s="261" t="s">
        <v>1361</v>
      </c>
    </row>
    <row r="252" spans="1:41" x14ac:dyDescent="0.25">
      <c r="A252" s="1" t="str">
        <f t="shared" si="23"/>
        <v>B01H06</v>
      </c>
      <c r="B252" t="s">
        <v>797</v>
      </c>
      <c r="C252" t="s">
        <v>789</v>
      </c>
      <c r="D252" s="261" t="s">
        <v>1361</v>
      </c>
    </row>
    <row r="253" spans="1:41" x14ac:dyDescent="0.25">
      <c r="A253" s="1" t="str">
        <f t="shared" si="23"/>
        <v>B01H07</v>
      </c>
      <c r="B253" t="s">
        <v>797</v>
      </c>
      <c r="C253" t="s">
        <v>790</v>
      </c>
      <c r="D253" s="261" t="s">
        <v>1361</v>
      </c>
    </row>
    <row r="254" spans="1:41" x14ac:dyDescent="0.25">
      <c r="A254" s="1" t="str">
        <f t="shared" si="23"/>
        <v>B01H08</v>
      </c>
      <c r="B254" t="s">
        <v>797</v>
      </c>
      <c r="C254" t="s">
        <v>791</v>
      </c>
      <c r="D254" s="261" t="s">
        <v>1361</v>
      </c>
    </row>
    <row r="255" spans="1:41" x14ac:dyDescent="0.25">
      <c r="A255" s="1" t="str">
        <f t="shared" si="23"/>
        <v>B01H09</v>
      </c>
      <c r="B255" t="s">
        <v>797</v>
      </c>
      <c r="C255" t="s">
        <v>792</v>
      </c>
      <c r="D255" s="261" t="s">
        <v>1361</v>
      </c>
    </row>
    <row r="256" spans="1:41" x14ac:dyDescent="0.25">
      <c r="A256" s="1" t="str">
        <f t="shared" si="23"/>
        <v>B01H10</v>
      </c>
      <c r="B256" t="s">
        <v>797</v>
      </c>
      <c r="C256" t="s">
        <v>793</v>
      </c>
      <c r="D256" s="262" t="s">
        <v>1363</v>
      </c>
    </row>
    <row r="257" spans="1:4" x14ac:dyDescent="0.25">
      <c r="A257" s="1" t="str">
        <f t="shared" si="23"/>
        <v>B01H11</v>
      </c>
      <c r="B257" t="s">
        <v>797</v>
      </c>
      <c r="C257" t="s">
        <v>794</v>
      </c>
      <c r="D257" s="262" t="s">
        <v>1363</v>
      </c>
    </row>
    <row r="258" spans="1:4" x14ac:dyDescent="0.25">
      <c r="A258" s="1" t="str">
        <f t="shared" si="23"/>
        <v>B01</v>
      </c>
      <c r="B258" t="s">
        <v>797</v>
      </c>
      <c r="C258" t="s">
        <v>797</v>
      </c>
      <c r="D258" s="175" t="s">
        <v>1355</v>
      </c>
    </row>
    <row r="259" spans="1:4" x14ac:dyDescent="0.25">
      <c r="A259" s="1" t="str">
        <f t="shared" si="23"/>
        <v>B01B02</v>
      </c>
      <c r="B259" t="s">
        <v>797</v>
      </c>
      <c r="C259" t="s">
        <v>798</v>
      </c>
      <c r="D259" s="262" t="s">
        <v>1363</v>
      </c>
    </row>
    <row r="260" spans="1:4" x14ac:dyDescent="0.25">
      <c r="A260" s="1" t="str">
        <f t="shared" si="23"/>
        <v>B01T01</v>
      </c>
      <c r="B260" t="s">
        <v>797</v>
      </c>
      <c r="C260" t="s">
        <v>799</v>
      </c>
      <c r="D260" s="261" t="s">
        <v>1361</v>
      </c>
    </row>
    <row r="261" spans="1:4" x14ac:dyDescent="0.25">
      <c r="A261" s="1" t="str">
        <f t="shared" si="23"/>
        <v>B01V01</v>
      </c>
      <c r="B261" t="s">
        <v>797</v>
      </c>
      <c r="C261" t="s">
        <v>800</v>
      </c>
      <c r="D261" s="261" t="s">
        <v>1361</v>
      </c>
    </row>
    <row r="262" spans="1:4" x14ac:dyDescent="0.25">
      <c r="A262" s="1" t="str">
        <f t="shared" si="23"/>
        <v>B01V02</v>
      </c>
      <c r="B262" t="s">
        <v>797</v>
      </c>
      <c r="C262" t="s">
        <v>803</v>
      </c>
      <c r="D262" s="261" t="s">
        <v>1361</v>
      </c>
    </row>
    <row r="263" spans="1:4" x14ac:dyDescent="0.25">
      <c r="A263" s="1" t="str">
        <f t="shared" si="23"/>
        <v>B01N01</v>
      </c>
      <c r="B263" t="s">
        <v>797</v>
      </c>
      <c r="C263" t="s">
        <v>805</v>
      </c>
      <c r="D263" s="261" t="s">
        <v>1361</v>
      </c>
    </row>
    <row r="264" spans="1:4" x14ac:dyDescent="0.25">
      <c r="A264" s="1" t="str">
        <f t="shared" si="23"/>
        <v>B01N02</v>
      </c>
      <c r="B264" t="s">
        <v>797</v>
      </c>
      <c r="C264" t="s">
        <v>807</v>
      </c>
      <c r="D264" s="261" t="s">
        <v>1361</v>
      </c>
    </row>
    <row r="265" spans="1:4" x14ac:dyDescent="0.25">
      <c r="A265" s="1" t="str">
        <f t="shared" si="23"/>
        <v>B01N03</v>
      </c>
      <c r="B265" t="s">
        <v>797</v>
      </c>
      <c r="C265" t="s">
        <v>809</v>
      </c>
      <c r="D265" s="261" t="s">
        <v>1361</v>
      </c>
    </row>
    <row r="266" spans="1:4" x14ac:dyDescent="0.25">
      <c r="A266" s="1" t="str">
        <f t="shared" si="23"/>
        <v>B01N04</v>
      </c>
      <c r="B266" t="s">
        <v>797</v>
      </c>
      <c r="C266" t="s">
        <v>1564</v>
      </c>
      <c r="D266" s="261" t="s">
        <v>1361</v>
      </c>
    </row>
    <row r="267" spans="1:4" x14ac:dyDescent="0.25">
      <c r="A267" s="1" t="str">
        <f t="shared" si="23"/>
        <v>B01N05</v>
      </c>
      <c r="B267" t="s">
        <v>797</v>
      </c>
      <c r="C267" t="s">
        <v>1613</v>
      </c>
      <c r="D267" s="261" t="s">
        <v>1361</v>
      </c>
    </row>
    <row r="268" spans="1:4" ht="15.75" thickBot="1" x14ac:dyDescent="0.3">
      <c r="A268" s="1" t="str">
        <f t="shared" si="23"/>
        <v>B01D01</v>
      </c>
      <c r="B268" s="103" t="s">
        <v>797</v>
      </c>
      <c r="C268" s="103" t="s">
        <v>810</v>
      </c>
      <c r="D268" s="258" t="s">
        <v>1357</v>
      </c>
    </row>
    <row r="269" spans="1:4" x14ac:dyDescent="0.25">
      <c r="A269" s="1" t="str">
        <f t="shared" si="23"/>
        <v>B02H01</v>
      </c>
      <c r="B269" t="s">
        <v>798</v>
      </c>
      <c r="C269" t="s">
        <v>784</v>
      </c>
      <c r="D269" s="262" t="s">
        <v>1363</v>
      </c>
    </row>
    <row r="270" spans="1:4" x14ac:dyDescent="0.25">
      <c r="A270" s="1" t="str">
        <f t="shared" si="23"/>
        <v>B02H02</v>
      </c>
      <c r="B270" t="s">
        <v>798</v>
      </c>
      <c r="C270" t="s">
        <v>785</v>
      </c>
      <c r="D270" s="262" t="s">
        <v>1363</v>
      </c>
    </row>
    <row r="271" spans="1:4" x14ac:dyDescent="0.25">
      <c r="A271" s="1" t="str">
        <f t="shared" si="23"/>
        <v>B02H03</v>
      </c>
      <c r="B271" t="s">
        <v>798</v>
      </c>
      <c r="C271" t="s">
        <v>786</v>
      </c>
      <c r="D271" s="261" t="s">
        <v>1361</v>
      </c>
    </row>
    <row r="272" spans="1:4" x14ac:dyDescent="0.25">
      <c r="A272" s="1" t="str">
        <f t="shared" si="23"/>
        <v>B02H04</v>
      </c>
      <c r="B272" t="s">
        <v>798</v>
      </c>
      <c r="C272" t="s">
        <v>787</v>
      </c>
      <c r="D272" s="261" t="s">
        <v>1361</v>
      </c>
    </row>
    <row r="273" spans="1:4" x14ac:dyDescent="0.25">
      <c r="A273" s="1" t="str">
        <f t="shared" si="23"/>
        <v>B02H05</v>
      </c>
      <c r="B273" t="s">
        <v>798</v>
      </c>
      <c r="C273" t="s">
        <v>788</v>
      </c>
      <c r="D273" s="262" t="s">
        <v>1363</v>
      </c>
    </row>
    <row r="274" spans="1:4" x14ac:dyDescent="0.25">
      <c r="A274" s="1" t="str">
        <f t="shared" ref="A274:A340" si="26">IF(B274=C274,B274,B274&amp;C274)</f>
        <v>B02H06</v>
      </c>
      <c r="B274" t="s">
        <v>798</v>
      </c>
      <c r="C274" t="s">
        <v>789</v>
      </c>
      <c r="D274" s="261" t="s">
        <v>1361</v>
      </c>
    </row>
    <row r="275" spans="1:4" x14ac:dyDescent="0.25">
      <c r="A275" s="1" t="str">
        <f t="shared" si="26"/>
        <v>B02H07</v>
      </c>
      <c r="B275" t="s">
        <v>798</v>
      </c>
      <c r="C275" t="s">
        <v>790</v>
      </c>
      <c r="D275" s="262" t="s">
        <v>1363</v>
      </c>
    </row>
    <row r="276" spans="1:4" x14ac:dyDescent="0.25">
      <c r="A276" s="1" t="str">
        <f t="shared" si="26"/>
        <v>B02H08</v>
      </c>
      <c r="B276" t="s">
        <v>798</v>
      </c>
      <c r="C276" t="s">
        <v>791</v>
      </c>
      <c r="D276" s="262" t="s">
        <v>1363</v>
      </c>
    </row>
    <row r="277" spans="1:4" x14ac:dyDescent="0.25">
      <c r="A277" s="1" t="str">
        <f t="shared" si="26"/>
        <v>B02H09</v>
      </c>
      <c r="B277" t="s">
        <v>798</v>
      </c>
      <c r="C277" t="s">
        <v>792</v>
      </c>
      <c r="D277" s="262" t="s">
        <v>1363</v>
      </c>
    </row>
    <row r="278" spans="1:4" x14ac:dyDescent="0.25">
      <c r="A278" s="1" t="str">
        <f t="shared" si="26"/>
        <v>B02H10</v>
      </c>
      <c r="B278" t="s">
        <v>798</v>
      </c>
      <c r="C278" t="s">
        <v>793</v>
      </c>
      <c r="D278" s="262" t="s">
        <v>1363</v>
      </c>
    </row>
    <row r="279" spans="1:4" x14ac:dyDescent="0.25">
      <c r="A279" s="1" t="str">
        <f t="shared" si="26"/>
        <v>B02H11</v>
      </c>
      <c r="B279" t="s">
        <v>798</v>
      </c>
      <c r="C279" t="s">
        <v>794</v>
      </c>
      <c r="D279" s="262" t="s">
        <v>1363</v>
      </c>
    </row>
    <row r="280" spans="1:4" x14ac:dyDescent="0.25">
      <c r="A280" s="1" t="str">
        <f t="shared" si="26"/>
        <v>B02B01</v>
      </c>
      <c r="B280" t="s">
        <v>798</v>
      </c>
      <c r="C280" t="s">
        <v>797</v>
      </c>
      <c r="D280" s="262" t="s">
        <v>1363</v>
      </c>
    </row>
    <row r="281" spans="1:4" x14ac:dyDescent="0.25">
      <c r="A281" s="1" t="str">
        <f t="shared" si="26"/>
        <v>B02</v>
      </c>
      <c r="B281" t="s">
        <v>798</v>
      </c>
      <c r="C281" t="s">
        <v>798</v>
      </c>
      <c r="D281" s="175" t="s">
        <v>1355</v>
      </c>
    </row>
    <row r="282" spans="1:4" x14ac:dyDescent="0.25">
      <c r="A282" s="1" t="str">
        <f t="shared" si="26"/>
        <v>B02T01</v>
      </c>
      <c r="B282" t="s">
        <v>798</v>
      </c>
      <c r="C282" t="s">
        <v>799</v>
      </c>
      <c r="D282" s="262" t="s">
        <v>1363</v>
      </c>
    </row>
    <row r="283" spans="1:4" x14ac:dyDescent="0.25">
      <c r="A283" s="1" t="str">
        <f t="shared" si="26"/>
        <v>B02V01</v>
      </c>
      <c r="B283" t="s">
        <v>798</v>
      </c>
      <c r="C283" t="s">
        <v>800</v>
      </c>
      <c r="D283" s="261" t="s">
        <v>1361</v>
      </c>
    </row>
    <row r="284" spans="1:4" x14ac:dyDescent="0.25">
      <c r="A284" s="1" t="str">
        <f t="shared" si="26"/>
        <v>B02V02</v>
      </c>
      <c r="B284" t="s">
        <v>798</v>
      </c>
      <c r="C284" t="s">
        <v>803</v>
      </c>
      <c r="D284" s="261" t="s">
        <v>1361</v>
      </c>
    </row>
    <row r="285" spans="1:4" x14ac:dyDescent="0.25">
      <c r="A285" s="1" t="str">
        <f t="shared" si="26"/>
        <v>B02N01</v>
      </c>
      <c r="B285" t="s">
        <v>798</v>
      </c>
      <c r="C285" t="s">
        <v>805</v>
      </c>
      <c r="D285" s="261" t="s">
        <v>1361</v>
      </c>
    </row>
    <row r="286" spans="1:4" x14ac:dyDescent="0.25">
      <c r="A286" s="1" t="str">
        <f t="shared" si="26"/>
        <v>B02N02</v>
      </c>
      <c r="B286" t="s">
        <v>798</v>
      </c>
      <c r="C286" t="s">
        <v>807</v>
      </c>
      <c r="D286" s="261" t="s">
        <v>1361</v>
      </c>
    </row>
    <row r="287" spans="1:4" x14ac:dyDescent="0.25">
      <c r="A287" s="1" t="str">
        <f t="shared" si="26"/>
        <v>B02N03</v>
      </c>
      <c r="B287" t="s">
        <v>798</v>
      </c>
      <c r="C287" t="s">
        <v>809</v>
      </c>
      <c r="D287" s="261" t="s">
        <v>1361</v>
      </c>
    </row>
    <row r="288" spans="1:4" x14ac:dyDescent="0.25">
      <c r="A288" s="1" t="str">
        <f t="shared" si="26"/>
        <v>B02N04</v>
      </c>
      <c r="B288" t="s">
        <v>798</v>
      </c>
      <c r="C288" t="s">
        <v>1564</v>
      </c>
      <c r="D288" s="261" t="s">
        <v>1361</v>
      </c>
    </row>
    <row r="289" spans="1:4" x14ac:dyDescent="0.25">
      <c r="A289" s="1" t="str">
        <f t="shared" si="26"/>
        <v>B02N05</v>
      </c>
      <c r="B289" t="s">
        <v>798</v>
      </c>
      <c r="C289" t="s">
        <v>1613</v>
      </c>
      <c r="D289" s="261" t="s">
        <v>1361</v>
      </c>
    </row>
    <row r="290" spans="1:4" ht="15.75" thickBot="1" x14ac:dyDescent="0.3">
      <c r="A290" s="1" t="str">
        <f t="shared" si="26"/>
        <v>B02D01</v>
      </c>
      <c r="B290" s="103" t="s">
        <v>798</v>
      </c>
      <c r="C290" s="103" t="s">
        <v>810</v>
      </c>
      <c r="D290" s="258" t="s">
        <v>1357</v>
      </c>
    </row>
    <row r="291" spans="1:4" x14ac:dyDescent="0.25">
      <c r="A291" s="1" t="str">
        <f t="shared" si="26"/>
        <v>T01H01</v>
      </c>
      <c r="B291" t="s">
        <v>799</v>
      </c>
      <c r="C291" t="s">
        <v>784</v>
      </c>
      <c r="D291" s="261" t="s">
        <v>1361</v>
      </c>
    </row>
    <row r="292" spans="1:4" x14ac:dyDescent="0.25">
      <c r="A292" s="1" t="str">
        <f t="shared" si="26"/>
        <v>T01H02</v>
      </c>
      <c r="B292" t="s">
        <v>799</v>
      </c>
      <c r="C292" t="s">
        <v>785</v>
      </c>
      <c r="D292" s="261" t="s">
        <v>1361</v>
      </c>
    </row>
    <row r="293" spans="1:4" x14ac:dyDescent="0.25">
      <c r="A293" s="1" t="str">
        <f t="shared" si="26"/>
        <v>T01H03</v>
      </c>
      <c r="B293" t="s">
        <v>799</v>
      </c>
      <c r="C293" t="s">
        <v>786</v>
      </c>
      <c r="D293" s="261" t="s">
        <v>1361</v>
      </c>
    </row>
    <row r="294" spans="1:4" x14ac:dyDescent="0.25">
      <c r="A294" s="1" t="str">
        <f t="shared" si="26"/>
        <v>T01H04</v>
      </c>
      <c r="B294" t="s">
        <v>799</v>
      </c>
      <c r="C294" t="s">
        <v>787</v>
      </c>
      <c r="D294" s="261" t="s">
        <v>1361</v>
      </c>
    </row>
    <row r="295" spans="1:4" x14ac:dyDescent="0.25">
      <c r="A295" s="1" t="str">
        <f t="shared" si="26"/>
        <v>T01H05</v>
      </c>
      <c r="B295" t="s">
        <v>799</v>
      </c>
      <c r="C295" t="s">
        <v>788</v>
      </c>
      <c r="D295" s="261" t="s">
        <v>1361</v>
      </c>
    </row>
    <row r="296" spans="1:4" x14ac:dyDescent="0.25">
      <c r="A296" s="1" t="str">
        <f t="shared" si="26"/>
        <v>T01H06</v>
      </c>
      <c r="B296" t="s">
        <v>799</v>
      </c>
      <c r="C296" t="s">
        <v>789</v>
      </c>
      <c r="D296" s="261" t="s">
        <v>1361</v>
      </c>
    </row>
    <row r="297" spans="1:4" x14ac:dyDescent="0.25">
      <c r="A297" s="1" t="str">
        <f t="shared" si="26"/>
        <v>T01H07</v>
      </c>
      <c r="B297" t="s">
        <v>799</v>
      </c>
      <c r="C297" t="s">
        <v>790</v>
      </c>
      <c r="D297" s="262" t="s">
        <v>1363</v>
      </c>
    </row>
    <row r="298" spans="1:4" x14ac:dyDescent="0.25">
      <c r="A298" s="1" t="str">
        <f t="shared" si="26"/>
        <v>T01H08</v>
      </c>
      <c r="B298" t="s">
        <v>799</v>
      </c>
      <c r="C298" t="s">
        <v>791</v>
      </c>
      <c r="D298" s="261" t="s">
        <v>1361</v>
      </c>
    </row>
    <row r="299" spans="1:4" x14ac:dyDescent="0.25">
      <c r="A299" s="1" t="str">
        <f t="shared" si="26"/>
        <v>T01H09</v>
      </c>
      <c r="B299" t="s">
        <v>799</v>
      </c>
      <c r="C299" t="s">
        <v>792</v>
      </c>
      <c r="D299" s="261" t="s">
        <v>1361</v>
      </c>
    </row>
    <row r="300" spans="1:4" x14ac:dyDescent="0.25">
      <c r="A300" s="1" t="str">
        <f t="shared" si="26"/>
        <v>T01H10</v>
      </c>
      <c r="B300" t="s">
        <v>799</v>
      </c>
      <c r="C300" t="s">
        <v>793</v>
      </c>
      <c r="D300" s="262" t="s">
        <v>1363</v>
      </c>
    </row>
    <row r="301" spans="1:4" x14ac:dyDescent="0.25">
      <c r="A301" s="1" t="str">
        <f t="shared" si="26"/>
        <v>T01H11</v>
      </c>
      <c r="B301" t="s">
        <v>799</v>
      </c>
      <c r="C301" t="s">
        <v>794</v>
      </c>
      <c r="D301" s="261" t="s">
        <v>1361</v>
      </c>
    </row>
    <row r="302" spans="1:4" x14ac:dyDescent="0.25">
      <c r="A302" s="1" t="str">
        <f t="shared" si="26"/>
        <v>T01B01</v>
      </c>
      <c r="B302" t="s">
        <v>799</v>
      </c>
      <c r="C302" t="s">
        <v>797</v>
      </c>
      <c r="D302" s="261" t="s">
        <v>1361</v>
      </c>
    </row>
    <row r="303" spans="1:4" x14ac:dyDescent="0.25">
      <c r="A303" s="1" t="str">
        <f t="shared" si="26"/>
        <v>T01B02</v>
      </c>
      <c r="B303" t="s">
        <v>799</v>
      </c>
      <c r="C303" t="s">
        <v>798</v>
      </c>
      <c r="D303" s="262" t="s">
        <v>1363</v>
      </c>
    </row>
    <row r="304" spans="1:4" x14ac:dyDescent="0.25">
      <c r="A304" s="1" t="str">
        <f t="shared" si="26"/>
        <v>T01</v>
      </c>
      <c r="B304" t="s">
        <v>799</v>
      </c>
      <c r="C304" t="s">
        <v>799</v>
      </c>
      <c r="D304" s="175" t="s">
        <v>1355</v>
      </c>
    </row>
    <row r="305" spans="1:4" x14ac:dyDescent="0.25">
      <c r="A305" s="1" t="str">
        <f t="shared" si="26"/>
        <v>T01V01</v>
      </c>
      <c r="B305" t="s">
        <v>799</v>
      </c>
      <c r="C305" t="s">
        <v>800</v>
      </c>
      <c r="D305" s="261" t="s">
        <v>1361</v>
      </c>
    </row>
    <row r="306" spans="1:4" x14ac:dyDescent="0.25">
      <c r="A306" s="1" t="str">
        <f t="shared" si="26"/>
        <v>T01V02</v>
      </c>
      <c r="B306" t="s">
        <v>799</v>
      </c>
      <c r="C306" t="s">
        <v>803</v>
      </c>
      <c r="D306" s="261" t="s">
        <v>1361</v>
      </c>
    </row>
    <row r="307" spans="1:4" x14ac:dyDescent="0.25">
      <c r="A307" s="1" t="str">
        <f t="shared" si="26"/>
        <v>T01N01</v>
      </c>
      <c r="B307" t="s">
        <v>799</v>
      </c>
      <c r="C307" t="s">
        <v>805</v>
      </c>
      <c r="D307" s="261" t="s">
        <v>1361</v>
      </c>
    </row>
    <row r="308" spans="1:4" x14ac:dyDescent="0.25">
      <c r="A308" s="1" t="str">
        <f t="shared" si="26"/>
        <v>T01N02</v>
      </c>
      <c r="B308" t="s">
        <v>799</v>
      </c>
      <c r="C308" t="s">
        <v>807</v>
      </c>
      <c r="D308" s="261" t="s">
        <v>1361</v>
      </c>
    </row>
    <row r="309" spans="1:4" x14ac:dyDescent="0.25">
      <c r="A309" s="1" t="str">
        <f t="shared" si="26"/>
        <v>T01N03</v>
      </c>
      <c r="B309" t="s">
        <v>799</v>
      </c>
      <c r="C309" t="s">
        <v>809</v>
      </c>
      <c r="D309" s="261" t="s">
        <v>1361</v>
      </c>
    </row>
    <row r="310" spans="1:4" x14ac:dyDescent="0.25">
      <c r="A310" s="1" t="str">
        <f t="shared" si="26"/>
        <v>T01N04</v>
      </c>
      <c r="B310" t="s">
        <v>799</v>
      </c>
      <c r="C310" t="s">
        <v>1564</v>
      </c>
      <c r="D310" s="261" t="s">
        <v>1361</v>
      </c>
    </row>
    <row r="311" spans="1:4" x14ac:dyDescent="0.25">
      <c r="A311" s="1" t="str">
        <f t="shared" si="26"/>
        <v>T01N05</v>
      </c>
      <c r="B311" t="s">
        <v>799</v>
      </c>
      <c r="C311" t="s">
        <v>1613</v>
      </c>
      <c r="D311" s="261" t="s">
        <v>1361</v>
      </c>
    </row>
    <row r="312" spans="1:4" ht="15.75" thickBot="1" x14ac:dyDescent="0.3">
      <c r="A312" s="1" t="str">
        <f t="shared" si="26"/>
        <v>T01D01</v>
      </c>
      <c r="B312" s="103" t="s">
        <v>799</v>
      </c>
      <c r="C312" s="103" t="s">
        <v>810</v>
      </c>
      <c r="D312" s="258" t="s">
        <v>1357</v>
      </c>
    </row>
    <row r="313" spans="1:4" x14ac:dyDescent="0.25">
      <c r="A313" s="1" t="str">
        <f t="shared" si="26"/>
        <v>V01H01</v>
      </c>
      <c r="B313" t="s">
        <v>800</v>
      </c>
      <c r="C313" t="s">
        <v>784</v>
      </c>
      <c r="D313" s="261" t="s">
        <v>1361</v>
      </c>
    </row>
    <row r="314" spans="1:4" x14ac:dyDescent="0.25">
      <c r="A314" s="1" t="str">
        <f t="shared" si="26"/>
        <v>V01H02</v>
      </c>
      <c r="B314" t="s">
        <v>800</v>
      </c>
      <c r="C314" t="s">
        <v>785</v>
      </c>
      <c r="D314" s="261" t="s">
        <v>1361</v>
      </c>
    </row>
    <row r="315" spans="1:4" x14ac:dyDescent="0.25">
      <c r="A315" s="1" t="str">
        <f t="shared" si="26"/>
        <v>V01H03</v>
      </c>
      <c r="B315" t="s">
        <v>800</v>
      </c>
      <c r="C315" t="s">
        <v>786</v>
      </c>
      <c r="D315" s="261" t="s">
        <v>1361</v>
      </c>
    </row>
    <row r="316" spans="1:4" x14ac:dyDescent="0.25">
      <c r="A316" s="1" t="str">
        <f t="shared" si="26"/>
        <v>V01H04</v>
      </c>
      <c r="B316" t="s">
        <v>800</v>
      </c>
      <c r="C316" t="s">
        <v>787</v>
      </c>
      <c r="D316" s="262" t="s">
        <v>1363</v>
      </c>
    </row>
    <row r="317" spans="1:4" x14ac:dyDescent="0.25">
      <c r="A317" s="1" t="str">
        <f t="shared" si="26"/>
        <v>V01H05</v>
      </c>
      <c r="B317" t="s">
        <v>800</v>
      </c>
      <c r="C317" t="s">
        <v>788</v>
      </c>
      <c r="D317" s="262" t="s">
        <v>1363</v>
      </c>
    </row>
    <row r="318" spans="1:4" x14ac:dyDescent="0.25">
      <c r="A318" s="1" t="str">
        <f t="shared" si="26"/>
        <v>V01H06</v>
      </c>
      <c r="B318" t="s">
        <v>800</v>
      </c>
      <c r="C318" t="s">
        <v>789</v>
      </c>
      <c r="D318" s="261" t="s">
        <v>1361</v>
      </c>
    </row>
    <row r="319" spans="1:4" x14ac:dyDescent="0.25">
      <c r="A319" s="1" t="str">
        <f t="shared" si="26"/>
        <v>V01H07</v>
      </c>
      <c r="B319" t="s">
        <v>800</v>
      </c>
      <c r="C319" t="s">
        <v>790</v>
      </c>
      <c r="D319" s="261" t="s">
        <v>1361</v>
      </c>
    </row>
    <row r="320" spans="1:4" x14ac:dyDescent="0.25">
      <c r="A320" s="1" t="str">
        <f t="shared" si="26"/>
        <v>V01H08</v>
      </c>
      <c r="B320" t="s">
        <v>800</v>
      </c>
      <c r="C320" t="s">
        <v>791</v>
      </c>
      <c r="D320" s="261" t="s">
        <v>1361</v>
      </c>
    </row>
    <row r="321" spans="1:4" x14ac:dyDescent="0.25">
      <c r="A321" s="1" t="str">
        <f t="shared" si="26"/>
        <v>V01H09</v>
      </c>
      <c r="B321" t="s">
        <v>800</v>
      </c>
      <c r="C321" t="s">
        <v>792</v>
      </c>
      <c r="D321" s="262" t="s">
        <v>1363</v>
      </c>
    </row>
    <row r="322" spans="1:4" x14ac:dyDescent="0.25">
      <c r="A322" s="1" t="str">
        <f t="shared" si="26"/>
        <v>V01H10</v>
      </c>
      <c r="B322" t="s">
        <v>800</v>
      </c>
      <c r="C322" t="s">
        <v>793</v>
      </c>
      <c r="D322" s="261" t="s">
        <v>1361</v>
      </c>
    </row>
    <row r="323" spans="1:4" x14ac:dyDescent="0.25">
      <c r="A323" s="1" t="str">
        <f t="shared" si="26"/>
        <v>V01H11</v>
      </c>
      <c r="B323" t="s">
        <v>800</v>
      </c>
      <c r="C323" t="s">
        <v>794</v>
      </c>
      <c r="D323" s="261" t="s">
        <v>1361</v>
      </c>
    </row>
    <row r="324" spans="1:4" x14ac:dyDescent="0.25">
      <c r="A324" s="1" t="str">
        <f t="shared" si="26"/>
        <v>V01B01</v>
      </c>
      <c r="B324" t="s">
        <v>800</v>
      </c>
      <c r="C324" t="s">
        <v>797</v>
      </c>
      <c r="D324" s="261" t="s">
        <v>1361</v>
      </c>
    </row>
    <row r="325" spans="1:4" x14ac:dyDescent="0.25">
      <c r="A325" s="1" t="str">
        <f t="shared" si="26"/>
        <v>V01B02</v>
      </c>
      <c r="B325" t="s">
        <v>800</v>
      </c>
      <c r="C325" t="s">
        <v>798</v>
      </c>
      <c r="D325" s="261" t="s">
        <v>1361</v>
      </c>
    </row>
    <row r="326" spans="1:4" x14ac:dyDescent="0.25">
      <c r="A326" s="1" t="str">
        <f t="shared" si="26"/>
        <v>V01T01</v>
      </c>
      <c r="B326" t="s">
        <v>800</v>
      </c>
      <c r="C326" t="s">
        <v>799</v>
      </c>
      <c r="D326" s="261" t="s">
        <v>1361</v>
      </c>
    </row>
    <row r="327" spans="1:4" x14ac:dyDescent="0.25">
      <c r="A327" s="1" t="str">
        <f t="shared" si="26"/>
        <v>V01</v>
      </c>
      <c r="B327" t="s">
        <v>800</v>
      </c>
      <c r="C327" t="s">
        <v>800</v>
      </c>
      <c r="D327" s="175" t="s">
        <v>1355</v>
      </c>
    </row>
    <row r="328" spans="1:4" x14ac:dyDescent="0.25">
      <c r="A328" s="1" t="str">
        <f t="shared" si="26"/>
        <v>V01V02</v>
      </c>
      <c r="B328" t="s">
        <v>800</v>
      </c>
      <c r="C328" t="s">
        <v>803</v>
      </c>
      <c r="D328" s="261" t="s">
        <v>1361</v>
      </c>
    </row>
    <row r="329" spans="1:4" x14ac:dyDescent="0.25">
      <c r="A329" s="1" t="str">
        <f t="shared" si="26"/>
        <v>V01N01</v>
      </c>
      <c r="B329" t="s">
        <v>800</v>
      </c>
      <c r="C329" t="s">
        <v>805</v>
      </c>
      <c r="D329" s="261" t="s">
        <v>1361</v>
      </c>
    </row>
    <row r="330" spans="1:4" x14ac:dyDescent="0.25">
      <c r="A330" s="1" t="str">
        <f t="shared" si="26"/>
        <v>V01N02</v>
      </c>
      <c r="B330" t="s">
        <v>800</v>
      </c>
      <c r="C330" t="s">
        <v>807</v>
      </c>
      <c r="D330" s="261" t="s">
        <v>1361</v>
      </c>
    </row>
    <row r="331" spans="1:4" x14ac:dyDescent="0.25">
      <c r="A331" s="1" t="str">
        <f t="shared" si="26"/>
        <v>V01N03</v>
      </c>
      <c r="B331" t="s">
        <v>800</v>
      </c>
      <c r="C331" t="s">
        <v>809</v>
      </c>
      <c r="D331" s="261" t="s">
        <v>1361</v>
      </c>
    </row>
    <row r="332" spans="1:4" x14ac:dyDescent="0.25">
      <c r="A332" s="1" t="str">
        <f t="shared" si="26"/>
        <v>V01N04</v>
      </c>
      <c r="B332" t="s">
        <v>800</v>
      </c>
      <c r="C332" t="s">
        <v>1564</v>
      </c>
      <c r="D332" s="261" t="s">
        <v>1361</v>
      </c>
    </row>
    <row r="333" spans="1:4" x14ac:dyDescent="0.25">
      <c r="A333" s="1" t="str">
        <f t="shared" si="26"/>
        <v>V01N05</v>
      </c>
      <c r="B333" t="s">
        <v>800</v>
      </c>
      <c r="C333" t="s">
        <v>1613</v>
      </c>
      <c r="D333" s="261" t="s">
        <v>1361</v>
      </c>
    </row>
    <row r="334" spans="1:4" ht="15.75" thickBot="1" x14ac:dyDescent="0.3">
      <c r="A334" s="1" t="str">
        <f t="shared" si="26"/>
        <v>V01D01</v>
      </c>
      <c r="B334" s="103" t="s">
        <v>800</v>
      </c>
      <c r="C334" s="103" t="s">
        <v>810</v>
      </c>
      <c r="D334" s="258" t="s">
        <v>1357</v>
      </c>
    </row>
    <row r="335" spans="1:4" x14ac:dyDescent="0.25">
      <c r="A335" s="1" t="str">
        <f t="shared" si="26"/>
        <v>V02H01</v>
      </c>
      <c r="B335" t="s">
        <v>803</v>
      </c>
      <c r="C335" t="s">
        <v>784</v>
      </c>
      <c r="D335" s="261" t="s">
        <v>1361</v>
      </c>
    </row>
    <row r="336" spans="1:4" x14ac:dyDescent="0.25">
      <c r="A336" s="1" t="str">
        <f t="shared" si="26"/>
        <v>V02H02</v>
      </c>
      <c r="B336" t="s">
        <v>803</v>
      </c>
      <c r="C336" t="s">
        <v>785</v>
      </c>
      <c r="D336" s="261" t="s">
        <v>1361</v>
      </c>
    </row>
    <row r="337" spans="1:4" x14ac:dyDescent="0.25">
      <c r="A337" s="1" t="str">
        <f t="shared" si="26"/>
        <v>V02H03</v>
      </c>
      <c r="B337" t="s">
        <v>803</v>
      </c>
      <c r="C337" t="s">
        <v>786</v>
      </c>
      <c r="D337" s="261" t="s">
        <v>1361</v>
      </c>
    </row>
    <row r="338" spans="1:4" x14ac:dyDescent="0.25">
      <c r="A338" s="1" t="str">
        <f t="shared" si="26"/>
        <v>V02H04</v>
      </c>
      <c r="B338" t="s">
        <v>803</v>
      </c>
      <c r="C338" t="s">
        <v>787</v>
      </c>
      <c r="D338" s="262" t="s">
        <v>1363</v>
      </c>
    </row>
    <row r="339" spans="1:4" x14ac:dyDescent="0.25">
      <c r="A339" s="1" t="str">
        <f t="shared" si="26"/>
        <v>V02H05</v>
      </c>
      <c r="B339" t="s">
        <v>803</v>
      </c>
      <c r="C339" t="s">
        <v>788</v>
      </c>
      <c r="D339" s="262" t="s">
        <v>1363</v>
      </c>
    </row>
    <row r="340" spans="1:4" x14ac:dyDescent="0.25">
      <c r="A340" s="1" t="str">
        <f t="shared" si="26"/>
        <v>V02H06</v>
      </c>
      <c r="B340" t="s">
        <v>803</v>
      </c>
      <c r="C340" t="s">
        <v>789</v>
      </c>
      <c r="D340" s="261" t="s">
        <v>1361</v>
      </c>
    </row>
    <row r="341" spans="1:4" x14ac:dyDescent="0.25">
      <c r="A341" s="1" t="str">
        <f t="shared" ref="A341:A407" si="27">IF(B341=C341,B341,B341&amp;C341)</f>
        <v>V02H07</v>
      </c>
      <c r="B341" t="s">
        <v>803</v>
      </c>
      <c r="C341" t="s">
        <v>790</v>
      </c>
      <c r="D341" s="261" t="s">
        <v>1361</v>
      </c>
    </row>
    <row r="342" spans="1:4" x14ac:dyDescent="0.25">
      <c r="A342" s="1" t="str">
        <f t="shared" si="27"/>
        <v>V02H08</v>
      </c>
      <c r="B342" t="s">
        <v>803</v>
      </c>
      <c r="C342" t="s">
        <v>791</v>
      </c>
      <c r="D342" s="261" t="s">
        <v>1361</v>
      </c>
    </row>
    <row r="343" spans="1:4" x14ac:dyDescent="0.25">
      <c r="A343" s="1" t="str">
        <f t="shared" si="27"/>
        <v>V02H09</v>
      </c>
      <c r="B343" t="s">
        <v>803</v>
      </c>
      <c r="C343" t="s">
        <v>792</v>
      </c>
      <c r="D343" s="262" t="s">
        <v>1363</v>
      </c>
    </row>
    <row r="344" spans="1:4" x14ac:dyDescent="0.25">
      <c r="A344" s="1" t="str">
        <f t="shared" si="27"/>
        <v>V02H10</v>
      </c>
      <c r="B344" t="s">
        <v>803</v>
      </c>
      <c r="C344" t="s">
        <v>793</v>
      </c>
      <c r="D344" s="261" t="s">
        <v>1361</v>
      </c>
    </row>
    <row r="345" spans="1:4" x14ac:dyDescent="0.25">
      <c r="A345" s="1" t="str">
        <f t="shared" si="27"/>
        <v>V02H11</v>
      </c>
      <c r="B345" t="s">
        <v>803</v>
      </c>
      <c r="C345" t="s">
        <v>794</v>
      </c>
      <c r="D345" s="261" t="s">
        <v>1361</v>
      </c>
    </row>
    <row r="346" spans="1:4" x14ac:dyDescent="0.25">
      <c r="A346" s="1" t="str">
        <f t="shared" si="27"/>
        <v>V02B01</v>
      </c>
      <c r="B346" t="s">
        <v>803</v>
      </c>
      <c r="C346" t="s">
        <v>797</v>
      </c>
      <c r="D346" s="261" t="s">
        <v>1361</v>
      </c>
    </row>
    <row r="347" spans="1:4" x14ac:dyDescent="0.25">
      <c r="A347" s="1" t="str">
        <f t="shared" si="27"/>
        <v>V02B02</v>
      </c>
      <c r="B347" t="s">
        <v>803</v>
      </c>
      <c r="C347" t="s">
        <v>798</v>
      </c>
      <c r="D347" s="261" t="s">
        <v>1361</v>
      </c>
    </row>
    <row r="348" spans="1:4" x14ac:dyDescent="0.25">
      <c r="A348" s="1" t="str">
        <f t="shared" si="27"/>
        <v>V02T01</v>
      </c>
      <c r="B348" t="s">
        <v>803</v>
      </c>
      <c r="C348" t="s">
        <v>799</v>
      </c>
      <c r="D348" s="261" t="s">
        <v>1361</v>
      </c>
    </row>
    <row r="349" spans="1:4" x14ac:dyDescent="0.25">
      <c r="A349" s="1" t="str">
        <f t="shared" si="27"/>
        <v>V02V01</v>
      </c>
      <c r="B349" t="s">
        <v>803</v>
      </c>
      <c r="C349" t="s">
        <v>800</v>
      </c>
      <c r="D349" s="261" t="s">
        <v>1361</v>
      </c>
    </row>
    <row r="350" spans="1:4" x14ac:dyDescent="0.25">
      <c r="A350" s="1" t="str">
        <f t="shared" si="27"/>
        <v>V02</v>
      </c>
      <c r="B350" t="s">
        <v>803</v>
      </c>
      <c r="C350" t="s">
        <v>803</v>
      </c>
      <c r="D350" s="175" t="s">
        <v>1355</v>
      </c>
    </row>
    <row r="351" spans="1:4" x14ac:dyDescent="0.25">
      <c r="A351" s="1" t="str">
        <f t="shared" si="27"/>
        <v>V02N01</v>
      </c>
      <c r="B351" t="s">
        <v>803</v>
      </c>
      <c r="C351" t="s">
        <v>805</v>
      </c>
      <c r="D351" s="261" t="s">
        <v>1361</v>
      </c>
    </row>
    <row r="352" spans="1:4" x14ac:dyDescent="0.25">
      <c r="A352" s="1" t="str">
        <f t="shared" si="27"/>
        <v>V02N02</v>
      </c>
      <c r="B352" t="s">
        <v>803</v>
      </c>
      <c r="C352" t="s">
        <v>807</v>
      </c>
      <c r="D352" s="261" t="s">
        <v>1361</v>
      </c>
    </row>
    <row r="353" spans="1:4" x14ac:dyDescent="0.25">
      <c r="A353" s="1" t="str">
        <f t="shared" si="27"/>
        <v>V02N03</v>
      </c>
      <c r="B353" t="s">
        <v>803</v>
      </c>
      <c r="C353" t="s">
        <v>809</v>
      </c>
      <c r="D353" s="261" t="s">
        <v>1361</v>
      </c>
    </row>
    <row r="354" spans="1:4" x14ac:dyDescent="0.25">
      <c r="A354" s="1" t="str">
        <f t="shared" si="27"/>
        <v>V02N04</v>
      </c>
      <c r="B354" t="s">
        <v>803</v>
      </c>
      <c r="C354" t="s">
        <v>1564</v>
      </c>
      <c r="D354" s="261" t="s">
        <v>1361</v>
      </c>
    </row>
    <row r="355" spans="1:4" x14ac:dyDescent="0.25">
      <c r="A355" s="1" t="str">
        <f t="shared" si="27"/>
        <v>V02N05</v>
      </c>
      <c r="B355" t="s">
        <v>803</v>
      </c>
      <c r="C355" t="s">
        <v>1613</v>
      </c>
      <c r="D355" s="261" t="s">
        <v>1361</v>
      </c>
    </row>
    <row r="356" spans="1:4" ht="15.75" thickBot="1" x14ac:dyDescent="0.3">
      <c r="A356" s="1" t="str">
        <f t="shared" si="27"/>
        <v>V02D01</v>
      </c>
      <c r="B356" s="103" t="s">
        <v>803</v>
      </c>
      <c r="C356" s="103" t="s">
        <v>810</v>
      </c>
      <c r="D356" s="258" t="s">
        <v>1357</v>
      </c>
    </row>
    <row r="357" spans="1:4" x14ac:dyDescent="0.25">
      <c r="A357" s="1" t="str">
        <f t="shared" si="27"/>
        <v>N01H01</v>
      </c>
      <c r="B357" t="s">
        <v>805</v>
      </c>
      <c r="C357" t="s">
        <v>784</v>
      </c>
      <c r="D357" s="261" t="s">
        <v>1361</v>
      </c>
    </row>
    <row r="358" spans="1:4" x14ac:dyDescent="0.25">
      <c r="A358" s="1" t="str">
        <f t="shared" si="27"/>
        <v>N01H02</v>
      </c>
      <c r="B358" t="s">
        <v>805</v>
      </c>
      <c r="C358" t="s">
        <v>785</v>
      </c>
      <c r="D358" s="261" t="s">
        <v>1361</v>
      </c>
    </row>
    <row r="359" spans="1:4" x14ac:dyDescent="0.25">
      <c r="A359" s="1" t="str">
        <f t="shared" si="27"/>
        <v>N01H03</v>
      </c>
      <c r="B359" t="s">
        <v>805</v>
      </c>
      <c r="C359" t="s">
        <v>786</v>
      </c>
      <c r="D359" s="261" t="s">
        <v>1361</v>
      </c>
    </row>
    <row r="360" spans="1:4" x14ac:dyDescent="0.25">
      <c r="A360" s="1" t="str">
        <f t="shared" si="27"/>
        <v>N01H04</v>
      </c>
      <c r="B360" t="s">
        <v>805</v>
      </c>
      <c r="C360" t="s">
        <v>787</v>
      </c>
      <c r="D360" s="261" t="s">
        <v>1361</v>
      </c>
    </row>
    <row r="361" spans="1:4" x14ac:dyDescent="0.25">
      <c r="A361" s="1" t="str">
        <f t="shared" si="27"/>
        <v>N01H05</v>
      </c>
      <c r="B361" t="s">
        <v>805</v>
      </c>
      <c r="C361" t="s">
        <v>788</v>
      </c>
      <c r="D361" s="261" t="s">
        <v>1361</v>
      </c>
    </row>
    <row r="362" spans="1:4" x14ac:dyDescent="0.25">
      <c r="A362" s="1" t="str">
        <f t="shared" si="27"/>
        <v>N01H06</v>
      </c>
      <c r="B362" t="s">
        <v>805</v>
      </c>
      <c r="C362" t="s">
        <v>789</v>
      </c>
      <c r="D362" s="261" t="s">
        <v>1361</v>
      </c>
    </row>
    <row r="363" spans="1:4" x14ac:dyDescent="0.25">
      <c r="A363" s="1" t="str">
        <f t="shared" si="27"/>
        <v>N01H07</v>
      </c>
      <c r="B363" t="s">
        <v>805</v>
      </c>
      <c r="C363" t="s">
        <v>790</v>
      </c>
      <c r="D363" s="261" t="s">
        <v>1361</v>
      </c>
    </row>
    <row r="364" spans="1:4" x14ac:dyDescent="0.25">
      <c r="A364" s="1" t="str">
        <f t="shared" si="27"/>
        <v>N01H08</v>
      </c>
      <c r="B364" t="s">
        <v>805</v>
      </c>
      <c r="C364" t="s">
        <v>791</v>
      </c>
      <c r="D364" s="261" t="s">
        <v>1361</v>
      </c>
    </row>
    <row r="365" spans="1:4" x14ac:dyDescent="0.25">
      <c r="A365" s="1" t="str">
        <f t="shared" si="27"/>
        <v>N01H09</v>
      </c>
      <c r="B365" t="s">
        <v>805</v>
      </c>
      <c r="C365" t="s">
        <v>792</v>
      </c>
      <c r="D365" s="261" t="s">
        <v>1361</v>
      </c>
    </row>
    <row r="366" spans="1:4" x14ac:dyDescent="0.25">
      <c r="A366" s="1" t="str">
        <f t="shared" si="27"/>
        <v>N01H10</v>
      </c>
      <c r="B366" t="s">
        <v>805</v>
      </c>
      <c r="C366" t="s">
        <v>793</v>
      </c>
      <c r="D366" s="262" t="s">
        <v>1363</v>
      </c>
    </row>
    <row r="367" spans="1:4" x14ac:dyDescent="0.25">
      <c r="A367" s="1" t="str">
        <f t="shared" si="27"/>
        <v>N01H11</v>
      </c>
      <c r="B367" t="s">
        <v>805</v>
      </c>
      <c r="C367" t="s">
        <v>794</v>
      </c>
      <c r="D367" s="261" t="s">
        <v>1361</v>
      </c>
    </row>
    <row r="368" spans="1:4" x14ac:dyDescent="0.25">
      <c r="A368" s="1" t="str">
        <f t="shared" si="27"/>
        <v>N01B01</v>
      </c>
      <c r="B368" t="s">
        <v>805</v>
      </c>
      <c r="C368" t="s">
        <v>797</v>
      </c>
      <c r="D368" s="261" t="s">
        <v>1361</v>
      </c>
    </row>
    <row r="369" spans="1:4" x14ac:dyDescent="0.25">
      <c r="A369" s="1" t="str">
        <f t="shared" si="27"/>
        <v>N01B02</v>
      </c>
      <c r="B369" t="s">
        <v>805</v>
      </c>
      <c r="C369" t="s">
        <v>798</v>
      </c>
      <c r="D369" s="261" t="s">
        <v>1361</v>
      </c>
    </row>
    <row r="370" spans="1:4" x14ac:dyDescent="0.25">
      <c r="A370" s="1" t="str">
        <f t="shared" si="27"/>
        <v>N01T01</v>
      </c>
      <c r="B370" t="s">
        <v>805</v>
      </c>
      <c r="C370" t="s">
        <v>799</v>
      </c>
      <c r="D370" s="261" t="s">
        <v>1361</v>
      </c>
    </row>
    <row r="371" spans="1:4" x14ac:dyDescent="0.25">
      <c r="A371" s="1" t="str">
        <f t="shared" si="27"/>
        <v>N01V01</v>
      </c>
      <c r="B371" t="s">
        <v>805</v>
      </c>
      <c r="C371" t="s">
        <v>800</v>
      </c>
      <c r="D371" s="261" t="s">
        <v>1361</v>
      </c>
    </row>
    <row r="372" spans="1:4" x14ac:dyDescent="0.25">
      <c r="A372" s="1" t="str">
        <f t="shared" si="27"/>
        <v>N01V02</v>
      </c>
      <c r="B372" t="s">
        <v>805</v>
      </c>
      <c r="C372" t="s">
        <v>803</v>
      </c>
      <c r="D372" s="261" t="s">
        <v>1361</v>
      </c>
    </row>
    <row r="373" spans="1:4" x14ac:dyDescent="0.25">
      <c r="A373" s="1" t="str">
        <f t="shared" si="27"/>
        <v>N01</v>
      </c>
      <c r="B373" t="s">
        <v>805</v>
      </c>
      <c r="C373" t="s">
        <v>805</v>
      </c>
      <c r="D373" s="175" t="s">
        <v>1355</v>
      </c>
    </row>
    <row r="374" spans="1:4" x14ac:dyDescent="0.25">
      <c r="A374" s="1" t="str">
        <f t="shared" si="27"/>
        <v>N01N02</v>
      </c>
      <c r="B374" t="s">
        <v>805</v>
      </c>
      <c r="C374" t="s">
        <v>807</v>
      </c>
      <c r="D374" s="261" t="s">
        <v>1361</v>
      </c>
    </row>
    <row r="375" spans="1:4" x14ac:dyDescent="0.25">
      <c r="A375" s="1" t="str">
        <f t="shared" si="27"/>
        <v>N01N03</v>
      </c>
      <c r="B375" t="s">
        <v>805</v>
      </c>
      <c r="C375" t="s">
        <v>809</v>
      </c>
      <c r="D375" s="261" t="s">
        <v>1361</v>
      </c>
    </row>
    <row r="376" spans="1:4" x14ac:dyDescent="0.25">
      <c r="A376" s="1" t="str">
        <f t="shared" si="27"/>
        <v>N01N04</v>
      </c>
      <c r="B376" t="s">
        <v>805</v>
      </c>
      <c r="C376" t="s">
        <v>1564</v>
      </c>
      <c r="D376" s="261" t="s">
        <v>1361</v>
      </c>
    </row>
    <row r="377" spans="1:4" x14ac:dyDescent="0.25">
      <c r="A377" s="1" t="str">
        <f t="shared" si="27"/>
        <v>N01N05</v>
      </c>
      <c r="B377" t="s">
        <v>805</v>
      </c>
      <c r="C377" t="s">
        <v>1613</v>
      </c>
      <c r="D377" s="261" t="s">
        <v>1361</v>
      </c>
    </row>
    <row r="378" spans="1:4" ht="15.75" thickBot="1" x14ac:dyDescent="0.3">
      <c r="A378" s="1" t="str">
        <f t="shared" si="27"/>
        <v>N01D01</v>
      </c>
      <c r="B378" s="103" t="s">
        <v>805</v>
      </c>
      <c r="C378" s="103" t="s">
        <v>810</v>
      </c>
      <c r="D378" s="261" t="s">
        <v>1361</v>
      </c>
    </row>
    <row r="379" spans="1:4" x14ac:dyDescent="0.25">
      <c r="A379" s="1" t="str">
        <f t="shared" si="27"/>
        <v>N02H01</v>
      </c>
      <c r="B379" t="s">
        <v>807</v>
      </c>
      <c r="C379" t="s">
        <v>784</v>
      </c>
      <c r="D379" s="261" t="s">
        <v>1361</v>
      </c>
    </row>
    <row r="380" spans="1:4" x14ac:dyDescent="0.25">
      <c r="A380" s="1" t="str">
        <f t="shared" si="27"/>
        <v>N02H02</v>
      </c>
      <c r="B380" t="s">
        <v>807</v>
      </c>
      <c r="C380" t="s">
        <v>785</v>
      </c>
      <c r="D380" s="261" t="s">
        <v>1361</v>
      </c>
    </row>
    <row r="381" spans="1:4" x14ac:dyDescent="0.25">
      <c r="A381" s="1" t="str">
        <f t="shared" si="27"/>
        <v>N02H03</v>
      </c>
      <c r="B381" t="s">
        <v>807</v>
      </c>
      <c r="C381" t="s">
        <v>786</v>
      </c>
      <c r="D381" s="261" t="s">
        <v>1361</v>
      </c>
    </row>
    <row r="382" spans="1:4" x14ac:dyDescent="0.25">
      <c r="A382" s="1" t="str">
        <f t="shared" si="27"/>
        <v>N02H04</v>
      </c>
      <c r="B382" t="s">
        <v>807</v>
      </c>
      <c r="C382" t="s">
        <v>787</v>
      </c>
      <c r="D382" s="261" t="s">
        <v>1361</v>
      </c>
    </row>
    <row r="383" spans="1:4" x14ac:dyDescent="0.25">
      <c r="A383" s="1" t="str">
        <f t="shared" si="27"/>
        <v>N02H05</v>
      </c>
      <c r="B383" t="s">
        <v>807</v>
      </c>
      <c r="C383" t="s">
        <v>788</v>
      </c>
      <c r="D383" s="261" t="s">
        <v>1361</v>
      </c>
    </row>
    <row r="384" spans="1:4" x14ac:dyDescent="0.25">
      <c r="A384" s="1" t="str">
        <f t="shared" si="27"/>
        <v>N02H06</v>
      </c>
      <c r="B384" t="s">
        <v>807</v>
      </c>
      <c r="C384" t="s">
        <v>789</v>
      </c>
      <c r="D384" s="261" t="s">
        <v>1361</v>
      </c>
    </row>
    <row r="385" spans="1:4" x14ac:dyDescent="0.25">
      <c r="A385" s="1" t="str">
        <f t="shared" si="27"/>
        <v>N02H07</v>
      </c>
      <c r="B385" t="s">
        <v>807</v>
      </c>
      <c r="C385" t="s">
        <v>790</v>
      </c>
      <c r="D385" s="261" t="s">
        <v>1361</v>
      </c>
    </row>
    <row r="386" spans="1:4" x14ac:dyDescent="0.25">
      <c r="A386" s="1" t="str">
        <f t="shared" si="27"/>
        <v>N02H08</v>
      </c>
      <c r="B386" t="s">
        <v>807</v>
      </c>
      <c r="C386" t="s">
        <v>791</v>
      </c>
      <c r="D386" s="261" t="s">
        <v>1361</v>
      </c>
    </row>
    <row r="387" spans="1:4" x14ac:dyDescent="0.25">
      <c r="A387" s="1" t="str">
        <f t="shared" si="27"/>
        <v>N02H09</v>
      </c>
      <c r="B387" t="s">
        <v>807</v>
      </c>
      <c r="C387" t="s">
        <v>792</v>
      </c>
      <c r="D387" s="261" t="s">
        <v>1361</v>
      </c>
    </row>
    <row r="388" spans="1:4" x14ac:dyDescent="0.25">
      <c r="A388" s="1" t="str">
        <f t="shared" si="27"/>
        <v>N02H10</v>
      </c>
      <c r="B388" t="s">
        <v>807</v>
      </c>
      <c r="C388" t="s">
        <v>793</v>
      </c>
      <c r="D388" s="262" t="s">
        <v>1363</v>
      </c>
    </row>
    <row r="389" spans="1:4" x14ac:dyDescent="0.25">
      <c r="A389" s="1" t="str">
        <f t="shared" si="27"/>
        <v>N02H11</v>
      </c>
      <c r="B389" t="s">
        <v>807</v>
      </c>
      <c r="C389" t="s">
        <v>794</v>
      </c>
      <c r="D389" s="261" t="s">
        <v>1361</v>
      </c>
    </row>
    <row r="390" spans="1:4" x14ac:dyDescent="0.25">
      <c r="A390" s="1" t="str">
        <f t="shared" si="27"/>
        <v>N02B01</v>
      </c>
      <c r="B390" t="s">
        <v>807</v>
      </c>
      <c r="C390" t="s">
        <v>797</v>
      </c>
      <c r="D390" s="261" t="s">
        <v>1361</v>
      </c>
    </row>
    <row r="391" spans="1:4" x14ac:dyDescent="0.25">
      <c r="A391" s="1" t="str">
        <f t="shared" si="27"/>
        <v>N02B02</v>
      </c>
      <c r="B391" t="s">
        <v>807</v>
      </c>
      <c r="C391" t="s">
        <v>798</v>
      </c>
      <c r="D391" s="261" t="s">
        <v>1361</v>
      </c>
    </row>
    <row r="392" spans="1:4" x14ac:dyDescent="0.25">
      <c r="A392" s="1" t="str">
        <f t="shared" si="27"/>
        <v>N02T01</v>
      </c>
      <c r="B392" t="s">
        <v>807</v>
      </c>
      <c r="C392" t="s">
        <v>799</v>
      </c>
      <c r="D392" s="261" t="s">
        <v>1361</v>
      </c>
    </row>
    <row r="393" spans="1:4" x14ac:dyDescent="0.25">
      <c r="A393" s="1" t="str">
        <f t="shared" si="27"/>
        <v>N02V01</v>
      </c>
      <c r="B393" t="s">
        <v>807</v>
      </c>
      <c r="C393" t="s">
        <v>800</v>
      </c>
      <c r="D393" s="261" t="s">
        <v>1361</v>
      </c>
    </row>
    <row r="394" spans="1:4" x14ac:dyDescent="0.25">
      <c r="A394" s="1" t="str">
        <f t="shared" si="27"/>
        <v>N02V02</v>
      </c>
      <c r="B394" t="s">
        <v>807</v>
      </c>
      <c r="C394" t="s">
        <v>803</v>
      </c>
      <c r="D394" s="261" t="s">
        <v>1361</v>
      </c>
    </row>
    <row r="395" spans="1:4" x14ac:dyDescent="0.25">
      <c r="A395" s="1" t="str">
        <f t="shared" si="27"/>
        <v>N02N01</v>
      </c>
      <c r="B395" t="s">
        <v>807</v>
      </c>
      <c r="C395" t="s">
        <v>805</v>
      </c>
      <c r="D395" s="261" t="s">
        <v>1361</v>
      </c>
    </row>
    <row r="396" spans="1:4" x14ac:dyDescent="0.25">
      <c r="A396" s="1" t="str">
        <f t="shared" si="27"/>
        <v>N02</v>
      </c>
      <c r="B396" t="s">
        <v>807</v>
      </c>
      <c r="C396" t="s">
        <v>807</v>
      </c>
      <c r="D396" s="175" t="s">
        <v>1355</v>
      </c>
    </row>
    <row r="397" spans="1:4" x14ac:dyDescent="0.25">
      <c r="A397" s="1" t="str">
        <f t="shared" si="27"/>
        <v>N02N03</v>
      </c>
      <c r="B397" t="s">
        <v>807</v>
      </c>
      <c r="C397" t="s">
        <v>809</v>
      </c>
      <c r="D397" s="261" t="s">
        <v>1361</v>
      </c>
    </row>
    <row r="398" spans="1:4" x14ac:dyDescent="0.25">
      <c r="A398" s="1" t="str">
        <f t="shared" si="27"/>
        <v>N02N04</v>
      </c>
      <c r="B398" t="s">
        <v>807</v>
      </c>
      <c r="C398" t="s">
        <v>1564</v>
      </c>
      <c r="D398" s="262" t="s">
        <v>1363</v>
      </c>
    </row>
    <row r="399" spans="1:4" x14ac:dyDescent="0.25">
      <c r="A399" s="1" t="str">
        <f t="shared" si="27"/>
        <v>N02N05</v>
      </c>
      <c r="B399" t="s">
        <v>807</v>
      </c>
      <c r="C399" t="s">
        <v>1613</v>
      </c>
      <c r="D399" s="262" t="s">
        <v>1363</v>
      </c>
    </row>
    <row r="400" spans="1:4" ht="15.75" thickBot="1" x14ac:dyDescent="0.3">
      <c r="A400" s="1" t="str">
        <f t="shared" si="27"/>
        <v>N02D01</v>
      </c>
      <c r="B400" s="103" t="s">
        <v>807</v>
      </c>
      <c r="C400" s="103" t="s">
        <v>810</v>
      </c>
      <c r="D400" s="261" t="s">
        <v>1361</v>
      </c>
    </row>
    <row r="401" spans="1:4" x14ac:dyDescent="0.25">
      <c r="A401" s="1" t="str">
        <f t="shared" si="27"/>
        <v>N03H01</v>
      </c>
      <c r="B401" t="s">
        <v>809</v>
      </c>
      <c r="C401" t="s">
        <v>784</v>
      </c>
      <c r="D401" s="258" t="s">
        <v>1357</v>
      </c>
    </row>
    <row r="402" spans="1:4" x14ac:dyDescent="0.25">
      <c r="A402" s="1" t="str">
        <f t="shared" si="27"/>
        <v>N03H02</v>
      </c>
      <c r="B402" t="s">
        <v>809</v>
      </c>
      <c r="C402" t="s">
        <v>785</v>
      </c>
      <c r="D402" s="261" t="s">
        <v>1361</v>
      </c>
    </row>
    <row r="403" spans="1:4" x14ac:dyDescent="0.25">
      <c r="A403" s="1" t="str">
        <f t="shared" si="27"/>
        <v>N03H03</v>
      </c>
      <c r="B403" t="s">
        <v>809</v>
      </c>
      <c r="C403" t="s">
        <v>786</v>
      </c>
      <c r="D403" s="261" t="s">
        <v>1361</v>
      </c>
    </row>
    <row r="404" spans="1:4" x14ac:dyDescent="0.25">
      <c r="A404" s="1" t="str">
        <f t="shared" si="27"/>
        <v>N03H04</v>
      </c>
      <c r="B404" t="s">
        <v>809</v>
      </c>
      <c r="C404" t="s">
        <v>787</v>
      </c>
      <c r="D404" s="261" t="s">
        <v>1361</v>
      </c>
    </row>
    <row r="405" spans="1:4" x14ac:dyDescent="0.25">
      <c r="A405" s="1" t="str">
        <f t="shared" si="27"/>
        <v>N03H05</v>
      </c>
      <c r="B405" t="s">
        <v>809</v>
      </c>
      <c r="C405" t="s">
        <v>788</v>
      </c>
      <c r="D405" s="261" t="s">
        <v>1361</v>
      </c>
    </row>
    <row r="406" spans="1:4" x14ac:dyDescent="0.25">
      <c r="A406" s="1" t="str">
        <f t="shared" si="27"/>
        <v>N03H06</v>
      </c>
      <c r="B406" t="s">
        <v>809</v>
      </c>
      <c r="C406" t="s">
        <v>789</v>
      </c>
      <c r="D406" s="261" t="s">
        <v>1361</v>
      </c>
    </row>
    <row r="407" spans="1:4" x14ac:dyDescent="0.25">
      <c r="A407" s="1" t="str">
        <f t="shared" si="27"/>
        <v>N03H07</v>
      </c>
      <c r="B407" t="s">
        <v>809</v>
      </c>
      <c r="C407" t="s">
        <v>790</v>
      </c>
      <c r="D407" s="261" t="s">
        <v>1361</v>
      </c>
    </row>
    <row r="408" spans="1:4" x14ac:dyDescent="0.25">
      <c r="A408" s="1" t="str">
        <f t="shared" ref="A408:A488" si="28">IF(B408=C408,B408,B408&amp;C408)</f>
        <v>N03H08</v>
      </c>
      <c r="B408" t="s">
        <v>809</v>
      </c>
      <c r="C408" t="s">
        <v>791</v>
      </c>
      <c r="D408" s="261" t="s">
        <v>1361</v>
      </c>
    </row>
    <row r="409" spans="1:4" x14ac:dyDescent="0.25">
      <c r="A409" s="1" t="str">
        <f t="shared" si="28"/>
        <v>N03H09</v>
      </c>
      <c r="B409" t="s">
        <v>809</v>
      </c>
      <c r="C409" t="s">
        <v>792</v>
      </c>
      <c r="D409" s="261" t="s">
        <v>1361</v>
      </c>
    </row>
    <row r="410" spans="1:4" x14ac:dyDescent="0.25">
      <c r="A410" s="1" t="str">
        <f t="shared" si="28"/>
        <v>N03H10</v>
      </c>
      <c r="B410" t="s">
        <v>809</v>
      </c>
      <c r="C410" t="s">
        <v>793</v>
      </c>
      <c r="D410" s="262" t="s">
        <v>1363</v>
      </c>
    </row>
    <row r="411" spans="1:4" x14ac:dyDescent="0.25">
      <c r="A411" s="1" t="str">
        <f t="shared" si="28"/>
        <v>N03H11</v>
      </c>
      <c r="B411" t="s">
        <v>809</v>
      </c>
      <c r="C411" t="s">
        <v>794</v>
      </c>
      <c r="D411" s="261" t="s">
        <v>1361</v>
      </c>
    </row>
    <row r="412" spans="1:4" x14ac:dyDescent="0.25">
      <c r="A412" s="1" t="str">
        <f t="shared" si="28"/>
        <v>N03B01</v>
      </c>
      <c r="B412" t="s">
        <v>809</v>
      </c>
      <c r="C412" t="s">
        <v>797</v>
      </c>
      <c r="D412" s="261" t="s">
        <v>1361</v>
      </c>
    </row>
    <row r="413" spans="1:4" x14ac:dyDescent="0.25">
      <c r="A413" s="1" t="str">
        <f t="shared" si="28"/>
        <v>N03B02</v>
      </c>
      <c r="B413" t="s">
        <v>809</v>
      </c>
      <c r="C413" t="s">
        <v>798</v>
      </c>
      <c r="D413" s="261" t="s">
        <v>1361</v>
      </c>
    </row>
    <row r="414" spans="1:4" x14ac:dyDescent="0.25">
      <c r="A414" s="1" t="str">
        <f t="shared" si="28"/>
        <v>N03T01</v>
      </c>
      <c r="B414" t="s">
        <v>809</v>
      </c>
      <c r="C414" t="s">
        <v>799</v>
      </c>
      <c r="D414" s="261" t="s">
        <v>1361</v>
      </c>
    </row>
    <row r="415" spans="1:4" x14ac:dyDescent="0.25">
      <c r="A415" s="1" t="str">
        <f t="shared" si="28"/>
        <v>N03V01</v>
      </c>
      <c r="B415" t="s">
        <v>809</v>
      </c>
      <c r="C415" t="s">
        <v>800</v>
      </c>
      <c r="D415" s="261" t="s">
        <v>1361</v>
      </c>
    </row>
    <row r="416" spans="1:4" x14ac:dyDescent="0.25">
      <c r="A416" s="1" t="str">
        <f t="shared" si="28"/>
        <v>N03V02</v>
      </c>
      <c r="B416" t="s">
        <v>809</v>
      </c>
      <c r="C416" t="s">
        <v>803</v>
      </c>
      <c r="D416" s="261" t="s">
        <v>1361</v>
      </c>
    </row>
    <row r="417" spans="1:4" x14ac:dyDescent="0.25">
      <c r="A417" s="1" t="str">
        <f t="shared" si="28"/>
        <v>N03N01</v>
      </c>
      <c r="B417" t="s">
        <v>809</v>
      </c>
      <c r="C417" t="s">
        <v>805</v>
      </c>
      <c r="D417" s="261" t="s">
        <v>1361</v>
      </c>
    </row>
    <row r="418" spans="1:4" x14ac:dyDescent="0.25">
      <c r="A418" s="1" t="str">
        <f t="shared" si="28"/>
        <v>N03N02</v>
      </c>
      <c r="B418" t="s">
        <v>809</v>
      </c>
      <c r="C418" t="s">
        <v>807</v>
      </c>
      <c r="D418" s="261" t="s">
        <v>1361</v>
      </c>
    </row>
    <row r="419" spans="1:4" x14ac:dyDescent="0.25">
      <c r="A419" s="1" t="str">
        <f t="shared" si="28"/>
        <v>N03</v>
      </c>
      <c r="B419" t="s">
        <v>809</v>
      </c>
      <c r="C419" t="s">
        <v>809</v>
      </c>
      <c r="D419" s="175" t="s">
        <v>1355</v>
      </c>
    </row>
    <row r="420" spans="1:4" x14ac:dyDescent="0.25">
      <c r="A420" s="1" t="str">
        <f t="shared" si="28"/>
        <v>N03N04</v>
      </c>
      <c r="B420" t="s">
        <v>809</v>
      </c>
      <c r="C420" t="s">
        <v>1564</v>
      </c>
      <c r="D420" s="261" t="s">
        <v>1361</v>
      </c>
    </row>
    <row r="421" spans="1:4" x14ac:dyDescent="0.25">
      <c r="A421" s="1" t="str">
        <f t="shared" si="28"/>
        <v>N03N05</v>
      </c>
      <c r="B421" t="s">
        <v>809</v>
      </c>
      <c r="C421" t="s">
        <v>1613</v>
      </c>
      <c r="D421" s="261" t="s">
        <v>1361</v>
      </c>
    </row>
    <row r="422" spans="1:4" ht="15.75" thickBot="1" x14ac:dyDescent="0.3">
      <c r="A422" s="1" t="str">
        <f t="shared" si="28"/>
        <v>N03D01</v>
      </c>
      <c r="B422" s="103" t="s">
        <v>809</v>
      </c>
      <c r="C422" s="103" t="s">
        <v>810</v>
      </c>
      <c r="D422" s="258" t="s">
        <v>1357</v>
      </c>
    </row>
    <row r="423" spans="1:4" x14ac:dyDescent="0.25">
      <c r="A423" s="1" t="str">
        <f t="shared" si="28"/>
        <v>N04H01</v>
      </c>
      <c r="B423" t="s">
        <v>1564</v>
      </c>
      <c r="C423" t="s">
        <v>784</v>
      </c>
      <c r="D423" s="261" t="s">
        <v>1361</v>
      </c>
    </row>
    <row r="424" spans="1:4" x14ac:dyDescent="0.25">
      <c r="A424" s="1" t="str">
        <f t="shared" si="28"/>
        <v>N04H02</v>
      </c>
      <c r="B424" t="s">
        <v>1564</v>
      </c>
      <c r="C424" t="s">
        <v>785</v>
      </c>
      <c r="D424" s="261" t="s">
        <v>1361</v>
      </c>
    </row>
    <row r="425" spans="1:4" x14ac:dyDescent="0.25">
      <c r="A425" s="1" t="str">
        <f t="shared" si="28"/>
        <v>N04H03</v>
      </c>
      <c r="B425" t="s">
        <v>1564</v>
      </c>
      <c r="C425" t="s">
        <v>786</v>
      </c>
      <c r="D425" s="261" t="s">
        <v>1361</v>
      </c>
    </row>
    <row r="426" spans="1:4" x14ac:dyDescent="0.25">
      <c r="A426" s="1" t="str">
        <f t="shared" si="28"/>
        <v>N04H04</v>
      </c>
      <c r="B426" t="s">
        <v>1564</v>
      </c>
      <c r="C426" t="s">
        <v>787</v>
      </c>
      <c r="D426" s="261" t="s">
        <v>1361</v>
      </c>
    </row>
    <row r="427" spans="1:4" x14ac:dyDescent="0.25">
      <c r="A427" s="1" t="str">
        <f t="shared" si="28"/>
        <v>N04H05</v>
      </c>
      <c r="B427" t="s">
        <v>1564</v>
      </c>
      <c r="C427" t="s">
        <v>788</v>
      </c>
      <c r="D427" s="261" t="s">
        <v>1361</v>
      </c>
    </row>
    <row r="428" spans="1:4" x14ac:dyDescent="0.25">
      <c r="A428" s="1" t="str">
        <f t="shared" si="28"/>
        <v>N04H06</v>
      </c>
      <c r="B428" t="s">
        <v>1564</v>
      </c>
      <c r="C428" t="s">
        <v>789</v>
      </c>
      <c r="D428" s="261" t="s">
        <v>1361</v>
      </c>
    </row>
    <row r="429" spans="1:4" x14ac:dyDescent="0.25">
      <c r="A429" s="1" t="str">
        <f t="shared" si="28"/>
        <v>N04H07</v>
      </c>
      <c r="B429" t="s">
        <v>1564</v>
      </c>
      <c r="C429" t="s">
        <v>790</v>
      </c>
      <c r="D429" s="261" t="s">
        <v>1361</v>
      </c>
    </row>
    <row r="430" spans="1:4" x14ac:dyDescent="0.25">
      <c r="A430" s="1" t="str">
        <f t="shared" si="28"/>
        <v>N04H08</v>
      </c>
      <c r="B430" t="s">
        <v>1564</v>
      </c>
      <c r="C430" t="s">
        <v>791</v>
      </c>
      <c r="D430" s="261" t="s">
        <v>1361</v>
      </c>
    </row>
    <row r="431" spans="1:4" x14ac:dyDescent="0.25">
      <c r="A431" s="1" t="str">
        <f t="shared" si="28"/>
        <v>N04H09</v>
      </c>
      <c r="B431" t="s">
        <v>1564</v>
      </c>
      <c r="C431" t="s">
        <v>792</v>
      </c>
      <c r="D431" s="261" t="s">
        <v>1361</v>
      </c>
    </row>
    <row r="432" spans="1:4" x14ac:dyDescent="0.25">
      <c r="A432" s="1" t="str">
        <f t="shared" si="28"/>
        <v>N04H10</v>
      </c>
      <c r="B432" t="s">
        <v>1564</v>
      </c>
      <c r="C432" t="s">
        <v>793</v>
      </c>
      <c r="D432" s="262" t="s">
        <v>1363</v>
      </c>
    </row>
    <row r="433" spans="1:4" x14ac:dyDescent="0.25">
      <c r="A433" s="1" t="str">
        <f t="shared" si="28"/>
        <v>N04H11</v>
      </c>
      <c r="B433" t="s">
        <v>1564</v>
      </c>
      <c r="C433" t="s">
        <v>794</v>
      </c>
      <c r="D433" s="261" t="s">
        <v>1361</v>
      </c>
    </row>
    <row r="434" spans="1:4" x14ac:dyDescent="0.25">
      <c r="A434" s="1" t="str">
        <f t="shared" si="28"/>
        <v>N04B01</v>
      </c>
      <c r="B434" t="s">
        <v>1564</v>
      </c>
      <c r="C434" t="s">
        <v>797</v>
      </c>
      <c r="D434" s="261" t="s">
        <v>1361</v>
      </c>
    </row>
    <row r="435" spans="1:4" x14ac:dyDescent="0.25">
      <c r="A435" s="1" t="str">
        <f t="shared" si="28"/>
        <v>N04B02</v>
      </c>
      <c r="B435" t="s">
        <v>1564</v>
      </c>
      <c r="C435" t="s">
        <v>798</v>
      </c>
      <c r="D435" s="261" t="s">
        <v>1361</v>
      </c>
    </row>
    <row r="436" spans="1:4" x14ac:dyDescent="0.25">
      <c r="A436" s="1" t="str">
        <f t="shared" si="28"/>
        <v>N04T01</v>
      </c>
      <c r="B436" t="s">
        <v>1564</v>
      </c>
      <c r="C436" t="s">
        <v>799</v>
      </c>
      <c r="D436" s="261" t="s">
        <v>1361</v>
      </c>
    </row>
    <row r="437" spans="1:4" x14ac:dyDescent="0.25">
      <c r="A437" s="1" t="str">
        <f t="shared" si="28"/>
        <v>N04V01</v>
      </c>
      <c r="B437" t="s">
        <v>1564</v>
      </c>
      <c r="C437" t="s">
        <v>800</v>
      </c>
      <c r="D437" s="261" t="s">
        <v>1361</v>
      </c>
    </row>
    <row r="438" spans="1:4" x14ac:dyDescent="0.25">
      <c r="A438" s="1" t="str">
        <f t="shared" si="28"/>
        <v>N04V02</v>
      </c>
      <c r="B438" t="s">
        <v>1564</v>
      </c>
      <c r="C438" t="s">
        <v>803</v>
      </c>
      <c r="D438" s="261" t="s">
        <v>1361</v>
      </c>
    </row>
    <row r="439" spans="1:4" x14ac:dyDescent="0.25">
      <c r="A439" s="1" t="str">
        <f t="shared" si="28"/>
        <v>N04N01</v>
      </c>
      <c r="B439" t="s">
        <v>1564</v>
      </c>
      <c r="C439" t="s">
        <v>805</v>
      </c>
      <c r="D439" s="261" t="s">
        <v>1361</v>
      </c>
    </row>
    <row r="440" spans="1:4" x14ac:dyDescent="0.25">
      <c r="A440" s="1" t="str">
        <f t="shared" si="28"/>
        <v>N04N02</v>
      </c>
      <c r="B440" t="s">
        <v>1564</v>
      </c>
      <c r="C440" t="s">
        <v>807</v>
      </c>
      <c r="D440" s="262" t="s">
        <v>1363</v>
      </c>
    </row>
    <row r="441" spans="1:4" x14ac:dyDescent="0.25">
      <c r="A441" s="1" t="str">
        <f t="shared" si="28"/>
        <v>N04N03</v>
      </c>
      <c r="B441" t="s">
        <v>1564</v>
      </c>
      <c r="C441" t="s">
        <v>809</v>
      </c>
      <c r="D441" s="261" t="s">
        <v>1361</v>
      </c>
    </row>
    <row r="442" spans="1:4" x14ac:dyDescent="0.25">
      <c r="A442" s="1" t="str">
        <f t="shared" si="28"/>
        <v>N04</v>
      </c>
      <c r="B442" t="s">
        <v>1564</v>
      </c>
      <c r="C442" t="s">
        <v>1564</v>
      </c>
      <c r="D442" s="175" t="s">
        <v>1355</v>
      </c>
    </row>
    <row r="443" spans="1:4" x14ac:dyDescent="0.25">
      <c r="A443" s="1" t="str">
        <f t="shared" si="28"/>
        <v>N04N05</v>
      </c>
      <c r="B443" t="s">
        <v>1564</v>
      </c>
      <c r="C443" t="s">
        <v>1613</v>
      </c>
      <c r="D443" s="261" t="s">
        <v>1361</v>
      </c>
    </row>
    <row r="444" spans="1:4" ht="15.75" thickBot="1" x14ac:dyDescent="0.3">
      <c r="A444" s="1" t="str">
        <f t="shared" si="28"/>
        <v>N04D01</v>
      </c>
      <c r="B444" s="103" t="s">
        <v>1564</v>
      </c>
      <c r="C444" s="103" t="s">
        <v>810</v>
      </c>
      <c r="D444" s="258" t="s">
        <v>1357</v>
      </c>
    </row>
    <row r="445" spans="1:4" x14ac:dyDescent="0.25">
      <c r="A445" s="1" t="str">
        <f t="shared" si="28"/>
        <v>N05H01</v>
      </c>
      <c r="B445" t="s">
        <v>1613</v>
      </c>
      <c r="C445" t="s">
        <v>784</v>
      </c>
      <c r="D445" s="261" t="s">
        <v>1361</v>
      </c>
    </row>
    <row r="446" spans="1:4" x14ac:dyDescent="0.25">
      <c r="A446" s="1" t="str">
        <f t="shared" si="28"/>
        <v>N05H02</v>
      </c>
      <c r="B446" t="s">
        <v>1613</v>
      </c>
      <c r="C446" t="s">
        <v>785</v>
      </c>
      <c r="D446" s="261" t="s">
        <v>1361</v>
      </c>
    </row>
    <row r="447" spans="1:4" x14ac:dyDescent="0.25">
      <c r="A447" s="1" t="str">
        <f t="shared" si="28"/>
        <v>N05H03</v>
      </c>
      <c r="B447" t="s">
        <v>1613</v>
      </c>
      <c r="C447" t="s">
        <v>786</v>
      </c>
      <c r="D447" s="261" t="s">
        <v>1361</v>
      </c>
    </row>
    <row r="448" spans="1:4" x14ac:dyDescent="0.25">
      <c r="A448" s="1" t="str">
        <f t="shared" si="28"/>
        <v>N05H04</v>
      </c>
      <c r="B448" t="s">
        <v>1613</v>
      </c>
      <c r="C448" t="s">
        <v>787</v>
      </c>
      <c r="D448" s="261" t="s">
        <v>1361</v>
      </c>
    </row>
    <row r="449" spans="1:4" x14ac:dyDescent="0.25">
      <c r="A449" s="1" t="str">
        <f t="shared" si="28"/>
        <v>N05H05</v>
      </c>
      <c r="B449" t="s">
        <v>1613</v>
      </c>
      <c r="C449" t="s">
        <v>788</v>
      </c>
      <c r="D449" s="261" t="s">
        <v>1361</v>
      </c>
    </row>
    <row r="450" spans="1:4" x14ac:dyDescent="0.25">
      <c r="A450" s="1" t="str">
        <f t="shared" si="28"/>
        <v>N05H06</v>
      </c>
      <c r="B450" t="s">
        <v>1613</v>
      </c>
      <c r="C450" t="s">
        <v>789</v>
      </c>
      <c r="D450" s="261" t="s">
        <v>1361</v>
      </c>
    </row>
    <row r="451" spans="1:4" x14ac:dyDescent="0.25">
      <c r="A451" s="1" t="str">
        <f t="shared" si="28"/>
        <v>N05H07</v>
      </c>
      <c r="B451" t="s">
        <v>1613</v>
      </c>
      <c r="C451" t="s">
        <v>790</v>
      </c>
      <c r="D451" s="261" t="s">
        <v>1361</v>
      </c>
    </row>
    <row r="452" spans="1:4" x14ac:dyDescent="0.25">
      <c r="A452" s="1" t="str">
        <f t="shared" si="28"/>
        <v>N05H08</v>
      </c>
      <c r="B452" t="s">
        <v>1613</v>
      </c>
      <c r="C452" t="s">
        <v>791</v>
      </c>
      <c r="D452" s="261" t="s">
        <v>1361</v>
      </c>
    </row>
    <row r="453" spans="1:4" x14ac:dyDescent="0.25">
      <c r="A453" s="1" t="str">
        <f t="shared" si="28"/>
        <v>N05H09</v>
      </c>
      <c r="B453" t="s">
        <v>1613</v>
      </c>
      <c r="C453" t="s">
        <v>792</v>
      </c>
      <c r="D453" s="261" t="s">
        <v>1361</v>
      </c>
    </row>
    <row r="454" spans="1:4" x14ac:dyDescent="0.25">
      <c r="A454" s="1" t="str">
        <f t="shared" si="28"/>
        <v>N05H10</v>
      </c>
      <c r="B454" t="s">
        <v>1613</v>
      </c>
      <c r="C454" t="s">
        <v>793</v>
      </c>
      <c r="D454" s="262" t="s">
        <v>1363</v>
      </c>
    </row>
    <row r="455" spans="1:4" x14ac:dyDescent="0.25">
      <c r="A455" s="1" t="str">
        <f t="shared" si="28"/>
        <v>N05H11</v>
      </c>
      <c r="B455" t="s">
        <v>1613</v>
      </c>
      <c r="C455" t="s">
        <v>794</v>
      </c>
      <c r="D455" s="261" t="s">
        <v>1361</v>
      </c>
    </row>
    <row r="456" spans="1:4" x14ac:dyDescent="0.25">
      <c r="A456" s="1" t="str">
        <f t="shared" si="28"/>
        <v>N05B01</v>
      </c>
      <c r="B456" t="s">
        <v>1613</v>
      </c>
      <c r="C456" t="s">
        <v>797</v>
      </c>
      <c r="D456" s="261" t="s">
        <v>1361</v>
      </c>
    </row>
    <row r="457" spans="1:4" x14ac:dyDescent="0.25">
      <c r="A457" s="1" t="str">
        <f t="shared" si="28"/>
        <v>N05B02</v>
      </c>
      <c r="B457" t="s">
        <v>1613</v>
      </c>
      <c r="C457" t="s">
        <v>798</v>
      </c>
      <c r="D457" s="261" t="s">
        <v>1361</v>
      </c>
    </row>
    <row r="458" spans="1:4" x14ac:dyDescent="0.25">
      <c r="A458" s="1" t="str">
        <f t="shared" si="28"/>
        <v>N05T01</v>
      </c>
      <c r="B458" t="s">
        <v>1613</v>
      </c>
      <c r="C458" t="s">
        <v>799</v>
      </c>
      <c r="D458" s="261" t="s">
        <v>1361</v>
      </c>
    </row>
    <row r="459" spans="1:4" x14ac:dyDescent="0.25">
      <c r="A459" s="1" t="str">
        <f t="shared" si="28"/>
        <v>N05V01</v>
      </c>
      <c r="B459" t="s">
        <v>1613</v>
      </c>
      <c r="C459" t="s">
        <v>800</v>
      </c>
      <c r="D459" s="261" t="s">
        <v>1361</v>
      </c>
    </row>
    <row r="460" spans="1:4" x14ac:dyDescent="0.25">
      <c r="A460" s="1" t="str">
        <f t="shared" si="28"/>
        <v>N05V02</v>
      </c>
      <c r="B460" t="s">
        <v>1613</v>
      </c>
      <c r="C460" t="s">
        <v>803</v>
      </c>
      <c r="D460" s="261" t="s">
        <v>1361</v>
      </c>
    </row>
    <row r="461" spans="1:4" x14ac:dyDescent="0.25">
      <c r="A461" s="1" t="str">
        <f t="shared" si="28"/>
        <v>N05N01</v>
      </c>
      <c r="B461" t="s">
        <v>1613</v>
      </c>
      <c r="C461" t="s">
        <v>805</v>
      </c>
      <c r="D461" s="261" t="s">
        <v>1361</v>
      </c>
    </row>
    <row r="462" spans="1:4" x14ac:dyDescent="0.25">
      <c r="A462" s="1" t="str">
        <f t="shared" si="28"/>
        <v>N05N02</v>
      </c>
      <c r="B462" t="s">
        <v>1613</v>
      </c>
      <c r="C462" t="s">
        <v>807</v>
      </c>
      <c r="D462" s="262" t="s">
        <v>1363</v>
      </c>
    </row>
    <row r="463" spans="1:4" x14ac:dyDescent="0.25">
      <c r="A463" s="1" t="str">
        <f t="shared" si="28"/>
        <v>N05N03</v>
      </c>
      <c r="B463" t="s">
        <v>1613</v>
      </c>
      <c r="C463" t="s">
        <v>809</v>
      </c>
      <c r="D463" s="261" t="s">
        <v>1361</v>
      </c>
    </row>
    <row r="464" spans="1:4" x14ac:dyDescent="0.25">
      <c r="A464" s="1" t="str">
        <f t="shared" si="28"/>
        <v>N05N04</v>
      </c>
      <c r="B464" t="s">
        <v>1613</v>
      </c>
      <c r="C464" t="s">
        <v>1564</v>
      </c>
      <c r="D464" s="261" t="s">
        <v>1361</v>
      </c>
    </row>
    <row r="465" spans="1:4" x14ac:dyDescent="0.25">
      <c r="A465" s="1" t="str">
        <f t="shared" si="28"/>
        <v>N05</v>
      </c>
      <c r="B465" t="s">
        <v>1613</v>
      </c>
      <c r="C465" t="s">
        <v>1613</v>
      </c>
      <c r="D465" s="175" t="s">
        <v>1355</v>
      </c>
    </row>
    <row r="466" spans="1:4" x14ac:dyDescent="0.25">
      <c r="A466" s="1" t="str">
        <f t="shared" si="28"/>
        <v>N05D01</v>
      </c>
      <c r="B466" t="s">
        <v>1613</v>
      </c>
      <c r="C466" t="s">
        <v>810</v>
      </c>
      <c r="D466" s="258" t="s">
        <v>1357</v>
      </c>
    </row>
    <row r="467" spans="1:4" ht="15.75" thickBot="1" x14ac:dyDescent="0.3">
      <c r="A467" s="1" t="str">
        <f t="shared" si="28"/>
        <v>D01</v>
      </c>
      <c r="B467" t="s">
        <v>810</v>
      </c>
      <c r="C467" s="103" t="s">
        <v>810</v>
      </c>
      <c r="D467" s="258" t="s">
        <v>1357</v>
      </c>
    </row>
    <row r="468" spans="1:4" x14ac:dyDescent="0.25">
      <c r="A468" s="1" t="str">
        <f t="shared" si="28"/>
        <v>D01H02</v>
      </c>
      <c r="B468" t="s">
        <v>810</v>
      </c>
      <c r="C468" t="s">
        <v>785</v>
      </c>
      <c r="D468" s="258" t="s">
        <v>1357</v>
      </c>
    </row>
    <row r="469" spans="1:4" x14ac:dyDescent="0.25">
      <c r="A469" s="1" t="str">
        <f t="shared" si="28"/>
        <v>D01H03</v>
      </c>
      <c r="B469" t="s">
        <v>810</v>
      </c>
      <c r="C469" t="s">
        <v>786</v>
      </c>
      <c r="D469" s="258" t="s">
        <v>1357</v>
      </c>
    </row>
    <row r="470" spans="1:4" x14ac:dyDescent="0.25">
      <c r="A470" s="1" t="str">
        <f t="shared" si="28"/>
        <v>D01H04</v>
      </c>
      <c r="B470" t="s">
        <v>810</v>
      </c>
      <c r="C470" t="s">
        <v>787</v>
      </c>
      <c r="D470" s="258" t="s">
        <v>1357</v>
      </c>
    </row>
    <row r="471" spans="1:4" x14ac:dyDescent="0.25">
      <c r="A471" s="1" t="str">
        <f t="shared" si="28"/>
        <v>D01H05</v>
      </c>
      <c r="B471" t="s">
        <v>810</v>
      </c>
      <c r="C471" t="s">
        <v>788</v>
      </c>
      <c r="D471" s="258" t="s">
        <v>1357</v>
      </c>
    </row>
    <row r="472" spans="1:4" x14ac:dyDescent="0.25">
      <c r="A472" s="1" t="str">
        <f t="shared" si="28"/>
        <v>D01H06</v>
      </c>
      <c r="B472" t="s">
        <v>810</v>
      </c>
      <c r="C472" t="s">
        <v>789</v>
      </c>
      <c r="D472" s="258" t="s">
        <v>1357</v>
      </c>
    </row>
    <row r="473" spans="1:4" x14ac:dyDescent="0.25">
      <c r="A473" s="1" t="str">
        <f t="shared" si="28"/>
        <v>D01H07</v>
      </c>
      <c r="B473" t="s">
        <v>810</v>
      </c>
      <c r="C473" t="s">
        <v>790</v>
      </c>
      <c r="D473" s="258" t="s">
        <v>1357</v>
      </c>
    </row>
    <row r="474" spans="1:4" x14ac:dyDescent="0.25">
      <c r="A474" s="1" t="str">
        <f t="shared" si="28"/>
        <v>D01H08</v>
      </c>
      <c r="B474" t="s">
        <v>810</v>
      </c>
      <c r="C474" t="s">
        <v>791</v>
      </c>
      <c r="D474" s="258" t="s">
        <v>1357</v>
      </c>
    </row>
    <row r="475" spans="1:4" x14ac:dyDescent="0.25">
      <c r="A475" s="1" t="str">
        <f t="shared" si="28"/>
        <v>D01H09</v>
      </c>
      <c r="B475" t="s">
        <v>810</v>
      </c>
      <c r="C475" t="s">
        <v>792</v>
      </c>
      <c r="D475" s="258" t="s">
        <v>1357</v>
      </c>
    </row>
    <row r="476" spans="1:4" x14ac:dyDescent="0.25">
      <c r="A476" s="1" t="str">
        <f t="shared" si="28"/>
        <v>D01H10</v>
      </c>
      <c r="B476" t="s">
        <v>810</v>
      </c>
      <c r="C476" t="s">
        <v>793</v>
      </c>
      <c r="D476" s="258" t="s">
        <v>1357</v>
      </c>
    </row>
    <row r="477" spans="1:4" x14ac:dyDescent="0.25">
      <c r="A477" s="1" t="str">
        <f t="shared" si="28"/>
        <v>D01H11</v>
      </c>
      <c r="B477" t="s">
        <v>810</v>
      </c>
      <c r="C477" t="s">
        <v>794</v>
      </c>
      <c r="D477" s="258" t="s">
        <v>1357</v>
      </c>
    </row>
    <row r="478" spans="1:4" x14ac:dyDescent="0.25">
      <c r="A478" s="1" t="str">
        <f t="shared" si="28"/>
        <v>D01B01</v>
      </c>
      <c r="B478" t="s">
        <v>810</v>
      </c>
      <c r="C478" t="s">
        <v>797</v>
      </c>
      <c r="D478" s="258" t="s">
        <v>1357</v>
      </c>
    </row>
    <row r="479" spans="1:4" x14ac:dyDescent="0.25">
      <c r="A479" s="1" t="str">
        <f t="shared" si="28"/>
        <v>D01B02</v>
      </c>
      <c r="B479" t="s">
        <v>810</v>
      </c>
      <c r="C479" t="s">
        <v>798</v>
      </c>
      <c r="D479" s="258" t="s">
        <v>1357</v>
      </c>
    </row>
    <row r="480" spans="1:4" x14ac:dyDescent="0.25">
      <c r="A480" s="1" t="str">
        <f t="shared" si="28"/>
        <v>D01T01</v>
      </c>
      <c r="B480" t="s">
        <v>810</v>
      </c>
      <c r="C480" t="s">
        <v>799</v>
      </c>
      <c r="D480" s="258" t="s">
        <v>1357</v>
      </c>
    </row>
    <row r="481" spans="1:4" x14ac:dyDescent="0.25">
      <c r="A481" s="1" t="str">
        <f t="shared" si="28"/>
        <v>D01V01</v>
      </c>
      <c r="B481" t="s">
        <v>810</v>
      </c>
      <c r="C481" t="s">
        <v>800</v>
      </c>
      <c r="D481" s="258" t="s">
        <v>1357</v>
      </c>
    </row>
    <row r="482" spans="1:4" x14ac:dyDescent="0.25">
      <c r="A482" s="1" t="str">
        <f t="shared" si="28"/>
        <v>D01V02</v>
      </c>
      <c r="B482" t="s">
        <v>810</v>
      </c>
      <c r="C482" t="s">
        <v>803</v>
      </c>
      <c r="D482" s="258" t="s">
        <v>1357</v>
      </c>
    </row>
    <row r="483" spans="1:4" x14ac:dyDescent="0.25">
      <c r="A483" s="1" t="str">
        <f t="shared" si="28"/>
        <v>D01N01</v>
      </c>
      <c r="B483" t="s">
        <v>810</v>
      </c>
      <c r="C483" t="s">
        <v>805</v>
      </c>
      <c r="D483" s="261" t="s">
        <v>1361</v>
      </c>
    </row>
    <row r="484" spans="1:4" x14ac:dyDescent="0.25">
      <c r="A484" s="1" t="str">
        <f t="shared" si="28"/>
        <v>D01N02</v>
      </c>
      <c r="B484" t="s">
        <v>810</v>
      </c>
      <c r="C484" t="s">
        <v>807</v>
      </c>
      <c r="D484" s="261" t="s">
        <v>1361</v>
      </c>
    </row>
    <row r="485" spans="1:4" x14ac:dyDescent="0.25">
      <c r="A485" s="1" t="str">
        <f t="shared" si="28"/>
        <v>D01N03</v>
      </c>
      <c r="B485" t="s">
        <v>810</v>
      </c>
      <c r="C485" t="s">
        <v>809</v>
      </c>
      <c r="D485" s="258" t="s">
        <v>1357</v>
      </c>
    </row>
    <row r="486" spans="1:4" x14ac:dyDescent="0.25">
      <c r="A486" s="1" t="str">
        <f t="shared" si="28"/>
        <v>D01N04</v>
      </c>
      <c r="B486" t="s">
        <v>810</v>
      </c>
      <c r="C486" t="s">
        <v>1564</v>
      </c>
      <c r="D486" s="258" t="s">
        <v>1357</v>
      </c>
    </row>
    <row r="487" spans="1:4" x14ac:dyDescent="0.25">
      <c r="A487" s="1" t="str">
        <f t="shared" si="28"/>
        <v>D01N05</v>
      </c>
      <c r="B487" t="s">
        <v>810</v>
      </c>
      <c r="C487" t="s">
        <v>1613</v>
      </c>
      <c r="D487" s="258" t="s">
        <v>1357</v>
      </c>
    </row>
    <row r="488" spans="1:4" x14ac:dyDescent="0.25">
      <c r="A488" s="1" t="str">
        <f t="shared" si="28"/>
        <v>D01</v>
      </c>
      <c r="B488" t="s">
        <v>810</v>
      </c>
      <c r="C488" t="s">
        <v>810</v>
      </c>
      <c r="D488" s="175" t="s">
        <v>1355</v>
      </c>
    </row>
  </sheetData>
  <autoFilter ref="J4:AM246" xr:uid="{B9DCA356-E0A8-40E2-9539-93A0641F8984}">
    <filterColumn colId="5">
      <customFilters>
        <customFilter operator="notEqual" val=" "/>
      </customFilters>
    </filterColumn>
    <filterColumn colId="6">
      <customFilters>
        <customFilter operator="notEqual" val=" "/>
      </customFilters>
    </filterColumn>
  </autoFilter>
  <phoneticPr fontId="5" type="noConversion"/>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0F86-110D-4379-BF4C-A157EF0BA5A2}">
  <sheetPr codeName="Blad12"/>
  <dimension ref="A1:T30"/>
  <sheetViews>
    <sheetView zoomScale="85" zoomScaleNormal="85" workbookViewId="0">
      <selection activeCell="C28" sqref="C28"/>
    </sheetView>
  </sheetViews>
  <sheetFormatPr defaultRowHeight="15" x14ac:dyDescent="0.25"/>
  <cols>
    <col min="1" max="1" width="61.140625" bestFit="1" customWidth="1"/>
    <col min="2" max="2" width="11" bestFit="1" customWidth="1"/>
    <col min="3" max="15" width="11" customWidth="1"/>
    <col min="17" max="17" width="32.5703125" bestFit="1" customWidth="1"/>
    <col min="18" max="18" width="11.140625" bestFit="1" customWidth="1"/>
    <col min="19" max="19" width="59.28515625" bestFit="1" customWidth="1"/>
    <col min="20" max="20" width="25.7109375" customWidth="1"/>
  </cols>
  <sheetData>
    <row r="1" spans="1:20" x14ac:dyDescent="0.25">
      <c r="A1" s="7" t="s">
        <v>441</v>
      </c>
    </row>
    <row r="6" spans="1:20" s="5" customFormat="1" ht="79.5" x14ac:dyDescent="0.25">
      <c r="A6" s="14" t="s">
        <v>440</v>
      </c>
      <c r="B6" s="14" t="s">
        <v>466</v>
      </c>
      <c r="C6" s="14" t="s">
        <v>467</v>
      </c>
      <c r="D6" s="14" t="s">
        <v>468</v>
      </c>
      <c r="E6" s="14" t="s">
        <v>469</v>
      </c>
      <c r="F6" s="14" t="s">
        <v>470</v>
      </c>
      <c r="G6" s="14" t="s">
        <v>471</v>
      </c>
      <c r="H6" s="14" t="s">
        <v>472</v>
      </c>
      <c r="I6" s="14" t="s">
        <v>473</v>
      </c>
      <c r="J6" s="14" t="s">
        <v>474</v>
      </c>
      <c r="K6" s="14" t="s">
        <v>461</v>
      </c>
      <c r="L6" s="14" t="s">
        <v>462</v>
      </c>
      <c r="M6" s="14" t="s">
        <v>463</v>
      </c>
      <c r="N6" s="14" t="s">
        <v>464</v>
      </c>
      <c r="O6" s="14" t="s">
        <v>465</v>
      </c>
      <c r="P6" s="56"/>
      <c r="Q6" s="14" t="s">
        <v>4</v>
      </c>
      <c r="R6" s="14" t="s">
        <v>321</v>
      </c>
      <c r="S6" s="14" t="s">
        <v>322</v>
      </c>
      <c r="T6" s="14" t="s">
        <v>323</v>
      </c>
    </row>
    <row r="7" spans="1:20" x14ac:dyDescent="0.25">
      <c r="A7" s="55" t="s">
        <v>402</v>
      </c>
      <c r="B7" s="19">
        <f>SUM(B18:O18)</f>
        <v>0</v>
      </c>
      <c r="C7" s="20"/>
      <c r="D7" s="20"/>
      <c r="E7" s="20"/>
      <c r="F7" s="20"/>
      <c r="G7" s="20"/>
      <c r="H7" s="20"/>
      <c r="I7" s="20"/>
      <c r="J7" s="20"/>
      <c r="K7" s="20"/>
      <c r="L7" s="20"/>
      <c r="M7" s="20"/>
      <c r="N7" s="20"/>
      <c r="O7" s="20"/>
      <c r="P7" s="57"/>
      <c r="Q7" s="16" t="s">
        <v>402</v>
      </c>
      <c r="R7" s="13" t="s">
        <v>329</v>
      </c>
      <c r="S7" s="12" t="str">
        <f t="shared" ref="S7:S16" ca="1" si="0">_xlfn.FORMULATEXT(B7)</f>
        <v>=SOM(B18:O18)</v>
      </c>
      <c r="T7" s="15"/>
    </row>
    <row r="8" spans="1:20" x14ac:dyDescent="0.25">
      <c r="A8" s="55" t="s">
        <v>475</v>
      </c>
      <c r="B8" s="19">
        <f t="shared" ref="B8:B12" si="1">SUM(B19:O19)</f>
        <v>0</v>
      </c>
      <c r="C8" s="20"/>
      <c r="D8" s="20"/>
      <c r="E8" s="20"/>
      <c r="F8" s="20"/>
      <c r="G8" s="20"/>
      <c r="H8" s="20"/>
      <c r="I8" s="20"/>
      <c r="J8" s="20"/>
      <c r="K8" s="20"/>
      <c r="L8" s="20"/>
      <c r="M8" s="20"/>
      <c r="N8" s="20"/>
      <c r="O8" s="20"/>
      <c r="P8" s="57"/>
      <c r="Q8" s="16" t="s">
        <v>475</v>
      </c>
      <c r="R8" s="13" t="s">
        <v>329</v>
      </c>
      <c r="S8" s="12" t="str">
        <f t="shared" ca="1" si="0"/>
        <v>=SOM(B19:O19)</v>
      </c>
      <c r="T8" s="15"/>
    </row>
    <row r="9" spans="1:20" x14ac:dyDescent="0.25">
      <c r="A9" s="55" t="s">
        <v>403</v>
      </c>
      <c r="B9" s="19">
        <f t="shared" si="1"/>
        <v>0</v>
      </c>
      <c r="C9" s="20"/>
      <c r="D9" s="20"/>
      <c r="E9" s="20"/>
      <c r="F9" s="20"/>
      <c r="G9" s="20"/>
      <c r="H9" s="20"/>
      <c r="I9" s="20"/>
      <c r="J9" s="20"/>
      <c r="K9" s="20"/>
      <c r="L9" s="20"/>
      <c r="M9" s="20"/>
      <c r="N9" s="20"/>
      <c r="O9" s="20"/>
      <c r="P9" s="57"/>
      <c r="Q9" s="16" t="s">
        <v>403</v>
      </c>
      <c r="R9" s="13" t="s">
        <v>329</v>
      </c>
      <c r="S9" s="12" t="str">
        <f t="shared" ca="1" si="0"/>
        <v>=SOM(B20:O20)</v>
      </c>
      <c r="T9" s="15"/>
    </row>
    <row r="10" spans="1:20" x14ac:dyDescent="0.25">
      <c r="A10" s="55" t="s">
        <v>476</v>
      </c>
      <c r="B10" s="19">
        <f>SUM(B21:O21)</f>
        <v>0</v>
      </c>
      <c r="C10" s="20"/>
      <c r="D10" s="20"/>
      <c r="E10" s="20"/>
      <c r="F10" s="20"/>
      <c r="G10" s="20"/>
      <c r="H10" s="20"/>
      <c r="I10" s="20"/>
      <c r="J10" s="20"/>
      <c r="K10" s="20"/>
      <c r="L10" s="20"/>
      <c r="M10" s="20"/>
      <c r="N10" s="20"/>
      <c r="O10" s="20"/>
      <c r="P10" s="57"/>
      <c r="Q10" s="16" t="s">
        <v>476</v>
      </c>
      <c r="R10" s="13" t="s">
        <v>329</v>
      </c>
      <c r="S10" s="12" t="str">
        <f t="shared" ca="1" si="0"/>
        <v>=SOM(B21:O21)</v>
      </c>
      <c r="T10" s="15"/>
    </row>
    <row r="11" spans="1:20" x14ac:dyDescent="0.25">
      <c r="A11" s="55" t="s">
        <v>477</v>
      </c>
      <c r="B11" s="19">
        <f>SUM(B22:O22)</f>
        <v>0</v>
      </c>
      <c r="C11" s="20"/>
      <c r="D11" s="20"/>
      <c r="E11" s="20"/>
      <c r="F11" s="20"/>
      <c r="G11" s="20"/>
      <c r="H11" s="20"/>
      <c r="I11" s="20"/>
      <c r="J11" s="20"/>
      <c r="K11" s="20"/>
      <c r="L11" s="20"/>
      <c r="M11" s="20"/>
      <c r="N11" s="20"/>
      <c r="O11" s="20"/>
      <c r="P11" s="57"/>
      <c r="Q11" s="16" t="s">
        <v>477</v>
      </c>
      <c r="R11" s="13" t="s">
        <v>329</v>
      </c>
      <c r="S11" s="12" t="str">
        <f t="shared" ca="1" si="0"/>
        <v>=SOM(B22:O22)</v>
      </c>
      <c r="T11" s="15"/>
    </row>
    <row r="12" spans="1:20" x14ac:dyDescent="0.25">
      <c r="A12" s="55" t="s">
        <v>478</v>
      </c>
      <c r="B12" s="19">
        <f t="shared" si="1"/>
        <v>0</v>
      </c>
      <c r="C12" s="20"/>
      <c r="D12" s="20"/>
      <c r="E12" s="20"/>
      <c r="F12" s="20"/>
      <c r="G12" s="20"/>
      <c r="H12" s="20"/>
      <c r="I12" s="20"/>
      <c r="J12" s="20"/>
      <c r="K12" s="20"/>
      <c r="L12" s="20"/>
      <c r="M12" s="20"/>
      <c r="N12" s="20"/>
      <c r="O12" s="20"/>
      <c r="P12" s="57"/>
      <c r="Q12" s="16" t="s">
        <v>478</v>
      </c>
      <c r="R12" s="13" t="s">
        <v>329</v>
      </c>
      <c r="S12" s="12" t="str">
        <f t="shared" ca="1" si="0"/>
        <v>=SOM(B23:O23)</v>
      </c>
      <c r="T12" s="15"/>
    </row>
    <row r="13" spans="1:20" x14ac:dyDescent="0.25">
      <c r="A13" s="55" t="s">
        <v>479</v>
      </c>
      <c r="B13" s="19">
        <f t="shared" ref="B13:B15" si="2">SUM(B24:O24)</f>
        <v>0</v>
      </c>
      <c r="C13" s="20"/>
      <c r="D13" s="20"/>
      <c r="E13" s="20"/>
      <c r="F13" s="20"/>
      <c r="G13" s="20"/>
      <c r="H13" s="20"/>
      <c r="I13" s="20"/>
      <c r="J13" s="20"/>
      <c r="K13" s="20"/>
      <c r="L13" s="20"/>
      <c r="M13" s="20"/>
      <c r="N13" s="20"/>
      <c r="O13" s="20"/>
      <c r="P13" s="57"/>
      <c r="Q13" s="16" t="s">
        <v>479</v>
      </c>
      <c r="R13" s="13" t="s">
        <v>329</v>
      </c>
      <c r="S13" s="12" t="str">
        <f t="shared" ca="1" si="0"/>
        <v>=SOM(B24:O24)</v>
      </c>
      <c r="T13" s="15"/>
    </row>
    <row r="14" spans="1:20" x14ac:dyDescent="0.25">
      <c r="A14" s="55" t="s">
        <v>480</v>
      </c>
      <c r="B14" s="19">
        <f t="shared" si="2"/>
        <v>0</v>
      </c>
      <c r="C14" s="20"/>
      <c r="D14" s="20"/>
      <c r="E14" s="20"/>
      <c r="F14" s="20"/>
      <c r="G14" s="20"/>
      <c r="H14" s="20"/>
      <c r="I14" s="20"/>
      <c r="J14" s="20"/>
      <c r="K14" s="20"/>
      <c r="L14" s="20"/>
      <c r="M14" s="20"/>
      <c r="N14" s="20"/>
      <c r="O14" s="20"/>
      <c r="P14" s="57"/>
      <c r="Q14" s="16" t="s">
        <v>480</v>
      </c>
      <c r="R14" s="13" t="s">
        <v>329</v>
      </c>
      <c r="S14" s="12" t="str">
        <f t="shared" ca="1" si="0"/>
        <v>=SOM(B25:O25)</v>
      </c>
      <c r="T14" s="15"/>
    </row>
    <row r="15" spans="1:20" x14ac:dyDescent="0.25">
      <c r="A15" s="55" t="s">
        <v>481</v>
      </c>
      <c r="B15" s="19">
        <f t="shared" si="2"/>
        <v>0</v>
      </c>
      <c r="C15" s="20"/>
      <c r="D15" s="20"/>
      <c r="E15" s="20"/>
      <c r="F15" s="20"/>
      <c r="G15" s="20"/>
      <c r="H15" s="20"/>
      <c r="I15" s="20"/>
      <c r="J15" s="20"/>
      <c r="K15" s="20"/>
      <c r="L15" s="20"/>
      <c r="M15" s="20"/>
      <c r="N15" s="20"/>
      <c r="O15" s="20"/>
      <c r="P15" s="57"/>
      <c r="Q15" s="16" t="s">
        <v>481</v>
      </c>
      <c r="R15" s="13" t="s">
        <v>329</v>
      </c>
      <c r="S15" s="12" t="str">
        <f t="shared" ca="1" si="0"/>
        <v>=SOM(B26:O26)</v>
      </c>
      <c r="T15" s="15"/>
    </row>
    <row r="16" spans="1:20" x14ac:dyDescent="0.25">
      <c r="A16" s="52" t="s">
        <v>1048</v>
      </c>
      <c r="B16" s="200">
        <f>SUM(B27:O27)</f>
        <v>0</v>
      </c>
      <c r="C16" s="20"/>
      <c r="D16" s="20"/>
      <c r="E16" s="20"/>
      <c r="F16" s="20"/>
      <c r="G16" s="20"/>
      <c r="H16" s="20"/>
      <c r="I16" s="20"/>
      <c r="J16" s="20"/>
      <c r="K16" s="20"/>
      <c r="L16" s="20"/>
      <c r="M16" s="20"/>
      <c r="N16" s="20"/>
      <c r="O16" s="20"/>
      <c r="P16" s="57"/>
      <c r="Q16" s="16"/>
      <c r="R16" s="13"/>
      <c r="S16" s="12" t="str">
        <f t="shared" ca="1" si="0"/>
        <v>=SOM(B27:O27)</v>
      </c>
      <c r="T16" s="15"/>
    </row>
    <row r="17" spans="1:20" ht="45" x14ac:dyDescent="0.25">
      <c r="A17" s="14" t="s">
        <v>440</v>
      </c>
      <c r="B17" s="54" t="s">
        <v>452</v>
      </c>
      <c r="C17" s="54" t="s">
        <v>453</v>
      </c>
      <c r="D17" s="54" t="s">
        <v>454</v>
      </c>
      <c r="E17" s="54" t="s">
        <v>455</v>
      </c>
      <c r="F17" s="54" t="s">
        <v>456</v>
      </c>
      <c r="G17" s="54" t="s">
        <v>457</v>
      </c>
      <c r="H17" s="54" t="s">
        <v>458</v>
      </c>
      <c r="I17" s="54" t="s">
        <v>459</v>
      </c>
      <c r="J17" s="54" t="s">
        <v>460</v>
      </c>
      <c r="K17" s="54" t="s">
        <v>461</v>
      </c>
      <c r="L17" s="54" t="s">
        <v>462</v>
      </c>
      <c r="M17" s="54" t="s">
        <v>463</v>
      </c>
      <c r="N17" s="54" t="s">
        <v>464</v>
      </c>
      <c r="O17" s="54" t="s">
        <v>465</v>
      </c>
      <c r="P17" s="56"/>
      <c r="Q17" s="16"/>
      <c r="R17" s="15"/>
      <c r="S17" s="12"/>
      <c r="T17" s="15"/>
    </row>
    <row r="18" spans="1:20" x14ac:dyDescent="0.25">
      <c r="A18" s="55" t="s">
        <v>482</v>
      </c>
      <c r="B18" s="16">
        <f>B$27*LOV_ECV!$L4</f>
        <v>0</v>
      </c>
      <c r="C18" s="16">
        <f>C$27*LOV_ECV!$L7</f>
        <v>0</v>
      </c>
      <c r="D18" s="16">
        <f>D$27*LOV_ECV!$L10</f>
        <v>0</v>
      </c>
      <c r="E18" s="16">
        <f>E$27*LOV_ECV!$L13</f>
        <v>0</v>
      </c>
      <c r="F18" s="16">
        <f>F$27*LOV_ECV!$L16</f>
        <v>0</v>
      </c>
      <c r="G18" s="16">
        <f>G$27*LOV_ECV!$L19</f>
        <v>0</v>
      </c>
      <c r="H18" s="16">
        <f>H$27*LOV_ECV!$L22</f>
        <v>0</v>
      </c>
      <c r="I18" s="16">
        <f>I$27*LOV_ECV!$L25</f>
        <v>0</v>
      </c>
      <c r="J18" s="16">
        <f>J$27*LOV_ECV!$L28</f>
        <v>0</v>
      </c>
      <c r="K18" s="16">
        <f>K$27*LOV_ECV!$L31</f>
        <v>0</v>
      </c>
      <c r="L18" s="16">
        <f>L$27*LOV_ECV!$L34</f>
        <v>0</v>
      </c>
      <c r="M18" s="16">
        <f>M$27*LOV_ECV!$L37</f>
        <v>0</v>
      </c>
      <c r="N18" s="16">
        <f>N$27*LOV_ECV!$L40</f>
        <v>0</v>
      </c>
      <c r="O18" s="16">
        <f>O$27*LOV_ECV!$L43</f>
        <v>0</v>
      </c>
      <c r="P18" s="57"/>
      <c r="Q18" s="16" t="s">
        <v>402</v>
      </c>
      <c r="R18" s="13" t="s">
        <v>329</v>
      </c>
      <c r="S18" s="12" t="str">
        <f t="shared" ref="S18:S26" ca="1" si="3">_xlfn.FORMULATEXT(B18)</f>
        <v>=B$27*LOV_ECV!$L4</v>
      </c>
      <c r="T18" s="15"/>
    </row>
    <row r="19" spans="1:20" x14ac:dyDescent="0.25">
      <c r="A19" s="55" t="s">
        <v>483</v>
      </c>
      <c r="B19" s="16">
        <f>B$27*LOV_ECV!$L5</f>
        <v>0</v>
      </c>
      <c r="C19" s="16">
        <f>C$27*LOV_ECV!$L8</f>
        <v>0</v>
      </c>
      <c r="D19" s="16">
        <f>D$27*LOV_ECV!$L11</f>
        <v>0</v>
      </c>
      <c r="E19" s="16">
        <f>E$27*LOV_ECV!$L14</f>
        <v>0</v>
      </c>
      <c r="F19" s="16">
        <f>F$27*LOV_ECV!$L17</f>
        <v>0</v>
      </c>
      <c r="G19" s="16">
        <f>G$27*LOV_ECV!$L20</f>
        <v>0</v>
      </c>
      <c r="H19" s="16">
        <f>H$27*LOV_ECV!$L23</f>
        <v>0</v>
      </c>
      <c r="I19" s="16">
        <f>I$27*LOV_ECV!$L26</f>
        <v>0</v>
      </c>
      <c r="J19" s="16">
        <f>J$27*LOV_ECV!$L29</f>
        <v>0</v>
      </c>
      <c r="K19" s="16">
        <f>K$27*LOV_ECV!$L32</f>
        <v>0</v>
      </c>
      <c r="L19" s="16">
        <f>L$27*LOV_ECV!$L35</f>
        <v>0</v>
      </c>
      <c r="M19" s="16">
        <f>M$27*LOV_ECV!$L38</f>
        <v>0</v>
      </c>
      <c r="N19" s="16">
        <f>N$27*LOV_ECV!$L41</f>
        <v>0</v>
      </c>
      <c r="O19" s="16">
        <f>O$27*LOV_ECV!$L44</f>
        <v>0</v>
      </c>
      <c r="P19" s="57"/>
      <c r="Q19" s="16" t="s">
        <v>475</v>
      </c>
      <c r="R19" s="13" t="s">
        <v>329</v>
      </c>
      <c r="S19" s="12" t="str">
        <f t="shared" ca="1" si="3"/>
        <v>=B$27*LOV_ECV!$L5</v>
      </c>
      <c r="T19" s="15"/>
    </row>
    <row r="20" spans="1:20" x14ac:dyDescent="0.25">
      <c r="A20" s="55" t="s">
        <v>484</v>
      </c>
      <c r="B20" s="16">
        <f>B$27*LOV_ECV!$L6</f>
        <v>0</v>
      </c>
      <c r="C20" s="16">
        <f>C$27*LOV_ECV!$L9</f>
        <v>0</v>
      </c>
      <c r="D20" s="16">
        <f>D$27*LOV_ECV!$L12</f>
        <v>0</v>
      </c>
      <c r="E20" s="16">
        <f>E$27*LOV_ECV!$L15</f>
        <v>0</v>
      </c>
      <c r="F20" s="16">
        <f>F$27*LOV_ECV!$L18</f>
        <v>0</v>
      </c>
      <c r="G20" s="16">
        <f>G$27*LOV_ECV!$L21</f>
        <v>0</v>
      </c>
      <c r="H20" s="16">
        <f>H$27*LOV_ECV!$L24</f>
        <v>0</v>
      </c>
      <c r="I20" s="16">
        <f>I$27*LOV_ECV!$L27</f>
        <v>0</v>
      </c>
      <c r="J20" s="16">
        <f>J$27*LOV_ECV!$L30</f>
        <v>0</v>
      </c>
      <c r="K20" s="16">
        <f>K$27*LOV_ECV!$L33</f>
        <v>0</v>
      </c>
      <c r="L20" s="16">
        <f>L$27*LOV_ECV!$L36</f>
        <v>0</v>
      </c>
      <c r="M20" s="16">
        <f>M$27*LOV_ECV!$L39</f>
        <v>0</v>
      </c>
      <c r="N20" s="16">
        <f>N$27*LOV_ECV!$L42</f>
        <v>0</v>
      </c>
      <c r="O20" s="16">
        <f>O$27*LOV_ECV!$L45</f>
        <v>0</v>
      </c>
      <c r="P20" s="57"/>
      <c r="Q20" s="16" t="s">
        <v>403</v>
      </c>
      <c r="R20" s="13" t="s">
        <v>329</v>
      </c>
      <c r="S20" s="12" t="str">
        <f t="shared" ca="1" si="3"/>
        <v>=B$27*LOV_ECV!$L6</v>
      </c>
      <c r="T20" s="15"/>
    </row>
    <row r="21" spans="1:20" x14ac:dyDescent="0.25">
      <c r="A21" s="55" t="s">
        <v>485</v>
      </c>
      <c r="B21" s="16">
        <f>B$27*LOV_ECV!$E4*LOV_ECV!$S4</f>
        <v>0</v>
      </c>
      <c r="C21" s="16">
        <f>C$27*LOV_ECV!$E10*LOV_ECV!$S10</f>
        <v>0</v>
      </c>
      <c r="D21" s="16">
        <f>D$27*LOV_ECV!$E16*LOV_ECV!$S16</f>
        <v>0</v>
      </c>
      <c r="E21" s="16">
        <f>E$27*LOV_ECV!$E22*LOV_ECV!$S22</f>
        <v>0</v>
      </c>
      <c r="F21" s="16">
        <f>F$27*LOV_ECV!$E28*LOV_ECV!$S28</f>
        <v>0</v>
      </c>
      <c r="G21" s="16">
        <f>G$27*LOV_ECV!$E34*LOV_ECV!$S34</f>
        <v>0</v>
      </c>
      <c r="H21" s="16">
        <f>H$27*LOV_ECV!$E40*LOV_ECV!$S40</f>
        <v>0</v>
      </c>
      <c r="I21" s="16">
        <f>I$27*LOV_ECV!$E46*LOV_ECV!$S46</f>
        <v>0</v>
      </c>
      <c r="J21" s="16">
        <f>J$27*LOV_ECV!$E52*LOV_ECV!$S52</f>
        <v>0</v>
      </c>
      <c r="K21" s="16">
        <f>K$27*LOV_ECV!$E58*LOV_ECV!$S58</f>
        <v>0</v>
      </c>
      <c r="L21" s="16">
        <f>L$27*LOV_ECV!$E64*LOV_ECV!$S64</f>
        <v>0</v>
      </c>
      <c r="M21" s="16">
        <f>M$27*LOV_ECV!$E70*LOV_ECV!$S70</f>
        <v>0</v>
      </c>
      <c r="N21" s="16">
        <f>N$27*LOV_ECV!$E76*LOV_ECV!$S76</f>
        <v>0</v>
      </c>
      <c r="O21" s="16">
        <f>O$27*LOV_ECV!$E82*LOV_ECV!$S82</f>
        <v>0</v>
      </c>
      <c r="P21" s="57"/>
      <c r="Q21" s="16" t="s">
        <v>476</v>
      </c>
      <c r="R21" s="13" t="s">
        <v>329</v>
      </c>
      <c r="S21" s="12" t="str">
        <f t="shared" ca="1" si="3"/>
        <v>=B$27*LOV_ECV!$E4*LOV_ECV!$S4</v>
      </c>
      <c r="T21" s="15"/>
    </row>
    <row r="22" spans="1:20" x14ac:dyDescent="0.25">
      <c r="A22" s="55" t="s">
        <v>486</v>
      </c>
      <c r="B22" s="16">
        <f>B$27*LOV_ECV!$E5*LOV_ECV!$S5</f>
        <v>0</v>
      </c>
      <c r="C22" s="16">
        <f>C$27*LOV_ECV!$E11*LOV_ECV!$S11</f>
        <v>0</v>
      </c>
      <c r="D22" s="16">
        <f>D$27*LOV_ECV!$E17*LOV_ECV!$S17</f>
        <v>0</v>
      </c>
      <c r="E22" s="16">
        <f>E$27*LOV_ECV!$E23*LOV_ECV!$S23</f>
        <v>0</v>
      </c>
      <c r="F22" s="16">
        <f>F$27*LOV_ECV!$E29*LOV_ECV!$S29</f>
        <v>0</v>
      </c>
      <c r="G22" s="16">
        <f>G$27*LOV_ECV!$E35*LOV_ECV!$S35</f>
        <v>0</v>
      </c>
      <c r="H22" s="16">
        <f>H$27*LOV_ECV!$E41*LOV_ECV!$S41</f>
        <v>0</v>
      </c>
      <c r="I22" s="16">
        <f>I$27*LOV_ECV!$E47*LOV_ECV!$S47</f>
        <v>0</v>
      </c>
      <c r="J22" s="16">
        <f>J$27*LOV_ECV!$E53*LOV_ECV!$S53</f>
        <v>0</v>
      </c>
      <c r="K22" s="16">
        <f>K$27*LOV_ECV!$E59*LOV_ECV!$S59</f>
        <v>0</v>
      </c>
      <c r="L22" s="16">
        <f>L$27*LOV_ECV!$E65*LOV_ECV!$S65</f>
        <v>0</v>
      </c>
      <c r="M22" s="16">
        <f>M$27*LOV_ECV!$E71*LOV_ECV!$S71</f>
        <v>0</v>
      </c>
      <c r="N22" s="16">
        <f>N$27*LOV_ECV!$E77*LOV_ECV!$S77</f>
        <v>0</v>
      </c>
      <c r="O22" s="16">
        <f>O$27*LOV_ECV!$E83*LOV_ECV!$S83</f>
        <v>0</v>
      </c>
      <c r="P22" s="57"/>
      <c r="Q22" s="16" t="s">
        <v>477</v>
      </c>
      <c r="R22" s="13" t="s">
        <v>329</v>
      </c>
      <c r="S22" s="12" t="str">
        <f t="shared" ca="1" si="3"/>
        <v>=B$27*LOV_ECV!$E5*LOV_ECV!$S5</v>
      </c>
      <c r="T22" s="15"/>
    </row>
    <row r="23" spans="1:20" x14ac:dyDescent="0.25">
      <c r="A23" s="55" t="s">
        <v>487</v>
      </c>
      <c r="B23" s="16">
        <f>B$27*LOV_ECV!$E6*LOV_ECV!$S6</f>
        <v>0</v>
      </c>
      <c r="C23" s="16">
        <f>C$27*LOV_ECV!$E12*LOV_ECV!$S12</f>
        <v>0</v>
      </c>
      <c r="D23" s="16">
        <f>D$27*LOV_ECV!$E18*LOV_ECV!$S18</f>
        <v>0</v>
      </c>
      <c r="E23" s="16">
        <f>E$27*LOV_ECV!$E24*LOV_ECV!$S24</f>
        <v>0</v>
      </c>
      <c r="F23" s="16">
        <f>F$27*LOV_ECV!$E30*LOV_ECV!$S30</f>
        <v>0</v>
      </c>
      <c r="G23" s="16">
        <f>G$27*LOV_ECV!$E36*LOV_ECV!$S36</f>
        <v>0</v>
      </c>
      <c r="H23" s="16">
        <f>H$27*LOV_ECV!$E42*LOV_ECV!$S42</f>
        <v>0</v>
      </c>
      <c r="I23" s="16">
        <f>I$27*LOV_ECV!$E48*LOV_ECV!$S48</f>
        <v>0</v>
      </c>
      <c r="J23" s="16">
        <f>J$27*LOV_ECV!$E54*LOV_ECV!$S54</f>
        <v>0</v>
      </c>
      <c r="K23" s="16">
        <f>K$27*LOV_ECV!$E60*LOV_ECV!$S60</f>
        <v>0</v>
      </c>
      <c r="L23" s="16">
        <f>L$27*LOV_ECV!$E66*LOV_ECV!$S66</f>
        <v>0</v>
      </c>
      <c r="M23" s="16">
        <f>M$27*LOV_ECV!$E72*LOV_ECV!$S72</f>
        <v>0</v>
      </c>
      <c r="N23" s="16">
        <f>N$27*LOV_ECV!$E78*LOV_ECV!$S78</f>
        <v>0</v>
      </c>
      <c r="O23" s="16">
        <f>O$27*LOV_ECV!$E84*LOV_ECV!$S84</f>
        <v>0</v>
      </c>
      <c r="P23" s="57"/>
      <c r="Q23" s="16" t="s">
        <v>478</v>
      </c>
      <c r="R23" s="13" t="s">
        <v>329</v>
      </c>
      <c r="S23" s="12" t="str">
        <f t="shared" ca="1" si="3"/>
        <v>=B$27*LOV_ECV!$E6*LOV_ECV!$S6</v>
      </c>
      <c r="T23" s="15"/>
    </row>
    <row r="24" spans="1:20" x14ac:dyDescent="0.25">
      <c r="A24" s="55" t="s">
        <v>488</v>
      </c>
      <c r="B24" s="16">
        <f>B$27*LOV_ECV!$E7*LOV_ECV!$S7</f>
        <v>0</v>
      </c>
      <c r="C24" s="16">
        <f>C$27*LOV_ECV!$E13*LOV_ECV!$S13</f>
        <v>0</v>
      </c>
      <c r="D24" s="16">
        <f>D$27*LOV_ECV!$E19*LOV_ECV!$S19</f>
        <v>0</v>
      </c>
      <c r="E24" s="16">
        <f>E$27*LOV_ECV!$E25*LOV_ECV!$S25</f>
        <v>0</v>
      </c>
      <c r="F24" s="16">
        <f>F$27*LOV_ECV!$E31*LOV_ECV!$S31</f>
        <v>0</v>
      </c>
      <c r="G24" s="16">
        <f>G$27*LOV_ECV!$E37*LOV_ECV!$S37</f>
        <v>0</v>
      </c>
      <c r="H24" s="16">
        <f>H$27*LOV_ECV!$E43*LOV_ECV!$S43</f>
        <v>0</v>
      </c>
      <c r="I24" s="16">
        <f>I$27*LOV_ECV!$E49*LOV_ECV!$S49</f>
        <v>0</v>
      </c>
      <c r="J24" s="16">
        <f>J$27*LOV_ECV!$E55*LOV_ECV!$S55</f>
        <v>0</v>
      </c>
      <c r="K24" s="16">
        <f>K$27*LOV_ECV!$E61*LOV_ECV!$S61</f>
        <v>0</v>
      </c>
      <c r="L24" s="16">
        <f>L$27*LOV_ECV!$E67*LOV_ECV!$S67</f>
        <v>0</v>
      </c>
      <c r="M24" s="16">
        <f>M$27*LOV_ECV!$E73*LOV_ECV!$S73</f>
        <v>0</v>
      </c>
      <c r="N24" s="16">
        <f>N$27*LOV_ECV!$E79*LOV_ECV!$S79</f>
        <v>0</v>
      </c>
      <c r="O24" s="16">
        <f>O$27*LOV_ECV!$E85*LOV_ECV!$S85</f>
        <v>0</v>
      </c>
      <c r="P24" s="57"/>
      <c r="Q24" s="16" t="s">
        <v>479</v>
      </c>
      <c r="R24" s="13" t="s">
        <v>329</v>
      </c>
      <c r="S24" s="12" t="str">
        <f t="shared" ca="1" si="3"/>
        <v>=B$27*LOV_ECV!$E7*LOV_ECV!$S7</v>
      </c>
      <c r="T24" s="15"/>
    </row>
    <row r="25" spans="1:20" x14ac:dyDescent="0.25">
      <c r="A25" s="55" t="s">
        <v>489</v>
      </c>
      <c r="B25" s="16">
        <f>B$27*LOV_ECV!$E8*LOV_ECV!$S8</f>
        <v>0</v>
      </c>
      <c r="C25" s="16">
        <f>C$27*LOV_ECV!$E14*LOV_ECV!$S14</f>
        <v>0</v>
      </c>
      <c r="D25" s="16">
        <f>D$27*LOV_ECV!$E20*LOV_ECV!$S20</f>
        <v>0</v>
      </c>
      <c r="E25" s="16">
        <f>E$27*LOV_ECV!$E26*LOV_ECV!$S26</f>
        <v>0</v>
      </c>
      <c r="F25" s="16">
        <f>F$27*LOV_ECV!$E32*LOV_ECV!$S32</f>
        <v>0</v>
      </c>
      <c r="G25" s="16">
        <f>G$27*LOV_ECV!$E38*LOV_ECV!$S38</f>
        <v>0</v>
      </c>
      <c r="H25" s="16">
        <f>H$27*LOV_ECV!$E44*LOV_ECV!$S44</f>
        <v>0</v>
      </c>
      <c r="I25" s="16">
        <f>I$27*LOV_ECV!$E50*LOV_ECV!$S50</f>
        <v>0</v>
      </c>
      <c r="J25" s="16">
        <f>J$27*LOV_ECV!$E56*LOV_ECV!$S56</f>
        <v>0</v>
      </c>
      <c r="K25" s="16">
        <f>K$27*LOV_ECV!$E62*LOV_ECV!$S62</f>
        <v>0</v>
      </c>
      <c r="L25" s="16">
        <f>L$27*LOV_ECV!$E68*LOV_ECV!$S68</f>
        <v>0</v>
      </c>
      <c r="M25" s="16">
        <f>M$27*LOV_ECV!$E74*LOV_ECV!$S74</f>
        <v>0</v>
      </c>
      <c r="N25" s="16">
        <f>N$27*LOV_ECV!$E80*LOV_ECV!$S80</f>
        <v>0</v>
      </c>
      <c r="O25" s="16">
        <f>O$27*LOV_ECV!$E86*LOV_ECV!$S86</f>
        <v>0</v>
      </c>
      <c r="P25" s="57"/>
      <c r="Q25" s="16" t="s">
        <v>480</v>
      </c>
      <c r="R25" s="13" t="s">
        <v>329</v>
      </c>
      <c r="S25" s="12" t="str">
        <f t="shared" ca="1" si="3"/>
        <v>=B$27*LOV_ECV!$E8*LOV_ECV!$S8</v>
      </c>
      <c r="T25" s="15"/>
    </row>
    <row r="26" spans="1:20" s="5" customFormat="1" x14ac:dyDescent="0.25">
      <c r="A26" s="55" t="s">
        <v>490</v>
      </c>
      <c r="B26" s="16">
        <f>B$27*LOV_ECV!$E9*LOV_ECV!$S9</f>
        <v>0</v>
      </c>
      <c r="C26" s="16">
        <f>C$27*LOV_ECV!$E15*LOV_ECV!$S15</f>
        <v>0</v>
      </c>
      <c r="D26" s="16">
        <f>D$27*LOV_ECV!$E21*LOV_ECV!$S21</f>
        <v>0</v>
      </c>
      <c r="E26" s="16">
        <f>E$27*LOV_ECV!$E27*LOV_ECV!$S27</f>
        <v>0</v>
      </c>
      <c r="F26" s="16">
        <f>F$27*LOV_ECV!$E33*LOV_ECV!$S33</f>
        <v>0</v>
      </c>
      <c r="G26" s="16">
        <f>G$27*LOV_ECV!$E39*LOV_ECV!$S39</f>
        <v>0</v>
      </c>
      <c r="H26" s="16">
        <f>H$27*LOV_ECV!$E45*LOV_ECV!$S45</f>
        <v>0</v>
      </c>
      <c r="I26" s="16">
        <f>I$27*LOV_ECV!$E51*LOV_ECV!$S51</f>
        <v>0</v>
      </c>
      <c r="J26" s="16">
        <f>J$27*LOV_ECV!$E57*LOV_ECV!$S57</f>
        <v>0</v>
      </c>
      <c r="K26" s="16">
        <f>K$27*LOV_ECV!$E63*LOV_ECV!$S63</f>
        <v>0</v>
      </c>
      <c r="L26" s="16">
        <f>L$27*LOV_ECV!$E69*LOV_ECV!$S69</f>
        <v>0</v>
      </c>
      <c r="M26" s="16">
        <f>M$27*LOV_ECV!$E75*LOV_ECV!$S75</f>
        <v>0</v>
      </c>
      <c r="N26" s="16">
        <f>N$27*LOV_ECV!$E81*LOV_ECV!$S81</f>
        <v>0</v>
      </c>
      <c r="O26" s="16">
        <f>O$27*LOV_ECV!$E87*LOV_ECV!$S87</f>
        <v>0</v>
      </c>
      <c r="P26" s="57"/>
      <c r="Q26" s="16" t="s">
        <v>481</v>
      </c>
      <c r="R26" s="13" t="s">
        <v>329</v>
      </c>
      <c r="S26" s="12" t="str">
        <f t="shared" ca="1" si="3"/>
        <v>=B$27*LOV_ECV!$E9*LOV_ECV!$S9</v>
      </c>
      <c r="T26" s="14"/>
    </row>
    <row r="27" spans="1:20" x14ac:dyDescent="0.25">
      <c r="A27" s="52" t="s">
        <v>1054</v>
      </c>
      <c r="B27" s="16">
        <f>B28+B29+B30</f>
        <v>0</v>
      </c>
      <c r="C27" s="16">
        <f t="shared" ref="C27:O27" si="4">C28+C29+C30</f>
        <v>0</v>
      </c>
      <c r="D27" s="16">
        <f t="shared" si="4"/>
        <v>0</v>
      </c>
      <c r="E27" s="16">
        <f t="shared" si="4"/>
        <v>0</v>
      </c>
      <c r="F27" s="16">
        <f t="shared" si="4"/>
        <v>0</v>
      </c>
      <c r="G27" s="16">
        <f t="shared" si="4"/>
        <v>0</v>
      </c>
      <c r="H27" s="16">
        <f t="shared" si="4"/>
        <v>0</v>
      </c>
      <c r="I27" s="16">
        <f t="shared" si="4"/>
        <v>0</v>
      </c>
      <c r="J27" s="16">
        <f t="shared" si="4"/>
        <v>0</v>
      </c>
      <c r="K27" s="16">
        <f t="shared" si="4"/>
        <v>0</v>
      </c>
      <c r="L27" s="16">
        <f t="shared" si="4"/>
        <v>0</v>
      </c>
      <c r="M27" s="16">
        <f t="shared" si="4"/>
        <v>0</v>
      </c>
      <c r="N27" s="16">
        <f t="shared" si="4"/>
        <v>0</v>
      </c>
      <c r="O27" s="16">
        <f t="shared" si="4"/>
        <v>0</v>
      </c>
      <c r="Q27" s="32" t="s">
        <v>450</v>
      </c>
      <c r="R27" s="13" t="s">
        <v>329</v>
      </c>
      <c r="S27" s="12" t="str">
        <f t="shared" ref="S27" ca="1" si="5">_xlfn.FORMULATEXT(B27)</f>
        <v>=B28+B29+B30</v>
      </c>
      <c r="T27" s="32"/>
    </row>
    <row r="28" spans="1:20" x14ac:dyDescent="0.25">
      <c r="A28" s="53" t="s">
        <v>1047</v>
      </c>
      <c r="B28" s="12">
        <f t="shared" ref="B28:O28" si="6">SUMIFS(perceel_oppervlakte,perceel_overig_bedrijfsareaal,"J",perceel_regio,TEXT(RIGHT(B$17,2),"00"))</f>
        <v>0</v>
      </c>
      <c r="C28" s="12">
        <f t="shared" si="6"/>
        <v>0</v>
      </c>
      <c r="D28" s="12">
        <f t="shared" si="6"/>
        <v>0</v>
      </c>
      <c r="E28" s="12">
        <f t="shared" si="6"/>
        <v>0</v>
      </c>
      <c r="F28" s="12">
        <f t="shared" si="6"/>
        <v>0</v>
      </c>
      <c r="G28" s="12">
        <f t="shared" si="6"/>
        <v>0</v>
      </c>
      <c r="H28" s="12">
        <f t="shared" si="6"/>
        <v>0</v>
      </c>
      <c r="I28" s="12">
        <f t="shared" si="6"/>
        <v>0</v>
      </c>
      <c r="J28" s="12">
        <f t="shared" si="6"/>
        <v>0</v>
      </c>
      <c r="K28" s="12">
        <f t="shared" si="6"/>
        <v>0</v>
      </c>
      <c r="L28" s="12">
        <f t="shared" si="6"/>
        <v>0</v>
      </c>
      <c r="M28" s="12">
        <f t="shared" si="6"/>
        <v>0</v>
      </c>
      <c r="N28" s="12">
        <f t="shared" si="6"/>
        <v>0</v>
      </c>
      <c r="O28" s="12">
        <f t="shared" si="6"/>
        <v>0</v>
      </c>
      <c r="Q28" s="32" t="s">
        <v>449</v>
      </c>
      <c r="R28" s="13" t="s">
        <v>329</v>
      </c>
      <c r="S28" s="12" t="str">
        <f t="shared" ref="S28" ca="1" si="7">_xlfn.FORMULATEXT(B28)</f>
        <v>=SOMMEN.ALS(perceel_oppervlakte;perceel_overig_bedrijfsareaal;"J";perceel_regio;TEKST(RECHTS(B$17;2);"00"))</v>
      </c>
      <c r="T28" s="32"/>
    </row>
    <row r="29" spans="1:20" x14ac:dyDescent="0.25">
      <c r="A29" s="53" t="s">
        <v>1046</v>
      </c>
      <c r="B29" s="12">
        <f t="shared" ref="B29:O29" si="8">SUMIFS(perceel_oppervlakte,perceel_landschapselement,"J",perceel_regio,TEXT(RIGHT(B$17,2),"00"))</f>
        <v>0</v>
      </c>
      <c r="C29" s="12">
        <f t="shared" si="8"/>
        <v>0</v>
      </c>
      <c r="D29" s="12">
        <f t="shared" si="8"/>
        <v>0</v>
      </c>
      <c r="E29" s="12">
        <f t="shared" si="8"/>
        <v>0</v>
      </c>
      <c r="F29" s="12">
        <f t="shared" si="8"/>
        <v>0</v>
      </c>
      <c r="G29" s="12">
        <f t="shared" si="8"/>
        <v>0</v>
      </c>
      <c r="H29" s="12">
        <f t="shared" si="8"/>
        <v>0</v>
      </c>
      <c r="I29" s="12">
        <f t="shared" si="8"/>
        <v>0</v>
      </c>
      <c r="J29" s="12">
        <f t="shared" si="8"/>
        <v>0</v>
      </c>
      <c r="K29" s="12">
        <f t="shared" si="8"/>
        <v>0</v>
      </c>
      <c r="L29" s="12">
        <f t="shared" si="8"/>
        <v>0</v>
      </c>
      <c r="M29" s="12">
        <f t="shared" si="8"/>
        <v>0</v>
      </c>
      <c r="N29" s="12">
        <f t="shared" si="8"/>
        <v>0</v>
      </c>
      <c r="O29" s="12">
        <f t="shared" si="8"/>
        <v>0</v>
      </c>
      <c r="Q29" s="32" t="s">
        <v>449</v>
      </c>
      <c r="R29" s="13" t="s">
        <v>329</v>
      </c>
      <c r="S29" s="12" t="str">
        <f t="shared" ref="S29" ca="1" si="9">_xlfn.FORMULATEXT(B29)</f>
        <v>=SOMMEN.ALS(perceel_oppervlakte;perceel_landschapselement;"J";perceel_regio;TEKST(RECHTS(B$17;2);"00"))</v>
      </c>
      <c r="T29" s="32"/>
    </row>
    <row r="30" spans="1:20" x14ac:dyDescent="0.25">
      <c r="A30" s="53" t="s">
        <v>1045</v>
      </c>
      <c r="B30" s="12">
        <f t="shared" ref="B30:O30" si="10">SUMIFS(perceel_oppervlakte,perceel_landbouwperceel,"J",perceel_regio,TEXT(RIGHT(B$17,2),"00"))</f>
        <v>0</v>
      </c>
      <c r="C30" s="12">
        <f t="shared" si="10"/>
        <v>0</v>
      </c>
      <c r="D30" s="12">
        <f t="shared" si="10"/>
        <v>0</v>
      </c>
      <c r="E30" s="12">
        <f t="shared" si="10"/>
        <v>0</v>
      </c>
      <c r="F30" s="12">
        <f t="shared" si="10"/>
        <v>0</v>
      </c>
      <c r="G30" s="12">
        <f t="shared" si="10"/>
        <v>0</v>
      </c>
      <c r="H30" s="12">
        <f t="shared" si="10"/>
        <v>0</v>
      </c>
      <c r="I30" s="12">
        <f t="shared" si="10"/>
        <v>0</v>
      </c>
      <c r="J30" s="12">
        <f t="shared" si="10"/>
        <v>0</v>
      </c>
      <c r="K30" s="12">
        <f t="shared" si="10"/>
        <v>0</v>
      </c>
      <c r="L30" s="12">
        <f t="shared" si="10"/>
        <v>0</v>
      </c>
      <c r="M30" s="12">
        <f t="shared" si="10"/>
        <v>0</v>
      </c>
      <c r="N30" s="12">
        <f t="shared" si="10"/>
        <v>0</v>
      </c>
      <c r="O30" s="12">
        <f t="shared" si="10"/>
        <v>0</v>
      </c>
      <c r="Q30" s="32" t="s">
        <v>449</v>
      </c>
      <c r="R30" s="13" t="s">
        <v>329</v>
      </c>
      <c r="S30" s="12" t="str">
        <f t="shared" ref="S30" ca="1" si="11">_xlfn.FORMULATEXT(B30)</f>
        <v>=SOMMEN.ALS(perceel_oppervlakte;perceel_landbouwperceel;"J";perceel_regio;TEKST(RECHTS(B$17;2);"00"))</v>
      </c>
      <c r="T30" s="32"/>
    </row>
  </sheetData>
  <phoneticPr fontId="5" type="noConversion"/>
  <dataValidations disablePrompts="1" count="1">
    <dataValidation type="list" allowBlank="1" showInputMessage="1" showErrorMessage="1" sqref="R7:R16 R18:R30" xr:uid="{702B674D-51AC-4DBD-BF0E-F63152B77F8F}">
      <formula1>"TEKST,NUMMER,DATUM,BOOLEAN"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B924-EA74-479A-918B-02C2EFB587FC}">
  <sheetPr codeName="Blad13"/>
  <dimension ref="B1:T87"/>
  <sheetViews>
    <sheetView zoomScale="85" zoomScaleNormal="85" workbookViewId="0">
      <selection activeCell="E46" sqref="E46:E51"/>
    </sheetView>
  </sheetViews>
  <sheetFormatPr defaultRowHeight="15" x14ac:dyDescent="0.25"/>
  <cols>
    <col min="1" max="1" width="3.7109375" customWidth="1"/>
    <col min="2" max="2" width="11.7109375" bestFit="1" customWidth="1"/>
    <col min="3" max="3" width="61.140625" bestFit="1" customWidth="1"/>
    <col min="4" max="4" width="8.5703125" bestFit="1" customWidth="1"/>
    <col min="5" max="5" width="7.5703125" bestFit="1" customWidth="1"/>
    <col min="6" max="6" width="11.7109375" customWidth="1"/>
    <col min="7" max="8" width="3.7109375" customWidth="1"/>
    <col min="9" max="9" width="11.7109375" bestFit="1" customWidth="1"/>
    <col min="10" max="10" width="40.7109375" bestFit="1" customWidth="1"/>
    <col min="11" max="11" width="8.5703125" bestFit="1" customWidth="1"/>
    <col min="12" max="12" width="7.5703125" bestFit="1" customWidth="1"/>
    <col min="13" max="13" width="12.28515625" bestFit="1" customWidth="1"/>
    <col min="14" max="15" width="3.7109375" customWidth="1"/>
    <col min="17" max="17" width="66.7109375" bestFit="1" customWidth="1"/>
    <col min="18" max="18" width="8.5703125" bestFit="1" customWidth="1"/>
  </cols>
  <sheetData>
    <row r="1" spans="2:20" x14ac:dyDescent="0.25">
      <c r="B1" s="7" t="s">
        <v>334</v>
      </c>
      <c r="I1" s="7" t="s">
        <v>335</v>
      </c>
      <c r="P1" s="7" t="s">
        <v>524</v>
      </c>
    </row>
    <row r="3" spans="2:20" x14ac:dyDescent="0.25">
      <c r="B3" s="7" t="s">
        <v>330</v>
      </c>
      <c r="C3" s="7" t="s">
        <v>331</v>
      </c>
      <c r="D3" s="7" t="s">
        <v>0</v>
      </c>
      <c r="E3" s="7" t="s">
        <v>332</v>
      </c>
      <c r="F3" s="7" t="s">
        <v>333</v>
      </c>
      <c r="I3" s="7" t="s">
        <v>330</v>
      </c>
      <c r="J3" s="7" t="s">
        <v>331</v>
      </c>
      <c r="K3" s="7" t="s">
        <v>0</v>
      </c>
      <c r="L3" s="7" t="s">
        <v>332</v>
      </c>
      <c r="M3" s="7" t="s">
        <v>333</v>
      </c>
      <c r="P3" s="7" t="s">
        <v>330</v>
      </c>
      <c r="Q3" s="7" t="s">
        <v>331</v>
      </c>
      <c r="R3" s="7" t="s">
        <v>0</v>
      </c>
      <c r="S3" s="7" t="s">
        <v>332</v>
      </c>
      <c r="T3" s="7" t="s">
        <v>333</v>
      </c>
    </row>
    <row r="4" spans="2:20" x14ac:dyDescent="0.25">
      <c r="B4">
        <v>2023</v>
      </c>
      <c r="C4" t="s">
        <v>812</v>
      </c>
      <c r="D4" s="51" t="s">
        <v>313</v>
      </c>
      <c r="E4" s="1">
        <v>4.5</v>
      </c>
      <c r="I4">
        <v>2023</v>
      </c>
      <c r="J4" t="s">
        <v>833</v>
      </c>
      <c r="K4" s="51" t="s">
        <v>313</v>
      </c>
      <c r="L4" s="1">
        <v>60</v>
      </c>
      <c r="P4">
        <v>2023</v>
      </c>
      <c r="Q4" t="s">
        <v>834</v>
      </c>
      <c r="R4" s="51" t="s">
        <v>313</v>
      </c>
      <c r="S4" s="211">
        <v>1</v>
      </c>
    </row>
    <row r="5" spans="2:20" x14ac:dyDescent="0.25">
      <c r="B5">
        <v>2023</v>
      </c>
      <c r="C5" t="s">
        <v>813</v>
      </c>
      <c r="D5" s="51" t="s">
        <v>313</v>
      </c>
      <c r="E5" s="1">
        <v>1.5</v>
      </c>
      <c r="I5">
        <v>2023</v>
      </c>
      <c r="J5" t="s">
        <v>835</v>
      </c>
      <c r="K5" s="51" t="s">
        <v>313</v>
      </c>
      <c r="L5" s="1">
        <v>100</v>
      </c>
      <c r="P5">
        <v>2023</v>
      </c>
      <c r="Q5" t="s">
        <v>836</v>
      </c>
      <c r="R5" s="51" t="s">
        <v>313</v>
      </c>
      <c r="S5" s="211">
        <v>1</v>
      </c>
    </row>
    <row r="6" spans="2:20" x14ac:dyDescent="0.25">
      <c r="B6">
        <v>2023</v>
      </c>
      <c r="C6" t="s">
        <v>814</v>
      </c>
      <c r="D6" s="51" t="s">
        <v>313</v>
      </c>
      <c r="E6" s="1">
        <v>0.75</v>
      </c>
      <c r="I6">
        <v>2023</v>
      </c>
      <c r="J6" t="s">
        <v>837</v>
      </c>
      <c r="K6" s="51" t="s">
        <v>313</v>
      </c>
      <c r="L6" s="1">
        <v>200</v>
      </c>
      <c r="P6">
        <v>2023</v>
      </c>
      <c r="Q6" t="s">
        <v>838</v>
      </c>
      <c r="R6" s="51" t="s">
        <v>313</v>
      </c>
      <c r="S6" s="211">
        <v>1</v>
      </c>
    </row>
    <row r="7" spans="2:20" x14ac:dyDescent="0.25">
      <c r="B7">
        <v>2023</v>
      </c>
      <c r="C7" t="s">
        <v>815</v>
      </c>
      <c r="D7" s="51" t="s">
        <v>313</v>
      </c>
      <c r="E7" s="1">
        <v>0.75</v>
      </c>
      <c r="I7">
        <v>2023</v>
      </c>
      <c r="J7" t="s">
        <v>824</v>
      </c>
      <c r="K7" s="51" t="s">
        <v>314</v>
      </c>
      <c r="L7" s="1">
        <v>60</v>
      </c>
      <c r="P7">
        <v>2023</v>
      </c>
      <c r="Q7" t="s">
        <v>839</v>
      </c>
      <c r="R7" s="51" t="s">
        <v>313</v>
      </c>
      <c r="S7" s="211">
        <v>1</v>
      </c>
    </row>
    <row r="8" spans="2:20" x14ac:dyDescent="0.25">
      <c r="B8">
        <v>2023</v>
      </c>
      <c r="C8" t="s">
        <v>816</v>
      </c>
      <c r="D8" s="51" t="s">
        <v>313</v>
      </c>
      <c r="E8" s="1">
        <v>0.25</v>
      </c>
      <c r="I8">
        <v>2023</v>
      </c>
      <c r="J8" t="s">
        <v>825</v>
      </c>
      <c r="K8" s="51" t="s">
        <v>314</v>
      </c>
      <c r="L8" s="1">
        <v>100</v>
      </c>
      <c r="P8">
        <v>2023</v>
      </c>
      <c r="Q8" t="s">
        <v>840</v>
      </c>
      <c r="R8" s="51" t="s">
        <v>313</v>
      </c>
      <c r="S8" s="211">
        <v>1</v>
      </c>
    </row>
    <row r="9" spans="2:20" x14ac:dyDescent="0.25">
      <c r="B9">
        <v>2023</v>
      </c>
      <c r="C9" t="s">
        <v>817</v>
      </c>
      <c r="D9" s="51" t="s">
        <v>313</v>
      </c>
      <c r="E9" s="1">
        <v>1.25</v>
      </c>
      <c r="I9">
        <v>2023</v>
      </c>
      <c r="J9" t="s">
        <v>826</v>
      </c>
      <c r="K9" s="51" t="s">
        <v>314</v>
      </c>
      <c r="L9" s="1">
        <v>200</v>
      </c>
      <c r="P9">
        <v>2023</v>
      </c>
      <c r="Q9" t="s">
        <v>841</v>
      </c>
      <c r="R9" s="51" t="s">
        <v>313</v>
      </c>
      <c r="S9" s="211">
        <v>1</v>
      </c>
    </row>
    <row r="10" spans="2:20" x14ac:dyDescent="0.25">
      <c r="B10">
        <v>2023</v>
      </c>
      <c r="C10" t="s">
        <v>818</v>
      </c>
      <c r="D10" s="51" t="s">
        <v>314</v>
      </c>
      <c r="E10" s="1">
        <v>4.5</v>
      </c>
      <c r="I10">
        <v>2023</v>
      </c>
      <c r="J10" t="s">
        <v>842</v>
      </c>
      <c r="K10" s="51" t="s">
        <v>404</v>
      </c>
      <c r="L10" s="1">
        <v>60</v>
      </c>
      <c r="P10">
        <v>2023</v>
      </c>
      <c r="Q10" t="s">
        <v>827</v>
      </c>
      <c r="R10" s="51" t="s">
        <v>314</v>
      </c>
      <c r="S10" s="211">
        <v>1</v>
      </c>
    </row>
    <row r="11" spans="2:20" x14ac:dyDescent="0.25">
      <c r="B11">
        <v>2023</v>
      </c>
      <c r="C11" t="s">
        <v>819</v>
      </c>
      <c r="D11" s="51" t="s">
        <v>314</v>
      </c>
      <c r="E11" s="1">
        <v>1.5</v>
      </c>
      <c r="I11">
        <v>2023</v>
      </c>
      <c r="J11" t="s">
        <v>843</v>
      </c>
      <c r="K11" s="51" t="s">
        <v>404</v>
      </c>
      <c r="L11" s="1">
        <v>100</v>
      </c>
      <c r="P11">
        <v>2023</v>
      </c>
      <c r="Q11" t="s">
        <v>828</v>
      </c>
      <c r="R11" s="51" t="s">
        <v>314</v>
      </c>
      <c r="S11" s="211">
        <v>1</v>
      </c>
    </row>
    <row r="12" spans="2:20" x14ac:dyDescent="0.25">
      <c r="B12">
        <v>2023</v>
      </c>
      <c r="C12" t="s">
        <v>820</v>
      </c>
      <c r="D12" s="51" t="s">
        <v>314</v>
      </c>
      <c r="E12" s="1">
        <v>0.75</v>
      </c>
      <c r="I12">
        <v>2023</v>
      </c>
      <c r="J12" t="s">
        <v>844</v>
      </c>
      <c r="K12" s="51" t="s">
        <v>404</v>
      </c>
      <c r="L12" s="1">
        <v>200</v>
      </c>
      <c r="P12">
        <v>2023</v>
      </c>
      <c r="Q12" t="s">
        <v>829</v>
      </c>
      <c r="R12" s="51" t="s">
        <v>314</v>
      </c>
      <c r="S12" s="211">
        <v>1</v>
      </c>
    </row>
    <row r="13" spans="2:20" x14ac:dyDescent="0.25">
      <c r="B13">
        <v>2023</v>
      </c>
      <c r="C13" t="s">
        <v>821</v>
      </c>
      <c r="D13" s="51" t="s">
        <v>314</v>
      </c>
      <c r="E13" s="1">
        <v>0.75</v>
      </c>
      <c r="I13">
        <v>2023</v>
      </c>
      <c r="J13" t="s">
        <v>857</v>
      </c>
      <c r="K13" s="51" t="s">
        <v>405</v>
      </c>
      <c r="L13" s="1">
        <v>60</v>
      </c>
      <c r="P13">
        <v>2023</v>
      </c>
      <c r="Q13" t="s">
        <v>830</v>
      </c>
      <c r="R13" s="51" t="s">
        <v>314</v>
      </c>
      <c r="S13" s="211">
        <v>1</v>
      </c>
    </row>
    <row r="14" spans="2:20" x14ac:dyDescent="0.25">
      <c r="B14">
        <v>2023</v>
      </c>
      <c r="C14" t="s">
        <v>822</v>
      </c>
      <c r="D14" s="51" t="s">
        <v>314</v>
      </c>
      <c r="E14" s="1">
        <v>0.25</v>
      </c>
      <c r="I14">
        <v>2023</v>
      </c>
      <c r="J14" t="s">
        <v>858</v>
      </c>
      <c r="K14" s="51" t="s">
        <v>405</v>
      </c>
      <c r="L14" s="1">
        <v>100</v>
      </c>
      <c r="P14">
        <v>2023</v>
      </c>
      <c r="Q14" t="s">
        <v>831</v>
      </c>
      <c r="R14" s="51" t="s">
        <v>314</v>
      </c>
      <c r="S14" s="211">
        <v>1</v>
      </c>
    </row>
    <row r="15" spans="2:20" x14ac:dyDescent="0.25">
      <c r="B15">
        <v>2023</v>
      </c>
      <c r="C15" t="s">
        <v>823</v>
      </c>
      <c r="D15" s="51" t="s">
        <v>314</v>
      </c>
      <c r="E15" s="1">
        <v>1.25</v>
      </c>
      <c r="I15">
        <v>2023</v>
      </c>
      <c r="J15" t="s">
        <v>859</v>
      </c>
      <c r="K15" s="51" t="s">
        <v>405</v>
      </c>
      <c r="L15" s="1">
        <v>200</v>
      </c>
      <c r="P15">
        <v>2023</v>
      </c>
      <c r="Q15" t="s">
        <v>832</v>
      </c>
      <c r="R15" s="51" t="s">
        <v>314</v>
      </c>
      <c r="S15" s="211">
        <v>1</v>
      </c>
    </row>
    <row r="16" spans="2:20" x14ac:dyDescent="0.25">
      <c r="B16">
        <v>2023</v>
      </c>
      <c r="C16" t="s">
        <v>845</v>
      </c>
      <c r="D16" s="51" t="s">
        <v>404</v>
      </c>
      <c r="E16" s="1">
        <v>4.5</v>
      </c>
      <c r="I16">
        <v>2023</v>
      </c>
      <c r="J16" t="s">
        <v>872</v>
      </c>
      <c r="K16" s="51" t="s">
        <v>406</v>
      </c>
      <c r="L16" s="1">
        <v>60</v>
      </c>
      <c r="P16">
        <v>2023</v>
      </c>
      <c r="Q16" t="s">
        <v>846</v>
      </c>
      <c r="R16" s="51" t="s">
        <v>404</v>
      </c>
      <c r="S16" s="211">
        <v>1</v>
      </c>
    </row>
    <row r="17" spans="2:19" x14ac:dyDescent="0.25">
      <c r="B17">
        <v>2023</v>
      </c>
      <c r="C17" t="s">
        <v>847</v>
      </c>
      <c r="D17" s="51" t="s">
        <v>404</v>
      </c>
      <c r="E17" s="1">
        <v>1.5</v>
      </c>
      <c r="I17">
        <v>2023</v>
      </c>
      <c r="J17" t="s">
        <v>873</v>
      </c>
      <c r="K17" s="51" t="s">
        <v>406</v>
      </c>
      <c r="L17" s="1">
        <v>100</v>
      </c>
      <c r="P17">
        <v>2023</v>
      </c>
      <c r="Q17" t="s">
        <v>848</v>
      </c>
      <c r="R17" s="51" t="s">
        <v>404</v>
      </c>
      <c r="S17" s="211">
        <v>1</v>
      </c>
    </row>
    <row r="18" spans="2:19" x14ac:dyDescent="0.25">
      <c r="B18">
        <v>2023</v>
      </c>
      <c r="C18" t="s">
        <v>849</v>
      </c>
      <c r="D18" s="51" t="s">
        <v>404</v>
      </c>
      <c r="E18" s="1">
        <v>0.75</v>
      </c>
      <c r="I18">
        <v>2023</v>
      </c>
      <c r="J18" t="s">
        <v>874</v>
      </c>
      <c r="K18" s="51" t="s">
        <v>406</v>
      </c>
      <c r="L18" s="1">
        <v>200</v>
      </c>
      <c r="P18">
        <v>2023</v>
      </c>
      <c r="Q18" t="s">
        <v>850</v>
      </c>
      <c r="R18" s="51" t="s">
        <v>404</v>
      </c>
      <c r="S18" s="211">
        <v>1</v>
      </c>
    </row>
    <row r="19" spans="2:19" x14ac:dyDescent="0.25">
      <c r="B19">
        <v>2023</v>
      </c>
      <c r="C19" t="s">
        <v>851</v>
      </c>
      <c r="D19" s="51" t="s">
        <v>404</v>
      </c>
      <c r="E19" s="1">
        <v>0.75</v>
      </c>
      <c r="I19">
        <v>2023</v>
      </c>
      <c r="J19" t="s">
        <v>887</v>
      </c>
      <c r="K19" s="51" t="s">
        <v>407</v>
      </c>
      <c r="L19" s="1">
        <v>60</v>
      </c>
      <c r="P19">
        <v>2023</v>
      </c>
      <c r="Q19" t="s">
        <v>852</v>
      </c>
      <c r="R19" s="51" t="s">
        <v>404</v>
      </c>
      <c r="S19" s="211">
        <v>1</v>
      </c>
    </row>
    <row r="20" spans="2:19" x14ac:dyDescent="0.25">
      <c r="B20">
        <v>2023</v>
      </c>
      <c r="C20" t="s">
        <v>853</v>
      </c>
      <c r="D20" s="51" t="s">
        <v>404</v>
      </c>
      <c r="E20" s="1">
        <v>0.25</v>
      </c>
      <c r="I20">
        <v>2023</v>
      </c>
      <c r="J20" t="s">
        <v>888</v>
      </c>
      <c r="K20" s="51" t="s">
        <v>407</v>
      </c>
      <c r="L20" s="1">
        <v>100</v>
      </c>
      <c r="P20">
        <v>2023</v>
      </c>
      <c r="Q20" t="s">
        <v>854</v>
      </c>
      <c r="R20" s="51" t="s">
        <v>404</v>
      </c>
      <c r="S20" s="211">
        <v>1</v>
      </c>
    </row>
    <row r="21" spans="2:19" x14ac:dyDescent="0.25">
      <c r="B21">
        <v>2023</v>
      </c>
      <c r="C21" t="s">
        <v>855</v>
      </c>
      <c r="D21" s="51" t="s">
        <v>404</v>
      </c>
      <c r="E21" s="1">
        <v>1.25</v>
      </c>
      <c r="I21">
        <v>2023</v>
      </c>
      <c r="J21" t="s">
        <v>889</v>
      </c>
      <c r="K21" s="51" t="s">
        <v>407</v>
      </c>
      <c r="L21" s="1">
        <v>200</v>
      </c>
      <c r="P21">
        <v>2023</v>
      </c>
      <c r="Q21" t="s">
        <v>856</v>
      </c>
      <c r="R21" s="51" t="s">
        <v>404</v>
      </c>
      <c r="S21" s="211">
        <v>1</v>
      </c>
    </row>
    <row r="22" spans="2:19" x14ac:dyDescent="0.25">
      <c r="B22">
        <v>2023</v>
      </c>
      <c r="C22" t="s">
        <v>860</v>
      </c>
      <c r="D22" s="51" t="s">
        <v>405</v>
      </c>
      <c r="E22" s="1">
        <v>4.5</v>
      </c>
      <c r="I22">
        <v>2023</v>
      </c>
      <c r="J22" t="s">
        <v>902</v>
      </c>
      <c r="K22" s="51" t="s">
        <v>408</v>
      </c>
      <c r="L22" s="1">
        <v>60</v>
      </c>
      <c r="P22">
        <v>2023</v>
      </c>
      <c r="Q22" t="s">
        <v>861</v>
      </c>
      <c r="R22" s="51" t="s">
        <v>405</v>
      </c>
      <c r="S22" s="211">
        <v>1</v>
      </c>
    </row>
    <row r="23" spans="2:19" x14ac:dyDescent="0.25">
      <c r="B23">
        <v>2023</v>
      </c>
      <c r="C23" t="s">
        <v>862</v>
      </c>
      <c r="D23" s="51" t="s">
        <v>405</v>
      </c>
      <c r="E23" s="1">
        <v>1.25</v>
      </c>
      <c r="I23">
        <v>2023</v>
      </c>
      <c r="J23" t="s">
        <v>903</v>
      </c>
      <c r="K23" s="51" t="s">
        <v>408</v>
      </c>
      <c r="L23" s="1">
        <v>100</v>
      </c>
      <c r="P23">
        <v>2023</v>
      </c>
      <c r="Q23" t="s">
        <v>863</v>
      </c>
      <c r="R23" s="51" t="s">
        <v>405</v>
      </c>
      <c r="S23" s="211">
        <v>1</v>
      </c>
    </row>
    <row r="24" spans="2:19" x14ac:dyDescent="0.25">
      <c r="B24">
        <v>2023</v>
      </c>
      <c r="C24" t="s">
        <v>864</v>
      </c>
      <c r="D24" s="51" t="s">
        <v>405</v>
      </c>
      <c r="E24" s="1">
        <v>1.25</v>
      </c>
      <c r="I24">
        <v>2023</v>
      </c>
      <c r="J24" t="s">
        <v>904</v>
      </c>
      <c r="K24" s="51" t="s">
        <v>408</v>
      </c>
      <c r="L24" s="1">
        <v>200</v>
      </c>
      <c r="P24">
        <v>2023</v>
      </c>
      <c r="Q24" t="s">
        <v>865</v>
      </c>
      <c r="R24" s="51" t="s">
        <v>405</v>
      </c>
      <c r="S24" s="211">
        <v>1</v>
      </c>
    </row>
    <row r="25" spans="2:19" x14ac:dyDescent="0.25">
      <c r="B25">
        <v>2023</v>
      </c>
      <c r="C25" t="s">
        <v>866</v>
      </c>
      <c r="D25" s="51" t="s">
        <v>405</v>
      </c>
      <c r="E25" s="1">
        <v>0.75</v>
      </c>
      <c r="I25">
        <v>2023</v>
      </c>
      <c r="J25" t="s">
        <v>917</v>
      </c>
      <c r="K25" s="51" t="s">
        <v>409</v>
      </c>
      <c r="L25" s="1">
        <v>60</v>
      </c>
      <c r="P25">
        <v>2023</v>
      </c>
      <c r="Q25" t="s">
        <v>867</v>
      </c>
      <c r="R25" s="51" t="s">
        <v>405</v>
      </c>
      <c r="S25" s="211">
        <v>1</v>
      </c>
    </row>
    <row r="26" spans="2:19" x14ac:dyDescent="0.25">
      <c r="B26">
        <v>2023</v>
      </c>
      <c r="C26" t="s">
        <v>868</v>
      </c>
      <c r="D26" s="51" t="s">
        <v>405</v>
      </c>
      <c r="E26" s="1">
        <v>0.5</v>
      </c>
      <c r="I26">
        <v>2023</v>
      </c>
      <c r="J26" t="s">
        <v>918</v>
      </c>
      <c r="K26" s="51" t="s">
        <v>409</v>
      </c>
      <c r="L26" s="1">
        <v>100</v>
      </c>
      <c r="P26">
        <v>2023</v>
      </c>
      <c r="Q26" t="s">
        <v>869</v>
      </c>
      <c r="R26" s="51" t="s">
        <v>405</v>
      </c>
      <c r="S26" s="211">
        <v>1</v>
      </c>
    </row>
    <row r="27" spans="2:19" x14ac:dyDescent="0.25">
      <c r="B27">
        <v>2023</v>
      </c>
      <c r="C27" t="s">
        <v>870</v>
      </c>
      <c r="D27" s="51" t="s">
        <v>405</v>
      </c>
      <c r="E27" s="1">
        <v>0.75</v>
      </c>
      <c r="I27">
        <v>2023</v>
      </c>
      <c r="J27" t="s">
        <v>919</v>
      </c>
      <c r="K27" s="51" t="s">
        <v>409</v>
      </c>
      <c r="L27" s="1">
        <v>200</v>
      </c>
      <c r="P27">
        <v>2023</v>
      </c>
      <c r="Q27" t="s">
        <v>871</v>
      </c>
      <c r="R27" s="51" t="s">
        <v>405</v>
      </c>
      <c r="S27" s="211">
        <v>1</v>
      </c>
    </row>
    <row r="28" spans="2:19" x14ac:dyDescent="0.25">
      <c r="B28">
        <v>2023</v>
      </c>
      <c r="C28" t="s">
        <v>875</v>
      </c>
      <c r="D28" s="51" t="s">
        <v>406</v>
      </c>
      <c r="E28" s="1">
        <v>4.5</v>
      </c>
      <c r="I28">
        <v>2023</v>
      </c>
      <c r="J28" t="s">
        <v>932</v>
      </c>
      <c r="K28" s="51" t="s">
        <v>410</v>
      </c>
      <c r="L28" s="1">
        <v>0</v>
      </c>
      <c r="P28">
        <v>2023</v>
      </c>
      <c r="Q28" t="s">
        <v>876</v>
      </c>
      <c r="R28" s="51" t="s">
        <v>406</v>
      </c>
      <c r="S28" s="211">
        <v>1</v>
      </c>
    </row>
    <row r="29" spans="2:19" x14ac:dyDescent="0.25">
      <c r="B29">
        <v>2023</v>
      </c>
      <c r="C29" t="s">
        <v>877</v>
      </c>
      <c r="D29" s="51" t="s">
        <v>406</v>
      </c>
      <c r="E29" s="1">
        <v>1.25</v>
      </c>
      <c r="I29">
        <v>2023</v>
      </c>
      <c r="J29" t="s">
        <v>933</v>
      </c>
      <c r="K29" s="51" t="s">
        <v>410</v>
      </c>
      <c r="L29" s="1">
        <v>0</v>
      </c>
      <c r="P29">
        <v>2023</v>
      </c>
      <c r="Q29" t="s">
        <v>878</v>
      </c>
      <c r="R29" s="51" t="s">
        <v>406</v>
      </c>
      <c r="S29" s="211">
        <v>1</v>
      </c>
    </row>
    <row r="30" spans="2:19" x14ac:dyDescent="0.25">
      <c r="B30">
        <v>2023</v>
      </c>
      <c r="C30" t="s">
        <v>879</v>
      </c>
      <c r="D30" s="51" t="s">
        <v>406</v>
      </c>
      <c r="E30" s="1">
        <v>1.25</v>
      </c>
      <c r="I30">
        <v>2023</v>
      </c>
      <c r="J30" t="s">
        <v>934</v>
      </c>
      <c r="K30" s="51" t="s">
        <v>410</v>
      </c>
      <c r="L30" s="1">
        <v>0</v>
      </c>
      <c r="P30">
        <v>2023</v>
      </c>
      <c r="Q30" t="s">
        <v>880</v>
      </c>
      <c r="R30" s="51" t="s">
        <v>406</v>
      </c>
      <c r="S30" s="211">
        <v>1</v>
      </c>
    </row>
    <row r="31" spans="2:19" x14ac:dyDescent="0.25">
      <c r="B31">
        <v>2023</v>
      </c>
      <c r="C31" t="s">
        <v>881</v>
      </c>
      <c r="D31" s="51" t="s">
        <v>406</v>
      </c>
      <c r="E31" s="1">
        <v>0.75</v>
      </c>
      <c r="I31">
        <v>2023</v>
      </c>
      <c r="J31" t="s">
        <v>947</v>
      </c>
      <c r="K31" s="51" t="s">
        <v>411</v>
      </c>
      <c r="L31" s="1">
        <v>0</v>
      </c>
      <c r="P31">
        <v>2023</v>
      </c>
      <c r="Q31" t="s">
        <v>882</v>
      </c>
      <c r="R31" s="51" t="s">
        <v>406</v>
      </c>
      <c r="S31" s="211">
        <v>1</v>
      </c>
    </row>
    <row r="32" spans="2:19" x14ac:dyDescent="0.25">
      <c r="B32">
        <v>2023</v>
      </c>
      <c r="C32" t="s">
        <v>883</v>
      </c>
      <c r="D32" s="51" t="s">
        <v>406</v>
      </c>
      <c r="E32" s="1">
        <v>0.5</v>
      </c>
      <c r="I32">
        <v>2023</v>
      </c>
      <c r="J32" t="s">
        <v>948</v>
      </c>
      <c r="K32" s="51" t="s">
        <v>411</v>
      </c>
      <c r="L32" s="1">
        <v>0</v>
      </c>
      <c r="P32">
        <v>2023</v>
      </c>
      <c r="Q32" t="s">
        <v>884</v>
      </c>
      <c r="R32" s="51" t="s">
        <v>406</v>
      </c>
      <c r="S32" s="211">
        <v>1</v>
      </c>
    </row>
    <row r="33" spans="2:19" x14ac:dyDescent="0.25">
      <c r="B33">
        <v>2023</v>
      </c>
      <c r="C33" t="s">
        <v>885</v>
      </c>
      <c r="D33" s="51" t="s">
        <v>406</v>
      </c>
      <c r="E33" s="1">
        <v>0.75</v>
      </c>
      <c r="I33">
        <v>2023</v>
      </c>
      <c r="J33" t="s">
        <v>949</v>
      </c>
      <c r="K33" s="51" t="s">
        <v>411</v>
      </c>
      <c r="L33" s="1">
        <v>0</v>
      </c>
      <c r="P33">
        <v>2023</v>
      </c>
      <c r="Q33" t="s">
        <v>886</v>
      </c>
      <c r="R33" s="51" t="s">
        <v>406</v>
      </c>
      <c r="S33" s="211">
        <v>1</v>
      </c>
    </row>
    <row r="34" spans="2:19" x14ac:dyDescent="0.25">
      <c r="B34">
        <v>2023</v>
      </c>
      <c r="C34" t="s">
        <v>890</v>
      </c>
      <c r="D34" s="51" t="s">
        <v>407</v>
      </c>
      <c r="E34" s="1">
        <v>4.5</v>
      </c>
      <c r="I34">
        <v>2023</v>
      </c>
      <c r="J34" t="s">
        <v>962</v>
      </c>
      <c r="K34" s="51" t="s">
        <v>412</v>
      </c>
      <c r="L34" s="1">
        <v>0</v>
      </c>
      <c r="P34">
        <v>2023</v>
      </c>
      <c r="Q34" t="s">
        <v>891</v>
      </c>
      <c r="R34" s="51" t="s">
        <v>407</v>
      </c>
      <c r="S34" s="211">
        <v>1</v>
      </c>
    </row>
    <row r="35" spans="2:19" x14ac:dyDescent="0.25">
      <c r="B35">
        <v>2023</v>
      </c>
      <c r="C35" t="s">
        <v>892</v>
      </c>
      <c r="D35" s="51" t="s">
        <v>407</v>
      </c>
      <c r="E35" s="1">
        <v>1.25</v>
      </c>
      <c r="I35">
        <v>2023</v>
      </c>
      <c r="J35" t="s">
        <v>963</v>
      </c>
      <c r="K35" s="51" t="s">
        <v>412</v>
      </c>
      <c r="L35" s="1">
        <v>0</v>
      </c>
      <c r="P35">
        <v>2023</v>
      </c>
      <c r="Q35" t="s">
        <v>893</v>
      </c>
      <c r="R35" s="51" t="s">
        <v>407</v>
      </c>
      <c r="S35" s="211">
        <v>1</v>
      </c>
    </row>
    <row r="36" spans="2:19" x14ac:dyDescent="0.25">
      <c r="B36">
        <v>2023</v>
      </c>
      <c r="C36" t="s">
        <v>894</v>
      </c>
      <c r="D36" s="51" t="s">
        <v>407</v>
      </c>
      <c r="E36" s="1">
        <v>1.25</v>
      </c>
      <c r="I36">
        <v>2023</v>
      </c>
      <c r="J36" t="s">
        <v>964</v>
      </c>
      <c r="K36" s="51" t="s">
        <v>412</v>
      </c>
      <c r="L36" s="1">
        <v>0</v>
      </c>
      <c r="P36">
        <v>2023</v>
      </c>
      <c r="Q36" t="s">
        <v>895</v>
      </c>
      <c r="R36" s="51" t="s">
        <v>407</v>
      </c>
      <c r="S36" s="211">
        <v>1</v>
      </c>
    </row>
    <row r="37" spans="2:19" x14ac:dyDescent="0.25">
      <c r="B37">
        <v>2023</v>
      </c>
      <c r="C37" t="s">
        <v>896</v>
      </c>
      <c r="D37" s="51" t="s">
        <v>407</v>
      </c>
      <c r="E37" s="1">
        <v>0.75</v>
      </c>
      <c r="I37">
        <v>2023</v>
      </c>
      <c r="J37" t="s">
        <v>977</v>
      </c>
      <c r="K37" s="51" t="s">
        <v>413</v>
      </c>
      <c r="L37" s="1">
        <v>0</v>
      </c>
      <c r="P37">
        <v>2023</v>
      </c>
      <c r="Q37" t="s">
        <v>897</v>
      </c>
      <c r="R37" s="51" t="s">
        <v>407</v>
      </c>
      <c r="S37" s="211">
        <v>1</v>
      </c>
    </row>
    <row r="38" spans="2:19" x14ac:dyDescent="0.25">
      <c r="B38">
        <v>2023</v>
      </c>
      <c r="C38" t="s">
        <v>898</v>
      </c>
      <c r="D38" s="51" t="s">
        <v>407</v>
      </c>
      <c r="E38" s="1">
        <v>0.5</v>
      </c>
      <c r="I38">
        <v>2023</v>
      </c>
      <c r="J38" t="s">
        <v>978</v>
      </c>
      <c r="K38" s="51" t="s">
        <v>413</v>
      </c>
      <c r="L38" s="1">
        <v>0</v>
      </c>
      <c r="P38">
        <v>2023</v>
      </c>
      <c r="Q38" t="s">
        <v>899</v>
      </c>
      <c r="R38" s="51" t="s">
        <v>407</v>
      </c>
      <c r="S38" s="211">
        <v>1</v>
      </c>
    </row>
    <row r="39" spans="2:19" x14ac:dyDescent="0.25">
      <c r="B39">
        <v>2023</v>
      </c>
      <c r="C39" t="s">
        <v>900</v>
      </c>
      <c r="D39" s="51" t="s">
        <v>407</v>
      </c>
      <c r="E39" s="1">
        <v>0.75</v>
      </c>
      <c r="I39">
        <v>2023</v>
      </c>
      <c r="J39" t="s">
        <v>979</v>
      </c>
      <c r="K39" s="51" t="s">
        <v>413</v>
      </c>
      <c r="L39" s="1">
        <v>0</v>
      </c>
      <c r="P39">
        <v>2023</v>
      </c>
      <c r="Q39" t="s">
        <v>901</v>
      </c>
      <c r="R39" s="51" t="s">
        <v>407</v>
      </c>
      <c r="S39" s="211">
        <v>1</v>
      </c>
    </row>
    <row r="40" spans="2:19" x14ac:dyDescent="0.25">
      <c r="B40">
        <v>2023</v>
      </c>
      <c r="C40" t="s">
        <v>905</v>
      </c>
      <c r="D40" s="51" t="s">
        <v>408</v>
      </c>
      <c r="E40" s="1">
        <v>4.5</v>
      </c>
      <c r="I40">
        <v>2023</v>
      </c>
      <c r="J40" t="s">
        <v>992</v>
      </c>
      <c r="K40" s="51" t="s">
        <v>414</v>
      </c>
      <c r="L40" s="1">
        <v>0</v>
      </c>
      <c r="P40">
        <v>2023</v>
      </c>
      <c r="Q40" t="s">
        <v>906</v>
      </c>
      <c r="R40" s="51" t="s">
        <v>408</v>
      </c>
      <c r="S40" s="211">
        <v>1</v>
      </c>
    </row>
    <row r="41" spans="2:19" x14ac:dyDescent="0.25">
      <c r="B41">
        <v>2023</v>
      </c>
      <c r="C41" t="s">
        <v>907</v>
      </c>
      <c r="D41" s="51" t="s">
        <v>408</v>
      </c>
      <c r="E41" s="1">
        <v>1.25</v>
      </c>
      <c r="I41">
        <v>2023</v>
      </c>
      <c r="J41" t="s">
        <v>993</v>
      </c>
      <c r="K41" s="51" t="s">
        <v>414</v>
      </c>
      <c r="L41" s="1">
        <v>0</v>
      </c>
      <c r="P41">
        <v>2023</v>
      </c>
      <c r="Q41" t="s">
        <v>908</v>
      </c>
      <c r="R41" s="51" t="s">
        <v>408</v>
      </c>
      <c r="S41" s="211">
        <v>1</v>
      </c>
    </row>
    <row r="42" spans="2:19" x14ac:dyDescent="0.25">
      <c r="B42">
        <v>2023</v>
      </c>
      <c r="C42" t="s">
        <v>909</v>
      </c>
      <c r="D42" s="51" t="s">
        <v>408</v>
      </c>
      <c r="E42" s="1">
        <v>1.25</v>
      </c>
      <c r="I42">
        <v>2023</v>
      </c>
      <c r="J42" t="s">
        <v>994</v>
      </c>
      <c r="K42" s="51" t="s">
        <v>414</v>
      </c>
      <c r="L42" s="1">
        <v>0</v>
      </c>
      <c r="P42">
        <v>2023</v>
      </c>
      <c r="Q42" t="s">
        <v>910</v>
      </c>
      <c r="R42" s="51" t="s">
        <v>408</v>
      </c>
      <c r="S42" s="211">
        <v>1</v>
      </c>
    </row>
    <row r="43" spans="2:19" x14ac:dyDescent="0.25">
      <c r="B43">
        <v>2023</v>
      </c>
      <c r="C43" t="s">
        <v>911</v>
      </c>
      <c r="D43" s="51" t="s">
        <v>408</v>
      </c>
      <c r="E43" s="1">
        <v>0.75</v>
      </c>
      <c r="I43">
        <v>2023</v>
      </c>
      <c r="J43" t="s">
        <v>1007</v>
      </c>
      <c r="K43" s="51" t="s">
        <v>415</v>
      </c>
      <c r="L43" s="1">
        <v>0</v>
      </c>
      <c r="P43">
        <v>2023</v>
      </c>
      <c r="Q43" t="s">
        <v>912</v>
      </c>
      <c r="R43" s="51" t="s">
        <v>408</v>
      </c>
      <c r="S43" s="211">
        <v>1</v>
      </c>
    </row>
    <row r="44" spans="2:19" x14ac:dyDescent="0.25">
      <c r="B44">
        <v>2023</v>
      </c>
      <c r="C44" t="s">
        <v>913</v>
      </c>
      <c r="D44" s="51" t="s">
        <v>408</v>
      </c>
      <c r="E44" s="1">
        <v>0.5</v>
      </c>
      <c r="I44">
        <v>2023</v>
      </c>
      <c r="J44" t="s">
        <v>1008</v>
      </c>
      <c r="K44" s="51" t="s">
        <v>415</v>
      </c>
      <c r="L44" s="1">
        <v>0</v>
      </c>
      <c r="P44">
        <v>2023</v>
      </c>
      <c r="Q44" t="s">
        <v>914</v>
      </c>
      <c r="R44" s="51" t="s">
        <v>408</v>
      </c>
      <c r="S44" s="211">
        <v>1</v>
      </c>
    </row>
    <row r="45" spans="2:19" x14ac:dyDescent="0.25">
      <c r="B45">
        <v>2023</v>
      </c>
      <c r="C45" t="s">
        <v>915</v>
      </c>
      <c r="D45" s="51" t="s">
        <v>408</v>
      </c>
      <c r="E45" s="1">
        <v>0.75</v>
      </c>
      <c r="I45">
        <v>2023</v>
      </c>
      <c r="J45" t="s">
        <v>1009</v>
      </c>
      <c r="K45" s="51" t="s">
        <v>415</v>
      </c>
      <c r="L45" s="1">
        <v>0</v>
      </c>
      <c r="P45">
        <v>2023</v>
      </c>
      <c r="Q45" t="s">
        <v>916</v>
      </c>
      <c r="R45" s="51" t="s">
        <v>408</v>
      </c>
      <c r="S45" s="211">
        <v>1</v>
      </c>
    </row>
    <row r="46" spans="2:19" x14ac:dyDescent="0.25">
      <c r="B46">
        <v>2023</v>
      </c>
      <c r="C46" t="s">
        <v>920</v>
      </c>
      <c r="D46" s="51" t="s">
        <v>409</v>
      </c>
      <c r="E46" s="1">
        <v>4.5</v>
      </c>
      <c r="P46">
        <v>2023</v>
      </c>
      <c r="Q46" t="s">
        <v>921</v>
      </c>
      <c r="R46" s="51" t="s">
        <v>409</v>
      </c>
      <c r="S46" s="211">
        <v>1</v>
      </c>
    </row>
    <row r="47" spans="2:19" x14ac:dyDescent="0.25">
      <c r="B47">
        <v>2023</v>
      </c>
      <c r="C47" t="s">
        <v>922</v>
      </c>
      <c r="D47" s="51" t="s">
        <v>409</v>
      </c>
      <c r="E47" s="1">
        <v>1.25</v>
      </c>
      <c r="P47">
        <v>2023</v>
      </c>
      <c r="Q47" t="s">
        <v>923</v>
      </c>
      <c r="R47" s="51" t="s">
        <v>409</v>
      </c>
      <c r="S47" s="211">
        <v>1</v>
      </c>
    </row>
    <row r="48" spans="2:19" x14ac:dyDescent="0.25">
      <c r="B48">
        <v>2023</v>
      </c>
      <c r="C48" t="s">
        <v>924</v>
      </c>
      <c r="D48" s="51" t="s">
        <v>409</v>
      </c>
      <c r="E48" s="1">
        <v>1.25</v>
      </c>
      <c r="P48">
        <v>2023</v>
      </c>
      <c r="Q48" t="s">
        <v>925</v>
      </c>
      <c r="R48" s="51" t="s">
        <v>409</v>
      </c>
      <c r="S48" s="211">
        <v>1</v>
      </c>
    </row>
    <row r="49" spans="2:19" x14ac:dyDescent="0.25">
      <c r="B49">
        <v>2023</v>
      </c>
      <c r="C49" t="s">
        <v>926</v>
      </c>
      <c r="D49" s="51" t="s">
        <v>409</v>
      </c>
      <c r="E49" s="1">
        <v>0.75</v>
      </c>
      <c r="P49">
        <v>2023</v>
      </c>
      <c r="Q49" t="s">
        <v>927</v>
      </c>
      <c r="R49" s="51" t="s">
        <v>409</v>
      </c>
      <c r="S49" s="211">
        <v>1</v>
      </c>
    </row>
    <row r="50" spans="2:19" x14ac:dyDescent="0.25">
      <c r="B50">
        <v>2023</v>
      </c>
      <c r="C50" t="s">
        <v>928</v>
      </c>
      <c r="D50" s="51" t="s">
        <v>409</v>
      </c>
      <c r="E50" s="1">
        <v>0.5</v>
      </c>
      <c r="P50">
        <v>2023</v>
      </c>
      <c r="Q50" t="s">
        <v>929</v>
      </c>
      <c r="R50" s="51" t="s">
        <v>409</v>
      </c>
      <c r="S50" s="211">
        <v>1</v>
      </c>
    </row>
    <row r="51" spans="2:19" x14ac:dyDescent="0.25">
      <c r="B51">
        <v>2023</v>
      </c>
      <c r="C51" t="s">
        <v>930</v>
      </c>
      <c r="D51" s="51" t="s">
        <v>409</v>
      </c>
      <c r="E51" s="1">
        <v>0.75</v>
      </c>
      <c r="P51">
        <v>2023</v>
      </c>
      <c r="Q51" t="s">
        <v>931</v>
      </c>
      <c r="R51" s="51" t="s">
        <v>409</v>
      </c>
      <c r="S51" s="211">
        <v>1</v>
      </c>
    </row>
    <row r="52" spans="2:19" x14ac:dyDescent="0.25">
      <c r="B52">
        <v>2023</v>
      </c>
      <c r="C52" t="s">
        <v>935</v>
      </c>
      <c r="D52" s="51" t="s">
        <v>410</v>
      </c>
      <c r="E52" s="1">
        <v>0</v>
      </c>
      <c r="P52">
        <v>2023</v>
      </c>
      <c r="Q52" t="s">
        <v>936</v>
      </c>
      <c r="R52" s="51" t="s">
        <v>410</v>
      </c>
      <c r="S52" s="1">
        <v>0</v>
      </c>
    </row>
    <row r="53" spans="2:19" x14ac:dyDescent="0.25">
      <c r="B53">
        <v>2023</v>
      </c>
      <c r="C53" t="s">
        <v>937</v>
      </c>
      <c r="D53" s="51" t="s">
        <v>410</v>
      </c>
      <c r="E53" s="1">
        <v>0</v>
      </c>
      <c r="P53">
        <v>2023</v>
      </c>
      <c r="Q53" t="s">
        <v>938</v>
      </c>
      <c r="R53" s="51" t="s">
        <v>410</v>
      </c>
      <c r="S53" s="1">
        <v>0</v>
      </c>
    </row>
    <row r="54" spans="2:19" x14ac:dyDescent="0.25">
      <c r="B54">
        <v>2023</v>
      </c>
      <c r="C54" t="s">
        <v>939</v>
      </c>
      <c r="D54" s="51" t="s">
        <v>410</v>
      </c>
      <c r="E54" s="1">
        <v>0</v>
      </c>
      <c r="P54">
        <v>2023</v>
      </c>
      <c r="Q54" t="s">
        <v>940</v>
      </c>
      <c r="R54" s="51" t="s">
        <v>410</v>
      </c>
      <c r="S54" s="1">
        <v>0</v>
      </c>
    </row>
    <row r="55" spans="2:19" x14ac:dyDescent="0.25">
      <c r="B55">
        <v>2023</v>
      </c>
      <c r="C55" t="s">
        <v>941</v>
      </c>
      <c r="D55" s="51" t="s">
        <v>410</v>
      </c>
      <c r="E55" s="1">
        <v>0</v>
      </c>
      <c r="P55">
        <v>2023</v>
      </c>
      <c r="Q55" t="s">
        <v>942</v>
      </c>
      <c r="R55" s="51" t="s">
        <v>410</v>
      </c>
      <c r="S55" s="1">
        <v>0</v>
      </c>
    </row>
    <row r="56" spans="2:19" x14ac:dyDescent="0.25">
      <c r="B56">
        <v>2023</v>
      </c>
      <c r="C56" t="s">
        <v>943</v>
      </c>
      <c r="D56" s="51" t="s">
        <v>410</v>
      </c>
      <c r="E56" s="1">
        <v>0</v>
      </c>
      <c r="P56">
        <v>2023</v>
      </c>
      <c r="Q56" t="s">
        <v>944</v>
      </c>
      <c r="R56" s="51" t="s">
        <v>410</v>
      </c>
      <c r="S56" s="1">
        <v>0</v>
      </c>
    </row>
    <row r="57" spans="2:19" x14ac:dyDescent="0.25">
      <c r="B57">
        <v>2023</v>
      </c>
      <c r="C57" t="s">
        <v>945</v>
      </c>
      <c r="D57" s="51" t="s">
        <v>410</v>
      </c>
      <c r="E57" s="1">
        <v>0</v>
      </c>
      <c r="P57">
        <v>2023</v>
      </c>
      <c r="Q57" t="s">
        <v>946</v>
      </c>
      <c r="R57" s="51" t="s">
        <v>410</v>
      </c>
      <c r="S57" s="1">
        <v>0</v>
      </c>
    </row>
    <row r="58" spans="2:19" x14ac:dyDescent="0.25">
      <c r="B58">
        <v>2023</v>
      </c>
      <c r="C58" t="s">
        <v>950</v>
      </c>
      <c r="D58" s="51" t="s">
        <v>411</v>
      </c>
      <c r="E58" s="1">
        <v>0</v>
      </c>
      <c r="P58">
        <v>2023</v>
      </c>
      <c r="Q58" t="s">
        <v>951</v>
      </c>
      <c r="R58" s="51" t="s">
        <v>411</v>
      </c>
      <c r="S58" s="1">
        <v>0</v>
      </c>
    </row>
    <row r="59" spans="2:19" x14ac:dyDescent="0.25">
      <c r="B59">
        <v>2023</v>
      </c>
      <c r="C59" t="s">
        <v>952</v>
      </c>
      <c r="D59" s="51" t="s">
        <v>411</v>
      </c>
      <c r="E59" s="1">
        <v>0</v>
      </c>
      <c r="P59">
        <v>2023</v>
      </c>
      <c r="Q59" t="s">
        <v>953</v>
      </c>
      <c r="R59" s="51" t="s">
        <v>411</v>
      </c>
      <c r="S59" s="1">
        <v>0</v>
      </c>
    </row>
    <row r="60" spans="2:19" x14ac:dyDescent="0.25">
      <c r="B60">
        <v>2023</v>
      </c>
      <c r="C60" t="s">
        <v>954</v>
      </c>
      <c r="D60" s="51" t="s">
        <v>411</v>
      </c>
      <c r="E60" s="1">
        <v>0</v>
      </c>
      <c r="P60">
        <v>2023</v>
      </c>
      <c r="Q60" t="s">
        <v>955</v>
      </c>
      <c r="R60" s="51" t="s">
        <v>411</v>
      </c>
      <c r="S60" s="1">
        <v>0</v>
      </c>
    </row>
    <row r="61" spans="2:19" x14ac:dyDescent="0.25">
      <c r="B61">
        <v>2023</v>
      </c>
      <c r="C61" t="s">
        <v>956</v>
      </c>
      <c r="D61" s="51" t="s">
        <v>411</v>
      </c>
      <c r="E61" s="1">
        <v>0</v>
      </c>
      <c r="P61">
        <v>2023</v>
      </c>
      <c r="Q61" t="s">
        <v>957</v>
      </c>
      <c r="R61" s="51" t="s">
        <v>411</v>
      </c>
      <c r="S61" s="1">
        <v>0</v>
      </c>
    </row>
    <row r="62" spans="2:19" x14ac:dyDescent="0.25">
      <c r="B62">
        <v>2023</v>
      </c>
      <c r="C62" t="s">
        <v>958</v>
      </c>
      <c r="D62" s="51" t="s">
        <v>411</v>
      </c>
      <c r="E62" s="1">
        <v>0</v>
      </c>
      <c r="P62">
        <v>2023</v>
      </c>
      <c r="Q62" t="s">
        <v>959</v>
      </c>
      <c r="R62" s="51" t="s">
        <v>411</v>
      </c>
      <c r="S62" s="1">
        <v>0</v>
      </c>
    </row>
    <row r="63" spans="2:19" x14ac:dyDescent="0.25">
      <c r="B63">
        <v>2023</v>
      </c>
      <c r="C63" t="s">
        <v>960</v>
      </c>
      <c r="D63" s="51" t="s">
        <v>411</v>
      </c>
      <c r="E63" s="1">
        <v>0</v>
      </c>
      <c r="P63">
        <v>2023</v>
      </c>
      <c r="Q63" t="s">
        <v>961</v>
      </c>
      <c r="R63" s="51" t="s">
        <v>411</v>
      </c>
      <c r="S63" s="1">
        <v>0</v>
      </c>
    </row>
    <row r="64" spans="2:19" x14ac:dyDescent="0.25">
      <c r="B64">
        <v>2023</v>
      </c>
      <c r="C64" t="s">
        <v>965</v>
      </c>
      <c r="D64" s="51" t="s">
        <v>412</v>
      </c>
      <c r="E64" s="1">
        <v>0</v>
      </c>
      <c r="P64">
        <v>2023</v>
      </c>
      <c r="Q64" t="s">
        <v>966</v>
      </c>
      <c r="R64" s="51" t="s">
        <v>412</v>
      </c>
      <c r="S64" s="1">
        <v>0</v>
      </c>
    </row>
    <row r="65" spans="2:19" x14ac:dyDescent="0.25">
      <c r="B65">
        <v>2023</v>
      </c>
      <c r="C65" t="s">
        <v>967</v>
      </c>
      <c r="D65" s="51" t="s">
        <v>412</v>
      </c>
      <c r="E65" s="1">
        <v>0</v>
      </c>
      <c r="P65">
        <v>2023</v>
      </c>
      <c r="Q65" t="s">
        <v>968</v>
      </c>
      <c r="R65" s="51" t="s">
        <v>412</v>
      </c>
      <c r="S65" s="1">
        <v>0</v>
      </c>
    </row>
    <row r="66" spans="2:19" x14ac:dyDescent="0.25">
      <c r="B66">
        <v>2023</v>
      </c>
      <c r="C66" t="s">
        <v>969</v>
      </c>
      <c r="D66" s="51" t="s">
        <v>412</v>
      </c>
      <c r="E66" s="1">
        <v>0</v>
      </c>
      <c r="P66">
        <v>2023</v>
      </c>
      <c r="Q66" t="s">
        <v>970</v>
      </c>
      <c r="R66" s="51" t="s">
        <v>412</v>
      </c>
      <c r="S66" s="1">
        <v>0</v>
      </c>
    </row>
    <row r="67" spans="2:19" x14ac:dyDescent="0.25">
      <c r="B67">
        <v>2023</v>
      </c>
      <c r="C67" t="s">
        <v>971</v>
      </c>
      <c r="D67" s="51" t="s">
        <v>412</v>
      </c>
      <c r="E67" s="1">
        <v>0</v>
      </c>
      <c r="P67">
        <v>2023</v>
      </c>
      <c r="Q67" t="s">
        <v>972</v>
      </c>
      <c r="R67" s="51" t="s">
        <v>412</v>
      </c>
      <c r="S67" s="1">
        <v>0</v>
      </c>
    </row>
    <row r="68" spans="2:19" x14ac:dyDescent="0.25">
      <c r="B68">
        <v>2023</v>
      </c>
      <c r="C68" t="s">
        <v>973</v>
      </c>
      <c r="D68" s="51" t="s">
        <v>412</v>
      </c>
      <c r="E68" s="1">
        <v>0</v>
      </c>
      <c r="P68">
        <v>2023</v>
      </c>
      <c r="Q68" t="s">
        <v>974</v>
      </c>
      <c r="R68" s="51" t="s">
        <v>412</v>
      </c>
      <c r="S68" s="1">
        <v>0</v>
      </c>
    </row>
    <row r="69" spans="2:19" x14ac:dyDescent="0.25">
      <c r="B69">
        <v>2023</v>
      </c>
      <c r="C69" t="s">
        <v>975</v>
      </c>
      <c r="D69" s="51" t="s">
        <v>412</v>
      </c>
      <c r="E69" s="1">
        <v>0</v>
      </c>
      <c r="P69">
        <v>2023</v>
      </c>
      <c r="Q69" t="s">
        <v>976</v>
      </c>
      <c r="R69" s="51" t="s">
        <v>412</v>
      </c>
      <c r="S69" s="1">
        <v>0</v>
      </c>
    </row>
    <row r="70" spans="2:19" x14ac:dyDescent="0.25">
      <c r="B70">
        <v>2023</v>
      </c>
      <c r="C70" t="s">
        <v>980</v>
      </c>
      <c r="D70" s="51" t="s">
        <v>413</v>
      </c>
      <c r="E70" s="1">
        <v>0</v>
      </c>
      <c r="P70">
        <v>2023</v>
      </c>
      <c r="Q70" t="s">
        <v>981</v>
      </c>
      <c r="R70" s="51" t="s">
        <v>413</v>
      </c>
      <c r="S70" s="1">
        <v>0</v>
      </c>
    </row>
    <row r="71" spans="2:19" x14ac:dyDescent="0.25">
      <c r="B71">
        <v>2023</v>
      </c>
      <c r="C71" t="s">
        <v>982</v>
      </c>
      <c r="D71" s="51" t="s">
        <v>413</v>
      </c>
      <c r="E71" s="1">
        <v>0</v>
      </c>
      <c r="P71">
        <v>2023</v>
      </c>
      <c r="Q71" t="s">
        <v>983</v>
      </c>
      <c r="R71" s="51" t="s">
        <v>413</v>
      </c>
      <c r="S71" s="1">
        <v>0</v>
      </c>
    </row>
    <row r="72" spans="2:19" x14ac:dyDescent="0.25">
      <c r="B72">
        <v>2023</v>
      </c>
      <c r="C72" t="s">
        <v>984</v>
      </c>
      <c r="D72" s="51" t="s">
        <v>413</v>
      </c>
      <c r="E72" s="1">
        <v>0</v>
      </c>
      <c r="P72">
        <v>2023</v>
      </c>
      <c r="Q72" t="s">
        <v>985</v>
      </c>
      <c r="R72" s="51" t="s">
        <v>413</v>
      </c>
      <c r="S72" s="1">
        <v>0</v>
      </c>
    </row>
    <row r="73" spans="2:19" x14ac:dyDescent="0.25">
      <c r="B73">
        <v>2023</v>
      </c>
      <c r="C73" t="s">
        <v>986</v>
      </c>
      <c r="D73" s="51" t="s">
        <v>413</v>
      </c>
      <c r="E73" s="1">
        <v>0</v>
      </c>
      <c r="P73">
        <v>2023</v>
      </c>
      <c r="Q73" t="s">
        <v>987</v>
      </c>
      <c r="R73" s="51" t="s">
        <v>413</v>
      </c>
      <c r="S73" s="1">
        <v>0</v>
      </c>
    </row>
    <row r="74" spans="2:19" x14ac:dyDescent="0.25">
      <c r="B74">
        <v>2023</v>
      </c>
      <c r="C74" t="s">
        <v>988</v>
      </c>
      <c r="D74" s="51" t="s">
        <v>413</v>
      </c>
      <c r="E74" s="1">
        <v>0</v>
      </c>
      <c r="P74">
        <v>2023</v>
      </c>
      <c r="Q74" t="s">
        <v>989</v>
      </c>
      <c r="R74" s="51" t="s">
        <v>413</v>
      </c>
      <c r="S74" s="1">
        <v>0</v>
      </c>
    </row>
    <row r="75" spans="2:19" x14ac:dyDescent="0.25">
      <c r="B75">
        <v>2023</v>
      </c>
      <c r="C75" t="s">
        <v>990</v>
      </c>
      <c r="D75" s="51" t="s">
        <v>413</v>
      </c>
      <c r="E75" s="1">
        <v>0</v>
      </c>
      <c r="P75">
        <v>2023</v>
      </c>
      <c r="Q75" t="s">
        <v>991</v>
      </c>
      <c r="R75" s="51" t="s">
        <v>413</v>
      </c>
      <c r="S75" s="1">
        <v>0</v>
      </c>
    </row>
    <row r="76" spans="2:19" x14ac:dyDescent="0.25">
      <c r="B76">
        <v>2023</v>
      </c>
      <c r="C76" t="s">
        <v>995</v>
      </c>
      <c r="D76" s="51" t="s">
        <v>414</v>
      </c>
      <c r="E76" s="1">
        <v>0</v>
      </c>
      <c r="P76">
        <v>2023</v>
      </c>
      <c r="Q76" t="s">
        <v>996</v>
      </c>
      <c r="R76" s="51" t="s">
        <v>414</v>
      </c>
      <c r="S76" s="1">
        <v>0</v>
      </c>
    </row>
    <row r="77" spans="2:19" x14ac:dyDescent="0.25">
      <c r="B77">
        <v>2023</v>
      </c>
      <c r="C77" t="s">
        <v>997</v>
      </c>
      <c r="D77" s="51" t="s">
        <v>414</v>
      </c>
      <c r="E77" s="1">
        <v>0</v>
      </c>
      <c r="P77">
        <v>2023</v>
      </c>
      <c r="Q77" t="s">
        <v>998</v>
      </c>
      <c r="R77" s="51" t="s">
        <v>414</v>
      </c>
      <c r="S77" s="1">
        <v>0</v>
      </c>
    </row>
    <row r="78" spans="2:19" x14ac:dyDescent="0.25">
      <c r="B78">
        <v>2023</v>
      </c>
      <c r="C78" t="s">
        <v>999</v>
      </c>
      <c r="D78" s="51" t="s">
        <v>414</v>
      </c>
      <c r="E78" s="1">
        <v>0</v>
      </c>
      <c r="P78">
        <v>2023</v>
      </c>
      <c r="Q78" t="s">
        <v>1000</v>
      </c>
      <c r="R78" s="51" t="s">
        <v>414</v>
      </c>
      <c r="S78" s="1">
        <v>0</v>
      </c>
    </row>
    <row r="79" spans="2:19" x14ac:dyDescent="0.25">
      <c r="B79">
        <v>2023</v>
      </c>
      <c r="C79" t="s">
        <v>1001</v>
      </c>
      <c r="D79" s="51" t="s">
        <v>414</v>
      </c>
      <c r="E79" s="1">
        <v>0</v>
      </c>
      <c r="P79">
        <v>2023</v>
      </c>
      <c r="Q79" t="s">
        <v>1002</v>
      </c>
      <c r="R79" s="51" t="s">
        <v>414</v>
      </c>
      <c r="S79" s="1">
        <v>0</v>
      </c>
    </row>
    <row r="80" spans="2:19" x14ac:dyDescent="0.25">
      <c r="B80">
        <v>2023</v>
      </c>
      <c r="C80" t="s">
        <v>1003</v>
      </c>
      <c r="D80" s="51" t="s">
        <v>414</v>
      </c>
      <c r="E80" s="1">
        <v>0</v>
      </c>
      <c r="P80">
        <v>2023</v>
      </c>
      <c r="Q80" t="s">
        <v>1004</v>
      </c>
      <c r="R80" s="51" t="s">
        <v>414</v>
      </c>
      <c r="S80" s="1">
        <v>0</v>
      </c>
    </row>
    <row r="81" spans="2:19" x14ac:dyDescent="0.25">
      <c r="B81">
        <v>2023</v>
      </c>
      <c r="C81" t="s">
        <v>1005</v>
      </c>
      <c r="D81" s="51" t="s">
        <v>414</v>
      </c>
      <c r="E81" s="1">
        <v>0</v>
      </c>
      <c r="P81">
        <v>2023</v>
      </c>
      <c r="Q81" t="s">
        <v>1006</v>
      </c>
      <c r="R81" s="51" t="s">
        <v>414</v>
      </c>
      <c r="S81" s="1">
        <v>0</v>
      </c>
    </row>
    <row r="82" spans="2:19" x14ac:dyDescent="0.25">
      <c r="B82">
        <v>2023</v>
      </c>
      <c r="C82" t="s">
        <v>1010</v>
      </c>
      <c r="D82" s="51" t="s">
        <v>415</v>
      </c>
      <c r="E82" s="1">
        <v>0</v>
      </c>
      <c r="P82">
        <v>2023</v>
      </c>
      <c r="Q82" t="s">
        <v>1011</v>
      </c>
      <c r="R82" s="51" t="s">
        <v>415</v>
      </c>
      <c r="S82" s="1">
        <v>0</v>
      </c>
    </row>
    <row r="83" spans="2:19" x14ac:dyDescent="0.25">
      <c r="B83">
        <v>2023</v>
      </c>
      <c r="C83" t="s">
        <v>1012</v>
      </c>
      <c r="D83" s="51" t="s">
        <v>415</v>
      </c>
      <c r="E83" s="1">
        <v>0</v>
      </c>
      <c r="P83">
        <v>2023</v>
      </c>
      <c r="Q83" t="s">
        <v>1013</v>
      </c>
      <c r="R83" s="51" t="s">
        <v>415</v>
      </c>
      <c r="S83" s="1">
        <v>0</v>
      </c>
    </row>
    <row r="84" spans="2:19" x14ac:dyDescent="0.25">
      <c r="B84">
        <v>2023</v>
      </c>
      <c r="C84" t="s">
        <v>1014</v>
      </c>
      <c r="D84" s="51" t="s">
        <v>415</v>
      </c>
      <c r="E84" s="1">
        <v>0</v>
      </c>
      <c r="P84">
        <v>2023</v>
      </c>
      <c r="Q84" t="s">
        <v>1015</v>
      </c>
      <c r="R84" s="51" t="s">
        <v>415</v>
      </c>
      <c r="S84" s="1">
        <v>0</v>
      </c>
    </row>
    <row r="85" spans="2:19" x14ac:dyDescent="0.25">
      <c r="B85">
        <v>2023</v>
      </c>
      <c r="C85" t="s">
        <v>1016</v>
      </c>
      <c r="D85" s="51" t="s">
        <v>415</v>
      </c>
      <c r="E85" s="1">
        <v>0</v>
      </c>
      <c r="P85">
        <v>2023</v>
      </c>
      <c r="Q85" t="s">
        <v>1017</v>
      </c>
      <c r="R85" s="51" t="s">
        <v>415</v>
      </c>
      <c r="S85" s="1">
        <v>0</v>
      </c>
    </row>
    <row r="86" spans="2:19" x14ac:dyDescent="0.25">
      <c r="B86">
        <v>2023</v>
      </c>
      <c r="C86" t="s">
        <v>1018</v>
      </c>
      <c r="D86" s="51" t="s">
        <v>415</v>
      </c>
      <c r="E86" s="1">
        <v>0</v>
      </c>
      <c r="P86">
        <v>2023</v>
      </c>
      <c r="Q86" t="s">
        <v>1019</v>
      </c>
      <c r="R86" s="51" t="s">
        <v>415</v>
      </c>
      <c r="S86" s="1">
        <v>0</v>
      </c>
    </row>
    <row r="87" spans="2:19" x14ac:dyDescent="0.25">
      <c r="B87">
        <v>2023</v>
      </c>
      <c r="C87" t="s">
        <v>1020</v>
      </c>
      <c r="D87" s="51" t="s">
        <v>415</v>
      </c>
      <c r="E87" s="1">
        <v>0</v>
      </c>
      <c r="P87">
        <v>2023</v>
      </c>
      <c r="Q87" t="s">
        <v>1021</v>
      </c>
      <c r="R87" s="51" t="s">
        <v>415</v>
      </c>
      <c r="S87" s="1">
        <v>0</v>
      </c>
    </row>
  </sheetData>
  <sortState xmlns:xlrd2="http://schemas.microsoft.com/office/spreadsheetml/2017/richdata2" ref="J4:L45">
    <sortCondition ref="J4:J45"/>
  </sortState>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7C00E-3805-4BF3-AD49-354827327783}">
  <sheetPr codeName="Blad14"/>
  <dimension ref="B1:AG73"/>
  <sheetViews>
    <sheetView topLeftCell="A21" zoomScale="85" zoomScaleNormal="85" workbookViewId="0">
      <selection activeCell="T58" sqref="T58"/>
    </sheetView>
  </sheetViews>
  <sheetFormatPr defaultRowHeight="15" x14ac:dyDescent="0.25"/>
  <cols>
    <col min="1" max="1" width="2.7109375" customWidth="1"/>
    <col min="2" max="2" width="11.7109375" bestFit="1" customWidth="1"/>
    <col min="3" max="3" width="44.5703125" bestFit="1" customWidth="1"/>
    <col min="4" max="4" width="8.5703125" bestFit="1" customWidth="1"/>
    <col min="5" max="5" width="7.5703125" bestFit="1" customWidth="1"/>
    <col min="6" max="6" width="25" bestFit="1" customWidth="1"/>
    <col min="7" max="7" width="45.42578125" customWidth="1"/>
    <col min="8" max="8" width="78.5703125" customWidth="1"/>
    <col min="9" max="9" width="11.7109375" bestFit="1" customWidth="1"/>
    <col min="10" max="10" width="44.5703125" bestFit="1" customWidth="1"/>
    <col min="11" max="11" width="8.5703125" bestFit="1" customWidth="1"/>
    <col min="12" max="12" width="7.5703125" bestFit="1" customWidth="1"/>
    <col min="13" max="13" width="23.85546875" bestFit="1" customWidth="1"/>
    <col min="14" max="14" width="28.42578125" bestFit="1" customWidth="1"/>
    <col min="15" max="15" width="2.7109375" customWidth="1"/>
    <col min="16" max="16" width="11.7109375" style="114" bestFit="1" customWidth="1"/>
    <col min="17" max="17" width="29.28515625" style="114" bestFit="1" customWidth="1"/>
    <col min="18" max="18" width="8.5703125" style="114" bestFit="1" customWidth="1"/>
    <col min="19" max="19" width="7.5703125" style="114" bestFit="1" customWidth="1"/>
    <col min="20" max="20" width="56.28515625" style="114" customWidth="1"/>
    <col min="21" max="21" width="50.42578125" style="114" customWidth="1"/>
    <col min="22" max="22" width="11.7109375" style="114" bestFit="1" customWidth="1"/>
    <col min="23" max="23" width="27.7109375" style="114" bestFit="1" customWidth="1"/>
    <col min="24" max="24" width="8.5703125" style="114" bestFit="1" customWidth="1"/>
    <col min="25" max="25" width="7.5703125" style="114" bestFit="1" customWidth="1"/>
    <col min="26" max="26" width="54.28515625" style="114" bestFit="1" customWidth="1"/>
    <col min="27" max="27" width="4.7109375" style="114" bestFit="1" customWidth="1"/>
    <col min="28" max="28" width="15.28515625" style="114" bestFit="1" customWidth="1"/>
    <col min="29" max="29" width="42.28515625" style="114" customWidth="1"/>
    <col min="30" max="33" width="9.140625" style="114"/>
  </cols>
  <sheetData>
    <row r="1" spans="2:33" x14ac:dyDescent="0.25">
      <c r="B1" s="7" t="s">
        <v>505</v>
      </c>
      <c r="I1" s="7" t="s">
        <v>505</v>
      </c>
      <c r="P1" s="156" t="s">
        <v>506</v>
      </c>
      <c r="V1" s="156" t="s">
        <v>506</v>
      </c>
    </row>
    <row r="2" spans="2:33" x14ac:dyDescent="0.25">
      <c r="B2" t="s">
        <v>769</v>
      </c>
      <c r="I2" t="s">
        <v>772</v>
      </c>
      <c r="P2" s="114" t="s">
        <v>582</v>
      </c>
      <c r="V2" s="114" t="s">
        <v>582</v>
      </c>
      <c r="AC2" s="114" t="s">
        <v>651</v>
      </c>
    </row>
    <row r="3" spans="2:33" x14ac:dyDescent="0.25">
      <c r="B3" s="7" t="s">
        <v>330</v>
      </c>
      <c r="C3" s="7" t="s">
        <v>331</v>
      </c>
      <c r="D3" s="7" t="s">
        <v>338</v>
      </c>
      <c r="E3" s="7" t="s">
        <v>332</v>
      </c>
      <c r="F3" s="7" t="s">
        <v>333</v>
      </c>
      <c r="I3" s="7" t="s">
        <v>330</v>
      </c>
      <c r="J3" s="7" t="s">
        <v>331</v>
      </c>
      <c r="K3" s="7" t="s">
        <v>338</v>
      </c>
      <c r="L3" s="7" t="s">
        <v>332</v>
      </c>
      <c r="M3" s="7" t="s">
        <v>333</v>
      </c>
      <c r="P3" s="156" t="s">
        <v>330</v>
      </c>
      <c r="Q3" s="156" t="s">
        <v>331</v>
      </c>
      <c r="R3" s="156" t="s">
        <v>338</v>
      </c>
      <c r="S3" s="156" t="s">
        <v>332</v>
      </c>
      <c r="T3" s="156" t="s">
        <v>333</v>
      </c>
      <c r="V3" s="156" t="s">
        <v>330</v>
      </c>
      <c r="W3" s="156" t="s">
        <v>331</v>
      </c>
      <c r="X3" s="156" t="s">
        <v>338</v>
      </c>
      <c r="Y3" s="156" t="s">
        <v>332</v>
      </c>
      <c r="Z3" s="156" t="s">
        <v>333</v>
      </c>
      <c r="AC3" s="157" t="s">
        <v>206</v>
      </c>
      <c r="AD3" s="157">
        <v>426</v>
      </c>
      <c r="AE3" s="114" t="e">
        <f t="shared" ref="AE3:AE13" si="0">VLOOKUP(AD3,R:R,1,0)</f>
        <v>#N/A</v>
      </c>
      <c r="AF3" s="114">
        <f t="shared" ref="AF3:AF13" si="1">VLOOKUP(AD3,X:X,1,0)</f>
        <v>426</v>
      </c>
    </row>
    <row r="4" spans="2:33" x14ac:dyDescent="0.25">
      <c r="B4" s="10">
        <v>2023</v>
      </c>
      <c r="C4" s="10" t="s">
        <v>770</v>
      </c>
      <c r="D4" s="10">
        <v>1</v>
      </c>
      <c r="E4" t="s">
        <v>784</v>
      </c>
      <c r="F4" s="10"/>
      <c r="G4" t="s">
        <v>1064</v>
      </c>
      <c r="I4" s="10">
        <v>2023</v>
      </c>
      <c r="J4" s="10" t="s">
        <v>771</v>
      </c>
      <c r="K4" s="10">
        <v>1</v>
      </c>
      <c r="M4" s="10"/>
      <c r="N4" s="10" t="s">
        <v>687</v>
      </c>
      <c r="P4" s="158">
        <v>2023</v>
      </c>
      <c r="Q4" s="158" t="s">
        <v>579</v>
      </c>
      <c r="R4" s="114">
        <v>2641</v>
      </c>
      <c r="S4" s="114">
        <v>1</v>
      </c>
      <c r="T4" s="114" t="s">
        <v>508</v>
      </c>
      <c r="U4" s="159"/>
      <c r="V4" s="158">
        <v>2023</v>
      </c>
      <c r="W4" s="158" t="s">
        <v>578</v>
      </c>
      <c r="X4" s="114">
        <v>3501</v>
      </c>
      <c r="Y4" s="114">
        <v>0</v>
      </c>
      <c r="Z4" s="114" t="s">
        <v>178</v>
      </c>
      <c r="AC4" s="157" t="s">
        <v>207</v>
      </c>
      <c r="AD4" s="157">
        <v>427</v>
      </c>
      <c r="AE4" s="114" t="e">
        <f t="shared" si="0"/>
        <v>#N/A</v>
      </c>
      <c r="AF4" s="114">
        <f t="shared" si="1"/>
        <v>427</v>
      </c>
      <c r="AG4" s="114" t="s">
        <v>663</v>
      </c>
    </row>
    <row r="5" spans="2:33" x14ac:dyDescent="0.25">
      <c r="B5" s="10">
        <v>2023</v>
      </c>
      <c r="C5" s="10" t="s">
        <v>770</v>
      </c>
      <c r="D5" s="10">
        <v>2</v>
      </c>
      <c r="E5" t="s">
        <v>785</v>
      </c>
      <c r="F5" s="10"/>
      <c r="G5" t="s">
        <v>1066</v>
      </c>
      <c r="I5" s="10">
        <v>2023</v>
      </c>
      <c r="J5" s="10" t="s">
        <v>771</v>
      </c>
      <c r="K5" s="10">
        <v>2</v>
      </c>
      <c r="M5" s="10"/>
      <c r="N5" s="10" t="s">
        <v>688</v>
      </c>
      <c r="P5" s="158">
        <v>2023</v>
      </c>
      <c r="Q5" s="158" t="s">
        <v>579</v>
      </c>
      <c r="R5" s="114">
        <v>311</v>
      </c>
      <c r="S5" s="114">
        <v>1</v>
      </c>
      <c r="T5" s="114" t="s">
        <v>172</v>
      </c>
      <c r="U5" s="159"/>
      <c r="V5" s="158">
        <v>2023</v>
      </c>
      <c r="W5" s="158" t="s">
        <v>578</v>
      </c>
      <c r="X5" s="159">
        <v>3502</v>
      </c>
      <c r="Y5" s="114">
        <v>0</v>
      </c>
      <c r="Z5" s="114" t="s">
        <v>179</v>
      </c>
      <c r="AA5" s="160"/>
      <c r="AB5" s="160"/>
      <c r="AC5" s="157" t="s">
        <v>633</v>
      </c>
      <c r="AD5" s="157">
        <v>662</v>
      </c>
      <c r="AE5" s="114">
        <f t="shared" si="0"/>
        <v>662</v>
      </c>
      <c r="AF5" s="114" t="e">
        <f t="shared" si="1"/>
        <v>#N/A</v>
      </c>
      <c r="AG5" s="114" t="s">
        <v>662</v>
      </c>
    </row>
    <row r="6" spans="2:33" x14ac:dyDescent="0.25">
      <c r="B6" s="10">
        <v>2023</v>
      </c>
      <c r="C6" s="10" t="s">
        <v>770</v>
      </c>
      <c r="D6" s="10">
        <v>3</v>
      </c>
      <c r="E6" t="s">
        <v>786</v>
      </c>
      <c r="F6" s="10"/>
      <c r="G6" t="s">
        <v>1065</v>
      </c>
      <c r="I6" s="10">
        <v>2023</v>
      </c>
      <c r="J6" s="10" t="s">
        <v>771</v>
      </c>
      <c r="K6" s="10">
        <v>3</v>
      </c>
      <c r="M6" s="10"/>
      <c r="N6" s="10" t="s">
        <v>689</v>
      </c>
      <c r="P6" s="158">
        <v>2023</v>
      </c>
      <c r="Q6" s="158" t="s">
        <v>579</v>
      </c>
      <c r="R6" s="114">
        <v>2617</v>
      </c>
      <c r="S6" s="114">
        <v>1</v>
      </c>
      <c r="T6" s="114" t="s">
        <v>509</v>
      </c>
      <c r="U6" s="159"/>
      <c r="V6" s="158">
        <v>2023</v>
      </c>
      <c r="W6" s="158" t="s">
        <v>578</v>
      </c>
      <c r="X6" s="159">
        <v>3503</v>
      </c>
      <c r="Y6" s="114">
        <v>0</v>
      </c>
      <c r="Z6" s="114" t="s">
        <v>180</v>
      </c>
      <c r="AA6" s="160"/>
      <c r="AB6" s="160"/>
      <c r="AC6" s="161" t="s">
        <v>634</v>
      </c>
      <c r="AD6" s="161">
        <v>863</v>
      </c>
      <c r="AE6" s="114">
        <f t="shared" si="0"/>
        <v>863</v>
      </c>
      <c r="AF6" s="114" t="e">
        <f t="shared" si="1"/>
        <v>#N/A</v>
      </c>
      <c r="AG6" s="114" t="s">
        <v>662</v>
      </c>
    </row>
    <row r="7" spans="2:33" x14ac:dyDescent="0.25">
      <c r="B7" s="10">
        <v>2023</v>
      </c>
      <c r="C7" s="10" t="s">
        <v>770</v>
      </c>
      <c r="D7" s="10">
        <v>4</v>
      </c>
      <c r="E7" t="s">
        <v>787</v>
      </c>
      <c r="F7" s="10"/>
      <c r="G7" t="s">
        <v>1067</v>
      </c>
      <c r="I7" s="10">
        <v>2023</v>
      </c>
      <c r="J7" s="10" t="s">
        <v>771</v>
      </c>
      <c r="K7" s="10">
        <v>4</v>
      </c>
      <c r="M7" s="10"/>
      <c r="N7" s="10" t="s">
        <v>690</v>
      </c>
      <c r="P7" s="158">
        <v>2023</v>
      </c>
      <c r="Q7" s="158" t="s">
        <v>579</v>
      </c>
      <c r="R7" s="114">
        <v>2642</v>
      </c>
      <c r="S7" s="114">
        <v>1</v>
      </c>
      <c r="T7" s="114" t="s">
        <v>510</v>
      </c>
      <c r="U7" s="159"/>
      <c r="V7" s="158">
        <v>2023</v>
      </c>
      <c r="W7" s="158" t="s">
        <v>578</v>
      </c>
      <c r="X7" s="159">
        <v>3504</v>
      </c>
      <c r="Y7" s="114">
        <v>0</v>
      </c>
      <c r="Z7" s="114" t="s">
        <v>181</v>
      </c>
      <c r="AA7" s="160"/>
      <c r="AB7" s="160"/>
      <c r="AC7" s="161" t="s">
        <v>635</v>
      </c>
      <c r="AD7" s="161">
        <v>864</v>
      </c>
      <c r="AE7" s="114">
        <f t="shared" si="0"/>
        <v>864</v>
      </c>
      <c r="AF7" s="114" t="e">
        <f t="shared" si="1"/>
        <v>#N/A</v>
      </c>
      <c r="AG7" s="114" t="s">
        <v>662</v>
      </c>
    </row>
    <row r="8" spans="2:33" x14ac:dyDescent="0.25">
      <c r="B8" s="10">
        <v>2023</v>
      </c>
      <c r="C8" s="10" t="s">
        <v>770</v>
      </c>
      <c r="D8" s="10">
        <v>5</v>
      </c>
      <c r="E8" t="s">
        <v>788</v>
      </c>
      <c r="F8" s="10"/>
      <c r="G8" t="s">
        <v>1068</v>
      </c>
      <c r="I8" s="10">
        <v>2023</v>
      </c>
      <c r="J8" s="10" t="s">
        <v>771</v>
      </c>
      <c r="K8" s="10">
        <v>5</v>
      </c>
      <c r="M8" s="10"/>
      <c r="N8" s="10" t="s">
        <v>691</v>
      </c>
      <c r="P8" s="158">
        <v>2023</v>
      </c>
      <c r="Q8" s="158" t="s">
        <v>579</v>
      </c>
      <c r="R8" s="114">
        <v>2619</v>
      </c>
      <c r="S8" s="114">
        <v>1</v>
      </c>
      <c r="T8" s="114" t="s">
        <v>673</v>
      </c>
      <c r="U8" s="159"/>
      <c r="V8" s="158">
        <v>2023</v>
      </c>
      <c r="W8" s="158" t="s">
        <v>578</v>
      </c>
      <c r="X8" s="159">
        <v>3510</v>
      </c>
      <c r="Y8" s="114">
        <v>0</v>
      </c>
      <c r="Z8" s="114" t="s">
        <v>581</v>
      </c>
      <c r="AA8" s="160"/>
      <c r="AB8" s="160"/>
      <c r="AC8" s="161" t="s">
        <v>636</v>
      </c>
      <c r="AD8" s="161">
        <v>1936</v>
      </c>
      <c r="AE8" s="114">
        <f t="shared" si="0"/>
        <v>1936</v>
      </c>
      <c r="AF8" s="114" t="e">
        <f t="shared" si="1"/>
        <v>#N/A</v>
      </c>
      <c r="AG8" s="114" t="s">
        <v>662</v>
      </c>
    </row>
    <row r="9" spans="2:33" x14ac:dyDescent="0.25">
      <c r="B9" s="10">
        <v>2023</v>
      </c>
      <c r="C9" s="10" t="s">
        <v>770</v>
      </c>
      <c r="D9" s="10">
        <v>6</v>
      </c>
      <c r="E9" t="s">
        <v>789</v>
      </c>
      <c r="F9" s="10"/>
      <c r="G9" t="s">
        <v>1069</v>
      </c>
      <c r="I9" s="10">
        <v>2023</v>
      </c>
      <c r="J9" s="10" t="s">
        <v>771</v>
      </c>
      <c r="K9" s="10">
        <v>6</v>
      </c>
      <c r="M9" s="10"/>
      <c r="N9" s="10" t="s">
        <v>692</v>
      </c>
      <c r="P9" s="158">
        <v>2023</v>
      </c>
      <c r="Q9" s="158" t="s">
        <v>579</v>
      </c>
      <c r="R9" s="114">
        <v>337</v>
      </c>
      <c r="S9" s="114">
        <v>1</v>
      </c>
      <c r="T9" s="114" t="s">
        <v>512</v>
      </c>
      <c r="U9" s="159"/>
      <c r="V9" s="158">
        <v>2023</v>
      </c>
      <c r="W9" s="158" t="s">
        <v>578</v>
      </c>
      <c r="X9" s="159">
        <v>3505</v>
      </c>
      <c r="Y9" s="114">
        <v>0</v>
      </c>
      <c r="Z9" s="114" t="s">
        <v>182</v>
      </c>
      <c r="AA9" s="160"/>
      <c r="AB9" s="160"/>
      <c r="AC9" s="161" t="s">
        <v>365</v>
      </c>
      <c r="AD9" s="161">
        <v>1940</v>
      </c>
      <c r="AE9" s="114" t="e">
        <f t="shared" si="0"/>
        <v>#N/A</v>
      </c>
      <c r="AF9" s="114" t="e">
        <f t="shared" si="1"/>
        <v>#N/A</v>
      </c>
      <c r="AG9" s="114" t="s">
        <v>660</v>
      </c>
    </row>
    <row r="10" spans="2:33" x14ac:dyDescent="0.25">
      <c r="B10" s="10">
        <v>2023</v>
      </c>
      <c r="C10" s="10" t="s">
        <v>770</v>
      </c>
      <c r="D10" s="10">
        <v>7</v>
      </c>
      <c r="E10" t="s">
        <v>790</v>
      </c>
      <c r="F10" s="10"/>
      <c r="G10" t="s">
        <v>1070</v>
      </c>
      <c r="I10" s="10">
        <v>2023</v>
      </c>
      <c r="J10" s="10" t="s">
        <v>771</v>
      </c>
      <c r="K10" s="10">
        <v>7</v>
      </c>
      <c r="M10" s="10"/>
      <c r="N10" s="10" t="s">
        <v>705</v>
      </c>
      <c r="P10" s="158">
        <v>2023</v>
      </c>
      <c r="Q10" s="158" t="s">
        <v>579</v>
      </c>
      <c r="R10" s="114">
        <v>657</v>
      </c>
      <c r="S10" s="114">
        <v>1</v>
      </c>
      <c r="T10" s="114" t="s">
        <v>218</v>
      </c>
      <c r="U10" s="159"/>
      <c r="V10" s="158">
        <v>2023</v>
      </c>
      <c r="W10" s="158" t="s">
        <v>578</v>
      </c>
      <c r="X10" s="159">
        <v>3506</v>
      </c>
      <c r="Y10" s="114">
        <v>0</v>
      </c>
      <c r="Z10" s="114" t="s">
        <v>183</v>
      </c>
      <c r="AA10" s="160"/>
      <c r="AB10" s="160"/>
      <c r="AC10" s="162" t="s">
        <v>509</v>
      </c>
      <c r="AD10" s="161">
        <v>2617</v>
      </c>
      <c r="AE10" s="114">
        <f t="shared" si="0"/>
        <v>2617</v>
      </c>
      <c r="AF10" s="114" t="e">
        <f t="shared" si="1"/>
        <v>#N/A</v>
      </c>
    </row>
    <row r="11" spans="2:33" x14ac:dyDescent="0.25">
      <c r="B11" s="10">
        <v>2023</v>
      </c>
      <c r="C11" s="10" t="s">
        <v>770</v>
      </c>
      <c r="D11" s="10">
        <v>8</v>
      </c>
      <c r="E11" t="s">
        <v>791</v>
      </c>
      <c r="F11" s="10"/>
      <c r="G11" t="s">
        <v>1071</v>
      </c>
      <c r="I11" s="10">
        <v>2023</v>
      </c>
      <c r="J11" s="10" t="s">
        <v>771</v>
      </c>
      <c r="K11" s="10">
        <v>8</v>
      </c>
      <c r="M11" s="10"/>
      <c r="N11" s="10" t="s">
        <v>693</v>
      </c>
      <c r="P11" s="158">
        <v>2023</v>
      </c>
      <c r="Q11" s="158" t="s">
        <v>579</v>
      </c>
      <c r="R11" s="114">
        <v>2622</v>
      </c>
      <c r="S11" s="114">
        <v>1</v>
      </c>
      <c r="T11" s="114" t="s">
        <v>513</v>
      </c>
      <c r="U11" s="159"/>
      <c r="V11" s="158">
        <v>2023</v>
      </c>
      <c r="W11" s="158" t="s">
        <v>578</v>
      </c>
      <c r="X11" s="159">
        <v>308</v>
      </c>
      <c r="Y11" s="114">
        <v>0</v>
      </c>
      <c r="Z11" s="114" t="s">
        <v>171</v>
      </c>
      <c r="AA11" s="160"/>
      <c r="AB11" s="160"/>
      <c r="AC11" s="161" t="s">
        <v>370</v>
      </c>
      <c r="AD11" s="161">
        <v>2618</v>
      </c>
      <c r="AE11" s="114">
        <f t="shared" si="0"/>
        <v>2618</v>
      </c>
      <c r="AF11" s="114" t="e">
        <f t="shared" si="1"/>
        <v>#N/A</v>
      </c>
    </row>
    <row r="12" spans="2:33" x14ac:dyDescent="0.25">
      <c r="B12" s="10">
        <v>2023</v>
      </c>
      <c r="C12" s="10" t="s">
        <v>770</v>
      </c>
      <c r="D12" s="10">
        <v>9</v>
      </c>
      <c r="E12" t="s">
        <v>792</v>
      </c>
      <c r="F12" s="10"/>
      <c r="G12" t="s">
        <v>1072</v>
      </c>
      <c r="I12" s="10">
        <v>2023</v>
      </c>
      <c r="J12" s="10" t="s">
        <v>771</v>
      </c>
      <c r="K12" s="10">
        <v>9</v>
      </c>
      <c r="M12" s="10"/>
      <c r="N12" s="10" t="s">
        <v>694</v>
      </c>
      <c r="P12" s="158">
        <v>2023</v>
      </c>
      <c r="Q12" s="158" t="s">
        <v>579</v>
      </c>
      <c r="R12" s="114">
        <v>801</v>
      </c>
      <c r="S12" s="114">
        <v>1</v>
      </c>
      <c r="T12" s="114" t="s">
        <v>226</v>
      </c>
      <c r="U12" s="159"/>
      <c r="V12" s="158">
        <v>2023</v>
      </c>
      <c r="W12" s="158" t="s">
        <v>578</v>
      </c>
      <c r="X12" s="159">
        <v>244</v>
      </c>
      <c r="Y12" s="114">
        <v>0</v>
      </c>
      <c r="Z12" s="114" t="s">
        <v>498</v>
      </c>
      <c r="AA12" s="160"/>
      <c r="AB12" s="160"/>
      <c r="AC12" s="162" t="s">
        <v>511</v>
      </c>
      <c r="AD12" s="161">
        <v>2619</v>
      </c>
      <c r="AE12" s="114">
        <f t="shared" si="0"/>
        <v>2619</v>
      </c>
      <c r="AF12" s="114" t="e">
        <f t="shared" si="1"/>
        <v>#N/A</v>
      </c>
    </row>
    <row r="13" spans="2:33" x14ac:dyDescent="0.25">
      <c r="B13" s="10">
        <v>2023</v>
      </c>
      <c r="C13" s="10" t="s">
        <v>770</v>
      </c>
      <c r="D13" s="10">
        <v>10</v>
      </c>
      <c r="E13" t="s">
        <v>793</v>
      </c>
      <c r="F13" s="10"/>
      <c r="G13" t="s">
        <v>1073</v>
      </c>
      <c r="I13" s="10">
        <v>2023</v>
      </c>
      <c r="J13" s="10" t="s">
        <v>771</v>
      </c>
      <c r="K13" s="10">
        <v>10</v>
      </c>
      <c r="M13" s="10"/>
      <c r="N13" s="10" t="s">
        <v>695</v>
      </c>
      <c r="P13" s="158">
        <v>2023</v>
      </c>
      <c r="Q13" s="158" t="s">
        <v>579</v>
      </c>
      <c r="R13" s="114">
        <v>2640</v>
      </c>
      <c r="S13" s="114">
        <v>1</v>
      </c>
      <c r="T13" s="114" t="s">
        <v>514</v>
      </c>
      <c r="U13" s="159"/>
      <c r="V13" s="158">
        <v>2023</v>
      </c>
      <c r="W13" s="158" t="s">
        <v>578</v>
      </c>
      <c r="X13" s="159">
        <v>801</v>
      </c>
      <c r="Y13" s="114">
        <v>0</v>
      </c>
      <c r="Z13" s="114" t="s">
        <v>226</v>
      </c>
      <c r="AA13" s="160"/>
      <c r="AB13" s="160"/>
      <c r="AC13" s="161" t="s">
        <v>516</v>
      </c>
      <c r="AD13" s="161">
        <v>2621</v>
      </c>
      <c r="AE13" s="114">
        <f t="shared" si="0"/>
        <v>2621</v>
      </c>
      <c r="AF13" s="114" t="e">
        <f t="shared" si="1"/>
        <v>#N/A</v>
      </c>
    </row>
    <row r="14" spans="2:33" x14ac:dyDescent="0.25">
      <c r="B14" s="10">
        <v>2023</v>
      </c>
      <c r="C14" s="10" t="s">
        <v>770</v>
      </c>
      <c r="D14" s="10">
        <v>11</v>
      </c>
      <c r="E14" t="s">
        <v>794</v>
      </c>
      <c r="F14" s="10"/>
      <c r="G14" t="s">
        <v>1612</v>
      </c>
      <c r="I14" s="10">
        <v>2023</v>
      </c>
      <c r="J14" s="10" t="s">
        <v>771</v>
      </c>
      <c r="K14" s="10">
        <v>11</v>
      </c>
      <c r="M14" s="10"/>
      <c r="N14" s="10" t="s">
        <v>1614</v>
      </c>
      <c r="P14" s="158"/>
      <c r="Q14" s="158"/>
      <c r="U14" s="159"/>
      <c r="V14" s="158"/>
      <c r="W14" s="158"/>
      <c r="X14" s="159"/>
      <c r="AA14" s="160"/>
      <c r="AB14" s="160"/>
      <c r="AC14" s="161"/>
      <c r="AD14" s="161"/>
    </row>
    <row r="15" spans="2:33" x14ac:dyDescent="0.25">
      <c r="B15" s="10">
        <v>2023</v>
      </c>
      <c r="C15" s="10" t="s">
        <v>770</v>
      </c>
      <c r="D15" s="10">
        <v>21</v>
      </c>
      <c r="E15" t="s">
        <v>1613</v>
      </c>
      <c r="F15" s="10" t="s">
        <v>773</v>
      </c>
      <c r="G15" t="s">
        <v>1609</v>
      </c>
      <c r="I15" s="10">
        <v>2023</v>
      </c>
      <c r="J15" s="10" t="s">
        <v>771</v>
      </c>
      <c r="K15" s="10">
        <v>21</v>
      </c>
      <c r="L15" s="10"/>
      <c r="M15" s="10"/>
      <c r="N15" s="10"/>
      <c r="P15" s="158">
        <v>2023</v>
      </c>
      <c r="Q15" s="158" t="s">
        <v>579</v>
      </c>
      <c r="R15" s="114">
        <v>2631</v>
      </c>
      <c r="S15" s="114">
        <v>1</v>
      </c>
      <c r="T15" s="114" t="s">
        <v>515</v>
      </c>
      <c r="U15" s="159"/>
      <c r="V15" s="158">
        <v>2023</v>
      </c>
      <c r="W15" s="158" t="s">
        <v>578</v>
      </c>
      <c r="X15" s="159">
        <v>3507</v>
      </c>
      <c r="Y15" s="114">
        <v>0</v>
      </c>
      <c r="Z15" s="114" t="s">
        <v>184</v>
      </c>
      <c r="AA15" s="160"/>
      <c r="AB15" s="160"/>
      <c r="AC15" s="161" t="s">
        <v>522</v>
      </c>
      <c r="AD15" s="161">
        <v>2625</v>
      </c>
      <c r="AE15" s="114">
        <f t="shared" ref="AE15:AE38" si="2">VLOOKUP(AD15,R:R,1,0)</f>
        <v>2625</v>
      </c>
      <c r="AF15" s="114" t="e">
        <f t="shared" ref="AF15:AF38" si="3">VLOOKUP(AD15,X:X,1,0)</f>
        <v>#N/A</v>
      </c>
    </row>
    <row r="16" spans="2:33" x14ac:dyDescent="0.25">
      <c r="B16" s="10">
        <v>2023</v>
      </c>
      <c r="C16" s="10" t="s">
        <v>770</v>
      </c>
      <c r="D16" s="10">
        <v>12</v>
      </c>
      <c r="E16" t="s">
        <v>797</v>
      </c>
      <c r="F16" s="10"/>
      <c r="G16" t="s">
        <v>1074</v>
      </c>
      <c r="I16" s="10">
        <v>2023</v>
      </c>
      <c r="J16" s="10" t="s">
        <v>771</v>
      </c>
      <c r="K16" s="10">
        <v>12</v>
      </c>
      <c r="M16" s="10"/>
      <c r="N16" s="10" t="s">
        <v>696</v>
      </c>
      <c r="P16" s="158">
        <v>2023</v>
      </c>
      <c r="Q16" s="158" t="s">
        <v>579</v>
      </c>
      <c r="R16" s="114">
        <v>2621</v>
      </c>
      <c r="S16" s="114">
        <v>1</v>
      </c>
      <c r="T16" s="114" t="s">
        <v>516</v>
      </c>
      <c r="U16" s="159"/>
      <c r="V16" s="158">
        <v>2023</v>
      </c>
      <c r="W16" s="158" t="s">
        <v>578</v>
      </c>
      <c r="X16" s="159">
        <v>3508</v>
      </c>
      <c r="Y16" s="114">
        <v>0</v>
      </c>
      <c r="Z16" s="114" t="s">
        <v>185</v>
      </c>
      <c r="AA16" s="160"/>
      <c r="AB16" s="160"/>
      <c r="AC16" s="161" t="s">
        <v>637</v>
      </c>
      <c r="AD16" s="161">
        <v>2626</v>
      </c>
      <c r="AE16" s="114">
        <f t="shared" si="2"/>
        <v>2626</v>
      </c>
      <c r="AF16" s="114" t="e">
        <f t="shared" si="3"/>
        <v>#N/A</v>
      </c>
      <c r="AG16" s="114" t="s">
        <v>661</v>
      </c>
    </row>
    <row r="17" spans="2:33" x14ac:dyDescent="0.25">
      <c r="B17" s="10">
        <v>2023</v>
      </c>
      <c r="C17" s="10" t="s">
        <v>770</v>
      </c>
      <c r="D17" s="10">
        <v>13</v>
      </c>
      <c r="E17" t="s">
        <v>798</v>
      </c>
      <c r="F17" s="10"/>
      <c r="G17" t="s">
        <v>1075</v>
      </c>
      <c r="I17" s="10">
        <v>2023</v>
      </c>
      <c r="J17" s="10" t="s">
        <v>771</v>
      </c>
      <c r="K17" s="10">
        <v>13</v>
      </c>
      <c r="L17" s="10"/>
      <c r="M17" s="10"/>
      <c r="N17" s="10"/>
      <c r="P17" s="158">
        <v>2023</v>
      </c>
      <c r="Q17" s="158" t="s">
        <v>579</v>
      </c>
      <c r="R17" s="114">
        <v>670</v>
      </c>
      <c r="S17" s="114">
        <v>1</v>
      </c>
      <c r="T17" s="114" t="s">
        <v>222</v>
      </c>
      <c r="U17" s="159"/>
      <c r="V17" s="158">
        <v>2023</v>
      </c>
      <c r="W17" s="158" t="s">
        <v>578</v>
      </c>
      <c r="X17" s="159">
        <v>3509</v>
      </c>
      <c r="Y17" s="114">
        <v>0</v>
      </c>
      <c r="Z17" s="114" t="s">
        <v>186</v>
      </c>
      <c r="AA17" s="160"/>
      <c r="AB17" s="160"/>
      <c r="AC17" s="161" t="s">
        <v>371</v>
      </c>
      <c r="AD17" s="161">
        <v>2628</v>
      </c>
      <c r="AE17" s="114" t="e">
        <f t="shared" si="2"/>
        <v>#N/A</v>
      </c>
      <c r="AF17" s="114" t="e">
        <f t="shared" si="3"/>
        <v>#N/A</v>
      </c>
      <c r="AG17" s="114" t="s">
        <v>660</v>
      </c>
    </row>
    <row r="18" spans="2:33" x14ac:dyDescent="0.25">
      <c r="B18" s="10">
        <v>2023</v>
      </c>
      <c r="C18" s="10" t="s">
        <v>770</v>
      </c>
      <c r="D18" s="10">
        <v>14</v>
      </c>
      <c r="E18" t="s">
        <v>799</v>
      </c>
      <c r="F18" s="10"/>
      <c r="G18" t="s">
        <v>1076</v>
      </c>
      <c r="I18" s="10">
        <v>2023</v>
      </c>
      <c r="J18" s="10" t="s">
        <v>771</v>
      </c>
      <c r="K18" s="10">
        <v>14</v>
      </c>
      <c r="M18" s="10"/>
      <c r="N18" s="10" t="s">
        <v>697</v>
      </c>
      <c r="P18" s="158">
        <v>2023</v>
      </c>
      <c r="Q18" s="158" t="s">
        <v>579</v>
      </c>
      <c r="R18" s="114">
        <v>799</v>
      </c>
      <c r="S18" s="114">
        <v>1</v>
      </c>
      <c r="T18" s="114" t="s">
        <v>224</v>
      </c>
      <c r="U18" s="159"/>
      <c r="V18" s="158">
        <v>2023</v>
      </c>
      <c r="W18" s="158" t="s">
        <v>578</v>
      </c>
      <c r="X18" s="159">
        <v>428</v>
      </c>
      <c r="Y18" s="114">
        <v>0</v>
      </c>
      <c r="Z18" s="114" t="s">
        <v>208</v>
      </c>
      <c r="AA18" s="160"/>
      <c r="AB18" s="160"/>
      <c r="AC18" s="161" t="s">
        <v>523</v>
      </c>
      <c r="AD18" s="161">
        <v>2629</v>
      </c>
      <c r="AE18" s="114">
        <f t="shared" si="2"/>
        <v>2629</v>
      </c>
      <c r="AF18" s="114" t="e">
        <f t="shared" si="3"/>
        <v>#N/A</v>
      </c>
    </row>
    <row r="19" spans="2:33" x14ac:dyDescent="0.25">
      <c r="B19" s="10">
        <v>2023</v>
      </c>
      <c r="C19" s="10" t="s">
        <v>770</v>
      </c>
      <c r="D19" s="10">
        <v>15</v>
      </c>
      <c r="E19" t="s">
        <v>800</v>
      </c>
      <c r="F19" s="10"/>
      <c r="G19" t="s">
        <v>1078</v>
      </c>
      <c r="I19" s="10">
        <v>2023</v>
      </c>
      <c r="J19" s="10" t="s">
        <v>771</v>
      </c>
      <c r="K19" s="10">
        <v>15</v>
      </c>
      <c r="M19" s="10"/>
      <c r="N19" s="10" t="s">
        <v>698</v>
      </c>
      <c r="P19" s="158">
        <v>2023</v>
      </c>
      <c r="Q19" s="158" t="s">
        <v>579</v>
      </c>
      <c r="R19" s="114">
        <v>2624</v>
      </c>
      <c r="S19" s="114">
        <v>1</v>
      </c>
      <c r="T19" s="114" t="s">
        <v>517</v>
      </c>
      <c r="U19" s="159"/>
      <c r="V19" s="158">
        <v>2023</v>
      </c>
      <c r="W19" s="158" t="s">
        <v>578</v>
      </c>
      <c r="X19" s="159">
        <v>3512</v>
      </c>
      <c r="Y19" s="114">
        <v>0</v>
      </c>
      <c r="Z19" s="114" t="s">
        <v>188</v>
      </c>
      <c r="AA19" s="160"/>
      <c r="AB19" s="160"/>
      <c r="AC19" s="161" t="s">
        <v>638</v>
      </c>
      <c r="AD19" s="161">
        <v>2630</v>
      </c>
      <c r="AE19" s="114">
        <f t="shared" si="2"/>
        <v>2630</v>
      </c>
      <c r="AF19" s="114" t="e">
        <f t="shared" si="3"/>
        <v>#N/A</v>
      </c>
      <c r="AG19" s="114" t="s">
        <v>659</v>
      </c>
    </row>
    <row r="20" spans="2:33" x14ac:dyDescent="0.25">
      <c r="B20" s="10">
        <v>2023</v>
      </c>
      <c r="C20" s="10" t="s">
        <v>770</v>
      </c>
      <c r="D20" s="10">
        <v>16</v>
      </c>
      <c r="E20" t="s">
        <v>803</v>
      </c>
      <c r="F20" s="10"/>
      <c r="G20" t="s">
        <v>1079</v>
      </c>
      <c r="I20" s="10">
        <v>2023</v>
      </c>
      <c r="J20" s="10" t="s">
        <v>771</v>
      </c>
      <c r="K20" s="10">
        <v>16</v>
      </c>
      <c r="M20" s="10"/>
      <c r="N20" s="10" t="s">
        <v>699</v>
      </c>
      <c r="P20" s="158">
        <v>2023</v>
      </c>
      <c r="Q20" s="158" t="s">
        <v>579</v>
      </c>
      <c r="R20" s="114">
        <v>2643</v>
      </c>
      <c r="S20" s="114">
        <v>1</v>
      </c>
      <c r="T20" s="114" t="s">
        <v>518</v>
      </c>
      <c r="U20" s="159"/>
      <c r="V20" s="158">
        <v>2023</v>
      </c>
      <c r="W20" s="158" t="s">
        <v>578</v>
      </c>
      <c r="X20" s="159">
        <v>670</v>
      </c>
      <c r="Y20" s="114">
        <v>0</v>
      </c>
      <c r="Z20" s="114" t="s">
        <v>222</v>
      </c>
      <c r="AA20" s="160"/>
      <c r="AB20" s="160"/>
      <c r="AC20" s="162" t="s">
        <v>639</v>
      </c>
      <c r="AD20" s="161">
        <v>2638</v>
      </c>
      <c r="AE20" s="114">
        <f t="shared" si="2"/>
        <v>2638</v>
      </c>
      <c r="AF20" s="114" t="e">
        <f t="shared" si="3"/>
        <v>#N/A</v>
      </c>
      <c r="AG20" s="114" t="s">
        <v>658</v>
      </c>
    </row>
    <row r="21" spans="2:33" x14ac:dyDescent="0.25">
      <c r="B21" s="10">
        <v>2023</v>
      </c>
      <c r="C21" s="10" t="s">
        <v>770</v>
      </c>
      <c r="D21" s="10">
        <v>17</v>
      </c>
      <c r="E21" t="s">
        <v>805</v>
      </c>
      <c r="F21" s="10" t="s">
        <v>774</v>
      </c>
      <c r="G21" t="s">
        <v>1080</v>
      </c>
      <c r="I21" s="10">
        <v>2023</v>
      </c>
      <c r="J21" s="10" t="s">
        <v>771</v>
      </c>
      <c r="K21" s="10">
        <v>17</v>
      </c>
      <c r="M21" s="10"/>
      <c r="N21" s="10" t="s">
        <v>700</v>
      </c>
      <c r="P21" s="158">
        <v>2023</v>
      </c>
      <c r="Q21" s="158" t="s">
        <v>579</v>
      </c>
      <c r="R21" s="114">
        <v>2644</v>
      </c>
      <c r="S21" s="114">
        <v>1</v>
      </c>
      <c r="T21" s="114" t="s">
        <v>519</v>
      </c>
      <c r="U21" s="159"/>
      <c r="V21" s="158">
        <v>2023</v>
      </c>
      <c r="W21" s="158" t="s">
        <v>578</v>
      </c>
      <c r="X21" s="159">
        <v>241</v>
      </c>
      <c r="Y21" s="114">
        <v>0</v>
      </c>
      <c r="Z21" s="114" t="s">
        <v>77</v>
      </c>
      <c r="AA21" s="160"/>
      <c r="AB21" s="160"/>
      <c r="AC21" s="162" t="s">
        <v>514</v>
      </c>
      <c r="AD21" s="161">
        <v>2640</v>
      </c>
      <c r="AE21" s="114">
        <f t="shared" si="2"/>
        <v>2640</v>
      </c>
      <c r="AF21" s="114" t="e">
        <f t="shared" si="3"/>
        <v>#N/A</v>
      </c>
    </row>
    <row r="22" spans="2:33" x14ac:dyDescent="0.25">
      <c r="B22" s="10">
        <v>2023</v>
      </c>
      <c r="C22" s="10" t="s">
        <v>770</v>
      </c>
      <c r="D22" s="10">
        <v>18</v>
      </c>
      <c r="E22" t="s">
        <v>807</v>
      </c>
      <c r="F22" s="10" t="s">
        <v>774</v>
      </c>
      <c r="G22" t="s">
        <v>1081</v>
      </c>
      <c r="I22" s="10">
        <v>2023</v>
      </c>
      <c r="J22" s="10" t="s">
        <v>771</v>
      </c>
      <c r="K22" s="10">
        <v>18</v>
      </c>
      <c r="M22" s="10"/>
      <c r="N22" s="10" t="s">
        <v>701</v>
      </c>
      <c r="P22" s="158">
        <v>2023</v>
      </c>
      <c r="Q22" s="158" t="s">
        <v>579</v>
      </c>
      <c r="R22" s="114">
        <v>663</v>
      </c>
      <c r="S22" s="114">
        <v>1</v>
      </c>
      <c r="T22" s="114" t="s">
        <v>500</v>
      </c>
      <c r="U22" s="159"/>
      <c r="V22" s="158">
        <v>2023</v>
      </c>
      <c r="W22" s="158" t="s">
        <v>578</v>
      </c>
      <c r="X22" s="159">
        <v>3500</v>
      </c>
      <c r="Y22" s="114">
        <v>0</v>
      </c>
      <c r="Z22" s="114" t="s">
        <v>177</v>
      </c>
      <c r="AA22" s="160"/>
      <c r="AB22" s="160"/>
      <c r="AC22" s="162" t="s">
        <v>508</v>
      </c>
      <c r="AD22" s="161">
        <v>2641</v>
      </c>
      <c r="AE22" s="114">
        <f t="shared" si="2"/>
        <v>2641</v>
      </c>
      <c r="AF22" s="114" t="e">
        <f t="shared" si="3"/>
        <v>#N/A</v>
      </c>
    </row>
    <row r="23" spans="2:33" x14ac:dyDescent="0.25">
      <c r="B23" s="10">
        <v>2023</v>
      </c>
      <c r="C23" s="10" t="s">
        <v>770</v>
      </c>
      <c r="D23" s="10">
        <v>19</v>
      </c>
      <c r="E23" t="s">
        <v>809</v>
      </c>
      <c r="F23" s="10" t="s">
        <v>773</v>
      </c>
      <c r="G23" t="s">
        <v>1082</v>
      </c>
      <c r="I23" s="10">
        <v>2023</v>
      </c>
      <c r="J23" s="10" t="s">
        <v>771</v>
      </c>
      <c r="K23" s="10">
        <v>19</v>
      </c>
      <c r="M23" s="10"/>
      <c r="N23" s="10" t="s">
        <v>702</v>
      </c>
      <c r="P23" s="158">
        <v>2023</v>
      </c>
      <c r="Q23" s="158" t="s">
        <v>579</v>
      </c>
      <c r="R23" s="114">
        <v>258</v>
      </c>
      <c r="S23" s="114">
        <v>1</v>
      </c>
      <c r="T23" s="114" t="s">
        <v>82</v>
      </c>
      <c r="U23" s="159"/>
      <c r="V23" s="158">
        <v>2023</v>
      </c>
      <c r="W23" s="158" t="s">
        <v>578</v>
      </c>
      <c r="X23" s="159">
        <v>3511</v>
      </c>
      <c r="Y23" s="114">
        <v>0</v>
      </c>
      <c r="Z23" s="114" t="s">
        <v>187</v>
      </c>
      <c r="AA23" s="160"/>
      <c r="AB23" s="160"/>
      <c r="AC23" s="162" t="s">
        <v>510</v>
      </c>
      <c r="AD23" s="161">
        <v>2642</v>
      </c>
      <c r="AE23" s="114">
        <f t="shared" si="2"/>
        <v>2642</v>
      </c>
      <c r="AF23" s="114" t="e">
        <f t="shared" si="3"/>
        <v>#N/A</v>
      </c>
    </row>
    <row r="24" spans="2:33" x14ac:dyDescent="0.25">
      <c r="B24" s="10">
        <v>2023</v>
      </c>
      <c r="C24" s="10" t="s">
        <v>770</v>
      </c>
      <c r="D24" s="10">
        <v>20</v>
      </c>
      <c r="E24" t="s">
        <v>1564</v>
      </c>
      <c r="F24" s="10" t="s">
        <v>773</v>
      </c>
      <c r="G24" t="s">
        <v>1567</v>
      </c>
      <c r="I24" s="10">
        <v>2023</v>
      </c>
      <c r="J24" s="10" t="s">
        <v>771</v>
      </c>
      <c r="K24" s="10">
        <v>20</v>
      </c>
      <c r="M24" s="10"/>
      <c r="N24" s="10" t="s">
        <v>703</v>
      </c>
      <c r="P24" s="158">
        <v>2023</v>
      </c>
      <c r="Q24" s="158" t="s">
        <v>579</v>
      </c>
      <c r="R24" s="114">
        <v>516</v>
      </c>
      <c r="S24" s="114">
        <v>1</v>
      </c>
      <c r="T24" s="114" t="s">
        <v>377</v>
      </c>
      <c r="U24" s="159"/>
      <c r="V24" s="158">
        <v>2023</v>
      </c>
      <c r="W24" s="158" t="s">
        <v>578</v>
      </c>
      <c r="X24" s="159">
        <v>3515</v>
      </c>
      <c r="Y24" s="114">
        <v>0</v>
      </c>
      <c r="Z24" s="114" t="s">
        <v>191</v>
      </c>
      <c r="AA24" s="160"/>
      <c r="AB24" s="160"/>
      <c r="AC24" s="162" t="s">
        <v>518</v>
      </c>
      <c r="AD24" s="161">
        <v>2643</v>
      </c>
      <c r="AE24" s="114">
        <f t="shared" si="2"/>
        <v>2643</v>
      </c>
      <c r="AF24" s="114" t="e">
        <f t="shared" si="3"/>
        <v>#N/A</v>
      </c>
    </row>
    <row r="25" spans="2:33" x14ac:dyDescent="0.25">
      <c r="B25" s="10">
        <v>2023</v>
      </c>
      <c r="C25" s="10" t="s">
        <v>770</v>
      </c>
      <c r="D25" s="10">
        <v>22</v>
      </c>
      <c r="E25" t="s">
        <v>810</v>
      </c>
      <c r="G25" t="s">
        <v>1083</v>
      </c>
      <c r="P25" s="158">
        <v>2023</v>
      </c>
      <c r="Q25" s="158" t="s">
        <v>579</v>
      </c>
      <c r="R25" s="114">
        <v>2620</v>
      </c>
      <c r="S25" s="114">
        <v>1</v>
      </c>
      <c r="T25" s="114" t="s">
        <v>521</v>
      </c>
      <c r="U25" s="159"/>
      <c r="V25" s="158">
        <v>2023</v>
      </c>
      <c r="W25" s="158" t="s">
        <v>578</v>
      </c>
      <c r="X25" s="159">
        <v>799</v>
      </c>
      <c r="Y25" s="114">
        <v>0</v>
      </c>
      <c r="Z25" s="114" t="s">
        <v>224</v>
      </c>
      <c r="AA25" s="160"/>
      <c r="AB25" s="160"/>
      <c r="AC25" s="162" t="s">
        <v>519</v>
      </c>
      <c r="AD25" s="161">
        <v>2644</v>
      </c>
      <c r="AE25" s="114">
        <f t="shared" si="2"/>
        <v>2644</v>
      </c>
      <c r="AF25" s="114" t="e">
        <f t="shared" si="3"/>
        <v>#N/A</v>
      </c>
    </row>
    <row r="26" spans="2:33" x14ac:dyDescent="0.25">
      <c r="P26" s="158">
        <v>2023</v>
      </c>
      <c r="Q26" s="158" t="s">
        <v>579</v>
      </c>
      <c r="R26" s="114">
        <v>671</v>
      </c>
      <c r="S26" s="114">
        <v>1</v>
      </c>
      <c r="T26" s="114" t="s">
        <v>223</v>
      </c>
      <c r="U26" s="159"/>
      <c r="V26" s="158">
        <v>2023</v>
      </c>
      <c r="W26" s="158" t="s">
        <v>578</v>
      </c>
      <c r="X26" s="159">
        <v>3524</v>
      </c>
      <c r="Y26" s="114">
        <v>0</v>
      </c>
      <c r="Z26" s="114" t="s">
        <v>199</v>
      </c>
      <c r="AA26" s="160"/>
      <c r="AB26" s="160"/>
      <c r="AC26" s="163" t="s">
        <v>652</v>
      </c>
      <c r="AD26" s="163" t="s">
        <v>653</v>
      </c>
      <c r="AE26" s="114" t="e">
        <f t="shared" si="2"/>
        <v>#N/A</v>
      </c>
      <c r="AF26" s="114" t="e">
        <f t="shared" si="3"/>
        <v>#N/A</v>
      </c>
      <c r="AG26" s="114" t="s">
        <v>657</v>
      </c>
    </row>
    <row r="27" spans="2:33" x14ac:dyDescent="0.25">
      <c r="P27" s="158">
        <v>2023</v>
      </c>
      <c r="Q27" s="158" t="s">
        <v>579</v>
      </c>
      <c r="R27" s="114">
        <v>334</v>
      </c>
      <c r="S27" s="114">
        <v>1</v>
      </c>
      <c r="T27" s="114" t="s">
        <v>9</v>
      </c>
      <c r="U27" s="159"/>
      <c r="V27" s="158">
        <v>2023</v>
      </c>
      <c r="W27" s="158" t="s">
        <v>578</v>
      </c>
      <c r="X27" s="159">
        <v>666</v>
      </c>
      <c r="Y27" s="114">
        <v>0</v>
      </c>
      <c r="Z27" s="114" t="s">
        <v>499</v>
      </c>
      <c r="AA27" s="160"/>
      <c r="AB27" s="160"/>
      <c r="AC27" s="161" t="s">
        <v>640</v>
      </c>
      <c r="AD27" s="161">
        <v>2635</v>
      </c>
      <c r="AE27" s="114">
        <f t="shared" si="2"/>
        <v>2635</v>
      </c>
      <c r="AF27" s="114" t="e">
        <f t="shared" si="3"/>
        <v>#N/A</v>
      </c>
      <c r="AG27" s="114" t="s">
        <v>656</v>
      </c>
    </row>
    <row r="28" spans="2:33" x14ac:dyDescent="0.25">
      <c r="P28" s="158">
        <v>2023</v>
      </c>
      <c r="Q28" s="158" t="s">
        <v>579</v>
      </c>
      <c r="R28" s="114">
        <v>3804</v>
      </c>
      <c r="S28" s="114">
        <v>1</v>
      </c>
      <c r="T28" s="114" t="s">
        <v>502</v>
      </c>
      <c r="U28" s="159"/>
      <c r="V28" s="158">
        <v>2023</v>
      </c>
      <c r="W28" s="158" t="s">
        <v>578</v>
      </c>
      <c r="X28" s="159">
        <v>663</v>
      </c>
      <c r="Y28" s="114">
        <v>0</v>
      </c>
      <c r="Z28" s="114" t="s">
        <v>500</v>
      </c>
      <c r="AA28" s="160"/>
      <c r="AB28" s="160"/>
      <c r="AC28" s="164" t="s">
        <v>580</v>
      </c>
      <c r="AD28" s="157">
        <v>343</v>
      </c>
      <c r="AE28" s="114">
        <f t="shared" si="2"/>
        <v>343</v>
      </c>
      <c r="AF28" s="114" t="e">
        <f t="shared" si="3"/>
        <v>#N/A</v>
      </c>
    </row>
    <row r="29" spans="2:33" x14ac:dyDescent="0.25">
      <c r="P29" s="158">
        <v>2023</v>
      </c>
      <c r="Q29" s="158" t="s">
        <v>579</v>
      </c>
      <c r="R29" s="114">
        <v>372</v>
      </c>
      <c r="S29" s="114">
        <v>1</v>
      </c>
      <c r="T29" s="114" t="s">
        <v>200</v>
      </c>
      <c r="U29" s="159"/>
      <c r="V29" s="158">
        <v>2023</v>
      </c>
      <c r="W29" s="158" t="s">
        <v>578</v>
      </c>
      <c r="X29" s="159">
        <v>258</v>
      </c>
      <c r="Y29" s="114">
        <v>0</v>
      </c>
      <c r="Z29" s="114" t="s">
        <v>82</v>
      </c>
      <c r="AA29" s="160"/>
      <c r="AB29" s="160"/>
      <c r="AC29" s="162" t="s">
        <v>641</v>
      </c>
      <c r="AD29" s="161">
        <v>2637</v>
      </c>
      <c r="AE29" s="114">
        <f t="shared" si="2"/>
        <v>2637</v>
      </c>
      <c r="AF29" s="114" t="e">
        <f t="shared" si="3"/>
        <v>#N/A</v>
      </c>
      <c r="AG29" s="114" t="s">
        <v>655</v>
      </c>
    </row>
    <row r="30" spans="2:33" x14ac:dyDescent="0.25">
      <c r="P30" s="158">
        <v>2023</v>
      </c>
      <c r="Q30" s="158" t="s">
        <v>579</v>
      </c>
      <c r="R30" s="114">
        <v>338</v>
      </c>
      <c r="S30" s="114">
        <v>1</v>
      </c>
      <c r="T30" s="114" t="s">
        <v>503</v>
      </c>
      <c r="U30" s="159"/>
      <c r="V30" s="158">
        <v>2023</v>
      </c>
      <c r="W30" s="158" t="s">
        <v>578</v>
      </c>
      <c r="X30" s="159">
        <v>3514</v>
      </c>
      <c r="Y30" s="114">
        <v>0</v>
      </c>
      <c r="Z30" s="114" t="s">
        <v>190</v>
      </c>
      <c r="AA30" s="160"/>
      <c r="AB30" s="160"/>
      <c r="AC30" s="161" t="s">
        <v>642</v>
      </c>
      <c r="AD30" s="161">
        <v>2633</v>
      </c>
      <c r="AE30" s="114">
        <f t="shared" si="2"/>
        <v>2633</v>
      </c>
      <c r="AF30" s="114" t="e">
        <f t="shared" si="3"/>
        <v>#N/A</v>
      </c>
      <c r="AG30" s="114" t="s">
        <v>654</v>
      </c>
    </row>
    <row r="31" spans="2:33" x14ac:dyDescent="0.25">
      <c r="P31" s="158">
        <v>2023</v>
      </c>
      <c r="Q31" s="158" t="s">
        <v>579</v>
      </c>
      <c r="R31" s="114">
        <v>800</v>
      </c>
      <c r="S31" s="114">
        <v>1</v>
      </c>
      <c r="T31" s="114" t="s">
        <v>225</v>
      </c>
      <c r="U31" s="159"/>
      <c r="V31" s="158">
        <v>2023</v>
      </c>
      <c r="W31" s="158" t="s">
        <v>578</v>
      </c>
      <c r="X31" s="159">
        <v>426</v>
      </c>
      <c r="Y31" s="114">
        <v>0</v>
      </c>
      <c r="Z31" s="114" t="s">
        <v>206</v>
      </c>
      <c r="AA31" s="160"/>
      <c r="AB31" s="160"/>
      <c r="AC31" s="161" t="s">
        <v>521</v>
      </c>
      <c r="AD31" s="161">
        <v>2620</v>
      </c>
      <c r="AE31" s="114">
        <f t="shared" si="2"/>
        <v>2620</v>
      </c>
      <c r="AF31" s="114" t="e">
        <f t="shared" si="3"/>
        <v>#N/A</v>
      </c>
    </row>
    <row r="32" spans="2:33" x14ac:dyDescent="0.25">
      <c r="P32" s="158">
        <v>2023</v>
      </c>
      <c r="Q32" s="158" t="s">
        <v>579</v>
      </c>
      <c r="R32" s="114">
        <v>665</v>
      </c>
      <c r="S32" s="114">
        <v>1</v>
      </c>
      <c r="T32" s="114" t="s">
        <v>220</v>
      </c>
      <c r="U32" s="159"/>
      <c r="V32" s="158">
        <v>2023</v>
      </c>
      <c r="W32" s="158" t="s">
        <v>578</v>
      </c>
      <c r="X32" s="159">
        <v>671</v>
      </c>
      <c r="Y32" s="114">
        <v>0</v>
      </c>
      <c r="Z32" s="114" t="s">
        <v>223</v>
      </c>
      <c r="AA32" s="160"/>
      <c r="AB32" s="160"/>
      <c r="AC32" s="161" t="s">
        <v>520</v>
      </c>
      <c r="AD32" s="161">
        <v>2634</v>
      </c>
      <c r="AE32" s="114">
        <f t="shared" si="2"/>
        <v>2634</v>
      </c>
      <c r="AF32" s="114" t="e">
        <f t="shared" si="3"/>
        <v>#N/A</v>
      </c>
    </row>
    <row r="33" spans="16:32" x14ac:dyDescent="0.25">
      <c r="P33" s="158">
        <v>2023</v>
      </c>
      <c r="Q33" s="158" t="s">
        <v>579</v>
      </c>
      <c r="R33" s="114">
        <v>2625</v>
      </c>
      <c r="S33" s="114">
        <v>1</v>
      </c>
      <c r="T33" s="114" t="s">
        <v>522</v>
      </c>
      <c r="U33" s="159"/>
      <c r="V33" s="158">
        <v>2023</v>
      </c>
      <c r="W33" s="158" t="s">
        <v>578</v>
      </c>
      <c r="X33" s="159">
        <v>3807</v>
      </c>
      <c r="Y33" s="114">
        <v>0</v>
      </c>
      <c r="Z33" s="114" t="s">
        <v>202</v>
      </c>
      <c r="AA33" s="160"/>
      <c r="AB33" s="160"/>
      <c r="AC33" s="157" t="s">
        <v>501</v>
      </c>
      <c r="AD33" s="157">
        <v>3803</v>
      </c>
      <c r="AE33" s="114">
        <f t="shared" si="2"/>
        <v>3803</v>
      </c>
      <c r="AF33" s="114" t="e">
        <f t="shared" si="3"/>
        <v>#N/A</v>
      </c>
    </row>
    <row r="34" spans="16:32" x14ac:dyDescent="0.25">
      <c r="P34" s="158">
        <v>2023</v>
      </c>
      <c r="Q34" s="158" t="s">
        <v>579</v>
      </c>
      <c r="R34" s="114">
        <v>2629</v>
      </c>
      <c r="S34" s="114">
        <v>1</v>
      </c>
      <c r="T34" s="114" t="s">
        <v>523</v>
      </c>
      <c r="U34" s="159"/>
      <c r="V34" s="158">
        <v>2023</v>
      </c>
      <c r="W34" s="158" t="s">
        <v>578</v>
      </c>
      <c r="X34" s="159">
        <v>800</v>
      </c>
      <c r="Y34" s="114">
        <v>0</v>
      </c>
      <c r="Z34" s="114" t="s">
        <v>225</v>
      </c>
      <c r="AA34" s="160"/>
      <c r="AB34" s="160"/>
      <c r="AC34" s="157" t="s">
        <v>502</v>
      </c>
      <c r="AD34" s="157">
        <v>3804</v>
      </c>
      <c r="AE34" s="114">
        <f t="shared" si="2"/>
        <v>3804</v>
      </c>
      <c r="AF34" s="114" t="e">
        <f t="shared" si="3"/>
        <v>#N/A</v>
      </c>
    </row>
    <row r="35" spans="16:32" x14ac:dyDescent="0.25">
      <c r="P35" s="158">
        <v>2023</v>
      </c>
      <c r="Q35" s="158" t="s">
        <v>579</v>
      </c>
      <c r="R35" s="114">
        <v>346</v>
      </c>
      <c r="S35" s="114">
        <v>1</v>
      </c>
      <c r="T35" s="114" t="s">
        <v>175</v>
      </c>
      <c r="U35" s="159"/>
      <c r="V35" s="158">
        <v>2023</v>
      </c>
      <c r="W35" s="158" t="s">
        <v>578</v>
      </c>
      <c r="X35" s="159">
        <v>3808</v>
      </c>
      <c r="Y35" s="114">
        <v>0</v>
      </c>
      <c r="Z35" s="114" t="s">
        <v>203</v>
      </c>
      <c r="AA35" s="160"/>
      <c r="AB35" s="160"/>
      <c r="AC35" s="157" t="s">
        <v>503</v>
      </c>
      <c r="AD35" s="157">
        <v>338</v>
      </c>
      <c r="AE35" s="114">
        <f t="shared" si="2"/>
        <v>338</v>
      </c>
      <c r="AF35" s="114" t="e">
        <f t="shared" si="3"/>
        <v>#N/A</v>
      </c>
    </row>
    <row r="36" spans="16:32" x14ac:dyDescent="0.25">
      <c r="P36" s="158">
        <v>2023</v>
      </c>
      <c r="Q36" s="158" t="s">
        <v>579</v>
      </c>
      <c r="R36" s="114">
        <v>347</v>
      </c>
      <c r="S36" s="114">
        <v>1</v>
      </c>
      <c r="T36" s="114" t="s">
        <v>176</v>
      </c>
      <c r="U36" s="159"/>
      <c r="V36" s="158">
        <v>2023</v>
      </c>
      <c r="W36" s="158" t="s">
        <v>578</v>
      </c>
      <c r="X36" s="159">
        <v>3517</v>
      </c>
      <c r="Y36" s="114">
        <v>0</v>
      </c>
      <c r="Z36" s="114" t="s">
        <v>192</v>
      </c>
      <c r="AA36" s="160"/>
      <c r="AB36" s="160"/>
      <c r="AC36" s="157" t="s">
        <v>200</v>
      </c>
      <c r="AD36" s="157">
        <v>372</v>
      </c>
      <c r="AE36" s="114">
        <f t="shared" si="2"/>
        <v>372</v>
      </c>
      <c r="AF36" s="114" t="e">
        <f t="shared" si="3"/>
        <v>#N/A</v>
      </c>
    </row>
    <row r="37" spans="16:32" x14ac:dyDescent="0.25">
      <c r="P37" s="158">
        <v>2023</v>
      </c>
      <c r="Q37" s="158" t="s">
        <v>579</v>
      </c>
      <c r="R37" s="114">
        <v>803</v>
      </c>
      <c r="S37" s="114">
        <v>1</v>
      </c>
      <c r="T37" s="114" t="s">
        <v>228</v>
      </c>
      <c r="U37" s="159"/>
      <c r="V37" s="158">
        <v>2023</v>
      </c>
      <c r="W37" s="158" t="s">
        <v>578</v>
      </c>
      <c r="X37" s="159">
        <v>3518</v>
      </c>
      <c r="Y37" s="114">
        <v>0</v>
      </c>
      <c r="Z37" s="114" t="s">
        <v>193</v>
      </c>
      <c r="AA37" s="160"/>
      <c r="AB37" s="160"/>
      <c r="AC37" s="157" t="s">
        <v>9</v>
      </c>
      <c r="AD37" s="157">
        <v>334</v>
      </c>
      <c r="AE37" s="114">
        <f t="shared" si="2"/>
        <v>334</v>
      </c>
      <c r="AF37" s="114" t="e">
        <f t="shared" si="3"/>
        <v>#N/A</v>
      </c>
    </row>
    <row r="38" spans="16:32" x14ac:dyDescent="0.25">
      <c r="P38" s="158">
        <v>2023</v>
      </c>
      <c r="Q38" s="158" t="s">
        <v>579</v>
      </c>
      <c r="R38" s="114">
        <v>795</v>
      </c>
      <c r="S38" s="114">
        <v>1</v>
      </c>
      <c r="T38" s="114" t="s">
        <v>380</v>
      </c>
      <c r="U38" s="159"/>
      <c r="V38" s="158">
        <v>2023</v>
      </c>
      <c r="W38" s="158" t="s">
        <v>578</v>
      </c>
      <c r="X38" s="159">
        <v>3519</v>
      </c>
      <c r="Y38" s="114">
        <v>0</v>
      </c>
      <c r="Z38" s="114" t="s">
        <v>194</v>
      </c>
      <c r="AA38" s="160"/>
      <c r="AB38" s="160"/>
      <c r="AC38" s="136" t="s">
        <v>725</v>
      </c>
      <c r="AD38" s="114">
        <v>2639</v>
      </c>
      <c r="AE38" s="114">
        <f t="shared" si="2"/>
        <v>2639</v>
      </c>
      <c r="AF38" s="114" t="e">
        <f t="shared" si="3"/>
        <v>#N/A</v>
      </c>
    </row>
    <row r="39" spans="16:32" x14ac:dyDescent="0.25">
      <c r="P39" s="158">
        <v>2023</v>
      </c>
      <c r="Q39" s="158" t="s">
        <v>579</v>
      </c>
      <c r="R39" s="114">
        <v>2618</v>
      </c>
      <c r="S39" s="114">
        <v>1</v>
      </c>
      <c r="T39" s="114" t="s">
        <v>370</v>
      </c>
      <c r="U39" s="159"/>
      <c r="V39" s="158">
        <v>2023</v>
      </c>
      <c r="W39" s="158" t="s">
        <v>578</v>
      </c>
      <c r="X39" s="159">
        <v>3520</v>
      </c>
      <c r="Y39" s="114">
        <v>0</v>
      </c>
      <c r="Z39" s="114" t="s">
        <v>195</v>
      </c>
      <c r="AA39" s="160"/>
      <c r="AB39" s="160"/>
      <c r="AC39" s="136"/>
    </row>
    <row r="40" spans="16:32" x14ac:dyDescent="0.25">
      <c r="P40" s="158">
        <v>2023</v>
      </c>
      <c r="Q40" s="158" t="s">
        <v>579</v>
      </c>
      <c r="R40" s="114">
        <v>656</v>
      </c>
      <c r="S40" s="114">
        <v>1</v>
      </c>
      <c r="T40" s="114" t="s">
        <v>378</v>
      </c>
      <c r="U40" s="159"/>
      <c r="V40" s="158">
        <v>2023</v>
      </c>
      <c r="W40" s="158" t="s">
        <v>578</v>
      </c>
      <c r="X40" s="159">
        <v>3521</v>
      </c>
      <c r="Y40" s="114">
        <v>0</v>
      </c>
      <c r="Z40" s="114" t="s">
        <v>196</v>
      </c>
      <c r="AA40" s="160"/>
      <c r="AB40" s="160"/>
      <c r="AC40" s="136"/>
    </row>
    <row r="41" spans="16:32" x14ac:dyDescent="0.25">
      <c r="P41" s="158">
        <v>2023</v>
      </c>
      <c r="Q41" s="158" t="s">
        <v>579</v>
      </c>
      <c r="R41" s="114">
        <v>669</v>
      </c>
      <c r="S41" s="114">
        <v>1</v>
      </c>
      <c r="T41" s="114" t="s">
        <v>221</v>
      </c>
      <c r="U41" s="159"/>
      <c r="V41" s="158">
        <v>2023</v>
      </c>
      <c r="W41" s="158" t="s">
        <v>578</v>
      </c>
      <c r="X41" s="159">
        <v>346</v>
      </c>
      <c r="Y41" s="114">
        <v>0</v>
      </c>
      <c r="Z41" s="114" t="s">
        <v>175</v>
      </c>
      <c r="AA41" s="160"/>
      <c r="AB41" s="160"/>
      <c r="AC41" s="136"/>
    </row>
    <row r="42" spans="16:32" x14ac:dyDescent="0.25">
      <c r="P42" s="158">
        <v>2023</v>
      </c>
      <c r="Q42" s="158" t="s">
        <v>579</v>
      </c>
      <c r="R42" s="114">
        <v>2634</v>
      </c>
      <c r="S42" s="114">
        <v>1</v>
      </c>
      <c r="T42" s="114" t="s">
        <v>520</v>
      </c>
      <c r="U42" s="159"/>
      <c r="V42" s="158">
        <v>2023</v>
      </c>
      <c r="W42" s="158" t="s">
        <v>578</v>
      </c>
      <c r="X42" s="159">
        <v>347</v>
      </c>
      <c r="Y42" s="114">
        <v>0</v>
      </c>
      <c r="Z42" s="114" t="s">
        <v>176</v>
      </c>
      <c r="AA42" s="160"/>
      <c r="AB42" s="160"/>
      <c r="AC42" s="136"/>
    </row>
    <row r="43" spans="16:32" x14ac:dyDescent="0.25">
      <c r="P43" s="158">
        <v>2023</v>
      </c>
      <c r="Q43" s="158" t="s">
        <v>579</v>
      </c>
      <c r="R43" s="114">
        <v>3803</v>
      </c>
      <c r="S43" s="114">
        <v>1</v>
      </c>
      <c r="T43" s="114" t="s">
        <v>501</v>
      </c>
      <c r="U43" s="159"/>
      <c r="V43" s="158">
        <v>2023</v>
      </c>
      <c r="W43" s="158" t="s">
        <v>578</v>
      </c>
      <c r="X43" s="159">
        <v>3522</v>
      </c>
      <c r="Y43" s="114">
        <v>0</v>
      </c>
      <c r="Z43" s="114" t="s">
        <v>197</v>
      </c>
      <c r="AA43" s="160"/>
      <c r="AB43" s="160"/>
      <c r="AC43" s="136"/>
    </row>
    <row r="44" spans="16:32" x14ac:dyDescent="0.25">
      <c r="P44" s="158">
        <v>2023</v>
      </c>
      <c r="Q44" s="158" t="s">
        <v>579</v>
      </c>
      <c r="R44" s="114">
        <v>343</v>
      </c>
      <c r="S44" s="114">
        <v>1</v>
      </c>
      <c r="T44" s="114" t="s">
        <v>580</v>
      </c>
      <c r="U44" s="159"/>
      <c r="V44" s="158">
        <v>2023</v>
      </c>
      <c r="W44" s="158" t="s">
        <v>578</v>
      </c>
      <c r="X44" s="159">
        <v>3523</v>
      </c>
      <c r="Y44" s="114">
        <v>0</v>
      </c>
      <c r="Z44" s="114" t="s">
        <v>198</v>
      </c>
      <c r="AA44" s="160"/>
      <c r="AB44" s="160"/>
      <c r="AC44" s="136"/>
    </row>
    <row r="45" spans="16:32" x14ac:dyDescent="0.25">
      <c r="P45" s="158">
        <v>2023</v>
      </c>
      <c r="Q45" s="158" t="s">
        <v>579</v>
      </c>
      <c r="R45" s="114">
        <v>944</v>
      </c>
      <c r="S45" s="114">
        <v>1</v>
      </c>
      <c r="T45" s="114" t="s">
        <v>231</v>
      </c>
      <c r="U45" s="159"/>
      <c r="V45" s="158">
        <v>2023</v>
      </c>
      <c r="W45" s="158" t="s">
        <v>578</v>
      </c>
      <c r="X45" s="159">
        <v>3736</v>
      </c>
      <c r="Y45" s="114">
        <v>0</v>
      </c>
      <c r="Z45" s="114" t="s">
        <v>504</v>
      </c>
      <c r="AA45" s="160"/>
      <c r="AB45" s="160"/>
      <c r="AC45" s="136"/>
    </row>
    <row r="46" spans="16:32" x14ac:dyDescent="0.25">
      <c r="P46" s="158">
        <v>2023</v>
      </c>
      <c r="Q46" s="158" t="s">
        <v>579</v>
      </c>
      <c r="R46" s="114">
        <v>662</v>
      </c>
      <c r="S46" s="114">
        <v>1</v>
      </c>
      <c r="T46" s="114" t="s">
        <v>633</v>
      </c>
      <c r="U46" s="159" t="s">
        <v>676</v>
      </c>
      <c r="V46" s="158">
        <v>2023</v>
      </c>
      <c r="W46" s="158" t="s">
        <v>578</v>
      </c>
      <c r="X46" s="159">
        <v>3513</v>
      </c>
      <c r="Y46" s="114">
        <v>0</v>
      </c>
      <c r="Z46" s="114" t="s">
        <v>189</v>
      </c>
      <c r="AA46" s="160"/>
      <c r="AB46" s="160"/>
      <c r="AC46" s="136"/>
    </row>
    <row r="47" spans="16:32" x14ac:dyDescent="0.25">
      <c r="P47" s="158">
        <v>2023</v>
      </c>
      <c r="Q47" s="158" t="s">
        <v>579</v>
      </c>
      <c r="R47" s="114">
        <v>863</v>
      </c>
      <c r="S47" s="114">
        <v>1</v>
      </c>
      <c r="T47" s="114" t="s">
        <v>634</v>
      </c>
      <c r="U47" s="159" t="s">
        <v>676</v>
      </c>
      <c r="V47" s="158">
        <v>2023</v>
      </c>
      <c r="W47" s="158" t="s">
        <v>578</v>
      </c>
      <c r="X47" s="159">
        <v>802</v>
      </c>
      <c r="Y47" s="114">
        <v>0</v>
      </c>
      <c r="Z47" s="114" t="s">
        <v>227</v>
      </c>
      <c r="AA47" s="160"/>
      <c r="AB47" s="160"/>
      <c r="AC47" s="136"/>
    </row>
    <row r="48" spans="16:32" x14ac:dyDescent="0.25">
      <c r="P48" s="158">
        <v>2023</v>
      </c>
      <c r="Q48" s="158" t="s">
        <v>579</v>
      </c>
      <c r="R48" s="114">
        <v>864</v>
      </c>
      <c r="S48" s="114">
        <v>1</v>
      </c>
      <c r="T48" s="114" t="s">
        <v>635</v>
      </c>
      <c r="U48" s="159" t="s">
        <v>676</v>
      </c>
      <c r="V48" s="158">
        <v>2023</v>
      </c>
      <c r="W48" s="158" t="s">
        <v>578</v>
      </c>
      <c r="X48" s="159">
        <v>803</v>
      </c>
      <c r="Y48" s="114">
        <v>0</v>
      </c>
      <c r="Z48" s="114" t="s">
        <v>228</v>
      </c>
      <c r="AA48" s="160"/>
      <c r="AB48" s="160"/>
      <c r="AC48" s="136"/>
    </row>
    <row r="49" spans="16:29" x14ac:dyDescent="0.25">
      <c r="P49" s="158">
        <v>2023</v>
      </c>
      <c r="Q49" s="158" t="s">
        <v>579</v>
      </c>
      <c r="R49" s="114">
        <v>1936</v>
      </c>
      <c r="S49" s="114">
        <v>1</v>
      </c>
      <c r="T49" s="114" t="s">
        <v>636</v>
      </c>
      <c r="U49" s="159" t="s">
        <v>676</v>
      </c>
      <c r="V49" s="158">
        <v>2023</v>
      </c>
      <c r="W49" s="158" t="s">
        <v>578</v>
      </c>
      <c r="X49" s="159">
        <v>515</v>
      </c>
      <c r="Y49" s="114">
        <v>0</v>
      </c>
      <c r="Z49" s="114" t="s">
        <v>210</v>
      </c>
      <c r="AA49" s="160"/>
      <c r="AB49" s="160"/>
      <c r="AC49" s="136"/>
    </row>
    <row r="50" spans="16:29" x14ac:dyDescent="0.25">
      <c r="P50" s="158">
        <v>2023</v>
      </c>
      <c r="Q50" s="158" t="s">
        <v>579</v>
      </c>
      <c r="R50" s="114">
        <v>2626</v>
      </c>
      <c r="S50" s="114">
        <v>1</v>
      </c>
      <c r="T50" s="114" t="s">
        <v>637</v>
      </c>
      <c r="U50" s="159" t="s">
        <v>676</v>
      </c>
      <c r="V50" s="158">
        <v>2023</v>
      </c>
      <c r="W50" s="158" t="s">
        <v>578</v>
      </c>
      <c r="X50" s="159">
        <v>669</v>
      </c>
      <c r="Y50" s="114">
        <v>0</v>
      </c>
      <c r="Z50" s="114" t="s">
        <v>221</v>
      </c>
      <c r="AA50" s="160"/>
      <c r="AB50" s="160"/>
      <c r="AC50" s="136"/>
    </row>
    <row r="51" spans="16:29" x14ac:dyDescent="0.25">
      <c r="P51" s="158">
        <v>2023</v>
      </c>
      <c r="Q51" s="158" t="s">
        <v>579</v>
      </c>
      <c r="R51" s="114">
        <v>2630</v>
      </c>
      <c r="S51" s="114">
        <v>1</v>
      </c>
      <c r="T51" s="114" t="s">
        <v>638</v>
      </c>
      <c r="U51" s="159" t="s">
        <v>676</v>
      </c>
      <c r="V51" s="165">
        <v>2023</v>
      </c>
      <c r="W51" s="165" t="s">
        <v>578</v>
      </c>
      <c r="X51" s="166">
        <v>427</v>
      </c>
      <c r="Y51" s="114">
        <v>0</v>
      </c>
      <c r="Z51" s="165" t="s">
        <v>207</v>
      </c>
      <c r="AA51" s="159" t="s">
        <v>676</v>
      </c>
      <c r="AB51" s="160"/>
      <c r="AC51" s="136"/>
    </row>
    <row r="52" spans="16:29" x14ac:dyDescent="0.25">
      <c r="P52" s="158">
        <v>2023</v>
      </c>
      <c r="Q52" s="158" t="s">
        <v>579</v>
      </c>
      <c r="R52" s="114">
        <v>2638</v>
      </c>
      <c r="S52" s="114">
        <v>1</v>
      </c>
      <c r="T52" s="114" t="s">
        <v>639</v>
      </c>
      <c r="U52" s="159" t="s">
        <v>676</v>
      </c>
      <c r="V52" s="165">
        <v>2023</v>
      </c>
      <c r="W52" s="165" t="s">
        <v>578</v>
      </c>
      <c r="X52" s="159">
        <v>9000</v>
      </c>
      <c r="Y52" s="159">
        <v>0.3</v>
      </c>
      <c r="Z52" s="159" t="s">
        <v>764</v>
      </c>
      <c r="AA52" s="159" t="s">
        <v>763</v>
      </c>
      <c r="AB52" s="160"/>
      <c r="AC52" s="136"/>
    </row>
    <row r="53" spans="16:29" x14ac:dyDescent="0.25">
      <c r="P53" s="158">
        <v>2023</v>
      </c>
      <c r="Q53" s="158" t="s">
        <v>579</v>
      </c>
      <c r="R53" s="114">
        <v>2635</v>
      </c>
      <c r="S53" s="114">
        <v>1</v>
      </c>
      <c r="T53" s="114" t="s">
        <v>640</v>
      </c>
      <c r="U53" s="159" t="s">
        <v>676</v>
      </c>
      <c r="V53" s="159"/>
      <c r="W53" s="159"/>
      <c r="X53" s="159"/>
      <c r="Y53" s="159"/>
      <c r="Z53" s="159"/>
      <c r="AA53" s="160"/>
      <c r="AB53" s="160"/>
      <c r="AC53" s="136"/>
    </row>
    <row r="54" spans="16:29" x14ac:dyDescent="0.25">
      <c r="P54" s="158">
        <v>2023</v>
      </c>
      <c r="Q54" s="158" t="s">
        <v>579</v>
      </c>
      <c r="R54" s="114">
        <v>2637</v>
      </c>
      <c r="S54" s="114">
        <v>1</v>
      </c>
      <c r="T54" s="114" t="s">
        <v>641</v>
      </c>
      <c r="U54" s="159" t="s">
        <v>676</v>
      </c>
      <c r="V54" s="159"/>
      <c r="W54" s="159"/>
      <c r="X54" s="159"/>
      <c r="Y54" s="159"/>
      <c r="Z54" s="159"/>
      <c r="AA54" s="160"/>
      <c r="AB54" s="160"/>
      <c r="AC54" s="136"/>
    </row>
    <row r="55" spans="16:29" x14ac:dyDescent="0.25">
      <c r="P55" s="158">
        <v>2023</v>
      </c>
      <c r="Q55" s="158" t="s">
        <v>579</v>
      </c>
      <c r="R55" s="114">
        <v>2633</v>
      </c>
      <c r="S55" s="114">
        <v>1</v>
      </c>
      <c r="T55" s="114" t="s">
        <v>642</v>
      </c>
      <c r="U55" s="159" t="s">
        <v>676</v>
      </c>
      <c r="V55" s="159"/>
      <c r="W55" s="159"/>
      <c r="X55" s="159"/>
      <c r="Y55" s="159"/>
      <c r="Z55" s="159"/>
      <c r="AA55" s="160"/>
      <c r="AB55" s="160"/>
      <c r="AC55" s="136"/>
    </row>
    <row r="56" spans="16:29" x14ac:dyDescent="0.25">
      <c r="P56" s="158">
        <v>2023</v>
      </c>
      <c r="Q56" s="158" t="s">
        <v>579</v>
      </c>
      <c r="R56" s="114">
        <v>2639</v>
      </c>
      <c r="S56" s="114">
        <v>1</v>
      </c>
      <c r="T56" s="114" t="s">
        <v>725</v>
      </c>
      <c r="U56" s="159" t="s">
        <v>763</v>
      </c>
      <c r="V56" s="159"/>
      <c r="W56" s="159"/>
      <c r="X56" s="159"/>
      <c r="Y56" s="159"/>
      <c r="Z56" s="159"/>
      <c r="AA56" s="160"/>
      <c r="AB56" s="160"/>
      <c r="AC56" s="136"/>
    </row>
    <row r="57" spans="16:29" x14ac:dyDescent="0.25">
      <c r="P57" s="158"/>
      <c r="Q57" s="158"/>
      <c r="U57" s="159"/>
      <c r="V57" s="159"/>
      <c r="W57" s="159"/>
      <c r="X57" s="159"/>
      <c r="Y57" s="159"/>
      <c r="Z57" s="159"/>
      <c r="AA57" s="160"/>
      <c r="AB57" s="160"/>
      <c r="AC57" s="136"/>
    </row>
    <row r="58" spans="16:29" x14ac:dyDescent="0.25">
      <c r="P58" s="158"/>
      <c r="Q58" s="158"/>
      <c r="U58" s="159"/>
      <c r="V58" s="159"/>
      <c r="W58" s="159"/>
      <c r="X58" s="159"/>
      <c r="Y58" s="159"/>
      <c r="Z58" s="159"/>
      <c r="AA58" s="160"/>
      <c r="AB58" s="160"/>
      <c r="AC58" s="136"/>
    </row>
    <row r="59" spans="16:29" x14ac:dyDescent="0.25">
      <c r="P59" s="158"/>
      <c r="Q59" s="158"/>
      <c r="U59" s="159"/>
      <c r="V59" s="159"/>
      <c r="W59" s="159"/>
      <c r="X59" s="159"/>
      <c r="Y59" s="159"/>
      <c r="Z59" s="159"/>
      <c r="AA59" s="160"/>
      <c r="AB59" s="160"/>
      <c r="AC59" s="136"/>
    </row>
    <row r="60" spans="16:29" x14ac:dyDescent="0.25">
      <c r="P60" s="158"/>
      <c r="Q60" s="158"/>
      <c r="U60" s="159"/>
      <c r="V60" s="159"/>
      <c r="W60" s="159"/>
      <c r="X60" s="159"/>
      <c r="Y60" s="159"/>
      <c r="Z60" s="159"/>
      <c r="AA60" s="160"/>
      <c r="AB60" s="160"/>
      <c r="AC60" s="136"/>
    </row>
    <row r="61" spans="16:29" x14ac:dyDescent="0.25">
      <c r="P61" s="158"/>
      <c r="Q61" s="158"/>
      <c r="U61" s="159"/>
      <c r="V61" s="159"/>
      <c r="W61" s="159"/>
      <c r="X61" s="159"/>
      <c r="Y61" s="159"/>
      <c r="Z61" s="159"/>
      <c r="AA61" s="160"/>
      <c r="AB61" s="160"/>
      <c r="AC61" s="136"/>
    </row>
    <row r="62" spans="16:29" x14ac:dyDescent="0.25">
      <c r="P62" s="158"/>
      <c r="Q62" s="158"/>
      <c r="U62" s="159"/>
      <c r="V62" s="159"/>
      <c r="W62" s="159"/>
      <c r="X62" s="159"/>
      <c r="Y62" s="159"/>
      <c r="Z62" s="159"/>
      <c r="AA62" s="160"/>
      <c r="AB62" s="160"/>
      <c r="AC62" s="136"/>
    </row>
    <row r="63" spans="16:29" x14ac:dyDescent="0.25">
      <c r="P63" s="158"/>
      <c r="Q63" s="158"/>
      <c r="U63" s="159"/>
      <c r="V63" s="159"/>
      <c r="W63" s="159"/>
      <c r="X63" s="159"/>
      <c r="Y63" s="159"/>
      <c r="Z63" s="159"/>
      <c r="AA63" s="160"/>
      <c r="AB63" s="160"/>
      <c r="AC63" s="136"/>
    </row>
    <row r="64" spans="16:29" x14ac:dyDescent="0.25">
      <c r="P64" s="158"/>
      <c r="Q64" s="158"/>
      <c r="U64" s="159"/>
      <c r="V64" s="159"/>
      <c r="W64" s="159"/>
      <c r="X64" s="159"/>
      <c r="Y64" s="159"/>
      <c r="Z64" s="159"/>
      <c r="AA64" s="160"/>
      <c r="AB64" s="160"/>
      <c r="AC64" s="136"/>
    </row>
    <row r="65" spans="16:29" x14ac:dyDescent="0.25">
      <c r="P65" s="158"/>
      <c r="Q65" s="158"/>
      <c r="U65" s="159"/>
      <c r="V65" s="159"/>
      <c r="W65" s="159"/>
      <c r="X65" s="159"/>
      <c r="Y65" s="159"/>
      <c r="Z65" s="159"/>
      <c r="AA65" s="160"/>
      <c r="AB65" s="160"/>
      <c r="AC65" s="136"/>
    </row>
    <row r="66" spans="16:29" x14ac:dyDescent="0.25">
      <c r="P66" s="158"/>
      <c r="Q66" s="158"/>
      <c r="U66" s="159"/>
      <c r="V66" s="159"/>
      <c r="W66" s="159"/>
      <c r="X66" s="159"/>
      <c r="Y66" s="159"/>
      <c r="Z66" s="159"/>
      <c r="AA66" s="160"/>
      <c r="AB66" s="160"/>
      <c r="AC66" s="136"/>
    </row>
    <row r="67" spans="16:29" x14ac:dyDescent="0.25">
      <c r="P67" s="158"/>
      <c r="Q67" s="158"/>
      <c r="U67" s="159"/>
      <c r="V67" s="159"/>
      <c r="W67" s="159"/>
      <c r="X67" s="159"/>
      <c r="Y67" s="159"/>
      <c r="Z67" s="159"/>
      <c r="AA67" s="160"/>
      <c r="AB67" s="160"/>
      <c r="AC67" s="136"/>
    </row>
    <row r="68" spans="16:29" x14ac:dyDescent="0.25">
      <c r="P68" s="158"/>
      <c r="Q68" s="158"/>
      <c r="U68" s="159"/>
      <c r="V68" s="159"/>
      <c r="W68" s="159"/>
      <c r="X68" s="159"/>
      <c r="Y68" s="159"/>
      <c r="Z68" s="159"/>
      <c r="AA68" s="160"/>
      <c r="AB68" s="160"/>
      <c r="AC68" s="136"/>
    </row>
    <row r="69" spans="16:29" x14ac:dyDescent="0.25">
      <c r="P69" s="158"/>
      <c r="Q69" s="158"/>
      <c r="U69" s="159"/>
      <c r="V69" s="159"/>
      <c r="W69" s="159"/>
      <c r="X69" s="159"/>
      <c r="Y69" s="159"/>
      <c r="Z69" s="159"/>
      <c r="AA69" s="160"/>
      <c r="AB69" s="160"/>
      <c r="AC69" s="136"/>
    </row>
    <row r="70" spans="16:29" x14ac:dyDescent="0.25">
      <c r="P70" s="158"/>
      <c r="Q70" s="158"/>
      <c r="U70" s="159"/>
      <c r="V70" s="159"/>
      <c r="W70" s="159"/>
      <c r="X70" s="159"/>
      <c r="Y70" s="159"/>
      <c r="Z70" s="159"/>
      <c r="AA70" s="160"/>
      <c r="AB70" s="160"/>
      <c r="AC70" s="136"/>
    </row>
    <row r="71" spans="16:29" x14ac:dyDescent="0.25">
      <c r="P71" s="158"/>
      <c r="Q71" s="158"/>
      <c r="U71" s="159"/>
      <c r="V71" s="159"/>
      <c r="W71" s="159"/>
      <c r="X71" s="159"/>
      <c r="Y71" s="159"/>
      <c r="Z71" s="159"/>
      <c r="AA71" s="160"/>
      <c r="AB71" s="160"/>
      <c r="AC71" s="136"/>
    </row>
    <row r="72" spans="16:29" x14ac:dyDescent="0.25">
      <c r="P72" s="158"/>
      <c r="Q72" s="158"/>
      <c r="U72" s="159"/>
      <c r="V72" s="159"/>
      <c r="W72" s="159"/>
      <c r="X72" s="159"/>
      <c r="Y72" s="159"/>
      <c r="Z72" s="159"/>
      <c r="AA72" s="160"/>
      <c r="AB72" s="160"/>
      <c r="AC72" s="136"/>
    </row>
    <row r="73" spans="16:29" x14ac:dyDescent="0.25">
      <c r="X73" s="159"/>
      <c r="Y73" s="159"/>
      <c r="Z73" s="159"/>
      <c r="AA73" s="160"/>
      <c r="AB73" s="160"/>
    </row>
  </sheetData>
  <autoFilter ref="AC2:AG37" xr:uid="{97399719-E5DF-42DD-BFFB-2C28339DF6BA}"/>
  <pageMargins left="0.7" right="0.7" top="0.75" bottom="0.75" header="0.3" footer="0.3"/>
  <headerFooter>
    <oddHeader>&amp;L&amp;"Calibri"&amp;10&amp;K000000 Intern gebruik&amp;1#_x000D_</oddHeader>
    <oddFooter>&amp;L_x000D_&amp;1#&amp;"Calibri"&amp;10&amp;K000000 Intern gebruik</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F64E8-FE3D-43E8-8F16-DA9204CF4843}">
  <sheetPr codeName="Blad15"/>
  <dimension ref="A1:T22"/>
  <sheetViews>
    <sheetView zoomScale="85" zoomScaleNormal="85" workbookViewId="0">
      <pane ySplit="6" topLeftCell="A7" activePane="bottomLeft" state="frozen"/>
      <selection activeCell="F143" sqref="F143"/>
      <selection pane="bottomLeft" activeCell="F143" sqref="F143"/>
    </sheetView>
  </sheetViews>
  <sheetFormatPr defaultRowHeight="15" x14ac:dyDescent="0.25"/>
  <cols>
    <col min="1" max="1" width="70" bestFit="1" customWidth="1"/>
    <col min="2" max="2" width="9.5703125" bestFit="1" customWidth="1"/>
    <col min="3" max="3" width="13.42578125" customWidth="1"/>
    <col min="4" max="4" width="8.7109375" bestFit="1" customWidth="1"/>
    <col min="5" max="11" width="5.42578125" bestFit="1" customWidth="1"/>
    <col min="12" max="12" width="6.28515625" bestFit="1" customWidth="1"/>
    <col min="13" max="15" width="5.42578125" bestFit="1" customWidth="1"/>
    <col min="17" max="17" width="55.42578125" bestFit="1" customWidth="1"/>
    <col min="18" max="18" width="10.140625" bestFit="1" customWidth="1"/>
  </cols>
  <sheetData>
    <row r="1" spans="1:20" x14ac:dyDescent="0.25">
      <c r="A1" s="7" t="s">
        <v>534</v>
      </c>
    </row>
    <row r="6" spans="1:20" ht="79.5" x14ac:dyDescent="0.25">
      <c r="A6" s="14" t="s">
        <v>320</v>
      </c>
      <c r="B6" s="14" t="s">
        <v>393</v>
      </c>
      <c r="C6" s="14" t="s">
        <v>394</v>
      </c>
      <c r="D6" s="14" t="s">
        <v>395</v>
      </c>
      <c r="E6" s="14" t="s">
        <v>396</v>
      </c>
      <c r="F6" s="14" t="s">
        <v>397</v>
      </c>
      <c r="G6" s="14" t="s">
        <v>398</v>
      </c>
      <c r="H6" s="14" t="s">
        <v>399</v>
      </c>
      <c r="I6" s="14" t="s">
        <v>400</v>
      </c>
      <c r="J6" s="14" t="s">
        <v>401</v>
      </c>
      <c r="K6" s="14" t="s">
        <v>324</v>
      </c>
      <c r="L6" s="14" t="s">
        <v>325</v>
      </c>
      <c r="M6" s="14" t="s">
        <v>326</v>
      </c>
      <c r="N6" s="14" t="s">
        <v>327</v>
      </c>
      <c r="O6" s="14" t="s">
        <v>328</v>
      </c>
      <c r="P6" s="14"/>
      <c r="Q6" s="21" t="s">
        <v>4</v>
      </c>
      <c r="R6" s="14" t="s">
        <v>321</v>
      </c>
      <c r="S6" s="14" t="s">
        <v>322</v>
      </c>
      <c r="T6" s="14" t="s">
        <v>323</v>
      </c>
    </row>
    <row r="7" spans="1:20" x14ac:dyDescent="0.25">
      <c r="A7" s="52" t="s">
        <v>432</v>
      </c>
      <c r="B7" s="37">
        <f>IF(B15="J",ECV!B9,B16)</f>
        <v>0</v>
      </c>
      <c r="C7" s="20"/>
      <c r="D7" s="20"/>
      <c r="E7" s="20"/>
      <c r="F7" s="20"/>
      <c r="G7" s="20"/>
      <c r="H7" s="20"/>
      <c r="I7" s="20"/>
      <c r="J7" s="20"/>
      <c r="K7" s="20"/>
      <c r="L7" s="20"/>
      <c r="M7" s="20"/>
      <c r="N7" s="20"/>
      <c r="O7" s="20"/>
      <c r="P7" s="22"/>
      <c r="Q7" s="16" t="s">
        <v>432</v>
      </c>
      <c r="R7" s="16" t="s">
        <v>329</v>
      </c>
      <c r="S7" s="12" t="str">
        <f t="shared" ref="S7:S13" ca="1" si="0">_xlfn.FORMULATEXT(B7)</f>
        <v>=ALS(B15="J";ECV!B9;B16)</v>
      </c>
      <c r="T7" s="15"/>
    </row>
    <row r="8" spans="1:20" x14ac:dyDescent="0.25">
      <c r="A8" s="52" t="s">
        <v>426</v>
      </c>
      <c r="B8" s="38">
        <f>IF(B15="J",ECV!B10,B17)</f>
        <v>0</v>
      </c>
      <c r="C8" s="20"/>
      <c r="D8" s="20"/>
      <c r="E8" s="20"/>
      <c r="F8" s="20"/>
      <c r="G8" s="20"/>
      <c r="H8" s="20"/>
      <c r="I8" s="20"/>
      <c r="J8" s="20"/>
      <c r="K8" s="20"/>
      <c r="L8" s="20"/>
      <c r="M8" s="20"/>
      <c r="N8" s="20"/>
      <c r="O8" s="20"/>
      <c r="P8" s="22"/>
      <c r="Q8" s="16" t="s">
        <v>426</v>
      </c>
      <c r="R8" s="16" t="s">
        <v>329</v>
      </c>
      <c r="S8" s="12" t="str">
        <f t="shared" ca="1" si="0"/>
        <v>=ALS(B15="J";ECV!B10;B17)</v>
      </c>
      <c r="T8" s="15"/>
    </row>
    <row r="9" spans="1:20" x14ac:dyDescent="0.25">
      <c r="A9" s="52" t="s">
        <v>427</v>
      </c>
      <c r="B9" s="38">
        <f>IF(B15="J",ECV!B11,B18)</f>
        <v>0</v>
      </c>
      <c r="C9" s="20"/>
      <c r="D9" s="20"/>
      <c r="E9" s="20"/>
      <c r="F9" s="20"/>
      <c r="G9" s="20"/>
      <c r="H9" s="20"/>
      <c r="I9" s="20"/>
      <c r="J9" s="20"/>
      <c r="K9" s="20"/>
      <c r="L9" s="20"/>
      <c r="M9" s="20"/>
      <c r="N9" s="20"/>
      <c r="O9" s="20"/>
      <c r="P9" s="22"/>
      <c r="Q9" s="16" t="s">
        <v>427</v>
      </c>
      <c r="R9" s="16" t="s">
        <v>329</v>
      </c>
      <c r="S9" s="12" t="str">
        <f t="shared" ca="1" si="0"/>
        <v>=ALS(B15="J";ECV!B11;B18)</v>
      </c>
      <c r="T9" s="15"/>
    </row>
    <row r="10" spans="1:20" x14ac:dyDescent="0.25">
      <c r="A10" s="52" t="s">
        <v>428</v>
      </c>
      <c r="B10" s="38">
        <f>IF(B15="J",ECV!B12,B19)</f>
        <v>0</v>
      </c>
      <c r="C10" s="20"/>
      <c r="D10" s="20"/>
      <c r="E10" s="20"/>
      <c r="F10" s="20"/>
      <c r="G10" s="20"/>
      <c r="H10" s="20"/>
      <c r="I10" s="20"/>
      <c r="J10" s="20"/>
      <c r="K10" s="20"/>
      <c r="L10" s="20"/>
      <c r="M10" s="20"/>
      <c r="N10" s="20"/>
      <c r="O10" s="20"/>
      <c r="P10" s="22"/>
      <c r="Q10" s="16" t="s">
        <v>428</v>
      </c>
      <c r="R10" s="16" t="s">
        <v>329</v>
      </c>
      <c r="S10" s="12" t="str">
        <f t="shared" ca="1" si="0"/>
        <v>=ALS(B15="J";ECV!B12;B19)</v>
      </c>
      <c r="T10" s="15"/>
    </row>
    <row r="11" spans="1:20" x14ac:dyDescent="0.25">
      <c r="A11" s="52" t="s">
        <v>429</v>
      </c>
      <c r="B11" s="38">
        <f>IF(B15="J",ECV!B13,B20)</f>
        <v>0</v>
      </c>
      <c r="C11" s="20"/>
      <c r="D11" s="20"/>
      <c r="E11" s="20"/>
      <c r="F11" s="20"/>
      <c r="G11" s="20"/>
      <c r="H11" s="20"/>
      <c r="I11" s="20"/>
      <c r="J11" s="20"/>
      <c r="K11" s="20"/>
      <c r="L11" s="20"/>
      <c r="M11" s="20"/>
      <c r="N11" s="20"/>
      <c r="O11" s="20"/>
      <c r="P11" s="22"/>
      <c r="Q11" s="16" t="s">
        <v>429</v>
      </c>
      <c r="R11" s="16" t="s">
        <v>329</v>
      </c>
      <c r="S11" s="12" t="str">
        <f t="shared" ca="1" si="0"/>
        <v>=ALS(B15="J";ECV!B13;B20)</v>
      </c>
      <c r="T11" s="15"/>
    </row>
    <row r="12" spans="1:20" x14ac:dyDescent="0.25">
      <c r="A12" s="52" t="s">
        <v>430</v>
      </c>
      <c r="B12" s="38">
        <f>IF(B15="J",ECV!B14,B21)</f>
        <v>0</v>
      </c>
      <c r="C12" s="20"/>
      <c r="D12" s="20"/>
      <c r="E12" s="20"/>
      <c r="F12" s="20"/>
      <c r="G12" s="20"/>
      <c r="H12" s="20"/>
      <c r="I12" s="20"/>
      <c r="J12" s="20"/>
      <c r="K12" s="20"/>
      <c r="L12" s="20"/>
      <c r="M12" s="20"/>
      <c r="N12" s="20"/>
      <c r="O12" s="20"/>
      <c r="P12" s="22"/>
      <c r="Q12" s="16" t="s">
        <v>430</v>
      </c>
      <c r="R12" s="16" t="s">
        <v>329</v>
      </c>
      <c r="S12" s="12" t="str">
        <f t="shared" ca="1" si="0"/>
        <v>=ALS(B15="J";ECV!B14;B21)</v>
      </c>
      <c r="T12" s="15"/>
    </row>
    <row r="13" spans="1:20" x14ac:dyDescent="0.25">
      <c r="A13" s="52" t="s">
        <v>431</v>
      </c>
      <c r="B13" s="38">
        <f>IF(B15="J",ECV!B15,B22)</f>
        <v>0</v>
      </c>
      <c r="C13" s="20"/>
      <c r="D13" s="20"/>
      <c r="E13" s="20"/>
      <c r="F13" s="20"/>
      <c r="G13" s="20"/>
      <c r="H13" s="20"/>
      <c r="I13" s="20"/>
      <c r="J13" s="20"/>
      <c r="K13" s="20"/>
      <c r="L13" s="20"/>
      <c r="M13" s="20"/>
      <c r="N13" s="20"/>
      <c r="O13" s="20"/>
      <c r="P13" s="22"/>
      <c r="Q13" s="16" t="s">
        <v>431</v>
      </c>
      <c r="R13" s="16" t="s">
        <v>329</v>
      </c>
      <c r="S13" s="12" t="str">
        <f t="shared" ca="1" si="0"/>
        <v>=ALS(B15="J";ECV!B15;B22)</v>
      </c>
      <c r="T13" s="15"/>
    </row>
    <row r="14" spans="1:20" x14ac:dyDescent="0.25">
      <c r="A14" s="52" t="s">
        <v>1063</v>
      </c>
      <c r="B14" s="38">
        <f>BDG!B13</f>
        <v>0</v>
      </c>
      <c r="C14" s="20"/>
      <c r="D14" s="20"/>
      <c r="E14" s="20"/>
      <c r="F14" s="20"/>
      <c r="G14" s="20"/>
      <c r="H14" s="20"/>
      <c r="I14" s="20"/>
      <c r="J14" s="20"/>
      <c r="K14" s="20"/>
      <c r="L14" s="20"/>
      <c r="M14" s="20"/>
      <c r="N14" s="20"/>
      <c r="O14" s="20"/>
      <c r="P14" s="22"/>
      <c r="Q14" s="38" t="s">
        <v>382</v>
      </c>
      <c r="R14" s="16" t="s">
        <v>329</v>
      </c>
      <c r="S14" s="12" t="str">
        <f t="shared" ref="S14:S15" ca="1" si="1">_xlfn.FORMULATEXT(B14)</f>
        <v>=BDG!B13</v>
      </c>
      <c r="T14" s="15"/>
    </row>
    <row r="15" spans="1:20" x14ac:dyDescent="0.25">
      <c r="A15" s="52" t="s">
        <v>706</v>
      </c>
      <c r="B15" s="37" t="str">
        <f>BDG!B25</f>
        <v>N</v>
      </c>
      <c r="C15" s="20"/>
      <c r="D15" s="20"/>
      <c r="E15" s="20"/>
      <c r="F15" s="20"/>
      <c r="G15" s="20"/>
      <c r="H15" s="20"/>
      <c r="I15" s="20"/>
      <c r="J15" s="20"/>
      <c r="K15" s="20"/>
      <c r="L15" s="20"/>
      <c r="M15" s="20"/>
      <c r="N15" s="20"/>
      <c r="O15" s="20"/>
      <c r="P15" s="22"/>
      <c r="Q15" s="38" t="s">
        <v>1550</v>
      </c>
      <c r="R15" s="16" t="s">
        <v>491</v>
      </c>
      <c r="S15" s="12" t="str">
        <f t="shared" ca="1" si="1"/>
        <v>=BDG!B25</v>
      </c>
      <c r="T15" s="15"/>
    </row>
    <row r="16" spans="1:20" x14ac:dyDescent="0.25">
      <c r="A16" s="53" t="s">
        <v>418</v>
      </c>
      <c r="B16" s="37">
        <f>SUM(perceel_waarde)</f>
        <v>0</v>
      </c>
      <c r="C16" s="20"/>
      <c r="D16" s="20"/>
      <c r="E16" s="20"/>
      <c r="F16" s="20"/>
      <c r="G16" s="20"/>
      <c r="H16" s="20"/>
      <c r="I16" s="20"/>
      <c r="J16" s="20"/>
      <c r="K16" s="20"/>
      <c r="L16" s="20"/>
      <c r="M16" s="20"/>
      <c r="N16" s="20"/>
      <c r="O16" s="20"/>
      <c r="P16" s="22"/>
      <c r="Q16" s="16" t="s">
        <v>418</v>
      </c>
      <c r="R16" s="16" t="s">
        <v>329</v>
      </c>
      <c r="S16" s="12" t="str">
        <f t="shared" ref="S16:S22" ca="1" si="2">_xlfn.FORMULATEXT(B16)</f>
        <v>=SOM(perceel_waarde)</v>
      </c>
      <c r="T16" s="15"/>
    </row>
    <row r="17" spans="1:20" x14ac:dyDescent="0.25">
      <c r="A17" s="53" t="s">
        <v>419</v>
      </c>
      <c r="B17" s="37">
        <f>SUM(perceel_punten_totaal)</f>
        <v>0</v>
      </c>
      <c r="C17" s="20"/>
      <c r="D17" s="20"/>
      <c r="E17" s="20"/>
      <c r="F17" s="20"/>
      <c r="G17" s="20"/>
      <c r="H17" s="20"/>
      <c r="I17" s="20"/>
      <c r="J17" s="20"/>
      <c r="K17" s="20"/>
      <c r="L17" s="20"/>
      <c r="M17" s="20"/>
      <c r="N17" s="20"/>
      <c r="O17" s="20"/>
      <c r="P17" s="22"/>
      <c r="Q17" s="16" t="s">
        <v>419</v>
      </c>
      <c r="R17" s="16" t="s">
        <v>329</v>
      </c>
      <c r="S17" s="12" t="str">
        <f t="shared" ca="1" si="2"/>
        <v>=SOM(perceel_punten_totaal)</v>
      </c>
      <c r="T17" s="15"/>
    </row>
    <row r="18" spans="1:20" x14ac:dyDescent="0.25">
      <c r="A18" s="53" t="s">
        <v>420</v>
      </c>
      <c r="B18" s="37">
        <f>SUM(perceel_punten_klimaat)</f>
        <v>0</v>
      </c>
      <c r="C18" s="20"/>
      <c r="D18" s="20"/>
      <c r="E18" s="20"/>
      <c r="F18" s="20"/>
      <c r="G18" s="20"/>
      <c r="H18" s="20"/>
      <c r="I18" s="20"/>
      <c r="J18" s="20"/>
      <c r="K18" s="20"/>
      <c r="L18" s="20"/>
      <c r="M18" s="20"/>
      <c r="N18" s="20"/>
      <c r="O18" s="20"/>
      <c r="P18" s="22"/>
      <c r="Q18" s="16" t="s">
        <v>420</v>
      </c>
      <c r="R18" s="16" t="s">
        <v>329</v>
      </c>
      <c r="S18" s="12" t="str">
        <f t="shared" ca="1" si="2"/>
        <v>=SOM(perceel_punten_klimaat)</v>
      </c>
      <c r="T18" s="15"/>
    </row>
    <row r="19" spans="1:20" x14ac:dyDescent="0.25">
      <c r="A19" s="53" t="s">
        <v>421</v>
      </c>
      <c r="B19" s="37">
        <f>SUM(perceel_punten_bodemlucht)</f>
        <v>0</v>
      </c>
      <c r="C19" s="20"/>
      <c r="D19" s="20"/>
      <c r="E19" s="20"/>
      <c r="F19" s="20"/>
      <c r="G19" s="20"/>
      <c r="H19" s="20"/>
      <c r="I19" s="20"/>
      <c r="J19" s="20"/>
      <c r="K19" s="20"/>
      <c r="L19" s="20"/>
      <c r="M19" s="20"/>
      <c r="N19" s="20"/>
      <c r="O19" s="20"/>
      <c r="P19" s="22"/>
      <c r="Q19" s="16" t="s">
        <v>421</v>
      </c>
      <c r="R19" s="16" t="s">
        <v>329</v>
      </c>
      <c r="S19" s="12" t="str">
        <f t="shared" ca="1" si="2"/>
        <v>=SOM(perceel_punten_bodemlucht)</v>
      </c>
      <c r="T19" s="15"/>
    </row>
    <row r="20" spans="1:20" x14ac:dyDescent="0.25">
      <c r="A20" s="53" t="s">
        <v>422</v>
      </c>
      <c r="B20" s="37">
        <f>SUM(perceel_punten_water)</f>
        <v>0</v>
      </c>
      <c r="C20" s="20"/>
      <c r="D20" s="20"/>
      <c r="E20" s="20"/>
      <c r="F20" s="20"/>
      <c r="G20" s="20"/>
      <c r="H20" s="20"/>
      <c r="I20" s="20"/>
      <c r="J20" s="20"/>
      <c r="K20" s="20"/>
      <c r="L20" s="20"/>
      <c r="M20" s="20"/>
      <c r="N20" s="20"/>
      <c r="O20" s="20"/>
      <c r="P20" s="22"/>
      <c r="Q20" s="16" t="s">
        <v>422</v>
      </c>
      <c r="R20" s="16" t="s">
        <v>329</v>
      </c>
      <c r="S20" s="12" t="str">
        <f t="shared" ca="1" si="2"/>
        <v>=SOM(perceel_punten_water)</v>
      </c>
      <c r="T20" s="15"/>
    </row>
    <row r="21" spans="1:20" x14ac:dyDescent="0.25">
      <c r="A21" s="53" t="s">
        <v>423</v>
      </c>
      <c r="B21" s="37">
        <f>SUM(perceel_punten_landschap)</f>
        <v>0</v>
      </c>
      <c r="C21" s="20"/>
      <c r="D21" s="20"/>
      <c r="E21" s="20"/>
      <c r="F21" s="20"/>
      <c r="G21" s="20"/>
      <c r="H21" s="20"/>
      <c r="I21" s="20"/>
      <c r="J21" s="20"/>
      <c r="K21" s="20"/>
      <c r="L21" s="20"/>
      <c r="M21" s="20"/>
      <c r="N21" s="20"/>
      <c r="O21" s="20"/>
      <c r="P21" s="22"/>
      <c r="Q21" s="16" t="s">
        <v>423</v>
      </c>
      <c r="R21" s="16" t="s">
        <v>329</v>
      </c>
      <c r="S21" s="12" t="str">
        <f t="shared" ca="1" si="2"/>
        <v>=SOM(perceel_punten_landschap)</v>
      </c>
      <c r="T21" s="15"/>
    </row>
    <row r="22" spans="1:20" ht="15.75" thickBot="1" x14ac:dyDescent="0.3">
      <c r="A22" s="53" t="s">
        <v>424</v>
      </c>
      <c r="B22" s="39">
        <f>SUM(perceel_punten_biodiversiteit)</f>
        <v>0</v>
      </c>
      <c r="C22" s="66"/>
      <c r="D22" s="46"/>
      <c r="E22" s="46"/>
      <c r="F22" s="46"/>
      <c r="G22" s="46"/>
      <c r="H22" s="46"/>
      <c r="I22" s="46"/>
      <c r="J22" s="46"/>
      <c r="K22" s="46"/>
      <c r="L22" s="46"/>
      <c r="M22" s="46"/>
      <c r="N22" s="46"/>
      <c r="O22" s="46"/>
      <c r="P22" s="47"/>
      <c r="Q22" s="17" t="s">
        <v>424</v>
      </c>
      <c r="R22" s="17" t="s">
        <v>329</v>
      </c>
      <c r="S22" s="18" t="str">
        <f t="shared" ca="1" si="2"/>
        <v>=SOM(perceel_punten_biodiversiteit)</v>
      </c>
      <c r="T22" s="48"/>
    </row>
  </sheetData>
  <phoneticPr fontId="5" type="noConversion"/>
  <dataValidations disablePrompts="1" count="1">
    <dataValidation type="list" allowBlank="1" showInputMessage="1" showErrorMessage="1" sqref="R7:R22" xr:uid="{0C6083CE-FE4F-42EB-A720-43F52A10127D}">
      <formula1>"TEKST,NUMMER,DATUM,BOOLEAN"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DD4BB-8C21-4344-A82C-B48ED49AA36A}">
  <sheetPr codeName="Blad16"/>
  <dimension ref="A1:T30"/>
  <sheetViews>
    <sheetView zoomScale="85" zoomScaleNormal="85" workbookViewId="0">
      <selection activeCell="F143" sqref="F143"/>
    </sheetView>
  </sheetViews>
  <sheetFormatPr defaultRowHeight="15" x14ac:dyDescent="0.25"/>
  <cols>
    <col min="1" max="1" width="70" bestFit="1" customWidth="1"/>
    <col min="2" max="15" width="8" bestFit="1" customWidth="1"/>
    <col min="17" max="17" width="22.5703125" customWidth="1"/>
    <col min="18" max="18" width="9.42578125" bestFit="1" customWidth="1"/>
    <col min="19" max="19" width="45.5703125" customWidth="1"/>
  </cols>
  <sheetData>
    <row r="1" spans="1:20" x14ac:dyDescent="0.25">
      <c r="A1" s="7" t="s">
        <v>545</v>
      </c>
    </row>
    <row r="6" spans="1:20" ht="79.5" x14ac:dyDescent="0.25">
      <c r="A6" s="14" t="s">
        <v>320</v>
      </c>
      <c r="B6" s="14" t="s">
        <v>393</v>
      </c>
      <c r="C6" s="14" t="s">
        <v>394</v>
      </c>
      <c r="D6" s="14" t="s">
        <v>395</v>
      </c>
      <c r="E6" s="14" t="s">
        <v>396</v>
      </c>
      <c r="F6" s="14" t="s">
        <v>397</v>
      </c>
      <c r="G6" s="14" t="s">
        <v>398</v>
      </c>
      <c r="H6" s="14" t="s">
        <v>399</v>
      </c>
      <c r="I6" s="14" t="s">
        <v>400</v>
      </c>
      <c r="J6" s="14" t="s">
        <v>401</v>
      </c>
      <c r="K6" s="14" t="s">
        <v>324</v>
      </c>
      <c r="L6" s="14" t="s">
        <v>325</v>
      </c>
      <c r="M6" s="14" t="s">
        <v>326</v>
      </c>
      <c r="N6" s="14" t="s">
        <v>327</v>
      </c>
      <c r="O6" s="14" t="s">
        <v>328</v>
      </c>
      <c r="P6" s="14"/>
      <c r="Q6" s="21" t="s">
        <v>4</v>
      </c>
      <c r="R6" s="14" t="s">
        <v>321</v>
      </c>
      <c r="S6" s="14" t="s">
        <v>322</v>
      </c>
      <c r="T6" s="14" t="s">
        <v>323</v>
      </c>
    </row>
    <row r="7" spans="1:20" s="114" customFormat="1" x14ac:dyDescent="0.25">
      <c r="A7" s="167" t="s">
        <v>537</v>
      </c>
      <c r="B7" s="170">
        <f>IF(B10&gt;B9,B10-B9,0)</f>
        <v>0</v>
      </c>
      <c r="C7" s="176"/>
      <c r="D7" s="176"/>
      <c r="E7" s="176"/>
      <c r="F7" s="176"/>
      <c r="G7" s="176"/>
      <c r="H7" s="176"/>
      <c r="I7" s="176"/>
      <c r="J7" s="176"/>
      <c r="K7" s="176"/>
      <c r="L7" s="176"/>
      <c r="M7" s="176"/>
      <c r="N7" s="176"/>
      <c r="O7" s="176"/>
      <c r="P7" s="172"/>
      <c r="Q7" s="168" t="str">
        <f>A7</f>
        <v>te_betalen_bedrag</v>
      </c>
      <c r="R7" s="168" t="s">
        <v>329</v>
      </c>
      <c r="S7" s="167" t="str">
        <f t="shared" ref="S7" ca="1" si="0">_xlfn.FORMULATEXT(B7)</f>
        <v>=ALS(B10&gt;B9;B10-B9;0)</v>
      </c>
      <c r="T7" s="169"/>
    </row>
    <row r="8" spans="1:20" s="114" customFormat="1" x14ac:dyDescent="0.25">
      <c r="A8" s="167" t="s">
        <v>542</v>
      </c>
      <c r="B8" s="171">
        <f>IF(B10&lt;B9,B9-B10,0)</f>
        <v>0</v>
      </c>
      <c r="C8" s="176"/>
      <c r="D8" s="176"/>
      <c r="E8" s="176"/>
      <c r="F8" s="176"/>
      <c r="G8" s="176"/>
      <c r="H8" s="176"/>
      <c r="I8" s="176"/>
      <c r="J8" s="176"/>
      <c r="K8" s="176"/>
      <c r="L8" s="176"/>
      <c r="M8" s="176"/>
      <c r="N8" s="176"/>
      <c r="O8" s="176"/>
      <c r="P8" s="172"/>
      <c r="Q8" s="168" t="str">
        <f t="shared" ref="Q8:Q12" si="1">A8</f>
        <v>te_vorderen_bedrag</v>
      </c>
      <c r="R8" s="168" t="s">
        <v>329</v>
      </c>
      <c r="S8" s="167" t="str">
        <f t="shared" ref="S8:S12" ca="1" si="2">_xlfn.FORMULATEXT(B8)</f>
        <v>=ALS(B10&lt;B9;B9-B10;0)</v>
      </c>
      <c r="T8" s="169"/>
    </row>
    <row r="9" spans="1:20" s="114" customFormat="1" x14ac:dyDescent="0.25">
      <c r="A9" s="167" t="s">
        <v>543</v>
      </c>
      <c r="B9" s="177">
        <f>N(GS!B15)</f>
        <v>0</v>
      </c>
      <c r="C9" s="176"/>
      <c r="D9" s="176"/>
      <c r="E9" s="176"/>
      <c r="F9" s="176"/>
      <c r="G9" s="176"/>
      <c r="H9" s="176"/>
      <c r="I9" s="176"/>
      <c r="J9" s="176"/>
      <c r="K9" s="176"/>
      <c r="L9" s="176"/>
      <c r="M9" s="176"/>
      <c r="N9" s="176"/>
      <c r="O9" s="176"/>
      <c r="P9" s="172"/>
      <c r="Q9" s="168" t="str">
        <f t="shared" si="1"/>
        <v>reeds_betaald_bedrag</v>
      </c>
      <c r="R9" s="168" t="s">
        <v>329</v>
      </c>
      <c r="S9" s="167" t="str">
        <f t="shared" ca="1" si="2"/>
        <v>=N(GS!B15)</v>
      </c>
      <c r="T9" s="169"/>
    </row>
    <row r="10" spans="1:20" x14ac:dyDescent="0.25">
      <c r="A10" s="52" t="s">
        <v>674</v>
      </c>
      <c r="B10" s="41">
        <f>IF(BST!B7="TO",BDG!B11,0)</f>
        <v>0</v>
      </c>
      <c r="C10" s="68"/>
      <c r="D10" s="68"/>
      <c r="E10" s="68"/>
      <c r="F10" s="68"/>
      <c r="G10" s="68"/>
      <c r="H10" s="68"/>
      <c r="I10" s="68"/>
      <c r="J10" s="68"/>
      <c r="K10" s="68"/>
      <c r="L10" s="68"/>
      <c r="M10" s="68"/>
      <c r="N10" s="68"/>
      <c r="O10" s="68"/>
      <c r="P10" s="69"/>
      <c r="Q10" s="16"/>
      <c r="R10" s="16"/>
      <c r="S10" s="12"/>
      <c r="T10" s="15"/>
    </row>
    <row r="11" spans="1:20" x14ac:dyDescent="0.25">
      <c r="A11" s="52" t="s">
        <v>541</v>
      </c>
      <c r="B11" s="41">
        <f>SUM(B12:O12)</f>
        <v>0</v>
      </c>
      <c r="C11" s="61"/>
      <c r="D11" s="61"/>
      <c r="E11" s="61"/>
      <c r="F11" s="61"/>
      <c r="G11" s="61"/>
      <c r="H11" s="61"/>
      <c r="I11" s="61"/>
      <c r="J11" s="61"/>
      <c r="K11" s="61"/>
      <c r="L11" s="61"/>
      <c r="M11" s="61"/>
      <c r="N11" s="61"/>
      <c r="O11" s="61"/>
      <c r="P11" s="69"/>
      <c r="Q11" s="16" t="str">
        <f t="shared" si="1"/>
        <v>bruto_bedrag_bedrijf</v>
      </c>
      <c r="R11" s="16" t="s">
        <v>329</v>
      </c>
      <c r="S11" s="12" t="str">
        <f t="shared" ca="1" si="2"/>
        <v>=SOM(B12:O12)</v>
      </c>
      <c r="T11" s="15"/>
    </row>
    <row r="12" spans="1:20" x14ac:dyDescent="0.25">
      <c r="A12" s="52" t="s">
        <v>540</v>
      </c>
      <c r="B12" s="40">
        <f>IF($B$23="GOUD",B19,IF($B$23="ZILVER",B20,IF($B$23="BRONS",B21,0)))*B14</f>
        <v>0</v>
      </c>
      <c r="C12" s="40">
        <f t="shared" ref="C12:O12" si="3">IF($B$23="GOUD",C19,IF($B$23="ZILVER",C20,IF($B$23="BRONS",C21,0)))*C14</f>
        <v>0</v>
      </c>
      <c r="D12" s="40">
        <f t="shared" si="3"/>
        <v>0</v>
      </c>
      <c r="E12" s="40">
        <f t="shared" si="3"/>
        <v>0</v>
      </c>
      <c r="F12" s="40">
        <f t="shared" si="3"/>
        <v>0</v>
      </c>
      <c r="G12" s="40">
        <f t="shared" si="3"/>
        <v>0</v>
      </c>
      <c r="H12" s="40">
        <f t="shared" si="3"/>
        <v>0</v>
      </c>
      <c r="I12" s="40">
        <f t="shared" si="3"/>
        <v>0</v>
      </c>
      <c r="J12" s="40">
        <f t="shared" si="3"/>
        <v>0</v>
      </c>
      <c r="K12" s="40">
        <f t="shared" si="3"/>
        <v>0</v>
      </c>
      <c r="L12" s="40">
        <f t="shared" si="3"/>
        <v>0</v>
      </c>
      <c r="M12" s="40">
        <f t="shared" si="3"/>
        <v>0</v>
      </c>
      <c r="N12" s="40">
        <f t="shared" si="3"/>
        <v>0</v>
      </c>
      <c r="O12" s="40">
        <f t="shared" si="3"/>
        <v>0</v>
      </c>
      <c r="P12" s="69"/>
      <c r="Q12" s="16" t="str">
        <f t="shared" si="1"/>
        <v>bruto_bedrag_per_regio</v>
      </c>
      <c r="R12" s="16" t="s">
        <v>329</v>
      </c>
      <c r="S12" s="12" t="str">
        <f t="shared" ca="1" si="2"/>
        <v>=ALS($B$23="GOUD";B19;ALS($B$23="ZILVER";B20;ALS($B$23="BRONS";B21;0)))*B14</v>
      </c>
      <c r="T12" s="15"/>
    </row>
    <row r="13" spans="1:20" x14ac:dyDescent="0.25">
      <c r="A13" s="52" t="s">
        <v>1063</v>
      </c>
      <c r="B13" s="40">
        <f>SUM(B14:O14)</f>
        <v>0</v>
      </c>
      <c r="C13" s="61"/>
      <c r="D13" s="61"/>
      <c r="E13" s="61"/>
      <c r="F13" s="61"/>
      <c r="G13" s="61"/>
      <c r="H13" s="61"/>
      <c r="I13" s="61"/>
      <c r="J13" s="61"/>
      <c r="K13" s="61"/>
      <c r="L13" s="61"/>
      <c r="M13" s="61"/>
      <c r="N13" s="61"/>
      <c r="O13" s="61"/>
      <c r="P13" s="69"/>
      <c r="Q13" s="16"/>
      <c r="R13" s="16"/>
      <c r="S13" s="12"/>
      <c r="T13" s="15"/>
    </row>
    <row r="14" spans="1:20" x14ac:dyDescent="0.25">
      <c r="A14" s="52" t="s">
        <v>1056</v>
      </c>
      <c r="B14" s="40">
        <f>B18+B16+B15-B17</f>
        <v>0</v>
      </c>
      <c r="C14" s="40">
        <f t="shared" ref="C14:O14" si="4">C18+C16+C15-C17</f>
        <v>0</v>
      </c>
      <c r="D14" s="40">
        <f t="shared" si="4"/>
        <v>0</v>
      </c>
      <c r="E14" s="40">
        <f t="shared" si="4"/>
        <v>0</v>
      </c>
      <c r="F14" s="40">
        <f t="shared" si="4"/>
        <v>0</v>
      </c>
      <c r="G14" s="40">
        <f t="shared" si="4"/>
        <v>0</v>
      </c>
      <c r="H14" s="40">
        <f t="shared" si="4"/>
        <v>0</v>
      </c>
      <c r="I14" s="40">
        <f t="shared" si="4"/>
        <v>0</v>
      </c>
      <c r="J14" s="40">
        <f t="shared" si="4"/>
        <v>0</v>
      </c>
      <c r="K14" s="40">
        <f t="shared" si="4"/>
        <v>0</v>
      </c>
      <c r="L14" s="40">
        <f t="shared" si="4"/>
        <v>0</v>
      </c>
      <c r="M14" s="40">
        <f t="shared" si="4"/>
        <v>0</v>
      </c>
      <c r="N14" s="40">
        <f t="shared" si="4"/>
        <v>0</v>
      </c>
      <c r="O14" s="40">
        <f t="shared" si="4"/>
        <v>0</v>
      </c>
      <c r="P14" s="69"/>
      <c r="Q14" s="16"/>
      <c r="R14" s="16"/>
      <c r="S14" s="12"/>
      <c r="T14" s="15"/>
    </row>
    <row r="15" spans="1:20" x14ac:dyDescent="0.25">
      <c r="A15" s="53" t="s">
        <v>1055</v>
      </c>
      <c r="B15" s="40">
        <f t="shared" ref="B15:O15" si="5">SUMIFS(perceel_oppervlakte,perceel_subsidiabel_overig_bedrijfsareaal,"J",perceel_regio,TEXT(RIGHT(B$6,2),"00"))</f>
        <v>0</v>
      </c>
      <c r="C15" s="40">
        <f t="shared" si="5"/>
        <v>0</v>
      </c>
      <c r="D15" s="40">
        <f t="shared" si="5"/>
        <v>0</v>
      </c>
      <c r="E15" s="40">
        <f t="shared" si="5"/>
        <v>0</v>
      </c>
      <c r="F15" s="40">
        <f t="shared" si="5"/>
        <v>0</v>
      </c>
      <c r="G15" s="40">
        <f t="shared" si="5"/>
        <v>0</v>
      </c>
      <c r="H15" s="40">
        <f t="shared" si="5"/>
        <v>0</v>
      </c>
      <c r="I15" s="40">
        <f t="shared" si="5"/>
        <v>0</v>
      </c>
      <c r="J15" s="40">
        <f t="shared" si="5"/>
        <v>0</v>
      </c>
      <c r="K15" s="40">
        <f t="shared" si="5"/>
        <v>0</v>
      </c>
      <c r="L15" s="40">
        <f t="shared" si="5"/>
        <v>0</v>
      </c>
      <c r="M15" s="40">
        <f t="shared" si="5"/>
        <v>0</v>
      </c>
      <c r="N15" s="40">
        <f t="shared" si="5"/>
        <v>0</v>
      </c>
      <c r="O15" s="40">
        <f t="shared" si="5"/>
        <v>0</v>
      </c>
      <c r="P15" s="69"/>
      <c r="Q15" s="16"/>
      <c r="R15" s="16"/>
      <c r="S15" s="12"/>
      <c r="T15" s="15"/>
    </row>
    <row r="16" spans="1:20" x14ac:dyDescent="0.25">
      <c r="A16" s="53" t="s">
        <v>1057</v>
      </c>
      <c r="B16" s="40">
        <f t="shared" ref="B16:O16" si="6">SUMIFS(perceel_oppervlakte,perceel_subsidiabel_landschapselement,"J",perceel_regio,TEXT(RIGHT(B$6,2),"00"))</f>
        <v>0</v>
      </c>
      <c r="C16" s="40">
        <f t="shared" si="6"/>
        <v>0</v>
      </c>
      <c r="D16" s="40">
        <f t="shared" si="6"/>
        <v>0</v>
      </c>
      <c r="E16" s="40">
        <f t="shared" si="6"/>
        <v>0</v>
      </c>
      <c r="F16" s="40">
        <f t="shared" si="6"/>
        <v>0</v>
      </c>
      <c r="G16" s="40">
        <f t="shared" si="6"/>
        <v>0</v>
      </c>
      <c r="H16" s="40">
        <f t="shared" si="6"/>
        <v>0</v>
      </c>
      <c r="I16" s="40">
        <f t="shared" si="6"/>
        <v>0</v>
      </c>
      <c r="J16" s="40">
        <f t="shared" si="6"/>
        <v>0</v>
      </c>
      <c r="K16" s="40">
        <f t="shared" si="6"/>
        <v>0</v>
      </c>
      <c r="L16" s="40">
        <f t="shared" si="6"/>
        <v>0</v>
      </c>
      <c r="M16" s="40">
        <f t="shared" si="6"/>
        <v>0</v>
      </c>
      <c r="N16" s="40">
        <f t="shared" si="6"/>
        <v>0</v>
      </c>
      <c r="O16" s="40">
        <f t="shared" si="6"/>
        <v>0</v>
      </c>
      <c r="P16" s="69"/>
      <c r="Q16" s="16"/>
      <c r="R16" s="16"/>
      <c r="S16" s="12"/>
      <c r="T16" s="15"/>
    </row>
    <row r="17" spans="1:20" x14ac:dyDescent="0.25">
      <c r="A17" s="53" t="s">
        <v>1061</v>
      </c>
      <c r="B17" s="40">
        <f t="shared" ref="B17:O17" si="7">SUMIFS(perceel_oppervlakte,perceel_kortingsoppervlakte_hennep,"J",perceel_regio,TEXT(RIGHT(B$6,2),"00"))</f>
        <v>0</v>
      </c>
      <c r="C17" s="40">
        <f t="shared" si="7"/>
        <v>0</v>
      </c>
      <c r="D17" s="40">
        <f t="shared" si="7"/>
        <v>0</v>
      </c>
      <c r="E17" s="40">
        <f t="shared" si="7"/>
        <v>0</v>
      </c>
      <c r="F17" s="40">
        <f t="shared" si="7"/>
        <v>0</v>
      </c>
      <c r="G17" s="40">
        <f t="shared" si="7"/>
        <v>0</v>
      </c>
      <c r="H17" s="40">
        <f t="shared" si="7"/>
        <v>0</v>
      </c>
      <c r="I17" s="40">
        <f t="shared" si="7"/>
        <v>0</v>
      </c>
      <c r="J17" s="40">
        <f t="shared" si="7"/>
        <v>0</v>
      </c>
      <c r="K17" s="40">
        <f t="shared" si="7"/>
        <v>0</v>
      </c>
      <c r="L17" s="40">
        <f t="shared" si="7"/>
        <v>0</v>
      </c>
      <c r="M17" s="40">
        <f t="shared" si="7"/>
        <v>0</v>
      </c>
      <c r="N17" s="40">
        <f t="shared" si="7"/>
        <v>0</v>
      </c>
      <c r="O17" s="40">
        <f t="shared" si="7"/>
        <v>0</v>
      </c>
      <c r="P17" s="69"/>
      <c r="Q17" s="16"/>
      <c r="R17" s="16"/>
      <c r="S17" s="12"/>
      <c r="T17" s="15"/>
    </row>
    <row r="18" spans="1:20" x14ac:dyDescent="0.25">
      <c r="A18" s="53" t="s">
        <v>1060</v>
      </c>
      <c r="B18" s="40">
        <f t="shared" ref="B18:O18" si="8">SUMIFS(perceel_oppervlakte,perceel_subsidiabel_landbouwperceel,"J",perceel_regio,TEXT(RIGHT(B$6,2),"00"))</f>
        <v>0</v>
      </c>
      <c r="C18" s="40">
        <f t="shared" si="8"/>
        <v>0</v>
      </c>
      <c r="D18" s="40">
        <f t="shared" si="8"/>
        <v>0</v>
      </c>
      <c r="E18" s="40">
        <f t="shared" si="8"/>
        <v>0</v>
      </c>
      <c r="F18" s="40">
        <f t="shared" si="8"/>
        <v>0</v>
      </c>
      <c r="G18" s="40">
        <f t="shared" si="8"/>
        <v>0</v>
      </c>
      <c r="H18" s="40">
        <f t="shared" si="8"/>
        <v>0</v>
      </c>
      <c r="I18" s="40">
        <f t="shared" si="8"/>
        <v>0</v>
      </c>
      <c r="J18" s="40">
        <f t="shared" si="8"/>
        <v>0</v>
      </c>
      <c r="K18" s="40">
        <f t="shared" si="8"/>
        <v>0</v>
      </c>
      <c r="L18" s="40">
        <f t="shared" si="8"/>
        <v>0</v>
      </c>
      <c r="M18" s="40">
        <f t="shared" si="8"/>
        <v>0</v>
      </c>
      <c r="N18" s="40">
        <f t="shared" si="8"/>
        <v>0</v>
      </c>
      <c r="O18" s="40">
        <f t="shared" si="8"/>
        <v>0</v>
      </c>
      <c r="P18" s="69"/>
      <c r="Q18" s="16"/>
      <c r="R18" s="16"/>
      <c r="S18" s="12"/>
      <c r="T18" s="15"/>
    </row>
    <row r="19" spans="1:20" x14ac:dyDescent="0.25">
      <c r="A19" s="53" t="s">
        <v>539</v>
      </c>
      <c r="B19" s="201">
        <f>_xlfn.MAXIFS(LOV_ECV!$L:$L,LOV_ECV!$K:$K,RIGHT(B$6,2),LOV_ECV!$J:$J,"*.goud")</f>
        <v>200</v>
      </c>
      <c r="C19" s="201">
        <f>_xlfn.MAXIFS(LOV_ECV!$L:$L,LOV_ECV!$K:$K,RIGHT(C$6,2),LOV_ECV!$J:$J,"*.goud")</f>
        <v>200</v>
      </c>
      <c r="D19" s="201">
        <f>_xlfn.MAXIFS(LOV_ECV!$L:$L,LOV_ECV!$K:$K,RIGHT(D$6,2),LOV_ECV!$J:$J,"*.goud")</f>
        <v>200</v>
      </c>
      <c r="E19" s="201">
        <f>_xlfn.MAXIFS(LOV_ECV!$L:$L,LOV_ECV!$K:$K,RIGHT(E$6,2),LOV_ECV!$J:$J,"*.goud")</f>
        <v>200</v>
      </c>
      <c r="F19" s="201">
        <f>_xlfn.MAXIFS(LOV_ECV!$L:$L,LOV_ECV!$K:$K,RIGHT(F$6,2),LOV_ECV!$J:$J,"*.goud")</f>
        <v>200</v>
      </c>
      <c r="G19" s="201">
        <f>_xlfn.MAXIFS(LOV_ECV!$L:$L,LOV_ECV!$K:$K,RIGHT(G$6,2),LOV_ECV!$J:$J,"*.goud")</f>
        <v>200</v>
      </c>
      <c r="H19" s="201">
        <f>_xlfn.MAXIFS(LOV_ECV!$L:$L,LOV_ECV!$K:$K,RIGHT(H$6,2),LOV_ECV!$J:$J,"*.goud")</f>
        <v>200</v>
      </c>
      <c r="I19" s="201">
        <f>_xlfn.MAXIFS(LOV_ECV!$L:$L,LOV_ECV!$K:$K,RIGHT(I$6,2),LOV_ECV!$J:$J,"*.goud")</f>
        <v>200</v>
      </c>
      <c r="J19" s="201">
        <f>_xlfn.MAXIFS(LOV_ECV!$L:$L,LOV_ECV!$K:$K,RIGHT(J$6,2),LOV_ECV!$J:$J,"*.goud")</f>
        <v>0</v>
      </c>
      <c r="K19" s="201">
        <f>_xlfn.MAXIFS(LOV_ECV!$L:$L,LOV_ECV!$K:$K,RIGHT(K$6,2),LOV_ECV!$J:$J,"*.goud")</f>
        <v>0</v>
      </c>
      <c r="L19" s="201">
        <f>_xlfn.MAXIFS(LOV_ECV!$L:$L,LOV_ECV!$K:$K,RIGHT(L$6,2),LOV_ECV!$J:$J,"*.goud")</f>
        <v>0</v>
      </c>
      <c r="M19" s="201">
        <f>_xlfn.MAXIFS(LOV_ECV!$L:$L,LOV_ECV!$K:$K,RIGHT(M$6,2),LOV_ECV!$J:$J,"*.goud")</f>
        <v>0</v>
      </c>
      <c r="N19" s="201">
        <f>_xlfn.MAXIFS(LOV_ECV!$L:$L,LOV_ECV!$K:$K,RIGHT(N$6,2),LOV_ECV!$J:$J,"*.goud")</f>
        <v>0</v>
      </c>
      <c r="O19" s="201">
        <f>_xlfn.MAXIFS(LOV_ECV!$L:$L,LOV_ECV!$K:$K,RIGHT(O$6,2),LOV_ECV!$J:$J,"*.goud")</f>
        <v>0</v>
      </c>
      <c r="P19" s="69"/>
      <c r="Q19" s="16" t="str">
        <f t="shared" ref="Q19:Q30" si="9">A19</f>
        <v>waarde_goud_per_regio</v>
      </c>
      <c r="R19" s="16" t="s">
        <v>329</v>
      </c>
      <c r="S19" s="12" t="str">
        <f t="shared" ref="S19:S30" ca="1" si="10">_xlfn.FORMULATEXT(B19)</f>
        <v>=MAX.ALS.VOORWAARDEN(LOV_ECV!$L:$L;LOV_ECV!$K:$K;RECHTS(B$6;2);LOV_ECV!$J:$J;"*.goud")</v>
      </c>
      <c r="T19" s="15"/>
    </row>
    <row r="20" spans="1:20" x14ac:dyDescent="0.25">
      <c r="A20" s="53" t="s">
        <v>538</v>
      </c>
      <c r="B20" s="40">
        <f>_xlfn.MAXIFS(LOV_ECV!$L:$L,LOV_ECV!$K:$K,RIGHT(B$6,2),LOV_ECV!$J:$J,"*.zilver")</f>
        <v>100</v>
      </c>
      <c r="C20" s="40">
        <f>_xlfn.MAXIFS(LOV_ECV!$L:$L,LOV_ECV!$K:$K,RIGHT(C$6,2),LOV_ECV!$J:$J,"*.zilver")</f>
        <v>100</v>
      </c>
      <c r="D20" s="40">
        <f>_xlfn.MAXIFS(LOV_ECV!$L:$L,LOV_ECV!$K:$K,RIGHT(D$6,2),LOV_ECV!$J:$J,"*.zilver")</f>
        <v>100</v>
      </c>
      <c r="E20" s="40">
        <f>_xlfn.MAXIFS(LOV_ECV!$L:$L,LOV_ECV!$K:$K,RIGHT(E$6,2),LOV_ECV!$J:$J,"*.zilver")</f>
        <v>100</v>
      </c>
      <c r="F20" s="40">
        <f>_xlfn.MAXIFS(LOV_ECV!$L:$L,LOV_ECV!$K:$K,RIGHT(F$6,2),LOV_ECV!$J:$J,"*.zilver")</f>
        <v>100</v>
      </c>
      <c r="G20" s="40">
        <f>_xlfn.MAXIFS(LOV_ECV!$L:$L,LOV_ECV!$K:$K,RIGHT(G$6,2),LOV_ECV!$J:$J,"*.zilver")</f>
        <v>100</v>
      </c>
      <c r="H20" s="40">
        <f>_xlfn.MAXIFS(LOV_ECV!$L:$L,LOV_ECV!$K:$K,RIGHT(H$6,2),LOV_ECV!$J:$J,"*.zilver")</f>
        <v>100</v>
      </c>
      <c r="I20" s="40">
        <f>_xlfn.MAXIFS(LOV_ECV!$L:$L,LOV_ECV!$K:$K,RIGHT(I$6,2),LOV_ECV!$J:$J,"*.zilver")</f>
        <v>100</v>
      </c>
      <c r="J20" s="40">
        <f>_xlfn.MAXIFS(LOV_ECV!$L:$L,LOV_ECV!$K:$K,RIGHT(J$6,2),LOV_ECV!$J:$J,"*.zilver")</f>
        <v>0</v>
      </c>
      <c r="K20" s="40">
        <f>_xlfn.MAXIFS(LOV_ECV!$L:$L,LOV_ECV!$K:$K,RIGHT(K$6,2),LOV_ECV!$J:$J,"*.zilver")</f>
        <v>0</v>
      </c>
      <c r="L20" s="40">
        <f>_xlfn.MAXIFS(LOV_ECV!$L:$L,LOV_ECV!$K:$K,RIGHT(L$6,2),LOV_ECV!$J:$J,"*.zilver")</f>
        <v>0</v>
      </c>
      <c r="M20" s="40">
        <f>_xlfn.MAXIFS(LOV_ECV!$L:$L,LOV_ECV!$K:$K,RIGHT(M$6,2),LOV_ECV!$J:$J,"*.zilver")</f>
        <v>0</v>
      </c>
      <c r="N20" s="40">
        <f>_xlfn.MAXIFS(LOV_ECV!$L:$L,LOV_ECV!$K:$K,RIGHT(N$6,2),LOV_ECV!$J:$J,"*.zilver")</f>
        <v>0</v>
      </c>
      <c r="O20" s="40">
        <f>_xlfn.MAXIFS(LOV_ECV!$L:$L,LOV_ECV!$K:$K,RIGHT(O$6,2),LOV_ECV!$J:$J,"*.zilver")</f>
        <v>0</v>
      </c>
      <c r="P20" s="69"/>
      <c r="Q20" s="16" t="str">
        <f t="shared" si="9"/>
        <v>waarde_zilver_per_regio</v>
      </c>
      <c r="R20" s="16" t="s">
        <v>329</v>
      </c>
      <c r="S20" s="12" t="str">
        <f t="shared" ca="1" si="10"/>
        <v>=MAX.ALS.VOORWAARDEN(LOV_ECV!$L:$L;LOV_ECV!$K:$K;RECHTS(B$6;2);LOV_ECV!$J:$J;"*.zilver")</v>
      </c>
      <c r="T20" s="15"/>
    </row>
    <row r="21" spans="1:20" x14ac:dyDescent="0.25">
      <c r="A21" s="53" t="s">
        <v>451</v>
      </c>
      <c r="B21" s="40">
        <f>_xlfn.MAXIFS(LOV_ECV!$L:$L,LOV_ECV!$K:$K,RIGHT(B$6,2),LOV_ECV!$J:$J,"*.brons")</f>
        <v>60</v>
      </c>
      <c r="C21" s="40">
        <f>_xlfn.MAXIFS(LOV_ECV!$L:$L,LOV_ECV!$K:$K,RIGHT(C$6,2),LOV_ECV!$J:$J,"*.brons")</f>
        <v>60</v>
      </c>
      <c r="D21" s="40">
        <f>_xlfn.MAXIFS(LOV_ECV!$L:$L,LOV_ECV!$K:$K,RIGHT(D$6,2),LOV_ECV!$J:$J,"*.brons")</f>
        <v>60</v>
      </c>
      <c r="E21" s="40">
        <f>_xlfn.MAXIFS(LOV_ECV!$L:$L,LOV_ECV!$K:$K,RIGHT(E$6,2),LOV_ECV!$J:$J,"*.brons")</f>
        <v>60</v>
      </c>
      <c r="F21" s="40">
        <f>_xlfn.MAXIFS(LOV_ECV!$L:$L,LOV_ECV!$K:$K,RIGHT(F$6,2),LOV_ECV!$J:$J,"*.brons")</f>
        <v>60</v>
      </c>
      <c r="G21" s="40">
        <f>_xlfn.MAXIFS(LOV_ECV!$L:$L,LOV_ECV!$K:$K,RIGHT(G$6,2),LOV_ECV!$J:$J,"*.brons")</f>
        <v>60</v>
      </c>
      <c r="H21" s="40">
        <f>_xlfn.MAXIFS(LOV_ECV!$L:$L,LOV_ECV!$K:$K,RIGHT(H$6,2),LOV_ECV!$J:$J,"*.brons")</f>
        <v>60</v>
      </c>
      <c r="I21" s="40">
        <f>_xlfn.MAXIFS(LOV_ECV!$L:$L,LOV_ECV!$K:$K,RIGHT(I$6,2),LOV_ECV!$J:$J,"*.brons")</f>
        <v>60</v>
      </c>
      <c r="J21" s="40">
        <f>_xlfn.MAXIFS(LOV_ECV!$L:$L,LOV_ECV!$K:$K,RIGHT(J$6,2),LOV_ECV!$J:$J,"*.brons")</f>
        <v>0</v>
      </c>
      <c r="K21" s="40">
        <f>_xlfn.MAXIFS(LOV_ECV!$L:$L,LOV_ECV!$K:$K,RIGHT(K$6,2),LOV_ECV!$J:$J,"*.brons")</f>
        <v>0</v>
      </c>
      <c r="L21" s="40">
        <f>_xlfn.MAXIFS(LOV_ECV!$L:$L,LOV_ECV!$K:$K,RIGHT(L$6,2),LOV_ECV!$J:$J,"*.brons")</f>
        <v>0</v>
      </c>
      <c r="M21" s="40">
        <f>_xlfn.MAXIFS(LOV_ECV!$L:$L,LOV_ECV!$K:$K,RIGHT(M$6,2),LOV_ECV!$J:$J,"*.brons")</f>
        <v>0</v>
      </c>
      <c r="N21" s="40">
        <f>_xlfn.MAXIFS(LOV_ECV!$L:$L,LOV_ECV!$K:$K,RIGHT(N$6,2),LOV_ECV!$J:$J,"*.brons")</f>
        <v>0</v>
      </c>
      <c r="O21" s="40">
        <f>_xlfn.MAXIFS(LOV_ECV!$L:$L,LOV_ECV!$K:$K,RIGHT(O$6,2),LOV_ECV!$J:$J,"*.brons")</f>
        <v>0</v>
      </c>
      <c r="P21" s="69"/>
      <c r="Q21" s="16" t="str">
        <f t="shared" si="9"/>
        <v>waarde_brons_per_regio</v>
      </c>
      <c r="R21" s="16" t="s">
        <v>329</v>
      </c>
      <c r="S21" s="12" t="str">
        <f t="shared" ca="1" si="10"/>
        <v>=MAX.ALS.VOORWAARDEN(LOV_ECV!$L:$L;LOV_ECV!$K:$K;RECHTS(B$6;2);LOV_ECV!$J:$J;"*.brons")</v>
      </c>
      <c r="T21" s="15"/>
    </row>
    <row r="22" spans="1:20" x14ac:dyDescent="0.25">
      <c r="A22" s="67" t="s">
        <v>1058</v>
      </c>
      <c r="B22" s="40" t="str">
        <f>IF(BST!B7="TO",BDG!B23,"GEEN")</f>
        <v>GEEN</v>
      </c>
      <c r="C22" s="61"/>
      <c r="D22" s="61"/>
      <c r="E22" s="61"/>
      <c r="F22" s="61"/>
      <c r="G22" s="61"/>
      <c r="H22" s="61"/>
      <c r="I22" s="61"/>
      <c r="J22" s="61"/>
      <c r="K22" s="61"/>
      <c r="L22" s="61"/>
      <c r="M22" s="61"/>
      <c r="N22" s="61"/>
      <c r="O22" s="61"/>
      <c r="P22" s="69"/>
      <c r="Q22" s="16"/>
      <c r="R22" s="16"/>
      <c r="S22" s="12"/>
      <c r="T22" s="15"/>
    </row>
    <row r="23" spans="1:20" x14ac:dyDescent="0.25">
      <c r="A23" s="67" t="s">
        <v>1059</v>
      </c>
      <c r="B23" s="40" t="str">
        <f>IF(B25="J",B24,IF(ECB!B7&gt;=ECV!B9,"GOUD",IF(ECB!B7&gt;=ECV!B8,"ZILVER",IF(ECB!B7&gt;=ECV!B7,"BRONS","GEEN"))))</f>
        <v>GOUD</v>
      </c>
      <c r="C23" s="61"/>
      <c r="D23" s="61"/>
      <c r="E23" s="61"/>
      <c r="F23" s="61"/>
      <c r="G23" s="61"/>
      <c r="H23" s="61"/>
      <c r="I23" s="61"/>
      <c r="J23" s="61"/>
      <c r="K23" s="61"/>
      <c r="L23" s="61"/>
      <c r="M23" s="61"/>
      <c r="N23" s="61"/>
      <c r="O23" s="61"/>
      <c r="P23" s="69"/>
      <c r="Q23" s="16" t="str">
        <f t="shared" si="9"/>
        <v>berekende_medaille</v>
      </c>
      <c r="R23" s="16" t="s">
        <v>329</v>
      </c>
      <c r="S23" s="12" t="str">
        <f t="shared" ca="1" si="10"/>
        <v>=ALS(B25="J";B24;ALS(ECB!B7&gt;=ECV!B9;"GOUD";ALS(ECB!B7&gt;=ECV!B8;"ZILVER";ALS(ECB!B7&gt;=ECV!B7;"BRONS";"GEEN"))))</v>
      </c>
      <c r="T23" s="15"/>
    </row>
    <row r="24" spans="1:20" x14ac:dyDescent="0.25">
      <c r="A24" s="76" t="s">
        <v>566</v>
      </c>
      <c r="B24" s="74" t="str">
        <f>NORM!B18</f>
        <v>GOUD</v>
      </c>
      <c r="C24" s="61"/>
      <c r="D24" s="61"/>
      <c r="E24" s="61"/>
      <c r="F24" s="61"/>
      <c r="G24" s="61"/>
      <c r="H24" s="61"/>
      <c r="I24" s="61"/>
      <c r="J24" s="61"/>
      <c r="K24" s="61"/>
      <c r="L24" s="61"/>
      <c r="M24" s="61"/>
      <c r="N24" s="61"/>
      <c r="O24" s="61"/>
      <c r="P24" s="69"/>
      <c r="Q24" s="16" t="str">
        <f t="shared" si="9"/>
        <v>medaille_volledig_biologisch</v>
      </c>
      <c r="R24" s="16" t="s">
        <v>329</v>
      </c>
      <c r="S24" s="12" t="str">
        <f t="shared" ref="S24" ca="1" si="11">_xlfn.FORMULATEXT(B24)</f>
        <v>=NORM!B18</v>
      </c>
      <c r="T24" s="15"/>
    </row>
    <row r="25" spans="1:20" x14ac:dyDescent="0.25">
      <c r="A25" s="75" t="s">
        <v>706</v>
      </c>
      <c r="B25" s="40" t="str">
        <f>IF(AND(B27="J",B26="N"),"J","N")</f>
        <v>N</v>
      </c>
      <c r="C25" s="61"/>
      <c r="D25" s="61"/>
      <c r="E25" s="61"/>
      <c r="F25" s="61"/>
      <c r="G25" s="61"/>
      <c r="H25" s="61"/>
      <c r="I25" s="61"/>
      <c r="J25" s="61"/>
      <c r="K25" s="61"/>
      <c r="L25" s="61"/>
      <c r="M25" s="61"/>
      <c r="N25" s="61"/>
      <c r="O25" s="61"/>
      <c r="P25" s="69"/>
      <c r="Q25" s="16" t="str">
        <f t="shared" si="9"/>
        <v>aanvrager_komt_in_aanmerking_vergoeding_bedrijf_volledig_biologisch</v>
      </c>
      <c r="R25" s="16" t="s">
        <v>329</v>
      </c>
      <c r="S25" s="12" t="str">
        <f t="shared" ca="1" si="10"/>
        <v>=ALS(EN(B27="J";B26="N");"J";"N")</v>
      </c>
      <c r="T25" s="15"/>
    </row>
    <row r="26" spans="1:20" x14ac:dyDescent="0.25">
      <c r="A26" s="53" t="s">
        <v>565</v>
      </c>
      <c r="B26" s="74" t="str">
        <f>GS!B17</f>
        <v>N</v>
      </c>
      <c r="C26" s="61"/>
      <c r="D26" s="61"/>
      <c r="E26" s="61"/>
      <c r="F26" s="61"/>
      <c r="G26" s="61"/>
      <c r="H26" s="61"/>
      <c r="I26" s="61"/>
      <c r="J26" s="61"/>
      <c r="K26" s="61"/>
      <c r="L26" s="61"/>
      <c r="M26" s="61"/>
      <c r="N26" s="61"/>
      <c r="O26" s="61"/>
      <c r="P26" s="69"/>
      <c r="Q26" s="16" t="str">
        <f t="shared" si="9"/>
        <v>aanvrager_ziet_af_van_voorwaarden_biologisch</v>
      </c>
      <c r="R26" s="16" t="s">
        <v>329</v>
      </c>
      <c r="S26" s="12" t="str">
        <f t="shared" ca="1" si="10"/>
        <v>=GS!B17</v>
      </c>
      <c r="T26" s="15"/>
    </row>
    <row r="27" spans="1:20" x14ac:dyDescent="0.25">
      <c r="A27" s="53" t="s">
        <v>563</v>
      </c>
      <c r="B27" s="40" t="str">
        <f>IF(AND(B29&gt;0,B30=0),"J","N")</f>
        <v>N</v>
      </c>
      <c r="C27" s="61"/>
      <c r="D27" s="61"/>
      <c r="E27" s="61"/>
      <c r="F27" s="61"/>
      <c r="G27" s="61"/>
      <c r="H27" s="61"/>
      <c r="I27" s="61"/>
      <c r="J27" s="61"/>
      <c r="K27" s="61"/>
      <c r="L27" s="61"/>
      <c r="M27" s="61"/>
      <c r="N27" s="61"/>
      <c r="O27" s="61"/>
      <c r="P27" s="69"/>
      <c r="Q27" s="16" t="str">
        <f t="shared" si="9"/>
        <v>bedrijf_volledig_biologisch</v>
      </c>
      <c r="R27" s="16" t="s">
        <v>329</v>
      </c>
      <c r="S27" s="12" t="str">
        <f t="shared" ca="1" si="10"/>
        <v>=ALS(EN(B29&gt;0;B30=0);"J";"N")</v>
      </c>
      <c r="T27" s="15"/>
    </row>
    <row r="28" spans="1:20" x14ac:dyDescent="0.25">
      <c r="A28" s="53" t="s">
        <v>564</v>
      </c>
      <c r="B28" s="40" t="str">
        <f>IF(AND(B29&gt;0,B30&gt;0),"J","N")</f>
        <v>N</v>
      </c>
      <c r="P28" s="69"/>
      <c r="Q28" s="16" t="str">
        <f t="shared" si="9"/>
        <v>bedrijf_deels_biologisch</v>
      </c>
      <c r="R28" s="16" t="s">
        <v>329</v>
      </c>
      <c r="S28" s="12" t="str">
        <f t="shared" ca="1" si="10"/>
        <v>=ALS(EN(B29&gt;0;B30&gt;0);"J";"N")</v>
      </c>
      <c r="T28" s="15"/>
    </row>
    <row r="29" spans="1:20" x14ac:dyDescent="0.25">
      <c r="A29" s="53" t="s">
        <v>562</v>
      </c>
      <c r="B29" s="32">
        <f>COUNTIFS(perceel_landbouwperceel,"J",perceel_oppervlakte,"&gt;0",perceel_biologisch,"J")</f>
        <v>0</v>
      </c>
      <c r="P29" s="69"/>
      <c r="Q29" s="16" t="str">
        <f t="shared" si="9"/>
        <v>aantal_biologische_percelen_landbouwgrond</v>
      </c>
      <c r="R29" s="16" t="s">
        <v>329</v>
      </c>
      <c r="S29" s="12" t="str">
        <f t="shared" ca="1" si="10"/>
        <v>=AANTALLEN.ALS(perceel_landbouwperceel;"J";perceel_oppervlakte;"&gt;0";perceel_biologisch;"J")</v>
      </c>
      <c r="T29" s="15"/>
    </row>
    <row r="30" spans="1:20" x14ac:dyDescent="0.25">
      <c r="A30" s="53" t="s">
        <v>561</v>
      </c>
      <c r="B30" s="32">
        <f>COUNTIFS(perceel_landbouwperceel,"J",perceel_oppervlakte,"&gt;0",perceel_biologisch,"N")</f>
        <v>0</v>
      </c>
      <c r="P30" s="69"/>
      <c r="Q30" s="16" t="str">
        <f t="shared" si="9"/>
        <v>aantal_niet_biologische_percelen_landbouwgrond</v>
      </c>
      <c r="R30" s="16" t="s">
        <v>329</v>
      </c>
      <c r="S30" s="12" t="str">
        <f t="shared" ca="1" si="10"/>
        <v>=AANTALLEN.ALS(perceel_landbouwperceel;"J";perceel_oppervlakte;"&gt;0";perceel_biologisch;"N")</v>
      </c>
      <c r="T30" s="15"/>
    </row>
  </sheetData>
  <dataValidations count="1">
    <dataValidation type="list" allowBlank="1" showInputMessage="1" showErrorMessage="1" sqref="R7:R30" xr:uid="{1BF447AD-4044-421A-B831-0FB1BA5434C0}">
      <formula1>"TEKST,NUMMER,DATUM,BOOLEAN"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39FB2-494B-454A-827B-DABA87E8BC6F}">
  <sheetPr codeName="Blad17"/>
  <dimension ref="A1:G18"/>
  <sheetViews>
    <sheetView zoomScale="85" zoomScaleNormal="85" workbookViewId="0">
      <selection activeCell="F143" sqref="F143"/>
    </sheetView>
  </sheetViews>
  <sheetFormatPr defaultRowHeight="15" x14ac:dyDescent="0.25"/>
  <cols>
    <col min="1" max="1" width="70" customWidth="1"/>
    <col min="2" max="2" width="8" bestFit="1" customWidth="1"/>
    <col min="4" max="4" width="53.140625" bestFit="1" customWidth="1"/>
    <col min="5" max="5" width="9.5703125" bestFit="1" customWidth="1"/>
    <col min="6" max="6" width="61.140625" bestFit="1" customWidth="1"/>
    <col min="7" max="7" width="4.28515625" bestFit="1" customWidth="1"/>
  </cols>
  <sheetData>
    <row r="1" spans="1:7" x14ac:dyDescent="0.25">
      <c r="A1" s="7" t="s">
        <v>546</v>
      </c>
    </row>
    <row r="6" spans="1:7" ht="79.5" x14ac:dyDescent="0.25">
      <c r="A6" s="14" t="s">
        <v>320</v>
      </c>
      <c r="B6" s="14" t="s">
        <v>393</v>
      </c>
      <c r="C6" s="14"/>
      <c r="D6" s="21" t="s">
        <v>4</v>
      </c>
      <c r="E6" s="14" t="s">
        <v>321</v>
      </c>
      <c r="F6" s="14" t="s">
        <v>322</v>
      </c>
      <c r="G6" s="14" t="s">
        <v>323</v>
      </c>
    </row>
    <row r="7" spans="1:7" x14ac:dyDescent="0.25">
      <c r="A7" s="52" t="s">
        <v>556</v>
      </c>
      <c r="B7" s="70" t="str">
        <f>IF(OR(AND(B8="J",B9="J",B11="J",B18&gt;0),AND(B10="J",B11="J",B18&gt;0)),"TO","AF")</f>
        <v>AF</v>
      </c>
      <c r="C7" s="69"/>
      <c r="D7" s="16" t="str">
        <f t="shared" ref="D7:D18" si="0">A7</f>
        <v>besluit_aanvraag_eco</v>
      </c>
      <c r="E7" s="16" t="s">
        <v>491</v>
      </c>
      <c r="F7" s="12" t="str">
        <f t="shared" ref="F7" ca="1" si="1">_xlfn.FORMULATEXT(B7)</f>
        <v>=ALS(OF(EN(B8="J";B9="J";B11="J";B18&gt;0);EN(B10="J";B11="J";B18&gt;0));"TO";"AF")</v>
      </c>
      <c r="G7" s="15"/>
    </row>
    <row r="8" spans="1:7" x14ac:dyDescent="0.25">
      <c r="A8" s="52" t="s">
        <v>549</v>
      </c>
      <c r="B8" s="70" t="str">
        <f>IF(ECB!B7&gt;=ECV!B7,"J","N")</f>
        <v>J</v>
      </c>
      <c r="C8" s="69"/>
      <c r="D8" s="16" t="str">
        <f t="shared" si="0"/>
        <v>waarde_gehaald</v>
      </c>
      <c r="E8" s="16" t="s">
        <v>491</v>
      </c>
      <c r="F8" s="12" t="str">
        <f t="shared" ref="F8:F18" ca="1" si="2">_xlfn.FORMULATEXT(B8)</f>
        <v>=ALS(ECB!B7&gt;=ECV!B7;"J";"N")</v>
      </c>
      <c r="G8" s="15"/>
    </row>
    <row r="9" spans="1:7" x14ac:dyDescent="0.25">
      <c r="A9" s="52" t="s">
        <v>548</v>
      </c>
      <c r="B9" s="70" t="str">
        <f>IF(AND(B12="J",B13="J",B14="J",B15="J",B16="J",B17="J"),"J","N")</f>
        <v>J</v>
      </c>
      <c r="C9" s="69"/>
      <c r="D9" s="16" t="str">
        <f t="shared" si="0"/>
        <v>punten_gehaald</v>
      </c>
      <c r="E9" s="16" t="s">
        <v>491</v>
      </c>
      <c r="F9" s="12" t="str">
        <f t="shared" ca="1" si="2"/>
        <v>=ALS(EN(B12="J";B13="J";B14="J";B15="J";B16="J";B17="J");"J";"N")</v>
      </c>
      <c r="G9" s="15"/>
    </row>
    <row r="10" spans="1:7" x14ac:dyDescent="0.25">
      <c r="A10" s="52" t="s">
        <v>706</v>
      </c>
      <c r="B10" s="70" t="str">
        <f>BDG!B25</f>
        <v>N</v>
      </c>
      <c r="C10" s="69"/>
      <c r="D10" s="16"/>
      <c r="E10" s="16"/>
      <c r="F10" s="12"/>
      <c r="G10" s="15"/>
    </row>
    <row r="11" spans="1:7" s="109" customFormat="1" x14ac:dyDescent="0.25">
      <c r="A11" s="181" t="s">
        <v>547</v>
      </c>
      <c r="B11" s="178" t="str">
        <f>GS!B16</f>
        <v>J</v>
      </c>
      <c r="C11" s="69"/>
      <c r="D11" s="179" t="str">
        <f>A11</f>
        <v>actieve_landbouwer</v>
      </c>
      <c r="E11" s="179" t="s">
        <v>491</v>
      </c>
      <c r="F11" s="13" t="str">
        <f ca="1">_xlfn.FORMULATEXT(B11)</f>
        <v>=GS!B16</v>
      </c>
      <c r="G11" s="180"/>
    </row>
    <row r="12" spans="1:7" x14ac:dyDescent="0.25">
      <c r="A12" s="52" t="s">
        <v>550</v>
      </c>
      <c r="B12" s="70" t="str">
        <f>IF(ECB!B8&gt;=ECV!B10,"J","N")</f>
        <v>J</v>
      </c>
      <c r="C12" s="69"/>
      <c r="D12" s="16" t="str">
        <f t="shared" si="0"/>
        <v>punten_totaal_gehaald</v>
      </c>
      <c r="E12" s="16" t="s">
        <v>491</v>
      </c>
      <c r="F12" s="12" t="str">
        <f t="shared" ca="1" si="2"/>
        <v>=ALS(ECB!B8&gt;=ECV!B10;"J";"N")</v>
      </c>
      <c r="G12" s="15"/>
    </row>
    <row r="13" spans="1:7" x14ac:dyDescent="0.25">
      <c r="A13" s="52" t="s">
        <v>551</v>
      </c>
      <c r="B13" s="70" t="str">
        <f>IF(ECB!B9&gt;=ECV!B11,"J","N")</f>
        <v>J</v>
      </c>
      <c r="C13" s="69"/>
      <c r="D13" s="16" t="str">
        <f t="shared" si="0"/>
        <v>punten_klimaat_gehaald</v>
      </c>
      <c r="E13" s="16" t="s">
        <v>491</v>
      </c>
      <c r="F13" s="12" t="str">
        <f t="shared" ca="1" si="2"/>
        <v>=ALS(ECB!B9&gt;=ECV!B11;"J";"N")</v>
      </c>
      <c r="G13" s="15"/>
    </row>
    <row r="14" spans="1:7" x14ac:dyDescent="0.25">
      <c r="A14" s="52" t="s">
        <v>552</v>
      </c>
      <c r="B14" s="70" t="str">
        <f>IF(ECB!B10&gt;=ECV!B12,"J","N")</f>
        <v>J</v>
      </c>
      <c r="C14" s="69"/>
      <c r="D14" s="16" t="str">
        <f t="shared" si="0"/>
        <v>punten_bodemlucht_gehaald</v>
      </c>
      <c r="E14" s="16" t="s">
        <v>491</v>
      </c>
      <c r="F14" s="12" t="str">
        <f t="shared" ca="1" si="2"/>
        <v>=ALS(ECB!B10&gt;=ECV!B12;"J";"N")</v>
      </c>
      <c r="G14" s="15"/>
    </row>
    <row r="15" spans="1:7" x14ac:dyDescent="0.25">
      <c r="A15" s="52" t="s">
        <v>553</v>
      </c>
      <c r="B15" s="70" t="str">
        <f>IF(ECB!B11&gt;=ECV!B13,"J","N")</f>
        <v>J</v>
      </c>
      <c r="C15" s="69"/>
      <c r="D15" s="16" t="str">
        <f t="shared" si="0"/>
        <v>punten_water_gehaald</v>
      </c>
      <c r="E15" s="16" t="s">
        <v>491</v>
      </c>
      <c r="F15" s="12" t="str">
        <f t="shared" ca="1" si="2"/>
        <v>=ALS(ECB!B11&gt;=ECV!B13;"J";"N")</v>
      </c>
      <c r="G15" s="15"/>
    </row>
    <row r="16" spans="1:7" x14ac:dyDescent="0.25">
      <c r="A16" s="52" t="s">
        <v>554</v>
      </c>
      <c r="B16" s="70" t="str">
        <f>IF(ECB!B12&gt;=ECV!B14,"J","N")</f>
        <v>J</v>
      </c>
      <c r="C16" s="69"/>
      <c r="D16" s="16" t="str">
        <f t="shared" si="0"/>
        <v>punten_landschap_gehaald</v>
      </c>
      <c r="E16" s="16" t="s">
        <v>491</v>
      </c>
      <c r="F16" s="12" t="str">
        <f t="shared" ca="1" si="2"/>
        <v>=ALS(ECB!B12&gt;=ECV!B14;"J";"N")</v>
      </c>
      <c r="G16" s="15"/>
    </row>
    <row r="17" spans="1:7" x14ac:dyDescent="0.25">
      <c r="A17" s="52" t="s">
        <v>555</v>
      </c>
      <c r="B17" s="70" t="str">
        <f>IF(ECB!B13&gt;=ECV!B15,"J","N")</f>
        <v>J</v>
      </c>
      <c r="C17" s="69"/>
      <c r="D17" s="16" t="str">
        <f t="shared" si="0"/>
        <v>punten_biodiversiteit_gehaald</v>
      </c>
      <c r="E17" s="16" t="s">
        <v>491</v>
      </c>
      <c r="F17" s="12" t="str">
        <f t="shared" ca="1" si="2"/>
        <v>=ALS(ECB!B13&gt;=ECV!B15;"J";"N")</v>
      </c>
      <c r="G17" s="15"/>
    </row>
    <row r="18" spans="1:7" x14ac:dyDescent="0.25">
      <c r="A18" s="52" t="s">
        <v>1063</v>
      </c>
      <c r="B18" s="37">
        <f>BDG!B13</f>
        <v>0</v>
      </c>
      <c r="C18" s="69"/>
      <c r="D18" s="16" t="str">
        <f t="shared" si="0"/>
        <v>BR01_totale_subsidiabele_oppervlakte_bedrijfsareaal</v>
      </c>
      <c r="E18" s="16" t="s">
        <v>329</v>
      </c>
      <c r="F18" s="12" t="str">
        <f t="shared" ca="1" si="2"/>
        <v>=BDG!B13</v>
      </c>
      <c r="G18" s="15"/>
    </row>
  </sheetData>
  <dataValidations disablePrompts="1" count="1">
    <dataValidation type="list" allowBlank="1" showInputMessage="1" showErrorMessage="1" sqref="E7:E18" xr:uid="{A58150FD-8F82-4D5C-BF13-8C891926DC74}">
      <formula1>"TEKST,NUMMER,DATUM,BOOLEAN"</formula1>
    </dataValidation>
  </dataValidations>
  <pageMargins left="0.7" right="0.7" top="0.75" bottom="0.75" header="0.3" footer="0.3"/>
  <headerFooter>
    <oddHeader>&amp;L&amp;"Calibri"&amp;10&amp;K000000 Intern gebruik&amp;1#_x000D_</oddHeader>
    <oddFooter>&amp;L_x000D_&amp;1#&amp;"Calibri"&amp;10&amp;K000000 Intern gebruik</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890F0-6EE6-49B8-B7AD-D9722ABFEBFE}">
  <sheetPr codeName="Blad18"/>
  <dimension ref="A1:DU1674"/>
  <sheetViews>
    <sheetView topLeftCell="D1" zoomScale="85" zoomScaleNormal="85" workbookViewId="0">
      <pane ySplit="4" topLeftCell="A5" activePane="bottomLeft" state="frozen"/>
      <selection activeCell="F143" sqref="F143"/>
      <selection pane="bottomLeft" activeCell="P5" sqref="P5:P6"/>
    </sheetView>
  </sheetViews>
  <sheetFormatPr defaultRowHeight="15" x14ac:dyDescent="0.25"/>
  <cols>
    <col min="1" max="1" width="4.28515625" style="109" bestFit="1" customWidth="1"/>
    <col min="2" max="2" width="14.42578125" style="109" customWidth="1"/>
    <col min="3" max="3" width="2.7109375" style="247" customWidth="1"/>
    <col min="4" max="4" width="5.140625" style="109" bestFit="1" customWidth="1"/>
    <col min="5" max="5" width="16.140625" style="109" customWidth="1"/>
    <col min="6" max="6" width="2.7109375" style="109" customWidth="1"/>
    <col min="7" max="7" width="5.140625" style="109" bestFit="1" customWidth="1"/>
    <col min="8" max="8" width="13.140625" style="109" customWidth="1"/>
    <col min="9" max="9" width="2.7109375" style="109" customWidth="1"/>
    <col min="10" max="10" width="5.140625" style="109" bestFit="1" customWidth="1"/>
    <col min="11" max="11" width="33.140625" style="109" customWidth="1"/>
    <col min="12" max="12" width="2.7109375" style="109" customWidth="1"/>
    <col min="13" max="13" width="5.140625" style="247" bestFit="1" customWidth="1"/>
    <col min="14" max="14" width="41.42578125" style="247" bestFit="1" customWidth="1"/>
    <col min="15" max="15" width="2.7109375" style="247" customWidth="1"/>
    <col min="16" max="16" width="5.140625" style="247" bestFit="1" customWidth="1"/>
    <col min="17" max="17" width="32.28515625" style="247" bestFit="1" customWidth="1"/>
    <col min="18" max="18" width="2.7109375" style="247" customWidth="1"/>
    <col min="19" max="19" width="5.140625" style="109" bestFit="1" customWidth="1"/>
    <col min="20" max="20" width="24.7109375" style="109" bestFit="1" customWidth="1"/>
    <col min="21" max="21" width="2.7109375" style="109" customWidth="1"/>
    <col min="22" max="22" width="5.140625" style="109" bestFit="1" customWidth="1"/>
    <col min="23" max="23" width="24.7109375" style="109" customWidth="1"/>
    <col min="24" max="24" width="2.7109375" style="109" customWidth="1"/>
    <col min="25" max="25" width="5.140625" style="109" bestFit="1" customWidth="1"/>
    <col min="26" max="26" width="12.140625" style="109" bestFit="1" customWidth="1"/>
    <col min="27" max="27" width="2.7109375" style="109" customWidth="1"/>
    <col min="28" max="28" width="5.140625" style="109" bestFit="1" customWidth="1"/>
    <col min="29" max="29" width="35.140625" style="109" bestFit="1" customWidth="1"/>
    <col min="30" max="30" width="2.7109375" style="109" customWidth="1"/>
    <col min="31" max="31" width="5.140625" style="109" bestFit="1" customWidth="1"/>
    <col min="32" max="32" width="35.140625" style="109" customWidth="1"/>
    <col min="33" max="33" width="2.7109375" style="109" customWidth="1"/>
    <col min="34" max="34" width="4.28515625" style="109" bestFit="1" customWidth="1"/>
    <col min="35" max="35" width="35.140625" style="109" customWidth="1"/>
    <col min="36" max="36" width="2.7109375" style="109" customWidth="1"/>
    <col min="37" max="37" width="5.140625" style="109" bestFit="1" customWidth="1"/>
    <col min="38" max="38" width="17.140625" style="109" bestFit="1" customWidth="1"/>
    <col min="39" max="39" width="2.7109375" style="109" customWidth="1"/>
    <col min="40" max="40" width="5.140625" style="109" bestFit="1" customWidth="1"/>
    <col min="41" max="41" width="29.28515625" style="109" bestFit="1" customWidth="1"/>
    <col min="42" max="42" width="2.7109375" style="109" customWidth="1"/>
    <col min="43" max="43" width="5.140625" style="109" bestFit="1" customWidth="1"/>
    <col min="44" max="44" width="39.5703125" style="109" bestFit="1" customWidth="1"/>
    <col min="45" max="45" width="2.7109375" style="109" customWidth="1"/>
    <col min="46" max="46" width="5.140625" style="109" bestFit="1" customWidth="1"/>
    <col min="47" max="47" width="39.5703125" style="109" customWidth="1"/>
    <col min="48" max="48" width="2.7109375" style="109" customWidth="1"/>
    <col min="49" max="49" width="4.7109375" style="109" customWidth="1"/>
    <col min="50" max="51" width="2.7109375" style="109" customWidth="1"/>
    <col min="52" max="52" width="4.7109375" style="109" customWidth="1"/>
    <col min="53" max="54" width="2.7109375" style="109" customWidth="1"/>
    <col min="55" max="55" width="4.7109375" style="109" customWidth="1"/>
    <col min="56" max="57" width="2.7109375" style="109" customWidth="1"/>
    <col min="58" max="59" width="4.28515625" style="109" bestFit="1" customWidth="1"/>
    <col min="60" max="60" width="2.7109375" style="109" customWidth="1"/>
    <col min="61" max="62" width="4.28515625" style="109" bestFit="1" customWidth="1"/>
    <col min="63" max="63" width="2.7109375" style="109" customWidth="1"/>
    <col min="64" max="64" width="5.140625" style="109" bestFit="1" customWidth="1"/>
    <col min="65" max="65" width="57" style="109" bestFit="1" customWidth="1"/>
    <col min="66" max="66" width="2.7109375" style="109" customWidth="1"/>
    <col min="67" max="67" width="5.140625" style="109" bestFit="1" customWidth="1"/>
    <col min="68" max="68" width="10.7109375" style="109" bestFit="1" customWidth="1"/>
    <col min="69" max="69" width="2.7109375" style="109" customWidth="1"/>
    <col min="70" max="70" width="5.140625" style="109" bestFit="1" customWidth="1"/>
    <col min="71" max="71" width="110.5703125" style="109" bestFit="1" customWidth="1"/>
    <col min="72" max="72" width="2.7109375" style="109" customWidth="1"/>
    <col min="73" max="73" width="5.140625" style="109" bestFit="1" customWidth="1"/>
    <col min="74" max="74" width="50.42578125" style="109" bestFit="1" customWidth="1"/>
    <col min="75" max="75" width="2.7109375" style="109" customWidth="1"/>
    <col min="76" max="76" width="5.140625" style="109" bestFit="1" customWidth="1"/>
    <col min="77" max="77" width="62.140625" style="109" customWidth="1"/>
    <col min="78" max="78" width="4.140625" style="109" bestFit="1" customWidth="1"/>
    <col min="79" max="125" width="9.140625" style="109"/>
    <col min="126" max="16384" width="9.140625" style="247"/>
  </cols>
  <sheetData>
    <row r="1" spans="1:125" x14ac:dyDescent="0.25">
      <c r="A1" s="246" t="s">
        <v>5</v>
      </c>
      <c r="D1" s="246" t="s">
        <v>10</v>
      </c>
      <c r="G1" s="246" t="s">
        <v>1025</v>
      </c>
      <c r="J1" s="246" t="s">
        <v>257</v>
      </c>
      <c r="M1" s="109" t="s">
        <v>1028</v>
      </c>
      <c r="N1" s="109"/>
      <c r="P1" s="247" t="s">
        <v>1027</v>
      </c>
      <c r="S1" s="109" t="s">
        <v>1770</v>
      </c>
      <c r="V1" s="248" t="s">
        <v>1030</v>
      </c>
      <c r="Y1" s="248" t="s">
        <v>1032</v>
      </c>
      <c r="Z1" s="249"/>
      <c r="AB1" s="109" t="s">
        <v>1864</v>
      </c>
      <c r="AE1" s="109" t="s">
        <v>1642</v>
      </c>
      <c r="AH1" s="248" t="s">
        <v>1031</v>
      </c>
      <c r="AK1" s="109" t="s">
        <v>1862</v>
      </c>
      <c r="AN1" s="248" t="s">
        <v>1029</v>
      </c>
      <c r="AQ1" s="248" t="s">
        <v>1865</v>
      </c>
      <c r="AT1" s="248" t="s">
        <v>1641</v>
      </c>
      <c r="AW1" s="109" t="s">
        <v>1033</v>
      </c>
      <c r="AX1" s="247"/>
      <c r="AY1" s="247"/>
      <c r="AZ1" s="109" t="s">
        <v>1034</v>
      </c>
      <c r="BC1" s="109" t="s">
        <v>1035</v>
      </c>
      <c r="BF1" s="248" t="s">
        <v>1036</v>
      </c>
      <c r="BG1" s="247"/>
      <c r="BI1" s="248" t="s">
        <v>1037</v>
      </c>
      <c r="BL1" s="109" t="s">
        <v>1050</v>
      </c>
      <c r="BO1" s="109" t="s">
        <v>1051</v>
      </c>
      <c r="BR1" s="248" t="s">
        <v>1052</v>
      </c>
      <c r="BU1" s="246" t="s">
        <v>782</v>
      </c>
      <c r="BX1" s="246" t="s">
        <v>711</v>
      </c>
    </row>
    <row r="2" spans="1:125" x14ac:dyDescent="0.25">
      <c r="M2" s="249"/>
      <c r="N2" s="249"/>
      <c r="O2" s="249"/>
      <c r="P2" s="249"/>
      <c r="Q2" s="249"/>
      <c r="R2" s="249"/>
      <c r="V2" s="249"/>
      <c r="W2" s="249"/>
      <c r="X2" s="247"/>
      <c r="Y2" s="249"/>
      <c r="Z2" s="249"/>
      <c r="AA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7"/>
      <c r="BV2" s="247"/>
      <c r="BX2" s="109" t="s">
        <v>1793</v>
      </c>
    </row>
    <row r="3" spans="1:125" x14ac:dyDescent="0.25">
      <c r="M3" s="109"/>
      <c r="N3" s="109"/>
    </row>
    <row r="4" spans="1:125" s="249" customFormat="1" ht="79.5" x14ac:dyDescent="0.25">
      <c r="A4" s="431" t="s">
        <v>258</v>
      </c>
      <c r="B4" s="431" t="s">
        <v>4</v>
      </c>
      <c r="D4" s="431" t="s">
        <v>258</v>
      </c>
      <c r="E4" s="431" t="s">
        <v>4</v>
      </c>
      <c r="F4" s="250"/>
      <c r="G4" s="431" t="s">
        <v>258</v>
      </c>
      <c r="H4" s="431" t="s">
        <v>4</v>
      </c>
      <c r="I4" s="191"/>
      <c r="J4" s="431" t="s">
        <v>258</v>
      </c>
      <c r="K4" s="431" t="s">
        <v>4</v>
      </c>
      <c r="L4" s="250"/>
      <c r="M4" s="431" t="s">
        <v>258</v>
      </c>
      <c r="N4" s="431" t="s">
        <v>4</v>
      </c>
      <c r="P4" s="430" t="s">
        <v>258</v>
      </c>
      <c r="Q4" s="430" t="s">
        <v>4</v>
      </c>
      <c r="S4" s="431" t="s">
        <v>258</v>
      </c>
      <c r="T4" s="431" t="s">
        <v>4</v>
      </c>
      <c r="U4" s="250"/>
      <c r="V4" s="431" t="s">
        <v>258</v>
      </c>
      <c r="W4" s="431" t="s">
        <v>4</v>
      </c>
      <c r="X4" s="191"/>
      <c r="Y4" s="431" t="s">
        <v>258</v>
      </c>
      <c r="Z4" s="431" t="s">
        <v>4</v>
      </c>
      <c r="AA4" s="191"/>
      <c r="AB4" s="431" t="s">
        <v>258</v>
      </c>
      <c r="AC4" s="431" t="s">
        <v>4</v>
      </c>
      <c r="AD4" s="250"/>
      <c r="AE4" s="431" t="s">
        <v>258</v>
      </c>
      <c r="AF4" s="431" t="s">
        <v>4</v>
      </c>
      <c r="AG4" s="250"/>
      <c r="AH4" s="431" t="s">
        <v>258</v>
      </c>
      <c r="AI4" s="431" t="s">
        <v>4</v>
      </c>
      <c r="AJ4" s="250"/>
      <c r="AK4" s="431" t="s">
        <v>258</v>
      </c>
      <c r="AL4" s="431" t="s">
        <v>4</v>
      </c>
      <c r="AM4" s="250"/>
      <c r="AN4" s="431" t="s">
        <v>258</v>
      </c>
      <c r="AO4" s="431" t="s">
        <v>4</v>
      </c>
      <c r="AP4" s="250"/>
      <c r="AQ4" s="431" t="s">
        <v>258</v>
      </c>
      <c r="AR4" s="431" t="s">
        <v>4</v>
      </c>
      <c r="AS4" s="250"/>
      <c r="AT4" s="431" t="s">
        <v>258</v>
      </c>
      <c r="AU4" s="431" t="s">
        <v>4</v>
      </c>
      <c r="AV4" s="250"/>
      <c r="AW4" s="431" t="s">
        <v>258</v>
      </c>
      <c r="AX4" s="431" t="s">
        <v>4</v>
      </c>
      <c r="AY4" s="250"/>
      <c r="AZ4" s="431" t="s">
        <v>258</v>
      </c>
      <c r="BA4" s="431" t="s">
        <v>4</v>
      </c>
      <c r="BB4" s="250"/>
      <c r="BC4" s="431" t="s">
        <v>258</v>
      </c>
      <c r="BD4" s="431" t="s">
        <v>4</v>
      </c>
      <c r="BE4" s="250"/>
      <c r="BF4" s="431" t="s">
        <v>258</v>
      </c>
      <c r="BG4" s="431" t="s">
        <v>4</v>
      </c>
      <c r="BH4" s="250"/>
      <c r="BI4" s="431" t="s">
        <v>258</v>
      </c>
      <c r="BJ4" s="431" t="s">
        <v>4</v>
      </c>
      <c r="BK4" s="250"/>
      <c r="BL4" s="431" t="s">
        <v>258</v>
      </c>
      <c r="BM4" s="431" t="s">
        <v>4</v>
      </c>
      <c r="BN4" s="250"/>
      <c r="BO4" s="431" t="s">
        <v>258</v>
      </c>
      <c r="BP4" s="431" t="s">
        <v>4</v>
      </c>
      <c r="BQ4" s="250"/>
      <c r="BR4" s="430" t="s">
        <v>258</v>
      </c>
      <c r="BS4" s="430" t="s">
        <v>4</v>
      </c>
      <c r="BT4" s="250"/>
      <c r="BU4" s="431" t="s">
        <v>258</v>
      </c>
      <c r="BV4" s="431" t="s">
        <v>4</v>
      </c>
      <c r="BW4" s="191"/>
      <c r="BX4" s="431" t="s">
        <v>258</v>
      </c>
      <c r="BY4" s="431" t="s">
        <v>4</v>
      </c>
      <c r="BZ4" s="191"/>
      <c r="CA4" s="191"/>
      <c r="CB4" s="191"/>
      <c r="CC4" s="191"/>
      <c r="CD4" s="191"/>
      <c r="CE4" s="191"/>
      <c r="CF4" s="191"/>
      <c r="CG4" s="191"/>
      <c r="CH4" s="191"/>
      <c r="CI4" s="191"/>
      <c r="CJ4" s="191"/>
      <c r="CK4" s="191"/>
      <c r="CL4" s="191"/>
      <c r="CM4" s="191"/>
      <c r="CN4" s="191"/>
      <c r="CO4" s="191"/>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row>
    <row r="5" spans="1:125" s="248" customFormat="1" x14ac:dyDescent="0.25">
      <c r="A5" s="251">
        <v>265</v>
      </c>
      <c r="B5" s="251" t="s">
        <v>6</v>
      </c>
      <c r="D5" s="251">
        <v>174</v>
      </c>
      <c r="E5" s="251" t="s">
        <v>58</v>
      </c>
      <c r="F5" s="252"/>
      <c r="G5" s="251">
        <v>375</v>
      </c>
      <c r="H5" s="251" t="s">
        <v>376</v>
      </c>
      <c r="I5" s="253"/>
      <c r="J5" s="251">
        <v>266</v>
      </c>
      <c r="K5" s="251" t="s">
        <v>83</v>
      </c>
      <c r="L5" s="252"/>
      <c r="M5" s="179">
        <v>2617</v>
      </c>
      <c r="N5" s="179" t="s">
        <v>509</v>
      </c>
      <c r="P5" s="254"/>
      <c r="Q5" s="254" t="s">
        <v>514</v>
      </c>
      <c r="S5" s="432">
        <v>6793</v>
      </c>
      <c r="T5" s="432" t="s">
        <v>1834</v>
      </c>
      <c r="V5" s="179">
        <v>2618</v>
      </c>
      <c r="W5" s="179" t="s">
        <v>370</v>
      </c>
      <c r="X5" s="253"/>
      <c r="Y5" s="179">
        <v>2634</v>
      </c>
      <c r="Z5" s="179" t="s">
        <v>520</v>
      </c>
      <c r="AA5" s="253"/>
      <c r="AB5" s="432">
        <v>6800</v>
      </c>
      <c r="AC5" s="432" t="s">
        <v>1841</v>
      </c>
      <c r="AE5" s="179">
        <v>2634</v>
      </c>
      <c r="AF5" s="179" t="s">
        <v>520</v>
      </c>
      <c r="AG5" s="253"/>
      <c r="AH5" s="179">
        <v>343</v>
      </c>
      <c r="AI5" s="179" t="s">
        <v>580</v>
      </c>
      <c r="AJ5" s="253"/>
      <c r="AK5" s="432">
        <v>6807</v>
      </c>
      <c r="AL5" s="432" t="s">
        <v>1848</v>
      </c>
      <c r="AM5" s="253"/>
      <c r="AN5" s="179">
        <v>6808</v>
      </c>
      <c r="AO5" s="179" t="s">
        <v>1849</v>
      </c>
      <c r="AP5" s="253"/>
      <c r="AQ5" s="179">
        <v>2620</v>
      </c>
      <c r="AR5" s="179" t="s">
        <v>521</v>
      </c>
      <c r="AS5" s="253"/>
      <c r="AT5" s="432">
        <v>2637</v>
      </c>
      <c r="AU5" s="432" t="s">
        <v>641</v>
      </c>
      <c r="BF5" s="251">
        <v>338</v>
      </c>
      <c r="BG5" s="251" t="s">
        <v>503</v>
      </c>
      <c r="BI5" s="432"/>
      <c r="BJ5" s="432"/>
      <c r="BK5" s="253"/>
      <c r="BL5" s="179">
        <v>241</v>
      </c>
      <c r="BM5" s="179" t="s">
        <v>77</v>
      </c>
      <c r="BN5" s="253"/>
      <c r="BO5" s="179">
        <v>1047</v>
      </c>
      <c r="BP5" s="179" t="s">
        <v>341</v>
      </c>
      <c r="BQ5" s="253"/>
      <c r="BR5" s="179">
        <v>657</v>
      </c>
      <c r="BS5" s="179" t="s">
        <v>218</v>
      </c>
      <c r="BT5" s="253"/>
      <c r="BU5" s="255">
        <v>174</v>
      </c>
      <c r="BV5" s="255" t="s">
        <v>58</v>
      </c>
      <c r="BW5" s="253"/>
      <c r="BX5" s="179">
        <v>174</v>
      </c>
      <c r="BY5" s="179" t="s">
        <v>58</v>
      </c>
      <c r="BZ5" s="253">
        <f>LEN(BY5)</f>
        <v>21</v>
      </c>
      <c r="CA5" s="253"/>
      <c r="CB5" s="253"/>
      <c r="CC5" s="253"/>
      <c r="CD5" s="253"/>
      <c r="CE5" s="253"/>
      <c r="CF5" s="253"/>
      <c r="CG5" s="253"/>
      <c r="CH5" s="253"/>
      <c r="CI5" s="253"/>
      <c r="CJ5" s="253"/>
      <c r="CK5" s="253"/>
      <c r="CL5" s="253"/>
      <c r="CM5" s="253"/>
      <c r="CN5" s="253"/>
      <c r="CO5" s="253"/>
      <c r="CP5" s="253"/>
      <c r="CQ5" s="253"/>
      <c r="CR5" s="253"/>
      <c r="CS5" s="253"/>
      <c r="CT5" s="253"/>
      <c r="CU5" s="253"/>
      <c r="CV5" s="253"/>
      <c r="CW5" s="253"/>
      <c r="CX5" s="253"/>
      <c r="CY5" s="253"/>
      <c r="CZ5" s="253"/>
      <c r="DA5" s="253"/>
      <c r="DB5" s="253"/>
      <c r="DC5" s="253"/>
      <c r="DD5" s="253"/>
      <c r="DE5" s="253"/>
      <c r="DF5" s="253"/>
      <c r="DG5" s="253"/>
      <c r="DH5" s="253"/>
      <c r="DI5" s="253"/>
      <c r="DJ5" s="253"/>
      <c r="DK5" s="253"/>
      <c r="DL5" s="253"/>
      <c r="DM5" s="253"/>
      <c r="DN5" s="253"/>
      <c r="DO5" s="253"/>
      <c r="DP5" s="253"/>
      <c r="DQ5" s="253"/>
      <c r="DR5" s="253"/>
      <c r="DS5" s="253"/>
      <c r="DT5" s="253"/>
      <c r="DU5" s="253"/>
    </row>
    <row r="6" spans="1:125" s="248" customFormat="1" x14ac:dyDescent="0.25">
      <c r="A6" s="251">
        <v>331</v>
      </c>
      <c r="B6" s="251" t="s">
        <v>8</v>
      </c>
      <c r="D6" s="251">
        <v>233</v>
      </c>
      <c r="E6" s="251" t="s">
        <v>71</v>
      </c>
      <c r="F6" s="252"/>
      <c r="G6" s="251">
        <v>516</v>
      </c>
      <c r="H6" s="251" t="s">
        <v>377</v>
      </c>
      <c r="I6" s="253"/>
      <c r="J6" s="251">
        <v>1921</v>
      </c>
      <c r="K6" s="251" t="s">
        <v>60</v>
      </c>
      <c r="L6" s="252"/>
      <c r="M6" s="179">
        <v>2626</v>
      </c>
      <c r="N6" s="179" t="s">
        <v>637</v>
      </c>
      <c r="P6" s="254"/>
      <c r="Q6" s="254" t="s">
        <v>519</v>
      </c>
      <c r="V6" s="179">
        <v>2619</v>
      </c>
      <c r="W6" s="179" t="s">
        <v>511</v>
      </c>
      <c r="X6" s="253"/>
      <c r="Y6" s="432">
        <v>2633</v>
      </c>
      <c r="Z6" s="432" t="s">
        <v>642</v>
      </c>
      <c r="AA6" s="253"/>
      <c r="AM6" s="253"/>
      <c r="AN6" s="253"/>
      <c r="AO6" s="253"/>
      <c r="AP6" s="253"/>
      <c r="AQ6" s="432">
        <v>2639</v>
      </c>
      <c r="AR6" s="432" t="s">
        <v>725</v>
      </c>
      <c r="BK6" s="253"/>
      <c r="BL6" s="179">
        <v>242</v>
      </c>
      <c r="BM6" s="179" t="s">
        <v>78</v>
      </c>
      <c r="BN6" s="253"/>
      <c r="BO6" s="179">
        <v>3055</v>
      </c>
      <c r="BP6" s="179" t="s">
        <v>719</v>
      </c>
      <c r="BQ6" s="253"/>
      <c r="BR6" s="179"/>
      <c r="BS6" s="179"/>
      <c r="BT6" s="253"/>
      <c r="BU6" s="255">
        <v>233</v>
      </c>
      <c r="BV6" s="255" t="s">
        <v>71</v>
      </c>
      <c r="BW6" s="253"/>
      <c r="BX6" s="179">
        <v>233</v>
      </c>
      <c r="BY6" s="179" t="s">
        <v>71</v>
      </c>
      <c r="BZ6" s="253">
        <f t="shared" ref="BZ6:BZ69" si="0">LEN(BY6)</f>
        <v>14</v>
      </c>
      <c r="CA6" s="253"/>
      <c r="CB6" s="253"/>
      <c r="CC6" s="253"/>
      <c r="CD6" s="253"/>
      <c r="CE6" s="253"/>
      <c r="CF6" s="253"/>
      <c r="CG6" s="253"/>
      <c r="CH6" s="253"/>
      <c r="CI6" s="253"/>
      <c r="CJ6" s="253"/>
      <c r="CK6" s="253"/>
      <c r="CL6" s="253"/>
      <c r="CM6" s="253"/>
      <c r="CN6" s="253"/>
      <c r="CO6" s="253"/>
      <c r="CP6" s="253"/>
      <c r="CQ6" s="253"/>
      <c r="CR6" s="253"/>
      <c r="CS6" s="253"/>
      <c r="CT6" s="253"/>
      <c r="CU6" s="253"/>
      <c r="CV6" s="253"/>
      <c r="CW6" s="253"/>
      <c r="CX6" s="253"/>
      <c r="CY6" s="253"/>
      <c r="CZ6" s="253"/>
      <c r="DA6" s="253"/>
      <c r="DB6" s="253"/>
      <c r="DC6" s="253"/>
      <c r="DD6" s="253"/>
      <c r="DE6" s="253"/>
      <c r="DF6" s="253"/>
      <c r="DG6" s="253"/>
      <c r="DH6" s="253"/>
      <c r="DI6" s="253"/>
      <c r="DJ6" s="253"/>
      <c r="DK6" s="253"/>
      <c r="DL6" s="253"/>
      <c r="DM6" s="253"/>
      <c r="DN6" s="253"/>
      <c r="DO6" s="253"/>
      <c r="DP6" s="253"/>
      <c r="DQ6" s="253"/>
      <c r="DR6" s="253"/>
      <c r="DS6" s="253"/>
      <c r="DT6" s="253"/>
      <c r="DU6" s="253"/>
    </row>
    <row r="7" spans="1:125" s="248" customFormat="1" x14ac:dyDescent="0.25">
      <c r="A7" s="251"/>
      <c r="B7" s="251"/>
      <c r="D7" s="251">
        <v>234</v>
      </c>
      <c r="E7" s="251" t="s">
        <v>72</v>
      </c>
      <c r="F7" s="252"/>
      <c r="G7" s="251">
        <v>656</v>
      </c>
      <c r="H7" s="251" t="s">
        <v>378</v>
      </c>
      <c r="I7" s="253"/>
      <c r="J7" s="251">
        <v>6746</v>
      </c>
      <c r="K7" s="251" t="s">
        <v>1721</v>
      </c>
      <c r="L7" s="252"/>
      <c r="M7" s="179">
        <v>2628</v>
      </c>
      <c r="N7" s="179" t="s">
        <v>371</v>
      </c>
      <c r="P7" s="253"/>
      <c r="Q7" s="253"/>
      <c r="V7" s="179">
        <v>2621</v>
      </c>
      <c r="W7" s="179" t="s">
        <v>516</v>
      </c>
      <c r="X7" s="253"/>
      <c r="Y7" s="253"/>
      <c r="Z7" s="253"/>
      <c r="AA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179">
        <v>244</v>
      </c>
      <c r="BM7" s="179" t="s">
        <v>498</v>
      </c>
      <c r="BN7" s="253"/>
      <c r="BO7" s="179">
        <v>6520</v>
      </c>
      <c r="BP7" s="179" t="s">
        <v>716</v>
      </c>
      <c r="BQ7" s="253"/>
      <c r="BR7" s="179">
        <v>427</v>
      </c>
      <c r="BS7" s="179" t="s">
        <v>207</v>
      </c>
      <c r="BT7" s="253"/>
      <c r="BU7" s="255">
        <v>234</v>
      </c>
      <c r="BV7" s="255" t="s">
        <v>72</v>
      </c>
      <c r="BW7" s="253"/>
      <c r="BX7" s="179">
        <v>234</v>
      </c>
      <c r="BY7" s="179" t="s">
        <v>72</v>
      </c>
      <c r="BZ7" s="253">
        <f t="shared" si="0"/>
        <v>13</v>
      </c>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row>
    <row r="8" spans="1:125" s="248" customFormat="1" x14ac:dyDescent="0.25">
      <c r="A8" s="251"/>
      <c r="B8" s="251"/>
      <c r="D8" s="251">
        <v>235</v>
      </c>
      <c r="E8" s="251" t="s">
        <v>73</v>
      </c>
      <c r="F8" s="252"/>
      <c r="G8" s="251">
        <v>794</v>
      </c>
      <c r="H8" s="251" t="s">
        <v>379</v>
      </c>
      <c r="I8" s="253"/>
      <c r="J8" s="251">
        <v>6750</v>
      </c>
      <c r="K8" s="251" t="s">
        <v>1709</v>
      </c>
      <c r="L8" s="252"/>
      <c r="M8" s="179">
        <v>2630</v>
      </c>
      <c r="N8" s="179" t="s">
        <v>638</v>
      </c>
      <c r="P8" s="253"/>
      <c r="Q8" s="253"/>
      <c r="V8" s="179">
        <v>2622</v>
      </c>
      <c r="W8" s="179" t="s">
        <v>513</v>
      </c>
      <c r="X8" s="253"/>
      <c r="Y8" s="253"/>
      <c r="Z8" s="253"/>
      <c r="AA8" s="253"/>
      <c r="AM8" s="253"/>
      <c r="AN8" s="253"/>
      <c r="AO8" s="253"/>
      <c r="AP8" s="253"/>
      <c r="AQ8" s="249"/>
      <c r="AR8" s="249"/>
      <c r="AS8" s="249"/>
      <c r="AT8" s="249"/>
      <c r="AU8" s="249"/>
      <c r="AV8" s="249"/>
      <c r="AW8" s="249"/>
      <c r="AX8" s="249"/>
      <c r="AY8" s="249"/>
      <c r="AZ8" s="249"/>
      <c r="BA8" s="249"/>
      <c r="BB8" s="249"/>
      <c r="BC8" s="249"/>
      <c r="BD8" s="249"/>
      <c r="BE8" s="249"/>
      <c r="BF8" s="249"/>
      <c r="BG8" s="249"/>
      <c r="BH8" s="249"/>
      <c r="BI8" s="249"/>
      <c r="BJ8" s="249"/>
      <c r="BK8" s="253"/>
      <c r="BL8" s="179">
        <v>258</v>
      </c>
      <c r="BM8" s="179" t="s">
        <v>82</v>
      </c>
      <c r="BN8" s="253"/>
      <c r="BO8" s="179">
        <v>6521</v>
      </c>
      <c r="BP8" s="179" t="s">
        <v>214</v>
      </c>
      <c r="BQ8" s="253"/>
      <c r="BR8" s="179">
        <v>426</v>
      </c>
      <c r="BS8" s="179" t="s">
        <v>206</v>
      </c>
      <c r="BT8" s="253"/>
      <c r="BU8" s="255">
        <v>235</v>
      </c>
      <c r="BV8" s="255" t="s">
        <v>73</v>
      </c>
      <c r="BW8" s="253"/>
      <c r="BX8" s="179">
        <v>235</v>
      </c>
      <c r="BY8" s="179" t="s">
        <v>73</v>
      </c>
      <c r="BZ8" s="253">
        <f t="shared" si="0"/>
        <v>14</v>
      </c>
      <c r="CA8" s="253"/>
      <c r="CB8" s="253"/>
      <c r="CC8" s="253"/>
      <c r="CD8" s="253"/>
      <c r="CE8" s="253"/>
      <c r="CF8" s="253"/>
      <c r="CG8" s="253"/>
      <c r="CH8" s="253"/>
      <c r="CI8" s="253"/>
      <c r="CJ8" s="253"/>
      <c r="CK8" s="253"/>
      <c r="CL8" s="253"/>
      <c r="CM8" s="253"/>
      <c r="CN8" s="253"/>
      <c r="CO8" s="253"/>
      <c r="CP8" s="253"/>
      <c r="CQ8" s="253"/>
      <c r="CR8" s="253"/>
      <c r="CS8" s="253"/>
      <c r="CT8" s="253"/>
      <c r="CU8" s="253"/>
      <c r="CV8" s="253"/>
      <c r="CW8" s="253"/>
      <c r="CX8" s="253"/>
      <c r="CY8" s="253"/>
      <c r="CZ8" s="253"/>
      <c r="DA8" s="253"/>
      <c r="DB8" s="253"/>
      <c r="DC8" s="253"/>
      <c r="DD8" s="253"/>
      <c r="DE8" s="253"/>
      <c r="DF8" s="253"/>
      <c r="DG8" s="253"/>
      <c r="DH8" s="253"/>
      <c r="DI8" s="253"/>
      <c r="DJ8" s="253"/>
      <c r="DK8" s="253"/>
      <c r="DL8" s="253"/>
      <c r="DM8" s="253"/>
      <c r="DN8" s="253"/>
      <c r="DO8" s="253"/>
      <c r="DP8" s="253"/>
      <c r="DQ8" s="253"/>
      <c r="DR8" s="253"/>
      <c r="DS8" s="253"/>
      <c r="DT8" s="253"/>
      <c r="DU8" s="253"/>
    </row>
    <row r="9" spans="1:125" s="248" customFormat="1" x14ac:dyDescent="0.25">
      <c r="A9" s="253"/>
      <c r="B9" s="253"/>
      <c r="D9" s="251">
        <v>236</v>
      </c>
      <c r="E9" s="251" t="s">
        <v>74</v>
      </c>
      <c r="F9" s="252"/>
      <c r="G9" s="251">
        <v>795</v>
      </c>
      <c r="H9" s="251" t="s">
        <v>380</v>
      </c>
      <c r="I9" s="253"/>
      <c r="J9" s="251">
        <v>6752</v>
      </c>
      <c r="K9" s="251" t="s">
        <v>1710</v>
      </c>
      <c r="L9" s="252"/>
      <c r="M9" s="179">
        <v>2631</v>
      </c>
      <c r="N9" s="179" t="s">
        <v>515</v>
      </c>
      <c r="V9" s="179">
        <v>2624</v>
      </c>
      <c r="W9" s="179" t="s">
        <v>517</v>
      </c>
      <c r="X9" s="253"/>
      <c r="Y9" s="253"/>
      <c r="Z9" s="253"/>
      <c r="AA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179">
        <v>308</v>
      </c>
      <c r="BM9" s="179" t="s">
        <v>171</v>
      </c>
      <c r="BN9" s="253"/>
      <c r="BO9" s="179">
        <v>6522</v>
      </c>
      <c r="BP9" s="179" t="s">
        <v>722</v>
      </c>
      <c r="BQ9" s="253"/>
      <c r="BR9" s="179">
        <v>344</v>
      </c>
      <c r="BS9" s="179" t="s">
        <v>174</v>
      </c>
      <c r="BT9" s="253"/>
      <c r="BU9" s="255">
        <v>236</v>
      </c>
      <c r="BV9" s="255" t="s">
        <v>74</v>
      </c>
      <c r="BW9" s="253"/>
      <c r="BX9" s="179">
        <v>236</v>
      </c>
      <c r="BY9" s="179" t="s">
        <v>74</v>
      </c>
      <c r="BZ9" s="253">
        <f t="shared" si="0"/>
        <v>13</v>
      </c>
      <c r="CA9" s="253"/>
      <c r="CB9" s="253"/>
      <c r="CC9" s="253"/>
      <c r="CD9" s="253"/>
      <c r="CE9" s="253"/>
      <c r="CF9" s="253"/>
      <c r="CG9" s="253"/>
      <c r="CH9" s="253"/>
      <c r="CI9" s="253"/>
      <c r="CJ9" s="253"/>
      <c r="CK9" s="253"/>
      <c r="CL9" s="253"/>
      <c r="CM9" s="253"/>
      <c r="CN9" s="253"/>
      <c r="CO9" s="253"/>
      <c r="CP9" s="253"/>
      <c r="CQ9" s="253"/>
      <c r="CR9" s="253"/>
      <c r="CS9" s="253"/>
      <c r="CT9" s="253"/>
      <c r="CU9" s="253"/>
      <c r="CV9" s="253"/>
      <c r="CW9" s="253"/>
      <c r="CX9" s="253"/>
      <c r="CY9" s="253"/>
      <c r="CZ9" s="253"/>
      <c r="DA9" s="253"/>
      <c r="DB9" s="253"/>
      <c r="DC9" s="253"/>
      <c r="DD9" s="253"/>
      <c r="DE9" s="253"/>
      <c r="DF9" s="253"/>
      <c r="DG9" s="253"/>
      <c r="DH9" s="253"/>
      <c r="DI9" s="253"/>
      <c r="DJ9" s="253"/>
      <c r="DK9" s="253"/>
      <c r="DL9" s="253"/>
      <c r="DM9" s="253"/>
      <c r="DN9" s="253"/>
      <c r="DO9" s="253"/>
      <c r="DP9" s="253"/>
      <c r="DQ9" s="253"/>
      <c r="DR9" s="253"/>
      <c r="DS9" s="253"/>
      <c r="DT9" s="253"/>
      <c r="DU9" s="253"/>
    </row>
    <row r="10" spans="1:125" s="248" customFormat="1" x14ac:dyDescent="0.25">
      <c r="A10" s="253"/>
      <c r="B10" s="253"/>
      <c r="D10" s="251">
        <v>237</v>
      </c>
      <c r="E10" s="251" t="s">
        <v>75</v>
      </c>
      <c r="F10" s="252"/>
      <c r="G10" s="251">
        <v>796</v>
      </c>
      <c r="H10" s="251" t="s">
        <v>381</v>
      </c>
      <c r="I10" s="253"/>
      <c r="J10" s="251">
        <v>6754</v>
      </c>
      <c r="K10" s="251" t="s">
        <v>1711</v>
      </c>
      <c r="L10" s="252"/>
      <c r="M10" s="179">
        <v>2636</v>
      </c>
      <c r="N10" s="179" t="s">
        <v>718</v>
      </c>
      <c r="V10" s="179">
        <v>2625</v>
      </c>
      <c r="W10" s="179" t="s">
        <v>522</v>
      </c>
      <c r="X10" s="253"/>
      <c r="Y10" s="253"/>
      <c r="Z10" s="253"/>
      <c r="AA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179">
        <v>311</v>
      </c>
      <c r="BM10" s="179" t="s">
        <v>172</v>
      </c>
      <c r="BN10" s="253"/>
      <c r="BO10" s="179">
        <v>6766</v>
      </c>
      <c r="BP10" s="179" t="s">
        <v>1730</v>
      </c>
      <c r="BQ10" s="253"/>
      <c r="BR10" s="267">
        <v>671</v>
      </c>
      <c r="BS10" s="267" t="s">
        <v>223</v>
      </c>
      <c r="BT10" s="253"/>
      <c r="BU10" s="255">
        <v>237</v>
      </c>
      <c r="BV10" s="255" t="s">
        <v>75</v>
      </c>
      <c r="BW10" s="253"/>
      <c r="BX10" s="179">
        <v>237</v>
      </c>
      <c r="BY10" s="179" t="s">
        <v>75</v>
      </c>
      <c r="BZ10" s="253">
        <f t="shared" si="0"/>
        <v>23</v>
      </c>
      <c r="CA10" s="253"/>
      <c r="CB10" s="253"/>
      <c r="CC10" s="253"/>
      <c r="CD10" s="253"/>
      <c r="CE10" s="253"/>
      <c r="CF10" s="253"/>
      <c r="CG10" s="253"/>
      <c r="CH10" s="253"/>
      <c r="CI10" s="253"/>
      <c r="CJ10" s="253"/>
      <c r="CK10" s="253"/>
      <c r="CL10" s="253"/>
      <c r="CM10" s="253"/>
      <c r="CN10" s="253"/>
      <c r="CO10" s="253"/>
      <c r="CP10" s="253"/>
      <c r="CQ10" s="253"/>
      <c r="CR10" s="253"/>
      <c r="CS10" s="253"/>
      <c r="CT10" s="253"/>
      <c r="CU10" s="253"/>
      <c r="CV10" s="253"/>
      <c r="CW10" s="253"/>
      <c r="CX10" s="253"/>
      <c r="CY10" s="253"/>
      <c r="CZ10" s="253"/>
      <c r="DA10" s="253"/>
      <c r="DB10" s="253"/>
      <c r="DC10" s="253"/>
      <c r="DD10" s="253"/>
      <c r="DE10" s="253"/>
      <c r="DF10" s="253"/>
      <c r="DG10" s="253"/>
      <c r="DH10" s="253"/>
      <c r="DI10" s="253"/>
      <c r="DJ10" s="253"/>
      <c r="DK10" s="253"/>
      <c r="DL10" s="253"/>
      <c r="DM10" s="253"/>
      <c r="DN10" s="253"/>
      <c r="DO10" s="253"/>
      <c r="DP10" s="253"/>
      <c r="DQ10" s="253"/>
      <c r="DR10" s="253"/>
      <c r="DS10" s="253"/>
      <c r="DT10" s="253"/>
      <c r="DU10" s="253"/>
    </row>
    <row r="11" spans="1:125" s="248" customFormat="1" x14ac:dyDescent="0.25">
      <c r="A11" s="253"/>
      <c r="B11" s="253"/>
      <c r="D11" s="251">
        <v>238</v>
      </c>
      <c r="E11" s="251" t="s">
        <v>76</v>
      </c>
      <c r="F11" s="252"/>
      <c r="G11" s="251">
        <v>1025</v>
      </c>
      <c r="H11" s="251" t="s">
        <v>339</v>
      </c>
      <c r="I11" s="253"/>
      <c r="J11" s="251">
        <v>6768</v>
      </c>
      <c r="K11" s="251" t="s">
        <v>1729</v>
      </c>
      <c r="L11" s="252"/>
      <c r="M11" s="179">
        <v>2642</v>
      </c>
      <c r="N11" s="179" t="s">
        <v>510</v>
      </c>
      <c r="V11" s="179">
        <v>2629</v>
      </c>
      <c r="W11" s="179" t="s">
        <v>523</v>
      </c>
      <c r="X11" s="253"/>
      <c r="Y11" s="253"/>
      <c r="Z11" s="253"/>
      <c r="AA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179">
        <v>426</v>
      </c>
      <c r="BM11" s="179" t="s">
        <v>206</v>
      </c>
      <c r="BN11" s="253"/>
      <c r="BO11" s="179">
        <v>6792</v>
      </c>
      <c r="BP11" s="179" t="s">
        <v>1601</v>
      </c>
      <c r="BQ11" s="253"/>
      <c r="BR11" s="267">
        <v>346</v>
      </c>
      <c r="BS11" s="267" t="s">
        <v>175</v>
      </c>
      <c r="BT11" s="253"/>
      <c r="BU11" s="255">
        <v>238</v>
      </c>
      <c r="BV11" s="255" t="s">
        <v>76</v>
      </c>
      <c r="BW11" s="253"/>
      <c r="BX11" s="179">
        <v>238</v>
      </c>
      <c r="BY11" s="179" t="s">
        <v>76</v>
      </c>
      <c r="BZ11" s="253">
        <f t="shared" si="0"/>
        <v>6</v>
      </c>
      <c r="CA11" s="253"/>
      <c r="CB11" s="253"/>
      <c r="CC11" s="253"/>
      <c r="CD11" s="253"/>
      <c r="CE11" s="253"/>
      <c r="CF11" s="253"/>
      <c r="CG11" s="253"/>
      <c r="CH11" s="253"/>
      <c r="CI11" s="253"/>
      <c r="CJ11" s="253"/>
      <c r="CK11" s="253"/>
      <c r="CL11" s="253"/>
      <c r="CM11" s="253"/>
      <c r="CN11" s="253"/>
      <c r="CO11" s="253"/>
      <c r="CP11" s="253"/>
      <c r="CQ11" s="253"/>
      <c r="CR11" s="253"/>
      <c r="CS11" s="253"/>
      <c r="CT11" s="253"/>
      <c r="CU11" s="253"/>
      <c r="CV11" s="253"/>
      <c r="CW11" s="253"/>
      <c r="CX11" s="253"/>
      <c r="CY11" s="253"/>
      <c r="CZ11" s="253"/>
      <c r="DA11" s="253"/>
      <c r="DB11" s="253"/>
      <c r="DC11" s="253"/>
      <c r="DD11" s="253"/>
      <c r="DE11" s="253"/>
      <c r="DF11" s="253"/>
      <c r="DG11" s="253"/>
      <c r="DH11" s="253"/>
      <c r="DI11" s="253"/>
      <c r="DJ11" s="253"/>
      <c r="DK11" s="253"/>
      <c r="DL11" s="253"/>
      <c r="DM11" s="253"/>
      <c r="DN11" s="253"/>
      <c r="DO11" s="253"/>
      <c r="DP11" s="253"/>
      <c r="DQ11" s="253"/>
      <c r="DR11" s="253"/>
      <c r="DS11" s="253"/>
      <c r="DT11" s="253"/>
      <c r="DU11" s="253"/>
    </row>
    <row r="12" spans="1:125" s="248" customFormat="1" x14ac:dyDescent="0.25">
      <c r="A12" s="253"/>
      <c r="B12" s="253"/>
      <c r="D12" s="251">
        <v>241</v>
      </c>
      <c r="E12" s="251" t="s">
        <v>77</v>
      </c>
      <c r="F12" s="252"/>
      <c r="G12" s="251">
        <v>1026</v>
      </c>
      <c r="H12" s="251" t="s">
        <v>340</v>
      </c>
      <c r="I12" s="253"/>
      <c r="J12" s="251">
        <v>6782</v>
      </c>
      <c r="K12" s="251" t="s">
        <v>1716</v>
      </c>
      <c r="L12" s="252"/>
      <c r="S12" s="253"/>
      <c r="T12" s="253"/>
      <c r="U12" s="253"/>
      <c r="V12" s="179">
        <v>6809</v>
      </c>
      <c r="W12" s="179" t="s">
        <v>1857</v>
      </c>
      <c r="X12" s="253"/>
      <c r="Y12" s="253"/>
      <c r="Z12" s="253"/>
      <c r="AA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179">
        <v>663</v>
      </c>
      <c r="BM12" s="179" t="s">
        <v>500</v>
      </c>
      <c r="BN12" s="253"/>
      <c r="BO12" s="253"/>
      <c r="BP12" s="253"/>
      <c r="BQ12" s="253"/>
      <c r="BR12" s="267">
        <v>347</v>
      </c>
      <c r="BS12" s="267" t="s">
        <v>176</v>
      </c>
      <c r="BT12" s="253"/>
      <c r="BU12" s="255">
        <v>241</v>
      </c>
      <c r="BV12" s="255" t="s">
        <v>77</v>
      </c>
      <c r="BW12" s="253"/>
      <c r="BX12" s="179">
        <v>241</v>
      </c>
      <c r="BY12" s="179" t="s">
        <v>77</v>
      </c>
      <c r="BZ12" s="253">
        <f t="shared" si="0"/>
        <v>31</v>
      </c>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c r="DM12" s="253"/>
      <c r="DN12" s="253"/>
      <c r="DO12" s="253"/>
      <c r="DP12" s="253"/>
      <c r="DQ12" s="253"/>
      <c r="DR12" s="253"/>
      <c r="DS12" s="253"/>
      <c r="DT12" s="253"/>
      <c r="DU12" s="253"/>
    </row>
    <row r="13" spans="1:125" s="248" customFormat="1" x14ac:dyDescent="0.25">
      <c r="A13" s="253"/>
      <c r="B13" s="253"/>
      <c r="D13" s="251">
        <v>242</v>
      </c>
      <c r="E13" s="251" t="s">
        <v>78</v>
      </c>
      <c r="F13" s="252"/>
      <c r="G13" s="251">
        <v>1047</v>
      </c>
      <c r="H13" s="251" t="s">
        <v>341</v>
      </c>
      <c r="I13" s="253"/>
      <c r="J13" s="251">
        <v>6784</v>
      </c>
      <c r="K13" s="251" t="s">
        <v>1717</v>
      </c>
      <c r="L13" s="252"/>
      <c r="S13" s="253"/>
      <c r="T13" s="253"/>
      <c r="U13" s="253"/>
      <c r="V13" s="432">
        <v>2638</v>
      </c>
      <c r="W13" s="432" t="s">
        <v>639</v>
      </c>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179">
        <v>665</v>
      </c>
      <c r="BM13" s="179" t="s">
        <v>220</v>
      </c>
      <c r="BN13" s="253"/>
      <c r="BO13" s="253"/>
      <c r="BP13" s="253"/>
      <c r="BQ13" s="253"/>
      <c r="BR13" s="267">
        <v>669</v>
      </c>
      <c r="BS13" s="267" t="s">
        <v>221</v>
      </c>
      <c r="BT13" s="253"/>
      <c r="BU13" s="255">
        <v>242</v>
      </c>
      <c r="BV13" s="255" t="s">
        <v>78</v>
      </c>
      <c r="BW13" s="253"/>
      <c r="BX13" s="179">
        <v>242</v>
      </c>
      <c r="BY13" s="179" t="s">
        <v>78</v>
      </c>
      <c r="BZ13" s="253">
        <f t="shared" si="0"/>
        <v>14</v>
      </c>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c r="DM13" s="253"/>
      <c r="DN13" s="253"/>
      <c r="DO13" s="253"/>
      <c r="DP13" s="253"/>
      <c r="DQ13" s="253"/>
      <c r="DR13" s="253"/>
      <c r="DS13" s="253"/>
      <c r="DT13" s="253"/>
      <c r="DU13" s="253"/>
    </row>
    <row r="14" spans="1:125" s="248" customFormat="1" x14ac:dyDescent="0.25">
      <c r="A14" s="253"/>
      <c r="B14" s="253"/>
      <c r="D14" s="251">
        <v>244</v>
      </c>
      <c r="E14" s="251" t="s">
        <v>498</v>
      </c>
      <c r="F14" s="252"/>
      <c r="G14" s="251">
        <v>1067</v>
      </c>
      <c r="H14" s="251" t="s">
        <v>342</v>
      </c>
      <c r="I14" s="253"/>
      <c r="J14" s="251">
        <v>6786</v>
      </c>
      <c r="K14" s="251" t="s">
        <v>1718</v>
      </c>
      <c r="L14" s="252"/>
      <c r="S14" s="253"/>
      <c r="T14" s="253"/>
      <c r="U14" s="253"/>
      <c r="V14" s="432">
        <v>6809</v>
      </c>
      <c r="W14" s="432" t="s">
        <v>1857</v>
      </c>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179">
        <v>800</v>
      </c>
      <c r="BM14" s="179" t="s">
        <v>225</v>
      </c>
      <c r="BN14" s="253"/>
      <c r="BO14" s="253"/>
      <c r="BP14" s="253"/>
      <c r="BQ14" s="253"/>
      <c r="BR14" s="253"/>
      <c r="BS14" s="253"/>
      <c r="BT14" s="253"/>
      <c r="BU14" s="255">
        <v>244</v>
      </c>
      <c r="BV14" s="255" t="s">
        <v>498</v>
      </c>
      <c r="BW14" s="253"/>
      <c r="BX14" s="179">
        <v>244</v>
      </c>
      <c r="BY14" s="179" t="s">
        <v>1794</v>
      </c>
      <c r="BZ14" s="253">
        <f t="shared" si="0"/>
        <v>38</v>
      </c>
      <c r="CA14" s="253"/>
      <c r="CB14" s="253"/>
      <c r="CC14" s="253"/>
      <c r="CD14" s="253"/>
      <c r="CE14" s="253"/>
      <c r="CF14" s="253"/>
      <c r="CG14" s="253"/>
      <c r="CH14" s="253"/>
      <c r="CI14" s="253"/>
      <c r="CJ14" s="253"/>
      <c r="CK14" s="253"/>
      <c r="CL14" s="253"/>
      <c r="CM14" s="253"/>
      <c r="CN14" s="253"/>
      <c r="CO14" s="253"/>
      <c r="CP14" s="253"/>
      <c r="CQ14" s="253"/>
      <c r="CR14" s="253"/>
      <c r="CS14" s="253"/>
      <c r="CT14" s="253"/>
      <c r="CU14" s="253"/>
      <c r="CV14" s="253"/>
      <c r="CW14" s="253"/>
      <c r="CX14" s="253"/>
      <c r="CY14" s="253"/>
      <c r="CZ14" s="253"/>
      <c r="DA14" s="253"/>
      <c r="DB14" s="253"/>
      <c r="DC14" s="253"/>
      <c r="DD14" s="253"/>
      <c r="DE14" s="253"/>
      <c r="DF14" s="253"/>
      <c r="DG14" s="253"/>
      <c r="DH14" s="253"/>
      <c r="DI14" s="253"/>
      <c r="DJ14" s="253"/>
      <c r="DK14" s="253"/>
      <c r="DL14" s="253"/>
      <c r="DM14" s="253"/>
      <c r="DN14" s="253"/>
      <c r="DO14" s="253"/>
      <c r="DP14" s="253"/>
      <c r="DQ14" s="253"/>
      <c r="DR14" s="253"/>
      <c r="DS14" s="253"/>
      <c r="DT14" s="253"/>
      <c r="DU14" s="253"/>
    </row>
    <row r="15" spans="1:125" s="248" customFormat="1" x14ac:dyDescent="0.25">
      <c r="A15" s="253"/>
      <c r="B15" s="253"/>
      <c r="D15" s="251">
        <v>246</v>
      </c>
      <c r="E15" s="251" t="s">
        <v>614</v>
      </c>
      <c r="F15" s="252"/>
      <c r="G15" s="251">
        <v>1068</v>
      </c>
      <c r="H15" s="251" t="s">
        <v>343</v>
      </c>
      <c r="I15" s="253"/>
      <c r="J15" s="251">
        <v>6788</v>
      </c>
      <c r="K15" s="251" t="s">
        <v>1719</v>
      </c>
      <c r="L15" s="252"/>
      <c r="S15" s="253"/>
      <c r="T15" s="253"/>
      <c r="U15" s="253"/>
      <c r="V15" s="253"/>
      <c r="W15" s="253"/>
      <c r="X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c r="BK15" s="253"/>
      <c r="BL15" s="179">
        <v>801</v>
      </c>
      <c r="BM15" s="179" t="s">
        <v>226</v>
      </c>
      <c r="BN15" s="253"/>
      <c r="BO15" s="253"/>
      <c r="BP15" s="253"/>
      <c r="BQ15" s="253"/>
      <c r="BR15" s="253"/>
      <c r="BS15" s="253"/>
      <c r="BT15" s="253"/>
      <c r="BU15" s="255">
        <v>246</v>
      </c>
      <c r="BV15" s="255" t="s">
        <v>614</v>
      </c>
      <c r="BW15" s="253"/>
      <c r="BX15" s="179">
        <v>246</v>
      </c>
      <c r="BY15" s="179" t="s">
        <v>592</v>
      </c>
      <c r="BZ15" s="253">
        <f t="shared" si="0"/>
        <v>10</v>
      </c>
      <c r="CA15" s="253"/>
      <c r="CB15" s="253"/>
      <c r="CC15" s="253"/>
      <c r="CD15" s="253"/>
      <c r="CE15" s="253"/>
      <c r="CF15" s="253"/>
      <c r="CG15" s="253"/>
      <c r="CH15" s="253"/>
      <c r="CI15" s="253"/>
      <c r="CJ15" s="253"/>
      <c r="CK15" s="253"/>
      <c r="CL15" s="253"/>
      <c r="CM15" s="253"/>
      <c r="CN15" s="253"/>
      <c r="CO15" s="253"/>
      <c r="CP15" s="253"/>
      <c r="CQ15" s="253"/>
      <c r="CR15" s="253"/>
      <c r="CS15" s="253"/>
      <c r="CT15" s="253"/>
      <c r="CU15" s="253"/>
      <c r="CV15" s="253"/>
      <c r="CW15" s="253"/>
      <c r="CX15" s="253"/>
      <c r="CY15" s="253"/>
      <c r="CZ15" s="253"/>
      <c r="DA15" s="253"/>
      <c r="DB15" s="253"/>
      <c r="DC15" s="253"/>
      <c r="DD15" s="253"/>
      <c r="DE15" s="253"/>
      <c r="DF15" s="253"/>
      <c r="DG15" s="253"/>
      <c r="DH15" s="253"/>
      <c r="DI15" s="253"/>
      <c r="DJ15" s="253"/>
      <c r="DK15" s="253"/>
      <c r="DL15" s="253"/>
      <c r="DM15" s="253"/>
      <c r="DN15" s="253"/>
      <c r="DO15" s="253"/>
      <c r="DP15" s="253"/>
      <c r="DQ15" s="253"/>
      <c r="DR15" s="253"/>
      <c r="DS15" s="253"/>
      <c r="DT15" s="253"/>
      <c r="DU15" s="253"/>
    </row>
    <row r="16" spans="1:125" s="248" customFormat="1" x14ac:dyDescent="0.25">
      <c r="A16" s="253"/>
      <c r="B16" s="253"/>
      <c r="D16" s="251">
        <v>247</v>
      </c>
      <c r="E16" s="251" t="s">
        <v>79</v>
      </c>
      <c r="F16" s="252"/>
      <c r="G16" s="251">
        <v>1069</v>
      </c>
      <c r="H16" s="251" t="s">
        <v>344</v>
      </c>
      <c r="I16" s="253"/>
      <c r="J16" s="251">
        <v>6790</v>
      </c>
      <c r="K16" s="251" t="s">
        <v>1720</v>
      </c>
      <c r="L16" s="252"/>
      <c r="S16" s="247"/>
      <c r="T16" s="247"/>
      <c r="U16" s="247"/>
      <c r="V16" s="247"/>
      <c r="W16" s="247"/>
      <c r="X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179">
        <v>802</v>
      </c>
      <c r="BM16" s="179" t="s">
        <v>227</v>
      </c>
      <c r="BN16" s="253"/>
      <c r="BO16" s="253"/>
      <c r="BP16" s="253"/>
      <c r="BQ16" s="253"/>
      <c r="BR16" s="253"/>
      <c r="BS16" s="253"/>
      <c r="BT16" s="253"/>
      <c r="BU16" s="255">
        <v>247</v>
      </c>
      <c r="BV16" s="255" t="s">
        <v>79</v>
      </c>
      <c r="BW16" s="253"/>
      <c r="BX16" s="179">
        <v>247</v>
      </c>
      <c r="BY16" s="179" t="s">
        <v>79</v>
      </c>
      <c r="BZ16" s="253">
        <f t="shared" si="0"/>
        <v>14</v>
      </c>
      <c r="CA16" s="253"/>
      <c r="CB16" s="253"/>
      <c r="CC16" s="253"/>
      <c r="CD16" s="253"/>
      <c r="CE16" s="253"/>
      <c r="CF16" s="253"/>
      <c r="CG16" s="253"/>
      <c r="CH16" s="253"/>
      <c r="CI16" s="253"/>
      <c r="CJ16" s="253"/>
      <c r="CK16" s="253"/>
      <c r="CL16" s="253"/>
      <c r="CM16" s="253"/>
      <c r="CN16" s="253"/>
      <c r="CO16" s="253"/>
      <c r="CP16" s="253"/>
      <c r="CQ16" s="253"/>
      <c r="CR16" s="253"/>
      <c r="CS16" s="253"/>
      <c r="CT16" s="253"/>
      <c r="CU16" s="253"/>
      <c r="CV16" s="253"/>
      <c r="CW16" s="253"/>
      <c r="CX16" s="253"/>
      <c r="CY16" s="253"/>
      <c r="CZ16" s="253"/>
      <c r="DA16" s="253"/>
      <c r="DB16" s="253"/>
      <c r="DC16" s="253"/>
      <c r="DD16" s="253"/>
      <c r="DE16" s="253"/>
      <c r="DF16" s="253"/>
      <c r="DG16" s="253"/>
      <c r="DH16" s="253"/>
      <c r="DI16" s="253"/>
      <c r="DJ16" s="253"/>
      <c r="DK16" s="253"/>
      <c r="DL16" s="253"/>
      <c r="DM16" s="253"/>
      <c r="DN16" s="253"/>
      <c r="DO16" s="253"/>
      <c r="DP16" s="253"/>
      <c r="DQ16" s="253"/>
      <c r="DR16" s="253"/>
      <c r="DS16" s="253"/>
      <c r="DT16" s="253"/>
      <c r="DU16" s="253"/>
    </row>
    <row r="17" spans="1:125" s="248" customFormat="1" x14ac:dyDescent="0.25">
      <c r="A17" s="253"/>
      <c r="B17" s="253"/>
      <c r="D17" s="251">
        <v>256</v>
      </c>
      <c r="E17" s="251" t="s">
        <v>80</v>
      </c>
      <c r="F17" s="252"/>
      <c r="G17" s="251">
        <v>1070</v>
      </c>
      <c r="H17" s="251" t="s">
        <v>345</v>
      </c>
      <c r="I17" s="253"/>
      <c r="J17" s="252"/>
      <c r="K17" s="252"/>
      <c r="L17" s="252"/>
      <c r="S17" s="249"/>
      <c r="T17" s="249"/>
      <c r="U17" s="249"/>
      <c r="V17" s="249"/>
      <c r="W17" s="249"/>
      <c r="X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3"/>
      <c r="BG17" s="253"/>
      <c r="BH17" s="253"/>
      <c r="BI17" s="253"/>
      <c r="BJ17" s="253"/>
      <c r="BK17" s="253"/>
      <c r="BL17" s="179">
        <v>803</v>
      </c>
      <c r="BM17" s="179" t="s">
        <v>228</v>
      </c>
      <c r="BN17" s="253"/>
      <c r="BO17" s="253"/>
      <c r="BP17" s="253"/>
      <c r="BQ17" s="253"/>
      <c r="BR17" s="253"/>
      <c r="BS17" s="253"/>
      <c r="BT17" s="253"/>
      <c r="BU17" s="255">
        <v>256</v>
      </c>
      <c r="BV17" s="255" t="s">
        <v>80</v>
      </c>
      <c r="BW17" s="253"/>
      <c r="BX17" s="179">
        <v>256</v>
      </c>
      <c r="BY17" s="179" t="s">
        <v>80</v>
      </c>
      <c r="BZ17" s="253">
        <f t="shared" si="0"/>
        <v>15</v>
      </c>
      <c r="CA17" s="253"/>
      <c r="CB17" s="253"/>
      <c r="CC17" s="253"/>
      <c r="CD17" s="253"/>
      <c r="CE17" s="253"/>
      <c r="CF17" s="253"/>
      <c r="CG17" s="253"/>
      <c r="CH17" s="253"/>
      <c r="CI17" s="253"/>
      <c r="CJ17" s="253"/>
      <c r="CK17" s="253"/>
      <c r="CL17" s="253"/>
      <c r="CM17" s="253"/>
      <c r="CN17" s="253"/>
      <c r="CO17" s="253"/>
      <c r="CP17" s="253"/>
      <c r="CQ17" s="253"/>
      <c r="CR17" s="253"/>
      <c r="CS17" s="253"/>
      <c r="CT17" s="253"/>
      <c r="CU17" s="253"/>
      <c r="CV17" s="253"/>
      <c r="CW17" s="253"/>
      <c r="CX17" s="253"/>
      <c r="CY17" s="253"/>
      <c r="CZ17" s="253"/>
      <c r="DA17" s="253"/>
      <c r="DB17" s="253"/>
      <c r="DC17" s="253"/>
      <c r="DD17" s="253"/>
      <c r="DE17" s="253"/>
      <c r="DF17" s="253"/>
      <c r="DG17" s="253"/>
      <c r="DH17" s="253"/>
      <c r="DI17" s="253"/>
      <c r="DJ17" s="253"/>
      <c r="DK17" s="253"/>
      <c r="DL17" s="253"/>
      <c r="DM17" s="253"/>
      <c r="DN17" s="253"/>
      <c r="DO17" s="253"/>
      <c r="DP17" s="253"/>
      <c r="DQ17" s="253"/>
      <c r="DR17" s="253"/>
      <c r="DS17" s="253"/>
      <c r="DT17" s="253"/>
      <c r="DU17" s="253"/>
    </row>
    <row r="18" spans="1:125" s="248" customFormat="1" x14ac:dyDescent="0.25">
      <c r="A18" s="253"/>
      <c r="B18" s="253"/>
      <c r="D18" s="251">
        <v>257</v>
      </c>
      <c r="E18" s="251" t="s">
        <v>81</v>
      </c>
      <c r="F18" s="252"/>
      <c r="G18" s="251">
        <v>1071</v>
      </c>
      <c r="H18" s="251" t="s">
        <v>346</v>
      </c>
      <c r="I18" s="253"/>
      <c r="J18" s="252"/>
      <c r="K18" s="252"/>
      <c r="L18" s="252"/>
      <c r="S18" s="247"/>
      <c r="T18" s="247"/>
      <c r="U18" s="247"/>
      <c r="V18" s="247"/>
      <c r="W18" s="247"/>
      <c r="X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179">
        <v>853</v>
      </c>
      <c r="BM18" s="179" t="s">
        <v>229</v>
      </c>
      <c r="BN18" s="253"/>
      <c r="BO18" s="253"/>
      <c r="BP18" s="253"/>
      <c r="BQ18" s="253"/>
      <c r="BR18" s="253"/>
      <c r="BS18" s="253"/>
      <c r="BT18" s="253"/>
      <c r="BU18" s="255">
        <v>257</v>
      </c>
      <c r="BV18" s="255" t="s">
        <v>81</v>
      </c>
      <c r="BW18" s="253"/>
      <c r="BX18" s="179">
        <v>257</v>
      </c>
      <c r="BY18" s="179" t="s">
        <v>81</v>
      </c>
      <c r="BZ18" s="253">
        <f t="shared" si="0"/>
        <v>15</v>
      </c>
      <c r="CA18" s="253"/>
      <c r="CB18" s="253"/>
      <c r="CC18" s="253"/>
      <c r="CD18" s="253"/>
      <c r="CE18" s="253"/>
      <c r="CF18" s="253"/>
      <c r="CG18" s="253"/>
      <c r="CH18" s="253"/>
      <c r="CI18" s="253"/>
      <c r="CJ18" s="253"/>
      <c r="CK18" s="253"/>
      <c r="CL18" s="253"/>
      <c r="CM18" s="253"/>
      <c r="CN18" s="253"/>
      <c r="CO18" s="253"/>
      <c r="CP18" s="253"/>
      <c r="CQ18" s="253"/>
      <c r="CR18" s="253"/>
      <c r="CS18" s="253"/>
      <c r="CT18" s="253"/>
      <c r="CU18" s="253"/>
      <c r="CV18" s="253"/>
      <c r="CW18" s="253"/>
      <c r="CX18" s="253"/>
      <c r="CY18" s="253"/>
      <c r="CZ18" s="253"/>
      <c r="DA18" s="253"/>
      <c r="DB18" s="253"/>
      <c r="DC18" s="253"/>
      <c r="DD18" s="253"/>
      <c r="DE18" s="253"/>
      <c r="DF18" s="253"/>
      <c r="DG18" s="253"/>
      <c r="DH18" s="253"/>
      <c r="DI18" s="253"/>
      <c r="DJ18" s="253"/>
      <c r="DK18" s="253"/>
      <c r="DL18" s="253"/>
      <c r="DM18" s="253"/>
      <c r="DN18" s="253"/>
      <c r="DO18" s="253"/>
      <c r="DP18" s="253"/>
      <c r="DQ18" s="253"/>
      <c r="DR18" s="253"/>
      <c r="DS18" s="253"/>
      <c r="DT18" s="253"/>
      <c r="DU18" s="253"/>
    </row>
    <row r="19" spans="1:125" s="248" customFormat="1" x14ac:dyDescent="0.25">
      <c r="A19" s="253"/>
      <c r="B19" s="253"/>
      <c r="D19" s="251">
        <v>258</v>
      </c>
      <c r="E19" s="251" t="s">
        <v>82</v>
      </c>
      <c r="F19" s="252"/>
      <c r="G19" s="251">
        <v>1072</v>
      </c>
      <c r="H19" s="251" t="s">
        <v>347</v>
      </c>
      <c r="I19" s="253"/>
      <c r="J19" s="252"/>
      <c r="K19" s="252"/>
      <c r="L19" s="252"/>
      <c r="S19" s="250"/>
      <c r="T19" s="250"/>
      <c r="U19" s="250"/>
      <c r="V19" s="250"/>
      <c r="W19" s="250"/>
      <c r="X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179">
        <v>854</v>
      </c>
      <c r="BM19" s="179" t="s">
        <v>230</v>
      </c>
      <c r="BN19" s="253"/>
      <c r="BO19" s="253"/>
      <c r="BP19" s="253"/>
      <c r="BQ19" s="253"/>
      <c r="BR19" s="253"/>
      <c r="BS19" s="253"/>
      <c r="BT19" s="253"/>
      <c r="BU19" s="255">
        <v>258</v>
      </c>
      <c r="BV19" s="255" t="s">
        <v>82</v>
      </c>
      <c r="BW19" s="253"/>
      <c r="BX19" s="179">
        <v>258</v>
      </c>
      <c r="BY19" s="179" t="s">
        <v>82</v>
      </c>
      <c r="BZ19" s="253">
        <f t="shared" si="0"/>
        <v>8</v>
      </c>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c r="DM19" s="253"/>
      <c r="DN19" s="253"/>
      <c r="DO19" s="253"/>
      <c r="DP19" s="253"/>
      <c r="DQ19" s="253"/>
      <c r="DR19" s="253"/>
      <c r="DS19" s="253"/>
      <c r="DT19" s="253"/>
      <c r="DU19" s="253"/>
    </row>
    <row r="20" spans="1:125" s="248" customFormat="1" x14ac:dyDescent="0.25">
      <c r="A20" s="253"/>
      <c r="B20" s="253"/>
      <c r="D20" s="251">
        <v>259</v>
      </c>
      <c r="E20" s="251" t="s">
        <v>620</v>
      </c>
      <c r="F20" s="252"/>
      <c r="G20" s="179">
        <v>1073</v>
      </c>
      <c r="H20" s="179" t="s">
        <v>348</v>
      </c>
      <c r="I20" s="253"/>
      <c r="J20" s="253"/>
      <c r="K20" s="253"/>
      <c r="L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179">
        <v>2747</v>
      </c>
      <c r="BM20" s="179" t="s">
        <v>123</v>
      </c>
      <c r="BN20" s="253"/>
      <c r="BO20" s="253"/>
      <c r="BP20" s="253"/>
      <c r="BQ20" s="253"/>
      <c r="BR20" s="253"/>
      <c r="BS20" s="253"/>
      <c r="BT20" s="253"/>
      <c r="BU20" s="255">
        <v>259</v>
      </c>
      <c r="BV20" s="255" t="s">
        <v>620</v>
      </c>
      <c r="BW20" s="253"/>
      <c r="BX20" s="179">
        <v>259</v>
      </c>
      <c r="BY20" s="179" t="s">
        <v>620</v>
      </c>
      <c r="BZ20" s="253">
        <f t="shared" si="0"/>
        <v>11</v>
      </c>
      <c r="CA20" s="253"/>
      <c r="CB20" s="253"/>
      <c r="CC20" s="253"/>
      <c r="CD20" s="253"/>
      <c r="CE20" s="253"/>
      <c r="CF20" s="253"/>
      <c r="CG20" s="253"/>
      <c r="CH20" s="253"/>
      <c r="CI20" s="253"/>
      <c r="CJ20" s="253"/>
      <c r="CK20" s="253"/>
      <c r="CL20" s="253"/>
      <c r="CM20" s="253"/>
      <c r="CN20" s="253"/>
      <c r="CO20" s="253"/>
      <c r="CP20" s="253"/>
      <c r="CQ20" s="253"/>
      <c r="CR20" s="253"/>
      <c r="CS20" s="253"/>
      <c r="CT20" s="253"/>
      <c r="CU20" s="253"/>
      <c r="CV20" s="253"/>
      <c r="CW20" s="253"/>
      <c r="CX20" s="253"/>
      <c r="CY20" s="253"/>
      <c r="CZ20" s="253"/>
      <c r="DA20" s="253"/>
      <c r="DB20" s="253"/>
      <c r="DC20" s="253"/>
      <c r="DD20" s="253"/>
      <c r="DE20" s="253"/>
      <c r="DF20" s="253"/>
      <c r="DG20" s="253"/>
      <c r="DH20" s="253"/>
      <c r="DI20" s="253"/>
      <c r="DJ20" s="253"/>
      <c r="DK20" s="253"/>
      <c r="DL20" s="253"/>
      <c r="DM20" s="253"/>
      <c r="DN20" s="253"/>
      <c r="DO20" s="253"/>
      <c r="DP20" s="253"/>
      <c r="DQ20" s="253"/>
      <c r="DR20" s="253"/>
      <c r="DS20" s="253"/>
      <c r="DT20" s="253"/>
      <c r="DU20" s="253"/>
    </row>
    <row r="21" spans="1:125" s="248" customFormat="1" x14ac:dyDescent="0.25">
      <c r="A21" s="253"/>
      <c r="B21" s="253"/>
      <c r="D21" s="251">
        <v>263</v>
      </c>
      <c r="E21" s="251" t="s">
        <v>630</v>
      </c>
      <c r="F21" s="252"/>
      <c r="G21" s="179">
        <v>1074</v>
      </c>
      <c r="H21" s="179" t="s">
        <v>349</v>
      </c>
      <c r="I21" s="253"/>
      <c r="J21" s="253"/>
      <c r="K21" s="253"/>
      <c r="L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3"/>
      <c r="AY21" s="253"/>
      <c r="AZ21" s="253"/>
      <c r="BA21" s="253"/>
      <c r="BB21" s="253"/>
      <c r="BC21" s="253"/>
      <c r="BD21" s="253"/>
      <c r="BE21" s="253"/>
      <c r="BF21" s="253"/>
      <c r="BG21" s="253"/>
      <c r="BH21" s="253"/>
      <c r="BI21" s="253"/>
      <c r="BJ21" s="253"/>
      <c r="BK21" s="253"/>
      <c r="BL21" s="179">
        <v>2748</v>
      </c>
      <c r="BM21" s="179" t="s">
        <v>124</v>
      </c>
      <c r="BN21" s="253"/>
      <c r="BO21" s="253"/>
      <c r="BP21" s="253"/>
      <c r="BQ21" s="253"/>
      <c r="BR21" s="253"/>
      <c r="BS21" s="253"/>
      <c r="BT21" s="253"/>
      <c r="BU21" s="255">
        <v>263</v>
      </c>
      <c r="BV21" s="255" t="s">
        <v>630</v>
      </c>
      <c r="BW21" s="253"/>
      <c r="BX21" s="179">
        <v>263</v>
      </c>
      <c r="BY21" s="179" t="s">
        <v>1795</v>
      </c>
      <c r="BZ21" s="253">
        <f t="shared" si="0"/>
        <v>13</v>
      </c>
      <c r="CA21" s="253"/>
      <c r="CB21" s="253"/>
      <c r="CC21" s="253"/>
      <c r="CD21" s="253"/>
      <c r="CE21" s="253"/>
      <c r="CF21" s="253"/>
      <c r="CG21" s="253"/>
      <c r="CH21" s="253"/>
      <c r="CI21" s="253"/>
      <c r="CJ21" s="253"/>
      <c r="CK21" s="253"/>
      <c r="CL21" s="253"/>
      <c r="CM21" s="253"/>
      <c r="CN21" s="253"/>
      <c r="CO21" s="253"/>
      <c r="CP21" s="253"/>
      <c r="CQ21" s="253"/>
      <c r="CR21" s="253"/>
      <c r="CS21" s="253"/>
      <c r="CT21" s="253"/>
      <c r="CU21" s="253"/>
      <c r="CV21" s="253"/>
      <c r="CW21" s="253"/>
      <c r="CX21" s="253"/>
      <c r="CY21" s="253"/>
      <c r="CZ21" s="253"/>
      <c r="DA21" s="253"/>
      <c r="DB21" s="253"/>
      <c r="DC21" s="253"/>
      <c r="DD21" s="253"/>
      <c r="DE21" s="253"/>
      <c r="DF21" s="253"/>
      <c r="DG21" s="253"/>
      <c r="DH21" s="253"/>
      <c r="DI21" s="253"/>
      <c r="DJ21" s="253"/>
      <c r="DK21" s="253"/>
      <c r="DL21" s="253"/>
      <c r="DM21" s="253"/>
      <c r="DN21" s="253"/>
      <c r="DO21" s="253"/>
      <c r="DP21" s="253"/>
      <c r="DQ21" s="253"/>
      <c r="DR21" s="253"/>
      <c r="DS21" s="253"/>
      <c r="DT21" s="253"/>
      <c r="DU21" s="253"/>
    </row>
    <row r="22" spans="1:125" s="248" customFormat="1" x14ac:dyDescent="0.25">
      <c r="A22" s="253"/>
      <c r="B22" s="253"/>
      <c r="D22" s="251">
        <v>266</v>
      </c>
      <c r="E22" s="251" t="s">
        <v>83</v>
      </c>
      <c r="F22" s="252"/>
      <c r="G22" s="179">
        <v>1075</v>
      </c>
      <c r="H22" s="179" t="s">
        <v>350</v>
      </c>
      <c r="I22" s="253"/>
      <c r="J22" s="253"/>
      <c r="K22" s="253"/>
      <c r="L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179">
        <v>2751</v>
      </c>
      <c r="BM22" s="179" t="s">
        <v>125</v>
      </c>
      <c r="BN22" s="253"/>
      <c r="BO22" s="253"/>
      <c r="BP22" s="253"/>
      <c r="BQ22" s="253"/>
      <c r="BR22" s="253"/>
      <c r="BS22" s="253"/>
      <c r="BT22" s="253"/>
      <c r="BU22" s="255">
        <v>265</v>
      </c>
      <c r="BV22" s="255" t="s">
        <v>6</v>
      </c>
      <c r="BW22" s="253"/>
      <c r="BX22" s="179">
        <v>265</v>
      </c>
      <c r="BY22" s="179" t="s">
        <v>6</v>
      </c>
      <c r="BZ22" s="253">
        <f t="shared" si="0"/>
        <v>19</v>
      </c>
      <c r="CA22" s="253"/>
      <c r="CB22" s="253"/>
      <c r="CC22" s="253"/>
      <c r="CD22" s="253"/>
      <c r="CE22" s="253"/>
      <c r="CF22" s="253"/>
      <c r="CG22" s="253"/>
      <c r="CH22" s="253"/>
      <c r="CI22" s="253"/>
      <c r="CJ22" s="253"/>
      <c r="CK22" s="253"/>
      <c r="CL22" s="253"/>
      <c r="CM22" s="253"/>
      <c r="CN22" s="253"/>
      <c r="CO22" s="253"/>
      <c r="CP22" s="253"/>
      <c r="CQ22" s="253"/>
      <c r="CR22" s="253"/>
      <c r="CS22" s="253"/>
      <c r="CT22" s="253"/>
      <c r="CU22" s="253"/>
      <c r="CV22" s="253"/>
      <c r="CW22" s="253"/>
      <c r="CX22" s="253"/>
      <c r="CY22" s="253"/>
      <c r="CZ22" s="253"/>
      <c r="DA22" s="253"/>
      <c r="DB22" s="253"/>
      <c r="DC22" s="253"/>
      <c r="DD22" s="253"/>
      <c r="DE22" s="253"/>
      <c r="DF22" s="253"/>
      <c r="DG22" s="253"/>
      <c r="DH22" s="253"/>
      <c r="DI22" s="253"/>
      <c r="DJ22" s="253"/>
      <c r="DK22" s="253"/>
      <c r="DL22" s="253"/>
      <c r="DM22" s="253"/>
      <c r="DN22" s="253"/>
      <c r="DO22" s="253"/>
      <c r="DP22" s="253"/>
      <c r="DQ22" s="253"/>
      <c r="DR22" s="253"/>
      <c r="DS22" s="253"/>
      <c r="DT22" s="253"/>
      <c r="DU22" s="253"/>
    </row>
    <row r="23" spans="1:125" s="248" customFormat="1" x14ac:dyDescent="0.25">
      <c r="A23" s="253"/>
      <c r="B23" s="253"/>
      <c r="D23" s="251">
        <v>308</v>
      </c>
      <c r="E23" s="251" t="s">
        <v>171</v>
      </c>
      <c r="F23" s="252"/>
      <c r="G23" s="179">
        <v>1076</v>
      </c>
      <c r="H23" s="179" t="s">
        <v>351</v>
      </c>
      <c r="I23" s="253"/>
      <c r="J23" s="253"/>
      <c r="K23" s="253"/>
      <c r="L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179">
        <v>2752</v>
      </c>
      <c r="BM23" s="179" t="s">
        <v>126</v>
      </c>
      <c r="BN23" s="253"/>
      <c r="BO23" s="253"/>
      <c r="BP23" s="253"/>
      <c r="BQ23" s="253"/>
      <c r="BR23" s="253"/>
      <c r="BS23" s="253"/>
      <c r="BT23" s="253"/>
      <c r="BU23" s="255">
        <v>266</v>
      </c>
      <c r="BV23" s="255" t="s">
        <v>83</v>
      </c>
      <c r="BW23" s="253"/>
      <c r="BX23" s="179">
        <v>266</v>
      </c>
      <c r="BY23" s="179" t="s">
        <v>83</v>
      </c>
      <c r="BZ23" s="253">
        <f t="shared" si="0"/>
        <v>20</v>
      </c>
      <c r="CA23" s="253"/>
      <c r="CB23" s="253"/>
      <c r="CC23" s="253"/>
      <c r="CD23" s="253"/>
      <c r="CE23" s="253"/>
      <c r="CF23" s="253"/>
      <c r="CG23" s="253"/>
      <c r="CH23" s="253"/>
      <c r="CI23" s="253"/>
      <c r="CJ23" s="253"/>
      <c r="CK23" s="253"/>
      <c r="CL23" s="253"/>
      <c r="CM23" s="253"/>
      <c r="CN23" s="253"/>
      <c r="CO23" s="253"/>
      <c r="CP23" s="253"/>
      <c r="CQ23" s="253"/>
      <c r="CR23" s="253"/>
      <c r="CS23" s="253"/>
      <c r="CT23" s="253"/>
      <c r="CU23" s="253"/>
      <c r="CV23" s="253"/>
      <c r="CW23" s="253"/>
      <c r="CX23" s="253"/>
      <c r="CY23" s="253"/>
      <c r="CZ23" s="253"/>
      <c r="DA23" s="253"/>
      <c r="DB23" s="253"/>
      <c r="DC23" s="253"/>
      <c r="DD23" s="253"/>
      <c r="DE23" s="253"/>
      <c r="DF23" s="253"/>
      <c r="DG23" s="253"/>
      <c r="DH23" s="253"/>
      <c r="DI23" s="253"/>
      <c r="DJ23" s="253"/>
      <c r="DK23" s="253"/>
      <c r="DL23" s="253"/>
      <c r="DM23" s="253"/>
      <c r="DN23" s="253"/>
      <c r="DO23" s="253"/>
      <c r="DP23" s="253"/>
      <c r="DQ23" s="253"/>
      <c r="DR23" s="253"/>
      <c r="DS23" s="253"/>
      <c r="DT23" s="253"/>
      <c r="DU23" s="253"/>
    </row>
    <row r="24" spans="1:125" s="248" customFormat="1" x14ac:dyDescent="0.25">
      <c r="A24" s="253"/>
      <c r="B24" s="253"/>
      <c r="D24" s="251">
        <v>311</v>
      </c>
      <c r="E24" s="251" t="s">
        <v>172</v>
      </c>
      <c r="F24" s="252"/>
      <c r="G24" s="179">
        <v>1077</v>
      </c>
      <c r="H24" s="179" t="s">
        <v>352</v>
      </c>
      <c r="I24" s="253"/>
      <c r="J24" s="253"/>
      <c r="K24" s="253"/>
      <c r="L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3"/>
      <c r="BG24" s="253"/>
      <c r="BH24" s="253"/>
      <c r="BI24" s="253"/>
      <c r="BJ24" s="253"/>
      <c r="BK24" s="253"/>
      <c r="BL24" s="179">
        <v>2779</v>
      </c>
      <c r="BM24" s="179" t="s">
        <v>147</v>
      </c>
      <c r="BN24" s="253"/>
      <c r="BO24" s="253"/>
      <c r="BP24" s="253"/>
      <c r="BQ24" s="253"/>
      <c r="BR24" s="253"/>
      <c r="BS24" s="253"/>
      <c r="BT24" s="253"/>
      <c r="BU24" s="255">
        <v>308</v>
      </c>
      <c r="BV24" s="255" t="s">
        <v>171</v>
      </c>
      <c r="BW24" s="253"/>
      <c r="BX24" s="179">
        <v>308</v>
      </c>
      <c r="BY24" s="179" t="s">
        <v>171</v>
      </c>
      <c r="BZ24" s="253">
        <f t="shared" si="0"/>
        <v>25</v>
      </c>
      <c r="CA24" s="253"/>
      <c r="CB24" s="253"/>
      <c r="CC24" s="253"/>
      <c r="CD24" s="253"/>
      <c r="CE24" s="253"/>
      <c r="CF24" s="253"/>
      <c r="CG24" s="253"/>
      <c r="CH24" s="253"/>
      <c r="CI24" s="253"/>
      <c r="CJ24" s="253"/>
      <c r="CK24" s="253"/>
      <c r="CL24" s="253"/>
      <c r="CM24" s="253"/>
      <c r="CN24" s="253"/>
      <c r="CO24" s="253"/>
      <c r="CP24" s="253"/>
      <c r="CQ24" s="253"/>
      <c r="CR24" s="253"/>
      <c r="CS24" s="253"/>
      <c r="CT24" s="253"/>
      <c r="CU24" s="253"/>
      <c r="CV24" s="253"/>
      <c r="CW24" s="253"/>
      <c r="CX24" s="253"/>
      <c r="CY24" s="253"/>
      <c r="CZ24" s="253"/>
      <c r="DA24" s="253"/>
      <c r="DB24" s="253"/>
      <c r="DC24" s="253"/>
      <c r="DD24" s="253"/>
      <c r="DE24" s="253"/>
      <c r="DF24" s="253"/>
      <c r="DG24" s="253"/>
      <c r="DH24" s="253"/>
      <c r="DI24" s="253"/>
      <c r="DJ24" s="253"/>
      <c r="DK24" s="253"/>
      <c r="DL24" s="253"/>
      <c r="DM24" s="253"/>
      <c r="DN24" s="253"/>
      <c r="DO24" s="253"/>
      <c r="DP24" s="253"/>
      <c r="DQ24" s="253"/>
      <c r="DR24" s="253"/>
      <c r="DS24" s="253"/>
      <c r="DT24" s="253"/>
      <c r="DU24" s="253"/>
    </row>
    <row r="25" spans="1:125" s="248" customFormat="1" x14ac:dyDescent="0.25">
      <c r="A25" s="253"/>
      <c r="B25" s="253"/>
      <c r="D25" s="251">
        <v>314</v>
      </c>
      <c r="E25" s="251" t="s">
        <v>173</v>
      </c>
      <c r="F25" s="252"/>
      <c r="G25" s="179">
        <v>1078</v>
      </c>
      <c r="H25" s="179" t="s">
        <v>353</v>
      </c>
      <c r="I25" s="253"/>
      <c r="J25" s="253"/>
      <c r="K25" s="253"/>
      <c r="L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179">
        <v>2780</v>
      </c>
      <c r="BM25" s="179" t="s">
        <v>148</v>
      </c>
      <c r="BN25" s="253"/>
      <c r="BO25" s="253"/>
      <c r="BP25" s="253"/>
      <c r="BQ25" s="253"/>
      <c r="BR25" s="253"/>
      <c r="BS25" s="253"/>
      <c r="BT25" s="253"/>
      <c r="BU25" s="255">
        <v>311</v>
      </c>
      <c r="BV25" s="255" t="s">
        <v>172</v>
      </c>
      <c r="BW25" s="253"/>
      <c r="BX25" s="179">
        <v>311</v>
      </c>
      <c r="BY25" s="179" t="s">
        <v>172</v>
      </c>
      <c r="BZ25" s="253">
        <f t="shared" si="0"/>
        <v>57</v>
      </c>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c r="DP25" s="253"/>
      <c r="DQ25" s="253"/>
      <c r="DR25" s="253"/>
      <c r="DS25" s="253"/>
      <c r="DT25" s="253"/>
      <c r="DU25" s="253"/>
    </row>
    <row r="26" spans="1:125" s="248" customFormat="1" x14ac:dyDescent="0.25">
      <c r="A26" s="253"/>
      <c r="B26" s="253"/>
      <c r="D26" s="251">
        <v>316</v>
      </c>
      <c r="E26" s="251" t="s">
        <v>619</v>
      </c>
      <c r="F26" s="252"/>
      <c r="G26" s="179">
        <v>1079</v>
      </c>
      <c r="H26" s="179" t="s">
        <v>354</v>
      </c>
      <c r="I26" s="253"/>
      <c r="J26" s="253"/>
      <c r="K26" s="253"/>
      <c r="L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179">
        <v>2781</v>
      </c>
      <c r="BM26" s="179" t="s">
        <v>149</v>
      </c>
      <c r="BN26" s="253"/>
      <c r="BO26" s="253"/>
      <c r="BP26" s="253"/>
      <c r="BQ26" s="253"/>
      <c r="BR26" s="253"/>
      <c r="BS26" s="253"/>
      <c r="BT26" s="253"/>
      <c r="BU26" s="255">
        <v>314</v>
      </c>
      <c r="BV26" s="255" t="s">
        <v>173</v>
      </c>
      <c r="BW26" s="253"/>
      <c r="BX26" s="179">
        <v>314</v>
      </c>
      <c r="BY26" s="179" t="s">
        <v>173</v>
      </c>
      <c r="BZ26" s="253">
        <f t="shared" si="0"/>
        <v>10</v>
      </c>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c r="DM26" s="253"/>
      <c r="DN26" s="253"/>
      <c r="DO26" s="253"/>
      <c r="DP26" s="253"/>
      <c r="DQ26" s="253"/>
      <c r="DR26" s="253"/>
      <c r="DS26" s="253"/>
      <c r="DT26" s="253"/>
      <c r="DU26" s="253"/>
    </row>
    <row r="27" spans="1:125" s="248" customFormat="1" x14ac:dyDescent="0.25">
      <c r="A27" s="253"/>
      <c r="B27" s="253"/>
      <c r="D27" s="251">
        <v>317</v>
      </c>
      <c r="E27" s="251" t="s">
        <v>617</v>
      </c>
      <c r="F27" s="252"/>
      <c r="G27" s="179">
        <v>1080</v>
      </c>
      <c r="H27" s="179" t="s">
        <v>355</v>
      </c>
      <c r="I27" s="253"/>
      <c r="J27" s="253"/>
      <c r="K27" s="253"/>
      <c r="L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53"/>
      <c r="BD27" s="253"/>
      <c r="BE27" s="253"/>
      <c r="BF27" s="253"/>
      <c r="BG27" s="253"/>
      <c r="BH27" s="253"/>
      <c r="BI27" s="253"/>
      <c r="BJ27" s="253"/>
      <c r="BK27" s="253"/>
      <c r="BL27" s="179">
        <v>2782</v>
      </c>
      <c r="BM27" s="179" t="s">
        <v>150</v>
      </c>
      <c r="BN27" s="253"/>
      <c r="BO27" s="253"/>
      <c r="BP27" s="253"/>
      <c r="BQ27" s="253"/>
      <c r="BR27" s="253"/>
      <c r="BS27" s="253"/>
      <c r="BT27" s="253"/>
      <c r="BU27" s="255">
        <v>316</v>
      </c>
      <c r="BV27" s="255" t="s">
        <v>619</v>
      </c>
      <c r="BW27" s="253"/>
      <c r="BX27" s="179">
        <v>316</v>
      </c>
      <c r="BY27" s="179" t="s">
        <v>619</v>
      </c>
      <c r="BZ27" s="253">
        <f t="shared" si="0"/>
        <v>13</v>
      </c>
      <c r="CA27" s="253"/>
      <c r="CB27" s="253"/>
      <c r="CC27" s="253"/>
      <c r="CD27" s="253"/>
      <c r="CE27" s="253"/>
      <c r="CF27" s="253"/>
      <c r="CG27" s="253"/>
      <c r="CH27" s="253"/>
      <c r="CI27" s="253"/>
      <c r="CJ27" s="253"/>
      <c r="CK27" s="253"/>
      <c r="CL27" s="253"/>
      <c r="CM27" s="253"/>
      <c r="CN27" s="253"/>
      <c r="CO27" s="253"/>
      <c r="CP27" s="253"/>
      <c r="CQ27" s="253"/>
      <c r="CR27" s="253"/>
      <c r="CS27" s="253"/>
      <c r="CT27" s="253"/>
      <c r="CU27" s="253"/>
      <c r="CV27" s="253"/>
      <c r="CW27" s="253"/>
      <c r="CX27" s="253"/>
      <c r="CY27" s="253"/>
      <c r="CZ27" s="253"/>
      <c r="DA27" s="253"/>
      <c r="DB27" s="253"/>
      <c r="DC27" s="253"/>
      <c r="DD27" s="253"/>
      <c r="DE27" s="253"/>
      <c r="DF27" s="253"/>
      <c r="DG27" s="253"/>
      <c r="DH27" s="253"/>
      <c r="DI27" s="253"/>
      <c r="DJ27" s="253"/>
      <c r="DK27" s="253"/>
      <c r="DL27" s="253"/>
      <c r="DM27" s="253"/>
      <c r="DN27" s="253"/>
      <c r="DO27" s="253"/>
      <c r="DP27" s="253"/>
      <c r="DQ27" s="253"/>
      <c r="DR27" s="253"/>
      <c r="DS27" s="253"/>
      <c r="DT27" s="253"/>
      <c r="DU27" s="253"/>
    </row>
    <row r="28" spans="1:125" s="248" customFormat="1" x14ac:dyDescent="0.25">
      <c r="A28" s="253"/>
      <c r="B28" s="253"/>
      <c r="D28" s="251">
        <v>338</v>
      </c>
      <c r="E28" s="251" t="s">
        <v>503</v>
      </c>
      <c r="F28" s="252"/>
      <c r="G28" s="179">
        <v>1095</v>
      </c>
      <c r="H28" s="179" t="s">
        <v>1854</v>
      </c>
      <c r="I28" s="253"/>
      <c r="J28" s="253"/>
      <c r="K28" s="253"/>
      <c r="L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179">
        <v>6756</v>
      </c>
      <c r="BM28" s="179" t="s">
        <v>1722</v>
      </c>
      <c r="BN28" s="253"/>
      <c r="BO28" s="253"/>
      <c r="BP28" s="253"/>
      <c r="BQ28" s="253"/>
      <c r="BR28" s="253"/>
      <c r="BS28" s="253"/>
      <c r="BT28" s="253"/>
      <c r="BU28" s="255">
        <v>317</v>
      </c>
      <c r="BV28" s="255" t="s">
        <v>617</v>
      </c>
      <c r="BW28" s="253"/>
      <c r="BX28" s="179">
        <v>317</v>
      </c>
      <c r="BY28" s="179" t="s">
        <v>617</v>
      </c>
      <c r="BZ28" s="253">
        <f t="shared" si="0"/>
        <v>18</v>
      </c>
      <c r="CA28" s="253"/>
      <c r="CB28" s="253"/>
      <c r="CC28" s="253"/>
      <c r="CD28" s="253"/>
      <c r="CE28" s="253"/>
      <c r="CF28" s="253"/>
      <c r="CG28" s="253"/>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3"/>
      <c r="DM28" s="253"/>
      <c r="DN28" s="253"/>
      <c r="DO28" s="253"/>
      <c r="DP28" s="253"/>
      <c r="DQ28" s="253"/>
      <c r="DR28" s="253"/>
      <c r="DS28" s="253"/>
      <c r="DT28" s="253"/>
      <c r="DU28" s="253"/>
    </row>
    <row r="29" spans="1:125" s="248" customFormat="1" x14ac:dyDescent="0.25">
      <c r="A29" s="253"/>
      <c r="B29" s="253"/>
      <c r="D29" s="251">
        <v>346</v>
      </c>
      <c r="E29" s="251" t="s">
        <v>175</v>
      </c>
      <c r="F29" s="252"/>
      <c r="G29" s="179">
        <v>1096</v>
      </c>
      <c r="H29" s="179" t="s">
        <v>1855</v>
      </c>
      <c r="I29" s="253"/>
      <c r="J29" s="253"/>
      <c r="K29" s="253"/>
      <c r="L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179">
        <v>6757</v>
      </c>
      <c r="BM29" s="179" t="s">
        <v>1723</v>
      </c>
      <c r="BN29" s="253"/>
      <c r="BO29" s="253"/>
      <c r="BP29" s="253"/>
      <c r="BQ29" s="253"/>
      <c r="BR29" s="253"/>
      <c r="BS29" s="253"/>
      <c r="BT29" s="253"/>
      <c r="BU29" s="255">
        <v>331</v>
      </c>
      <c r="BV29" s="255" t="s">
        <v>8</v>
      </c>
      <c r="BW29" s="253"/>
      <c r="BX29" s="179">
        <v>331</v>
      </c>
      <c r="BY29" s="179" t="s">
        <v>1796</v>
      </c>
      <c r="BZ29" s="253">
        <f t="shared" si="0"/>
        <v>48</v>
      </c>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c r="DM29" s="253"/>
      <c r="DN29" s="253"/>
      <c r="DO29" s="253"/>
      <c r="DP29" s="253"/>
      <c r="DQ29" s="253"/>
      <c r="DR29" s="253"/>
      <c r="DS29" s="253"/>
      <c r="DT29" s="253"/>
      <c r="DU29" s="253"/>
    </row>
    <row r="30" spans="1:125" s="248" customFormat="1" x14ac:dyDescent="0.25">
      <c r="A30" s="253"/>
      <c r="B30" s="253"/>
      <c r="D30" s="251">
        <v>347</v>
      </c>
      <c r="E30" s="251" t="s">
        <v>176</v>
      </c>
      <c r="F30" s="252"/>
      <c r="G30" s="179">
        <v>1097</v>
      </c>
      <c r="H30" s="179" t="s">
        <v>356</v>
      </c>
      <c r="I30" s="253"/>
      <c r="J30" s="253"/>
      <c r="K30" s="253"/>
      <c r="L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179">
        <v>6758</v>
      </c>
      <c r="BM30" s="179" t="s">
        <v>1724</v>
      </c>
      <c r="BN30" s="253"/>
      <c r="BO30" s="253"/>
      <c r="BP30" s="253"/>
      <c r="BQ30" s="253"/>
      <c r="BR30" s="253"/>
      <c r="BS30" s="253"/>
      <c r="BT30" s="253"/>
      <c r="BU30" s="255">
        <v>338</v>
      </c>
      <c r="BV30" s="255" t="s">
        <v>503</v>
      </c>
      <c r="BW30" s="253"/>
      <c r="BX30" s="179">
        <v>332</v>
      </c>
      <c r="BY30" s="179" t="s">
        <v>717</v>
      </c>
      <c r="BZ30" s="253">
        <f t="shared" si="0"/>
        <v>42</v>
      </c>
      <c r="CA30" s="253"/>
      <c r="CB30" s="253"/>
      <c r="CC30" s="253"/>
      <c r="CD30" s="253"/>
      <c r="CE30" s="253"/>
      <c r="CF30" s="253"/>
      <c r="CG30" s="253"/>
      <c r="CH30" s="253"/>
      <c r="CI30" s="253"/>
      <c r="CJ30" s="253"/>
      <c r="CK30" s="253"/>
      <c r="CL30" s="253"/>
      <c r="CM30" s="253"/>
      <c r="CN30" s="253"/>
      <c r="CO30" s="253"/>
      <c r="CP30" s="253"/>
      <c r="CQ30" s="253"/>
      <c r="CR30" s="253"/>
      <c r="CS30" s="253"/>
      <c r="CT30" s="253"/>
      <c r="CU30" s="253"/>
      <c r="CV30" s="253"/>
      <c r="CW30" s="253"/>
      <c r="CX30" s="253"/>
      <c r="CY30" s="253"/>
      <c r="CZ30" s="253"/>
      <c r="DA30" s="253"/>
      <c r="DB30" s="253"/>
      <c r="DC30" s="253"/>
      <c r="DD30" s="253"/>
      <c r="DE30" s="253"/>
      <c r="DF30" s="253"/>
      <c r="DG30" s="253"/>
      <c r="DH30" s="253"/>
      <c r="DI30" s="253"/>
      <c r="DJ30" s="253"/>
      <c r="DK30" s="253"/>
      <c r="DL30" s="253"/>
      <c r="DM30" s="253"/>
      <c r="DN30" s="253"/>
      <c r="DO30" s="253"/>
      <c r="DP30" s="253"/>
      <c r="DQ30" s="253"/>
      <c r="DR30" s="253"/>
      <c r="DS30" s="253"/>
      <c r="DT30" s="253"/>
      <c r="DU30" s="253"/>
    </row>
    <row r="31" spans="1:125" s="248" customFormat="1" x14ac:dyDescent="0.25">
      <c r="A31" s="253"/>
      <c r="B31" s="253"/>
      <c r="D31" s="251">
        <v>381</v>
      </c>
      <c r="E31" s="251" t="s">
        <v>204</v>
      </c>
      <c r="F31" s="252"/>
      <c r="G31" s="179">
        <v>1098</v>
      </c>
      <c r="H31" s="179" t="s">
        <v>357</v>
      </c>
      <c r="I31" s="253"/>
      <c r="J31" s="253"/>
      <c r="K31" s="253"/>
      <c r="L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179">
        <v>6759</v>
      </c>
      <c r="BM31" s="179" t="s">
        <v>1725</v>
      </c>
      <c r="BN31" s="253"/>
      <c r="BO31" s="253"/>
      <c r="BP31" s="253"/>
      <c r="BQ31" s="253"/>
      <c r="BR31" s="253"/>
      <c r="BS31" s="253"/>
      <c r="BT31" s="253"/>
      <c r="BU31" s="255">
        <v>346</v>
      </c>
      <c r="BV31" s="255" t="s">
        <v>175</v>
      </c>
      <c r="BW31" s="253"/>
      <c r="BX31" s="179">
        <v>335</v>
      </c>
      <c r="BY31" s="179" t="s">
        <v>720</v>
      </c>
      <c r="BZ31" s="253">
        <f t="shared" si="0"/>
        <v>29</v>
      </c>
      <c r="CA31" s="253"/>
      <c r="CB31" s="253"/>
      <c r="CC31" s="253"/>
      <c r="CD31" s="253"/>
      <c r="CE31" s="253"/>
      <c r="CF31" s="253"/>
      <c r="CG31" s="253"/>
      <c r="CH31" s="253"/>
      <c r="CI31" s="253"/>
      <c r="CJ31" s="253"/>
      <c r="CK31" s="253"/>
      <c r="CL31" s="253"/>
      <c r="CM31" s="253"/>
      <c r="CN31" s="253"/>
      <c r="CO31" s="253"/>
      <c r="CP31" s="253"/>
      <c r="CQ31" s="253"/>
      <c r="CR31" s="253"/>
      <c r="CS31" s="253"/>
      <c r="CT31" s="253"/>
      <c r="CU31" s="253"/>
      <c r="CV31" s="253"/>
      <c r="CW31" s="253"/>
      <c r="CX31" s="253"/>
      <c r="CY31" s="253"/>
      <c r="CZ31" s="253"/>
      <c r="DA31" s="253"/>
      <c r="DB31" s="253"/>
      <c r="DC31" s="253"/>
      <c r="DD31" s="253"/>
      <c r="DE31" s="253"/>
      <c r="DF31" s="253"/>
      <c r="DG31" s="253"/>
      <c r="DH31" s="253"/>
      <c r="DI31" s="253"/>
      <c r="DJ31" s="253"/>
      <c r="DK31" s="253"/>
      <c r="DL31" s="253"/>
      <c r="DM31" s="253"/>
      <c r="DN31" s="253"/>
      <c r="DO31" s="253"/>
      <c r="DP31" s="253"/>
      <c r="DQ31" s="253"/>
      <c r="DR31" s="253"/>
      <c r="DS31" s="253"/>
      <c r="DT31" s="253"/>
      <c r="DU31" s="253"/>
    </row>
    <row r="32" spans="1:125" s="248" customFormat="1" x14ac:dyDescent="0.25">
      <c r="A32" s="253"/>
      <c r="B32" s="253"/>
      <c r="D32" s="251">
        <v>382</v>
      </c>
      <c r="E32" s="251" t="s">
        <v>205</v>
      </c>
      <c r="F32" s="252"/>
      <c r="G32" s="179">
        <v>1099</v>
      </c>
      <c r="H32" s="179" t="s">
        <v>358</v>
      </c>
      <c r="I32" s="253"/>
      <c r="J32" s="253"/>
      <c r="K32" s="253"/>
      <c r="L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179">
        <v>6760</v>
      </c>
      <c r="BM32" s="179" t="s">
        <v>1726</v>
      </c>
      <c r="BN32" s="253"/>
      <c r="BO32" s="253"/>
      <c r="BP32" s="253"/>
      <c r="BQ32" s="253"/>
      <c r="BR32" s="253"/>
      <c r="BS32" s="253"/>
      <c r="BT32" s="253"/>
      <c r="BU32" s="255">
        <v>347</v>
      </c>
      <c r="BV32" s="255" t="s">
        <v>176</v>
      </c>
      <c r="BW32" s="253"/>
      <c r="BX32" s="179">
        <v>338</v>
      </c>
      <c r="BY32" s="179" t="s">
        <v>503</v>
      </c>
      <c r="BZ32" s="253">
        <f t="shared" si="0"/>
        <v>77</v>
      </c>
      <c r="CA32" s="253"/>
      <c r="CB32" s="253"/>
      <c r="CC32" s="253"/>
      <c r="CD32" s="253"/>
      <c r="CE32" s="253"/>
      <c r="CF32" s="253"/>
      <c r="CG32" s="253"/>
      <c r="CH32" s="253"/>
      <c r="CI32" s="253"/>
      <c r="CJ32" s="253"/>
      <c r="CK32" s="253"/>
      <c r="CL32" s="253"/>
      <c r="CM32" s="253"/>
      <c r="CN32" s="253"/>
      <c r="CO32" s="253"/>
      <c r="CP32" s="253"/>
      <c r="CQ32" s="253"/>
      <c r="CR32" s="253"/>
      <c r="CS32" s="253"/>
      <c r="CT32" s="253"/>
      <c r="CU32" s="253"/>
      <c r="CV32" s="253"/>
      <c r="CW32" s="253"/>
      <c r="CX32" s="253"/>
      <c r="CY32" s="253"/>
      <c r="CZ32" s="253"/>
      <c r="DA32" s="253"/>
      <c r="DB32" s="253"/>
      <c r="DC32" s="253"/>
      <c r="DD32" s="253"/>
      <c r="DE32" s="253"/>
      <c r="DF32" s="253"/>
      <c r="DG32" s="253"/>
      <c r="DH32" s="253"/>
      <c r="DI32" s="253"/>
      <c r="DJ32" s="253"/>
      <c r="DK32" s="253"/>
      <c r="DL32" s="253"/>
      <c r="DM32" s="253"/>
      <c r="DN32" s="253"/>
      <c r="DO32" s="253"/>
      <c r="DP32" s="253"/>
      <c r="DQ32" s="253"/>
      <c r="DR32" s="253"/>
      <c r="DS32" s="253"/>
      <c r="DT32" s="253"/>
      <c r="DU32" s="253"/>
    </row>
    <row r="33" spans="1:125" s="248" customFormat="1" x14ac:dyDescent="0.25">
      <c r="A33" s="253"/>
      <c r="B33" s="253"/>
      <c r="D33" s="251">
        <v>426</v>
      </c>
      <c r="E33" s="251" t="s">
        <v>206</v>
      </c>
      <c r="F33" s="252"/>
      <c r="G33" s="179">
        <v>1100</v>
      </c>
      <c r="H33" s="179" t="s">
        <v>359</v>
      </c>
      <c r="I33" s="253"/>
      <c r="J33" s="253"/>
      <c r="K33" s="253"/>
      <c r="L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179">
        <v>6761</v>
      </c>
      <c r="BM33" s="179" t="s">
        <v>1727</v>
      </c>
      <c r="BN33" s="253"/>
      <c r="BO33" s="253"/>
      <c r="BP33" s="253"/>
      <c r="BQ33" s="253"/>
      <c r="BR33" s="253"/>
      <c r="BS33" s="253"/>
      <c r="BT33" s="253"/>
      <c r="BU33" s="255">
        <v>375</v>
      </c>
      <c r="BV33" s="255" t="s">
        <v>376</v>
      </c>
      <c r="BW33" s="253"/>
      <c r="BX33" s="179">
        <v>343</v>
      </c>
      <c r="BY33" s="179" t="s">
        <v>1797</v>
      </c>
      <c r="BZ33" s="253">
        <f t="shared" si="0"/>
        <v>5</v>
      </c>
      <c r="CA33" s="253"/>
      <c r="CB33" s="253"/>
      <c r="CC33" s="253"/>
      <c r="CD33" s="253"/>
      <c r="CE33" s="253"/>
      <c r="CF33" s="253"/>
      <c r="CG33" s="253"/>
      <c r="CH33" s="253"/>
      <c r="CI33" s="253"/>
      <c r="CJ33" s="253"/>
      <c r="CK33" s="253"/>
      <c r="CL33" s="253"/>
      <c r="CM33" s="253"/>
      <c r="CN33" s="253"/>
      <c r="CO33" s="253"/>
      <c r="CP33" s="253"/>
      <c r="CQ33" s="253"/>
      <c r="CR33" s="253"/>
      <c r="CS33" s="253"/>
      <c r="CT33" s="253"/>
      <c r="CU33" s="253"/>
      <c r="CV33" s="253"/>
      <c r="CW33" s="253"/>
      <c r="CX33" s="253"/>
      <c r="CY33" s="253"/>
      <c r="CZ33" s="253"/>
      <c r="DA33" s="253"/>
      <c r="DB33" s="253"/>
      <c r="DC33" s="253"/>
      <c r="DD33" s="253"/>
      <c r="DE33" s="253"/>
      <c r="DF33" s="253"/>
      <c r="DG33" s="253"/>
      <c r="DH33" s="253"/>
      <c r="DI33" s="253"/>
      <c r="DJ33" s="253"/>
      <c r="DK33" s="253"/>
      <c r="DL33" s="253"/>
      <c r="DM33" s="253"/>
      <c r="DN33" s="253"/>
      <c r="DO33" s="253"/>
      <c r="DP33" s="253"/>
      <c r="DQ33" s="253"/>
      <c r="DR33" s="253"/>
      <c r="DS33" s="253"/>
      <c r="DT33" s="253"/>
      <c r="DU33" s="253"/>
    </row>
    <row r="34" spans="1:125" s="248" customFormat="1" x14ac:dyDescent="0.25">
      <c r="A34" s="253"/>
      <c r="B34" s="253"/>
      <c r="D34" s="251">
        <v>427</v>
      </c>
      <c r="E34" s="251" t="s">
        <v>207</v>
      </c>
      <c r="F34" s="252"/>
      <c r="G34" s="179">
        <v>1869</v>
      </c>
      <c r="H34" s="179" t="s">
        <v>360</v>
      </c>
      <c r="I34" s="253"/>
      <c r="J34" s="253"/>
      <c r="K34" s="253"/>
      <c r="L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3"/>
      <c r="BC34" s="253"/>
      <c r="BD34" s="253"/>
      <c r="BE34" s="253"/>
      <c r="BF34" s="253"/>
      <c r="BG34" s="253"/>
      <c r="BH34" s="253"/>
      <c r="BI34" s="253"/>
      <c r="BJ34" s="253"/>
      <c r="BK34" s="253"/>
      <c r="BL34" s="179">
        <v>6762</v>
      </c>
      <c r="BM34" s="179" t="s">
        <v>1712</v>
      </c>
      <c r="BN34" s="253"/>
      <c r="BO34" s="253"/>
      <c r="BP34" s="253"/>
      <c r="BQ34" s="253"/>
      <c r="BR34" s="253"/>
      <c r="BS34" s="253"/>
      <c r="BT34" s="253"/>
      <c r="BU34" s="255">
        <v>381</v>
      </c>
      <c r="BV34" s="255" t="s">
        <v>204</v>
      </c>
      <c r="BW34" s="253"/>
      <c r="BX34" s="179">
        <v>346</v>
      </c>
      <c r="BY34" s="179" t="s">
        <v>175</v>
      </c>
      <c r="BZ34" s="253">
        <f t="shared" si="0"/>
        <v>28</v>
      </c>
      <c r="CA34" s="253"/>
      <c r="CB34" s="253"/>
      <c r="CC34" s="253"/>
      <c r="CD34" s="253"/>
      <c r="CE34" s="253"/>
      <c r="CF34" s="253"/>
      <c r="CG34" s="253"/>
      <c r="CH34" s="253"/>
      <c r="CI34" s="253"/>
      <c r="CJ34" s="253"/>
      <c r="CK34" s="253"/>
      <c r="CL34" s="253"/>
      <c r="CM34" s="253"/>
      <c r="CN34" s="253"/>
      <c r="CO34" s="253"/>
      <c r="CP34" s="253"/>
      <c r="CQ34" s="253"/>
      <c r="CR34" s="253"/>
      <c r="CS34" s="253"/>
      <c r="CT34" s="253"/>
      <c r="CU34" s="253"/>
      <c r="CV34" s="253"/>
      <c r="CW34" s="253"/>
      <c r="CX34" s="253"/>
      <c r="CY34" s="253"/>
      <c r="CZ34" s="253"/>
      <c r="DA34" s="253"/>
      <c r="DB34" s="253"/>
      <c r="DC34" s="253"/>
      <c r="DD34" s="253"/>
      <c r="DE34" s="253"/>
      <c r="DF34" s="253"/>
      <c r="DG34" s="253"/>
      <c r="DH34" s="253"/>
      <c r="DI34" s="253"/>
      <c r="DJ34" s="253"/>
      <c r="DK34" s="253"/>
      <c r="DL34" s="253"/>
      <c r="DM34" s="253"/>
      <c r="DN34" s="253"/>
      <c r="DO34" s="253"/>
      <c r="DP34" s="253"/>
      <c r="DQ34" s="253"/>
      <c r="DR34" s="253"/>
      <c r="DS34" s="253"/>
      <c r="DT34" s="253"/>
      <c r="DU34" s="253"/>
    </row>
    <row r="35" spans="1:125" s="248" customFormat="1" x14ac:dyDescent="0.25">
      <c r="A35" s="253"/>
      <c r="B35" s="253"/>
      <c r="D35" s="251">
        <v>428</v>
      </c>
      <c r="E35" s="251" t="s">
        <v>208</v>
      </c>
      <c r="F35" s="252"/>
      <c r="G35" s="179">
        <v>1870</v>
      </c>
      <c r="H35" s="179" t="s">
        <v>361</v>
      </c>
      <c r="I35" s="253"/>
      <c r="J35" s="253"/>
      <c r="K35" s="253"/>
      <c r="L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179">
        <v>6763</v>
      </c>
      <c r="BM35" s="179" t="s">
        <v>1713</v>
      </c>
      <c r="BN35" s="253"/>
      <c r="BO35" s="253"/>
      <c r="BP35" s="253"/>
      <c r="BQ35" s="253"/>
      <c r="BR35" s="253"/>
      <c r="BS35" s="253"/>
      <c r="BT35" s="253"/>
      <c r="BU35" s="255">
        <v>382</v>
      </c>
      <c r="BV35" s="255" t="s">
        <v>205</v>
      </c>
      <c r="BW35" s="253"/>
      <c r="BX35" s="179">
        <v>347</v>
      </c>
      <c r="BY35" s="179" t="s">
        <v>176</v>
      </c>
      <c r="BZ35" s="253">
        <f t="shared" si="0"/>
        <v>28</v>
      </c>
      <c r="CA35" s="253"/>
      <c r="CB35" s="253"/>
      <c r="CC35" s="253"/>
      <c r="CD35" s="253"/>
      <c r="CE35" s="253"/>
      <c r="CF35" s="253"/>
      <c r="CG35" s="253"/>
      <c r="CH35" s="253"/>
      <c r="CI35" s="253"/>
      <c r="CJ35" s="253"/>
      <c r="CK35" s="253"/>
      <c r="CL35" s="253"/>
      <c r="CM35" s="253"/>
      <c r="CN35" s="253"/>
      <c r="CO35" s="253"/>
      <c r="CP35" s="253"/>
      <c r="CQ35" s="253"/>
      <c r="CR35" s="253"/>
      <c r="CS35" s="253"/>
      <c r="CT35" s="253"/>
      <c r="CU35" s="253"/>
      <c r="CV35" s="253"/>
      <c r="CW35" s="253"/>
      <c r="CX35" s="253"/>
      <c r="CY35" s="253"/>
      <c r="CZ35" s="253"/>
      <c r="DA35" s="253"/>
      <c r="DB35" s="253"/>
      <c r="DC35" s="253"/>
      <c r="DD35" s="253"/>
      <c r="DE35" s="253"/>
      <c r="DF35" s="253"/>
      <c r="DG35" s="253"/>
      <c r="DH35" s="253"/>
      <c r="DI35" s="253"/>
      <c r="DJ35" s="253"/>
      <c r="DK35" s="253"/>
      <c r="DL35" s="253"/>
      <c r="DM35" s="253"/>
      <c r="DN35" s="253"/>
      <c r="DO35" s="253"/>
      <c r="DP35" s="253"/>
      <c r="DQ35" s="253"/>
      <c r="DR35" s="253"/>
      <c r="DS35" s="253"/>
      <c r="DT35" s="253"/>
      <c r="DU35" s="253"/>
    </row>
    <row r="36" spans="1:125" s="248" customFormat="1" x14ac:dyDescent="0.25">
      <c r="A36" s="253"/>
      <c r="B36" s="253"/>
      <c r="D36" s="251">
        <v>511</v>
      </c>
      <c r="E36" s="251" t="s">
        <v>209</v>
      </c>
      <c r="F36" s="252"/>
      <c r="G36" s="179">
        <v>1872</v>
      </c>
      <c r="H36" s="179" t="s">
        <v>362</v>
      </c>
      <c r="I36" s="253"/>
      <c r="J36" s="253"/>
      <c r="K36" s="253"/>
      <c r="L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179">
        <v>6764</v>
      </c>
      <c r="BM36" s="179" t="s">
        <v>1714</v>
      </c>
      <c r="BN36" s="253"/>
      <c r="BO36" s="253"/>
      <c r="BP36" s="253"/>
      <c r="BQ36" s="253"/>
      <c r="BR36" s="253"/>
      <c r="BS36" s="253"/>
      <c r="BT36" s="253"/>
      <c r="BU36" s="255">
        <v>426</v>
      </c>
      <c r="BV36" s="255" t="s">
        <v>206</v>
      </c>
      <c r="BW36" s="253"/>
      <c r="BX36" s="179">
        <v>375</v>
      </c>
      <c r="BY36" s="179" t="s">
        <v>376</v>
      </c>
      <c r="BZ36" s="253">
        <f t="shared" si="0"/>
        <v>3</v>
      </c>
      <c r="CA36" s="253"/>
      <c r="CB36" s="253"/>
      <c r="CC36" s="253"/>
      <c r="CD36" s="253"/>
      <c r="CE36" s="253"/>
      <c r="CF36" s="253"/>
      <c r="CG36" s="253"/>
      <c r="CH36" s="253"/>
      <c r="CI36" s="253"/>
      <c r="CJ36" s="253"/>
      <c r="CK36" s="253"/>
      <c r="CL36" s="253"/>
      <c r="CM36" s="253"/>
      <c r="CN36" s="253"/>
      <c r="CO36" s="253"/>
      <c r="CP36" s="253"/>
      <c r="CQ36" s="253"/>
      <c r="CR36" s="253"/>
      <c r="CS36" s="253"/>
      <c r="CT36" s="253"/>
      <c r="CU36" s="253"/>
      <c r="CV36" s="253"/>
      <c r="CW36" s="253"/>
      <c r="CX36" s="253"/>
      <c r="CY36" s="253"/>
      <c r="CZ36" s="253"/>
      <c r="DA36" s="253"/>
      <c r="DB36" s="253"/>
      <c r="DC36" s="253"/>
      <c r="DD36" s="253"/>
      <c r="DE36" s="253"/>
      <c r="DF36" s="253"/>
      <c r="DG36" s="253"/>
      <c r="DH36" s="253"/>
      <c r="DI36" s="253"/>
      <c r="DJ36" s="253"/>
      <c r="DK36" s="253"/>
      <c r="DL36" s="253"/>
      <c r="DM36" s="253"/>
      <c r="DN36" s="253"/>
      <c r="DO36" s="253"/>
      <c r="DP36" s="253"/>
      <c r="DQ36" s="253"/>
      <c r="DR36" s="253"/>
      <c r="DS36" s="253"/>
      <c r="DT36" s="253"/>
      <c r="DU36" s="253"/>
    </row>
    <row r="37" spans="1:125" s="248" customFormat="1" x14ac:dyDescent="0.25">
      <c r="A37" s="253"/>
      <c r="B37" s="253"/>
      <c r="D37" s="251">
        <v>515</v>
      </c>
      <c r="E37" s="251" t="s">
        <v>210</v>
      </c>
      <c r="F37" s="252"/>
      <c r="G37" s="179">
        <v>1873</v>
      </c>
      <c r="H37" s="179" t="s">
        <v>363</v>
      </c>
      <c r="I37" s="253"/>
      <c r="J37" s="253"/>
      <c r="K37" s="253"/>
      <c r="L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c r="AU37" s="253"/>
      <c r="AV37" s="253"/>
      <c r="AW37" s="253"/>
      <c r="AX37" s="253"/>
      <c r="AY37" s="253"/>
      <c r="AZ37" s="253"/>
      <c r="BA37" s="253"/>
      <c r="BB37" s="253"/>
      <c r="BC37" s="253"/>
      <c r="BD37" s="253"/>
      <c r="BE37" s="253"/>
      <c r="BF37" s="253"/>
      <c r="BG37" s="253"/>
      <c r="BH37" s="253"/>
      <c r="BI37" s="253"/>
      <c r="BJ37" s="253"/>
      <c r="BK37" s="253"/>
      <c r="BL37" s="179">
        <v>6765</v>
      </c>
      <c r="BM37" s="179" t="s">
        <v>1715</v>
      </c>
      <c r="BN37" s="253"/>
      <c r="BO37" s="253"/>
      <c r="BP37" s="253"/>
      <c r="BQ37" s="253"/>
      <c r="BR37" s="253"/>
      <c r="BS37" s="253"/>
      <c r="BT37" s="253"/>
      <c r="BU37" s="255">
        <v>427</v>
      </c>
      <c r="BV37" s="255" t="s">
        <v>207</v>
      </c>
      <c r="BW37" s="253"/>
      <c r="BX37" s="179">
        <v>381</v>
      </c>
      <c r="BY37" s="179" t="s">
        <v>204</v>
      </c>
      <c r="BZ37" s="253">
        <f t="shared" si="0"/>
        <v>4</v>
      </c>
      <c r="CA37" s="253"/>
      <c r="CB37" s="253"/>
      <c r="CC37" s="253"/>
      <c r="CD37" s="253"/>
      <c r="CE37" s="253"/>
      <c r="CF37" s="253"/>
      <c r="CG37" s="253"/>
      <c r="CH37" s="253"/>
      <c r="CI37" s="253"/>
      <c r="CJ37" s="253"/>
      <c r="CK37" s="253"/>
      <c r="CL37" s="253"/>
      <c r="CM37" s="253"/>
      <c r="CN37" s="253"/>
      <c r="CO37" s="253"/>
      <c r="CP37" s="253"/>
      <c r="CQ37" s="253"/>
      <c r="CR37" s="253"/>
      <c r="CS37" s="253"/>
      <c r="CT37" s="253"/>
      <c r="CU37" s="253"/>
      <c r="CV37" s="253"/>
      <c r="CW37" s="253"/>
      <c r="CX37" s="253"/>
      <c r="CY37" s="253"/>
      <c r="CZ37" s="253"/>
      <c r="DA37" s="253"/>
      <c r="DB37" s="253"/>
      <c r="DC37" s="253"/>
      <c r="DD37" s="253"/>
      <c r="DE37" s="253"/>
      <c r="DF37" s="253"/>
      <c r="DG37" s="253"/>
      <c r="DH37" s="253"/>
      <c r="DI37" s="253"/>
      <c r="DJ37" s="253"/>
      <c r="DK37" s="253"/>
      <c r="DL37" s="253"/>
      <c r="DM37" s="253"/>
      <c r="DN37" s="253"/>
      <c r="DO37" s="253"/>
      <c r="DP37" s="253"/>
      <c r="DQ37" s="253"/>
      <c r="DR37" s="253"/>
      <c r="DS37" s="253"/>
      <c r="DT37" s="253"/>
      <c r="DU37" s="253"/>
    </row>
    <row r="38" spans="1:125" s="248" customFormat="1" x14ac:dyDescent="0.25">
      <c r="A38" s="253"/>
      <c r="B38" s="253"/>
      <c r="D38" s="251">
        <v>636</v>
      </c>
      <c r="E38" s="251" t="s">
        <v>211</v>
      </c>
      <c r="F38" s="252"/>
      <c r="G38" s="179">
        <v>1874</v>
      </c>
      <c r="H38" s="179" t="s">
        <v>1856</v>
      </c>
      <c r="I38" s="253"/>
      <c r="J38" s="253"/>
      <c r="K38" s="253"/>
      <c r="L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3"/>
      <c r="BG38" s="253"/>
      <c r="BH38" s="253"/>
      <c r="BI38" s="253"/>
      <c r="BJ38" s="253"/>
      <c r="BK38" s="253"/>
      <c r="BL38" s="179">
        <v>6767</v>
      </c>
      <c r="BM38" s="179" t="s">
        <v>708</v>
      </c>
      <c r="BN38" s="253"/>
      <c r="BO38" s="253"/>
      <c r="BP38" s="253"/>
      <c r="BQ38" s="253"/>
      <c r="BR38" s="253"/>
      <c r="BS38" s="253"/>
      <c r="BT38" s="253"/>
      <c r="BU38" s="255">
        <v>428</v>
      </c>
      <c r="BV38" s="255" t="s">
        <v>208</v>
      </c>
      <c r="BW38" s="253"/>
      <c r="BX38" s="179">
        <v>382</v>
      </c>
      <c r="BY38" s="179" t="s">
        <v>205</v>
      </c>
      <c r="BZ38" s="253">
        <f t="shared" si="0"/>
        <v>5</v>
      </c>
      <c r="CA38" s="253"/>
      <c r="CB38" s="253"/>
      <c r="CC38" s="253"/>
      <c r="CD38" s="253"/>
      <c r="CE38" s="253"/>
      <c r="CF38" s="253"/>
      <c r="CG38" s="253"/>
      <c r="CH38" s="253"/>
      <c r="CI38" s="253"/>
      <c r="CJ38" s="253"/>
      <c r="CK38" s="253"/>
      <c r="CL38" s="253"/>
      <c r="CM38" s="253"/>
      <c r="CN38" s="253"/>
      <c r="CO38" s="253"/>
      <c r="CP38" s="253"/>
      <c r="CQ38" s="253"/>
      <c r="CR38" s="253"/>
      <c r="CS38" s="253"/>
      <c r="CT38" s="253"/>
      <c r="CU38" s="253"/>
      <c r="CV38" s="253"/>
      <c r="CW38" s="253"/>
      <c r="CX38" s="253"/>
      <c r="CY38" s="253"/>
      <c r="CZ38" s="253"/>
      <c r="DA38" s="253"/>
      <c r="DB38" s="253"/>
      <c r="DC38" s="253"/>
      <c r="DD38" s="253"/>
      <c r="DE38" s="253"/>
      <c r="DF38" s="253"/>
      <c r="DG38" s="253"/>
      <c r="DH38" s="253"/>
      <c r="DI38" s="253"/>
      <c r="DJ38" s="253"/>
      <c r="DK38" s="253"/>
      <c r="DL38" s="253"/>
      <c r="DM38" s="253"/>
      <c r="DN38" s="253"/>
      <c r="DO38" s="253"/>
      <c r="DP38" s="253"/>
      <c r="DQ38" s="253"/>
      <c r="DR38" s="253"/>
      <c r="DS38" s="253"/>
      <c r="DT38" s="253"/>
      <c r="DU38" s="253"/>
    </row>
    <row r="39" spans="1:125" s="248" customFormat="1" x14ac:dyDescent="0.25">
      <c r="A39" s="253"/>
      <c r="B39" s="253"/>
      <c r="D39" s="251">
        <v>637</v>
      </c>
      <c r="E39" s="251" t="s">
        <v>212</v>
      </c>
      <c r="F39" s="252"/>
      <c r="G39" s="179">
        <v>1940</v>
      </c>
      <c r="H39" s="179" t="s">
        <v>365</v>
      </c>
      <c r="I39" s="253"/>
      <c r="J39" s="253"/>
      <c r="K39" s="253"/>
      <c r="L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179">
        <v>6769</v>
      </c>
      <c r="BM39" s="179" t="s">
        <v>1728</v>
      </c>
      <c r="BN39" s="253"/>
      <c r="BO39" s="253"/>
      <c r="BP39" s="253"/>
      <c r="BQ39" s="253"/>
      <c r="BR39" s="253"/>
      <c r="BS39" s="253"/>
      <c r="BT39" s="253"/>
      <c r="BU39" s="255">
        <v>511</v>
      </c>
      <c r="BV39" s="255" t="s">
        <v>209</v>
      </c>
      <c r="BW39" s="253"/>
      <c r="BX39" s="179">
        <v>426</v>
      </c>
      <c r="BY39" s="179" t="s">
        <v>206</v>
      </c>
      <c r="BZ39" s="253">
        <f t="shared" si="0"/>
        <v>41</v>
      </c>
      <c r="CA39" s="253"/>
      <c r="CB39" s="253"/>
      <c r="CC39" s="253"/>
      <c r="CD39" s="253"/>
      <c r="CE39" s="253"/>
      <c r="CF39" s="253"/>
      <c r="CG39" s="253"/>
      <c r="CH39" s="253"/>
      <c r="CI39" s="253"/>
      <c r="CJ39" s="253"/>
      <c r="CK39" s="253"/>
      <c r="CL39" s="253"/>
      <c r="CM39" s="253"/>
      <c r="CN39" s="253"/>
      <c r="CO39" s="253"/>
      <c r="CP39" s="253"/>
      <c r="CQ39" s="253"/>
      <c r="CR39" s="253"/>
      <c r="CS39" s="253"/>
      <c r="CT39" s="253"/>
      <c r="CU39" s="253"/>
      <c r="CV39" s="253"/>
      <c r="CW39" s="253"/>
      <c r="CX39" s="253"/>
      <c r="CY39" s="253"/>
      <c r="CZ39" s="253"/>
      <c r="DA39" s="253"/>
      <c r="DB39" s="253"/>
      <c r="DC39" s="253"/>
      <c r="DD39" s="253"/>
      <c r="DE39" s="253"/>
      <c r="DF39" s="253"/>
      <c r="DG39" s="253"/>
      <c r="DH39" s="253"/>
      <c r="DI39" s="253"/>
      <c r="DJ39" s="253"/>
      <c r="DK39" s="253"/>
      <c r="DL39" s="253"/>
      <c r="DM39" s="253"/>
      <c r="DN39" s="253"/>
      <c r="DO39" s="253"/>
      <c r="DP39" s="253"/>
      <c r="DQ39" s="253"/>
      <c r="DR39" s="253"/>
      <c r="DS39" s="253"/>
      <c r="DT39" s="253"/>
      <c r="DU39" s="253"/>
    </row>
    <row r="40" spans="1:125" s="248" customFormat="1" x14ac:dyDescent="0.25">
      <c r="A40" s="253"/>
      <c r="B40" s="253"/>
      <c r="D40" s="251">
        <v>652</v>
      </c>
      <c r="E40" s="251" t="s">
        <v>213</v>
      </c>
      <c r="F40" s="252"/>
      <c r="G40" s="179">
        <v>2325</v>
      </c>
      <c r="H40" s="179" t="s">
        <v>366</v>
      </c>
      <c r="I40" s="253"/>
      <c r="J40" s="253"/>
      <c r="K40" s="253"/>
      <c r="L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c r="BU40" s="255">
        <v>515</v>
      </c>
      <c r="BV40" s="255" t="s">
        <v>210</v>
      </c>
      <c r="BW40" s="253"/>
      <c r="BX40" s="179">
        <v>427</v>
      </c>
      <c r="BY40" s="179" t="s">
        <v>207</v>
      </c>
      <c r="BZ40" s="253">
        <f t="shared" si="0"/>
        <v>45</v>
      </c>
      <c r="CA40" s="253"/>
      <c r="CB40" s="253"/>
      <c r="CC40" s="253"/>
      <c r="CD40" s="253"/>
      <c r="CE40" s="253"/>
      <c r="CF40" s="253"/>
      <c r="CG40" s="253"/>
      <c r="CH40" s="253"/>
      <c r="CI40" s="253"/>
      <c r="CJ40" s="253"/>
      <c r="CK40" s="253"/>
      <c r="CL40" s="253"/>
      <c r="CM40" s="253"/>
      <c r="CN40" s="253"/>
      <c r="CO40" s="253"/>
      <c r="CP40" s="253"/>
      <c r="CQ40" s="253"/>
      <c r="CR40" s="253"/>
      <c r="CS40" s="253"/>
      <c r="CT40" s="253"/>
      <c r="CU40" s="253"/>
      <c r="CV40" s="253"/>
      <c r="CW40" s="253"/>
      <c r="CX40" s="253"/>
      <c r="CY40" s="253"/>
      <c r="CZ40" s="253"/>
      <c r="DA40" s="253"/>
      <c r="DB40" s="253"/>
      <c r="DC40" s="253"/>
      <c r="DD40" s="253"/>
      <c r="DE40" s="253"/>
      <c r="DF40" s="253"/>
      <c r="DG40" s="253"/>
      <c r="DH40" s="253"/>
      <c r="DI40" s="253"/>
      <c r="DJ40" s="253"/>
      <c r="DK40" s="253"/>
      <c r="DL40" s="253"/>
      <c r="DM40" s="253"/>
      <c r="DN40" s="253"/>
      <c r="DO40" s="253"/>
      <c r="DP40" s="253"/>
      <c r="DQ40" s="253"/>
      <c r="DR40" s="253"/>
      <c r="DS40" s="253"/>
      <c r="DT40" s="253"/>
      <c r="DU40" s="253"/>
    </row>
    <row r="41" spans="1:125" s="248" customFormat="1" x14ac:dyDescent="0.25">
      <c r="A41" s="253"/>
      <c r="B41" s="253"/>
      <c r="D41" s="251">
        <v>653</v>
      </c>
      <c r="E41" s="251" t="s">
        <v>215</v>
      </c>
      <c r="F41" s="252"/>
      <c r="G41" s="179">
        <v>2326</v>
      </c>
      <c r="H41" s="179" t="s">
        <v>367</v>
      </c>
      <c r="I41" s="253"/>
      <c r="J41" s="253"/>
      <c r="K41" s="253"/>
      <c r="L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5">
        <v>516</v>
      </c>
      <c r="BV41" s="255" t="s">
        <v>377</v>
      </c>
      <c r="BW41" s="253"/>
      <c r="BX41" s="179">
        <v>428</v>
      </c>
      <c r="BY41" s="179" t="s">
        <v>208</v>
      </c>
      <c r="BZ41" s="253">
        <f t="shared" si="0"/>
        <v>12</v>
      </c>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c r="DM41" s="253"/>
      <c r="DN41" s="253"/>
      <c r="DO41" s="253"/>
      <c r="DP41" s="253"/>
      <c r="DQ41" s="253"/>
      <c r="DR41" s="253"/>
      <c r="DS41" s="253"/>
      <c r="DT41" s="253"/>
      <c r="DU41" s="253"/>
    </row>
    <row r="42" spans="1:125" s="248" customFormat="1" x14ac:dyDescent="0.25">
      <c r="A42" s="253"/>
      <c r="B42" s="253"/>
      <c r="D42" s="251">
        <v>654</v>
      </c>
      <c r="E42" s="251" t="s">
        <v>216</v>
      </c>
      <c r="F42" s="252"/>
      <c r="G42" s="179">
        <v>2327</v>
      </c>
      <c r="H42" s="179" t="s">
        <v>368</v>
      </c>
      <c r="I42" s="253"/>
      <c r="J42" s="253"/>
      <c r="K42" s="253"/>
      <c r="L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3"/>
      <c r="BS42" s="253"/>
      <c r="BT42" s="253"/>
      <c r="BU42" s="255">
        <v>636</v>
      </c>
      <c r="BV42" s="255" t="s">
        <v>211</v>
      </c>
      <c r="BW42" s="253"/>
      <c r="BX42" s="179">
        <v>511</v>
      </c>
      <c r="BY42" s="179" t="s">
        <v>209</v>
      </c>
      <c r="BZ42" s="253">
        <f t="shared" si="0"/>
        <v>9</v>
      </c>
      <c r="CA42" s="253"/>
      <c r="CB42" s="253"/>
      <c r="CC42" s="253"/>
      <c r="CD42" s="253"/>
      <c r="CE42" s="253"/>
      <c r="CF42" s="253"/>
      <c r="CG42" s="253"/>
      <c r="CH42" s="253"/>
      <c r="CI42" s="253"/>
      <c r="CJ42" s="253"/>
      <c r="CK42" s="253"/>
      <c r="CL42" s="253"/>
      <c r="CM42" s="253"/>
      <c r="CN42" s="253"/>
      <c r="CO42" s="253"/>
      <c r="CP42" s="253"/>
      <c r="CQ42" s="253"/>
      <c r="CR42" s="253"/>
      <c r="CS42" s="253"/>
      <c r="CT42" s="253"/>
      <c r="CU42" s="253"/>
      <c r="CV42" s="253"/>
      <c r="CW42" s="253"/>
      <c r="CX42" s="253"/>
      <c r="CY42" s="253"/>
      <c r="CZ42" s="253"/>
      <c r="DA42" s="253"/>
      <c r="DB42" s="253"/>
      <c r="DC42" s="253"/>
      <c r="DD42" s="253"/>
      <c r="DE42" s="253"/>
      <c r="DF42" s="253"/>
      <c r="DG42" s="253"/>
      <c r="DH42" s="253"/>
      <c r="DI42" s="253"/>
      <c r="DJ42" s="253"/>
      <c r="DK42" s="253"/>
      <c r="DL42" s="253"/>
      <c r="DM42" s="253"/>
      <c r="DN42" s="253"/>
      <c r="DO42" s="253"/>
      <c r="DP42" s="253"/>
      <c r="DQ42" s="253"/>
      <c r="DR42" s="253"/>
      <c r="DS42" s="253"/>
      <c r="DT42" s="253"/>
      <c r="DU42" s="253"/>
    </row>
    <row r="43" spans="1:125" s="248" customFormat="1" x14ac:dyDescent="0.25">
      <c r="A43" s="253"/>
      <c r="B43" s="253"/>
      <c r="D43" s="251">
        <v>655</v>
      </c>
      <c r="E43" s="251" t="s">
        <v>217</v>
      </c>
      <c r="F43" s="252"/>
      <c r="G43" s="179">
        <v>2328</v>
      </c>
      <c r="H43" s="179" t="s">
        <v>369</v>
      </c>
      <c r="I43" s="253"/>
      <c r="J43" s="253"/>
      <c r="K43" s="253"/>
      <c r="L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5">
        <v>637</v>
      </c>
      <c r="BV43" s="255" t="s">
        <v>212</v>
      </c>
      <c r="BW43" s="253"/>
      <c r="BX43" s="179">
        <v>515</v>
      </c>
      <c r="BY43" s="179" t="s">
        <v>210</v>
      </c>
      <c r="BZ43" s="253">
        <f t="shared" si="0"/>
        <v>13</v>
      </c>
      <c r="CA43" s="253"/>
      <c r="CB43" s="253"/>
      <c r="CC43" s="253"/>
      <c r="CD43" s="253"/>
      <c r="CE43" s="253"/>
      <c r="CF43" s="253"/>
      <c r="CG43" s="253"/>
      <c r="CH43" s="253"/>
      <c r="CI43" s="253"/>
      <c r="CJ43" s="253"/>
      <c r="CK43" s="253"/>
      <c r="CL43" s="253"/>
      <c r="CM43" s="253"/>
      <c r="CN43" s="253"/>
      <c r="CO43" s="253"/>
      <c r="CP43" s="253"/>
      <c r="CQ43" s="253"/>
      <c r="CR43" s="253"/>
      <c r="CS43" s="253"/>
      <c r="CT43" s="253"/>
      <c r="CU43" s="253"/>
      <c r="CV43" s="253"/>
      <c r="CW43" s="253"/>
      <c r="CX43" s="253"/>
      <c r="CY43" s="253"/>
      <c r="CZ43" s="253"/>
      <c r="DA43" s="253"/>
      <c r="DB43" s="253"/>
      <c r="DC43" s="253"/>
      <c r="DD43" s="253"/>
      <c r="DE43" s="253"/>
      <c r="DF43" s="253"/>
      <c r="DG43" s="253"/>
      <c r="DH43" s="253"/>
      <c r="DI43" s="253"/>
      <c r="DJ43" s="253"/>
      <c r="DK43" s="253"/>
      <c r="DL43" s="253"/>
      <c r="DM43" s="253"/>
      <c r="DN43" s="253"/>
      <c r="DO43" s="253"/>
      <c r="DP43" s="253"/>
      <c r="DQ43" s="253"/>
      <c r="DR43" s="253"/>
      <c r="DS43" s="253"/>
      <c r="DT43" s="253"/>
      <c r="DU43" s="253"/>
    </row>
    <row r="44" spans="1:125" s="248" customFormat="1" x14ac:dyDescent="0.25">
      <c r="A44" s="253"/>
      <c r="B44" s="253"/>
      <c r="D44" s="251">
        <v>657</v>
      </c>
      <c r="E44" s="251" t="s">
        <v>218</v>
      </c>
      <c r="F44" s="252"/>
      <c r="G44" s="179">
        <v>2645</v>
      </c>
      <c r="H44" s="179" t="s">
        <v>632</v>
      </c>
      <c r="I44" s="253"/>
      <c r="J44" s="253"/>
      <c r="K44" s="253"/>
      <c r="L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3"/>
      <c r="BP44" s="253"/>
      <c r="BQ44" s="253"/>
      <c r="BR44" s="253"/>
      <c r="BS44" s="253"/>
      <c r="BT44" s="253"/>
      <c r="BU44" s="255">
        <v>652</v>
      </c>
      <c r="BV44" s="255" t="s">
        <v>213</v>
      </c>
      <c r="BW44" s="253"/>
      <c r="BX44" s="179">
        <v>516</v>
      </c>
      <c r="BY44" s="179" t="s">
        <v>377</v>
      </c>
      <c r="BZ44" s="253">
        <f t="shared" si="0"/>
        <v>26</v>
      </c>
      <c r="CA44" s="253"/>
      <c r="CB44" s="253"/>
      <c r="CC44" s="253"/>
      <c r="CD44" s="253"/>
      <c r="CE44" s="253"/>
      <c r="CF44" s="253"/>
      <c r="CG44" s="253"/>
      <c r="CH44" s="253"/>
      <c r="CI44" s="253"/>
      <c r="CJ44" s="253"/>
      <c r="CK44" s="253"/>
      <c r="CL44" s="253"/>
      <c r="CM44" s="253"/>
      <c r="CN44" s="253"/>
      <c r="CO44" s="253"/>
      <c r="CP44" s="253"/>
      <c r="CQ44" s="253"/>
      <c r="CR44" s="253"/>
      <c r="CS44" s="253"/>
      <c r="CT44" s="253"/>
      <c r="CU44" s="253"/>
      <c r="CV44" s="253"/>
      <c r="CW44" s="253"/>
      <c r="CX44" s="253"/>
      <c r="CY44" s="253"/>
      <c r="CZ44" s="253"/>
      <c r="DA44" s="253"/>
      <c r="DB44" s="253"/>
      <c r="DC44" s="253"/>
      <c r="DD44" s="253"/>
      <c r="DE44" s="253"/>
      <c r="DF44" s="253"/>
      <c r="DG44" s="253"/>
      <c r="DH44" s="253"/>
      <c r="DI44" s="253"/>
      <c r="DJ44" s="253"/>
      <c r="DK44" s="253"/>
      <c r="DL44" s="253"/>
      <c r="DM44" s="253"/>
      <c r="DN44" s="253"/>
      <c r="DO44" s="253"/>
      <c r="DP44" s="253"/>
      <c r="DQ44" s="253"/>
      <c r="DR44" s="253"/>
      <c r="DS44" s="253"/>
      <c r="DT44" s="253"/>
      <c r="DU44" s="253"/>
    </row>
    <row r="45" spans="1:125" s="248" customFormat="1" x14ac:dyDescent="0.25">
      <c r="A45" s="253"/>
      <c r="B45" s="253"/>
      <c r="D45" s="251">
        <v>663</v>
      </c>
      <c r="E45" s="251" t="s">
        <v>500</v>
      </c>
      <c r="F45" s="252"/>
      <c r="G45" s="179">
        <v>2710</v>
      </c>
      <c r="H45" s="179" t="s">
        <v>372</v>
      </c>
      <c r="I45" s="253"/>
      <c r="J45" s="253"/>
      <c r="K45" s="253"/>
      <c r="L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c r="BR45" s="253"/>
      <c r="BS45" s="253"/>
      <c r="BT45" s="253"/>
      <c r="BU45" s="255">
        <v>653</v>
      </c>
      <c r="BV45" s="255" t="s">
        <v>215</v>
      </c>
      <c r="BW45" s="253"/>
      <c r="BX45" s="179">
        <v>636</v>
      </c>
      <c r="BY45" s="179" t="s">
        <v>211</v>
      </c>
      <c r="BZ45" s="253">
        <f t="shared" si="0"/>
        <v>8</v>
      </c>
      <c r="CA45" s="253"/>
      <c r="CB45" s="253"/>
      <c r="CC45" s="253"/>
      <c r="CD45" s="253"/>
      <c r="CE45" s="253"/>
      <c r="CF45" s="253"/>
      <c r="CG45" s="253"/>
      <c r="CH45" s="253"/>
      <c r="CI45" s="253"/>
      <c r="CJ45" s="253"/>
      <c r="CK45" s="253"/>
      <c r="CL45" s="253"/>
      <c r="CM45" s="253"/>
      <c r="CN45" s="253"/>
      <c r="CO45" s="253"/>
      <c r="CP45" s="253"/>
      <c r="CQ45" s="253"/>
      <c r="CR45" s="253"/>
      <c r="CS45" s="253"/>
      <c r="CT45" s="253"/>
      <c r="CU45" s="253"/>
      <c r="CV45" s="253"/>
      <c r="CW45" s="253"/>
      <c r="CX45" s="253"/>
      <c r="CY45" s="253"/>
      <c r="CZ45" s="253"/>
      <c r="DA45" s="253"/>
      <c r="DB45" s="253"/>
      <c r="DC45" s="253"/>
      <c r="DD45" s="253"/>
      <c r="DE45" s="253"/>
      <c r="DF45" s="253"/>
      <c r="DG45" s="253"/>
      <c r="DH45" s="253"/>
      <c r="DI45" s="253"/>
      <c r="DJ45" s="253"/>
      <c r="DK45" s="253"/>
      <c r="DL45" s="253"/>
      <c r="DM45" s="253"/>
      <c r="DN45" s="253"/>
      <c r="DO45" s="253"/>
      <c r="DP45" s="253"/>
      <c r="DQ45" s="253"/>
      <c r="DR45" s="253"/>
      <c r="DS45" s="253"/>
      <c r="DT45" s="253"/>
      <c r="DU45" s="253"/>
    </row>
    <row r="46" spans="1:125" s="248" customFormat="1" x14ac:dyDescent="0.25">
      <c r="A46" s="253"/>
      <c r="B46" s="253"/>
      <c r="D46" s="251">
        <v>664</v>
      </c>
      <c r="E46" s="251" t="s">
        <v>219</v>
      </c>
      <c r="F46" s="252"/>
      <c r="G46" s="179">
        <v>2711</v>
      </c>
      <c r="H46" s="179" t="s">
        <v>373</v>
      </c>
      <c r="I46" s="253"/>
      <c r="J46" s="253"/>
      <c r="K46" s="253"/>
      <c r="L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c r="BR46" s="253"/>
      <c r="BS46" s="253"/>
      <c r="BT46" s="253"/>
      <c r="BU46" s="255">
        <v>654</v>
      </c>
      <c r="BV46" s="255" t="s">
        <v>216</v>
      </c>
      <c r="BW46" s="253"/>
      <c r="BX46" s="179">
        <v>637</v>
      </c>
      <c r="BY46" s="179" t="s">
        <v>212</v>
      </c>
      <c r="BZ46" s="253">
        <f t="shared" si="0"/>
        <v>13</v>
      </c>
      <c r="CA46" s="253"/>
      <c r="CB46" s="253"/>
      <c r="CC46" s="253"/>
      <c r="CD46" s="253"/>
      <c r="CE46" s="253"/>
      <c r="CF46" s="253"/>
      <c r="CG46" s="253"/>
      <c r="CH46" s="253"/>
      <c r="CI46" s="253"/>
      <c r="CJ46" s="253"/>
      <c r="CK46" s="253"/>
      <c r="CL46" s="253"/>
      <c r="CM46" s="253"/>
      <c r="CN46" s="253"/>
      <c r="CO46" s="253"/>
      <c r="CP46" s="253"/>
      <c r="CQ46" s="253"/>
      <c r="CR46" s="253"/>
      <c r="CS46" s="253"/>
      <c r="CT46" s="253"/>
      <c r="CU46" s="253"/>
      <c r="CV46" s="253"/>
      <c r="CW46" s="253"/>
      <c r="CX46" s="253"/>
      <c r="CY46" s="253"/>
      <c r="CZ46" s="253"/>
      <c r="DA46" s="253"/>
      <c r="DB46" s="253"/>
      <c r="DC46" s="253"/>
      <c r="DD46" s="253"/>
      <c r="DE46" s="253"/>
      <c r="DF46" s="253"/>
      <c r="DG46" s="253"/>
      <c r="DH46" s="253"/>
      <c r="DI46" s="253"/>
      <c r="DJ46" s="253"/>
      <c r="DK46" s="253"/>
      <c r="DL46" s="253"/>
      <c r="DM46" s="253"/>
      <c r="DN46" s="253"/>
      <c r="DO46" s="253"/>
      <c r="DP46" s="253"/>
      <c r="DQ46" s="253"/>
      <c r="DR46" s="253"/>
      <c r="DS46" s="253"/>
      <c r="DT46" s="253"/>
      <c r="DU46" s="253"/>
    </row>
    <row r="47" spans="1:125" s="248" customFormat="1" x14ac:dyDescent="0.25">
      <c r="A47" s="253"/>
      <c r="B47" s="253"/>
      <c r="D47" s="251">
        <v>665</v>
      </c>
      <c r="E47" s="251" t="s">
        <v>220</v>
      </c>
      <c r="F47" s="252"/>
      <c r="G47" s="179">
        <v>2755</v>
      </c>
      <c r="H47" s="179" t="s">
        <v>374</v>
      </c>
      <c r="I47" s="253"/>
      <c r="J47" s="253"/>
      <c r="K47" s="253"/>
      <c r="L47" s="253"/>
      <c r="S47" s="253"/>
      <c r="T47" s="253"/>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c r="BR47" s="253"/>
      <c r="BS47" s="253"/>
      <c r="BT47" s="253"/>
      <c r="BU47" s="255">
        <v>655</v>
      </c>
      <c r="BV47" s="255" t="s">
        <v>217</v>
      </c>
      <c r="BW47" s="253"/>
      <c r="BX47" s="179">
        <v>652</v>
      </c>
      <c r="BY47" s="179" t="s">
        <v>213</v>
      </c>
      <c r="BZ47" s="253">
        <f t="shared" si="0"/>
        <v>7</v>
      </c>
      <c r="CA47" s="253"/>
      <c r="CB47" s="253"/>
      <c r="CC47" s="253"/>
      <c r="CD47" s="253"/>
      <c r="CE47" s="253"/>
      <c r="CF47" s="253"/>
      <c r="CG47" s="253"/>
      <c r="CH47" s="253"/>
      <c r="CI47" s="253"/>
      <c r="CJ47" s="253"/>
      <c r="CK47" s="253"/>
      <c r="CL47" s="253"/>
      <c r="CM47" s="253"/>
      <c r="CN47" s="253"/>
      <c r="CO47" s="253"/>
      <c r="CP47" s="253"/>
      <c r="CQ47" s="253"/>
      <c r="CR47" s="253"/>
      <c r="CS47" s="253"/>
      <c r="CT47" s="253"/>
      <c r="CU47" s="253"/>
      <c r="CV47" s="253"/>
      <c r="CW47" s="253"/>
      <c r="CX47" s="253"/>
      <c r="CY47" s="253"/>
      <c r="CZ47" s="253"/>
      <c r="DA47" s="253"/>
      <c r="DB47" s="253"/>
      <c r="DC47" s="253"/>
      <c r="DD47" s="253"/>
      <c r="DE47" s="253"/>
      <c r="DF47" s="253"/>
      <c r="DG47" s="253"/>
      <c r="DH47" s="253"/>
      <c r="DI47" s="253"/>
      <c r="DJ47" s="253"/>
      <c r="DK47" s="253"/>
      <c r="DL47" s="253"/>
      <c r="DM47" s="253"/>
      <c r="DN47" s="253"/>
      <c r="DO47" s="253"/>
      <c r="DP47" s="253"/>
      <c r="DQ47" s="253"/>
      <c r="DR47" s="253"/>
      <c r="DS47" s="253"/>
      <c r="DT47" s="253"/>
      <c r="DU47" s="253"/>
    </row>
    <row r="48" spans="1:125" s="248" customFormat="1" x14ac:dyDescent="0.25">
      <c r="A48" s="253"/>
      <c r="B48" s="253"/>
      <c r="D48" s="251">
        <v>666</v>
      </c>
      <c r="E48" s="251" t="s">
        <v>499</v>
      </c>
      <c r="F48" s="252"/>
      <c r="G48" s="179">
        <v>6802</v>
      </c>
      <c r="H48" s="179" t="s">
        <v>1843</v>
      </c>
      <c r="I48" s="253"/>
      <c r="J48" s="253"/>
      <c r="K48" s="253"/>
      <c r="L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c r="BU48" s="255">
        <v>656</v>
      </c>
      <c r="BV48" s="255" t="s">
        <v>378</v>
      </c>
      <c r="BW48" s="253"/>
      <c r="BX48" s="179">
        <v>653</v>
      </c>
      <c r="BY48" s="179" t="s">
        <v>215</v>
      </c>
      <c r="BZ48" s="253">
        <f t="shared" si="0"/>
        <v>11</v>
      </c>
      <c r="CA48" s="253"/>
      <c r="CB48" s="253"/>
      <c r="CC48" s="253"/>
      <c r="CD48" s="253"/>
      <c r="CE48" s="253"/>
      <c r="CF48" s="253"/>
      <c r="CG48" s="253"/>
      <c r="CH48" s="253"/>
      <c r="CI48" s="253"/>
      <c r="CJ48" s="253"/>
      <c r="CK48" s="253"/>
      <c r="CL48" s="253"/>
      <c r="CM48" s="253"/>
      <c r="CN48" s="253"/>
      <c r="CO48" s="253"/>
      <c r="CP48" s="253"/>
      <c r="CQ48" s="253"/>
      <c r="CR48" s="253"/>
      <c r="CS48" s="253"/>
      <c r="CT48" s="253"/>
      <c r="CU48" s="253"/>
      <c r="CV48" s="253"/>
      <c r="CW48" s="253"/>
      <c r="CX48" s="253"/>
      <c r="CY48" s="253"/>
      <c r="CZ48" s="253"/>
      <c r="DA48" s="253"/>
      <c r="DB48" s="253"/>
      <c r="DC48" s="253"/>
      <c r="DD48" s="253"/>
      <c r="DE48" s="253"/>
      <c r="DF48" s="253"/>
      <c r="DG48" s="253"/>
      <c r="DH48" s="253"/>
      <c r="DI48" s="253"/>
      <c r="DJ48" s="253"/>
      <c r="DK48" s="253"/>
      <c r="DL48" s="253"/>
      <c r="DM48" s="253"/>
      <c r="DN48" s="253"/>
      <c r="DO48" s="253"/>
      <c r="DP48" s="253"/>
      <c r="DQ48" s="253"/>
      <c r="DR48" s="253"/>
      <c r="DS48" s="253"/>
      <c r="DT48" s="253"/>
      <c r="DU48" s="253"/>
    </row>
    <row r="49" spans="1:125" s="248" customFormat="1" x14ac:dyDescent="0.25">
      <c r="A49" s="253"/>
      <c r="B49" s="253"/>
      <c r="D49" s="251">
        <v>669</v>
      </c>
      <c r="E49" s="251" t="s">
        <v>221</v>
      </c>
      <c r="F49" s="252"/>
      <c r="G49" s="253"/>
      <c r="H49" s="253"/>
      <c r="I49" s="253"/>
      <c r="J49" s="253"/>
      <c r="K49" s="253"/>
      <c r="L49" s="253"/>
      <c r="S49" s="253"/>
      <c r="T49" s="253"/>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253"/>
      <c r="BQ49" s="253"/>
      <c r="BR49" s="253"/>
      <c r="BS49" s="253"/>
      <c r="BT49" s="253"/>
      <c r="BU49" s="255">
        <v>657</v>
      </c>
      <c r="BV49" s="255" t="s">
        <v>218</v>
      </c>
      <c r="BW49" s="253"/>
      <c r="BX49" s="179">
        <v>654</v>
      </c>
      <c r="BY49" s="179" t="s">
        <v>216</v>
      </c>
      <c r="BZ49" s="253">
        <f t="shared" si="0"/>
        <v>10</v>
      </c>
      <c r="CA49" s="253"/>
      <c r="CB49" s="253"/>
      <c r="CC49" s="253"/>
      <c r="CD49" s="253"/>
      <c r="CE49" s="253"/>
      <c r="CF49" s="253"/>
      <c r="CG49" s="253"/>
      <c r="CH49" s="253"/>
      <c r="CI49" s="253"/>
      <c r="CJ49" s="253"/>
      <c r="CK49" s="253"/>
      <c r="CL49" s="253"/>
      <c r="CM49" s="253"/>
      <c r="CN49" s="253"/>
      <c r="CO49" s="253"/>
      <c r="CP49" s="253"/>
      <c r="CQ49" s="253"/>
      <c r="CR49" s="253"/>
      <c r="CS49" s="253"/>
      <c r="CT49" s="253"/>
      <c r="CU49" s="253"/>
      <c r="CV49" s="253"/>
      <c r="CW49" s="253"/>
      <c r="CX49" s="253"/>
      <c r="CY49" s="253"/>
      <c r="CZ49" s="253"/>
      <c r="DA49" s="253"/>
      <c r="DB49" s="253"/>
      <c r="DC49" s="253"/>
      <c r="DD49" s="253"/>
      <c r="DE49" s="253"/>
      <c r="DF49" s="253"/>
      <c r="DG49" s="253"/>
      <c r="DH49" s="253"/>
      <c r="DI49" s="253"/>
      <c r="DJ49" s="253"/>
      <c r="DK49" s="253"/>
      <c r="DL49" s="253"/>
      <c r="DM49" s="253"/>
      <c r="DN49" s="253"/>
      <c r="DO49" s="253"/>
      <c r="DP49" s="253"/>
      <c r="DQ49" s="253"/>
      <c r="DR49" s="253"/>
      <c r="DS49" s="253"/>
      <c r="DT49" s="253"/>
      <c r="DU49" s="253"/>
    </row>
    <row r="50" spans="1:125" s="248" customFormat="1" x14ac:dyDescent="0.25">
      <c r="A50" s="253"/>
      <c r="B50" s="253"/>
      <c r="D50" s="251">
        <v>670</v>
      </c>
      <c r="E50" s="251" t="s">
        <v>222</v>
      </c>
      <c r="F50" s="252"/>
      <c r="G50" s="253"/>
      <c r="H50" s="253"/>
      <c r="I50" s="253"/>
      <c r="J50" s="253"/>
      <c r="K50" s="253"/>
      <c r="L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253"/>
      <c r="BQ50" s="253"/>
      <c r="BR50" s="253"/>
      <c r="BS50" s="253"/>
      <c r="BT50" s="253"/>
      <c r="BU50" s="255">
        <v>663</v>
      </c>
      <c r="BV50" s="255" t="s">
        <v>500</v>
      </c>
      <c r="BW50" s="253"/>
      <c r="BX50" s="179">
        <v>655</v>
      </c>
      <c r="BY50" s="179" t="s">
        <v>217</v>
      </c>
      <c r="BZ50" s="253">
        <f t="shared" si="0"/>
        <v>14</v>
      </c>
      <c r="CA50" s="253"/>
      <c r="CB50" s="253"/>
      <c r="CC50" s="253"/>
      <c r="CD50" s="253"/>
      <c r="CE50" s="253"/>
      <c r="CF50" s="253"/>
      <c r="CG50" s="253"/>
      <c r="CH50" s="253"/>
      <c r="CI50" s="253"/>
      <c r="CJ50" s="253"/>
      <c r="CK50" s="253"/>
      <c r="CL50" s="253"/>
      <c r="CM50" s="253"/>
      <c r="CN50" s="253"/>
      <c r="CO50" s="253"/>
      <c r="CP50" s="253"/>
      <c r="CQ50" s="253"/>
      <c r="CR50" s="253"/>
      <c r="CS50" s="253"/>
      <c r="CT50" s="253"/>
      <c r="CU50" s="253"/>
      <c r="CV50" s="253"/>
      <c r="CW50" s="253"/>
      <c r="CX50" s="253"/>
      <c r="CY50" s="253"/>
      <c r="CZ50" s="253"/>
      <c r="DA50" s="253"/>
      <c r="DB50" s="253"/>
      <c r="DC50" s="253"/>
      <c r="DD50" s="253"/>
      <c r="DE50" s="253"/>
      <c r="DF50" s="253"/>
      <c r="DG50" s="253"/>
      <c r="DH50" s="253"/>
      <c r="DI50" s="253"/>
      <c r="DJ50" s="253"/>
      <c r="DK50" s="253"/>
      <c r="DL50" s="253"/>
      <c r="DM50" s="253"/>
      <c r="DN50" s="253"/>
      <c r="DO50" s="253"/>
      <c r="DP50" s="253"/>
      <c r="DQ50" s="253"/>
      <c r="DR50" s="253"/>
      <c r="DS50" s="253"/>
      <c r="DT50" s="253"/>
      <c r="DU50" s="253"/>
    </row>
    <row r="51" spans="1:125" s="248" customFormat="1" x14ac:dyDescent="0.25">
      <c r="A51" s="253"/>
      <c r="B51" s="253"/>
      <c r="D51" s="251">
        <v>671</v>
      </c>
      <c r="E51" s="251" t="s">
        <v>223</v>
      </c>
      <c r="F51" s="252"/>
      <c r="G51" s="253"/>
      <c r="H51" s="253"/>
      <c r="I51" s="253"/>
      <c r="J51" s="253"/>
      <c r="K51" s="253"/>
      <c r="L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3"/>
      <c r="BR51" s="253"/>
      <c r="BS51" s="253"/>
      <c r="BT51" s="253"/>
      <c r="BU51" s="255">
        <v>664</v>
      </c>
      <c r="BV51" s="255" t="s">
        <v>219</v>
      </c>
      <c r="BW51" s="253"/>
      <c r="BX51" s="179">
        <v>656</v>
      </c>
      <c r="BY51" s="179" t="s">
        <v>378</v>
      </c>
      <c r="BZ51" s="253">
        <f t="shared" si="0"/>
        <v>10</v>
      </c>
      <c r="CA51" s="253"/>
      <c r="CB51" s="253"/>
      <c r="CC51" s="253"/>
      <c r="CD51" s="253"/>
      <c r="CE51" s="253"/>
      <c r="CF51" s="253"/>
      <c r="CG51" s="253"/>
      <c r="CH51" s="253"/>
      <c r="CI51" s="253"/>
      <c r="CJ51" s="253"/>
      <c r="CK51" s="253"/>
      <c r="CL51" s="253"/>
      <c r="CM51" s="253"/>
      <c r="CN51" s="253"/>
      <c r="CO51" s="253"/>
      <c r="CP51" s="253"/>
      <c r="CQ51" s="253"/>
      <c r="CR51" s="253"/>
      <c r="CS51" s="253"/>
      <c r="CT51" s="253"/>
      <c r="CU51" s="253"/>
      <c r="CV51" s="253"/>
      <c r="CW51" s="253"/>
      <c r="CX51" s="253"/>
      <c r="CY51" s="253"/>
      <c r="CZ51" s="253"/>
      <c r="DA51" s="253"/>
      <c r="DB51" s="253"/>
      <c r="DC51" s="253"/>
      <c r="DD51" s="253"/>
      <c r="DE51" s="253"/>
      <c r="DF51" s="253"/>
      <c r="DG51" s="253"/>
      <c r="DH51" s="253"/>
      <c r="DI51" s="253"/>
      <c r="DJ51" s="253"/>
      <c r="DK51" s="253"/>
      <c r="DL51" s="253"/>
      <c r="DM51" s="253"/>
      <c r="DN51" s="253"/>
      <c r="DO51" s="253"/>
      <c r="DP51" s="253"/>
      <c r="DQ51" s="253"/>
      <c r="DR51" s="253"/>
      <c r="DS51" s="253"/>
      <c r="DT51" s="253"/>
      <c r="DU51" s="253"/>
    </row>
    <row r="52" spans="1:125" s="248" customFormat="1" x14ac:dyDescent="0.25">
      <c r="A52" s="253"/>
      <c r="B52" s="253"/>
      <c r="D52" s="251">
        <v>800</v>
      </c>
      <c r="E52" s="251" t="s">
        <v>225</v>
      </c>
      <c r="F52" s="252"/>
      <c r="G52" s="253"/>
      <c r="H52" s="253"/>
      <c r="I52" s="253"/>
      <c r="J52" s="253"/>
      <c r="K52" s="253"/>
      <c r="L52" s="253"/>
      <c r="S52" s="253"/>
      <c r="T52" s="253"/>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c r="BR52" s="253"/>
      <c r="BS52" s="253"/>
      <c r="BT52" s="253"/>
      <c r="BU52" s="255">
        <v>665</v>
      </c>
      <c r="BV52" s="255" t="s">
        <v>220</v>
      </c>
      <c r="BW52" s="253"/>
      <c r="BX52" s="179">
        <v>657</v>
      </c>
      <c r="BY52" s="179" t="s">
        <v>218</v>
      </c>
      <c r="BZ52" s="253">
        <f t="shared" si="0"/>
        <v>13</v>
      </c>
      <c r="CA52" s="253"/>
      <c r="CB52" s="253"/>
      <c r="CC52" s="253"/>
      <c r="CD52" s="253"/>
      <c r="CE52" s="253"/>
      <c r="CF52" s="253"/>
      <c r="CG52" s="253"/>
      <c r="CH52" s="253"/>
      <c r="CI52" s="253"/>
      <c r="CJ52" s="253"/>
      <c r="CK52" s="253"/>
      <c r="CL52" s="253"/>
      <c r="CM52" s="253"/>
      <c r="CN52" s="253"/>
      <c r="CO52" s="253"/>
      <c r="CP52" s="253"/>
      <c r="CQ52" s="253"/>
      <c r="CR52" s="253"/>
      <c r="CS52" s="253"/>
      <c r="CT52" s="253"/>
      <c r="CU52" s="253"/>
      <c r="CV52" s="253"/>
      <c r="CW52" s="253"/>
      <c r="CX52" s="253"/>
      <c r="CY52" s="253"/>
      <c r="CZ52" s="253"/>
      <c r="DA52" s="253"/>
      <c r="DB52" s="253"/>
      <c r="DC52" s="253"/>
      <c r="DD52" s="253"/>
      <c r="DE52" s="253"/>
      <c r="DF52" s="253"/>
      <c r="DG52" s="253"/>
      <c r="DH52" s="253"/>
      <c r="DI52" s="253"/>
      <c r="DJ52" s="253"/>
      <c r="DK52" s="253"/>
      <c r="DL52" s="253"/>
      <c r="DM52" s="253"/>
      <c r="DN52" s="253"/>
      <c r="DO52" s="253"/>
      <c r="DP52" s="253"/>
      <c r="DQ52" s="253"/>
      <c r="DR52" s="253"/>
      <c r="DS52" s="253"/>
      <c r="DT52" s="253"/>
      <c r="DU52" s="253"/>
    </row>
    <row r="53" spans="1:125" s="248" customFormat="1" x14ac:dyDescent="0.25">
      <c r="A53" s="253"/>
      <c r="B53" s="253"/>
      <c r="D53" s="251">
        <v>801</v>
      </c>
      <c r="E53" s="251" t="s">
        <v>226</v>
      </c>
      <c r="F53" s="252"/>
      <c r="G53" s="253"/>
      <c r="H53" s="253"/>
      <c r="I53" s="253"/>
      <c r="J53" s="253"/>
      <c r="K53" s="253"/>
      <c r="L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5">
        <v>666</v>
      </c>
      <c r="BV53" s="255" t="s">
        <v>499</v>
      </c>
      <c r="BW53" s="253"/>
      <c r="BX53" s="179">
        <v>662</v>
      </c>
      <c r="BY53" s="179" t="s">
        <v>633</v>
      </c>
      <c r="BZ53" s="253">
        <f t="shared" si="0"/>
        <v>19</v>
      </c>
      <c r="CA53" s="253"/>
      <c r="CB53" s="253"/>
      <c r="CC53" s="253"/>
      <c r="CD53" s="253"/>
      <c r="CE53" s="253"/>
      <c r="CF53" s="253"/>
      <c r="CG53" s="253"/>
      <c r="CH53" s="253"/>
      <c r="CI53" s="253"/>
      <c r="CJ53" s="253"/>
      <c r="CK53" s="253"/>
      <c r="CL53" s="253"/>
      <c r="CM53" s="253"/>
      <c r="CN53" s="253"/>
      <c r="CO53" s="253"/>
      <c r="CP53" s="253"/>
      <c r="CQ53" s="253"/>
      <c r="CR53" s="253"/>
      <c r="CS53" s="253"/>
      <c r="CT53" s="253"/>
      <c r="CU53" s="253"/>
      <c r="CV53" s="253"/>
      <c r="CW53" s="253"/>
      <c r="CX53" s="253"/>
      <c r="CY53" s="253"/>
      <c r="CZ53" s="253"/>
      <c r="DA53" s="253"/>
      <c r="DB53" s="253"/>
      <c r="DC53" s="253"/>
      <c r="DD53" s="253"/>
      <c r="DE53" s="253"/>
      <c r="DF53" s="253"/>
      <c r="DG53" s="253"/>
      <c r="DH53" s="253"/>
      <c r="DI53" s="253"/>
      <c r="DJ53" s="253"/>
      <c r="DK53" s="253"/>
      <c r="DL53" s="253"/>
      <c r="DM53" s="253"/>
      <c r="DN53" s="253"/>
      <c r="DO53" s="253"/>
      <c r="DP53" s="253"/>
      <c r="DQ53" s="253"/>
      <c r="DR53" s="253"/>
      <c r="DS53" s="253"/>
      <c r="DT53" s="253"/>
      <c r="DU53" s="253"/>
    </row>
    <row r="54" spans="1:125" s="248" customFormat="1" x14ac:dyDescent="0.25">
      <c r="A54" s="253"/>
      <c r="B54" s="253"/>
      <c r="D54" s="251">
        <v>802</v>
      </c>
      <c r="E54" s="251" t="s">
        <v>227</v>
      </c>
      <c r="F54" s="252"/>
      <c r="G54" s="253"/>
      <c r="H54" s="253"/>
      <c r="I54" s="253"/>
      <c r="J54" s="253"/>
      <c r="K54" s="253"/>
      <c r="L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3"/>
      <c r="BR54" s="253"/>
      <c r="BS54" s="253"/>
      <c r="BT54" s="253"/>
      <c r="BU54" s="255">
        <v>669</v>
      </c>
      <c r="BV54" s="255" t="s">
        <v>221</v>
      </c>
      <c r="BW54" s="253"/>
      <c r="BX54" s="179">
        <v>663</v>
      </c>
      <c r="BY54" s="179" t="s">
        <v>1740</v>
      </c>
      <c r="BZ54" s="253">
        <f t="shared" si="0"/>
        <v>21</v>
      </c>
      <c r="CA54" s="253"/>
      <c r="CB54" s="253"/>
      <c r="CC54" s="253"/>
      <c r="CD54" s="253"/>
      <c r="CE54" s="253"/>
      <c r="CF54" s="253"/>
      <c r="CG54" s="253"/>
      <c r="CH54" s="253"/>
      <c r="CI54" s="253"/>
      <c r="CJ54" s="253"/>
      <c r="CK54" s="253"/>
      <c r="CL54" s="253"/>
      <c r="CM54" s="253"/>
      <c r="CN54" s="253"/>
      <c r="CO54" s="253"/>
      <c r="CP54" s="253"/>
      <c r="CQ54" s="253"/>
      <c r="CR54" s="253"/>
      <c r="CS54" s="253"/>
      <c r="CT54" s="253"/>
      <c r="CU54" s="253"/>
      <c r="CV54" s="253"/>
      <c r="CW54" s="253"/>
      <c r="CX54" s="253"/>
      <c r="CY54" s="253"/>
      <c r="CZ54" s="253"/>
      <c r="DA54" s="253"/>
      <c r="DB54" s="253"/>
      <c r="DC54" s="253"/>
      <c r="DD54" s="253"/>
      <c r="DE54" s="253"/>
      <c r="DF54" s="253"/>
      <c r="DG54" s="253"/>
      <c r="DH54" s="253"/>
      <c r="DI54" s="253"/>
      <c r="DJ54" s="253"/>
      <c r="DK54" s="253"/>
      <c r="DL54" s="253"/>
      <c r="DM54" s="253"/>
      <c r="DN54" s="253"/>
      <c r="DO54" s="253"/>
      <c r="DP54" s="253"/>
      <c r="DQ54" s="253"/>
      <c r="DR54" s="253"/>
      <c r="DS54" s="253"/>
      <c r="DT54" s="253"/>
      <c r="DU54" s="253"/>
    </row>
    <row r="55" spans="1:125" s="248" customFormat="1" x14ac:dyDescent="0.25">
      <c r="A55" s="253"/>
      <c r="B55" s="253"/>
      <c r="D55" s="251">
        <v>803</v>
      </c>
      <c r="E55" s="251" t="s">
        <v>228</v>
      </c>
      <c r="F55" s="252"/>
      <c r="G55" s="253"/>
      <c r="H55" s="253"/>
      <c r="I55" s="253"/>
      <c r="J55" s="253"/>
      <c r="K55" s="253"/>
      <c r="L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3"/>
      <c r="BS55" s="253"/>
      <c r="BT55" s="253"/>
      <c r="BU55" s="255">
        <v>670</v>
      </c>
      <c r="BV55" s="255" t="s">
        <v>222</v>
      </c>
      <c r="BW55" s="253"/>
      <c r="BX55" s="179">
        <v>664</v>
      </c>
      <c r="BY55" s="179" t="s">
        <v>219</v>
      </c>
      <c r="BZ55" s="253">
        <f t="shared" si="0"/>
        <v>9</v>
      </c>
      <c r="CA55" s="253"/>
      <c r="CB55" s="253"/>
      <c r="CC55" s="253"/>
      <c r="CD55" s="253"/>
      <c r="CE55" s="253"/>
      <c r="CF55" s="253"/>
      <c r="CG55" s="253"/>
      <c r="CH55" s="253"/>
      <c r="CI55" s="253"/>
      <c r="CJ55" s="253"/>
      <c r="CK55" s="253"/>
      <c r="CL55" s="253"/>
      <c r="CM55" s="253"/>
      <c r="CN55" s="253"/>
      <c r="CO55" s="253"/>
      <c r="CP55" s="253"/>
      <c r="CQ55" s="253"/>
      <c r="CR55" s="253"/>
      <c r="CS55" s="253"/>
      <c r="CT55" s="253"/>
      <c r="CU55" s="253"/>
      <c r="CV55" s="253"/>
      <c r="CW55" s="253"/>
      <c r="CX55" s="253"/>
      <c r="CY55" s="253"/>
      <c r="CZ55" s="253"/>
      <c r="DA55" s="253"/>
      <c r="DB55" s="253"/>
      <c r="DC55" s="253"/>
      <c r="DD55" s="253"/>
      <c r="DE55" s="253"/>
      <c r="DF55" s="253"/>
      <c r="DG55" s="253"/>
      <c r="DH55" s="253"/>
      <c r="DI55" s="253"/>
      <c r="DJ55" s="253"/>
      <c r="DK55" s="253"/>
      <c r="DL55" s="253"/>
      <c r="DM55" s="253"/>
      <c r="DN55" s="253"/>
      <c r="DO55" s="253"/>
      <c r="DP55" s="253"/>
      <c r="DQ55" s="253"/>
      <c r="DR55" s="253"/>
      <c r="DS55" s="253"/>
      <c r="DT55" s="253"/>
      <c r="DU55" s="253"/>
    </row>
    <row r="56" spans="1:125" s="248" customFormat="1" x14ac:dyDescent="0.25">
      <c r="A56" s="253"/>
      <c r="B56" s="253"/>
      <c r="D56" s="251">
        <v>814</v>
      </c>
      <c r="E56" s="251" t="s">
        <v>621</v>
      </c>
      <c r="F56" s="252"/>
      <c r="G56" s="253"/>
      <c r="H56" s="253"/>
      <c r="I56" s="253"/>
      <c r="J56" s="253"/>
      <c r="K56" s="253"/>
      <c r="L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3"/>
      <c r="BP56" s="253"/>
      <c r="BQ56" s="253"/>
      <c r="BR56" s="253"/>
      <c r="BS56" s="253"/>
      <c r="BT56" s="253"/>
      <c r="BU56" s="255">
        <v>671</v>
      </c>
      <c r="BV56" s="255" t="s">
        <v>223</v>
      </c>
      <c r="BW56" s="253"/>
      <c r="BX56" s="179">
        <v>665</v>
      </c>
      <c r="BY56" s="179" t="s">
        <v>220</v>
      </c>
      <c r="BZ56" s="253">
        <f t="shared" si="0"/>
        <v>10</v>
      </c>
      <c r="CA56" s="253"/>
      <c r="CB56" s="253"/>
      <c r="CC56" s="253"/>
      <c r="CD56" s="253"/>
      <c r="CE56" s="253"/>
      <c r="CF56" s="253"/>
      <c r="CG56" s="253"/>
      <c r="CH56" s="253"/>
      <c r="CI56" s="253"/>
      <c r="CJ56" s="253"/>
      <c r="CK56" s="253"/>
      <c r="CL56" s="253"/>
      <c r="CM56" s="253"/>
      <c r="CN56" s="253"/>
      <c r="CO56" s="253"/>
      <c r="CP56" s="253"/>
      <c r="CQ56" s="253"/>
      <c r="CR56" s="253"/>
      <c r="CS56" s="253"/>
      <c r="CT56" s="253"/>
      <c r="CU56" s="253"/>
      <c r="CV56" s="253"/>
      <c r="CW56" s="253"/>
      <c r="CX56" s="253"/>
      <c r="CY56" s="253"/>
      <c r="CZ56" s="253"/>
      <c r="DA56" s="253"/>
      <c r="DB56" s="253"/>
      <c r="DC56" s="253"/>
      <c r="DD56" s="253"/>
      <c r="DE56" s="253"/>
      <c r="DF56" s="253"/>
      <c r="DG56" s="253"/>
      <c r="DH56" s="253"/>
      <c r="DI56" s="253"/>
      <c r="DJ56" s="253"/>
      <c r="DK56" s="253"/>
      <c r="DL56" s="253"/>
      <c r="DM56" s="253"/>
      <c r="DN56" s="253"/>
      <c r="DO56" s="253"/>
      <c r="DP56" s="253"/>
      <c r="DQ56" s="253"/>
      <c r="DR56" s="253"/>
      <c r="DS56" s="253"/>
      <c r="DT56" s="253"/>
      <c r="DU56" s="253"/>
    </row>
    <row r="57" spans="1:125" s="248" customFormat="1" x14ac:dyDescent="0.25">
      <c r="A57" s="253"/>
      <c r="B57" s="253"/>
      <c r="D57" s="251">
        <v>853</v>
      </c>
      <c r="E57" s="251" t="s">
        <v>229</v>
      </c>
      <c r="F57" s="252"/>
      <c r="G57" s="253"/>
      <c r="H57" s="253"/>
      <c r="I57" s="253"/>
      <c r="J57" s="253"/>
      <c r="K57" s="253"/>
      <c r="L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5">
        <v>794</v>
      </c>
      <c r="BV57" s="255" t="s">
        <v>379</v>
      </c>
      <c r="BW57" s="253"/>
      <c r="BX57" s="179">
        <v>666</v>
      </c>
      <c r="BY57" s="179" t="s">
        <v>499</v>
      </c>
      <c r="BZ57" s="253">
        <f t="shared" si="0"/>
        <v>39</v>
      </c>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53"/>
      <c r="CY57" s="253"/>
      <c r="CZ57" s="253"/>
      <c r="DA57" s="253"/>
      <c r="DB57" s="253"/>
      <c r="DC57" s="253"/>
      <c r="DD57" s="253"/>
      <c r="DE57" s="253"/>
      <c r="DF57" s="253"/>
      <c r="DG57" s="253"/>
      <c r="DH57" s="253"/>
      <c r="DI57" s="253"/>
      <c r="DJ57" s="253"/>
      <c r="DK57" s="253"/>
      <c r="DL57" s="253"/>
      <c r="DM57" s="253"/>
      <c r="DN57" s="253"/>
      <c r="DO57" s="253"/>
      <c r="DP57" s="253"/>
      <c r="DQ57" s="253"/>
      <c r="DR57" s="253"/>
      <c r="DS57" s="253"/>
      <c r="DT57" s="253"/>
      <c r="DU57" s="253"/>
    </row>
    <row r="58" spans="1:125" s="248" customFormat="1" x14ac:dyDescent="0.25">
      <c r="A58" s="253"/>
      <c r="B58" s="253"/>
      <c r="D58" s="251">
        <v>854</v>
      </c>
      <c r="E58" s="251" t="s">
        <v>230</v>
      </c>
      <c r="F58" s="252"/>
      <c r="G58" s="253"/>
      <c r="H58" s="253"/>
      <c r="I58" s="253"/>
      <c r="J58" s="253"/>
      <c r="K58" s="253"/>
      <c r="L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5">
        <v>795</v>
      </c>
      <c r="BV58" s="255" t="s">
        <v>380</v>
      </c>
      <c r="BW58" s="253"/>
      <c r="BX58" s="179">
        <v>669</v>
      </c>
      <c r="BY58" s="179" t="s">
        <v>221</v>
      </c>
      <c r="BZ58" s="253">
        <f t="shared" si="0"/>
        <v>30</v>
      </c>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53"/>
      <c r="CY58" s="253"/>
      <c r="CZ58" s="253"/>
      <c r="DA58" s="253"/>
      <c r="DB58" s="253"/>
      <c r="DC58" s="253"/>
      <c r="DD58" s="253"/>
      <c r="DE58" s="253"/>
      <c r="DF58" s="253"/>
      <c r="DG58" s="253"/>
      <c r="DH58" s="253"/>
      <c r="DI58" s="253"/>
      <c r="DJ58" s="253"/>
      <c r="DK58" s="253"/>
      <c r="DL58" s="253"/>
      <c r="DM58" s="253"/>
      <c r="DN58" s="253"/>
      <c r="DO58" s="253"/>
      <c r="DP58" s="253"/>
      <c r="DQ58" s="253"/>
      <c r="DR58" s="253"/>
      <c r="DS58" s="253"/>
      <c r="DT58" s="253"/>
      <c r="DU58" s="253"/>
    </row>
    <row r="59" spans="1:125" s="248" customFormat="1" x14ac:dyDescent="0.25">
      <c r="A59" s="253"/>
      <c r="B59" s="253"/>
      <c r="D59" s="251">
        <v>944</v>
      </c>
      <c r="E59" s="251" t="s">
        <v>231</v>
      </c>
      <c r="F59" s="252"/>
      <c r="G59" s="253"/>
      <c r="H59" s="253"/>
      <c r="I59" s="253"/>
      <c r="J59" s="253"/>
      <c r="K59" s="253"/>
      <c r="L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3"/>
      <c r="BP59" s="253"/>
      <c r="BQ59" s="253"/>
      <c r="BR59" s="253"/>
      <c r="BS59" s="253"/>
      <c r="BT59" s="253"/>
      <c r="BU59" s="255">
        <v>796</v>
      </c>
      <c r="BV59" s="255" t="s">
        <v>381</v>
      </c>
      <c r="BW59" s="253"/>
      <c r="BX59" s="179">
        <v>670</v>
      </c>
      <c r="BY59" s="179" t="s">
        <v>222</v>
      </c>
      <c r="BZ59" s="253">
        <f t="shared" si="0"/>
        <v>13</v>
      </c>
      <c r="CA59" s="253"/>
      <c r="CB59" s="253"/>
      <c r="CC59" s="253"/>
      <c r="CD59" s="253"/>
      <c r="CE59" s="253"/>
      <c r="CF59" s="253"/>
      <c r="CG59" s="253"/>
      <c r="CH59" s="253"/>
      <c r="CI59" s="253"/>
      <c r="CJ59" s="253"/>
      <c r="CK59" s="253"/>
      <c r="CL59" s="253"/>
      <c r="CM59" s="253"/>
      <c r="CN59" s="253"/>
      <c r="CO59" s="253"/>
      <c r="CP59" s="253"/>
      <c r="CQ59" s="253"/>
      <c r="CR59" s="253"/>
      <c r="CS59" s="253"/>
      <c r="CT59" s="253"/>
      <c r="CU59" s="253"/>
      <c r="CV59" s="253"/>
      <c r="CW59" s="253"/>
      <c r="CX59" s="253"/>
      <c r="CY59" s="253"/>
      <c r="CZ59" s="253"/>
      <c r="DA59" s="253"/>
      <c r="DB59" s="253"/>
      <c r="DC59" s="253"/>
      <c r="DD59" s="253"/>
      <c r="DE59" s="253"/>
      <c r="DF59" s="253"/>
      <c r="DG59" s="253"/>
      <c r="DH59" s="253"/>
      <c r="DI59" s="253"/>
      <c r="DJ59" s="253"/>
      <c r="DK59" s="253"/>
      <c r="DL59" s="253"/>
      <c r="DM59" s="253"/>
      <c r="DN59" s="253"/>
      <c r="DO59" s="253"/>
      <c r="DP59" s="253"/>
      <c r="DQ59" s="253"/>
      <c r="DR59" s="253"/>
      <c r="DS59" s="253"/>
      <c r="DT59" s="253"/>
      <c r="DU59" s="253"/>
    </row>
    <row r="60" spans="1:125" s="248" customFormat="1" x14ac:dyDescent="0.25">
      <c r="A60" s="253"/>
      <c r="B60" s="253"/>
      <c r="D60" s="251">
        <v>964</v>
      </c>
      <c r="E60" s="251" t="s">
        <v>232</v>
      </c>
      <c r="F60" s="252"/>
      <c r="G60" s="253"/>
      <c r="H60" s="253"/>
      <c r="I60" s="253"/>
      <c r="J60" s="253"/>
      <c r="K60" s="253"/>
      <c r="L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3"/>
      <c r="BP60" s="253"/>
      <c r="BQ60" s="253"/>
      <c r="BR60" s="253"/>
      <c r="BS60" s="253"/>
      <c r="BT60" s="253"/>
      <c r="BU60" s="255">
        <v>800</v>
      </c>
      <c r="BV60" s="255" t="s">
        <v>225</v>
      </c>
      <c r="BW60" s="253"/>
      <c r="BX60" s="179">
        <v>671</v>
      </c>
      <c r="BY60" s="179" t="s">
        <v>223</v>
      </c>
      <c r="BZ60" s="253">
        <f t="shared" si="0"/>
        <v>28</v>
      </c>
      <c r="CA60" s="253"/>
      <c r="CB60" s="253"/>
      <c r="CC60" s="253"/>
      <c r="CD60" s="253"/>
      <c r="CE60" s="253"/>
      <c r="CF60" s="253"/>
      <c r="CG60" s="253"/>
      <c r="CH60" s="253"/>
      <c r="CI60" s="253"/>
      <c r="CJ60" s="253"/>
      <c r="CK60" s="253"/>
      <c r="CL60" s="253"/>
      <c r="CM60" s="253"/>
      <c r="CN60" s="253"/>
      <c r="CO60" s="253"/>
      <c r="CP60" s="253"/>
      <c r="CQ60" s="253"/>
      <c r="CR60" s="253"/>
      <c r="CS60" s="253"/>
      <c r="CT60" s="253"/>
      <c r="CU60" s="253"/>
      <c r="CV60" s="253"/>
      <c r="CW60" s="253"/>
      <c r="CX60" s="253"/>
      <c r="CY60" s="253"/>
      <c r="CZ60" s="253"/>
      <c r="DA60" s="253"/>
      <c r="DB60" s="253"/>
      <c r="DC60" s="253"/>
      <c r="DD60" s="253"/>
      <c r="DE60" s="253"/>
      <c r="DF60" s="253"/>
      <c r="DG60" s="253"/>
      <c r="DH60" s="253"/>
      <c r="DI60" s="253"/>
      <c r="DJ60" s="253"/>
      <c r="DK60" s="253"/>
      <c r="DL60" s="253"/>
      <c r="DM60" s="253"/>
      <c r="DN60" s="253"/>
      <c r="DO60" s="253"/>
      <c r="DP60" s="253"/>
      <c r="DQ60" s="253"/>
      <c r="DR60" s="253"/>
      <c r="DS60" s="253"/>
      <c r="DT60" s="253"/>
      <c r="DU60" s="253"/>
    </row>
    <row r="61" spans="1:125" s="248" customFormat="1" x14ac:dyDescent="0.25">
      <c r="A61" s="253"/>
      <c r="B61" s="253"/>
      <c r="D61" s="251">
        <v>965</v>
      </c>
      <c r="E61" s="251" t="s">
        <v>233</v>
      </c>
      <c r="F61" s="252"/>
      <c r="G61" s="253"/>
      <c r="H61" s="253"/>
      <c r="I61" s="253"/>
      <c r="J61" s="253"/>
      <c r="K61" s="253"/>
      <c r="L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253"/>
      <c r="BU61" s="255">
        <v>801</v>
      </c>
      <c r="BV61" s="255" t="s">
        <v>226</v>
      </c>
      <c r="BW61" s="253"/>
      <c r="BX61" s="179">
        <v>794</v>
      </c>
      <c r="BY61" s="179" t="s">
        <v>379</v>
      </c>
      <c r="BZ61" s="253">
        <f t="shared" si="0"/>
        <v>52</v>
      </c>
      <c r="CA61" s="253"/>
      <c r="CB61" s="253"/>
      <c r="CC61" s="253"/>
      <c r="CD61" s="253"/>
      <c r="CE61" s="253"/>
      <c r="CF61" s="253"/>
      <c r="CG61" s="253"/>
      <c r="CH61" s="253"/>
      <c r="CI61" s="253"/>
      <c r="CJ61" s="253"/>
      <c r="CK61" s="253"/>
      <c r="CL61" s="253"/>
      <c r="CM61" s="253"/>
      <c r="CN61" s="253"/>
      <c r="CO61" s="253"/>
      <c r="CP61" s="253"/>
      <c r="CQ61" s="253"/>
      <c r="CR61" s="253"/>
      <c r="CS61" s="253"/>
      <c r="CT61" s="253"/>
      <c r="CU61" s="253"/>
      <c r="CV61" s="253"/>
      <c r="CW61" s="253"/>
      <c r="CX61" s="253"/>
      <c r="CY61" s="253"/>
      <c r="CZ61" s="253"/>
      <c r="DA61" s="253"/>
      <c r="DB61" s="253"/>
      <c r="DC61" s="253"/>
      <c r="DD61" s="253"/>
      <c r="DE61" s="253"/>
      <c r="DF61" s="253"/>
      <c r="DG61" s="253"/>
      <c r="DH61" s="253"/>
      <c r="DI61" s="253"/>
      <c r="DJ61" s="253"/>
      <c r="DK61" s="253"/>
      <c r="DL61" s="253"/>
      <c r="DM61" s="253"/>
      <c r="DN61" s="253"/>
      <c r="DO61" s="253"/>
      <c r="DP61" s="253"/>
      <c r="DQ61" s="253"/>
      <c r="DR61" s="253"/>
      <c r="DS61" s="253"/>
      <c r="DT61" s="253"/>
      <c r="DU61" s="253"/>
    </row>
    <row r="62" spans="1:125" s="248" customFormat="1" x14ac:dyDescent="0.25">
      <c r="A62" s="253"/>
      <c r="B62" s="253"/>
      <c r="D62" s="251">
        <v>967</v>
      </c>
      <c r="E62" s="251" t="s">
        <v>234</v>
      </c>
      <c r="F62" s="252"/>
      <c r="G62" s="253"/>
      <c r="H62" s="253"/>
      <c r="I62" s="253"/>
      <c r="J62" s="253"/>
      <c r="K62" s="253"/>
      <c r="L62" s="253"/>
      <c r="S62" s="253"/>
      <c r="T62" s="253"/>
      <c r="U62" s="253"/>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3"/>
      <c r="BP62" s="253"/>
      <c r="BQ62" s="253"/>
      <c r="BR62" s="253"/>
      <c r="BS62" s="253"/>
      <c r="BT62" s="253"/>
      <c r="BU62" s="255">
        <v>802</v>
      </c>
      <c r="BV62" s="255" t="s">
        <v>227</v>
      </c>
      <c r="BW62" s="253"/>
      <c r="BX62" s="179">
        <v>795</v>
      </c>
      <c r="BY62" s="179" t="s">
        <v>380</v>
      </c>
      <c r="BZ62" s="253">
        <f t="shared" si="0"/>
        <v>13</v>
      </c>
      <c r="CA62" s="253"/>
      <c r="CB62" s="253"/>
      <c r="CC62" s="253"/>
      <c r="CD62" s="253"/>
      <c r="CE62" s="253"/>
      <c r="CF62" s="253"/>
      <c r="CG62" s="253"/>
      <c r="CH62" s="253"/>
      <c r="CI62" s="253"/>
      <c r="CJ62" s="253"/>
      <c r="CK62" s="253"/>
      <c r="CL62" s="253"/>
      <c r="CM62" s="253"/>
      <c r="CN62" s="253"/>
      <c r="CO62" s="253"/>
      <c r="CP62" s="253"/>
      <c r="CQ62" s="253"/>
      <c r="CR62" s="253"/>
      <c r="CS62" s="253"/>
      <c r="CT62" s="253"/>
      <c r="CU62" s="253"/>
      <c r="CV62" s="253"/>
      <c r="CW62" s="253"/>
      <c r="CX62" s="253"/>
      <c r="CY62" s="253"/>
      <c r="CZ62" s="253"/>
      <c r="DA62" s="253"/>
      <c r="DB62" s="253"/>
      <c r="DC62" s="253"/>
      <c r="DD62" s="253"/>
      <c r="DE62" s="253"/>
      <c r="DF62" s="253"/>
      <c r="DG62" s="253"/>
      <c r="DH62" s="253"/>
      <c r="DI62" s="253"/>
      <c r="DJ62" s="253"/>
      <c r="DK62" s="253"/>
      <c r="DL62" s="253"/>
      <c r="DM62" s="253"/>
      <c r="DN62" s="253"/>
      <c r="DO62" s="253"/>
      <c r="DP62" s="253"/>
      <c r="DQ62" s="253"/>
      <c r="DR62" s="253"/>
      <c r="DS62" s="253"/>
      <c r="DT62" s="253"/>
      <c r="DU62" s="253"/>
    </row>
    <row r="63" spans="1:125" s="248" customFormat="1" x14ac:dyDescent="0.25">
      <c r="A63" s="253"/>
      <c r="B63" s="253"/>
      <c r="D63" s="251">
        <v>968</v>
      </c>
      <c r="E63" s="251" t="s">
        <v>235</v>
      </c>
      <c r="F63" s="252"/>
      <c r="G63" s="253"/>
      <c r="H63" s="253"/>
      <c r="I63" s="253"/>
      <c r="J63" s="253"/>
      <c r="K63" s="253"/>
      <c r="L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c r="BJ63" s="253"/>
      <c r="BK63" s="253"/>
      <c r="BL63" s="253"/>
      <c r="BM63" s="253"/>
      <c r="BN63" s="253"/>
      <c r="BO63" s="253"/>
      <c r="BP63" s="253"/>
      <c r="BQ63" s="253"/>
      <c r="BR63" s="253"/>
      <c r="BS63" s="253"/>
      <c r="BT63" s="253"/>
      <c r="BU63" s="255">
        <v>803</v>
      </c>
      <c r="BV63" s="255" t="s">
        <v>228</v>
      </c>
      <c r="BW63" s="253"/>
      <c r="BX63" s="179">
        <v>796</v>
      </c>
      <c r="BY63" s="179" t="s">
        <v>381</v>
      </c>
      <c r="BZ63" s="253">
        <f t="shared" si="0"/>
        <v>10</v>
      </c>
      <c r="CA63" s="253"/>
      <c r="CB63" s="253"/>
      <c r="CC63" s="253"/>
      <c r="CD63" s="253"/>
      <c r="CE63" s="253"/>
      <c r="CF63" s="253"/>
      <c r="CG63" s="253"/>
      <c r="CH63" s="253"/>
      <c r="CI63" s="253"/>
      <c r="CJ63" s="253"/>
      <c r="CK63" s="253"/>
      <c r="CL63" s="253"/>
      <c r="CM63" s="253"/>
      <c r="CN63" s="253"/>
      <c r="CO63" s="253"/>
      <c r="CP63" s="253"/>
      <c r="CQ63" s="253"/>
      <c r="CR63" s="253"/>
      <c r="CS63" s="253"/>
      <c r="CT63" s="253"/>
      <c r="CU63" s="253"/>
      <c r="CV63" s="253"/>
      <c r="CW63" s="253"/>
      <c r="CX63" s="253"/>
      <c r="CY63" s="253"/>
      <c r="CZ63" s="253"/>
      <c r="DA63" s="253"/>
      <c r="DB63" s="253"/>
      <c r="DC63" s="253"/>
      <c r="DD63" s="253"/>
      <c r="DE63" s="253"/>
      <c r="DF63" s="253"/>
      <c r="DG63" s="253"/>
      <c r="DH63" s="253"/>
      <c r="DI63" s="253"/>
      <c r="DJ63" s="253"/>
      <c r="DK63" s="253"/>
      <c r="DL63" s="253"/>
      <c r="DM63" s="253"/>
      <c r="DN63" s="253"/>
      <c r="DO63" s="253"/>
      <c r="DP63" s="253"/>
      <c r="DQ63" s="253"/>
      <c r="DR63" s="253"/>
      <c r="DS63" s="253"/>
      <c r="DT63" s="253"/>
      <c r="DU63" s="253"/>
    </row>
    <row r="64" spans="1:125" s="248" customFormat="1" x14ac:dyDescent="0.25">
      <c r="A64" s="253"/>
      <c r="B64" s="253"/>
      <c r="D64" s="251">
        <v>970</v>
      </c>
      <c r="E64" s="251" t="s">
        <v>236</v>
      </c>
      <c r="F64" s="252"/>
      <c r="G64" s="253"/>
      <c r="H64" s="253"/>
      <c r="I64" s="253"/>
      <c r="J64" s="253"/>
      <c r="K64" s="253"/>
      <c r="L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3"/>
      <c r="BR64" s="253"/>
      <c r="BS64" s="253"/>
      <c r="BT64" s="253"/>
      <c r="BU64" s="255">
        <v>814</v>
      </c>
      <c r="BV64" s="255" t="s">
        <v>621</v>
      </c>
      <c r="BW64" s="253"/>
      <c r="BX64" s="179">
        <v>800</v>
      </c>
      <c r="BY64" s="179" t="s">
        <v>225</v>
      </c>
      <c r="BZ64" s="253">
        <f t="shared" si="0"/>
        <v>9</v>
      </c>
      <c r="CA64" s="253"/>
      <c r="CB64" s="253"/>
      <c r="CC64" s="253"/>
      <c r="CD64" s="253"/>
      <c r="CE64" s="253"/>
      <c r="CF64" s="253"/>
      <c r="CG64" s="253"/>
      <c r="CH64" s="253"/>
      <c r="CI64" s="253"/>
      <c r="CJ64" s="253"/>
      <c r="CK64" s="253"/>
      <c r="CL64" s="253"/>
      <c r="CM64" s="253"/>
      <c r="CN64" s="253"/>
      <c r="CO64" s="253"/>
      <c r="CP64" s="253"/>
      <c r="CQ64" s="253"/>
      <c r="CR64" s="253"/>
      <c r="CS64" s="253"/>
      <c r="CT64" s="253"/>
      <c r="CU64" s="253"/>
      <c r="CV64" s="253"/>
      <c r="CW64" s="253"/>
      <c r="CX64" s="253"/>
      <c r="CY64" s="253"/>
      <c r="CZ64" s="253"/>
      <c r="DA64" s="253"/>
      <c r="DB64" s="253"/>
      <c r="DC64" s="253"/>
      <c r="DD64" s="253"/>
      <c r="DE64" s="253"/>
      <c r="DF64" s="253"/>
      <c r="DG64" s="253"/>
      <c r="DH64" s="253"/>
      <c r="DI64" s="253"/>
      <c r="DJ64" s="253"/>
      <c r="DK64" s="253"/>
      <c r="DL64" s="253"/>
      <c r="DM64" s="253"/>
      <c r="DN64" s="253"/>
      <c r="DO64" s="253"/>
      <c r="DP64" s="253"/>
      <c r="DQ64" s="253"/>
      <c r="DR64" s="253"/>
      <c r="DS64" s="253"/>
      <c r="DT64" s="253"/>
      <c r="DU64" s="253"/>
    </row>
    <row r="65" spans="1:125" s="248" customFormat="1" x14ac:dyDescent="0.25">
      <c r="A65" s="253"/>
      <c r="B65" s="253"/>
      <c r="D65" s="251">
        <v>971</v>
      </c>
      <c r="E65" s="251" t="s">
        <v>237</v>
      </c>
      <c r="F65" s="252"/>
      <c r="G65" s="253"/>
      <c r="H65" s="253"/>
      <c r="I65" s="253"/>
      <c r="J65" s="253"/>
      <c r="K65" s="253"/>
      <c r="L65" s="253"/>
      <c r="S65" s="253"/>
      <c r="T65" s="253"/>
      <c r="U65" s="253"/>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253"/>
      <c r="BN65" s="253"/>
      <c r="BO65" s="253"/>
      <c r="BP65" s="253"/>
      <c r="BQ65" s="253"/>
      <c r="BR65" s="253"/>
      <c r="BS65" s="253"/>
      <c r="BT65" s="253"/>
      <c r="BU65" s="255">
        <v>853</v>
      </c>
      <c r="BV65" s="255" t="s">
        <v>229</v>
      </c>
      <c r="BW65" s="253"/>
      <c r="BX65" s="179">
        <v>801</v>
      </c>
      <c r="BY65" s="179" t="s">
        <v>226</v>
      </c>
      <c r="BZ65" s="253">
        <f t="shared" si="0"/>
        <v>10</v>
      </c>
      <c r="CA65" s="253"/>
      <c r="CB65" s="253"/>
      <c r="CC65" s="253"/>
      <c r="CD65" s="253"/>
      <c r="CE65" s="253"/>
      <c r="CF65" s="253"/>
      <c r="CG65" s="253"/>
      <c r="CH65" s="253"/>
      <c r="CI65" s="253"/>
      <c r="CJ65" s="253"/>
      <c r="CK65" s="253"/>
      <c r="CL65" s="253"/>
      <c r="CM65" s="253"/>
      <c r="CN65" s="253"/>
      <c r="CO65" s="253"/>
      <c r="CP65" s="253"/>
      <c r="CQ65" s="253"/>
      <c r="CR65" s="253"/>
      <c r="CS65" s="253"/>
      <c r="CT65" s="253"/>
      <c r="CU65" s="253"/>
      <c r="CV65" s="253"/>
      <c r="CW65" s="253"/>
      <c r="CX65" s="253"/>
      <c r="CY65" s="253"/>
      <c r="CZ65" s="253"/>
      <c r="DA65" s="253"/>
      <c r="DB65" s="253"/>
      <c r="DC65" s="253"/>
      <c r="DD65" s="253"/>
      <c r="DE65" s="253"/>
      <c r="DF65" s="253"/>
      <c r="DG65" s="253"/>
      <c r="DH65" s="253"/>
      <c r="DI65" s="253"/>
      <c r="DJ65" s="253"/>
      <c r="DK65" s="253"/>
      <c r="DL65" s="253"/>
      <c r="DM65" s="253"/>
      <c r="DN65" s="253"/>
      <c r="DO65" s="253"/>
      <c r="DP65" s="253"/>
      <c r="DQ65" s="253"/>
      <c r="DR65" s="253"/>
      <c r="DS65" s="253"/>
      <c r="DT65" s="253"/>
      <c r="DU65" s="253"/>
    </row>
    <row r="66" spans="1:125" s="248" customFormat="1" x14ac:dyDescent="0.25">
      <c r="A66" s="253"/>
      <c r="B66" s="253"/>
      <c r="D66" s="251">
        <v>973</v>
      </c>
      <c r="E66" s="251" t="s">
        <v>238</v>
      </c>
      <c r="F66" s="252"/>
      <c r="G66" s="253"/>
      <c r="H66" s="253"/>
      <c r="I66" s="253"/>
      <c r="J66" s="253"/>
      <c r="K66" s="253"/>
      <c r="L66" s="253"/>
      <c r="S66" s="253"/>
      <c r="T66" s="253"/>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3"/>
      <c r="BP66" s="253"/>
      <c r="BQ66" s="253"/>
      <c r="BR66" s="253"/>
      <c r="BS66" s="253"/>
      <c r="BT66" s="253"/>
      <c r="BU66" s="255">
        <v>854</v>
      </c>
      <c r="BV66" s="255" t="s">
        <v>230</v>
      </c>
      <c r="BW66" s="253"/>
      <c r="BX66" s="179">
        <v>802</v>
      </c>
      <c r="BY66" s="179" t="s">
        <v>227</v>
      </c>
      <c r="BZ66" s="253">
        <f t="shared" si="0"/>
        <v>12</v>
      </c>
      <c r="CA66" s="253"/>
      <c r="CB66" s="253"/>
      <c r="CC66" s="253"/>
      <c r="CD66" s="253"/>
      <c r="CE66" s="253"/>
      <c r="CF66" s="253"/>
      <c r="CG66" s="253"/>
      <c r="CH66" s="253"/>
      <c r="CI66" s="253"/>
      <c r="CJ66" s="253"/>
      <c r="CK66" s="253"/>
      <c r="CL66" s="253"/>
      <c r="CM66" s="253"/>
      <c r="CN66" s="253"/>
      <c r="CO66" s="253"/>
      <c r="CP66" s="253"/>
      <c r="CQ66" s="253"/>
      <c r="CR66" s="253"/>
      <c r="CS66" s="253"/>
      <c r="CT66" s="253"/>
      <c r="CU66" s="253"/>
      <c r="CV66" s="253"/>
      <c r="CW66" s="253"/>
      <c r="CX66" s="253"/>
      <c r="CY66" s="253"/>
      <c r="CZ66" s="253"/>
      <c r="DA66" s="253"/>
      <c r="DB66" s="253"/>
      <c r="DC66" s="253"/>
      <c r="DD66" s="253"/>
      <c r="DE66" s="253"/>
      <c r="DF66" s="253"/>
      <c r="DG66" s="253"/>
      <c r="DH66" s="253"/>
      <c r="DI66" s="253"/>
      <c r="DJ66" s="253"/>
      <c r="DK66" s="253"/>
      <c r="DL66" s="253"/>
      <c r="DM66" s="253"/>
      <c r="DN66" s="253"/>
      <c r="DO66" s="253"/>
      <c r="DP66" s="253"/>
      <c r="DQ66" s="253"/>
      <c r="DR66" s="253"/>
      <c r="DS66" s="253"/>
      <c r="DT66" s="253"/>
      <c r="DU66" s="253"/>
    </row>
    <row r="67" spans="1:125" s="248" customFormat="1" x14ac:dyDescent="0.25">
      <c r="A67" s="253"/>
      <c r="B67" s="253"/>
      <c r="D67" s="251">
        <v>974</v>
      </c>
      <c r="E67" s="251" t="s">
        <v>239</v>
      </c>
      <c r="F67" s="252"/>
      <c r="G67" s="253"/>
      <c r="H67" s="253"/>
      <c r="I67" s="253"/>
      <c r="J67" s="253"/>
      <c r="K67" s="253"/>
      <c r="L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253"/>
      <c r="BN67" s="253"/>
      <c r="BO67" s="253"/>
      <c r="BP67" s="253"/>
      <c r="BQ67" s="253"/>
      <c r="BR67" s="253"/>
      <c r="BS67" s="253"/>
      <c r="BT67" s="253"/>
      <c r="BU67" s="255">
        <v>944</v>
      </c>
      <c r="BV67" s="255" t="s">
        <v>231</v>
      </c>
      <c r="BW67" s="253"/>
      <c r="BX67" s="179">
        <v>803</v>
      </c>
      <c r="BY67" s="179" t="s">
        <v>228</v>
      </c>
      <c r="BZ67" s="253">
        <f t="shared" si="0"/>
        <v>14</v>
      </c>
      <c r="CA67" s="253"/>
      <c r="CB67" s="253"/>
      <c r="CC67" s="253"/>
      <c r="CD67" s="253"/>
      <c r="CE67" s="253"/>
      <c r="CF67" s="253"/>
      <c r="CG67" s="253"/>
      <c r="CH67" s="253"/>
      <c r="CI67" s="253"/>
      <c r="CJ67" s="253"/>
      <c r="CK67" s="253"/>
      <c r="CL67" s="253"/>
      <c r="CM67" s="253"/>
      <c r="CN67" s="253"/>
      <c r="CO67" s="253"/>
      <c r="CP67" s="253"/>
      <c r="CQ67" s="253"/>
      <c r="CR67" s="253"/>
      <c r="CS67" s="253"/>
      <c r="CT67" s="253"/>
      <c r="CU67" s="253"/>
      <c r="CV67" s="253"/>
      <c r="CW67" s="253"/>
      <c r="CX67" s="253"/>
      <c r="CY67" s="253"/>
      <c r="CZ67" s="253"/>
      <c r="DA67" s="253"/>
      <c r="DB67" s="253"/>
      <c r="DC67" s="253"/>
      <c r="DD67" s="253"/>
      <c r="DE67" s="253"/>
      <c r="DF67" s="253"/>
      <c r="DG67" s="253"/>
      <c r="DH67" s="253"/>
      <c r="DI67" s="253"/>
      <c r="DJ67" s="253"/>
      <c r="DK67" s="253"/>
      <c r="DL67" s="253"/>
      <c r="DM67" s="253"/>
      <c r="DN67" s="253"/>
      <c r="DO67" s="253"/>
      <c r="DP67" s="253"/>
      <c r="DQ67" s="253"/>
      <c r="DR67" s="253"/>
      <c r="DS67" s="253"/>
      <c r="DT67" s="253"/>
      <c r="DU67" s="253"/>
    </row>
    <row r="68" spans="1:125" s="248" customFormat="1" x14ac:dyDescent="0.25">
      <c r="A68" s="253"/>
      <c r="B68" s="253"/>
      <c r="D68" s="251">
        <v>976</v>
      </c>
      <c r="E68" s="251" t="s">
        <v>240</v>
      </c>
      <c r="F68" s="252"/>
      <c r="G68" s="253"/>
      <c r="H68" s="253"/>
      <c r="I68" s="253"/>
      <c r="J68" s="253"/>
      <c r="K68" s="253"/>
      <c r="L68" s="253"/>
      <c r="S68" s="253"/>
      <c r="T68" s="253"/>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c r="AQ68" s="253"/>
      <c r="AR68" s="253"/>
      <c r="AS68" s="253"/>
      <c r="AT68" s="253"/>
      <c r="AU68" s="253"/>
      <c r="AV68" s="253"/>
      <c r="AW68" s="253"/>
      <c r="AX68" s="253"/>
      <c r="AY68" s="253"/>
      <c r="AZ68" s="253"/>
      <c r="BA68" s="253"/>
      <c r="BB68" s="253"/>
      <c r="BC68" s="253"/>
      <c r="BD68" s="253"/>
      <c r="BE68" s="253"/>
      <c r="BF68" s="253"/>
      <c r="BG68" s="253"/>
      <c r="BH68" s="253"/>
      <c r="BI68" s="253"/>
      <c r="BJ68" s="253"/>
      <c r="BK68" s="253"/>
      <c r="BL68" s="253"/>
      <c r="BM68" s="253"/>
      <c r="BN68" s="253"/>
      <c r="BO68" s="253"/>
      <c r="BP68" s="253"/>
      <c r="BQ68" s="253"/>
      <c r="BR68" s="253"/>
      <c r="BS68" s="253"/>
      <c r="BT68" s="253"/>
      <c r="BU68" s="255">
        <v>964</v>
      </c>
      <c r="BV68" s="255" t="s">
        <v>232</v>
      </c>
      <c r="BW68" s="253"/>
      <c r="BX68" s="179">
        <v>814</v>
      </c>
      <c r="BY68" s="179" t="s">
        <v>621</v>
      </c>
      <c r="BZ68" s="253">
        <f t="shared" si="0"/>
        <v>13</v>
      </c>
      <c r="CA68" s="253"/>
      <c r="CB68" s="253"/>
      <c r="CC68" s="253"/>
      <c r="CD68" s="253"/>
      <c r="CE68" s="253"/>
      <c r="CF68" s="253"/>
      <c r="CG68" s="253"/>
      <c r="CH68" s="253"/>
      <c r="CI68" s="253"/>
      <c r="CJ68" s="253"/>
      <c r="CK68" s="253"/>
      <c r="CL68" s="253"/>
      <c r="CM68" s="253"/>
      <c r="CN68" s="253"/>
      <c r="CO68" s="253"/>
      <c r="CP68" s="253"/>
      <c r="CQ68" s="253"/>
      <c r="CR68" s="253"/>
      <c r="CS68" s="253"/>
      <c r="CT68" s="253"/>
      <c r="CU68" s="253"/>
      <c r="CV68" s="253"/>
      <c r="CW68" s="253"/>
      <c r="CX68" s="253"/>
      <c r="CY68" s="253"/>
      <c r="CZ68" s="253"/>
      <c r="DA68" s="253"/>
      <c r="DB68" s="253"/>
      <c r="DC68" s="253"/>
      <c r="DD68" s="253"/>
      <c r="DE68" s="253"/>
      <c r="DF68" s="253"/>
      <c r="DG68" s="253"/>
      <c r="DH68" s="253"/>
      <c r="DI68" s="253"/>
      <c r="DJ68" s="253"/>
      <c r="DK68" s="253"/>
      <c r="DL68" s="253"/>
      <c r="DM68" s="253"/>
      <c r="DN68" s="253"/>
      <c r="DO68" s="253"/>
      <c r="DP68" s="253"/>
      <c r="DQ68" s="253"/>
      <c r="DR68" s="253"/>
      <c r="DS68" s="253"/>
      <c r="DT68" s="253"/>
      <c r="DU68" s="253"/>
    </row>
    <row r="69" spans="1:125" s="248" customFormat="1" x14ac:dyDescent="0.25">
      <c r="A69" s="253"/>
      <c r="B69" s="253"/>
      <c r="D69" s="251">
        <v>977</v>
      </c>
      <c r="E69" s="251" t="s">
        <v>241</v>
      </c>
      <c r="F69" s="252"/>
      <c r="G69" s="253"/>
      <c r="H69" s="253"/>
      <c r="I69" s="253"/>
      <c r="J69" s="253"/>
      <c r="K69" s="253"/>
      <c r="L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3"/>
      <c r="BP69" s="253"/>
      <c r="BQ69" s="253"/>
      <c r="BR69" s="253"/>
      <c r="BS69" s="253"/>
      <c r="BT69" s="253"/>
      <c r="BU69" s="255">
        <v>965</v>
      </c>
      <c r="BV69" s="255" t="s">
        <v>233</v>
      </c>
      <c r="BW69" s="253"/>
      <c r="BX69" s="179">
        <v>853</v>
      </c>
      <c r="BY69" s="179" t="s">
        <v>229</v>
      </c>
      <c r="BZ69" s="253">
        <f t="shared" si="0"/>
        <v>50</v>
      </c>
      <c r="CA69" s="253"/>
      <c r="CB69" s="253"/>
      <c r="CC69" s="253"/>
      <c r="CD69" s="253"/>
      <c r="CE69" s="253"/>
      <c r="CF69" s="253"/>
      <c r="CG69" s="253"/>
      <c r="CH69" s="253"/>
      <c r="CI69" s="253"/>
      <c r="CJ69" s="253"/>
      <c r="CK69" s="253"/>
      <c r="CL69" s="253"/>
      <c r="CM69" s="253"/>
      <c r="CN69" s="253"/>
      <c r="CO69" s="253"/>
      <c r="CP69" s="253"/>
      <c r="CQ69" s="253"/>
      <c r="CR69" s="253"/>
      <c r="CS69" s="253"/>
      <c r="CT69" s="253"/>
      <c r="CU69" s="253"/>
      <c r="CV69" s="253"/>
      <c r="CW69" s="253"/>
      <c r="CX69" s="253"/>
      <c r="CY69" s="253"/>
      <c r="CZ69" s="253"/>
      <c r="DA69" s="253"/>
      <c r="DB69" s="253"/>
      <c r="DC69" s="253"/>
      <c r="DD69" s="253"/>
      <c r="DE69" s="253"/>
      <c r="DF69" s="253"/>
      <c r="DG69" s="253"/>
      <c r="DH69" s="253"/>
      <c r="DI69" s="253"/>
      <c r="DJ69" s="253"/>
      <c r="DK69" s="253"/>
      <c r="DL69" s="253"/>
      <c r="DM69" s="253"/>
      <c r="DN69" s="253"/>
      <c r="DO69" s="253"/>
      <c r="DP69" s="253"/>
      <c r="DQ69" s="253"/>
      <c r="DR69" s="253"/>
      <c r="DS69" s="253"/>
      <c r="DT69" s="253"/>
      <c r="DU69" s="253"/>
    </row>
    <row r="70" spans="1:125" s="248" customFormat="1" x14ac:dyDescent="0.25">
      <c r="A70" s="253"/>
      <c r="B70" s="253"/>
      <c r="D70" s="251">
        <v>979</v>
      </c>
      <c r="E70" s="251" t="s">
        <v>242</v>
      </c>
      <c r="F70" s="252"/>
      <c r="G70" s="253"/>
      <c r="H70" s="253"/>
      <c r="I70" s="253"/>
      <c r="J70" s="253"/>
      <c r="K70" s="253"/>
      <c r="L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3"/>
      <c r="BS70" s="253"/>
      <c r="BT70" s="253"/>
      <c r="BU70" s="255">
        <v>967</v>
      </c>
      <c r="BV70" s="255" t="s">
        <v>234</v>
      </c>
      <c r="BW70" s="253"/>
      <c r="BX70" s="179">
        <v>854</v>
      </c>
      <c r="BY70" s="179" t="s">
        <v>230</v>
      </c>
      <c r="BZ70" s="253">
        <f t="shared" ref="BZ70:BZ134" si="1">LEN(BY70)</f>
        <v>32</v>
      </c>
      <c r="CA70" s="253"/>
      <c r="CB70" s="253"/>
      <c r="CC70" s="253"/>
      <c r="CD70" s="253"/>
      <c r="CE70" s="253"/>
      <c r="CF70" s="253"/>
      <c r="CG70" s="253"/>
      <c r="CH70" s="253"/>
      <c r="CI70" s="253"/>
      <c r="CJ70" s="253"/>
      <c r="CK70" s="253"/>
      <c r="CL70" s="253"/>
      <c r="CM70" s="253"/>
      <c r="CN70" s="253"/>
      <c r="CO70" s="253"/>
      <c r="CP70" s="253"/>
      <c r="CQ70" s="253"/>
      <c r="CR70" s="253"/>
      <c r="CS70" s="253"/>
      <c r="CT70" s="253"/>
      <c r="CU70" s="253"/>
      <c r="CV70" s="253"/>
      <c r="CW70" s="253"/>
      <c r="CX70" s="253"/>
      <c r="CY70" s="253"/>
      <c r="CZ70" s="253"/>
      <c r="DA70" s="253"/>
      <c r="DB70" s="253"/>
      <c r="DC70" s="253"/>
      <c r="DD70" s="253"/>
      <c r="DE70" s="253"/>
      <c r="DF70" s="253"/>
      <c r="DG70" s="253"/>
      <c r="DH70" s="253"/>
      <c r="DI70" s="253"/>
      <c r="DJ70" s="253"/>
      <c r="DK70" s="253"/>
      <c r="DL70" s="253"/>
      <c r="DM70" s="253"/>
      <c r="DN70" s="253"/>
      <c r="DO70" s="253"/>
      <c r="DP70" s="253"/>
      <c r="DQ70" s="253"/>
      <c r="DR70" s="253"/>
      <c r="DS70" s="253"/>
      <c r="DT70" s="253"/>
      <c r="DU70" s="253"/>
    </row>
    <row r="71" spans="1:125" s="248" customFormat="1" x14ac:dyDescent="0.25">
      <c r="A71" s="253"/>
      <c r="B71" s="253"/>
      <c r="D71" s="251">
        <v>980</v>
      </c>
      <c r="E71" s="251" t="s">
        <v>243</v>
      </c>
      <c r="F71" s="252"/>
      <c r="G71" s="253"/>
      <c r="H71" s="253"/>
      <c r="I71" s="253"/>
      <c r="J71" s="253"/>
      <c r="K71" s="253"/>
      <c r="L71" s="253"/>
      <c r="S71" s="253"/>
      <c r="T71" s="253"/>
      <c r="U71" s="253"/>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253"/>
      <c r="BU71" s="255">
        <v>968</v>
      </c>
      <c r="BV71" s="255" t="s">
        <v>235</v>
      </c>
      <c r="BW71" s="253"/>
      <c r="BX71" s="179">
        <v>863</v>
      </c>
      <c r="BY71" s="179" t="s">
        <v>634</v>
      </c>
      <c r="BZ71" s="253">
        <f t="shared" si="1"/>
        <v>26</v>
      </c>
      <c r="CA71" s="253"/>
      <c r="CB71" s="253"/>
      <c r="CC71" s="253"/>
      <c r="CD71" s="253"/>
      <c r="CE71" s="253"/>
      <c r="CF71" s="253"/>
      <c r="CG71" s="253"/>
      <c r="CH71" s="253"/>
      <c r="CI71" s="253"/>
      <c r="CJ71" s="253"/>
      <c r="CK71" s="253"/>
      <c r="CL71" s="253"/>
      <c r="CM71" s="253"/>
      <c r="CN71" s="253"/>
      <c r="CO71" s="253"/>
      <c r="CP71" s="253"/>
      <c r="CQ71" s="253"/>
      <c r="CR71" s="253"/>
      <c r="CS71" s="253"/>
      <c r="CT71" s="253"/>
      <c r="CU71" s="253"/>
      <c r="CV71" s="253"/>
      <c r="CW71" s="253"/>
      <c r="CX71" s="253"/>
      <c r="CY71" s="253"/>
      <c r="CZ71" s="253"/>
      <c r="DA71" s="253"/>
      <c r="DB71" s="253"/>
      <c r="DC71" s="253"/>
      <c r="DD71" s="253"/>
      <c r="DE71" s="253"/>
      <c r="DF71" s="253"/>
      <c r="DG71" s="253"/>
      <c r="DH71" s="253"/>
      <c r="DI71" s="253"/>
      <c r="DJ71" s="253"/>
      <c r="DK71" s="253"/>
      <c r="DL71" s="253"/>
      <c r="DM71" s="253"/>
      <c r="DN71" s="253"/>
      <c r="DO71" s="253"/>
      <c r="DP71" s="253"/>
      <c r="DQ71" s="253"/>
      <c r="DR71" s="253"/>
      <c r="DS71" s="253"/>
      <c r="DT71" s="253"/>
      <c r="DU71" s="253"/>
    </row>
    <row r="72" spans="1:125" s="248" customFormat="1" x14ac:dyDescent="0.25">
      <c r="A72" s="253"/>
      <c r="B72" s="253"/>
      <c r="D72" s="251">
        <v>982</v>
      </c>
      <c r="E72" s="251" t="s">
        <v>244</v>
      </c>
      <c r="F72" s="252"/>
      <c r="G72" s="253"/>
      <c r="H72" s="253"/>
      <c r="I72" s="253"/>
      <c r="J72" s="253"/>
      <c r="K72" s="253"/>
      <c r="L72" s="253"/>
      <c r="S72" s="253"/>
      <c r="T72" s="253"/>
      <c r="U72" s="253"/>
      <c r="V72" s="253"/>
      <c r="W72" s="253"/>
      <c r="X72" s="253"/>
      <c r="Y72" s="253"/>
      <c r="Z72" s="253"/>
      <c r="AA72" s="253"/>
      <c r="AB72" s="253"/>
      <c r="AC72" s="253"/>
      <c r="AD72" s="253"/>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3"/>
      <c r="BS72" s="253"/>
      <c r="BT72" s="253"/>
      <c r="BU72" s="255">
        <v>970</v>
      </c>
      <c r="BV72" s="255" t="s">
        <v>236</v>
      </c>
      <c r="BW72" s="253"/>
      <c r="BX72" s="179">
        <v>864</v>
      </c>
      <c r="BY72" s="179" t="s">
        <v>635</v>
      </c>
      <c r="BZ72" s="253">
        <f t="shared" si="1"/>
        <v>25</v>
      </c>
      <c r="CA72" s="253"/>
      <c r="CB72" s="253"/>
      <c r="CC72" s="253"/>
      <c r="CD72" s="253"/>
      <c r="CE72" s="253"/>
      <c r="CF72" s="253"/>
      <c r="CG72" s="253"/>
      <c r="CH72" s="253"/>
      <c r="CI72" s="253"/>
      <c r="CJ72" s="253"/>
      <c r="CK72" s="253"/>
      <c r="CL72" s="253"/>
      <c r="CM72" s="253"/>
      <c r="CN72" s="253"/>
      <c r="CO72" s="253"/>
      <c r="CP72" s="253"/>
      <c r="CQ72" s="253"/>
      <c r="CR72" s="253"/>
      <c r="CS72" s="253"/>
      <c r="CT72" s="253"/>
      <c r="CU72" s="253"/>
      <c r="CV72" s="253"/>
      <c r="CW72" s="253"/>
      <c r="CX72" s="253"/>
      <c r="CY72" s="253"/>
      <c r="CZ72" s="253"/>
      <c r="DA72" s="253"/>
      <c r="DB72" s="253"/>
      <c r="DC72" s="253"/>
      <c r="DD72" s="253"/>
      <c r="DE72" s="253"/>
      <c r="DF72" s="253"/>
      <c r="DG72" s="253"/>
      <c r="DH72" s="253"/>
      <c r="DI72" s="253"/>
      <c r="DJ72" s="253"/>
      <c r="DK72" s="253"/>
      <c r="DL72" s="253"/>
      <c r="DM72" s="253"/>
      <c r="DN72" s="253"/>
      <c r="DO72" s="253"/>
      <c r="DP72" s="253"/>
      <c r="DQ72" s="253"/>
      <c r="DR72" s="253"/>
      <c r="DS72" s="253"/>
      <c r="DT72" s="253"/>
      <c r="DU72" s="253"/>
    </row>
    <row r="73" spans="1:125" s="248" customFormat="1" x14ac:dyDescent="0.25">
      <c r="A73" s="253"/>
      <c r="B73" s="253"/>
      <c r="D73" s="251">
        <v>983</v>
      </c>
      <c r="E73" s="251" t="s">
        <v>245</v>
      </c>
      <c r="F73" s="252"/>
      <c r="G73" s="253"/>
      <c r="H73" s="253"/>
      <c r="I73" s="253"/>
      <c r="J73" s="253"/>
      <c r="K73" s="253"/>
      <c r="L73" s="253"/>
      <c r="S73" s="253"/>
      <c r="T73" s="253"/>
      <c r="U73" s="253"/>
      <c r="V73" s="253"/>
      <c r="W73" s="253"/>
      <c r="X73" s="253"/>
      <c r="Y73" s="253"/>
      <c r="Z73" s="253"/>
      <c r="AA73" s="253"/>
      <c r="AB73" s="253"/>
      <c r="AC73" s="253"/>
      <c r="AD73" s="25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3"/>
      <c r="BS73" s="253"/>
      <c r="BT73" s="253"/>
      <c r="BU73" s="255">
        <v>971</v>
      </c>
      <c r="BV73" s="255" t="s">
        <v>237</v>
      </c>
      <c r="BW73" s="253"/>
      <c r="BX73" s="179">
        <v>944</v>
      </c>
      <c r="BY73" s="179" t="s">
        <v>231</v>
      </c>
      <c r="BZ73" s="253">
        <f t="shared" si="1"/>
        <v>14</v>
      </c>
      <c r="CA73" s="253"/>
      <c r="CB73" s="253"/>
      <c r="CC73" s="253"/>
      <c r="CD73" s="253"/>
      <c r="CE73" s="253"/>
      <c r="CF73" s="253"/>
      <c r="CG73" s="253"/>
      <c r="CH73" s="253"/>
      <c r="CI73" s="253"/>
      <c r="CJ73" s="253"/>
      <c r="CK73" s="253"/>
      <c r="CL73" s="253"/>
      <c r="CM73" s="253"/>
      <c r="CN73" s="253"/>
      <c r="CO73" s="253"/>
      <c r="CP73" s="253"/>
      <c r="CQ73" s="253"/>
      <c r="CR73" s="253"/>
      <c r="CS73" s="253"/>
      <c r="CT73" s="253"/>
      <c r="CU73" s="253"/>
      <c r="CV73" s="253"/>
      <c r="CW73" s="253"/>
      <c r="CX73" s="253"/>
      <c r="CY73" s="253"/>
      <c r="CZ73" s="253"/>
      <c r="DA73" s="253"/>
      <c r="DB73" s="253"/>
      <c r="DC73" s="253"/>
      <c r="DD73" s="253"/>
      <c r="DE73" s="253"/>
      <c r="DF73" s="253"/>
      <c r="DG73" s="253"/>
      <c r="DH73" s="253"/>
      <c r="DI73" s="253"/>
      <c r="DJ73" s="253"/>
      <c r="DK73" s="253"/>
      <c r="DL73" s="253"/>
      <c r="DM73" s="253"/>
      <c r="DN73" s="253"/>
      <c r="DO73" s="253"/>
      <c r="DP73" s="253"/>
      <c r="DQ73" s="253"/>
      <c r="DR73" s="253"/>
      <c r="DS73" s="253"/>
      <c r="DT73" s="253"/>
      <c r="DU73" s="253"/>
    </row>
    <row r="74" spans="1:125" s="248" customFormat="1" x14ac:dyDescent="0.25">
      <c r="A74" s="253"/>
      <c r="B74" s="253"/>
      <c r="D74" s="251">
        <v>985</v>
      </c>
      <c r="E74" s="251" t="s">
        <v>246</v>
      </c>
      <c r="F74" s="252"/>
      <c r="G74" s="253"/>
      <c r="H74" s="253"/>
      <c r="I74" s="253"/>
      <c r="J74" s="253"/>
      <c r="K74" s="253"/>
      <c r="L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5">
        <v>973</v>
      </c>
      <c r="BV74" s="255" t="s">
        <v>238</v>
      </c>
      <c r="BW74" s="253"/>
      <c r="BX74" s="179">
        <v>964</v>
      </c>
      <c r="BY74" s="179" t="s">
        <v>232</v>
      </c>
      <c r="BZ74" s="253">
        <f t="shared" si="1"/>
        <v>37</v>
      </c>
      <c r="CA74" s="253"/>
      <c r="CB74" s="253"/>
      <c r="CC74" s="253"/>
      <c r="CD74" s="253"/>
      <c r="CE74" s="253"/>
      <c r="CF74" s="253"/>
      <c r="CG74" s="253"/>
      <c r="CH74" s="253"/>
      <c r="CI74" s="253"/>
      <c r="CJ74" s="253"/>
      <c r="CK74" s="253"/>
      <c r="CL74" s="253"/>
      <c r="CM74" s="253"/>
      <c r="CN74" s="253"/>
      <c r="CO74" s="253"/>
      <c r="CP74" s="253"/>
      <c r="CQ74" s="253"/>
      <c r="CR74" s="253"/>
      <c r="CS74" s="253"/>
      <c r="CT74" s="253"/>
      <c r="CU74" s="253"/>
      <c r="CV74" s="253"/>
      <c r="CW74" s="253"/>
      <c r="CX74" s="253"/>
      <c r="CY74" s="253"/>
      <c r="CZ74" s="253"/>
      <c r="DA74" s="253"/>
      <c r="DB74" s="253"/>
      <c r="DC74" s="253"/>
      <c r="DD74" s="253"/>
      <c r="DE74" s="253"/>
      <c r="DF74" s="253"/>
      <c r="DG74" s="253"/>
      <c r="DH74" s="253"/>
      <c r="DI74" s="253"/>
      <c r="DJ74" s="253"/>
      <c r="DK74" s="253"/>
      <c r="DL74" s="253"/>
      <c r="DM74" s="253"/>
      <c r="DN74" s="253"/>
      <c r="DO74" s="253"/>
      <c r="DP74" s="253"/>
      <c r="DQ74" s="253"/>
      <c r="DR74" s="253"/>
      <c r="DS74" s="253"/>
      <c r="DT74" s="253"/>
      <c r="DU74" s="253"/>
    </row>
    <row r="75" spans="1:125" s="248" customFormat="1" x14ac:dyDescent="0.25">
      <c r="A75" s="253"/>
      <c r="B75" s="253"/>
      <c r="D75" s="251">
        <v>986</v>
      </c>
      <c r="E75" s="251" t="s">
        <v>247</v>
      </c>
      <c r="F75" s="252"/>
      <c r="G75" s="253"/>
      <c r="H75" s="253"/>
      <c r="I75" s="253"/>
      <c r="J75" s="253"/>
      <c r="K75" s="253"/>
      <c r="L75" s="253"/>
      <c r="S75" s="253"/>
      <c r="T75" s="253"/>
      <c r="U75" s="253"/>
      <c r="V75" s="253"/>
      <c r="W75" s="253"/>
      <c r="X75" s="253"/>
      <c r="Y75" s="253"/>
      <c r="Z75" s="253"/>
      <c r="AA75" s="253"/>
      <c r="AB75" s="253"/>
      <c r="AC75" s="253"/>
      <c r="AD75" s="25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5">
        <v>974</v>
      </c>
      <c r="BV75" s="255" t="s">
        <v>239</v>
      </c>
      <c r="BW75" s="253"/>
      <c r="BX75" s="179">
        <v>965</v>
      </c>
      <c r="BY75" s="179" t="s">
        <v>233</v>
      </c>
      <c r="BZ75" s="253">
        <f t="shared" si="1"/>
        <v>20</v>
      </c>
      <c r="CA75" s="253"/>
      <c r="CB75" s="253"/>
      <c r="CC75" s="253"/>
      <c r="CD75" s="253"/>
      <c r="CE75" s="253"/>
      <c r="CF75" s="253"/>
      <c r="CG75" s="253"/>
      <c r="CH75" s="253"/>
      <c r="CI75" s="253"/>
      <c r="CJ75" s="253"/>
      <c r="CK75" s="253"/>
      <c r="CL75" s="253"/>
      <c r="CM75" s="253"/>
      <c r="CN75" s="253"/>
      <c r="CO75" s="253"/>
      <c r="CP75" s="253"/>
      <c r="CQ75" s="253"/>
      <c r="CR75" s="253"/>
      <c r="CS75" s="253"/>
      <c r="CT75" s="253"/>
      <c r="CU75" s="253"/>
      <c r="CV75" s="253"/>
      <c r="CW75" s="253"/>
      <c r="CX75" s="253"/>
      <c r="CY75" s="253"/>
      <c r="CZ75" s="253"/>
      <c r="DA75" s="253"/>
      <c r="DB75" s="253"/>
      <c r="DC75" s="253"/>
      <c r="DD75" s="253"/>
      <c r="DE75" s="253"/>
      <c r="DF75" s="253"/>
      <c r="DG75" s="253"/>
      <c r="DH75" s="253"/>
      <c r="DI75" s="253"/>
      <c r="DJ75" s="253"/>
      <c r="DK75" s="253"/>
      <c r="DL75" s="253"/>
      <c r="DM75" s="253"/>
      <c r="DN75" s="253"/>
      <c r="DO75" s="253"/>
      <c r="DP75" s="253"/>
      <c r="DQ75" s="253"/>
      <c r="DR75" s="253"/>
      <c r="DS75" s="253"/>
      <c r="DT75" s="253"/>
      <c r="DU75" s="253"/>
    </row>
    <row r="76" spans="1:125" s="248" customFormat="1" x14ac:dyDescent="0.25">
      <c r="A76" s="253"/>
      <c r="B76" s="253"/>
      <c r="D76" s="251">
        <v>988</v>
      </c>
      <c r="E76" s="251" t="s">
        <v>248</v>
      </c>
      <c r="F76" s="252"/>
      <c r="G76" s="253"/>
      <c r="H76" s="253"/>
      <c r="I76" s="253"/>
      <c r="J76" s="253"/>
      <c r="K76" s="253"/>
      <c r="L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5">
        <v>976</v>
      </c>
      <c r="BV76" s="255" t="s">
        <v>240</v>
      </c>
      <c r="BW76" s="253"/>
      <c r="BX76" s="179">
        <v>967</v>
      </c>
      <c r="BY76" s="179" t="s">
        <v>234</v>
      </c>
      <c r="BZ76" s="253">
        <f t="shared" si="1"/>
        <v>39</v>
      </c>
      <c r="CA76" s="253"/>
      <c r="CB76" s="253"/>
      <c r="CC76" s="253"/>
      <c r="CD76" s="253"/>
      <c r="CE76" s="253"/>
      <c r="CF76" s="253"/>
      <c r="CG76" s="253"/>
      <c r="CH76" s="253"/>
      <c r="CI76" s="253"/>
      <c r="CJ76" s="253"/>
      <c r="CK76" s="253"/>
      <c r="CL76" s="253"/>
      <c r="CM76" s="253"/>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c r="DM76" s="253"/>
      <c r="DN76" s="253"/>
      <c r="DO76" s="253"/>
      <c r="DP76" s="253"/>
      <c r="DQ76" s="253"/>
      <c r="DR76" s="253"/>
      <c r="DS76" s="253"/>
      <c r="DT76" s="253"/>
      <c r="DU76" s="253"/>
    </row>
    <row r="77" spans="1:125" s="248" customFormat="1" x14ac:dyDescent="0.25">
      <c r="A77" s="253"/>
      <c r="B77" s="253"/>
      <c r="D77" s="251">
        <v>989</v>
      </c>
      <c r="E77" s="251" t="s">
        <v>249</v>
      </c>
      <c r="F77" s="252"/>
      <c r="G77" s="253"/>
      <c r="H77" s="253"/>
      <c r="I77" s="253"/>
      <c r="J77" s="253"/>
      <c r="K77" s="253"/>
      <c r="L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3"/>
      <c r="BP77" s="253"/>
      <c r="BQ77" s="253"/>
      <c r="BR77" s="253"/>
      <c r="BS77" s="253"/>
      <c r="BT77" s="253"/>
      <c r="BU77" s="255">
        <v>977</v>
      </c>
      <c r="BV77" s="255" t="s">
        <v>241</v>
      </c>
      <c r="BW77" s="253"/>
      <c r="BX77" s="179">
        <v>968</v>
      </c>
      <c r="BY77" s="179" t="s">
        <v>235</v>
      </c>
      <c r="BZ77" s="253">
        <f t="shared" si="1"/>
        <v>22</v>
      </c>
      <c r="CA77" s="253"/>
      <c r="CB77" s="253"/>
      <c r="CC77" s="253"/>
      <c r="CD77" s="253"/>
      <c r="CE77" s="253"/>
      <c r="CF77" s="253"/>
      <c r="CG77" s="253"/>
      <c r="CH77" s="253"/>
      <c r="CI77" s="253"/>
      <c r="CJ77" s="253"/>
      <c r="CK77" s="253"/>
      <c r="CL77" s="253"/>
      <c r="CM77" s="253"/>
      <c r="CN77" s="253"/>
      <c r="CO77" s="253"/>
      <c r="CP77" s="253"/>
      <c r="CQ77" s="253"/>
      <c r="CR77" s="253"/>
      <c r="CS77" s="253"/>
      <c r="CT77" s="253"/>
      <c r="CU77" s="253"/>
      <c r="CV77" s="253"/>
      <c r="CW77" s="253"/>
      <c r="CX77" s="253"/>
      <c r="CY77" s="253"/>
      <c r="CZ77" s="253"/>
      <c r="DA77" s="253"/>
      <c r="DB77" s="253"/>
      <c r="DC77" s="253"/>
      <c r="DD77" s="253"/>
      <c r="DE77" s="253"/>
      <c r="DF77" s="253"/>
      <c r="DG77" s="253"/>
      <c r="DH77" s="253"/>
      <c r="DI77" s="253"/>
      <c r="DJ77" s="253"/>
      <c r="DK77" s="253"/>
      <c r="DL77" s="253"/>
      <c r="DM77" s="253"/>
      <c r="DN77" s="253"/>
      <c r="DO77" s="253"/>
      <c r="DP77" s="253"/>
      <c r="DQ77" s="253"/>
      <c r="DR77" s="253"/>
      <c r="DS77" s="253"/>
      <c r="DT77" s="253"/>
      <c r="DU77" s="253"/>
    </row>
    <row r="78" spans="1:125" s="248" customFormat="1" x14ac:dyDescent="0.25">
      <c r="A78" s="253"/>
      <c r="B78" s="253"/>
      <c r="D78" s="251">
        <v>991</v>
      </c>
      <c r="E78" s="251" t="s">
        <v>250</v>
      </c>
      <c r="F78" s="252"/>
      <c r="G78" s="253"/>
      <c r="H78" s="253"/>
      <c r="I78" s="253"/>
      <c r="J78" s="253"/>
      <c r="K78" s="253"/>
      <c r="L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253"/>
      <c r="BU78" s="255">
        <v>979</v>
      </c>
      <c r="BV78" s="255" t="s">
        <v>242</v>
      </c>
      <c r="BW78" s="253"/>
      <c r="BX78" s="179">
        <v>970</v>
      </c>
      <c r="BY78" s="179" t="s">
        <v>236</v>
      </c>
      <c r="BZ78" s="253">
        <f t="shared" si="1"/>
        <v>38</v>
      </c>
      <c r="CA78" s="253"/>
      <c r="CB78" s="253"/>
      <c r="CC78" s="253"/>
      <c r="CD78" s="253"/>
      <c r="CE78" s="253"/>
      <c r="CF78" s="253"/>
      <c r="CG78" s="253"/>
      <c r="CH78" s="253"/>
      <c r="CI78" s="253"/>
      <c r="CJ78" s="253"/>
      <c r="CK78" s="253"/>
      <c r="CL78" s="253"/>
      <c r="CM78" s="253"/>
      <c r="CN78" s="253"/>
      <c r="CO78" s="253"/>
      <c r="CP78" s="253"/>
      <c r="CQ78" s="253"/>
      <c r="CR78" s="253"/>
      <c r="CS78" s="253"/>
      <c r="CT78" s="253"/>
      <c r="CU78" s="253"/>
      <c r="CV78" s="253"/>
      <c r="CW78" s="253"/>
      <c r="CX78" s="253"/>
      <c r="CY78" s="253"/>
      <c r="CZ78" s="253"/>
      <c r="DA78" s="253"/>
      <c r="DB78" s="253"/>
      <c r="DC78" s="253"/>
      <c r="DD78" s="253"/>
      <c r="DE78" s="253"/>
      <c r="DF78" s="253"/>
      <c r="DG78" s="253"/>
      <c r="DH78" s="253"/>
      <c r="DI78" s="253"/>
      <c r="DJ78" s="253"/>
      <c r="DK78" s="253"/>
      <c r="DL78" s="253"/>
      <c r="DM78" s="253"/>
      <c r="DN78" s="253"/>
      <c r="DO78" s="253"/>
      <c r="DP78" s="253"/>
      <c r="DQ78" s="253"/>
      <c r="DR78" s="253"/>
      <c r="DS78" s="253"/>
      <c r="DT78" s="253"/>
      <c r="DU78" s="253"/>
    </row>
    <row r="79" spans="1:125" s="248" customFormat="1" x14ac:dyDescent="0.25">
      <c r="A79" s="253"/>
      <c r="B79" s="253"/>
      <c r="D79" s="251">
        <v>992</v>
      </c>
      <c r="E79" s="251" t="s">
        <v>251</v>
      </c>
      <c r="F79" s="252"/>
      <c r="G79" s="253"/>
      <c r="H79" s="253"/>
      <c r="I79" s="253"/>
      <c r="J79" s="253"/>
      <c r="K79" s="253"/>
      <c r="L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253"/>
      <c r="BU79" s="255">
        <v>980</v>
      </c>
      <c r="BV79" s="255" t="s">
        <v>243</v>
      </c>
      <c r="BW79" s="253"/>
      <c r="BX79" s="179">
        <v>971</v>
      </c>
      <c r="BY79" s="179" t="s">
        <v>237</v>
      </c>
      <c r="BZ79" s="253">
        <f t="shared" si="1"/>
        <v>21</v>
      </c>
      <c r="CA79" s="253"/>
      <c r="CB79" s="253"/>
      <c r="CC79" s="253"/>
      <c r="CD79" s="253"/>
      <c r="CE79" s="253"/>
      <c r="CF79" s="253"/>
      <c r="CG79" s="253"/>
      <c r="CH79" s="253"/>
      <c r="CI79" s="253"/>
      <c r="CJ79" s="253"/>
      <c r="CK79" s="253"/>
      <c r="CL79" s="253"/>
      <c r="CM79" s="253"/>
      <c r="CN79" s="253"/>
      <c r="CO79" s="253"/>
      <c r="CP79" s="253"/>
      <c r="CQ79" s="253"/>
      <c r="CR79" s="253"/>
      <c r="CS79" s="253"/>
      <c r="CT79" s="253"/>
      <c r="CU79" s="253"/>
      <c r="CV79" s="253"/>
      <c r="CW79" s="253"/>
      <c r="CX79" s="253"/>
      <c r="CY79" s="253"/>
      <c r="CZ79" s="253"/>
      <c r="DA79" s="253"/>
      <c r="DB79" s="253"/>
      <c r="DC79" s="253"/>
      <c r="DD79" s="253"/>
      <c r="DE79" s="253"/>
      <c r="DF79" s="253"/>
      <c r="DG79" s="253"/>
      <c r="DH79" s="253"/>
      <c r="DI79" s="253"/>
      <c r="DJ79" s="253"/>
      <c r="DK79" s="253"/>
      <c r="DL79" s="253"/>
      <c r="DM79" s="253"/>
      <c r="DN79" s="253"/>
      <c r="DO79" s="253"/>
      <c r="DP79" s="253"/>
      <c r="DQ79" s="253"/>
      <c r="DR79" s="253"/>
      <c r="DS79" s="253"/>
      <c r="DT79" s="253"/>
      <c r="DU79" s="253"/>
    </row>
    <row r="80" spans="1:125" s="248" customFormat="1" x14ac:dyDescent="0.25">
      <c r="A80" s="253"/>
      <c r="B80" s="253"/>
      <c r="D80" s="251">
        <v>994</v>
      </c>
      <c r="E80" s="251" t="s">
        <v>252</v>
      </c>
      <c r="F80" s="252"/>
      <c r="G80" s="253"/>
      <c r="H80" s="253"/>
      <c r="I80" s="253"/>
      <c r="J80" s="253"/>
      <c r="K80" s="253"/>
      <c r="L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253"/>
      <c r="BU80" s="255">
        <v>982</v>
      </c>
      <c r="BV80" s="255" t="s">
        <v>244</v>
      </c>
      <c r="BW80" s="253"/>
      <c r="BX80" s="179">
        <v>973</v>
      </c>
      <c r="BY80" s="179" t="s">
        <v>238</v>
      </c>
      <c r="BZ80" s="253">
        <f t="shared" si="1"/>
        <v>35</v>
      </c>
      <c r="CA80" s="253"/>
      <c r="CB80" s="253"/>
      <c r="CC80" s="253"/>
      <c r="CD80" s="253"/>
      <c r="CE80" s="253"/>
      <c r="CF80" s="253"/>
      <c r="CG80" s="253"/>
      <c r="CH80" s="253"/>
      <c r="CI80" s="253"/>
      <c r="CJ80" s="253"/>
      <c r="CK80" s="253"/>
      <c r="CL80" s="253"/>
      <c r="CM80" s="253"/>
      <c r="CN80" s="253"/>
      <c r="CO80" s="253"/>
      <c r="CP80" s="253"/>
      <c r="CQ80" s="253"/>
      <c r="CR80" s="253"/>
      <c r="CS80" s="253"/>
      <c r="CT80" s="253"/>
      <c r="CU80" s="253"/>
      <c r="CV80" s="253"/>
      <c r="CW80" s="253"/>
      <c r="CX80" s="253"/>
      <c r="CY80" s="253"/>
      <c r="CZ80" s="253"/>
      <c r="DA80" s="253"/>
      <c r="DB80" s="253"/>
      <c r="DC80" s="253"/>
      <c r="DD80" s="253"/>
      <c r="DE80" s="253"/>
      <c r="DF80" s="253"/>
      <c r="DG80" s="253"/>
      <c r="DH80" s="253"/>
      <c r="DI80" s="253"/>
      <c r="DJ80" s="253"/>
      <c r="DK80" s="253"/>
      <c r="DL80" s="253"/>
      <c r="DM80" s="253"/>
      <c r="DN80" s="253"/>
      <c r="DO80" s="253"/>
      <c r="DP80" s="253"/>
      <c r="DQ80" s="253"/>
      <c r="DR80" s="253"/>
      <c r="DS80" s="253"/>
      <c r="DT80" s="253"/>
      <c r="DU80" s="253"/>
    </row>
    <row r="81" spans="1:125" s="248" customFormat="1" x14ac:dyDescent="0.25">
      <c r="A81" s="253"/>
      <c r="B81" s="253"/>
      <c r="D81" s="251">
        <v>995</v>
      </c>
      <c r="E81" s="251" t="s">
        <v>253</v>
      </c>
      <c r="F81" s="252"/>
      <c r="G81" s="253"/>
      <c r="H81" s="253"/>
      <c r="I81" s="253"/>
      <c r="J81" s="253"/>
      <c r="K81" s="253"/>
      <c r="L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253"/>
      <c r="BU81" s="255">
        <v>983</v>
      </c>
      <c r="BV81" s="255" t="s">
        <v>245</v>
      </c>
      <c r="BW81" s="253"/>
      <c r="BX81" s="179">
        <v>974</v>
      </c>
      <c r="BY81" s="179" t="s">
        <v>239</v>
      </c>
      <c r="BZ81" s="253">
        <f t="shared" si="1"/>
        <v>18</v>
      </c>
      <c r="CA81" s="253"/>
      <c r="CB81" s="253"/>
      <c r="CC81" s="253"/>
      <c r="CD81" s="253"/>
      <c r="CE81" s="253"/>
      <c r="CF81" s="253"/>
      <c r="CG81" s="253"/>
      <c r="CH81" s="253"/>
      <c r="CI81" s="253"/>
      <c r="CJ81" s="253"/>
      <c r="CK81" s="253"/>
      <c r="CL81" s="253"/>
      <c r="CM81" s="253"/>
      <c r="CN81" s="253"/>
      <c r="CO81" s="253"/>
      <c r="CP81" s="253"/>
      <c r="CQ81" s="253"/>
      <c r="CR81" s="253"/>
      <c r="CS81" s="253"/>
      <c r="CT81" s="253"/>
      <c r="CU81" s="253"/>
      <c r="CV81" s="253"/>
      <c r="CW81" s="253"/>
      <c r="CX81" s="253"/>
      <c r="CY81" s="253"/>
      <c r="CZ81" s="253"/>
      <c r="DA81" s="253"/>
      <c r="DB81" s="253"/>
      <c r="DC81" s="253"/>
      <c r="DD81" s="253"/>
      <c r="DE81" s="253"/>
      <c r="DF81" s="253"/>
      <c r="DG81" s="253"/>
      <c r="DH81" s="253"/>
      <c r="DI81" s="253"/>
      <c r="DJ81" s="253"/>
      <c r="DK81" s="253"/>
      <c r="DL81" s="253"/>
      <c r="DM81" s="253"/>
      <c r="DN81" s="253"/>
      <c r="DO81" s="253"/>
      <c r="DP81" s="253"/>
      <c r="DQ81" s="253"/>
      <c r="DR81" s="253"/>
      <c r="DS81" s="253"/>
      <c r="DT81" s="253"/>
      <c r="DU81" s="253"/>
    </row>
    <row r="82" spans="1:125" s="248" customFormat="1" x14ac:dyDescent="0.25">
      <c r="A82" s="253"/>
      <c r="B82" s="253"/>
      <c r="D82" s="251">
        <v>997</v>
      </c>
      <c r="E82" s="251" t="s">
        <v>254</v>
      </c>
      <c r="F82" s="252"/>
      <c r="G82" s="253"/>
      <c r="H82" s="253"/>
      <c r="I82" s="253"/>
      <c r="J82" s="253"/>
      <c r="K82" s="253"/>
      <c r="L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5">
        <v>985</v>
      </c>
      <c r="BV82" s="255" t="s">
        <v>246</v>
      </c>
      <c r="BW82" s="253"/>
      <c r="BX82" s="179">
        <v>976</v>
      </c>
      <c r="BY82" s="179" t="s">
        <v>240</v>
      </c>
      <c r="BZ82" s="253">
        <f t="shared" si="1"/>
        <v>37</v>
      </c>
      <c r="CA82" s="253"/>
      <c r="CB82" s="253"/>
      <c r="CC82" s="253"/>
      <c r="CD82" s="253"/>
      <c r="CE82" s="253"/>
      <c r="CF82" s="253"/>
      <c r="CG82" s="253"/>
      <c r="CH82" s="253"/>
      <c r="CI82" s="253"/>
      <c r="CJ82" s="253"/>
      <c r="CK82" s="253"/>
      <c r="CL82" s="253"/>
      <c r="CM82" s="253"/>
      <c r="CN82" s="253"/>
      <c r="CO82" s="253"/>
      <c r="CP82" s="253"/>
      <c r="CQ82" s="253"/>
      <c r="CR82" s="253"/>
      <c r="CS82" s="253"/>
      <c r="CT82" s="253"/>
      <c r="CU82" s="253"/>
      <c r="CV82" s="253"/>
      <c r="CW82" s="253"/>
      <c r="CX82" s="253"/>
      <c r="CY82" s="253"/>
      <c r="CZ82" s="253"/>
      <c r="DA82" s="253"/>
      <c r="DB82" s="253"/>
      <c r="DC82" s="253"/>
      <c r="DD82" s="253"/>
      <c r="DE82" s="253"/>
      <c r="DF82" s="253"/>
      <c r="DG82" s="253"/>
      <c r="DH82" s="253"/>
      <c r="DI82" s="253"/>
      <c r="DJ82" s="253"/>
      <c r="DK82" s="253"/>
      <c r="DL82" s="253"/>
      <c r="DM82" s="253"/>
      <c r="DN82" s="253"/>
      <c r="DO82" s="253"/>
      <c r="DP82" s="253"/>
      <c r="DQ82" s="253"/>
      <c r="DR82" s="253"/>
      <c r="DS82" s="253"/>
      <c r="DT82" s="253"/>
      <c r="DU82" s="253"/>
    </row>
    <row r="83" spans="1:125" s="248" customFormat="1" x14ac:dyDescent="0.25">
      <c r="A83" s="253"/>
      <c r="B83" s="253"/>
      <c r="D83" s="251">
        <v>998</v>
      </c>
      <c r="E83" s="251" t="s">
        <v>255</v>
      </c>
      <c r="F83" s="252"/>
      <c r="G83" s="253"/>
      <c r="H83" s="253"/>
      <c r="I83" s="253"/>
      <c r="J83" s="253"/>
      <c r="K83" s="253"/>
      <c r="L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253"/>
      <c r="BU83" s="255">
        <v>986</v>
      </c>
      <c r="BV83" s="255" t="s">
        <v>247</v>
      </c>
      <c r="BW83" s="253"/>
      <c r="BX83" s="179">
        <v>977</v>
      </c>
      <c r="BY83" s="179" t="s">
        <v>241</v>
      </c>
      <c r="BZ83" s="253">
        <f t="shared" si="1"/>
        <v>20</v>
      </c>
      <c r="CA83" s="253"/>
      <c r="CB83" s="253"/>
      <c r="CC83" s="253"/>
      <c r="CD83" s="253"/>
      <c r="CE83" s="253"/>
      <c r="CF83" s="253"/>
      <c r="CG83" s="253"/>
      <c r="CH83" s="253"/>
      <c r="CI83" s="253"/>
      <c r="CJ83" s="253"/>
      <c r="CK83" s="253"/>
      <c r="CL83" s="253"/>
      <c r="CM83" s="253"/>
      <c r="CN83" s="253"/>
      <c r="CO83" s="253"/>
      <c r="CP83" s="253"/>
      <c r="CQ83" s="253"/>
      <c r="CR83" s="253"/>
      <c r="CS83" s="253"/>
      <c r="CT83" s="253"/>
      <c r="CU83" s="253"/>
      <c r="CV83" s="253"/>
      <c r="CW83" s="253"/>
      <c r="CX83" s="253"/>
      <c r="CY83" s="253"/>
      <c r="CZ83" s="253"/>
      <c r="DA83" s="253"/>
      <c r="DB83" s="253"/>
      <c r="DC83" s="253"/>
      <c r="DD83" s="253"/>
      <c r="DE83" s="253"/>
      <c r="DF83" s="253"/>
      <c r="DG83" s="253"/>
      <c r="DH83" s="253"/>
      <c r="DI83" s="253"/>
      <c r="DJ83" s="253"/>
      <c r="DK83" s="253"/>
      <c r="DL83" s="253"/>
      <c r="DM83" s="253"/>
      <c r="DN83" s="253"/>
      <c r="DO83" s="253"/>
      <c r="DP83" s="253"/>
      <c r="DQ83" s="253"/>
      <c r="DR83" s="253"/>
      <c r="DS83" s="253"/>
      <c r="DT83" s="253"/>
      <c r="DU83" s="253"/>
    </row>
    <row r="84" spans="1:125" s="248" customFormat="1" x14ac:dyDescent="0.25">
      <c r="A84" s="253"/>
      <c r="B84" s="253"/>
      <c r="D84" s="251">
        <v>999</v>
      </c>
      <c r="E84" s="251" t="s">
        <v>256</v>
      </c>
      <c r="F84" s="252"/>
      <c r="G84" s="253"/>
      <c r="H84" s="253"/>
      <c r="I84" s="253"/>
      <c r="J84" s="253"/>
      <c r="K84" s="253"/>
      <c r="L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253"/>
      <c r="BU84" s="255">
        <v>988</v>
      </c>
      <c r="BV84" s="255" t="s">
        <v>248</v>
      </c>
      <c r="BW84" s="253"/>
      <c r="BX84" s="179">
        <v>979</v>
      </c>
      <c r="BY84" s="179" t="s">
        <v>242</v>
      </c>
      <c r="BZ84" s="253">
        <f t="shared" si="1"/>
        <v>36</v>
      </c>
      <c r="CA84" s="253"/>
      <c r="CB84" s="253"/>
      <c r="CC84" s="253"/>
      <c r="CD84" s="253"/>
      <c r="CE84" s="253"/>
      <c r="CF84" s="253"/>
      <c r="CG84" s="253"/>
      <c r="CH84" s="253"/>
      <c r="CI84" s="253"/>
      <c r="CJ84" s="253"/>
      <c r="CK84" s="253"/>
      <c r="CL84" s="253"/>
      <c r="CM84" s="253"/>
      <c r="CN84" s="253"/>
      <c r="CO84" s="253"/>
      <c r="CP84" s="253"/>
      <c r="CQ84" s="253"/>
      <c r="CR84" s="253"/>
      <c r="CS84" s="253"/>
      <c r="CT84" s="253"/>
      <c r="CU84" s="253"/>
      <c r="CV84" s="253"/>
      <c r="CW84" s="253"/>
      <c r="CX84" s="253"/>
      <c r="CY84" s="253"/>
      <c r="CZ84" s="253"/>
      <c r="DA84" s="253"/>
      <c r="DB84" s="253"/>
      <c r="DC84" s="253"/>
      <c r="DD84" s="253"/>
      <c r="DE84" s="253"/>
      <c r="DF84" s="253"/>
      <c r="DG84" s="253"/>
      <c r="DH84" s="253"/>
      <c r="DI84" s="253"/>
      <c r="DJ84" s="253"/>
      <c r="DK84" s="253"/>
      <c r="DL84" s="253"/>
      <c r="DM84" s="253"/>
      <c r="DN84" s="253"/>
      <c r="DO84" s="253"/>
      <c r="DP84" s="253"/>
      <c r="DQ84" s="253"/>
      <c r="DR84" s="253"/>
      <c r="DS84" s="253"/>
      <c r="DT84" s="253"/>
      <c r="DU84" s="253"/>
    </row>
    <row r="85" spans="1:125" s="248" customFormat="1" x14ac:dyDescent="0.25">
      <c r="A85" s="253"/>
      <c r="B85" s="253"/>
      <c r="D85" s="251">
        <v>1001</v>
      </c>
      <c r="E85" s="251" t="s">
        <v>11</v>
      </c>
      <c r="F85" s="252"/>
      <c r="G85" s="253"/>
      <c r="H85" s="253"/>
      <c r="I85" s="253"/>
      <c r="J85" s="253"/>
      <c r="K85" s="253"/>
      <c r="L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5">
        <v>989</v>
      </c>
      <c r="BV85" s="255" t="s">
        <v>249</v>
      </c>
      <c r="BW85" s="253"/>
      <c r="BX85" s="179">
        <v>980</v>
      </c>
      <c r="BY85" s="179" t="s">
        <v>243</v>
      </c>
      <c r="BZ85" s="253">
        <f t="shared" si="1"/>
        <v>19</v>
      </c>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c r="DM85" s="253"/>
      <c r="DN85" s="253"/>
      <c r="DO85" s="253"/>
      <c r="DP85" s="253"/>
      <c r="DQ85" s="253"/>
      <c r="DR85" s="253"/>
      <c r="DS85" s="253"/>
      <c r="DT85" s="253"/>
      <c r="DU85" s="253"/>
    </row>
    <row r="86" spans="1:125" s="248" customFormat="1" x14ac:dyDescent="0.25">
      <c r="A86" s="253"/>
      <c r="B86" s="253"/>
      <c r="D86" s="251">
        <v>1002</v>
      </c>
      <c r="E86" s="251" t="s">
        <v>12</v>
      </c>
      <c r="F86" s="252"/>
      <c r="G86" s="253"/>
      <c r="H86" s="253"/>
      <c r="I86" s="253"/>
      <c r="J86" s="253"/>
      <c r="K86" s="253"/>
      <c r="L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5">
        <v>991</v>
      </c>
      <c r="BV86" s="255" t="s">
        <v>250</v>
      </c>
      <c r="BW86" s="253"/>
      <c r="BX86" s="179">
        <v>982</v>
      </c>
      <c r="BY86" s="179" t="s">
        <v>244</v>
      </c>
      <c r="BZ86" s="253">
        <f t="shared" si="1"/>
        <v>37</v>
      </c>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c r="CW86" s="253"/>
      <c r="CX86" s="253"/>
      <c r="CY86" s="253"/>
      <c r="CZ86" s="253"/>
      <c r="DA86" s="253"/>
      <c r="DB86" s="253"/>
      <c r="DC86" s="253"/>
      <c r="DD86" s="253"/>
      <c r="DE86" s="253"/>
      <c r="DF86" s="253"/>
      <c r="DG86" s="253"/>
      <c r="DH86" s="253"/>
      <c r="DI86" s="253"/>
      <c r="DJ86" s="253"/>
      <c r="DK86" s="253"/>
      <c r="DL86" s="253"/>
      <c r="DM86" s="253"/>
      <c r="DN86" s="253"/>
      <c r="DO86" s="253"/>
      <c r="DP86" s="253"/>
      <c r="DQ86" s="253"/>
      <c r="DR86" s="253"/>
      <c r="DS86" s="253"/>
      <c r="DT86" s="253"/>
      <c r="DU86" s="253"/>
    </row>
    <row r="87" spans="1:125" s="248" customFormat="1" x14ac:dyDescent="0.25">
      <c r="A87" s="253"/>
      <c r="B87" s="253"/>
      <c r="D87" s="251">
        <v>1003</v>
      </c>
      <c r="E87" s="251" t="s">
        <v>13</v>
      </c>
      <c r="F87" s="252"/>
      <c r="G87" s="253"/>
      <c r="H87" s="253"/>
      <c r="I87" s="253"/>
      <c r="J87" s="253"/>
      <c r="K87" s="253"/>
      <c r="L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3"/>
      <c r="BP87" s="253"/>
      <c r="BQ87" s="253"/>
      <c r="BR87" s="253"/>
      <c r="BS87" s="253"/>
      <c r="BT87" s="253"/>
      <c r="BU87" s="255">
        <v>992</v>
      </c>
      <c r="BV87" s="255" t="s">
        <v>251</v>
      </c>
      <c r="BW87" s="253"/>
      <c r="BX87" s="179">
        <v>983</v>
      </c>
      <c r="BY87" s="179" t="s">
        <v>245</v>
      </c>
      <c r="BZ87" s="253">
        <f t="shared" si="1"/>
        <v>20</v>
      </c>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c r="CW87" s="253"/>
      <c r="CX87" s="253"/>
      <c r="CY87" s="253"/>
      <c r="CZ87" s="253"/>
      <c r="DA87" s="253"/>
      <c r="DB87" s="253"/>
      <c r="DC87" s="253"/>
      <c r="DD87" s="253"/>
      <c r="DE87" s="253"/>
      <c r="DF87" s="253"/>
      <c r="DG87" s="253"/>
      <c r="DH87" s="253"/>
      <c r="DI87" s="253"/>
      <c r="DJ87" s="253"/>
      <c r="DK87" s="253"/>
      <c r="DL87" s="253"/>
      <c r="DM87" s="253"/>
      <c r="DN87" s="253"/>
      <c r="DO87" s="253"/>
      <c r="DP87" s="253"/>
      <c r="DQ87" s="253"/>
      <c r="DR87" s="253"/>
      <c r="DS87" s="253"/>
      <c r="DT87" s="253"/>
      <c r="DU87" s="253"/>
    </row>
    <row r="88" spans="1:125" s="248" customFormat="1" x14ac:dyDescent="0.25">
      <c r="A88" s="253"/>
      <c r="B88" s="253"/>
      <c r="D88" s="251">
        <v>1004</v>
      </c>
      <c r="E88" s="251" t="s">
        <v>14</v>
      </c>
      <c r="F88" s="252"/>
      <c r="G88" s="253"/>
      <c r="H88" s="253"/>
      <c r="I88" s="253"/>
      <c r="J88" s="253"/>
      <c r="K88" s="253"/>
      <c r="L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5">
        <v>994</v>
      </c>
      <c r="BV88" s="255" t="s">
        <v>252</v>
      </c>
      <c r="BW88" s="253"/>
      <c r="BX88" s="179">
        <v>985</v>
      </c>
      <c r="BY88" s="179" t="s">
        <v>246</v>
      </c>
      <c r="BZ88" s="253">
        <f t="shared" si="1"/>
        <v>35</v>
      </c>
      <c r="CA88" s="253"/>
      <c r="CB88" s="253"/>
      <c r="CC88" s="253"/>
      <c r="CD88" s="253"/>
      <c r="CE88" s="253"/>
      <c r="CF88" s="253"/>
      <c r="CG88" s="253"/>
      <c r="CH88" s="253"/>
      <c r="CI88" s="253"/>
      <c r="CJ88" s="253"/>
      <c r="CK88" s="253"/>
      <c r="CL88" s="253"/>
      <c r="CM88" s="253"/>
      <c r="CN88" s="253"/>
      <c r="CO88" s="253"/>
      <c r="CP88" s="253"/>
      <c r="CQ88" s="253"/>
      <c r="CR88" s="253"/>
      <c r="CS88" s="253"/>
      <c r="CT88" s="253"/>
      <c r="CU88" s="253"/>
      <c r="CV88" s="253"/>
      <c r="CW88" s="253"/>
      <c r="CX88" s="253"/>
      <c r="CY88" s="253"/>
      <c r="CZ88" s="253"/>
      <c r="DA88" s="253"/>
      <c r="DB88" s="253"/>
      <c r="DC88" s="253"/>
      <c r="DD88" s="253"/>
      <c r="DE88" s="253"/>
      <c r="DF88" s="253"/>
      <c r="DG88" s="253"/>
      <c r="DH88" s="253"/>
      <c r="DI88" s="253"/>
      <c r="DJ88" s="253"/>
      <c r="DK88" s="253"/>
      <c r="DL88" s="253"/>
      <c r="DM88" s="253"/>
      <c r="DN88" s="253"/>
      <c r="DO88" s="253"/>
      <c r="DP88" s="253"/>
      <c r="DQ88" s="253"/>
      <c r="DR88" s="253"/>
      <c r="DS88" s="253"/>
      <c r="DT88" s="253"/>
      <c r="DU88" s="253"/>
    </row>
    <row r="89" spans="1:125" s="248" customFormat="1" x14ac:dyDescent="0.25">
      <c r="A89" s="253"/>
      <c r="B89" s="253"/>
      <c r="D89" s="251">
        <v>1005</v>
      </c>
      <c r="E89" s="251" t="s">
        <v>15</v>
      </c>
      <c r="F89" s="252"/>
      <c r="G89" s="253"/>
      <c r="H89" s="253"/>
      <c r="I89" s="253"/>
      <c r="J89" s="253"/>
      <c r="K89" s="253"/>
      <c r="L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5">
        <v>995</v>
      </c>
      <c r="BV89" s="255" t="s">
        <v>253</v>
      </c>
      <c r="BW89" s="253"/>
      <c r="BX89" s="179">
        <v>986</v>
      </c>
      <c r="BY89" s="179" t="s">
        <v>247</v>
      </c>
      <c r="BZ89" s="253">
        <f t="shared" si="1"/>
        <v>18</v>
      </c>
      <c r="CA89" s="253"/>
      <c r="CB89" s="253"/>
      <c r="CC89" s="253"/>
      <c r="CD89" s="253"/>
      <c r="CE89" s="253"/>
      <c r="CF89" s="253"/>
      <c r="CG89" s="253"/>
      <c r="CH89" s="253"/>
      <c r="CI89" s="253"/>
      <c r="CJ89" s="253"/>
      <c r="CK89" s="253"/>
      <c r="CL89" s="253"/>
      <c r="CM89" s="253"/>
      <c r="CN89" s="253"/>
      <c r="CO89" s="253"/>
      <c r="CP89" s="253"/>
      <c r="CQ89" s="253"/>
      <c r="CR89" s="253"/>
      <c r="CS89" s="253"/>
      <c r="CT89" s="253"/>
      <c r="CU89" s="253"/>
      <c r="CV89" s="253"/>
      <c r="CW89" s="253"/>
      <c r="CX89" s="253"/>
      <c r="CY89" s="253"/>
      <c r="CZ89" s="253"/>
      <c r="DA89" s="253"/>
      <c r="DB89" s="253"/>
      <c r="DC89" s="253"/>
      <c r="DD89" s="253"/>
      <c r="DE89" s="253"/>
      <c r="DF89" s="253"/>
      <c r="DG89" s="253"/>
      <c r="DH89" s="253"/>
      <c r="DI89" s="253"/>
      <c r="DJ89" s="253"/>
      <c r="DK89" s="253"/>
      <c r="DL89" s="253"/>
      <c r="DM89" s="253"/>
      <c r="DN89" s="253"/>
      <c r="DO89" s="253"/>
      <c r="DP89" s="253"/>
      <c r="DQ89" s="253"/>
      <c r="DR89" s="253"/>
      <c r="DS89" s="253"/>
      <c r="DT89" s="253"/>
      <c r="DU89" s="253"/>
    </row>
    <row r="90" spans="1:125" s="248" customFormat="1" x14ac:dyDescent="0.25">
      <c r="A90" s="253"/>
      <c r="B90" s="253"/>
      <c r="D90" s="251">
        <v>1006</v>
      </c>
      <c r="E90" s="251" t="s">
        <v>16</v>
      </c>
      <c r="F90" s="252"/>
      <c r="G90" s="253"/>
      <c r="H90" s="253"/>
      <c r="I90" s="253"/>
      <c r="J90" s="253"/>
      <c r="K90" s="253"/>
      <c r="L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5">
        <v>997</v>
      </c>
      <c r="BV90" s="255" t="s">
        <v>254</v>
      </c>
      <c r="BW90" s="253"/>
      <c r="BX90" s="179">
        <v>988</v>
      </c>
      <c r="BY90" s="179" t="s">
        <v>248</v>
      </c>
      <c r="BZ90" s="253">
        <f t="shared" si="1"/>
        <v>43</v>
      </c>
      <c r="CA90" s="253"/>
      <c r="CB90" s="253"/>
      <c r="CC90" s="253"/>
      <c r="CD90" s="253"/>
      <c r="CE90" s="253"/>
      <c r="CF90" s="253"/>
      <c r="CG90" s="253"/>
      <c r="CH90" s="253"/>
      <c r="CI90" s="253"/>
      <c r="CJ90" s="253"/>
      <c r="CK90" s="253"/>
      <c r="CL90" s="253"/>
      <c r="CM90" s="253"/>
      <c r="CN90" s="253"/>
      <c r="CO90" s="253"/>
      <c r="CP90" s="253"/>
      <c r="CQ90" s="253"/>
      <c r="CR90" s="253"/>
      <c r="CS90" s="253"/>
      <c r="CT90" s="253"/>
      <c r="CU90" s="253"/>
      <c r="CV90" s="253"/>
      <c r="CW90" s="253"/>
      <c r="CX90" s="253"/>
      <c r="CY90" s="253"/>
      <c r="CZ90" s="253"/>
      <c r="DA90" s="253"/>
      <c r="DB90" s="253"/>
      <c r="DC90" s="253"/>
      <c r="DD90" s="253"/>
      <c r="DE90" s="253"/>
      <c r="DF90" s="253"/>
      <c r="DG90" s="253"/>
      <c r="DH90" s="253"/>
      <c r="DI90" s="253"/>
      <c r="DJ90" s="253"/>
      <c r="DK90" s="253"/>
      <c r="DL90" s="253"/>
      <c r="DM90" s="253"/>
      <c r="DN90" s="253"/>
      <c r="DO90" s="253"/>
      <c r="DP90" s="253"/>
      <c r="DQ90" s="253"/>
      <c r="DR90" s="253"/>
      <c r="DS90" s="253"/>
      <c r="DT90" s="253"/>
      <c r="DU90" s="253"/>
    </row>
    <row r="91" spans="1:125" s="248" customFormat="1" x14ac:dyDescent="0.25">
      <c r="A91" s="253"/>
      <c r="B91" s="253"/>
      <c r="D91" s="251">
        <v>1007</v>
      </c>
      <c r="E91" s="251" t="s">
        <v>17</v>
      </c>
      <c r="F91" s="252"/>
      <c r="G91" s="253"/>
      <c r="H91" s="253"/>
      <c r="I91" s="253"/>
      <c r="J91" s="253"/>
      <c r="K91" s="253"/>
      <c r="L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5">
        <v>998</v>
      </c>
      <c r="BV91" s="255" t="s">
        <v>255</v>
      </c>
      <c r="BW91" s="253"/>
      <c r="BX91" s="179">
        <v>989</v>
      </c>
      <c r="BY91" s="179" t="s">
        <v>249</v>
      </c>
      <c r="BZ91" s="253">
        <f t="shared" si="1"/>
        <v>26</v>
      </c>
      <c r="CA91" s="253"/>
      <c r="CB91" s="253"/>
      <c r="CC91" s="253"/>
      <c r="CD91" s="253"/>
      <c r="CE91" s="253"/>
      <c r="CF91" s="253"/>
      <c r="CG91" s="253"/>
      <c r="CH91" s="253"/>
      <c r="CI91" s="253"/>
      <c r="CJ91" s="253"/>
      <c r="CK91" s="253"/>
      <c r="CL91" s="253"/>
      <c r="CM91" s="253"/>
      <c r="CN91" s="253"/>
      <c r="CO91" s="253"/>
      <c r="CP91" s="253"/>
      <c r="CQ91" s="253"/>
      <c r="CR91" s="253"/>
      <c r="CS91" s="253"/>
      <c r="CT91" s="253"/>
      <c r="CU91" s="253"/>
      <c r="CV91" s="253"/>
      <c r="CW91" s="253"/>
      <c r="CX91" s="253"/>
      <c r="CY91" s="253"/>
      <c r="CZ91" s="253"/>
      <c r="DA91" s="253"/>
      <c r="DB91" s="253"/>
      <c r="DC91" s="253"/>
      <c r="DD91" s="253"/>
      <c r="DE91" s="253"/>
      <c r="DF91" s="253"/>
      <c r="DG91" s="253"/>
      <c r="DH91" s="253"/>
      <c r="DI91" s="253"/>
      <c r="DJ91" s="253"/>
      <c r="DK91" s="253"/>
      <c r="DL91" s="253"/>
      <c r="DM91" s="253"/>
      <c r="DN91" s="253"/>
      <c r="DO91" s="253"/>
      <c r="DP91" s="253"/>
      <c r="DQ91" s="253"/>
      <c r="DR91" s="253"/>
      <c r="DS91" s="253"/>
      <c r="DT91" s="253"/>
      <c r="DU91" s="253"/>
    </row>
    <row r="92" spans="1:125" s="248" customFormat="1" x14ac:dyDescent="0.25">
      <c r="A92" s="253"/>
      <c r="B92" s="253"/>
      <c r="D92" s="251">
        <v>1010</v>
      </c>
      <c r="E92" s="251" t="s">
        <v>18</v>
      </c>
      <c r="F92" s="252"/>
      <c r="G92" s="253"/>
      <c r="H92" s="253"/>
      <c r="I92" s="253"/>
      <c r="J92" s="253"/>
      <c r="K92" s="253"/>
      <c r="L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3"/>
      <c r="BP92" s="253"/>
      <c r="BQ92" s="253"/>
      <c r="BR92" s="253"/>
      <c r="BS92" s="253"/>
      <c r="BT92" s="253"/>
      <c r="BU92" s="255">
        <v>999</v>
      </c>
      <c r="BV92" s="255" t="s">
        <v>256</v>
      </c>
      <c r="BW92" s="253"/>
      <c r="BX92" s="179">
        <v>991</v>
      </c>
      <c r="BY92" s="179" t="s">
        <v>250</v>
      </c>
      <c r="BZ92" s="253">
        <f t="shared" si="1"/>
        <v>46</v>
      </c>
      <c r="CA92" s="253"/>
      <c r="CB92" s="253"/>
      <c r="CC92" s="253"/>
      <c r="CD92" s="253"/>
      <c r="CE92" s="253"/>
      <c r="CF92" s="253"/>
      <c r="CG92" s="253"/>
      <c r="CH92" s="253"/>
      <c r="CI92" s="253"/>
      <c r="CJ92" s="253"/>
      <c r="CK92" s="253"/>
      <c r="CL92" s="253"/>
      <c r="CM92" s="253"/>
      <c r="CN92" s="253"/>
      <c r="CO92" s="253"/>
      <c r="CP92" s="253"/>
      <c r="CQ92" s="253"/>
      <c r="CR92" s="253"/>
      <c r="CS92" s="253"/>
      <c r="CT92" s="253"/>
      <c r="CU92" s="253"/>
      <c r="CV92" s="253"/>
      <c r="CW92" s="253"/>
      <c r="CX92" s="253"/>
      <c r="CY92" s="253"/>
      <c r="CZ92" s="253"/>
      <c r="DA92" s="253"/>
      <c r="DB92" s="253"/>
      <c r="DC92" s="253"/>
      <c r="DD92" s="253"/>
      <c r="DE92" s="253"/>
      <c r="DF92" s="253"/>
      <c r="DG92" s="253"/>
      <c r="DH92" s="253"/>
      <c r="DI92" s="253"/>
      <c r="DJ92" s="253"/>
      <c r="DK92" s="253"/>
      <c r="DL92" s="253"/>
      <c r="DM92" s="253"/>
      <c r="DN92" s="253"/>
      <c r="DO92" s="253"/>
      <c r="DP92" s="253"/>
      <c r="DQ92" s="253"/>
      <c r="DR92" s="253"/>
      <c r="DS92" s="253"/>
      <c r="DT92" s="253"/>
      <c r="DU92" s="253"/>
    </row>
    <row r="93" spans="1:125" s="248" customFormat="1" x14ac:dyDescent="0.25">
      <c r="A93" s="253"/>
      <c r="B93" s="253"/>
      <c r="D93" s="251">
        <v>1011</v>
      </c>
      <c r="E93" s="251" t="s">
        <v>19</v>
      </c>
      <c r="F93" s="252"/>
      <c r="G93" s="253"/>
      <c r="H93" s="253"/>
      <c r="I93" s="253"/>
      <c r="J93" s="253"/>
      <c r="K93" s="253"/>
      <c r="L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3"/>
      <c r="BP93" s="253"/>
      <c r="BQ93" s="253"/>
      <c r="BR93" s="253"/>
      <c r="BS93" s="253"/>
      <c r="BT93" s="253"/>
      <c r="BU93" s="255">
        <v>1001</v>
      </c>
      <c r="BV93" s="255" t="s">
        <v>11</v>
      </c>
      <c r="BW93" s="253"/>
      <c r="BX93" s="179">
        <v>992</v>
      </c>
      <c r="BY93" s="179" t="s">
        <v>251</v>
      </c>
      <c r="BZ93" s="253">
        <f t="shared" si="1"/>
        <v>29</v>
      </c>
      <c r="CA93" s="253"/>
      <c r="CB93" s="253"/>
      <c r="CC93" s="253"/>
      <c r="CD93" s="253"/>
      <c r="CE93" s="253"/>
      <c r="CF93" s="253"/>
      <c r="CG93" s="253"/>
      <c r="CH93" s="253"/>
      <c r="CI93" s="253"/>
      <c r="CJ93" s="253"/>
      <c r="CK93" s="253"/>
      <c r="CL93" s="253"/>
      <c r="CM93" s="253"/>
      <c r="CN93" s="253"/>
      <c r="CO93" s="253"/>
      <c r="CP93" s="253"/>
      <c r="CQ93" s="253"/>
      <c r="CR93" s="253"/>
      <c r="CS93" s="253"/>
      <c r="CT93" s="253"/>
      <c r="CU93" s="253"/>
      <c r="CV93" s="253"/>
      <c r="CW93" s="253"/>
      <c r="CX93" s="253"/>
      <c r="CY93" s="253"/>
      <c r="CZ93" s="253"/>
      <c r="DA93" s="253"/>
      <c r="DB93" s="253"/>
      <c r="DC93" s="253"/>
      <c r="DD93" s="253"/>
      <c r="DE93" s="253"/>
      <c r="DF93" s="253"/>
      <c r="DG93" s="253"/>
      <c r="DH93" s="253"/>
      <c r="DI93" s="253"/>
      <c r="DJ93" s="253"/>
      <c r="DK93" s="253"/>
      <c r="DL93" s="253"/>
      <c r="DM93" s="253"/>
      <c r="DN93" s="253"/>
      <c r="DO93" s="253"/>
      <c r="DP93" s="253"/>
      <c r="DQ93" s="253"/>
      <c r="DR93" s="253"/>
      <c r="DS93" s="253"/>
      <c r="DT93" s="253"/>
      <c r="DU93" s="253"/>
    </row>
    <row r="94" spans="1:125" s="248" customFormat="1" x14ac:dyDescent="0.25">
      <c r="A94" s="253"/>
      <c r="B94" s="253"/>
      <c r="D94" s="251">
        <v>1012</v>
      </c>
      <c r="E94" s="251" t="s">
        <v>20</v>
      </c>
      <c r="F94" s="252"/>
      <c r="G94" s="253"/>
      <c r="H94" s="253"/>
      <c r="I94" s="253"/>
      <c r="J94" s="253"/>
      <c r="K94" s="253"/>
      <c r="L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3"/>
      <c r="BP94" s="253"/>
      <c r="BQ94" s="253"/>
      <c r="BR94" s="253"/>
      <c r="BS94" s="253"/>
      <c r="BT94" s="253"/>
      <c r="BU94" s="255">
        <v>1002</v>
      </c>
      <c r="BV94" s="255" t="s">
        <v>12</v>
      </c>
      <c r="BW94" s="253"/>
      <c r="BX94" s="179">
        <v>994</v>
      </c>
      <c r="BY94" s="179" t="s">
        <v>252</v>
      </c>
      <c r="BZ94" s="253">
        <f t="shared" si="1"/>
        <v>40</v>
      </c>
      <c r="CA94" s="253"/>
      <c r="CB94" s="253"/>
      <c r="CC94" s="253"/>
      <c r="CD94" s="253"/>
      <c r="CE94" s="253"/>
      <c r="CF94" s="253"/>
      <c r="CG94" s="253"/>
      <c r="CH94" s="253"/>
      <c r="CI94" s="253"/>
      <c r="CJ94" s="253"/>
      <c r="CK94" s="253"/>
      <c r="CL94" s="253"/>
      <c r="CM94" s="253"/>
      <c r="CN94" s="253"/>
      <c r="CO94" s="253"/>
      <c r="CP94" s="253"/>
      <c r="CQ94" s="253"/>
      <c r="CR94" s="253"/>
      <c r="CS94" s="253"/>
      <c r="CT94" s="253"/>
      <c r="CU94" s="253"/>
      <c r="CV94" s="253"/>
      <c r="CW94" s="253"/>
      <c r="CX94" s="253"/>
      <c r="CY94" s="253"/>
      <c r="CZ94" s="253"/>
      <c r="DA94" s="253"/>
      <c r="DB94" s="253"/>
      <c r="DC94" s="253"/>
      <c r="DD94" s="253"/>
      <c r="DE94" s="253"/>
      <c r="DF94" s="253"/>
      <c r="DG94" s="253"/>
      <c r="DH94" s="253"/>
      <c r="DI94" s="253"/>
      <c r="DJ94" s="253"/>
      <c r="DK94" s="253"/>
      <c r="DL94" s="253"/>
      <c r="DM94" s="253"/>
      <c r="DN94" s="253"/>
      <c r="DO94" s="253"/>
      <c r="DP94" s="253"/>
      <c r="DQ94" s="253"/>
      <c r="DR94" s="253"/>
      <c r="DS94" s="253"/>
      <c r="DT94" s="253"/>
      <c r="DU94" s="253"/>
    </row>
    <row r="95" spans="1:125" s="248" customFormat="1" x14ac:dyDescent="0.25">
      <c r="A95" s="253"/>
      <c r="B95" s="253"/>
      <c r="D95" s="251">
        <v>1013</v>
      </c>
      <c r="E95" s="251" t="s">
        <v>21</v>
      </c>
      <c r="F95" s="252"/>
      <c r="G95" s="253"/>
      <c r="H95" s="253"/>
      <c r="I95" s="253"/>
      <c r="J95" s="253"/>
      <c r="K95" s="253"/>
      <c r="L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5">
        <v>1003</v>
      </c>
      <c r="BV95" s="255" t="s">
        <v>13</v>
      </c>
      <c r="BW95" s="253"/>
      <c r="BX95" s="179">
        <v>995</v>
      </c>
      <c r="BY95" s="179" t="s">
        <v>253</v>
      </c>
      <c r="BZ95" s="253">
        <f t="shared" si="1"/>
        <v>23</v>
      </c>
      <c r="CA95" s="253"/>
      <c r="CB95" s="253"/>
      <c r="CC95" s="253"/>
      <c r="CD95" s="253"/>
      <c r="CE95" s="253"/>
      <c r="CF95" s="253"/>
      <c r="CG95" s="253"/>
      <c r="CH95" s="253"/>
      <c r="CI95" s="253"/>
      <c r="CJ95" s="253"/>
      <c r="CK95" s="253"/>
      <c r="CL95" s="253"/>
      <c r="CM95" s="253"/>
      <c r="CN95" s="253"/>
      <c r="CO95" s="253"/>
      <c r="CP95" s="253"/>
      <c r="CQ95" s="253"/>
      <c r="CR95" s="253"/>
      <c r="CS95" s="253"/>
      <c r="CT95" s="253"/>
      <c r="CU95" s="253"/>
      <c r="CV95" s="253"/>
      <c r="CW95" s="253"/>
      <c r="CX95" s="253"/>
      <c r="CY95" s="253"/>
      <c r="CZ95" s="253"/>
      <c r="DA95" s="253"/>
      <c r="DB95" s="253"/>
      <c r="DC95" s="253"/>
      <c r="DD95" s="253"/>
      <c r="DE95" s="253"/>
      <c r="DF95" s="253"/>
      <c r="DG95" s="253"/>
      <c r="DH95" s="253"/>
      <c r="DI95" s="253"/>
      <c r="DJ95" s="253"/>
      <c r="DK95" s="253"/>
      <c r="DL95" s="253"/>
      <c r="DM95" s="253"/>
      <c r="DN95" s="253"/>
      <c r="DO95" s="253"/>
      <c r="DP95" s="253"/>
      <c r="DQ95" s="253"/>
      <c r="DR95" s="253"/>
      <c r="DS95" s="253"/>
      <c r="DT95" s="253"/>
      <c r="DU95" s="253"/>
    </row>
    <row r="96" spans="1:125" s="248" customFormat="1" x14ac:dyDescent="0.25">
      <c r="A96" s="253"/>
      <c r="B96" s="253"/>
      <c r="D96" s="251">
        <v>1014</v>
      </c>
      <c r="E96" s="251" t="s">
        <v>22</v>
      </c>
      <c r="F96" s="252"/>
      <c r="G96" s="253"/>
      <c r="H96" s="253"/>
      <c r="I96" s="253"/>
      <c r="J96" s="253"/>
      <c r="K96" s="253"/>
      <c r="L96" s="253"/>
      <c r="S96" s="253"/>
      <c r="T96" s="253"/>
      <c r="U96" s="253"/>
      <c r="V96" s="253"/>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3"/>
      <c r="BP96" s="253"/>
      <c r="BQ96" s="253"/>
      <c r="BR96" s="253"/>
      <c r="BS96" s="253"/>
      <c r="BT96" s="253"/>
      <c r="BU96" s="255">
        <v>1004</v>
      </c>
      <c r="BV96" s="255" t="s">
        <v>14</v>
      </c>
      <c r="BW96" s="253"/>
      <c r="BX96" s="179">
        <v>997</v>
      </c>
      <c r="BY96" s="179" t="s">
        <v>254</v>
      </c>
      <c r="BZ96" s="253">
        <f t="shared" si="1"/>
        <v>32</v>
      </c>
      <c r="CA96" s="253"/>
      <c r="CB96" s="253"/>
      <c r="CC96" s="253"/>
      <c r="CD96" s="253"/>
      <c r="CE96" s="253"/>
      <c r="CF96" s="253"/>
      <c r="CG96" s="253"/>
      <c r="CH96" s="253"/>
      <c r="CI96" s="253"/>
      <c r="CJ96" s="253"/>
      <c r="CK96" s="253"/>
      <c r="CL96" s="253"/>
      <c r="CM96" s="253"/>
      <c r="CN96" s="253"/>
      <c r="CO96" s="253"/>
      <c r="CP96" s="253"/>
      <c r="CQ96" s="253"/>
      <c r="CR96" s="253"/>
      <c r="CS96" s="253"/>
      <c r="CT96" s="253"/>
      <c r="CU96" s="253"/>
      <c r="CV96" s="253"/>
      <c r="CW96" s="253"/>
      <c r="CX96" s="253"/>
      <c r="CY96" s="253"/>
      <c r="CZ96" s="253"/>
      <c r="DA96" s="253"/>
      <c r="DB96" s="253"/>
      <c r="DC96" s="253"/>
      <c r="DD96" s="253"/>
      <c r="DE96" s="253"/>
      <c r="DF96" s="253"/>
      <c r="DG96" s="253"/>
      <c r="DH96" s="253"/>
      <c r="DI96" s="253"/>
      <c r="DJ96" s="253"/>
      <c r="DK96" s="253"/>
      <c r="DL96" s="253"/>
      <c r="DM96" s="253"/>
      <c r="DN96" s="253"/>
      <c r="DO96" s="253"/>
      <c r="DP96" s="253"/>
      <c r="DQ96" s="253"/>
      <c r="DR96" s="253"/>
      <c r="DS96" s="253"/>
      <c r="DT96" s="253"/>
      <c r="DU96" s="253"/>
    </row>
    <row r="97" spans="1:125" s="248" customFormat="1" x14ac:dyDescent="0.25">
      <c r="A97" s="253"/>
      <c r="B97" s="253"/>
      <c r="D97" s="251">
        <v>1015</v>
      </c>
      <c r="E97" s="251" t="s">
        <v>23</v>
      </c>
      <c r="F97" s="252"/>
      <c r="G97" s="253"/>
      <c r="H97" s="253"/>
      <c r="I97" s="253"/>
      <c r="J97" s="253"/>
      <c r="K97" s="253"/>
      <c r="L97" s="253"/>
      <c r="S97" s="253"/>
      <c r="T97" s="253"/>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3"/>
      <c r="BS97" s="253"/>
      <c r="BT97" s="253"/>
      <c r="BU97" s="255">
        <v>1005</v>
      </c>
      <c r="BV97" s="255" t="s">
        <v>15</v>
      </c>
      <c r="BW97" s="253"/>
      <c r="BX97" s="179">
        <v>998</v>
      </c>
      <c r="BY97" s="179" t="s">
        <v>255</v>
      </c>
      <c r="BZ97" s="253">
        <f t="shared" si="1"/>
        <v>34</v>
      </c>
      <c r="CA97" s="253"/>
      <c r="CB97" s="253"/>
      <c r="CC97" s="253"/>
      <c r="CD97" s="253"/>
      <c r="CE97" s="253"/>
      <c r="CF97" s="253"/>
      <c r="CG97" s="253"/>
      <c r="CH97" s="253"/>
      <c r="CI97" s="253"/>
      <c r="CJ97" s="253"/>
      <c r="CK97" s="253"/>
      <c r="CL97" s="253"/>
      <c r="CM97" s="253"/>
      <c r="CN97" s="253"/>
      <c r="CO97" s="253"/>
      <c r="CP97" s="253"/>
      <c r="CQ97" s="253"/>
      <c r="CR97" s="253"/>
      <c r="CS97" s="253"/>
      <c r="CT97" s="253"/>
      <c r="CU97" s="253"/>
      <c r="CV97" s="253"/>
      <c r="CW97" s="253"/>
      <c r="CX97" s="253"/>
      <c r="CY97" s="253"/>
      <c r="CZ97" s="253"/>
      <c r="DA97" s="253"/>
      <c r="DB97" s="253"/>
      <c r="DC97" s="253"/>
      <c r="DD97" s="253"/>
      <c r="DE97" s="253"/>
      <c r="DF97" s="253"/>
      <c r="DG97" s="253"/>
      <c r="DH97" s="253"/>
      <c r="DI97" s="253"/>
      <c r="DJ97" s="253"/>
      <c r="DK97" s="253"/>
      <c r="DL97" s="253"/>
      <c r="DM97" s="253"/>
      <c r="DN97" s="253"/>
      <c r="DO97" s="253"/>
      <c r="DP97" s="253"/>
      <c r="DQ97" s="253"/>
      <c r="DR97" s="253"/>
      <c r="DS97" s="253"/>
      <c r="DT97" s="253"/>
      <c r="DU97" s="253"/>
    </row>
    <row r="98" spans="1:125" s="248" customFormat="1" x14ac:dyDescent="0.25">
      <c r="A98" s="253"/>
      <c r="B98" s="253"/>
      <c r="D98" s="251">
        <v>1016</v>
      </c>
      <c r="E98" s="251" t="s">
        <v>24</v>
      </c>
      <c r="F98" s="252"/>
      <c r="G98" s="253"/>
      <c r="H98" s="253"/>
      <c r="I98" s="253"/>
      <c r="J98" s="253"/>
      <c r="K98" s="253"/>
      <c r="L98" s="253"/>
      <c r="S98" s="253"/>
      <c r="T98" s="253"/>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5">
        <v>1006</v>
      </c>
      <c r="BV98" s="255" t="s">
        <v>16</v>
      </c>
      <c r="BW98" s="253"/>
      <c r="BX98" s="179">
        <v>999</v>
      </c>
      <c r="BY98" s="179" t="s">
        <v>256</v>
      </c>
      <c r="BZ98" s="253">
        <f t="shared" si="1"/>
        <v>33</v>
      </c>
      <c r="CA98" s="253"/>
      <c r="CB98" s="253"/>
      <c r="CC98" s="253"/>
      <c r="CD98" s="253"/>
      <c r="CE98" s="253"/>
      <c r="CF98" s="253"/>
      <c r="CG98" s="253"/>
      <c r="CH98" s="253"/>
      <c r="CI98" s="253"/>
      <c r="CJ98" s="253"/>
      <c r="CK98" s="253"/>
      <c r="CL98" s="253"/>
      <c r="CM98" s="253"/>
      <c r="CN98" s="253"/>
      <c r="CO98" s="253"/>
      <c r="CP98" s="253"/>
      <c r="CQ98" s="253"/>
      <c r="CR98" s="253"/>
      <c r="CS98" s="253"/>
      <c r="CT98" s="253"/>
      <c r="CU98" s="253"/>
      <c r="CV98" s="253"/>
      <c r="CW98" s="253"/>
      <c r="CX98" s="253"/>
      <c r="CY98" s="253"/>
      <c r="CZ98" s="253"/>
      <c r="DA98" s="253"/>
      <c r="DB98" s="253"/>
      <c r="DC98" s="253"/>
      <c r="DD98" s="253"/>
      <c r="DE98" s="253"/>
      <c r="DF98" s="253"/>
      <c r="DG98" s="253"/>
      <c r="DH98" s="253"/>
      <c r="DI98" s="253"/>
      <c r="DJ98" s="253"/>
      <c r="DK98" s="253"/>
      <c r="DL98" s="253"/>
      <c r="DM98" s="253"/>
      <c r="DN98" s="253"/>
      <c r="DO98" s="253"/>
      <c r="DP98" s="253"/>
      <c r="DQ98" s="253"/>
      <c r="DR98" s="253"/>
      <c r="DS98" s="253"/>
      <c r="DT98" s="253"/>
      <c r="DU98" s="253"/>
    </row>
    <row r="99" spans="1:125" s="248" customFormat="1" x14ac:dyDescent="0.25">
      <c r="A99" s="253"/>
      <c r="B99" s="253"/>
      <c r="D99" s="251">
        <v>1017</v>
      </c>
      <c r="E99" s="251" t="s">
        <v>25</v>
      </c>
      <c r="F99" s="252"/>
      <c r="G99" s="253"/>
      <c r="H99" s="253"/>
      <c r="I99" s="253"/>
      <c r="J99" s="253"/>
      <c r="K99" s="253"/>
      <c r="L99" s="253"/>
      <c r="S99" s="253"/>
      <c r="T99" s="253"/>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3"/>
      <c r="BP99" s="253"/>
      <c r="BQ99" s="253"/>
      <c r="BR99" s="253"/>
      <c r="BS99" s="253"/>
      <c r="BT99" s="253"/>
      <c r="BU99" s="255">
        <v>1007</v>
      </c>
      <c r="BV99" s="255" t="s">
        <v>17</v>
      </c>
      <c r="BW99" s="253"/>
      <c r="BX99" s="179">
        <v>1001</v>
      </c>
      <c r="BY99" s="179" t="s">
        <v>11</v>
      </c>
      <c r="BZ99" s="253">
        <f t="shared" si="1"/>
        <v>32</v>
      </c>
      <c r="CA99" s="253"/>
      <c r="CB99" s="253"/>
      <c r="CC99" s="253"/>
      <c r="CD99" s="253"/>
      <c r="CE99" s="253"/>
      <c r="CF99" s="253"/>
      <c r="CG99" s="253"/>
      <c r="CH99" s="253"/>
      <c r="CI99" s="253"/>
      <c r="CJ99" s="253"/>
      <c r="CK99" s="253"/>
      <c r="CL99" s="253"/>
      <c r="CM99" s="253"/>
      <c r="CN99" s="253"/>
      <c r="CO99" s="253"/>
      <c r="CP99" s="253"/>
      <c r="CQ99" s="253"/>
      <c r="CR99" s="253"/>
      <c r="CS99" s="253"/>
      <c r="CT99" s="253"/>
      <c r="CU99" s="253"/>
      <c r="CV99" s="253"/>
      <c r="CW99" s="253"/>
      <c r="CX99" s="253"/>
      <c r="CY99" s="253"/>
      <c r="CZ99" s="253"/>
      <c r="DA99" s="253"/>
      <c r="DB99" s="253"/>
      <c r="DC99" s="253"/>
      <c r="DD99" s="253"/>
      <c r="DE99" s="253"/>
      <c r="DF99" s="253"/>
      <c r="DG99" s="253"/>
      <c r="DH99" s="253"/>
      <c r="DI99" s="253"/>
      <c r="DJ99" s="253"/>
      <c r="DK99" s="253"/>
      <c r="DL99" s="253"/>
      <c r="DM99" s="253"/>
      <c r="DN99" s="253"/>
      <c r="DO99" s="253"/>
      <c r="DP99" s="253"/>
      <c r="DQ99" s="253"/>
      <c r="DR99" s="253"/>
      <c r="DS99" s="253"/>
      <c r="DT99" s="253"/>
      <c r="DU99" s="253"/>
    </row>
    <row r="100" spans="1:125" s="248" customFormat="1" x14ac:dyDescent="0.25">
      <c r="A100" s="253"/>
      <c r="B100" s="253"/>
      <c r="D100" s="251">
        <v>1018</v>
      </c>
      <c r="E100" s="251" t="s">
        <v>26</v>
      </c>
      <c r="F100" s="252"/>
      <c r="G100" s="253"/>
      <c r="H100" s="253"/>
      <c r="I100" s="253"/>
      <c r="J100" s="253"/>
      <c r="K100" s="253"/>
      <c r="L100" s="253"/>
      <c r="S100" s="253"/>
      <c r="T100" s="253"/>
      <c r="U100" s="253"/>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3"/>
      <c r="BD100" s="253"/>
      <c r="BE100" s="253"/>
      <c r="BF100" s="253"/>
      <c r="BG100" s="253"/>
      <c r="BH100" s="253"/>
      <c r="BI100" s="253"/>
      <c r="BJ100" s="253"/>
      <c r="BK100" s="253"/>
      <c r="BL100" s="253"/>
      <c r="BM100" s="253"/>
      <c r="BN100" s="253"/>
      <c r="BO100" s="253"/>
      <c r="BP100" s="253"/>
      <c r="BQ100" s="253"/>
      <c r="BR100" s="253"/>
      <c r="BS100" s="253"/>
      <c r="BT100" s="253"/>
      <c r="BU100" s="255">
        <v>1010</v>
      </c>
      <c r="BV100" s="255" t="s">
        <v>18</v>
      </c>
      <c r="BW100" s="253"/>
      <c r="BX100" s="179">
        <v>1002</v>
      </c>
      <c r="BY100" s="179" t="s">
        <v>12</v>
      </c>
      <c r="BZ100" s="253">
        <f t="shared" si="1"/>
        <v>30</v>
      </c>
      <c r="CA100" s="253"/>
      <c r="CB100" s="253"/>
      <c r="CC100" s="253"/>
      <c r="CD100" s="253"/>
      <c r="CE100" s="253"/>
      <c r="CF100" s="253"/>
      <c r="CG100" s="253"/>
      <c r="CH100" s="253"/>
      <c r="CI100" s="253"/>
      <c r="CJ100" s="253"/>
      <c r="CK100" s="253"/>
      <c r="CL100" s="253"/>
      <c r="CM100" s="253"/>
      <c r="CN100" s="253"/>
      <c r="CO100" s="253"/>
      <c r="CP100" s="253"/>
      <c r="CQ100" s="253"/>
      <c r="CR100" s="253"/>
      <c r="CS100" s="253"/>
      <c r="CT100" s="253"/>
      <c r="CU100" s="253"/>
      <c r="CV100" s="253"/>
      <c r="CW100" s="253"/>
      <c r="CX100" s="253"/>
      <c r="CY100" s="253"/>
      <c r="CZ100" s="253"/>
      <c r="DA100" s="253"/>
      <c r="DB100" s="253"/>
      <c r="DC100" s="253"/>
      <c r="DD100" s="253"/>
      <c r="DE100" s="253"/>
      <c r="DF100" s="253"/>
      <c r="DG100" s="253"/>
      <c r="DH100" s="253"/>
      <c r="DI100" s="253"/>
      <c r="DJ100" s="253"/>
      <c r="DK100" s="253"/>
      <c r="DL100" s="253"/>
      <c r="DM100" s="253"/>
      <c r="DN100" s="253"/>
      <c r="DO100" s="253"/>
      <c r="DP100" s="253"/>
      <c r="DQ100" s="253"/>
      <c r="DR100" s="253"/>
      <c r="DS100" s="253"/>
      <c r="DT100" s="253"/>
      <c r="DU100" s="253"/>
    </row>
    <row r="101" spans="1:125" s="248" customFormat="1" x14ac:dyDescent="0.25">
      <c r="A101" s="253"/>
      <c r="B101" s="253"/>
      <c r="D101" s="251">
        <v>1019</v>
      </c>
      <c r="E101" s="251" t="s">
        <v>27</v>
      </c>
      <c r="F101" s="252"/>
      <c r="G101" s="253"/>
      <c r="H101" s="253"/>
      <c r="I101" s="253"/>
      <c r="J101" s="253"/>
      <c r="K101" s="253"/>
      <c r="L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3"/>
      <c r="BI101" s="253"/>
      <c r="BJ101" s="253"/>
      <c r="BK101" s="253"/>
      <c r="BL101" s="253"/>
      <c r="BM101" s="253"/>
      <c r="BN101" s="253"/>
      <c r="BO101" s="253"/>
      <c r="BP101" s="253"/>
      <c r="BQ101" s="253"/>
      <c r="BR101" s="253"/>
      <c r="BS101" s="253"/>
      <c r="BT101" s="253"/>
      <c r="BU101" s="255">
        <v>1011</v>
      </c>
      <c r="BV101" s="255" t="s">
        <v>19</v>
      </c>
      <c r="BW101" s="253"/>
      <c r="BX101" s="179">
        <v>1003</v>
      </c>
      <c r="BY101" s="179" t="s">
        <v>13</v>
      </c>
      <c r="BZ101" s="253">
        <f t="shared" si="1"/>
        <v>31</v>
      </c>
      <c r="CA101" s="253"/>
      <c r="CB101" s="253"/>
      <c r="CC101" s="253"/>
      <c r="CD101" s="253"/>
      <c r="CE101" s="253"/>
      <c r="CF101" s="253"/>
      <c r="CG101" s="253"/>
      <c r="CH101" s="253"/>
      <c r="CI101" s="253"/>
      <c r="CJ101" s="253"/>
      <c r="CK101" s="253"/>
      <c r="CL101" s="253"/>
      <c r="CM101" s="253"/>
      <c r="CN101" s="253"/>
      <c r="CO101" s="253"/>
      <c r="CP101" s="253"/>
      <c r="CQ101" s="253"/>
      <c r="CR101" s="253"/>
      <c r="CS101" s="253"/>
      <c r="CT101" s="253"/>
      <c r="CU101" s="253"/>
      <c r="CV101" s="253"/>
      <c r="CW101" s="253"/>
      <c r="CX101" s="253"/>
      <c r="CY101" s="253"/>
      <c r="CZ101" s="253"/>
      <c r="DA101" s="253"/>
      <c r="DB101" s="253"/>
      <c r="DC101" s="253"/>
      <c r="DD101" s="253"/>
      <c r="DE101" s="253"/>
      <c r="DF101" s="253"/>
      <c r="DG101" s="253"/>
      <c r="DH101" s="253"/>
      <c r="DI101" s="253"/>
      <c r="DJ101" s="253"/>
      <c r="DK101" s="253"/>
      <c r="DL101" s="253"/>
      <c r="DM101" s="253"/>
      <c r="DN101" s="253"/>
      <c r="DO101" s="253"/>
      <c r="DP101" s="253"/>
      <c r="DQ101" s="253"/>
      <c r="DR101" s="253"/>
      <c r="DS101" s="253"/>
      <c r="DT101" s="253"/>
      <c r="DU101" s="253"/>
    </row>
    <row r="102" spans="1:125" s="248" customFormat="1" x14ac:dyDescent="0.25">
      <c r="A102" s="253"/>
      <c r="B102" s="253"/>
      <c r="D102" s="251">
        <v>1020</v>
      </c>
      <c r="E102" s="251" t="s">
        <v>28</v>
      </c>
      <c r="F102" s="252"/>
      <c r="G102" s="253"/>
      <c r="H102" s="253"/>
      <c r="I102" s="253"/>
      <c r="J102" s="253"/>
      <c r="K102" s="253"/>
      <c r="L102" s="253"/>
      <c r="S102" s="253"/>
      <c r="T102" s="253"/>
      <c r="U102" s="253"/>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3"/>
      <c r="BD102" s="253"/>
      <c r="BE102" s="253"/>
      <c r="BF102" s="253"/>
      <c r="BG102" s="253"/>
      <c r="BH102" s="253"/>
      <c r="BI102" s="253"/>
      <c r="BJ102" s="253"/>
      <c r="BK102" s="253"/>
      <c r="BL102" s="253"/>
      <c r="BM102" s="253"/>
      <c r="BN102" s="253"/>
      <c r="BO102" s="253"/>
      <c r="BP102" s="253"/>
      <c r="BQ102" s="253"/>
      <c r="BR102" s="253"/>
      <c r="BS102" s="253"/>
      <c r="BT102" s="253"/>
      <c r="BU102" s="255">
        <v>1012</v>
      </c>
      <c r="BV102" s="255" t="s">
        <v>20</v>
      </c>
      <c r="BW102" s="253"/>
      <c r="BX102" s="179">
        <v>1004</v>
      </c>
      <c r="BY102" s="179" t="s">
        <v>14</v>
      </c>
      <c r="BZ102" s="253">
        <f t="shared" si="1"/>
        <v>29</v>
      </c>
      <c r="CA102" s="253"/>
      <c r="CB102" s="253"/>
      <c r="CC102" s="253"/>
      <c r="CD102" s="253"/>
      <c r="CE102" s="253"/>
      <c r="CF102" s="253"/>
      <c r="CG102" s="253"/>
      <c r="CH102" s="253"/>
      <c r="CI102" s="253"/>
      <c r="CJ102" s="253"/>
      <c r="CK102" s="253"/>
      <c r="CL102" s="253"/>
      <c r="CM102" s="253"/>
      <c r="CN102" s="253"/>
      <c r="CO102" s="253"/>
      <c r="CP102" s="253"/>
      <c r="CQ102" s="253"/>
      <c r="CR102" s="253"/>
      <c r="CS102" s="253"/>
      <c r="CT102" s="253"/>
      <c r="CU102" s="253"/>
      <c r="CV102" s="253"/>
      <c r="CW102" s="253"/>
      <c r="CX102" s="253"/>
      <c r="CY102" s="253"/>
      <c r="CZ102" s="253"/>
      <c r="DA102" s="253"/>
      <c r="DB102" s="253"/>
      <c r="DC102" s="253"/>
      <c r="DD102" s="253"/>
      <c r="DE102" s="253"/>
      <c r="DF102" s="253"/>
      <c r="DG102" s="253"/>
      <c r="DH102" s="253"/>
      <c r="DI102" s="253"/>
      <c r="DJ102" s="253"/>
      <c r="DK102" s="253"/>
      <c r="DL102" s="253"/>
      <c r="DM102" s="253"/>
      <c r="DN102" s="253"/>
      <c r="DO102" s="253"/>
      <c r="DP102" s="253"/>
      <c r="DQ102" s="253"/>
      <c r="DR102" s="253"/>
      <c r="DS102" s="253"/>
      <c r="DT102" s="253"/>
      <c r="DU102" s="253"/>
    </row>
    <row r="103" spans="1:125" s="248" customFormat="1" x14ac:dyDescent="0.25">
      <c r="A103" s="253"/>
      <c r="B103" s="253"/>
      <c r="D103" s="251">
        <v>1021</v>
      </c>
      <c r="E103" s="251" t="s">
        <v>29</v>
      </c>
      <c r="F103" s="252"/>
      <c r="G103" s="253"/>
      <c r="H103" s="253"/>
      <c r="I103" s="253"/>
      <c r="J103" s="253"/>
      <c r="K103" s="253"/>
      <c r="L103" s="253"/>
      <c r="S103" s="253"/>
      <c r="T103" s="253"/>
      <c r="U103" s="253"/>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3"/>
      <c r="BK103" s="253"/>
      <c r="BL103" s="253"/>
      <c r="BM103" s="253"/>
      <c r="BN103" s="253"/>
      <c r="BO103" s="253"/>
      <c r="BP103" s="253"/>
      <c r="BQ103" s="253"/>
      <c r="BR103" s="253"/>
      <c r="BS103" s="253"/>
      <c r="BT103" s="253"/>
      <c r="BU103" s="255">
        <v>1013</v>
      </c>
      <c r="BV103" s="255" t="s">
        <v>21</v>
      </c>
      <c r="BW103" s="253"/>
      <c r="BX103" s="179">
        <v>1005</v>
      </c>
      <c r="BY103" s="179" t="s">
        <v>15</v>
      </c>
      <c r="BZ103" s="253">
        <f t="shared" si="1"/>
        <v>37</v>
      </c>
      <c r="CA103" s="253"/>
      <c r="CB103" s="253"/>
      <c r="CC103" s="253"/>
      <c r="CD103" s="253"/>
      <c r="CE103" s="253"/>
      <c r="CF103" s="253"/>
      <c r="CG103" s="253"/>
      <c r="CH103" s="253"/>
      <c r="CI103" s="253"/>
      <c r="CJ103" s="253"/>
      <c r="CK103" s="253"/>
      <c r="CL103" s="253"/>
      <c r="CM103" s="253"/>
      <c r="CN103" s="253"/>
      <c r="CO103" s="253"/>
      <c r="CP103" s="253"/>
      <c r="CQ103" s="253"/>
      <c r="CR103" s="253"/>
      <c r="CS103" s="253"/>
      <c r="CT103" s="253"/>
      <c r="CU103" s="253"/>
      <c r="CV103" s="253"/>
      <c r="CW103" s="253"/>
      <c r="CX103" s="253"/>
      <c r="CY103" s="253"/>
      <c r="CZ103" s="253"/>
      <c r="DA103" s="253"/>
      <c r="DB103" s="253"/>
      <c r="DC103" s="253"/>
      <c r="DD103" s="253"/>
      <c r="DE103" s="253"/>
      <c r="DF103" s="253"/>
      <c r="DG103" s="253"/>
      <c r="DH103" s="253"/>
      <c r="DI103" s="253"/>
      <c r="DJ103" s="253"/>
      <c r="DK103" s="253"/>
      <c r="DL103" s="253"/>
      <c r="DM103" s="253"/>
      <c r="DN103" s="253"/>
      <c r="DO103" s="253"/>
      <c r="DP103" s="253"/>
      <c r="DQ103" s="253"/>
      <c r="DR103" s="253"/>
      <c r="DS103" s="253"/>
      <c r="DT103" s="253"/>
      <c r="DU103" s="253"/>
    </row>
    <row r="104" spans="1:125" s="248" customFormat="1" x14ac:dyDescent="0.25">
      <c r="A104" s="253"/>
      <c r="B104" s="253"/>
      <c r="D104" s="251">
        <v>1022</v>
      </c>
      <c r="E104" s="251" t="s">
        <v>30</v>
      </c>
      <c r="F104" s="252"/>
      <c r="G104" s="253"/>
      <c r="H104" s="253"/>
      <c r="I104" s="253"/>
      <c r="J104" s="253"/>
      <c r="K104" s="253"/>
      <c r="L104" s="253"/>
      <c r="S104" s="253"/>
      <c r="T104" s="253"/>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3"/>
      <c r="BP104" s="253"/>
      <c r="BQ104" s="253"/>
      <c r="BR104" s="253"/>
      <c r="BS104" s="253"/>
      <c r="BT104" s="253"/>
      <c r="BU104" s="255">
        <v>1014</v>
      </c>
      <c r="BV104" s="255" t="s">
        <v>22</v>
      </c>
      <c r="BW104" s="253"/>
      <c r="BX104" s="179">
        <v>1006</v>
      </c>
      <c r="BY104" s="179" t="s">
        <v>16</v>
      </c>
      <c r="BZ104" s="253">
        <f t="shared" si="1"/>
        <v>40</v>
      </c>
      <c r="CA104" s="253"/>
      <c r="CB104" s="253"/>
      <c r="CC104" s="253"/>
      <c r="CD104" s="253"/>
      <c r="CE104" s="253"/>
      <c r="CF104" s="253"/>
      <c r="CG104" s="253"/>
      <c r="CH104" s="253"/>
      <c r="CI104" s="253"/>
      <c r="CJ104" s="253"/>
      <c r="CK104" s="253"/>
      <c r="CL104" s="253"/>
      <c r="CM104" s="253"/>
      <c r="CN104" s="253"/>
      <c r="CO104" s="253"/>
      <c r="CP104" s="253"/>
      <c r="CQ104" s="253"/>
      <c r="CR104" s="253"/>
      <c r="CS104" s="253"/>
      <c r="CT104" s="253"/>
      <c r="CU104" s="253"/>
      <c r="CV104" s="253"/>
      <c r="CW104" s="253"/>
      <c r="CX104" s="253"/>
      <c r="CY104" s="253"/>
      <c r="CZ104" s="253"/>
      <c r="DA104" s="253"/>
      <c r="DB104" s="253"/>
      <c r="DC104" s="253"/>
      <c r="DD104" s="253"/>
      <c r="DE104" s="253"/>
      <c r="DF104" s="253"/>
      <c r="DG104" s="253"/>
      <c r="DH104" s="253"/>
      <c r="DI104" s="253"/>
      <c r="DJ104" s="253"/>
      <c r="DK104" s="253"/>
      <c r="DL104" s="253"/>
      <c r="DM104" s="253"/>
      <c r="DN104" s="253"/>
      <c r="DO104" s="253"/>
      <c r="DP104" s="253"/>
      <c r="DQ104" s="253"/>
      <c r="DR104" s="253"/>
      <c r="DS104" s="253"/>
      <c r="DT104" s="253"/>
      <c r="DU104" s="253"/>
    </row>
    <row r="105" spans="1:125" s="248" customFormat="1" x14ac:dyDescent="0.25">
      <c r="A105" s="253"/>
      <c r="B105" s="253"/>
      <c r="D105" s="251">
        <v>1023</v>
      </c>
      <c r="E105" s="251" t="s">
        <v>31</v>
      </c>
      <c r="F105" s="252"/>
      <c r="G105" s="253"/>
      <c r="H105" s="253"/>
      <c r="I105" s="253"/>
      <c r="J105" s="253"/>
      <c r="K105" s="253"/>
      <c r="L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3"/>
      <c r="BR105" s="253"/>
      <c r="BS105" s="253"/>
      <c r="BT105" s="253"/>
      <c r="BU105" s="255">
        <v>1015</v>
      </c>
      <c r="BV105" s="255" t="s">
        <v>23</v>
      </c>
      <c r="BW105" s="253"/>
      <c r="BX105" s="179">
        <v>1007</v>
      </c>
      <c r="BY105" s="179" t="s">
        <v>17</v>
      </c>
      <c r="BZ105" s="253">
        <f t="shared" si="1"/>
        <v>34</v>
      </c>
      <c r="CA105" s="253"/>
      <c r="CB105" s="253"/>
      <c r="CC105" s="253"/>
      <c r="CD105" s="253"/>
      <c r="CE105" s="253"/>
      <c r="CF105" s="253"/>
      <c r="CG105" s="253"/>
      <c r="CH105" s="253"/>
      <c r="CI105" s="253"/>
      <c r="CJ105" s="253"/>
      <c r="CK105" s="253"/>
      <c r="CL105" s="253"/>
      <c r="CM105" s="253"/>
      <c r="CN105" s="253"/>
      <c r="CO105" s="253"/>
      <c r="CP105" s="253"/>
      <c r="CQ105" s="253"/>
      <c r="CR105" s="253"/>
      <c r="CS105" s="253"/>
      <c r="CT105" s="253"/>
      <c r="CU105" s="253"/>
      <c r="CV105" s="253"/>
      <c r="CW105" s="253"/>
      <c r="CX105" s="253"/>
      <c r="CY105" s="253"/>
      <c r="CZ105" s="253"/>
      <c r="DA105" s="253"/>
      <c r="DB105" s="253"/>
      <c r="DC105" s="253"/>
      <c r="DD105" s="253"/>
      <c r="DE105" s="253"/>
      <c r="DF105" s="253"/>
      <c r="DG105" s="253"/>
      <c r="DH105" s="253"/>
      <c r="DI105" s="253"/>
      <c r="DJ105" s="253"/>
      <c r="DK105" s="253"/>
      <c r="DL105" s="253"/>
      <c r="DM105" s="253"/>
      <c r="DN105" s="253"/>
      <c r="DO105" s="253"/>
      <c r="DP105" s="253"/>
      <c r="DQ105" s="253"/>
      <c r="DR105" s="253"/>
      <c r="DS105" s="253"/>
      <c r="DT105" s="253"/>
      <c r="DU105" s="253"/>
    </row>
    <row r="106" spans="1:125" s="248" customFormat="1" x14ac:dyDescent="0.25">
      <c r="A106" s="253"/>
      <c r="B106" s="253"/>
      <c r="D106" s="251">
        <v>1024</v>
      </c>
      <c r="E106" s="251" t="s">
        <v>32</v>
      </c>
      <c r="F106" s="252"/>
      <c r="G106" s="253"/>
      <c r="H106" s="253"/>
      <c r="I106" s="253"/>
      <c r="J106" s="253"/>
      <c r="K106" s="253"/>
      <c r="L106" s="253"/>
      <c r="S106" s="253"/>
      <c r="T106" s="253"/>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3"/>
      <c r="BP106" s="253"/>
      <c r="BQ106" s="253"/>
      <c r="BR106" s="253"/>
      <c r="BS106" s="253"/>
      <c r="BT106" s="253"/>
      <c r="BU106" s="255">
        <v>1016</v>
      </c>
      <c r="BV106" s="255" t="s">
        <v>24</v>
      </c>
      <c r="BW106" s="253"/>
      <c r="BX106" s="179">
        <v>1010</v>
      </c>
      <c r="BY106" s="179" t="s">
        <v>18</v>
      </c>
      <c r="BZ106" s="253">
        <f t="shared" si="1"/>
        <v>37</v>
      </c>
      <c r="CA106" s="253"/>
      <c r="CB106" s="253"/>
      <c r="CC106" s="253"/>
      <c r="CD106" s="253"/>
      <c r="CE106" s="253"/>
      <c r="CF106" s="253"/>
      <c r="CG106" s="253"/>
      <c r="CH106" s="253"/>
      <c r="CI106" s="253"/>
      <c r="CJ106" s="253"/>
      <c r="CK106" s="253"/>
      <c r="CL106" s="253"/>
      <c r="CM106" s="253"/>
      <c r="CN106" s="253"/>
      <c r="CO106" s="253"/>
      <c r="CP106" s="253"/>
      <c r="CQ106" s="253"/>
      <c r="CR106" s="253"/>
      <c r="CS106" s="253"/>
      <c r="CT106" s="253"/>
      <c r="CU106" s="253"/>
      <c r="CV106" s="253"/>
      <c r="CW106" s="253"/>
      <c r="CX106" s="253"/>
      <c r="CY106" s="253"/>
      <c r="CZ106" s="253"/>
      <c r="DA106" s="253"/>
      <c r="DB106" s="253"/>
      <c r="DC106" s="253"/>
      <c r="DD106" s="253"/>
      <c r="DE106" s="253"/>
      <c r="DF106" s="253"/>
      <c r="DG106" s="253"/>
      <c r="DH106" s="253"/>
      <c r="DI106" s="253"/>
      <c r="DJ106" s="253"/>
      <c r="DK106" s="253"/>
      <c r="DL106" s="253"/>
      <c r="DM106" s="253"/>
      <c r="DN106" s="253"/>
      <c r="DO106" s="253"/>
      <c r="DP106" s="253"/>
      <c r="DQ106" s="253"/>
      <c r="DR106" s="253"/>
      <c r="DS106" s="253"/>
      <c r="DT106" s="253"/>
      <c r="DU106" s="253"/>
    </row>
    <row r="107" spans="1:125" s="248" customFormat="1" x14ac:dyDescent="0.25">
      <c r="A107" s="253"/>
      <c r="B107" s="253"/>
      <c r="D107" s="251">
        <v>1028</v>
      </c>
      <c r="E107" s="251" t="s">
        <v>33</v>
      </c>
      <c r="F107" s="252"/>
      <c r="G107" s="253"/>
      <c r="H107" s="253"/>
      <c r="I107" s="253"/>
      <c r="J107" s="253"/>
      <c r="K107" s="253"/>
      <c r="L107" s="253"/>
      <c r="S107" s="253"/>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3"/>
      <c r="BP107" s="253"/>
      <c r="BQ107" s="253"/>
      <c r="BR107" s="253"/>
      <c r="BS107" s="253"/>
      <c r="BT107" s="253"/>
      <c r="BU107" s="255">
        <v>1017</v>
      </c>
      <c r="BV107" s="255" t="s">
        <v>25</v>
      </c>
      <c r="BW107" s="253"/>
      <c r="BX107" s="179">
        <v>1011</v>
      </c>
      <c r="BY107" s="179" t="s">
        <v>19</v>
      </c>
      <c r="BZ107" s="253">
        <f t="shared" si="1"/>
        <v>20</v>
      </c>
      <c r="CA107" s="253"/>
      <c r="CB107" s="253"/>
      <c r="CC107" s="253"/>
      <c r="CD107" s="253"/>
      <c r="CE107" s="253"/>
      <c r="CF107" s="253"/>
      <c r="CG107" s="253"/>
      <c r="CH107" s="253"/>
      <c r="CI107" s="253"/>
      <c r="CJ107" s="253"/>
      <c r="CK107" s="253"/>
      <c r="CL107" s="253"/>
      <c r="CM107" s="253"/>
      <c r="CN107" s="253"/>
      <c r="CO107" s="253"/>
      <c r="CP107" s="253"/>
      <c r="CQ107" s="253"/>
      <c r="CR107" s="253"/>
      <c r="CS107" s="253"/>
      <c r="CT107" s="253"/>
      <c r="CU107" s="253"/>
      <c r="CV107" s="253"/>
      <c r="CW107" s="253"/>
      <c r="CX107" s="253"/>
      <c r="CY107" s="253"/>
      <c r="CZ107" s="253"/>
      <c r="DA107" s="253"/>
      <c r="DB107" s="253"/>
      <c r="DC107" s="253"/>
      <c r="DD107" s="253"/>
      <c r="DE107" s="253"/>
      <c r="DF107" s="253"/>
      <c r="DG107" s="253"/>
      <c r="DH107" s="253"/>
      <c r="DI107" s="253"/>
      <c r="DJ107" s="253"/>
      <c r="DK107" s="253"/>
      <c r="DL107" s="253"/>
      <c r="DM107" s="253"/>
      <c r="DN107" s="253"/>
      <c r="DO107" s="253"/>
      <c r="DP107" s="253"/>
      <c r="DQ107" s="253"/>
      <c r="DR107" s="253"/>
      <c r="DS107" s="253"/>
      <c r="DT107" s="253"/>
      <c r="DU107" s="253"/>
    </row>
    <row r="108" spans="1:125" s="248" customFormat="1" x14ac:dyDescent="0.25">
      <c r="A108" s="253"/>
      <c r="B108" s="253"/>
      <c r="D108" s="251">
        <v>1029</v>
      </c>
      <c r="E108" s="251" t="s">
        <v>34</v>
      </c>
      <c r="F108" s="252"/>
      <c r="G108" s="253"/>
      <c r="H108" s="253"/>
      <c r="I108" s="253"/>
      <c r="J108" s="253"/>
      <c r="K108" s="253"/>
      <c r="L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3"/>
      <c r="BI108" s="253"/>
      <c r="BJ108" s="253"/>
      <c r="BK108" s="253"/>
      <c r="BL108" s="253"/>
      <c r="BM108" s="253"/>
      <c r="BN108" s="253"/>
      <c r="BO108" s="253"/>
      <c r="BP108" s="253"/>
      <c r="BQ108" s="253"/>
      <c r="BR108" s="253"/>
      <c r="BS108" s="253"/>
      <c r="BT108" s="253"/>
      <c r="BU108" s="255">
        <v>1018</v>
      </c>
      <c r="BV108" s="255" t="s">
        <v>26</v>
      </c>
      <c r="BW108" s="253"/>
      <c r="BX108" s="179">
        <v>1012</v>
      </c>
      <c r="BY108" s="179" t="s">
        <v>20</v>
      </c>
      <c r="BZ108" s="253">
        <f t="shared" si="1"/>
        <v>31</v>
      </c>
      <c r="CA108" s="253"/>
      <c r="CB108" s="253"/>
      <c r="CC108" s="253"/>
      <c r="CD108" s="253"/>
      <c r="CE108" s="253"/>
      <c r="CF108" s="253"/>
      <c r="CG108" s="253"/>
      <c r="CH108" s="253"/>
      <c r="CI108" s="253"/>
      <c r="CJ108" s="253"/>
      <c r="CK108" s="253"/>
      <c r="CL108" s="253"/>
      <c r="CM108" s="253"/>
      <c r="CN108" s="253"/>
      <c r="CO108" s="253"/>
      <c r="CP108" s="253"/>
      <c r="CQ108" s="253"/>
      <c r="CR108" s="253"/>
      <c r="CS108" s="253"/>
      <c r="CT108" s="253"/>
      <c r="CU108" s="253"/>
      <c r="CV108" s="253"/>
      <c r="CW108" s="253"/>
      <c r="CX108" s="253"/>
      <c r="CY108" s="253"/>
      <c r="CZ108" s="253"/>
      <c r="DA108" s="253"/>
      <c r="DB108" s="253"/>
      <c r="DC108" s="253"/>
      <c r="DD108" s="253"/>
      <c r="DE108" s="253"/>
      <c r="DF108" s="253"/>
      <c r="DG108" s="253"/>
      <c r="DH108" s="253"/>
      <c r="DI108" s="253"/>
      <c r="DJ108" s="253"/>
      <c r="DK108" s="253"/>
      <c r="DL108" s="253"/>
      <c r="DM108" s="253"/>
      <c r="DN108" s="253"/>
      <c r="DO108" s="253"/>
      <c r="DP108" s="253"/>
      <c r="DQ108" s="253"/>
      <c r="DR108" s="253"/>
      <c r="DS108" s="253"/>
      <c r="DT108" s="253"/>
      <c r="DU108" s="253"/>
    </row>
    <row r="109" spans="1:125" s="248" customFormat="1" x14ac:dyDescent="0.25">
      <c r="A109" s="253"/>
      <c r="B109" s="253"/>
      <c r="D109" s="251">
        <v>1030</v>
      </c>
      <c r="E109" s="251" t="s">
        <v>35</v>
      </c>
      <c r="F109" s="252"/>
      <c r="G109" s="253"/>
      <c r="H109" s="253"/>
      <c r="I109" s="253"/>
      <c r="J109" s="253"/>
      <c r="K109" s="253"/>
      <c r="L109" s="253"/>
      <c r="S109" s="253"/>
      <c r="T109" s="253"/>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3"/>
      <c r="BI109" s="253"/>
      <c r="BJ109" s="253"/>
      <c r="BK109" s="253"/>
      <c r="BL109" s="253"/>
      <c r="BM109" s="253"/>
      <c r="BN109" s="253"/>
      <c r="BO109" s="253"/>
      <c r="BP109" s="253"/>
      <c r="BQ109" s="253"/>
      <c r="BR109" s="253"/>
      <c r="BS109" s="253"/>
      <c r="BT109" s="253"/>
      <c r="BU109" s="255">
        <v>1019</v>
      </c>
      <c r="BV109" s="255" t="s">
        <v>27</v>
      </c>
      <c r="BW109" s="253"/>
      <c r="BX109" s="179">
        <v>1013</v>
      </c>
      <c r="BY109" s="179" t="s">
        <v>21</v>
      </c>
      <c r="BZ109" s="253">
        <f t="shared" si="1"/>
        <v>44</v>
      </c>
      <c r="CA109" s="253"/>
      <c r="CB109" s="253"/>
      <c r="CC109" s="253"/>
      <c r="CD109" s="253"/>
      <c r="CE109" s="253"/>
      <c r="CF109" s="253"/>
      <c r="CG109" s="253"/>
      <c r="CH109" s="253"/>
      <c r="CI109" s="253"/>
      <c r="CJ109" s="253"/>
      <c r="CK109" s="253"/>
      <c r="CL109" s="253"/>
      <c r="CM109" s="253"/>
      <c r="CN109" s="253"/>
      <c r="CO109" s="253"/>
      <c r="CP109" s="253"/>
      <c r="CQ109" s="253"/>
      <c r="CR109" s="253"/>
      <c r="CS109" s="253"/>
      <c r="CT109" s="253"/>
      <c r="CU109" s="253"/>
      <c r="CV109" s="253"/>
      <c r="CW109" s="253"/>
      <c r="CX109" s="253"/>
      <c r="CY109" s="253"/>
      <c r="CZ109" s="253"/>
      <c r="DA109" s="253"/>
      <c r="DB109" s="253"/>
      <c r="DC109" s="253"/>
      <c r="DD109" s="253"/>
      <c r="DE109" s="253"/>
      <c r="DF109" s="253"/>
      <c r="DG109" s="253"/>
      <c r="DH109" s="253"/>
      <c r="DI109" s="253"/>
      <c r="DJ109" s="253"/>
      <c r="DK109" s="253"/>
      <c r="DL109" s="253"/>
      <c r="DM109" s="253"/>
      <c r="DN109" s="253"/>
      <c r="DO109" s="253"/>
      <c r="DP109" s="253"/>
      <c r="DQ109" s="253"/>
      <c r="DR109" s="253"/>
      <c r="DS109" s="253"/>
      <c r="DT109" s="253"/>
      <c r="DU109" s="253"/>
    </row>
    <row r="110" spans="1:125" s="248" customFormat="1" x14ac:dyDescent="0.25">
      <c r="A110" s="253"/>
      <c r="B110" s="253"/>
      <c r="D110" s="251">
        <v>1031</v>
      </c>
      <c r="E110" s="251" t="s">
        <v>36</v>
      </c>
      <c r="F110" s="252"/>
      <c r="G110" s="253"/>
      <c r="H110" s="253"/>
      <c r="I110" s="253"/>
      <c r="J110" s="253"/>
      <c r="K110" s="253"/>
      <c r="L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3"/>
      <c r="BI110" s="253"/>
      <c r="BJ110" s="253"/>
      <c r="BK110" s="253"/>
      <c r="BL110" s="253"/>
      <c r="BM110" s="253"/>
      <c r="BN110" s="253"/>
      <c r="BO110" s="253"/>
      <c r="BP110" s="253"/>
      <c r="BQ110" s="253"/>
      <c r="BR110" s="253"/>
      <c r="BS110" s="253"/>
      <c r="BT110" s="253"/>
      <c r="BU110" s="255">
        <v>1020</v>
      </c>
      <c r="BV110" s="255" t="s">
        <v>28</v>
      </c>
      <c r="BW110" s="253"/>
      <c r="BX110" s="179">
        <v>1014</v>
      </c>
      <c r="BY110" s="179" t="s">
        <v>22</v>
      </c>
      <c r="BZ110" s="253">
        <f t="shared" si="1"/>
        <v>27</v>
      </c>
      <c r="CA110" s="253"/>
      <c r="CB110" s="253"/>
      <c r="CC110" s="253"/>
      <c r="CD110" s="253"/>
      <c r="CE110" s="253"/>
      <c r="CF110" s="253"/>
      <c r="CG110" s="253"/>
      <c r="CH110" s="253"/>
      <c r="CI110" s="253"/>
      <c r="CJ110" s="253"/>
      <c r="CK110" s="253"/>
      <c r="CL110" s="253"/>
      <c r="CM110" s="253"/>
      <c r="CN110" s="253"/>
      <c r="CO110" s="253"/>
      <c r="CP110" s="253"/>
      <c r="CQ110" s="253"/>
      <c r="CR110" s="253"/>
      <c r="CS110" s="253"/>
      <c r="CT110" s="253"/>
      <c r="CU110" s="253"/>
      <c r="CV110" s="253"/>
      <c r="CW110" s="253"/>
      <c r="CX110" s="253"/>
      <c r="CY110" s="253"/>
      <c r="CZ110" s="253"/>
      <c r="DA110" s="253"/>
      <c r="DB110" s="253"/>
      <c r="DC110" s="253"/>
      <c r="DD110" s="253"/>
      <c r="DE110" s="253"/>
      <c r="DF110" s="253"/>
      <c r="DG110" s="253"/>
      <c r="DH110" s="253"/>
      <c r="DI110" s="253"/>
      <c r="DJ110" s="253"/>
      <c r="DK110" s="253"/>
      <c r="DL110" s="253"/>
      <c r="DM110" s="253"/>
      <c r="DN110" s="253"/>
      <c r="DO110" s="253"/>
      <c r="DP110" s="253"/>
      <c r="DQ110" s="253"/>
      <c r="DR110" s="253"/>
      <c r="DS110" s="253"/>
      <c r="DT110" s="253"/>
      <c r="DU110" s="253"/>
    </row>
    <row r="111" spans="1:125" s="248" customFormat="1" x14ac:dyDescent="0.25">
      <c r="A111" s="253"/>
      <c r="B111" s="253"/>
      <c r="D111" s="251">
        <v>1032</v>
      </c>
      <c r="E111" s="251" t="s">
        <v>37</v>
      </c>
      <c r="F111" s="252"/>
      <c r="G111" s="253"/>
      <c r="H111" s="253"/>
      <c r="I111" s="253"/>
      <c r="J111" s="253"/>
      <c r="K111" s="253"/>
      <c r="L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253"/>
      <c r="BL111" s="253"/>
      <c r="BM111" s="253"/>
      <c r="BN111" s="253"/>
      <c r="BO111" s="253"/>
      <c r="BP111" s="253"/>
      <c r="BQ111" s="253"/>
      <c r="BR111" s="253"/>
      <c r="BS111" s="253"/>
      <c r="BT111" s="253"/>
      <c r="BU111" s="255">
        <v>1021</v>
      </c>
      <c r="BV111" s="255" t="s">
        <v>29</v>
      </c>
      <c r="BW111" s="253"/>
      <c r="BX111" s="179">
        <v>1015</v>
      </c>
      <c r="BY111" s="179" t="s">
        <v>23</v>
      </c>
      <c r="BZ111" s="253">
        <f t="shared" si="1"/>
        <v>38</v>
      </c>
      <c r="CA111" s="253"/>
      <c r="CB111" s="253"/>
      <c r="CC111" s="253"/>
      <c r="CD111" s="253"/>
      <c r="CE111" s="253"/>
      <c r="CF111" s="253"/>
      <c r="CG111" s="253"/>
      <c r="CH111" s="253"/>
      <c r="CI111" s="253"/>
      <c r="CJ111" s="253"/>
      <c r="CK111" s="253"/>
      <c r="CL111" s="253"/>
      <c r="CM111" s="253"/>
      <c r="CN111" s="253"/>
      <c r="CO111" s="253"/>
      <c r="CP111" s="253"/>
      <c r="CQ111" s="253"/>
      <c r="CR111" s="253"/>
      <c r="CS111" s="253"/>
      <c r="CT111" s="253"/>
      <c r="CU111" s="253"/>
      <c r="CV111" s="253"/>
      <c r="CW111" s="253"/>
      <c r="CX111" s="253"/>
      <c r="CY111" s="253"/>
      <c r="CZ111" s="253"/>
      <c r="DA111" s="253"/>
      <c r="DB111" s="253"/>
      <c r="DC111" s="253"/>
      <c r="DD111" s="253"/>
      <c r="DE111" s="253"/>
      <c r="DF111" s="253"/>
      <c r="DG111" s="253"/>
      <c r="DH111" s="253"/>
      <c r="DI111" s="253"/>
      <c r="DJ111" s="253"/>
      <c r="DK111" s="253"/>
      <c r="DL111" s="253"/>
      <c r="DM111" s="253"/>
      <c r="DN111" s="253"/>
      <c r="DO111" s="253"/>
      <c r="DP111" s="253"/>
      <c r="DQ111" s="253"/>
      <c r="DR111" s="253"/>
      <c r="DS111" s="253"/>
      <c r="DT111" s="253"/>
      <c r="DU111" s="253"/>
    </row>
    <row r="112" spans="1:125" s="248" customFormat="1" x14ac:dyDescent="0.25">
      <c r="A112" s="253"/>
      <c r="B112" s="253"/>
      <c r="D112" s="251">
        <v>1033</v>
      </c>
      <c r="E112" s="251" t="s">
        <v>38</v>
      </c>
      <c r="F112" s="252"/>
      <c r="G112" s="253"/>
      <c r="H112" s="253"/>
      <c r="I112" s="253"/>
      <c r="J112" s="253"/>
      <c r="K112" s="253"/>
      <c r="L112" s="253"/>
      <c r="S112" s="253"/>
      <c r="T112" s="253"/>
      <c r="U112" s="253"/>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3"/>
      <c r="BI112" s="253"/>
      <c r="BJ112" s="253"/>
      <c r="BK112" s="253"/>
      <c r="BL112" s="253"/>
      <c r="BM112" s="253"/>
      <c r="BN112" s="253"/>
      <c r="BO112" s="253"/>
      <c r="BP112" s="253"/>
      <c r="BQ112" s="253"/>
      <c r="BR112" s="253"/>
      <c r="BS112" s="253"/>
      <c r="BT112" s="253"/>
      <c r="BU112" s="255">
        <v>1022</v>
      </c>
      <c r="BV112" s="255" t="s">
        <v>30</v>
      </c>
      <c r="BW112" s="253"/>
      <c r="BX112" s="179">
        <v>1016</v>
      </c>
      <c r="BY112" s="179" t="s">
        <v>24</v>
      </c>
      <c r="BZ112" s="253">
        <f t="shared" si="1"/>
        <v>42</v>
      </c>
      <c r="CA112" s="253"/>
      <c r="CB112" s="253"/>
      <c r="CC112" s="253"/>
      <c r="CD112" s="253"/>
      <c r="CE112" s="253"/>
      <c r="CF112" s="253"/>
      <c r="CG112" s="253"/>
      <c r="CH112" s="253"/>
      <c r="CI112" s="253"/>
      <c r="CJ112" s="253"/>
      <c r="CK112" s="253"/>
      <c r="CL112" s="253"/>
      <c r="CM112" s="253"/>
      <c r="CN112" s="253"/>
      <c r="CO112" s="253"/>
      <c r="CP112" s="253"/>
      <c r="CQ112" s="253"/>
      <c r="CR112" s="253"/>
      <c r="CS112" s="253"/>
      <c r="CT112" s="253"/>
      <c r="CU112" s="253"/>
      <c r="CV112" s="253"/>
      <c r="CW112" s="253"/>
      <c r="CX112" s="253"/>
      <c r="CY112" s="253"/>
      <c r="CZ112" s="253"/>
      <c r="DA112" s="253"/>
      <c r="DB112" s="253"/>
      <c r="DC112" s="253"/>
      <c r="DD112" s="253"/>
      <c r="DE112" s="253"/>
      <c r="DF112" s="253"/>
      <c r="DG112" s="253"/>
      <c r="DH112" s="253"/>
      <c r="DI112" s="253"/>
      <c r="DJ112" s="253"/>
      <c r="DK112" s="253"/>
      <c r="DL112" s="253"/>
      <c r="DM112" s="253"/>
      <c r="DN112" s="253"/>
      <c r="DO112" s="253"/>
      <c r="DP112" s="253"/>
      <c r="DQ112" s="253"/>
      <c r="DR112" s="253"/>
      <c r="DS112" s="253"/>
      <c r="DT112" s="253"/>
      <c r="DU112" s="253"/>
    </row>
    <row r="113" spans="1:125" s="248" customFormat="1" x14ac:dyDescent="0.25">
      <c r="A113" s="253"/>
      <c r="B113" s="253"/>
      <c r="D113" s="251">
        <v>1034</v>
      </c>
      <c r="E113" s="251" t="s">
        <v>39</v>
      </c>
      <c r="F113" s="252"/>
      <c r="G113" s="253"/>
      <c r="H113" s="253"/>
      <c r="I113" s="253"/>
      <c r="J113" s="253"/>
      <c r="K113" s="253"/>
      <c r="L113" s="253"/>
      <c r="S113" s="253"/>
      <c r="T113" s="253"/>
      <c r="U113" s="253"/>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3"/>
      <c r="BI113" s="253"/>
      <c r="BJ113" s="253"/>
      <c r="BK113" s="253"/>
      <c r="BL113" s="253"/>
      <c r="BM113" s="253"/>
      <c r="BN113" s="253"/>
      <c r="BO113" s="253"/>
      <c r="BP113" s="253"/>
      <c r="BQ113" s="253"/>
      <c r="BR113" s="253"/>
      <c r="BS113" s="253"/>
      <c r="BT113" s="253"/>
      <c r="BU113" s="255">
        <v>1023</v>
      </c>
      <c r="BV113" s="255" t="s">
        <v>31</v>
      </c>
      <c r="BW113" s="253"/>
      <c r="BX113" s="179">
        <v>1017</v>
      </c>
      <c r="BY113" s="179" t="s">
        <v>25</v>
      </c>
      <c r="BZ113" s="253">
        <f t="shared" si="1"/>
        <v>25</v>
      </c>
      <c r="CA113" s="253"/>
      <c r="CB113" s="253"/>
      <c r="CC113" s="253"/>
      <c r="CD113" s="253"/>
      <c r="CE113" s="253"/>
      <c r="CF113" s="253"/>
      <c r="CG113" s="253"/>
      <c r="CH113" s="253"/>
      <c r="CI113" s="253"/>
      <c r="CJ113" s="253"/>
      <c r="CK113" s="253"/>
      <c r="CL113" s="253"/>
      <c r="CM113" s="253"/>
      <c r="CN113" s="253"/>
      <c r="CO113" s="253"/>
      <c r="CP113" s="253"/>
      <c r="CQ113" s="253"/>
      <c r="CR113" s="253"/>
      <c r="CS113" s="253"/>
      <c r="CT113" s="253"/>
      <c r="CU113" s="253"/>
      <c r="CV113" s="253"/>
      <c r="CW113" s="253"/>
      <c r="CX113" s="253"/>
      <c r="CY113" s="253"/>
      <c r="CZ113" s="253"/>
      <c r="DA113" s="253"/>
      <c r="DB113" s="253"/>
      <c r="DC113" s="253"/>
      <c r="DD113" s="253"/>
      <c r="DE113" s="253"/>
      <c r="DF113" s="253"/>
      <c r="DG113" s="253"/>
      <c r="DH113" s="253"/>
      <c r="DI113" s="253"/>
      <c r="DJ113" s="253"/>
      <c r="DK113" s="253"/>
      <c r="DL113" s="253"/>
      <c r="DM113" s="253"/>
      <c r="DN113" s="253"/>
      <c r="DO113" s="253"/>
      <c r="DP113" s="253"/>
      <c r="DQ113" s="253"/>
      <c r="DR113" s="253"/>
      <c r="DS113" s="253"/>
      <c r="DT113" s="253"/>
      <c r="DU113" s="253"/>
    </row>
    <row r="114" spans="1:125" s="248" customFormat="1" x14ac:dyDescent="0.25">
      <c r="A114" s="253"/>
      <c r="B114" s="253"/>
      <c r="D114" s="251">
        <v>1035</v>
      </c>
      <c r="E114" s="251" t="s">
        <v>40</v>
      </c>
      <c r="F114" s="252"/>
      <c r="G114" s="253"/>
      <c r="H114" s="253"/>
      <c r="I114" s="253"/>
      <c r="J114" s="253"/>
      <c r="K114" s="253"/>
      <c r="L114" s="253"/>
      <c r="S114" s="253"/>
      <c r="T114" s="253"/>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3"/>
      <c r="BP114" s="253"/>
      <c r="BQ114" s="253"/>
      <c r="BR114" s="253"/>
      <c r="BS114" s="253"/>
      <c r="BT114" s="253"/>
      <c r="BU114" s="255">
        <v>1024</v>
      </c>
      <c r="BV114" s="255" t="s">
        <v>32</v>
      </c>
      <c r="BW114" s="253"/>
      <c r="BX114" s="179">
        <v>1018</v>
      </c>
      <c r="BY114" s="179" t="s">
        <v>26</v>
      </c>
      <c r="BZ114" s="253">
        <f t="shared" si="1"/>
        <v>36</v>
      </c>
      <c r="CA114" s="253"/>
      <c r="CB114" s="253"/>
      <c r="CC114" s="253"/>
      <c r="CD114" s="253"/>
      <c r="CE114" s="253"/>
      <c r="CF114" s="253"/>
      <c r="CG114" s="253"/>
      <c r="CH114" s="253"/>
      <c r="CI114" s="253"/>
      <c r="CJ114" s="253"/>
      <c r="CK114" s="253"/>
      <c r="CL114" s="253"/>
      <c r="CM114" s="253"/>
      <c r="CN114" s="253"/>
      <c r="CO114" s="253"/>
      <c r="CP114" s="253"/>
      <c r="CQ114" s="253"/>
      <c r="CR114" s="253"/>
      <c r="CS114" s="253"/>
      <c r="CT114" s="253"/>
      <c r="CU114" s="253"/>
      <c r="CV114" s="253"/>
      <c r="CW114" s="253"/>
      <c r="CX114" s="253"/>
      <c r="CY114" s="253"/>
      <c r="CZ114" s="253"/>
      <c r="DA114" s="253"/>
      <c r="DB114" s="253"/>
      <c r="DC114" s="253"/>
      <c r="DD114" s="253"/>
      <c r="DE114" s="253"/>
      <c r="DF114" s="253"/>
      <c r="DG114" s="253"/>
      <c r="DH114" s="253"/>
      <c r="DI114" s="253"/>
      <c r="DJ114" s="253"/>
      <c r="DK114" s="253"/>
      <c r="DL114" s="253"/>
      <c r="DM114" s="253"/>
      <c r="DN114" s="253"/>
      <c r="DO114" s="253"/>
      <c r="DP114" s="253"/>
      <c r="DQ114" s="253"/>
      <c r="DR114" s="253"/>
      <c r="DS114" s="253"/>
      <c r="DT114" s="253"/>
      <c r="DU114" s="253"/>
    </row>
    <row r="115" spans="1:125" s="248" customFormat="1" x14ac:dyDescent="0.25">
      <c r="A115" s="253"/>
      <c r="B115" s="253"/>
      <c r="D115" s="251">
        <v>1036</v>
      </c>
      <c r="E115" s="251" t="s">
        <v>41</v>
      </c>
      <c r="F115" s="252"/>
      <c r="G115" s="253"/>
      <c r="H115" s="253"/>
      <c r="I115" s="253"/>
      <c r="J115" s="253"/>
      <c r="K115" s="253"/>
      <c r="L115" s="253"/>
      <c r="S115" s="253"/>
      <c r="T115" s="253"/>
      <c r="U115" s="253"/>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3"/>
      <c r="BD115" s="253"/>
      <c r="BE115" s="253"/>
      <c r="BF115" s="253"/>
      <c r="BG115" s="253"/>
      <c r="BH115" s="253"/>
      <c r="BI115" s="253"/>
      <c r="BJ115" s="253"/>
      <c r="BK115" s="253"/>
      <c r="BL115" s="253"/>
      <c r="BM115" s="253"/>
      <c r="BN115" s="253"/>
      <c r="BO115" s="253"/>
      <c r="BP115" s="253"/>
      <c r="BQ115" s="253"/>
      <c r="BR115" s="253"/>
      <c r="BS115" s="253"/>
      <c r="BT115" s="253"/>
      <c r="BU115" s="255">
        <v>1025</v>
      </c>
      <c r="BV115" s="255" t="s">
        <v>339</v>
      </c>
      <c r="BW115" s="253"/>
      <c r="BX115" s="179">
        <v>1019</v>
      </c>
      <c r="BY115" s="179" t="s">
        <v>27</v>
      </c>
      <c r="BZ115" s="253">
        <f t="shared" si="1"/>
        <v>20</v>
      </c>
      <c r="CA115" s="253"/>
      <c r="CB115" s="253"/>
      <c r="CC115" s="253"/>
      <c r="CD115" s="253"/>
      <c r="CE115" s="253"/>
      <c r="CF115" s="253"/>
      <c r="CG115" s="253"/>
      <c r="CH115" s="253"/>
      <c r="CI115" s="253"/>
      <c r="CJ115" s="253"/>
      <c r="CK115" s="253"/>
      <c r="CL115" s="253"/>
      <c r="CM115" s="253"/>
      <c r="CN115" s="253"/>
      <c r="CO115" s="253"/>
      <c r="CP115" s="253"/>
      <c r="CQ115" s="253"/>
      <c r="CR115" s="253"/>
      <c r="CS115" s="253"/>
      <c r="CT115" s="253"/>
      <c r="CU115" s="253"/>
      <c r="CV115" s="253"/>
      <c r="CW115" s="253"/>
      <c r="CX115" s="253"/>
      <c r="CY115" s="253"/>
      <c r="CZ115" s="253"/>
      <c r="DA115" s="253"/>
      <c r="DB115" s="253"/>
      <c r="DC115" s="253"/>
      <c r="DD115" s="253"/>
      <c r="DE115" s="253"/>
      <c r="DF115" s="253"/>
      <c r="DG115" s="253"/>
      <c r="DH115" s="253"/>
      <c r="DI115" s="253"/>
      <c r="DJ115" s="253"/>
      <c r="DK115" s="253"/>
      <c r="DL115" s="253"/>
      <c r="DM115" s="253"/>
      <c r="DN115" s="253"/>
      <c r="DO115" s="253"/>
      <c r="DP115" s="253"/>
      <c r="DQ115" s="253"/>
      <c r="DR115" s="253"/>
      <c r="DS115" s="253"/>
      <c r="DT115" s="253"/>
      <c r="DU115" s="253"/>
    </row>
    <row r="116" spans="1:125" s="248" customFormat="1" x14ac:dyDescent="0.25">
      <c r="A116" s="253"/>
      <c r="B116" s="253"/>
      <c r="D116" s="251">
        <v>1037</v>
      </c>
      <c r="E116" s="251" t="s">
        <v>42</v>
      </c>
      <c r="F116" s="252"/>
      <c r="G116" s="253"/>
      <c r="H116" s="253"/>
      <c r="I116" s="253"/>
      <c r="J116" s="253"/>
      <c r="K116" s="253"/>
      <c r="L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53"/>
      <c r="BR116" s="253"/>
      <c r="BS116" s="253"/>
      <c r="BT116" s="253"/>
      <c r="BU116" s="255">
        <v>1026</v>
      </c>
      <c r="BV116" s="255" t="s">
        <v>340</v>
      </c>
      <c r="BW116" s="253"/>
      <c r="BX116" s="179">
        <v>1020</v>
      </c>
      <c r="BY116" s="179" t="s">
        <v>28</v>
      </c>
      <c r="BZ116" s="253">
        <f t="shared" si="1"/>
        <v>36</v>
      </c>
      <c r="CA116" s="253"/>
      <c r="CB116" s="253"/>
      <c r="CC116" s="253"/>
      <c r="CD116" s="253"/>
      <c r="CE116" s="253"/>
      <c r="CF116" s="253"/>
      <c r="CG116" s="253"/>
      <c r="CH116" s="253"/>
      <c r="CI116" s="253"/>
      <c r="CJ116" s="253"/>
      <c r="CK116" s="253"/>
      <c r="CL116" s="253"/>
      <c r="CM116" s="253"/>
      <c r="CN116" s="253"/>
      <c r="CO116" s="253"/>
      <c r="CP116" s="253"/>
      <c r="CQ116" s="253"/>
      <c r="CR116" s="253"/>
      <c r="CS116" s="253"/>
      <c r="CT116" s="253"/>
      <c r="CU116" s="253"/>
      <c r="CV116" s="253"/>
      <c r="CW116" s="253"/>
      <c r="CX116" s="253"/>
      <c r="CY116" s="253"/>
      <c r="CZ116" s="253"/>
      <c r="DA116" s="253"/>
      <c r="DB116" s="253"/>
      <c r="DC116" s="253"/>
      <c r="DD116" s="253"/>
      <c r="DE116" s="253"/>
      <c r="DF116" s="253"/>
      <c r="DG116" s="253"/>
      <c r="DH116" s="253"/>
      <c r="DI116" s="253"/>
      <c r="DJ116" s="253"/>
      <c r="DK116" s="253"/>
      <c r="DL116" s="253"/>
      <c r="DM116" s="253"/>
      <c r="DN116" s="253"/>
      <c r="DO116" s="253"/>
      <c r="DP116" s="253"/>
      <c r="DQ116" s="253"/>
      <c r="DR116" s="253"/>
      <c r="DS116" s="253"/>
      <c r="DT116" s="253"/>
      <c r="DU116" s="253"/>
    </row>
    <row r="117" spans="1:125" s="248" customFormat="1" x14ac:dyDescent="0.25">
      <c r="A117" s="253"/>
      <c r="B117" s="253"/>
      <c r="D117" s="251">
        <v>1038</v>
      </c>
      <c r="E117" s="251" t="s">
        <v>43</v>
      </c>
      <c r="F117" s="252"/>
      <c r="G117" s="253"/>
      <c r="H117" s="253"/>
      <c r="I117" s="253"/>
      <c r="J117" s="253"/>
      <c r="K117" s="253"/>
      <c r="L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c r="BK117" s="253"/>
      <c r="BL117" s="253"/>
      <c r="BM117" s="253"/>
      <c r="BN117" s="253"/>
      <c r="BO117" s="253"/>
      <c r="BP117" s="253"/>
      <c r="BQ117" s="253"/>
      <c r="BR117" s="253"/>
      <c r="BS117" s="253"/>
      <c r="BT117" s="253"/>
      <c r="BU117" s="255">
        <v>1028</v>
      </c>
      <c r="BV117" s="255" t="s">
        <v>33</v>
      </c>
      <c r="BW117" s="253"/>
      <c r="BX117" s="179">
        <v>1021</v>
      </c>
      <c r="BY117" s="179" t="s">
        <v>29</v>
      </c>
      <c r="BZ117" s="253">
        <f t="shared" si="1"/>
        <v>8</v>
      </c>
      <c r="CA117" s="253"/>
      <c r="CB117" s="253"/>
      <c r="CC117" s="253"/>
      <c r="CD117" s="253"/>
      <c r="CE117" s="253"/>
      <c r="CF117" s="253"/>
      <c r="CG117" s="253"/>
      <c r="CH117" s="253"/>
      <c r="CI117" s="253"/>
      <c r="CJ117" s="253"/>
      <c r="CK117" s="253"/>
      <c r="CL117" s="253"/>
      <c r="CM117" s="253"/>
      <c r="CN117" s="253"/>
      <c r="CO117" s="253"/>
      <c r="CP117" s="253"/>
      <c r="CQ117" s="253"/>
      <c r="CR117" s="253"/>
      <c r="CS117" s="253"/>
      <c r="CT117" s="253"/>
      <c r="CU117" s="253"/>
      <c r="CV117" s="253"/>
      <c r="CW117" s="253"/>
      <c r="CX117" s="253"/>
      <c r="CY117" s="253"/>
      <c r="CZ117" s="253"/>
      <c r="DA117" s="253"/>
      <c r="DB117" s="253"/>
      <c r="DC117" s="253"/>
      <c r="DD117" s="253"/>
      <c r="DE117" s="253"/>
      <c r="DF117" s="253"/>
      <c r="DG117" s="253"/>
      <c r="DH117" s="253"/>
      <c r="DI117" s="253"/>
      <c r="DJ117" s="253"/>
      <c r="DK117" s="253"/>
      <c r="DL117" s="253"/>
      <c r="DM117" s="253"/>
      <c r="DN117" s="253"/>
      <c r="DO117" s="253"/>
      <c r="DP117" s="253"/>
      <c r="DQ117" s="253"/>
      <c r="DR117" s="253"/>
      <c r="DS117" s="253"/>
      <c r="DT117" s="253"/>
      <c r="DU117" s="253"/>
    </row>
    <row r="118" spans="1:125" s="248" customFormat="1" x14ac:dyDescent="0.25">
      <c r="A118" s="253"/>
      <c r="B118" s="253"/>
      <c r="D118" s="251">
        <v>1039</v>
      </c>
      <c r="E118" s="251" t="s">
        <v>44</v>
      </c>
      <c r="F118" s="252"/>
      <c r="G118" s="253"/>
      <c r="H118" s="253"/>
      <c r="I118" s="253"/>
      <c r="J118" s="253"/>
      <c r="K118" s="253"/>
      <c r="L118" s="253"/>
      <c r="S118" s="253"/>
      <c r="T118" s="253"/>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3"/>
      <c r="BD118" s="253"/>
      <c r="BE118" s="253"/>
      <c r="BF118" s="253"/>
      <c r="BG118" s="253"/>
      <c r="BH118" s="253"/>
      <c r="BI118" s="253"/>
      <c r="BJ118" s="253"/>
      <c r="BK118" s="253"/>
      <c r="BL118" s="253"/>
      <c r="BM118" s="253"/>
      <c r="BN118" s="253"/>
      <c r="BO118" s="253"/>
      <c r="BP118" s="253"/>
      <c r="BQ118" s="253"/>
      <c r="BR118" s="253"/>
      <c r="BS118" s="253"/>
      <c r="BT118" s="253"/>
      <c r="BU118" s="255">
        <v>1029</v>
      </c>
      <c r="BV118" s="255" t="s">
        <v>34</v>
      </c>
      <c r="BW118" s="253"/>
      <c r="BX118" s="179">
        <v>1022</v>
      </c>
      <c r="BY118" s="179" t="s">
        <v>30</v>
      </c>
      <c r="BZ118" s="253">
        <f t="shared" si="1"/>
        <v>6</v>
      </c>
      <c r="CA118" s="253"/>
      <c r="CB118" s="253"/>
      <c r="CC118" s="253"/>
      <c r="CD118" s="253"/>
      <c r="CE118" s="253"/>
      <c r="CF118" s="253"/>
      <c r="CG118" s="253"/>
      <c r="CH118" s="253"/>
      <c r="CI118" s="253"/>
      <c r="CJ118" s="253"/>
      <c r="CK118" s="253"/>
      <c r="CL118" s="253"/>
      <c r="CM118" s="253"/>
      <c r="CN118" s="253"/>
      <c r="CO118" s="253"/>
      <c r="CP118" s="253"/>
      <c r="CQ118" s="253"/>
      <c r="CR118" s="253"/>
      <c r="CS118" s="253"/>
      <c r="CT118" s="253"/>
      <c r="CU118" s="253"/>
      <c r="CV118" s="253"/>
      <c r="CW118" s="253"/>
      <c r="CX118" s="253"/>
      <c r="CY118" s="253"/>
      <c r="CZ118" s="253"/>
      <c r="DA118" s="253"/>
      <c r="DB118" s="253"/>
      <c r="DC118" s="253"/>
      <c r="DD118" s="253"/>
      <c r="DE118" s="253"/>
      <c r="DF118" s="253"/>
      <c r="DG118" s="253"/>
      <c r="DH118" s="253"/>
      <c r="DI118" s="253"/>
      <c r="DJ118" s="253"/>
      <c r="DK118" s="253"/>
      <c r="DL118" s="253"/>
      <c r="DM118" s="253"/>
      <c r="DN118" s="253"/>
      <c r="DO118" s="253"/>
      <c r="DP118" s="253"/>
      <c r="DQ118" s="253"/>
      <c r="DR118" s="253"/>
      <c r="DS118" s="253"/>
      <c r="DT118" s="253"/>
      <c r="DU118" s="253"/>
    </row>
    <row r="119" spans="1:125" s="248" customFormat="1" x14ac:dyDescent="0.25">
      <c r="A119" s="253"/>
      <c r="B119" s="253"/>
      <c r="D119" s="251">
        <v>1040</v>
      </c>
      <c r="E119" s="251" t="s">
        <v>45</v>
      </c>
      <c r="F119" s="252"/>
      <c r="G119" s="253"/>
      <c r="H119" s="253"/>
      <c r="I119" s="253"/>
      <c r="J119" s="253"/>
      <c r="K119" s="253"/>
      <c r="L119" s="253"/>
      <c r="S119" s="253"/>
      <c r="T119" s="253"/>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3"/>
      <c r="BD119" s="253"/>
      <c r="BE119" s="253"/>
      <c r="BF119" s="253"/>
      <c r="BG119" s="253"/>
      <c r="BH119" s="253"/>
      <c r="BI119" s="253"/>
      <c r="BJ119" s="253"/>
      <c r="BK119" s="253"/>
      <c r="BL119" s="253"/>
      <c r="BM119" s="253"/>
      <c r="BN119" s="253"/>
      <c r="BO119" s="253"/>
      <c r="BP119" s="253"/>
      <c r="BQ119" s="253"/>
      <c r="BR119" s="253"/>
      <c r="BS119" s="253"/>
      <c r="BT119" s="253"/>
      <c r="BU119" s="255">
        <v>1030</v>
      </c>
      <c r="BV119" s="255" t="s">
        <v>35</v>
      </c>
      <c r="BW119" s="253"/>
      <c r="BX119" s="179">
        <v>1023</v>
      </c>
      <c r="BY119" s="179" t="s">
        <v>31</v>
      </c>
      <c r="BZ119" s="253">
        <f t="shared" si="1"/>
        <v>20</v>
      </c>
      <c r="CA119" s="253"/>
      <c r="CB119" s="253"/>
      <c r="CC119" s="253"/>
      <c r="CD119" s="253"/>
      <c r="CE119" s="253"/>
      <c r="CF119" s="253"/>
      <c r="CG119" s="253"/>
      <c r="CH119" s="253"/>
      <c r="CI119" s="253"/>
      <c r="CJ119" s="253"/>
      <c r="CK119" s="253"/>
      <c r="CL119" s="253"/>
      <c r="CM119" s="253"/>
      <c r="CN119" s="253"/>
      <c r="CO119" s="253"/>
      <c r="CP119" s="253"/>
      <c r="CQ119" s="253"/>
      <c r="CR119" s="253"/>
      <c r="CS119" s="253"/>
      <c r="CT119" s="253"/>
      <c r="CU119" s="253"/>
      <c r="CV119" s="253"/>
      <c r="CW119" s="253"/>
      <c r="CX119" s="253"/>
      <c r="CY119" s="253"/>
      <c r="CZ119" s="253"/>
      <c r="DA119" s="253"/>
      <c r="DB119" s="253"/>
      <c r="DC119" s="253"/>
      <c r="DD119" s="253"/>
      <c r="DE119" s="253"/>
      <c r="DF119" s="253"/>
      <c r="DG119" s="253"/>
      <c r="DH119" s="253"/>
      <c r="DI119" s="253"/>
      <c r="DJ119" s="253"/>
      <c r="DK119" s="253"/>
      <c r="DL119" s="253"/>
      <c r="DM119" s="253"/>
      <c r="DN119" s="253"/>
      <c r="DO119" s="253"/>
      <c r="DP119" s="253"/>
      <c r="DQ119" s="253"/>
      <c r="DR119" s="253"/>
      <c r="DS119" s="253"/>
      <c r="DT119" s="253"/>
      <c r="DU119" s="253"/>
    </row>
    <row r="120" spans="1:125" s="248" customFormat="1" x14ac:dyDescent="0.25">
      <c r="A120" s="253"/>
      <c r="B120" s="253"/>
      <c r="D120" s="251">
        <v>1042</v>
      </c>
      <c r="E120" s="251" t="s">
        <v>46</v>
      </c>
      <c r="F120" s="252"/>
      <c r="G120" s="253"/>
      <c r="H120" s="253"/>
      <c r="I120" s="253"/>
      <c r="J120" s="253"/>
      <c r="K120" s="253"/>
      <c r="L120" s="253"/>
      <c r="S120" s="253"/>
      <c r="T120" s="253"/>
      <c r="U120" s="253"/>
      <c r="V120" s="253"/>
      <c r="W120" s="253"/>
      <c r="X120" s="253"/>
      <c r="Y120" s="253"/>
      <c r="Z120" s="253"/>
      <c r="AA120" s="253"/>
      <c r="AB120" s="253"/>
      <c r="AC120" s="253"/>
      <c r="AD120" s="253"/>
      <c r="AE120" s="253"/>
      <c r="AF120" s="253"/>
      <c r="AG120" s="253"/>
      <c r="AH120" s="253"/>
      <c r="AI120" s="253"/>
      <c r="AJ120" s="253"/>
      <c r="AK120" s="253"/>
      <c r="AL120" s="253"/>
      <c r="AM120" s="253"/>
      <c r="AN120" s="253"/>
      <c r="AO120" s="253"/>
      <c r="AP120" s="253"/>
      <c r="AQ120" s="253"/>
      <c r="AR120" s="253"/>
      <c r="AS120" s="253"/>
      <c r="AT120" s="253"/>
      <c r="AU120" s="253"/>
      <c r="AV120" s="253"/>
      <c r="AW120" s="253"/>
      <c r="AX120" s="253"/>
      <c r="AY120" s="253"/>
      <c r="AZ120" s="253"/>
      <c r="BA120" s="253"/>
      <c r="BB120" s="253"/>
      <c r="BC120" s="253"/>
      <c r="BD120" s="253"/>
      <c r="BE120" s="253"/>
      <c r="BF120" s="253"/>
      <c r="BG120" s="253"/>
      <c r="BH120" s="253"/>
      <c r="BI120" s="253"/>
      <c r="BJ120" s="253"/>
      <c r="BK120" s="253"/>
      <c r="BL120" s="253"/>
      <c r="BM120" s="253"/>
      <c r="BN120" s="253"/>
      <c r="BO120" s="253"/>
      <c r="BP120" s="253"/>
      <c r="BQ120" s="253"/>
      <c r="BR120" s="253"/>
      <c r="BS120" s="253"/>
      <c r="BT120" s="253"/>
      <c r="BU120" s="255">
        <v>1031</v>
      </c>
      <c r="BV120" s="255" t="s">
        <v>36</v>
      </c>
      <c r="BW120" s="253"/>
      <c r="BX120" s="179">
        <v>1024</v>
      </c>
      <c r="BY120" s="179" t="s">
        <v>32</v>
      </c>
      <c r="BZ120" s="253">
        <f t="shared" si="1"/>
        <v>36</v>
      </c>
      <c r="CA120" s="253"/>
      <c r="CB120" s="253"/>
      <c r="CC120" s="253"/>
      <c r="CD120" s="253"/>
      <c r="CE120" s="253"/>
      <c r="CF120" s="253"/>
      <c r="CG120" s="253"/>
      <c r="CH120" s="253"/>
      <c r="CI120" s="253"/>
      <c r="CJ120" s="253"/>
      <c r="CK120" s="253"/>
      <c r="CL120" s="253"/>
      <c r="CM120" s="253"/>
      <c r="CN120" s="253"/>
      <c r="CO120" s="253"/>
      <c r="CP120" s="253"/>
      <c r="CQ120" s="253"/>
      <c r="CR120" s="253"/>
      <c r="CS120" s="253"/>
      <c r="CT120" s="253"/>
      <c r="CU120" s="253"/>
      <c r="CV120" s="253"/>
      <c r="CW120" s="253"/>
      <c r="CX120" s="253"/>
      <c r="CY120" s="253"/>
      <c r="CZ120" s="253"/>
      <c r="DA120" s="253"/>
      <c r="DB120" s="253"/>
      <c r="DC120" s="253"/>
      <c r="DD120" s="253"/>
      <c r="DE120" s="253"/>
      <c r="DF120" s="253"/>
      <c r="DG120" s="253"/>
      <c r="DH120" s="253"/>
      <c r="DI120" s="253"/>
      <c r="DJ120" s="253"/>
      <c r="DK120" s="253"/>
      <c r="DL120" s="253"/>
      <c r="DM120" s="253"/>
      <c r="DN120" s="253"/>
      <c r="DO120" s="253"/>
      <c r="DP120" s="253"/>
      <c r="DQ120" s="253"/>
      <c r="DR120" s="253"/>
      <c r="DS120" s="253"/>
      <c r="DT120" s="253"/>
      <c r="DU120" s="253"/>
    </row>
    <row r="121" spans="1:125" s="248" customFormat="1" x14ac:dyDescent="0.25">
      <c r="A121" s="253"/>
      <c r="B121" s="253"/>
      <c r="D121" s="251">
        <v>1043</v>
      </c>
      <c r="E121" s="251" t="s">
        <v>47</v>
      </c>
      <c r="F121" s="252"/>
      <c r="G121" s="253"/>
      <c r="H121" s="253"/>
      <c r="I121" s="253"/>
      <c r="J121" s="253"/>
      <c r="K121" s="253"/>
      <c r="L121" s="253"/>
      <c r="S121" s="253"/>
      <c r="T121" s="253"/>
      <c r="U121" s="253"/>
      <c r="V121" s="253"/>
      <c r="W121" s="253"/>
      <c r="X121" s="253"/>
      <c r="Y121" s="253"/>
      <c r="Z121" s="253"/>
      <c r="AA121" s="253"/>
      <c r="AB121" s="253"/>
      <c r="AC121" s="253"/>
      <c r="AD121" s="253"/>
      <c r="AE121" s="253"/>
      <c r="AF121" s="253"/>
      <c r="AG121" s="253"/>
      <c r="AH121" s="253"/>
      <c r="AI121" s="253"/>
      <c r="AJ121" s="253"/>
      <c r="AK121" s="253"/>
      <c r="AL121" s="253"/>
      <c r="AM121" s="253"/>
      <c r="AN121" s="253"/>
      <c r="AO121" s="253"/>
      <c r="AP121" s="253"/>
      <c r="AQ121" s="253"/>
      <c r="AR121" s="253"/>
      <c r="AS121" s="253"/>
      <c r="AT121" s="253"/>
      <c r="AU121" s="253"/>
      <c r="AV121" s="253"/>
      <c r="AW121" s="253"/>
      <c r="AX121" s="253"/>
      <c r="AY121" s="253"/>
      <c r="AZ121" s="253"/>
      <c r="BA121" s="253"/>
      <c r="BB121" s="253"/>
      <c r="BC121" s="253"/>
      <c r="BD121" s="253"/>
      <c r="BE121" s="253"/>
      <c r="BF121" s="253"/>
      <c r="BG121" s="253"/>
      <c r="BH121" s="253"/>
      <c r="BI121" s="253"/>
      <c r="BJ121" s="253"/>
      <c r="BK121" s="253"/>
      <c r="BL121" s="253"/>
      <c r="BM121" s="253"/>
      <c r="BN121" s="253"/>
      <c r="BO121" s="253"/>
      <c r="BP121" s="253"/>
      <c r="BQ121" s="253"/>
      <c r="BR121" s="253"/>
      <c r="BS121" s="253"/>
      <c r="BT121" s="253"/>
      <c r="BU121" s="255">
        <v>1032</v>
      </c>
      <c r="BV121" s="255" t="s">
        <v>37</v>
      </c>
      <c r="BW121" s="253"/>
      <c r="BX121" s="179">
        <v>1025</v>
      </c>
      <c r="BY121" s="179" t="s">
        <v>339</v>
      </c>
      <c r="BZ121" s="253">
        <f t="shared" si="1"/>
        <v>40</v>
      </c>
      <c r="CA121" s="253"/>
      <c r="CB121" s="253"/>
      <c r="CC121" s="253"/>
      <c r="CD121" s="253"/>
      <c r="CE121" s="253"/>
      <c r="CF121" s="253"/>
      <c r="CG121" s="253"/>
      <c r="CH121" s="253"/>
      <c r="CI121" s="253"/>
      <c r="CJ121" s="253"/>
      <c r="CK121" s="253"/>
      <c r="CL121" s="253"/>
      <c r="CM121" s="253"/>
      <c r="CN121" s="253"/>
      <c r="CO121" s="253"/>
      <c r="CP121" s="253"/>
      <c r="CQ121" s="253"/>
      <c r="CR121" s="253"/>
      <c r="CS121" s="253"/>
      <c r="CT121" s="253"/>
      <c r="CU121" s="253"/>
      <c r="CV121" s="253"/>
      <c r="CW121" s="253"/>
      <c r="CX121" s="253"/>
      <c r="CY121" s="253"/>
      <c r="CZ121" s="253"/>
      <c r="DA121" s="253"/>
      <c r="DB121" s="253"/>
      <c r="DC121" s="253"/>
      <c r="DD121" s="253"/>
      <c r="DE121" s="253"/>
      <c r="DF121" s="253"/>
      <c r="DG121" s="253"/>
      <c r="DH121" s="253"/>
      <c r="DI121" s="253"/>
      <c r="DJ121" s="253"/>
      <c r="DK121" s="253"/>
      <c r="DL121" s="253"/>
      <c r="DM121" s="253"/>
      <c r="DN121" s="253"/>
      <c r="DO121" s="253"/>
      <c r="DP121" s="253"/>
      <c r="DQ121" s="253"/>
      <c r="DR121" s="253"/>
      <c r="DS121" s="253"/>
      <c r="DT121" s="253"/>
      <c r="DU121" s="253"/>
    </row>
    <row r="122" spans="1:125" s="248" customFormat="1" x14ac:dyDescent="0.25">
      <c r="A122" s="253"/>
      <c r="B122" s="253"/>
      <c r="D122" s="251">
        <v>1044</v>
      </c>
      <c r="E122" s="251" t="s">
        <v>48</v>
      </c>
      <c r="F122" s="252"/>
      <c r="G122" s="253"/>
      <c r="H122" s="253"/>
      <c r="I122" s="253"/>
      <c r="J122" s="253"/>
      <c r="K122" s="253"/>
      <c r="L122" s="253"/>
      <c r="S122" s="253"/>
      <c r="T122" s="253"/>
      <c r="U122" s="253"/>
      <c r="V122" s="253"/>
      <c r="W122" s="253"/>
      <c r="X122" s="253"/>
      <c r="Y122" s="253"/>
      <c r="Z122" s="253"/>
      <c r="AA122" s="253"/>
      <c r="AB122" s="253"/>
      <c r="AC122" s="253"/>
      <c r="AD122" s="253"/>
      <c r="AE122" s="253"/>
      <c r="AF122" s="253"/>
      <c r="AG122" s="253"/>
      <c r="AH122" s="253"/>
      <c r="AI122" s="253"/>
      <c r="AJ122" s="253"/>
      <c r="AK122" s="253"/>
      <c r="AL122" s="253"/>
      <c r="AM122" s="253"/>
      <c r="AN122" s="253"/>
      <c r="AO122" s="253"/>
      <c r="AP122" s="253"/>
      <c r="AQ122" s="253"/>
      <c r="AR122" s="253"/>
      <c r="AS122" s="253"/>
      <c r="AT122" s="253"/>
      <c r="AU122" s="253"/>
      <c r="AV122" s="253"/>
      <c r="AW122" s="253"/>
      <c r="AX122" s="253"/>
      <c r="AY122" s="253"/>
      <c r="AZ122" s="253"/>
      <c r="BA122" s="253"/>
      <c r="BB122" s="253"/>
      <c r="BC122" s="253"/>
      <c r="BD122" s="253"/>
      <c r="BE122" s="253"/>
      <c r="BF122" s="253"/>
      <c r="BG122" s="253"/>
      <c r="BH122" s="253"/>
      <c r="BI122" s="253"/>
      <c r="BJ122" s="253"/>
      <c r="BK122" s="253"/>
      <c r="BL122" s="253"/>
      <c r="BM122" s="253"/>
      <c r="BN122" s="253"/>
      <c r="BO122" s="253"/>
      <c r="BP122" s="253"/>
      <c r="BQ122" s="253"/>
      <c r="BR122" s="253"/>
      <c r="BS122" s="253"/>
      <c r="BT122" s="253"/>
      <c r="BU122" s="255">
        <v>1033</v>
      </c>
      <c r="BV122" s="255" t="s">
        <v>38</v>
      </c>
      <c r="BW122" s="253"/>
      <c r="BX122" s="179">
        <v>1026</v>
      </c>
      <c r="BY122" s="179" t="s">
        <v>340</v>
      </c>
      <c r="BZ122" s="253">
        <f t="shared" si="1"/>
        <v>23</v>
      </c>
      <c r="CA122" s="253"/>
      <c r="CB122" s="253"/>
      <c r="CC122" s="253"/>
      <c r="CD122" s="253"/>
      <c r="CE122" s="253"/>
      <c r="CF122" s="253"/>
      <c r="CG122" s="253"/>
      <c r="CH122" s="253"/>
      <c r="CI122" s="253"/>
      <c r="CJ122" s="253"/>
      <c r="CK122" s="253"/>
      <c r="CL122" s="253"/>
      <c r="CM122" s="253"/>
      <c r="CN122" s="253"/>
      <c r="CO122" s="253"/>
      <c r="CP122" s="253"/>
      <c r="CQ122" s="253"/>
      <c r="CR122" s="253"/>
      <c r="CS122" s="253"/>
      <c r="CT122" s="253"/>
      <c r="CU122" s="253"/>
      <c r="CV122" s="253"/>
      <c r="CW122" s="253"/>
      <c r="CX122" s="253"/>
      <c r="CY122" s="253"/>
      <c r="CZ122" s="253"/>
      <c r="DA122" s="253"/>
      <c r="DB122" s="253"/>
      <c r="DC122" s="253"/>
      <c r="DD122" s="253"/>
      <c r="DE122" s="253"/>
      <c r="DF122" s="253"/>
      <c r="DG122" s="253"/>
      <c r="DH122" s="253"/>
      <c r="DI122" s="253"/>
      <c r="DJ122" s="253"/>
      <c r="DK122" s="253"/>
      <c r="DL122" s="253"/>
      <c r="DM122" s="253"/>
      <c r="DN122" s="253"/>
      <c r="DO122" s="253"/>
      <c r="DP122" s="253"/>
      <c r="DQ122" s="253"/>
      <c r="DR122" s="253"/>
      <c r="DS122" s="253"/>
      <c r="DT122" s="253"/>
      <c r="DU122" s="253"/>
    </row>
    <row r="123" spans="1:125" s="248" customFormat="1" x14ac:dyDescent="0.25">
      <c r="A123" s="253"/>
      <c r="B123" s="253"/>
      <c r="D123" s="251">
        <v>1045</v>
      </c>
      <c r="E123" s="251" t="s">
        <v>49</v>
      </c>
      <c r="F123" s="252"/>
      <c r="G123" s="253"/>
      <c r="H123" s="253"/>
      <c r="I123" s="253"/>
      <c r="J123" s="253"/>
      <c r="K123" s="253"/>
      <c r="L123" s="253"/>
      <c r="S123" s="253"/>
      <c r="T123" s="253"/>
      <c r="U123" s="253"/>
      <c r="V123" s="253"/>
      <c r="W123" s="253"/>
      <c r="X123" s="253"/>
      <c r="Y123" s="253"/>
      <c r="Z123" s="253"/>
      <c r="AA123" s="253"/>
      <c r="AB123" s="253"/>
      <c r="AC123" s="253"/>
      <c r="AD123" s="253"/>
      <c r="AE123" s="253"/>
      <c r="AF123" s="253"/>
      <c r="AG123" s="253"/>
      <c r="AH123" s="253"/>
      <c r="AI123" s="253"/>
      <c r="AJ123" s="253"/>
      <c r="AK123" s="253"/>
      <c r="AL123" s="253"/>
      <c r="AM123" s="253"/>
      <c r="AN123" s="253"/>
      <c r="AO123" s="253"/>
      <c r="AP123" s="253"/>
      <c r="AQ123" s="253"/>
      <c r="AR123" s="253"/>
      <c r="AS123" s="253"/>
      <c r="AT123" s="253"/>
      <c r="AU123" s="253"/>
      <c r="AV123" s="253"/>
      <c r="AW123" s="253"/>
      <c r="AX123" s="253"/>
      <c r="AY123" s="253"/>
      <c r="AZ123" s="253"/>
      <c r="BA123" s="253"/>
      <c r="BB123" s="253"/>
      <c r="BC123" s="253"/>
      <c r="BD123" s="253"/>
      <c r="BE123" s="253"/>
      <c r="BF123" s="253"/>
      <c r="BG123" s="253"/>
      <c r="BH123" s="253"/>
      <c r="BI123" s="253"/>
      <c r="BJ123" s="253"/>
      <c r="BK123" s="253"/>
      <c r="BL123" s="253"/>
      <c r="BM123" s="253"/>
      <c r="BN123" s="253"/>
      <c r="BO123" s="253"/>
      <c r="BP123" s="253"/>
      <c r="BQ123" s="253"/>
      <c r="BR123" s="253"/>
      <c r="BS123" s="253"/>
      <c r="BT123" s="253"/>
      <c r="BU123" s="255">
        <v>1034</v>
      </c>
      <c r="BV123" s="255" t="s">
        <v>39</v>
      </c>
      <c r="BW123" s="253"/>
      <c r="BX123" s="179">
        <v>1028</v>
      </c>
      <c r="BY123" s="179" t="s">
        <v>33</v>
      </c>
      <c r="BZ123" s="253">
        <f t="shared" si="1"/>
        <v>29</v>
      </c>
      <c r="CA123" s="253"/>
      <c r="CB123" s="253"/>
      <c r="CC123" s="253"/>
      <c r="CD123" s="253"/>
      <c r="CE123" s="253"/>
      <c r="CF123" s="253"/>
      <c r="CG123" s="253"/>
      <c r="CH123" s="253"/>
      <c r="CI123" s="253"/>
      <c r="CJ123" s="253"/>
      <c r="CK123" s="253"/>
      <c r="CL123" s="253"/>
      <c r="CM123" s="253"/>
      <c r="CN123" s="253"/>
      <c r="CO123" s="253"/>
      <c r="CP123" s="253"/>
      <c r="CQ123" s="253"/>
      <c r="CR123" s="253"/>
      <c r="CS123" s="253"/>
      <c r="CT123" s="253"/>
      <c r="CU123" s="253"/>
      <c r="CV123" s="253"/>
      <c r="CW123" s="253"/>
      <c r="CX123" s="253"/>
      <c r="CY123" s="253"/>
      <c r="CZ123" s="253"/>
      <c r="DA123" s="253"/>
      <c r="DB123" s="253"/>
      <c r="DC123" s="253"/>
      <c r="DD123" s="253"/>
      <c r="DE123" s="253"/>
      <c r="DF123" s="253"/>
      <c r="DG123" s="253"/>
      <c r="DH123" s="253"/>
      <c r="DI123" s="253"/>
      <c r="DJ123" s="253"/>
      <c r="DK123" s="253"/>
      <c r="DL123" s="253"/>
      <c r="DM123" s="253"/>
      <c r="DN123" s="253"/>
      <c r="DO123" s="253"/>
      <c r="DP123" s="253"/>
      <c r="DQ123" s="253"/>
      <c r="DR123" s="253"/>
      <c r="DS123" s="253"/>
      <c r="DT123" s="253"/>
      <c r="DU123" s="253"/>
    </row>
    <row r="124" spans="1:125" s="248" customFormat="1" x14ac:dyDescent="0.25">
      <c r="A124" s="253"/>
      <c r="B124" s="253"/>
      <c r="D124" s="251">
        <v>1046</v>
      </c>
      <c r="E124" s="251" t="s">
        <v>50</v>
      </c>
      <c r="F124" s="252"/>
      <c r="G124" s="253"/>
      <c r="H124" s="253"/>
      <c r="I124" s="253"/>
      <c r="J124" s="253"/>
      <c r="K124" s="253"/>
      <c r="L124" s="253"/>
      <c r="S124" s="253"/>
      <c r="T124" s="253"/>
      <c r="U124" s="253"/>
      <c r="V124" s="253"/>
      <c r="W124" s="253"/>
      <c r="X124" s="253"/>
      <c r="Y124" s="253"/>
      <c r="Z124" s="253"/>
      <c r="AA124" s="253"/>
      <c r="AB124" s="253"/>
      <c r="AC124" s="253"/>
      <c r="AD124" s="253"/>
      <c r="AE124" s="253"/>
      <c r="AF124" s="253"/>
      <c r="AG124" s="253"/>
      <c r="AH124" s="253"/>
      <c r="AI124" s="253"/>
      <c r="AJ124" s="253"/>
      <c r="AK124" s="253"/>
      <c r="AL124" s="253"/>
      <c r="AM124" s="253"/>
      <c r="AN124" s="253"/>
      <c r="AO124" s="253"/>
      <c r="AP124" s="253"/>
      <c r="AQ124" s="253"/>
      <c r="AR124" s="253"/>
      <c r="AS124" s="253"/>
      <c r="AT124" s="253"/>
      <c r="AU124" s="253"/>
      <c r="AV124" s="253"/>
      <c r="AW124" s="253"/>
      <c r="AX124" s="253"/>
      <c r="AY124" s="253"/>
      <c r="AZ124" s="253"/>
      <c r="BA124" s="253"/>
      <c r="BB124" s="253"/>
      <c r="BC124" s="253"/>
      <c r="BD124" s="253"/>
      <c r="BE124" s="253"/>
      <c r="BF124" s="253"/>
      <c r="BG124" s="253"/>
      <c r="BH124" s="253"/>
      <c r="BI124" s="253"/>
      <c r="BJ124" s="253"/>
      <c r="BK124" s="253"/>
      <c r="BL124" s="253"/>
      <c r="BM124" s="253"/>
      <c r="BN124" s="253"/>
      <c r="BO124" s="253"/>
      <c r="BP124" s="253"/>
      <c r="BQ124" s="253"/>
      <c r="BR124" s="253"/>
      <c r="BS124" s="253"/>
      <c r="BT124" s="253"/>
      <c r="BU124" s="255">
        <v>1035</v>
      </c>
      <c r="BV124" s="255" t="s">
        <v>40</v>
      </c>
      <c r="BW124" s="253"/>
      <c r="BX124" s="179">
        <v>1029</v>
      </c>
      <c r="BY124" s="179" t="s">
        <v>34</v>
      </c>
      <c r="BZ124" s="253">
        <f t="shared" si="1"/>
        <v>45</v>
      </c>
      <c r="CA124" s="253"/>
      <c r="CB124" s="253"/>
      <c r="CC124" s="253"/>
      <c r="CD124" s="253"/>
      <c r="CE124" s="253"/>
      <c r="CF124" s="253"/>
      <c r="CG124" s="253"/>
      <c r="CH124" s="253"/>
      <c r="CI124" s="253"/>
      <c r="CJ124" s="253"/>
      <c r="CK124" s="253"/>
      <c r="CL124" s="253"/>
      <c r="CM124" s="253"/>
      <c r="CN124" s="253"/>
      <c r="CO124" s="253"/>
      <c r="CP124" s="253"/>
      <c r="CQ124" s="253"/>
      <c r="CR124" s="253"/>
      <c r="CS124" s="253"/>
      <c r="CT124" s="253"/>
      <c r="CU124" s="253"/>
      <c r="CV124" s="253"/>
      <c r="CW124" s="253"/>
      <c r="CX124" s="253"/>
      <c r="CY124" s="253"/>
      <c r="CZ124" s="253"/>
      <c r="DA124" s="253"/>
      <c r="DB124" s="253"/>
      <c r="DC124" s="253"/>
      <c r="DD124" s="253"/>
      <c r="DE124" s="253"/>
      <c r="DF124" s="253"/>
      <c r="DG124" s="253"/>
      <c r="DH124" s="253"/>
      <c r="DI124" s="253"/>
      <c r="DJ124" s="253"/>
      <c r="DK124" s="253"/>
      <c r="DL124" s="253"/>
      <c r="DM124" s="253"/>
      <c r="DN124" s="253"/>
      <c r="DO124" s="253"/>
      <c r="DP124" s="253"/>
      <c r="DQ124" s="253"/>
      <c r="DR124" s="253"/>
      <c r="DS124" s="253"/>
      <c r="DT124" s="253"/>
      <c r="DU124" s="253"/>
    </row>
    <row r="125" spans="1:125" s="248" customFormat="1" x14ac:dyDescent="0.25">
      <c r="A125" s="253"/>
      <c r="B125" s="253"/>
      <c r="D125" s="251">
        <v>1048</v>
      </c>
      <c r="E125" s="251" t="s">
        <v>51</v>
      </c>
      <c r="F125" s="252"/>
      <c r="G125" s="253"/>
      <c r="H125" s="253"/>
      <c r="I125" s="253"/>
      <c r="J125" s="253"/>
      <c r="K125" s="253"/>
      <c r="L125" s="253"/>
      <c r="S125" s="253"/>
      <c r="T125" s="253"/>
      <c r="U125" s="253"/>
      <c r="V125" s="253"/>
      <c r="W125" s="253"/>
      <c r="X125" s="253"/>
      <c r="Y125" s="253"/>
      <c r="Z125" s="253"/>
      <c r="AA125" s="253"/>
      <c r="AB125" s="253"/>
      <c r="AC125" s="253"/>
      <c r="AD125" s="253"/>
      <c r="AE125" s="253"/>
      <c r="AF125" s="253"/>
      <c r="AG125" s="253"/>
      <c r="AH125" s="253"/>
      <c r="AI125" s="253"/>
      <c r="AJ125" s="253"/>
      <c r="AK125" s="253"/>
      <c r="AL125" s="253"/>
      <c r="AM125" s="253"/>
      <c r="AN125" s="253"/>
      <c r="AO125" s="253"/>
      <c r="AP125" s="253"/>
      <c r="AQ125" s="253"/>
      <c r="AR125" s="253"/>
      <c r="AS125" s="253"/>
      <c r="AT125" s="253"/>
      <c r="AU125" s="253"/>
      <c r="AV125" s="253"/>
      <c r="AW125" s="253"/>
      <c r="AX125" s="253"/>
      <c r="AY125" s="253"/>
      <c r="AZ125" s="253"/>
      <c r="BA125" s="253"/>
      <c r="BB125" s="253"/>
      <c r="BC125" s="253"/>
      <c r="BD125" s="253"/>
      <c r="BE125" s="253"/>
      <c r="BF125" s="253"/>
      <c r="BG125" s="253"/>
      <c r="BH125" s="253"/>
      <c r="BI125" s="253"/>
      <c r="BJ125" s="253"/>
      <c r="BK125" s="253"/>
      <c r="BL125" s="253"/>
      <c r="BM125" s="253"/>
      <c r="BN125" s="253"/>
      <c r="BO125" s="253"/>
      <c r="BP125" s="253"/>
      <c r="BQ125" s="253"/>
      <c r="BR125" s="253"/>
      <c r="BS125" s="253"/>
      <c r="BT125" s="253"/>
      <c r="BU125" s="255">
        <v>1036</v>
      </c>
      <c r="BV125" s="255" t="s">
        <v>41</v>
      </c>
      <c r="BW125" s="253"/>
      <c r="BX125" s="179">
        <v>1030</v>
      </c>
      <c r="BY125" s="179" t="s">
        <v>35</v>
      </c>
      <c r="BZ125" s="253">
        <f t="shared" si="1"/>
        <v>36</v>
      </c>
      <c r="CA125" s="253"/>
      <c r="CB125" s="253"/>
      <c r="CC125" s="253"/>
      <c r="CD125" s="253"/>
      <c r="CE125" s="253"/>
      <c r="CF125" s="253"/>
      <c r="CG125" s="253"/>
      <c r="CH125" s="253"/>
      <c r="CI125" s="253"/>
      <c r="CJ125" s="253"/>
      <c r="CK125" s="253"/>
      <c r="CL125" s="253"/>
      <c r="CM125" s="253"/>
      <c r="CN125" s="253"/>
      <c r="CO125" s="253"/>
      <c r="CP125" s="253"/>
      <c r="CQ125" s="253"/>
      <c r="CR125" s="253"/>
      <c r="CS125" s="253"/>
      <c r="CT125" s="253"/>
      <c r="CU125" s="253"/>
      <c r="CV125" s="253"/>
      <c r="CW125" s="253"/>
      <c r="CX125" s="253"/>
      <c r="CY125" s="253"/>
      <c r="CZ125" s="253"/>
      <c r="DA125" s="253"/>
      <c r="DB125" s="253"/>
      <c r="DC125" s="253"/>
      <c r="DD125" s="253"/>
      <c r="DE125" s="253"/>
      <c r="DF125" s="253"/>
      <c r="DG125" s="253"/>
      <c r="DH125" s="253"/>
      <c r="DI125" s="253"/>
      <c r="DJ125" s="253"/>
      <c r="DK125" s="253"/>
      <c r="DL125" s="253"/>
      <c r="DM125" s="253"/>
      <c r="DN125" s="253"/>
      <c r="DO125" s="253"/>
      <c r="DP125" s="253"/>
      <c r="DQ125" s="253"/>
      <c r="DR125" s="253"/>
      <c r="DS125" s="253"/>
      <c r="DT125" s="253"/>
      <c r="DU125" s="253"/>
    </row>
    <row r="126" spans="1:125" s="248" customFormat="1" x14ac:dyDescent="0.25">
      <c r="A126" s="253"/>
      <c r="B126" s="253"/>
      <c r="D126" s="251">
        <v>1049</v>
      </c>
      <c r="E126" s="251" t="s">
        <v>52</v>
      </c>
      <c r="F126" s="252"/>
      <c r="G126" s="253"/>
      <c r="H126" s="253"/>
      <c r="I126" s="253"/>
      <c r="J126" s="253"/>
      <c r="K126" s="253"/>
      <c r="L126" s="253"/>
      <c r="S126" s="253"/>
      <c r="T126" s="253"/>
      <c r="U126" s="253"/>
      <c r="V126" s="253"/>
      <c r="W126" s="253"/>
      <c r="X126" s="253"/>
      <c r="Y126" s="253"/>
      <c r="Z126" s="253"/>
      <c r="AA126" s="253"/>
      <c r="AB126" s="253"/>
      <c r="AC126" s="253"/>
      <c r="AD126" s="253"/>
      <c r="AE126" s="253"/>
      <c r="AF126" s="253"/>
      <c r="AG126" s="253"/>
      <c r="AH126" s="253"/>
      <c r="AI126" s="253"/>
      <c r="AJ126" s="253"/>
      <c r="AK126" s="253"/>
      <c r="AL126" s="253"/>
      <c r="AM126" s="253"/>
      <c r="AN126" s="253"/>
      <c r="AO126" s="253"/>
      <c r="AP126" s="253"/>
      <c r="AQ126" s="253"/>
      <c r="AR126" s="253"/>
      <c r="AS126" s="253"/>
      <c r="AT126" s="253"/>
      <c r="AU126" s="253"/>
      <c r="AV126" s="253"/>
      <c r="AW126" s="253"/>
      <c r="AX126" s="253"/>
      <c r="AY126" s="253"/>
      <c r="AZ126" s="253"/>
      <c r="BA126" s="253"/>
      <c r="BB126" s="253"/>
      <c r="BC126" s="253"/>
      <c r="BD126" s="253"/>
      <c r="BE126" s="253"/>
      <c r="BF126" s="253"/>
      <c r="BG126" s="253"/>
      <c r="BH126" s="253"/>
      <c r="BI126" s="253"/>
      <c r="BJ126" s="253"/>
      <c r="BK126" s="253"/>
      <c r="BL126" s="253"/>
      <c r="BM126" s="253"/>
      <c r="BN126" s="253"/>
      <c r="BO126" s="253"/>
      <c r="BP126" s="253"/>
      <c r="BQ126" s="253"/>
      <c r="BR126" s="253"/>
      <c r="BS126" s="253"/>
      <c r="BT126" s="253"/>
      <c r="BU126" s="255">
        <v>1037</v>
      </c>
      <c r="BV126" s="255" t="s">
        <v>42</v>
      </c>
      <c r="BW126" s="253"/>
      <c r="BX126" s="179">
        <v>1031</v>
      </c>
      <c r="BY126" s="179" t="s">
        <v>36</v>
      </c>
      <c r="BZ126" s="253">
        <f t="shared" si="1"/>
        <v>52</v>
      </c>
      <c r="CA126" s="253"/>
      <c r="CB126" s="253"/>
      <c r="CC126" s="253"/>
      <c r="CD126" s="253"/>
      <c r="CE126" s="253"/>
      <c r="CF126" s="253"/>
      <c r="CG126" s="253"/>
      <c r="CH126" s="253"/>
      <c r="CI126" s="253"/>
      <c r="CJ126" s="253"/>
      <c r="CK126" s="253"/>
      <c r="CL126" s="253"/>
      <c r="CM126" s="253"/>
      <c r="CN126" s="253"/>
      <c r="CO126" s="253"/>
      <c r="CP126" s="253"/>
      <c r="CQ126" s="253"/>
      <c r="CR126" s="253"/>
      <c r="CS126" s="253"/>
      <c r="CT126" s="253"/>
      <c r="CU126" s="253"/>
      <c r="CV126" s="253"/>
      <c r="CW126" s="253"/>
      <c r="CX126" s="253"/>
      <c r="CY126" s="253"/>
      <c r="CZ126" s="253"/>
      <c r="DA126" s="253"/>
      <c r="DB126" s="253"/>
      <c r="DC126" s="253"/>
      <c r="DD126" s="253"/>
      <c r="DE126" s="253"/>
      <c r="DF126" s="253"/>
      <c r="DG126" s="253"/>
      <c r="DH126" s="253"/>
      <c r="DI126" s="253"/>
      <c r="DJ126" s="253"/>
      <c r="DK126" s="253"/>
      <c r="DL126" s="253"/>
      <c r="DM126" s="253"/>
      <c r="DN126" s="253"/>
      <c r="DO126" s="253"/>
      <c r="DP126" s="253"/>
      <c r="DQ126" s="253"/>
      <c r="DR126" s="253"/>
      <c r="DS126" s="253"/>
      <c r="DT126" s="253"/>
      <c r="DU126" s="253"/>
    </row>
    <row r="127" spans="1:125" s="248" customFormat="1" x14ac:dyDescent="0.25">
      <c r="A127" s="253"/>
      <c r="B127" s="253"/>
      <c r="D127" s="251">
        <v>1050</v>
      </c>
      <c r="E127" s="251" t="s">
        <v>53</v>
      </c>
      <c r="F127" s="252"/>
      <c r="G127" s="253"/>
      <c r="H127" s="253"/>
      <c r="I127" s="253"/>
      <c r="J127" s="253"/>
      <c r="K127" s="253"/>
      <c r="L127" s="253"/>
      <c r="S127" s="253"/>
      <c r="T127" s="253"/>
      <c r="U127" s="253"/>
      <c r="V127" s="253"/>
      <c r="W127" s="253"/>
      <c r="X127" s="253"/>
      <c r="Y127" s="253"/>
      <c r="Z127" s="253"/>
      <c r="AA127" s="253"/>
      <c r="AB127" s="253"/>
      <c r="AC127" s="253"/>
      <c r="AD127" s="253"/>
      <c r="AE127" s="253"/>
      <c r="AF127" s="253"/>
      <c r="AG127" s="253"/>
      <c r="AH127" s="253"/>
      <c r="AI127" s="253"/>
      <c r="AJ127" s="253"/>
      <c r="AK127" s="253"/>
      <c r="AL127" s="253"/>
      <c r="AM127" s="253"/>
      <c r="AN127" s="253"/>
      <c r="AO127" s="253"/>
      <c r="AP127" s="253"/>
      <c r="AQ127" s="253"/>
      <c r="AR127" s="253"/>
      <c r="AS127" s="253"/>
      <c r="AT127" s="253"/>
      <c r="AU127" s="253"/>
      <c r="AV127" s="253"/>
      <c r="AW127" s="253"/>
      <c r="AX127" s="253"/>
      <c r="AY127" s="253"/>
      <c r="AZ127" s="253"/>
      <c r="BA127" s="253"/>
      <c r="BB127" s="253"/>
      <c r="BC127" s="253"/>
      <c r="BD127" s="253"/>
      <c r="BE127" s="253"/>
      <c r="BF127" s="253"/>
      <c r="BG127" s="253"/>
      <c r="BH127" s="253"/>
      <c r="BI127" s="253"/>
      <c r="BJ127" s="253"/>
      <c r="BK127" s="253"/>
      <c r="BL127" s="253"/>
      <c r="BM127" s="253"/>
      <c r="BN127" s="253"/>
      <c r="BO127" s="253"/>
      <c r="BP127" s="253"/>
      <c r="BQ127" s="253"/>
      <c r="BR127" s="253"/>
      <c r="BS127" s="253"/>
      <c r="BT127" s="253"/>
      <c r="BU127" s="255">
        <v>1038</v>
      </c>
      <c r="BV127" s="255" t="s">
        <v>43</v>
      </c>
      <c r="BW127" s="253"/>
      <c r="BX127" s="179">
        <v>1032</v>
      </c>
      <c r="BY127" s="179" t="s">
        <v>37</v>
      </c>
      <c r="BZ127" s="253">
        <f t="shared" si="1"/>
        <v>10</v>
      </c>
      <c r="CA127" s="253"/>
      <c r="CB127" s="253"/>
      <c r="CC127" s="253"/>
      <c r="CD127" s="253"/>
      <c r="CE127" s="253"/>
      <c r="CF127" s="253"/>
      <c r="CG127" s="253"/>
      <c r="CH127" s="253"/>
      <c r="CI127" s="253"/>
      <c r="CJ127" s="253"/>
      <c r="CK127" s="253"/>
      <c r="CL127" s="253"/>
      <c r="CM127" s="253"/>
      <c r="CN127" s="253"/>
      <c r="CO127" s="253"/>
      <c r="CP127" s="253"/>
      <c r="CQ127" s="253"/>
      <c r="CR127" s="253"/>
      <c r="CS127" s="253"/>
      <c r="CT127" s="253"/>
      <c r="CU127" s="253"/>
      <c r="CV127" s="253"/>
      <c r="CW127" s="253"/>
      <c r="CX127" s="253"/>
      <c r="CY127" s="253"/>
      <c r="CZ127" s="253"/>
      <c r="DA127" s="253"/>
      <c r="DB127" s="253"/>
      <c r="DC127" s="253"/>
      <c r="DD127" s="253"/>
      <c r="DE127" s="253"/>
      <c r="DF127" s="253"/>
      <c r="DG127" s="253"/>
      <c r="DH127" s="253"/>
      <c r="DI127" s="253"/>
      <c r="DJ127" s="253"/>
      <c r="DK127" s="253"/>
      <c r="DL127" s="253"/>
      <c r="DM127" s="253"/>
      <c r="DN127" s="253"/>
      <c r="DO127" s="253"/>
      <c r="DP127" s="253"/>
      <c r="DQ127" s="253"/>
      <c r="DR127" s="253"/>
      <c r="DS127" s="253"/>
      <c r="DT127" s="253"/>
      <c r="DU127" s="253"/>
    </row>
    <row r="128" spans="1:125" s="248" customFormat="1" x14ac:dyDescent="0.25">
      <c r="A128" s="253"/>
      <c r="B128" s="253"/>
      <c r="D128" s="251">
        <v>1051</v>
      </c>
      <c r="E128" s="251" t="s">
        <v>54</v>
      </c>
      <c r="F128" s="252"/>
      <c r="G128" s="253"/>
      <c r="H128" s="253"/>
      <c r="I128" s="253"/>
      <c r="J128" s="253"/>
      <c r="K128" s="253"/>
      <c r="L128" s="253"/>
      <c r="S128" s="253"/>
      <c r="T128" s="253"/>
      <c r="U128" s="253"/>
      <c r="V128" s="253"/>
      <c r="W128" s="253"/>
      <c r="X128" s="253"/>
      <c r="Y128" s="253"/>
      <c r="Z128" s="253"/>
      <c r="AA128" s="253"/>
      <c r="AB128" s="253"/>
      <c r="AC128" s="253"/>
      <c r="AD128" s="253"/>
      <c r="AE128" s="253"/>
      <c r="AF128" s="253"/>
      <c r="AG128" s="253"/>
      <c r="AH128" s="253"/>
      <c r="AI128" s="253"/>
      <c r="AJ128" s="253"/>
      <c r="AK128" s="253"/>
      <c r="AL128" s="253"/>
      <c r="AM128" s="253"/>
      <c r="AN128" s="253"/>
      <c r="AO128" s="253"/>
      <c r="AP128" s="253"/>
      <c r="AQ128" s="253"/>
      <c r="AR128" s="253"/>
      <c r="AS128" s="253"/>
      <c r="AT128" s="253"/>
      <c r="AU128" s="253"/>
      <c r="AV128" s="253"/>
      <c r="AW128" s="253"/>
      <c r="AX128" s="253"/>
      <c r="AY128" s="253"/>
      <c r="AZ128" s="253"/>
      <c r="BA128" s="253"/>
      <c r="BB128" s="253"/>
      <c r="BC128" s="253"/>
      <c r="BD128" s="253"/>
      <c r="BE128" s="253"/>
      <c r="BF128" s="253"/>
      <c r="BG128" s="253"/>
      <c r="BH128" s="253"/>
      <c r="BI128" s="253"/>
      <c r="BJ128" s="253"/>
      <c r="BK128" s="253"/>
      <c r="BL128" s="253"/>
      <c r="BM128" s="253"/>
      <c r="BN128" s="253"/>
      <c r="BO128" s="253"/>
      <c r="BP128" s="253"/>
      <c r="BQ128" s="253"/>
      <c r="BR128" s="253"/>
      <c r="BS128" s="253"/>
      <c r="BT128" s="253"/>
      <c r="BU128" s="255">
        <v>1039</v>
      </c>
      <c r="BV128" s="255" t="s">
        <v>44</v>
      </c>
      <c r="BW128" s="253"/>
      <c r="BX128" s="179">
        <v>1033</v>
      </c>
      <c r="BY128" s="179" t="s">
        <v>38</v>
      </c>
      <c r="BZ128" s="253">
        <f t="shared" si="1"/>
        <v>14</v>
      </c>
      <c r="CA128" s="253"/>
      <c r="CB128" s="253"/>
      <c r="CC128" s="253"/>
      <c r="CD128" s="253"/>
      <c r="CE128" s="253"/>
      <c r="CF128" s="253"/>
      <c r="CG128" s="253"/>
      <c r="CH128" s="253"/>
      <c r="CI128" s="253"/>
      <c r="CJ128" s="253"/>
      <c r="CK128" s="253"/>
      <c r="CL128" s="253"/>
      <c r="CM128" s="253"/>
      <c r="CN128" s="253"/>
      <c r="CO128" s="253"/>
      <c r="CP128" s="253"/>
      <c r="CQ128" s="253"/>
      <c r="CR128" s="253"/>
      <c r="CS128" s="253"/>
      <c r="CT128" s="253"/>
      <c r="CU128" s="253"/>
      <c r="CV128" s="253"/>
      <c r="CW128" s="253"/>
      <c r="CX128" s="253"/>
      <c r="CY128" s="253"/>
      <c r="CZ128" s="253"/>
      <c r="DA128" s="253"/>
      <c r="DB128" s="253"/>
      <c r="DC128" s="253"/>
      <c r="DD128" s="253"/>
      <c r="DE128" s="253"/>
      <c r="DF128" s="253"/>
      <c r="DG128" s="253"/>
      <c r="DH128" s="253"/>
      <c r="DI128" s="253"/>
      <c r="DJ128" s="253"/>
      <c r="DK128" s="253"/>
      <c r="DL128" s="253"/>
      <c r="DM128" s="253"/>
      <c r="DN128" s="253"/>
      <c r="DO128" s="253"/>
      <c r="DP128" s="253"/>
      <c r="DQ128" s="253"/>
      <c r="DR128" s="253"/>
      <c r="DS128" s="253"/>
      <c r="DT128" s="253"/>
      <c r="DU128" s="253"/>
    </row>
    <row r="129" spans="1:125" s="248" customFormat="1" x14ac:dyDescent="0.25">
      <c r="A129" s="253"/>
      <c r="B129" s="253"/>
      <c r="D129" s="251">
        <v>1052</v>
      </c>
      <c r="E129" s="251" t="s">
        <v>55</v>
      </c>
      <c r="F129" s="252"/>
      <c r="G129" s="253"/>
      <c r="H129" s="253"/>
      <c r="I129" s="253"/>
      <c r="J129" s="253"/>
      <c r="K129" s="253"/>
      <c r="L129" s="253"/>
      <c r="S129" s="253"/>
      <c r="T129" s="253"/>
      <c r="U129" s="253"/>
      <c r="V129" s="253"/>
      <c r="W129" s="253"/>
      <c r="X129" s="253"/>
      <c r="Y129" s="253"/>
      <c r="Z129" s="253"/>
      <c r="AA129" s="253"/>
      <c r="AB129" s="253"/>
      <c r="AC129" s="253"/>
      <c r="AD129" s="253"/>
      <c r="AE129" s="253"/>
      <c r="AF129" s="253"/>
      <c r="AG129" s="253"/>
      <c r="AH129" s="253"/>
      <c r="AI129" s="253"/>
      <c r="AJ129" s="253"/>
      <c r="AK129" s="253"/>
      <c r="AL129" s="253"/>
      <c r="AM129" s="253"/>
      <c r="AN129" s="253"/>
      <c r="AO129" s="253"/>
      <c r="AP129" s="253"/>
      <c r="AQ129" s="253"/>
      <c r="AR129" s="253"/>
      <c r="AS129" s="253"/>
      <c r="AT129" s="253"/>
      <c r="AU129" s="253"/>
      <c r="AV129" s="253"/>
      <c r="AW129" s="253"/>
      <c r="AX129" s="253"/>
      <c r="AY129" s="253"/>
      <c r="AZ129" s="253"/>
      <c r="BA129" s="253"/>
      <c r="BB129" s="253"/>
      <c r="BC129" s="253"/>
      <c r="BD129" s="253"/>
      <c r="BE129" s="253"/>
      <c r="BF129" s="253"/>
      <c r="BG129" s="253"/>
      <c r="BH129" s="253"/>
      <c r="BI129" s="253"/>
      <c r="BJ129" s="253"/>
      <c r="BK129" s="253"/>
      <c r="BL129" s="253"/>
      <c r="BM129" s="253"/>
      <c r="BN129" s="253"/>
      <c r="BO129" s="253"/>
      <c r="BP129" s="253"/>
      <c r="BQ129" s="253"/>
      <c r="BR129" s="253"/>
      <c r="BS129" s="253"/>
      <c r="BT129" s="253"/>
      <c r="BU129" s="255">
        <v>1040</v>
      </c>
      <c r="BV129" s="255" t="s">
        <v>45</v>
      </c>
      <c r="BW129" s="253"/>
      <c r="BX129" s="179">
        <v>1034</v>
      </c>
      <c r="BY129" s="179" t="s">
        <v>39</v>
      </c>
      <c r="BZ129" s="253">
        <f t="shared" si="1"/>
        <v>11</v>
      </c>
      <c r="CA129" s="253"/>
      <c r="CB129" s="253"/>
      <c r="CC129" s="253"/>
      <c r="CD129" s="253"/>
      <c r="CE129" s="253"/>
      <c r="CF129" s="253"/>
      <c r="CG129" s="253"/>
      <c r="CH129" s="253"/>
      <c r="CI129" s="253"/>
      <c r="CJ129" s="253"/>
      <c r="CK129" s="253"/>
      <c r="CL129" s="253"/>
      <c r="CM129" s="253"/>
      <c r="CN129" s="253"/>
      <c r="CO129" s="253"/>
      <c r="CP129" s="253"/>
      <c r="CQ129" s="253"/>
      <c r="CR129" s="253"/>
      <c r="CS129" s="253"/>
      <c r="CT129" s="253"/>
      <c r="CU129" s="253"/>
      <c r="CV129" s="253"/>
      <c r="CW129" s="253"/>
      <c r="CX129" s="253"/>
      <c r="CY129" s="253"/>
      <c r="CZ129" s="253"/>
      <c r="DA129" s="253"/>
      <c r="DB129" s="253"/>
      <c r="DC129" s="253"/>
      <c r="DD129" s="253"/>
      <c r="DE129" s="253"/>
      <c r="DF129" s="253"/>
      <c r="DG129" s="253"/>
      <c r="DH129" s="253"/>
      <c r="DI129" s="253"/>
      <c r="DJ129" s="253"/>
      <c r="DK129" s="253"/>
      <c r="DL129" s="253"/>
      <c r="DM129" s="253"/>
      <c r="DN129" s="253"/>
      <c r="DO129" s="253"/>
      <c r="DP129" s="253"/>
      <c r="DQ129" s="253"/>
      <c r="DR129" s="253"/>
      <c r="DS129" s="253"/>
      <c r="DT129" s="253"/>
      <c r="DU129" s="253"/>
    </row>
    <row r="130" spans="1:125" s="248" customFormat="1" x14ac:dyDescent="0.25">
      <c r="A130" s="253"/>
      <c r="B130" s="253"/>
      <c r="D130" s="251">
        <v>1054</v>
      </c>
      <c r="E130" s="251" t="s">
        <v>56</v>
      </c>
      <c r="F130" s="252"/>
      <c r="G130" s="253"/>
      <c r="H130" s="253"/>
      <c r="I130" s="253"/>
      <c r="J130" s="253"/>
      <c r="K130" s="253"/>
      <c r="L130" s="253"/>
      <c r="S130" s="253"/>
      <c r="T130" s="253"/>
      <c r="U130" s="253"/>
      <c r="V130" s="253"/>
      <c r="W130" s="253"/>
      <c r="X130" s="253"/>
      <c r="Y130" s="253"/>
      <c r="Z130" s="253"/>
      <c r="AA130" s="253"/>
      <c r="AB130" s="253"/>
      <c r="AC130" s="253"/>
      <c r="AD130" s="253"/>
      <c r="AE130" s="253"/>
      <c r="AF130" s="253"/>
      <c r="AG130" s="253"/>
      <c r="AH130" s="253"/>
      <c r="AI130" s="253"/>
      <c r="AJ130" s="253"/>
      <c r="AK130" s="253"/>
      <c r="AL130" s="253"/>
      <c r="AM130" s="253"/>
      <c r="AN130" s="253"/>
      <c r="AO130" s="253"/>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3"/>
      <c r="BM130" s="253"/>
      <c r="BN130" s="253"/>
      <c r="BO130" s="253"/>
      <c r="BP130" s="253"/>
      <c r="BQ130" s="253"/>
      <c r="BR130" s="253"/>
      <c r="BS130" s="253"/>
      <c r="BT130" s="253"/>
      <c r="BU130" s="255">
        <v>1042</v>
      </c>
      <c r="BV130" s="255" t="s">
        <v>46</v>
      </c>
      <c r="BW130" s="253"/>
      <c r="BX130" s="179">
        <v>1035</v>
      </c>
      <c r="BY130" s="179" t="s">
        <v>40</v>
      </c>
      <c r="BZ130" s="253">
        <f t="shared" si="1"/>
        <v>18</v>
      </c>
      <c r="CA130" s="253"/>
      <c r="CB130" s="253"/>
      <c r="CC130" s="253"/>
      <c r="CD130" s="253"/>
      <c r="CE130" s="253"/>
      <c r="CF130" s="253"/>
      <c r="CG130" s="253"/>
      <c r="CH130" s="253"/>
      <c r="CI130" s="253"/>
      <c r="CJ130" s="253"/>
      <c r="CK130" s="253"/>
      <c r="CL130" s="253"/>
      <c r="CM130" s="253"/>
      <c r="CN130" s="253"/>
      <c r="CO130" s="253"/>
      <c r="CP130" s="253"/>
      <c r="CQ130" s="253"/>
      <c r="CR130" s="253"/>
      <c r="CS130" s="253"/>
      <c r="CT130" s="253"/>
      <c r="CU130" s="253"/>
      <c r="CV130" s="253"/>
      <c r="CW130" s="253"/>
      <c r="CX130" s="253"/>
      <c r="CY130" s="253"/>
      <c r="CZ130" s="253"/>
      <c r="DA130" s="253"/>
      <c r="DB130" s="253"/>
      <c r="DC130" s="253"/>
      <c r="DD130" s="253"/>
      <c r="DE130" s="253"/>
      <c r="DF130" s="253"/>
      <c r="DG130" s="253"/>
      <c r="DH130" s="253"/>
      <c r="DI130" s="253"/>
      <c r="DJ130" s="253"/>
      <c r="DK130" s="253"/>
      <c r="DL130" s="253"/>
      <c r="DM130" s="253"/>
      <c r="DN130" s="253"/>
      <c r="DO130" s="253"/>
      <c r="DP130" s="253"/>
      <c r="DQ130" s="253"/>
      <c r="DR130" s="253"/>
      <c r="DS130" s="253"/>
      <c r="DT130" s="253"/>
      <c r="DU130" s="253"/>
    </row>
    <row r="131" spans="1:125" s="248" customFormat="1" x14ac:dyDescent="0.25">
      <c r="A131" s="253"/>
      <c r="B131" s="253"/>
      <c r="D131" s="251">
        <v>1055</v>
      </c>
      <c r="E131" s="251" t="s">
        <v>57</v>
      </c>
      <c r="F131" s="252"/>
      <c r="G131" s="253"/>
      <c r="H131" s="253"/>
      <c r="I131" s="253"/>
      <c r="J131" s="253"/>
      <c r="K131" s="253"/>
      <c r="L131" s="253"/>
      <c r="S131" s="253"/>
      <c r="T131" s="253"/>
      <c r="U131" s="253"/>
      <c r="V131" s="253"/>
      <c r="W131" s="253"/>
      <c r="X131" s="253"/>
      <c r="Y131" s="253"/>
      <c r="Z131" s="253"/>
      <c r="AA131" s="253"/>
      <c r="AB131" s="253"/>
      <c r="AC131" s="253"/>
      <c r="AD131" s="253"/>
      <c r="AE131" s="253"/>
      <c r="AF131" s="253"/>
      <c r="AG131" s="253"/>
      <c r="AH131" s="253"/>
      <c r="AI131" s="253"/>
      <c r="AJ131" s="253"/>
      <c r="AK131" s="253"/>
      <c r="AL131" s="253"/>
      <c r="AM131" s="253"/>
      <c r="AN131" s="253"/>
      <c r="AO131" s="253"/>
      <c r="AP131" s="253"/>
      <c r="AQ131" s="253"/>
      <c r="AR131" s="253"/>
      <c r="AS131" s="253"/>
      <c r="AT131" s="253"/>
      <c r="AU131" s="253"/>
      <c r="AV131" s="253"/>
      <c r="AW131" s="253"/>
      <c r="AX131" s="253"/>
      <c r="AY131" s="253"/>
      <c r="AZ131" s="253"/>
      <c r="BA131" s="253"/>
      <c r="BB131" s="253"/>
      <c r="BC131" s="253"/>
      <c r="BD131" s="253"/>
      <c r="BE131" s="253"/>
      <c r="BF131" s="253"/>
      <c r="BG131" s="253"/>
      <c r="BH131" s="253"/>
      <c r="BI131" s="253"/>
      <c r="BJ131" s="253"/>
      <c r="BK131" s="253"/>
      <c r="BL131" s="253"/>
      <c r="BM131" s="253"/>
      <c r="BN131" s="253"/>
      <c r="BO131" s="253"/>
      <c r="BP131" s="253"/>
      <c r="BQ131" s="253"/>
      <c r="BR131" s="253"/>
      <c r="BS131" s="253"/>
      <c r="BT131" s="253"/>
      <c r="BU131" s="255">
        <v>1043</v>
      </c>
      <c r="BV131" s="255" t="s">
        <v>47</v>
      </c>
      <c r="BW131" s="253"/>
      <c r="BX131" s="179">
        <v>1036</v>
      </c>
      <c r="BY131" s="179" t="s">
        <v>41</v>
      </c>
      <c r="BZ131" s="253">
        <f t="shared" si="1"/>
        <v>16</v>
      </c>
      <c r="CA131" s="253"/>
      <c r="CB131" s="253"/>
      <c r="CC131" s="253"/>
      <c r="CD131" s="253"/>
      <c r="CE131" s="253"/>
      <c r="CF131" s="253"/>
      <c r="CG131" s="253"/>
      <c r="CH131" s="253"/>
      <c r="CI131" s="253"/>
      <c r="CJ131" s="253"/>
      <c r="CK131" s="253"/>
      <c r="CL131" s="253"/>
      <c r="CM131" s="253"/>
      <c r="CN131" s="253"/>
      <c r="CO131" s="253"/>
      <c r="CP131" s="253"/>
      <c r="CQ131" s="253"/>
      <c r="CR131" s="253"/>
      <c r="CS131" s="253"/>
      <c r="CT131" s="253"/>
      <c r="CU131" s="253"/>
      <c r="CV131" s="253"/>
      <c r="CW131" s="253"/>
      <c r="CX131" s="253"/>
      <c r="CY131" s="253"/>
      <c r="CZ131" s="253"/>
      <c r="DA131" s="253"/>
      <c r="DB131" s="253"/>
      <c r="DC131" s="253"/>
      <c r="DD131" s="253"/>
      <c r="DE131" s="253"/>
      <c r="DF131" s="253"/>
      <c r="DG131" s="253"/>
      <c r="DH131" s="253"/>
      <c r="DI131" s="253"/>
      <c r="DJ131" s="253"/>
      <c r="DK131" s="253"/>
      <c r="DL131" s="253"/>
      <c r="DM131" s="253"/>
      <c r="DN131" s="253"/>
      <c r="DO131" s="253"/>
      <c r="DP131" s="253"/>
      <c r="DQ131" s="253"/>
      <c r="DR131" s="253"/>
      <c r="DS131" s="253"/>
      <c r="DT131" s="253"/>
      <c r="DU131" s="253"/>
    </row>
    <row r="132" spans="1:125" s="248" customFormat="1" x14ac:dyDescent="0.25">
      <c r="A132" s="253"/>
      <c r="B132" s="253"/>
      <c r="D132" s="251">
        <v>1876</v>
      </c>
      <c r="E132" s="251" t="s">
        <v>59</v>
      </c>
      <c r="F132" s="252"/>
      <c r="G132" s="253"/>
      <c r="H132" s="253"/>
      <c r="I132" s="253"/>
      <c r="J132" s="253"/>
      <c r="K132" s="253"/>
      <c r="L132" s="253"/>
      <c r="S132" s="253"/>
      <c r="T132" s="253"/>
      <c r="U132" s="253"/>
      <c r="V132" s="253"/>
      <c r="W132" s="253"/>
      <c r="X132" s="253"/>
      <c r="Y132" s="253"/>
      <c r="Z132" s="253"/>
      <c r="AA132" s="253"/>
      <c r="AB132" s="253"/>
      <c r="AC132" s="253"/>
      <c r="AD132" s="253"/>
      <c r="AE132" s="253"/>
      <c r="AF132" s="253"/>
      <c r="AG132" s="253"/>
      <c r="AH132" s="253"/>
      <c r="AI132" s="253"/>
      <c r="AJ132" s="253"/>
      <c r="AK132" s="253"/>
      <c r="AL132" s="253"/>
      <c r="AM132" s="253"/>
      <c r="AN132" s="253"/>
      <c r="AO132" s="253"/>
      <c r="AP132" s="253"/>
      <c r="AQ132" s="253"/>
      <c r="AR132" s="253"/>
      <c r="AS132" s="253"/>
      <c r="AT132" s="253"/>
      <c r="AU132" s="253"/>
      <c r="AV132" s="253"/>
      <c r="AW132" s="253"/>
      <c r="AX132" s="253"/>
      <c r="AY132" s="253"/>
      <c r="AZ132" s="253"/>
      <c r="BA132" s="253"/>
      <c r="BB132" s="253"/>
      <c r="BC132" s="253"/>
      <c r="BD132" s="253"/>
      <c r="BE132" s="253"/>
      <c r="BF132" s="253"/>
      <c r="BG132" s="253"/>
      <c r="BH132" s="253"/>
      <c r="BI132" s="253"/>
      <c r="BJ132" s="253"/>
      <c r="BK132" s="253"/>
      <c r="BL132" s="253"/>
      <c r="BM132" s="253"/>
      <c r="BN132" s="253"/>
      <c r="BO132" s="253"/>
      <c r="BP132" s="253"/>
      <c r="BQ132" s="253"/>
      <c r="BR132" s="253"/>
      <c r="BS132" s="253"/>
      <c r="BT132" s="253"/>
      <c r="BU132" s="255">
        <v>1044</v>
      </c>
      <c r="BV132" s="255" t="s">
        <v>48</v>
      </c>
      <c r="BW132" s="253"/>
      <c r="BX132" s="179">
        <v>1037</v>
      </c>
      <c r="BY132" s="179" t="s">
        <v>42</v>
      </c>
      <c r="BZ132" s="253">
        <f t="shared" si="1"/>
        <v>21</v>
      </c>
      <c r="CA132" s="253"/>
      <c r="CB132" s="253"/>
      <c r="CC132" s="253"/>
      <c r="CD132" s="253"/>
      <c r="CE132" s="253"/>
      <c r="CF132" s="253"/>
      <c r="CG132" s="253"/>
      <c r="CH132" s="253"/>
      <c r="CI132" s="253"/>
      <c r="CJ132" s="253"/>
      <c r="CK132" s="253"/>
      <c r="CL132" s="253"/>
      <c r="CM132" s="253"/>
      <c r="CN132" s="253"/>
      <c r="CO132" s="253"/>
      <c r="CP132" s="253"/>
      <c r="CQ132" s="253"/>
      <c r="CR132" s="253"/>
      <c r="CS132" s="253"/>
      <c r="CT132" s="253"/>
      <c r="CU132" s="253"/>
      <c r="CV132" s="253"/>
      <c r="CW132" s="253"/>
      <c r="CX132" s="253"/>
      <c r="CY132" s="253"/>
      <c r="CZ132" s="253"/>
      <c r="DA132" s="253"/>
      <c r="DB132" s="253"/>
      <c r="DC132" s="253"/>
      <c r="DD132" s="253"/>
      <c r="DE132" s="253"/>
      <c r="DF132" s="253"/>
      <c r="DG132" s="253"/>
      <c r="DH132" s="253"/>
      <c r="DI132" s="253"/>
      <c r="DJ132" s="253"/>
      <c r="DK132" s="253"/>
      <c r="DL132" s="253"/>
      <c r="DM132" s="253"/>
      <c r="DN132" s="253"/>
      <c r="DO132" s="253"/>
      <c r="DP132" s="253"/>
      <c r="DQ132" s="253"/>
      <c r="DR132" s="253"/>
      <c r="DS132" s="253"/>
      <c r="DT132" s="253"/>
      <c r="DU132" s="253"/>
    </row>
    <row r="133" spans="1:125" s="248" customFormat="1" x14ac:dyDescent="0.25">
      <c r="A133" s="253"/>
      <c r="B133" s="253"/>
      <c r="D133" s="251">
        <v>1921</v>
      </c>
      <c r="E133" s="251" t="s">
        <v>60</v>
      </c>
      <c r="F133" s="252"/>
      <c r="G133" s="253"/>
      <c r="H133" s="253"/>
      <c r="I133" s="253"/>
      <c r="J133" s="253"/>
      <c r="K133" s="253"/>
      <c r="L133" s="253"/>
      <c r="S133" s="253"/>
      <c r="T133" s="253"/>
      <c r="U133" s="253"/>
      <c r="V133" s="253"/>
      <c r="W133" s="253"/>
      <c r="X133" s="253"/>
      <c r="Y133" s="253"/>
      <c r="Z133" s="253"/>
      <c r="AA133" s="253"/>
      <c r="AB133" s="253"/>
      <c r="AC133" s="253"/>
      <c r="AD133" s="253"/>
      <c r="AE133" s="253"/>
      <c r="AF133" s="253"/>
      <c r="AG133" s="253"/>
      <c r="AH133" s="253"/>
      <c r="AI133" s="253"/>
      <c r="AJ133" s="253"/>
      <c r="AK133" s="253"/>
      <c r="AL133" s="253"/>
      <c r="AM133" s="253"/>
      <c r="AN133" s="253"/>
      <c r="AO133" s="253"/>
      <c r="AP133" s="253"/>
      <c r="AQ133" s="253"/>
      <c r="AR133" s="253"/>
      <c r="AS133" s="253"/>
      <c r="AT133" s="253"/>
      <c r="AU133" s="253"/>
      <c r="AV133" s="253"/>
      <c r="AW133" s="253"/>
      <c r="AX133" s="253"/>
      <c r="AY133" s="253"/>
      <c r="AZ133" s="253"/>
      <c r="BA133" s="253"/>
      <c r="BB133" s="253"/>
      <c r="BC133" s="253"/>
      <c r="BD133" s="253"/>
      <c r="BE133" s="253"/>
      <c r="BF133" s="253"/>
      <c r="BG133" s="253"/>
      <c r="BH133" s="253"/>
      <c r="BI133" s="253"/>
      <c r="BJ133" s="253"/>
      <c r="BK133" s="253"/>
      <c r="BL133" s="253"/>
      <c r="BM133" s="253"/>
      <c r="BN133" s="253"/>
      <c r="BO133" s="253"/>
      <c r="BP133" s="253"/>
      <c r="BQ133" s="253"/>
      <c r="BR133" s="253"/>
      <c r="BS133" s="253"/>
      <c r="BT133" s="253"/>
      <c r="BU133" s="255">
        <v>1045</v>
      </c>
      <c r="BV133" s="255" t="s">
        <v>49</v>
      </c>
      <c r="BW133" s="253"/>
      <c r="BX133" s="179">
        <v>1038</v>
      </c>
      <c r="BY133" s="179" t="s">
        <v>43</v>
      </c>
      <c r="BZ133" s="253">
        <f t="shared" si="1"/>
        <v>37</v>
      </c>
      <c r="CA133" s="253"/>
      <c r="CB133" s="253"/>
      <c r="CC133" s="253"/>
      <c r="CD133" s="253"/>
      <c r="CE133" s="253"/>
      <c r="CF133" s="253"/>
      <c r="CG133" s="253"/>
      <c r="CH133" s="253"/>
      <c r="CI133" s="253"/>
      <c r="CJ133" s="253"/>
      <c r="CK133" s="253"/>
      <c r="CL133" s="253"/>
      <c r="CM133" s="253"/>
      <c r="CN133" s="253"/>
      <c r="CO133" s="253"/>
      <c r="CP133" s="253"/>
      <c r="CQ133" s="253"/>
      <c r="CR133" s="253"/>
      <c r="CS133" s="253"/>
      <c r="CT133" s="253"/>
      <c r="CU133" s="253"/>
      <c r="CV133" s="253"/>
      <c r="CW133" s="253"/>
      <c r="CX133" s="253"/>
      <c r="CY133" s="253"/>
      <c r="CZ133" s="253"/>
      <c r="DA133" s="253"/>
      <c r="DB133" s="253"/>
      <c r="DC133" s="253"/>
      <c r="DD133" s="253"/>
      <c r="DE133" s="253"/>
      <c r="DF133" s="253"/>
      <c r="DG133" s="253"/>
      <c r="DH133" s="253"/>
      <c r="DI133" s="253"/>
      <c r="DJ133" s="253"/>
      <c r="DK133" s="253"/>
      <c r="DL133" s="253"/>
      <c r="DM133" s="253"/>
      <c r="DN133" s="253"/>
      <c r="DO133" s="253"/>
      <c r="DP133" s="253"/>
      <c r="DQ133" s="253"/>
      <c r="DR133" s="253"/>
      <c r="DS133" s="253"/>
      <c r="DT133" s="253"/>
      <c r="DU133" s="253"/>
    </row>
    <row r="134" spans="1:125" s="248" customFormat="1" x14ac:dyDescent="0.25">
      <c r="A134" s="253"/>
      <c r="B134" s="253"/>
      <c r="D134" s="251">
        <v>1922</v>
      </c>
      <c r="E134" s="251" t="s">
        <v>615</v>
      </c>
      <c r="F134" s="252"/>
      <c r="G134" s="253"/>
      <c r="H134" s="253"/>
      <c r="I134" s="253"/>
      <c r="J134" s="253"/>
      <c r="K134" s="253"/>
      <c r="L134" s="253"/>
      <c r="S134" s="253"/>
      <c r="T134" s="253"/>
      <c r="U134" s="253"/>
      <c r="V134" s="253"/>
      <c r="W134" s="253"/>
      <c r="X134" s="253"/>
      <c r="Y134" s="253"/>
      <c r="Z134" s="253"/>
      <c r="AA134" s="253"/>
      <c r="AB134" s="253"/>
      <c r="AC134" s="253"/>
      <c r="AD134" s="253"/>
      <c r="AE134" s="253"/>
      <c r="AF134" s="253"/>
      <c r="AG134" s="253"/>
      <c r="AH134" s="253"/>
      <c r="AI134" s="253"/>
      <c r="AJ134" s="253"/>
      <c r="AK134" s="253"/>
      <c r="AL134" s="253"/>
      <c r="AM134" s="253"/>
      <c r="AN134" s="253"/>
      <c r="AO134" s="253"/>
      <c r="AP134" s="253"/>
      <c r="AQ134" s="253"/>
      <c r="AR134" s="253"/>
      <c r="AS134" s="253"/>
      <c r="AT134" s="253"/>
      <c r="AU134" s="253"/>
      <c r="AV134" s="253"/>
      <c r="AW134" s="253"/>
      <c r="AX134" s="253"/>
      <c r="AY134" s="253"/>
      <c r="AZ134" s="253"/>
      <c r="BA134" s="253"/>
      <c r="BB134" s="253"/>
      <c r="BC134" s="253"/>
      <c r="BD134" s="253"/>
      <c r="BE134" s="253"/>
      <c r="BF134" s="253"/>
      <c r="BG134" s="253"/>
      <c r="BH134" s="253"/>
      <c r="BI134" s="253"/>
      <c r="BJ134" s="253"/>
      <c r="BK134" s="253"/>
      <c r="BL134" s="253"/>
      <c r="BM134" s="253"/>
      <c r="BN134" s="253"/>
      <c r="BO134" s="253"/>
      <c r="BP134" s="253"/>
      <c r="BQ134" s="253"/>
      <c r="BR134" s="253"/>
      <c r="BS134" s="253"/>
      <c r="BT134" s="253"/>
      <c r="BU134" s="255">
        <v>1046</v>
      </c>
      <c r="BV134" s="255" t="s">
        <v>50</v>
      </c>
      <c r="BW134" s="253"/>
      <c r="BX134" s="179">
        <v>1039</v>
      </c>
      <c r="BY134" s="179" t="s">
        <v>44</v>
      </c>
      <c r="BZ134" s="253">
        <f t="shared" si="1"/>
        <v>39</v>
      </c>
      <c r="CA134" s="253"/>
      <c r="CB134" s="253"/>
      <c r="CC134" s="253"/>
      <c r="CD134" s="253"/>
      <c r="CE134" s="253"/>
      <c r="CF134" s="253"/>
      <c r="CG134" s="253"/>
      <c r="CH134" s="253"/>
      <c r="CI134" s="253"/>
      <c r="CJ134" s="253"/>
      <c r="CK134" s="253"/>
      <c r="CL134" s="253"/>
      <c r="CM134" s="253"/>
      <c r="CN134" s="253"/>
      <c r="CO134" s="253"/>
      <c r="CP134" s="253"/>
      <c r="CQ134" s="253"/>
      <c r="CR134" s="253"/>
      <c r="CS134" s="253"/>
      <c r="CT134" s="253"/>
      <c r="CU134" s="253"/>
      <c r="CV134" s="253"/>
      <c r="CW134" s="253"/>
      <c r="CX134" s="253"/>
      <c r="CY134" s="253"/>
      <c r="CZ134" s="253"/>
      <c r="DA134" s="253"/>
      <c r="DB134" s="253"/>
      <c r="DC134" s="253"/>
      <c r="DD134" s="253"/>
      <c r="DE134" s="253"/>
      <c r="DF134" s="253"/>
      <c r="DG134" s="253"/>
      <c r="DH134" s="253"/>
      <c r="DI134" s="253"/>
      <c r="DJ134" s="253"/>
      <c r="DK134" s="253"/>
      <c r="DL134" s="253"/>
      <c r="DM134" s="253"/>
      <c r="DN134" s="253"/>
      <c r="DO134" s="253"/>
      <c r="DP134" s="253"/>
      <c r="DQ134" s="253"/>
      <c r="DR134" s="253"/>
      <c r="DS134" s="253"/>
      <c r="DT134" s="253"/>
      <c r="DU134" s="253"/>
    </row>
    <row r="135" spans="1:125" s="248" customFormat="1" x14ac:dyDescent="0.25">
      <c r="A135" s="253"/>
      <c r="B135" s="253"/>
      <c r="D135" s="251">
        <v>1923</v>
      </c>
      <c r="E135" s="251" t="s">
        <v>616</v>
      </c>
      <c r="F135" s="252"/>
      <c r="G135" s="253"/>
      <c r="H135" s="253"/>
      <c r="I135" s="253"/>
      <c r="J135" s="253"/>
      <c r="K135" s="253"/>
      <c r="L135" s="253"/>
      <c r="S135" s="253"/>
      <c r="T135" s="253"/>
      <c r="U135" s="253"/>
      <c r="V135" s="253"/>
      <c r="W135" s="253"/>
      <c r="X135" s="253"/>
      <c r="Y135" s="253"/>
      <c r="Z135" s="253"/>
      <c r="AA135" s="253"/>
      <c r="AB135" s="253"/>
      <c r="AC135" s="253"/>
      <c r="AD135" s="253"/>
      <c r="AE135" s="253"/>
      <c r="AF135" s="253"/>
      <c r="AG135" s="253"/>
      <c r="AH135" s="253"/>
      <c r="AI135" s="253"/>
      <c r="AJ135" s="253"/>
      <c r="AK135" s="253"/>
      <c r="AL135" s="253"/>
      <c r="AM135" s="253"/>
      <c r="AN135" s="253"/>
      <c r="AO135" s="253"/>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3"/>
      <c r="BM135" s="253"/>
      <c r="BN135" s="253"/>
      <c r="BO135" s="253"/>
      <c r="BP135" s="253"/>
      <c r="BQ135" s="253"/>
      <c r="BR135" s="253"/>
      <c r="BS135" s="253"/>
      <c r="BT135" s="253"/>
      <c r="BU135" s="255">
        <v>1047</v>
      </c>
      <c r="BV135" s="255" t="s">
        <v>341</v>
      </c>
      <c r="BW135" s="253"/>
      <c r="BX135" s="179">
        <v>1040</v>
      </c>
      <c r="BY135" s="179" t="s">
        <v>45</v>
      </c>
      <c r="BZ135" s="253">
        <f t="shared" ref="BZ135:BZ198" si="2">LEN(BY135)</f>
        <v>22</v>
      </c>
      <c r="CA135" s="253"/>
      <c r="CB135" s="253"/>
      <c r="CC135" s="253"/>
      <c r="CD135" s="253"/>
      <c r="CE135" s="253"/>
      <c r="CF135" s="253"/>
      <c r="CG135" s="253"/>
      <c r="CH135" s="253"/>
      <c r="CI135" s="253"/>
      <c r="CJ135" s="253"/>
      <c r="CK135" s="253"/>
      <c r="CL135" s="253"/>
      <c r="CM135" s="253"/>
      <c r="CN135" s="253"/>
      <c r="CO135" s="253"/>
      <c r="CP135" s="253"/>
      <c r="CQ135" s="253"/>
      <c r="CR135" s="253"/>
      <c r="CS135" s="253"/>
      <c r="CT135" s="253"/>
      <c r="CU135" s="253"/>
      <c r="CV135" s="253"/>
      <c r="CW135" s="253"/>
      <c r="CX135" s="253"/>
      <c r="CY135" s="253"/>
      <c r="CZ135" s="253"/>
      <c r="DA135" s="253"/>
      <c r="DB135" s="253"/>
      <c r="DC135" s="253"/>
      <c r="DD135" s="253"/>
      <c r="DE135" s="253"/>
      <c r="DF135" s="253"/>
      <c r="DG135" s="253"/>
      <c r="DH135" s="253"/>
      <c r="DI135" s="253"/>
      <c r="DJ135" s="253"/>
      <c r="DK135" s="253"/>
      <c r="DL135" s="253"/>
      <c r="DM135" s="253"/>
      <c r="DN135" s="253"/>
      <c r="DO135" s="253"/>
      <c r="DP135" s="253"/>
      <c r="DQ135" s="253"/>
      <c r="DR135" s="253"/>
      <c r="DS135" s="253"/>
      <c r="DT135" s="253"/>
      <c r="DU135" s="253"/>
    </row>
    <row r="136" spans="1:125" s="248" customFormat="1" x14ac:dyDescent="0.25">
      <c r="A136" s="253"/>
      <c r="B136" s="253"/>
      <c r="D136" s="251">
        <v>1926</v>
      </c>
      <c r="E136" s="251" t="s">
        <v>61</v>
      </c>
      <c r="F136" s="252"/>
      <c r="G136" s="253"/>
      <c r="H136" s="253"/>
      <c r="I136" s="253"/>
      <c r="J136" s="253"/>
      <c r="K136" s="253"/>
      <c r="L136" s="253"/>
      <c r="S136" s="253"/>
      <c r="T136" s="253"/>
      <c r="U136" s="253"/>
      <c r="V136" s="253"/>
      <c r="W136" s="253"/>
      <c r="X136" s="253"/>
      <c r="Y136" s="253"/>
      <c r="Z136" s="253"/>
      <c r="AA136" s="253"/>
      <c r="AB136" s="253"/>
      <c r="AC136" s="253"/>
      <c r="AD136" s="253"/>
      <c r="AE136" s="253"/>
      <c r="AF136" s="253"/>
      <c r="AG136" s="253"/>
      <c r="AH136" s="253"/>
      <c r="AI136" s="253"/>
      <c r="AJ136" s="253"/>
      <c r="AK136" s="253"/>
      <c r="AL136" s="253"/>
      <c r="AM136" s="253"/>
      <c r="AN136" s="253"/>
      <c r="AO136" s="253"/>
      <c r="AP136" s="253"/>
      <c r="AQ136" s="253"/>
      <c r="AR136" s="253"/>
      <c r="AS136" s="253"/>
      <c r="AT136" s="253"/>
      <c r="AU136" s="253"/>
      <c r="AV136" s="253"/>
      <c r="AW136" s="253"/>
      <c r="AX136" s="253"/>
      <c r="AY136" s="253"/>
      <c r="AZ136" s="253"/>
      <c r="BA136" s="253"/>
      <c r="BB136" s="253"/>
      <c r="BC136" s="253"/>
      <c r="BD136" s="253"/>
      <c r="BE136" s="253"/>
      <c r="BF136" s="253"/>
      <c r="BG136" s="253"/>
      <c r="BH136" s="253"/>
      <c r="BI136" s="253"/>
      <c r="BJ136" s="253"/>
      <c r="BK136" s="253"/>
      <c r="BL136" s="253"/>
      <c r="BM136" s="253"/>
      <c r="BN136" s="253"/>
      <c r="BO136" s="253"/>
      <c r="BP136" s="253"/>
      <c r="BQ136" s="253"/>
      <c r="BR136" s="253"/>
      <c r="BS136" s="253"/>
      <c r="BT136" s="253"/>
      <c r="BU136" s="255">
        <v>1048</v>
      </c>
      <c r="BV136" s="255" t="s">
        <v>51</v>
      </c>
      <c r="BW136" s="253"/>
      <c r="BX136" s="179">
        <v>1042</v>
      </c>
      <c r="BY136" s="179" t="s">
        <v>46</v>
      </c>
      <c r="BZ136" s="253">
        <f t="shared" si="2"/>
        <v>19</v>
      </c>
      <c r="CA136" s="253"/>
      <c r="CB136" s="253"/>
      <c r="CC136" s="253"/>
      <c r="CD136" s="253"/>
      <c r="CE136" s="253"/>
      <c r="CF136" s="253"/>
      <c r="CG136" s="253"/>
      <c r="CH136" s="253"/>
      <c r="CI136" s="253"/>
      <c r="CJ136" s="253"/>
      <c r="CK136" s="253"/>
      <c r="CL136" s="253"/>
      <c r="CM136" s="253"/>
      <c r="CN136" s="253"/>
      <c r="CO136" s="253"/>
      <c r="CP136" s="253"/>
      <c r="CQ136" s="253"/>
      <c r="CR136" s="253"/>
      <c r="CS136" s="253"/>
      <c r="CT136" s="253"/>
      <c r="CU136" s="253"/>
      <c r="CV136" s="253"/>
      <c r="CW136" s="253"/>
      <c r="CX136" s="253"/>
      <c r="CY136" s="253"/>
      <c r="CZ136" s="253"/>
      <c r="DA136" s="253"/>
      <c r="DB136" s="253"/>
      <c r="DC136" s="253"/>
      <c r="DD136" s="253"/>
      <c r="DE136" s="253"/>
      <c r="DF136" s="253"/>
      <c r="DG136" s="253"/>
      <c r="DH136" s="253"/>
      <c r="DI136" s="253"/>
      <c r="DJ136" s="253"/>
      <c r="DK136" s="253"/>
      <c r="DL136" s="253"/>
      <c r="DM136" s="253"/>
      <c r="DN136" s="253"/>
      <c r="DO136" s="253"/>
      <c r="DP136" s="253"/>
      <c r="DQ136" s="253"/>
      <c r="DR136" s="253"/>
      <c r="DS136" s="253"/>
      <c r="DT136" s="253"/>
      <c r="DU136" s="253"/>
    </row>
    <row r="137" spans="1:125" s="248" customFormat="1" x14ac:dyDescent="0.25">
      <c r="A137" s="253"/>
      <c r="B137" s="253"/>
      <c r="D137" s="251">
        <v>1927</v>
      </c>
      <c r="E137" s="251" t="s">
        <v>623</v>
      </c>
      <c r="F137" s="252"/>
      <c r="G137" s="253"/>
      <c r="H137" s="253"/>
      <c r="I137" s="253"/>
      <c r="J137" s="253"/>
      <c r="K137" s="253"/>
      <c r="L137" s="253"/>
      <c r="S137" s="253"/>
      <c r="T137" s="253"/>
      <c r="U137" s="253"/>
      <c r="V137" s="253"/>
      <c r="W137" s="253"/>
      <c r="X137" s="253"/>
      <c r="Y137" s="253"/>
      <c r="Z137" s="253"/>
      <c r="AA137" s="253"/>
      <c r="AB137" s="253"/>
      <c r="AC137" s="253"/>
      <c r="AD137" s="253"/>
      <c r="AE137" s="253"/>
      <c r="AF137" s="253"/>
      <c r="AG137" s="253"/>
      <c r="AH137" s="253"/>
      <c r="AI137" s="253"/>
      <c r="AJ137" s="253"/>
      <c r="AK137" s="253"/>
      <c r="AL137" s="253"/>
      <c r="AM137" s="253"/>
      <c r="AN137" s="253"/>
      <c r="AO137" s="253"/>
      <c r="AP137" s="253"/>
      <c r="AQ137" s="253"/>
      <c r="AR137" s="253"/>
      <c r="AS137" s="253"/>
      <c r="AT137" s="253"/>
      <c r="AU137" s="253"/>
      <c r="AV137" s="253"/>
      <c r="AW137" s="253"/>
      <c r="AX137" s="253"/>
      <c r="AY137" s="253"/>
      <c r="AZ137" s="253"/>
      <c r="BA137" s="253"/>
      <c r="BB137" s="253"/>
      <c r="BC137" s="253"/>
      <c r="BD137" s="253"/>
      <c r="BE137" s="253"/>
      <c r="BF137" s="253"/>
      <c r="BG137" s="253"/>
      <c r="BH137" s="253"/>
      <c r="BI137" s="253"/>
      <c r="BJ137" s="253"/>
      <c r="BK137" s="253"/>
      <c r="BL137" s="253"/>
      <c r="BM137" s="253"/>
      <c r="BN137" s="253"/>
      <c r="BO137" s="253"/>
      <c r="BP137" s="253"/>
      <c r="BQ137" s="253"/>
      <c r="BR137" s="253"/>
      <c r="BS137" s="253"/>
      <c r="BT137" s="253"/>
      <c r="BU137" s="255">
        <v>1049</v>
      </c>
      <c r="BV137" s="255" t="s">
        <v>52</v>
      </c>
      <c r="BW137" s="253"/>
      <c r="BX137" s="179">
        <v>1043</v>
      </c>
      <c r="BY137" s="179" t="s">
        <v>47</v>
      </c>
      <c r="BZ137" s="253">
        <f t="shared" si="2"/>
        <v>35</v>
      </c>
      <c r="CA137" s="253"/>
      <c r="CB137" s="253"/>
      <c r="CC137" s="253"/>
      <c r="CD137" s="253"/>
      <c r="CE137" s="253"/>
      <c r="CF137" s="253"/>
      <c r="CG137" s="253"/>
      <c r="CH137" s="253"/>
      <c r="CI137" s="253"/>
      <c r="CJ137" s="253"/>
      <c r="CK137" s="253"/>
      <c r="CL137" s="253"/>
      <c r="CM137" s="253"/>
      <c r="CN137" s="253"/>
      <c r="CO137" s="253"/>
      <c r="CP137" s="253"/>
      <c r="CQ137" s="253"/>
      <c r="CR137" s="253"/>
      <c r="CS137" s="253"/>
      <c r="CT137" s="253"/>
      <c r="CU137" s="253"/>
      <c r="CV137" s="253"/>
      <c r="CW137" s="253"/>
      <c r="CX137" s="253"/>
      <c r="CY137" s="253"/>
      <c r="CZ137" s="253"/>
      <c r="DA137" s="253"/>
      <c r="DB137" s="253"/>
      <c r="DC137" s="253"/>
      <c r="DD137" s="253"/>
      <c r="DE137" s="253"/>
      <c r="DF137" s="253"/>
      <c r="DG137" s="253"/>
      <c r="DH137" s="253"/>
      <c r="DI137" s="253"/>
      <c r="DJ137" s="253"/>
      <c r="DK137" s="253"/>
      <c r="DL137" s="253"/>
      <c r="DM137" s="253"/>
      <c r="DN137" s="253"/>
      <c r="DO137" s="253"/>
      <c r="DP137" s="253"/>
      <c r="DQ137" s="253"/>
      <c r="DR137" s="253"/>
      <c r="DS137" s="253"/>
      <c r="DT137" s="253"/>
      <c r="DU137" s="253"/>
    </row>
    <row r="138" spans="1:125" s="248" customFormat="1" x14ac:dyDescent="0.25">
      <c r="A138" s="253"/>
      <c r="B138" s="253"/>
      <c r="D138" s="251">
        <v>1932</v>
      </c>
      <c r="E138" s="251" t="s">
        <v>628</v>
      </c>
      <c r="F138" s="252"/>
      <c r="G138" s="253"/>
      <c r="H138" s="253"/>
      <c r="I138" s="253"/>
      <c r="J138" s="253"/>
      <c r="K138" s="253"/>
      <c r="L138" s="253"/>
      <c r="S138" s="253"/>
      <c r="T138" s="253"/>
      <c r="U138" s="253"/>
      <c r="V138" s="253"/>
      <c r="W138" s="253"/>
      <c r="X138" s="253"/>
      <c r="Y138" s="253"/>
      <c r="Z138" s="253"/>
      <c r="AA138" s="253"/>
      <c r="AB138" s="253"/>
      <c r="AC138" s="253"/>
      <c r="AD138" s="253"/>
      <c r="AE138" s="253"/>
      <c r="AF138" s="253"/>
      <c r="AG138" s="253"/>
      <c r="AH138" s="253"/>
      <c r="AI138" s="253"/>
      <c r="AJ138" s="253"/>
      <c r="AK138" s="253"/>
      <c r="AL138" s="253"/>
      <c r="AM138" s="253"/>
      <c r="AN138" s="253"/>
      <c r="AO138" s="253"/>
      <c r="AP138" s="253"/>
      <c r="AQ138" s="253"/>
      <c r="AR138" s="253"/>
      <c r="AS138" s="253"/>
      <c r="AT138" s="253"/>
      <c r="AU138" s="253"/>
      <c r="AV138" s="253"/>
      <c r="AW138" s="253"/>
      <c r="AX138" s="253"/>
      <c r="AY138" s="253"/>
      <c r="AZ138" s="253"/>
      <c r="BA138" s="253"/>
      <c r="BB138" s="253"/>
      <c r="BC138" s="253"/>
      <c r="BD138" s="253"/>
      <c r="BE138" s="253"/>
      <c r="BF138" s="253"/>
      <c r="BG138" s="253"/>
      <c r="BH138" s="253"/>
      <c r="BI138" s="253"/>
      <c r="BJ138" s="253"/>
      <c r="BK138" s="253"/>
      <c r="BL138" s="253"/>
      <c r="BM138" s="253"/>
      <c r="BN138" s="253"/>
      <c r="BO138" s="253"/>
      <c r="BP138" s="253"/>
      <c r="BQ138" s="253"/>
      <c r="BR138" s="253"/>
      <c r="BS138" s="253"/>
      <c r="BT138" s="253"/>
      <c r="BU138" s="255">
        <v>1050</v>
      </c>
      <c r="BV138" s="255" t="s">
        <v>53</v>
      </c>
      <c r="BW138" s="253"/>
      <c r="BX138" s="179">
        <v>1044</v>
      </c>
      <c r="BY138" s="179" t="s">
        <v>1798</v>
      </c>
      <c r="BZ138" s="253">
        <f t="shared" si="2"/>
        <v>18</v>
      </c>
      <c r="CA138" s="253"/>
      <c r="CB138" s="253"/>
      <c r="CC138" s="253"/>
      <c r="CD138" s="253"/>
      <c r="CE138" s="253"/>
      <c r="CF138" s="253"/>
      <c r="CG138" s="253"/>
      <c r="CH138" s="253"/>
      <c r="CI138" s="253"/>
      <c r="CJ138" s="253"/>
      <c r="CK138" s="253"/>
      <c r="CL138" s="253"/>
      <c r="CM138" s="253"/>
      <c r="CN138" s="253"/>
      <c r="CO138" s="253"/>
      <c r="CP138" s="253"/>
      <c r="CQ138" s="253"/>
      <c r="CR138" s="253"/>
      <c r="CS138" s="253"/>
      <c r="CT138" s="253"/>
      <c r="CU138" s="253"/>
      <c r="CV138" s="253"/>
      <c r="CW138" s="253"/>
      <c r="CX138" s="253"/>
      <c r="CY138" s="253"/>
      <c r="CZ138" s="253"/>
      <c r="DA138" s="253"/>
      <c r="DB138" s="253"/>
      <c r="DC138" s="253"/>
      <c r="DD138" s="253"/>
      <c r="DE138" s="253"/>
      <c r="DF138" s="253"/>
      <c r="DG138" s="253"/>
      <c r="DH138" s="253"/>
      <c r="DI138" s="253"/>
      <c r="DJ138" s="253"/>
      <c r="DK138" s="253"/>
      <c r="DL138" s="253"/>
      <c r="DM138" s="253"/>
      <c r="DN138" s="253"/>
      <c r="DO138" s="253"/>
      <c r="DP138" s="253"/>
      <c r="DQ138" s="253"/>
      <c r="DR138" s="253"/>
      <c r="DS138" s="253"/>
      <c r="DT138" s="253"/>
      <c r="DU138" s="253"/>
    </row>
    <row r="139" spans="1:125" s="248" customFormat="1" x14ac:dyDescent="0.25">
      <c r="A139" s="253"/>
      <c r="B139" s="253"/>
      <c r="D139" s="251">
        <v>1933</v>
      </c>
      <c r="E139" s="251" t="s">
        <v>629</v>
      </c>
      <c r="F139" s="252"/>
      <c r="G139" s="253"/>
      <c r="H139" s="253"/>
      <c r="I139" s="253"/>
      <c r="J139" s="253"/>
      <c r="K139" s="253"/>
      <c r="L139" s="253"/>
      <c r="S139" s="253"/>
      <c r="T139" s="253"/>
      <c r="U139" s="253"/>
      <c r="V139" s="253"/>
      <c r="W139" s="253"/>
      <c r="X139" s="253"/>
      <c r="Y139" s="253"/>
      <c r="Z139" s="253"/>
      <c r="AA139" s="253"/>
      <c r="AB139" s="253"/>
      <c r="AC139" s="253"/>
      <c r="AD139" s="253"/>
      <c r="AE139" s="253"/>
      <c r="AF139" s="253"/>
      <c r="AG139" s="253"/>
      <c r="AH139" s="253"/>
      <c r="AI139" s="253"/>
      <c r="AJ139" s="253"/>
      <c r="AK139" s="253"/>
      <c r="AL139" s="253"/>
      <c r="AM139" s="253"/>
      <c r="AN139" s="253"/>
      <c r="AO139" s="253"/>
      <c r="AP139" s="253"/>
      <c r="AQ139" s="253"/>
      <c r="AR139" s="253"/>
      <c r="AS139" s="253"/>
      <c r="AT139" s="253"/>
      <c r="AU139" s="253"/>
      <c r="AV139" s="253"/>
      <c r="AW139" s="253"/>
      <c r="AX139" s="253"/>
      <c r="AY139" s="253"/>
      <c r="AZ139" s="253"/>
      <c r="BA139" s="253"/>
      <c r="BB139" s="253"/>
      <c r="BC139" s="253"/>
      <c r="BD139" s="253"/>
      <c r="BE139" s="253"/>
      <c r="BF139" s="253"/>
      <c r="BG139" s="253"/>
      <c r="BH139" s="253"/>
      <c r="BI139" s="253"/>
      <c r="BJ139" s="253"/>
      <c r="BK139" s="253"/>
      <c r="BL139" s="253"/>
      <c r="BM139" s="253"/>
      <c r="BN139" s="253"/>
      <c r="BO139" s="253"/>
      <c r="BP139" s="253"/>
      <c r="BQ139" s="253"/>
      <c r="BR139" s="253"/>
      <c r="BS139" s="253"/>
      <c r="BT139" s="253"/>
      <c r="BU139" s="255">
        <v>1051</v>
      </c>
      <c r="BV139" s="255" t="s">
        <v>54</v>
      </c>
      <c r="BW139" s="253"/>
      <c r="BX139" s="179">
        <v>1045</v>
      </c>
      <c r="BY139" s="179" t="s">
        <v>49</v>
      </c>
      <c r="BZ139" s="253">
        <f t="shared" si="2"/>
        <v>7</v>
      </c>
      <c r="CA139" s="253"/>
      <c r="CB139" s="253"/>
      <c r="CC139" s="253"/>
      <c r="CD139" s="253"/>
      <c r="CE139" s="253"/>
      <c r="CF139" s="253"/>
      <c r="CG139" s="253"/>
      <c r="CH139" s="253"/>
      <c r="CI139" s="253"/>
      <c r="CJ139" s="253"/>
      <c r="CK139" s="253"/>
      <c r="CL139" s="253"/>
      <c r="CM139" s="253"/>
      <c r="CN139" s="253"/>
      <c r="CO139" s="253"/>
      <c r="CP139" s="253"/>
      <c r="CQ139" s="253"/>
      <c r="CR139" s="253"/>
      <c r="CS139" s="253"/>
      <c r="CT139" s="253"/>
      <c r="CU139" s="253"/>
      <c r="CV139" s="253"/>
      <c r="CW139" s="253"/>
      <c r="CX139" s="253"/>
      <c r="CY139" s="253"/>
      <c r="CZ139" s="253"/>
      <c r="DA139" s="253"/>
      <c r="DB139" s="253"/>
      <c r="DC139" s="253"/>
      <c r="DD139" s="253"/>
      <c r="DE139" s="253"/>
      <c r="DF139" s="253"/>
      <c r="DG139" s="253"/>
      <c r="DH139" s="253"/>
      <c r="DI139" s="253"/>
      <c r="DJ139" s="253"/>
      <c r="DK139" s="253"/>
      <c r="DL139" s="253"/>
      <c r="DM139" s="253"/>
      <c r="DN139" s="253"/>
      <c r="DO139" s="253"/>
      <c r="DP139" s="253"/>
      <c r="DQ139" s="253"/>
      <c r="DR139" s="253"/>
      <c r="DS139" s="253"/>
      <c r="DT139" s="253"/>
      <c r="DU139" s="253"/>
    </row>
    <row r="140" spans="1:125" s="248" customFormat="1" x14ac:dyDescent="0.25">
      <c r="A140" s="253"/>
      <c r="B140" s="253"/>
      <c r="D140" s="251">
        <v>1934</v>
      </c>
      <c r="E140" s="251" t="s">
        <v>62</v>
      </c>
      <c r="F140" s="252"/>
      <c r="G140" s="253"/>
      <c r="H140" s="253"/>
      <c r="I140" s="253"/>
      <c r="J140" s="253"/>
      <c r="K140" s="253"/>
      <c r="L140" s="253"/>
      <c r="S140" s="253"/>
      <c r="T140" s="253"/>
      <c r="U140" s="253"/>
      <c r="V140" s="253"/>
      <c r="W140" s="253"/>
      <c r="X140" s="253"/>
      <c r="Y140" s="253"/>
      <c r="Z140" s="253"/>
      <c r="AA140" s="253"/>
      <c r="AB140" s="253"/>
      <c r="AC140" s="253"/>
      <c r="AD140" s="253"/>
      <c r="AE140" s="253"/>
      <c r="AF140" s="253"/>
      <c r="AG140" s="253"/>
      <c r="AH140" s="253"/>
      <c r="AI140" s="253"/>
      <c r="AJ140" s="253"/>
      <c r="AK140" s="253"/>
      <c r="AL140" s="253"/>
      <c r="AM140" s="253"/>
      <c r="AN140" s="253"/>
      <c r="AO140" s="253"/>
      <c r="AP140" s="253"/>
      <c r="AQ140" s="253"/>
      <c r="AR140" s="253"/>
      <c r="AS140" s="253"/>
      <c r="AT140" s="253"/>
      <c r="AU140" s="253"/>
      <c r="AV140" s="253"/>
      <c r="AW140" s="253"/>
      <c r="AX140" s="253"/>
      <c r="AY140" s="253"/>
      <c r="AZ140" s="253"/>
      <c r="BA140" s="253"/>
      <c r="BB140" s="253"/>
      <c r="BC140" s="253"/>
      <c r="BD140" s="253"/>
      <c r="BE140" s="253"/>
      <c r="BF140" s="253"/>
      <c r="BG140" s="253"/>
      <c r="BH140" s="253"/>
      <c r="BI140" s="253"/>
      <c r="BJ140" s="253"/>
      <c r="BK140" s="253"/>
      <c r="BL140" s="253"/>
      <c r="BM140" s="253"/>
      <c r="BN140" s="253"/>
      <c r="BO140" s="253"/>
      <c r="BP140" s="253"/>
      <c r="BQ140" s="253"/>
      <c r="BR140" s="253"/>
      <c r="BS140" s="253"/>
      <c r="BT140" s="253"/>
      <c r="BU140" s="255">
        <v>1052</v>
      </c>
      <c r="BV140" s="255" t="s">
        <v>55</v>
      </c>
      <c r="BW140" s="253"/>
      <c r="BX140" s="179">
        <v>1046</v>
      </c>
      <c r="BY140" s="179" t="s">
        <v>50</v>
      </c>
      <c r="BZ140" s="253">
        <f t="shared" si="2"/>
        <v>19</v>
      </c>
      <c r="CA140" s="253"/>
      <c r="CB140" s="253"/>
      <c r="CC140" s="253"/>
      <c r="CD140" s="253"/>
      <c r="CE140" s="253"/>
      <c r="CF140" s="253"/>
      <c r="CG140" s="253"/>
      <c r="CH140" s="253"/>
      <c r="CI140" s="253"/>
      <c r="CJ140" s="253"/>
      <c r="CK140" s="253"/>
      <c r="CL140" s="253"/>
      <c r="CM140" s="253"/>
      <c r="CN140" s="253"/>
      <c r="CO140" s="253"/>
      <c r="CP140" s="253"/>
      <c r="CQ140" s="253"/>
      <c r="CR140" s="253"/>
      <c r="CS140" s="253"/>
      <c r="CT140" s="253"/>
      <c r="CU140" s="253"/>
      <c r="CV140" s="253"/>
      <c r="CW140" s="253"/>
      <c r="CX140" s="253"/>
      <c r="CY140" s="253"/>
      <c r="CZ140" s="253"/>
      <c r="DA140" s="253"/>
      <c r="DB140" s="253"/>
      <c r="DC140" s="253"/>
      <c r="DD140" s="253"/>
      <c r="DE140" s="253"/>
      <c r="DF140" s="253"/>
      <c r="DG140" s="253"/>
      <c r="DH140" s="253"/>
      <c r="DI140" s="253"/>
      <c r="DJ140" s="253"/>
      <c r="DK140" s="253"/>
      <c r="DL140" s="253"/>
      <c r="DM140" s="253"/>
      <c r="DN140" s="253"/>
      <c r="DO140" s="253"/>
      <c r="DP140" s="253"/>
      <c r="DQ140" s="253"/>
      <c r="DR140" s="253"/>
      <c r="DS140" s="253"/>
      <c r="DT140" s="253"/>
      <c r="DU140" s="253"/>
    </row>
    <row r="141" spans="1:125" s="248" customFormat="1" x14ac:dyDescent="0.25">
      <c r="A141" s="253"/>
      <c r="B141" s="253"/>
      <c r="D141" s="251">
        <v>1935</v>
      </c>
      <c r="E141" s="251" t="s">
        <v>63</v>
      </c>
      <c r="F141" s="252"/>
      <c r="G141" s="253"/>
      <c r="H141" s="253"/>
      <c r="I141" s="253"/>
      <c r="J141" s="253"/>
      <c r="K141" s="253"/>
      <c r="L141" s="253"/>
      <c r="S141" s="253"/>
      <c r="T141" s="253"/>
      <c r="U141" s="253"/>
      <c r="V141" s="253"/>
      <c r="W141" s="253"/>
      <c r="X141" s="253"/>
      <c r="Y141" s="253"/>
      <c r="Z141" s="253"/>
      <c r="AA141" s="253"/>
      <c r="AB141" s="253"/>
      <c r="AC141" s="253"/>
      <c r="AD141" s="253"/>
      <c r="AE141" s="253"/>
      <c r="AF141" s="253"/>
      <c r="AG141" s="253"/>
      <c r="AH141" s="253"/>
      <c r="AI141" s="253"/>
      <c r="AJ141" s="253"/>
      <c r="AK141" s="253"/>
      <c r="AL141" s="253"/>
      <c r="AM141" s="253"/>
      <c r="AN141" s="253"/>
      <c r="AO141" s="253"/>
      <c r="AP141" s="253"/>
      <c r="AQ141" s="253"/>
      <c r="AR141" s="253"/>
      <c r="AS141" s="253"/>
      <c r="AT141" s="253"/>
      <c r="AU141" s="253"/>
      <c r="AV141" s="253"/>
      <c r="AW141" s="253"/>
      <c r="AX141" s="253"/>
      <c r="AY141" s="253"/>
      <c r="AZ141" s="253"/>
      <c r="BA141" s="253"/>
      <c r="BB141" s="253"/>
      <c r="BC141" s="253"/>
      <c r="BD141" s="253"/>
      <c r="BE141" s="253"/>
      <c r="BF141" s="253"/>
      <c r="BG141" s="253"/>
      <c r="BH141" s="253"/>
      <c r="BI141" s="253"/>
      <c r="BJ141" s="253"/>
      <c r="BK141" s="253"/>
      <c r="BL141" s="253"/>
      <c r="BM141" s="253"/>
      <c r="BN141" s="253"/>
      <c r="BO141" s="253"/>
      <c r="BP141" s="253"/>
      <c r="BQ141" s="253"/>
      <c r="BR141" s="253"/>
      <c r="BS141" s="253"/>
      <c r="BT141" s="253"/>
      <c r="BU141" s="255">
        <v>1054</v>
      </c>
      <c r="BV141" s="255" t="s">
        <v>56</v>
      </c>
      <c r="BW141" s="253"/>
      <c r="BX141" s="179">
        <v>1047</v>
      </c>
      <c r="BY141" s="179" t="s">
        <v>341</v>
      </c>
      <c r="BZ141" s="253">
        <f t="shared" si="2"/>
        <v>9</v>
      </c>
      <c r="CA141" s="253"/>
      <c r="CB141" s="253"/>
      <c r="CC141" s="253"/>
      <c r="CD141" s="253"/>
      <c r="CE141" s="253"/>
      <c r="CF141" s="253"/>
      <c r="CG141" s="253"/>
      <c r="CH141" s="253"/>
      <c r="CI141" s="253"/>
      <c r="CJ141" s="253"/>
      <c r="CK141" s="253"/>
      <c r="CL141" s="253"/>
      <c r="CM141" s="253"/>
      <c r="CN141" s="253"/>
      <c r="CO141" s="253"/>
      <c r="CP141" s="253"/>
      <c r="CQ141" s="253"/>
      <c r="CR141" s="253"/>
      <c r="CS141" s="253"/>
      <c r="CT141" s="253"/>
      <c r="CU141" s="253"/>
      <c r="CV141" s="253"/>
      <c r="CW141" s="253"/>
      <c r="CX141" s="253"/>
      <c r="CY141" s="253"/>
      <c r="CZ141" s="253"/>
      <c r="DA141" s="253"/>
      <c r="DB141" s="253"/>
      <c r="DC141" s="253"/>
      <c r="DD141" s="253"/>
      <c r="DE141" s="253"/>
      <c r="DF141" s="253"/>
      <c r="DG141" s="253"/>
      <c r="DH141" s="253"/>
      <c r="DI141" s="253"/>
      <c r="DJ141" s="253"/>
      <c r="DK141" s="253"/>
      <c r="DL141" s="253"/>
      <c r="DM141" s="253"/>
      <c r="DN141" s="253"/>
      <c r="DO141" s="253"/>
      <c r="DP141" s="253"/>
      <c r="DQ141" s="253"/>
      <c r="DR141" s="253"/>
      <c r="DS141" s="253"/>
      <c r="DT141" s="253"/>
      <c r="DU141" s="253"/>
    </row>
    <row r="142" spans="1:125" s="248" customFormat="1" x14ac:dyDescent="0.25">
      <c r="A142" s="253"/>
      <c r="B142" s="253"/>
      <c r="D142" s="251">
        <v>1949</v>
      </c>
      <c r="E142" s="251" t="s">
        <v>64</v>
      </c>
      <c r="F142" s="252"/>
      <c r="G142" s="253"/>
      <c r="H142" s="253"/>
      <c r="I142" s="253"/>
      <c r="J142" s="253"/>
      <c r="K142" s="253"/>
      <c r="L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c r="AT142" s="253"/>
      <c r="AU142" s="253"/>
      <c r="AV142" s="253"/>
      <c r="AW142" s="253"/>
      <c r="AX142" s="253"/>
      <c r="AY142" s="253"/>
      <c r="AZ142" s="253"/>
      <c r="BA142" s="253"/>
      <c r="BB142" s="253"/>
      <c r="BC142" s="253"/>
      <c r="BD142" s="253"/>
      <c r="BE142" s="253"/>
      <c r="BF142" s="253"/>
      <c r="BG142" s="253"/>
      <c r="BH142" s="253"/>
      <c r="BI142" s="253"/>
      <c r="BJ142" s="253"/>
      <c r="BK142" s="253"/>
      <c r="BL142" s="253"/>
      <c r="BM142" s="253"/>
      <c r="BN142" s="253"/>
      <c r="BO142" s="253"/>
      <c r="BP142" s="253"/>
      <c r="BQ142" s="253"/>
      <c r="BR142" s="253"/>
      <c r="BS142" s="253"/>
      <c r="BT142" s="253"/>
      <c r="BU142" s="255">
        <v>1055</v>
      </c>
      <c r="BV142" s="255" t="s">
        <v>57</v>
      </c>
      <c r="BW142" s="253"/>
      <c r="BX142" s="179">
        <v>1048</v>
      </c>
      <c r="BY142" s="179" t="s">
        <v>51</v>
      </c>
      <c r="BZ142" s="253">
        <f t="shared" si="2"/>
        <v>32</v>
      </c>
      <c r="CA142" s="253"/>
      <c r="CB142" s="253"/>
      <c r="CC142" s="253"/>
      <c r="CD142" s="253"/>
      <c r="CE142" s="253"/>
      <c r="CF142" s="253"/>
      <c r="CG142" s="253"/>
      <c r="CH142" s="253"/>
      <c r="CI142" s="253"/>
      <c r="CJ142" s="253"/>
      <c r="CK142" s="253"/>
      <c r="CL142" s="253"/>
      <c r="CM142" s="253"/>
      <c r="CN142" s="253"/>
      <c r="CO142" s="253"/>
      <c r="CP142" s="253"/>
      <c r="CQ142" s="253"/>
      <c r="CR142" s="253"/>
      <c r="CS142" s="253"/>
      <c r="CT142" s="253"/>
      <c r="CU142" s="253"/>
      <c r="CV142" s="253"/>
      <c r="CW142" s="253"/>
      <c r="CX142" s="253"/>
      <c r="CY142" s="253"/>
      <c r="CZ142" s="253"/>
      <c r="DA142" s="253"/>
      <c r="DB142" s="253"/>
      <c r="DC142" s="253"/>
      <c r="DD142" s="253"/>
      <c r="DE142" s="253"/>
      <c r="DF142" s="253"/>
      <c r="DG142" s="253"/>
      <c r="DH142" s="253"/>
      <c r="DI142" s="253"/>
      <c r="DJ142" s="253"/>
      <c r="DK142" s="253"/>
      <c r="DL142" s="253"/>
      <c r="DM142" s="253"/>
      <c r="DN142" s="253"/>
      <c r="DO142" s="253"/>
      <c r="DP142" s="253"/>
      <c r="DQ142" s="253"/>
      <c r="DR142" s="253"/>
      <c r="DS142" s="253"/>
      <c r="DT142" s="253"/>
      <c r="DU142" s="253"/>
    </row>
    <row r="143" spans="1:125" s="248" customFormat="1" x14ac:dyDescent="0.25">
      <c r="A143" s="253"/>
      <c r="B143" s="253"/>
      <c r="D143" s="251">
        <v>2014</v>
      </c>
      <c r="E143" s="251" t="s">
        <v>65</v>
      </c>
      <c r="F143" s="252"/>
      <c r="G143" s="253"/>
      <c r="H143" s="253"/>
      <c r="I143" s="253"/>
      <c r="J143" s="253"/>
      <c r="K143" s="253"/>
      <c r="L143" s="253"/>
      <c r="S143" s="253"/>
      <c r="T143" s="253"/>
      <c r="U143" s="253"/>
      <c r="V143" s="253"/>
      <c r="W143" s="253"/>
      <c r="X143" s="253"/>
      <c r="Y143" s="253"/>
      <c r="Z143" s="253"/>
      <c r="AA143" s="253"/>
      <c r="AB143" s="253"/>
      <c r="AC143" s="253"/>
      <c r="AD143" s="253"/>
      <c r="AE143" s="253"/>
      <c r="AF143" s="253"/>
      <c r="AG143" s="253"/>
      <c r="AH143" s="253"/>
      <c r="AI143" s="253"/>
      <c r="AJ143" s="253"/>
      <c r="AK143" s="253"/>
      <c r="AL143" s="253"/>
      <c r="AM143" s="253"/>
      <c r="AN143" s="253"/>
      <c r="AO143" s="253"/>
      <c r="AP143" s="253"/>
      <c r="AQ143" s="253"/>
      <c r="AR143" s="253"/>
      <c r="AS143" s="253"/>
      <c r="AT143" s="253"/>
      <c r="AU143" s="253"/>
      <c r="AV143" s="253"/>
      <c r="AW143" s="253"/>
      <c r="AX143" s="253"/>
      <c r="AY143" s="253"/>
      <c r="AZ143" s="253"/>
      <c r="BA143" s="253"/>
      <c r="BB143" s="253"/>
      <c r="BC143" s="253"/>
      <c r="BD143" s="253"/>
      <c r="BE143" s="253"/>
      <c r="BF143" s="253"/>
      <c r="BG143" s="253"/>
      <c r="BH143" s="253"/>
      <c r="BI143" s="253"/>
      <c r="BJ143" s="253"/>
      <c r="BK143" s="253"/>
      <c r="BL143" s="253"/>
      <c r="BM143" s="253"/>
      <c r="BN143" s="253"/>
      <c r="BO143" s="253"/>
      <c r="BP143" s="253"/>
      <c r="BQ143" s="253"/>
      <c r="BR143" s="253"/>
      <c r="BS143" s="253"/>
      <c r="BT143" s="253"/>
      <c r="BU143" s="255">
        <v>1067</v>
      </c>
      <c r="BV143" s="255" t="s">
        <v>342</v>
      </c>
      <c r="BW143" s="253"/>
      <c r="BX143" s="179">
        <v>1049</v>
      </c>
      <c r="BY143" s="179" t="s">
        <v>52</v>
      </c>
      <c r="BZ143" s="253">
        <f t="shared" si="2"/>
        <v>48</v>
      </c>
      <c r="CA143" s="253"/>
      <c r="CB143" s="253"/>
      <c r="CC143" s="253"/>
      <c r="CD143" s="253"/>
      <c r="CE143" s="253"/>
      <c r="CF143" s="253"/>
      <c r="CG143" s="253"/>
      <c r="CH143" s="253"/>
      <c r="CI143" s="253"/>
      <c r="CJ143" s="253"/>
      <c r="CK143" s="253"/>
      <c r="CL143" s="253"/>
      <c r="CM143" s="253"/>
      <c r="CN143" s="253"/>
      <c r="CO143" s="253"/>
      <c r="CP143" s="253"/>
      <c r="CQ143" s="253"/>
      <c r="CR143" s="253"/>
      <c r="CS143" s="253"/>
      <c r="CT143" s="253"/>
      <c r="CU143" s="253"/>
      <c r="CV143" s="253"/>
      <c r="CW143" s="253"/>
      <c r="CX143" s="253"/>
      <c r="CY143" s="253"/>
      <c r="CZ143" s="253"/>
      <c r="DA143" s="253"/>
      <c r="DB143" s="253"/>
      <c r="DC143" s="253"/>
      <c r="DD143" s="253"/>
      <c r="DE143" s="253"/>
      <c r="DF143" s="253"/>
      <c r="DG143" s="253"/>
      <c r="DH143" s="253"/>
      <c r="DI143" s="253"/>
      <c r="DJ143" s="253"/>
      <c r="DK143" s="253"/>
      <c r="DL143" s="253"/>
      <c r="DM143" s="253"/>
      <c r="DN143" s="253"/>
      <c r="DO143" s="253"/>
      <c r="DP143" s="253"/>
      <c r="DQ143" s="253"/>
      <c r="DR143" s="253"/>
      <c r="DS143" s="253"/>
      <c r="DT143" s="253"/>
      <c r="DU143" s="253"/>
    </row>
    <row r="144" spans="1:125" s="248" customFormat="1" x14ac:dyDescent="0.25">
      <c r="A144" s="253"/>
      <c r="B144" s="253"/>
      <c r="D144" s="251">
        <v>2015</v>
      </c>
      <c r="E144" s="251" t="s">
        <v>66</v>
      </c>
      <c r="F144" s="252"/>
      <c r="G144" s="253"/>
      <c r="H144" s="253"/>
      <c r="I144" s="253"/>
      <c r="J144" s="253"/>
      <c r="K144" s="253"/>
      <c r="L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c r="AT144" s="253"/>
      <c r="AU144" s="253"/>
      <c r="AV144" s="253"/>
      <c r="AW144" s="253"/>
      <c r="AX144" s="253"/>
      <c r="AY144" s="253"/>
      <c r="AZ144" s="253"/>
      <c r="BA144" s="253"/>
      <c r="BB144" s="253"/>
      <c r="BC144" s="253"/>
      <c r="BD144" s="253"/>
      <c r="BE144" s="253"/>
      <c r="BF144" s="253"/>
      <c r="BG144" s="253"/>
      <c r="BH144" s="253"/>
      <c r="BI144" s="253"/>
      <c r="BJ144" s="253"/>
      <c r="BK144" s="253"/>
      <c r="BL144" s="253"/>
      <c r="BM144" s="253"/>
      <c r="BN144" s="253"/>
      <c r="BO144" s="253"/>
      <c r="BP144" s="253"/>
      <c r="BQ144" s="253"/>
      <c r="BR144" s="253"/>
      <c r="BS144" s="253"/>
      <c r="BT144" s="253"/>
      <c r="BU144" s="255">
        <v>1068</v>
      </c>
      <c r="BV144" s="255" t="s">
        <v>343</v>
      </c>
      <c r="BW144" s="253"/>
      <c r="BX144" s="179">
        <v>1050</v>
      </c>
      <c r="BY144" s="179" t="s">
        <v>53</v>
      </c>
      <c r="BZ144" s="253">
        <f t="shared" si="2"/>
        <v>13</v>
      </c>
      <c r="CA144" s="253"/>
      <c r="CB144" s="253"/>
      <c r="CC144" s="253"/>
      <c r="CD144" s="253"/>
      <c r="CE144" s="253"/>
      <c r="CF144" s="253"/>
      <c r="CG144" s="253"/>
      <c r="CH144" s="253"/>
      <c r="CI144" s="253"/>
      <c r="CJ144" s="253"/>
      <c r="CK144" s="253"/>
      <c r="CL144" s="253"/>
      <c r="CM144" s="253"/>
      <c r="CN144" s="253"/>
      <c r="CO144" s="253"/>
      <c r="CP144" s="253"/>
      <c r="CQ144" s="253"/>
      <c r="CR144" s="253"/>
      <c r="CS144" s="253"/>
      <c r="CT144" s="253"/>
      <c r="CU144" s="253"/>
      <c r="CV144" s="253"/>
      <c r="CW144" s="253"/>
      <c r="CX144" s="253"/>
      <c r="CY144" s="253"/>
      <c r="CZ144" s="253"/>
      <c r="DA144" s="253"/>
      <c r="DB144" s="253"/>
      <c r="DC144" s="253"/>
      <c r="DD144" s="253"/>
      <c r="DE144" s="253"/>
      <c r="DF144" s="253"/>
      <c r="DG144" s="253"/>
      <c r="DH144" s="253"/>
      <c r="DI144" s="253"/>
      <c r="DJ144" s="253"/>
      <c r="DK144" s="253"/>
      <c r="DL144" s="253"/>
      <c r="DM144" s="253"/>
      <c r="DN144" s="253"/>
      <c r="DO144" s="253"/>
      <c r="DP144" s="253"/>
      <c r="DQ144" s="253"/>
      <c r="DR144" s="253"/>
      <c r="DS144" s="253"/>
      <c r="DT144" s="253"/>
      <c r="DU144" s="253"/>
    </row>
    <row r="145" spans="1:125" s="248" customFormat="1" x14ac:dyDescent="0.25">
      <c r="A145" s="253"/>
      <c r="B145" s="253"/>
      <c r="D145" s="251">
        <v>2016</v>
      </c>
      <c r="E145" s="251" t="s">
        <v>67</v>
      </c>
      <c r="F145" s="252"/>
      <c r="G145" s="253"/>
      <c r="H145" s="253"/>
      <c r="I145" s="253"/>
      <c r="J145" s="253"/>
      <c r="K145" s="253"/>
      <c r="L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c r="AT145" s="253"/>
      <c r="AU145" s="253"/>
      <c r="AV145" s="253"/>
      <c r="AW145" s="253"/>
      <c r="AX145" s="253"/>
      <c r="AY145" s="253"/>
      <c r="AZ145" s="253"/>
      <c r="BA145" s="253"/>
      <c r="BB145" s="253"/>
      <c r="BC145" s="253"/>
      <c r="BD145" s="253"/>
      <c r="BE145" s="253"/>
      <c r="BF145" s="253"/>
      <c r="BG145" s="253"/>
      <c r="BH145" s="253"/>
      <c r="BI145" s="253"/>
      <c r="BJ145" s="253"/>
      <c r="BK145" s="253"/>
      <c r="BL145" s="253"/>
      <c r="BM145" s="253"/>
      <c r="BN145" s="253"/>
      <c r="BO145" s="253"/>
      <c r="BP145" s="253"/>
      <c r="BQ145" s="253"/>
      <c r="BR145" s="253"/>
      <c r="BS145" s="253"/>
      <c r="BT145" s="253"/>
      <c r="BU145" s="255">
        <v>1069</v>
      </c>
      <c r="BV145" s="255" t="s">
        <v>344</v>
      </c>
      <c r="BW145" s="253"/>
      <c r="BX145" s="179">
        <v>1051</v>
      </c>
      <c r="BY145" s="179" t="s">
        <v>54</v>
      </c>
      <c r="BZ145" s="253">
        <f t="shared" si="2"/>
        <v>16</v>
      </c>
      <c r="CA145" s="253"/>
      <c r="CB145" s="253"/>
      <c r="CC145" s="253"/>
      <c r="CD145" s="253"/>
      <c r="CE145" s="253"/>
      <c r="CF145" s="253"/>
      <c r="CG145" s="253"/>
      <c r="CH145" s="253"/>
      <c r="CI145" s="253"/>
      <c r="CJ145" s="253"/>
      <c r="CK145" s="253"/>
      <c r="CL145" s="253"/>
      <c r="CM145" s="253"/>
      <c r="CN145" s="253"/>
      <c r="CO145" s="253"/>
      <c r="CP145" s="253"/>
      <c r="CQ145" s="253"/>
      <c r="CR145" s="253"/>
      <c r="CS145" s="253"/>
      <c r="CT145" s="253"/>
      <c r="CU145" s="253"/>
      <c r="CV145" s="253"/>
      <c r="CW145" s="253"/>
      <c r="CX145" s="253"/>
      <c r="CY145" s="253"/>
      <c r="CZ145" s="253"/>
      <c r="DA145" s="253"/>
      <c r="DB145" s="253"/>
      <c r="DC145" s="253"/>
      <c r="DD145" s="253"/>
      <c r="DE145" s="253"/>
      <c r="DF145" s="253"/>
      <c r="DG145" s="253"/>
      <c r="DH145" s="253"/>
      <c r="DI145" s="253"/>
      <c r="DJ145" s="253"/>
      <c r="DK145" s="253"/>
      <c r="DL145" s="253"/>
      <c r="DM145" s="253"/>
      <c r="DN145" s="253"/>
      <c r="DO145" s="253"/>
      <c r="DP145" s="253"/>
      <c r="DQ145" s="253"/>
      <c r="DR145" s="253"/>
      <c r="DS145" s="253"/>
      <c r="DT145" s="253"/>
      <c r="DU145" s="253"/>
    </row>
    <row r="146" spans="1:125" s="248" customFormat="1" x14ac:dyDescent="0.25">
      <c r="A146" s="253"/>
      <c r="B146" s="253"/>
      <c r="D146" s="251">
        <v>2017</v>
      </c>
      <c r="E146" s="251" t="s">
        <v>68</v>
      </c>
      <c r="F146" s="252"/>
      <c r="G146" s="253"/>
      <c r="H146" s="253"/>
      <c r="I146" s="253"/>
      <c r="J146" s="253"/>
      <c r="K146" s="253"/>
      <c r="L146" s="253"/>
      <c r="S146" s="253"/>
      <c r="T146" s="253"/>
      <c r="U146" s="253"/>
      <c r="V146" s="253"/>
      <c r="W146" s="253"/>
      <c r="X146" s="253"/>
      <c r="Y146" s="253"/>
      <c r="Z146" s="253"/>
      <c r="AA146" s="253"/>
      <c r="AB146" s="253"/>
      <c r="AC146" s="253"/>
      <c r="AD146" s="253"/>
      <c r="AE146" s="253"/>
      <c r="AF146" s="253"/>
      <c r="AG146" s="253"/>
      <c r="AH146" s="253"/>
      <c r="AI146" s="253"/>
      <c r="AJ146" s="253"/>
      <c r="AK146" s="253"/>
      <c r="AL146" s="253"/>
      <c r="AM146" s="253"/>
      <c r="AN146" s="253"/>
      <c r="AO146" s="253"/>
      <c r="AP146" s="253"/>
      <c r="AQ146" s="253"/>
      <c r="AR146" s="253"/>
      <c r="AS146" s="253"/>
      <c r="AT146" s="253"/>
      <c r="AU146" s="253"/>
      <c r="AV146" s="253"/>
      <c r="AW146" s="253"/>
      <c r="AX146" s="253"/>
      <c r="AY146" s="253"/>
      <c r="AZ146" s="253"/>
      <c r="BA146" s="253"/>
      <c r="BB146" s="253"/>
      <c r="BC146" s="253"/>
      <c r="BD146" s="253"/>
      <c r="BE146" s="253"/>
      <c r="BF146" s="253"/>
      <c r="BG146" s="253"/>
      <c r="BH146" s="253"/>
      <c r="BI146" s="253"/>
      <c r="BJ146" s="253"/>
      <c r="BK146" s="253"/>
      <c r="BL146" s="253"/>
      <c r="BM146" s="253"/>
      <c r="BN146" s="253"/>
      <c r="BO146" s="253"/>
      <c r="BP146" s="253"/>
      <c r="BQ146" s="253"/>
      <c r="BR146" s="253"/>
      <c r="BS146" s="253"/>
      <c r="BT146" s="253"/>
      <c r="BU146" s="255">
        <v>1070</v>
      </c>
      <c r="BV146" s="255" t="s">
        <v>345</v>
      </c>
      <c r="BW146" s="253"/>
      <c r="BX146" s="179">
        <v>1052</v>
      </c>
      <c r="BY146" s="179" t="s">
        <v>55</v>
      </c>
      <c r="BZ146" s="253">
        <f t="shared" si="2"/>
        <v>20</v>
      </c>
      <c r="CA146" s="253"/>
      <c r="CB146" s="253"/>
      <c r="CC146" s="253"/>
      <c r="CD146" s="253"/>
      <c r="CE146" s="253"/>
      <c r="CF146" s="253"/>
      <c r="CG146" s="253"/>
      <c r="CH146" s="253"/>
      <c r="CI146" s="253"/>
      <c r="CJ146" s="253"/>
      <c r="CK146" s="253"/>
      <c r="CL146" s="253"/>
      <c r="CM146" s="253"/>
      <c r="CN146" s="253"/>
      <c r="CO146" s="253"/>
      <c r="CP146" s="253"/>
      <c r="CQ146" s="253"/>
      <c r="CR146" s="253"/>
      <c r="CS146" s="253"/>
      <c r="CT146" s="253"/>
      <c r="CU146" s="253"/>
      <c r="CV146" s="253"/>
      <c r="CW146" s="253"/>
      <c r="CX146" s="253"/>
      <c r="CY146" s="253"/>
      <c r="CZ146" s="253"/>
      <c r="DA146" s="253"/>
      <c r="DB146" s="253"/>
      <c r="DC146" s="253"/>
      <c r="DD146" s="253"/>
      <c r="DE146" s="253"/>
      <c r="DF146" s="253"/>
      <c r="DG146" s="253"/>
      <c r="DH146" s="253"/>
      <c r="DI146" s="253"/>
      <c r="DJ146" s="253"/>
      <c r="DK146" s="253"/>
      <c r="DL146" s="253"/>
      <c r="DM146" s="253"/>
      <c r="DN146" s="253"/>
      <c r="DO146" s="253"/>
      <c r="DP146" s="253"/>
      <c r="DQ146" s="253"/>
      <c r="DR146" s="253"/>
      <c r="DS146" s="253"/>
      <c r="DT146" s="253"/>
      <c r="DU146" s="253"/>
    </row>
    <row r="147" spans="1:125" s="248" customFormat="1" x14ac:dyDescent="0.25">
      <c r="A147" s="253"/>
      <c r="B147" s="253"/>
      <c r="D147" s="251">
        <v>2025</v>
      </c>
      <c r="E147" s="251" t="s">
        <v>69</v>
      </c>
      <c r="F147" s="252"/>
      <c r="G147" s="253"/>
      <c r="H147" s="253"/>
      <c r="I147" s="253"/>
      <c r="J147" s="253"/>
      <c r="K147" s="253"/>
      <c r="L147" s="253"/>
      <c r="S147" s="253"/>
      <c r="T147" s="253"/>
      <c r="U147" s="253"/>
      <c r="V147" s="253"/>
      <c r="W147" s="253"/>
      <c r="X147" s="253"/>
      <c r="Y147" s="253"/>
      <c r="Z147" s="253"/>
      <c r="AA147" s="253"/>
      <c r="AB147" s="253"/>
      <c r="AC147" s="253"/>
      <c r="AD147" s="253"/>
      <c r="AE147" s="253"/>
      <c r="AF147" s="253"/>
      <c r="AG147" s="253"/>
      <c r="AH147" s="253"/>
      <c r="AI147" s="253"/>
      <c r="AJ147" s="253"/>
      <c r="AK147" s="253"/>
      <c r="AL147" s="253"/>
      <c r="AM147" s="253"/>
      <c r="AN147" s="253"/>
      <c r="AO147" s="253"/>
      <c r="AP147" s="253"/>
      <c r="AQ147" s="253"/>
      <c r="AR147" s="253"/>
      <c r="AS147" s="253"/>
      <c r="AT147" s="253"/>
      <c r="AU147" s="253"/>
      <c r="AV147" s="253"/>
      <c r="AW147" s="253"/>
      <c r="AX147" s="253"/>
      <c r="AY147" s="253"/>
      <c r="AZ147" s="253"/>
      <c r="BA147" s="253"/>
      <c r="BB147" s="253"/>
      <c r="BC147" s="253"/>
      <c r="BD147" s="253"/>
      <c r="BE147" s="253"/>
      <c r="BF147" s="253"/>
      <c r="BG147" s="253"/>
      <c r="BH147" s="253"/>
      <c r="BI147" s="253"/>
      <c r="BJ147" s="253"/>
      <c r="BK147" s="253"/>
      <c r="BL147" s="253"/>
      <c r="BM147" s="253"/>
      <c r="BN147" s="253"/>
      <c r="BO147" s="253"/>
      <c r="BP147" s="253"/>
      <c r="BQ147" s="253"/>
      <c r="BR147" s="253"/>
      <c r="BS147" s="253"/>
      <c r="BT147" s="253"/>
      <c r="BU147" s="255">
        <v>1071</v>
      </c>
      <c r="BV147" s="255" t="s">
        <v>346</v>
      </c>
      <c r="BW147" s="253"/>
      <c r="BX147" s="179">
        <v>1053</v>
      </c>
      <c r="BY147" s="179" t="s">
        <v>721</v>
      </c>
      <c r="BZ147" s="253">
        <f t="shared" si="2"/>
        <v>31</v>
      </c>
      <c r="CA147" s="253"/>
      <c r="CB147" s="253"/>
      <c r="CC147" s="253"/>
      <c r="CD147" s="253"/>
      <c r="CE147" s="253"/>
      <c r="CF147" s="253"/>
      <c r="CG147" s="253"/>
      <c r="CH147" s="253"/>
      <c r="CI147" s="253"/>
      <c r="CJ147" s="253"/>
      <c r="CK147" s="253"/>
      <c r="CL147" s="253"/>
      <c r="CM147" s="253"/>
      <c r="CN147" s="253"/>
      <c r="CO147" s="253"/>
      <c r="CP147" s="253"/>
      <c r="CQ147" s="253"/>
      <c r="CR147" s="253"/>
      <c r="CS147" s="253"/>
      <c r="CT147" s="253"/>
      <c r="CU147" s="253"/>
      <c r="CV147" s="253"/>
      <c r="CW147" s="253"/>
      <c r="CX147" s="253"/>
      <c r="CY147" s="253"/>
      <c r="CZ147" s="253"/>
      <c r="DA147" s="253"/>
      <c r="DB147" s="253"/>
      <c r="DC147" s="253"/>
      <c r="DD147" s="253"/>
      <c r="DE147" s="253"/>
      <c r="DF147" s="253"/>
      <c r="DG147" s="253"/>
      <c r="DH147" s="253"/>
      <c r="DI147" s="253"/>
      <c r="DJ147" s="253"/>
      <c r="DK147" s="253"/>
      <c r="DL147" s="253"/>
      <c r="DM147" s="253"/>
      <c r="DN147" s="253"/>
      <c r="DO147" s="253"/>
      <c r="DP147" s="253"/>
      <c r="DQ147" s="253"/>
      <c r="DR147" s="253"/>
      <c r="DS147" s="253"/>
      <c r="DT147" s="253"/>
      <c r="DU147" s="253"/>
    </row>
    <row r="148" spans="1:125" s="248" customFormat="1" x14ac:dyDescent="0.25">
      <c r="A148" s="253"/>
      <c r="B148" s="253"/>
      <c r="D148" s="251">
        <v>2032</v>
      </c>
      <c r="E148" s="251" t="s">
        <v>618</v>
      </c>
      <c r="F148" s="252"/>
      <c r="G148" s="253"/>
      <c r="H148" s="253"/>
      <c r="I148" s="253"/>
      <c r="J148" s="253"/>
      <c r="K148" s="253"/>
      <c r="L148" s="253"/>
      <c r="S148" s="253"/>
      <c r="T148" s="253"/>
      <c r="U148" s="253"/>
      <c r="V148" s="253"/>
      <c r="W148" s="253"/>
      <c r="X148" s="253"/>
      <c r="Y148" s="253"/>
      <c r="Z148" s="253"/>
      <c r="AA148" s="253"/>
      <c r="AB148" s="253"/>
      <c r="AC148" s="253"/>
      <c r="AD148" s="253"/>
      <c r="AE148" s="253"/>
      <c r="AF148" s="253"/>
      <c r="AG148" s="253"/>
      <c r="AH148" s="253"/>
      <c r="AI148" s="253"/>
      <c r="AJ148" s="253"/>
      <c r="AK148" s="253"/>
      <c r="AL148" s="253"/>
      <c r="AM148" s="253"/>
      <c r="AN148" s="253"/>
      <c r="AO148" s="253"/>
      <c r="AP148" s="253"/>
      <c r="AQ148" s="253"/>
      <c r="AR148" s="253"/>
      <c r="AS148" s="253"/>
      <c r="AT148" s="253"/>
      <c r="AU148" s="253"/>
      <c r="AV148" s="253"/>
      <c r="AW148" s="253"/>
      <c r="AX148" s="253"/>
      <c r="AY148" s="253"/>
      <c r="AZ148" s="253"/>
      <c r="BA148" s="253"/>
      <c r="BB148" s="253"/>
      <c r="BC148" s="253"/>
      <c r="BD148" s="253"/>
      <c r="BE148" s="253"/>
      <c r="BF148" s="253"/>
      <c r="BG148" s="253"/>
      <c r="BH148" s="253"/>
      <c r="BI148" s="253"/>
      <c r="BJ148" s="253"/>
      <c r="BK148" s="253"/>
      <c r="BL148" s="253"/>
      <c r="BM148" s="253"/>
      <c r="BN148" s="253"/>
      <c r="BO148" s="253"/>
      <c r="BP148" s="253"/>
      <c r="BQ148" s="253"/>
      <c r="BR148" s="253"/>
      <c r="BS148" s="253"/>
      <c r="BT148" s="253"/>
      <c r="BU148" s="255">
        <v>1072</v>
      </c>
      <c r="BV148" s="255" t="s">
        <v>347</v>
      </c>
      <c r="BW148" s="253"/>
      <c r="BX148" s="179">
        <v>1054</v>
      </c>
      <c r="BY148" s="179" t="s">
        <v>56</v>
      </c>
      <c r="BZ148" s="253">
        <f t="shared" si="2"/>
        <v>24</v>
      </c>
      <c r="CA148" s="253"/>
      <c r="CB148" s="253"/>
      <c r="CC148" s="253"/>
      <c r="CD148" s="253"/>
      <c r="CE148" s="253"/>
      <c r="CF148" s="253"/>
      <c r="CG148" s="253"/>
      <c r="CH148" s="253"/>
      <c r="CI148" s="253"/>
      <c r="CJ148" s="253"/>
      <c r="CK148" s="253"/>
      <c r="CL148" s="253"/>
      <c r="CM148" s="253"/>
      <c r="CN148" s="253"/>
      <c r="CO148" s="253"/>
      <c r="CP148" s="253"/>
      <c r="CQ148" s="253"/>
      <c r="CR148" s="253"/>
      <c r="CS148" s="253"/>
      <c r="CT148" s="253"/>
      <c r="CU148" s="253"/>
      <c r="CV148" s="253"/>
      <c r="CW148" s="253"/>
      <c r="CX148" s="253"/>
      <c r="CY148" s="253"/>
      <c r="CZ148" s="253"/>
      <c r="DA148" s="253"/>
      <c r="DB148" s="253"/>
      <c r="DC148" s="253"/>
      <c r="DD148" s="253"/>
      <c r="DE148" s="253"/>
      <c r="DF148" s="253"/>
      <c r="DG148" s="253"/>
      <c r="DH148" s="253"/>
      <c r="DI148" s="253"/>
      <c r="DJ148" s="253"/>
      <c r="DK148" s="253"/>
      <c r="DL148" s="253"/>
      <c r="DM148" s="253"/>
      <c r="DN148" s="253"/>
      <c r="DO148" s="253"/>
      <c r="DP148" s="253"/>
      <c r="DQ148" s="253"/>
      <c r="DR148" s="253"/>
      <c r="DS148" s="253"/>
      <c r="DT148" s="253"/>
      <c r="DU148" s="253"/>
    </row>
    <row r="149" spans="1:125" s="248" customFormat="1" x14ac:dyDescent="0.25">
      <c r="A149" s="253"/>
      <c r="B149" s="253"/>
      <c r="D149" s="251">
        <v>2300</v>
      </c>
      <c r="E149" s="251" t="s">
        <v>70</v>
      </c>
      <c r="F149" s="252"/>
      <c r="G149" s="253"/>
      <c r="H149" s="253"/>
      <c r="I149" s="253"/>
      <c r="J149" s="253"/>
      <c r="K149" s="253"/>
      <c r="L149" s="253"/>
      <c r="S149" s="253"/>
      <c r="T149" s="253"/>
      <c r="U149" s="253"/>
      <c r="V149" s="253"/>
      <c r="W149" s="253"/>
      <c r="X149" s="253"/>
      <c r="Y149" s="253"/>
      <c r="Z149" s="253"/>
      <c r="AA149" s="253"/>
      <c r="AB149" s="253"/>
      <c r="AC149" s="253"/>
      <c r="AD149" s="253"/>
      <c r="AE149" s="253"/>
      <c r="AF149" s="253"/>
      <c r="AG149" s="253"/>
      <c r="AH149" s="253"/>
      <c r="AI149" s="253"/>
      <c r="AJ149" s="253"/>
      <c r="AK149" s="253"/>
      <c r="AL149" s="253"/>
      <c r="AM149" s="253"/>
      <c r="AN149" s="253"/>
      <c r="AO149" s="253"/>
      <c r="AP149" s="253"/>
      <c r="AQ149" s="253"/>
      <c r="AR149" s="253"/>
      <c r="AS149" s="253"/>
      <c r="AT149" s="253"/>
      <c r="AU149" s="253"/>
      <c r="AV149" s="253"/>
      <c r="AW149" s="253"/>
      <c r="AX149" s="253"/>
      <c r="AY149" s="253"/>
      <c r="AZ149" s="253"/>
      <c r="BA149" s="253"/>
      <c r="BB149" s="253"/>
      <c r="BC149" s="253"/>
      <c r="BD149" s="253"/>
      <c r="BE149" s="253"/>
      <c r="BF149" s="253"/>
      <c r="BG149" s="253"/>
      <c r="BH149" s="253"/>
      <c r="BI149" s="253"/>
      <c r="BJ149" s="253"/>
      <c r="BK149" s="253"/>
      <c r="BL149" s="253"/>
      <c r="BM149" s="253"/>
      <c r="BN149" s="253"/>
      <c r="BO149" s="253"/>
      <c r="BP149" s="253"/>
      <c r="BQ149" s="253"/>
      <c r="BR149" s="253"/>
      <c r="BS149" s="253"/>
      <c r="BT149" s="253"/>
      <c r="BU149" s="255">
        <v>1073</v>
      </c>
      <c r="BV149" s="255" t="s">
        <v>348</v>
      </c>
      <c r="BW149" s="253"/>
      <c r="BX149" s="179">
        <v>1055</v>
      </c>
      <c r="BY149" s="179" t="s">
        <v>57</v>
      </c>
      <c r="BZ149" s="253">
        <f t="shared" si="2"/>
        <v>23</v>
      </c>
      <c r="CA149" s="253"/>
      <c r="CB149" s="253"/>
      <c r="CC149" s="253"/>
      <c r="CD149" s="253"/>
      <c r="CE149" s="253"/>
      <c r="CF149" s="253"/>
      <c r="CG149" s="253"/>
      <c r="CH149" s="253"/>
      <c r="CI149" s="253"/>
      <c r="CJ149" s="253"/>
      <c r="CK149" s="253"/>
      <c r="CL149" s="253"/>
      <c r="CM149" s="253"/>
      <c r="CN149" s="253"/>
      <c r="CO149" s="253"/>
      <c r="CP149" s="253"/>
      <c r="CQ149" s="253"/>
      <c r="CR149" s="253"/>
      <c r="CS149" s="253"/>
      <c r="CT149" s="253"/>
      <c r="CU149" s="253"/>
      <c r="CV149" s="253"/>
      <c r="CW149" s="253"/>
      <c r="CX149" s="253"/>
      <c r="CY149" s="253"/>
      <c r="CZ149" s="253"/>
      <c r="DA149" s="253"/>
      <c r="DB149" s="253"/>
      <c r="DC149" s="253"/>
      <c r="DD149" s="253"/>
      <c r="DE149" s="253"/>
      <c r="DF149" s="253"/>
      <c r="DG149" s="253"/>
      <c r="DH149" s="253"/>
      <c r="DI149" s="253"/>
      <c r="DJ149" s="253"/>
      <c r="DK149" s="253"/>
      <c r="DL149" s="253"/>
      <c r="DM149" s="253"/>
      <c r="DN149" s="253"/>
      <c r="DO149" s="253"/>
      <c r="DP149" s="253"/>
      <c r="DQ149" s="253"/>
      <c r="DR149" s="253"/>
      <c r="DS149" s="253"/>
      <c r="DT149" s="253"/>
      <c r="DU149" s="253"/>
    </row>
    <row r="150" spans="1:125" s="248" customFormat="1" x14ac:dyDescent="0.25">
      <c r="A150" s="253"/>
      <c r="B150" s="253"/>
      <c r="D150" s="251">
        <v>2652</v>
      </c>
      <c r="E150" s="251" t="s">
        <v>613</v>
      </c>
      <c r="F150" s="252"/>
      <c r="G150" s="253"/>
      <c r="H150" s="253"/>
      <c r="I150" s="253"/>
      <c r="J150" s="253"/>
      <c r="K150" s="253"/>
      <c r="L150" s="253"/>
      <c r="S150" s="253"/>
      <c r="T150" s="253"/>
      <c r="U150" s="253"/>
      <c r="V150" s="253"/>
      <c r="W150" s="253"/>
      <c r="X150" s="253"/>
      <c r="Y150" s="253"/>
      <c r="Z150" s="253"/>
      <c r="AA150" s="253"/>
      <c r="AB150" s="253"/>
      <c r="AC150" s="253"/>
      <c r="AD150" s="253"/>
      <c r="AE150" s="253"/>
      <c r="AF150" s="253"/>
      <c r="AG150" s="253"/>
      <c r="AH150" s="253"/>
      <c r="AI150" s="253"/>
      <c r="AJ150" s="253"/>
      <c r="AK150" s="253"/>
      <c r="AL150" s="253"/>
      <c r="AM150" s="253"/>
      <c r="AN150" s="253"/>
      <c r="AO150" s="253"/>
      <c r="AP150" s="253"/>
      <c r="AQ150" s="253"/>
      <c r="AR150" s="253"/>
      <c r="AS150" s="253"/>
      <c r="AT150" s="253"/>
      <c r="AU150" s="253"/>
      <c r="AV150" s="253"/>
      <c r="AW150" s="253"/>
      <c r="AX150" s="253"/>
      <c r="AY150" s="253"/>
      <c r="AZ150" s="253"/>
      <c r="BA150" s="253"/>
      <c r="BB150" s="253"/>
      <c r="BC150" s="253"/>
      <c r="BD150" s="253"/>
      <c r="BE150" s="253"/>
      <c r="BF150" s="253"/>
      <c r="BG150" s="253"/>
      <c r="BH150" s="253"/>
      <c r="BI150" s="253"/>
      <c r="BJ150" s="253"/>
      <c r="BK150" s="253"/>
      <c r="BL150" s="253"/>
      <c r="BM150" s="253"/>
      <c r="BN150" s="253"/>
      <c r="BO150" s="253"/>
      <c r="BP150" s="253"/>
      <c r="BQ150" s="253"/>
      <c r="BR150" s="253"/>
      <c r="BS150" s="253"/>
      <c r="BT150" s="253"/>
      <c r="BU150" s="255">
        <v>1074</v>
      </c>
      <c r="BV150" s="255" t="s">
        <v>349</v>
      </c>
      <c r="BW150" s="253"/>
      <c r="BX150" s="179">
        <v>1067</v>
      </c>
      <c r="BY150" s="179" t="s">
        <v>1799</v>
      </c>
      <c r="BZ150" s="253">
        <f t="shared" si="2"/>
        <v>31</v>
      </c>
      <c r="CA150" s="253"/>
      <c r="CB150" s="253"/>
      <c r="CC150" s="253"/>
      <c r="CD150" s="253"/>
      <c r="CE150" s="253"/>
      <c r="CF150" s="253"/>
      <c r="CG150" s="253"/>
      <c r="CH150" s="253"/>
      <c r="CI150" s="253"/>
      <c r="CJ150" s="253"/>
      <c r="CK150" s="253"/>
      <c r="CL150" s="253"/>
      <c r="CM150" s="253"/>
      <c r="CN150" s="253"/>
      <c r="CO150" s="253"/>
      <c r="CP150" s="253"/>
      <c r="CQ150" s="253"/>
      <c r="CR150" s="253"/>
      <c r="CS150" s="253"/>
      <c r="CT150" s="253"/>
      <c r="CU150" s="253"/>
      <c r="CV150" s="253"/>
      <c r="CW150" s="253"/>
      <c r="CX150" s="253"/>
      <c r="CY150" s="253"/>
      <c r="CZ150" s="253"/>
      <c r="DA150" s="253"/>
      <c r="DB150" s="253"/>
      <c r="DC150" s="253"/>
      <c r="DD150" s="253"/>
      <c r="DE150" s="253"/>
      <c r="DF150" s="253"/>
      <c r="DG150" s="253"/>
      <c r="DH150" s="253"/>
      <c r="DI150" s="253"/>
      <c r="DJ150" s="253"/>
      <c r="DK150" s="253"/>
      <c r="DL150" s="253"/>
      <c r="DM150" s="253"/>
      <c r="DN150" s="253"/>
      <c r="DO150" s="253"/>
      <c r="DP150" s="253"/>
      <c r="DQ150" s="253"/>
      <c r="DR150" s="253"/>
      <c r="DS150" s="253"/>
      <c r="DT150" s="253"/>
      <c r="DU150" s="253"/>
    </row>
    <row r="151" spans="1:125" s="248" customFormat="1" x14ac:dyDescent="0.25">
      <c r="A151" s="253"/>
      <c r="B151" s="253"/>
      <c r="D151" s="251">
        <v>2700</v>
      </c>
      <c r="E151" s="251" t="s">
        <v>84</v>
      </c>
      <c r="F151" s="252"/>
      <c r="G151" s="253"/>
      <c r="H151" s="253"/>
      <c r="I151" s="253"/>
      <c r="J151" s="253"/>
      <c r="K151" s="253"/>
      <c r="L151" s="253"/>
      <c r="S151" s="253"/>
      <c r="T151" s="253"/>
      <c r="U151" s="253"/>
      <c r="V151" s="253"/>
      <c r="W151" s="253"/>
      <c r="X151" s="253"/>
      <c r="Y151" s="253"/>
      <c r="Z151" s="253"/>
      <c r="AA151" s="253"/>
      <c r="AB151" s="253"/>
      <c r="AC151" s="253"/>
      <c r="AD151" s="253"/>
      <c r="AE151" s="253"/>
      <c r="AF151" s="253"/>
      <c r="AG151" s="253"/>
      <c r="AH151" s="253"/>
      <c r="AI151" s="253"/>
      <c r="AJ151" s="253"/>
      <c r="AK151" s="253"/>
      <c r="AL151" s="253"/>
      <c r="AM151" s="253"/>
      <c r="AN151" s="253"/>
      <c r="AO151" s="253"/>
      <c r="AP151" s="253"/>
      <c r="AQ151" s="253"/>
      <c r="AR151" s="253"/>
      <c r="AS151" s="253"/>
      <c r="AT151" s="253"/>
      <c r="AU151" s="253"/>
      <c r="AV151" s="253"/>
      <c r="AW151" s="253"/>
      <c r="AX151" s="253"/>
      <c r="AY151" s="253"/>
      <c r="AZ151" s="253"/>
      <c r="BA151" s="253"/>
      <c r="BB151" s="253"/>
      <c r="BC151" s="253"/>
      <c r="BD151" s="253"/>
      <c r="BE151" s="253"/>
      <c r="BF151" s="253"/>
      <c r="BG151" s="253"/>
      <c r="BH151" s="253"/>
      <c r="BI151" s="253"/>
      <c r="BJ151" s="253"/>
      <c r="BK151" s="253"/>
      <c r="BL151" s="253"/>
      <c r="BM151" s="253"/>
      <c r="BN151" s="253"/>
      <c r="BO151" s="253"/>
      <c r="BP151" s="253"/>
      <c r="BQ151" s="253"/>
      <c r="BR151" s="253"/>
      <c r="BS151" s="253"/>
      <c r="BT151" s="253"/>
      <c r="BU151" s="255">
        <v>1075</v>
      </c>
      <c r="BV151" s="255" t="s">
        <v>350</v>
      </c>
      <c r="BW151" s="253"/>
      <c r="BX151" s="179">
        <v>1068</v>
      </c>
      <c r="BY151" s="179" t="s">
        <v>1800</v>
      </c>
      <c r="BZ151" s="253">
        <f t="shared" si="2"/>
        <v>17</v>
      </c>
      <c r="CA151" s="253"/>
      <c r="CB151" s="253"/>
      <c r="CC151" s="253"/>
      <c r="CD151" s="253"/>
      <c r="CE151" s="253"/>
      <c r="CF151" s="253"/>
      <c r="CG151" s="253"/>
      <c r="CH151" s="253"/>
      <c r="CI151" s="253"/>
      <c r="CJ151" s="253"/>
      <c r="CK151" s="253"/>
      <c r="CL151" s="253"/>
      <c r="CM151" s="253"/>
      <c r="CN151" s="253"/>
      <c r="CO151" s="253"/>
      <c r="CP151" s="253"/>
      <c r="CQ151" s="253"/>
      <c r="CR151" s="253"/>
      <c r="CS151" s="253"/>
      <c r="CT151" s="253"/>
      <c r="CU151" s="253"/>
      <c r="CV151" s="253"/>
      <c r="CW151" s="253"/>
      <c r="CX151" s="253"/>
      <c r="CY151" s="253"/>
      <c r="CZ151" s="253"/>
      <c r="DA151" s="253"/>
      <c r="DB151" s="253"/>
      <c r="DC151" s="253"/>
      <c r="DD151" s="253"/>
      <c r="DE151" s="253"/>
      <c r="DF151" s="253"/>
      <c r="DG151" s="253"/>
      <c r="DH151" s="253"/>
      <c r="DI151" s="253"/>
      <c r="DJ151" s="253"/>
      <c r="DK151" s="253"/>
      <c r="DL151" s="253"/>
      <c r="DM151" s="253"/>
      <c r="DN151" s="253"/>
      <c r="DO151" s="253"/>
      <c r="DP151" s="253"/>
      <c r="DQ151" s="253"/>
      <c r="DR151" s="253"/>
      <c r="DS151" s="253"/>
      <c r="DT151" s="253"/>
      <c r="DU151" s="253"/>
    </row>
    <row r="152" spans="1:125" s="248" customFormat="1" x14ac:dyDescent="0.25">
      <c r="A152" s="253"/>
      <c r="B152" s="253"/>
      <c r="D152" s="251">
        <v>2701</v>
      </c>
      <c r="E152" s="251" t="s">
        <v>85</v>
      </c>
      <c r="F152" s="252"/>
      <c r="G152" s="253"/>
      <c r="H152" s="253"/>
      <c r="I152" s="253"/>
      <c r="J152" s="253"/>
      <c r="K152" s="253"/>
      <c r="L152" s="253"/>
      <c r="S152" s="253"/>
      <c r="T152" s="253"/>
      <c r="U152" s="253"/>
      <c r="V152" s="253"/>
      <c r="W152" s="253"/>
      <c r="X152" s="253"/>
      <c r="Y152" s="253"/>
      <c r="Z152" s="253"/>
      <c r="AA152" s="253"/>
      <c r="AB152" s="253"/>
      <c r="AC152" s="253"/>
      <c r="AD152" s="253"/>
      <c r="AE152" s="253"/>
      <c r="AF152" s="253"/>
      <c r="AG152" s="253"/>
      <c r="AH152" s="253"/>
      <c r="AI152" s="253"/>
      <c r="AJ152" s="253"/>
      <c r="AK152" s="253"/>
      <c r="AL152" s="253"/>
      <c r="AM152" s="253"/>
      <c r="AN152" s="253"/>
      <c r="AO152" s="253"/>
      <c r="AP152" s="253"/>
      <c r="AQ152" s="253"/>
      <c r="AR152" s="253"/>
      <c r="AS152" s="253"/>
      <c r="AT152" s="253"/>
      <c r="AU152" s="253"/>
      <c r="AV152" s="253"/>
      <c r="AW152" s="253"/>
      <c r="AX152" s="253"/>
      <c r="AY152" s="253"/>
      <c r="AZ152" s="253"/>
      <c r="BA152" s="253"/>
      <c r="BB152" s="253"/>
      <c r="BC152" s="253"/>
      <c r="BD152" s="253"/>
      <c r="BE152" s="253"/>
      <c r="BF152" s="253"/>
      <c r="BG152" s="253"/>
      <c r="BH152" s="253"/>
      <c r="BI152" s="253"/>
      <c r="BJ152" s="253"/>
      <c r="BK152" s="253"/>
      <c r="BL152" s="253"/>
      <c r="BM152" s="253"/>
      <c r="BN152" s="253"/>
      <c r="BO152" s="253"/>
      <c r="BP152" s="253"/>
      <c r="BQ152" s="253"/>
      <c r="BR152" s="253"/>
      <c r="BS152" s="253"/>
      <c r="BT152" s="253"/>
      <c r="BU152" s="255">
        <v>1076</v>
      </c>
      <c r="BV152" s="255" t="s">
        <v>351</v>
      </c>
      <c r="BW152" s="253"/>
      <c r="BX152" s="179">
        <v>1069</v>
      </c>
      <c r="BY152" s="179" t="s">
        <v>1801</v>
      </c>
      <c r="BZ152" s="253">
        <f t="shared" si="2"/>
        <v>65</v>
      </c>
      <c r="CA152" s="253"/>
      <c r="CB152" s="253"/>
      <c r="CC152" s="253"/>
      <c r="CD152" s="253"/>
      <c r="CE152" s="253"/>
      <c r="CF152" s="253"/>
      <c r="CG152" s="253"/>
      <c r="CH152" s="253"/>
      <c r="CI152" s="253"/>
      <c r="CJ152" s="253"/>
      <c r="CK152" s="253"/>
      <c r="CL152" s="253"/>
      <c r="CM152" s="253"/>
      <c r="CN152" s="253"/>
      <c r="CO152" s="253"/>
      <c r="CP152" s="253"/>
      <c r="CQ152" s="253"/>
      <c r="CR152" s="253"/>
      <c r="CS152" s="253"/>
      <c r="CT152" s="253"/>
      <c r="CU152" s="253"/>
      <c r="CV152" s="253"/>
      <c r="CW152" s="253"/>
      <c r="CX152" s="253"/>
      <c r="CY152" s="253"/>
      <c r="CZ152" s="253"/>
      <c r="DA152" s="253"/>
      <c r="DB152" s="253"/>
      <c r="DC152" s="253"/>
      <c r="DD152" s="253"/>
      <c r="DE152" s="253"/>
      <c r="DF152" s="253"/>
      <c r="DG152" s="253"/>
      <c r="DH152" s="253"/>
      <c r="DI152" s="253"/>
      <c r="DJ152" s="253"/>
      <c r="DK152" s="253"/>
      <c r="DL152" s="253"/>
      <c r="DM152" s="253"/>
      <c r="DN152" s="253"/>
      <c r="DO152" s="253"/>
      <c r="DP152" s="253"/>
      <c r="DQ152" s="253"/>
      <c r="DR152" s="253"/>
      <c r="DS152" s="253"/>
      <c r="DT152" s="253"/>
      <c r="DU152" s="253"/>
    </row>
    <row r="153" spans="1:125" s="248" customFormat="1" x14ac:dyDescent="0.25">
      <c r="A153" s="253"/>
      <c r="B153" s="253"/>
      <c r="D153" s="251">
        <v>2702</v>
      </c>
      <c r="E153" s="251" t="s">
        <v>86</v>
      </c>
      <c r="F153" s="252"/>
      <c r="G153" s="253"/>
      <c r="H153" s="253"/>
      <c r="I153" s="253"/>
      <c r="J153" s="253"/>
      <c r="K153" s="253"/>
      <c r="L153" s="253"/>
      <c r="S153" s="253"/>
      <c r="T153" s="253"/>
      <c r="U153" s="253"/>
      <c r="V153" s="253"/>
      <c r="W153" s="253"/>
      <c r="X153" s="253"/>
      <c r="Y153" s="253"/>
      <c r="Z153" s="253"/>
      <c r="AA153" s="253"/>
      <c r="AB153" s="253"/>
      <c r="AC153" s="253"/>
      <c r="AD153" s="253"/>
      <c r="AE153" s="253"/>
      <c r="AF153" s="253"/>
      <c r="AG153" s="253"/>
      <c r="AH153" s="253"/>
      <c r="AI153" s="253"/>
      <c r="AJ153" s="253"/>
      <c r="AK153" s="253"/>
      <c r="AL153" s="253"/>
      <c r="AM153" s="253"/>
      <c r="AN153" s="253"/>
      <c r="AO153" s="253"/>
      <c r="AP153" s="253"/>
      <c r="AQ153" s="253"/>
      <c r="AR153" s="253"/>
      <c r="AS153" s="253"/>
      <c r="AT153" s="253"/>
      <c r="AU153" s="253"/>
      <c r="AV153" s="253"/>
      <c r="AW153" s="253"/>
      <c r="AX153" s="253"/>
      <c r="AY153" s="253"/>
      <c r="AZ153" s="253"/>
      <c r="BA153" s="253"/>
      <c r="BB153" s="253"/>
      <c r="BC153" s="253"/>
      <c r="BD153" s="253"/>
      <c r="BE153" s="253"/>
      <c r="BF153" s="253"/>
      <c r="BG153" s="253"/>
      <c r="BH153" s="253"/>
      <c r="BI153" s="253"/>
      <c r="BJ153" s="253"/>
      <c r="BK153" s="253"/>
      <c r="BL153" s="253"/>
      <c r="BM153" s="253"/>
      <c r="BN153" s="253"/>
      <c r="BO153" s="253"/>
      <c r="BP153" s="253"/>
      <c r="BQ153" s="253"/>
      <c r="BR153" s="253"/>
      <c r="BS153" s="253"/>
      <c r="BT153" s="253"/>
      <c r="BU153" s="255">
        <v>1077</v>
      </c>
      <c r="BV153" s="255" t="s">
        <v>352</v>
      </c>
      <c r="BW153" s="253"/>
      <c r="BX153" s="179">
        <v>1070</v>
      </c>
      <c r="BY153" s="179" t="s">
        <v>1802</v>
      </c>
      <c r="BZ153" s="253">
        <f t="shared" si="2"/>
        <v>45</v>
      </c>
      <c r="CA153" s="253"/>
      <c r="CB153" s="253"/>
      <c r="CC153" s="253"/>
      <c r="CD153" s="253"/>
      <c r="CE153" s="253"/>
      <c r="CF153" s="253"/>
      <c r="CG153" s="253"/>
      <c r="CH153" s="253"/>
      <c r="CI153" s="253"/>
      <c r="CJ153" s="253"/>
      <c r="CK153" s="253"/>
      <c r="CL153" s="253"/>
      <c r="CM153" s="253"/>
      <c r="CN153" s="253"/>
      <c r="CO153" s="253"/>
      <c r="CP153" s="253"/>
      <c r="CQ153" s="253"/>
      <c r="CR153" s="253"/>
      <c r="CS153" s="253"/>
      <c r="CT153" s="253"/>
      <c r="CU153" s="253"/>
      <c r="CV153" s="253"/>
      <c r="CW153" s="253"/>
      <c r="CX153" s="253"/>
      <c r="CY153" s="253"/>
      <c r="CZ153" s="253"/>
      <c r="DA153" s="253"/>
      <c r="DB153" s="253"/>
      <c r="DC153" s="253"/>
      <c r="DD153" s="253"/>
      <c r="DE153" s="253"/>
      <c r="DF153" s="253"/>
      <c r="DG153" s="253"/>
      <c r="DH153" s="253"/>
      <c r="DI153" s="253"/>
      <c r="DJ153" s="253"/>
      <c r="DK153" s="253"/>
      <c r="DL153" s="253"/>
      <c r="DM153" s="253"/>
      <c r="DN153" s="253"/>
      <c r="DO153" s="253"/>
      <c r="DP153" s="253"/>
      <c r="DQ153" s="253"/>
      <c r="DR153" s="253"/>
      <c r="DS153" s="253"/>
      <c r="DT153" s="253"/>
      <c r="DU153" s="253"/>
    </row>
    <row r="154" spans="1:125" s="248" customFormat="1" x14ac:dyDescent="0.25">
      <c r="A154" s="253"/>
      <c r="B154" s="253"/>
      <c r="D154" s="251">
        <v>2703</v>
      </c>
      <c r="E154" s="251" t="s">
        <v>87</v>
      </c>
      <c r="F154" s="252"/>
      <c r="G154" s="253"/>
      <c r="H154" s="253"/>
      <c r="I154" s="253"/>
      <c r="J154" s="253"/>
      <c r="K154" s="253"/>
      <c r="L154" s="253"/>
      <c r="S154" s="253"/>
      <c r="T154" s="253"/>
      <c r="U154" s="253"/>
      <c r="V154" s="253"/>
      <c r="W154" s="253"/>
      <c r="X154" s="253"/>
      <c r="Y154" s="253"/>
      <c r="Z154" s="253"/>
      <c r="AA154" s="253"/>
      <c r="AB154" s="253"/>
      <c r="AC154" s="253"/>
      <c r="AD154" s="253"/>
      <c r="AE154" s="253"/>
      <c r="AF154" s="253"/>
      <c r="AG154" s="253"/>
      <c r="AH154" s="253"/>
      <c r="AI154" s="253"/>
      <c r="AJ154" s="253"/>
      <c r="AK154" s="253"/>
      <c r="AL154" s="253"/>
      <c r="AM154" s="253"/>
      <c r="AN154" s="253"/>
      <c r="AO154" s="253"/>
      <c r="AP154" s="253"/>
      <c r="AQ154" s="253"/>
      <c r="AR154" s="253"/>
      <c r="AS154" s="253"/>
      <c r="AT154" s="253"/>
      <c r="AU154" s="253"/>
      <c r="AV154" s="253"/>
      <c r="AW154" s="253"/>
      <c r="AX154" s="253"/>
      <c r="AY154" s="253"/>
      <c r="AZ154" s="253"/>
      <c r="BA154" s="253"/>
      <c r="BB154" s="253"/>
      <c r="BC154" s="253"/>
      <c r="BD154" s="253"/>
      <c r="BE154" s="253"/>
      <c r="BF154" s="253"/>
      <c r="BG154" s="253"/>
      <c r="BH154" s="253"/>
      <c r="BI154" s="253"/>
      <c r="BJ154" s="253"/>
      <c r="BK154" s="253"/>
      <c r="BL154" s="253"/>
      <c r="BM154" s="253"/>
      <c r="BN154" s="253"/>
      <c r="BO154" s="253"/>
      <c r="BP154" s="253"/>
      <c r="BQ154" s="253"/>
      <c r="BR154" s="253"/>
      <c r="BS154" s="253"/>
      <c r="BT154" s="253"/>
      <c r="BU154" s="255">
        <v>1078</v>
      </c>
      <c r="BV154" s="255" t="s">
        <v>353</v>
      </c>
      <c r="BW154" s="253"/>
      <c r="BX154" s="179">
        <v>1071</v>
      </c>
      <c r="BY154" s="179" t="s">
        <v>1803</v>
      </c>
      <c r="BZ154" s="253">
        <f t="shared" si="2"/>
        <v>42</v>
      </c>
      <c r="CA154" s="253"/>
      <c r="CB154" s="253"/>
      <c r="CC154" s="253"/>
      <c r="CD154" s="253"/>
      <c r="CE154" s="253"/>
      <c r="CF154" s="253"/>
      <c r="CG154" s="253"/>
      <c r="CH154" s="253"/>
      <c r="CI154" s="253"/>
      <c r="CJ154" s="253"/>
      <c r="CK154" s="253"/>
      <c r="CL154" s="253"/>
      <c r="CM154" s="253"/>
      <c r="CN154" s="253"/>
      <c r="CO154" s="253"/>
      <c r="CP154" s="253"/>
      <c r="CQ154" s="253"/>
      <c r="CR154" s="253"/>
      <c r="CS154" s="253"/>
      <c r="CT154" s="253"/>
      <c r="CU154" s="253"/>
      <c r="CV154" s="253"/>
      <c r="CW154" s="253"/>
      <c r="CX154" s="253"/>
      <c r="CY154" s="253"/>
      <c r="CZ154" s="253"/>
      <c r="DA154" s="253"/>
      <c r="DB154" s="253"/>
      <c r="DC154" s="253"/>
      <c r="DD154" s="253"/>
      <c r="DE154" s="253"/>
      <c r="DF154" s="253"/>
      <c r="DG154" s="253"/>
      <c r="DH154" s="253"/>
      <c r="DI154" s="253"/>
      <c r="DJ154" s="253"/>
      <c r="DK154" s="253"/>
      <c r="DL154" s="253"/>
      <c r="DM154" s="253"/>
      <c r="DN154" s="253"/>
      <c r="DO154" s="253"/>
      <c r="DP154" s="253"/>
      <c r="DQ154" s="253"/>
      <c r="DR154" s="253"/>
      <c r="DS154" s="253"/>
      <c r="DT154" s="253"/>
      <c r="DU154" s="253"/>
    </row>
    <row r="155" spans="1:125" s="248" customFormat="1" x14ac:dyDescent="0.25">
      <c r="A155" s="253"/>
      <c r="B155" s="253"/>
      <c r="D155" s="251">
        <v>2708</v>
      </c>
      <c r="E155" s="251" t="s">
        <v>88</v>
      </c>
      <c r="F155" s="252"/>
      <c r="G155" s="253"/>
      <c r="H155" s="253"/>
      <c r="I155" s="253"/>
      <c r="J155" s="253"/>
      <c r="K155" s="253"/>
      <c r="L155" s="253"/>
      <c r="S155" s="253"/>
      <c r="T155" s="253"/>
      <c r="U155" s="253"/>
      <c r="V155" s="253"/>
      <c r="W155" s="253"/>
      <c r="X155" s="253"/>
      <c r="Y155" s="253"/>
      <c r="Z155" s="253"/>
      <c r="AA155" s="253"/>
      <c r="AB155" s="253"/>
      <c r="AC155" s="253"/>
      <c r="AD155" s="253"/>
      <c r="AE155" s="253"/>
      <c r="AF155" s="253"/>
      <c r="AG155" s="253"/>
      <c r="AH155" s="253"/>
      <c r="AI155" s="253"/>
      <c r="AJ155" s="253"/>
      <c r="AK155" s="253"/>
      <c r="AL155" s="253"/>
      <c r="AM155" s="253"/>
      <c r="AN155" s="253"/>
      <c r="AO155" s="253"/>
      <c r="AP155" s="253"/>
      <c r="AQ155" s="253"/>
      <c r="AR155" s="253"/>
      <c r="AS155" s="253"/>
      <c r="AT155" s="253"/>
      <c r="AU155" s="253"/>
      <c r="AV155" s="253"/>
      <c r="AW155" s="253"/>
      <c r="AX155" s="253"/>
      <c r="AY155" s="253"/>
      <c r="AZ155" s="253"/>
      <c r="BA155" s="253"/>
      <c r="BB155" s="253"/>
      <c r="BC155" s="253"/>
      <c r="BD155" s="253"/>
      <c r="BE155" s="253"/>
      <c r="BF155" s="253"/>
      <c r="BG155" s="253"/>
      <c r="BH155" s="253"/>
      <c r="BI155" s="253"/>
      <c r="BJ155" s="253"/>
      <c r="BK155" s="253"/>
      <c r="BL155" s="253"/>
      <c r="BM155" s="253"/>
      <c r="BN155" s="253"/>
      <c r="BO155" s="253"/>
      <c r="BP155" s="253"/>
      <c r="BQ155" s="253"/>
      <c r="BR155" s="253"/>
      <c r="BS155" s="253"/>
      <c r="BT155" s="253"/>
      <c r="BU155" s="255">
        <v>1079</v>
      </c>
      <c r="BV155" s="255" t="s">
        <v>354</v>
      </c>
      <c r="BW155" s="253"/>
      <c r="BX155" s="179">
        <v>1072</v>
      </c>
      <c r="BY155" s="179" t="s">
        <v>1804</v>
      </c>
      <c r="BZ155" s="253">
        <f t="shared" si="2"/>
        <v>40</v>
      </c>
      <c r="CA155" s="253"/>
      <c r="CB155" s="253"/>
      <c r="CC155" s="253"/>
      <c r="CD155" s="253"/>
      <c r="CE155" s="253"/>
      <c r="CF155" s="253"/>
      <c r="CG155" s="253"/>
      <c r="CH155" s="253"/>
      <c r="CI155" s="253"/>
      <c r="CJ155" s="253"/>
      <c r="CK155" s="253"/>
      <c r="CL155" s="253"/>
      <c r="CM155" s="253"/>
      <c r="CN155" s="253"/>
      <c r="CO155" s="253"/>
      <c r="CP155" s="253"/>
      <c r="CQ155" s="253"/>
      <c r="CR155" s="253"/>
      <c r="CS155" s="253"/>
      <c r="CT155" s="253"/>
      <c r="CU155" s="253"/>
      <c r="CV155" s="253"/>
      <c r="CW155" s="253"/>
      <c r="CX155" s="253"/>
      <c r="CY155" s="253"/>
      <c r="CZ155" s="253"/>
      <c r="DA155" s="253"/>
      <c r="DB155" s="253"/>
      <c r="DC155" s="253"/>
      <c r="DD155" s="253"/>
      <c r="DE155" s="253"/>
      <c r="DF155" s="253"/>
      <c r="DG155" s="253"/>
      <c r="DH155" s="253"/>
      <c r="DI155" s="253"/>
      <c r="DJ155" s="253"/>
      <c r="DK155" s="253"/>
      <c r="DL155" s="253"/>
      <c r="DM155" s="253"/>
      <c r="DN155" s="253"/>
      <c r="DO155" s="253"/>
      <c r="DP155" s="253"/>
      <c r="DQ155" s="253"/>
      <c r="DR155" s="253"/>
      <c r="DS155" s="253"/>
      <c r="DT155" s="253"/>
      <c r="DU155" s="253"/>
    </row>
    <row r="156" spans="1:125" s="248" customFormat="1" x14ac:dyDescent="0.25">
      <c r="A156" s="253"/>
      <c r="B156" s="253"/>
      <c r="D156" s="251">
        <v>2709</v>
      </c>
      <c r="E156" s="251" t="s">
        <v>89</v>
      </c>
      <c r="F156" s="252"/>
      <c r="G156" s="253"/>
      <c r="H156" s="253"/>
      <c r="I156" s="253"/>
      <c r="J156" s="253"/>
      <c r="K156" s="253"/>
      <c r="L156" s="253"/>
      <c r="S156" s="253"/>
      <c r="T156" s="253"/>
      <c r="U156" s="253"/>
      <c r="V156" s="253"/>
      <c r="W156" s="253"/>
      <c r="X156" s="253"/>
      <c r="Y156" s="253"/>
      <c r="Z156" s="253"/>
      <c r="AA156" s="253"/>
      <c r="AB156" s="253"/>
      <c r="AC156" s="253"/>
      <c r="AD156" s="253"/>
      <c r="AE156" s="253"/>
      <c r="AF156" s="253"/>
      <c r="AG156" s="253"/>
      <c r="AH156" s="253"/>
      <c r="AI156" s="253"/>
      <c r="AJ156" s="253"/>
      <c r="AK156" s="253"/>
      <c r="AL156" s="253"/>
      <c r="AM156" s="253"/>
      <c r="AN156" s="253"/>
      <c r="AO156" s="253"/>
      <c r="AP156" s="253"/>
      <c r="AQ156" s="253"/>
      <c r="AR156" s="253"/>
      <c r="AS156" s="253"/>
      <c r="AT156" s="253"/>
      <c r="AU156" s="253"/>
      <c r="AV156" s="253"/>
      <c r="AW156" s="253"/>
      <c r="AX156" s="253"/>
      <c r="AY156" s="253"/>
      <c r="AZ156" s="253"/>
      <c r="BA156" s="253"/>
      <c r="BB156" s="253"/>
      <c r="BC156" s="253"/>
      <c r="BD156" s="253"/>
      <c r="BE156" s="253"/>
      <c r="BF156" s="253"/>
      <c r="BG156" s="253"/>
      <c r="BH156" s="253"/>
      <c r="BI156" s="253"/>
      <c r="BJ156" s="253"/>
      <c r="BK156" s="253"/>
      <c r="BL156" s="253"/>
      <c r="BM156" s="253"/>
      <c r="BN156" s="253"/>
      <c r="BO156" s="253"/>
      <c r="BP156" s="253"/>
      <c r="BQ156" s="253"/>
      <c r="BR156" s="253"/>
      <c r="BS156" s="253"/>
      <c r="BT156" s="253"/>
      <c r="BU156" s="255">
        <v>1080</v>
      </c>
      <c r="BV156" s="255" t="s">
        <v>355</v>
      </c>
      <c r="BW156" s="253"/>
      <c r="BX156" s="179">
        <v>1073</v>
      </c>
      <c r="BY156" s="179" t="s">
        <v>1805</v>
      </c>
      <c r="BZ156" s="253">
        <f t="shared" si="2"/>
        <v>60</v>
      </c>
      <c r="CA156" s="253"/>
      <c r="CB156" s="253"/>
      <c r="CC156" s="253"/>
      <c r="CD156" s="253"/>
      <c r="CE156" s="253"/>
      <c r="CF156" s="253"/>
      <c r="CG156" s="253"/>
      <c r="CH156" s="253"/>
      <c r="CI156" s="253"/>
      <c r="CJ156" s="253"/>
      <c r="CK156" s="253"/>
      <c r="CL156" s="253"/>
      <c r="CM156" s="253"/>
      <c r="CN156" s="253"/>
      <c r="CO156" s="253"/>
      <c r="CP156" s="253"/>
      <c r="CQ156" s="253"/>
      <c r="CR156" s="253"/>
      <c r="CS156" s="253"/>
      <c r="CT156" s="253"/>
      <c r="CU156" s="253"/>
      <c r="CV156" s="253"/>
      <c r="CW156" s="253"/>
      <c r="CX156" s="253"/>
      <c r="CY156" s="253"/>
      <c r="CZ156" s="253"/>
      <c r="DA156" s="253"/>
      <c r="DB156" s="253"/>
      <c r="DC156" s="253"/>
      <c r="DD156" s="253"/>
      <c r="DE156" s="253"/>
      <c r="DF156" s="253"/>
      <c r="DG156" s="253"/>
      <c r="DH156" s="253"/>
      <c r="DI156" s="253"/>
      <c r="DJ156" s="253"/>
      <c r="DK156" s="253"/>
      <c r="DL156" s="253"/>
      <c r="DM156" s="253"/>
      <c r="DN156" s="253"/>
      <c r="DO156" s="253"/>
      <c r="DP156" s="253"/>
      <c r="DQ156" s="253"/>
      <c r="DR156" s="253"/>
      <c r="DS156" s="253"/>
      <c r="DT156" s="253"/>
      <c r="DU156" s="253"/>
    </row>
    <row r="157" spans="1:125" s="248" customFormat="1" x14ac:dyDescent="0.25">
      <c r="A157" s="253"/>
      <c r="B157" s="253"/>
      <c r="D157" s="251">
        <v>2712</v>
      </c>
      <c r="E157" s="251" t="s">
        <v>90</v>
      </c>
      <c r="F157" s="252"/>
      <c r="G157" s="253"/>
      <c r="H157" s="253"/>
      <c r="I157" s="253"/>
      <c r="J157" s="253"/>
      <c r="K157" s="253"/>
      <c r="L157" s="253"/>
      <c r="S157" s="253"/>
      <c r="T157" s="253"/>
      <c r="U157" s="253"/>
      <c r="V157" s="253"/>
      <c r="W157" s="253"/>
      <c r="X157" s="253"/>
      <c r="Y157" s="253"/>
      <c r="Z157" s="253"/>
      <c r="AA157" s="253"/>
      <c r="AB157" s="253"/>
      <c r="AC157" s="253"/>
      <c r="AD157" s="253"/>
      <c r="AE157" s="253"/>
      <c r="AF157" s="253"/>
      <c r="AG157" s="253"/>
      <c r="AH157" s="253"/>
      <c r="AI157" s="253"/>
      <c r="AJ157" s="253"/>
      <c r="AK157" s="253"/>
      <c r="AL157" s="253"/>
      <c r="AM157" s="253"/>
      <c r="AN157" s="253"/>
      <c r="AO157" s="253"/>
      <c r="AP157" s="253"/>
      <c r="AQ157" s="253"/>
      <c r="AR157" s="253"/>
      <c r="AS157" s="253"/>
      <c r="AT157" s="253"/>
      <c r="AU157" s="253"/>
      <c r="AV157" s="253"/>
      <c r="AW157" s="253"/>
      <c r="AX157" s="253"/>
      <c r="AY157" s="253"/>
      <c r="AZ157" s="253"/>
      <c r="BA157" s="253"/>
      <c r="BB157" s="253"/>
      <c r="BC157" s="253"/>
      <c r="BD157" s="253"/>
      <c r="BE157" s="253"/>
      <c r="BF157" s="253"/>
      <c r="BG157" s="253"/>
      <c r="BH157" s="253"/>
      <c r="BI157" s="253"/>
      <c r="BJ157" s="253"/>
      <c r="BK157" s="253"/>
      <c r="BL157" s="253"/>
      <c r="BM157" s="253"/>
      <c r="BN157" s="253"/>
      <c r="BO157" s="253"/>
      <c r="BP157" s="253"/>
      <c r="BQ157" s="253"/>
      <c r="BR157" s="253"/>
      <c r="BS157" s="253"/>
      <c r="BT157" s="253"/>
      <c r="BU157" s="255">
        <v>1095</v>
      </c>
      <c r="BV157" s="255" t="s">
        <v>1854</v>
      </c>
      <c r="BW157" s="253"/>
      <c r="BX157" s="179">
        <v>1074</v>
      </c>
      <c r="BY157" s="179" t="s">
        <v>1806</v>
      </c>
      <c r="BZ157" s="253">
        <f t="shared" si="2"/>
        <v>25</v>
      </c>
      <c r="CA157" s="253"/>
      <c r="CB157" s="253"/>
      <c r="CC157" s="253"/>
      <c r="CD157" s="253"/>
      <c r="CE157" s="253"/>
      <c r="CF157" s="253"/>
      <c r="CG157" s="253"/>
      <c r="CH157" s="253"/>
      <c r="CI157" s="253"/>
      <c r="CJ157" s="253"/>
      <c r="CK157" s="253"/>
      <c r="CL157" s="253"/>
      <c r="CM157" s="253"/>
      <c r="CN157" s="253"/>
      <c r="CO157" s="253"/>
      <c r="CP157" s="253"/>
      <c r="CQ157" s="253"/>
      <c r="CR157" s="253"/>
      <c r="CS157" s="253"/>
      <c r="CT157" s="253"/>
      <c r="CU157" s="253"/>
      <c r="CV157" s="253"/>
      <c r="CW157" s="253"/>
      <c r="CX157" s="253"/>
      <c r="CY157" s="253"/>
      <c r="CZ157" s="253"/>
      <c r="DA157" s="253"/>
      <c r="DB157" s="253"/>
      <c r="DC157" s="253"/>
      <c r="DD157" s="253"/>
      <c r="DE157" s="253"/>
      <c r="DF157" s="253"/>
      <c r="DG157" s="253"/>
      <c r="DH157" s="253"/>
      <c r="DI157" s="253"/>
      <c r="DJ157" s="253"/>
      <c r="DK157" s="253"/>
      <c r="DL157" s="253"/>
      <c r="DM157" s="253"/>
      <c r="DN157" s="253"/>
      <c r="DO157" s="253"/>
      <c r="DP157" s="253"/>
      <c r="DQ157" s="253"/>
      <c r="DR157" s="253"/>
      <c r="DS157" s="253"/>
      <c r="DT157" s="253"/>
      <c r="DU157" s="253"/>
    </row>
    <row r="158" spans="1:125" s="248" customFormat="1" x14ac:dyDescent="0.25">
      <c r="A158" s="253"/>
      <c r="B158" s="253"/>
      <c r="D158" s="251">
        <v>2715</v>
      </c>
      <c r="E158" s="251" t="s">
        <v>91</v>
      </c>
      <c r="F158" s="252"/>
      <c r="G158" s="253"/>
      <c r="H158" s="253"/>
      <c r="I158" s="253"/>
      <c r="J158" s="253"/>
      <c r="K158" s="253"/>
      <c r="L158" s="253"/>
      <c r="S158" s="253"/>
      <c r="T158" s="253"/>
      <c r="U158" s="253"/>
      <c r="V158" s="253"/>
      <c r="W158" s="253"/>
      <c r="X158" s="253"/>
      <c r="Y158" s="253"/>
      <c r="Z158" s="253"/>
      <c r="AA158" s="253"/>
      <c r="AB158" s="253"/>
      <c r="AC158" s="253"/>
      <c r="AD158" s="253"/>
      <c r="AE158" s="253"/>
      <c r="AF158" s="253"/>
      <c r="AG158" s="253"/>
      <c r="AH158" s="253"/>
      <c r="AI158" s="253"/>
      <c r="AJ158" s="253"/>
      <c r="AK158" s="253"/>
      <c r="AL158" s="253"/>
      <c r="AM158" s="253"/>
      <c r="AN158" s="253"/>
      <c r="AO158" s="253"/>
      <c r="AP158" s="253"/>
      <c r="AQ158" s="253"/>
      <c r="AR158" s="253"/>
      <c r="AS158" s="253"/>
      <c r="AT158" s="253"/>
      <c r="AU158" s="253"/>
      <c r="AV158" s="253"/>
      <c r="AW158" s="253"/>
      <c r="AX158" s="253"/>
      <c r="AY158" s="253"/>
      <c r="AZ158" s="253"/>
      <c r="BA158" s="253"/>
      <c r="BB158" s="253"/>
      <c r="BC158" s="253"/>
      <c r="BD158" s="253"/>
      <c r="BE158" s="253"/>
      <c r="BF158" s="253"/>
      <c r="BG158" s="253"/>
      <c r="BH158" s="253"/>
      <c r="BI158" s="253"/>
      <c r="BJ158" s="253"/>
      <c r="BK158" s="253"/>
      <c r="BL158" s="253"/>
      <c r="BM158" s="253"/>
      <c r="BN158" s="253"/>
      <c r="BO158" s="253"/>
      <c r="BP158" s="253"/>
      <c r="BQ158" s="253"/>
      <c r="BR158" s="253"/>
      <c r="BS158" s="253"/>
      <c r="BT158" s="253"/>
      <c r="BU158" s="255">
        <v>1096</v>
      </c>
      <c r="BV158" s="255" t="s">
        <v>1855</v>
      </c>
      <c r="BW158" s="253"/>
      <c r="BX158" s="179">
        <v>1075</v>
      </c>
      <c r="BY158" s="179" t="s">
        <v>1807</v>
      </c>
      <c r="BZ158" s="253">
        <f t="shared" si="2"/>
        <v>39</v>
      </c>
      <c r="CA158" s="253"/>
      <c r="CB158" s="253"/>
      <c r="CC158" s="253"/>
      <c r="CD158" s="253"/>
      <c r="CE158" s="253"/>
      <c r="CF158" s="253"/>
      <c r="CG158" s="253"/>
      <c r="CH158" s="253"/>
      <c r="CI158" s="253"/>
      <c r="CJ158" s="253"/>
      <c r="CK158" s="253"/>
      <c r="CL158" s="253"/>
      <c r="CM158" s="253"/>
      <c r="CN158" s="253"/>
      <c r="CO158" s="253"/>
      <c r="CP158" s="253"/>
      <c r="CQ158" s="253"/>
      <c r="CR158" s="253"/>
      <c r="CS158" s="253"/>
      <c r="CT158" s="253"/>
      <c r="CU158" s="253"/>
      <c r="CV158" s="253"/>
      <c r="CW158" s="253"/>
      <c r="CX158" s="253"/>
      <c r="CY158" s="253"/>
      <c r="CZ158" s="253"/>
      <c r="DA158" s="253"/>
      <c r="DB158" s="253"/>
      <c r="DC158" s="253"/>
      <c r="DD158" s="253"/>
      <c r="DE158" s="253"/>
      <c r="DF158" s="253"/>
      <c r="DG158" s="253"/>
      <c r="DH158" s="253"/>
      <c r="DI158" s="253"/>
      <c r="DJ158" s="253"/>
      <c r="DK158" s="253"/>
      <c r="DL158" s="253"/>
      <c r="DM158" s="253"/>
      <c r="DN158" s="253"/>
      <c r="DO158" s="253"/>
      <c r="DP158" s="253"/>
      <c r="DQ158" s="253"/>
      <c r="DR158" s="253"/>
      <c r="DS158" s="253"/>
      <c r="DT158" s="253"/>
      <c r="DU158" s="253"/>
    </row>
    <row r="159" spans="1:125" s="248" customFormat="1" x14ac:dyDescent="0.25">
      <c r="A159" s="253"/>
      <c r="B159" s="253"/>
      <c r="D159" s="251">
        <v>2716</v>
      </c>
      <c r="E159" s="251" t="s">
        <v>92</v>
      </c>
      <c r="F159" s="252"/>
      <c r="G159" s="253"/>
      <c r="H159" s="253"/>
      <c r="I159" s="253"/>
      <c r="J159" s="253"/>
      <c r="K159" s="253"/>
      <c r="L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5">
        <v>1097</v>
      </c>
      <c r="BV159" s="255" t="s">
        <v>356</v>
      </c>
      <c r="BW159" s="253"/>
      <c r="BX159" s="179">
        <v>1076</v>
      </c>
      <c r="BY159" s="179" t="s">
        <v>1808</v>
      </c>
      <c r="BZ159" s="253">
        <f t="shared" si="2"/>
        <v>32</v>
      </c>
      <c r="CA159" s="253"/>
      <c r="CB159" s="253"/>
      <c r="CC159" s="253"/>
      <c r="CD159" s="253"/>
      <c r="CE159" s="253"/>
      <c r="CF159" s="253"/>
      <c r="CG159" s="253"/>
      <c r="CH159" s="253"/>
      <c r="CI159" s="253"/>
      <c r="CJ159" s="253"/>
      <c r="CK159" s="253"/>
      <c r="CL159" s="253"/>
      <c r="CM159" s="253"/>
      <c r="CN159" s="253"/>
      <c r="CO159" s="253"/>
      <c r="CP159" s="253"/>
      <c r="CQ159" s="253"/>
      <c r="CR159" s="253"/>
      <c r="CS159" s="253"/>
      <c r="CT159" s="253"/>
      <c r="CU159" s="253"/>
      <c r="CV159" s="253"/>
      <c r="CW159" s="253"/>
      <c r="CX159" s="253"/>
      <c r="CY159" s="253"/>
      <c r="CZ159" s="253"/>
      <c r="DA159" s="253"/>
      <c r="DB159" s="253"/>
      <c r="DC159" s="253"/>
      <c r="DD159" s="253"/>
      <c r="DE159" s="253"/>
      <c r="DF159" s="253"/>
      <c r="DG159" s="253"/>
      <c r="DH159" s="253"/>
      <c r="DI159" s="253"/>
      <c r="DJ159" s="253"/>
      <c r="DK159" s="253"/>
      <c r="DL159" s="253"/>
      <c r="DM159" s="253"/>
      <c r="DN159" s="253"/>
      <c r="DO159" s="253"/>
      <c r="DP159" s="253"/>
      <c r="DQ159" s="253"/>
      <c r="DR159" s="253"/>
      <c r="DS159" s="253"/>
      <c r="DT159" s="253"/>
      <c r="DU159" s="253"/>
    </row>
    <row r="160" spans="1:125" s="248" customFormat="1" x14ac:dyDescent="0.25">
      <c r="A160" s="253"/>
      <c r="B160" s="253"/>
      <c r="D160" s="251">
        <v>2717</v>
      </c>
      <c r="E160" s="251" t="s">
        <v>93</v>
      </c>
      <c r="F160" s="252"/>
      <c r="G160" s="253"/>
      <c r="H160" s="253"/>
      <c r="I160" s="253"/>
      <c r="J160" s="253"/>
      <c r="K160" s="253"/>
      <c r="L160" s="253"/>
      <c r="S160" s="253"/>
      <c r="T160" s="253"/>
      <c r="U160" s="253"/>
      <c r="V160" s="253"/>
      <c r="W160" s="253"/>
      <c r="X160" s="253"/>
      <c r="Y160" s="253"/>
      <c r="Z160" s="253"/>
      <c r="AA160" s="253"/>
      <c r="AB160" s="253"/>
      <c r="AC160" s="253"/>
      <c r="AD160" s="253"/>
      <c r="AE160" s="253"/>
      <c r="AF160" s="253"/>
      <c r="AG160" s="253"/>
      <c r="AH160" s="253"/>
      <c r="AI160" s="253"/>
      <c r="AJ160" s="253"/>
      <c r="AK160" s="253"/>
      <c r="AL160" s="253"/>
      <c r="AM160" s="253"/>
      <c r="AN160" s="253"/>
      <c r="AO160" s="253"/>
      <c r="AP160" s="253"/>
      <c r="AQ160" s="253"/>
      <c r="AR160" s="253"/>
      <c r="AS160" s="253"/>
      <c r="AT160" s="253"/>
      <c r="AU160" s="253"/>
      <c r="AV160" s="253"/>
      <c r="AW160" s="253"/>
      <c r="AX160" s="253"/>
      <c r="AY160" s="253"/>
      <c r="AZ160" s="253"/>
      <c r="BA160" s="253"/>
      <c r="BB160" s="253"/>
      <c r="BC160" s="253"/>
      <c r="BD160" s="253"/>
      <c r="BE160" s="253"/>
      <c r="BF160" s="253"/>
      <c r="BG160" s="253"/>
      <c r="BH160" s="253"/>
      <c r="BI160" s="253"/>
      <c r="BJ160" s="253"/>
      <c r="BK160" s="253"/>
      <c r="BL160" s="253"/>
      <c r="BM160" s="253"/>
      <c r="BN160" s="253"/>
      <c r="BO160" s="253"/>
      <c r="BP160" s="253"/>
      <c r="BQ160" s="253"/>
      <c r="BR160" s="253"/>
      <c r="BS160" s="253"/>
      <c r="BT160" s="253"/>
      <c r="BU160" s="255">
        <v>1098</v>
      </c>
      <c r="BV160" s="255" t="s">
        <v>357</v>
      </c>
      <c r="BW160" s="253"/>
      <c r="BX160" s="179">
        <v>1077</v>
      </c>
      <c r="BY160" s="179" t="s">
        <v>1809</v>
      </c>
      <c r="BZ160" s="253">
        <f t="shared" si="2"/>
        <v>34</v>
      </c>
      <c r="CA160" s="253"/>
      <c r="CB160" s="253"/>
      <c r="CC160" s="253"/>
      <c r="CD160" s="253"/>
      <c r="CE160" s="253"/>
      <c r="CF160" s="253"/>
      <c r="CG160" s="253"/>
      <c r="CH160" s="253"/>
      <c r="CI160" s="253"/>
      <c r="CJ160" s="253"/>
      <c r="CK160" s="253"/>
      <c r="CL160" s="253"/>
      <c r="CM160" s="253"/>
      <c r="CN160" s="253"/>
      <c r="CO160" s="253"/>
      <c r="CP160" s="253"/>
      <c r="CQ160" s="253"/>
      <c r="CR160" s="253"/>
      <c r="CS160" s="253"/>
      <c r="CT160" s="253"/>
      <c r="CU160" s="253"/>
      <c r="CV160" s="253"/>
      <c r="CW160" s="253"/>
      <c r="CX160" s="253"/>
      <c r="CY160" s="253"/>
      <c r="CZ160" s="253"/>
      <c r="DA160" s="253"/>
      <c r="DB160" s="253"/>
      <c r="DC160" s="253"/>
      <c r="DD160" s="253"/>
      <c r="DE160" s="253"/>
      <c r="DF160" s="253"/>
      <c r="DG160" s="253"/>
      <c r="DH160" s="253"/>
      <c r="DI160" s="253"/>
      <c r="DJ160" s="253"/>
      <c r="DK160" s="253"/>
      <c r="DL160" s="253"/>
      <c r="DM160" s="253"/>
      <c r="DN160" s="253"/>
      <c r="DO160" s="253"/>
      <c r="DP160" s="253"/>
      <c r="DQ160" s="253"/>
      <c r="DR160" s="253"/>
      <c r="DS160" s="253"/>
      <c r="DT160" s="253"/>
      <c r="DU160" s="253"/>
    </row>
    <row r="161" spans="1:125" s="248" customFormat="1" x14ac:dyDescent="0.25">
      <c r="A161" s="253"/>
      <c r="B161" s="253"/>
      <c r="D161" s="251">
        <v>2718</v>
      </c>
      <c r="E161" s="251" t="s">
        <v>94</v>
      </c>
      <c r="F161" s="252"/>
      <c r="G161" s="253"/>
      <c r="H161" s="253"/>
      <c r="I161" s="253"/>
      <c r="J161" s="253"/>
      <c r="K161" s="253"/>
      <c r="L161" s="253"/>
      <c r="S161" s="253"/>
      <c r="T161" s="253"/>
      <c r="U161" s="253"/>
      <c r="V161" s="253"/>
      <c r="W161" s="253"/>
      <c r="X161" s="253"/>
      <c r="Y161" s="253"/>
      <c r="Z161" s="253"/>
      <c r="AA161" s="253"/>
      <c r="AB161" s="253"/>
      <c r="AC161" s="253"/>
      <c r="AD161" s="253"/>
      <c r="AE161" s="253"/>
      <c r="AF161" s="253"/>
      <c r="AG161" s="253"/>
      <c r="AH161" s="253"/>
      <c r="AI161" s="253"/>
      <c r="AJ161" s="253"/>
      <c r="AK161" s="253"/>
      <c r="AL161" s="253"/>
      <c r="AM161" s="253"/>
      <c r="AN161" s="253"/>
      <c r="AO161" s="253"/>
      <c r="AP161" s="253"/>
      <c r="AQ161" s="253"/>
      <c r="AR161" s="253"/>
      <c r="AS161" s="253"/>
      <c r="AT161" s="253"/>
      <c r="AU161" s="253"/>
      <c r="AV161" s="253"/>
      <c r="AW161" s="253"/>
      <c r="AX161" s="253"/>
      <c r="AY161" s="253"/>
      <c r="AZ161" s="253"/>
      <c r="BA161" s="253"/>
      <c r="BB161" s="253"/>
      <c r="BC161" s="253"/>
      <c r="BD161" s="253"/>
      <c r="BE161" s="253"/>
      <c r="BF161" s="253"/>
      <c r="BG161" s="253"/>
      <c r="BH161" s="253"/>
      <c r="BI161" s="253"/>
      <c r="BJ161" s="253"/>
      <c r="BK161" s="253"/>
      <c r="BL161" s="253"/>
      <c r="BM161" s="253"/>
      <c r="BN161" s="253"/>
      <c r="BO161" s="253"/>
      <c r="BP161" s="253"/>
      <c r="BQ161" s="253"/>
      <c r="BR161" s="253"/>
      <c r="BS161" s="253"/>
      <c r="BT161" s="253"/>
      <c r="BU161" s="255">
        <v>1099</v>
      </c>
      <c r="BV161" s="255" t="s">
        <v>358</v>
      </c>
      <c r="BW161" s="253"/>
      <c r="BX161" s="179">
        <v>1078</v>
      </c>
      <c r="BY161" s="179" t="s">
        <v>1810</v>
      </c>
      <c r="BZ161" s="253">
        <f t="shared" si="2"/>
        <v>37</v>
      </c>
      <c r="CA161" s="253"/>
      <c r="CB161" s="253"/>
      <c r="CC161" s="253"/>
      <c r="CD161" s="253"/>
      <c r="CE161" s="253"/>
      <c r="CF161" s="253"/>
      <c r="CG161" s="253"/>
      <c r="CH161" s="253"/>
      <c r="CI161" s="253"/>
      <c r="CJ161" s="253"/>
      <c r="CK161" s="253"/>
      <c r="CL161" s="253"/>
      <c r="CM161" s="253"/>
      <c r="CN161" s="253"/>
      <c r="CO161" s="253"/>
      <c r="CP161" s="253"/>
      <c r="CQ161" s="253"/>
      <c r="CR161" s="253"/>
      <c r="CS161" s="253"/>
      <c r="CT161" s="253"/>
      <c r="CU161" s="253"/>
      <c r="CV161" s="253"/>
      <c r="CW161" s="253"/>
      <c r="CX161" s="253"/>
      <c r="CY161" s="253"/>
      <c r="CZ161" s="253"/>
      <c r="DA161" s="253"/>
      <c r="DB161" s="253"/>
      <c r="DC161" s="253"/>
      <c r="DD161" s="253"/>
      <c r="DE161" s="253"/>
      <c r="DF161" s="253"/>
      <c r="DG161" s="253"/>
      <c r="DH161" s="253"/>
      <c r="DI161" s="253"/>
      <c r="DJ161" s="253"/>
      <c r="DK161" s="253"/>
      <c r="DL161" s="253"/>
      <c r="DM161" s="253"/>
      <c r="DN161" s="253"/>
      <c r="DO161" s="253"/>
      <c r="DP161" s="253"/>
      <c r="DQ161" s="253"/>
      <c r="DR161" s="253"/>
      <c r="DS161" s="253"/>
      <c r="DT161" s="253"/>
      <c r="DU161" s="253"/>
    </row>
    <row r="162" spans="1:125" s="248" customFormat="1" x14ac:dyDescent="0.25">
      <c r="A162" s="253"/>
      <c r="B162" s="253"/>
      <c r="D162" s="251">
        <v>2719</v>
      </c>
      <c r="E162" s="251" t="s">
        <v>95</v>
      </c>
      <c r="F162" s="252"/>
      <c r="G162" s="253"/>
      <c r="H162" s="253"/>
      <c r="I162" s="253"/>
      <c r="J162" s="253"/>
      <c r="K162" s="253"/>
      <c r="L162" s="253"/>
      <c r="S162" s="253"/>
      <c r="T162" s="253"/>
      <c r="U162" s="253"/>
      <c r="V162" s="253"/>
      <c r="W162" s="253"/>
      <c r="X162" s="253"/>
      <c r="Y162" s="253"/>
      <c r="Z162" s="253"/>
      <c r="AA162" s="253"/>
      <c r="AB162" s="253"/>
      <c r="AC162" s="253"/>
      <c r="AD162" s="253"/>
      <c r="AE162" s="253"/>
      <c r="AF162" s="253"/>
      <c r="AG162" s="253"/>
      <c r="AH162" s="253"/>
      <c r="AI162" s="253"/>
      <c r="AJ162" s="253"/>
      <c r="AK162" s="253"/>
      <c r="AL162" s="253"/>
      <c r="AM162" s="253"/>
      <c r="AN162" s="253"/>
      <c r="AO162" s="253"/>
      <c r="AP162" s="253"/>
      <c r="AQ162" s="253"/>
      <c r="AR162" s="253"/>
      <c r="AS162" s="253"/>
      <c r="AT162" s="253"/>
      <c r="AU162" s="253"/>
      <c r="AV162" s="253"/>
      <c r="AW162" s="253"/>
      <c r="AX162" s="253"/>
      <c r="AY162" s="253"/>
      <c r="AZ162" s="253"/>
      <c r="BA162" s="253"/>
      <c r="BB162" s="253"/>
      <c r="BC162" s="253"/>
      <c r="BD162" s="253"/>
      <c r="BE162" s="253"/>
      <c r="BF162" s="253"/>
      <c r="BG162" s="253"/>
      <c r="BH162" s="253"/>
      <c r="BI162" s="253"/>
      <c r="BJ162" s="253"/>
      <c r="BK162" s="253"/>
      <c r="BL162" s="253"/>
      <c r="BM162" s="253"/>
      <c r="BN162" s="253"/>
      <c r="BO162" s="253"/>
      <c r="BP162" s="253"/>
      <c r="BQ162" s="253"/>
      <c r="BR162" s="253"/>
      <c r="BS162" s="253"/>
      <c r="BT162" s="253"/>
      <c r="BU162" s="255">
        <v>1100</v>
      </c>
      <c r="BV162" s="255" t="s">
        <v>359</v>
      </c>
      <c r="BW162" s="253"/>
      <c r="BX162" s="179">
        <v>1079</v>
      </c>
      <c r="BY162" s="179" t="s">
        <v>1811</v>
      </c>
      <c r="BZ162" s="253">
        <f t="shared" si="2"/>
        <v>31</v>
      </c>
      <c r="CA162" s="253"/>
      <c r="CB162" s="253"/>
      <c r="CC162" s="253"/>
      <c r="CD162" s="253"/>
      <c r="CE162" s="253"/>
      <c r="CF162" s="253"/>
      <c r="CG162" s="253"/>
      <c r="CH162" s="253"/>
      <c r="CI162" s="253"/>
      <c r="CJ162" s="253"/>
      <c r="CK162" s="253"/>
      <c r="CL162" s="253"/>
      <c r="CM162" s="253"/>
      <c r="CN162" s="253"/>
      <c r="CO162" s="253"/>
      <c r="CP162" s="253"/>
      <c r="CQ162" s="253"/>
      <c r="CR162" s="253"/>
      <c r="CS162" s="253"/>
      <c r="CT162" s="253"/>
      <c r="CU162" s="253"/>
      <c r="CV162" s="253"/>
      <c r="CW162" s="253"/>
      <c r="CX162" s="253"/>
      <c r="CY162" s="253"/>
      <c r="CZ162" s="253"/>
      <c r="DA162" s="253"/>
      <c r="DB162" s="253"/>
      <c r="DC162" s="253"/>
      <c r="DD162" s="253"/>
      <c r="DE162" s="253"/>
      <c r="DF162" s="253"/>
      <c r="DG162" s="253"/>
      <c r="DH162" s="253"/>
      <c r="DI162" s="253"/>
      <c r="DJ162" s="253"/>
      <c r="DK162" s="253"/>
      <c r="DL162" s="253"/>
      <c r="DM162" s="253"/>
      <c r="DN162" s="253"/>
      <c r="DO162" s="253"/>
      <c r="DP162" s="253"/>
      <c r="DQ162" s="253"/>
      <c r="DR162" s="253"/>
      <c r="DS162" s="253"/>
      <c r="DT162" s="253"/>
      <c r="DU162" s="253"/>
    </row>
    <row r="163" spans="1:125" s="248" customFormat="1" x14ac:dyDescent="0.25">
      <c r="A163" s="253"/>
      <c r="B163" s="253"/>
      <c r="D163" s="251">
        <v>2720</v>
      </c>
      <c r="E163" s="251" t="s">
        <v>96</v>
      </c>
      <c r="F163" s="252"/>
      <c r="G163" s="253"/>
      <c r="H163" s="253"/>
      <c r="I163" s="253"/>
      <c r="J163" s="253"/>
      <c r="K163" s="253"/>
      <c r="L163" s="253"/>
      <c r="S163" s="253"/>
      <c r="T163" s="253"/>
      <c r="U163" s="253"/>
      <c r="V163" s="253"/>
      <c r="W163" s="253"/>
      <c r="X163" s="253"/>
      <c r="Y163" s="253"/>
      <c r="Z163" s="253"/>
      <c r="AA163" s="253"/>
      <c r="AB163" s="253"/>
      <c r="AC163" s="253"/>
      <c r="AD163" s="253"/>
      <c r="AE163" s="253"/>
      <c r="AF163" s="253"/>
      <c r="AG163" s="253"/>
      <c r="AH163" s="253"/>
      <c r="AI163" s="253"/>
      <c r="AJ163" s="253"/>
      <c r="AK163" s="253"/>
      <c r="AL163" s="253"/>
      <c r="AM163" s="253"/>
      <c r="AN163" s="253"/>
      <c r="AO163" s="253"/>
      <c r="AP163" s="253"/>
      <c r="AQ163" s="253"/>
      <c r="AR163" s="253"/>
      <c r="AS163" s="253"/>
      <c r="AT163" s="253"/>
      <c r="AU163" s="253"/>
      <c r="AV163" s="253"/>
      <c r="AW163" s="253"/>
      <c r="AX163" s="253"/>
      <c r="AY163" s="253"/>
      <c r="AZ163" s="253"/>
      <c r="BA163" s="253"/>
      <c r="BB163" s="253"/>
      <c r="BC163" s="253"/>
      <c r="BD163" s="253"/>
      <c r="BE163" s="253"/>
      <c r="BF163" s="253"/>
      <c r="BG163" s="253"/>
      <c r="BH163" s="253"/>
      <c r="BI163" s="253"/>
      <c r="BJ163" s="253"/>
      <c r="BK163" s="253"/>
      <c r="BL163" s="253"/>
      <c r="BM163" s="253"/>
      <c r="BN163" s="253"/>
      <c r="BO163" s="253"/>
      <c r="BP163" s="253"/>
      <c r="BQ163" s="253"/>
      <c r="BR163" s="253"/>
      <c r="BS163" s="253"/>
      <c r="BT163" s="253"/>
      <c r="BU163" s="255">
        <v>1869</v>
      </c>
      <c r="BV163" s="255" t="s">
        <v>360</v>
      </c>
      <c r="BW163" s="253"/>
      <c r="BX163" s="179">
        <v>1080</v>
      </c>
      <c r="BY163" s="179" t="s">
        <v>1812</v>
      </c>
      <c r="BZ163" s="253">
        <f t="shared" si="2"/>
        <v>25</v>
      </c>
      <c r="CA163" s="253"/>
      <c r="CB163" s="253"/>
      <c r="CC163" s="253"/>
      <c r="CD163" s="253"/>
      <c r="CE163" s="253"/>
      <c r="CF163" s="253"/>
      <c r="CG163" s="253"/>
      <c r="CH163" s="253"/>
      <c r="CI163" s="253"/>
      <c r="CJ163" s="253"/>
      <c r="CK163" s="253"/>
      <c r="CL163" s="253"/>
      <c r="CM163" s="253"/>
      <c r="CN163" s="253"/>
      <c r="CO163" s="253"/>
      <c r="CP163" s="253"/>
      <c r="CQ163" s="253"/>
      <c r="CR163" s="253"/>
      <c r="CS163" s="253"/>
      <c r="CT163" s="253"/>
      <c r="CU163" s="253"/>
      <c r="CV163" s="253"/>
      <c r="CW163" s="253"/>
      <c r="CX163" s="253"/>
      <c r="CY163" s="253"/>
      <c r="CZ163" s="253"/>
      <c r="DA163" s="253"/>
      <c r="DB163" s="253"/>
      <c r="DC163" s="253"/>
      <c r="DD163" s="253"/>
      <c r="DE163" s="253"/>
      <c r="DF163" s="253"/>
      <c r="DG163" s="253"/>
      <c r="DH163" s="253"/>
      <c r="DI163" s="253"/>
      <c r="DJ163" s="253"/>
      <c r="DK163" s="253"/>
      <c r="DL163" s="253"/>
      <c r="DM163" s="253"/>
      <c r="DN163" s="253"/>
      <c r="DO163" s="253"/>
      <c r="DP163" s="253"/>
      <c r="DQ163" s="253"/>
      <c r="DR163" s="253"/>
      <c r="DS163" s="253"/>
      <c r="DT163" s="253"/>
      <c r="DU163" s="253"/>
    </row>
    <row r="164" spans="1:125" s="248" customFormat="1" x14ac:dyDescent="0.25">
      <c r="A164" s="253"/>
      <c r="B164" s="253"/>
      <c r="D164" s="251">
        <v>2721</v>
      </c>
      <c r="E164" s="251" t="s">
        <v>97</v>
      </c>
      <c r="F164" s="252"/>
      <c r="G164" s="253"/>
      <c r="H164" s="253"/>
      <c r="I164" s="253"/>
      <c r="J164" s="253"/>
      <c r="K164" s="253"/>
      <c r="L164" s="253"/>
      <c r="S164" s="253"/>
      <c r="T164" s="253"/>
      <c r="U164" s="253"/>
      <c r="V164" s="253"/>
      <c r="W164" s="253"/>
      <c r="X164" s="253"/>
      <c r="Y164" s="253"/>
      <c r="Z164" s="253"/>
      <c r="AA164" s="253"/>
      <c r="AB164" s="253"/>
      <c r="AC164" s="253"/>
      <c r="AD164" s="253"/>
      <c r="AE164" s="253"/>
      <c r="AF164" s="253"/>
      <c r="AG164" s="253"/>
      <c r="AH164" s="253"/>
      <c r="AI164" s="253"/>
      <c r="AJ164" s="253"/>
      <c r="AK164" s="253"/>
      <c r="AL164" s="253"/>
      <c r="AM164" s="253"/>
      <c r="AN164" s="253"/>
      <c r="AO164" s="253"/>
      <c r="AP164" s="253"/>
      <c r="AQ164" s="253"/>
      <c r="AR164" s="253"/>
      <c r="AS164" s="253"/>
      <c r="AT164" s="253"/>
      <c r="AU164" s="253"/>
      <c r="AV164" s="253"/>
      <c r="AW164" s="253"/>
      <c r="AX164" s="253"/>
      <c r="AY164" s="253"/>
      <c r="AZ164" s="253"/>
      <c r="BA164" s="253"/>
      <c r="BB164" s="253"/>
      <c r="BC164" s="253"/>
      <c r="BD164" s="253"/>
      <c r="BE164" s="253"/>
      <c r="BF164" s="253"/>
      <c r="BG164" s="253"/>
      <c r="BH164" s="253"/>
      <c r="BI164" s="253"/>
      <c r="BJ164" s="253"/>
      <c r="BK164" s="253"/>
      <c r="BL164" s="253"/>
      <c r="BM164" s="253"/>
      <c r="BN164" s="253"/>
      <c r="BO164" s="253"/>
      <c r="BP164" s="253"/>
      <c r="BQ164" s="253"/>
      <c r="BR164" s="253"/>
      <c r="BS164" s="253"/>
      <c r="BT164" s="253"/>
      <c r="BU164" s="255">
        <v>1870</v>
      </c>
      <c r="BV164" s="255" t="s">
        <v>361</v>
      </c>
      <c r="BW164" s="253"/>
      <c r="BX164" s="179">
        <v>1081</v>
      </c>
      <c r="BY164" s="179" t="s">
        <v>1813</v>
      </c>
      <c r="BZ164" s="253">
        <f t="shared" si="2"/>
        <v>42</v>
      </c>
      <c r="CA164" s="253"/>
      <c r="CB164" s="253"/>
      <c r="CC164" s="253"/>
      <c r="CD164" s="253"/>
      <c r="CE164" s="253"/>
      <c r="CF164" s="253"/>
      <c r="CG164" s="253"/>
      <c r="CH164" s="253"/>
      <c r="CI164" s="253"/>
      <c r="CJ164" s="253"/>
      <c r="CK164" s="253"/>
      <c r="CL164" s="253"/>
      <c r="CM164" s="253"/>
      <c r="CN164" s="253"/>
      <c r="CO164" s="253"/>
      <c r="CP164" s="253"/>
      <c r="CQ164" s="253"/>
      <c r="CR164" s="253"/>
      <c r="CS164" s="253"/>
      <c r="CT164" s="253"/>
      <c r="CU164" s="253"/>
      <c r="CV164" s="253"/>
      <c r="CW164" s="253"/>
      <c r="CX164" s="253"/>
      <c r="CY164" s="253"/>
      <c r="CZ164" s="253"/>
      <c r="DA164" s="253"/>
      <c r="DB164" s="253"/>
      <c r="DC164" s="253"/>
      <c r="DD164" s="253"/>
      <c r="DE164" s="253"/>
      <c r="DF164" s="253"/>
      <c r="DG164" s="253"/>
      <c r="DH164" s="253"/>
      <c r="DI164" s="253"/>
      <c r="DJ164" s="253"/>
      <c r="DK164" s="253"/>
      <c r="DL164" s="253"/>
      <c r="DM164" s="253"/>
      <c r="DN164" s="253"/>
      <c r="DO164" s="253"/>
      <c r="DP164" s="253"/>
      <c r="DQ164" s="253"/>
      <c r="DR164" s="253"/>
      <c r="DS164" s="253"/>
      <c r="DT164" s="253"/>
      <c r="DU164" s="253"/>
    </row>
    <row r="165" spans="1:125" s="248" customFormat="1" x14ac:dyDescent="0.25">
      <c r="A165" s="253"/>
      <c r="B165" s="253"/>
      <c r="D165" s="251">
        <v>2722</v>
      </c>
      <c r="E165" s="251" t="s">
        <v>98</v>
      </c>
      <c r="F165" s="252"/>
      <c r="G165" s="253"/>
      <c r="H165" s="253"/>
      <c r="I165" s="253"/>
      <c r="J165" s="253"/>
      <c r="K165" s="253"/>
      <c r="L165" s="253"/>
      <c r="S165" s="253"/>
      <c r="T165" s="253"/>
      <c r="U165" s="253"/>
      <c r="V165" s="253"/>
      <c r="W165" s="253"/>
      <c r="X165" s="253"/>
      <c r="Y165" s="253"/>
      <c r="Z165" s="253"/>
      <c r="AA165" s="253"/>
      <c r="AB165" s="253"/>
      <c r="AC165" s="253"/>
      <c r="AD165" s="253"/>
      <c r="AE165" s="253"/>
      <c r="AF165" s="253"/>
      <c r="AG165" s="253"/>
      <c r="AH165" s="253"/>
      <c r="AI165" s="253"/>
      <c r="AJ165" s="253"/>
      <c r="AK165" s="253"/>
      <c r="AL165" s="253"/>
      <c r="AM165" s="253"/>
      <c r="AN165" s="253"/>
      <c r="AO165" s="253"/>
      <c r="AP165" s="253"/>
      <c r="AQ165" s="253"/>
      <c r="AR165" s="253"/>
      <c r="AS165" s="253"/>
      <c r="AT165" s="253"/>
      <c r="AU165" s="253"/>
      <c r="AV165" s="253"/>
      <c r="AW165" s="253"/>
      <c r="AX165" s="253"/>
      <c r="AY165" s="253"/>
      <c r="AZ165" s="253"/>
      <c r="BA165" s="253"/>
      <c r="BB165" s="253"/>
      <c r="BC165" s="253"/>
      <c r="BD165" s="253"/>
      <c r="BE165" s="253"/>
      <c r="BF165" s="253"/>
      <c r="BG165" s="253"/>
      <c r="BH165" s="253"/>
      <c r="BI165" s="253"/>
      <c r="BJ165" s="253"/>
      <c r="BK165" s="253"/>
      <c r="BL165" s="253"/>
      <c r="BM165" s="253"/>
      <c r="BN165" s="253"/>
      <c r="BO165" s="253"/>
      <c r="BP165" s="253"/>
      <c r="BQ165" s="253"/>
      <c r="BR165" s="253"/>
      <c r="BS165" s="253"/>
      <c r="BT165" s="253"/>
      <c r="BU165" s="255">
        <v>1872</v>
      </c>
      <c r="BV165" s="255" t="s">
        <v>362</v>
      </c>
      <c r="BW165" s="253"/>
      <c r="BX165" s="179">
        <v>1082</v>
      </c>
      <c r="BY165" s="179" t="s">
        <v>1814</v>
      </c>
      <c r="BZ165" s="253">
        <f t="shared" si="2"/>
        <v>28</v>
      </c>
      <c r="CA165" s="253"/>
      <c r="CB165" s="253"/>
      <c r="CC165" s="253"/>
      <c r="CD165" s="253"/>
      <c r="CE165" s="253"/>
      <c r="CF165" s="253"/>
      <c r="CG165" s="253"/>
      <c r="CH165" s="253"/>
      <c r="CI165" s="253"/>
      <c r="CJ165" s="253"/>
      <c r="CK165" s="253"/>
      <c r="CL165" s="253"/>
      <c r="CM165" s="253"/>
      <c r="CN165" s="253"/>
      <c r="CO165" s="253"/>
      <c r="CP165" s="253"/>
      <c r="CQ165" s="253"/>
      <c r="CR165" s="253"/>
      <c r="CS165" s="253"/>
      <c r="CT165" s="253"/>
      <c r="CU165" s="253"/>
      <c r="CV165" s="253"/>
      <c r="CW165" s="253"/>
      <c r="CX165" s="253"/>
      <c r="CY165" s="253"/>
      <c r="CZ165" s="253"/>
      <c r="DA165" s="253"/>
      <c r="DB165" s="253"/>
      <c r="DC165" s="253"/>
      <c r="DD165" s="253"/>
      <c r="DE165" s="253"/>
      <c r="DF165" s="253"/>
      <c r="DG165" s="253"/>
      <c r="DH165" s="253"/>
      <c r="DI165" s="253"/>
      <c r="DJ165" s="253"/>
      <c r="DK165" s="253"/>
      <c r="DL165" s="253"/>
      <c r="DM165" s="253"/>
      <c r="DN165" s="253"/>
      <c r="DO165" s="253"/>
      <c r="DP165" s="253"/>
      <c r="DQ165" s="253"/>
      <c r="DR165" s="253"/>
      <c r="DS165" s="253"/>
      <c r="DT165" s="253"/>
      <c r="DU165" s="253"/>
    </row>
    <row r="166" spans="1:125" s="248" customFormat="1" x14ac:dyDescent="0.25">
      <c r="A166" s="253"/>
      <c r="B166" s="253"/>
      <c r="D166" s="251">
        <v>2723</v>
      </c>
      <c r="E166" s="251" t="s">
        <v>99</v>
      </c>
      <c r="F166" s="252"/>
      <c r="G166" s="253"/>
      <c r="H166" s="253"/>
      <c r="I166" s="253"/>
      <c r="J166" s="253"/>
      <c r="K166" s="253"/>
      <c r="L166" s="253"/>
      <c r="S166" s="253"/>
      <c r="T166" s="253"/>
      <c r="U166" s="253"/>
      <c r="V166" s="253"/>
      <c r="W166" s="253"/>
      <c r="X166" s="253"/>
      <c r="Y166" s="253"/>
      <c r="Z166" s="253"/>
      <c r="AA166" s="253"/>
      <c r="AB166" s="253"/>
      <c r="AC166" s="253"/>
      <c r="AD166" s="253"/>
      <c r="AE166" s="253"/>
      <c r="AF166" s="253"/>
      <c r="AG166" s="253"/>
      <c r="AH166" s="253"/>
      <c r="AI166" s="253"/>
      <c r="AJ166" s="253"/>
      <c r="AK166" s="253"/>
      <c r="AL166" s="253"/>
      <c r="AM166" s="253"/>
      <c r="AN166" s="253"/>
      <c r="AO166" s="253"/>
      <c r="AP166" s="253"/>
      <c r="AQ166" s="253"/>
      <c r="AR166" s="253"/>
      <c r="AS166" s="253"/>
      <c r="AT166" s="253"/>
      <c r="AU166" s="253"/>
      <c r="AV166" s="253"/>
      <c r="AW166" s="253"/>
      <c r="AX166" s="253"/>
      <c r="AY166" s="253"/>
      <c r="AZ166" s="253"/>
      <c r="BA166" s="253"/>
      <c r="BB166" s="253"/>
      <c r="BC166" s="253"/>
      <c r="BD166" s="253"/>
      <c r="BE166" s="253"/>
      <c r="BF166" s="253"/>
      <c r="BG166" s="253"/>
      <c r="BH166" s="253"/>
      <c r="BI166" s="253"/>
      <c r="BJ166" s="253"/>
      <c r="BK166" s="253"/>
      <c r="BL166" s="253"/>
      <c r="BM166" s="253"/>
      <c r="BN166" s="253"/>
      <c r="BO166" s="253"/>
      <c r="BP166" s="253"/>
      <c r="BQ166" s="253"/>
      <c r="BR166" s="253"/>
      <c r="BS166" s="253"/>
      <c r="BT166" s="253"/>
      <c r="BU166" s="255">
        <v>1873</v>
      </c>
      <c r="BV166" s="255" t="s">
        <v>363</v>
      </c>
      <c r="BW166" s="253"/>
      <c r="BX166" s="179">
        <v>1083</v>
      </c>
      <c r="BY166" s="179" t="s">
        <v>1815</v>
      </c>
      <c r="BZ166" s="253">
        <f t="shared" si="2"/>
        <v>76</v>
      </c>
      <c r="CA166" s="253"/>
      <c r="CB166" s="253"/>
      <c r="CC166" s="253"/>
      <c r="CD166" s="253"/>
      <c r="CE166" s="253"/>
      <c r="CF166" s="253"/>
      <c r="CG166" s="253"/>
      <c r="CH166" s="253"/>
      <c r="CI166" s="253"/>
      <c r="CJ166" s="253"/>
      <c r="CK166" s="253"/>
      <c r="CL166" s="253"/>
      <c r="CM166" s="253"/>
      <c r="CN166" s="253"/>
      <c r="CO166" s="253"/>
      <c r="CP166" s="253"/>
      <c r="CQ166" s="253"/>
      <c r="CR166" s="253"/>
      <c r="CS166" s="253"/>
      <c r="CT166" s="253"/>
      <c r="CU166" s="253"/>
      <c r="CV166" s="253"/>
      <c r="CW166" s="253"/>
      <c r="CX166" s="253"/>
      <c r="CY166" s="253"/>
      <c r="CZ166" s="253"/>
      <c r="DA166" s="253"/>
      <c r="DB166" s="253"/>
      <c r="DC166" s="253"/>
      <c r="DD166" s="253"/>
      <c r="DE166" s="253"/>
      <c r="DF166" s="253"/>
      <c r="DG166" s="253"/>
      <c r="DH166" s="253"/>
      <c r="DI166" s="253"/>
      <c r="DJ166" s="253"/>
      <c r="DK166" s="253"/>
      <c r="DL166" s="253"/>
      <c r="DM166" s="253"/>
      <c r="DN166" s="253"/>
      <c r="DO166" s="253"/>
      <c r="DP166" s="253"/>
      <c r="DQ166" s="253"/>
      <c r="DR166" s="253"/>
      <c r="DS166" s="253"/>
      <c r="DT166" s="253"/>
      <c r="DU166" s="253"/>
    </row>
    <row r="167" spans="1:125" s="248" customFormat="1" x14ac:dyDescent="0.25">
      <c r="A167" s="253"/>
      <c r="B167" s="253"/>
      <c r="D167" s="251">
        <v>2724</v>
      </c>
      <c r="E167" s="251" t="s">
        <v>100</v>
      </c>
      <c r="F167" s="252"/>
      <c r="G167" s="253"/>
      <c r="H167" s="253"/>
      <c r="I167" s="253"/>
      <c r="J167" s="253"/>
      <c r="K167" s="253"/>
      <c r="L167" s="253"/>
      <c r="S167" s="253"/>
      <c r="T167" s="253"/>
      <c r="U167" s="253"/>
      <c r="V167" s="253"/>
      <c r="W167" s="253"/>
      <c r="X167" s="253"/>
      <c r="Y167" s="253"/>
      <c r="Z167" s="253"/>
      <c r="AA167" s="253"/>
      <c r="AB167" s="253"/>
      <c r="AC167" s="253"/>
      <c r="AD167" s="253"/>
      <c r="AE167" s="253"/>
      <c r="AF167" s="253"/>
      <c r="AG167" s="253"/>
      <c r="AH167" s="253"/>
      <c r="AI167" s="253"/>
      <c r="AJ167" s="253"/>
      <c r="AK167" s="253"/>
      <c r="AL167" s="253"/>
      <c r="AM167" s="253"/>
      <c r="AN167" s="253"/>
      <c r="AO167" s="253"/>
      <c r="AP167" s="253"/>
      <c r="AQ167" s="253"/>
      <c r="AR167" s="253"/>
      <c r="AS167" s="253"/>
      <c r="AT167" s="253"/>
      <c r="AU167" s="253"/>
      <c r="AV167" s="253"/>
      <c r="AW167" s="253"/>
      <c r="AX167" s="253"/>
      <c r="AY167" s="253"/>
      <c r="AZ167" s="253"/>
      <c r="BA167" s="253"/>
      <c r="BB167" s="253"/>
      <c r="BC167" s="253"/>
      <c r="BD167" s="253"/>
      <c r="BE167" s="253"/>
      <c r="BF167" s="253"/>
      <c r="BG167" s="253"/>
      <c r="BH167" s="253"/>
      <c r="BI167" s="253"/>
      <c r="BJ167" s="253"/>
      <c r="BK167" s="253"/>
      <c r="BL167" s="253"/>
      <c r="BM167" s="253"/>
      <c r="BN167" s="253"/>
      <c r="BO167" s="253"/>
      <c r="BP167" s="253"/>
      <c r="BQ167" s="253"/>
      <c r="BR167" s="253"/>
      <c r="BS167" s="253"/>
      <c r="BT167" s="253"/>
      <c r="BU167" s="255">
        <v>1874</v>
      </c>
      <c r="BV167" s="255" t="s">
        <v>1856</v>
      </c>
      <c r="BW167" s="253"/>
      <c r="BX167" s="179">
        <v>1084</v>
      </c>
      <c r="BY167" s="179" t="s">
        <v>1816</v>
      </c>
      <c r="BZ167" s="253">
        <f t="shared" si="2"/>
        <v>56</v>
      </c>
      <c r="CA167" s="253"/>
      <c r="CB167" s="253"/>
      <c r="CC167" s="253"/>
      <c r="CD167" s="253"/>
      <c r="CE167" s="253"/>
      <c r="CF167" s="253"/>
      <c r="CG167" s="253"/>
      <c r="CH167" s="253"/>
      <c r="CI167" s="253"/>
      <c r="CJ167" s="253"/>
      <c r="CK167" s="253"/>
      <c r="CL167" s="253"/>
      <c r="CM167" s="253"/>
      <c r="CN167" s="253"/>
      <c r="CO167" s="253"/>
      <c r="CP167" s="253"/>
      <c r="CQ167" s="253"/>
      <c r="CR167" s="253"/>
      <c r="CS167" s="253"/>
      <c r="CT167" s="253"/>
      <c r="CU167" s="253"/>
      <c r="CV167" s="253"/>
      <c r="CW167" s="253"/>
      <c r="CX167" s="253"/>
      <c r="CY167" s="253"/>
      <c r="CZ167" s="253"/>
      <c r="DA167" s="253"/>
      <c r="DB167" s="253"/>
      <c r="DC167" s="253"/>
      <c r="DD167" s="253"/>
      <c r="DE167" s="253"/>
      <c r="DF167" s="253"/>
      <c r="DG167" s="253"/>
      <c r="DH167" s="253"/>
      <c r="DI167" s="253"/>
      <c r="DJ167" s="253"/>
      <c r="DK167" s="253"/>
      <c r="DL167" s="253"/>
      <c r="DM167" s="253"/>
      <c r="DN167" s="253"/>
      <c r="DO167" s="253"/>
      <c r="DP167" s="253"/>
      <c r="DQ167" s="253"/>
      <c r="DR167" s="253"/>
      <c r="DS167" s="253"/>
      <c r="DT167" s="253"/>
      <c r="DU167" s="253"/>
    </row>
    <row r="168" spans="1:125" s="248" customFormat="1" x14ac:dyDescent="0.25">
      <c r="A168" s="253"/>
      <c r="B168" s="253"/>
      <c r="D168" s="251">
        <v>2725</v>
      </c>
      <c r="E168" s="251" t="s">
        <v>101</v>
      </c>
      <c r="F168" s="252"/>
      <c r="G168" s="253"/>
      <c r="H168" s="253"/>
      <c r="I168" s="253"/>
      <c r="J168" s="253"/>
      <c r="K168" s="253"/>
      <c r="L168" s="253"/>
      <c r="S168" s="253"/>
      <c r="T168" s="253"/>
      <c r="U168" s="253"/>
      <c r="V168" s="253"/>
      <c r="W168" s="253"/>
      <c r="X168" s="253"/>
      <c r="Y168" s="253"/>
      <c r="Z168" s="253"/>
      <c r="AA168" s="253"/>
      <c r="AB168" s="253"/>
      <c r="AC168" s="253"/>
      <c r="AD168" s="253"/>
      <c r="AE168" s="253"/>
      <c r="AF168" s="253"/>
      <c r="AG168" s="253"/>
      <c r="AH168" s="253"/>
      <c r="AI168" s="253"/>
      <c r="AJ168" s="253"/>
      <c r="AK168" s="253"/>
      <c r="AL168" s="253"/>
      <c r="AM168" s="253"/>
      <c r="AN168" s="253"/>
      <c r="AO168" s="253"/>
      <c r="AP168" s="253"/>
      <c r="AQ168" s="253"/>
      <c r="AR168" s="253"/>
      <c r="AS168" s="253"/>
      <c r="AT168" s="253"/>
      <c r="AU168" s="253"/>
      <c r="AV168" s="253"/>
      <c r="AW168" s="253"/>
      <c r="AX168" s="253"/>
      <c r="AY168" s="253"/>
      <c r="AZ168" s="253"/>
      <c r="BA168" s="253"/>
      <c r="BB168" s="253"/>
      <c r="BC168" s="253"/>
      <c r="BD168" s="253"/>
      <c r="BE168" s="253"/>
      <c r="BF168" s="253"/>
      <c r="BG168" s="253"/>
      <c r="BH168" s="253"/>
      <c r="BI168" s="253"/>
      <c r="BJ168" s="253"/>
      <c r="BK168" s="253"/>
      <c r="BL168" s="253"/>
      <c r="BM168" s="253"/>
      <c r="BN168" s="253"/>
      <c r="BO168" s="253"/>
      <c r="BP168" s="253"/>
      <c r="BQ168" s="253"/>
      <c r="BR168" s="253"/>
      <c r="BS168" s="253"/>
      <c r="BT168" s="253"/>
      <c r="BU168" s="255">
        <v>1876</v>
      </c>
      <c r="BV168" s="255" t="s">
        <v>59</v>
      </c>
      <c r="BW168" s="253"/>
      <c r="BX168" s="179">
        <v>1085</v>
      </c>
      <c r="BY168" s="179" t="s">
        <v>1817</v>
      </c>
      <c r="BZ168" s="253">
        <f t="shared" si="2"/>
        <v>53</v>
      </c>
      <c r="CA168" s="253"/>
      <c r="CB168" s="253"/>
      <c r="CC168" s="253"/>
      <c r="CD168" s="253"/>
      <c r="CE168" s="253"/>
      <c r="CF168" s="253"/>
      <c r="CG168" s="253"/>
      <c r="CH168" s="253"/>
      <c r="CI168" s="253"/>
      <c r="CJ168" s="253"/>
      <c r="CK168" s="253"/>
      <c r="CL168" s="253"/>
      <c r="CM168" s="253"/>
      <c r="CN168" s="253"/>
      <c r="CO168" s="253"/>
      <c r="CP168" s="253"/>
      <c r="CQ168" s="253"/>
      <c r="CR168" s="253"/>
      <c r="CS168" s="253"/>
      <c r="CT168" s="253"/>
      <c r="CU168" s="253"/>
      <c r="CV168" s="253"/>
      <c r="CW168" s="253"/>
      <c r="CX168" s="253"/>
      <c r="CY168" s="253"/>
      <c r="CZ168" s="253"/>
      <c r="DA168" s="253"/>
      <c r="DB168" s="253"/>
      <c r="DC168" s="253"/>
      <c r="DD168" s="253"/>
      <c r="DE168" s="253"/>
      <c r="DF168" s="253"/>
      <c r="DG168" s="253"/>
      <c r="DH168" s="253"/>
      <c r="DI168" s="253"/>
      <c r="DJ168" s="253"/>
      <c r="DK168" s="253"/>
      <c r="DL168" s="253"/>
      <c r="DM168" s="253"/>
      <c r="DN168" s="253"/>
      <c r="DO168" s="253"/>
      <c r="DP168" s="253"/>
      <c r="DQ168" s="253"/>
      <c r="DR168" s="253"/>
      <c r="DS168" s="253"/>
      <c r="DT168" s="253"/>
      <c r="DU168" s="253"/>
    </row>
    <row r="169" spans="1:125" s="248" customFormat="1" x14ac:dyDescent="0.25">
      <c r="A169" s="253"/>
      <c r="B169" s="253"/>
      <c r="D169" s="251">
        <v>2726</v>
      </c>
      <c r="E169" s="251" t="s">
        <v>102</v>
      </c>
      <c r="F169" s="252"/>
      <c r="G169" s="253"/>
      <c r="H169" s="253"/>
      <c r="I169" s="253"/>
      <c r="J169" s="253"/>
      <c r="K169" s="253"/>
      <c r="L169" s="253"/>
      <c r="S169" s="253"/>
      <c r="T169" s="253"/>
      <c r="U169" s="253"/>
      <c r="V169" s="253"/>
      <c r="W169" s="253"/>
      <c r="X169" s="253"/>
      <c r="Y169" s="253"/>
      <c r="Z169" s="253"/>
      <c r="AA169" s="253"/>
      <c r="AB169" s="253"/>
      <c r="AC169" s="253"/>
      <c r="AD169" s="253"/>
      <c r="AE169" s="253"/>
      <c r="AF169" s="253"/>
      <c r="AG169" s="253"/>
      <c r="AH169" s="253"/>
      <c r="AI169" s="253"/>
      <c r="AJ169" s="253"/>
      <c r="AK169" s="253"/>
      <c r="AL169" s="253"/>
      <c r="AM169" s="253"/>
      <c r="AN169" s="253"/>
      <c r="AO169" s="253"/>
      <c r="AP169" s="253"/>
      <c r="AQ169" s="253"/>
      <c r="AR169" s="253"/>
      <c r="AS169" s="253"/>
      <c r="AT169" s="253"/>
      <c r="AU169" s="253"/>
      <c r="AV169" s="253"/>
      <c r="AW169" s="253"/>
      <c r="AX169" s="253"/>
      <c r="AY169" s="253"/>
      <c r="AZ169" s="253"/>
      <c r="BA169" s="253"/>
      <c r="BB169" s="253"/>
      <c r="BC169" s="253"/>
      <c r="BD169" s="253"/>
      <c r="BE169" s="253"/>
      <c r="BF169" s="253"/>
      <c r="BG169" s="253"/>
      <c r="BH169" s="253"/>
      <c r="BI169" s="253"/>
      <c r="BJ169" s="253"/>
      <c r="BK169" s="253"/>
      <c r="BL169" s="253"/>
      <c r="BM169" s="253"/>
      <c r="BN169" s="253"/>
      <c r="BO169" s="253"/>
      <c r="BP169" s="253"/>
      <c r="BQ169" s="253"/>
      <c r="BR169" s="253"/>
      <c r="BS169" s="253"/>
      <c r="BT169" s="253"/>
      <c r="BU169" s="255">
        <v>1921</v>
      </c>
      <c r="BV169" s="255" t="s">
        <v>60</v>
      </c>
      <c r="BW169" s="253"/>
      <c r="BX169" s="179">
        <v>1086</v>
      </c>
      <c r="BY169" s="179" t="s">
        <v>1818</v>
      </c>
      <c r="BZ169" s="253">
        <f t="shared" si="2"/>
        <v>51</v>
      </c>
      <c r="CA169" s="253"/>
      <c r="CB169" s="253"/>
      <c r="CC169" s="253"/>
      <c r="CD169" s="253"/>
      <c r="CE169" s="253"/>
      <c r="CF169" s="253"/>
      <c r="CG169" s="253"/>
      <c r="CH169" s="253"/>
      <c r="CI169" s="253"/>
      <c r="CJ169" s="253"/>
      <c r="CK169" s="253"/>
      <c r="CL169" s="253"/>
      <c r="CM169" s="253"/>
      <c r="CN169" s="253"/>
      <c r="CO169" s="253"/>
      <c r="CP169" s="253"/>
      <c r="CQ169" s="253"/>
      <c r="CR169" s="253"/>
      <c r="CS169" s="253"/>
      <c r="CT169" s="253"/>
      <c r="CU169" s="253"/>
      <c r="CV169" s="253"/>
      <c r="CW169" s="253"/>
      <c r="CX169" s="253"/>
      <c r="CY169" s="253"/>
      <c r="CZ169" s="253"/>
      <c r="DA169" s="253"/>
      <c r="DB169" s="253"/>
      <c r="DC169" s="253"/>
      <c r="DD169" s="253"/>
      <c r="DE169" s="253"/>
      <c r="DF169" s="253"/>
      <c r="DG169" s="253"/>
      <c r="DH169" s="253"/>
      <c r="DI169" s="253"/>
      <c r="DJ169" s="253"/>
      <c r="DK169" s="253"/>
      <c r="DL169" s="253"/>
      <c r="DM169" s="253"/>
      <c r="DN169" s="253"/>
      <c r="DO169" s="253"/>
      <c r="DP169" s="253"/>
      <c r="DQ169" s="253"/>
      <c r="DR169" s="253"/>
      <c r="DS169" s="253"/>
      <c r="DT169" s="253"/>
      <c r="DU169" s="253"/>
    </row>
    <row r="170" spans="1:125" s="248" customFormat="1" x14ac:dyDescent="0.25">
      <c r="A170" s="253"/>
      <c r="B170" s="253"/>
      <c r="D170" s="251">
        <v>2727</v>
      </c>
      <c r="E170" s="251" t="s">
        <v>103</v>
      </c>
      <c r="F170" s="252"/>
      <c r="G170" s="253"/>
      <c r="H170" s="253"/>
      <c r="I170" s="253"/>
      <c r="J170" s="253"/>
      <c r="K170" s="253"/>
      <c r="L170" s="253"/>
      <c r="S170" s="253"/>
      <c r="T170" s="253"/>
      <c r="U170" s="253"/>
      <c r="V170" s="253"/>
      <c r="W170" s="25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5">
        <v>1922</v>
      </c>
      <c r="BV170" s="255" t="s">
        <v>615</v>
      </c>
      <c r="BW170" s="253"/>
      <c r="BX170" s="179">
        <v>1087</v>
      </c>
      <c r="BY170" s="179" t="s">
        <v>1819</v>
      </c>
      <c r="BZ170" s="253">
        <f t="shared" si="2"/>
        <v>71</v>
      </c>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c r="DM170" s="253"/>
      <c r="DN170" s="253"/>
      <c r="DO170" s="253"/>
      <c r="DP170" s="253"/>
      <c r="DQ170" s="253"/>
      <c r="DR170" s="253"/>
      <c r="DS170" s="253"/>
      <c r="DT170" s="253"/>
      <c r="DU170" s="253"/>
    </row>
    <row r="171" spans="1:125" s="248" customFormat="1" x14ac:dyDescent="0.25">
      <c r="A171" s="253"/>
      <c r="B171" s="253"/>
      <c r="D171" s="251">
        <v>2728</v>
      </c>
      <c r="E171" s="251" t="s">
        <v>104</v>
      </c>
      <c r="F171" s="252"/>
      <c r="G171" s="253"/>
      <c r="H171" s="253"/>
      <c r="I171" s="253"/>
      <c r="J171" s="253"/>
      <c r="K171" s="253"/>
      <c r="L171" s="253"/>
      <c r="S171" s="253"/>
      <c r="T171" s="253"/>
      <c r="U171" s="253"/>
      <c r="V171" s="253"/>
      <c r="W171" s="253"/>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5">
        <v>1923</v>
      </c>
      <c r="BV171" s="255" t="s">
        <v>616</v>
      </c>
      <c r="BW171" s="253"/>
      <c r="BX171" s="179">
        <v>1088</v>
      </c>
      <c r="BY171" s="179" t="s">
        <v>1820</v>
      </c>
      <c r="BZ171" s="253">
        <f t="shared" si="2"/>
        <v>36</v>
      </c>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c r="DM171" s="253"/>
      <c r="DN171" s="253"/>
      <c r="DO171" s="253"/>
      <c r="DP171" s="253"/>
      <c r="DQ171" s="253"/>
      <c r="DR171" s="253"/>
      <c r="DS171" s="253"/>
      <c r="DT171" s="253"/>
      <c r="DU171" s="253"/>
    </row>
    <row r="172" spans="1:125" s="248" customFormat="1" x14ac:dyDescent="0.25">
      <c r="A172" s="253"/>
      <c r="B172" s="253"/>
      <c r="D172" s="251">
        <v>2729</v>
      </c>
      <c r="E172" s="251" t="s">
        <v>105</v>
      </c>
      <c r="F172" s="252"/>
      <c r="G172" s="253"/>
      <c r="H172" s="253"/>
      <c r="I172" s="253"/>
      <c r="J172" s="253"/>
      <c r="K172" s="253"/>
      <c r="L172" s="253"/>
      <c r="S172" s="253"/>
      <c r="T172" s="253"/>
      <c r="U172" s="253"/>
      <c r="V172" s="253"/>
      <c r="W172" s="25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5">
        <v>1926</v>
      </c>
      <c r="BV172" s="255" t="s">
        <v>61</v>
      </c>
      <c r="BW172" s="253"/>
      <c r="BX172" s="179">
        <v>1089</v>
      </c>
      <c r="BY172" s="179" t="s">
        <v>1821</v>
      </c>
      <c r="BZ172" s="253">
        <f t="shared" si="2"/>
        <v>50</v>
      </c>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c r="DM172" s="253"/>
      <c r="DN172" s="253"/>
      <c r="DO172" s="253"/>
      <c r="DP172" s="253"/>
      <c r="DQ172" s="253"/>
      <c r="DR172" s="253"/>
      <c r="DS172" s="253"/>
      <c r="DT172" s="253"/>
      <c r="DU172" s="253"/>
    </row>
    <row r="173" spans="1:125" s="248" customFormat="1" x14ac:dyDescent="0.25">
      <c r="A173" s="253"/>
      <c r="B173" s="253"/>
      <c r="D173" s="251">
        <v>2730</v>
      </c>
      <c r="E173" s="251" t="s">
        <v>106</v>
      </c>
      <c r="F173" s="252"/>
      <c r="G173" s="253"/>
      <c r="H173" s="253"/>
      <c r="I173" s="253"/>
      <c r="J173" s="253"/>
      <c r="K173" s="253"/>
      <c r="L173" s="253"/>
      <c r="S173" s="253"/>
      <c r="T173" s="253"/>
      <c r="U173" s="253"/>
      <c r="V173" s="253"/>
      <c r="W173" s="25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5">
        <v>1927</v>
      </c>
      <c r="BV173" s="255" t="s">
        <v>623</v>
      </c>
      <c r="BW173" s="253"/>
      <c r="BX173" s="179">
        <v>1090</v>
      </c>
      <c r="BY173" s="179" t="s">
        <v>1822</v>
      </c>
      <c r="BZ173" s="253">
        <f t="shared" si="2"/>
        <v>43</v>
      </c>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c r="DM173" s="253"/>
      <c r="DN173" s="253"/>
      <c r="DO173" s="253"/>
      <c r="DP173" s="253"/>
      <c r="DQ173" s="253"/>
      <c r="DR173" s="253"/>
      <c r="DS173" s="253"/>
      <c r="DT173" s="253"/>
      <c r="DU173" s="253"/>
    </row>
    <row r="174" spans="1:125" s="248" customFormat="1" x14ac:dyDescent="0.25">
      <c r="A174" s="253"/>
      <c r="B174" s="253"/>
      <c r="D174" s="251">
        <v>2731</v>
      </c>
      <c r="E174" s="251" t="s">
        <v>107</v>
      </c>
      <c r="F174" s="252"/>
      <c r="G174" s="253"/>
      <c r="H174" s="253"/>
      <c r="I174" s="253"/>
      <c r="J174" s="253"/>
      <c r="K174" s="253"/>
      <c r="L174" s="253"/>
      <c r="S174" s="253"/>
      <c r="T174" s="253"/>
      <c r="U174" s="253"/>
      <c r="V174" s="253"/>
      <c r="W174" s="25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5">
        <v>1932</v>
      </c>
      <c r="BV174" s="255" t="s">
        <v>628</v>
      </c>
      <c r="BW174" s="253"/>
      <c r="BX174" s="179">
        <v>1091</v>
      </c>
      <c r="BY174" s="179" t="s">
        <v>1823</v>
      </c>
      <c r="BZ174" s="253">
        <f t="shared" si="2"/>
        <v>45</v>
      </c>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row>
    <row r="175" spans="1:125" s="248" customFormat="1" x14ac:dyDescent="0.25">
      <c r="A175" s="253"/>
      <c r="B175" s="253"/>
      <c r="D175" s="251">
        <v>2732</v>
      </c>
      <c r="E175" s="251" t="s">
        <v>108</v>
      </c>
      <c r="F175" s="252"/>
      <c r="G175" s="253"/>
      <c r="H175" s="253"/>
      <c r="I175" s="253"/>
      <c r="J175" s="253"/>
      <c r="K175" s="253"/>
      <c r="L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5">
        <v>1933</v>
      </c>
      <c r="BV175" s="255" t="s">
        <v>629</v>
      </c>
      <c r="BW175" s="253"/>
      <c r="BX175" s="179">
        <v>1092</v>
      </c>
      <c r="BY175" s="179" t="s">
        <v>1824</v>
      </c>
      <c r="BZ175" s="253">
        <f t="shared" si="2"/>
        <v>48</v>
      </c>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row>
    <row r="176" spans="1:125" s="248" customFormat="1" x14ac:dyDescent="0.25">
      <c r="A176" s="253"/>
      <c r="B176" s="253"/>
      <c r="D176" s="251">
        <v>2733</v>
      </c>
      <c r="E176" s="251" t="s">
        <v>109</v>
      </c>
      <c r="F176" s="252"/>
      <c r="G176" s="253"/>
      <c r="H176" s="253"/>
      <c r="I176" s="253"/>
      <c r="J176" s="253"/>
      <c r="K176" s="253"/>
      <c r="L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5">
        <v>1934</v>
      </c>
      <c r="BV176" s="255" t="s">
        <v>62</v>
      </c>
      <c r="BW176" s="253"/>
      <c r="BX176" s="179">
        <v>1093</v>
      </c>
      <c r="BY176" s="179" t="s">
        <v>1825</v>
      </c>
      <c r="BZ176" s="253">
        <f t="shared" si="2"/>
        <v>42</v>
      </c>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row>
    <row r="177" spans="1:125" s="248" customFormat="1" x14ac:dyDescent="0.25">
      <c r="A177" s="253"/>
      <c r="B177" s="253"/>
      <c r="D177" s="251">
        <v>2734</v>
      </c>
      <c r="E177" s="251" t="s">
        <v>110</v>
      </c>
      <c r="F177" s="252"/>
      <c r="G177" s="253"/>
      <c r="H177" s="253"/>
      <c r="I177" s="253"/>
      <c r="J177" s="253"/>
      <c r="K177" s="253"/>
      <c r="L177" s="253"/>
      <c r="S177" s="253"/>
      <c r="T177" s="253"/>
      <c r="U177" s="253"/>
      <c r="V177" s="253"/>
      <c r="W177" s="25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5">
        <v>1935</v>
      </c>
      <c r="BV177" s="255" t="s">
        <v>63</v>
      </c>
      <c r="BW177" s="253"/>
      <c r="BX177" s="179">
        <v>1094</v>
      </c>
      <c r="BY177" s="179" t="s">
        <v>1826</v>
      </c>
      <c r="BZ177" s="253">
        <f t="shared" si="2"/>
        <v>37</v>
      </c>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row>
    <row r="178" spans="1:125" s="248" customFormat="1" x14ac:dyDescent="0.25">
      <c r="A178" s="253"/>
      <c r="B178" s="253"/>
      <c r="D178" s="251">
        <v>2735</v>
      </c>
      <c r="E178" s="251" t="s">
        <v>111</v>
      </c>
      <c r="F178" s="252"/>
      <c r="G178" s="253"/>
      <c r="H178" s="253"/>
      <c r="I178" s="253"/>
      <c r="J178" s="253"/>
      <c r="K178" s="253"/>
      <c r="L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c r="AT178" s="253"/>
      <c r="AU178" s="253"/>
      <c r="AV178" s="253"/>
      <c r="AW178" s="253"/>
      <c r="AX178" s="253"/>
      <c r="AY178" s="253"/>
      <c r="AZ178" s="253"/>
      <c r="BA178" s="253"/>
      <c r="BB178" s="253"/>
      <c r="BC178" s="253"/>
      <c r="BD178" s="253"/>
      <c r="BE178" s="253"/>
      <c r="BF178" s="253"/>
      <c r="BG178" s="253"/>
      <c r="BH178" s="253"/>
      <c r="BI178" s="253"/>
      <c r="BJ178" s="253"/>
      <c r="BK178" s="253"/>
      <c r="BL178" s="253"/>
      <c r="BM178" s="253"/>
      <c r="BN178" s="253"/>
      <c r="BO178" s="253"/>
      <c r="BP178" s="253"/>
      <c r="BQ178" s="253"/>
      <c r="BR178" s="253"/>
      <c r="BS178" s="253"/>
      <c r="BT178" s="253"/>
      <c r="BU178" s="255">
        <v>1940</v>
      </c>
      <c r="BV178" s="255" t="s">
        <v>365</v>
      </c>
      <c r="BW178" s="253"/>
      <c r="BX178" s="179">
        <v>1095</v>
      </c>
      <c r="BY178" s="179" t="s">
        <v>1351</v>
      </c>
      <c r="BZ178" s="253">
        <f t="shared" si="2"/>
        <v>35</v>
      </c>
      <c r="CA178" s="253"/>
      <c r="CB178" s="253"/>
      <c r="CC178" s="253"/>
      <c r="CD178" s="253"/>
      <c r="CE178" s="253"/>
      <c r="CF178" s="253"/>
      <c r="CG178" s="253"/>
      <c r="CH178" s="253"/>
      <c r="CI178" s="253"/>
      <c r="CJ178" s="253"/>
      <c r="CK178" s="253"/>
      <c r="CL178" s="253"/>
      <c r="CM178" s="253"/>
      <c r="CN178" s="253"/>
      <c r="CO178" s="253"/>
      <c r="CP178" s="253"/>
      <c r="CQ178" s="253"/>
      <c r="CR178" s="253"/>
      <c r="CS178" s="253"/>
      <c r="CT178" s="253"/>
      <c r="CU178" s="253"/>
      <c r="CV178" s="253"/>
      <c r="CW178" s="253"/>
      <c r="CX178" s="253"/>
      <c r="CY178" s="253"/>
      <c r="CZ178" s="253"/>
      <c r="DA178" s="253"/>
      <c r="DB178" s="253"/>
      <c r="DC178" s="253"/>
      <c r="DD178" s="253"/>
      <c r="DE178" s="253"/>
      <c r="DF178" s="253"/>
      <c r="DG178" s="253"/>
      <c r="DH178" s="253"/>
      <c r="DI178" s="253"/>
      <c r="DJ178" s="253"/>
      <c r="DK178" s="253"/>
      <c r="DL178" s="253"/>
      <c r="DM178" s="253"/>
      <c r="DN178" s="253"/>
      <c r="DO178" s="253"/>
      <c r="DP178" s="253"/>
      <c r="DQ178" s="253"/>
      <c r="DR178" s="253"/>
      <c r="DS178" s="253"/>
      <c r="DT178" s="253"/>
      <c r="DU178" s="253"/>
    </row>
    <row r="179" spans="1:125" s="248" customFormat="1" x14ac:dyDescent="0.25">
      <c r="A179" s="253"/>
      <c r="B179" s="253"/>
      <c r="D179" s="251">
        <v>2736</v>
      </c>
      <c r="E179" s="251" t="s">
        <v>112</v>
      </c>
      <c r="F179" s="252"/>
      <c r="G179" s="253"/>
      <c r="H179" s="253"/>
      <c r="I179" s="253"/>
      <c r="J179" s="253"/>
      <c r="K179" s="253"/>
      <c r="L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5">
        <v>1949</v>
      </c>
      <c r="BV179" s="255" t="s">
        <v>64</v>
      </c>
      <c r="BW179" s="253"/>
      <c r="BX179" s="179">
        <v>1096</v>
      </c>
      <c r="BY179" s="179" t="s">
        <v>1352</v>
      </c>
      <c r="BZ179" s="253">
        <f t="shared" si="2"/>
        <v>52</v>
      </c>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c r="DM179" s="253"/>
      <c r="DN179" s="253"/>
      <c r="DO179" s="253"/>
      <c r="DP179" s="253"/>
      <c r="DQ179" s="253"/>
      <c r="DR179" s="253"/>
      <c r="DS179" s="253"/>
      <c r="DT179" s="253"/>
      <c r="DU179" s="253"/>
    </row>
    <row r="180" spans="1:125" s="248" customFormat="1" x14ac:dyDescent="0.25">
      <c r="A180" s="253"/>
      <c r="B180" s="253"/>
      <c r="D180" s="251">
        <v>2737</v>
      </c>
      <c r="E180" s="251" t="s">
        <v>113</v>
      </c>
      <c r="F180" s="252"/>
      <c r="G180" s="253"/>
      <c r="H180" s="253"/>
      <c r="I180" s="253"/>
      <c r="J180" s="253"/>
      <c r="K180" s="253"/>
      <c r="L180" s="253"/>
      <c r="S180" s="253"/>
      <c r="T180" s="253"/>
      <c r="U180" s="253"/>
      <c r="V180" s="253"/>
      <c r="W180" s="25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5">
        <v>2014</v>
      </c>
      <c r="BV180" s="255" t="s">
        <v>65</v>
      </c>
      <c r="BW180" s="253"/>
      <c r="BX180" s="179">
        <v>1097</v>
      </c>
      <c r="BY180" s="179" t="s">
        <v>356</v>
      </c>
      <c r="BZ180" s="253">
        <f t="shared" si="2"/>
        <v>34</v>
      </c>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row>
    <row r="181" spans="1:125" s="248" customFormat="1" x14ac:dyDescent="0.25">
      <c r="A181" s="253"/>
      <c r="B181" s="253"/>
      <c r="D181" s="251">
        <v>2738</v>
      </c>
      <c r="E181" s="251" t="s">
        <v>114</v>
      </c>
      <c r="F181" s="252"/>
      <c r="G181" s="253"/>
      <c r="H181" s="253"/>
      <c r="I181" s="253"/>
      <c r="J181" s="253"/>
      <c r="K181" s="253"/>
      <c r="L181" s="253"/>
      <c r="S181" s="253"/>
      <c r="T181" s="253"/>
      <c r="U181" s="253"/>
      <c r="V181" s="253"/>
      <c r="W181" s="253"/>
      <c r="X181" s="253"/>
      <c r="Y181" s="253"/>
      <c r="Z181" s="253"/>
      <c r="AA181" s="253"/>
      <c r="AB181" s="253"/>
      <c r="AC181" s="253"/>
      <c r="AD181" s="253"/>
      <c r="AE181" s="253"/>
      <c r="AF181" s="253"/>
      <c r="AG181" s="253"/>
      <c r="AH181" s="253"/>
      <c r="AI181" s="253"/>
      <c r="AJ181" s="253"/>
      <c r="AK181" s="253"/>
      <c r="AL181" s="253"/>
      <c r="AM181" s="253"/>
      <c r="AN181" s="253"/>
      <c r="AO181" s="253"/>
      <c r="AP181" s="253"/>
      <c r="AQ181" s="253"/>
      <c r="AR181" s="253"/>
      <c r="AS181" s="253"/>
      <c r="AT181" s="253"/>
      <c r="AU181" s="253"/>
      <c r="AV181" s="253"/>
      <c r="AW181" s="253"/>
      <c r="AX181" s="253"/>
      <c r="AY181" s="253"/>
      <c r="AZ181" s="253"/>
      <c r="BA181" s="253"/>
      <c r="BB181" s="253"/>
      <c r="BC181" s="253"/>
      <c r="BD181" s="253"/>
      <c r="BE181" s="253"/>
      <c r="BF181" s="253"/>
      <c r="BG181" s="253"/>
      <c r="BH181" s="253"/>
      <c r="BI181" s="253"/>
      <c r="BJ181" s="253"/>
      <c r="BK181" s="253"/>
      <c r="BL181" s="253"/>
      <c r="BM181" s="253"/>
      <c r="BN181" s="253"/>
      <c r="BO181" s="253"/>
      <c r="BP181" s="253"/>
      <c r="BQ181" s="253"/>
      <c r="BR181" s="253"/>
      <c r="BS181" s="253"/>
      <c r="BT181" s="253"/>
      <c r="BU181" s="255">
        <v>2015</v>
      </c>
      <c r="BV181" s="255" t="s">
        <v>66</v>
      </c>
      <c r="BW181" s="253"/>
      <c r="BX181" s="179">
        <v>1098</v>
      </c>
      <c r="BY181" s="179" t="s">
        <v>357</v>
      </c>
      <c r="BZ181" s="253">
        <f t="shared" si="2"/>
        <v>51</v>
      </c>
      <c r="CA181" s="253"/>
      <c r="CB181" s="253"/>
      <c r="CC181" s="253"/>
      <c r="CD181" s="253"/>
      <c r="CE181" s="253"/>
      <c r="CF181" s="253"/>
      <c r="CG181" s="253"/>
      <c r="CH181" s="253"/>
      <c r="CI181" s="253"/>
      <c r="CJ181" s="253"/>
      <c r="CK181" s="253"/>
      <c r="CL181" s="253"/>
      <c r="CM181" s="253"/>
      <c r="CN181" s="253"/>
      <c r="CO181" s="253"/>
      <c r="CP181" s="253"/>
      <c r="CQ181" s="253"/>
      <c r="CR181" s="253"/>
      <c r="CS181" s="253"/>
      <c r="CT181" s="253"/>
      <c r="CU181" s="253"/>
      <c r="CV181" s="253"/>
      <c r="CW181" s="253"/>
      <c r="CX181" s="253"/>
      <c r="CY181" s="253"/>
      <c r="CZ181" s="253"/>
      <c r="DA181" s="253"/>
      <c r="DB181" s="253"/>
      <c r="DC181" s="253"/>
      <c r="DD181" s="253"/>
      <c r="DE181" s="253"/>
      <c r="DF181" s="253"/>
      <c r="DG181" s="253"/>
      <c r="DH181" s="253"/>
      <c r="DI181" s="253"/>
      <c r="DJ181" s="253"/>
      <c r="DK181" s="253"/>
      <c r="DL181" s="253"/>
      <c r="DM181" s="253"/>
      <c r="DN181" s="253"/>
      <c r="DO181" s="253"/>
      <c r="DP181" s="253"/>
      <c r="DQ181" s="253"/>
      <c r="DR181" s="253"/>
      <c r="DS181" s="253"/>
      <c r="DT181" s="253"/>
      <c r="DU181" s="253"/>
    </row>
    <row r="182" spans="1:125" s="248" customFormat="1" x14ac:dyDescent="0.25">
      <c r="A182" s="253"/>
      <c r="B182" s="253"/>
      <c r="D182" s="251">
        <v>2739</v>
      </c>
      <c r="E182" s="251" t="s">
        <v>115</v>
      </c>
      <c r="F182" s="252"/>
      <c r="G182" s="253"/>
      <c r="H182" s="253"/>
      <c r="I182" s="253"/>
      <c r="J182" s="253"/>
      <c r="K182" s="253"/>
      <c r="L182" s="253"/>
      <c r="S182" s="253"/>
      <c r="T182" s="253"/>
      <c r="U182" s="253"/>
      <c r="V182" s="253"/>
      <c r="W182" s="253"/>
      <c r="X182" s="253"/>
      <c r="Y182" s="253"/>
      <c r="Z182" s="253"/>
      <c r="AA182" s="253"/>
      <c r="AB182" s="253"/>
      <c r="AC182" s="253"/>
      <c r="AD182" s="253"/>
      <c r="AE182" s="253"/>
      <c r="AF182" s="253"/>
      <c r="AG182" s="253"/>
      <c r="AH182" s="253"/>
      <c r="AI182" s="253"/>
      <c r="AJ182" s="253"/>
      <c r="AK182" s="253"/>
      <c r="AL182" s="253"/>
      <c r="AM182" s="253"/>
      <c r="AN182" s="253"/>
      <c r="AO182" s="253"/>
      <c r="AP182" s="253"/>
      <c r="AQ182" s="253"/>
      <c r="AR182" s="253"/>
      <c r="AS182" s="253"/>
      <c r="AT182" s="253"/>
      <c r="AU182" s="253"/>
      <c r="AV182" s="253"/>
      <c r="AW182" s="253"/>
      <c r="AX182" s="253"/>
      <c r="AY182" s="253"/>
      <c r="AZ182" s="253"/>
      <c r="BA182" s="253"/>
      <c r="BB182" s="253"/>
      <c r="BC182" s="253"/>
      <c r="BD182" s="253"/>
      <c r="BE182" s="253"/>
      <c r="BF182" s="253"/>
      <c r="BG182" s="253"/>
      <c r="BH182" s="253"/>
      <c r="BI182" s="253"/>
      <c r="BJ182" s="253"/>
      <c r="BK182" s="253"/>
      <c r="BL182" s="253"/>
      <c r="BM182" s="253"/>
      <c r="BN182" s="253"/>
      <c r="BO182" s="253"/>
      <c r="BP182" s="253"/>
      <c r="BQ182" s="253"/>
      <c r="BR182" s="253"/>
      <c r="BS182" s="253"/>
      <c r="BT182" s="253"/>
      <c r="BU182" s="255">
        <v>2016</v>
      </c>
      <c r="BV182" s="255" t="s">
        <v>67</v>
      </c>
      <c r="BW182" s="253"/>
      <c r="BX182" s="179">
        <v>1099</v>
      </c>
      <c r="BY182" s="179" t="s">
        <v>358</v>
      </c>
      <c r="BZ182" s="253">
        <f t="shared" si="2"/>
        <v>11</v>
      </c>
      <c r="CA182" s="253"/>
      <c r="CB182" s="253"/>
      <c r="CC182" s="253"/>
      <c r="CD182" s="253"/>
      <c r="CE182" s="253"/>
      <c r="CF182" s="253"/>
      <c r="CG182" s="253"/>
      <c r="CH182" s="253"/>
      <c r="CI182" s="253"/>
      <c r="CJ182" s="253"/>
      <c r="CK182" s="253"/>
      <c r="CL182" s="253"/>
      <c r="CM182" s="253"/>
      <c r="CN182" s="253"/>
      <c r="CO182" s="253"/>
      <c r="CP182" s="253"/>
      <c r="CQ182" s="253"/>
      <c r="CR182" s="253"/>
      <c r="CS182" s="253"/>
      <c r="CT182" s="253"/>
      <c r="CU182" s="253"/>
      <c r="CV182" s="253"/>
      <c r="CW182" s="253"/>
      <c r="CX182" s="253"/>
      <c r="CY182" s="253"/>
      <c r="CZ182" s="253"/>
      <c r="DA182" s="253"/>
      <c r="DB182" s="253"/>
      <c r="DC182" s="253"/>
      <c r="DD182" s="253"/>
      <c r="DE182" s="253"/>
      <c r="DF182" s="253"/>
      <c r="DG182" s="253"/>
      <c r="DH182" s="253"/>
      <c r="DI182" s="253"/>
      <c r="DJ182" s="253"/>
      <c r="DK182" s="253"/>
      <c r="DL182" s="253"/>
      <c r="DM182" s="253"/>
      <c r="DN182" s="253"/>
      <c r="DO182" s="253"/>
      <c r="DP182" s="253"/>
      <c r="DQ182" s="253"/>
      <c r="DR182" s="253"/>
      <c r="DS182" s="253"/>
      <c r="DT182" s="253"/>
      <c r="DU182" s="253"/>
    </row>
    <row r="183" spans="1:125" s="248" customFormat="1" x14ac:dyDescent="0.25">
      <c r="A183" s="253"/>
      <c r="B183" s="253"/>
      <c r="D183" s="251">
        <v>2740</v>
      </c>
      <c r="E183" s="251" t="s">
        <v>116</v>
      </c>
      <c r="F183" s="252"/>
      <c r="G183" s="253"/>
      <c r="H183" s="253"/>
      <c r="I183" s="253"/>
      <c r="J183" s="253"/>
      <c r="K183" s="253"/>
      <c r="L183" s="253"/>
      <c r="S183" s="253"/>
      <c r="T183" s="253"/>
      <c r="U183" s="253"/>
      <c r="V183" s="253"/>
      <c r="W183" s="253"/>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5">
        <v>2017</v>
      </c>
      <c r="BV183" s="255" t="s">
        <v>68</v>
      </c>
      <c r="BW183" s="253"/>
      <c r="BX183" s="179">
        <v>1100</v>
      </c>
      <c r="BY183" s="179" t="s">
        <v>359</v>
      </c>
      <c r="BZ183" s="253">
        <f t="shared" si="2"/>
        <v>60</v>
      </c>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row>
    <row r="184" spans="1:125" s="248" customFormat="1" x14ac:dyDescent="0.25">
      <c r="A184" s="253"/>
      <c r="B184" s="253"/>
      <c r="D184" s="251">
        <v>2741</v>
      </c>
      <c r="E184" s="251" t="s">
        <v>117</v>
      </c>
      <c r="F184" s="252"/>
      <c r="G184" s="253"/>
      <c r="H184" s="253"/>
      <c r="I184" s="253"/>
      <c r="J184" s="253"/>
      <c r="K184" s="253"/>
      <c r="L184" s="253"/>
      <c r="S184" s="253"/>
      <c r="T184" s="253"/>
      <c r="U184" s="253"/>
      <c r="V184" s="253"/>
      <c r="W184" s="253"/>
      <c r="X184" s="253"/>
      <c r="Y184" s="253"/>
      <c r="Z184" s="253"/>
      <c r="AA184" s="253"/>
      <c r="AB184" s="253"/>
      <c r="AC184" s="253"/>
      <c r="AD184" s="253"/>
      <c r="AE184" s="253"/>
      <c r="AF184" s="253"/>
      <c r="AG184" s="253"/>
      <c r="AH184" s="253"/>
      <c r="AI184" s="253"/>
      <c r="AJ184" s="253"/>
      <c r="AK184" s="253"/>
      <c r="AL184" s="253"/>
      <c r="AM184" s="253"/>
      <c r="AN184" s="253"/>
      <c r="AO184" s="253"/>
      <c r="AP184" s="253"/>
      <c r="AQ184" s="253"/>
      <c r="AR184" s="253"/>
      <c r="AS184" s="253"/>
      <c r="AT184" s="253"/>
      <c r="AU184" s="253"/>
      <c r="AV184" s="253"/>
      <c r="AW184" s="253"/>
      <c r="AX184" s="253"/>
      <c r="AY184" s="253"/>
      <c r="AZ184" s="253"/>
      <c r="BA184" s="253"/>
      <c r="BB184" s="253"/>
      <c r="BC184" s="253"/>
      <c r="BD184" s="253"/>
      <c r="BE184" s="253"/>
      <c r="BF184" s="253"/>
      <c r="BG184" s="253"/>
      <c r="BH184" s="253"/>
      <c r="BI184" s="253"/>
      <c r="BJ184" s="253"/>
      <c r="BK184" s="253"/>
      <c r="BL184" s="253"/>
      <c r="BM184" s="253"/>
      <c r="BN184" s="253"/>
      <c r="BO184" s="253"/>
      <c r="BP184" s="253"/>
      <c r="BQ184" s="253"/>
      <c r="BR184" s="253"/>
      <c r="BS184" s="253"/>
      <c r="BT184" s="253"/>
      <c r="BU184" s="255">
        <v>2025</v>
      </c>
      <c r="BV184" s="255" t="s">
        <v>69</v>
      </c>
      <c r="BW184" s="253"/>
      <c r="BX184" s="179">
        <v>1869</v>
      </c>
      <c r="BY184" s="179" t="s">
        <v>360</v>
      </c>
      <c r="BZ184" s="253">
        <f t="shared" si="2"/>
        <v>14</v>
      </c>
      <c r="CA184" s="253"/>
      <c r="CB184" s="253"/>
      <c r="CC184" s="253"/>
      <c r="CD184" s="253"/>
      <c r="CE184" s="253"/>
      <c r="CF184" s="253"/>
      <c r="CG184" s="253"/>
      <c r="CH184" s="253"/>
      <c r="CI184" s="253"/>
      <c r="CJ184" s="253"/>
      <c r="CK184" s="253"/>
      <c r="CL184" s="253"/>
      <c r="CM184" s="253"/>
      <c r="CN184" s="253"/>
      <c r="CO184" s="253"/>
      <c r="CP184" s="253"/>
      <c r="CQ184" s="253"/>
      <c r="CR184" s="253"/>
      <c r="CS184" s="253"/>
      <c r="CT184" s="253"/>
      <c r="CU184" s="253"/>
      <c r="CV184" s="253"/>
      <c r="CW184" s="253"/>
      <c r="CX184" s="253"/>
      <c r="CY184" s="253"/>
      <c r="CZ184" s="253"/>
      <c r="DA184" s="253"/>
      <c r="DB184" s="253"/>
      <c r="DC184" s="253"/>
      <c r="DD184" s="253"/>
      <c r="DE184" s="253"/>
      <c r="DF184" s="253"/>
      <c r="DG184" s="253"/>
      <c r="DH184" s="253"/>
      <c r="DI184" s="253"/>
      <c r="DJ184" s="253"/>
      <c r="DK184" s="253"/>
      <c r="DL184" s="253"/>
      <c r="DM184" s="253"/>
      <c r="DN184" s="253"/>
      <c r="DO184" s="253"/>
      <c r="DP184" s="253"/>
      <c r="DQ184" s="253"/>
      <c r="DR184" s="253"/>
      <c r="DS184" s="253"/>
      <c r="DT184" s="253"/>
      <c r="DU184" s="253"/>
    </row>
    <row r="185" spans="1:125" s="248" customFormat="1" x14ac:dyDescent="0.25">
      <c r="A185" s="253"/>
      <c r="B185" s="253"/>
      <c r="D185" s="251">
        <v>2742</v>
      </c>
      <c r="E185" s="251" t="s">
        <v>118</v>
      </c>
      <c r="F185" s="252"/>
      <c r="G185" s="253"/>
      <c r="H185" s="253"/>
      <c r="I185" s="253"/>
      <c r="J185" s="253"/>
      <c r="K185" s="253"/>
      <c r="L185" s="253"/>
      <c r="S185" s="253"/>
      <c r="T185" s="253"/>
      <c r="U185" s="253"/>
      <c r="V185" s="253"/>
      <c r="W185" s="253"/>
      <c r="X185" s="253"/>
      <c r="Y185" s="253"/>
      <c r="Z185" s="253"/>
      <c r="AA185" s="253"/>
      <c r="AB185" s="253"/>
      <c r="AC185" s="253"/>
      <c r="AD185" s="253"/>
      <c r="AE185" s="253"/>
      <c r="AF185" s="253"/>
      <c r="AG185" s="253"/>
      <c r="AH185" s="253"/>
      <c r="AI185" s="253"/>
      <c r="AJ185" s="253"/>
      <c r="AK185" s="253"/>
      <c r="AL185" s="253"/>
      <c r="AM185" s="253"/>
      <c r="AN185" s="253"/>
      <c r="AO185" s="253"/>
      <c r="AP185" s="253"/>
      <c r="AQ185" s="253"/>
      <c r="AR185" s="253"/>
      <c r="AS185" s="253"/>
      <c r="AT185" s="253"/>
      <c r="AU185" s="253"/>
      <c r="AV185" s="253"/>
      <c r="AW185" s="253"/>
      <c r="AX185" s="253"/>
      <c r="AY185" s="253"/>
      <c r="AZ185" s="253"/>
      <c r="BA185" s="253"/>
      <c r="BB185" s="253"/>
      <c r="BC185" s="253"/>
      <c r="BD185" s="253"/>
      <c r="BE185" s="253"/>
      <c r="BF185" s="253"/>
      <c r="BG185" s="253"/>
      <c r="BH185" s="253"/>
      <c r="BI185" s="253"/>
      <c r="BJ185" s="253"/>
      <c r="BK185" s="253"/>
      <c r="BL185" s="253"/>
      <c r="BM185" s="253"/>
      <c r="BN185" s="253"/>
      <c r="BO185" s="253"/>
      <c r="BP185" s="253"/>
      <c r="BQ185" s="253"/>
      <c r="BR185" s="253"/>
      <c r="BS185" s="253"/>
      <c r="BT185" s="253"/>
      <c r="BU185" s="255">
        <v>2032</v>
      </c>
      <c r="BV185" s="255" t="s">
        <v>618</v>
      </c>
      <c r="BW185" s="253"/>
      <c r="BX185" s="179">
        <v>1870</v>
      </c>
      <c r="BY185" s="179" t="s">
        <v>361</v>
      </c>
      <c r="BZ185" s="253">
        <f t="shared" si="2"/>
        <v>7</v>
      </c>
      <c r="CA185" s="253"/>
      <c r="CB185" s="253"/>
      <c r="CC185" s="253"/>
      <c r="CD185" s="253"/>
      <c r="CE185" s="253"/>
      <c r="CF185" s="253"/>
      <c r="CG185" s="253"/>
      <c r="CH185" s="253"/>
      <c r="CI185" s="253"/>
      <c r="CJ185" s="253"/>
      <c r="CK185" s="253"/>
      <c r="CL185" s="253"/>
      <c r="CM185" s="253"/>
      <c r="CN185" s="253"/>
      <c r="CO185" s="253"/>
      <c r="CP185" s="253"/>
      <c r="CQ185" s="253"/>
      <c r="CR185" s="253"/>
      <c r="CS185" s="253"/>
      <c r="CT185" s="253"/>
      <c r="CU185" s="253"/>
      <c r="CV185" s="253"/>
      <c r="CW185" s="253"/>
      <c r="CX185" s="253"/>
      <c r="CY185" s="253"/>
      <c r="CZ185" s="253"/>
      <c r="DA185" s="253"/>
      <c r="DB185" s="253"/>
      <c r="DC185" s="253"/>
      <c r="DD185" s="253"/>
      <c r="DE185" s="253"/>
      <c r="DF185" s="253"/>
      <c r="DG185" s="253"/>
      <c r="DH185" s="253"/>
      <c r="DI185" s="253"/>
      <c r="DJ185" s="253"/>
      <c r="DK185" s="253"/>
      <c r="DL185" s="253"/>
      <c r="DM185" s="253"/>
      <c r="DN185" s="253"/>
      <c r="DO185" s="253"/>
      <c r="DP185" s="253"/>
      <c r="DQ185" s="253"/>
      <c r="DR185" s="253"/>
      <c r="DS185" s="253"/>
      <c r="DT185" s="253"/>
      <c r="DU185" s="253"/>
    </row>
    <row r="186" spans="1:125" s="248" customFormat="1" x14ac:dyDescent="0.25">
      <c r="A186" s="253"/>
      <c r="B186" s="253"/>
      <c r="D186" s="251">
        <v>2743</v>
      </c>
      <c r="E186" s="251" t="s">
        <v>119</v>
      </c>
      <c r="F186" s="252"/>
      <c r="G186" s="253"/>
      <c r="H186" s="253"/>
      <c r="I186" s="253"/>
      <c r="J186" s="253"/>
      <c r="K186" s="253"/>
      <c r="L186" s="253"/>
      <c r="S186" s="253"/>
      <c r="T186" s="253"/>
      <c r="U186" s="253"/>
      <c r="V186" s="253"/>
      <c r="W186" s="253"/>
      <c r="X186" s="253"/>
      <c r="Y186" s="253"/>
      <c r="Z186" s="253"/>
      <c r="AA186" s="253"/>
      <c r="AB186" s="253"/>
      <c r="AC186" s="253"/>
      <c r="AD186" s="253"/>
      <c r="AE186" s="253"/>
      <c r="AF186" s="253"/>
      <c r="AG186" s="253"/>
      <c r="AH186" s="253"/>
      <c r="AI186" s="253"/>
      <c r="AJ186" s="253"/>
      <c r="AK186" s="253"/>
      <c r="AL186" s="253"/>
      <c r="AM186" s="253"/>
      <c r="AN186" s="253"/>
      <c r="AO186" s="253"/>
      <c r="AP186" s="253"/>
      <c r="AQ186" s="253"/>
      <c r="AR186" s="253"/>
      <c r="AS186" s="253"/>
      <c r="AT186" s="253"/>
      <c r="AU186" s="253"/>
      <c r="AV186" s="253"/>
      <c r="AW186" s="253"/>
      <c r="AX186" s="253"/>
      <c r="AY186" s="253"/>
      <c r="AZ186" s="253"/>
      <c r="BA186" s="253"/>
      <c r="BB186" s="253"/>
      <c r="BC186" s="253"/>
      <c r="BD186" s="253"/>
      <c r="BE186" s="253"/>
      <c r="BF186" s="253"/>
      <c r="BG186" s="253"/>
      <c r="BH186" s="253"/>
      <c r="BI186" s="253"/>
      <c r="BJ186" s="253"/>
      <c r="BK186" s="253"/>
      <c r="BL186" s="253"/>
      <c r="BM186" s="253"/>
      <c r="BN186" s="253"/>
      <c r="BO186" s="253"/>
      <c r="BP186" s="253"/>
      <c r="BQ186" s="253"/>
      <c r="BR186" s="253"/>
      <c r="BS186" s="253"/>
      <c r="BT186" s="253"/>
      <c r="BU186" s="255">
        <v>2300</v>
      </c>
      <c r="BV186" s="255" t="s">
        <v>70</v>
      </c>
      <c r="BW186" s="253"/>
      <c r="BX186" s="179">
        <v>1872</v>
      </c>
      <c r="BY186" s="179" t="s">
        <v>362</v>
      </c>
      <c r="BZ186" s="253">
        <f t="shared" si="2"/>
        <v>59</v>
      </c>
      <c r="CA186" s="253"/>
      <c r="CB186" s="253"/>
      <c r="CC186" s="253"/>
      <c r="CD186" s="253"/>
      <c r="CE186" s="253"/>
      <c r="CF186" s="253"/>
      <c r="CG186" s="253"/>
      <c r="CH186" s="253"/>
      <c r="CI186" s="253"/>
      <c r="CJ186" s="253"/>
      <c r="CK186" s="253"/>
      <c r="CL186" s="253"/>
      <c r="CM186" s="253"/>
      <c r="CN186" s="253"/>
      <c r="CO186" s="253"/>
      <c r="CP186" s="253"/>
      <c r="CQ186" s="253"/>
      <c r="CR186" s="253"/>
      <c r="CS186" s="253"/>
      <c r="CT186" s="253"/>
      <c r="CU186" s="253"/>
      <c r="CV186" s="253"/>
      <c r="CW186" s="253"/>
      <c r="CX186" s="253"/>
      <c r="CY186" s="253"/>
      <c r="CZ186" s="253"/>
      <c r="DA186" s="253"/>
      <c r="DB186" s="253"/>
      <c r="DC186" s="253"/>
      <c r="DD186" s="253"/>
      <c r="DE186" s="253"/>
      <c r="DF186" s="253"/>
      <c r="DG186" s="253"/>
      <c r="DH186" s="253"/>
      <c r="DI186" s="253"/>
      <c r="DJ186" s="253"/>
      <c r="DK186" s="253"/>
      <c r="DL186" s="253"/>
      <c r="DM186" s="253"/>
      <c r="DN186" s="253"/>
      <c r="DO186" s="253"/>
      <c r="DP186" s="253"/>
      <c r="DQ186" s="253"/>
      <c r="DR186" s="253"/>
      <c r="DS186" s="253"/>
      <c r="DT186" s="253"/>
      <c r="DU186" s="253"/>
    </row>
    <row r="187" spans="1:125" s="248" customFormat="1" x14ac:dyDescent="0.25">
      <c r="A187" s="253"/>
      <c r="B187" s="253"/>
      <c r="D187" s="251">
        <v>2744</v>
      </c>
      <c r="E187" s="251" t="s">
        <v>120</v>
      </c>
      <c r="F187" s="252"/>
      <c r="G187" s="253"/>
      <c r="H187" s="253"/>
      <c r="I187" s="253"/>
      <c r="J187" s="253"/>
      <c r="K187" s="253"/>
      <c r="L187" s="253"/>
      <c r="S187" s="253"/>
      <c r="T187" s="253"/>
      <c r="U187" s="253"/>
      <c r="V187" s="253"/>
      <c r="W187" s="253"/>
      <c r="X187" s="253"/>
      <c r="Y187" s="253"/>
      <c r="Z187" s="253"/>
      <c r="AA187" s="253"/>
      <c r="AB187" s="253"/>
      <c r="AC187" s="253"/>
      <c r="AD187" s="253"/>
      <c r="AE187" s="253"/>
      <c r="AF187" s="253"/>
      <c r="AG187" s="253"/>
      <c r="AH187" s="253"/>
      <c r="AI187" s="253"/>
      <c r="AJ187" s="253"/>
      <c r="AK187" s="253"/>
      <c r="AL187" s="253"/>
      <c r="AM187" s="253"/>
      <c r="AN187" s="253"/>
      <c r="AO187" s="253"/>
      <c r="AP187" s="253"/>
      <c r="AQ187" s="253"/>
      <c r="AR187" s="253"/>
      <c r="AS187" s="253"/>
      <c r="AT187" s="253"/>
      <c r="AU187" s="253"/>
      <c r="AV187" s="253"/>
      <c r="AW187" s="253"/>
      <c r="AX187" s="253"/>
      <c r="AY187" s="253"/>
      <c r="AZ187" s="253"/>
      <c r="BA187" s="253"/>
      <c r="BB187" s="253"/>
      <c r="BC187" s="253"/>
      <c r="BD187" s="253"/>
      <c r="BE187" s="253"/>
      <c r="BF187" s="253"/>
      <c r="BG187" s="253"/>
      <c r="BH187" s="253"/>
      <c r="BI187" s="253"/>
      <c r="BJ187" s="253"/>
      <c r="BK187" s="253"/>
      <c r="BL187" s="253"/>
      <c r="BM187" s="253"/>
      <c r="BN187" s="253"/>
      <c r="BO187" s="253"/>
      <c r="BP187" s="253"/>
      <c r="BQ187" s="253"/>
      <c r="BR187" s="253"/>
      <c r="BS187" s="253"/>
      <c r="BT187" s="253"/>
      <c r="BU187" s="255">
        <v>2325</v>
      </c>
      <c r="BV187" s="255" t="s">
        <v>366</v>
      </c>
      <c r="BW187" s="253"/>
      <c r="BX187" s="179">
        <v>1873</v>
      </c>
      <c r="BY187" s="179" t="s">
        <v>363</v>
      </c>
      <c r="BZ187" s="253">
        <f t="shared" si="2"/>
        <v>62</v>
      </c>
      <c r="CA187" s="253"/>
      <c r="CB187" s="253"/>
      <c r="CC187" s="253"/>
      <c r="CD187" s="253"/>
      <c r="CE187" s="253"/>
      <c r="CF187" s="253"/>
      <c r="CG187" s="253"/>
      <c r="CH187" s="253"/>
      <c r="CI187" s="253"/>
      <c r="CJ187" s="253"/>
      <c r="CK187" s="253"/>
      <c r="CL187" s="253"/>
      <c r="CM187" s="253"/>
      <c r="CN187" s="253"/>
      <c r="CO187" s="253"/>
      <c r="CP187" s="253"/>
      <c r="CQ187" s="253"/>
      <c r="CR187" s="253"/>
      <c r="CS187" s="253"/>
      <c r="CT187" s="253"/>
      <c r="CU187" s="253"/>
      <c r="CV187" s="253"/>
      <c r="CW187" s="253"/>
      <c r="CX187" s="253"/>
      <c r="CY187" s="253"/>
      <c r="CZ187" s="253"/>
      <c r="DA187" s="253"/>
      <c r="DB187" s="253"/>
      <c r="DC187" s="253"/>
      <c r="DD187" s="253"/>
      <c r="DE187" s="253"/>
      <c r="DF187" s="253"/>
      <c r="DG187" s="253"/>
      <c r="DH187" s="253"/>
      <c r="DI187" s="253"/>
      <c r="DJ187" s="253"/>
      <c r="DK187" s="253"/>
      <c r="DL187" s="253"/>
      <c r="DM187" s="253"/>
      <c r="DN187" s="253"/>
      <c r="DO187" s="253"/>
      <c r="DP187" s="253"/>
      <c r="DQ187" s="253"/>
      <c r="DR187" s="253"/>
      <c r="DS187" s="253"/>
      <c r="DT187" s="253"/>
      <c r="DU187" s="253"/>
    </row>
    <row r="188" spans="1:125" s="248" customFormat="1" x14ac:dyDescent="0.25">
      <c r="A188" s="253"/>
      <c r="B188" s="253"/>
      <c r="D188" s="251">
        <v>2745</v>
      </c>
      <c r="E188" s="251" t="s">
        <v>121</v>
      </c>
      <c r="F188" s="252"/>
      <c r="G188" s="253"/>
      <c r="H188" s="253"/>
      <c r="I188" s="253"/>
      <c r="J188" s="253"/>
      <c r="K188" s="253"/>
      <c r="L188" s="253"/>
      <c r="S188" s="253"/>
      <c r="T188" s="253"/>
      <c r="U188" s="253"/>
      <c r="V188" s="253"/>
      <c r="W188" s="253"/>
      <c r="X188" s="253"/>
      <c r="Y188" s="253"/>
      <c r="Z188" s="253"/>
      <c r="AA188" s="253"/>
      <c r="AB188" s="253"/>
      <c r="AC188" s="253"/>
      <c r="AD188" s="253"/>
      <c r="AE188" s="253"/>
      <c r="AF188" s="253"/>
      <c r="AG188" s="253"/>
      <c r="AH188" s="253"/>
      <c r="AI188" s="253"/>
      <c r="AJ188" s="253"/>
      <c r="AK188" s="253"/>
      <c r="AL188" s="253"/>
      <c r="AM188" s="253"/>
      <c r="AN188" s="253"/>
      <c r="AO188" s="253"/>
      <c r="AP188" s="253"/>
      <c r="AQ188" s="253"/>
      <c r="AR188" s="253"/>
      <c r="AS188" s="253"/>
      <c r="AT188" s="253"/>
      <c r="AU188" s="253"/>
      <c r="AV188" s="253"/>
      <c r="AW188" s="253"/>
      <c r="AX188" s="253"/>
      <c r="AY188" s="253"/>
      <c r="AZ188" s="253"/>
      <c r="BA188" s="253"/>
      <c r="BB188" s="253"/>
      <c r="BC188" s="253"/>
      <c r="BD188" s="253"/>
      <c r="BE188" s="253"/>
      <c r="BF188" s="253"/>
      <c r="BG188" s="253"/>
      <c r="BH188" s="253"/>
      <c r="BI188" s="253"/>
      <c r="BJ188" s="253"/>
      <c r="BK188" s="253"/>
      <c r="BL188" s="253"/>
      <c r="BM188" s="253"/>
      <c r="BN188" s="253"/>
      <c r="BO188" s="253"/>
      <c r="BP188" s="253"/>
      <c r="BQ188" s="253"/>
      <c r="BR188" s="253"/>
      <c r="BS188" s="253"/>
      <c r="BT188" s="253"/>
      <c r="BU188" s="255">
        <v>2326</v>
      </c>
      <c r="BV188" s="255" t="s">
        <v>367</v>
      </c>
      <c r="BW188" s="253"/>
      <c r="BX188" s="179">
        <v>1874</v>
      </c>
      <c r="BY188" s="179" t="s">
        <v>364</v>
      </c>
      <c r="BZ188" s="253">
        <f t="shared" si="2"/>
        <v>45</v>
      </c>
      <c r="CA188" s="253"/>
      <c r="CB188" s="253"/>
      <c r="CC188" s="253"/>
      <c r="CD188" s="253"/>
      <c r="CE188" s="253"/>
      <c r="CF188" s="253"/>
      <c r="CG188" s="253"/>
      <c r="CH188" s="253"/>
      <c r="CI188" s="253"/>
      <c r="CJ188" s="253"/>
      <c r="CK188" s="253"/>
      <c r="CL188" s="253"/>
      <c r="CM188" s="253"/>
      <c r="CN188" s="253"/>
      <c r="CO188" s="253"/>
      <c r="CP188" s="253"/>
      <c r="CQ188" s="253"/>
      <c r="CR188" s="253"/>
      <c r="CS188" s="253"/>
      <c r="CT188" s="253"/>
      <c r="CU188" s="253"/>
      <c r="CV188" s="253"/>
      <c r="CW188" s="253"/>
      <c r="CX188" s="253"/>
      <c r="CY188" s="253"/>
      <c r="CZ188" s="253"/>
      <c r="DA188" s="253"/>
      <c r="DB188" s="253"/>
      <c r="DC188" s="253"/>
      <c r="DD188" s="253"/>
      <c r="DE188" s="253"/>
      <c r="DF188" s="253"/>
      <c r="DG188" s="253"/>
      <c r="DH188" s="253"/>
      <c r="DI188" s="253"/>
      <c r="DJ188" s="253"/>
      <c r="DK188" s="253"/>
      <c r="DL188" s="253"/>
      <c r="DM188" s="253"/>
      <c r="DN188" s="253"/>
      <c r="DO188" s="253"/>
      <c r="DP188" s="253"/>
      <c r="DQ188" s="253"/>
      <c r="DR188" s="253"/>
      <c r="DS188" s="253"/>
      <c r="DT188" s="253"/>
      <c r="DU188" s="253"/>
    </row>
    <row r="189" spans="1:125" s="248" customFormat="1" x14ac:dyDescent="0.25">
      <c r="A189" s="253"/>
      <c r="B189" s="253"/>
      <c r="D189" s="251">
        <v>2746</v>
      </c>
      <c r="E189" s="251" t="s">
        <v>122</v>
      </c>
      <c r="F189" s="252"/>
      <c r="G189" s="253"/>
      <c r="H189" s="253"/>
      <c r="I189" s="253"/>
      <c r="J189" s="253"/>
      <c r="K189" s="253"/>
      <c r="L189" s="253"/>
      <c r="S189" s="253"/>
      <c r="T189" s="253"/>
      <c r="U189" s="253"/>
      <c r="V189" s="253"/>
      <c r="W189" s="253"/>
      <c r="X189" s="253"/>
      <c r="Y189" s="253"/>
      <c r="Z189" s="253"/>
      <c r="AA189" s="253"/>
      <c r="AB189" s="253"/>
      <c r="AC189" s="253"/>
      <c r="AD189" s="253"/>
      <c r="AE189" s="253"/>
      <c r="AF189" s="253"/>
      <c r="AG189" s="253"/>
      <c r="AH189" s="253"/>
      <c r="AI189" s="253"/>
      <c r="AJ189" s="253"/>
      <c r="AK189" s="253"/>
      <c r="AL189" s="253"/>
      <c r="AM189" s="253"/>
      <c r="AN189" s="253"/>
      <c r="AO189" s="253"/>
      <c r="AP189" s="253"/>
      <c r="AQ189" s="253"/>
      <c r="AR189" s="253"/>
      <c r="AS189" s="253"/>
      <c r="AT189" s="253"/>
      <c r="AU189" s="253"/>
      <c r="AV189" s="253"/>
      <c r="AW189" s="253"/>
      <c r="AX189" s="253"/>
      <c r="AY189" s="253"/>
      <c r="AZ189" s="253"/>
      <c r="BA189" s="253"/>
      <c r="BB189" s="253"/>
      <c r="BC189" s="253"/>
      <c r="BD189" s="253"/>
      <c r="BE189" s="253"/>
      <c r="BF189" s="253"/>
      <c r="BG189" s="253"/>
      <c r="BH189" s="253"/>
      <c r="BI189" s="253"/>
      <c r="BJ189" s="253"/>
      <c r="BK189" s="253"/>
      <c r="BL189" s="253"/>
      <c r="BM189" s="253"/>
      <c r="BN189" s="253"/>
      <c r="BO189" s="253"/>
      <c r="BP189" s="253"/>
      <c r="BQ189" s="253"/>
      <c r="BR189" s="253"/>
      <c r="BS189" s="253"/>
      <c r="BT189" s="253"/>
      <c r="BU189" s="255">
        <v>2327</v>
      </c>
      <c r="BV189" s="255" t="s">
        <v>368</v>
      </c>
      <c r="BW189" s="253"/>
      <c r="BX189" s="179">
        <v>1876</v>
      </c>
      <c r="BY189" s="179" t="s">
        <v>59</v>
      </c>
      <c r="BZ189" s="253">
        <f t="shared" si="2"/>
        <v>9</v>
      </c>
      <c r="CA189" s="253"/>
      <c r="CB189" s="253"/>
      <c r="CC189" s="253"/>
      <c r="CD189" s="253"/>
      <c r="CE189" s="253"/>
      <c r="CF189" s="253"/>
      <c r="CG189" s="253"/>
      <c r="CH189" s="253"/>
      <c r="CI189" s="253"/>
      <c r="CJ189" s="253"/>
      <c r="CK189" s="253"/>
      <c r="CL189" s="253"/>
      <c r="CM189" s="253"/>
      <c r="CN189" s="253"/>
      <c r="CO189" s="253"/>
      <c r="CP189" s="253"/>
      <c r="CQ189" s="253"/>
      <c r="CR189" s="253"/>
      <c r="CS189" s="253"/>
      <c r="CT189" s="253"/>
      <c r="CU189" s="253"/>
      <c r="CV189" s="253"/>
      <c r="CW189" s="253"/>
      <c r="CX189" s="253"/>
      <c r="CY189" s="253"/>
      <c r="CZ189" s="253"/>
      <c r="DA189" s="253"/>
      <c r="DB189" s="253"/>
      <c r="DC189" s="253"/>
      <c r="DD189" s="253"/>
      <c r="DE189" s="253"/>
      <c r="DF189" s="253"/>
      <c r="DG189" s="253"/>
      <c r="DH189" s="253"/>
      <c r="DI189" s="253"/>
      <c r="DJ189" s="253"/>
      <c r="DK189" s="253"/>
      <c r="DL189" s="253"/>
      <c r="DM189" s="253"/>
      <c r="DN189" s="253"/>
      <c r="DO189" s="253"/>
      <c r="DP189" s="253"/>
      <c r="DQ189" s="253"/>
      <c r="DR189" s="253"/>
      <c r="DS189" s="253"/>
      <c r="DT189" s="253"/>
      <c r="DU189" s="253"/>
    </row>
    <row r="190" spans="1:125" s="248" customFormat="1" x14ac:dyDescent="0.25">
      <c r="A190" s="253"/>
      <c r="B190" s="253"/>
      <c r="D190" s="251">
        <v>2747</v>
      </c>
      <c r="E190" s="251" t="s">
        <v>123</v>
      </c>
      <c r="F190" s="252"/>
      <c r="G190" s="253"/>
      <c r="H190" s="253"/>
      <c r="I190" s="253"/>
      <c r="J190" s="253"/>
      <c r="K190" s="253"/>
      <c r="L190" s="253"/>
      <c r="S190" s="253"/>
      <c r="T190" s="253"/>
      <c r="U190" s="253"/>
      <c r="V190" s="253"/>
      <c r="W190" s="253"/>
      <c r="X190" s="253"/>
      <c r="Y190" s="253"/>
      <c r="Z190" s="253"/>
      <c r="AA190" s="253"/>
      <c r="AB190" s="253"/>
      <c r="AC190" s="253"/>
      <c r="AD190" s="253"/>
      <c r="AE190" s="253"/>
      <c r="AF190" s="253"/>
      <c r="AG190" s="253"/>
      <c r="AH190" s="253"/>
      <c r="AI190" s="253"/>
      <c r="AJ190" s="253"/>
      <c r="AK190" s="253"/>
      <c r="AL190" s="253"/>
      <c r="AM190" s="253"/>
      <c r="AN190" s="253"/>
      <c r="AO190" s="253"/>
      <c r="AP190" s="253"/>
      <c r="AQ190" s="253"/>
      <c r="AR190" s="253"/>
      <c r="AS190" s="253"/>
      <c r="AT190" s="253"/>
      <c r="AU190" s="253"/>
      <c r="AV190" s="253"/>
      <c r="AW190" s="253"/>
      <c r="AX190" s="253"/>
      <c r="AY190" s="253"/>
      <c r="AZ190" s="253"/>
      <c r="BA190" s="253"/>
      <c r="BB190" s="253"/>
      <c r="BC190" s="253"/>
      <c r="BD190" s="253"/>
      <c r="BE190" s="253"/>
      <c r="BF190" s="253"/>
      <c r="BG190" s="253"/>
      <c r="BH190" s="253"/>
      <c r="BI190" s="253"/>
      <c r="BJ190" s="253"/>
      <c r="BK190" s="253"/>
      <c r="BL190" s="253"/>
      <c r="BM190" s="253"/>
      <c r="BN190" s="253"/>
      <c r="BO190" s="253"/>
      <c r="BP190" s="253"/>
      <c r="BQ190" s="253"/>
      <c r="BR190" s="253"/>
      <c r="BS190" s="253"/>
      <c r="BT190" s="253"/>
      <c r="BU190" s="255">
        <v>2328</v>
      </c>
      <c r="BV190" s="255" t="s">
        <v>369</v>
      </c>
      <c r="BW190" s="253"/>
      <c r="BX190" s="179">
        <v>1921</v>
      </c>
      <c r="BY190" s="179" t="s">
        <v>60</v>
      </c>
      <c r="BZ190" s="253">
        <f t="shared" si="2"/>
        <v>10</v>
      </c>
      <c r="CA190" s="253"/>
      <c r="CB190" s="253"/>
      <c r="CC190" s="253"/>
      <c r="CD190" s="253"/>
      <c r="CE190" s="253"/>
      <c r="CF190" s="253"/>
      <c r="CG190" s="253"/>
      <c r="CH190" s="253"/>
      <c r="CI190" s="253"/>
      <c r="CJ190" s="253"/>
      <c r="CK190" s="253"/>
      <c r="CL190" s="253"/>
      <c r="CM190" s="253"/>
      <c r="CN190" s="253"/>
      <c r="CO190" s="253"/>
      <c r="CP190" s="253"/>
      <c r="CQ190" s="253"/>
      <c r="CR190" s="253"/>
      <c r="CS190" s="253"/>
      <c r="CT190" s="253"/>
      <c r="CU190" s="253"/>
      <c r="CV190" s="253"/>
      <c r="CW190" s="253"/>
      <c r="CX190" s="253"/>
      <c r="CY190" s="253"/>
      <c r="CZ190" s="253"/>
      <c r="DA190" s="253"/>
      <c r="DB190" s="253"/>
      <c r="DC190" s="253"/>
      <c r="DD190" s="253"/>
      <c r="DE190" s="253"/>
      <c r="DF190" s="253"/>
      <c r="DG190" s="253"/>
      <c r="DH190" s="253"/>
      <c r="DI190" s="253"/>
      <c r="DJ190" s="253"/>
      <c r="DK190" s="253"/>
      <c r="DL190" s="253"/>
      <c r="DM190" s="253"/>
      <c r="DN190" s="253"/>
      <c r="DO190" s="253"/>
      <c r="DP190" s="253"/>
      <c r="DQ190" s="253"/>
      <c r="DR190" s="253"/>
      <c r="DS190" s="253"/>
      <c r="DT190" s="253"/>
      <c r="DU190" s="253"/>
    </row>
    <row r="191" spans="1:125" s="248" customFormat="1" x14ac:dyDescent="0.25">
      <c r="A191" s="253"/>
      <c r="B191" s="253"/>
      <c r="D191" s="251">
        <v>2748</v>
      </c>
      <c r="E191" s="251" t="s">
        <v>124</v>
      </c>
      <c r="F191" s="252"/>
      <c r="G191" s="253"/>
      <c r="H191" s="253"/>
      <c r="I191" s="253"/>
      <c r="J191" s="253"/>
      <c r="K191" s="253"/>
      <c r="L191" s="253"/>
      <c r="S191" s="253"/>
      <c r="T191" s="253"/>
      <c r="U191" s="253"/>
      <c r="V191" s="253"/>
      <c r="W191" s="253"/>
      <c r="X191" s="253"/>
      <c r="Y191" s="253"/>
      <c r="Z191" s="253"/>
      <c r="AA191" s="253"/>
      <c r="AB191" s="253"/>
      <c r="AC191" s="253"/>
      <c r="AD191" s="253"/>
      <c r="AE191" s="253"/>
      <c r="AF191" s="253"/>
      <c r="AG191" s="253"/>
      <c r="AH191" s="253"/>
      <c r="AI191" s="253"/>
      <c r="AJ191" s="253"/>
      <c r="AK191" s="253"/>
      <c r="AL191" s="253"/>
      <c r="AM191" s="253"/>
      <c r="AN191" s="253"/>
      <c r="AO191" s="253"/>
      <c r="AP191" s="253"/>
      <c r="AQ191" s="253"/>
      <c r="AR191" s="253"/>
      <c r="AS191" s="253"/>
      <c r="AT191" s="253"/>
      <c r="AU191" s="253"/>
      <c r="AV191" s="253"/>
      <c r="AW191" s="253"/>
      <c r="AX191" s="253"/>
      <c r="AY191" s="253"/>
      <c r="AZ191" s="253"/>
      <c r="BA191" s="253"/>
      <c r="BB191" s="253"/>
      <c r="BC191" s="253"/>
      <c r="BD191" s="253"/>
      <c r="BE191" s="253"/>
      <c r="BF191" s="253"/>
      <c r="BG191" s="253"/>
      <c r="BH191" s="253"/>
      <c r="BI191" s="253"/>
      <c r="BJ191" s="253"/>
      <c r="BK191" s="253"/>
      <c r="BL191" s="253"/>
      <c r="BM191" s="253"/>
      <c r="BN191" s="253"/>
      <c r="BO191" s="253"/>
      <c r="BP191" s="253"/>
      <c r="BQ191" s="253"/>
      <c r="BR191" s="253"/>
      <c r="BS191" s="253"/>
      <c r="BT191" s="253"/>
      <c r="BU191" s="255">
        <v>2645</v>
      </c>
      <c r="BV191" s="255" t="s">
        <v>632</v>
      </c>
      <c r="BW191" s="253"/>
      <c r="BX191" s="179">
        <v>1922</v>
      </c>
      <c r="BY191" s="179" t="s">
        <v>1827</v>
      </c>
      <c r="BZ191" s="253">
        <f t="shared" si="2"/>
        <v>35</v>
      </c>
      <c r="CA191" s="253"/>
      <c r="CB191" s="253"/>
      <c r="CC191" s="253"/>
      <c r="CD191" s="253"/>
      <c r="CE191" s="253"/>
      <c r="CF191" s="253"/>
      <c r="CG191" s="253"/>
      <c r="CH191" s="253"/>
      <c r="CI191" s="253"/>
      <c r="CJ191" s="253"/>
      <c r="CK191" s="253"/>
      <c r="CL191" s="253"/>
      <c r="CM191" s="253"/>
      <c r="CN191" s="253"/>
      <c r="CO191" s="253"/>
      <c r="CP191" s="253"/>
      <c r="CQ191" s="253"/>
      <c r="CR191" s="253"/>
      <c r="CS191" s="253"/>
      <c r="CT191" s="253"/>
      <c r="CU191" s="253"/>
      <c r="CV191" s="253"/>
      <c r="CW191" s="253"/>
      <c r="CX191" s="253"/>
      <c r="CY191" s="253"/>
      <c r="CZ191" s="253"/>
      <c r="DA191" s="253"/>
      <c r="DB191" s="253"/>
      <c r="DC191" s="253"/>
      <c r="DD191" s="253"/>
      <c r="DE191" s="253"/>
      <c r="DF191" s="253"/>
      <c r="DG191" s="253"/>
      <c r="DH191" s="253"/>
      <c r="DI191" s="253"/>
      <c r="DJ191" s="253"/>
      <c r="DK191" s="253"/>
      <c r="DL191" s="253"/>
      <c r="DM191" s="253"/>
      <c r="DN191" s="253"/>
      <c r="DO191" s="253"/>
      <c r="DP191" s="253"/>
      <c r="DQ191" s="253"/>
      <c r="DR191" s="253"/>
      <c r="DS191" s="253"/>
      <c r="DT191" s="253"/>
      <c r="DU191" s="253"/>
    </row>
    <row r="192" spans="1:125" s="248" customFormat="1" x14ac:dyDescent="0.25">
      <c r="A192" s="253"/>
      <c r="B192" s="253"/>
      <c r="D192" s="251">
        <v>2751</v>
      </c>
      <c r="E192" s="251" t="s">
        <v>125</v>
      </c>
      <c r="F192" s="252"/>
      <c r="G192" s="253"/>
      <c r="H192" s="253"/>
      <c r="I192" s="253"/>
      <c r="J192" s="253"/>
      <c r="K192" s="253"/>
      <c r="L192" s="253"/>
      <c r="S192" s="253"/>
      <c r="T192" s="253"/>
      <c r="U192" s="253"/>
      <c r="V192" s="253"/>
      <c r="W192" s="253"/>
      <c r="X192" s="253"/>
      <c r="Y192" s="253"/>
      <c r="Z192" s="253"/>
      <c r="AA192" s="253"/>
      <c r="AB192" s="253"/>
      <c r="AC192" s="253"/>
      <c r="AD192" s="253"/>
      <c r="AE192" s="253"/>
      <c r="AF192" s="253"/>
      <c r="AG192" s="253"/>
      <c r="AH192" s="253"/>
      <c r="AI192" s="253"/>
      <c r="AJ192" s="253"/>
      <c r="AK192" s="253"/>
      <c r="AL192" s="253"/>
      <c r="AM192" s="253"/>
      <c r="AN192" s="253"/>
      <c r="AO192" s="253"/>
      <c r="AP192" s="253"/>
      <c r="AQ192" s="253"/>
      <c r="AR192" s="253"/>
      <c r="AS192" s="253"/>
      <c r="AT192" s="253"/>
      <c r="AU192" s="253"/>
      <c r="AV192" s="253"/>
      <c r="AW192" s="253"/>
      <c r="AX192" s="253"/>
      <c r="AY192" s="253"/>
      <c r="AZ192" s="253"/>
      <c r="BA192" s="253"/>
      <c r="BB192" s="253"/>
      <c r="BC192" s="253"/>
      <c r="BD192" s="253"/>
      <c r="BE192" s="253"/>
      <c r="BF192" s="253"/>
      <c r="BG192" s="253"/>
      <c r="BH192" s="253"/>
      <c r="BI192" s="253"/>
      <c r="BJ192" s="253"/>
      <c r="BK192" s="253"/>
      <c r="BL192" s="253"/>
      <c r="BM192" s="253"/>
      <c r="BN192" s="253"/>
      <c r="BO192" s="253"/>
      <c r="BP192" s="253"/>
      <c r="BQ192" s="253"/>
      <c r="BR192" s="253"/>
      <c r="BS192" s="253"/>
      <c r="BT192" s="253"/>
      <c r="BU192" s="255">
        <v>2652</v>
      </c>
      <c r="BV192" s="255" t="s">
        <v>613</v>
      </c>
      <c r="BW192" s="253"/>
      <c r="BX192" s="179">
        <v>1923</v>
      </c>
      <c r="BY192" s="179" t="s">
        <v>1828</v>
      </c>
      <c r="BZ192" s="253">
        <f t="shared" si="2"/>
        <v>34</v>
      </c>
      <c r="CA192" s="253"/>
      <c r="CB192" s="253"/>
      <c r="CC192" s="253"/>
      <c r="CD192" s="253"/>
      <c r="CE192" s="253"/>
      <c r="CF192" s="253"/>
      <c r="CG192" s="253"/>
      <c r="CH192" s="253"/>
      <c r="CI192" s="253"/>
      <c r="CJ192" s="253"/>
      <c r="CK192" s="253"/>
      <c r="CL192" s="253"/>
      <c r="CM192" s="253"/>
      <c r="CN192" s="253"/>
      <c r="CO192" s="253"/>
      <c r="CP192" s="253"/>
      <c r="CQ192" s="253"/>
      <c r="CR192" s="253"/>
      <c r="CS192" s="253"/>
      <c r="CT192" s="253"/>
      <c r="CU192" s="253"/>
      <c r="CV192" s="253"/>
      <c r="CW192" s="253"/>
      <c r="CX192" s="253"/>
      <c r="CY192" s="253"/>
      <c r="CZ192" s="253"/>
      <c r="DA192" s="253"/>
      <c r="DB192" s="253"/>
      <c r="DC192" s="253"/>
      <c r="DD192" s="253"/>
      <c r="DE192" s="253"/>
      <c r="DF192" s="253"/>
      <c r="DG192" s="253"/>
      <c r="DH192" s="253"/>
      <c r="DI192" s="253"/>
      <c r="DJ192" s="253"/>
      <c r="DK192" s="253"/>
      <c r="DL192" s="253"/>
      <c r="DM192" s="253"/>
      <c r="DN192" s="253"/>
      <c r="DO192" s="253"/>
      <c r="DP192" s="253"/>
      <c r="DQ192" s="253"/>
      <c r="DR192" s="253"/>
      <c r="DS192" s="253"/>
      <c r="DT192" s="253"/>
      <c r="DU192" s="253"/>
    </row>
    <row r="193" spans="1:125" s="248" customFormat="1" x14ac:dyDescent="0.25">
      <c r="A193" s="253"/>
      <c r="B193" s="253"/>
      <c r="D193" s="251">
        <v>2752</v>
      </c>
      <c r="E193" s="251" t="s">
        <v>126</v>
      </c>
      <c r="F193" s="252"/>
      <c r="G193" s="253"/>
      <c r="H193" s="253"/>
      <c r="I193" s="253"/>
      <c r="J193" s="253"/>
      <c r="K193" s="253"/>
      <c r="L193" s="253"/>
      <c r="S193" s="253"/>
      <c r="T193" s="253"/>
      <c r="U193" s="253"/>
      <c r="V193" s="253"/>
      <c r="W193" s="253"/>
      <c r="X193" s="253"/>
      <c r="Y193" s="253"/>
      <c r="Z193" s="253"/>
      <c r="AA193" s="253"/>
      <c r="AB193" s="253"/>
      <c r="AC193" s="253"/>
      <c r="AD193" s="253"/>
      <c r="AE193" s="253"/>
      <c r="AF193" s="253"/>
      <c r="AG193" s="253"/>
      <c r="AH193" s="253"/>
      <c r="AI193" s="253"/>
      <c r="AJ193" s="253"/>
      <c r="AK193" s="253"/>
      <c r="AL193" s="253"/>
      <c r="AM193" s="253"/>
      <c r="AN193" s="253"/>
      <c r="AO193" s="253"/>
      <c r="AP193" s="253"/>
      <c r="AQ193" s="253"/>
      <c r="AR193" s="253"/>
      <c r="AS193" s="253"/>
      <c r="AT193" s="253"/>
      <c r="AU193" s="253"/>
      <c r="AV193" s="253"/>
      <c r="AW193" s="253"/>
      <c r="AX193" s="253"/>
      <c r="AY193" s="253"/>
      <c r="AZ193" s="253"/>
      <c r="BA193" s="253"/>
      <c r="BB193" s="253"/>
      <c r="BC193" s="253"/>
      <c r="BD193" s="253"/>
      <c r="BE193" s="253"/>
      <c r="BF193" s="253"/>
      <c r="BG193" s="253"/>
      <c r="BH193" s="253"/>
      <c r="BI193" s="253"/>
      <c r="BJ193" s="253"/>
      <c r="BK193" s="253"/>
      <c r="BL193" s="253"/>
      <c r="BM193" s="253"/>
      <c r="BN193" s="253"/>
      <c r="BO193" s="253"/>
      <c r="BP193" s="253"/>
      <c r="BQ193" s="253"/>
      <c r="BR193" s="253"/>
      <c r="BS193" s="253"/>
      <c r="BT193" s="253"/>
      <c r="BU193" s="255">
        <v>2700</v>
      </c>
      <c r="BV193" s="255" t="s">
        <v>84</v>
      </c>
      <c r="BW193" s="253"/>
      <c r="BX193" s="179">
        <v>1926</v>
      </c>
      <c r="BY193" s="179" t="s">
        <v>61</v>
      </c>
      <c r="BZ193" s="253">
        <f t="shared" si="2"/>
        <v>23</v>
      </c>
      <c r="CA193" s="253"/>
      <c r="CB193" s="253"/>
      <c r="CC193" s="253"/>
      <c r="CD193" s="253"/>
      <c r="CE193" s="253"/>
      <c r="CF193" s="253"/>
      <c r="CG193" s="253"/>
      <c r="CH193" s="253"/>
      <c r="CI193" s="253"/>
      <c r="CJ193" s="253"/>
      <c r="CK193" s="253"/>
      <c r="CL193" s="253"/>
      <c r="CM193" s="253"/>
      <c r="CN193" s="253"/>
      <c r="CO193" s="253"/>
      <c r="CP193" s="253"/>
      <c r="CQ193" s="253"/>
      <c r="CR193" s="253"/>
      <c r="CS193" s="253"/>
      <c r="CT193" s="253"/>
      <c r="CU193" s="253"/>
      <c r="CV193" s="253"/>
      <c r="CW193" s="253"/>
      <c r="CX193" s="253"/>
      <c r="CY193" s="253"/>
      <c r="CZ193" s="253"/>
      <c r="DA193" s="253"/>
      <c r="DB193" s="253"/>
      <c r="DC193" s="253"/>
      <c r="DD193" s="253"/>
      <c r="DE193" s="253"/>
      <c r="DF193" s="253"/>
      <c r="DG193" s="253"/>
      <c r="DH193" s="253"/>
      <c r="DI193" s="253"/>
      <c r="DJ193" s="253"/>
      <c r="DK193" s="253"/>
      <c r="DL193" s="253"/>
      <c r="DM193" s="253"/>
      <c r="DN193" s="253"/>
      <c r="DO193" s="253"/>
      <c r="DP193" s="253"/>
      <c r="DQ193" s="253"/>
      <c r="DR193" s="253"/>
      <c r="DS193" s="253"/>
      <c r="DT193" s="253"/>
      <c r="DU193" s="253"/>
    </row>
    <row r="194" spans="1:125" s="248" customFormat="1" x14ac:dyDescent="0.25">
      <c r="A194" s="253"/>
      <c r="B194" s="253"/>
      <c r="D194" s="251">
        <v>2753</v>
      </c>
      <c r="E194" s="251" t="s">
        <v>127</v>
      </c>
      <c r="F194" s="252"/>
      <c r="G194" s="253"/>
      <c r="H194" s="253"/>
      <c r="I194" s="253"/>
      <c r="J194" s="253"/>
      <c r="K194" s="253"/>
      <c r="L194" s="253"/>
      <c r="S194" s="253"/>
      <c r="T194" s="253"/>
      <c r="U194" s="253"/>
      <c r="V194" s="253"/>
      <c r="W194" s="253"/>
      <c r="X194" s="253"/>
      <c r="Y194" s="253"/>
      <c r="Z194" s="253"/>
      <c r="AA194" s="253"/>
      <c r="AB194" s="253"/>
      <c r="AC194" s="253"/>
      <c r="AD194" s="253"/>
      <c r="AE194" s="253"/>
      <c r="AF194" s="253"/>
      <c r="AG194" s="253"/>
      <c r="AH194" s="253"/>
      <c r="AI194" s="253"/>
      <c r="AJ194" s="253"/>
      <c r="AK194" s="253"/>
      <c r="AL194" s="253"/>
      <c r="AM194" s="253"/>
      <c r="AN194" s="253"/>
      <c r="AO194" s="253"/>
      <c r="AP194" s="253"/>
      <c r="AQ194" s="253"/>
      <c r="AR194" s="253"/>
      <c r="AS194" s="253"/>
      <c r="AT194" s="253"/>
      <c r="AU194" s="253"/>
      <c r="AV194" s="253"/>
      <c r="AW194" s="253"/>
      <c r="AX194" s="253"/>
      <c r="AY194" s="253"/>
      <c r="AZ194" s="253"/>
      <c r="BA194" s="253"/>
      <c r="BB194" s="253"/>
      <c r="BC194" s="253"/>
      <c r="BD194" s="253"/>
      <c r="BE194" s="253"/>
      <c r="BF194" s="253"/>
      <c r="BG194" s="253"/>
      <c r="BH194" s="253"/>
      <c r="BI194" s="253"/>
      <c r="BJ194" s="253"/>
      <c r="BK194" s="253"/>
      <c r="BL194" s="253"/>
      <c r="BM194" s="253"/>
      <c r="BN194" s="253"/>
      <c r="BO194" s="253"/>
      <c r="BP194" s="253"/>
      <c r="BQ194" s="253"/>
      <c r="BR194" s="253"/>
      <c r="BS194" s="253"/>
      <c r="BT194" s="253"/>
      <c r="BU194" s="255">
        <v>2701</v>
      </c>
      <c r="BV194" s="255" t="s">
        <v>85</v>
      </c>
      <c r="BW194" s="253"/>
      <c r="BX194" s="179">
        <v>1927</v>
      </c>
      <c r="BY194" s="179" t="s">
        <v>623</v>
      </c>
      <c r="BZ194" s="253">
        <f t="shared" si="2"/>
        <v>25</v>
      </c>
      <c r="CA194" s="253"/>
      <c r="CB194" s="253"/>
      <c r="CC194" s="253"/>
      <c r="CD194" s="253"/>
      <c r="CE194" s="253"/>
      <c r="CF194" s="253"/>
      <c r="CG194" s="253"/>
      <c r="CH194" s="253"/>
      <c r="CI194" s="253"/>
      <c r="CJ194" s="253"/>
      <c r="CK194" s="253"/>
      <c r="CL194" s="253"/>
      <c r="CM194" s="253"/>
      <c r="CN194" s="253"/>
      <c r="CO194" s="253"/>
      <c r="CP194" s="253"/>
      <c r="CQ194" s="253"/>
      <c r="CR194" s="253"/>
      <c r="CS194" s="253"/>
      <c r="CT194" s="253"/>
      <c r="CU194" s="253"/>
      <c r="CV194" s="253"/>
      <c r="CW194" s="253"/>
      <c r="CX194" s="253"/>
      <c r="CY194" s="253"/>
      <c r="CZ194" s="253"/>
      <c r="DA194" s="253"/>
      <c r="DB194" s="253"/>
      <c r="DC194" s="253"/>
      <c r="DD194" s="253"/>
      <c r="DE194" s="253"/>
      <c r="DF194" s="253"/>
      <c r="DG194" s="253"/>
      <c r="DH194" s="253"/>
      <c r="DI194" s="253"/>
      <c r="DJ194" s="253"/>
      <c r="DK194" s="253"/>
      <c r="DL194" s="253"/>
      <c r="DM194" s="253"/>
      <c r="DN194" s="253"/>
      <c r="DO194" s="253"/>
      <c r="DP194" s="253"/>
      <c r="DQ194" s="253"/>
      <c r="DR194" s="253"/>
      <c r="DS194" s="253"/>
      <c r="DT194" s="253"/>
      <c r="DU194" s="253"/>
    </row>
    <row r="195" spans="1:125" s="248" customFormat="1" x14ac:dyDescent="0.25">
      <c r="A195" s="253"/>
      <c r="B195" s="253"/>
      <c r="D195" s="251">
        <v>2754</v>
      </c>
      <c r="E195" s="251" t="s">
        <v>128</v>
      </c>
      <c r="F195" s="252"/>
      <c r="G195" s="253"/>
      <c r="H195" s="253"/>
      <c r="I195" s="253"/>
      <c r="J195" s="253"/>
      <c r="K195" s="253"/>
      <c r="L195" s="253"/>
      <c r="S195" s="253"/>
      <c r="T195" s="253"/>
      <c r="U195" s="253"/>
      <c r="V195" s="253"/>
      <c r="W195" s="253"/>
      <c r="X195" s="253"/>
      <c r="Y195" s="253"/>
      <c r="Z195" s="253"/>
      <c r="AA195" s="253"/>
      <c r="AB195" s="253"/>
      <c r="AC195" s="253"/>
      <c r="AD195" s="253"/>
      <c r="AE195" s="253"/>
      <c r="AF195" s="253"/>
      <c r="AG195" s="253"/>
      <c r="AH195" s="253"/>
      <c r="AI195" s="253"/>
      <c r="AJ195" s="253"/>
      <c r="AK195" s="253"/>
      <c r="AL195" s="253"/>
      <c r="AM195" s="253"/>
      <c r="AN195" s="253"/>
      <c r="AO195" s="253"/>
      <c r="AP195" s="253"/>
      <c r="AQ195" s="253"/>
      <c r="AR195" s="253"/>
      <c r="AS195" s="253"/>
      <c r="AT195" s="253"/>
      <c r="AU195" s="253"/>
      <c r="AV195" s="253"/>
      <c r="AW195" s="253"/>
      <c r="AX195" s="253"/>
      <c r="AY195" s="253"/>
      <c r="AZ195" s="253"/>
      <c r="BA195" s="253"/>
      <c r="BB195" s="253"/>
      <c r="BC195" s="253"/>
      <c r="BD195" s="253"/>
      <c r="BE195" s="253"/>
      <c r="BF195" s="253"/>
      <c r="BG195" s="253"/>
      <c r="BH195" s="253"/>
      <c r="BI195" s="253"/>
      <c r="BJ195" s="253"/>
      <c r="BK195" s="253"/>
      <c r="BL195" s="253"/>
      <c r="BM195" s="253"/>
      <c r="BN195" s="253"/>
      <c r="BO195" s="253"/>
      <c r="BP195" s="253"/>
      <c r="BQ195" s="253"/>
      <c r="BR195" s="253"/>
      <c r="BS195" s="253"/>
      <c r="BT195" s="253"/>
      <c r="BU195" s="255">
        <v>2702</v>
      </c>
      <c r="BV195" s="255" t="s">
        <v>86</v>
      </c>
      <c r="BW195" s="253"/>
      <c r="BX195" s="179">
        <v>1932</v>
      </c>
      <c r="BY195" s="179" t="s">
        <v>628</v>
      </c>
      <c r="BZ195" s="253">
        <f t="shared" si="2"/>
        <v>30</v>
      </c>
      <c r="CA195" s="253"/>
      <c r="CB195" s="253"/>
      <c r="CC195" s="253"/>
      <c r="CD195" s="253"/>
      <c r="CE195" s="253"/>
      <c r="CF195" s="253"/>
      <c r="CG195" s="253"/>
      <c r="CH195" s="253"/>
      <c r="CI195" s="253"/>
      <c r="CJ195" s="253"/>
      <c r="CK195" s="253"/>
      <c r="CL195" s="253"/>
      <c r="CM195" s="253"/>
      <c r="CN195" s="253"/>
      <c r="CO195" s="253"/>
      <c r="CP195" s="253"/>
      <c r="CQ195" s="253"/>
      <c r="CR195" s="253"/>
      <c r="CS195" s="253"/>
      <c r="CT195" s="253"/>
      <c r="CU195" s="253"/>
      <c r="CV195" s="253"/>
      <c r="CW195" s="253"/>
      <c r="CX195" s="253"/>
      <c r="CY195" s="253"/>
      <c r="CZ195" s="253"/>
      <c r="DA195" s="253"/>
      <c r="DB195" s="253"/>
      <c r="DC195" s="253"/>
      <c r="DD195" s="253"/>
      <c r="DE195" s="253"/>
      <c r="DF195" s="253"/>
      <c r="DG195" s="253"/>
      <c r="DH195" s="253"/>
      <c r="DI195" s="253"/>
      <c r="DJ195" s="253"/>
      <c r="DK195" s="253"/>
      <c r="DL195" s="253"/>
      <c r="DM195" s="253"/>
      <c r="DN195" s="253"/>
      <c r="DO195" s="253"/>
      <c r="DP195" s="253"/>
      <c r="DQ195" s="253"/>
      <c r="DR195" s="253"/>
      <c r="DS195" s="253"/>
      <c r="DT195" s="253"/>
      <c r="DU195" s="253"/>
    </row>
    <row r="196" spans="1:125" s="248" customFormat="1" x14ac:dyDescent="0.25">
      <c r="A196" s="253"/>
      <c r="B196" s="253"/>
      <c r="D196" s="251">
        <v>2756</v>
      </c>
      <c r="E196" s="251" t="s">
        <v>129</v>
      </c>
      <c r="F196" s="252"/>
      <c r="G196" s="253"/>
      <c r="H196" s="253"/>
      <c r="I196" s="253"/>
      <c r="J196" s="253"/>
      <c r="K196" s="253"/>
      <c r="L196" s="253"/>
      <c r="S196" s="253"/>
      <c r="T196" s="253"/>
      <c r="U196" s="253"/>
      <c r="V196" s="253"/>
      <c r="W196" s="253"/>
      <c r="X196" s="253"/>
      <c r="Y196" s="253"/>
      <c r="Z196" s="253"/>
      <c r="AA196" s="253"/>
      <c r="AB196" s="253"/>
      <c r="AC196" s="253"/>
      <c r="AD196" s="253"/>
      <c r="AE196" s="253"/>
      <c r="AF196" s="253"/>
      <c r="AG196" s="253"/>
      <c r="AH196" s="253"/>
      <c r="AI196" s="253"/>
      <c r="AJ196" s="253"/>
      <c r="AK196" s="253"/>
      <c r="AL196" s="253"/>
      <c r="AM196" s="253"/>
      <c r="AN196" s="253"/>
      <c r="AO196" s="253"/>
      <c r="AP196" s="253"/>
      <c r="AQ196" s="253"/>
      <c r="AR196" s="253"/>
      <c r="AS196" s="253"/>
      <c r="AT196" s="253"/>
      <c r="AU196" s="253"/>
      <c r="AV196" s="253"/>
      <c r="AW196" s="253"/>
      <c r="AX196" s="253"/>
      <c r="AY196" s="253"/>
      <c r="AZ196" s="253"/>
      <c r="BA196" s="253"/>
      <c r="BB196" s="253"/>
      <c r="BC196" s="253"/>
      <c r="BD196" s="253"/>
      <c r="BE196" s="253"/>
      <c r="BF196" s="253"/>
      <c r="BG196" s="253"/>
      <c r="BH196" s="253"/>
      <c r="BI196" s="253"/>
      <c r="BJ196" s="253"/>
      <c r="BK196" s="253"/>
      <c r="BL196" s="253"/>
      <c r="BM196" s="253"/>
      <c r="BN196" s="253"/>
      <c r="BO196" s="253"/>
      <c r="BP196" s="253"/>
      <c r="BQ196" s="253"/>
      <c r="BR196" s="253"/>
      <c r="BS196" s="253"/>
      <c r="BT196" s="253"/>
      <c r="BU196" s="255">
        <v>2703</v>
      </c>
      <c r="BV196" s="255" t="s">
        <v>87</v>
      </c>
      <c r="BW196" s="253"/>
      <c r="BX196" s="179">
        <v>1933</v>
      </c>
      <c r="BY196" s="179" t="s">
        <v>629</v>
      </c>
      <c r="BZ196" s="253">
        <f t="shared" si="2"/>
        <v>30</v>
      </c>
      <c r="CA196" s="253"/>
      <c r="CB196" s="253"/>
      <c r="CC196" s="253"/>
      <c r="CD196" s="253"/>
      <c r="CE196" s="253"/>
      <c r="CF196" s="253"/>
      <c r="CG196" s="253"/>
      <c r="CH196" s="253"/>
      <c r="CI196" s="253"/>
      <c r="CJ196" s="253"/>
      <c r="CK196" s="253"/>
      <c r="CL196" s="253"/>
      <c r="CM196" s="253"/>
      <c r="CN196" s="253"/>
      <c r="CO196" s="253"/>
      <c r="CP196" s="253"/>
      <c r="CQ196" s="253"/>
      <c r="CR196" s="253"/>
      <c r="CS196" s="253"/>
      <c r="CT196" s="253"/>
      <c r="CU196" s="253"/>
      <c r="CV196" s="253"/>
      <c r="CW196" s="253"/>
      <c r="CX196" s="253"/>
      <c r="CY196" s="253"/>
      <c r="CZ196" s="253"/>
      <c r="DA196" s="253"/>
      <c r="DB196" s="253"/>
      <c r="DC196" s="253"/>
      <c r="DD196" s="253"/>
      <c r="DE196" s="253"/>
      <c r="DF196" s="253"/>
      <c r="DG196" s="253"/>
      <c r="DH196" s="253"/>
      <c r="DI196" s="253"/>
      <c r="DJ196" s="253"/>
      <c r="DK196" s="253"/>
      <c r="DL196" s="253"/>
      <c r="DM196" s="253"/>
      <c r="DN196" s="253"/>
      <c r="DO196" s="253"/>
      <c r="DP196" s="253"/>
      <c r="DQ196" s="253"/>
      <c r="DR196" s="253"/>
      <c r="DS196" s="253"/>
      <c r="DT196" s="253"/>
      <c r="DU196" s="253"/>
    </row>
    <row r="197" spans="1:125" s="248" customFormat="1" x14ac:dyDescent="0.25">
      <c r="A197" s="253"/>
      <c r="B197" s="253"/>
      <c r="D197" s="251">
        <v>2757</v>
      </c>
      <c r="E197" s="251" t="s">
        <v>130</v>
      </c>
      <c r="F197" s="252"/>
      <c r="G197" s="253"/>
      <c r="H197" s="253"/>
      <c r="I197" s="253"/>
      <c r="J197" s="253"/>
      <c r="K197" s="253"/>
      <c r="L197" s="253"/>
      <c r="S197" s="253"/>
      <c r="T197" s="253"/>
      <c r="U197" s="253"/>
      <c r="V197" s="253"/>
      <c r="W197" s="253"/>
      <c r="X197" s="253"/>
      <c r="Y197" s="253"/>
      <c r="Z197" s="253"/>
      <c r="AA197" s="253"/>
      <c r="AB197" s="253"/>
      <c r="AC197" s="253"/>
      <c r="AD197" s="253"/>
      <c r="AE197" s="253"/>
      <c r="AF197" s="253"/>
      <c r="AG197" s="253"/>
      <c r="AH197" s="253"/>
      <c r="AI197" s="253"/>
      <c r="AJ197" s="253"/>
      <c r="AK197" s="253"/>
      <c r="AL197" s="253"/>
      <c r="AM197" s="253"/>
      <c r="AN197" s="253"/>
      <c r="AO197" s="253"/>
      <c r="AP197" s="253"/>
      <c r="AQ197" s="253"/>
      <c r="AR197" s="253"/>
      <c r="AS197" s="253"/>
      <c r="AT197" s="253"/>
      <c r="AU197" s="253"/>
      <c r="AV197" s="253"/>
      <c r="AW197" s="253"/>
      <c r="AX197" s="253"/>
      <c r="AY197" s="253"/>
      <c r="AZ197" s="253"/>
      <c r="BA197" s="253"/>
      <c r="BB197" s="253"/>
      <c r="BC197" s="253"/>
      <c r="BD197" s="253"/>
      <c r="BE197" s="253"/>
      <c r="BF197" s="253"/>
      <c r="BG197" s="253"/>
      <c r="BH197" s="253"/>
      <c r="BI197" s="253"/>
      <c r="BJ197" s="253"/>
      <c r="BK197" s="253"/>
      <c r="BL197" s="253"/>
      <c r="BM197" s="253"/>
      <c r="BN197" s="253"/>
      <c r="BO197" s="253"/>
      <c r="BP197" s="253"/>
      <c r="BQ197" s="253"/>
      <c r="BR197" s="253"/>
      <c r="BS197" s="253"/>
      <c r="BT197" s="253"/>
      <c r="BU197" s="255">
        <v>2708</v>
      </c>
      <c r="BV197" s="255" t="s">
        <v>88</v>
      </c>
      <c r="BW197" s="253"/>
      <c r="BX197" s="179">
        <v>1934</v>
      </c>
      <c r="BY197" s="179" t="s">
        <v>62</v>
      </c>
      <c r="BZ197" s="253">
        <f t="shared" si="2"/>
        <v>9</v>
      </c>
      <c r="CA197" s="253"/>
      <c r="CB197" s="253"/>
      <c r="CC197" s="253"/>
      <c r="CD197" s="253"/>
      <c r="CE197" s="253"/>
      <c r="CF197" s="253"/>
      <c r="CG197" s="253"/>
      <c r="CH197" s="253"/>
      <c r="CI197" s="253"/>
      <c r="CJ197" s="253"/>
      <c r="CK197" s="253"/>
      <c r="CL197" s="253"/>
      <c r="CM197" s="253"/>
      <c r="CN197" s="253"/>
      <c r="CO197" s="253"/>
      <c r="CP197" s="253"/>
      <c r="CQ197" s="253"/>
      <c r="CR197" s="253"/>
      <c r="CS197" s="253"/>
      <c r="CT197" s="253"/>
      <c r="CU197" s="253"/>
      <c r="CV197" s="253"/>
      <c r="CW197" s="253"/>
      <c r="CX197" s="253"/>
      <c r="CY197" s="253"/>
      <c r="CZ197" s="253"/>
      <c r="DA197" s="253"/>
      <c r="DB197" s="253"/>
      <c r="DC197" s="253"/>
      <c r="DD197" s="253"/>
      <c r="DE197" s="253"/>
      <c r="DF197" s="253"/>
      <c r="DG197" s="253"/>
      <c r="DH197" s="253"/>
      <c r="DI197" s="253"/>
      <c r="DJ197" s="253"/>
      <c r="DK197" s="253"/>
      <c r="DL197" s="253"/>
      <c r="DM197" s="253"/>
      <c r="DN197" s="253"/>
      <c r="DO197" s="253"/>
      <c r="DP197" s="253"/>
      <c r="DQ197" s="253"/>
      <c r="DR197" s="253"/>
      <c r="DS197" s="253"/>
      <c r="DT197" s="253"/>
      <c r="DU197" s="253"/>
    </row>
    <row r="198" spans="1:125" s="248" customFormat="1" x14ac:dyDescent="0.25">
      <c r="A198" s="253"/>
      <c r="B198" s="253"/>
      <c r="D198" s="251">
        <v>2758</v>
      </c>
      <c r="E198" s="251" t="s">
        <v>131</v>
      </c>
      <c r="F198" s="252"/>
      <c r="G198" s="253"/>
      <c r="H198" s="253"/>
      <c r="I198" s="253"/>
      <c r="J198" s="253"/>
      <c r="K198" s="253"/>
      <c r="L198" s="253"/>
      <c r="S198" s="253"/>
      <c r="T198" s="253"/>
      <c r="U198" s="253"/>
      <c r="V198" s="253"/>
      <c r="W198" s="253"/>
      <c r="X198" s="253"/>
      <c r="Y198" s="253"/>
      <c r="Z198" s="253"/>
      <c r="AA198" s="253"/>
      <c r="AB198" s="253"/>
      <c r="AC198" s="253"/>
      <c r="AD198" s="253"/>
      <c r="AE198" s="253"/>
      <c r="AF198" s="253"/>
      <c r="AG198" s="253"/>
      <c r="AH198" s="253"/>
      <c r="AI198" s="253"/>
      <c r="AJ198" s="253"/>
      <c r="AK198" s="253"/>
      <c r="AL198" s="253"/>
      <c r="AM198" s="253"/>
      <c r="AN198" s="253"/>
      <c r="AO198" s="253"/>
      <c r="AP198" s="253"/>
      <c r="AQ198" s="253"/>
      <c r="AR198" s="253"/>
      <c r="AS198" s="253"/>
      <c r="AT198" s="253"/>
      <c r="AU198" s="253"/>
      <c r="AV198" s="253"/>
      <c r="AW198" s="253"/>
      <c r="AX198" s="253"/>
      <c r="AY198" s="253"/>
      <c r="AZ198" s="253"/>
      <c r="BA198" s="253"/>
      <c r="BB198" s="253"/>
      <c r="BC198" s="253"/>
      <c r="BD198" s="253"/>
      <c r="BE198" s="253"/>
      <c r="BF198" s="253"/>
      <c r="BG198" s="253"/>
      <c r="BH198" s="253"/>
      <c r="BI198" s="253"/>
      <c r="BJ198" s="253"/>
      <c r="BK198" s="253"/>
      <c r="BL198" s="253"/>
      <c r="BM198" s="253"/>
      <c r="BN198" s="253"/>
      <c r="BO198" s="253"/>
      <c r="BP198" s="253"/>
      <c r="BQ198" s="253"/>
      <c r="BR198" s="253"/>
      <c r="BS198" s="253"/>
      <c r="BT198" s="253"/>
      <c r="BU198" s="255">
        <v>2709</v>
      </c>
      <c r="BV198" s="255" t="s">
        <v>89</v>
      </c>
      <c r="BW198" s="253"/>
      <c r="BX198" s="179">
        <v>1935</v>
      </c>
      <c r="BY198" s="179" t="s">
        <v>63</v>
      </c>
      <c r="BZ198" s="253">
        <f t="shared" si="2"/>
        <v>16</v>
      </c>
      <c r="CA198" s="253"/>
      <c r="CB198" s="253"/>
      <c r="CC198" s="253"/>
      <c r="CD198" s="253"/>
      <c r="CE198" s="253"/>
      <c r="CF198" s="253"/>
      <c r="CG198" s="253"/>
      <c r="CH198" s="253"/>
      <c r="CI198" s="253"/>
      <c r="CJ198" s="253"/>
      <c r="CK198" s="253"/>
      <c r="CL198" s="253"/>
      <c r="CM198" s="253"/>
      <c r="CN198" s="253"/>
      <c r="CO198" s="253"/>
      <c r="CP198" s="253"/>
      <c r="CQ198" s="253"/>
      <c r="CR198" s="253"/>
      <c r="CS198" s="253"/>
      <c r="CT198" s="253"/>
      <c r="CU198" s="253"/>
      <c r="CV198" s="253"/>
      <c r="CW198" s="253"/>
      <c r="CX198" s="253"/>
      <c r="CY198" s="253"/>
      <c r="CZ198" s="253"/>
      <c r="DA198" s="253"/>
      <c r="DB198" s="253"/>
      <c r="DC198" s="253"/>
      <c r="DD198" s="253"/>
      <c r="DE198" s="253"/>
      <c r="DF198" s="253"/>
      <c r="DG198" s="253"/>
      <c r="DH198" s="253"/>
      <c r="DI198" s="253"/>
      <c r="DJ198" s="253"/>
      <c r="DK198" s="253"/>
      <c r="DL198" s="253"/>
      <c r="DM198" s="253"/>
      <c r="DN198" s="253"/>
      <c r="DO198" s="253"/>
      <c r="DP198" s="253"/>
      <c r="DQ198" s="253"/>
      <c r="DR198" s="253"/>
      <c r="DS198" s="253"/>
      <c r="DT198" s="253"/>
      <c r="DU198" s="253"/>
    </row>
    <row r="199" spans="1:125" s="248" customFormat="1" x14ac:dyDescent="0.25">
      <c r="A199" s="253"/>
      <c r="B199" s="253"/>
      <c r="D199" s="251">
        <v>2759</v>
      </c>
      <c r="E199" s="251" t="s">
        <v>132</v>
      </c>
      <c r="F199" s="252"/>
      <c r="G199" s="253"/>
      <c r="H199" s="253"/>
      <c r="I199" s="253"/>
      <c r="J199" s="253"/>
      <c r="K199" s="253"/>
      <c r="L199" s="253"/>
      <c r="S199" s="253"/>
      <c r="T199" s="253"/>
      <c r="U199" s="253"/>
      <c r="V199" s="253"/>
      <c r="W199" s="253"/>
      <c r="X199" s="253"/>
      <c r="Y199" s="253"/>
      <c r="Z199" s="253"/>
      <c r="AA199" s="253"/>
      <c r="AB199" s="253"/>
      <c r="AC199" s="253"/>
      <c r="AD199" s="253"/>
      <c r="AE199" s="253"/>
      <c r="AF199" s="253"/>
      <c r="AG199" s="253"/>
      <c r="AH199" s="253"/>
      <c r="AI199" s="253"/>
      <c r="AJ199" s="253"/>
      <c r="AK199" s="253"/>
      <c r="AL199" s="253"/>
      <c r="AM199" s="253"/>
      <c r="AN199" s="253"/>
      <c r="AO199" s="253"/>
      <c r="AP199" s="253"/>
      <c r="AQ199" s="253"/>
      <c r="AR199" s="253"/>
      <c r="AS199" s="253"/>
      <c r="AT199" s="253"/>
      <c r="AU199" s="253"/>
      <c r="AV199" s="253"/>
      <c r="AW199" s="253"/>
      <c r="AX199" s="253"/>
      <c r="AY199" s="253"/>
      <c r="AZ199" s="253"/>
      <c r="BA199" s="253"/>
      <c r="BB199" s="253"/>
      <c r="BC199" s="253"/>
      <c r="BD199" s="253"/>
      <c r="BE199" s="253"/>
      <c r="BF199" s="253"/>
      <c r="BG199" s="253"/>
      <c r="BH199" s="253"/>
      <c r="BI199" s="253"/>
      <c r="BJ199" s="253"/>
      <c r="BK199" s="253"/>
      <c r="BL199" s="253"/>
      <c r="BM199" s="253"/>
      <c r="BN199" s="253"/>
      <c r="BO199" s="253"/>
      <c r="BP199" s="253"/>
      <c r="BQ199" s="253"/>
      <c r="BR199" s="253"/>
      <c r="BS199" s="253"/>
      <c r="BT199" s="253"/>
      <c r="BU199" s="255">
        <v>2710</v>
      </c>
      <c r="BV199" s="255" t="s">
        <v>372</v>
      </c>
      <c r="BW199" s="253"/>
      <c r="BX199" s="179">
        <v>1936</v>
      </c>
      <c r="BY199" s="179" t="s">
        <v>636</v>
      </c>
      <c r="BZ199" s="253">
        <f t="shared" ref="BZ199:BZ262" si="3">LEN(BY199)</f>
        <v>34</v>
      </c>
      <c r="CA199" s="253"/>
      <c r="CB199" s="253"/>
      <c r="CC199" s="253"/>
      <c r="CD199" s="253"/>
      <c r="CE199" s="253"/>
      <c r="CF199" s="253"/>
      <c r="CG199" s="253"/>
      <c r="CH199" s="253"/>
      <c r="CI199" s="253"/>
      <c r="CJ199" s="253"/>
      <c r="CK199" s="253"/>
      <c r="CL199" s="253"/>
      <c r="CM199" s="253"/>
      <c r="CN199" s="253"/>
      <c r="CO199" s="253"/>
      <c r="CP199" s="253"/>
      <c r="CQ199" s="253"/>
      <c r="CR199" s="253"/>
      <c r="CS199" s="253"/>
      <c r="CT199" s="253"/>
      <c r="CU199" s="253"/>
      <c r="CV199" s="253"/>
      <c r="CW199" s="253"/>
      <c r="CX199" s="253"/>
      <c r="CY199" s="253"/>
      <c r="CZ199" s="253"/>
      <c r="DA199" s="253"/>
      <c r="DB199" s="253"/>
      <c r="DC199" s="253"/>
      <c r="DD199" s="253"/>
      <c r="DE199" s="253"/>
      <c r="DF199" s="253"/>
      <c r="DG199" s="253"/>
      <c r="DH199" s="253"/>
      <c r="DI199" s="253"/>
      <c r="DJ199" s="253"/>
      <c r="DK199" s="253"/>
      <c r="DL199" s="253"/>
      <c r="DM199" s="253"/>
      <c r="DN199" s="253"/>
      <c r="DO199" s="253"/>
      <c r="DP199" s="253"/>
      <c r="DQ199" s="253"/>
      <c r="DR199" s="253"/>
      <c r="DS199" s="253"/>
      <c r="DT199" s="253"/>
      <c r="DU199" s="253"/>
    </row>
    <row r="200" spans="1:125" s="248" customFormat="1" x14ac:dyDescent="0.25">
      <c r="A200" s="253"/>
      <c r="B200" s="253"/>
      <c r="D200" s="251">
        <v>2760</v>
      </c>
      <c r="E200" s="251" t="s">
        <v>133</v>
      </c>
      <c r="F200" s="252"/>
      <c r="G200" s="253"/>
      <c r="H200" s="253"/>
      <c r="I200" s="253"/>
      <c r="J200" s="253"/>
      <c r="K200" s="253"/>
      <c r="L200" s="253"/>
      <c r="S200" s="253"/>
      <c r="T200" s="253"/>
      <c r="U200" s="253"/>
      <c r="V200" s="253"/>
      <c r="W200" s="253"/>
      <c r="X200" s="253"/>
      <c r="Y200" s="253"/>
      <c r="Z200" s="253"/>
      <c r="AA200" s="253"/>
      <c r="AB200" s="253"/>
      <c r="AC200" s="253"/>
      <c r="AD200" s="253"/>
      <c r="AE200" s="253"/>
      <c r="AF200" s="253"/>
      <c r="AG200" s="253"/>
      <c r="AH200" s="253"/>
      <c r="AI200" s="253"/>
      <c r="AJ200" s="253"/>
      <c r="AK200" s="253"/>
      <c r="AL200" s="253"/>
      <c r="AM200" s="253"/>
      <c r="AN200" s="253"/>
      <c r="AO200" s="253"/>
      <c r="AP200" s="253"/>
      <c r="AQ200" s="253"/>
      <c r="AR200" s="253"/>
      <c r="AS200" s="253"/>
      <c r="AT200" s="253"/>
      <c r="AU200" s="253"/>
      <c r="AV200" s="253"/>
      <c r="AW200" s="253"/>
      <c r="AX200" s="253"/>
      <c r="AY200" s="253"/>
      <c r="AZ200" s="253"/>
      <c r="BA200" s="253"/>
      <c r="BB200" s="253"/>
      <c r="BC200" s="253"/>
      <c r="BD200" s="253"/>
      <c r="BE200" s="253"/>
      <c r="BF200" s="253"/>
      <c r="BG200" s="253"/>
      <c r="BH200" s="253"/>
      <c r="BI200" s="253"/>
      <c r="BJ200" s="253"/>
      <c r="BK200" s="253"/>
      <c r="BL200" s="253"/>
      <c r="BM200" s="253"/>
      <c r="BN200" s="253"/>
      <c r="BO200" s="253"/>
      <c r="BP200" s="253"/>
      <c r="BQ200" s="253"/>
      <c r="BR200" s="253"/>
      <c r="BS200" s="253"/>
      <c r="BT200" s="253"/>
      <c r="BU200" s="255">
        <v>2711</v>
      </c>
      <c r="BV200" s="255" t="s">
        <v>373</v>
      </c>
      <c r="BW200" s="253"/>
      <c r="BX200" s="179">
        <v>1940</v>
      </c>
      <c r="BY200" s="179" t="s">
        <v>365</v>
      </c>
      <c r="BZ200" s="253">
        <f t="shared" si="3"/>
        <v>10</v>
      </c>
      <c r="CA200" s="253"/>
      <c r="CB200" s="253"/>
      <c r="CC200" s="253"/>
      <c r="CD200" s="253"/>
      <c r="CE200" s="253"/>
      <c r="CF200" s="253"/>
      <c r="CG200" s="253"/>
      <c r="CH200" s="253"/>
      <c r="CI200" s="253"/>
      <c r="CJ200" s="253"/>
      <c r="CK200" s="253"/>
      <c r="CL200" s="253"/>
      <c r="CM200" s="253"/>
      <c r="CN200" s="253"/>
      <c r="CO200" s="253"/>
      <c r="CP200" s="253"/>
      <c r="CQ200" s="253"/>
      <c r="CR200" s="253"/>
      <c r="CS200" s="253"/>
      <c r="CT200" s="253"/>
      <c r="CU200" s="253"/>
      <c r="CV200" s="253"/>
      <c r="CW200" s="253"/>
      <c r="CX200" s="253"/>
      <c r="CY200" s="253"/>
      <c r="CZ200" s="253"/>
      <c r="DA200" s="253"/>
      <c r="DB200" s="253"/>
      <c r="DC200" s="253"/>
      <c r="DD200" s="253"/>
      <c r="DE200" s="253"/>
      <c r="DF200" s="253"/>
      <c r="DG200" s="253"/>
      <c r="DH200" s="253"/>
      <c r="DI200" s="253"/>
      <c r="DJ200" s="253"/>
      <c r="DK200" s="253"/>
      <c r="DL200" s="253"/>
      <c r="DM200" s="253"/>
      <c r="DN200" s="253"/>
      <c r="DO200" s="253"/>
      <c r="DP200" s="253"/>
      <c r="DQ200" s="253"/>
      <c r="DR200" s="253"/>
      <c r="DS200" s="253"/>
      <c r="DT200" s="253"/>
      <c r="DU200" s="253"/>
    </row>
    <row r="201" spans="1:125" s="248" customFormat="1" x14ac:dyDescent="0.25">
      <c r="A201" s="253"/>
      <c r="B201" s="253"/>
      <c r="D201" s="251">
        <v>2761</v>
      </c>
      <c r="E201" s="251" t="s">
        <v>134</v>
      </c>
      <c r="F201" s="252"/>
      <c r="G201" s="253"/>
      <c r="H201" s="253"/>
      <c r="I201" s="253"/>
      <c r="J201" s="253"/>
      <c r="K201" s="253"/>
      <c r="L201" s="253"/>
      <c r="S201" s="253"/>
      <c r="T201" s="253"/>
      <c r="U201" s="253"/>
      <c r="V201" s="253"/>
      <c r="W201" s="253"/>
      <c r="X201" s="253"/>
      <c r="Y201" s="253"/>
      <c r="Z201" s="253"/>
      <c r="AA201" s="253"/>
      <c r="AB201" s="253"/>
      <c r="AC201" s="253"/>
      <c r="AD201" s="253"/>
      <c r="AE201" s="253"/>
      <c r="AF201" s="253"/>
      <c r="AG201" s="253"/>
      <c r="AH201" s="253"/>
      <c r="AI201" s="253"/>
      <c r="AJ201" s="253"/>
      <c r="AK201" s="253"/>
      <c r="AL201" s="253"/>
      <c r="AM201" s="253"/>
      <c r="AN201" s="253"/>
      <c r="AO201" s="253"/>
      <c r="AP201" s="253"/>
      <c r="AQ201" s="253"/>
      <c r="AR201" s="253"/>
      <c r="AS201" s="253"/>
      <c r="AT201" s="253"/>
      <c r="AU201" s="253"/>
      <c r="AV201" s="253"/>
      <c r="AW201" s="253"/>
      <c r="AX201" s="253"/>
      <c r="AY201" s="253"/>
      <c r="AZ201" s="253"/>
      <c r="BA201" s="253"/>
      <c r="BB201" s="253"/>
      <c r="BC201" s="253"/>
      <c r="BD201" s="253"/>
      <c r="BE201" s="253"/>
      <c r="BF201" s="253"/>
      <c r="BG201" s="253"/>
      <c r="BH201" s="253"/>
      <c r="BI201" s="253"/>
      <c r="BJ201" s="253"/>
      <c r="BK201" s="253"/>
      <c r="BL201" s="253"/>
      <c r="BM201" s="253"/>
      <c r="BN201" s="253"/>
      <c r="BO201" s="253"/>
      <c r="BP201" s="253"/>
      <c r="BQ201" s="253"/>
      <c r="BR201" s="253"/>
      <c r="BS201" s="253"/>
      <c r="BT201" s="253"/>
      <c r="BU201" s="255">
        <v>2712</v>
      </c>
      <c r="BV201" s="255" t="s">
        <v>90</v>
      </c>
      <c r="BW201" s="253"/>
      <c r="BX201" s="179">
        <v>1949</v>
      </c>
      <c r="BY201" s="179" t="s">
        <v>64</v>
      </c>
      <c r="BZ201" s="253">
        <f t="shared" si="3"/>
        <v>9</v>
      </c>
      <c r="CA201" s="253"/>
      <c r="CB201" s="253"/>
      <c r="CC201" s="253"/>
      <c r="CD201" s="253"/>
      <c r="CE201" s="253"/>
      <c r="CF201" s="253"/>
      <c r="CG201" s="253"/>
      <c r="CH201" s="253"/>
      <c r="CI201" s="253"/>
      <c r="CJ201" s="253"/>
      <c r="CK201" s="253"/>
      <c r="CL201" s="253"/>
      <c r="CM201" s="253"/>
      <c r="CN201" s="253"/>
      <c r="CO201" s="253"/>
      <c r="CP201" s="253"/>
      <c r="CQ201" s="253"/>
      <c r="CR201" s="253"/>
      <c r="CS201" s="253"/>
      <c r="CT201" s="253"/>
      <c r="CU201" s="253"/>
      <c r="CV201" s="253"/>
      <c r="CW201" s="253"/>
      <c r="CX201" s="253"/>
      <c r="CY201" s="253"/>
      <c r="CZ201" s="253"/>
      <c r="DA201" s="253"/>
      <c r="DB201" s="253"/>
      <c r="DC201" s="253"/>
      <c r="DD201" s="253"/>
      <c r="DE201" s="253"/>
      <c r="DF201" s="253"/>
      <c r="DG201" s="253"/>
      <c r="DH201" s="253"/>
      <c r="DI201" s="253"/>
      <c r="DJ201" s="253"/>
      <c r="DK201" s="253"/>
      <c r="DL201" s="253"/>
      <c r="DM201" s="253"/>
      <c r="DN201" s="253"/>
      <c r="DO201" s="253"/>
      <c r="DP201" s="253"/>
      <c r="DQ201" s="253"/>
      <c r="DR201" s="253"/>
      <c r="DS201" s="253"/>
      <c r="DT201" s="253"/>
      <c r="DU201" s="253"/>
    </row>
    <row r="202" spans="1:125" s="248" customFormat="1" x14ac:dyDescent="0.25">
      <c r="A202" s="253"/>
      <c r="B202" s="253"/>
      <c r="D202" s="251">
        <v>2762</v>
      </c>
      <c r="E202" s="251" t="s">
        <v>135</v>
      </c>
      <c r="F202" s="252"/>
      <c r="G202" s="253"/>
      <c r="H202" s="253"/>
      <c r="I202" s="253"/>
      <c r="J202" s="253"/>
      <c r="K202" s="253"/>
      <c r="L202" s="253"/>
      <c r="S202" s="253"/>
      <c r="T202" s="253"/>
      <c r="U202" s="253"/>
      <c r="V202" s="253"/>
      <c r="W202" s="253"/>
      <c r="X202" s="253"/>
      <c r="Y202" s="253"/>
      <c r="Z202" s="253"/>
      <c r="AA202" s="253"/>
      <c r="AB202" s="253"/>
      <c r="AC202" s="253"/>
      <c r="AD202" s="253"/>
      <c r="AE202" s="253"/>
      <c r="AF202" s="253"/>
      <c r="AG202" s="253"/>
      <c r="AH202" s="253"/>
      <c r="AI202" s="253"/>
      <c r="AJ202" s="253"/>
      <c r="AK202" s="253"/>
      <c r="AL202" s="253"/>
      <c r="AM202" s="253"/>
      <c r="AN202" s="253"/>
      <c r="AO202" s="253"/>
      <c r="AP202" s="253"/>
      <c r="AQ202" s="253"/>
      <c r="AR202" s="253"/>
      <c r="AS202" s="253"/>
      <c r="AT202" s="253"/>
      <c r="AU202" s="253"/>
      <c r="AV202" s="253"/>
      <c r="AW202" s="253"/>
      <c r="AX202" s="253"/>
      <c r="AY202" s="253"/>
      <c r="AZ202" s="253"/>
      <c r="BA202" s="253"/>
      <c r="BB202" s="253"/>
      <c r="BC202" s="253"/>
      <c r="BD202" s="253"/>
      <c r="BE202" s="253"/>
      <c r="BF202" s="253"/>
      <c r="BG202" s="253"/>
      <c r="BH202" s="253"/>
      <c r="BI202" s="253"/>
      <c r="BJ202" s="253"/>
      <c r="BK202" s="253"/>
      <c r="BL202" s="253"/>
      <c r="BM202" s="253"/>
      <c r="BN202" s="253"/>
      <c r="BO202" s="253"/>
      <c r="BP202" s="253"/>
      <c r="BQ202" s="253"/>
      <c r="BR202" s="253"/>
      <c r="BS202" s="253"/>
      <c r="BT202" s="253"/>
      <c r="BU202" s="255">
        <v>2715</v>
      </c>
      <c r="BV202" s="255" t="s">
        <v>91</v>
      </c>
      <c r="BW202" s="253"/>
      <c r="BX202" s="179">
        <v>2014</v>
      </c>
      <c r="BY202" s="179" t="s">
        <v>65</v>
      </c>
      <c r="BZ202" s="253">
        <f t="shared" si="3"/>
        <v>23</v>
      </c>
      <c r="CA202" s="253"/>
      <c r="CB202" s="253"/>
      <c r="CC202" s="253"/>
      <c r="CD202" s="253"/>
      <c r="CE202" s="253"/>
      <c r="CF202" s="253"/>
      <c r="CG202" s="253"/>
      <c r="CH202" s="253"/>
      <c r="CI202" s="253"/>
      <c r="CJ202" s="253"/>
      <c r="CK202" s="253"/>
      <c r="CL202" s="253"/>
      <c r="CM202" s="253"/>
      <c r="CN202" s="253"/>
      <c r="CO202" s="253"/>
      <c r="CP202" s="253"/>
      <c r="CQ202" s="253"/>
      <c r="CR202" s="253"/>
      <c r="CS202" s="253"/>
      <c r="CT202" s="253"/>
      <c r="CU202" s="253"/>
      <c r="CV202" s="253"/>
      <c r="CW202" s="253"/>
      <c r="CX202" s="253"/>
      <c r="CY202" s="253"/>
      <c r="CZ202" s="253"/>
      <c r="DA202" s="253"/>
      <c r="DB202" s="253"/>
      <c r="DC202" s="253"/>
      <c r="DD202" s="253"/>
      <c r="DE202" s="253"/>
      <c r="DF202" s="253"/>
      <c r="DG202" s="253"/>
      <c r="DH202" s="253"/>
      <c r="DI202" s="253"/>
      <c r="DJ202" s="253"/>
      <c r="DK202" s="253"/>
      <c r="DL202" s="253"/>
      <c r="DM202" s="253"/>
      <c r="DN202" s="253"/>
      <c r="DO202" s="253"/>
      <c r="DP202" s="253"/>
      <c r="DQ202" s="253"/>
      <c r="DR202" s="253"/>
      <c r="DS202" s="253"/>
      <c r="DT202" s="253"/>
      <c r="DU202" s="253"/>
    </row>
    <row r="203" spans="1:125" s="248" customFormat="1" x14ac:dyDescent="0.25">
      <c r="A203" s="253"/>
      <c r="B203" s="253"/>
      <c r="D203" s="251">
        <v>2763</v>
      </c>
      <c r="E203" s="251" t="s">
        <v>375</v>
      </c>
      <c r="F203" s="252"/>
      <c r="G203" s="253"/>
      <c r="H203" s="253"/>
      <c r="I203" s="253"/>
      <c r="J203" s="253"/>
      <c r="K203" s="253"/>
      <c r="L203" s="253"/>
      <c r="S203" s="253"/>
      <c r="T203" s="253"/>
      <c r="U203" s="253"/>
      <c r="V203" s="253"/>
      <c r="W203" s="253"/>
      <c r="X203" s="253"/>
      <c r="Y203" s="253"/>
      <c r="Z203" s="253"/>
      <c r="AA203" s="253"/>
      <c r="AB203" s="253"/>
      <c r="AC203" s="253"/>
      <c r="AD203" s="253"/>
      <c r="AE203" s="253"/>
      <c r="AF203" s="253"/>
      <c r="AG203" s="253"/>
      <c r="AH203" s="253"/>
      <c r="AI203" s="253"/>
      <c r="AJ203" s="253"/>
      <c r="AK203" s="253"/>
      <c r="AL203" s="253"/>
      <c r="AM203" s="253"/>
      <c r="AN203" s="253"/>
      <c r="AO203" s="253"/>
      <c r="AP203" s="253"/>
      <c r="AQ203" s="253"/>
      <c r="AR203" s="253"/>
      <c r="AS203" s="253"/>
      <c r="AT203" s="253"/>
      <c r="AU203" s="253"/>
      <c r="AV203" s="253"/>
      <c r="AW203" s="253"/>
      <c r="AX203" s="253"/>
      <c r="AY203" s="253"/>
      <c r="AZ203" s="253"/>
      <c r="BA203" s="253"/>
      <c r="BB203" s="253"/>
      <c r="BC203" s="253"/>
      <c r="BD203" s="253"/>
      <c r="BE203" s="253"/>
      <c r="BF203" s="253"/>
      <c r="BG203" s="253"/>
      <c r="BH203" s="253"/>
      <c r="BI203" s="253"/>
      <c r="BJ203" s="253"/>
      <c r="BK203" s="253"/>
      <c r="BL203" s="253"/>
      <c r="BM203" s="253"/>
      <c r="BN203" s="253"/>
      <c r="BO203" s="253"/>
      <c r="BP203" s="253"/>
      <c r="BQ203" s="253"/>
      <c r="BR203" s="253"/>
      <c r="BS203" s="253"/>
      <c r="BT203" s="253"/>
      <c r="BU203" s="255">
        <v>2716</v>
      </c>
      <c r="BV203" s="255" t="s">
        <v>92</v>
      </c>
      <c r="BW203" s="253"/>
      <c r="BX203" s="179">
        <v>2015</v>
      </c>
      <c r="BY203" s="179" t="s">
        <v>66</v>
      </c>
      <c r="BZ203" s="253">
        <f t="shared" si="3"/>
        <v>21</v>
      </c>
      <c r="CA203" s="253"/>
      <c r="CB203" s="253"/>
      <c r="CC203" s="253"/>
      <c r="CD203" s="253"/>
      <c r="CE203" s="253"/>
      <c r="CF203" s="253"/>
      <c r="CG203" s="253"/>
      <c r="CH203" s="253"/>
      <c r="CI203" s="253"/>
      <c r="CJ203" s="253"/>
      <c r="CK203" s="253"/>
      <c r="CL203" s="253"/>
      <c r="CM203" s="253"/>
      <c r="CN203" s="253"/>
      <c r="CO203" s="253"/>
      <c r="CP203" s="253"/>
      <c r="CQ203" s="253"/>
      <c r="CR203" s="253"/>
      <c r="CS203" s="253"/>
      <c r="CT203" s="253"/>
      <c r="CU203" s="253"/>
      <c r="CV203" s="253"/>
      <c r="CW203" s="253"/>
      <c r="CX203" s="253"/>
      <c r="CY203" s="253"/>
      <c r="CZ203" s="253"/>
      <c r="DA203" s="253"/>
      <c r="DB203" s="253"/>
      <c r="DC203" s="253"/>
      <c r="DD203" s="253"/>
      <c r="DE203" s="253"/>
      <c r="DF203" s="253"/>
      <c r="DG203" s="253"/>
      <c r="DH203" s="253"/>
      <c r="DI203" s="253"/>
      <c r="DJ203" s="253"/>
      <c r="DK203" s="253"/>
      <c r="DL203" s="253"/>
      <c r="DM203" s="253"/>
      <c r="DN203" s="253"/>
      <c r="DO203" s="253"/>
      <c r="DP203" s="253"/>
      <c r="DQ203" s="253"/>
      <c r="DR203" s="253"/>
      <c r="DS203" s="253"/>
      <c r="DT203" s="253"/>
      <c r="DU203" s="253"/>
    </row>
    <row r="204" spans="1:125" s="248" customFormat="1" x14ac:dyDescent="0.25">
      <c r="A204" s="253"/>
      <c r="B204" s="253"/>
      <c r="D204" s="251">
        <v>2764</v>
      </c>
      <c r="E204" s="251" t="s">
        <v>136</v>
      </c>
      <c r="F204" s="252"/>
      <c r="G204" s="253"/>
      <c r="H204" s="253"/>
      <c r="I204" s="253"/>
      <c r="J204" s="253"/>
      <c r="K204" s="253"/>
      <c r="L204" s="253"/>
      <c r="S204" s="253"/>
      <c r="T204" s="253"/>
      <c r="U204" s="253"/>
      <c r="V204" s="253"/>
      <c r="W204" s="253"/>
      <c r="X204" s="253"/>
      <c r="Y204" s="253"/>
      <c r="Z204" s="253"/>
      <c r="AA204" s="253"/>
      <c r="AB204" s="253"/>
      <c r="AC204" s="253"/>
      <c r="AD204" s="253"/>
      <c r="AE204" s="253"/>
      <c r="AF204" s="253"/>
      <c r="AG204" s="253"/>
      <c r="AH204" s="253"/>
      <c r="AI204" s="253"/>
      <c r="AJ204" s="253"/>
      <c r="AK204" s="253"/>
      <c r="AL204" s="253"/>
      <c r="AM204" s="253"/>
      <c r="AN204" s="253"/>
      <c r="AO204" s="253"/>
      <c r="AP204" s="253"/>
      <c r="AQ204" s="253"/>
      <c r="AR204" s="253"/>
      <c r="AS204" s="253"/>
      <c r="AT204" s="253"/>
      <c r="AU204" s="253"/>
      <c r="AV204" s="253"/>
      <c r="AW204" s="253"/>
      <c r="AX204" s="253"/>
      <c r="AY204" s="253"/>
      <c r="AZ204" s="253"/>
      <c r="BA204" s="253"/>
      <c r="BB204" s="253"/>
      <c r="BC204" s="253"/>
      <c r="BD204" s="253"/>
      <c r="BE204" s="253"/>
      <c r="BF204" s="253"/>
      <c r="BG204" s="253"/>
      <c r="BH204" s="253"/>
      <c r="BI204" s="253"/>
      <c r="BJ204" s="253"/>
      <c r="BK204" s="253"/>
      <c r="BL204" s="253"/>
      <c r="BM204" s="253"/>
      <c r="BN204" s="253"/>
      <c r="BO204" s="253"/>
      <c r="BP204" s="253"/>
      <c r="BQ204" s="253"/>
      <c r="BR204" s="253"/>
      <c r="BS204" s="253"/>
      <c r="BT204" s="253"/>
      <c r="BU204" s="255">
        <v>2717</v>
      </c>
      <c r="BV204" s="255" t="s">
        <v>93</v>
      </c>
      <c r="BW204" s="253"/>
      <c r="BX204" s="179">
        <v>2016</v>
      </c>
      <c r="BY204" s="179" t="s">
        <v>67</v>
      </c>
      <c r="BZ204" s="253">
        <f t="shared" si="3"/>
        <v>21</v>
      </c>
      <c r="CA204" s="253"/>
      <c r="CB204" s="253"/>
      <c r="CC204" s="253"/>
      <c r="CD204" s="253"/>
      <c r="CE204" s="253"/>
      <c r="CF204" s="253"/>
      <c r="CG204" s="253"/>
      <c r="CH204" s="253"/>
      <c r="CI204" s="253"/>
      <c r="CJ204" s="253"/>
      <c r="CK204" s="253"/>
      <c r="CL204" s="253"/>
      <c r="CM204" s="253"/>
      <c r="CN204" s="253"/>
      <c r="CO204" s="253"/>
      <c r="CP204" s="253"/>
      <c r="CQ204" s="253"/>
      <c r="CR204" s="253"/>
      <c r="CS204" s="253"/>
      <c r="CT204" s="253"/>
      <c r="CU204" s="253"/>
      <c r="CV204" s="253"/>
      <c r="CW204" s="253"/>
      <c r="CX204" s="253"/>
      <c r="CY204" s="253"/>
      <c r="CZ204" s="253"/>
      <c r="DA204" s="253"/>
      <c r="DB204" s="253"/>
      <c r="DC204" s="253"/>
      <c r="DD204" s="253"/>
      <c r="DE204" s="253"/>
      <c r="DF204" s="253"/>
      <c r="DG204" s="253"/>
      <c r="DH204" s="253"/>
      <c r="DI204" s="253"/>
      <c r="DJ204" s="253"/>
      <c r="DK204" s="253"/>
      <c r="DL204" s="253"/>
      <c r="DM204" s="253"/>
      <c r="DN204" s="253"/>
      <c r="DO204" s="253"/>
      <c r="DP204" s="253"/>
      <c r="DQ204" s="253"/>
      <c r="DR204" s="253"/>
      <c r="DS204" s="253"/>
      <c r="DT204" s="253"/>
      <c r="DU204" s="253"/>
    </row>
    <row r="205" spans="1:125" s="248" customFormat="1" x14ac:dyDescent="0.25">
      <c r="A205" s="253"/>
      <c r="B205" s="253"/>
      <c r="D205" s="251">
        <v>2765</v>
      </c>
      <c r="E205" s="251" t="s">
        <v>137</v>
      </c>
      <c r="F205" s="252"/>
      <c r="G205" s="253"/>
      <c r="H205" s="253"/>
      <c r="I205" s="253"/>
      <c r="J205" s="253"/>
      <c r="K205" s="253"/>
      <c r="L205" s="253"/>
      <c r="S205" s="253"/>
      <c r="T205" s="253"/>
      <c r="U205" s="253"/>
      <c r="V205" s="253"/>
      <c r="W205" s="253"/>
      <c r="X205" s="253"/>
      <c r="Y205" s="253"/>
      <c r="Z205" s="253"/>
      <c r="AA205" s="253"/>
      <c r="AB205" s="253"/>
      <c r="AC205" s="253"/>
      <c r="AD205" s="253"/>
      <c r="AE205" s="253"/>
      <c r="AF205" s="253"/>
      <c r="AG205" s="253"/>
      <c r="AH205" s="253"/>
      <c r="AI205" s="253"/>
      <c r="AJ205" s="253"/>
      <c r="AK205" s="253"/>
      <c r="AL205" s="253"/>
      <c r="AM205" s="253"/>
      <c r="AN205" s="253"/>
      <c r="AO205" s="253"/>
      <c r="AP205" s="253"/>
      <c r="AQ205" s="253"/>
      <c r="AR205" s="253"/>
      <c r="AS205" s="253"/>
      <c r="AT205" s="253"/>
      <c r="AU205" s="253"/>
      <c r="AV205" s="253"/>
      <c r="AW205" s="253"/>
      <c r="AX205" s="253"/>
      <c r="AY205" s="253"/>
      <c r="AZ205" s="253"/>
      <c r="BA205" s="253"/>
      <c r="BB205" s="253"/>
      <c r="BC205" s="253"/>
      <c r="BD205" s="253"/>
      <c r="BE205" s="253"/>
      <c r="BF205" s="253"/>
      <c r="BG205" s="253"/>
      <c r="BH205" s="253"/>
      <c r="BI205" s="253"/>
      <c r="BJ205" s="253"/>
      <c r="BK205" s="253"/>
      <c r="BL205" s="253"/>
      <c r="BM205" s="253"/>
      <c r="BN205" s="253"/>
      <c r="BO205" s="253"/>
      <c r="BP205" s="253"/>
      <c r="BQ205" s="253"/>
      <c r="BR205" s="253"/>
      <c r="BS205" s="253"/>
      <c r="BT205" s="253"/>
      <c r="BU205" s="255">
        <v>2718</v>
      </c>
      <c r="BV205" s="255" t="s">
        <v>94</v>
      </c>
      <c r="BW205" s="253"/>
      <c r="BX205" s="179">
        <v>2017</v>
      </c>
      <c r="BY205" s="179" t="s">
        <v>68</v>
      </c>
      <c r="BZ205" s="253">
        <f t="shared" si="3"/>
        <v>21</v>
      </c>
      <c r="CA205" s="253"/>
      <c r="CB205" s="253"/>
      <c r="CC205" s="253"/>
      <c r="CD205" s="253"/>
      <c r="CE205" s="253"/>
      <c r="CF205" s="253"/>
      <c r="CG205" s="253"/>
      <c r="CH205" s="253"/>
      <c r="CI205" s="253"/>
      <c r="CJ205" s="253"/>
      <c r="CK205" s="253"/>
      <c r="CL205" s="253"/>
      <c r="CM205" s="253"/>
      <c r="CN205" s="253"/>
      <c r="CO205" s="253"/>
      <c r="CP205" s="253"/>
      <c r="CQ205" s="253"/>
      <c r="CR205" s="253"/>
      <c r="CS205" s="253"/>
      <c r="CT205" s="253"/>
      <c r="CU205" s="253"/>
      <c r="CV205" s="253"/>
      <c r="CW205" s="253"/>
      <c r="CX205" s="253"/>
      <c r="CY205" s="253"/>
      <c r="CZ205" s="253"/>
      <c r="DA205" s="253"/>
      <c r="DB205" s="253"/>
      <c r="DC205" s="253"/>
      <c r="DD205" s="253"/>
      <c r="DE205" s="253"/>
      <c r="DF205" s="253"/>
      <c r="DG205" s="253"/>
      <c r="DH205" s="253"/>
      <c r="DI205" s="253"/>
      <c r="DJ205" s="253"/>
      <c r="DK205" s="253"/>
      <c r="DL205" s="253"/>
      <c r="DM205" s="253"/>
      <c r="DN205" s="253"/>
      <c r="DO205" s="253"/>
      <c r="DP205" s="253"/>
      <c r="DQ205" s="253"/>
      <c r="DR205" s="253"/>
      <c r="DS205" s="253"/>
      <c r="DT205" s="253"/>
      <c r="DU205" s="253"/>
    </row>
    <row r="206" spans="1:125" s="248" customFormat="1" x14ac:dyDescent="0.25">
      <c r="A206" s="253"/>
      <c r="B206" s="253"/>
      <c r="D206" s="251">
        <v>2766</v>
      </c>
      <c r="E206" s="251" t="s">
        <v>138</v>
      </c>
      <c r="F206" s="252"/>
      <c r="G206" s="253"/>
      <c r="H206" s="253"/>
      <c r="I206" s="253"/>
      <c r="J206" s="253"/>
      <c r="K206" s="253"/>
      <c r="L206" s="253"/>
      <c r="S206" s="253"/>
      <c r="T206" s="253"/>
      <c r="U206" s="253"/>
      <c r="V206" s="253"/>
      <c r="W206" s="253"/>
      <c r="X206" s="253"/>
      <c r="Y206" s="253"/>
      <c r="Z206" s="253"/>
      <c r="AA206" s="253"/>
      <c r="AB206" s="253"/>
      <c r="AC206" s="253"/>
      <c r="AD206" s="253"/>
      <c r="AE206" s="253"/>
      <c r="AF206" s="253"/>
      <c r="AG206" s="253"/>
      <c r="AH206" s="253"/>
      <c r="AI206" s="253"/>
      <c r="AJ206" s="253"/>
      <c r="AK206" s="253"/>
      <c r="AL206" s="253"/>
      <c r="AM206" s="253"/>
      <c r="AN206" s="253"/>
      <c r="AO206" s="253"/>
      <c r="AP206" s="253"/>
      <c r="AQ206" s="253"/>
      <c r="AR206" s="253"/>
      <c r="AS206" s="253"/>
      <c r="AT206" s="253"/>
      <c r="AU206" s="253"/>
      <c r="AV206" s="253"/>
      <c r="AW206" s="253"/>
      <c r="AX206" s="253"/>
      <c r="AY206" s="253"/>
      <c r="AZ206" s="253"/>
      <c r="BA206" s="253"/>
      <c r="BB206" s="253"/>
      <c r="BC206" s="253"/>
      <c r="BD206" s="253"/>
      <c r="BE206" s="253"/>
      <c r="BF206" s="253"/>
      <c r="BG206" s="253"/>
      <c r="BH206" s="253"/>
      <c r="BI206" s="253"/>
      <c r="BJ206" s="253"/>
      <c r="BK206" s="253"/>
      <c r="BL206" s="253"/>
      <c r="BM206" s="253"/>
      <c r="BN206" s="253"/>
      <c r="BO206" s="253"/>
      <c r="BP206" s="253"/>
      <c r="BQ206" s="253"/>
      <c r="BR206" s="253"/>
      <c r="BS206" s="253"/>
      <c r="BT206" s="253"/>
      <c r="BU206" s="255">
        <v>2719</v>
      </c>
      <c r="BV206" s="255" t="s">
        <v>95</v>
      </c>
      <c r="BW206" s="253"/>
      <c r="BX206" s="179">
        <v>2025</v>
      </c>
      <c r="BY206" s="179" t="s">
        <v>69</v>
      </c>
      <c r="BZ206" s="253">
        <f t="shared" si="3"/>
        <v>38</v>
      </c>
      <c r="CA206" s="253"/>
      <c r="CB206" s="253"/>
      <c r="CC206" s="253"/>
      <c r="CD206" s="253"/>
      <c r="CE206" s="253"/>
      <c r="CF206" s="253"/>
      <c r="CG206" s="253"/>
      <c r="CH206" s="253"/>
      <c r="CI206" s="253"/>
      <c r="CJ206" s="253"/>
      <c r="CK206" s="253"/>
      <c r="CL206" s="253"/>
      <c r="CM206" s="253"/>
      <c r="CN206" s="253"/>
      <c r="CO206" s="253"/>
      <c r="CP206" s="253"/>
      <c r="CQ206" s="253"/>
      <c r="CR206" s="253"/>
      <c r="CS206" s="253"/>
      <c r="CT206" s="253"/>
      <c r="CU206" s="253"/>
      <c r="CV206" s="253"/>
      <c r="CW206" s="253"/>
      <c r="CX206" s="253"/>
      <c r="CY206" s="253"/>
      <c r="CZ206" s="253"/>
      <c r="DA206" s="253"/>
      <c r="DB206" s="253"/>
      <c r="DC206" s="253"/>
      <c r="DD206" s="253"/>
      <c r="DE206" s="253"/>
      <c r="DF206" s="253"/>
      <c r="DG206" s="253"/>
      <c r="DH206" s="253"/>
      <c r="DI206" s="253"/>
      <c r="DJ206" s="253"/>
      <c r="DK206" s="253"/>
      <c r="DL206" s="253"/>
      <c r="DM206" s="253"/>
      <c r="DN206" s="253"/>
      <c r="DO206" s="253"/>
      <c r="DP206" s="253"/>
      <c r="DQ206" s="253"/>
      <c r="DR206" s="253"/>
      <c r="DS206" s="253"/>
      <c r="DT206" s="253"/>
      <c r="DU206" s="253"/>
    </row>
    <row r="207" spans="1:125" s="248" customFormat="1" x14ac:dyDescent="0.25">
      <c r="A207" s="253"/>
      <c r="B207" s="253"/>
      <c r="D207" s="251">
        <v>2767</v>
      </c>
      <c r="E207" s="251" t="s">
        <v>139</v>
      </c>
      <c r="F207" s="252"/>
      <c r="G207" s="253"/>
      <c r="H207" s="253"/>
      <c r="I207" s="253"/>
      <c r="J207" s="253"/>
      <c r="K207" s="253"/>
      <c r="L207" s="253"/>
      <c r="S207" s="253"/>
      <c r="T207" s="253"/>
      <c r="U207" s="253"/>
      <c r="V207" s="253"/>
      <c r="W207" s="253"/>
      <c r="X207" s="253"/>
      <c r="Y207" s="253"/>
      <c r="Z207" s="253"/>
      <c r="AA207" s="253"/>
      <c r="AB207" s="253"/>
      <c r="AC207" s="253"/>
      <c r="AD207" s="253"/>
      <c r="AE207" s="253"/>
      <c r="AF207" s="253"/>
      <c r="AG207" s="253"/>
      <c r="AH207" s="253"/>
      <c r="AI207" s="253"/>
      <c r="AJ207" s="253"/>
      <c r="AK207" s="253"/>
      <c r="AL207" s="253"/>
      <c r="AM207" s="253"/>
      <c r="AN207" s="253"/>
      <c r="AO207" s="253"/>
      <c r="AP207" s="253"/>
      <c r="AQ207" s="253"/>
      <c r="AR207" s="253"/>
      <c r="AS207" s="253"/>
      <c r="AT207" s="253"/>
      <c r="AU207" s="253"/>
      <c r="AV207" s="253"/>
      <c r="AW207" s="253"/>
      <c r="AX207" s="253"/>
      <c r="AY207" s="253"/>
      <c r="AZ207" s="253"/>
      <c r="BA207" s="253"/>
      <c r="BB207" s="253"/>
      <c r="BC207" s="253"/>
      <c r="BD207" s="253"/>
      <c r="BE207" s="253"/>
      <c r="BF207" s="253"/>
      <c r="BG207" s="253"/>
      <c r="BH207" s="253"/>
      <c r="BI207" s="253"/>
      <c r="BJ207" s="253"/>
      <c r="BK207" s="253"/>
      <c r="BL207" s="253"/>
      <c r="BM207" s="253"/>
      <c r="BN207" s="253"/>
      <c r="BO207" s="253"/>
      <c r="BP207" s="253"/>
      <c r="BQ207" s="253"/>
      <c r="BR207" s="253"/>
      <c r="BS207" s="253"/>
      <c r="BT207" s="253"/>
      <c r="BU207" s="255">
        <v>2720</v>
      </c>
      <c r="BV207" s="255" t="s">
        <v>96</v>
      </c>
      <c r="BW207" s="253"/>
      <c r="BX207" s="179">
        <v>2032</v>
      </c>
      <c r="BY207" s="179" t="s">
        <v>1829</v>
      </c>
      <c r="BZ207" s="253">
        <f t="shared" si="3"/>
        <v>13</v>
      </c>
      <c r="CA207" s="253"/>
      <c r="CB207" s="253"/>
      <c r="CC207" s="253"/>
      <c r="CD207" s="253"/>
      <c r="CE207" s="253"/>
      <c r="CF207" s="253"/>
      <c r="CG207" s="253"/>
      <c r="CH207" s="253"/>
      <c r="CI207" s="253"/>
      <c r="CJ207" s="253"/>
      <c r="CK207" s="253"/>
      <c r="CL207" s="253"/>
      <c r="CM207" s="253"/>
      <c r="CN207" s="253"/>
      <c r="CO207" s="253"/>
      <c r="CP207" s="253"/>
      <c r="CQ207" s="253"/>
      <c r="CR207" s="253"/>
      <c r="CS207" s="253"/>
      <c r="CT207" s="253"/>
      <c r="CU207" s="253"/>
      <c r="CV207" s="253"/>
      <c r="CW207" s="253"/>
      <c r="CX207" s="253"/>
      <c r="CY207" s="253"/>
      <c r="CZ207" s="253"/>
      <c r="DA207" s="253"/>
      <c r="DB207" s="253"/>
      <c r="DC207" s="253"/>
      <c r="DD207" s="253"/>
      <c r="DE207" s="253"/>
      <c r="DF207" s="253"/>
      <c r="DG207" s="253"/>
      <c r="DH207" s="253"/>
      <c r="DI207" s="253"/>
      <c r="DJ207" s="253"/>
      <c r="DK207" s="253"/>
      <c r="DL207" s="253"/>
      <c r="DM207" s="253"/>
      <c r="DN207" s="253"/>
      <c r="DO207" s="253"/>
      <c r="DP207" s="253"/>
      <c r="DQ207" s="253"/>
      <c r="DR207" s="253"/>
      <c r="DS207" s="253"/>
      <c r="DT207" s="253"/>
      <c r="DU207" s="253"/>
    </row>
    <row r="208" spans="1:125" s="248" customFormat="1" x14ac:dyDescent="0.25">
      <c r="A208" s="253"/>
      <c r="B208" s="253"/>
      <c r="D208" s="251">
        <v>2768</v>
      </c>
      <c r="E208" s="251" t="s">
        <v>140</v>
      </c>
      <c r="F208" s="252"/>
      <c r="G208" s="253"/>
      <c r="H208" s="253"/>
      <c r="I208" s="253"/>
      <c r="J208" s="253"/>
      <c r="K208" s="253"/>
      <c r="L208" s="253"/>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5">
        <v>2721</v>
      </c>
      <c r="BV208" s="255" t="s">
        <v>97</v>
      </c>
      <c r="BW208" s="253"/>
      <c r="BX208" s="179">
        <v>2300</v>
      </c>
      <c r="BY208" s="179" t="s">
        <v>70</v>
      </c>
      <c r="BZ208" s="253">
        <f t="shared" si="3"/>
        <v>51</v>
      </c>
      <c r="CA208" s="253"/>
      <c r="CB208" s="253"/>
      <c r="CC208" s="253"/>
      <c r="CD208" s="253"/>
      <c r="CE208" s="253"/>
      <c r="CF208" s="253"/>
      <c r="CG208" s="253"/>
      <c r="CH208" s="253"/>
      <c r="CI208" s="253"/>
      <c r="CJ208" s="253"/>
      <c r="CK208" s="253"/>
      <c r="CL208" s="253"/>
      <c r="CM208" s="253"/>
      <c r="CN208" s="253"/>
      <c r="CO208" s="253"/>
      <c r="CP208" s="253"/>
      <c r="CQ208" s="253"/>
      <c r="CR208" s="253"/>
      <c r="CS208" s="253"/>
      <c r="CT208" s="253"/>
      <c r="CU208" s="253"/>
      <c r="CV208" s="253"/>
      <c r="CW208" s="253"/>
      <c r="CX208" s="253"/>
      <c r="CY208" s="253"/>
      <c r="CZ208" s="253"/>
      <c r="DA208" s="253"/>
      <c r="DB208" s="253"/>
      <c r="DC208" s="253"/>
      <c r="DD208" s="253"/>
      <c r="DE208" s="253"/>
      <c r="DF208" s="253"/>
      <c r="DG208" s="253"/>
      <c r="DH208" s="253"/>
      <c r="DI208" s="253"/>
      <c r="DJ208" s="253"/>
      <c r="DK208" s="253"/>
      <c r="DL208" s="253"/>
      <c r="DM208" s="253"/>
      <c r="DN208" s="253"/>
      <c r="DO208" s="253"/>
      <c r="DP208" s="253"/>
      <c r="DQ208" s="253"/>
      <c r="DR208" s="253"/>
      <c r="DS208" s="253"/>
      <c r="DT208" s="253"/>
      <c r="DU208" s="253"/>
    </row>
    <row r="209" spans="1:125" s="248" customFormat="1" x14ac:dyDescent="0.25">
      <c r="A209" s="253"/>
      <c r="B209" s="253"/>
      <c r="D209" s="251">
        <v>2769</v>
      </c>
      <c r="E209" s="251" t="s">
        <v>626</v>
      </c>
      <c r="F209" s="252"/>
      <c r="G209" s="253"/>
      <c r="H209" s="253"/>
      <c r="I209" s="253"/>
      <c r="J209" s="253"/>
      <c r="K209" s="253"/>
      <c r="L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5">
        <v>2722</v>
      </c>
      <c r="BV209" s="255" t="s">
        <v>98</v>
      </c>
      <c r="BW209" s="253"/>
      <c r="BX209" s="179">
        <v>2325</v>
      </c>
      <c r="BY209" s="179" t="s">
        <v>366</v>
      </c>
      <c r="BZ209" s="253">
        <f t="shared" si="3"/>
        <v>12</v>
      </c>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c r="DM209" s="253"/>
      <c r="DN209" s="253"/>
      <c r="DO209" s="253"/>
      <c r="DP209" s="253"/>
      <c r="DQ209" s="253"/>
      <c r="DR209" s="253"/>
      <c r="DS209" s="253"/>
      <c r="DT209" s="253"/>
      <c r="DU209" s="253"/>
    </row>
    <row r="210" spans="1:125" s="248" customFormat="1" x14ac:dyDescent="0.25">
      <c r="A210" s="253"/>
      <c r="B210" s="253"/>
      <c r="D210" s="251">
        <v>2770</v>
      </c>
      <c r="E210" s="251" t="s">
        <v>627</v>
      </c>
      <c r="F210" s="252"/>
      <c r="G210" s="253"/>
      <c r="H210" s="253"/>
      <c r="I210" s="253"/>
      <c r="J210" s="253"/>
      <c r="K210" s="253"/>
      <c r="L210" s="253"/>
      <c r="S210" s="253"/>
      <c r="T210" s="253"/>
      <c r="U210" s="253"/>
      <c r="V210" s="253"/>
      <c r="W210" s="253"/>
      <c r="X210" s="253"/>
      <c r="Y210" s="253"/>
      <c r="Z210" s="253"/>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253"/>
      <c r="AZ210" s="253"/>
      <c r="BA210" s="253"/>
      <c r="BB210" s="253"/>
      <c r="BC210" s="253"/>
      <c r="BD210" s="253"/>
      <c r="BE210" s="253"/>
      <c r="BF210" s="253"/>
      <c r="BG210" s="253"/>
      <c r="BH210" s="253"/>
      <c r="BI210" s="253"/>
      <c r="BJ210" s="253"/>
      <c r="BK210" s="253"/>
      <c r="BL210" s="253"/>
      <c r="BM210" s="253"/>
      <c r="BN210" s="253"/>
      <c r="BO210" s="253"/>
      <c r="BP210" s="253"/>
      <c r="BQ210" s="253"/>
      <c r="BR210" s="253"/>
      <c r="BS210" s="253"/>
      <c r="BT210" s="253"/>
      <c r="BU210" s="255">
        <v>2723</v>
      </c>
      <c r="BV210" s="255" t="s">
        <v>99</v>
      </c>
      <c r="BW210" s="253"/>
      <c r="BX210" s="179">
        <v>2326</v>
      </c>
      <c r="BY210" s="179" t="s">
        <v>367</v>
      </c>
      <c r="BZ210" s="253">
        <f t="shared" si="3"/>
        <v>9</v>
      </c>
      <c r="CA210" s="253"/>
      <c r="CB210" s="253"/>
      <c r="CC210" s="253"/>
      <c r="CD210" s="253"/>
      <c r="CE210" s="253"/>
      <c r="CF210" s="253"/>
      <c r="CG210" s="253"/>
      <c r="CH210" s="253"/>
      <c r="CI210" s="253"/>
      <c r="CJ210" s="253"/>
      <c r="CK210" s="253"/>
      <c r="CL210" s="253"/>
      <c r="CM210" s="253"/>
      <c r="CN210" s="253"/>
      <c r="CO210" s="253"/>
      <c r="CP210" s="253"/>
      <c r="CQ210" s="253"/>
      <c r="CR210" s="253"/>
      <c r="CS210" s="253"/>
      <c r="CT210" s="253"/>
      <c r="CU210" s="253"/>
      <c r="CV210" s="253"/>
      <c r="CW210" s="253"/>
      <c r="CX210" s="253"/>
      <c r="CY210" s="253"/>
      <c r="CZ210" s="253"/>
      <c r="DA210" s="253"/>
      <c r="DB210" s="253"/>
      <c r="DC210" s="253"/>
      <c r="DD210" s="253"/>
      <c r="DE210" s="253"/>
      <c r="DF210" s="253"/>
      <c r="DG210" s="253"/>
      <c r="DH210" s="253"/>
      <c r="DI210" s="253"/>
      <c r="DJ210" s="253"/>
      <c r="DK210" s="253"/>
      <c r="DL210" s="253"/>
      <c r="DM210" s="253"/>
      <c r="DN210" s="253"/>
      <c r="DO210" s="253"/>
      <c r="DP210" s="253"/>
      <c r="DQ210" s="253"/>
      <c r="DR210" s="253"/>
      <c r="DS210" s="253"/>
      <c r="DT210" s="253"/>
      <c r="DU210" s="253"/>
    </row>
    <row r="211" spans="1:125" s="248" customFormat="1" x14ac:dyDescent="0.25">
      <c r="A211" s="253"/>
      <c r="B211" s="253"/>
      <c r="D211" s="251">
        <v>2771</v>
      </c>
      <c r="E211" s="251" t="s">
        <v>624</v>
      </c>
      <c r="F211" s="252"/>
      <c r="G211" s="253"/>
      <c r="H211" s="253"/>
      <c r="I211" s="253"/>
      <c r="J211" s="253"/>
      <c r="K211" s="253"/>
      <c r="L211" s="253"/>
      <c r="S211" s="253"/>
      <c r="T211" s="253"/>
      <c r="U211" s="253"/>
      <c r="V211" s="253"/>
      <c r="W211" s="253"/>
      <c r="X211" s="253"/>
      <c r="Y211" s="253"/>
      <c r="Z211" s="253"/>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253"/>
      <c r="AZ211" s="253"/>
      <c r="BA211" s="253"/>
      <c r="BB211" s="253"/>
      <c r="BC211" s="253"/>
      <c r="BD211" s="253"/>
      <c r="BE211" s="253"/>
      <c r="BF211" s="253"/>
      <c r="BG211" s="253"/>
      <c r="BH211" s="253"/>
      <c r="BI211" s="253"/>
      <c r="BJ211" s="253"/>
      <c r="BK211" s="253"/>
      <c r="BL211" s="253"/>
      <c r="BM211" s="253"/>
      <c r="BN211" s="253"/>
      <c r="BO211" s="253"/>
      <c r="BP211" s="253"/>
      <c r="BQ211" s="253"/>
      <c r="BR211" s="253"/>
      <c r="BS211" s="253"/>
      <c r="BT211" s="253"/>
      <c r="BU211" s="255">
        <v>2724</v>
      </c>
      <c r="BV211" s="255" t="s">
        <v>100</v>
      </c>
      <c r="BW211" s="253"/>
      <c r="BX211" s="179">
        <v>2327</v>
      </c>
      <c r="BY211" s="179" t="s">
        <v>368</v>
      </c>
      <c r="BZ211" s="253">
        <f t="shared" si="3"/>
        <v>6</v>
      </c>
      <c r="CA211" s="253"/>
      <c r="CB211" s="253"/>
      <c r="CC211" s="253"/>
      <c r="CD211" s="253"/>
      <c r="CE211" s="253"/>
      <c r="CF211" s="253"/>
      <c r="CG211" s="253"/>
      <c r="CH211" s="253"/>
      <c r="CI211" s="253"/>
      <c r="CJ211" s="253"/>
      <c r="CK211" s="253"/>
      <c r="CL211" s="253"/>
      <c r="CM211" s="253"/>
      <c r="CN211" s="253"/>
      <c r="CO211" s="253"/>
      <c r="CP211" s="253"/>
      <c r="CQ211" s="253"/>
      <c r="CR211" s="253"/>
      <c r="CS211" s="253"/>
      <c r="CT211" s="253"/>
      <c r="CU211" s="253"/>
      <c r="CV211" s="253"/>
      <c r="CW211" s="253"/>
      <c r="CX211" s="253"/>
      <c r="CY211" s="253"/>
      <c r="CZ211" s="253"/>
      <c r="DA211" s="253"/>
      <c r="DB211" s="253"/>
      <c r="DC211" s="253"/>
      <c r="DD211" s="253"/>
      <c r="DE211" s="253"/>
      <c r="DF211" s="253"/>
      <c r="DG211" s="253"/>
      <c r="DH211" s="253"/>
      <c r="DI211" s="253"/>
      <c r="DJ211" s="253"/>
      <c r="DK211" s="253"/>
      <c r="DL211" s="253"/>
      <c r="DM211" s="253"/>
      <c r="DN211" s="253"/>
      <c r="DO211" s="253"/>
      <c r="DP211" s="253"/>
      <c r="DQ211" s="253"/>
      <c r="DR211" s="253"/>
      <c r="DS211" s="253"/>
      <c r="DT211" s="253"/>
      <c r="DU211" s="253"/>
    </row>
    <row r="212" spans="1:125" s="248" customFormat="1" x14ac:dyDescent="0.25">
      <c r="A212" s="253"/>
      <c r="B212" s="253"/>
      <c r="D212" s="251">
        <v>2772</v>
      </c>
      <c r="E212" s="251" t="s">
        <v>625</v>
      </c>
      <c r="F212" s="252"/>
      <c r="G212" s="253"/>
      <c r="H212" s="253"/>
      <c r="I212" s="253"/>
      <c r="J212" s="253"/>
      <c r="K212" s="253"/>
      <c r="L212" s="253"/>
      <c r="S212" s="253"/>
      <c r="T212" s="253"/>
      <c r="U212" s="253"/>
      <c r="V212" s="253"/>
      <c r="W212" s="253"/>
      <c r="X212" s="253"/>
      <c r="Y212" s="253"/>
      <c r="Z212" s="253"/>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253"/>
      <c r="AZ212" s="253"/>
      <c r="BA212" s="253"/>
      <c r="BB212" s="253"/>
      <c r="BC212" s="253"/>
      <c r="BD212" s="253"/>
      <c r="BE212" s="253"/>
      <c r="BF212" s="253"/>
      <c r="BG212" s="253"/>
      <c r="BH212" s="253"/>
      <c r="BI212" s="253"/>
      <c r="BJ212" s="253"/>
      <c r="BK212" s="253"/>
      <c r="BL212" s="253"/>
      <c r="BM212" s="253"/>
      <c r="BN212" s="253"/>
      <c r="BO212" s="253"/>
      <c r="BP212" s="253"/>
      <c r="BQ212" s="253"/>
      <c r="BR212" s="253"/>
      <c r="BS212" s="253"/>
      <c r="BT212" s="253"/>
      <c r="BU212" s="255">
        <v>2725</v>
      </c>
      <c r="BV212" s="255" t="s">
        <v>101</v>
      </c>
      <c r="BW212" s="253"/>
      <c r="BX212" s="179">
        <v>2328</v>
      </c>
      <c r="BY212" s="179" t="s">
        <v>369</v>
      </c>
      <c r="BZ212" s="253">
        <f t="shared" si="3"/>
        <v>12</v>
      </c>
      <c r="CA212" s="253"/>
      <c r="CB212" s="253"/>
      <c r="CC212" s="253"/>
      <c r="CD212" s="253"/>
      <c r="CE212" s="253"/>
      <c r="CF212" s="253"/>
      <c r="CG212" s="253"/>
      <c r="CH212" s="253"/>
      <c r="CI212" s="253"/>
      <c r="CJ212" s="253"/>
      <c r="CK212" s="253"/>
      <c r="CL212" s="253"/>
      <c r="CM212" s="253"/>
      <c r="CN212" s="253"/>
      <c r="CO212" s="253"/>
      <c r="CP212" s="253"/>
      <c r="CQ212" s="253"/>
      <c r="CR212" s="253"/>
      <c r="CS212" s="253"/>
      <c r="CT212" s="253"/>
      <c r="CU212" s="253"/>
      <c r="CV212" s="253"/>
      <c r="CW212" s="253"/>
      <c r="CX212" s="253"/>
      <c r="CY212" s="253"/>
      <c r="CZ212" s="253"/>
      <c r="DA212" s="253"/>
      <c r="DB212" s="253"/>
      <c r="DC212" s="253"/>
      <c r="DD212" s="253"/>
      <c r="DE212" s="253"/>
      <c r="DF212" s="253"/>
      <c r="DG212" s="253"/>
      <c r="DH212" s="253"/>
      <c r="DI212" s="253"/>
      <c r="DJ212" s="253"/>
      <c r="DK212" s="253"/>
      <c r="DL212" s="253"/>
      <c r="DM212" s="253"/>
      <c r="DN212" s="253"/>
      <c r="DO212" s="253"/>
      <c r="DP212" s="253"/>
      <c r="DQ212" s="253"/>
      <c r="DR212" s="253"/>
      <c r="DS212" s="253"/>
      <c r="DT212" s="253"/>
      <c r="DU212" s="253"/>
    </row>
    <row r="213" spans="1:125" s="248" customFormat="1" x14ac:dyDescent="0.25">
      <c r="A213" s="253"/>
      <c r="B213" s="253"/>
      <c r="D213" s="251">
        <v>2773</v>
      </c>
      <c r="E213" s="251" t="s">
        <v>141</v>
      </c>
      <c r="F213" s="252"/>
      <c r="G213" s="253"/>
      <c r="H213" s="253"/>
      <c r="I213" s="253"/>
      <c r="J213" s="253"/>
      <c r="K213" s="253"/>
      <c r="L213" s="253"/>
      <c r="S213" s="253"/>
      <c r="T213" s="253"/>
      <c r="U213" s="253"/>
      <c r="V213" s="253"/>
      <c r="W213" s="253"/>
      <c r="X213" s="253"/>
      <c r="Y213" s="253"/>
      <c r="Z213" s="253"/>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253"/>
      <c r="AZ213" s="253"/>
      <c r="BA213" s="253"/>
      <c r="BB213" s="253"/>
      <c r="BC213" s="253"/>
      <c r="BD213" s="253"/>
      <c r="BE213" s="253"/>
      <c r="BF213" s="253"/>
      <c r="BG213" s="253"/>
      <c r="BH213" s="253"/>
      <c r="BI213" s="253"/>
      <c r="BJ213" s="253"/>
      <c r="BK213" s="253"/>
      <c r="BL213" s="253"/>
      <c r="BM213" s="253"/>
      <c r="BN213" s="253"/>
      <c r="BO213" s="253"/>
      <c r="BP213" s="253"/>
      <c r="BQ213" s="253"/>
      <c r="BR213" s="253"/>
      <c r="BS213" s="253"/>
      <c r="BT213" s="253"/>
      <c r="BU213" s="255">
        <v>2726</v>
      </c>
      <c r="BV213" s="255" t="s">
        <v>102</v>
      </c>
      <c r="BW213" s="253"/>
      <c r="BX213" s="179">
        <v>2617</v>
      </c>
      <c r="BY213" s="179" t="s">
        <v>1753</v>
      </c>
      <c r="BZ213" s="253">
        <f t="shared" si="3"/>
        <v>9</v>
      </c>
      <c r="CA213" s="253"/>
      <c r="CB213" s="253"/>
      <c r="CC213" s="253"/>
      <c r="CD213" s="253"/>
      <c r="CE213" s="253"/>
      <c r="CF213" s="253"/>
      <c r="CG213" s="253"/>
      <c r="CH213" s="253"/>
      <c r="CI213" s="253"/>
      <c r="CJ213" s="253"/>
      <c r="CK213" s="253"/>
      <c r="CL213" s="253"/>
      <c r="CM213" s="253"/>
      <c r="CN213" s="253"/>
      <c r="CO213" s="253"/>
      <c r="CP213" s="253"/>
      <c r="CQ213" s="253"/>
      <c r="CR213" s="253"/>
      <c r="CS213" s="253"/>
      <c r="CT213" s="253"/>
      <c r="CU213" s="253"/>
      <c r="CV213" s="253"/>
      <c r="CW213" s="253"/>
      <c r="CX213" s="253"/>
      <c r="CY213" s="253"/>
      <c r="CZ213" s="253"/>
      <c r="DA213" s="253"/>
      <c r="DB213" s="253"/>
      <c r="DC213" s="253"/>
      <c r="DD213" s="253"/>
      <c r="DE213" s="253"/>
      <c r="DF213" s="253"/>
      <c r="DG213" s="253"/>
      <c r="DH213" s="253"/>
      <c r="DI213" s="253"/>
      <c r="DJ213" s="253"/>
      <c r="DK213" s="253"/>
      <c r="DL213" s="253"/>
      <c r="DM213" s="253"/>
      <c r="DN213" s="253"/>
      <c r="DO213" s="253"/>
      <c r="DP213" s="253"/>
      <c r="DQ213" s="253"/>
      <c r="DR213" s="253"/>
      <c r="DS213" s="253"/>
      <c r="DT213" s="253"/>
      <c r="DU213" s="253"/>
    </row>
    <row r="214" spans="1:125" s="248" customFormat="1" x14ac:dyDescent="0.25">
      <c r="A214" s="253"/>
      <c r="B214" s="253"/>
      <c r="D214" s="251">
        <v>2774</v>
      </c>
      <c r="E214" s="251" t="s">
        <v>142</v>
      </c>
      <c r="F214" s="252"/>
      <c r="G214" s="253"/>
      <c r="H214" s="253"/>
      <c r="I214" s="253"/>
      <c r="J214" s="253"/>
      <c r="K214" s="253"/>
      <c r="L214" s="253"/>
      <c r="S214" s="253"/>
      <c r="T214" s="253"/>
      <c r="U214" s="253"/>
      <c r="V214" s="253"/>
      <c r="W214" s="253"/>
      <c r="X214" s="253"/>
      <c r="Y214" s="253"/>
      <c r="Z214" s="253"/>
      <c r="AA214" s="253"/>
      <c r="AB214" s="253"/>
      <c r="AC214" s="253"/>
      <c r="AD214" s="253"/>
      <c r="AE214" s="253"/>
      <c r="AF214" s="253"/>
      <c r="AG214" s="253"/>
      <c r="AH214" s="253"/>
      <c r="AI214" s="253"/>
      <c r="AJ214" s="253"/>
      <c r="AK214" s="253"/>
      <c r="AL214" s="253"/>
      <c r="AM214" s="253"/>
      <c r="AN214" s="253"/>
      <c r="AO214" s="253"/>
      <c r="AP214" s="253"/>
      <c r="AQ214" s="253"/>
      <c r="AR214" s="253"/>
      <c r="AS214" s="253"/>
      <c r="AT214" s="253"/>
      <c r="AU214" s="253"/>
      <c r="AV214" s="253"/>
      <c r="AW214" s="253"/>
      <c r="AX214" s="253"/>
      <c r="AY214" s="253"/>
      <c r="AZ214" s="253"/>
      <c r="BA214" s="253"/>
      <c r="BB214" s="253"/>
      <c r="BC214" s="253"/>
      <c r="BD214" s="253"/>
      <c r="BE214" s="253"/>
      <c r="BF214" s="253"/>
      <c r="BG214" s="253"/>
      <c r="BH214" s="253"/>
      <c r="BI214" s="253"/>
      <c r="BJ214" s="253"/>
      <c r="BK214" s="253"/>
      <c r="BL214" s="253"/>
      <c r="BM214" s="253"/>
      <c r="BN214" s="253"/>
      <c r="BO214" s="253"/>
      <c r="BP214" s="253"/>
      <c r="BQ214" s="253"/>
      <c r="BR214" s="253"/>
      <c r="BS214" s="253"/>
      <c r="BT214" s="253"/>
      <c r="BU214" s="255">
        <v>2727</v>
      </c>
      <c r="BV214" s="255" t="s">
        <v>103</v>
      </c>
      <c r="BW214" s="253"/>
      <c r="BX214" s="179">
        <v>2618</v>
      </c>
      <c r="BY214" s="179" t="s">
        <v>1605</v>
      </c>
      <c r="BZ214" s="253">
        <f t="shared" si="3"/>
        <v>35</v>
      </c>
      <c r="CA214" s="253"/>
      <c r="CB214" s="253"/>
      <c r="CC214" s="253"/>
      <c r="CD214" s="253"/>
      <c r="CE214" s="253"/>
      <c r="CF214" s="253"/>
      <c r="CG214" s="253"/>
      <c r="CH214" s="253"/>
      <c r="CI214" s="253"/>
      <c r="CJ214" s="253"/>
      <c r="CK214" s="253"/>
      <c r="CL214" s="253"/>
      <c r="CM214" s="253"/>
      <c r="CN214" s="253"/>
      <c r="CO214" s="253"/>
      <c r="CP214" s="253"/>
      <c r="CQ214" s="253"/>
      <c r="CR214" s="253"/>
      <c r="CS214" s="253"/>
      <c r="CT214" s="253"/>
      <c r="CU214" s="253"/>
      <c r="CV214" s="253"/>
      <c r="CW214" s="253"/>
      <c r="CX214" s="253"/>
      <c r="CY214" s="253"/>
      <c r="CZ214" s="253"/>
      <c r="DA214" s="253"/>
      <c r="DB214" s="253"/>
      <c r="DC214" s="253"/>
      <c r="DD214" s="253"/>
      <c r="DE214" s="253"/>
      <c r="DF214" s="253"/>
      <c r="DG214" s="253"/>
      <c r="DH214" s="253"/>
      <c r="DI214" s="253"/>
      <c r="DJ214" s="253"/>
      <c r="DK214" s="253"/>
      <c r="DL214" s="253"/>
      <c r="DM214" s="253"/>
      <c r="DN214" s="253"/>
      <c r="DO214" s="253"/>
      <c r="DP214" s="253"/>
      <c r="DQ214" s="253"/>
      <c r="DR214" s="253"/>
      <c r="DS214" s="253"/>
      <c r="DT214" s="253"/>
      <c r="DU214" s="253"/>
    </row>
    <row r="215" spans="1:125" s="248" customFormat="1" x14ac:dyDescent="0.25">
      <c r="A215" s="253"/>
      <c r="B215" s="253"/>
      <c r="D215" s="251">
        <v>2775</v>
      </c>
      <c r="E215" s="251" t="s">
        <v>143</v>
      </c>
      <c r="F215" s="252"/>
      <c r="G215" s="253"/>
      <c r="H215" s="253"/>
      <c r="I215" s="253"/>
      <c r="J215" s="253"/>
      <c r="K215" s="253"/>
      <c r="L215" s="253"/>
      <c r="S215" s="253"/>
      <c r="T215" s="253"/>
      <c r="U215" s="253"/>
      <c r="V215" s="253"/>
      <c r="W215" s="253"/>
      <c r="X215" s="253"/>
      <c r="Y215" s="253"/>
      <c r="Z215" s="253"/>
      <c r="AA215" s="253"/>
      <c r="AB215" s="253"/>
      <c r="AC215" s="253"/>
      <c r="AD215" s="253"/>
      <c r="AE215" s="253"/>
      <c r="AF215" s="253"/>
      <c r="AG215" s="253"/>
      <c r="AH215" s="253"/>
      <c r="AI215" s="253"/>
      <c r="AJ215" s="253"/>
      <c r="AK215" s="253"/>
      <c r="AL215" s="253"/>
      <c r="AM215" s="253"/>
      <c r="AN215" s="253"/>
      <c r="AO215" s="253"/>
      <c r="AP215" s="253"/>
      <c r="AQ215" s="253"/>
      <c r="AR215" s="253"/>
      <c r="AS215" s="253"/>
      <c r="AT215" s="253"/>
      <c r="AU215" s="253"/>
      <c r="AV215" s="253"/>
      <c r="AW215" s="253"/>
      <c r="AX215" s="253"/>
      <c r="AY215" s="253"/>
      <c r="AZ215" s="253"/>
      <c r="BA215" s="253"/>
      <c r="BB215" s="253"/>
      <c r="BC215" s="253"/>
      <c r="BD215" s="253"/>
      <c r="BE215" s="253"/>
      <c r="BF215" s="253"/>
      <c r="BG215" s="253"/>
      <c r="BH215" s="253"/>
      <c r="BI215" s="253"/>
      <c r="BJ215" s="253"/>
      <c r="BK215" s="253"/>
      <c r="BL215" s="253"/>
      <c r="BM215" s="253"/>
      <c r="BN215" s="253"/>
      <c r="BO215" s="253"/>
      <c r="BP215" s="253"/>
      <c r="BQ215" s="253"/>
      <c r="BR215" s="253"/>
      <c r="BS215" s="253"/>
      <c r="BT215" s="253"/>
      <c r="BU215" s="255">
        <v>2728</v>
      </c>
      <c r="BV215" s="255" t="s">
        <v>104</v>
      </c>
      <c r="BW215" s="253"/>
      <c r="BX215" s="179">
        <v>2619</v>
      </c>
      <c r="BY215" s="179" t="s">
        <v>673</v>
      </c>
      <c r="BZ215" s="253">
        <f t="shared" si="3"/>
        <v>10</v>
      </c>
      <c r="CA215" s="253"/>
      <c r="CB215" s="253"/>
      <c r="CC215" s="253"/>
      <c r="CD215" s="253"/>
      <c r="CE215" s="253"/>
      <c r="CF215" s="253"/>
      <c r="CG215" s="253"/>
      <c r="CH215" s="253"/>
      <c r="CI215" s="253"/>
      <c r="CJ215" s="253"/>
      <c r="CK215" s="253"/>
      <c r="CL215" s="253"/>
      <c r="CM215" s="253"/>
      <c r="CN215" s="253"/>
      <c r="CO215" s="253"/>
      <c r="CP215" s="253"/>
      <c r="CQ215" s="253"/>
      <c r="CR215" s="253"/>
      <c r="CS215" s="253"/>
      <c r="CT215" s="253"/>
      <c r="CU215" s="253"/>
      <c r="CV215" s="253"/>
      <c r="CW215" s="253"/>
      <c r="CX215" s="253"/>
      <c r="CY215" s="253"/>
      <c r="CZ215" s="253"/>
      <c r="DA215" s="253"/>
      <c r="DB215" s="253"/>
      <c r="DC215" s="253"/>
      <c r="DD215" s="253"/>
      <c r="DE215" s="253"/>
      <c r="DF215" s="253"/>
      <c r="DG215" s="253"/>
      <c r="DH215" s="253"/>
      <c r="DI215" s="253"/>
      <c r="DJ215" s="253"/>
      <c r="DK215" s="253"/>
      <c r="DL215" s="253"/>
      <c r="DM215" s="253"/>
      <c r="DN215" s="253"/>
      <c r="DO215" s="253"/>
      <c r="DP215" s="253"/>
      <c r="DQ215" s="253"/>
      <c r="DR215" s="253"/>
      <c r="DS215" s="253"/>
      <c r="DT215" s="253"/>
      <c r="DU215" s="253"/>
    </row>
    <row r="216" spans="1:125" s="248" customFormat="1" x14ac:dyDescent="0.25">
      <c r="A216" s="253"/>
      <c r="B216" s="253"/>
      <c r="D216" s="251">
        <v>2776</v>
      </c>
      <c r="E216" s="251" t="s">
        <v>144</v>
      </c>
      <c r="F216" s="252"/>
      <c r="G216" s="253"/>
      <c r="H216" s="253"/>
      <c r="I216" s="253"/>
      <c r="J216" s="253"/>
      <c r="K216" s="253"/>
      <c r="L216" s="253"/>
      <c r="S216" s="253"/>
      <c r="T216" s="253"/>
      <c r="U216" s="253"/>
      <c r="V216" s="253"/>
      <c r="W216" s="253"/>
      <c r="X216" s="253"/>
      <c r="Y216" s="253"/>
      <c r="Z216" s="253"/>
      <c r="AA216" s="253"/>
      <c r="AB216" s="253"/>
      <c r="AC216" s="253"/>
      <c r="AD216" s="253"/>
      <c r="AE216" s="253"/>
      <c r="AF216" s="253"/>
      <c r="AG216" s="253"/>
      <c r="AH216" s="253"/>
      <c r="AI216" s="253"/>
      <c r="AJ216" s="253"/>
      <c r="AK216" s="253"/>
      <c r="AL216" s="253"/>
      <c r="AM216" s="253"/>
      <c r="AN216" s="253"/>
      <c r="AO216" s="253"/>
      <c r="AP216" s="253"/>
      <c r="AQ216" s="253"/>
      <c r="AR216" s="253"/>
      <c r="AS216" s="253"/>
      <c r="AT216" s="253"/>
      <c r="AU216" s="253"/>
      <c r="AV216" s="253"/>
      <c r="AW216" s="253"/>
      <c r="AX216" s="253"/>
      <c r="AY216" s="253"/>
      <c r="AZ216" s="253"/>
      <c r="BA216" s="253"/>
      <c r="BB216" s="253"/>
      <c r="BC216" s="253"/>
      <c r="BD216" s="253"/>
      <c r="BE216" s="253"/>
      <c r="BF216" s="253"/>
      <c r="BG216" s="253"/>
      <c r="BH216" s="253"/>
      <c r="BI216" s="253"/>
      <c r="BJ216" s="253"/>
      <c r="BK216" s="253"/>
      <c r="BL216" s="253"/>
      <c r="BM216" s="253"/>
      <c r="BN216" s="253"/>
      <c r="BO216" s="253"/>
      <c r="BP216" s="253"/>
      <c r="BQ216" s="253"/>
      <c r="BR216" s="253"/>
      <c r="BS216" s="253"/>
      <c r="BT216" s="253"/>
      <c r="BU216" s="255">
        <v>2729</v>
      </c>
      <c r="BV216" s="255" t="s">
        <v>105</v>
      </c>
      <c r="BW216" s="253"/>
      <c r="BX216" s="179">
        <v>2620</v>
      </c>
      <c r="BY216" s="179" t="s">
        <v>521</v>
      </c>
      <c r="BZ216" s="253">
        <f t="shared" si="3"/>
        <v>30</v>
      </c>
      <c r="CA216" s="253"/>
      <c r="CB216" s="253"/>
      <c r="CC216" s="253"/>
      <c r="CD216" s="253"/>
      <c r="CE216" s="253"/>
      <c r="CF216" s="253"/>
      <c r="CG216" s="253"/>
      <c r="CH216" s="253"/>
      <c r="CI216" s="253"/>
      <c r="CJ216" s="253"/>
      <c r="CK216" s="253"/>
      <c r="CL216" s="253"/>
      <c r="CM216" s="253"/>
      <c r="CN216" s="253"/>
      <c r="CO216" s="253"/>
      <c r="CP216" s="253"/>
      <c r="CQ216" s="253"/>
      <c r="CR216" s="253"/>
      <c r="CS216" s="253"/>
      <c r="CT216" s="253"/>
      <c r="CU216" s="253"/>
      <c r="CV216" s="253"/>
      <c r="CW216" s="253"/>
      <c r="CX216" s="253"/>
      <c r="CY216" s="253"/>
      <c r="CZ216" s="253"/>
      <c r="DA216" s="253"/>
      <c r="DB216" s="253"/>
      <c r="DC216" s="253"/>
      <c r="DD216" s="253"/>
      <c r="DE216" s="253"/>
      <c r="DF216" s="253"/>
      <c r="DG216" s="253"/>
      <c r="DH216" s="253"/>
      <c r="DI216" s="253"/>
      <c r="DJ216" s="253"/>
      <c r="DK216" s="253"/>
      <c r="DL216" s="253"/>
      <c r="DM216" s="253"/>
      <c r="DN216" s="253"/>
      <c r="DO216" s="253"/>
      <c r="DP216" s="253"/>
      <c r="DQ216" s="253"/>
      <c r="DR216" s="253"/>
      <c r="DS216" s="253"/>
      <c r="DT216" s="253"/>
      <c r="DU216" s="253"/>
    </row>
    <row r="217" spans="1:125" s="248" customFormat="1" x14ac:dyDescent="0.25">
      <c r="A217" s="253"/>
      <c r="B217" s="253"/>
      <c r="D217" s="251">
        <v>2777</v>
      </c>
      <c r="E217" s="251" t="s">
        <v>145</v>
      </c>
      <c r="F217" s="252"/>
      <c r="G217" s="253"/>
      <c r="H217" s="253"/>
      <c r="I217" s="253"/>
      <c r="J217" s="253"/>
      <c r="K217" s="253"/>
      <c r="L217" s="253"/>
      <c r="S217" s="253"/>
      <c r="T217" s="253"/>
      <c r="U217" s="253"/>
      <c r="V217" s="253"/>
      <c r="W217" s="253"/>
      <c r="X217" s="253"/>
      <c r="Y217" s="253"/>
      <c r="Z217" s="253"/>
      <c r="AA217" s="253"/>
      <c r="AB217" s="253"/>
      <c r="AC217" s="253"/>
      <c r="AD217" s="253"/>
      <c r="AE217" s="253"/>
      <c r="AF217" s="253"/>
      <c r="AG217" s="253"/>
      <c r="AH217" s="253"/>
      <c r="AI217" s="253"/>
      <c r="AJ217" s="253"/>
      <c r="AK217" s="253"/>
      <c r="AL217" s="253"/>
      <c r="AM217" s="253"/>
      <c r="AN217" s="253"/>
      <c r="AO217" s="253"/>
      <c r="AP217" s="253"/>
      <c r="AQ217" s="253"/>
      <c r="AR217" s="253"/>
      <c r="AS217" s="253"/>
      <c r="AT217" s="253"/>
      <c r="AU217" s="253"/>
      <c r="AV217" s="253"/>
      <c r="AW217" s="253"/>
      <c r="AX217" s="253"/>
      <c r="AY217" s="253"/>
      <c r="AZ217" s="253"/>
      <c r="BA217" s="253"/>
      <c r="BB217" s="253"/>
      <c r="BC217" s="253"/>
      <c r="BD217" s="253"/>
      <c r="BE217" s="253"/>
      <c r="BF217" s="253"/>
      <c r="BG217" s="253"/>
      <c r="BH217" s="253"/>
      <c r="BI217" s="253"/>
      <c r="BJ217" s="253"/>
      <c r="BK217" s="253"/>
      <c r="BL217" s="253"/>
      <c r="BM217" s="253"/>
      <c r="BN217" s="253"/>
      <c r="BO217" s="253"/>
      <c r="BP217" s="253"/>
      <c r="BQ217" s="253"/>
      <c r="BR217" s="253"/>
      <c r="BS217" s="253"/>
      <c r="BT217" s="253"/>
      <c r="BU217" s="255">
        <v>2730</v>
      </c>
      <c r="BV217" s="255" t="s">
        <v>106</v>
      </c>
      <c r="BW217" s="253"/>
      <c r="BX217" s="179">
        <v>2621</v>
      </c>
      <c r="BY217" s="179" t="s">
        <v>516</v>
      </c>
      <c r="BZ217" s="253">
        <f t="shared" si="3"/>
        <v>21</v>
      </c>
      <c r="CA217" s="253"/>
      <c r="CB217" s="253"/>
      <c r="CC217" s="253"/>
      <c r="CD217" s="253"/>
      <c r="CE217" s="253"/>
      <c r="CF217" s="253"/>
      <c r="CG217" s="253"/>
      <c r="CH217" s="253"/>
      <c r="CI217" s="253"/>
      <c r="CJ217" s="253"/>
      <c r="CK217" s="253"/>
      <c r="CL217" s="253"/>
      <c r="CM217" s="253"/>
      <c r="CN217" s="253"/>
      <c r="CO217" s="253"/>
      <c r="CP217" s="253"/>
      <c r="CQ217" s="253"/>
      <c r="CR217" s="253"/>
      <c r="CS217" s="253"/>
      <c r="CT217" s="253"/>
      <c r="CU217" s="253"/>
      <c r="CV217" s="253"/>
      <c r="CW217" s="253"/>
      <c r="CX217" s="253"/>
      <c r="CY217" s="253"/>
      <c r="CZ217" s="253"/>
      <c r="DA217" s="253"/>
      <c r="DB217" s="253"/>
      <c r="DC217" s="253"/>
      <c r="DD217" s="253"/>
      <c r="DE217" s="253"/>
      <c r="DF217" s="253"/>
      <c r="DG217" s="253"/>
      <c r="DH217" s="253"/>
      <c r="DI217" s="253"/>
      <c r="DJ217" s="253"/>
      <c r="DK217" s="253"/>
      <c r="DL217" s="253"/>
      <c r="DM217" s="253"/>
      <c r="DN217" s="253"/>
      <c r="DO217" s="253"/>
      <c r="DP217" s="253"/>
      <c r="DQ217" s="253"/>
      <c r="DR217" s="253"/>
      <c r="DS217" s="253"/>
      <c r="DT217" s="253"/>
      <c r="DU217" s="253"/>
    </row>
    <row r="218" spans="1:125" s="248" customFormat="1" x14ac:dyDescent="0.25">
      <c r="A218" s="253"/>
      <c r="B218" s="253"/>
      <c r="D218" s="251">
        <v>2778</v>
      </c>
      <c r="E218" s="251" t="s">
        <v>146</v>
      </c>
      <c r="F218" s="252"/>
      <c r="G218" s="253"/>
      <c r="H218" s="253"/>
      <c r="I218" s="253"/>
      <c r="J218" s="253"/>
      <c r="K218" s="253"/>
      <c r="L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5">
        <v>2731</v>
      </c>
      <c r="BV218" s="255" t="s">
        <v>107</v>
      </c>
      <c r="BW218" s="253"/>
      <c r="BX218" s="179">
        <v>2622</v>
      </c>
      <c r="BY218" s="179" t="s">
        <v>513</v>
      </c>
      <c r="BZ218" s="253">
        <f t="shared" si="3"/>
        <v>11</v>
      </c>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c r="DM218" s="253"/>
      <c r="DN218" s="253"/>
      <c r="DO218" s="253"/>
      <c r="DP218" s="253"/>
      <c r="DQ218" s="253"/>
      <c r="DR218" s="253"/>
      <c r="DS218" s="253"/>
      <c r="DT218" s="253"/>
      <c r="DU218" s="253"/>
    </row>
    <row r="219" spans="1:125" s="248" customFormat="1" x14ac:dyDescent="0.25">
      <c r="A219" s="253"/>
      <c r="B219" s="253"/>
      <c r="D219" s="251">
        <v>2779</v>
      </c>
      <c r="E219" s="251" t="s">
        <v>147</v>
      </c>
      <c r="F219" s="252"/>
      <c r="G219" s="253"/>
      <c r="H219" s="253"/>
      <c r="I219" s="253"/>
      <c r="J219" s="253"/>
      <c r="K219" s="253"/>
      <c r="L219" s="253"/>
      <c r="S219" s="253"/>
      <c r="T219" s="253"/>
      <c r="U219" s="253"/>
      <c r="V219" s="253"/>
      <c r="W219" s="253"/>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5">
        <v>2732</v>
      </c>
      <c r="BV219" s="255" t="s">
        <v>108</v>
      </c>
      <c r="BW219" s="253"/>
      <c r="BX219" s="179">
        <v>2624</v>
      </c>
      <c r="BY219" s="179" t="s">
        <v>517</v>
      </c>
      <c r="BZ219" s="253">
        <f t="shared" si="3"/>
        <v>18</v>
      </c>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c r="DM219" s="253"/>
      <c r="DN219" s="253"/>
      <c r="DO219" s="253"/>
      <c r="DP219" s="253"/>
      <c r="DQ219" s="253"/>
      <c r="DR219" s="253"/>
      <c r="DS219" s="253"/>
      <c r="DT219" s="253"/>
      <c r="DU219" s="253"/>
    </row>
    <row r="220" spans="1:125" s="248" customFormat="1" x14ac:dyDescent="0.25">
      <c r="A220" s="253"/>
      <c r="B220" s="253"/>
      <c r="D220" s="251">
        <v>2780</v>
      </c>
      <c r="E220" s="251" t="s">
        <v>148</v>
      </c>
      <c r="F220" s="252"/>
      <c r="G220" s="253"/>
      <c r="H220" s="253"/>
      <c r="I220" s="253"/>
      <c r="J220" s="253"/>
      <c r="K220" s="253"/>
      <c r="L220" s="253"/>
      <c r="S220" s="253"/>
      <c r="T220" s="253"/>
      <c r="U220" s="253"/>
      <c r="V220" s="253"/>
      <c r="W220" s="253"/>
      <c r="X220" s="253"/>
      <c r="Y220" s="253"/>
      <c r="Z220" s="253"/>
      <c r="AA220" s="253"/>
      <c r="AB220" s="253"/>
      <c r="AC220" s="253"/>
      <c r="AD220" s="253"/>
      <c r="AE220" s="253"/>
      <c r="AF220" s="253"/>
      <c r="AG220" s="253"/>
      <c r="AH220" s="253"/>
      <c r="AI220" s="253"/>
      <c r="AJ220" s="253"/>
      <c r="AK220" s="253"/>
      <c r="AL220" s="253"/>
      <c r="AM220" s="253"/>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5">
        <v>2733</v>
      </c>
      <c r="BV220" s="255" t="s">
        <v>109</v>
      </c>
      <c r="BW220" s="253"/>
      <c r="BX220" s="179">
        <v>2625</v>
      </c>
      <c r="BY220" s="179" t="s">
        <v>522</v>
      </c>
      <c r="BZ220" s="253">
        <f t="shared" si="3"/>
        <v>12</v>
      </c>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c r="DM220" s="253"/>
      <c r="DN220" s="253"/>
      <c r="DO220" s="253"/>
      <c r="DP220" s="253"/>
      <c r="DQ220" s="253"/>
      <c r="DR220" s="253"/>
      <c r="DS220" s="253"/>
      <c r="DT220" s="253"/>
      <c r="DU220" s="253"/>
    </row>
    <row r="221" spans="1:125" s="248" customFormat="1" x14ac:dyDescent="0.25">
      <c r="A221" s="253"/>
      <c r="B221" s="253"/>
      <c r="D221" s="251">
        <v>2781</v>
      </c>
      <c r="E221" s="251" t="s">
        <v>149</v>
      </c>
      <c r="F221" s="252"/>
      <c r="G221" s="253"/>
      <c r="H221" s="253"/>
      <c r="I221" s="253"/>
      <c r="J221" s="253"/>
      <c r="K221" s="253"/>
      <c r="L221" s="253"/>
      <c r="S221" s="253"/>
      <c r="T221" s="253"/>
      <c r="U221" s="253"/>
      <c r="V221" s="253"/>
      <c r="W221" s="253"/>
      <c r="X221" s="253"/>
      <c r="Y221" s="253"/>
      <c r="Z221" s="253"/>
      <c r="AA221" s="253"/>
      <c r="AB221" s="253"/>
      <c r="AC221" s="253"/>
      <c r="AD221" s="253"/>
      <c r="AE221" s="253"/>
      <c r="AF221" s="253"/>
      <c r="AG221" s="253"/>
      <c r="AH221" s="253"/>
      <c r="AI221" s="253"/>
      <c r="AJ221" s="253"/>
      <c r="AK221" s="253"/>
      <c r="AL221" s="253"/>
      <c r="AM221" s="253"/>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5">
        <v>2734</v>
      </c>
      <c r="BV221" s="255" t="s">
        <v>110</v>
      </c>
      <c r="BW221" s="253"/>
      <c r="BX221" s="179">
        <v>2626</v>
      </c>
      <c r="BY221" s="179" t="s">
        <v>637</v>
      </c>
      <c r="BZ221" s="253">
        <f t="shared" si="3"/>
        <v>4</v>
      </c>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c r="DM221" s="253"/>
      <c r="DN221" s="253"/>
      <c r="DO221" s="253"/>
      <c r="DP221" s="253"/>
      <c r="DQ221" s="253"/>
      <c r="DR221" s="253"/>
      <c r="DS221" s="253"/>
      <c r="DT221" s="253"/>
      <c r="DU221" s="253"/>
    </row>
    <row r="222" spans="1:125" s="248" customFormat="1" x14ac:dyDescent="0.25">
      <c r="A222" s="253"/>
      <c r="B222" s="253"/>
      <c r="D222" s="251">
        <v>2782</v>
      </c>
      <c r="E222" s="251" t="s">
        <v>150</v>
      </c>
      <c r="F222" s="252"/>
      <c r="G222" s="253"/>
      <c r="H222" s="253"/>
      <c r="I222" s="253"/>
      <c r="J222" s="253"/>
      <c r="K222" s="253"/>
      <c r="L222" s="253"/>
      <c r="S222" s="253"/>
      <c r="T222" s="253"/>
      <c r="U222" s="253"/>
      <c r="V222" s="253"/>
      <c r="W222" s="253"/>
      <c r="X222" s="253"/>
      <c r="Y222" s="253"/>
      <c r="Z222" s="253"/>
      <c r="AA222" s="253"/>
      <c r="AB222" s="253"/>
      <c r="AC222" s="253"/>
      <c r="AD222" s="253"/>
      <c r="AE222" s="253"/>
      <c r="AF222" s="253"/>
      <c r="AG222" s="253"/>
      <c r="AH222" s="253"/>
      <c r="AI222" s="253"/>
      <c r="AJ222" s="253"/>
      <c r="AK222" s="253"/>
      <c r="AL222" s="253"/>
      <c r="AM222" s="253"/>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5">
        <v>2735</v>
      </c>
      <c r="BV222" s="255" t="s">
        <v>111</v>
      </c>
      <c r="BW222" s="253"/>
      <c r="BX222" s="179">
        <v>2628</v>
      </c>
      <c r="BY222" s="179" t="s">
        <v>371</v>
      </c>
      <c r="BZ222" s="253">
        <f t="shared" si="3"/>
        <v>17</v>
      </c>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row>
    <row r="223" spans="1:125" s="248" customFormat="1" x14ac:dyDescent="0.25">
      <c r="A223" s="253"/>
      <c r="B223" s="253"/>
      <c r="D223" s="251">
        <v>2783</v>
      </c>
      <c r="E223" s="251" t="s">
        <v>151</v>
      </c>
      <c r="F223" s="252"/>
      <c r="G223" s="253"/>
      <c r="H223" s="253"/>
      <c r="I223" s="253"/>
      <c r="J223" s="253"/>
      <c r="K223" s="253"/>
      <c r="L223" s="253"/>
      <c r="S223" s="253"/>
      <c r="T223" s="253"/>
      <c r="U223" s="253"/>
      <c r="V223" s="253"/>
      <c r="W223" s="253"/>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5">
        <v>2736</v>
      </c>
      <c r="BV223" s="255" t="s">
        <v>112</v>
      </c>
      <c r="BW223" s="253"/>
      <c r="BX223" s="179">
        <v>2629</v>
      </c>
      <c r="BY223" s="179" t="s">
        <v>523</v>
      </c>
      <c r="BZ223" s="253">
        <f t="shared" si="3"/>
        <v>12</v>
      </c>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row>
    <row r="224" spans="1:125" s="248" customFormat="1" x14ac:dyDescent="0.25">
      <c r="A224" s="253"/>
      <c r="B224" s="253"/>
      <c r="D224" s="251">
        <v>2784</v>
      </c>
      <c r="E224" s="251" t="s">
        <v>152</v>
      </c>
      <c r="F224" s="252"/>
      <c r="G224" s="253"/>
      <c r="H224" s="253"/>
      <c r="I224" s="253"/>
      <c r="J224" s="253"/>
      <c r="K224" s="253"/>
      <c r="L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5">
        <v>2737</v>
      </c>
      <c r="BV224" s="255" t="s">
        <v>113</v>
      </c>
      <c r="BW224" s="253"/>
      <c r="BX224" s="179">
        <v>2630</v>
      </c>
      <c r="BY224" s="179" t="s">
        <v>638</v>
      </c>
      <c r="BZ224" s="253">
        <f t="shared" si="3"/>
        <v>12</v>
      </c>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row>
    <row r="225" spans="1:125" s="248" customFormat="1" x14ac:dyDescent="0.25">
      <c r="A225" s="253"/>
      <c r="B225" s="253"/>
      <c r="D225" s="251">
        <v>2785</v>
      </c>
      <c r="E225" s="251" t="s">
        <v>153</v>
      </c>
      <c r="F225" s="252"/>
      <c r="G225" s="253"/>
      <c r="H225" s="253"/>
      <c r="I225" s="253"/>
      <c r="J225" s="253"/>
      <c r="K225" s="253"/>
      <c r="L225" s="253"/>
      <c r="S225" s="253"/>
      <c r="T225" s="253"/>
      <c r="U225" s="253"/>
      <c r="V225" s="253"/>
      <c r="W225" s="253"/>
      <c r="X225" s="253"/>
      <c r="Y225" s="253"/>
      <c r="Z225" s="253"/>
      <c r="AA225" s="253"/>
      <c r="AB225" s="253"/>
      <c r="AC225" s="253"/>
      <c r="AD225" s="253"/>
      <c r="AE225" s="253"/>
      <c r="AF225" s="253"/>
      <c r="AG225" s="253"/>
      <c r="AH225" s="253"/>
      <c r="AI225" s="253"/>
      <c r="AJ225" s="253"/>
      <c r="AK225" s="253"/>
      <c r="AL225" s="253"/>
      <c r="AM225" s="253"/>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5">
        <v>2738</v>
      </c>
      <c r="BV225" s="255" t="s">
        <v>114</v>
      </c>
      <c r="BW225" s="253"/>
      <c r="BX225" s="179">
        <v>2631</v>
      </c>
      <c r="BY225" s="179" t="s">
        <v>515</v>
      </c>
      <c r="BZ225" s="253">
        <f t="shared" si="3"/>
        <v>8</v>
      </c>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row>
    <row r="226" spans="1:125" s="248" customFormat="1" x14ac:dyDescent="0.25">
      <c r="A226" s="253"/>
      <c r="B226" s="253"/>
      <c r="D226" s="251">
        <v>2786</v>
      </c>
      <c r="E226" s="251" t="s">
        <v>154</v>
      </c>
      <c r="F226" s="252"/>
      <c r="G226" s="253"/>
      <c r="H226" s="253"/>
      <c r="I226" s="253"/>
      <c r="J226" s="253"/>
      <c r="K226" s="253"/>
      <c r="L226" s="253"/>
      <c r="S226" s="253"/>
      <c r="T226" s="253"/>
      <c r="U226" s="253"/>
      <c r="V226" s="253"/>
      <c r="W226" s="253"/>
      <c r="X226" s="253"/>
      <c r="Y226" s="253"/>
      <c r="Z226" s="253"/>
      <c r="AA226" s="253"/>
      <c r="AB226" s="253"/>
      <c r="AC226" s="253"/>
      <c r="AD226" s="253"/>
      <c r="AE226" s="253"/>
      <c r="AF226" s="253"/>
      <c r="AG226" s="253"/>
      <c r="AH226" s="253"/>
      <c r="AI226" s="253"/>
      <c r="AJ226" s="253"/>
      <c r="AK226" s="253"/>
      <c r="AL226" s="253"/>
      <c r="AM226" s="253"/>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5">
        <v>2739</v>
      </c>
      <c r="BV226" s="255" t="s">
        <v>115</v>
      </c>
      <c r="BW226" s="253"/>
      <c r="BX226" s="179">
        <v>2633</v>
      </c>
      <c r="BY226" s="179" t="s">
        <v>642</v>
      </c>
      <c r="BZ226" s="253">
        <f t="shared" si="3"/>
        <v>29</v>
      </c>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row>
    <row r="227" spans="1:125" s="248" customFormat="1" x14ac:dyDescent="0.25">
      <c r="A227" s="253"/>
      <c r="B227" s="253"/>
      <c r="D227" s="251">
        <v>2787</v>
      </c>
      <c r="E227" s="251" t="s">
        <v>155</v>
      </c>
      <c r="F227" s="252"/>
      <c r="G227" s="253"/>
      <c r="H227" s="253"/>
      <c r="I227" s="253"/>
      <c r="J227" s="253"/>
      <c r="K227" s="253"/>
      <c r="L227" s="253"/>
      <c r="S227" s="253"/>
      <c r="T227" s="253"/>
      <c r="U227" s="253"/>
      <c r="V227" s="253"/>
      <c r="W227" s="253"/>
      <c r="X227" s="253"/>
      <c r="Y227" s="253"/>
      <c r="Z227" s="253"/>
      <c r="AA227" s="253"/>
      <c r="AB227" s="253"/>
      <c r="AC227" s="253"/>
      <c r="AD227" s="253"/>
      <c r="AE227" s="253"/>
      <c r="AF227" s="253"/>
      <c r="AG227" s="253"/>
      <c r="AH227" s="253"/>
      <c r="AI227" s="253"/>
      <c r="AJ227" s="253"/>
      <c r="AK227" s="253"/>
      <c r="AL227" s="253"/>
      <c r="AM227" s="253"/>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5">
        <v>2740</v>
      </c>
      <c r="BV227" s="255" t="s">
        <v>116</v>
      </c>
      <c r="BW227" s="253"/>
      <c r="BX227" s="179">
        <v>2634</v>
      </c>
      <c r="BY227" s="179" t="s">
        <v>520</v>
      </c>
      <c r="BZ227" s="253">
        <f t="shared" si="3"/>
        <v>24</v>
      </c>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row>
    <row r="228" spans="1:125" s="248" customFormat="1" x14ac:dyDescent="0.25">
      <c r="A228" s="253"/>
      <c r="B228" s="253"/>
      <c r="D228" s="251">
        <v>2788</v>
      </c>
      <c r="E228" s="251" t="s">
        <v>156</v>
      </c>
      <c r="F228" s="252"/>
      <c r="G228" s="253"/>
      <c r="H228" s="253"/>
      <c r="I228" s="253"/>
      <c r="J228" s="253"/>
      <c r="K228" s="253"/>
      <c r="L228" s="253"/>
      <c r="S228" s="253"/>
      <c r="T228" s="253"/>
      <c r="U228" s="253"/>
      <c r="V228" s="253"/>
      <c r="W228" s="253"/>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5">
        <v>2741</v>
      </c>
      <c r="BV228" s="255" t="s">
        <v>117</v>
      </c>
      <c r="BW228" s="253"/>
      <c r="BX228" s="179">
        <v>2636</v>
      </c>
      <c r="BY228" s="179" t="s">
        <v>718</v>
      </c>
      <c r="BZ228" s="253">
        <f t="shared" si="3"/>
        <v>8</v>
      </c>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row>
    <row r="229" spans="1:125" s="248" customFormat="1" x14ac:dyDescent="0.25">
      <c r="A229" s="253"/>
      <c r="B229" s="253"/>
      <c r="D229" s="251">
        <v>2789</v>
      </c>
      <c r="E229" s="251" t="s">
        <v>157</v>
      </c>
      <c r="F229" s="252"/>
      <c r="G229" s="253"/>
      <c r="H229" s="253"/>
      <c r="I229" s="253"/>
      <c r="J229" s="253"/>
      <c r="K229" s="253"/>
      <c r="L229" s="253"/>
      <c r="S229" s="253"/>
      <c r="T229" s="253"/>
      <c r="U229" s="253"/>
      <c r="V229" s="253"/>
      <c r="W229" s="253"/>
      <c r="X229" s="253"/>
      <c r="Y229" s="253"/>
      <c r="Z229" s="253"/>
      <c r="AA229" s="253"/>
      <c r="AB229" s="253"/>
      <c r="AC229" s="253"/>
      <c r="AD229" s="253"/>
      <c r="AE229" s="253"/>
      <c r="AF229" s="253"/>
      <c r="AG229" s="253"/>
      <c r="AH229" s="253"/>
      <c r="AI229" s="253"/>
      <c r="AJ229" s="253"/>
      <c r="AK229" s="253"/>
      <c r="AL229" s="253"/>
      <c r="AM229" s="253"/>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5">
        <v>2742</v>
      </c>
      <c r="BV229" s="255" t="s">
        <v>118</v>
      </c>
      <c r="BW229" s="253"/>
      <c r="BX229" s="179">
        <v>2637</v>
      </c>
      <c r="BY229" s="179" t="s">
        <v>641</v>
      </c>
      <c r="BZ229" s="253">
        <f t="shared" si="3"/>
        <v>27</v>
      </c>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row>
    <row r="230" spans="1:125" s="248" customFormat="1" x14ac:dyDescent="0.25">
      <c r="A230" s="253"/>
      <c r="B230" s="253"/>
      <c r="D230" s="251">
        <v>2790</v>
      </c>
      <c r="E230" s="251" t="s">
        <v>158</v>
      </c>
      <c r="F230" s="252"/>
      <c r="G230" s="253"/>
      <c r="H230" s="253"/>
      <c r="I230" s="253"/>
      <c r="J230" s="253"/>
      <c r="K230" s="253"/>
      <c r="L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5">
        <v>2743</v>
      </c>
      <c r="BV230" s="255" t="s">
        <v>119</v>
      </c>
      <c r="BW230" s="253"/>
      <c r="BX230" s="179">
        <v>2638</v>
      </c>
      <c r="BY230" s="179" t="s">
        <v>639</v>
      </c>
      <c r="BZ230" s="253">
        <f t="shared" si="3"/>
        <v>25</v>
      </c>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row>
    <row r="231" spans="1:125" s="248" customFormat="1" x14ac:dyDescent="0.25">
      <c r="A231" s="253"/>
      <c r="B231" s="253"/>
      <c r="D231" s="251">
        <v>2791</v>
      </c>
      <c r="E231" s="251" t="s">
        <v>159</v>
      </c>
      <c r="F231" s="252"/>
      <c r="G231" s="253"/>
      <c r="H231" s="253"/>
      <c r="I231" s="253"/>
      <c r="J231" s="253"/>
      <c r="K231" s="253"/>
      <c r="L231" s="253"/>
      <c r="S231" s="253"/>
      <c r="T231" s="253"/>
      <c r="U231" s="253"/>
      <c r="V231" s="253"/>
      <c r="W231" s="253"/>
      <c r="X231" s="253"/>
      <c r="Y231" s="253"/>
      <c r="Z231" s="253"/>
      <c r="AA231" s="253"/>
      <c r="AB231" s="253"/>
      <c r="AC231" s="253"/>
      <c r="AD231" s="253"/>
      <c r="AE231" s="253"/>
      <c r="AF231" s="253"/>
      <c r="AG231" s="253"/>
      <c r="AH231" s="253"/>
      <c r="AI231" s="253"/>
      <c r="AJ231" s="253"/>
      <c r="AK231" s="253"/>
      <c r="AL231" s="253"/>
      <c r="AM231" s="253"/>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5">
        <v>2744</v>
      </c>
      <c r="BV231" s="255" t="s">
        <v>120</v>
      </c>
      <c r="BW231" s="253"/>
      <c r="BX231" s="179">
        <v>2639</v>
      </c>
      <c r="BY231" s="179" t="s">
        <v>725</v>
      </c>
      <c r="BZ231" s="253">
        <f t="shared" si="3"/>
        <v>13</v>
      </c>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row>
    <row r="232" spans="1:125" s="248" customFormat="1" x14ac:dyDescent="0.25">
      <c r="A232" s="253"/>
      <c r="B232" s="253"/>
      <c r="D232" s="251">
        <v>2792</v>
      </c>
      <c r="E232" s="251" t="s">
        <v>160</v>
      </c>
      <c r="F232" s="252"/>
      <c r="G232" s="253"/>
      <c r="H232" s="253"/>
      <c r="I232" s="253"/>
      <c r="J232" s="253"/>
      <c r="K232" s="253"/>
      <c r="L232" s="253"/>
      <c r="S232" s="253"/>
      <c r="T232" s="253"/>
      <c r="U232" s="253"/>
      <c r="V232" s="253"/>
      <c r="W232" s="253"/>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5">
        <v>2745</v>
      </c>
      <c r="BV232" s="255" t="s">
        <v>121</v>
      </c>
      <c r="BW232" s="253"/>
      <c r="BX232" s="179">
        <v>2642</v>
      </c>
      <c r="BY232" s="179" t="s">
        <v>510</v>
      </c>
      <c r="BZ232" s="253">
        <f t="shared" si="3"/>
        <v>5</v>
      </c>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row>
    <row r="233" spans="1:125" s="248" customFormat="1" x14ac:dyDescent="0.25">
      <c r="A233" s="253"/>
      <c r="B233" s="253"/>
      <c r="D233" s="251">
        <v>2793</v>
      </c>
      <c r="E233" s="251" t="s">
        <v>161</v>
      </c>
      <c r="F233" s="252"/>
      <c r="G233" s="253"/>
      <c r="H233" s="253"/>
      <c r="I233" s="253"/>
      <c r="J233" s="253"/>
      <c r="K233" s="253"/>
      <c r="L233" s="253"/>
      <c r="S233" s="253"/>
      <c r="T233" s="253"/>
      <c r="U233" s="253"/>
      <c r="V233" s="253"/>
      <c r="W233" s="253"/>
      <c r="X233" s="253"/>
      <c r="Y233" s="253"/>
      <c r="Z233" s="253"/>
      <c r="AA233" s="253"/>
      <c r="AB233" s="253"/>
      <c r="AC233" s="253"/>
      <c r="AD233" s="253"/>
      <c r="AE233" s="253"/>
      <c r="AF233" s="253"/>
      <c r="AG233" s="253"/>
      <c r="AH233" s="253"/>
      <c r="AI233" s="253"/>
      <c r="AJ233" s="253"/>
      <c r="AK233" s="253"/>
      <c r="AL233" s="253"/>
      <c r="AM233" s="253"/>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5">
        <v>2746</v>
      </c>
      <c r="BV233" s="255" t="s">
        <v>122</v>
      </c>
      <c r="BW233" s="253"/>
      <c r="BX233" s="179">
        <v>2645</v>
      </c>
      <c r="BY233" s="179" t="s">
        <v>632</v>
      </c>
      <c r="BZ233" s="253">
        <f t="shared" si="3"/>
        <v>10</v>
      </c>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row>
    <row r="234" spans="1:125" s="248" customFormat="1" x14ac:dyDescent="0.25">
      <c r="A234" s="253"/>
      <c r="B234" s="253"/>
      <c r="D234" s="251">
        <v>2794</v>
      </c>
      <c r="E234" s="251" t="s">
        <v>162</v>
      </c>
      <c r="F234" s="252"/>
      <c r="G234" s="253"/>
      <c r="H234" s="253"/>
      <c r="I234" s="253"/>
      <c r="J234" s="253"/>
      <c r="K234" s="253"/>
      <c r="L234" s="253"/>
      <c r="S234" s="253"/>
      <c r="T234" s="253"/>
      <c r="U234" s="253"/>
      <c r="V234" s="253"/>
      <c r="W234" s="253"/>
      <c r="X234" s="253"/>
      <c r="Y234" s="253"/>
      <c r="Z234" s="253"/>
      <c r="AA234" s="253"/>
      <c r="AB234" s="253"/>
      <c r="AC234" s="253"/>
      <c r="AD234" s="253"/>
      <c r="AE234" s="253"/>
      <c r="AF234" s="253"/>
      <c r="AG234" s="253"/>
      <c r="AH234" s="253"/>
      <c r="AI234" s="253"/>
      <c r="AJ234" s="253"/>
      <c r="AK234" s="253"/>
      <c r="AL234" s="253"/>
      <c r="AM234" s="253"/>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5">
        <v>2747</v>
      </c>
      <c r="BV234" s="255" t="s">
        <v>123</v>
      </c>
      <c r="BW234" s="253"/>
      <c r="BX234" s="179">
        <v>2652</v>
      </c>
      <c r="BY234" s="179" t="s">
        <v>613</v>
      </c>
      <c r="BZ234" s="253">
        <f t="shared" si="3"/>
        <v>14</v>
      </c>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row>
    <row r="235" spans="1:125" s="248" customFormat="1" x14ac:dyDescent="0.25">
      <c r="A235" s="253"/>
      <c r="B235" s="253"/>
      <c r="D235" s="251">
        <v>2795</v>
      </c>
      <c r="E235" s="251" t="s">
        <v>163</v>
      </c>
      <c r="F235" s="252"/>
      <c r="G235" s="253"/>
      <c r="H235" s="253"/>
      <c r="I235" s="253"/>
      <c r="J235" s="253"/>
      <c r="K235" s="253"/>
      <c r="L235" s="253"/>
      <c r="S235" s="253"/>
      <c r="T235" s="253"/>
      <c r="U235" s="253"/>
      <c r="V235" s="253"/>
      <c r="W235" s="253"/>
      <c r="X235" s="253"/>
      <c r="Y235" s="253"/>
      <c r="Z235" s="253"/>
      <c r="AA235" s="253"/>
      <c r="AB235" s="253"/>
      <c r="AC235" s="253"/>
      <c r="AD235" s="253"/>
      <c r="AE235" s="253"/>
      <c r="AF235" s="253"/>
      <c r="AG235" s="253"/>
      <c r="AH235" s="253"/>
      <c r="AI235" s="253"/>
      <c r="AJ235" s="253"/>
      <c r="AK235" s="253"/>
      <c r="AL235" s="253"/>
      <c r="AM235" s="253"/>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5">
        <v>2748</v>
      </c>
      <c r="BV235" s="255" t="s">
        <v>124</v>
      </c>
      <c r="BW235" s="253"/>
      <c r="BX235" s="179">
        <v>2700</v>
      </c>
      <c r="BY235" s="179" t="s">
        <v>84</v>
      </c>
      <c r="BZ235" s="253">
        <f t="shared" si="3"/>
        <v>35</v>
      </c>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row>
    <row r="236" spans="1:125" s="248" customFormat="1" x14ac:dyDescent="0.25">
      <c r="A236" s="253"/>
      <c r="B236" s="253"/>
      <c r="D236" s="251">
        <v>2796</v>
      </c>
      <c r="E236" s="251" t="s">
        <v>164</v>
      </c>
      <c r="F236" s="252"/>
      <c r="G236" s="253"/>
      <c r="H236" s="253"/>
      <c r="I236" s="253"/>
      <c r="J236" s="253"/>
      <c r="K236" s="253"/>
      <c r="L236" s="253"/>
      <c r="S236" s="253"/>
      <c r="T236" s="253"/>
      <c r="U236" s="253"/>
      <c r="V236" s="253"/>
      <c r="W236" s="253"/>
      <c r="X236" s="253"/>
      <c r="Y236" s="253"/>
      <c r="Z236" s="253"/>
      <c r="AA236" s="253"/>
      <c r="AB236" s="253"/>
      <c r="AC236" s="253"/>
      <c r="AD236" s="253"/>
      <c r="AE236" s="253"/>
      <c r="AF236" s="253"/>
      <c r="AG236" s="253"/>
      <c r="AH236" s="253"/>
      <c r="AI236" s="253"/>
      <c r="AJ236" s="253"/>
      <c r="AK236" s="253"/>
      <c r="AL236" s="253"/>
      <c r="AM236" s="253"/>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5">
        <v>2751</v>
      </c>
      <c r="BV236" s="255" t="s">
        <v>125</v>
      </c>
      <c r="BW236" s="253"/>
      <c r="BX236" s="179">
        <v>2701</v>
      </c>
      <c r="BY236" s="179" t="s">
        <v>85</v>
      </c>
      <c r="BZ236" s="253">
        <f t="shared" si="3"/>
        <v>30</v>
      </c>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row>
    <row r="237" spans="1:125" s="248" customFormat="1" x14ac:dyDescent="0.25">
      <c r="A237" s="253"/>
      <c r="B237" s="253"/>
      <c r="D237" s="251">
        <v>2797</v>
      </c>
      <c r="E237" s="251" t="s">
        <v>165</v>
      </c>
      <c r="F237" s="252"/>
      <c r="G237" s="253"/>
      <c r="H237" s="253"/>
      <c r="I237" s="253"/>
      <c r="J237" s="253"/>
      <c r="K237" s="253"/>
      <c r="L237" s="253"/>
      <c r="S237" s="253"/>
      <c r="T237" s="253"/>
      <c r="U237" s="253"/>
      <c r="V237" s="253"/>
      <c r="W237" s="253"/>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5">
        <v>2752</v>
      </c>
      <c r="BV237" s="255" t="s">
        <v>126</v>
      </c>
      <c r="BW237" s="253"/>
      <c r="BX237" s="179">
        <v>2702</v>
      </c>
      <c r="BY237" s="179" t="s">
        <v>86</v>
      </c>
      <c r="BZ237" s="253">
        <f t="shared" si="3"/>
        <v>31</v>
      </c>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row>
    <row r="238" spans="1:125" s="248" customFormat="1" x14ac:dyDescent="0.25">
      <c r="A238" s="253"/>
      <c r="B238" s="253"/>
      <c r="D238" s="251">
        <v>2798</v>
      </c>
      <c r="E238" s="251" t="s">
        <v>166</v>
      </c>
      <c r="F238" s="252"/>
      <c r="G238" s="253"/>
      <c r="H238" s="253"/>
      <c r="I238" s="253"/>
      <c r="J238" s="253"/>
      <c r="K238" s="253"/>
      <c r="L238" s="253"/>
      <c r="S238" s="253"/>
      <c r="T238" s="253"/>
      <c r="U238" s="253"/>
      <c r="V238" s="253"/>
      <c r="W238" s="253"/>
      <c r="X238" s="253"/>
      <c r="Y238" s="253"/>
      <c r="Z238" s="253"/>
      <c r="AA238" s="253"/>
      <c r="AB238" s="253"/>
      <c r="AC238" s="253"/>
      <c r="AD238" s="253"/>
      <c r="AE238" s="253"/>
      <c r="AF238" s="253"/>
      <c r="AG238" s="253"/>
      <c r="AH238" s="253"/>
      <c r="AI238" s="253"/>
      <c r="AJ238" s="253"/>
      <c r="AK238" s="253"/>
      <c r="AL238" s="253"/>
      <c r="AM238" s="253"/>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5">
        <v>2753</v>
      </c>
      <c r="BV238" s="255" t="s">
        <v>127</v>
      </c>
      <c r="BW238" s="253"/>
      <c r="BX238" s="179">
        <v>2703</v>
      </c>
      <c r="BY238" s="179" t="s">
        <v>87</v>
      </c>
      <c r="BZ238" s="253">
        <f t="shared" si="3"/>
        <v>47</v>
      </c>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row>
    <row r="239" spans="1:125" s="248" customFormat="1" x14ac:dyDescent="0.25">
      <c r="A239" s="253"/>
      <c r="B239" s="253"/>
      <c r="D239" s="251">
        <v>2799</v>
      </c>
      <c r="E239" s="251" t="s">
        <v>167</v>
      </c>
      <c r="F239" s="252"/>
      <c r="G239" s="253"/>
      <c r="H239" s="253"/>
      <c r="I239" s="253"/>
      <c r="J239" s="253"/>
      <c r="K239" s="253"/>
      <c r="L239" s="253"/>
      <c r="S239" s="253"/>
      <c r="T239" s="253"/>
      <c r="U239" s="253"/>
      <c r="V239" s="253"/>
      <c r="W239" s="253"/>
      <c r="X239" s="253"/>
      <c r="Y239" s="253"/>
      <c r="Z239" s="253"/>
      <c r="AA239" s="253"/>
      <c r="AB239" s="253"/>
      <c r="AC239" s="253"/>
      <c r="AD239" s="253"/>
      <c r="AE239" s="253"/>
      <c r="AF239" s="253"/>
      <c r="AG239" s="253"/>
      <c r="AH239" s="253"/>
      <c r="AI239" s="253"/>
      <c r="AJ239" s="253"/>
      <c r="AK239" s="253"/>
      <c r="AL239" s="253"/>
      <c r="AM239" s="253"/>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5">
        <v>2754</v>
      </c>
      <c r="BV239" s="255" t="s">
        <v>128</v>
      </c>
      <c r="BW239" s="253"/>
      <c r="BX239" s="179">
        <v>2704</v>
      </c>
      <c r="BY239" s="179" t="s">
        <v>713</v>
      </c>
      <c r="BZ239" s="253">
        <f t="shared" si="3"/>
        <v>38</v>
      </c>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row>
    <row r="240" spans="1:125" s="248" customFormat="1" x14ac:dyDescent="0.25">
      <c r="A240" s="253"/>
      <c r="B240" s="253"/>
      <c r="D240" s="251">
        <v>2800</v>
      </c>
      <c r="E240" s="251" t="s">
        <v>168</v>
      </c>
      <c r="F240" s="252"/>
      <c r="G240" s="253"/>
      <c r="H240" s="253"/>
      <c r="I240" s="253"/>
      <c r="J240" s="253"/>
      <c r="K240" s="253"/>
      <c r="L240" s="253"/>
      <c r="S240" s="253"/>
      <c r="T240" s="253"/>
      <c r="U240" s="253"/>
      <c r="V240" s="253"/>
      <c r="W240" s="253"/>
      <c r="X240" s="253"/>
      <c r="Y240" s="253"/>
      <c r="Z240" s="253"/>
      <c r="AA240" s="253"/>
      <c r="AB240" s="253"/>
      <c r="AC240" s="253"/>
      <c r="AD240" s="253"/>
      <c r="AE240" s="253"/>
      <c r="AF240" s="253"/>
      <c r="AG240" s="253"/>
      <c r="AH240" s="253"/>
      <c r="AI240" s="253"/>
      <c r="AJ240" s="253"/>
      <c r="AK240" s="253"/>
      <c r="AL240" s="253"/>
      <c r="AM240" s="253"/>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5">
        <v>2755</v>
      </c>
      <c r="BV240" s="255" t="s">
        <v>374</v>
      </c>
      <c r="BW240" s="253"/>
      <c r="BX240" s="179">
        <v>2705</v>
      </c>
      <c r="BY240" s="179" t="s">
        <v>714</v>
      </c>
      <c r="BZ240" s="253">
        <f t="shared" si="3"/>
        <v>33</v>
      </c>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row>
    <row r="241" spans="1:125" s="248" customFormat="1" x14ac:dyDescent="0.25">
      <c r="A241" s="253"/>
      <c r="B241" s="253"/>
      <c r="D241" s="251">
        <v>2801</v>
      </c>
      <c r="E241" s="251" t="s">
        <v>169</v>
      </c>
      <c r="F241" s="252"/>
      <c r="G241" s="253"/>
      <c r="H241" s="253"/>
      <c r="I241" s="253"/>
      <c r="J241" s="253"/>
      <c r="K241" s="253"/>
      <c r="L241" s="253"/>
      <c r="S241" s="253"/>
      <c r="T241" s="253"/>
      <c r="U241" s="253"/>
      <c r="V241" s="253"/>
      <c r="W241" s="253"/>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5">
        <v>2756</v>
      </c>
      <c r="BV241" s="255" t="s">
        <v>129</v>
      </c>
      <c r="BW241" s="253"/>
      <c r="BX241" s="179">
        <v>2706</v>
      </c>
      <c r="BY241" s="179" t="s">
        <v>712</v>
      </c>
      <c r="BZ241" s="253">
        <f t="shared" si="3"/>
        <v>34</v>
      </c>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row>
    <row r="242" spans="1:125" s="248" customFormat="1" x14ac:dyDescent="0.25">
      <c r="A242" s="253"/>
      <c r="B242" s="253"/>
      <c r="D242" s="251">
        <v>2802</v>
      </c>
      <c r="E242" s="251" t="s">
        <v>170</v>
      </c>
      <c r="F242" s="252"/>
      <c r="G242" s="253"/>
      <c r="H242" s="253"/>
      <c r="I242" s="253"/>
      <c r="J242" s="253"/>
      <c r="K242" s="253"/>
      <c r="L242" s="253"/>
      <c r="S242" s="253"/>
      <c r="T242" s="253"/>
      <c r="U242" s="253"/>
      <c r="V242" s="253"/>
      <c r="W242" s="253"/>
      <c r="X242" s="253"/>
      <c r="Y242" s="253"/>
      <c r="Z242" s="253"/>
      <c r="AA242" s="253"/>
      <c r="AB242" s="253"/>
      <c r="AC242" s="253"/>
      <c r="AD242" s="253"/>
      <c r="AE242" s="253"/>
      <c r="AF242" s="253"/>
      <c r="AG242" s="253"/>
      <c r="AH242" s="253"/>
      <c r="AI242" s="253"/>
      <c r="AJ242" s="253"/>
      <c r="AK242" s="253"/>
      <c r="AL242" s="253"/>
      <c r="AM242" s="253"/>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5">
        <v>2757</v>
      </c>
      <c r="BV242" s="255" t="s">
        <v>130</v>
      </c>
      <c r="BW242" s="253"/>
      <c r="BX242" s="179">
        <v>2707</v>
      </c>
      <c r="BY242" s="179" t="s">
        <v>715</v>
      </c>
      <c r="BZ242" s="253">
        <f t="shared" si="3"/>
        <v>50</v>
      </c>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row>
    <row r="243" spans="1:125" s="248" customFormat="1" x14ac:dyDescent="0.25">
      <c r="A243" s="253"/>
      <c r="B243" s="253"/>
      <c r="D243" s="251">
        <v>3502</v>
      </c>
      <c r="E243" s="251" t="s">
        <v>179</v>
      </c>
      <c r="F243" s="252"/>
      <c r="G243" s="253"/>
      <c r="H243" s="253"/>
      <c r="I243" s="253"/>
      <c r="J243" s="253"/>
      <c r="K243" s="253"/>
      <c r="L243" s="253"/>
      <c r="S243" s="253"/>
      <c r="T243" s="253"/>
      <c r="U243" s="253"/>
      <c r="V243" s="253"/>
      <c r="W243" s="253"/>
      <c r="X243" s="253"/>
      <c r="Y243" s="253"/>
      <c r="Z243" s="253"/>
      <c r="AA243" s="253"/>
      <c r="AB243" s="253"/>
      <c r="AC243" s="253"/>
      <c r="AD243" s="253"/>
      <c r="AE243" s="253"/>
      <c r="AF243" s="253"/>
      <c r="AG243" s="253"/>
      <c r="AH243" s="253"/>
      <c r="AI243" s="253"/>
      <c r="AJ243" s="253"/>
      <c r="AK243" s="253"/>
      <c r="AL243" s="253"/>
      <c r="AM243" s="253"/>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5">
        <v>2758</v>
      </c>
      <c r="BV243" s="255" t="s">
        <v>131</v>
      </c>
      <c r="BW243" s="253"/>
      <c r="BX243" s="179">
        <v>2708</v>
      </c>
      <c r="BY243" s="179" t="s">
        <v>88</v>
      </c>
      <c r="BZ243" s="253">
        <f t="shared" si="3"/>
        <v>19</v>
      </c>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row>
    <row r="244" spans="1:125" s="248" customFormat="1" x14ac:dyDescent="0.25">
      <c r="A244" s="253"/>
      <c r="B244" s="253"/>
      <c r="D244" s="251">
        <v>3503</v>
      </c>
      <c r="E244" s="251" t="s">
        <v>180</v>
      </c>
      <c r="F244" s="252"/>
      <c r="G244" s="253"/>
      <c r="H244" s="253"/>
      <c r="I244" s="253"/>
      <c r="J244" s="253"/>
      <c r="K244" s="253"/>
      <c r="L244" s="253"/>
      <c r="S244" s="253"/>
      <c r="T244" s="253"/>
      <c r="U244" s="253"/>
      <c r="V244" s="253"/>
      <c r="W244" s="253"/>
      <c r="X244" s="253"/>
      <c r="Y244" s="253"/>
      <c r="Z244" s="253"/>
      <c r="AA244" s="253"/>
      <c r="AB244" s="253"/>
      <c r="AC244" s="253"/>
      <c r="AD244" s="253"/>
      <c r="AE244" s="253"/>
      <c r="AF244" s="253"/>
      <c r="AG244" s="253"/>
      <c r="AH244" s="253"/>
      <c r="AI244" s="253"/>
      <c r="AJ244" s="253"/>
      <c r="AK244" s="253"/>
      <c r="AL244" s="253"/>
      <c r="AM244" s="253"/>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5">
        <v>2759</v>
      </c>
      <c r="BV244" s="255" t="s">
        <v>132</v>
      </c>
      <c r="BW244" s="253"/>
      <c r="BX244" s="179">
        <v>2709</v>
      </c>
      <c r="BY244" s="179" t="s">
        <v>89</v>
      </c>
      <c r="BZ244" s="253">
        <f t="shared" si="3"/>
        <v>35</v>
      </c>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row>
    <row r="245" spans="1:125" s="248" customFormat="1" x14ac:dyDescent="0.25">
      <c r="A245" s="253"/>
      <c r="B245" s="253"/>
      <c r="D245" s="251">
        <v>3504</v>
      </c>
      <c r="E245" s="251" t="s">
        <v>181</v>
      </c>
      <c r="F245" s="252"/>
      <c r="G245" s="253"/>
      <c r="H245" s="253"/>
      <c r="I245" s="253"/>
      <c r="J245" s="253"/>
      <c r="K245" s="253"/>
      <c r="L245" s="253"/>
      <c r="S245" s="253"/>
      <c r="T245" s="253"/>
      <c r="U245" s="253"/>
      <c r="V245" s="253"/>
      <c r="W245" s="253"/>
      <c r="X245" s="253"/>
      <c r="Y245" s="253"/>
      <c r="Z245" s="253"/>
      <c r="AA245" s="253"/>
      <c r="AB245" s="253"/>
      <c r="AC245" s="253"/>
      <c r="AD245" s="253"/>
      <c r="AE245" s="253"/>
      <c r="AF245" s="253"/>
      <c r="AG245" s="253"/>
      <c r="AH245" s="253"/>
      <c r="AI245" s="253"/>
      <c r="AJ245" s="253"/>
      <c r="AK245" s="253"/>
      <c r="AL245" s="253"/>
      <c r="AM245" s="253"/>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5">
        <v>2760</v>
      </c>
      <c r="BV245" s="255" t="s">
        <v>133</v>
      </c>
      <c r="BW245" s="253"/>
      <c r="BX245" s="179">
        <v>2710</v>
      </c>
      <c r="BY245" s="179" t="s">
        <v>372</v>
      </c>
      <c r="BZ245" s="253">
        <f t="shared" si="3"/>
        <v>44</v>
      </c>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row>
    <row r="246" spans="1:125" s="248" customFormat="1" x14ac:dyDescent="0.25">
      <c r="A246" s="253"/>
      <c r="B246" s="253"/>
      <c r="D246" s="251">
        <v>3505</v>
      </c>
      <c r="E246" s="251" t="s">
        <v>182</v>
      </c>
      <c r="F246" s="252"/>
      <c r="G246" s="253"/>
      <c r="H246" s="253"/>
      <c r="I246" s="253"/>
      <c r="J246" s="253"/>
      <c r="K246" s="253"/>
      <c r="L246" s="253"/>
      <c r="S246" s="253"/>
      <c r="T246" s="253"/>
      <c r="U246" s="253"/>
      <c r="V246" s="253"/>
      <c r="W246" s="253"/>
      <c r="X246" s="253"/>
      <c r="Y246" s="253"/>
      <c r="Z246" s="253"/>
      <c r="AA246" s="253"/>
      <c r="AB246" s="253"/>
      <c r="AC246" s="253"/>
      <c r="AD246" s="253"/>
      <c r="AE246" s="253"/>
      <c r="AF246" s="253"/>
      <c r="AG246" s="253"/>
      <c r="AH246" s="253"/>
      <c r="AI246" s="253"/>
      <c r="AJ246" s="253"/>
      <c r="AK246" s="253"/>
      <c r="AL246" s="253"/>
      <c r="AM246" s="253"/>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5">
        <v>2761</v>
      </c>
      <c r="BV246" s="255" t="s">
        <v>134</v>
      </c>
      <c r="BW246" s="253"/>
      <c r="BX246" s="179">
        <v>2711</v>
      </c>
      <c r="BY246" s="179" t="s">
        <v>373</v>
      </c>
      <c r="BZ246" s="253">
        <f t="shared" si="3"/>
        <v>53</v>
      </c>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row>
    <row r="247" spans="1:125" s="248" customFormat="1" x14ac:dyDescent="0.25">
      <c r="A247" s="253"/>
      <c r="B247" s="253"/>
      <c r="D247" s="251">
        <v>3507</v>
      </c>
      <c r="E247" s="251" t="s">
        <v>184</v>
      </c>
      <c r="F247" s="252"/>
      <c r="G247" s="253"/>
      <c r="H247" s="253"/>
      <c r="I247" s="253"/>
      <c r="J247" s="253"/>
      <c r="K247" s="253"/>
      <c r="L247" s="253"/>
      <c r="S247" s="253"/>
      <c r="T247" s="253"/>
      <c r="U247" s="253"/>
      <c r="V247" s="253"/>
      <c r="W247" s="253"/>
      <c r="X247" s="253"/>
      <c r="Y247" s="253"/>
      <c r="Z247" s="253"/>
      <c r="AA247" s="253"/>
      <c r="AB247" s="253"/>
      <c r="AC247" s="253"/>
      <c r="AD247" s="253"/>
      <c r="AE247" s="253"/>
      <c r="AF247" s="253"/>
      <c r="AG247" s="253"/>
      <c r="AH247" s="253"/>
      <c r="AI247" s="253"/>
      <c r="AJ247" s="253"/>
      <c r="AK247" s="253"/>
      <c r="AL247" s="253"/>
      <c r="AM247" s="253"/>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5">
        <v>2762</v>
      </c>
      <c r="BV247" s="255" t="s">
        <v>135</v>
      </c>
      <c r="BW247" s="253"/>
      <c r="BX247" s="179">
        <v>2712</v>
      </c>
      <c r="BY247" s="179" t="s">
        <v>90</v>
      </c>
      <c r="BZ247" s="253">
        <f t="shared" si="3"/>
        <v>35</v>
      </c>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row>
    <row r="248" spans="1:125" s="248" customFormat="1" x14ac:dyDescent="0.25">
      <c r="A248" s="253"/>
      <c r="B248" s="253"/>
      <c r="D248" s="251">
        <v>3508</v>
      </c>
      <c r="E248" s="251" t="s">
        <v>185</v>
      </c>
      <c r="F248" s="252"/>
      <c r="G248" s="253"/>
      <c r="H248" s="253"/>
      <c r="I248" s="253"/>
      <c r="J248" s="253"/>
      <c r="K248" s="253"/>
      <c r="L248" s="253"/>
      <c r="S248" s="253"/>
      <c r="T248" s="253"/>
      <c r="U248" s="253"/>
      <c r="V248" s="253"/>
      <c r="W248" s="253"/>
      <c r="X248" s="253"/>
      <c r="Y248" s="253"/>
      <c r="Z248" s="253"/>
      <c r="AA248" s="253"/>
      <c r="AB248" s="253"/>
      <c r="AC248" s="253"/>
      <c r="AD248" s="253"/>
      <c r="AE248" s="253"/>
      <c r="AF248" s="253"/>
      <c r="AG248" s="253"/>
      <c r="AH248" s="253"/>
      <c r="AI248" s="253"/>
      <c r="AJ248" s="253"/>
      <c r="AK248" s="253"/>
      <c r="AL248" s="253"/>
      <c r="AM248" s="253"/>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5">
        <v>2763</v>
      </c>
      <c r="BV248" s="255" t="s">
        <v>375</v>
      </c>
      <c r="BW248" s="253"/>
      <c r="BX248" s="179">
        <v>2715</v>
      </c>
      <c r="BY248" s="179" t="s">
        <v>91</v>
      </c>
      <c r="BZ248" s="253">
        <f t="shared" si="3"/>
        <v>21</v>
      </c>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row>
    <row r="249" spans="1:125" s="248" customFormat="1" x14ac:dyDescent="0.25">
      <c r="A249" s="253"/>
      <c r="B249" s="253"/>
      <c r="D249" s="251">
        <v>3510</v>
      </c>
      <c r="E249" s="251" t="s">
        <v>581</v>
      </c>
      <c r="F249" s="252"/>
      <c r="G249" s="253"/>
      <c r="H249" s="253"/>
      <c r="I249" s="253"/>
      <c r="J249" s="253"/>
      <c r="K249" s="253"/>
      <c r="L249" s="253"/>
      <c r="S249" s="253"/>
      <c r="T249" s="253"/>
      <c r="U249" s="253"/>
      <c r="V249" s="253"/>
      <c r="W249" s="253"/>
      <c r="X249" s="253"/>
      <c r="Y249" s="253"/>
      <c r="Z249" s="253"/>
      <c r="AA249" s="253"/>
      <c r="AB249" s="253"/>
      <c r="AC249" s="253"/>
      <c r="AD249" s="253"/>
      <c r="AE249" s="253"/>
      <c r="AF249" s="253"/>
      <c r="AG249" s="253"/>
      <c r="AH249" s="253"/>
      <c r="AI249" s="253"/>
      <c r="AJ249" s="253"/>
      <c r="AK249" s="253"/>
      <c r="AL249" s="253"/>
      <c r="AM249" s="253"/>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5">
        <v>2764</v>
      </c>
      <c r="BV249" s="255" t="s">
        <v>136</v>
      </c>
      <c r="BW249" s="253"/>
      <c r="BX249" s="179">
        <v>2716</v>
      </c>
      <c r="BY249" s="179" t="s">
        <v>92</v>
      </c>
      <c r="BZ249" s="253">
        <f t="shared" si="3"/>
        <v>37</v>
      </c>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row>
    <row r="250" spans="1:125" s="248" customFormat="1" x14ac:dyDescent="0.25">
      <c r="A250" s="253"/>
      <c r="B250" s="253"/>
      <c r="D250" s="251">
        <v>3514</v>
      </c>
      <c r="E250" s="251" t="s">
        <v>190</v>
      </c>
      <c r="F250" s="252"/>
      <c r="G250" s="253"/>
      <c r="H250" s="253"/>
      <c r="I250" s="253"/>
      <c r="J250" s="253"/>
      <c r="K250" s="253"/>
      <c r="L250" s="253"/>
      <c r="S250" s="253"/>
      <c r="T250" s="253"/>
      <c r="U250" s="253"/>
      <c r="V250" s="253"/>
      <c r="W250" s="253"/>
      <c r="X250" s="253"/>
      <c r="Y250" s="253"/>
      <c r="Z250" s="253"/>
      <c r="AA250" s="253"/>
      <c r="AB250" s="253"/>
      <c r="AC250" s="253"/>
      <c r="AD250" s="253"/>
      <c r="AE250" s="253"/>
      <c r="AF250" s="253"/>
      <c r="AG250" s="253"/>
      <c r="AH250" s="253"/>
      <c r="AI250" s="253"/>
      <c r="AJ250" s="253"/>
      <c r="AK250" s="253"/>
      <c r="AL250" s="253"/>
      <c r="AM250" s="253"/>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5">
        <v>2765</v>
      </c>
      <c r="BV250" s="255" t="s">
        <v>137</v>
      </c>
      <c r="BW250" s="253"/>
      <c r="BX250" s="179">
        <v>2717</v>
      </c>
      <c r="BY250" s="179" t="s">
        <v>93</v>
      </c>
      <c r="BZ250" s="253">
        <f t="shared" si="3"/>
        <v>18</v>
      </c>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row>
    <row r="251" spans="1:125" s="248" customFormat="1" x14ac:dyDescent="0.25">
      <c r="A251" s="253"/>
      <c r="B251" s="253"/>
      <c r="D251" s="251">
        <v>3517</v>
      </c>
      <c r="E251" s="251" t="s">
        <v>192</v>
      </c>
      <c r="F251" s="252"/>
      <c r="G251" s="253"/>
      <c r="H251" s="253"/>
      <c r="I251" s="253"/>
      <c r="J251" s="253"/>
      <c r="K251" s="253"/>
      <c r="L251" s="253"/>
      <c r="S251" s="253"/>
      <c r="T251" s="253"/>
      <c r="U251" s="253"/>
      <c r="V251" s="253"/>
      <c r="W251" s="253"/>
      <c r="X251" s="253"/>
      <c r="Y251" s="253"/>
      <c r="Z251" s="253"/>
      <c r="AA251" s="253"/>
      <c r="AB251" s="253"/>
      <c r="AC251" s="253"/>
      <c r="AD251" s="253"/>
      <c r="AE251" s="253"/>
      <c r="AF251" s="253"/>
      <c r="AG251" s="253"/>
      <c r="AH251" s="253"/>
      <c r="AI251" s="253"/>
      <c r="AJ251" s="253"/>
      <c r="AK251" s="253"/>
      <c r="AL251" s="253"/>
      <c r="AM251" s="253"/>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5">
        <v>2766</v>
      </c>
      <c r="BV251" s="255" t="s">
        <v>138</v>
      </c>
      <c r="BW251" s="253"/>
      <c r="BX251" s="179">
        <v>2718</v>
      </c>
      <c r="BY251" s="179" t="s">
        <v>94</v>
      </c>
      <c r="BZ251" s="253">
        <f t="shared" si="3"/>
        <v>34</v>
      </c>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row>
    <row r="252" spans="1:125" s="248" customFormat="1" x14ac:dyDescent="0.25">
      <c r="A252" s="253"/>
      <c r="B252" s="253"/>
      <c r="D252" s="251">
        <v>3518</v>
      </c>
      <c r="E252" s="251" t="s">
        <v>193</v>
      </c>
      <c r="F252" s="252"/>
      <c r="G252" s="253"/>
      <c r="H252" s="253"/>
      <c r="I252" s="253"/>
      <c r="J252" s="253"/>
      <c r="K252" s="253"/>
      <c r="L252" s="253"/>
      <c r="S252" s="253"/>
      <c r="T252" s="253"/>
      <c r="U252" s="253"/>
      <c r="V252" s="253"/>
      <c r="W252" s="253"/>
      <c r="X252" s="253"/>
      <c r="Y252" s="253"/>
      <c r="Z252" s="253"/>
      <c r="AA252" s="253"/>
      <c r="AB252" s="253"/>
      <c r="AC252" s="253"/>
      <c r="AD252" s="253"/>
      <c r="AE252" s="253"/>
      <c r="AF252" s="253"/>
      <c r="AG252" s="253"/>
      <c r="AH252" s="253"/>
      <c r="AI252" s="253"/>
      <c r="AJ252" s="253"/>
      <c r="AK252" s="253"/>
      <c r="AL252" s="253"/>
      <c r="AM252" s="253"/>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5">
        <v>2767</v>
      </c>
      <c r="BV252" s="255" t="s">
        <v>139</v>
      </c>
      <c r="BW252" s="253"/>
      <c r="BX252" s="179">
        <v>2719</v>
      </c>
      <c r="BY252" s="179" t="s">
        <v>95</v>
      </c>
      <c r="BZ252" s="253">
        <f t="shared" si="3"/>
        <v>19</v>
      </c>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row>
    <row r="253" spans="1:125" s="248" customFormat="1" x14ac:dyDescent="0.25">
      <c r="A253" s="253"/>
      <c r="B253" s="253"/>
      <c r="D253" s="251">
        <v>3519</v>
      </c>
      <c r="E253" s="251" t="s">
        <v>194</v>
      </c>
      <c r="F253" s="252"/>
      <c r="G253" s="253"/>
      <c r="H253" s="253"/>
      <c r="I253" s="253"/>
      <c r="J253" s="253"/>
      <c r="K253" s="253"/>
      <c r="L253" s="253"/>
      <c r="S253" s="253"/>
      <c r="T253" s="253"/>
      <c r="U253" s="253"/>
      <c r="V253" s="253"/>
      <c r="W253" s="253"/>
      <c r="X253" s="253"/>
      <c r="Y253" s="253"/>
      <c r="Z253" s="253"/>
      <c r="AA253" s="253"/>
      <c r="AB253" s="253"/>
      <c r="AC253" s="253"/>
      <c r="AD253" s="253"/>
      <c r="AE253" s="253"/>
      <c r="AF253" s="253"/>
      <c r="AG253" s="253"/>
      <c r="AH253" s="253"/>
      <c r="AI253" s="253"/>
      <c r="AJ253" s="253"/>
      <c r="AK253" s="253"/>
      <c r="AL253" s="253"/>
      <c r="AM253" s="253"/>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5">
        <v>2768</v>
      </c>
      <c r="BV253" s="255" t="s">
        <v>140</v>
      </c>
      <c r="BW253" s="253"/>
      <c r="BX253" s="179">
        <v>2720</v>
      </c>
      <c r="BY253" s="179" t="s">
        <v>96</v>
      </c>
      <c r="BZ253" s="253">
        <f t="shared" si="3"/>
        <v>35</v>
      </c>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row>
    <row r="254" spans="1:125" s="248" customFormat="1" x14ac:dyDescent="0.25">
      <c r="A254" s="253"/>
      <c r="B254" s="253"/>
      <c r="D254" s="251">
        <v>3520</v>
      </c>
      <c r="E254" s="251" t="s">
        <v>195</v>
      </c>
      <c r="F254" s="252"/>
      <c r="G254" s="253"/>
      <c r="H254" s="253"/>
      <c r="I254" s="253"/>
      <c r="J254" s="253"/>
      <c r="K254" s="253"/>
      <c r="L254" s="253"/>
      <c r="S254" s="253"/>
      <c r="T254" s="253"/>
      <c r="U254" s="253"/>
      <c r="V254" s="253"/>
      <c r="W254" s="253"/>
      <c r="X254" s="253"/>
      <c r="Y254" s="253"/>
      <c r="Z254" s="253"/>
      <c r="AA254" s="253"/>
      <c r="AB254" s="253"/>
      <c r="AC254" s="253"/>
      <c r="AD254" s="253"/>
      <c r="AE254" s="253"/>
      <c r="AF254" s="253"/>
      <c r="AG254" s="253"/>
      <c r="AH254" s="253"/>
      <c r="AI254" s="253"/>
      <c r="AJ254" s="253"/>
      <c r="AK254" s="253"/>
      <c r="AL254" s="253"/>
      <c r="AM254" s="253"/>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5">
        <v>2769</v>
      </c>
      <c r="BV254" s="255" t="s">
        <v>626</v>
      </c>
      <c r="BW254" s="253"/>
      <c r="BX254" s="179">
        <v>2721</v>
      </c>
      <c r="BY254" s="179" t="s">
        <v>97</v>
      </c>
      <c r="BZ254" s="253">
        <f t="shared" si="3"/>
        <v>23</v>
      </c>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row>
    <row r="255" spans="1:125" s="248" customFormat="1" x14ac:dyDescent="0.25">
      <c r="A255" s="253"/>
      <c r="B255" s="253"/>
      <c r="D255" s="251">
        <v>3521</v>
      </c>
      <c r="E255" s="251" t="s">
        <v>196</v>
      </c>
      <c r="F255" s="252"/>
      <c r="G255" s="253"/>
      <c r="H255" s="253"/>
      <c r="I255" s="253"/>
      <c r="J255" s="253"/>
      <c r="K255" s="253"/>
      <c r="L255" s="253"/>
      <c r="S255" s="253"/>
      <c r="T255" s="253"/>
      <c r="U255" s="253"/>
      <c r="V255" s="253"/>
      <c r="W255" s="253"/>
      <c r="X255" s="253"/>
      <c r="Y255" s="253"/>
      <c r="Z255" s="253"/>
      <c r="AA255" s="253"/>
      <c r="AB255" s="253"/>
      <c r="AC255" s="253"/>
      <c r="AD255" s="253"/>
      <c r="AE255" s="253"/>
      <c r="AF255" s="253"/>
      <c r="AG255" s="253"/>
      <c r="AH255" s="253"/>
      <c r="AI255" s="253"/>
      <c r="AJ255" s="253"/>
      <c r="AK255" s="253"/>
      <c r="AL255" s="253"/>
      <c r="AM255" s="253"/>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5">
        <v>2770</v>
      </c>
      <c r="BV255" s="255" t="s">
        <v>627</v>
      </c>
      <c r="BW255" s="253"/>
      <c r="BX255" s="179">
        <v>2722</v>
      </c>
      <c r="BY255" s="179" t="s">
        <v>98</v>
      </c>
      <c r="BZ255" s="253">
        <f t="shared" si="3"/>
        <v>39</v>
      </c>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row>
    <row r="256" spans="1:125" s="248" customFormat="1" x14ac:dyDescent="0.25">
      <c r="A256" s="253"/>
      <c r="B256" s="253"/>
      <c r="D256" s="251">
        <v>3736</v>
      </c>
      <c r="E256" s="251" t="s">
        <v>504</v>
      </c>
      <c r="F256" s="252"/>
      <c r="G256" s="253"/>
      <c r="H256" s="253"/>
      <c r="I256" s="253"/>
      <c r="J256" s="253"/>
      <c r="K256" s="253"/>
      <c r="L256" s="253"/>
      <c r="S256" s="253"/>
      <c r="T256" s="253"/>
      <c r="U256" s="253"/>
      <c r="V256" s="253"/>
      <c r="W256" s="253"/>
      <c r="X256" s="253"/>
      <c r="Y256" s="253"/>
      <c r="Z256" s="253"/>
      <c r="AA256" s="253"/>
      <c r="AB256" s="253"/>
      <c r="AC256" s="253"/>
      <c r="AD256" s="253"/>
      <c r="AE256" s="253"/>
      <c r="AF256" s="253"/>
      <c r="AG256" s="253"/>
      <c r="AH256" s="253"/>
      <c r="AI256" s="253"/>
      <c r="AJ256" s="253"/>
      <c r="AK256" s="253"/>
      <c r="AL256" s="253"/>
      <c r="AM256" s="253"/>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5">
        <v>2771</v>
      </c>
      <c r="BV256" s="255" t="s">
        <v>624</v>
      </c>
      <c r="BW256" s="253"/>
      <c r="BX256" s="179">
        <v>2723</v>
      </c>
      <c r="BY256" s="179" t="s">
        <v>99</v>
      </c>
      <c r="BZ256" s="253">
        <f t="shared" si="3"/>
        <v>20</v>
      </c>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row>
    <row r="257" spans="1:125" s="248" customFormat="1" x14ac:dyDescent="0.25">
      <c r="A257" s="253"/>
      <c r="B257" s="253"/>
      <c r="D257" s="251">
        <v>3805</v>
      </c>
      <c r="E257" s="251" t="s">
        <v>201</v>
      </c>
      <c r="F257" s="252"/>
      <c r="G257" s="253"/>
      <c r="H257" s="253"/>
      <c r="I257" s="253"/>
      <c r="J257" s="253"/>
      <c r="K257" s="253"/>
      <c r="L257" s="253"/>
      <c r="S257" s="253"/>
      <c r="T257" s="253"/>
      <c r="U257" s="253"/>
      <c r="V257" s="253"/>
      <c r="W257" s="253"/>
      <c r="X257" s="253"/>
      <c r="Y257" s="253"/>
      <c r="Z257" s="253"/>
      <c r="AA257" s="253"/>
      <c r="AB257" s="253"/>
      <c r="AC257" s="253"/>
      <c r="AD257" s="253"/>
      <c r="AE257" s="253"/>
      <c r="AF257" s="253"/>
      <c r="AG257" s="253"/>
      <c r="AH257" s="253"/>
      <c r="AI257" s="253"/>
      <c r="AJ257" s="253"/>
      <c r="AK257" s="253"/>
      <c r="AL257" s="253"/>
      <c r="AM257" s="253"/>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5">
        <v>2772</v>
      </c>
      <c r="BV257" s="255" t="s">
        <v>625</v>
      </c>
      <c r="BW257" s="253"/>
      <c r="BX257" s="179">
        <v>2724</v>
      </c>
      <c r="BY257" s="179" t="s">
        <v>100</v>
      </c>
      <c r="BZ257" s="253">
        <f t="shared" si="3"/>
        <v>36</v>
      </c>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row>
    <row r="258" spans="1:125" s="248" customFormat="1" x14ac:dyDescent="0.25">
      <c r="A258" s="253"/>
      <c r="B258" s="253"/>
      <c r="D258" s="251">
        <v>6521</v>
      </c>
      <c r="E258" s="251" t="s">
        <v>214</v>
      </c>
      <c r="F258" s="252"/>
      <c r="G258" s="253"/>
      <c r="H258" s="253"/>
      <c r="I258" s="253"/>
      <c r="J258" s="253"/>
      <c r="K258" s="253"/>
      <c r="L258" s="253"/>
      <c r="S258" s="253"/>
      <c r="T258" s="253"/>
      <c r="U258" s="253"/>
      <c r="V258" s="253"/>
      <c r="W258" s="253"/>
      <c r="X258" s="253"/>
      <c r="Y258" s="253"/>
      <c r="Z258" s="253"/>
      <c r="AA258" s="253"/>
      <c r="AB258" s="253"/>
      <c r="AC258" s="253"/>
      <c r="AD258" s="253"/>
      <c r="AE258" s="253"/>
      <c r="AF258" s="253"/>
      <c r="AG258" s="253"/>
      <c r="AH258" s="253"/>
      <c r="AI258" s="253"/>
      <c r="AJ258" s="253"/>
      <c r="AK258" s="253"/>
      <c r="AL258" s="253"/>
      <c r="AM258" s="253"/>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5">
        <v>2773</v>
      </c>
      <c r="BV258" s="255" t="s">
        <v>141</v>
      </c>
      <c r="BW258" s="253"/>
      <c r="BX258" s="179">
        <v>2725</v>
      </c>
      <c r="BY258" s="179" t="s">
        <v>101</v>
      </c>
      <c r="BZ258" s="253">
        <f t="shared" si="3"/>
        <v>23</v>
      </c>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row>
    <row r="259" spans="1:125" s="248" customFormat="1" x14ac:dyDescent="0.25">
      <c r="A259" s="253"/>
      <c r="B259" s="253"/>
      <c r="D259" s="251">
        <v>6632</v>
      </c>
      <c r="E259" s="251" t="s">
        <v>631</v>
      </c>
      <c r="F259" s="252"/>
      <c r="G259" s="253"/>
      <c r="H259" s="253"/>
      <c r="I259" s="253"/>
      <c r="J259" s="253"/>
      <c r="K259" s="253"/>
      <c r="L259" s="253"/>
      <c r="S259" s="253"/>
      <c r="T259" s="253"/>
      <c r="U259" s="253"/>
      <c r="V259" s="253"/>
      <c r="W259" s="253"/>
      <c r="X259" s="253"/>
      <c r="Y259" s="253"/>
      <c r="Z259" s="253"/>
      <c r="AA259" s="253"/>
      <c r="AB259" s="253"/>
      <c r="AC259" s="253"/>
      <c r="AD259" s="253"/>
      <c r="AE259" s="253"/>
      <c r="AF259" s="253"/>
      <c r="AG259" s="253"/>
      <c r="AH259" s="253"/>
      <c r="AI259" s="253"/>
      <c r="AJ259" s="253"/>
      <c r="AK259" s="253"/>
      <c r="AL259" s="253"/>
      <c r="AM259" s="253"/>
      <c r="AN259" s="253"/>
      <c r="AO259" s="253"/>
      <c r="AP259" s="253"/>
      <c r="AQ259" s="253"/>
      <c r="AR259" s="253"/>
      <c r="AS259" s="253"/>
      <c r="AT259" s="253"/>
      <c r="AU259" s="253"/>
      <c r="AV259" s="253"/>
      <c r="AW259" s="253"/>
      <c r="AX259" s="253"/>
      <c r="AY259" s="253"/>
      <c r="AZ259" s="253"/>
      <c r="BA259" s="253"/>
      <c r="BB259" s="253"/>
      <c r="BC259" s="253"/>
      <c r="BD259" s="253"/>
      <c r="BE259" s="253"/>
      <c r="BF259" s="253"/>
      <c r="BG259" s="253"/>
      <c r="BH259" s="253"/>
      <c r="BI259" s="253"/>
      <c r="BJ259" s="253"/>
      <c r="BK259" s="253"/>
      <c r="BL259" s="253"/>
      <c r="BM259" s="253"/>
      <c r="BN259" s="253"/>
      <c r="BO259" s="253"/>
      <c r="BP259" s="253"/>
      <c r="BQ259" s="253"/>
      <c r="BR259" s="253"/>
      <c r="BS259" s="253"/>
      <c r="BT259" s="253"/>
      <c r="BU259" s="255">
        <v>2774</v>
      </c>
      <c r="BV259" s="255" t="s">
        <v>142</v>
      </c>
      <c r="BW259" s="253"/>
      <c r="BX259" s="179">
        <v>2726</v>
      </c>
      <c r="BY259" s="179" t="s">
        <v>102</v>
      </c>
      <c r="BZ259" s="253">
        <f t="shared" si="3"/>
        <v>39</v>
      </c>
      <c r="CA259" s="253"/>
      <c r="CB259" s="253"/>
      <c r="CC259" s="253"/>
      <c r="CD259" s="253"/>
      <c r="CE259" s="253"/>
      <c r="CF259" s="253"/>
      <c r="CG259" s="253"/>
      <c r="CH259" s="253"/>
      <c r="CI259" s="253"/>
      <c r="CJ259" s="253"/>
      <c r="CK259" s="253"/>
      <c r="CL259" s="253"/>
      <c r="CM259" s="253"/>
      <c r="CN259" s="253"/>
      <c r="CO259" s="253"/>
      <c r="CP259" s="253"/>
      <c r="CQ259" s="253"/>
      <c r="CR259" s="253"/>
      <c r="CS259" s="253"/>
      <c r="CT259" s="253"/>
      <c r="CU259" s="253"/>
      <c r="CV259" s="253"/>
      <c r="CW259" s="253"/>
      <c r="CX259" s="253"/>
      <c r="CY259" s="253"/>
      <c r="CZ259" s="253"/>
      <c r="DA259" s="253"/>
      <c r="DB259" s="253"/>
      <c r="DC259" s="253"/>
      <c r="DD259" s="253"/>
      <c r="DE259" s="253"/>
      <c r="DF259" s="253"/>
      <c r="DG259" s="253"/>
      <c r="DH259" s="253"/>
      <c r="DI259" s="253"/>
      <c r="DJ259" s="253"/>
      <c r="DK259" s="253"/>
      <c r="DL259" s="253"/>
      <c r="DM259" s="253"/>
      <c r="DN259" s="253"/>
      <c r="DO259" s="253"/>
      <c r="DP259" s="253"/>
      <c r="DQ259" s="253"/>
      <c r="DR259" s="253"/>
      <c r="DS259" s="253"/>
      <c r="DT259" s="253"/>
      <c r="DU259" s="253"/>
    </row>
    <row r="260" spans="1:125" s="248" customFormat="1" x14ac:dyDescent="0.25">
      <c r="A260" s="253"/>
      <c r="B260" s="253"/>
      <c r="D260" s="251">
        <v>6636</v>
      </c>
      <c r="E260" s="251" t="s">
        <v>622</v>
      </c>
      <c r="F260" s="252"/>
      <c r="G260" s="253"/>
      <c r="H260" s="253"/>
      <c r="I260" s="253"/>
      <c r="J260" s="253"/>
      <c r="K260" s="253"/>
      <c r="L260" s="253"/>
      <c r="S260" s="253"/>
      <c r="T260" s="253"/>
      <c r="U260" s="253"/>
      <c r="V260" s="253"/>
      <c r="W260" s="253"/>
      <c r="X260" s="253"/>
      <c r="Y260" s="253"/>
      <c r="Z260" s="253"/>
      <c r="AA260" s="253"/>
      <c r="AB260" s="253"/>
      <c r="AC260" s="253"/>
      <c r="AD260" s="253"/>
      <c r="AE260" s="253"/>
      <c r="AF260" s="253"/>
      <c r="AG260" s="253"/>
      <c r="AH260" s="253"/>
      <c r="AI260" s="253"/>
      <c r="AJ260" s="253"/>
      <c r="AK260" s="253"/>
      <c r="AL260" s="253"/>
      <c r="AM260" s="253"/>
      <c r="AN260" s="253"/>
      <c r="AO260" s="253"/>
      <c r="AP260" s="253"/>
      <c r="AQ260" s="253"/>
      <c r="AR260" s="253"/>
      <c r="AS260" s="253"/>
      <c r="AT260" s="253"/>
      <c r="AU260" s="253"/>
      <c r="AV260" s="253"/>
      <c r="AW260" s="253"/>
      <c r="AX260" s="253"/>
      <c r="AY260" s="253"/>
      <c r="AZ260" s="253"/>
      <c r="BA260" s="253"/>
      <c r="BB260" s="253"/>
      <c r="BC260" s="253"/>
      <c r="BD260" s="253"/>
      <c r="BE260" s="253"/>
      <c r="BF260" s="253"/>
      <c r="BG260" s="253"/>
      <c r="BH260" s="253"/>
      <c r="BI260" s="253"/>
      <c r="BJ260" s="253"/>
      <c r="BK260" s="253"/>
      <c r="BL260" s="253"/>
      <c r="BM260" s="253"/>
      <c r="BN260" s="253"/>
      <c r="BO260" s="253"/>
      <c r="BP260" s="253"/>
      <c r="BQ260" s="253"/>
      <c r="BR260" s="253"/>
      <c r="BS260" s="253"/>
      <c r="BT260" s="253"/>
      <c r="BU260" s="255">
        <v>2775</v>
      </c>
      <c r="BV260" s="255" t="s">
        <v>143</v>
      </c>
      <c r="BW260" s="253"/>
      <c r="BX260" s="179">
        <v>2727</v>
      </c>
      <c r="BY260" s="179" t="s">
        <v>103</v>
      </c>
      <c r="BZ260" s="253">
        <f t="shared" si="3"/>
        <v>28</v>
      </c>
      <c r="CA260" s="253"/>
      <c r="CB260" s="253"/>
      <c r="CC260" s="253"/>
      <c r="CD260" s="253"/>
      <c r="CE260" s="253"/>
      <c r="CF260" s="253"/>
      <c r="CG260" s="253"/>
      <c r="CH260" s="253"/>
      <c r="CI260" s="253"/>
      <c r="CJ260" s="253"/>
      <c r="CK260" s="253"/>
      <c r="CL260" s="253"/>
      <c r="CM260" s="253"/>
      <c r="CN260" s="253"/>
      <c r="CO260" s="253"/>
      <c r="CP260" s="253"/>
      <c r="CQ260" s="253"/>
      <c r="CR260" s="253"/>
      <c r="CS260" s="253"/>
      <c r="CT260" s="253"/>
      <c r="CU260" s="253"/>
      <c r="CV260" s="253"/>
      <c r="CW260" s="253"/>
      <c r="CX260" s="253"/>
      <c r="CY260" s="253"/>
      <c r="CZ260" s="253"/>
      <c r="DA260" s="253"/>
      <c r="DB260" s="253"/>
      <c r="DC260" s="253"/>
      <c r="DD260" s="253"/>
      <c r="DE260" s="253"/>
      <c r="DF260" s="253"/>
      <c r="DG260" s="253"/>
      <c r="DH260" s="253"/>
      <c r="DI260" s="253"/>
      <c r="DJ260" s="253"/>
      <c r="DK260" s="253"/>
      <c r="DL260" s="253"/>
      <c r="DM260" s="253"/>
      <c r="DN260" s="253"/>
      <c r="DO260" s="253"/>
      <c r="DP260" s="253"/>
      <c r="DQ260" s="253"/>
      <c r="DR260" s="253"/>
      <c r="DS260" s="253"/>
      <c r="DT260" s="253"/>
      <c r="DU260" s="253"/>
    </row>
    <row r="261" spans="1:125" s="248" customFormat="1" x14ac:dyDescent="0.25">
      <c r="A261" s="253"/>
      <c r="B261" s="253"/>
      <c r="D261" s="251">
        <v>6660</v>
      </c>
      <c r="E261" s="251" t="s">
        <v>1102</v>
      </c>
      <c r="F261" s="252"/>
      <c r="G261" s="253"/>
      <c r="H261" s="253"/>
      <c r="I261" s="253"/>
      <c r="J261" s="253"/>
      <c r="K261" s="253"/>
      <c r="L261" s="253"/>
      <c r="S261" s="253"/>
      <c r="T261" s="253"/>
      <c r="U261" s="253"/>
      <c r="V261" s="253"/>
      <c r="W261" s="25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5">
        <v>2776</v>
      </c>
      <c r="BV261" s="255" t="s">
        <v>144</v>
      </c>
      <c r="BW261" s="253"/>
      <c r="BX261" s="179">
        <v>2728</v>
      </c>
      <c r="BY261" s="179" t="s">
        <v>104</v>
      </c>
      <c r="BZ261" s="253">
        <f t="shared" si="3"/>
        <v>44</v>
      </c>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c r="DM261" s="253"/>
      <c r="DN261" s="253"/>
      <c r="DO261" s="253"/>
      <c r="DP261" s="253"/>
      <c r="DQ261" s="253"/>
      <c r="DR261" s="253"/>
      <c r="DS261" s="253"/>
      <c r="DT261" s="253"/>
      <c r="DU261" s="253"/>
    </row>
    <row r="262" spans="1:125" s="248" customFormat="1" x14ac:dyDescent="0.25">
      <c r="A262" s="253"/>
      <c r="B262" s="253"/>
      <c r="D262" s="251">
        <v>6664</v>
      </c>
      <c r="E262" s="251" t="s">
        <v>1103</v>
      </c>
      <c r="F262" s="252"/>
      <c r="G262" s="253"/>
      <c r="H262" s="253"/>
      <c r="I262" s="253"/>
      <c r="J262" s="253"/>
      <c r="K262" s="253"/>
      <c r="L262" s="253"/>
      <c r="S262" s="253"/>
      <c r="T262" s="253"/>
      <c r="U262" s="253"/>
      <c r="V262" s="253"/>
      <c r="W262" s="25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5">
        <v>2777</v>
      </c>
      <c r="BV262" s="255" t="s">
        <v>145</v>
      </c>
      <c r="BW262" s="253"/>
      <c r="BX262" s="179">
        <v>2729</v>
      </c>
      <c r="BY262" s="179" t="s">
        <v>105</v>
      </c>
      <c r="BZ262" s="253">
        <f t="shared" si="3"/>
        <v>20</v>
      </c>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c r="DM262" s="253"/>
      <c r="DN262" s="253"/>
      <c r="DO262" s="253"/>
      <c r="DP262" s="253"/>
      <c r="DQ262" s="253"/>
      <c r="DR262" s="253"/>
      <c r="DS262" s="253"/>
      <c r="DT262" s="253"/>
      <c r="DU262" s="253"/>
    </row>
    <row r="263" spans="1:125" s="248" customFormat="1" x14ac:dyDescent="0.25">
      <c r="A263" s="253"/>
      <c r="B263" s="253"/>
      <c r="D263" s="251">
        <v>6746</v>
      </c>
      <c r="E263" s="251" t="s">
        <v>1721</v>
      </c>
      <c r="F263" s="252"/>
      <c r="G263" s="253"/>
      <c r="H263" s="253"/>
      <c r="I263" s="253"/>
      <c r="J263" s="253"/>
      <c r="K263" s="253"/>
      <c r="L263" s="253"/>
      <c r="S263" s="253"/>
      <c r="T263" s="253"/>
      <c r="U263" s="253"/>
      <c r="V263" s="253"/>
      <c r="W263" s="25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5">
        <v>2778</v>
      </c>
      <c r="BV263" s="255" t="s">
        <v>146</v>
      </c>
      <c r="BW263" s="253"/>
      <c r="BX263" s="179">
        <v>2730</v>
      </c>
      <c r="BY263" s="179" t="s">
        <v>106</v>
      </c>
      <c r="BZ263" s="253">
        <f t="shared" ref="BZ263:BZ326" si="4">LEN(BY263)</f>
        <v>36</v>
      </c>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c r="DM263" s="253"/>
      <c r="DN263" s="253"/>
      <c r="DO263" s="253"/>
      <c r="DP263" s="253"/>
      <c r="DQ263" s="253"/>
      <c r="DR263" s="253"/>
      <c r="DS263" s="253"/>
      <c r="DT263" s="253"/>
      <c r="DU263" s="253"/>
    </row>
    <row r="264" spans="1:125" s="248" customFormat="1" x14ac:dyDescent="0.25">
      <c r="A264" s="253"/>
      <c r="B264" s="253"/>
      <c r="D264" s="251">
        <v>6748</v>
      </c>
      <c r="E264" s="251" t="s">
        <v>1833</v>
      </c>
      <c r="F264" s="252"/>
      <c r="G264" s="253"/>
      <c r="H264" s="253"/>
      <c r="I264" s="253"/>
      <c r="J264" s="253"/>
      <c r="K264" s="253"/>
      <c r="L264" s="253"/>
      <c r="S264" s="253"/>
      <c r="T264" s="253"/>
      <c r="U264" s="253"/>
      <c r="V264" s="253"/>
      <c r="W264" s="25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5">
        <v>2779</v>
      </c>
      <c r="BV264" s="255" t="s">
        <v>147</v>
      </c>
      <c r="BW264" s="253"/>
      <c r="BX264" s="179">
        <v>2731</v>
      </c>
      <c r="BY264" s="179" t="s">
        <v>107</v>
      </c>
      <c r="BZ264" s="253">
        <f t="shared" si="4"/>
        <v>17</v>
      </c>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c r="DM264" s="253"/>
      <c r="DN264" s="253"/>
      <c r="DO264" s="253"/>
      <c r="DP264" s="253"/>
      <c r="DQ264" s="253"/>
      <c r="DR264" s="253"/>
      <c r="DS264" s="253"/>
      <c r="DT264" s="253"/>
      <c r="DU264" s="253"/>
    </row>
    <row r="265" spans="1:125" s="248" customFormat="1" x14ac:dyDescent="0.25">
      <c r="A265" s="253"/>
      <c r="B265" s="253"/>
      <c r="D265" s="251">
        <v>6749</v>
      </c>
      <c r="E265" s="251" t="s">
        <v>1752</v>
      </c>
      <c r="F265" s="252"/>
      <c r="G265" s="253"/>
      <c r="H265" s="253"/>
      <c r="I265" s="253"/>
      <c r="J265" s="253"/>
      <c r="K265" s="253"/>
      <c r="L265" s="253"/>
      <c r="S265" s="253"/>
      <c r="T265" s="253"/>
      <c r="U265" s="253"/>
      <c r="V265" s="253"/>
      <c r="W265" s="25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5">
        <v>2780</v>
      </c>
      <c r="BV265" s="255" t="s">
        <v>148</v>
      </c>
      <c r="BW265" s="253"/>
      <c r="BX265" s="179">
        <v>2732</v>
      </c>
      <c r="BY265" s="179" t="s">
        <v>108</v>
      </c>
      <c r="BZ265" s="253">
        <f t="shared" si="4"/>
        <v>33</v>
      </c>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row>
    <row r="266" spans="1:125" s="248" customFormat="1" x14ac:dyDescent="0.25">
      <c r="A266" s="253"/>
      <c r="B266" s="253"/>
      <c r="D266" s="251">
        <v>6750</v>
      </c>
      <c r="E266" s="251" t="s">
        <v>1709</v>
      </c>
      <c r="F266" s="252"/>
      <c r="G266" s="253"/>
      <c r="H266" s="253"/>
      <c r="I266" s="253"/>
      <c r="J266" s="253"/>
      <c r="K266" s="253"/>
      <c r="L266" s="253"/>
      <c r="S266" s="253"/>
      <c r="T266" s="253"/>
      <c r="U266" s="253"/>
      <c r="V266" s="253"/>
      <c r="W266" s="25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5">
        <v>2781</v>
      </c>
      <c r="BV266" s="255" t="s">
        <v>149</v>
      </c>
      <c r="BW266" s="253"/>
      <c r="BX266" s="179">
        <v>2733</v>
      </c>
      <c r="BY266" s="179" t="s">
        <v>109</v>
      </c>
      <c r="BZ266" s="253">
        <f t="shared" si="4"/>
        <v>17</v>
      </c>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row>
    <row r="267" spans="1:125" s="248" customFormat="1" x14ac:dyDescent="0.25">
      <c r="A267" s="253"/>
      <c r="B267" s="253"/>
      <c r="D267" s="251">
        <v>6751</v>
      </c>
      <c r="E267" s="251" t="s">
        <v>1744</v>
      </c>
      <c r="F267" s="252"/>
      <c r="G267" s="253"/>
      <c r="H267" s="253"/>
      <c r="I267" s="253"/>
      <c r="J267" s="253"/>
      <c r="K267" s="253"/>
      <c r="L267" s="253"/>
      <c r="S267" s="253"/>
      <c r="T267" s="253"/>
      <c r="U267" s="253"/>
      <c r="V267" s="253"/>
      <c r="W267" s="25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5">
        <v>2782</v>
      </c>
      <c r="BV267" s="255" t="s">
        <v>150</v>
      </c>
      <c r="BW267" s="253"/>
      <c r="BX267" s="179">
        <v>2734</v>
      </c>
      <c r="BY267" s="179" t="s">
        <v>110</v>
      </c>
      <c r="BZ267" s="253">
        <f t="shared" si="4"/>
        <v>33</v>
      </c>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row>
    <row r="268" spans="1:125" s="248" customFormat="1" x14ac:dyDescent="0.25">
      <c r="A268" s="253"/>
      <c r="B268" s="253"/>
      <c r="D268" s="251">
        <v>6752</v>
      </c>
      <c r="E268" s="251" t="s">
        <v>1710</v>
      </c>
      <c r="F268" s="252"/>
      <c r="G268" s="253"/>
      <c r="H268" s="253"/>
      <c r="I268" s="253"/>
      <c r="J268" s="253"/>
      <c r="K268" s="253"/>
      <c r="L268" s="253"/>
      <c r="S268" s="253"/>
      <c r="T268" s="253"/>
      <c r="U268" s="253"/>
      <c r="V268" s="253"/>
      <c r="W268" s="25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5">
        <v>2783</v>
      </c>
      <c r="BV268" s="255" t="s">
        <v>151</v>
      </c>
      <c r="BW268" s="253"/>
      <c r="BX268" s="179">
        <v>2735</v>
      </c>
      <c r="BY268" s="179" t="s">
        <v>111</v>
      </c>
      <c r="BZ268" s="253">
        <f t="shared" si="4"/>
        <v>18</v>
      </c>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row>
    <row r="269" spans="1:125" s="248" customFormat="1" x14ac:dyDescent="0.25">
      <c r="A269" s="253"/>
      <c r="B269" s="253"/>
      <c r="D269" s="251">
        <v>6753</v>
      </c>
      <c r="E269" s="251" t="s">
        <v>1745</v>
      </c>
      <c r="F269" s="252"/>
      <c r="G269" s="253"/>
      <c r="H269" s="253"/>
      <c r="I269" s="253"/>
      <c r="J269" s="253"/>
      <c r="K269" s="253"/>
      <c r="L269" s="253"/>
      <c r="S269" s="253"/>
      <c r="T269" s="253"/>
      <c r="U269" s="253"/>
      <c r="V269" s="253"/>
      <c r="W269" s="25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5">
        <v>2784</v>
      </c>
      <c r="BV269" s="255" t="s">
        <v>152</v>
      </c>
      <c r="BW269" s="253"/>
      <c r="BX269" s="179">
        <v>2736</v>
      </c>
      <c r="BY269" s="179" t="s">
        <v>112</v>
      </c>
      <c r="BZ269" s="253">
        <f t="shared" si="4"/>
        <v>34</v>
      </c>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row>
    <row r="270" spans="1:125" s="248" customFormat="1" x14ac:dyDescent="0.25">
      <c r="A270" s="253"/>
      <c r="B270" s="253"/>
      <c r="D270" s="251">
        <v>6754</v>
      </c>
      <c r="E270" s="251" t="s">
        <v>1711</v>
      </c>
      <c r="F270" s="252"/>
      <c r="G270" s="253"/>
      <c r="H270" s="253"/>
      <c r="I270" s="253"/>
      <c r="J270" s="253"/>
      <c r="K270" s="253"/>
      <c r="L270" s="253"/>
      <c r="S270" s="253"/>
      <c r="T270" s="253"/>
      <c r="U270" s="253"/>
      <c r="V270" s="253"/>
      <c r="W270" s="25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5">
        <v>2785</v>
      </c>
      <c r="BV270" s="255" t="s">
        <v>153</v>
      </c>
      <c r="BW270" s="253"/>
      <c r="BX270" s="179">
        <v>2737</v>
      </c>
      <c r="BY270" s="179" t="s">
        <v>113</v>
      </c>
      <c r="BZ270" s="253">
        <f t="shared" si="4"/>
        <v>19</v>
      </c>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row>
    <row r="271" spans="1:125" s="248" customFormat="1" x14ac:dyDescent="0.25">
      <c r="A271" s="253"/>
      <c r="B271" s="253"/>
      <c r="D271" s="251">
        <v>6755</v>
      </c>
      <c r="E271" s="251" t="s">
        <v>1746</v>
      </c>
      <c r="F271" s="252"/>
      <c r="G271" s="253"/>
      <c r="H271" s="253"/>
      <c r="I271" s="253"/>
      <c r="J271" s="253"/>
      <c r="K271" s="253"/>
      <c r="L271" s="253"/>
      <c r="S271" s="253"/>
      <c r="T271" s="253"/>
      <c r="U271" s="253"/>
      <c r="V271" s="253"/>
      <c r="W271" s="25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5">
        <v>2786</v>
      </c>
      <c r="BV271" s="255" t="s">
        <v>154</v>
      </c>
      <c r="BW271" s="253"/>
      <c r="BX271" s="179">
        <v>2738</v>
      </c>
      <c r="BY271" s="179" t="s">
        <v>114</v>
      </c>
      <c r="BZ271" s="253">
        <f t="shared" si="4"/>
        <v>35</v>
      </c>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row>
    <row r="272" spans="1:125" s="248" customFormat="1" x14ac:dyDescent="0.25">
      <c r="A272" s="253"/>
      <c r="B272" s="253"/>
      <c r="D272" s="251">
        <v>6756</v>
      </c>
      <c r="E272" s="251" t="s">
        <v>1722</v>
      </c>
      <c r="F272" s="252"/>
      <c r="G272" s="253"/>
      <c r="H272" s="253"/>
      <c r="I272" s="253"/>
      <c r="J272" s="253"/>
      <c r="K272" s="253"/>
      <c r="L272" s="253"/>
      <c r="S272" s="253"/>
      <c r="T272" s="253"/>
      <c r="U272" s="253"/>
      <c r="V272" s="253"/>
      <c r="W272" s="25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5">
        <v>2787</v>
      </c>
      <c r="BV272" s="255" t="s">
        <v>155</v>
      </c>
      <c r="BW272" s="253"/>
      <c r="BX272" s="179">
        <v>2739</v>
      </c>
      <c r="BY272" s="179" t="s">
        <v>115</v>
      </c>
      <c r="BZ272" s="253">
        <f t="shared" si="4"/>
        <v>19</v>
      </c>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c r="DM272" s="253"/>
      <c r="DN272" s="253"/>
      <c r="DO272" s="253"/>
      <c r="DP272" s="253"/>
      <c r="DQ272" s="253"/>
      <c r="DR272" s="253"/>
      <c r="DS272" s="253"/>
      <c r="DT272" s="253"/>
      <c r="DU272" s="253"/>
    </row>
    <row r="273" spans="1:125" s="248" customFormat="1" x14ac:dyDescent="0.25">
      <c r="A273" s="253"/>
      <c r="B273" s="253"/>
      <c r="D273" s="251">
        <v>6757</v>
      </c>
      <c r="E273" s="251" t="s">
        <v>1723</v>
      </c>
      <c r="F273" s="252"/>
      <c r="G273" s="253"/>
      <c r="H273" s="253"/>
      <c r="I273" s="253"/>
      <c r="J273" s="253"/>
      <c r="K273" s="253"/>
      <c r="L273" s="253"/>
      <c r="S273" s="253"/>
      <c r="T273" s="253"/>
      <c r="U273" s="253"/>
      <c r="V273" s="253"/>
      <c r="W273" s="25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5">
        <v>2788</v>
      </c>
      <c r="BV273" s="255" t="s">
        <v>156</v>
      </c>
      <c r="BW273" s="253"/>
      <c r="BX273" s="179">
        <v>2740</v>
      </c>
      <c r="BY273" s="179" t="s">
        <v>116</v>
      </c>
      <c r="BZ273" s="253">
        <f t="shared" si="4"/>
        <v>35</v>
      </c>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row>
    <row r="274" spans="1:125" s="248" customFormat="1" x14ac:dyDescent="0.25">
      <c r="A274" s="253"/>
      <c r="B274" s="253"/>
      <c r="D274" s="251">
        <v>6758</v>
      </c>
      <c r="E274" s="251" t="s">
        <v>1724</v>
      </c>
      <c r="F274" s="252"/>
      <c r="G274" s="253"/>
      <c r="H274" s="253"/>
      <c r="I274" s="253"/>
      <c r="J274" s="253"/>
      <c r="K274" s="253"/>
      <c r="L274" s="253"/>
      <c r="S274" s="253"/>
      <c r="T274" s="253"/>
      <c r="U274" s="253"/>
      <c r="V274" s="253"/>
      <c r="W274" s="25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5">
        <v>2789</v>
      </c>
      <c r="BV274" s="255" t="s">
        <v>157</v>
      </c>
      <c r="BW274" s="253"/>
      <c r="BX274" s="179">
        <v>2741</v>
      </c>
      <c r="BY274" s="179" t="s">
        <v>117</v>
      </c>
      <c r="BZ274" s="253">
        <f t="shared" si="4"/>
        <v>29</v>
      </c>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c r="DM274" s="253"/>
      <c r="DN274" s="253"/>
      <c r="DO274" s="253"/>
      <c r="DP274" s="253"/>
      <c r="DQ274" s="253"/>
      <c r="DR274" s="253"/>
      <c r="DS274" s="253"/>
      <c r="DT274" s="253"/>
      <c r="DU274" s="253"/>
    </row>
    <row r="275" spans="1:125" s="248" customFormat="1" x14ac:dyDescent="0.25">
      <c r="A275" s="253"/>
      <c r="B275" s="253"/>
      <c r="D275" s="251">
        <v>6759</v>
      </c>
      <c r="E275" s="251" t="s">
        <v>1725</v>
      </c>
      <c r="F275" s="252"/>
      <c r="G275" s="253"/>
      <c r="H275" s="253"/>
      <c r="I275" s="253"/>
      <c r="J275" s="253"/>
      <c r="K275" s="253"/>
      <c r="L275" s="253"/>
      <c r="S275" s="253"/>
      <c r="T275" s="253"/>
      <c r="U275" s="253"/>
      <c r="V275" s="253"/>
      <c r="W275" s="25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5">
        <v>2790</v>
      </c>
      <c r="BV275" s="255" t="s">
        <v>158</v>
      </c>
      <c r="BW275" s="253"/>
      <c r="BX275" s="179">
        <v>2742</v>
      </c>
      <c r="BY275" s="179" t="s">
        <v>118</v>
      </c>
      <c r="BZ275" s="253">
        <f t="shared" si="4"/>
        <v>45</v>
      </c>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c r="DM275" s="253"/>
      <c r="DN275" s="253"/>
      <c r="DO275" s="253"/>
      <c r="DP275" s="253"/>
      <c r="DQ275" s="253"/>
      <c r="DR275" s="253"/>
      <c r="DS275" s="253"/>
      <c r="DT275" s="253"/>
      <c r="DU275" s="253"/>
    </row>
    <row r="276" spans="1:125" s="248" customFormat="1" x14ac:dyDescent="0.25">
      <c r="A276" s="253"/>
      <c r="B276" s="253"/>
      <c r="D276" s="251">
        <v>6760</v>
      </c>
      <c r="E276" s="251" t="s">
        <v>1726</v>
      </c>
      <c r="F276" s="252"/>
      <c r="G276" s="253"/>
      <c r="H276" s="253"/>
      <c r="I276" s="253"/>
      <c r="J276" s="253"/>
      <c r="K276" s="253"/>
      <c r="L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5">
        <v>2791</v>
      </c>
      <c r="BV276" s="255" t="s">
        <v>159</v>
      </c>
      <c r="BW276" s="253"/>
      <c r="BX276" s="179">
        <v>2743</v>
      </c>
      <c r="BY276" s="179" t="s">
        <v>119</v>
      </c>
      <c r="BZ276" s="253">
        <f t="shared" si="4"/>
        <v>18</v>
      </c>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row>
    <row r="277" spans="1:125" s="248" customFormat="1" x14ac:dyDescent="0.25">
      <c r="A277" s="253"/>
      <c r="B277" s="253"/>
      <c r="D277" s="251">
        <v>6761</v>
      </c>
      <c r="E277" s="251" t="s">
        <v>1727</v>
      </c>
      <c r="F277" s="252"/>
      <c r="G277" s="253"/>
      <c r="H277" s="253"/>
      <c r="I277" s="253"/>
      <c r="J277" s="253"/>
      <c r="K277" s="253"/>
      <c r="L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5">
        <v>2792</v>
      </c>
      <c r="BV277" s="255" t="s">
        <v>160</v>
      </c>
      <c r="BW277" s="253"/>
      <c r="BX277" s="179">
        <v>2744</v>
      </c>
      <c r="BY277" s="179" t="s">
        <v>120</v>
      </c>
      <c r="BZ277" s="253">
        <f t="shared" si="4"/>
        <v>34</v>
      </c>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row>
    <row r="278" spans="1:125" s="248" customFormat="1" x14ac:dyDescent="0.25">
      <c r="A278" s="253"/>
      <c r="B278" s="253"/>
      <c r="D278" s="251">
        <v>6762</v>
      </c>
      <c r="E278" s="251" t="s">
        <v>1712</v>
      </c>
      <c r="F278" s="252"/>
      <c r="G278" s="253"/>
      <c r="H278" s="253"/>
      <c r="I278" s="253"/>
      <c r="J278" s="253"/>
      <c r="K278" s="253"/>
      <c r="L278" s="253"/>
      <c r="S278" s="253"/>
      <c r="T278" s="253"/>
      <c r="U278" s="253"/>
      <c r="V278" s="253"/>
      <c r="W278" s="25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5">
        <v>2793</v>
      </c>
      <c r="BV278" s="255" t="s">
        <v>161</v>
      </c>
      <c r="BW278" s="253"/>
      <c r="BX278" s="179">
        <v>2745</v>
      </c>
      <c r="BY278" s="179" t="s">
        <v>121</v>
      </c>
      <c r="BZ278" s="253">
        <f t="shared" si="4"/>
        <v>17</v>
      </c>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row>
    <row r="279" spans="1:125" s="248" customFormat="1" x14ac:dyDescent="0.25">
      <c r="A279" s="253"/>
      <c r="B279" s="253"/>
      <c r="D279" s="251">
        <v>6763</v>
      </c>
      <c r="E279" s="251" t="s">
        <v>1713</v>
      </c>
      <c r="F279" s="252"/>
      <c r="G279" s="253"/>
      <c r="H279" s="253"/>
      <c r="I279" s="253"/>
      <c r="J279" s="253"/>
      <c r="K279" s="253"/>
      <c r="L279" s="253"/>
      <c r="S279" s="253"/>
      <c r="T279" s="253"/>
      <c r="U279" s="253"/>
      <c r="V279" s="253"/>
      <c r="W279" s="25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5">
        <v>2794</v>
      </c>
      <c r="BV279" s="255" t="s">
        <v>162</v>
      </c>
      <c r="BW279" s="253"/>
      <c r="BX279" s="179">
        <v>2746</v>
      </c>
      <c r="BY279" s="179" t="s">
        <v>122</v>
      </c>
      <c r="BZ279" s="253">
        <f t="shared" si="4"/>
        <v>33</v>
      </c>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row>
    <row r="280" spans="1:125" s="248" customFormat="1" x14ac:dyDescent="0.25">
      <c r="A280" s="253"/>
      <c r="B280" s="253"/>
      <c r="D280" s="251">
        <v>6764</v>
      </c>
      <c r="E280" s="251" t="s">
        <v>1714</v>
      </c>
      <c r="F280" s="252"/>
      <c r="G280" s="253"/>
      <c r="H280" s="253"/>
      <c r="I280" s="253"/>
      <c r="J280" s="253"/>
      <c r="K280" s="253"/>
      <c r="L280" s="253"/>
      <c r="S280" s="253"/>
      <c r="T280" s="253"/>
      <c r="U280" s="253"/>
      <c r="V280" s="253"/>
      <c r="W280" s="25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5">
        <v>2795</v>
      </c>
      <c r="BV280" s="255" t="s">
        <v>163</v>
      </c>
      <c r="BW280" s="253"/>
      <c r="BX280" s="179">
        <v>2747</v>
      </c>
      <c r="BY280" s="179" t="s">
        <v>123</v>
      </c>
      <c r="BZ280" s="253">
        <f t="shared" si="4"/>
        <v>17</v>
      </c>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row>
    <row r="281" spans="1:125" s="248" customFormat="1" x14ac:dyDescent="0.25">
      <c r="A281" s="253"/>
      <c r="B281" s="253"/>
      <c r="D281" s="251">
        <v>6765</v>
      </c>
      <c r="E281" s="251" t="s">
        <v>1715</v>
      </c>
      <c r="F281" s="252"/>
      <c r="G281" s="253"/>
      <c r="H281" s="253"/>
      <c r="I281" s="253"/>
      <c r="J281" s="253"/>
      <c r="K281" s="253"/>
      <c r="L281" s="253"/>
      <c r="S281" s="253"/>
      <c r="T281" s="253"/>
      <c r="U281" s="253"/>
      <c r="V281" s="253"/>
      <c r="W281" s="253"/>
      <c r="X281" s="253"/>
      <c r="Y281" s="253"/>
      <c r="Z281" s="253"/>
      <c r="AA281" s="253"/>
      <c r="AB281" s="253"/>
      <c r="AC281" s="253"/>
      <c r="AD281" s="253"/>
      <c r="AE281" s="253"/>
      <c r="AF281" s="253"/>
      <c r="AG281" s="253"/>
      <c r="AH281" s="253"/>
      <c r="AI281" s="253"/>
      <c r="AJ281" s="253"/>
      <c r="AK281" s="253"/>
      <c r="AL281" s="253"/>
      <c r="AM281" s="253"/>
      <c r="AN281" s="253"/>
      <c r="AO281" s="253"/>
      <c r="AP281" s="253"/>
      <c r="AQ281" s="253"/>
      <c r="AR281" s="253"/>
      <c r="AS281" s="253"/>
      <c r="AT281" s="253"/>
      <c r="AU281" s="253"/>
      <c r="AV281" s="253"/>
      <c r="AW281" s="253"/>
      <c r="AX281" s="253"/>
      <c r="AY281" s="253"/>
      <c r="AZ281" s="253"/>
      <c r="BA281" s="253"/>
      <c r="BB281" s="253"/>
      <c r="BC281" s="253"/>
      <c r="BD281" s="253"/>
      <c r="BE281" s="253"/>
      <c r="BF281" s="253"/>
      <c r="BG281" s="253"/>
      <c r="BH281" s="253"/>
      <c r="BI281" s="253"/>
      <c r="BJ281" s="253"/>
      <c r="BK281" s="253"/>
      <c r="BL281" s="253"/>
      <c r="BM281" s="253"/>
      <c r="BN281" s="253"/>
      <c r="BO281" s="253"/>
      <c r="BP281" s="253"/>
      <c r="BQ281" s="253"/>
      <c r="BR281" s="253"/>
      <c r="BS281" s="253"/>
      <c r="BT281" s="253"/>
      <c r="BU281" s="255">
        <v>2796</v>
      </c>
      <c r="BV281" s="255" t="s">
        <v>164</v>
      </c>
      <c r="BW281" s="253"/>
      <c r="BX281" s="179">
        <v>2748</v>
      </c>
      <c r="BY281" s="179" t="s">
        <v>124</v>
      </c>
      <c r="BZ281" s="253">
        <f t="shared" si="4"/>
        <v>33</v>
      </c>
      <c r="CA281" s="253"/>
      <c r="CB281" s="253"/>
      <c r="CC281" s="253"/>
      <c r="CD281" s="253"/>
      <c r="CE281" s="253"/>
      <c r="CF281" s="253"/>
      <c r="CG281" s="253"/>
      <c r="CH281" s="253"/>
      <c r="CI281" s="253"/>
      <c r="CJ281" s="253"/>
      <c r="CK281" s="253"/>
      <c r="CL281" s="253"/>
      <c r="CM281" s="253"/>
      <c r="CN281" s="253"/>
      <c r="CO281" s="253"/>
      <c r="CP281" s="253"/>
      <c r="CQ281" s="253"/>
      <c r="CR281" s="253"/>
      <c r="CS281" s="253"/>
      <c r="CT281" s="253"/>
      <c r="CU281" s="253"/>
      <c r="CV281" s="253"/>
      <c r="CW281" s="253"/>
      <c r="CX281" s="253"/>
      <c r="CY281" s="253"/>
      <c r="CZ281" s="253"/>
      <c r="DA281" s="253"/>
      <c r="DB281" s="253"/>
      <c r="DC281" s="253"/>
      <c r="DD281" s="253"/>
      <c r="DE281" s="253"/>
      <c r="DF281" s="253"/>
      <c r="DG281" s="253"/>
      <c r="DH281" s="253"/>
      <c r="DI281" s="253"/>
      <c r="DJ281" s="253"/>
      <c r="DK281" s="253"/>
      <c r="DL281" s="253"/>
      <c r="DM281" s="253"/>
      <c r="DN281" s="253"/>
      <c r="DO281" s="253"/>
      <c r="DP281" s="253"/>
      <c r="DQ281" s="253"/>
      <c r="DR281" s="253"/>
      <c r="DS281" s="253"/>
      <c r="DT281" s="253"/>
      <c r="DU281" s="253"/>
    </row>
    <row r="282" spans="1:125" s="248" customFormat="1" x14ac:dyDescent="0.25">
      <c r="A282" s="253"/>
      <c r="B282" s="253"/>
      <c r="D282" s="251">
        <v>6766</v>
      </c>
      <c r="E282" s="251" t="s">
        <v>1730</v>
      </c>
      <c r="F282" s="252"/>
      <c r="G282" s="253"/>
      <c r="H282" s="253"/>
      <c r="I282" s="253"/>
      <c r="J282" s="253"/>
      <c r="K282" s="253"/>
      <c r="L282" s="253"/>
      <c r="S282" s="253"/>
      <c r="T282" s="253"/>
      <c r="U282" s="253"/>
      <c r="V282" s="253"/>
      <c r="W282" s="253"/>
      <c r="X282" s="253"/>
      <c r="Y282" s="253"/>
      <c r="Z282" s="253"/>
      <c r="AA282" s="253"/>
      <c r="AB282" s="253"/>
      <c r="AC282" s="253"/>
      <c r="AD282" s="253"/>
      <c r="AE282" s="253"/>
      <c r="AF282" s="253"/>
      <c r="AG282" s="253"/>
      <c r="AH282" s="253"/>
      <c r="AI282" s="253"/>
      <c r="AJ282" s="253"/>
      <c r="AK282" s="253"/>
      <c r="AL282" s="253"/>
      <c r="AM282" s="253"/>
      <c r="AN282" s="253"/>
      <c r="AO282" s="253"/>
      <c r="AP282" s="253"/>
      <c r="AQ282" s="253"/>
      <c r="AR282" s="253"/>
      <c r="AS282" s="253"/>
      <c r="AT282" s="253"/>
      <c r="AU282" s="253"/>
      <c r="AV282" s="253"/>
      <c r="AW282" s="253"/>
      <c r="AX282" s="253"/>
      <c r="AY282" s="253"/>
      <c r="AZ282" s="253"/>
      <c r="BA282" s="253"/>
      <c r="BB282" s="253"/>
      <c r="BC282" s="253"/>
      <c r="BD282" s="253"/>
      <c r="BE282" s="253"/>
      <c r="BF282" s="253"/>
      <c r="BG282" s="253"/>
      <c r="BH282" s="253"/>
      <c r="BI282" s="253"/>
      <c r="BJ282" s="253"/>
      <c r="BK282" s="253"/>
      <c r="BL282" s="253"/>
      <c r="BM282" s="253"/>
      <c r="BN282" s="253"/>
      <c r="BO282" s="253"/>
      <c r="BP282" s="253"/>
      <c r="BQ282" s="253"/>
      <c r="BR282" s="253"/>
      <c r="BS282" s="253"/>
      <c r="BT282" s="253"/>
      <c r="BU282" s="255">
        <v>2797</v>
      </c>
      <c r="BV282" s="255" t="s">
        <v>165</v>
      </c>
      <c r="BW282" s="253"/>
      <c r="BX282" s="179">
        <v>2751</v>
      </c>
      <c r="BY282" s="179" t="s">
        <v>125</v>
      </c>
      <c r="BZ282" s="253">
        <f t="shared" si="4"/>
        <v>21</v>
      </c>
      <c r="CA282" s="253"/>
      <c r="CB282" s="253"/>
      <c r="CC282" s="253"/>
      <c r="CD282" s="253"/>
      <c r="CE282" s="253"/>
      <c r="CF282" s="253"/>
      <c r="CG282" s="253"/>
      <c r="CH282" s="253"/>
      <c r="CI282" s="253"/>
      <c r="CJ282" s="253"/>
      <c r="CK282" s="253"/>
      <c r="CL282" s="253"/>
      <c r="CM282" s="253"/>
      <c r="CN282" s="253"/>
      <c r="CO282" s="253"/>
      <c r="CP282" s="253"/>
      <c r="CQ282" s="253"/>
      <c r="CR282" s="253"/>
      <c r="CS282" s="253"/>
      <c r="CT282" s="253"/>
      <c r="CU282" s="253"/>
      <c r="CV282" s="253"/>
      <c r="CW282" s="253"/>
      <c r="CX282" s="253"/>
      <c r="CY282" s="253"/>
      <c r="CZ282" s="253"/>
      <c r="DA282" s="253"/>
      <c r="DB282" s="253"/>
      <c r="DC282" s="253"/>
      <c r="DD282" s="253"/>
      <c r="DE282" s="253"/>
      <c r="DF282" s="253"/>
      <c r="DG282" s="253"/>
      <c r="DH282" s="253"/>
      <c r="DI282" s="253"/>
      <c r="DJ282" s="253"/>
      <c r="DK282" s="253"/>
      <c r="DL282" s="253"/>
      <c r="DM282" s="253"/>
      <c r="DN282" s="253"/>
      <c r="DO282" s="253"/>
      <c r="DP282" s="253"/>
      <c r="DQ282" s="253"/>
      <c r="DR282" s="253"/>
      <c r="DS282" s="253"/>
      <c r="DT282" s="253"/>
      <c r="DU282" s="253"/>
    </row>
    <row r="283" spans="1:125" s="248" customFormat="1" x14ac:dyDescent="0.25">
      <c r="A283" s="253"/>
      <c r="B283" s="253"/>
      <c r="D283" s="251">
        <v>6767</v>
      </c>
      <c r="E283" s="251" t="s">
        <v>708</v>
      </c>
      <c r="F283" s="252"/>
      <c r="G283" s="253"/>
      <c r="H283" s="253"/>
      <c r="I283" s="253"/>
      <c r="J283" s="253"/>
      <c r="K283" s="253"/>
      <c r="L283" s="253"/>
      <c r="S283" s="253"/>
      <c r="T283" s="253"/>
      <c r="U283" s="253"/>
      <c r="V283" s="253"/>
      <c r="W283" s="253"/>
      <c r="X283" s="253"/>
      <c r="Y283" s="253"/>
      <c r="Z283" s="253"/>
      <c r="AA283" s="253"/>
      <c r="AB283" s="253"/>
      <c r="AC283" s="253"/>
      <c r="AD283" s="253"/>
      <c r="AE283" s="253"/>
      <c r="AF283" s="253"/>
      <c r="AG283" s="253"/>
      <c r="AH283" s="253"/>
      <c r="AI283" s="253"/>
      <c r="AJ283" s="253"/>
      <c r="AK283" s="253"/>
      <c r="AL283" s="253"/>
      <c r="AM283" s="253"/>
      <c r="AN283" s="253"/>
      <c r="AO283" s="253"/>
      <c r="AP283" s="253"/>
      <c r="AQ283" s="253"/>
      <c r="AR283" s="253"/>
      <c r="AS283" s="253"/>
      <c r="AT283" s="253"/>
      <c r="AU283" s="253"/>
      <c r="AV283" s="253"/>
      <c r="AW283" s="253"/>
      <c r="AX283" s="253"/>
      <c r="AY283" s="253"/>
      <c r="AZ283" s="253"/>
      <c r="BA283" s="253"/>
      <c r="BB283" s="253"/>
      <c r="BC283" s="253"/>
      <c r="BD283" s="253"/>
      <c r="BE283" s="253"/>
      <c r="BF283" s="253"/>
      <c r="BG283" s="253"/>
      <c r="BH283" s="253"/>
      <c r="BI283" s="253"/>
      <c r="BJ283" s="253"/>
      <c r="BK283" s="253"/>
      <c r="BL283" s="253"/>
      <c r="BM283" s="253"/>
      <c r="BN283" s="253"/>
      <c r="BO283" s="253"/>
      <c r="BP283" s="253"/>
      <c r="BQ283" s="253"/>
      <c r="BR283" s="253"/>
      <c r="BS283" s="253"/>
      <c r="BT283" s="253"/>
      <c r="BU283" s="255">
        <v>2798</v>
      </c>
      <c r="BV283" s="255" t="s">
        <v>166</v>
      </c>
      <c r="BW283" s="253"/>
      <c r="BX283" s="179">
        <v>2752</v>
      </c>
      <c r="BY283" s="179" t="s">
        <v>126</v>
      </c>
      <c r="BZ283" s="253">
        <f t="shared" si="4"/>
        <v>37</v>
      </c>
      <c r="CA283" s="253"/>
      <c r="CB283" s="253"/>
      <c r="CC283" s="253"/>
      <c r="CD283" s="253"/>
      <c r="CE283" s="253"/>
      <c r="CF283" s="253"/>
      <c r="CG283" s="253"/>
      <c r="CH283" s="253"/>
      <c r="CI283" s="253"/>
      <c r="CJ283" s="253"/>
      <c r="CK283" s="253"/>
      <c r="CL283" s="253"/>
      <c r="CM283" s="253"/>
      <c r="CN283" s="253"/>
      <c r="CO283" s="253"/>
      <c r="CP283" s="253"/>
      <c r="CQ283" s="253"/>
      <c r="CR283" s="253"/>
      <c r="CS283" s="253"/>
      <c r="CT283" s="253"/>
      <c r="CU283" s="253"/>
      <c r="CV283" s="253"/>
      <c r="CW283" s="253"/>
      <c r="CX283" s="253"/>
      <c r="CY283" s="253"/>
      <c r="CZ283" s="253"/>
      <c r="DA283" s="253"/>
      <c r="DB283" s="253"/>
      <c r="DC283" s="253"/>
      <c r="DD283" s="253"/>
      <c r="DE283" s="253"/>
      <c r="DF283" s="253"/>
      <c r="DG283" s="253"/>
      <c r="DH283" s="253"/>
      <c r="DI283" s="253"/>
      <c r="DJ283" s="253"/>
      <c r="DK283" s="253"/>
      <c r="DL283" s="253"/>
      <c r="DM283" s="253"/>
      <c r="DN283" s="253"/>
      <c r="DO283" s="253"/>
      <c r="DP283" s="253"/>
      <c r="DQ283" s="253"/>
      <c r="DR283" s="253"/>
      <c r="DS283" s="253"/>
      <c r="DT283" s="253"/>
      <c r="DU283" s="253"/>
    </row>
    <row r="284" spans="1:125" s="248" customFormat="1" x14ac:dyDescent="0.25">
      <c r="A284" s="253"/>
      <c r="B284" s="253"/>
      <c r="D284" s="251">
        <v>6768</v>
      </c>
      <c r="E284" s="251" t="s">
        <v>1729</v>
      </c>
      <c r="F284" s="252"/>
      <c r="G284" s="253"/>
      <c r="H284" s="253"/>
      <c r="I284" s="253"/>
      <c r="J284" s="253"/>
      <c r="K284" s="253"/>
      <c r="L284" s="253"/>
      <c r="S284" s="253"/>
      <c r="T284" s="253"/>
      <c r="U284" s="253"/>
      <c r="V284" s="253"/>
      <c r="W284" s="25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5">
        <v>2799</v>
      </c>
      <c r="BV284" s="255" t="s">
        <v>167</v>
      </c>
      <c r="BW284" s="253"/>
      <c r="BX284" s="179">
        <v>2753</v>
      </c>
      <c r="BY284" s="179" t="s">
        <v>127</v>
      </c>
      <c r="BZ284" s="253">
        <f t="shared" si="4"/>
        <v>21</v>
      </c>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c r="DM284" s="253"/>
      <c r="DN284" s="253"/>
      <c r="DO284" s="253"/>
      <c r="DP284" s="253"/>
      <c r="DQ284" s="253"/>
      <c r="DR284" s="253"/>
      <c r="DS284" s="253"/>
      <c r="DT284" s="253"/>
      <c r="DU284" s="253"/>
    </row>
    <row r="285" spans="1:125" s="248" customFormat="1" x14ac:dyDescent="0.25">
      <c r="A285" s="253"/>
      <c r="B285" s="253"/>
      <c r="D285" s="179">
        <v>6769</v>
      </c>
      <c r="E285" s="179" t="s">
        <v>1728</v>
      </c>
      <c r="F285" s="252" t="s">
        <v>1400</v>
      </c>
      <c r="G285" s="253"/>
      <c r="H285" s="253"/>
      <c r="I285" s="253"/>
      <c r="J285" s="253"/>
      <c r="K285" s="253"/>
      <c r="L285" s="253"/>
      <c r="S285" s="253"/>
      <c r="T285" s="253"/>
      <c r="U285" s="253"/>
      <c r="V285" s="253"/>
      <c r="W285" s="25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5">
        <v>2800</v>
      </c>
      <c r="BV285" s="255" t="s">
        <v>168</v>
      </c>
      <c r="BW285" s="253"/>
      <c r="BX285" s="179">
        <v>2754</v>
      </c>
      <c r="BY285" s="179" t="s">
        <v>128</v>
      </c>
      <c r="BZ285" s="253">
        <f t="shared" si="4"/>
        <v>37</v>
      </c>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c r="DM285" s="253"/>
      <c r="DN285" s="253"/>
      <c r="DO285" s="253"/>
      <c r="DP285" s="253"/>
      <c r="DQ285" s="253"/>
      <c r="DR285" s="253"/>
      <c r="DS285" s="253"/>
      <c r="DT285" s="253"/>
      <c r="DU285" s="253"/>
    </row>
    <row r="286" spans="1:125" s="248" customFormat="1" x14ac:dyDescent="0.25">
      <c r="A286" s="253"/>
      <c r="B286" s="253"/>
      <c r="D286" s="179">
        <v>6782</v>
      </c>
      <c r="E286" s="179" t="s">
        <v>1716</v>
      </c>
      <c r="F286" s="252" t="s">
        <v>1400</v>
      </c>
      <c r="G286" s="253"/>
      <c r="H286" s="253"/>
      <c r="I286" s="253"/>
      <c r="J286" s="253"/>
      <c r="K286" s="253"/>
      <c r="L286" s="253"/>
      <c r="S286" s="253"/>
      <c r="T286" s="253"/>
      <c r="U286" s="253"/>
      <c r="V286" s="253"/>
      <c r="W286" s="25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5">
        <v>2801</v>
      </c>
      <c r="BV286" s="255" t="s">
        <v>169</v>
      </c>
      <c r="BW286" s="253"/>
      <c r="BX286" s="179">
        <v>2755</v>
      </c>
      <c r="BY286" s="179" t="s">
        <v>374</v>
      </c>
      <c r="BZ286" s="253">
        <f t="shared" si="4"/>
        <v>19</v>
      </c>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c r="DM286" s="253"/>
      <c r="DN286" s="253"/>
      <c r="DO286" s="253"/>
      <c r="DP286" s="253"/>
      <c r="DQ286" s="253"/>
      <c r="DR286" s="253"/>
      <c r="DS286" s="253"/>
      <c r="DT286" s="253"/>
      <c r="DU286" s="253"/>
    </row>
    <row r="287" spans="1:125" s="248" customFormat="1" x14ac:dyDescent="0.25">
      <c r="A287" s="253"/>
      <c r="B287" s="253"/>
      <c r="D287" s="179">
        <v>6783</v>
      </c>
      <c r="E287" s="179" t="s">
        <v>1747</v>
      </c>
      <c r="F287" s="252" t="s">
        <v>1400</v>
      </c>
      <c r="G287" s="253"/>
      <c r="H287" s="253"/>
      <c r="I287" s="253"/>
      <c r="J287" s="253"/>
      <c r="K287" s="253"/>
      <c r="L287" s="253"/>
      <c r="S287" s="253"/>
      <c r="T287" s="253"/>
      <c r="U287" s="253"/>
      <c r="V287" s="253"/>
      <c r="W287" s="25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5">
        <v>2802</v>
      </c>
      <c r="BV287" s="255" t="s">
        <v>170</v>
      </c>
      <c r="BW287" s="253"/>
      <c r="BX287" s="179">
        <v>2756</v>
      </c>
      <c r="BY287" s="179" t="s">
        <v>129</v>
      </c>
      <c r="BZ287" s="253">
        <f t="shared" si="4"/>
        <v>35</v>
      </c>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c r="DM287" s="253"/>
      <c r="DN287" s="253"/>
      <c r="DO287" s="253"/>
      <c r="DP287" s="253"/>
      <c r="DQ287" s="253"/>
      <c r="DR287" s="253"/>
      <c r="DS287" s="253"/>
      <c r="DT287" s="253"/>
      <c r="DU287" s="253"/>
    </row>
    <row r="288" spans="1:125" s="248" customFormat="1" x14ac:dyDescent="0.25">
      <c r="A288" s="253"/>
      <c r="B288" s="253"/>
      <c r="D288" s="252">
        <v>6784</v>
      </c>
      <c r="E288" s="252" t="s">
        <v>1717</v>
      </c>
      <c r="F288" s="252"/>
      <c r="G288" s="253"/>
      <c r="H288" s="253"/>
      <c r="I288" s="253"/>
      <c r="J288" s="253"/>
      <c r="K288" s="253"/>
      <c r="L288" s="253"/>
      <c r="S288" s="253"/>
      <c r="T288" s="253"/>
      <c r="U288" s="253"/>
      <c r="V288" s="253"/>
      <c r="W288" s="25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5">
        <v>3055</v>
      </c>
      <c r="BV288" s="255" t="s">
        <v>719</v>
      </c>
      <c r="BW288" s="253"/>
      <c r="BX288" s="179">
        <v>2757</v>
      </c>
      <c r="BY288" s="179" t="s">
        <v>130</v>
      </c>
      <c r="BZ288" s="253">
        <f t="shared" si="4"/>
        <v>17</v>
      </c>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row>
    <row r="289" spans="1:125" s="248" customFormat="1" x14ac:dyDescent="0.25">
      <c r="A289" s="253"/>
      <c r="B289" s="253"/>
      <c r="D289" s="252">
        <v>6785</v>
      </c>
      <c r="E289" s="252" t="s">
        <v>1748</v>
      </c>
      <c r="F289" s="252"/>
      <c r="G289" s="253"/>
      <c r="H289" s="253"/>
      <c r="I289" s="253"/>
      <c r="J289" s="253"/>
      <c r="K289" s="253"/>
      <c r="L289" s="253"/>
      <c r="S289" s="253"/>
      <c r="T289" s="253"/>
      <c r="U289" s="253"/>
      <c r="V289" s="253"/>
      <c r="W289" s="25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5">
        <v>3502</v>
      </c>
      <c r="BV289" s="255" t="s">
        <v>179</v>
      </c>
      <c r="BW289" s="253"/>
      <c r="BX289" s="179">
        <v>2758</v>
      </c>
      <c r="BY289" s="179" t="s">
        <v>131</v>
      </c>
      <c r="BZ289" s="253">
        <f t="shared" si="4"/>
        <v>33</v>
      </c>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row>
    <row r="290" spans="1:125" s="248" customFormat="1" x14ac:dyDescent="0.25">
      <c r="A290" s="253"/>
      <c r="B290" s="253"/>
      <c r="D290" s="252">
        <v>6786</v>
      </c>
      <c r="E290" s="252" t="s">
        <v>1718</v>
      </c>
      <c r="F290" s="252"/>
      <c r="G290" s="253"/>
      <c r="H290" s="253"/>
      <c r="I290" s="253"/>
      <c r="J290" s="253"/>
      <c r="K290" s="253"/>
      <c r="L290" s="253"/>
      <c r="S290" s="253"/>
      <c r="T290" s="253"/>
      <c r="U290" s="253"/>
      <c r="V290" s="253"/>
      <c r="W290" s="25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5">
        <v>3503</v>
      </c>
      <c r="BV290" s="255" t="s">
        <v>180</v>
      </c>
      <c r="BW290" s="253"/>
      <c r="BX290" s="179">
        <v>2759</v>
      </c>
      <c r="BY290" s="179" t="s">
        <v>132</v>
      </c>
      <c r="BZ290" s="253">
        <f t="shared" si="4"/>
        <v>19</v>
      </c>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row>
    <row r="291" spans="1:125" s="248" customFormat="1" x14ac:dyDescent="0.25">
      <c r="A291" s="253"/>
      <c r="B291" s="253"/>
      <c r="D291" s="252">
        <v>6787</v>
      </c>
      <c r="E291" s="252" t="s">
        <v>1749</v>
      </c>
      <c r="F291" s="252"/>
      <c r="G291" s="253"/>
      <c r="H291" s="253"/>
      <c r="I291" s="253"/>
      <c r="J291" s="253"/>
      <c r="K291" s="253"/>
      <c r="L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5">
        <v>3504</v>
      </c>
      <c r="BV291" s="255" t="s">
        <v>181</v>
      </c>
      <c r="BW291" s="253"/>
      <c r="BX291" s="179">
        <v>2760</v>
      </c>
      <c r="BY291" s="179" t="s">
        <v>133</v>
      </c>
      <c r="BZ291" s="253">
        <f t="shared" si="4"/>
        <v>35</v>
      </c>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row>
    <row r="292" spans="1:125" s="248" customFormat="1" x14ac:dyDescent="0.25">
      <c r="A292" s="253"/>
      <c r="B292" s="253"/>
      <c r="D292" s="252">
        <v>6788</v>
      </c>
      <c r="E292" s="252" t="s">
        <v>1719</v>
      </c>
      <c r="F292" s="252"/>
      <c r="G292" s="253"/>
      <c r="H292" s="253"/>
      <c r="I292" s="253"/>
      <c r="J292" s="253"/>
      <c r="K292" s="253"/>
      <c r="L292" s="253"/>
      <c r="S292" s="253"/>
      <c r="T292" s="253"/>
      <c r="U292" s="253"/>
      <c r="V292" s="253"/>
      <c r="W292" s="25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5">
        <v>3505</v>
      </c>
      <c r="BV292" s="255" t="s">
        <v>182</v>
      </c>
      <c r="BW292" s="253"/>
      <c r="BX292" s="179">
        <v>2761</v>
      </c>
      <c r="BY292" s="179" t="s">
        <v>134</v>
      </c>
      <c r="BZ292" s="253">
        <f t="shared" si="4"/>
        <v>22</v>
      </c>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row>
    <row r="293" spans="1:125" s="248" customFormat="1" x14ac:dyDescent="0.25">
      <c r="A293" s="253"/>
      <c r="B293" s="253"/>
      <c r="D293" s="252">
        <v>6789</v>
      </c>
      <c r="E293" s="252" t="s">
        <v>1750</v>
      </c>
      <c r="F293" s="252"/>
      <c r="G293" s="253"/>
      <c r="H293" s="253"/>
      <c r="I293" s="253"/>
      <c r="J293" s="253"/>
      <c r="K293" s="253"/>
      <c r="L293" s="253"/>
      <c r="S293" s="253"/>
      <c r="T293" s="253"/>
      <c r="U293" s="253"/>
      <c r="V293" s="253"/>
      <c r="W293" s="253"/>
      <c r="X293" s="253"/>
      <c r="Y293" s="253"/>
      <c r="Z293" s="253"/>
      <c r="AA293" s="253"/>
      <c r="AB293" s="253"/>
      <c r="AC293" s="253"/>
      <c r="AD293" s="253"/>
      <c r="AE293" s="253"/>
      <c r="AF293" s="253"/>
      <c r="AG293" s="253"/>
      <c r="AH293" s="253"/>
      <c r="AI293" s="253"/>
      <c r="AJ293" s="253"/>
      <c r="AK293" s="253"/>
      <c r="AL293" s="253"/>
      <c r="AM293" s="253"/>
      <c r="AN293" s="253"/>
      <c r="AO293" s="253"/>
      <c r="AP293" s="253"/>
      <c r="AQ293" s="253"/>
      <c r="AR293" s="253"/>
      <c r="AS293" s="253"/>
      <c r="AT293" s="253"/>
      <c r="AU293" s="253"/>
      <c r="AV293" s="253"/>
      <c r="AW293" s="253"/>
      <c r="AX293" s="253"/>
      <c r="AY293" s="253"/>
      <c r="AZ293" s="253"/>
      <c r="BA293" s="253"/>
      <c r="BB293" s="253"/>
      <c r="BC293" s="253"/>
      <c r="BD293" s="253"/>
      <c r="BE293" s="253"/>
      <c r="BF293" s="253"/>
      <c r="BG293" s="253"/>
      <c r="BH293" s="253"/>
      <c r="BI293" s="253"/>
      <c r="BJ293" s="253"/>
      <c r="BK293" s="253"/>
      <c r="BL293" s="253"/>
      <c r="BM293" s="253"/>
      <c r="BN293" s="253"/>
      <c r="BO293" s="253"/>
      <c r="BP293" s="253"/>
      <c r="BQ293" s="253"/>
      <c r="BR293" s="253"/>
      <c r="BS293" s="253"/>
      <c r="BT293" s="253"/>
      <c r="BU293" s="255">
        <v>3507</v>
      </c>
      <c r="BV293" s="255" t="s">
        <v>184</v>
      </c>
      <c r="BW293" s="253"/>
      <c r="BX293" s="179">
        <v>2762</v>
      </c>
      <c r="BY293" s="179" t="s">
        <v>135</v>
      </c>
      <c r="BZ293" s="253">
        <f t="shared" si="4"/>
        <v>38</v>
      </c>
      <c r="CA293" s="253"/>
      <c r="CB293" s="253"/>
      <c r="CC293" s="253"/>
      <c r="CD293" s="253"/>
      <c r="CE293" s="253"/>
      <c r="CF293" s="253"/>
      <c r="CG293" s="253"/>
      <c r="CH293" s="253"/>
      <c r="CI293" s="253"/>
      <c r="CJ293" s="253"/>
      <c r="CK293" s="253"/>
      <c r="CL293" s="253"/>
      <c r="CM293" s="253"/>
      <c r="CN293" s="253"/>
      <c r="CO293" s="253"/>
      <c r="CP293" s="253"/>
      <c r="CQ293" s="253"/>
      <c r="CR293" s="253"/>
      <c r="CS293" s="253"/>
      <c r="CT293" s="253"/>
      <c r="CU293" s="253"/>
      <c r="CV293" s="253"/>
      <c r="CW293" s="253"/>
      <c r="CX293" s="253"/>
      <c r="CY293" s="253"/>
      <c r="CZ293" s="253"/>
      <c r="DA293" s="253"/>
      <c r="DB293" s="253"/>
      <c r="DC293" s="253"/>
      <c r="DD293" s="253"/>
      <c r="DE293" s="253"/>
      <c r="DF293" s="253"/>
      <c r="DG293" s="253"/>
      <c r="DH293" s="253"/>
      <c r="DI293" s="253"/>
      <c r="DJ293" s="253"/>
      <c r="DK293" s="253"/>
      <c r="DL293" s="253"/>
      <c r="DM293" s="253"/>
      <c r="DN293" s="253"/>
      <c r="DO293" s="253"/>
      <c r="DP293" s="253"/>
      <c r="DQ293" s="253"/>
      <c r="DR293" s="253"/>
      <c r="DS293" s="253"/>
      <c r="DT293" s="253"/>
      <c r="DU293" s="253"/>
    </row>
    <row r="294" spans="1:125" s="248" customFormat="1" x14ac:dyDescent="0.25">
      <c r="A294" s="253"/>
      <c r="B294" s="253"/>
      <c r="D294" s="252">
        <v>6790</v>
      </c>
      <c r="E294" s="252" t="s">
        <v>1720</v>
      </c>
      <c r="F294" s="252"/>
      <c r="G294" s="253"/>
      <c r="H294" s="253"/>
      <c r="I294" s="253"/>
      <c r="J294" s="253"/>
      <c r="K294" s="253"/>
      <c r="L294" s="253"/>
      <c r="S294" s="253"/>
      <c r="T294" s="253"/>
      <c r="U294" s="253"/>
      <c r="V294" s="253"/>
      <c r="W294" s="253"/>
      <c r="X294" s="253"/>
      <c r="Y294" s="253"/>
      <c r="Z294" s="253"/>
      <c r="AA294" s="253"/>
      <c r="AB294" s="253"/>
      <c r="AC294" s="253"/>
      <c r="AD294" s="253"/>
      <c r="AE294" s="253"/>
      <c r="AF294" s="253"/>
      <c r="AG294" s="253"/>
      <c r="AH294" s="253"/>
      <c r="AI294" s="253"/>
      <c r="AJ294" s="253"/>
      <c r="AK294" s="253"/>
      <c r="AL294" s="253"/>
      <c r="AM294" s="253"/>
      <c r="AN294" s="253"/>
      <c r="AO294" s="253"/>
      <c r="AP294" s="253"/>
      <c r="AQ294" s="253"/>
      <c r="AR294" s="253"/>
      <c r="AS294" s="253"/>
      <c r="AT294" s="253"/>
      <c r="AU294" s="253"/>
      <c r="AV294" s="253"/>
      <c r="AW294" s="253"/>
      <c r="AX294" s="253"/>
      <c r="AY294" s="253"/>
      <c r="AZ294" s="253"/>
      <c r="BA294" s="253"/>
      <c r="BB294" s="253"/>
      <c r="BC294" s="253"/>
      <c r="BD294" s="253"/>
      <c r="BE294" s="253"/>
      <c r="BF294" s="253"/>
      <c r="BG294" s="253"/>
      <c r="BH294" s="253"/>
      <c r="BI294" s="253"/>
      <c r="BJ294" s="253"/>
      <c r="BK294" s="253"/>
      <c r="BL294" s="253"/>
      <c r="BM294" s="253"/>
      <c r="BN294" s="253"/>
      <c r="BO294" s="253"/>
      <c r="BP294" s="253"/>
      <c r="BQ294" s="253"/>
      <c r="BR294" s="253"/>
      <c r="BS294" s="253"/>
      <c r="BT294" s="253"/>
      <c r="BU294" s="255">
        <v>3508</v>
      </c>
      <c r="BV294" s="255" t="s">
        <v>185</v>
      </c>
      <c r="BW294" s="253"/>
      <c r="BX294" s="179">
        <v>2763</v>
      </c>
      <c r="BY294" s="179" t="s">
        <v>375</v>
      </c>
      <c r="BZ294" s="253">
        <f t="shared" si="4"/>
        <v>23</v>
      </c>
      <c r="CA294" s="253"/>
      <c r="CB294" s="253"/>
      <c r="CC294" s="253"/>
      <c r="CD294" s="253"/>
      <c r="CE294" s="253"/>
      <c r="CF294" s="253"/>
      <c r="CG294" s="253"/>
      <c r="CH294" s="253"/>
      <c r="CI294" s="253"/>
      <c r="CJ294" s="253"/>
      <c r="CK294" s="253"/>
      <c r="CL294" s="253"/>
      <c r="CM294" s="253"/>
      <c r="CN294" s="253"/>
      <c r="CO294" s="253"/>
      <c r="CP294" s="253"/>
      <c r="CQ294" s="253"/>
      <c r="CR294" s="253"/>
      <c r="CS294" s="253"/>
      <c r="CT294" s="253"/>
      <c r="CU294" s="253"/>
      <c r="CV294" s="253"/>
      <c r="CW294" s="253"/>
      <c r="CX294" s="253"/>
      <c r="CY294" s="253"/>
      <c r="CZ294" s="253"/>
      <c r="DA294" s="253"/>
      <c r="DB294" s="253"/>
      <c r="DC294" s="253"/>
      <c r="DD294" s="253"/>
      <c r="DE294" s="253"/>
      <c r="DF294" s="253"/>
      <c r="DG294" s="253"/>
      <c r="DH294" s="253"/>
      <c r="DI294" s="253"/>
      <c r="DJ294" s="253"/>
      <c r="DK294" s="253"/>
      <c r="DL294" s="253"/>
      <c r="DM294" s="253"/>
      <c r="DN294" s="253"/>
      <c r="DO294" s="253"/>
      <c r="DP294" s="253"/>
      <c r="DQ294" s="253"/>
      <c r="DR294" s="253"/>
      <c r="DS294" s="253"/>
      <c r="DT294" s="253"/>
      <c r="DU294" s="253"/>
    </row>
    <row r="295" spans="1:125" s="248" customFormat="1" x14ac:dyDescent="0.25">
      <c r="A295" s="253"/>
      <c r="B295" s="253"/>
      <c r="D295" s="252">
        <v>6791</v>
      </c>
      <c r="E295" s="252" t="s">
        <v>1751</v>
      </c>
      <c r="F295" s="252"/>
      <c r="G295" s="253"/>
      <c r="H295" s="253"/>
      <c r="I295" s="253"/>
      <c r="J295" s="253"/>
      <c r="K295" s="253"/>
      <c r="L295" s="253"/>
      <c r="S295" s="253"/>
      <c r="T295" s="253"/>
      <c r="U295" s="253"/>
      <c r="V295" s="253"/>
      <c r="W295" s="253"/>
      <c r="X295" s="253"/>
      <c r="Y295" s="253"/>
      <c r="Z295" s="253"/>
      <c r="AA295" s="253"/>
      <c r="AB295" s="253"/>
      <c r="AC295" s="253"/>
      <c r="AD295" s="253"/>
      <c r="AE295" s="253"/>
      <c r="AF295" s="253"/>
      <c r="AG295" s="253"/>
      <c r="AH295" s="253"/>
      <c r="AI295" s="253"/>
      <c r="AJ295" s="253"/>
      <c r="AK295" s="253"/>
      <c r="AL295" s="253"/>
      <c r="AM295" s="253"/>
      <c r="AN295" s="253"/>
      <c r="AO295" s="253"/>
      <c r="AP295" s="253"/>
      <c r="AQ295" s="253"/>
      <c r="AR295" s="253"/>
      <c r="AS295" s="253"/>
      <c r="AT295" s="253"/>
      <c r="AU295" s="253"/>
      <c r="AV295" s="253"/>
      <c r="AW295" s="253"/>
      <c r="AX295" s="253"/>
      <c r="AY295" s="253"/>
      <c r="AZ295" s="253"/>
      <c r="BA295" s="253"/>
      <c r="BB295" s="253"/>
      <c r="BC295" s="253"/>
      <c r="BD295" s="253"/>
      <c r="BE295" s="253"/>
      <c r="BF295" s="253"/>
      <c r="BG295" s="253"/>
      <c r="BH295" s="253"/>
      <c r="BI295" s="253"/>
      <c r="BJ295" s="253"/>
      <c r="BK295" s="253"/>
      <c r="BL295" s="253"/>
      <c r="BM295" s="253"/>
      <c r="BN295" s="253"/>
      <c r="BO295" s="253"/>
      <c r="BP295" s="253"/>
      <c r="BQ295" s="253"/>
      <c r="BR295" s="253"/>
      <c r="BS295" s="253"/>
      <c r="BT295" s="253"/>
      <c r="BU295" s="255">
        <v>3510</v>
      </c>
      <c r="BV295" s="255" t="s">
        <v>581</v>
      </c>
      <c r="BW295" s="253"/>
      <c r="BX295" s="179">
        <v>2764</v>
      </c>
      <c r="BY295" s="179" t="s">
        <v>136</v>
      </c>
      <c r="BZ295" s="253">
        <f t="shared" si="4"/>
        <v>39</v>
      </c>
      <c r="CA295" s="253"/>
      <c r="CB295" s="253"/>
      <c r="CC295" s="253"/>
      <c r="CD295" s="253"/>
      <c r="CE295" s="253"/>
      <c r="CF295" s="253"/>
      <c r="CG295" s="253"/>
      <c r="CH295" s="253"/>
      <c r="CI295" s="253"/>
      <c r="CJ295" s="253"/>
      <c r="CK295" s="253"/>
      <c r="CL295" s="253"/>
      <c r="CM295" s="253"/>
      <c r="CN295" s="253"/>
      <c r="CO295" s="253"/>
      <c r="CP295" s="253"/>
      <c r="CQ295" s="253"/>
      <c r="CR295" s="253"/>
      <c r="CS295" s="253"/>
      <c r="CT295" s="253"/>
      <c r="CU295" s="253"/>
      <c r="CV295" s="253"/>
      <c r="CW295" s="253"/>
      <c r="CX295" s="253"/>
      <c r="CY295" s="253"/>
      <c r="CZ295" s="253"/>
      <c r="DA295" s="253"/>
      <c r="DB295" s="253"/>
      <c r="DC295" s="253"/>
      <c r="DD295" s="253"/>
      <c r="DE295" s="253"/>
      <c r="DF295" s="253"/>
      <c r="DG295" s="253"/>
      <c r="DH295" s="253"/>
      <c r="DI295" s="253"/>
      <c r="DJ295" s="253"/>
      <c r="DK295" s="253"/>
      <c r="DL295" s="253"/>
      <c r="DM295" s="253"/>
      <c r="DN295" s="253"/>
      <c r="DO295" s="253"/>
      <c r="DP295" s="253"/>
      <c r="DQ295" s="253"/>
      <c r="DR295" s="253"/>
      <c r="DS295" s="253"/>
      <c r="DT295" s="253"/>
      <c r="DU295" s="253"/>
    </row>
    <row r="296" spans="1:125" s="248" customFormat="1" x14ac:dyDescent="0.25">
      <c r="A296" s="253"/>
      <c r="B296" s="253"/>
      <c r="D296" s="252">
        <v>6792</v>
      </c>
      <c r="E296" s="252" t="s">
        <v>1601</v>
      </c>
      <c r="F296" s="252"/>
      <c r="G296" s="253"/>
      <c r="H296" s="253"/>
      <c r="I296" s="253"/>
      <c r="J296" s="253"/>
      <c r="K296" s="253"/>
      <c r="L296" s="253"/>
      <c r="S296" s="253"/>
      <c r="T296" s="253"/>
      <c r="U296" s="253"/>
      <c r="V296" s="253"/>
      <c r="W296" s="253"/>
      <c r="X296" s="253"/>
      <c r="Y296" s="253"/>
      <c r="Z296" s="253"/>
      <c r="AA296" s="253"/>
      <c r="AB296" s="253"/>
      <c r="AC296" s="253"/>
      <c r="AD296" s="253"/>
      <c r="AE296" s="253"/>
      <c r="AF296" s="253"/>
      <c r="AG296" s="253"/>
      <c r="AH296" s="253"/>
      <c r="AI296" s="253"/>
      <c r="AJ296" s="253"/>
      <c r="AK296" s="253"/>
      <c r="AL296" s="253"/>
      <c r="AM296" s="253"/>
      <c r="AN296" s="253"/>
      <c r="AO296" s="253"/>
      <c r="AP296" s="253"/>
      <c r="AQ296" s="253"/>
      <c r="AR296" s="253"/>
      <c r="AS296" s="253"/>
      <c r="AT296" s="253"/>
      <c r="AU296" s="253"/>
      <c r="AV296" s="253"/>
      <c r="AW296" s="253"/>
      <c r="AX296" s="253"/>
      <c r="AY296" s="253"/>
      <c r="AZ296" s="253"/>
      <c r="BA296" s="253"/>
      <c r="BB296" s="253"/>
      <c r="BC296" s="253"/>
      <c r="BD296" s="253"/>
      <c r="BE296" s="253"/>
      <c r="BF296" s="253"/>
      <c r="BG296" s="253"/>
      <c r="BH296" s="253"/>
      <c r="BI296" s="253"/>
      <c r="BJ296" s="253"/>
      <c r="BK296" s="253"/>
      <c r="BL296" s="253"/>
      <c r="BM296" s="253"/>
      <c r="BN296" s="253"/>
      <c r="BO296" s="253"/>
      <c r="BP296" s="253"/>
      <c r="BQ296" s="253"/>
      <c r="BR296" s="253"/>
      <c r="BS296" s="253"/>
      <c r="BT296" s="253"/>
      <c r="BU296" s="255">
        <v>3514</v>
      </c>
      <c r="BV296" s="255" t="s">
        <v>190</v>
      </c>
      <c r="BW296" s="253"/>
      <c r="BX296" s="179">
        <v>2765</v>
      </c>
      <c r="BY296" s="179" t="s">
        <v>137</v>
      </c>
      <c r="BZ296" s="253">
        <f t="shared" si="4"/>
        <v>37</v>
      </c>
      <c r="CA296" s="253"/>
      <c r="CB296" s="253"/>
      <c r="CC296" s="253"/>
      <c r="CD296" s="253"/>
      <c r="CE296" s="253"/>
      <c r="CF296" s="253"/>
      <c r="CG296" s="253"/>
      <c r="CH296" s="253"/>
      <c r="CI296" s="253"/>
      <c r="CJ296" s="253"/>
      <c r="CK296" s="253"/>
      <c r="CL296" s="253"/>
      <c r="CM296" s="253"/>
      <c r="CN296" s="253"/>
      <c r="CO296" s="253"/>
      <c r="CP296" s="253"/>
      <c r="CQ296" s="253"/>
      <c r="CR296" s="253"/>
      <c r="CS296" s="253"/>
      <c r="CT296" s="253"/>
      <c r="CU296" s="253"/>
      <c r="CV296" s="253"/>
      <c r="CW296" s="253"/>
      <c r="CX296" s="253"/>
      <c r="CY296" s="253"/>
      <c r="CZ296" s="253"/>
      <c r="DA296" s="253"/>
      <c r="DB296" s="253"/>
      <c r="DC296" s="253"/>
      <c r="DD296" s="253"/>
      <c r="DE296" s="253"/>
      <c r="DF296" s="253"/>
      <c r="DG296" s="253"/>
      <c r="DH296" s="253"/>
      <c r="DI296" s="253"/>
      <c r="DJ296" s="253"/>
      <c r="DK296" s="253"/>
      <c r="DL296" s="253"/>
      <c r="DM296" s="253"/>
      <c r="DN296" s="253"/>
      <c r="DO296" s="253"/>
      <c r="DP296" s="253"/>
      <c r="DQ296" s="253"/>
      <c r="DR296" s="253"/>
      <c r="DS296" s="253"/>
      <c r="DT296" s="253"/>
      <c r="DU296" s="253"/>
    </row>
    <row r="297" spans="1:125" s="248" customFormat="1" x14ac:dyDescent="0.25">
      <c r="A297" s="253"/>
      <c r="B297" s="253"/>
      <c r="D297" s="252">
        <v>6794</v>
      </c>
      <c r="E297" s="252" t="s">
        <v>1835</v>
      </c>
      <c r="F297" s="252"/>
      <c r="G297" s="253"/>
      <c r="H297" s="253"/>
      <c r="I297" s="253"/>
      <c r="J297" s="253"/>
      <c r="K297" s="253"/>
      <c r="L297" s="253"/>
      <c r="S297" s="253"/>
      <c r="T297" s="253"/>
      <c r="U297" s="253"/>
      <c r="V297" s="253"/>
      <c r="W297" s="253"/>
      <c r="X297" s="253"/>
      <c r="Y297" s="253"/>
      <c r="Z297" s="253"/>
      <c r="AA297" s="253"/>
      <c r="AB297" s="253"/>
      <c r="AC297" s="253"/>
      <c r="AD297" s="253"/>
      <c r="AE297" s="253"/>
      <c r="AF297" s="253"/>
      <c r="AG297" s="253"/>
      <c r="AH297" s="253"/>
      <c r="AI297" s="253"/>
      <c r="AJ297" s="253"/>
      <c r="AK297" s="253"/>
      <c r="AL297" s="253"/>
      <c r="AM297" s="253"/>
      <c r="AN297" s="253"/>
      <c r="AO297" s="253"/>
      <c r="AP297" s="253"/>
      <c r="AQ297" s="253"/>
      <c r="AR297" s="253"/>
      <c r="AS297" s="253"/>
      <c r="AT297" s="253"/>
      <c r="AU297" s="253"/>
      <c r="AV297" s="253"/>
      <c r="AW297" s="253"/>
      <c r="AX297" s="253"/>
      <c r="AY297" s="253"/>
      <c r="AZ297" s="253"/>
      <c r="BA297" s="253"/>
      <c r="BB297" s="253"/>
      <c r="BC297" s="253"/>
      <c r="BD297" s="253"/>
      <c r="BE297" s="253"/>
      <c r="BF297" s="253"/>
      <c r="BG297" s="253"/>
      <c r="BH297" s="253"/>
      <c r="BI297" s="253"/>
      <c r="BJ297" s="253"/>
      <c r="BK297" s="253"/>
      <c r="BL297" s="253"/>
      <c r="BM297" s="253"/>
      <c r="BN297" s="253"/>
      <c r="BO297" s="253"/>
      <c r="BP297" s="253"/>
      <c r="BQ297" s="253"/>
      <c r="BR297" s="253"/>
      <c r="BS297" s="253"/>
      <c r="BT297" s="253"/>
      <c r="BU297" s="255">
        <v>3517</v>
      </c>
      <c r="BV297" s="255" t="s">
        <v>192</v>
      </c>
      <c r="BW297" s="253"/>
      <c r="BX297" s="179">
        <v>2766</v>
      </c>
      <c r="BY297" s="179" t="s">
        <v>138</v>
      </c>
      <c r="BZ297" s="253">
        <f t="shared" si="4"/>
        <v>53</v>
      </c>
      <c r="CA297" s="253"/>
      <c r="CB297" s="253"/>
      <c r="CC297" s="253"/>
      <c r="CD297" s="253"/>
      <c r="CE297" s="253"/>
      <c r="CF297" s="253"/>
      <c r="CG297" s="253"/>
      <c r="CH297" s="253"/>
      <c r="CI297" s="253"/>
      <c r="CJ297" s="253"/>
      <c r="CK297" s="253"/>
      <c r="CL297" s="253"/>
      <c r="CM297" s="253"/>
      <c r="CN297" s="253"/>
      <c r="CO297" s="253"/>
      <c r="CP297" s="253"/>
      <c r="CQ297" s="253"/>
      <c r="CR297" s="253"/>
      <c r="CS297" s="253"/>
      <c r="CT297" s="253"/>
      <c r="CU297" s="253"/>
      <c r="CV297" s="253"/>
      <c r="CW297" s="253"/>
      <c r="CX297" s="253"/>
      <c r="CY297" s="253"/>
      <c r="CZ297" s="253"/>
      <c r="DA297" s="253"/>
      <c r="DB297" s="253"/>
      <c r="DC297" s="253"/>
      <c r="DD297" s="253"/>
      <c r="DE297" s="253"/>
      <c r="DF297" s="253"/>
      <c r="DG297" s="253"/>
      <c r="DH297" s="253"/>
      <c r="DI297" s="253"/>
      <c r="DJ297" s="253"/>
      <c r="DK297" s="253"/>
      <c r="DL297" s="253"/>
      <c r="DM297" s="253"/>
      <c r="DN297" s="253"/>
      <c r="DO297" s="253"/>
      <c r="DP297" s="253"/>
      <c r="DQ297" s="253"/>
      <c r="DR297" s="253"/>
      <c r="DS297" s="253"/>
      <c r="DT297" s="253"/>
      <c r="DU297" s="253"/>
    </row>
    <row r="298" spans="1:125" s="248" customFormat="1" x14ac:dyDescent="0.25">
      <c r="A298" s="253"/>
      <c r="B298" s="253"/>
      <c r="D298" s="252">
        <v>6795</v>
      </c>
      <c r="E298" s="252" t="s">
        <v>1836</v>
      </c>
      <c r="F298" s="252"/>
      <c r="G298" s="253"/>
      <c r="H298" s="253"/>
      <c r="I298" s="253"/>
      <c r="J298" s="253"/>
      <c r="K298" s="253"/>
      <c r="L298" s="253"/>
      <c r="S298" s="253"/>
      <c r="T298" s="253"/>
      <c r="U298" s="253"/>
      <c r="V298" s="253"/>
      <c r="W298" s="253"/>
      <c r="X298" s="253"/>
      <c r="Y298" s="253"/>
      <c r="Z298" s="253"/>
      <c r="AA298" s="253"/>
      <c r="AB298" s="253"/>
      <c r="AC298" s="253"/>
      <c r="AD298" s="253"/>
      <c r="AE298" s="253"/>
      <c r="AF298" s="253"/>
      <c r="AG298" s="253"/>
      <c r="AH298" s="253"/>
      <c r="AI298" s="253"/>
      <c r="AJ298" s="253"/>
      <c r="AK298" s="253"/>
      <c r="AL298" s="253"/>
      <c r="AM298" s="253"/>
      <c r="AN298" s="253"/>
      <c r="AO298" s="253"/>
      <c r="AP298" s="253"/>
      <c r="AQ298" s="253"/>
      <c r="AR298" s="253"/>
      <c r="AS298" s="253"/>
      <c r="AT298" s="253"/>
      <c r="AU298" s="253"/>
      <c r="AV298" s="253"/>
      <c r="AW298" s="253"/>
      <c r="AX298" s="253"/>
      <c r="AY298" s="253"/>
      <c r="AZ298" s="253"/>
      <c r="BA298" s="253"/>
      <c r="BB298" s="253"/>
      <c r="BC298" s="253"/>
      <c r="BD298" s="253"/>
      <c r="BE298" s="253"/>
      <c r="BF298" s="253"/>
      <c r="BG298" s="253"/>
      <c r="BH298" s="253"/>
      <c r="BI298" s="253"/>
      <c r="BJ298" s="253"/>
      <c r="BK298" s="253"/>
      <c r="BL298" s="253"/>
      <c r="BM298" s="253"/>
      <c r="BN298" s="253"/>
      <c r="BO298" s="253"/>
      <c r="BP298" s="253"/>
      <c r="BQ298" s="253"/>
      <c r="BR298" s="253"/>
      <c r="BS298" s="253"/>
      <c r="BT298" s="253"/>
      <c r="BU298" s="255">
        <v>3518</v>
      </c>
      <c r="BV298" s="255" t="s">
        <v>193</v>
      </c>
      <c r="BW298" s="253"/>
      <c r="BX298" s="179">
        <v>2767</v>
      </c>
      <c r="BY298" s="179" t="s">
        <v>139</v>
      </c>
      <c r="BZ298" s="253">
        <f t="shared" si="4"/>
        <v>24</v>
      </c>
      <c r="CA298" s="253"/>
      <c r="CB298" s="253"/>
      <c r="CC298" s="253"/>
      <c r="CD298" s="253"/>
      <c r="CE298" s="253"/>
      <c r="CF298" s="253"/>
      <c r="CG298" s="253"/>
      <c r="CH298" s="253"/>
      <c r="CI298" s="253"/>
      <c r="CJ298" s="253"/>
      <c r="CK298" s="253"/>
      <c r="CL298" s="253"/>
      <c r="CM298" s="253"/>
      <c r="CN298" s="253"/>
      <c r="CO298" s="253"/>
      <c r="CP298" s="253"/>
      <c r="CQ298" s="253"/>
      <c r="CR298" s="253"/>
      <c r="CS298" s="253"/>
      <c r="CT298" s="253"/>
      <c r="CU298" s="253"/>
      <c r="CV298" s="253"/>
      <c r="CW298" s="253"/>
      <c r="CX298" s="253"/>
      <c r="CY298" s="253"/>
      <c r="CZ298" s="253"/>
      <c r="DA298" s="253"/>
      <c r="DB298" s="253"/>
      <c r="DC298" s="253"/>
      <c r="DD298" s="253"/>
      <c r="DE298" s="253"/>
      <c r="DF298" s="253"/>
      <c r="DG298" s="253"/>
      <c r="DH298" s="253"/>
      <c r="DI298" s="253"/>
      <c r="DJ298" s="253"/>
      <c r="DK298" s="253"/>
      <c r="DL298" s="253"/>
      <c r="DM298" s="253"/>
      <c r="DN298" s="253"/>
      <c r="DO298" s="253"/>
      <c r="DP298" s="253"/>
      <c r="DQ298" s="253"/>
      <c r="DR298" s="253"/>
      <c r="DS298" s="253"/>
      <c r="DT298" s="253"/>
      <c r="DU298" s="253"/>
    </row>
    <row r="299" spans="1:125" s="248" customFormat="1" x14ac:dyDescent="0.25">
      <c r="A299" s="253"/>
      <c r="B299" s="253"/>
      <c r="D299" s="252">
        <v>6796</v>
      </c>
      <c r="E299" s="252" t="s">
        <v>1837</v>
      </c>
      <c r="F299" s="252"/>
      <c r="G299" s="253"/>
      <c r="H299" s="253"/>
      <c r="I299" s="253"/>
      <c r="J299" s="253"/>
      <c r="K299" s="253"/>
      <c r="L299" s="253"/>
      <c r="S299" s="253"/>
      <c r="T299" s="253"/>
      <c r="U299" s="253"/>
      <c r="V299" s="253"/>
      <c r="W299" s="253"/>
      <c r="X299" s="253"/>
      <c r="Y299" s="253"/>
      <c r="Z299" s="253"/>
      <c r="AA299" s="253"/>
      <c r="AB299" s="253"/>
      <c r="AC299" s="253"/>
      <c r="AD299" s="253"/>
      <c r="AE299" s="253"/>
      <c r="AF299" s="253"/>
      <c r="AG299" s="253"/>
      <c r="AH299" s="253"/>
      <c r="AI299" s="253"/>
      <c r="AJ299" s="253"/>
      <c r="AK299" s="253"/>
      <c r="AL299" s="253"/>
      <c r="AM299" s="253"/>
      <c r="AN299" s="253"/>
      <c r="AO299" s="253"/>
      <c r="AP299" s="253"/>
      <c r="AQ299" s="253"/>
      <c r="AR299" s="253"/>
      <c r="AS299" s="253"/>
      <c r="AT299" s="253"/>
      <c r="AU299" s="253"/>
      <c r="AV299" s="253"/>
      <c r="AW299" s="253"/>
      <c r="AX299" s="253"/>
      <c r="AY299" s="253"/>
      <c r="AZ299" s="253"/>
      <c r="BA299" s="253"/>
      <c r="BB299" s="253"/>
      <c r="BC299" s="253"/>
      <c r="BD299" s="253"/>
      <c r="BE299" s="253"/>
      <c r="BF299" s="253"/>
      <c r="BG299" s="253"/>
      <c r="BH299" s="253"/>
      <c r="BI299" s="253"/>
      <c r="BJ299" s="253"/>
      <c r="BK299" s="253"/>
      <c r="BL299" s="253"/>
      <c r="BM299" s="253"/>
      <c r="BN299" s="253"/>
      <c r="BO299" s="253"/>
      <c r="BP299" s="253"/>
      <c r="BQ299" s="253"/>
      <c r="BR299" s="253"/>
      <c r="BS299" s="253"/>
      <c r="BT299" s="253"/>
      <c r="BU299" s="255">
        <v>3519</v>
      </c>
      <c r="BV299" s="255" t="s">
        <v>194</v>
      </c>
      <c r="BW299" s="253"/>
      <c r="BX299" s="179">
        <v>2768</v>
      </c>
      <c r="BY299" s="179" t="s">
        <v>140</v>
      </c>
      <c r="BZ299" s="253">
        <f t="shared" si="4"/>
        <v>40</v>
      </c>
      <c r="CA299" s="253"/>
      <c r="CB299" s="253"/>
      <c r="CC299" s="253"/>
      <c r="CD299" s="253"/>
      <c r="CE299" s="253"/>
      <c r="CF299" s="253"/>
      <c r="CG299" s="253"/>
      <c r="CH299" s="253"/>
      <c r="CI299" s="253"/>
      <c r="CJ299" s="253"/>
      <c r="CK299" s="253"/>
      <c r="CL299" s="253"/>
      <c r="CM299" s="253"/>
      <c r="CN299" s="253"/>
      <c r="CO299" s="253"/>
      <c r="CP299" s="253"/>
      <c r="CQ299" s="253"/>
      <c r="CR299" s="253"/>
      <c r="CS299" s="253"/>
      <c r="CT299" s="253"/>
      <c r="CU299" s="253"/>
      <c r="CV299" s="253"/>
      <c r="CW299" s="253"/>
      <c r="CX299" s="253"/>
      <c r="CY299" s="253"/>
      <c r="CZ299" s="253"/>
      <c r="DA299" s="253"/>
      <c r="DB299" s="253"/>
      <c r="DC299" s="253"/>
      <c r="DD299" s="253"/>
      <c r="DE299" s="253"/>
      <c r="DF299" s="253"/>
      <c r="DG299" s="253"/>
      <c r="DH299" s="253"/>
      <c r="DI299" s="253"/>
      <c r="DJ299" s="253"/>
      <c r="DK299" s="253"/>
      <c r="DL299" s="253"/>
      <c r="DM299" s="253"/>
      <c r="DN299" s="253"/>
      <c r="DO299" s="253"/>
      <c r="DP299" s="253"/>
      <c r="DQ299" s="253"/>
      <c r="DR299" s="253"/>
      <c r="DS299" s="253"/>
      <c r="DT299" s="253"/>
      <c r="DU299" s="253"/>
    </row>
    <row r="300" spans="1:125" s="248" customFormat="1" x14ac:dyDescent="0.25">
      <c r="A300" s="253"/>
      <c r="B300" s="253"/>
      <c r="D300" s="252">
        <v>6797</v>
      </c>
      <c r="E300" s="252" t="s">
        <v>1838</v>
      </c>
      <c r="F300" s="252"/>
      <c r="G300" s="253"/>
      <c r="H300" s="253"/>
      <c r="I300" s="253"/>
      <c r="J300" s="253"/>
      <c r="K300" s="253"/>
      <c r="L300" s="253"/>
      <c r="S300" s="253"/>
      <c r="T300" s="253"/>
      <c r="U300" s="253"/>
      <c r="V300" s="253"/>
      <c r="W300" s="253"/>
      <c r="X300" s="253"/>
      <c r="Y300" s="253"/>
      <c r="Z300" s="253"/>
      <c r="AA300" s="253"/>
      <c r="AB300" s="253"/>
      <c r="AC300" s="253"/>
      <c r="AD300" s="253"/>
      <c r="AE300" s="253"/>
      <c r="AF300" s="253"/>
      <c r="AG300" s="253"/>
      <c r="AH300" s="253"/>
      <c r="AI300" s="253"/>
      <c r="AJ300" s="253"/>
      <c r="AK300" s="253"/>
      <c r="AL300" s="253"/>
      <c r="AM300" s="253"/>
      <c r="AN300" s="253"/>
      <c r="AO300" s="253"/>
      <c r="AP300" s="253"/>
      <c r="AQ300" s="253"/>
      <c r="AR300" s="253"/>
      <c r="AS300" s="253"/>
      <c r="AT300" s="253"/>
      <c r="AU300" s="253"/>
      <c r="AV300" s="253"/>
      <c r="AW300" s="253"/>
      <c r="AX300" s="253"/>
      <c r="AY300" s="253"/>
      <c r="AZ300" s="253"/>
      <c r="BA300" s="253"/>
      <c r="BB300" s="253"/>
      <c r="BC300" s="253"/>
      <c r="BD300" s="253"/>
      <c r="BE300" s="253"/>
      <c r="BF300" s="253"/>
      <c r="BG300" s="253"/>
      <c r="BH300" s="253"/>
      <c r="BI300" s="253"/>
      <c r="BJ300" s="253"/>
      <c r="BK300" s="253"/>
      <c r="BL300" s="253"/>
      <c r="BM300" s="253"/>
      <c r="BN300" s="253"/>
      <c r="BO300" s="253"/>
      <c r="BP300" s="253"/>
      <c r="BQ300" s="253"/>
      <c r="BR300" s="253"/>
      <c r="BS300" s="253"/>
      <c r="BT300" s="253"/>
      <c r="BU300" s="255">
        <v>3520</v>
      </c>
      <c r="BV300" s="255" t="s">
        <v>195</v>
      </c>
      <c r="BW300" s="253"/>
      <c r="BX300" s="179">
        <v>2769</v>
      </c>
      <c r="BY300" s="179" t="s">
        <v>626</v>
      </c>
      <c r="BZ300" s="253">
        <f t="shared" si="4"/>
        <v>31</v>
      </c>
      <c r="CA300" s="253"/>
      <c r="CB300" s="253"/>
      <c r="CC300" s="253"/>
      <c r="CD300" s="253"/>
      <c r="CE300" s="253"/>
      <c r="CF300" s="253"/>
      <c r="CG300" s="253"/>
      <c r="CH300" s="253"/>
      <c r="CI300" s="253"/>
      <c r="CJ300" s="253"/>
      <c r="CK300" s="253"/>
      <c r="CL300" s="253"/>
      <c r="CM300" s="253"/>
      <c r="CN300" s="253"/>
      <c r="CO300" s="253"/>
      <c r="CP300" s="253"/>
      <c r="CQ300" s="253"/>
      <c r="CR300" s="253"/>
      <c r="CS300" s="253"/>
      <c r="CT300" s="253"/>
      <c r="CU300" s="253"/>
      <c r="CV300" s="253"/>
      <c r="CW300" s="253"/>
      <c r="CX300" s="253"/>
      <c r="CY300" s="253"/>
      <c r="CZ300" s="253"/>
      <c r="DA300" s="253"/>
      <c r="DB300" s="253"/>
      <c r="DC300" s="253"/>
      <c r="DD300" s="253"/>
      <c r="DE300" s="253"/>
      <c r="DF300" s="253"/>
      <c r="DG300" s="253"/>
      <c r="DH300" s="253"/>
      <c r="DI300" s="253"/>
      <c r="DJ300" s="253"/>
      <c r="DK300" s="253"/>
      <c r="DL300" s="253"/>
      <c r="DM300" s="253"/>
      <c r="DN300" s="253"/>
      <c r="DO300" s="253"/>
      <c r="DP300" s="253"/>
      <c r="DQ300" s="253"/>
      <c r="DR300" s="253"/>
      <c r="DS300" s="253"/>
      <c r="DT300" s="253"/>
      <c r="DU300" s="253"/>
    </row>
    <row r="301" spans="1:125" s="248" customFormat="1" x14ac:dyDescent="0.25">
      <c r="A301" s="253"/>
      <c r="B301" s="253"/>
      <c r="D301" s="252">
        <v>6798</v>
      </c>
      <c r="E301" s="252" t="s">
        <v>1839</v>
      </c>
      <c r="F301" s="252"/>
      <c r="G301" s="253"/>
      <c r="H301" s="253"/>
      <c r="I301" s="253"/>
      <c r="J301" s="253"/>
      <c r="K301" s="253"/>
      <c r="L301" s="253"/>
      <c r="S301" s="253"/>
      <c r="T301" s="253"/>
      <c r="U301" s="253"/>
      <c r="V301" s="253"/>
      <c r="W301" s="253"/>
      <c r="X301" s="253"/>
      <c r="Y301" s="253"/>
      <c r="Z301" s="253"/>
      <c r="AA301" s="253"/>
      <c r="AB301" s="253"/>
      <c r="AC301" s="253"/>
      <c r="AD301" s="253"/>
      <c r="AE301" s="253"/>
      <c r="AF301" s="253"/>
      <c r="AG301" s="253"/>
      <c r="AH301" s="253"/>
      <c r="AI301" s="253"/>
      <c r="AJ301" s="253"/>
      <c r="AK301" s="253"/>
      <c r="AL301" s="253"/>
      <c r="AM301" s="253"/>
      <c r="AN301" s="253"/>
      <c r="AO301" s="253"/>
      <c r="AP301" s="253"/>
      <c r="AQ301" s="253"/>
      <c r="AR301" s="253"/>
      <c r="AS301" s="253"/>
      <c r="AT301" s="253"/>
      <c r="AU301" s="253"/>
      <c r="AV301" s="253"/>
      <c r="AW301" s="253"/>
      <c r="AX301" s="253"/>
      <c r="AY301" s="253"/>
      <c r="AZ301" s="253"/>
      <c r="BA301" s="253"/>
      <c r="BB301" s="253"/>
      <c r="BC301" s="253"/>
      <c r="BD301" s="253"/>
      <c r="BE301" s="253"/>
      <c r="BF301" s="253"/>
      <c r="BG301" s="253"/>
      <c r="BH301" s="253"/>
      <c r="BI301" s="253"/>
      <c r="BJ301" s="253"/>
      <c r="BK301" s="253"/>
      <c r="BL301" s="253"/>
      <c r="BM301" s="253"/>
      <c r="BN301" s="253"/>
      <c r="BO301" s="253"/>
      <c r="BP301" s="253"/>
      <c r="BQ301" s="253"/>
      <c r="BR301" s="253"/>
      <c r="BS301" s="253"/>
      <c r="BT301" s="253"/>
      <c r="BU301" s="255">
        <v>3521</v>
      </c>
      <c r="BV301" s="255" t="s">
        <v>196</v>
      </c>
      <c r="BW301" s="253"/>
      <c r="BX301" s="179">
        <v>2770</v>
      </c>
      <c r="BY301" s="179" t="s">
        <v>627</v>
      </c>
      <c r="BZ301" s="253">
        <f t="shared" si="4"/>
        <v>47</v>
      </c>
      <c r="CA301" s="253"/>
      <c r="CB301" s="253"/>
      <c r="CC301" s="253"/>
      <c r="CD301" s="253"/>
      <c r="CE301" s="253"/>
      <c r="CF301" s="253"/>
      <c r="CG301" s="253"/>
      <c r="CH301" s="253"/>
      <c r="CI301" s="253"/>
      <c r="CJ301" s="253"/>
      <c r="CK301" s="253"/>
      <c r="CL301" s="253"/>
      <c r="CM301" s="253"/>
      <c r="CN301" s="253"/>
      <c r="CO301" s="253"/>
      <c r="CP301" s="253"/>
      <c r="CQ301" s="253"/>
      <c r="CR301" s="253"/>
      <c r="CS301" s="253"/>
      <c r="CT301" s="253"/>
      <c r="CU301" s="253"/>
      <c r="CV301" s="253"/>
      <c r="CW301" s="253"/>
      <c r="CX301" s="253"/>
      <c r="CY301" s="253"/>
      <c r="CZ301" s="253"/>
      <c r="DA301" s="253"/>
      <c r="DB301" s="253"/>
      <c r="DC301" s="253"/>
      <c r="DD301" s="253"/>
      <c r="DE301" s="253"/>
      <c r="DF301" s="253"/>
      <c r="DG301" s="253"/>
      <c r="DH301" s="253"/>
      <c r="DI301" s="253"/>
      <c r="DJ301" s="253"/>
      <c r="DK301" s="253"/>
      <c r="DL301" s="253"/>
      <c r="DM301" s="253"/>
      <c r="DN301" s="253"/>
      <c r="DO301" s="253"/>
      <c r="DP301" s="253"/>
      <c r="DQ301" s="253"/>
      <c r="DR301" s="253"/>
      <c r="DS301" s="253"/>
      <c r="DT301" s="253"/>
      <c r="DU301" s="253"/>
    </row>
    <row r="302" spans="1:125" s="248" customFormat="1" x14ac:dyDescent="0.25">
      <c r="A302" s="253"/>
      <c r="B302" s="253"/>
      <c r="D302" s="252">
        <v>6799</v>
      </c>
      <c r="E302" s="252" t="s">
        <v>1840</v>
      </c>
      <c r="F302" s="252"/>
      <c r="G302" s="253"/>
      <c r="H302" s="253"/>
      <c r="I302" s="253"/>
      <c r="J302" s="253"/>
      <c r="K302" s="253"/>
      <c r="L302" s="253"/>
      <c r="S302" s="253"/>
      <c r="T302" s="253"/>
      <c r="U302" s="253"/>
      <c r="V302" s="253"/>
      <c r="W302" s="253"/>
      <c r="X302" s="253"/>
      <c r="Y302" s="253"/>
      <c r="Z302" s="253"/>
      <c r="AA302" s="253"/>
      <c r="AB302" s="253"/>
      <c r="AC302" s="253"/>
      <c r="AD302" s="253"/>
      <c r="AE302" s="253"/>
      <c r="AF302" s="253"/>
      <c r="AG302" s="253"/>
      <c r="AH302" s="253"/>
      <c r="AI302" s="253"/>
      <c r="AJ302" s="253"/>
      <c r="AK302" s="253"/>
      <c r="AL302" s="253"/>
      <c r="AM302" s="253"/>
      <c r="AN302" s="253"/>
      <c r="AO302" s="253"/>
      <c r="AP302" s="253"/>
      <c r="AQ302" s="253"/>
      <c r="AR302" s="253"/>
      <c r="AS302" s="253"/>
      <c r="AT302" s="253"/>
      <c r="AU302" s="253"/>
      <c r="AV302" s="253"/>
      <c r="AW302" s="253"/>
      <c r="AX302" s="253"/>
      <c r="AY302" s="253"/>
      <c r="AZ302" s="253"/>
      <c r="BA302" s="253"/>
      <c r="BB302" s="253"/>
      <c r="BC302" s="253"/>
      <c r="BD302" s="253"/>
      <c r="BE302" s="253"/>
      <c r="BF302" s="253"/>
      <c r="BG302" s="253"/>
      <c r="BH302" s="253"/>
      <c r="BI302" s="253"/>
      <c r="BJ302" s="253"/>
      <c r="BK302" s="253"/>
      <c r="BL302" s="253"/>
      <c r="BM302" s="253"/>
      <c r="BN302" s="253"/>
      <c r="BO302" s="253"/>
      <c r="BP302" s="253"/>
      <c r="BQ302" s="253"/>
      <c r="BR302" s="253"/>
      <c r="BS302" s="253"/>
      <c r="BT302" s="253"/>
      <c r="BU302" s="255">
        <v>3736</v>
      </c>
      <c r="BV302" s="255" t="s">
        <v>504</v>
      </c>
      <c r="BW302" s="253"/>
      <c r="BX302" s="179">
        <v>2771</v>
      </c>
      <c r="BY302" s="179" t="s">
        <v>624</v>
      </c>
      <c r="BZ302" s="253">
        <f t="shared" si="4"/>
        <v>22</v>
      </c>
      <c r="CA302" s="253"/>
      <c r="CB302" s="253"/>
      <c r="CC302" s="253"/>
      <c r="CD302" s="253"/>
      <c r="CE302" s="253"/>
      <c r="CF302" s="253"/>
      <c r="CG302" s="253"/>
      <c r="CH302" s="253"/>
      <c r="CI302" s="253"/>
      <c r="CJ302" s="253"/>
      <c r="CK302" s="253"/>
      <c r="CL302" s="253"/>
      <c r="CM302" s="253"/>
      <c r="CN302" s="253"/>
      <c r="CO302" s="253"/>
      <c r="CP302" s="253"/>
      <c r="CQ302" s="253"/>
      <c r="CR302" s="253"/>
      <c r="CS302" s="253"/>
      <c r="CT302" s="253"/>
      <c r="CU302" s="253"/>
      <c r="CV302" s="253"/>
      <c r="CW302" s="253"/>
      <c r="CX302" s="253"/>
      <c r="CY302" s="253"/>
      <c r="CZ302" s="253"/>
      <c r="DA302" s="253"/>
      <c r="DB302" s="253"/>
      <c r="DC302" s="253"/>
      <c r="DD302" s="253"/>
      <c r="DE302" s="253"/>
      <c r="DF302" s="253"/>
      <c r="DG302" s="253"/>
      <c r="DH302" s="253"/>
      <c r="DI302" s="253"/>
      <c r="DJ302" s="253"/>
      <c r="DK302" s="253"/>
      <c r="DL302" s="253"/>
      <c r="DM302" s="253"/>
      <c r="DN302" s="253"/>
      <c r="DO302" s="253"/>
      <c r="DP302" s="253"/>
      <c r="DQ302" s="253"/>
      <c r="DR302" s="253"/>
      <c r="DS302" s="253"/>
      <c r="DT302" s="253"/>
      <c r="DU302" s="253"/>
    </row>
    <row r="303" spans="1:125" s="248" customFormat="1" x14ac:dyDescent="0.25">
      <c r="A303" s="253"/>
      <c r="B303" s="253"/>
      <c r="D303" s="252">
        <v>6801</v>
      </c>
      <c r="E303" s="252" t="s">
        <v>1842</v>
      </c>
      <c r="F303" s="252"/>
      <c r="G303" s="253"/>
      <c r="H303" s="253"/>
      <c r="I303" s="253"/>
      <c r="J303" s="253"/>
      <c r="K303" s="253"/>
      <c r="L303" s="253"/>
      <c r="S303" s="253"/>
      <c r="T303" s="253"/>
      <c r="U303" s="253"/>
      <c r="V303" s="253"/>
      <c r="W303" s="253"/>
      <c r="X303" s="253"/>
      <c r="Y303" s="253"/>
      <c r="Z303" s="253"/>
      <c r="AA303" s="253"/>
      <c r="AB303" s="253"/>
      <c r="AC303" s="253"/>
      <c r="AD303" s="253"/>
      <c r="AE303" s="253"/>
      <c r="AF303" s="253"/>
      <c r="AG303" s="253"/>
      <c r="AH303" s="253"/>
      <c r="AI303" s="253"/>
      <c r="AJ303" s="253"/>
      <c r="AK303" s="253"/>
      <c r="AL303" s="253"/>
      <c r="AM303" s="253"/>
      <c r="AN303" s="253"/>
      <c r="AO303" s="253"/>
      <c r="AP303" s="253"/>
      <c r="AQ303" s="253"/>
      <c r="AR303" s="253"/>
      <c r="AS303" s="253"/>
      <c r="AT303" s="253"/>
      <c r="AU303" s="253"/>
      <c r="AV303" s="253"/>
      <c r="AW303" s="253"/>
      <c r="AX303" s="253"/>
      <c r="AY303" s="253"/>
      <c r="AZ303" s="253"/>
      <c r="BA303" s="253"/>
      <c r="BB303" s="253"/>
      <c r="BC303" s="253"/>
      <c r="BD303" s="253"/>
      <c r="BE303" s="253"/>
      <c r="BF303" s="253"/>
      <c r="BG303" s="253"/>
      <c r="BH303" s="253"/>
      <c r="BI303" s="253"/>
      <c r="BJ303" s="253"/>
      <c r="BK303" s="253"/>
      <c r="BL303" s="253"/>
      <c r="BM303" s="253"/>
      <c r="BN303" s="253"/>
      <c r="BO303" s="253"/>
      <c r="BP303" s="253"/>
      <c r="BQ303" s="253"/>
      <c r="BR303" s="253"/>
      <c r="BS303" s="253"/>
      <c r="BT303" s="253"/>
      <c r="BU303" s="255">
        <v>3805</v>
      </c>
      <c r="BV303" s="255" t="s">
        <v>201</v>
      </c>
      <c r="BW303" s="253"/>
      <c r="BX303" s="179">
        <v>2772</v>
      </c>
      <c r="BY303" s="179" t="s">
        <v>625</v>
      </c>
      <c r="BZ303" s="253">
        <f t="shared" si="4"/>
        <v>38</v>
      </c>
      <c r="CA303" s="253"/>
      <c r="CB303" s="253"/>
      <c r="CC303" s="253"/>
      <c r="CD303" s="253"/>
      <c r="CE303" s="253"/>
      <c r="CF303" s="253"/>
      <c r="CG303" s="253"/>
      <c r="CH303" s="253"/>
      <c r="CI303" s="253"/>
      <c r="CJ303" s="253"/>
      <c r="CK303" s="253"/>
      <c r="CL303" s="253"/>
      <c r="CM303" s="253"/>
      <c r="CN303" s="253"/>
      <c r="CO303" s="253"/>
      <c r="CP303" s="253"/>
      <c r="CQ303" s="253"/>
      <c r="CR303" s="253"/>
      <c r="CS303" s="253"/>
      <c r="CT303" s="253"/>
      <c r="CU303" s="253"/>
      <c r="CV303" s="253"/>
      <c r="CW303" s="253"/>
      <c r="CX303" s="253"/>
      <c r="CY303" s="253"/>
      <c r="CZ303" s="253"/>
      <c r="DA303" s="253"/>
      <c r="DB303" s="253"/>
      <c r="DC303" s="253"/>
      <c r="DD303" s="253"/>
      <c r="DE303" s="253"/>
      <c r="DF303" s="253"/>
      <c r="DG303" s="253"/>
      <c r="DH303" s="253"/>
      <c r="DI303" s="253"/>
      <c r="DJ303" s="253"/>
      <c r="DK303" s="253"/>
      <c r="DL303" s="253"/>
      <c r="DM303" s="253"/>
      <c r="DN303" s="253"/>
      <c r="DO303" s="253"/>
      <c r="DP303" s="253"/>
      <c r="DQ303" s="253"/>
      <c r="DR303" s="253"/>
      <c r="DS303" s="253"/>
      <c r="DT303" s="253"/>
      <c r="DU303" s="253"/>
    </row>
    <row r="304" spans="1:125" s="248" customFormat="1" x14ac:dyDescent="0.25">
      <c r="A304" s="253"/>
      <c r="B304" s="253"/>
      <c r="D304" s="252">
        <v>6803</v>
      </c>
      <c r="E304" s="252" t="s">
        <v>1844</v>
      </c>
      <c r="F304" s="252"/>
      <c r="G304" s="253"/>
      <c r="H304" s="253"/>
      <c r="I304" s="253"/>
      <c r="J304" s="253"/>
      <c r="K304" s="253"/>
      <c r="L304" s="253"/>
      <c r="S304" s="253"/>
      <c r="T304" s="253"/>
      <c r="U304" s="253"/>
      <c r="V304" s="253"/>
      <c r="W304" s="253"/>
      <c r="X304" s="253"/>
      <c r="Y304" s="253"/>
      <c r="Z304" s="253"/>
      <c r="AA304" s="253"/>
      <c r="AB304" s="253"/>
      <c r="AC304" s="253"/>
      <c r="AD304" s="253"/>
      <c r="AE304" s="253"/>
      <c r="AF304" s="253"/>
      <c r="AG304" s="253"/>
      <c r="AH304" s="253"/>
      <c r="AI304" s="253"/>
      <c r="AJ304" s="253"/>
      <c r="AK304" s="253"/>
      <c r="AL304" s="253"/>
      <c r="AM304" s="253"/>
      <c r="AN304" s="253"/>
      <c r="AO304" s="253"/>
      <c r="AP304" s="253"/>
      <c r="AQ304" s="253"/>
      <c r="AR304" s="253"/>
      <c r="AS304" s="253"/>
      <c r="AT304" s="253"/>
      <c r="AU304" s="253"/>
      <c r="AV304" s="253"/>
      <c r="AW304" s="253"/>
      <c r="AX304" s="253"/>
      <c r="AY304" s="253"/>
      <c r="AZ304" s="253"/>
      <c r="BA304" s="253"/>
      <c r="BB304" s="253"/>
      <c r="BC304" s="253"/>
      <c r="BD304" s="253"/>
      <c r="BE304" s="253"/>
      <c r="BF304" s="253"/>
      <c r="BG304" s="253"/>
      <c r="BH304" s="253"/>
      <c r="BI304" s="253"/>
      <c r="BJ304" s="253"/>
      <c r="BK304" s="253"/>
      <c r="BL304" s="253"/>
      <c r="BM304" s="253"/>
      <c r="BN304" s="253"/>
      <c r="BO304" s="253"/>
      <c r="BP304" s="253"/>
      <c r="BQ304" s="253"/>
      <c r="BR304" s="253"/>
      <c r="BS304" s="253"/>
      <c r="BT304" s="253"/>
      <c r="BU304" s="255">
        <v>6520</v>
      </c>
      <c r="BV304" s="255" t="s">
        <v>716</v>
      </c>
      <c r="BW304" s="253"/>
      <c r="BX304" s="179">
        <v>2773</v>
      </c>
      <c r="BY304" s="179" t="s">
        <v>141</v>
      </c>
      <c r="BZ304" s="253">
        <f t="shared" si="4"/>
        <v>19</v>
      </c>
      <c r="CA304" s="253"/>
      <c r="CB304" s="253"/>
      <c r="CC304" s="253"/>
      <c r="CD304" s="253"/>
      <c r="CE304" s="253"/>
      <c r="CF304" s="253"/>
      <c r="CG304" s="253"/>
      <c r="CH304" s="253"/>
      <c r="CI304" s="253"/>
      <c r="CJ304" s="253"/>
      <c r="CK304" s="253"/>
      <c r="CL304" s="253"/>
      <c r="CM304" s="253"/>
      <c r="CN304" s="253"/>
      <c r="CO304" s="253"/>
      <c r="CP304" s="253"/>
      <c r="CQ304" s="253"/>
      <c r="CR304" s="253"/>
      <c r="CS304" s="253"/>
      <c r="CT304" s="253"/>
      <c r="CU304" s="253"/>
      <c r="CV304" s="253"/>
      <c r="CW304" s="253"/>
      <c r="CX304" s="253"/>
      <c r="CY304" s="253"/>
      <c r="CZ304" s="253"/>
      <c r="DA304" s="253"/>
      <c r="DB304" s="253"/>
      <c r="DC304" s="253"/>
      <c r="DD304" s="253"/>
      <c r="DE304" s="253"/>
      <c r="DF304" s="253"/>
      <c r="DG304" s="253"/>
      <c r="DH304" s="253"/>
      <c r="DI304" s="253"/>
      <c r="DJ304" s="253"/>
      <c r="DK304" s="253"/>
      <c r="DL304" s="253"/>
      <c r="DM304" s="253"/>
      <c r="DN304" s="253"/>
      <c r="DO304" s="253"/>
      <c r="DP304" s="253"/>
      <c r="DQ304" s="253"/>
      <c r="DR304" s="253"/>
      <c r="DS304" s="253"/>
      <c r="DT304" s="253"/>
      <c r="DU304" s="253"/>
    </row>
    <row r="305" spans="1:125" s="248" customFormat="1" x14ac:dyDescent="0.25">
      <c r="A305" s="253"/>
      <c r="B305" s="253"/>
      <c r="D305" s="252">
        <v>6804</v>
      </c>
      <c r="E305" s="252" t="s">
        <v>1845</v>
      </c>
      <c r="F305" s="252"/>
      <c r="G305" s="253"/>
      <c r="H305" s="253"/>
      <c r="I305" s="253"/>
      <c r="J305" s="253"/>
      <c r="K305" s="253"/>
      <c r="L305" s="253"/>
      <c r="S305" s="253"/>
      <c r="T305" s="253"/>
      <c r="U305" s="253"/>
      <c r="V305" s="253"/>
      <c r="W305" s="253"/>
      <c r="X305" s="253"/>
      <c r="Y305" s="253"/>
      <c r="Z305" s="253"/>
      <c r="AA305" s="253"/>
      <c r="AB305" s="253"/>
      <c r="AC305" s="253"/>
      <c r="AD305" s="253"/>
      <c r="AE305" s="253"/>
      <c r="AF305" s="253"/>
      <c r="AG305" s="253"/>
      <c r="AH305" s="253"/>
      <c r="AI305" s="253"/>
      <c r="AJ305" s="253"/>
      <c r="AK305" s="253"/>
      <c r="AL305" s="253"/>
      <c r="AM305" s="253"/>
      <c r="AN305" s="253"/>
      <c r="AO305" s="253"/>
      <c r="AP305" s="253"/>
      <c r="AQ305" s="253"/>
      <c r="AR305" s="253"/>
      <c r="AS305" s="253"/>
      <c r="AT305" s="253"/>
      <c r="AU305" s="253"/>
      <c r="AV305" s="253"/>
      <c r="AW305" s="253"/>
      <c r="AX305" s="253"/>
      <c r="AY305" s="253"/>
      <c r="AZ305" s="253"/>
      <c r="BA305" s="253"/>
      <c r="BB305" s="253"/>
      <c r="BC305" s="253"/>
      <c r="BD305" s="253"/>
      <c r="BE305" s="253"/>
      <c r="BF305" s="253"/>
      <c r="BG305" s="253"/>
      <c r="BH305" s="253"/>
      <c r="BI305" s="253"/>
      <c r="BJ305" s="253"/>
      <c r="BK305" s="253"/>
      <c r="BL305" s="253"/>
      <c r="BM305" s="253"/>
      <c r="BN305" s="253"/>
      <c r="BO305" s="253"/>
      <c r="BP305" s="253"/>
      <c r="BQ305" s="253"/>
      <c r="BR305" s="253"/>
      <c r="BS305" s="253"/>
      <c r="BT305" s="253"/>
      <c r="BU305" s="255">
        <v>6521</v>
      </c>
      <c r="BV305" s="255" t="s">
        <v>214</v>
      </c>
      <c r="BW305" s="253"/>
      <c r="BX305" s="179">
        <v>2774</v>
      </c>
      <c r="BY305" s="179" t="s">
        <v>142</v>
      </c>
      <c r="BZ305" s="253">
        <f t="shared" si="4"/>
        <v>35</v>
      </c>
      <c r="CA305" s="253"/>
      <c r="CB305" s="253"/>
      <c r="CC305" s="253"/>
      <c r="CD305" s="253"/>
      <c r="CE305" s="253"/>
      <c r="CF305" s="253"/>
      <c r="CG305" s="253"/>
      <c r="CH305" s="253"/>
      <c r="CI305" s="253"/>
      <c r="CJ305" s="253"/>
      <c r="CK305" s="253"/>
      <c r="CL305" s="253"/>
      <c r="CM305" s="253"/>
      <c r="CN305" s="253"/>
      <c r="CO305" s="253"/>
      <c r="CP305" s="253"/>
      <c r="CQ305" s="253"/>
      <c r="CR305" s="253"/>
      <c r="CS305" s="253"/>
      <c r="CT305" s="253"/>
      <c r="CU305" s="253"/>
      <c r="CV305" s="253"/>
      <c r="CW305" s="253"/>
      <c r="CX305" s="253"/>
      <c r="CY305" s="253"/>
      <c r="CZ305" s="253"/>
      <c r="DA305" s="253"/>
      <c r="DB305" s="253"/>
      <c r="DC305" s="253"/>
      <c r="DD305" s="253"/>
      <c r="DE305" s="253"/>
      <c r="DF305" s="253"/>
      <c r="DG305" s="253"/>
      <c r="DH305" s="253"/>
      <c r="DI305" s="253"/>
      <c r="DJ305" s="253"/>
      <c r="DK305" s="253"/>
      <c r="DL305" s="253"/>
      <c r="DM305" s="253"/>
      <c r="DN305" s="253"/>
      <c r="DO305" s="253"/>
      <c r="DP305" s="253"/>
      <c r="DQ305" s="253"/>
      <c r="DR305" s="253"/>
      <c r="DS305" s="253"/>
      <c r="DT305" s="253"/>
      <c r="DU305" s="253"/>
    </row>
    <row r="306" spans="1:125" s="248" customFormat="1" x14ac:dyDescent="0.25">
      <c r="A306" s="253"/>
      <c r="B306" s="253"/>
      <c r="D306" s="252">
        <v>6805</v>
      </c>
      <c r="E306" s="252" t="s">
        <v>1846</v>
      </c>
      <c r="F306" s="252"/>
      <c r="G306" s="253"/>
      <c r="H306" s="253"/>
      <c r="I306" s="253"/>
      <c r="J306" s="253"/>
      <c r="K306" s="253"/>
      <c r="L306" s="253"/>
      <c r="S306" s="253"/>
      <c r="T306" s="253"/>
      <c r="U306" s="253"/>
      <c r="V306" s="253"/>
      <c r="W306" s="253"/>
      <c r="X306" s="253"/>
      <c r="Y306" s="253"/>
      <c r="Z306" s="253"/>
      <c r="AA306" s="253"/>
      <c r="AB306" s="253"/>
      <c r="AC306" s="253"/>
      <c r="AD306" s="253"/>
      <c r="AE306" s="253"/>
      <c r="AF306" s="253"/>
      <c r="AG306" s="253"/>
      <c r="AH306" s="253"/>
      <c r="AI306" s="253"/>
      <c r="AJ306" s="253"/>
      <c r="AK306" s="253"/>
      <c r="AL306" s="253"/>
      <c r="AM306" s="253"/>
      <c r="AN306" s="253"/>
      <c r="AO306" s="253"/>
      <c r="AP306" s="253"/>
      <c r="AQ306" s="253"/>
      <c r="AR306" s="253"/>
      <c r="AS306" s="253"/>
      <c r="AT306" s="253"/>
      <c r="AU306" s="253"/>
      <c r="AV306" s="253"/>
      <c r="AW306" s="253"/>
      <c r="AX306" s="253"/>
      <c r="AY306" s="253"/>
      <c r="AZ306" s="253"/>
      <c r="BA306" s="253"/>
      <c r="BB306" s="253"/>
      <c r="BC306" s="253"/>
      <c r="BD306" s="253"/>
      <c r="BE306" s="253"/>
      <c r="BF306" s="253"/>
      <c r="BG306" s="253"/>
      <c r="BH306" s="253"/>
      <c r="BI306" s="253"/>
      <c r="BJ306" s="253"/>
      <c r="BK306" s="253"/>
      <c r="BL306" s="253"/>
      <c r="BM306" s="253"/>
      <c r="BN306" s="253"/>
      <c r="BO306" s="253"/>
      <c r="BP306" s="253"/>
      <c r="BQ306" s="253"/>
      <c r="BR306" s="253"/>
      <c r="BS306" s="253"/>
      <c r="BT306" s="253"/>
      <c r="BU306" s="255">
        <v>6522</v>
      </c>
      <c r="BV306" s="255" t="s">
        <v>722</v>
      </c>
      <c r="BW306" s="253"/>
      <c r="BX306" s="179">
        <v>2775</v>
      </c>
      <c r="BY306" s="179" t="s">
        <v>143</v>
      </c>
      <c r="BZ306" s="253">
        <f t="shared" si="4"/>
        <v>20</v>
      </c>
      <c r="CA306" s="253"/>
      <c r="CB306" s="253"/>
      <c r="CC306" s="253"/>
      <c r="CD306" s="253"/>
      <c r="CE306" s="253"/>
      <c r="CF306" s="253"/>
      <c r="CG306" s="253"/>
      <c r="CH306" s="253"/>
      <c r="CI306" s="253"/>
      <c r="CJ306" s="253"/>
      <c r="CK306" s="253"/>
      <c r="CL306" s="253"/>
      <c r="CM306" s="253"/>
      <c r="CN306" s="253"/>
      <c r="CO306" s="253"/>
      <c r="CP306" s="253"/>
      <c r="CQ306" s="253"/>
      <c r="CR306" s="253"/>
      <c r="CS306" s="253"/>
      <c r="CT306" s="253"/>
      <c r="CU306" s="253"/>
      <c r="CV306" s="253"/>
      <c r="CW306" s="253"/>
      <c r="CX306" s="253"/>
      <c r="CY306" s="253"/>
      <c r="CZ306" s="253"/>
      <c r="DA306" s="253"/>
      <c r="DB306" s="253"/>
      <c r="DC306" s="253"/>
      <c r="DD306" s="253"/>
      <c r="DE306" s="253"/>
      <c r="DF306" s="253"/>
      <c r="DG306" s="253"/>
      <c r="DH306" s="253"/>
      <c r="DI306" s="253"/>
      <c r="DJ306" s="253"/>
      <c r="DK306" s="253"/>
      <c r="DL306" s="253"/>
      <c r="DM306" s="253"/>
      <c r="DN306" s="253"/>
      <c r="DO306" s="253"/>
      <c r="DP306" s="253"/>
      <c r="DQ306" s="253"/>
      <c r="DR306" s="253"/>
      <c r="DS306" s="253"/>
      <c r="DT306" s="253"/>
      <c r="DU306" s="253"/>
    </row>
    <row r="307" spans="1:125" s="248" customFormat="1" x14ac:dyDescent="0.25">
      <c r="A307" s="253"/>
      <c r="B307" s="253"/>
      <c r="D307" s="253">
        <v>6806</v>
      </c>
      <c r="E307" s="253" t="s">
        <v>1847</v>
      </c>
      <c r="F307" s="253"/>
      <c r="G307" s="253"/>
      <c r="H307" s="253"/>
      <c r="I307" s="253"/>
      <c r="J307" s="253"/>
      <c r="K307" s="253"/>
      <c r="L307" s="253"/>
      <c r="S307" s="253"/>
      <c r="T307" s="253"/>
      <c r="U307" s="253"/>
      <c r="V307" s="253"/>
      <c r="W307" s="253"/>
      <c r="X307" s="253"/>
      <c r="Y307" s="253"/>
      <c r="Z307" s="253"/>
      <c r="AA307" s="253"/>
      <c r="AB307" s="253"/>
      <c r="AC307" s="253"/>
      <c r="AD307" s="253"/>
      <c r="AE307" s="253"/>
      <c r="AF307" s="253"/>
      <c r="AG307" s="253"/>
      <c r="AH307" s="253"/>
      <c r="AI307" s="253"/>
      <c r="AJ307" s="253"/>
      <c r="AK307" s="253"/>
      <c r="AL307" s="253"/>
      <c r="AM307" s="253"/>
      <c r="AN307" s="253"/>
      <c r="AO307" s="253"/>
      <c r="AP307" s="253"/>
      <c r="AQ307" s="253"/>
      <c r="AR307" s="253"/>
      <c r="AS307" s="253"/>
      <c r="AT307" s="253"/>
      <c r="AU307" s="253"/>
      <c r="AV307" s="253"/>
      <c r="AW307" s="253"/>
      <c r="AX307" s="253"/>
      <c r="AY307" s="253"/>
      <c r="AZ307" s="253"/>
      <c r="BA307" s="253"/>
      <c r="BB307" s="253"/>
      <c r="BC307" s="253"/>
      <c r="BD307" s="253"/>
      <c r="BE307" s="253"/>
      <c r="BF307" s="253"/>
      <c r="BG307" s="253"/>
      <c r="BH307" s="253"/>
      <c r="BI307" s="253"/>
      <c r="BJ307" s="253"/>
      <c r="BK307" s="253"/>
      <c r="BL307" s="253"/>
      <c r="BM307" s="253"/>
      <c r="BN307" s="253"/>
      <c r="BO307" s="253"/>
      <c r="BP307" s="253"/>
      <c r="BQ307" s="253"/>
      <c r="BR307" s="253"/>
      <c r="BS307" s="253"/>
      <c r="BT307" s="253"/>
      <c r="BU307" s="255">
        <v>6632</v>
      </c>
      <c r="BV307" s="255" t="s">
        <v>631</v>
      </c>
      <c r="BW307" s="253"/>
      <c r="BX307" s="179">
        <v>2776</v>
      </c>
      <c r="BY307" s="179" t="s">
        <v>144</v>
      </c>
      <c r="BZ307" s="253">
        <f t="shared" si="4"/>
        <v>36</v>
      </c>
      <c r="CA307" s="253"/>
      <c r="CB307" s="253"/>
      <c r="CC307" s="253"/>
      <c r="CD307" s="253"/>
      <c r="CE307" s="253"/>
      <c r="CF307" s="253"/>
      <c r="CG307" s="253"/>
      <c r="CH307" s="253"/>
      <c r="CI307" s="253"/>
      <c r="CJ307" s="253"/>
      <c r="CK307" s="253"/>
      <c r="CL307" s="253"/>
      <c r="CM307" s="253"/>
      <c r="CN307" s="253"/>
      <c r="CO307" s="253"/>
      <c r="CP307" s="253"/>
      <c r="CQ307" s="253"/>
      <c r="CR307" s="253"/>
      <c r="CS307" s="253"/>
      <c r="CT307" s="253"/>
      <c r="CU307" s="253"/>
      <c r="CV307" s="253"/>
      <c r="CW307" s="253"/>
      <c r="CX307" s="253"/>
      <c r="CY307" s="253"/>
      <c r="CZ307" s="253"/>
      <c r="DA307" s="253"/>
      <c r="DB307" s="253"/>
      <c r="DC307" s="253"/>
      <c r="DD307" s="253"/>
      <c r="DE307" s="253"/>
      <c r="DF307" s="253"/>
      <c r="DG307" s="253"/>
      <c r="DH307" s="253"/>
      <c r="DI307" s="253"/>
      <c r="DJ307" s="253"/>
      <c r="DK307" s="253"/>
      <c r="DL307" s="253"/>
      <c r="DM307" s="253"/>
      <c r="DN307" s="253"/>
      <c r="DO307" s="253"/>
      <c r="DP307" s="253"/>
      <c r="DQ307" s="253"/>
      <c r="DR307" s="253"/>
      <c r="DS307" s="253"/>
      <c r="DT307" s="253"/>
      <c r="DU307" s="253"/>
    </row>
    <row r="308" spans="1:125" s="248" customFormat="1" x14ac:dyDescent="0.25">
      <c r="A308" s="253"/>
      <c r="B308" s="253"/>
      <c r="D308" s="253"/>
      <c r="E308" s="253"/>
      <c r="F308" s="253"/>
      <c r="G308" s="253"/>
      <c r="H308" s="253"/>
      <c r="I308" s="253"/>
      <c r="J308" s="253"/>
      <c r="K308" s="253"/>
      <c r="L308" s="253"/>
      <c r="S308" s="253"/>
      <c r="T308" s="253"/>
      <c r="U308" s="253"/>
      <c r="V308" s="253"/>
      <c r="W308" s="253"/>
      <c r="X308" s="253"/>
      <c r="Y308" s="253"/>
      <c r="Z308" s="253"/>
      <c r="AA308" s="253"/>
      <c r="AB308" s="253"/>
      <c r="AC308" s="253"/>
      <c r="AD308" s="253"/>
      <c r="AE308" s="253"/>
      <c r="AF308" s="253"/>
      <c r="AG308" s="253"/>
      <c r="AH308" s="253"/>
      <c r="AI308" s="253"/>
      <c r="AJ308" s="253"/>
      <c r="AK308" s="253"/>
      <c r="AL308" s="253"/>
      <c r="AM308" s="253"/>
      <c r="AN308" s="253"/>
      <c r="AO308" s="253"/>
      <c r="AP308" s="253"/>
      <c r="AQ308" s="253"/>
      <c r="AR308" s="253"/>
      <c r="AS308" s="253"/>
      <c r="AT308" s="253"/>
      <c r="AU308" s="253"/>
      <c r="AV308" s="253"/>
      <c r="AW308" s="253"/>
      <c r="AX308" s="253"/>
      <c r="AY308" s="253"/>
      <c r="AZ308" s="253"/>
      <c r="BA308" s="253"/>
      <c r="BB308" s="253"/>
      <c r="BC308" s="253"/>
      <c r="BD308" s="253"/>
      <c r="BE308" s="253"/>
      <c r="BF308" s="253"/>
      <c r="BG308" s="253"/>
      <c r="BH308" s="253"/>
      <c r="BI308" s="253"/>
      <c r="BJ308" s="253"/>
      <c r="BK308" s="253"/>
      <c r="BL308" s="253"/>
      <c r="BM308" s="253"/>
      <c r="BN308" s="253"/>
      <c r="BO308" s="253"/>
      <c r="BP308" s="253"/>
      <c r="BQ308" s="253"/>
      <c r="BR308" s="253"/>
      <c r="BS308" s="253"/>
      <c r="BT308" s="253"/>
      <c r="BU308" s="255">
        <v>6636</v>
      </c>
      <c r="BV308" s="255" t="s">
        <v>622</v>
      </c>
      <c r="BW308" s="253"/>
      <c r="BX308" s="179">
        <v>2777</v>
      </c>
      <c r="BY308" s="179" t="s">
        <v>145</v>
      </c>
      <c r="BZ308" s="253">
        <f t="shared" si="4"/>
        <v>31</v>
      </c>
      <c r="CA308" s="253"/>
      <c r="CB308" s="253"/>
      <c r="CC308" s="253"/>
      <c r="CD308" s="253"/>
      <c r="CE308" s="253"/>
      <c r="CF308" s="253"/>
      <c r="CG308" s="253"/>
      <c r="CH308" s="253"/>
      <c r="CI308" s="253"/>
      <c r="CJ308" s="253"/>
      <c r="CK308" s="253"/>
      <c r="CL308" s="253"/>
      <c r="CM308" s="253"/>
      <c r="CN308" s="253"/>
      <c r="CO308" s="253"/>
      <c r="CP308" s="253"/>
      <c r="CQ308" s="253"/>
      <c r="CR308" s="253"/>
      <c r="CS308" s="253"/>
      <c r="CT308" s="253"/>
      <c r="CU308" s="253"/>
      <c r="CV308" s="253"/>
      <c r="CW308" s="253"/>
      <c r="CX308" s="253"/>
      <c r="CY308" s="253"/>
      <c r="CZ308" s="253"/>
      <c r="DA308" s="253"/>
      <c r="DB308" s="253"/>
      <c r="DC308" s="253"/>
      <c r="DD308" s="253"/>
      <c r="DE308" s="253"/>
      <c r="DF308" s="253"/>
      <c r="DG308" s="253"/>
      <c r="DH308" s="253"/>
      <c r="DI308" s="253"/>
      <c r="DJ308" s="253"/>
      <c r="DK308" s="253"/>
      <c r="DL308" s="253"/>
      <c r="DM308" s="253"/>
      <c r="DN308" s="253"/>
      <c r="DO308" s="253"/>
      <c r="DP308" s="253"/>
      <c r="DQ308" s="253"/>
      <c r="DR308" s="253"/>
      <c r="DS308" s="253"/>
      <c r="DT308" s="253"/>
      <c r="DU308" s="253"/>
    </row>
    <row r="309" spans="1:125" s="248" customFormat="1" x14ac:dyDescent="0.25">
      <c r="A309" s="253"/>
      <c r="B309" s="253"/>
      <c r="D309" s="253"/>
      <c r="E309" s="253"/>
      <c r="F309" s="253"/>
      <c r="G309" s="253"/>
      <c r="H309" s="253"/>
      <c r="I309" s="253"/>
      <c r="J309" s="253"/>
      <c r="K309" s="253"/>
      <c r="L309" s="253"/>
      <c r="S309" s="253"/>
      <c r="T309" s="253"/>
      <c r="U309" s="253"/>
      <c r="V309" s="253"/>
      <c r="W309" s="253"/>
      <c r="X309" s="253"/>
      <c r="Y309" s="253"/>
      <c r="Z309" s="253"/>
      <c r="AA309" s="253"/>
      <c r="AB309" s="253"/>
      <c r="AC309" s="253"/>
      <c r="AD309" s="253"/>
      <c r="AE309" s="253"/>
      <c r="AF309" s="253"/>
      <c r="AG309" s="253"/>
      <c r="AH309" s="253"/>
      <c r="AI309" s="253"/>
      <c r="AJ309" s="253"/>
      <c r="AK309" s="253"/>
      <c r="AL309" s="253"/>
      <c r="AM309" s="253"/>
      <c r="AN309" s="253"/>
      <c r="AO309" s="253"/>
      <c r="AP309" s="253"/>
      <c r="AQ309" s="253"/>
      <c r="AR309" s="253"/>
      <c r="AS309" s="253"/>
      <c r="AT309" s="253"/>
      <c r="AU309" s="253"/>
      <c r="AV309" s="253"/>
      <c r="AW309" s="253"/>
      <c r="AX309" s="253"/>
      <c r="AY309" s="253"/>
      <c r="AZ309" s="253"/>
      <c r="BA309" s="253"/>
      <c r="BB309" s="253"/>
      <c r="BC309" s="253"/>
      <c r="BD309" s="253"/>
      <c r="BE309" s="253"/>
      <c r="BF309" s="253"/>
      <c r="BG309" s="253"/>
      <c r="BH309" s="253"/>
      <c r="BI309" s="253"/>
      <c r="BJ309" s="253"/>
      <c r="BK309" s="253"/>
      <c r="BL309" s="253"/>
      <c r="BM309" s="253"/>
      <c r="BN309" s="253"/>
      <c r="BO309" s="253"/>
      <c r="BP309" s="253"/>
      <c r="BQ309" s="253"/>
      <c r="BR309" s="253"/>
      <c r="BS309" s="253"/>
      <c r="BT309" s="253"/>
      <c r="BU309" s="255">
        <v>6660</v>
      </c>
      <c r="BV309" s="255" t="s">
        <v>1102</v>
      </c>
      <c r="BW309" s="253"/>
      <c r="BX309" s="179">
        <v>2778</v>
      </c>
      <c r="BY309" s="179" t="s">
        <v>146</v>
      </c>
      <c r="BZ309" s="253">
        <f t="shared" si="4"/>
        <v>47</v>
      </c>
      <c r="CA309" s="253"/>
      <c r="CB309" s="253"/>
      <c r="CC309" s="253"/>
      <c r="CD309" s="253"/>
      <c r="CE309" s="253"/>
      <c r="CF309" s="253"/>
      <c r="CG309" s="253"/>
      <c r="CH309" s="253"/>
      <c r="CI309" s="253"/>
      <c r="CJ309" s="253"/>
      <c r="CK309" s="253"/>
      <c r="CL309" s="253"/>
      <c r="CM309" s="253"/>
      <c r="CN309" s="253"/>
      <c r="CO309" s="253"/>
      <c r="CP309" s="253"/>
      <c r="CQ309" s="253"/>
      <c r="CR309" s="253"/>
      <c r="CS309" s="253"/>
      <c r="CT309" s="253"/>
      <c r="CU309" s="253"/>
      <c r="CV309" s="253"/>
      <c r="CW309" s="253"/>
      <c r="CX309" s="253"/>
      <c r="CY309" s="253"/>
      <c r="CZ309" s="253"/>
      <c r="DA309" s="253"/>
      <c r="DB309" s="253"/>
      <c r="DC309" s="253"/>
      <c r="DD309" s="253"/>
      <c r="DE309" s="253"/>
      <c r="DF309" s="253"/>
      <c r="DG309" s="253"/>
      <c r="DH309" s="253"/>
      <c r="DI309" s="253"/>
      <c r="DJ309" s="253"/>
      <c r="DK309" s="253"/>
      <c r="DL309" s="253"/>
      <c r="DM309" s="253"/>
      <c r="DN309" s="253"/>
      <c r="DO309" s="253"/>
      <c r="DP309" s="253"/>
      <c r="DQ309" s="253"/>
      <c r="DR309" s="253"/>
      <c r="DS309" s="253"/>
      <c r="DT309" s="253"/>
      <c r="DU309" s="253"/>
    </row>
    <row r="310" spans="1:125" s="248" customFormat="1" x14ac:dyDescent="0.25">
      <c r="A310" s="253"/>
      <c r="B310" s="253"/>
      <c r="D310" s="253"/>
      <c r="E310" s="253"/>
      <c r="F310" s="253"/>
      <c r="G310" s="253"/>
      <c r="H310" s="253"/>
      <c r="I310" s="253"/>
      <c r="J310" s="253"/>
      <c r="K310" s="253"/>
      <c r="L310" s="253"/>
      <c r="S310" s="253"/>
      <c r="T310" s="253"/>
      <c r="U310" s="253"/>
      <c r="V310" s="253"/>
      <c r="W310" s="253"/>
      <c r="X310" s="253"/>
      <c r="Y310" s="253"/>
      <c r="Z310" s="253"/>
      <c r="AA310" s="253"/>
      <c r="AB310" s="253"/>
      <c r="AC310" s="253"/>
      <c r="AD310" s="253"/>
      <c r="AE310" s="253"/>
      <c r="AF310" s="253"/>
      <c r="AG310" s="253"/>
      <c r="AH310" s="253"/>
      <c r="AI310" s="253"/>
      <c r="AJ310" s="253"/>
      <c r="AK310" s="253"/>
      <c r="AL310" s="253"/>
      <c r="AM310" s="253"/>
      <c r="AN310" s="253"/>
      <c r="AO310" s="253"/>
      <c r="AP310" s="253"/>
      <c r="AQ310" s="253"/>
      <c r="AR310" s="253"/>
      <c r="AS310" s="253"/>
      <c r="AT310" s="253"/>
      <c r="AU310" s="253"/>
      <c r="AV310" s="253"/>
      <c r="AW310" s="253"/>
      <c r="AX310" s="253"/>
      <c r="AY310" s="253"/>
      <c r="AZ310" s="253"/>
      <c r="BA310" s="253"/>
      <c r="BB310" s="253"/>
      <c r="BC310" s="253"/>
      <c r="BD310" s="253"/>
      <c r="BE310" s="253"/>
      <c r="BF310" s="253"/>
      <c r="BG310" s="253"/>
      <c r="BH310" s="253"/>
      <c r="BI310" s="253"/>
      <c r="BJ310" s="253"/>
      <c r="BK310" s="253"/>
      <c r="BL310" s="253"/>
      <c r="BM310" s="253"/>
      <c r="BN310" s="253"/>
      <c r="BO310" s="253"/>
      <c r="BP310" s="253"/>
      <c r="BQ310" s="253"/>
      <c r="BR310" s="253"/>
      <c r="BS310" s="253"/>
      <c r="BT310" s="253"/>
      <c r="BU310" s="255">
        <v>6664</v>
      </c>
      <c r="BV310" s="255" t="s">
        <v>1103</v>
      </c>
      <c r="BW310" s="253"/>
      <c r="BX310" s="179">
        <v>2779</v>
      </c>
      <c r="BY310" s="179" t="s">
        <v>147</v>
      </c>
      <c r="BZ310" s="253">
        <f t="shared" si="4"/>
        <v>43</v>
      </c>
      <c r="CA310" s="253"/>
      <c r="CB310" s="253"/>
      <c r="CC310" s="253"/>
      <c r="CD310" s="253"/>
      <c r="CE310" s="253"/>
      <c r="CF310" s="253"/>
      <c r="CG310" s="253"/>
      <c r="CH310" s="253"/>
      <c r="CI310" s="253"/>
      <c r="CJ310" s="253"/>
      <c r="CK310" s="253"/>
      <c r="CL310" s="253"/>
      <c r="CM310" s="253"/>
      <c r="CN310" s="253"/>
      <c r="CO310" s="253"/>
      <c r="CP310" s="253"/>
      <c r="CQ310" s="253"/>
      <c r="CR310" s="253"/>
      <c r="CS310" s="253"/>
      <c r="CT310" s="253"/>
      <c r="CU310" s="253"/>
      <c r="CV310" s="253"/>
      <c r="CW310" s="253"/>
      <c r="CX310" s="253"/>
      <c r="CY310" s="253"/>
      <c r="CZ310" s="253"/>
      <c r="DA310" s="253"/>
      <c r="DB310" s="253"/>
      <c r="DC310" s="253"/>
      <c r="DD310" s="253"/>
      <c r="DE310" s="253"/>
      <c r="DF310" s="253"/>
      <c r="DG310" s="253"/>
      <c r="DH310" s="253"/>
      <c r="DI310" s="253"/>
      <c r="DJ310" s="253"/>
      <c r="DK310" s="253"/>
      <c r="DL310" s="253"/>
      <c r="DM310" s="253"/>
      <c r="DN310" s="253"/>
      <c r="DO310" s="253"/>
      <c r="DP310" s="253"/>
      <c r="DQ310" s="253"/>
      <c r="DR310" s="253"/>
      <c r="DS310" s="253"/>
      <c r="DT310" s="253"/>
      <c r="DU310" s="253"/>
    </row>
    <row r="311" spans="1:125" s="248" customFormat="1" x14ac:dyDescent="0.25">
      <c r="A311" s="253"/>
      <c r="B311" s="253"/>
      <c r="D311" s="253"/>
      <c r="E311" s="253"/>
      <c r="F311" s="253"/>
      <c r="G311" s="253"/>
      <c r="H311" s="253"/>
      <c r="I311" s="253"/>
      <c r="J311" s="253"/>
      <c r="K311" s="253"/>
      <c r="L311" s="253"/>
      <c r="S311" s="253"/>
      <c r="T311" s="253"/>
      <c r="U311" s="253"/>
      <c r="V311" s="253"/>
      <c r="W311" s="253"/>
      <c r="X311" s="253"/>
      <c r="Y311" s="253"/>
      <c r="Z311" s="253"/>
      <c r="AA311" s="253"/>
      <c r="AB311" s="253"/>
      <c r="AC311" s="253"/>
      <c r="AD311" s="253"/>
      <c r="AE311" s="253"/>
      <c r="AF311" s="253"/>
      <c r="AG311" s="253"/>
      <c r="AH311" s="253"/>
      <c r="AI311" s="253"/>
      <c r="AJ311" s="253"/>
      <c r="AK311" s="253"/>
      <c r="AL311" s="253"/>
      <c r="AM311" s="253"/>
      <c r="AN311" s="253"/>
      <c r="AO311" s="253"/>
      <c r="AP311" s="253"/>
      <c r="AQ311" s="253"/>
      <c r="AR311" s="253"/>
      <c r="AS311" s="253"/>
      <c r="AT311" s="253"/>
      <c r="AU311" s="253"/>
      <c r="AV311" s="253"/>
      <c r="AW311" s="253"/>
      <c r="AX311" s="253"/>
      <c r="AY311" s="253"/>
      <c r="AZ311" s="253"/>
      <c r="BA311" s="253"/>
      <c r="BB311" s="253"/>
      <c r="BC311" s="253"/>
      <c r="BD311" s="253"/>
      <c r="BE311" s="253"/>
      <c r="BF311" s="253"/>
      <c r="BG311" s="253"/>
      <c r="BH311" s="253"/>
      <c r="BI311" s="253"/>
      <c r="BJ311" s="253"/>
      <c r="BK311" s="253"/>
      <c r="BL311" s="253"/>
      <c r="BM311" s="253"/>
      <c r="BN311" s="253"/>
      <c r="BO311" s="253"/>
      <c r="BP311" s="253"/>
      <c r="BQ311" s="253"/>
      <c r="BR311" s="253"/>
      <c r="BS311" s="253"/>
      <c r="BT311" s="253"/>
      <c r="BU311" s="255">
        <v>6746</v>
      </c>
      <c r="BV311" s="255" t="s">
        <v>1721</v>
      </c>
      <c r="BW311" s="253"/>
      <c r="BX311" s="179">
        <v>2780</v>
      </c>
      <c r="BY311" s="179" t="s">
        <v>148</v>
      </c>
      <c r="BZ311" s="253">
        <f t="shared" si="4"/>
        <v>59</v>
      </c>
      <c r="CA311" s="253"/>
      <c r="CB311" s="253"/>
      <c r="CC311" s="253"/>
      <c r="CD311" s="253"/>
      <c r="CE311" s="253"/>
      <c r="CF311" s="253"/>
      <c r="CG311" s="253"/>
      <c r="CH311" s="253"/>
      <c r="CI311" s="253"/>
      <c r="CJ311" s="253"/>
      <c r="CK311" s="253"/>
      <c r="CL311" s="253"/>
      <c r="CM311" s="253"/>
      <c r="CN311" s="253"/>
      <c r="CO311" s="253"/>
      <c r="CP311" s="253"/>
      <c r="CQ311" s="253"/>
      <c r="CR311" s="253"/>
      <c r="CS311" s="253"/>
      <c r="CT311" s="253"/>
      <c r="CU311" s="253"/>
      <c r="CV311" s="253"/>
      <c r="CW311" s="253"/>
      <c r="CX311" s="253"/>
      <c r="CY311" s="253"/>
      <c r="CZ311" s="253"/>
      <c r="DA311" s="253"/>
      <c r="DB311" s="253"/>
      <c r="DC311" s="253"/>
      <c r="DD311" s="253"/>
      <c r="DE311" s="253"/>
      <c r="DF311" s="253"/>
      <c r="DG311" s="253"/>
      <c r="DH311" s="253"/>
      <c r="DI311" s="253"/>
      <c r="DJ311" s="253"/>
      <c r="DK311" s="253"/>
      <c r="DL311" s="253"/>
      <c r="DM311" s="253"/>
      <c r="DN311" s="253"/>
      <c r="DO311" s="253"/>
      <c r="DP311" s="253"/>
      <c r="DQ311" s="253"/>
      <c r="DR311" s="253"/>
      <c r="DS311" s="253"/>
      <c r="DT311" s="253"/>
      <c r="DU311" s="253"/>
    </row>
    <row r="312" spans="1:125" s="248" customFormat="1" x14ac:dyDescent="0.25">
      <c r="A312" s="253"/>
      <c r="B312" s="253"/>
      <c r="D312" s="253"/>
      <c r="E312" s="253"/>
      <c r="F312" s="253"/>
      <c r="G312" s="253"/>
      <c r="H312" s="253"/>
      <c r="I312" s="253"/>
      <c r="J312" s="253"/>
      <c r="K312" s="253"/>
      <c r="L312" s="253"/>
      <c r="S312" s="253"/>
      <c r="T312" s="253"/>
      <c r="U312" s="253"/>
      <c r="V312" s="253"/>
      <c r="W312" s="253"/>
      <c r="X312" s="253"/>
      <c r="Y312" s="253"/>
      <c r="Z312" s="253"/>
      <c r="AA312" s="253"/>
      <c r="AB312" s="253"/>
      <c r="AC312" s="253"/>
      <c r="AD312" s="253"/>
      <c r="AE312" s="253"/>
      <c r="AF312" s="253"/>
      <c r="AG312" s="253"/>
      <c r="AH312" s="253"/>
      <c r="AI312" s="253"/>
      <c r="AJ312" s="253"/>
      <c r="AK312" s="253"/>
      <c r="AL312" s="253"/>
      <c r="AM312" s="253"/>
      <c r="AN312" s="253"/>
      <c r="AO312" s="253"/>
      <c r="AP312" s="253"/>
      <c r="AQ312" s="253"/>
      <c r="AR312" s="253"/>
      <c r="AS312" s="253"/>
      <c r="AT312" s="253"/>
      <c r="AU312" s="253"/>
      <c r="AV312" s="253"/>
      <c r="AW312" s="253"/>
      <c r="AX312" s="253"/>
      <c r="AY312" s="253"/>
      <c r="AZ312" s="253"/>
      <c r="BA312" s="253"/>
      <c r="BB312" s="253"/>
      <c r="BC312" s="253"/>
      <c r="BD312" s="253"/>
      <c r="BE312" s="253"/>
      <c r="BF312" s="253"/>
      <c r="BG312" s="253"/>
      <c r="BH312" s="253"/>
      <c r="BI312" s="253"/>
      <c r="BJ312" s="253"/>
      <c r="BK312" s="253"/>
      <c r="BL312" s="253"/>
      <c r="BM312" s="253"/>
      <c r="BN312" s="253"/>
      <c r="BO312" s="253"/>
      <c r="BP312" s="253"/>
      <c r="BQ312" s="253"/>
      <c r="BR312" s="253"/>
      <c r="BS312" s="253"/>
      <c r="BT312" s="253"/>
      <c r="BU312" s="255">
        <v>6748</v>
      </c>
      <c r="BV312" s="255" t="s">
        <v>1833</v>
      </c>
      <c r="BW312" s="253"/>
      <c r="BX312" s="179">
        <v>2781</v>
      </c>
      <c r="BY312" s="179" t="s">
        <v>149</v>
      </c>
      <c r="BZ312" s="253">
        <f t="shared" si="4"/>
        <v>40</v>
      </c>
      <c r="CA312" s="253"/>
      <c r="CB312" s="253"/>
      <c r="CC312" s="253"/>
      <c r="CD312" s="253"/>
      <c r="CE312" s="253"/>
      <c r="CF312" s="253"/>
      <c r="CG312" s="253"/>
      <c r="CH312" s="253"/>
      <c r="CI312" s="253"/>
      <c r="CJ312" s="253"/>
      <c r="CK312" s="253"/>
      <c r="CL312" s="253"/>
      <c r="CM312" s="253"/>
      <c r="CN312" s="253"/>
      <c r="CO312" s="253"/>
      <c r="CP312" s="253"/>
      <c r="CQ312" s="253"/>
      <c r="CR312" s="253"/>
      <c r="CS312" s="253"/>
      <c r="CT312" s="253"/>
      <c r="CU312" s="253"/>
      <c r="CV312" s="253"/>
      <c r="CW312" s="253"/>
      <c r="CX312" s="253"/>
      <c r="CY312" s="253"/>
      <c r="CZ312" s="253"/>
      <c r="DA312" s="253"/>
      <c r="DB312" s="253"/>
      <c r="DC312" s="253"/>
      <c r="DD312" s="253"/>
      <c r="DE312" s="253"/>
      <c r="DF312" s="253"/>
      <c r="DG312" s="253"/>
      <c r="DH312" s="253"/>
      <c r="DI312" s="253"/>
      <c r="DJ312" s="253"/>
      <c r="DK312" s="253"/>
      <c r="DL312" s="253"/>
      <c r="DM312" s="253"/>
      <c r="DN312" s="253"/>
      <c r="DO312" s="253"/>
      <c r="DP312" s="253"/>
      <c r="DQ312" s="253"/>
      <c r="DR312" s="253"/>
      <c r="DS312" s="253"/>
      <c r="DT312" s="253"/>
      <c r="DU312" s="253"/>
    </row>
    <row r="313" spans="1:125" s="248" customFormat="1" x14ac:dyDescent="0.25">
      <c r="A313" s="253"/>
      <c r="B313" s="253"/>
      <c r="D313" s="253"/>
      <c r="E313" s="253"/>
      <c r="F313" s="253"/>
      <c r="G313" s="253"/>
      <c r="H313" s="253"/>
      <c r="I313" s="253"/>
      <c r="J313" s="253"/>
      <c r="K313" s="253"/>
      <c r="L313" s="253"/>
      <c r="S313" s="253"/>
      <c r="T313" s="253"/>
      <c r="U313" s="253"/>
      <c r="V313" s="253"/>
      <c r="W313" s="253"/>
      <c r="X313" s="253"/>
      <c r="Y313" s="253"/>
      <c r="Z313" s="253"/>
      <c r="AA313" s="253"/>
      <c r="AB313" s="253"/>
      <c r="AC313" s="253"/>
      <c r="AD313" s="253"/>
      <c r="AE313" s="253"/>
      <c r="AF313" s="253"/>
      <c r="AG313" s="253"/>
      <c r="AH313" s="253"/>
      <c r="AI313" s="253"/>
      <c r="AJ313" s="253"/>
      <c r="AK313" s="253"/>
      <c r="AL313" s="253"/>
      <c r="AM313" s="253"/>
      <c r="AN313" s="253"/>
      <c r="AO313" s="253"/>
      <c r="AP313" s="253"/>
      <c r="AQ313" s="253"/>
      <c r="AR313" s="253"/>
      <c r="AS313" s="253"/>
      <c r="AT313" s="253"/>
      <c r="AU313" s="253"/>
      <c r="AV313" s="253"/>
      <c r="AW313" s="253"/>
      <c r="AX313" s="253"/>
      <c r="AY313" s="253"/>
      <c r="AZ313" s="253"/>
      <c r="BA313" s="253"/>
      <c r="BB313" s="253"/>
      <c r="BC313" s="253"/>
      <c r="BD313" s="253"/>
      <c r="BE313" s="253"/>
      <c r="BF313" s="253"/>
      <c r="BG313" s="253"/>
      <c r="BH313" s="253"/>
      <c r="BI313" s="253"/>
      <c r="BJ313" s="253"/>
      <c r="BK313" s="253"/>
      <c r="BL313" s="253"/>
      <c r="BM313" s="253"/>
      <c r="BN313" s="253"/>
      <c r="BO313" s="253"/>
      <c r="BP313" s="253"/>
      <c r="BQ313" s="253"/>
      <c r="BR313" s="253"/>
      <c r="BS313" s="253"/>
      <c r="BT313" s="253"/>
      <c r="BU313" s="255">
        <v>6749</v>
      </c>
      <c r="BV313" s="255" t="s">
        <v>1752</v>
      </c>
      <c r="BW313" s="253"/>
      <c r="BX313" s="179">
        <v>2782</v>
      </c>
      <c r="BY313" s="179" t="s">
        <v>150</v>
      </c>
      <c r="BZ313" s="253">
        <f t="shared" si="4"/>
        <v>56</v>
      </c>
      <c r="CA313" s="253"/>
      <c r="CB313" s="253"/>
      <c r="CC313" s="253"/>
      <c r="CD313" s="253"/>
      <c r="CE313" s="253"/>
      <c r="CF313" s="253"/>
      <c r="CG313" s="253"/>
      <c r="CH313" s="253"/>
      <c r="CI313" s="253"/>
      <c r="CJ313" s="253"/>
      <c r="CK313" s="253"/>
      <c r="CL313" s="253"/>
      <c r="CM313" s="253"/>
      <c r="CN313" s="253"/>
      <c r="CO313" s="253"/>
      <c r="CP313" s="253"/>
      <c r="CQ313" s="253"/>
      <c r="CR313" s="253"/>
      <c r="CS313" s="253"/>
      <c r="CT313" s="253"/>
      <c r="CU313" s="253"/>
      <c r="CV313" s="253"/>
      <c r="CW313" s="253"/>
      <c r="CX313" s="253"/>
      <c r="CY313" s="253"/>
      <c r="CZ313" s="253"/>
      <c r="DA313" s="253"/>
      <c r="DB313" s="253"/>
      <c r="DC313" s="253"/>
      <c r="DD313" s="253"/>
      <c r="DE313" s="253"/>
      <c r="DF313" s="253"/>
      <c r="DG313" s="253"/>
      <c r="DH313" s="253"/>
      <c r="DI313" s="253"/>
      <c r="DJ313" s="253"/>
      <c r="DK313" s="253"/>
      <c r="DL313" s="253"/>
      <c r="DM313" s="253"/>
      <c r="DN313" s="253"/>
      <c r="DO313" s="253"/>
      <c r="DP313" s="253"/>
      <c r="DQ313" s="253"/>
      <c r="DR313" s="253"/>
      <c r="DS313" s="253"/>
      <c r="DT313" s="253"/>
      <c r="DU313" s="253"/>
    </row>
    <row r="314" spans="1:125" s="248" customFormat="1" x14ac:dyDescent="0.25">
      <c r="A314" s="253"/>
      <c r="B314" s="253"/>
      <c r="D314" s="253"/>
      <c r="E314" s="253"/>
      <c r="F314" s="253"/>
      <c r="G314" s="253"/>
      <c r="H314" s="253"/>
      <c r="I314" s="253"/>
      <c r="J314" s="253"/>
      <c r="K314" s="253"/>
      <c r="L314" s="253"/>
      <c r="S314" s="253"/>
      <c r="T314" s="253"/>
      <c r="U314" s="253"/>
      <c r="V314" s="253"/>
      <c r="W314" s="253"/>
      <c r="X314" s="253"/>
      <c r="Y314" s="253"/>
      <c r="Z314" s="253"/>
      <c r="AA314" s="253"/>
      <c r="AB314" s="253"/>
      <c r="AC314" s="253"/>
      <c r="AD314" s="253"/>
      <c r="AE314" s="253"/>
      <c r="AF314" s="253"/>
      <c r="AG314" s="253"/>
      <c r="AH314" s="253"/>
      <c r="AI314" s="253"/>
      <c r="AJ314" s="253"/>
      <c r="AK314" s="253"/>
      <c r="AL314" s="253"/>
      <c r="AM314" s="253"/>
      <c r="AN314" s="253"/>
      <c r="AO314" s="253"/>
      <c r="AP314" s="253"/>
      <c r="AQ314" s="253"/>
      <c r="AR314" s="253"/>
      <c r="AS314" s="253"/>
      <c r="AT314" s="253"/>
      <c r="AU314" s="253"/>
      <c r="AV314" s="253"/>
      <c r="AW314" s="253"/>
      <c r="AX314" s="253"/>
      <c r="AY314" s="253"/>
      <c r="AZ314" s="253"/>
      <c r="BA314" s="253"/>
      <c r="BB314" s="253"/>
      <c r="BC314" s="253"/>
      <c r="BD314" s="253"/>
      <c r="BE314" s="253"/>
      <c r="BF314" s="253"/>
      <c r="BG314" s="253"/>
      <c r="BH314" s="253"/>
      <c r="BI314" s="253"/>
      <c r="BJ314" s="253"/>
      <c r="BK314" s="253"/>
      <c r="BL314" s="253"/>
      <c r="BM314" s="253"/>
      <c r="BN314" s="253"/>
      <c r="BO314" s="253"/>
      <c r="BP314" s="253"/>
      <c r="BQ314" s="253"/>
      <c r="BR314" s="253"/>
      <c r="BS314" s="253"/>
      <c r="BT314" s="253"/>
      <c r="BU314" s="255">
        <v>6750</v>
      </c>
      <c r="BV314" s="255" t="s">
        <v>1709</v>
      </c>
      <c r="BW314" s="253"/>
      <c r="BX314" s="179">
        <v>2783</v>
      </c>
      <c r="BY314" s="179" t="s">
        <v>151</v>
      </c>
      <c r="BZ314" s="253">
        <f t="shared" si="4"/>
        <v>18</v>
      </c>
      <c r="CA314" s="253"/>
      <c r="CB314" s="253"/>
      <c r="CC314" s="253"/>
      <c r="CD314" s="253"/>
      <c r="CE314" s="253"/>
      <c r="CF314" s="253"/>
      <c r="CG314" s="253"/>
      <c r="CH314" s="253"/>
      <c r="CI314" s="253"/>
      <c r="CJ314" s="253"/>
      <c r="CK314" s="253"/>
      <c r="CL314" s="253"/>
      <c r="CM314" s="253"/>
      <c r="CN314" s="253"/>
      <c r="CO314" s="253"/>
      <c r="CP314" s="253"/>
      <c r="CQ314" s="253"/>
      <c r="CR314" s="253"/>
      <c r="CS314" s="253"/>
      <c r="CT314" s="253"/>
      <c r="CU314" s="253"/>
      <c r="CV314" s="253"/>
      <c r="CW314" s="253"/>
      <c r="CX314" s="253"/>
      <c r="CY314" s="253"/>
      <c r="CZ314" s="253"/>
      <c r="DA314" s="253"/>
      <c r="DB314" s="253"/>
      <c r="DC314" s="253"/>
      <c r="DD314" s="253"/>
      <c r="DE314" s="253"/>
      <c r="DF314" s="253"/>
      <c r="DG314" s="253"/>
      <c r="DH314" s="253"/>
      <c r="DI314" s="253"/>
      <c r="DJ314" s="253"/>
      <c r="DK314" s="253"/>
      <c r="DL314" s="253"/>
      <c r="DM314" s="253"/>
      <c r="DN314" s="253"/>
      <c r="DO314" s="253"/>
      <c r="DP314" s="253"/>
      <c r="DQ314" s="253"/>
      <c r="DR314" s="253"/>
      <c r="DS314" s="253"/>
      <c r="DT314" s="253"/>
      <c r="DU314" s="253"/>
    </row>
    <row r="315" spans="1:125" s="248" customFormat="1" x14ac:dyDescent="0.25">
      <c r="A315" s="253"/>
      <c r="B315" s="253"/>
      <c r="D315" s="253"/>
      <c r="E315" s="253"/>
      <c r="F315" s="253"/>
      <c r="G315" s="253"/>
      <c r="H315" s="253"/>
      <c r="I315" s="253"/>
      <c r="J315" s="253"/>
      <c r="K315" s="253"/>
      <c r="L315" s="253"/>
      <c r="S315" s="253"/>
      <c r="T315" s="253"/>
      <c r="U315" s="253"/>
      <c r="V315" s="253"/>
      <c r="W315" s="253"/>
      <c r="X315" s="253"/>
      <c r="Y315" s="253"/>
      <c r="Z315" s="253"/>
      <c r="AA315" s="253"/>
      <c r="AB315" s="253"/>
      <c r="AC315" s="253"/>
      <c r="AD315" s="253"/>
      <c r="AE315" s="253"/>
      <c r="AF315" s="253"/>
      <c r="AG315" s="253"/>
      <c r="AH315" s="253"/>
      <c r="AI315" s="253"/>
      <c r="AJ315" s="253"/>
      <c r="AK315" s="253"/>
      <c r="AL315" s="253"/>
      <c r="AM315" s="253"/>
      <c r="AN315" s="253"/>
      <c r="AO315" s="253"/>
      <c r="AP315" s="253"/>
      <c r="AQ315" s="253"/>
      <c r="AR315" s="253"/>
      <c r="AS315" s="253"/>
      <c r="AT315" s="253"/>
      <c r="AU315" s="253"/>
      <c r="AV315" s="253"/>
      <c r="AW315" s="253"/>
      <c r="AX315" s="253"/>
      <c r="AY315" s="253"/>
      <c r="AZ315" s="253"/>
      <c r="BA315" s="253"/>
      <c r="BB315" s="253"/>
      <c r="BC315" s="253"/>
      <c r="BD315" s="253"/>
      <c r="BE315" s="253"/>
      <c r="BF315" s="253"/>
      <c r="BG315" s="253"/>
      <c r="BH315" s="253"/>
      <c r="BI315" s="253"/>
      <c r="BJ315" s="253"/>
      <c r="BK315" s="253"/>
      <c r="BL315" s="253"/>
      <c r="BM315" s="253"/>
      <c r="BN315" s="253"/>
      <c r="BO315" s="253"/>
      <c r="BP315" s="253"/>
      <c r="BQ315" s="253"/>
      <c r="BR315" s="253"/>
      <c r="BS315" s="253"/>
      <c r="BT315" s="253"/>
      <c r="BU315" s="255">
        <v>6751</v>
      </c>
      <c r="BV315" s="255" t="s">
        <v>1744</v>
      </c>
      <c r="BW315" s="253"/>
      <c r="BX315" s="179">
        <v>2784</v>
      </c>
      <c r="BY315" s="179" t="s">
        <v>152</v>
      </c>
      <c r="BZ315" s="253">
        <f t="shared" si="4"/>
        <v>34</v>
      </c>
      <c r="CA315" s="253"/>
      <c r="CB315" s="253"/>
      <c r="CC315" s="253"/>
      <c r="CD315" s="253"/>
      <c r="CE315" s="253"/>
      <c r="CF315" s="253"/>
      <c r="CG315" s="253"/>
      <c r="CH315" s="253"/>
      <c r="CI315" s="253"/>
      <c r="CJ315" s="253"/>
      <c r="CK315" s="253"/>
      <c r="CL315" s="253"/>
      <c r="CM315" s="253"/>
      <c r="CN315" s="253"/>
      <c r="CO315" s="253"/>
      <c r="CP315" s="253"/>
      <c r="CQ315" s="253"/>
      <c r="CR315" s="253"/>
      <c r="CS315" s="253"/>
      <c r="CT315" s="253"/>
      <c r="CU315" s="253"/>
      <c r="CV315" s="253"/>
      <c r="CW315" s="253"/>
      <c r="CX315" s="253"/>
      <c r="CY315" s="253"/>
      <c r="CZ315" s="253"/>
      <c r="DA315" s="253"/>
      <c r="DB315" s="253"/>
      <c r="DC315" s="253"/>
      <c r="DD315" s="253"/>
      <c r="DE315" s="253"/>
      <c r="DF315" s="253"/>
      <c r="DG315" s="253"/>
      <c r="DH315" s="253"/>
      <c r="DI315" s="253"/>
      <c r="DJ315" s="253"/>
      <c r="DK315" s="253"/>
      <c r="DL315" s="253"/>
      <c r="DM315" s="253"/>
      <c r="DN315" s="253"/>
      <c r="DO315" s="253"/>
      <c r="DP315" s="253"/>
      <c r="DQ315" s="253"/>
      <c r="DR315" s="253"/>
      <c r="DS315" s="253"/>
      <c r="DT315" s="253"/>
      <c r="DU315" s="253"/>
    </row>
    <row r="316" spans="1:125" s="248" customFormat="1" x14ac:dyDescent="0.25">
      <c r="A316" s="253"/>
      <c r="B316" s="253"/>
      <c r="D316" s="253"/>
      <c r="E316" s="253"/>
      <c r="F316" s="253"/>
      <c r="G316" s="253"/>
      <c r="H316" s="253"/>
      <c r="I316" s="253"/>
      <c r="J316" s="253"/>
      <c r="K316" s="253"/>
      <c r="L316" s="253"/>
      <c r="S316" s="253"/>
      <c r="T316" s="253"/>
      <c r="U316" s="253"/>
      <c r="V316" s="253"/>
      <c r="W316" s="253"/>
      <c r="X316" s="253"/>
      <c r="Y316" s="253"/>
      <c r="Z316" s="253"/>
      <c r="AA316" s="253"/>
      <c r="AB316" s="253"/>
      <c r="AC316" s="253"/>
      <c r="AD316" s="253"/>
      <c r="AE316" s="253"/>
      <c r="AF316" s="253"/>
      <c r="AG316" s="253"/>
      <c r="AH316" s="253"/>
      <c r="AI316" s="253"/>
      <c r="AJ316" s="253"/>
      <c r="AK316" s="253"/>
      <c r="AL316" s="253"/>
      <c r="AM316" s="253"/>
      <c r="AN316" s="253"/>
      <c r="AO316" s="253"/>
      <c r="AP316" s="253"/>
      <c r="AQ316" s="253"/>
      <c r="AR316" s="253"/>
      <c r="AS316" s="253"/>
      <c r="AT316" s="253"/>
      <c r="AU316" s="253"/>
      <c r="AV316" s="253"/>
      <c r="AW316" s="253"/>
      <c r="AX316" s="253"/>
      <c r="AY316" s="253"/>
      <c r="AZ316" s="253"/>
      <c r="BA316" s="253"/>
      <c r="BB316" s="253"/>
      <c r="BC316" s="253"/>
      <c r="BD316" s="253"/>
      <c r="BE316" s="253"/>
      <c r="BF316" s="253"/>
      <c r="BG316" s="253"/>
      <c r="BH316" s="253"/>
      <c r="BI316" s="253"/>
      <c r="BJ316" s="253"/>
      <c r="BK316" s="253"/>
      <c r="BL316" s="253"/>
      <c r="BM316" s="253"/>
      <c r="BN316" s="253"/>
      <c r="BO316" s="253"/>
      <c r="BP316" s="253"/>
      <c r="BQ316" s="253"/>
      <c r="BR316" s="253"/>
      <c r="BS316" s="253"/>
      <c r="BT316" s="253"/>
      <c r="BU316" s="255">
        <v>6752</v>
      </c>
      <c r="BV316" s="255" t="s">
        <v>1710</v>
      </c>
      <c r="BW316" s="253"/>
      <c r="BX316" s="179">
        <v>2785</v>
      </c>
      <c r="BY316" s="179" t="s">
        <v>153</v>
      </c>
      <c r="BZ316" s="253">
        <f t="shared" si="4"/>
        <v>21</v>
      </c>
      <c r="CA316" s="253"/>
      <c r="CB316" s="253"/>
      <c r="CC316" s="253"/>
      <c r="CD316" s="253"/>
      <c r="CE316" s="253"/>
      <c r="CF316" s="253"/>
      <c r="CG316" s="253"/>
      <c r="CH316" s="253"/>
      <c r="CI316" s="253"/>
      <c r="CJ316" s="253"/>
      <c r="CK316" s="253"/>
      <c r="CL316" s="253"/>
      <c r="CM316" s="253"/>
      <c r="CN316" s="253"/>
      <c r="CO316" s="253"/>
      <c r="CP316" s="253"/>
      <c r="CQ316" s="253"/>
      <c r="CR316" s="253"/>
      <c r="CS316" s="253"/>
      <c r="CT316" s="253"/>
      <c r="CU316" s="253"/>
      <c r="CV316" s="253"/>
      <c r="CW316" s="253"/>
      <c r="CX316" s="253"/>
      <c r="CY316" s="253"/>
      <c r="CZ316" s="253"/>
      <c r="DA316" s="253"/>
      <c r="DB316" s="253"/>
      <c r="DC316" s="253"/>
      <c r="DD316" s="253"/>
      <c r="DE316" s="253"/>
      <c r="DF316" s="253"/>
      <c r="DG316" s="253"/>
      <c r="DH316" s="253"/>
      <c r="DI316" s="253"/>
      <c r="DJ316" s="253"/>
      <c r="DK316" s="253"/>
      <c r="DL316" s="253"/>
      <c r="DM316" s="253"/>
      <c r="DN316" s="253"/>
      <c r="DO316" s="253"/>
      <c r="DP316" s="253"/>
      <c r="DQ316" s="253"/>
      <c r="DR316" s="253"/>
      <c r="DS316" s="253"/>
      <c r="DT316" s="253"/>
      <c r="DU316" s="253"/>
    </row>
    <row r="317" spans="1:125" s="248" customFormat="1" x14ac:dyDescent="0.25">
      <c r="A317" s="253"/>
      <c r="B317" s="253"/>
      <c r="D317" s="253"/>
      <c r="E317" s="253"/>
      <c r="F317" s="253"/>
      <c r="G317" s="253"/>
      <c r="H317" s="253"/>
      <c r="I317" s="253"/>
      <c r="J317" s="253"/>
      <c r="K317" s="253"/>
      <c r="L317" s="253"/>
      <c r="S317" s="253"/>
      <c r="T317" s="253"/>
      <c r="U317" s="253"/>
      <c r="V317" s="253"/>
      <c r="W317" s="253"/>
      <c r="X317" s="253"/>
      <c r="Y317" s="253"/>
      <c r="Z317" s="253"/>
      <c r="AA317" s="253"/>
      <c r="AB317" s="253"/>
      <c r="AC317" s="253"/>
      <c r="AD317" s="253"/>
      <c r="AE317" s="253"/>
      <c r="AF317" s="253"/>
      <c r="AG317" s="253"/>
      <c r="AH317" s="253"/>
      <c r="AI317" s="253"/>
      <c r="AJ317" s="253"/>
      <c r="AK317" s="253"/>
      <c r="AL317" s="253"/>
      <c r="AM317" s="253"/>
      <c r="AN317" s="253"/>
      <c r="AO317" s="253"/>
      <c r="AP317" s="253"/>
      <c r="AQ317" s="253"/>
      <c r="AR317" s="253"/>
      <c r="AS317" s="253"/>
      <c r="AT317" s="253"/>
      <c r="AU317" s="253"/>
      <c r="AV317" s="253"/>
      <c r="AW317" s="253"/>
      <c r="AX317" s="253"/>
      <c r="AY317" s="253"/>
      <c r="AZ317" s="253"/>
      <c r="BA317" s="253"/>
      <c r="BB317" s="253"/>
      <c r="BC317" s="253"/>
      <c r="BD317" s="253"/>
      <c r="BE317" s="253"/>
      <c r="BF317" s="253"/>
      <c r="BG317" s="253"/>
      <c r="BH317" s="253"/>
      <c r="BI317" s="253"/>
      <c r="BJ317" s="253"/>
      <c r="BK317" s="253"/>
      <c r="BL317" s="253"/>
      <c r="BM317" s="253"/>
      <c r="BN317" s="253"/>
      <c r="BO317" s="253"/>
      <c r="BP317" s="253"/>
      <c r="BQ317" s="253"/>
      <c r="BR317" s="253"/>
      <c r="BS317" s="253"/>
      <c r="BT317" s="253"/>
      <c r="BU317" s="255">
        <v>6753</v>
      </c>
      <c r="BV317" s="255" t="s">
        <v>1745</v>
      </c>
      <c r="BW317" s="253"/>
      <c r="BX317" s="179">
        <v>2786</v>
      </c>
      <c r="BY317" s="179" t="s">
        <v>154</v>
      </c>
      <c r="BZ317" s="253">
        <f t="shared" si="4"/>
        <v>37</v>
      </c>
      <c r="CA317" s="253"/>
      <c r="CB317" s="253"/>
      <c r="CC317" s="253"/>
      <c r="CD317" s="253"/>
      <c r="CE317" s="253"/>
      <c r="CF317" s="253"/>
      <c r="CG317" s="253"/>
      <c r="CH317" s="253"/>
      <c r="CI317" s="253"/>
      <c r="CJ317" s="253"/>
      <c r="CK317" s="253"/>
      <c r="CL317" s="253"/>
      <c r="CM317" s="253"/>
      <c r="CN317" s="253"/>
      <c r="CO317" s="253"/>
      <c r="CP317" s="253"/>
      <c r="CQ317" s="253"/>
      <c r="CR317" s="253"/>
      <c r="CS317" s="253"/>
      <c r="CT317" s="253"/>
      <c r="CU317" s="253"/>
      <c r="CV317" s="253"/>
      <c r="CW317" s="253"/>
      <c r="CX317" s="253"/>
      <c r="CY317" s="253"/>
      <c r="CZ317" s="253"/>
      <c r="DA317" s="253"/>
      <c r="DB317" s="253"/>
      <c r="DC317" s="253"/>
      <c r="DD317" s="253"/>
      <c r="DE317" s="253"/>
      <c r="DF317" s="253"/>
      <c r="DG317" s="253"/>
      <c r="DH317" s="253"/>
      <c r="DI317" s="253"/>
      <c r="DJ317" s="253"/>
      <c r="DK317" s="253"/>
      <c r="DL317" s="253"/>
      <c r="DM317" s="253"/>
      <c r="DN317" s="253"/>
      <c r="DO317" s="253"/>
      <c r="DP317" s="253"/>
      <c r="DQ317" s="253"/>
      <c r="DR317" s="253"/>
      <c r="DS317" s="253"/>
      <c r="DT317" s="253"/>
      <c r="DU317" s="253"/>
    </row>
    <row r="318" spans="1:125" s="248" customFormat="1" x14ac:dyDescent="0.25">
      <c r="A318" s="253"/>
      <c r="B318" s="253"/>
      <c r="D318" s="253"/>
      <c r="E318" s="253"/>
      <c r="F318" s="253"/>
      <c r="G318" s="253"/>
      <c r="H318" s="253"/>
      <c r="I318" s="253"/>
      <c r="J318" s="253"/>
      <c r="K318" s="253"/>
      <c r="L318" s="253"/>
      <c r="S318" s="253"/>
      <c r="T318" s="253"/>
      <c r="U318" s="253"/>
      <c r="V318" s="253"/>
      <c r="W318" s="253"/>
      <c r="X318" s="253"/>
      <c r="Y318" s="253"/>
      <c r="Z318" s="253"/>
      <c r="AA318" s="253"/>
      <c r="AB318" s="253"/>
      <c r="AC318" s="253"/>
      <c r="AD318" s="253"/>
      <c r="AE318" s="253"/>
      <c r="AF318" s="253"/>
      <c r="AG318" s="253"/>
      <c r="AH318" s="253"/>
      <c r="AI318" s="253"/>
      <c r="AJ318" s="253"/>
      <c r="AK318" s="253"/>
      <c r="AL318" s="253"/>
      <c r="AM318" s="253"/>
      <c r="AN318" s="253"/>
      <c r="AO318" s="253"/>
      <c r="AP318" s="253"/>
      <c r="AQ318" s="253"/>
      <c r="AR318" s="253"/>
      <c r="AS318" s="253"/>
      <c r="AT318" s="253"/>
      <c r="AU318" s="253"/>
      <c r="AV318" s="253"/>
      <c r="AW318" s="253"/>
      <c r="AX318" s="253"/>
      <c r="AY318" s="253"/>
      <c r="AZ318" s="253"/>
      <c r="BA318" s="253"/>
      <c r="BB318" s="253"/>
      <c r="BC318" s="253"/>
      <c r="BD318" s="253"/>
      <c r="BE318" s="253"/>
      <c r="BF318" s="253"/>
      <c r="BG318" s="253"/>
      <c r="BH318" s="253"/>
      <c r="BI318" s="253"/>
      <c r="BJ318" s="253"/>
      <c r="BK318" s="253"/>
      <c r="BL318" s="253"/>
      <c r="BM318" s="253"/>
      <c r="BN318" s="253"/>
      <c r="BO318" s="253"/>
      <c r="BP318" s="253"/>
      <c r="BQ318" s="253"/>
      <c r="BR318" s="253"/>
      <c r="BS318" s="253"/>
      <c r="BT318" s="253"/>
      <c r="BU318" s="255">
        <v>6754</v>
      </c>
      <c r="BV318" s="255" t="s">
        <v>1711</v>
      </c>
      <c r="BW318" s="253"/>
      <c r="BX318" s="179">
        <v>2787</v>
      </c>
      <c r="BY318" s="179" t="s">
        <v>155</v>
      </c>
      <c r="BZ318" s="253">
        <f t="shared" si="4"/>
        <v>23</v>
      </c>
      <c r="CA318" s="253"/>
      <c r="CB318" s="253"/>
      <c r="CC318" s="253"/>
      <c r="CD318" s="253"/>
      <c r="CE318" s="253"/>
      <c r="CF318" s="253"/>
      <c r="CG318" s="253"/>
      <c r="CH318" s="253"/>
      <c r="CI318" s="253"/>
      <c r="CJ318" s="253"/>
      <c r="CK318" s="253"/>
      <c r="CL318" s="253"/>
      <c r="CM318" s="253"/>
      <c r="CN318" s="253"/>
      <c r="CO318" s="253"/>
      <c r="CP318" s="253"/>
      <c r="CQ318" s="253"/>
      <c r="CR318" s="253"/>
      <c r="CS318" s="253"/>
      <c r="CT318" s="253"/>
      <c r="CU318" s="253"/>
      <c r="CV318" s="253"/>
      <c r="CW318" s="253"/>
      <c r="CX318" s="253"/>
      <c r="CY318" s="253"/>
      <c r="CZ318" s="253"/>
      <c r="DA318" s="253"/>
      <c r="DB318" s="253"/>
      <c r="DC318" s="253"/>
      <c r="DD318" s="253"/>
      <c r="DE318" s="253"/>
      <c r="DF318" s="253"/>
      <c r="DG318" s="253"/>
      <c r="DH318" s="253"/>
      <c r="DI318" s="253"/>
      <c r="DJ318" s="253"/>
      <c r="DK318" s="253"/>
      <c r="DL318" s="253"/>
      <c r="DM318" s="253"/>
      <c r="DN318" s="253"/>
      <c r="DO318" s="253"/>
      <c r="DP318" s="253"/>
      <c r="DQ318" s="253"/>
      <c r="DR318" s="253"/>
      <c r="DS318" s="253"/>
      <c r="DT318" s="253"/>
      <c r="DU318" s="253"/>
    </row>
    <row r="319" spans="1:125" s="248" customFormat="1" x14ac:dyDescent="0.25">
      <c r="A319" s="253"/>
      <c r="B319" s="253"/>
      <c r="D319" s="253"/>
      <c r="E319" s="253"/>
      <c r="F319" s="253"/>
      <c r="G319" s="253"/>
      <c r="H319" s="253"/>
      <c r="I319" s="253"/>
      <c r="J319" s="253"/>
      <c r="K319" s="253"/>
      <c r="L319" s="253"/>
      <c r="S319" s="253"/>
      <c r="T319" s="253"/>
      <c r="U319" s="253"/>
      <c r="V319" s="253"/>
      <c r="W319" s="253"/>
      <c r="X319" s="253"/>
      <c r="Y319" s="253"/>
      <c r="Z319" s="253"/>
      <c r="AA319" s="253"/>
      <c r="AB319" s="253"/>
      <c r="AC319" s="253"/>
      <c r="AD319" s="253"/>
      <c r="AE319" s="253"/>
      <c r="AF319" s="253"/>
      <c r="AG319" s="253"/>
      <c r="AH319" s="253"/>
      <c r="AI319" s="253"/>
      <c r="AJ319" s="253"/>
      <c r="AK319" s="253"/>
      <c r="AL319" s="253"/>
      <c r="AM319" s="253"/>
      <c r="AN319" s="253"/>
      <c r="AO319" s="253"/>
      <c r="AP319" s="253"/>
      <c r="AQ319" s="253"/>
      <c r="AR319" s="253"/>
      <c r="AS319" s="253"/>
      <c r="AT319" s="253"/>
      <c r="AU319" s="253"/>
      <c r="AV319" s="253"/>
      <c r="AW319" s="253"/>
      <c r="AX319" s="253"/>
      <c r="AY319" s="253"/>
      <c r="AZ319" s="253"/>
      <c r="BA319" s="253"/>
      <c r="BB319" s="253"/>
      <c r="BC319" s="253"/>
      <c r="BD319" s="253"/>
      <c r="BE319" s="253"/>
      <c r="BF319" s="253"/>
      <c r="BG319" s="253"/>
      <c r="BH319" s="253"/>
      <c r="BI319" s="253"/>
      <c r="BJ319" s="253"/>
      <c r="BK319" s="253"/>
      <c r="BL319" s="253"/>
      <c r="BM319" s="253"/>
      <c r="BN319" s="253"/>
      <c r="BO319" s="253"/>
      <c r="BP319" s="253"/>
      <c r="BQ319" s="253"/>
      <c r="BR319" s="253"/>
      <c r="BS319" s="253"/>
      <c r="BT319" s="253"/>
      <c r="BU319" s="255">
        <v>6755</v>
      </c>
      <c r="BV319" s="255" t="s">
        <v>1746</v>
      </c>
      <c r="BW319" s="253"/>
      <c r="BX319" s="179">
        <v>2788</v>
      </c>
      <c r="BY319" s="179" t="s">
        <v>156</v>
      </c>
      <c r="BZ319" s="253">
        <f t="shared" si="4"/>
        <v>39</v>
      </c>
      <c r="CA319" s="253"/>
      <c r="CB319" s="253"/>
      <c r="CC319" s="253"/>
      <c r="CD319" s="253"/>
      <c r="CE319" s="253"/>
      <c r="CF319" s="253"/>
      <c r="CG319" s="253"/>
      <c r="CH319" s="253"/>
      <c r="CI319" s="253"/>
      <c r="CJ319" s="253"/>
      <c r="CK319" s="253"/>
      <c r="CL319" s="253"/>
      <c r="CM319" s="253"/>
      <c r="CN319" s="253"/>
      <c r="CO319" s="253"/>
      <c r="CP319" s="253"/>
      <c r="CQ319" s="253"/>
      <c r="CR319" s="253"/>
      <c r="CS319" s="253"/>
      <c r="CT319" s="253"/>
      <c r="CU319" s="253"/>
      <c r="CV319" s="253"/>
      <c r="CW319" s="253"/>
      <c r="CX319" s="253"/>
      <c r="CY319" s="253"/>
      <c r="CZ319" s="253"/>
      <c r="DA319" s="253"/>
      <c r="DB319" s="253"/>
      <c r="DC319" s="253"/>
      <c r="DD319" s="253"/>
      <c r="DE319" s="253"/>
      <c r="DF319" s="253"/>
      <c r="DG319" s="253"/>
      <c r="DH319" s="253"/>
      <c r="DI319" s="253"/>
      <c r="DJ319" s="253"/>
      <c r="DK319" s="253"/>
      <c r="DL319" s="253"/>
      <c r="DM319" s="253"/>
      <c r="DN319" s="253"/>
      <c r="DO319" s="253"/>
      <c r="DP319" s="253"/>
      <c r="DQ319" s="253"/>
      <c r="DR319" s="253"/>
      <c r="DS319" s="253"/>
      <c r="DT319" s="253"/>
      <c r="DU319" s="253"/>
    </row>
    <row r="320" spans="1:125" s="248" customFormat="1" x14ac:dyDescent="0.25">
      <c r="A320" s="253"/>
      <c r="B320" s="253"/>
      <c r="D320" s="253"/>
      <c r="E320" s="253"/>
      <c r="F320" s="253"/>
      <c r="G320" s="253"/>
      <c r="H320" s="253"/>
      <c r="I320" s="253"/>
      <c r="J320" s="253"/>
      <c r="K320" s="253"/>
      <c r="L320" s="253"/>
      <c r="S320" s="253"/>
      <c r="T320" s="253"/>
      <c r="U320" s="253"/>
      <c r="V320" s="253"/>
      <c r="W320" s="253"/>
      <c r="X320" s="253"/>
      <c r="Y320" s="253"/>
      <c r="Z320" s="253"/>
      <c r="AA320" s="253"/>
      <c r="AB320" s="253"/>
      <c r="AC320" s="253"/>
      <c r="AD320" s="253"/>
      <c r="AE320" s="253"/>
      <c r="AF320" s="253"/>
      <c r="AG320" s="253"/>
      <c r="AH320" s="253"/>
      <c r="AI320" s="253"/>
      <c r="AJ320" s="253"/>
      <c r="AK320" s="253"/>
      <c r="AL320" s="253"/>
      <c r="AM320" s="253"/>
      <c r="AN320" s="253"/>
      <c r="AO320" s="253"/>
      <c r="AP320" s="253"/>
      <c r="AQ320" s="253"/>
      <c r="AR320" s="253"/>
      <c r="AS320" s="253"/>
      <c r="AT320" s="253"/>
      <c r="AU320" s="253"/>
      <c r="AV320" s="253"/>
      <c r="AW320" s="253"/>
      <c r="AX320" s="253"/>
      <c r="AY320" s="253"/>
      <c r="AZ320" s="253"/>
      <c r="BA320" s="253"/>
      <c r="BB320" s="253"/>
      <c r="BC320" s="253"/>
      <c r="BD320" s="253"/>
      <c r="BE320" s="253"/>
      <c r="BF320" s="253"/>
      <c r="BG320" s="253"/>
      <c r="BH320" s="253"/>
      <c r="BI320" s="253"/>
      <c r="BJ320" s="253"/>
      <c r="BK320" s="253"/>
      <c r="BL320" s="253"/>
      <c r="BM320" s="253"/>
      <c r="BN320" s="253"/>
      <c r="BO320" s="253"/>
      <c r="BP320" s="253"/>
      <c r="BQ320" s="253"/>
      <c r="BR320" s="253"/>
      <c r="BS320" s="253"/>
      <c r="BT320" s="253"/>
      <c r="BU320" s="255">
        <v>6756</v>
      </c>
      <c r="BV320" s="255" t="s">
        <v>1722</v>
      </c>
      <c r="BW320" s="253"/>
      <c r="BX320" s="179">
        <v>2789</v>
      </c>
      <c r="BY320" s="179" t="s">
        <v>157</v>
      </c>
      <c r="BZ320" s="253">
        <f t="shared" si="4"/>
        <v>21</v>
      </c>
      <c r="CA320" s="253"/>
      <c r="CB320" s="253"/>
      <c r="CC320" s="253"/>
      <c r="CD320" s="253"/>
      <c r="CE320" s="253"/>
      <c r="CF320" s="253"/>
      <c r="CG320" s="253"/>
      <c r="CH320" s="253"/>
      <c r="CI320" s="253"/>
      <c r="CJ320" s="253"/>
      <c r="CK320" s="253"/>
      <c r="CL320" s="253"/>
      <c r="CM320" s="253"/>
      <c r="CN320" s="253"/>
      <c r="CO320" s="253"/>
      <c r="CP320" s="253"/>
      <c r="CQ320" s="253"/>
      <c r="CR320" s="253"/>
      <c r="CS320" s="253"/>
      <c r="CT320" s="253"/>
      <c r="CU320" s="253"/>
      <c r="CV320" s="253"/>
      <c r="CW320" s="253"/>
      <c r="CX320" s="253"/>
      <c r="CY320" s="253"/>
      <c r="CZ320" s="253"/>
      <c r="DA320" s="253"/>
      <c r="DB320" s="253"/>
      <c r="DC320" s="253"/>
      <c r="DD320" s="253"/>
      <c r="DE320" s="253"/>
      <c r="DF320" s="253"/>
      <c r="DG320" s="253"/>
      <c r="DH320" s="253"/>
      <c r="DI320" s="253"/>
      <c r="DJ320" s="253"/>
      <c r="DK320" s="253"/>
      <c r="DL320" s="253"/>
      <c r="DM320" s="253"/>
      <c r="DN320" s="253"/>
      <c r="DO320" s="253"/>
      <c r="DP320" s="253"/>
      <c r="DQ320" s="253"/>
      <c r="DR320" s="253"/>
      <c r="DS320" s="253"/>
      <c r="DT320" s="253"/>
      <c r="DU320" s="253"/>
    </row>
    <row r="321" spans="1:125" s="248" customFormat="1" x14ac:dyDescent="0.25">
      <c r="A321" s="253"/>
      <c r="B321" s="253"/>
      <c r="D321" s="253"/>
      <c r="E321" s="253"/>
      <c r="F321" s="253"/>
      <c r="G321" s="253"/>
      <c r="H321" s="253"/>
      <c r="I321" s="253"/>
      <c r="J321" s="253"/>
      <c r="K321" s="253"/>
      <c r="L321" s="253"/>
      <c r="S321" s="253"/>
      <c r="T321" s="253"/>
      <c r="U321" s="253"/>
      <c r="V321" s="253"/>
      <c r="W321" s="253"/>
      <c r="X321" s="253"/>
      <c r="Y321" s="253"/>
      <c r="Z321" s="253"/>
      <c r="AA321" s="253"/>
      <c r="AB321" s="253"/>
      <c r="AC321" s="253"/>
      <c r="AD321" s="253"/>
      <c r="AE321" s="253"/>
      <c r="AF321" s="253"/>
      <c r="AG321" s="253"/>
      <c r="AH321" s="253"/>
      <c r="AI321" s="253"/>
      <c r="AJ321" s="253"/>
      <c r="AK321" s="253"/>
      <c r="AL321" s="253"/>
      <c r="AM321" s="253"/>
      <c r="AN321" s="253"/>
      <c r="AO321" s="253"/>
      <c r="AP321" s="253"/>
      <c r="AQ321" s="253"/>
      <c r="AR321" s="253"/>
      <c r="AS321" s="253"/>
      <c r="AT321" s="253"/>
      <c r="AU321" s="253"/>
      <c r="AV321" s="253"/>
      <c r="AW321" s="253"/>
      <c r="AX321" s="253"/>
      <c r="AY321" s="253"/>
      <c r="AZ321" s="253"/>
      <c r="BA321" s="253"/>
      <c r="BB321" s="253"/>
      <c r="BC321" s="253"/>
      <c r="BD321" s="253"/>
      <c r="BE321" s="253"/>
      <c r="BF321" s="253"/>
      <c r="BG321" s="253"/>
      <c r="BH321" s="253"/>
      <c r="BI321" s="253"/>
      <c r="BJ321" s="253"/>
      <c r="BK321" s="253"/>
      <c r="BL321" s="253"/>
      <c r="BM321" s="253"/>
      <c r="BN321" s="253"/>
      <c r="BO321" s="253"/>
      <c r="BP321" s="253"/>
      <c r="BQ321" s="253"/>
      <c r="BR321" s="253"/>
      <c r="BS321" s="253"/>
      <c r="BT321" s="253"/>
      <c r="BU321" s="255">
        <v>6757</v>
      </c>
      <c r="BV321" s="255" t="s">
        <v>1723</v>
      </c>
      <c r="BW321" s="253"/>
      <c r="BX321" s="179">
        <v>2790</v>
      </c>
      <c r="BY321" s="179" t="s">
        <v>158</v>
      </c>
      <c r="BZ321" s="253">
        <f t="shared" si="4"/>
        <v>37</v>
      </c>
      <c r="CA321" s="253"/>
      <c r="CB321" s="253"/>
      <c r="CC321" s="253"/>
      <c r="CD321" s="253"/>
      <c r="CE321" s="253"/>
      <c r="CF321" s="253"/>
      <c r="CG321" s="253"/>
      <c r="CH321" s="253"/>
      <c r="CI321" s="253"/>
      <c r="CJ321" s="253"/>
      <c r="CK321" s="253"/>
      <c r="CL321" s="253"/>
      <c r="CM321" s="253"/>
      <c r="CN321" s="253"/>
      <c r="CO321" s="253"/>
      <c r="CP321" s="253"/>
      <c r="CQ321" s="253"/>
      <c r="CR321" s="253"/>
      <c r="CS321" s="253"/>
      <c r="CT321" s="253"/>
      <c r="CU321" s="253"/>
      <c r="CV321" s="253"/>
      <c r="CW321" s="253"/>
      <c r="CX321" s="253"/>
      <c r="CY321" s="253"/>
      <c r="CZ321" s="253"/>
      <c r="DA321" s="253"/>
      <c r="DB321" s="253"/>
      <c r="DC321" s="253"/>
      <c r="DD321" s="253"/>
      <c r="DE321" s="253"/>
      <c r="DF321" s="253"/>
      <c r="DG321" s="253"/>
      <c r="DH321" s="253"/>
      <c r="DI321" s="253"/>
      <c r="DJ321" s="253"/>
      <c r="DK321" s="253"/>
      <c r="DL321" s="253"/>
      <c r="DM321" s="253"/>
      <c r="DN321" s="253"/>
      <c r="DO321" s="253"/>
      <c r="DP321" s="253"/>
      <c r="DQ321" s="253"/>
      <c r="DR321" s="253"/>
      <c r="DS321" s="253"/>
      <c r="DT321" s="253"/>
      <c r="DU321" s="253"/>
    </row>
    <row r="322" spans="1:125" s="248" customFormat="1" x14ac:dyDescent="0.25">
      <c r="A322" s="253"/>
      <c r="B322" s="253"/>
      <c r="D322" s="253"/>
      <c r="E322" s="253"/>
      <c r="F322" s="253"/>
      <c r="G322" s="253"/>
      <c r="H322" s="253"/>
      <c r="I322" s="253"/>
      <c r="J322" s="253"/>
      <c r="K322" s="253"/>
      <c r="L322" s="253"/>
      <c r="S322" s="253"/>
      <c r="T322" s="253"/>
      <c r="U322" s="253"/>
      <c r="V322" s="253"/>
      <c r="W322" s="253"/>
      <c r="X322" s="253"/>
      <c r="Y322" s="253"/>
      <c r="Z322" s="253"/>
      <c r="AA322" s="253"/>
      <c r="AB322" s="253"/>
      <c r="AC322" s="253"/>
      <c r="AD322" s="253"/>
      <c r="AE322" s="253"/>
      <c r="AF322" s="253"/>
      <c r="AG322" s="253"/>
      <c r="AH322" s="253"/>
      <c r="AI322" s="253"/>
      <c r="AJ322" s="253"/>
      <c r="AK322" s="253"/>
      <c r="AL322" s="253"/>
      <c r="AM322" s="253"/>
      <c r="AN322" s="253"/>
      <c r="AO322" s="253"/>
      <c r="AP322" s="253"/>
      <c r="AQ322" s="253"/>
      <c r="AR322" s="253"/>
      <c r="AS322" s="253"/>
      <c r="AT322" s="253"/>
      <c r="AU322" s="253"/>
      <c r="AV322" s="253"/>
      <c r="AW322" s="253"/>
      <c r="AX322" s="253"/>
      <c r="AY322" s="253"/>
      <c r="AZ322" s="253"/>
      <c r="BA322" s="253"/>
      <c r="BB322" s="253"/>
      <c r="BC322" s="253"/>
      <c r="BD322" s="253"/>
      <c r="BE322" s="253"/>
      <c r="BF322" s="253"/>
      <c r="BG322" s="253"/>
      <c r="BH322" s="253"/>
      <c r="BI322" s="253"/>
      <c r="BJ322" s="253"/>
      <c r="BK322" s="253"/>
      <c r="BL322" s="253"/>
      <c r="BM322" s="253"/>
      <c r="BN322" s="253"/>
      <c r="BO322" s="253"/>
      <c r="BP322" s="253"/>
      <c r="BQ322" s="253"/>
      <c r="BR322" s="253"/>
      <c r="BS322" s="253"/>
      <c r="BT322" s="253"/>
      <c r="BU322" s="255">
        <v>6758</v>
      </c>
      <c r="BV322" s="255" t="s">
        <v>1724</v>
      </c>
      <c r="BW322" s="253"/>
      <c r="BX322" s="179">
        <v>2791</v>
      </c>
      <c r="BY322" s="179" t="s">
        <v>159</v>
      </c>
      <c r="BZ322" s="253">
        <f t="shared" si="4"/>
        <v>45</v>
      </c>
      <c r="CA322" s="253"/>
      <c r="CB322" s="253"/>
      <c r="CC322" s="253"/>
      <c r="CD322" s="253"/>
      <c r="CE322" s="253"/>
      <c r="CF322" s="253"/>
      <c r="CG322" s="253"/>
      <c r="CH322" s="253"/>
      <c r="CI322" s="253"/>
      <c r="CJ322" s="253"/>
      <c r="CK322" s="253"/>
      <c r="CL322" s="253"/>
      <c r="CM322" s="253"/>
      <c r="CN322" s="253"/>
      <c r="CO322" s="253"/>
      <c r="CP322" s="253"/>
      <c r="CQ322" s="253"/>
      <c r="CR322" s="253"/>
      <c r="CS322" s="253"/>
      <c r="CT322" s="253"/>
      <c r="CU322" s="253"/>
      <c r="CV322" s="253"/>
      <c r="CW322" s="253"/>
      <c r="CX322" s="253"/>
      <c r="CY322" s="253"/>
      <c r="CZ322" s="253"/>
      <c r="DA322" s="253"/>
      <c r="DB322" s="253"/>
      <c r="DC322" s="253"/>
      <c r="DD322" s="253"/>
      <c r="DE322" s="253"/>
      <c r="DF322" s="253"/>
      <c r="DG322" s="253"/>
      <c r="DH322" s="253"/>
      <c r="DI322" s="253"/>
      <c r="DJ322" s="253"/>
      <c r="DK322" s="253"/>
      <c r="DL322" s="253"/>
      <c r="DM322" s="253"/>
      <c r="DN322" s="253"/>
      <c r="DO322" s="253"/>
      <c r="DP322" s="253"/>
      <c r="DQ322" s="253"/>
      <c r="DR322" s="253"/>
      <c r="DS322" s="253"/>
      <c r="DT322" s="253"/>
      <c r="DU322" s="253"/>
    </row>
    <row r="323" spans="1:125" s="248" customFormat="1" x14ac:dyDescent="0.25">
      <c r="A323" s="253"/>
      <c r="B323" s="253"/>
      <c r="D323" s="253"/>
      <c r="E323" s="253"/>
      <c r="F323" s="253"/>
      <c r="G323" s="253"/>
      <c r="H323" s="253"/>
      <c r="I323" s="253"/>
      <c r="J323" s="253"/>
      <c r="K323" s="253"/>
      <c r="L323" s="253"/>
      <c r="S323" s="253"/>
      <c r="T323" s="253"/>
      <c r="U323" s="253"/>
      <c r="V323" s="253"/>
      <c r="W323" s="253"/>
      <c r="X323" s="253"/>
      <c r="Y323" s="253"/>
      <c r="Z323" s="253"/>
      <c r="AA323" s="253"/>
      <c r="AB323" s="253"/>
      <c r="AC323" s="253"/>
      <c r="AD323" s="253"/>
      <c r="AE323" s="253"/>
      <c r="AF323" s="253"/>
      <c r="AG323" s="253"/>
      <c r="AH323" s="253"/>
      <c r="AI323" s="253"/>
      <c r="AJ323" s="253"/>
      <c r="AK323" s="253"/>
      <c r="AL323" s="253"/>
      <c r="AM323" s="253"/>
      <c r="AN323" s="253"/>
      <c r="AO323" s="253"/>
      <c r="AP323" s="253"/>
      <c r="AQ323" s="253"/>
      <c r="AR323" s="253"/>
      <c r="AS323" s="253"/>
      <c r="AT323" s="253"/>
      <c r="AU323" s="253"/>
      <c r="AV323" s="253"/>
      <c r="AW323" s="253"/>
      <c r="AX323" s="253"/>
      <c r="AY323" s="253"/>
      <c r="AZ323" s="253"/>
      <c r="BA323" s="253"/>
      <c r="BB323" s="253"/>
      <c r="BC323" s="253"/>
      <c r="BD323" s="253"/>
      <c r="BE323" s="253"/>
      <c r="BF323" s="253"/>
      <c r="BG323" s="253"/>
      <c r="BH323" s="253"/>
      <c r="BI323" s="253"/>
      <c r="BJ323" s="253"/>
      <c r="BK323" s="253"/>
      <c r="BL323" s="253"/>
      <c r="BM323" s="253"/>
      <c r="BN323" s="253"/>
      <c r="BO323" s="253"/>
      <c r="BP323" s="253"/>
      <c r="BQ323" s="253"/>
      <c r="BR323" s="253"/>
      <c r="BS323" s="253"/>
      <c r="BT323" s="253"/>
      <c r="BU323" s="255">
        <v>6759</v>
      </c>
      <c r="BV323" s="255" t="s">
        <v>1725</v>
      </c>
      <c r="BW323" s="253"/>
      <c r="BX323" s="179">
        <v>2792</v>
      </c>
      <c r="BY323" s="179" t="s">
        <v>160</v>
      </c>
      <c r="BZ323" s="253">
        <f t="shared" si="4"/>
        <v>61</v>
      </c>
      <c r="CA323" s="253"/>
      <c r="CB323" s="253"/>
      <c r="CC323" s="253"/>
      <c r="CD323" s="253"/>
      <c r="CE323" s="253"/>
      <c r="CF323" s="253"/>
      <c r="CG323" s="253"/>
      <c r="CH323" s="253"/>
      <c r="CI323" s="253"/>
      <c r="CJ323" s="253"/>
      <c r="CK323" s="253"/>
      <c r="CL323" s="253"/>
      <c r="CM323" s="253"/>
      <c r="CN323" s="253"/>
      <c r="CO323" s="253"/>
      <c r="CP323" s="253"/>
      <c r="CQ323" s="253"/>
      <c r="CR323" s="253"/>
      <c r="CS323" s="253"/>
      <c r="CT323" s="253"/>
      <c r="CU323" s="253"/>
      <c r="CV323" s="253"/>
      <c r="CW323" s="253"/>
      <c r="CX323" s="253"/>
      <c r="CY323" s="253"/>
      <c r="CZ323" s="253"/>
      <c r="DA323" s="253"/>
      <c r="DB323" s="253"/>
      <c r="DC323" s="253"/>
      <c r="DD323" s="253"/>
      <c r="DE323" s="253"/>
      <c r="DF323" s="253"/>
      <c r="DG323" s="253"/>
      <c r="DH323" s="253"/>
      <c r="DI323" s="253"/>
      <c r="DJ323" s="253"/>
      <c r="DK323" s="253"/>
      <c r="DL323" s="253"/>
      <c r="DM323" s="253"/>
      <c r="DN323" s="253"/>
      <c r="DO323" s="253"/>
      <c r="DP323" s="253"/>
      <c r="DQ323" s="253"/>
      <c r="DR323" s="253"/>
      <c r="DS323" s="253"/>
      <c r="DT323" s="253"/>
      <c r="DU323" s="253"/>
    </row>
    <row r="324" spans="1:125" s="248" customFormat="1" x14ac:dyDescent="0.25">
      <c r="A324" s="253"/>
      <c r="B324" s="253"/>
      <c r="D324" s="253"/>
      <c r="E324" s="253"/>
      <c r="F324" s="253"/>
      <c r="G324" s="253"/>
      <c r="H324" s="253"/>
      <c r="I324" s="253"/>
      <c r="J324" s="253"/>
      <c r="K324" s="253"/>
      <c r="L324" s="253"/>
      <c r="S324" s="253"/>
      <c r="T324" s="253"/>
      <c r="U324" s="253"/>
      <c r="V324" s="253"/>
      <c r="W324" s="253"/>
      <c r="X324" s="253"/>
      <c r="Y324" s="253"/>
      <c r="Z324" s="253"/>
      <c r="AA324" s="253"/>
      <c r="AB324" s="253"/>
      <c r="AC324" s="253"/>
      <c r="AD324" s="253"/>
      <c r="AE324" s="253"/>
      <c r="AF324" s="253"/>
      <c r="AG324" s="253"/>
      <c r="AH324" s="253"/>
      <c r="AI324" s="253"/>
      <c r="AJ324" s="253"/>
      <c r="AK324" s="253"/>
      <c r="AL324" s="253"/>
      <c r="AM324" s="253"/>
      <c r="AN324" s="253"/>
      <c r="AO324" s="253"/>
      <c r="AP324" s="253"/>
      <c r="AQ324" s="253"/>
      <c r="AR324" s="253"/>
      <c r="AS324" s="253"/>
      <c r="AT324" s="253"/>
      <c r="AU324" s="253"/>
      <c r="AV324" s="253"/>
      <c r="AW324" s="253"/>
      <c r="AX324" s="253"/>
      <c r="AY324" s="253"/>
      <c r="AZ324" s="253"/>
      <c r="BA324" s="253"/>
      <c r="BB324" s="253"/>
      <c r="BC324" s="253"/>
      <c r="BD324" s="253"/>
      <c r="BE324" s="253"/>
      <c r="BF324" s="253"/>
      <c r="BG324" s="253"/>
      <c r="BH324" s="253"/>
      <c r="BI324" s="253"/>
      <c r="BJ324" s="253"/>
      <c r="BK324" s="253"/>
      <c r="BL324" s="253"/>
      <c r="BM324" s="253"/>
      <c r="BN324" s="253"/>
      <c r="BO324" s="253"/>
      <c r="BP324" s="253"/>
      <c r="BQ324" s="253"/>
      <c r="BR324" s="253"/>
      <c r="BS324" s="253"/>
      <c r="BT324" s="253"/>
      <c r="BU324" s="255">
        <v>6760</v>
      </c>
      <c r="BV324" s="255" t="s">
        <v>1726</v>
      </c>
      <c r="BW324" s="253"/>
      <c r="BX324" s="179">
        <v>2793</v>
      </c>
      <c r="BY324" s="179" t="s">
        <v>161</v>
      </c>
      <c r="BZ324" s="253">
        <f t="shared" si="4"/>
        <v>41</v>
      </c>
      <c r="CA324" s="253"/>
      <c r="CB324" s="253"/>
      <c r="CC324" s="253"/>
      <c r="CD324" s="253"/>
      <c r="CE324" s="253"/>
      <c r="CF324" s="253"/>
      <c r="CG324" s="253"/>
      <c r="CH324" s="253"/>
      <c r="CI324" s="253"/>
      <c r="CJ324" s="253"/>
      <c r="CK324" s="253"/>
      <c r="CL324" s="253"/>
      <c r="CM324" s="253"/>
      <c r="CN324" s="253"/>
      <c r="CO324" s="253"/>
      <c r="CP324" s="253"/>
      <c r="CQ324" s="253"/>
      <c r="CR324" s="253"/>
      <c r="CS324" s="253"/>
      <c r="CT324" s="253"/>
      <c r="CU324" s="253"/>
      <c r="CV324" s="253"/>
      <c r="CW324" s="253"/>
      <c r="CX324" s="253"/>
      <c r="CY324" s="253"/>
      <c r="CZ324" s="253"/>
      <c r="DA324" s="253"/>
      <c r="DB324" s="253"/>
      <c r="DC324" s="253"/>
      <c r="DD324" s="253"/>
      <c r="DE324" s="253"/>
      <c r="DF324" s="253"/>
      <c r="DG324" s="253"/>
      <c r="DH324" s="253"/>
      <c r="DI324" s="253"/>
      <c r="DJ324" s="253"/>
      <c r="DK324" s="253"/>
      <c r="DL324" s="253"/>
      <c r="DM324" s="253"/>
      <c r="DN324" s="253"/>
      <c r="DO324" s="253"/>
      <c r="DP324" s="253"/>
      <c r="DQ324" s="253"/>
      <c r="DR324" s="253"/>
      <c r="DS324" s="253"/>
      <c r="DT324" s="253"/>
      <c r="DU324" s="253"/>
    </row>
    <row r="325" spans="1:125" s="248" customFormat="1" x14ac:dyDescent="0.25">
      <c r="A325" s="253"/>
      <c r="B325" s="253"/>
      <c r="D325" s="253"/>
      <c r="E325" s="253"/>
      <c r="F325" s="253"/>
      <c r="G325" s="253"/>
      <c r="H325" s="253"/>
      <c r="I325" s="253"/>
      <c r="J325" s="253"/>
      <c r="K325" s="253"/>
      <c r="L325" s="253"/>
      <c r="S325" s="253"/>
      <c r="T325" s="253"/>
      <c r="U325" s="253"/>
      <c r="V325" s="253"/>
      <c r="W325" s="253"/>
      <c r="X325" s="253"/>
      <c r="Y325" s="253"/>
      <c r="Z325" s="253"/>
      <c r="AA325" s="253"/>
      <c r="AB325" s="253"/>
      <c r="AC325" s="253"/>
      <c r="AD325" s="253"/>
      <c r="AE325" s="253"/>
      <c r="AF325" s="253"/>
      <c r="AG325" s="253"/>
      <c r="AH325" s="253"/>
      <c r="AI325" s="253"/>
      <c r="AJ325" s="253"/>
      <c r="AK325" s="253"/>
      <c r="AL325" s="253"/>
      <c r="AM325" s="253"/>
      <c r="AN325" s="253"/>
      <c r="AO325" s="253"/>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3"/>
      <c r="BM325" s="253"/>
      <c r="BN325" s="253"/>
      <c r="BO325" s="253"/>
      <c r="BP325" s="253"/>
      <c r="BQ325" s="253"/>
      <c r="BR325" s="253"/>
      <c r="BS325" s="253"/>
      <c r="BT325" s="253"/>
      <c r="BU325" s="255">
        <v>6761</v>
      </c>
      <c r="BV325" s="255" t="s">
        <v>1727</v>
      </c>
      <c r="BW325" s="253"/>
      <c r="BX325" s="179">
        <v>2794</v>
      </c>
      <c r="BY325" s="179" t="s">
        <v>162</v>
      </c>
      <c r="BZ325" s="253">
        <f t="shared" si="4"/>
        <v>57</v>
      </c>
      <c r="CA325" s="253"/>
      <c r="CB325" s="253"/>
      <c r="CC325" s="253"/>
      <c r="CD325" s="253"/>
      <c r="CE325" s="253"/>
      <c r="CF325" s="253"/>
      <c r="CG325" s="253"/>
      <c r="CH325" s="253"/>
      <c r="CI325" s="253"/>
      <c r="CJ325" s="253"/>
      <c r="CK325" s="253"/>
      <c r="CL325" s="253"/>
      <c r="CM325" s="253"/>
      <c r="CN325" s="253"/>
      <c r="CO325" s="253"/>
      <c r="CP325" s="253"/>
      <c r="CQ325" s="253"/>
      <c r="CR325" s="253"/>
      <c r="CS325" s="253"/>
      <c r="CT325" s="253"/>
      <c r="CU325" s="253"/>
      <c r="CV325" s="253"/>
      <c r="CW325" s="253"/>
      <c r="CX325" s="253"/>
      <c r="CY325" s="253"/>
      <c r="CZ325" s="253"/>
      <c r="DA325" s="253"/>
      <c r="DB325" s="253"/>
      <c r="DC325" s="253"/>
      <c r="DD325" s="253"/>
      <c r="DE325" s="253"/>
      <c r="DF325" s="253"/>
      <c r="DG325" s="253"/>
      <c r="DH325" s="253"/>
      <c r="DI325" s="253"/>
      <c r="DJ325" s="253"/>
      <c r="DK325" s="253"/>
      <c r="DL325" s="253"/>
      <c r="DM325" s="253"/>
      <c r="DN325" s="253"/>
      <c r="DO325" s="253"/>
      <c r="DP325" s="253"/>
      <c r="DQ325" s="253"/>
      <c r="DR325" s="253"/>
      <c r="DS325" s="253"/>
      <c r="DT325" s="253"/>
      <c r="DU325" s="253"/>
    </row>
    <row r="326" spans="1:125" s="248" customFormat="1" x14ac:dyDescent="0.25">
      <c r="A326" s="253"/>
      <c r="B326" s="253"/>
      <c r="D326" s="253"/>
      <c r="E326" s="253"/>
      <c r="F326" s="253"/>
      <c r="G326" s="253"/>
      <c r="H326" s="253"/>
      <c r="I326" s="253"/>
      <c r="J326" s="253"/>
      <c r="K326" s="253"/>
      <c r="L326" s="253"/>
      <c r="S326" s="253"/>
      <c r="T326" s="253"/>
      <c r="U326" s="253"/>
      <c r="V326" s="253"/>
      <c r="W326" s="253"/>
      <c r="X326" s="253"/>
      <c r="Y326" s="253"/>
      <c r="Z326" s="253"/>
      <c r="AA326" s="253"/>
      <c r="AB326" s="253"/>
      <c r="AC326" s="253"/>
      <c r="AD326" s="253"/>
      <c r="AE326" s="253"/>
      <c r="AF326" s="253"/>
      <c r="AG326" s="253"/>
      <c r="AH326" s="253"/>
      <c r="AI326" s="253"/>
      <c r="AJ326" s="253"/>
      <c r="AK326" s="253"/>
      <c r="AL326" s="253"/>
      <c r="AM326" s="253"/>
      <c r="AN326" s="253"/>
      <c r="AO326" s="253"/>
      <c r="AP326" s="253"/>
      <c r="AQ326" s="253"/>
      <c r="AR326" s="253"/>
      <c r="AS326" s="253"/>
      <c r="AT326" s="253"/>
      <c r="AU326" s="253"/>
      <c r="AV326" s="253"/>
      <c r="AW326" s="253"/>
      <c r="AX326" s="253"/>
      <c r="AY326" s="253"/>
      <c r="AZ326" s="253"/>
      <c r="BA326" s="253"/>
      <c r="BB326" s="253"/>
      <c r="BC326" s="253"/>
      <c r="BD326" s="253"/>
      <c r="BE326" s="253"/>
      <c r="BF326" s="253"/>
      <c r="BG326" s="253"/>
      <c r="BH326" s="253"/>
      <c r="BI326" s="253"/>
      <c r="BJ326" s="253"/>
      <c r="BK326" s="253"/>
      <c r="BL326" s="253"/>
      <c r="BM326" s="253"/>
      <c r="BN326" s="253"/>
      <c r="BO326" s="253"/>
      <c r="BP326" s="253"/>
      <c r="BQ326" s="253"/>
      <c r="BR326" s="253"/>
      <c r="BS326" s="253"/>
      <c r="BT326" s="253"/>
      <c r="BU326" s="255">
        <v>6762</v>
      </c>
      <c r="BV326" s="255" t="s">
        <v>1712</v>
      </c>
      <c r="BW326" s="253"/>
      <c r="BX326" s="179">
        <v>2795</v>
      </c>
      <c r="BY326" s="179" t="s">
        <v>163</v>
      </c>
      <c r="BZ326" s="253">
        <f t="shared" si="4"/>
        <v>28</v>
      </c>
      <c r="CA326" s="253"/>
      <c r="CB326" s="253"/>
      <c r="CC326" s="253"/>
      <c r="CD326" s="253"/>
      <c r="CE326" s="253"/>
      <c r="CF326" s="253"/>
      <c r="CG326" s="253"/>
      <c r="CH326" s="253"/>
      <c r="CI326" s="253"/>
      <c r="CJ326" s="253"/>
      <c r="CK326" s="253"/>
      <c r="CL326" s="253"/>
      <c r="CM326" s="253"/>
      <c r="CN326" s="253"/>
      <c r="CO326" s="253"/>
      <c r="CP326" s="253"/>
      <c r="CQ326" s="253"/>
      <c r="CR326" s="253"/>
      <c r="CS326" s="253"/>
      <c r="CT326" s="253"/>
      <c r="CU326" s="253"/>
      <c r="CV326" s="253"/>
      <c r="CW326" s="253"/>
      <c r="CX326" s="253"/>
      <c r="CY326" s="253"/>
      <c r="CZ326" s="253"/>
      <c r="DA326" s="253"/>
      <c r="DB326" s="253"/>
      <c r="DC326" s="253"/>
      <c r="DD326" s="253"/>
      <c r="DE326" s="253"/>
      <c r="DF326" s="253"/>
      <c r="DG326" s="253"/>
      <c r="DH326" s="253"/>
      <c r="DI326" s="253"/>
      <c r="DJ326" s="253"/>
      <c r="DK326" s="253"/>
      <c r="DL326" s="253"/>
      <c r="DM326" s="253"/>
      <c r="DN326" s="253"/>
      <c r="DO326" s="253"/>
      <c r="DP326" s="253"/>
      <c r="DQ326" s="253"/>
      <c r="DR326" s="253"/>
      <c r="DS326" s="253"/>
      <c r="DT326" s="253"/>
      <c r="DU326" s="253"/>
    </row>
    <row r="327" spans="1:125" s="248" customFormat="1" x14ac:dyDescent="0.25">
      <c r="A327" s="253"/>
      <c r="B327" s="253"/>
      <c r="D327" s="253"/>
      <c r="E327" s="253"/>
      <c r="F327" s="253"/>
      <c r="G327" s="253"/>
      <c r="H327" s="253"/>
      <c r="I327" s="253"/>
      <c r="J327" s="253"/>
      <c r="K327" s="253"/>
      <c r="L327" s="253"/>
      <c r="S327" s="253"/>
      <c r="T327" s="253"/>
      <c r="U327" s="253"/>
      <c r="V327" s="253"/>
      <c r="W327" s="253"/>
      <c r="X327" s="253"/>
      <c r="Y327" s="253"/>
      <c r="Z327" s="253"/>
      <c r="AA327" s="253"/>
      <c r="AB327" s="253"/>
      <c r="AC327" s="253"/>
      <c r="AD327" s="253"/>
      <c r="AE327" s="253"/>
      <c r="AF327" s="253"/>
      <c r="AG327" s="253"/>
      <c r="AH327" s="253"/>
      <c r="AI327" s="253"/>
      <c r="AJ327" s="253"/>
      <c r="AK327" s="253"/>
      <c r="AL327" s="253"/>
      <c r="AM327" s="253"/>
      <c r="AN327" s="253"/>
      <c r="AO327" s="253"/>
      <c r="AP327" s="253"/>
      <c r="AQ327" s="253"/>
      <c r="AR327" s="253"/>
      <c r="AS327" s="253"/>
      <c r="AT327" s="253"/>
      <c r="AU327" s="253"/>
      <c r="AV327" s="253"/>
      <c r="AW327" s="253"/>
      <c r="AX327" s="253"/>
      <c r="AY327" s="253"/>
      <c r="AZ327" s="253"/>
      <c r="BA327" s="253"/>
      <c r="BB327" s="253"/>
      <c r="BC327" s="253"/>
      <c r="BD327" s="253"/>
      <c r="BE327" s="253"/>
      <c r="BF327" s="253"/>
      <c r="BG327" s="253"/>
      <c r="BH327" s="253"/>
      <c r="BI327" s="253"/>
      <c r="BJ327" s="253"/>
      <c r="BK327" s="253"/>
      <c r="BL327" s="253"/>
      <c r="BM327" s="253"/>
      <c r="BN327" s="253"/>
      <c r="BO327" s="253"/>
      <c r="BP327" s="253"/>
      <c r="BQ327" s="253"/>
      <c r="BR327" s="253"/>
      <c r="BS327" s="253"/>
      <c r="BT327" s="253"/>
      <c r="BU327" s="255">
        <v>6763</v>
      </c>
      <c r="BV327" s="255" t="s">
        <v>1713</v>
      </c>
      <c r="BW327" s="253"/>
      <c r="BX327" s="179">
        <v>2796</v>
      </c>
      <c r="BY327" s="179" t="s">
        <v>164</v>
      </c>
      <c r="BZ327" s="253">
        <f t="shared" ref="BZ327:BZ390" si="5">LEN(BY327)</f>
        <v>44</v>
      </c>
      <c r="CA327" s="253"/>
      <c r="CB327" s="253"/>
      <c r="CC327" s="253"/>
      <c r="CD327" s="253"/>
      <c r="CE327" s="253"/>
      <c r="CF327" s="253"/>
      <c r="CG327" s="253"/>
      <c r="CH327" s="253"/>
      <c r="CI327" s="253"/>
      <c r="CJ327" s="253"/>
      <c r="CK327" s="253"/>
      <c r="CL327" s="253"/>
      <c r="CM327" s="253"/>
      <c r="CN327" s="253"/>
      <c r="CO327" s="253"/>
      <c r="CP327" s="253"/>
      <c r="CQ327" s="253"/>
      <c r="CR327" s="253"/>
      <c r="CS327" s="253"/>
      <c r="CT327" s="253"/>
      <c r="CU327" s="253"/>
      <c r="CV327" s="253"/>
      <c r="CW327" s="253"/>
      <c r="CX327" s="253"/>
      <c r="CY327" s="253"/>
      <c r="CZ327" s="253"/>
      <c r="DA327" s="253"/>
      <c r="DB327" s="253"/>
      <c r="DC327" s="253"/>
      <c r="DD327" s="253"/>
      <c r="DE327" s="253"/>
      <c r="DF327" s="253"/>
      <c r="DG327" s="253"/>
      <c r="DH327" s="253"/>
      <c r="DI327" s="253"/>
      <c r="DJ327" s="253"/>
      <c r="DK327" s="253"/>
      <c r="DL327" s="253"/>
      <c r="DM327" s="253"/>
      <c r="DN327" s="253"/>
      <c r="DO327" s="253"/>
      <c r="DP327" s="253"/>
      <c r="DQ327" s="253"/>
      <c r="DR327" s="253"/>
      <c r="DS327" s="253"/>
      <c r="DT327" s="253"/>
      <c r="DU327" s="253"/>
    </row>
    <row r="328" spans="1:125" s="248" customFormat="1" x14ac:dyDescent="0.25">
      <c r="A328" s="253"/>
      <c r="B328" s="253"/>
      <c r="D328" s="253"/>
      <c r="E328" s="253"/>
      <c r="F328" s="253"/>
      <c r="G328" s="253"/>
      <c r="H328" s="253"/>
      <c r="I328" s="253"/>
      <c r="J328" s="253"/>
      <c r="K328" s="253"/>
      <c r="L328" s="253"/>
      <c r="S328" s="253"/>
      <c r="T328" s="253"/>
      <c r="U328" s="253"/>
      <c r="V328" s="253"/>
      <c r="W328" s="253"/>
      <c r="X328" s="253"/>
      <c r="Y328" s="253"/>
      <c r="Z328" s="253"/>
      <c r="AA328" s="253"/>
      <c r="AB328" s="253"/>
      <c r="AC328" s="253"/>
      <c r="AD328" s="253"/>
      <c r="AE328" s="253"/>
      <c r="AF328" s="253"/>
      <c r="AG328" s="253"/>
      <c r="AH328" s="253"/>
      <c r="AI328" s="253"/>
      <c r="AJ328" s="253"/>
      <c r="AK328" s="253"/>
      <c r="AL328" s="253"/>
      <c r="AM328" s="253"/>
      <c r="AN328" s="253"/>
      <c r="AO328" s="253"/>
      <c r="AP328" s="253"/>
      <c r="AQ328" s="253"/>
      <c r="AR328" s="253"/>
      <c r="AS328" s="253"/>
      <c r="AT328" s="253"/>
      <c r="AU328" s="253"/>
      <c r="AV328" s="253"/>
      <c r="AW328" s="253"/>
      <c r="AX328" s="253"/>
      <c r="AY328" s="253"/>
      <c r="AZ328" s="253"/>
      <c r="BA328" s="253"/>
      <c r="BB328" s="253"/>
      <c r="BC328" s="253"/>
      <c r="BD328" s="253"/>
      <c r="BE328" s="253"/>
      <c r="BF328" s="253"/>
      <c r="BG328" s="253"/>
      <c r="BH328" s="253"/>
      <c r="BI328" s="253"/>
      <c r="BJ328" s="253"/>
      <c r="BK328" s="253"/>
      <c r="BL328" s="253"/>
      <c r="BM328" s="253"/>
      <c r="BN328" s="253"/>
      <c r="BO328" s="253"/>
      <c r="BP328" s="253"/>
      <c r="BQ328" s="253"/>
      <c r="BR328" s="253"/>
      <c r="BS328" s="253"/>
      <c r="BT328" s="253"/>
      <c r="BU328" s="255">
        <v>6764</v>
      </c>
      <c r="BV328" s="255" t="s">
        <v>1714</v>
      </c>
      <c r="BW328" s="253"/>
      <c r="BX328" s="179">
        <v>2797</v>
      </c>
      <c r="BY328" s="179" t="s">
        <v>165</v>
      </c>
      <c r="BZ328" s="253">
        <f t="shared" si="5"/>
        <v>27</v>
      </c>
      <c r="CA328" s="253"/>
      <c r="CB328" s="253"/>
      <c r="CC328" s="253"/>
      <c r="CD328" s="253"/>
      <c r="CE328" s="253"/>
      <c r="CF328" s="253"/>
      <c r="CG328" s="253"/>
      <c r="CH328" s="253"/>
      <c r="CI328" s="253"/>
      <c r="CJ328" s="253"/>
      <c r="CK328" s="253"/>
      <c r="CL328" s="253"/>
      <c r="CM328" s="253"/>
      <c r="CN328" s="253"/>
      <c r="CO328" s="253"/>
      <c r="CP328" s="253"/>
      <c r="CQ328" s="253"/>
      <c r="CR328" s="253"/>
      <c r="CS328" s="253"/>
      <c r="CT328" s="253"/>
      <c r="CU328" s="253"/>
      <c r="CV328" s="253"/>
      <c r="CW328" s="253"/>
      <c r="CX328" s="253"/>
      <c r="CY328" s="253"/>
      <c r="CZ328" s="253"/>
      <c r="DA328" s="253"/>
      <c r="DB328" s="253"/>
      <c r="DC328" s="253"/>
      <c r="DD328" s="253"/>
      <c r="DE328" s="253"/>
      <c r="DF328" s="253"/>
      <c r="DG328" s="253"/>
      <c r="DH328" s="253"/>
      <c r="DI328" s="253"/>
      <c r="DJ328" s="253"/>
      <c r="DK328" s="253"/>
      <c r="DL328" s="253"/>
      <c r="DM328" s="253"/>
      <c r="DN328" s="253"/>
      <c r="DO328" s="253"/>
      <c r="DP328" s="253"/>
      <c r="DQ328" s="253"/>
      <c r="DR328" s="253"/>
      <c r="DS328" s="253"/>
      <c r="DT328" s="253"/>
      <c r="DU328" s="253"/>
    </row>
    <row r="329" spans="1:125" s="248" customFormat="1" x14ac:dyDescent="0.25">
      <c r="A329" s="253"/>
      <c r="B329" s="253"/>
      <c r="D329" s="253"/>
      <c r="E329" s="253"/>
      <c r="F329" s="253"/>
      <c r="G329" s="253"/>
      <c r="H329" s="253"/>
      <c r="I329" s="253"/>
      <c r="J329" s="253"/>
      <c r="K329" s="253"/>
      <c r="L329" s="253"/>
      <c r="S329" s="253"/>
      <c r="T329" s="253"/>
      <c r="U329" s="253"/>
      <c r="V329" s="253"/>
      <c r="W329" s="253"/>
      <c r="X329" s="253"/>
      <c r="Y329" s="253"/>
      <c r="Z329" s="253"/>
      <c r="AA329" s="253"/>
      <c r="AB329" s="253"/>
      <c r="AC329" s="253"/>
      <c r="AD329" s="253"/>
      <c r="AE329" s="253"/>
      <c r="AF329" s="253"/>
      <c r="AG329" s="253"/>
      <c r="AH329" s="253"/>
      <c r="AI329" s="253"/>
      <c r="AJ329" s="253"/>
      <c r="AK329" s="253"/>
      <c r="AL329" s="253"/>
      <c r="AM329" s="253"/>
      <c r="AN329" s="253"/>
      <c r="AO329" s="253"/>
      <c r="AP329" s="253"/>
      <c r="AQ329" s="253"/>
      <c r="AR329" s="253"/>
      <c r="AS329" s="253"/>
      <c r="AT329" s="253"/>
      <c r="AU329" s="253"/>
      <c r="AV329" s="253"/>
      <c r="AW329" s="253"/>
      <c r="AX329" s="253"/>
      <c r="AY329" s="253"/>
      <c r="AZ329" s="253"/>
      <c r="BA329" s="253"/>
      <c r="BB329" s="253"/>
      <c r="BC329" s="253"/>
      <c r="BD329" s="253"/>
      <c r="BE329" s="253"/>
      <c r="BF329" s="253"/>
      <c r="BG329" s="253"/>
      <c r="BH329" s="253"/>
      <c r="BI329" s="253"/>
      <c r="BJ329" s="253"/>
      <c r="BK329" s="253"/>
      <c r="BL329" s="253"/>
      <c r="BM329" s="253"/>
      <c r="BN329" s="253"/>
      <c r="BO329" s="253"/>
      <c r="BP329" s="253"/>
      <c r="BQ329" s="253"/>
      <c r="BR329" s="253"/>
      <c r="BS329" s="253"/>
      <c r="BT329" s="253"/>
      <c r="BU329" s="255">
        <v>6765</v>
      </c>
      <c r="BV329" s="255" t="s">
        <v>1715</v>
      </c>
      <c r="BW329" s="253"/>
      <c r="BX329" s="179">
        <v>2798</v>
      </c>
      <c r="BY329" s="179" t="s">
        <v>166</v>
      </c>
      <c r="BZ329" s="253">
        <f t="shared" si="5"/>
        <v>43</v>
      </c>
      <c r="CA329" s="253"/>
      <c r="CB329" s="253"/>
      <c r="CC329" s="253"/>
      <c r="CD329" s="253"/>
      <c r="CE329" s="253"/>
      <c r="CF329" s="253"/>
      <c r="CG329" s="253"/>
      <c r="CH329" s="253"/>
      <c r="CI329" s="253"/>
      <c r="CJ329" s="253"/>
      <c r="CK329" s="253"/>
      <c r="CL329" s="253"/>
      <c r="CM329" s="253"/>
      <c r="CN329" s="253"/>
      <c r="CO329" s="253"/>
      <c r="CP329" s="253"/>
      <c r="CQ329" s="253"/>
      <c r="CR329" s="253"/>
      <c r="CS329" s="253"/>
      <c r="CT329" s="253"/>
      <c r="CU329" s="253"/>
      <c r="CV329" s="253"/>
      <c r="CW329" s="253"/>
      <c r="CX329" s="253"/>
      <c r="CY329" s="253"/>
      <c r="CZ329" s="253"/>
      <c r="DA329" s="253"/>
      <c r="DB329" s="253"/>
      <c r="DC329" s="253"/>
      <c r="DD329" s="253"/>
      <c r="DE329" s="253"/>
      <c r="DF329" s="253"/>
      <c r="DG329" s="253"/>
      <c r="DH329" s="253"/>
      <c r="DI329" s="253"/>
      <c r="DJ329" s="253"/>
      <c r="DK329" s="253"/>
      <c r="DL329" s="253"/>
      <c r="DM329" s="253"/>
      <c r="DN329" s="253"/>
      <c r="DO329" s="253"/>
      <c r="DP329" s="253"/>
      <c r="DQ329" s="253"/>
      <c r="DR329" s="253"/>
      <c r="DS329" s="253"/>
      <c r="DT329" s="253"/>
      <c r="DU329" s="253"/>
    </row>
    <row r="330" spans="1:125" s="248" customFormat="1" x14ac:dyDescent="0.25">
      <c r="A330" s="253"/>
      <c r="B330" s="253"/>
      <c r="D330" s="253"/>
      <c r="E330" s="253"/>
      <c r="F330" s="253"/>
      <c r="G330" s="253"/>
      <c r="H330" s="253"/>
      <c r="I330" s="253"/>
      <c r="J330" s="253"/>
      <c r="K330" s="253"/>
      <c r="L330" s="253"/>
      <c r="S330" s="253"/>
      <c r="T330" s="253"/>
      <c r="U330" s="253"/>
      <c r="V330" s="253"/>
      <c r="W330" s="253"/>
      <c r="X330" s="253"/>
      <c r="Y330" s="253"/>
      <c r="Z330" s="253"/>
      <c r="AA330" s="253"/>
      <c r="AB330" s="253"/>
      <c r="AC330" s="253"/>
      <c r="AD330" s="253"/>
      <c r="AE330" s="253"/>
      <c r="AF330" s="253"/>
      <c r="AG330" s="253"/>
      <c r="AH330" s="253"/>
      <c r="AI330" s="253"/>
      <c r="AJ330" s="253"/>
      <c r="AK330" s="253"/>
      <c r="AL330" s="253"/>
      <c r="AM330" s="253"/>
      <c r="AN330" s="253"/>
      <c r="AO330" s="253"/>
      <c r="AP330" s="253"/>
      <c r="AQ330" s="253"/>
      <c r="AR330" s="253"/>
      <c r="AS330" s="253"/>
      <c r="AT330" s="253"/>
      <c r="AU330" s="253"/>
      <c r="AV330" s="253"/>
      <c r="AW330" s="253"/>
      <c r="AX330" s="253"/>
      <c r="AY330" s="253"/>
      <c r="AZ330" s="253"/>
      <c r="BA330" s="253"/>
      <c r="BB330" s="253"/>
      <c r="BC330" s="253"/>
      <c r="BD330" s="253"/>
      <c r="BE330" s="253"/>
      <c r="BF330" s="253"/>
      <c r="BG330" s="253"/>
      <c r="BH330" s="253"/>
      <c r="BI330" s="253"/>
      <c r="BJ330" s="253"/>
      <c r="BK330" s="253"/>
      <c r="BL330" s="253"/>
      <c r="BM330" s="253"/>
      <c r="BN330" s="253"/>
      <c r="BO330" s="253"/>
      <c r="BP330" s="253"/>
      <c r="BQ330" s="253"/>
      <c r="BR330" s="253"/>
      <c r="BS330" s="253"/>
      <c r="BT330" s="253"/>
      <c r="BU330" s="255">
        <v>6766</v>
      </c>
      <c r="BV330" s="255" t="s">
        <v>1730</v>
      </c>
      <c r="BW330" s="253"/>
      <c r="BX330" s="179">
        <v>2799</v>
      </c>
      <c r="BY330" s="179" t="s">
        <v>167</v>
      </c>
      <c r="BZ330" s="253">
        <f t="shared" si="5"/>
        <v>23</v>
      </c>
      <c r="CA330" s="253"/>
      <c r="CB330" s="253"/>
      <c r="CC330" s="253"/>
      <c r="CD330" s="253"/>
      <c r="CE330" s="253"/>
      <c r="CF330" s="253"/>
      <c r="CG330" s="253"/>
      <c r="CH330" s="253"/>
      <c r="CI330" s="253"/>
      <c r="CJ330" s="253"/>
      <c r="CK330" s="253"/>
      <c r="CL330" s="253"/>
      <c r="CM330" s="253"/>
      <c r="CN330" s="253"/>
      <c r="CO330" s="253"/>
      <c r="CP330" s="253"/>
      <c r="CQ330" s="253"/>
      <c r="CR330" s="253"/>
      <c r="CS330" s="253"/>
      <c r="CT330" s="253"/>
      <c r="CU330" s="253"/>
      <c r="CV330" s="253"/>
      <c r="CW330" s="253"/>
      <c r="CX330" s="253"/>
      <c r="CY330" s="253"/>
      <c r="CZ330" s="253"/>
      <c r="DA330" s="253"/>
      <c r="DB330" s="253"/>
      <c r="DC330" s="253"/>
      <c r="DD330" s="253"/>
      <c r="DE330" s="253"/>
      <c r="DF330" s="253"/>
      <c r="DG330" s="253"/>
      <c r="DH330" s="253"/>
      <c r="DI330" s="253"/>
      <c r="DJ330" s="253"/>
      <c r="DK330" s="253"/>
      <c r="DL330" s="253"/>
      <c r="DM330" s="253"/>
      <c r="DN330" s="253"/>
      <c r="DO330" s="253"/>
      <c r="DP330" s="253"/>
      <c r="DQ330" s="253"/>
      <c r="DR330" s="253"/>
      <c r="DS330" s="253"/>
      <c r="DT330" s="253"/>
      <c r="DU330" s="253"/>
    </row>
    <row r="331" spans="1:125" s="248" customFormat="1" x14ac:dyDescent="0.25">
      <c r="A331" s="253"/>
      <c r="B331" s="253"/>
      <c r="D331" s="253"/>
      <c r="E331" s="253"/>
      <c r="F331" s="253"/>
      <c r="G331" s="253"/>
      <c r="H331" s="253"/>
      <c r="I331" s="253"/>
      <c r="J331" s="253"/>
      <c r="K331" s="253"/>
      <c r="L331" s="253"/>
      <c r="S331" s="253"/>
      <c r="T331" s="253"/>
      <c r="U331" s="253"/>
      <c r="V331" s="253"/>
      <c r="W331" s="253"/>
      <c r="X331" s="253"/>
      <c r="Y331" s="253"/>
      <c r="Z331" s="253"/>
      <c r="AA331" s="253"/>
      <c r="AB331" s="253"/>
      <c r="AC331" s="253"/>
      <c r="AD331" s="253"/>
      <c r="AE331" s="253"/>
      <c r="AF331" s="253"/>
      <c r="AG331" s="253"/>
      <c r="AH331" s="253"/>
      <c r="AI331" s="253"/>
      <c r="AJ331" s="253"/>
      <c r="AK331" s="253"/>
      <c r="AL331" s="253"/>
      <c r="AM331" s="253"/>
      <c r="AN331" s="253"/>
      <c r="AO331" s="253"/>
      <c r="AP331" s="253"/>
      <c r="AQ331" s="253"/>
      <c r="AR331" s="253"/>
      <c r="AS331" s="253"/>
      <c r="AT331" s="253"/>
      <c r="AU331" s="253"/>
      <c r="AV331" s="253"/>
      <c r="AW331" s="253"/>
      <c r="AX331" s="253"/>
      <c r="AY331" s="253"/>
      <c r="AZ331" s="253"/>
      <c r="BA331" s="253"/>
      <c r="BB331" s="253"/>
      <c r="BC331" s="253"/>
      <c r="BD331" s="253"/>
      <c r="BE331" s="253"/>
      <c r="BF331" s="253"/>
      <c r="BG331" s="253"/>
      <c r="BH331" s="253"/>
      <c r="BI331" s="253"/>
      <c r="BJ331" s="253"/>
      <c r="BK331" s="253"/>
      <c r="BL331" s="253"/>
      <c r="BM331" s="253"/>
      <c r="BN331" s="253"/>
      <c r="BO331" s="253"/>
      <c r="BP331" s="253"/>
      <c r="BQ331" s="253"/>
      <c r="BR331" s="253"/>
      <c r="BS331" s="253"/>
      <c r="BT331" s="253"/>
      <c r="BU331" s="255">
        <v>6767</v>
      </c>
      <c r="BV331" s="255" t="s">
        <v>708</v>
      </c>
      <c r="BW331" s="253"/>
      <c r="BX331" s="179">
        <v>2800</v>
      </c>
      <c r="BY331" s="179" t="s">
        <v>168</v>
      </c>
      <c r="BZ331" s="253">
        <f t="shared" si="5"/>
        <v>39</v>
      </c>
      <c r="CA331" s="253"/>
      <c r="CB331" s="253"/>
      <c r="CC331" s="253"/>
      <c r="CD331" s="253"/>
      <c r="CE331" s="253"/>
      <c r="CF331" s="253"/>
      <c r="CG331" s="253"/>
      <c r="CH331" s="253"/>
      <c r="CI331" s="253"/>
      <c r="CJ331" s="253"/>
      <c r="CK331" s="253"/>
      <c r="CL331" s="253"/>
      <c r="CM331" s="253"/>
      <c r="CN331" s="253"/>
      <c r="CO331" s="253"/>
      <c r="CP331" s="253"/>
      <c r="CQ331" s="253"/>
      <c r="CR331" s="253"/>
      <c r="CS331" s="253"/>
      <c r="CT331" s="253"/>
      <c r="CU331" s="253"/>
      <c r="CV331" s="253"/>
      <c r="CW331" s="253"/>
      <c r="CX331" s="253"/>
      <c r="CY331" s="253"/>
      <c r="CZ331" s="253"/>
      <c r="DA331" s="253"/>
      <c r="DB331" s="253"/>
      <c r="DC331" s="253"/>
      <c r="DD331" s="253"/>
      <c r="DE331" s="253"/>
      <c r="DF331" s="253"/>
      <c r="DG331" s="253"/>
      <c r="DH331" s="253"/>
      <c r="DI331" s="253"/>
      <c r="DJ331" s="253"/>
      <c r="DK331" s="253"/>
      <c r="DL331" s="253"/>
      <c r="DM331" s="253"/>
      <c r="DN331" s="253"/>
      <c r="DO331" s="253"/>
      <c r="DP331" s="253"/>
      <c r="DQ331" s="253"/>
      <c r="DR331" s="253"/>
      <c r="DS331" s="253"/>
      <c r="DT331" s="253"/>
      <c r="DU331" s="253"/>
    </row>
    <row r="332" spans="1:125" s="248" customFormat="1" x14ac:dyDescent="0.25">
      <c r="A332" s="253"/>
      <c r="B332" s="253"/>
      <c r="D332" s="253"/>
      <c r="E332" s="253"/>
      <c r="F332" s="253"/>
      <c r="G332" s="253"/>
      <c r="H332" s="253"/>
      <c r="I332" s="253"/>
      <c r="J332" s="253"/>
      <c r="K332" s="253"/>
      <c r="L332" s="253"/>
      <c r="S332" s="253"/>
      <c r="T332" s="253"/>
      <c r="U332" s="253"/>
      <c r="V332" s="253"/>
      <c r="W332" s="253"/>
      <c r="X332" s="253"/>
      <c r="Y332" s="253"/>
      <c r="Z332" s="253"/>
      <c r="AA332" s="253"/>
      <c r="AB332" s="253"/>
      <c r="AC332" s="253"/>
      <c r="AD332" s="253"/>
      <c r="AE332" s="253"/>
      <c r="AF332" s="253"/>
      <c r="AG332" s="253"/>
      <c r="AH332" s="253"/>
      <c r="AI332" s="253"/>
      <c r="AJ332" s="253"/>
      <c r="AK332" s="253"/>
      <c r="AL332" s="253"/>
      <c r="AM332" s="253"/>
      <c r="AN332" s="253"/>
      <c r="AO332" s="253"/>
      <c r="AP332" s="253"/>
      <c r="AQ332" s="253"/>
      <c r="AR332" s="253"/>
      <c r="AS332" s="253"/>
      <c r="AT332" s="253"/>
      <c r="AU332" s="253"/>
      <c r="AV332" s="253"/>
      <c r="AW332" s="253"/>
      <c r="AX332" s="253"/>
      <c r="AY332" s="253"/>
      <c r="AZ332" s="253"/>
      <c r="BA332" s="253"/>
      <c r="BB332" s="253"/>
      <c r="BC332" s="253"/>
      <c r="BD332" s="253"/>
      <c r="BE332" s="253"/>
      <c r="BF332" s="253"/>
      <c r="BG332" s="253"/>
      <c r="BH332" s="253"/>
      <c r="BI332" s="253"/>
      <c r="BJ332" s="253"/>
      <c r="BK332" s="253"/>
      <c r="BL332" s="253"/>
      <c r="BM332" s="253"/>
      <c r="BN332" s="253"/>
      <c r="BO332" s="253"/>
      <c r="BP332" s="253"/>
      <c r="BQ332" s="253"/>
      <c r="BR332" s="253"/>
      <c r="BS332" s="253"/>
      <c r="BT332" s="253"/>
      <c r="BU332" s="255">
        <v>6768</v>
      </c>
      <c r="BV332" s="255" t="s">
        <v>1729</v>
      </c>
      <c r="BW332" s="253"/>
      <c r="BX332" s="179">
        <v>2801</v>
      </c>
      <c r="BY332" s="179" t="s">
        <v>169</v>
      </c>
      <c r="BZ332" s="253">
        <f t="shared" si="5"/>
        <v>22</v>
      </c>
      <c r="CA332" s="253"/>
      <c r="CB332" s="253"/>
      <c r="CC332" s="253"/>
      <c r="CD332" s="253"/>
      <c r="CE332" s="253"/>
      <c r="CF332" s="253"/>
      <c r="CG332" s="253"/>
      <c r="CH332" s="253"/>
      <c r="CI332" s="253"/>
      <c r="CJ332" s="253"/>
      <c r="CK332" s="253"/>
      <c r="CL332" s="253"/>
      <c r="CM332" s="253"/>
      <c r="CN332" s="253"/>
      <c r="CO332" s="253"/>
      <c r="CP332" s="253"/>
      <c r="CQ332" s="253"/>
      <c r="CR332" s="253"/>
      <c r="CS332" s="253"/>
      <c r="CT332" s="253"/>
      <c r="CU332" s="253"/>
      <c r="CV332" s="253"/>
      <c r="CW332" s="253"/>
      <c r="CX332" s="253"/>
      <c r="CY332" s="253"/>
      <c r="CZ332" s="253"/>
      <c r="DA332" s="253"/>
      <c r="DB332" s="253"/>
      <c r="DC332" s="253"/>
      <c r="DD332" s="253"/>
      <c r="DE332" s="253"/>
      <c r="DF332" s="253"/>
      <c r="DG332" s="253"/>
      <c r="DH332" s="253"/>
      <c r="DI332" s="253"/>
      <c r="DJ332" s="253"/>
      <c r="DK332" s="253"/>
      <c r="DL332" s="253"/>
      <c r="DM332" s="253"/>
      <c r="DN332" s="253"/>
      <c r="DO332" s="253"/>
      <c r="DP332" s="253"/>
      <c r="DQ332" s="253"/>
      <c r="DR332" s="253"/>
      <c r="DS332" s="253"/>
      <c r="DT332" s="253"/>
      <c r="DU332" s="253"/>
    </row>
    <row r="333" spans="1:125" s="248" customFormat="1" x14ac:dyDescent="0.25">
      <c r="A333" s="253"/>
      <c r="B333" s="253"/>
      <c r="D333" s="253"/>
      <c r="E333" s="253"/>
      <c r="F333" s="253"/>
      <c r="G333" s="253"/>
      <c r="H333" s="253"/>
      <c r="I333" s="253"/>
      <c r="J333" s="253"/>
      <c r="K333" s="253"/>
      <c r="L333" s="253"/>
      <c r="S333" s="253"/>
      <c r="T333" s="253"/>
      <c r="U333" s="253"/>
      <c r="V333" s="253"/>
      <c r="W333" s="253"/>
      <c r="X333" s="253"/>
      <c r="Y333" s="253"/>
      <c r="Z333" s="253"/>
      <c r="AA333" s="253"/>
      <c r="AB333" s="253"/>
      <c r="AC333" s="253"/>
      <c r="AD333" s="253"/>
      <c r="AE333" s="253"/>
      <c r="AF333" s="253"/>
      <c r="AG333" s="253"/>
      <c r="AH333" s="253"/>
      <c r="AI333" s="253"/>
      <c r="AJ333" s="253"/>
      <c r="AK333" s="253"/>
      <c r="AL333" s="253"/>
      <c r="AM333" s="253"/>
      <c r="AN333" s="253"/>
      <c r="AO333" s="253"/>
      <c r="AP333" s="253"/>
      <c r="AQ333" s="253"/>
      <c r="AR333" s="253"/>
      <c r="AS333" s="253"/>
      <c r="AT333" s="253"/>
      <c r="AU333" s="253"/>
      <c r="AV333" s="253"/>
      <c r="AW333" s="253"/>
      <c r="AX333" s="253"/>
      <c r="AY333" s="253"/>
      <c r="AZ333" s="253"/>
      <c r="BA333" s="253"/>
      <c r="BB333" s="253"/>
      <c r="BC333" s="253"/>
      <c r="BD333" s="253"/>
      <c r="BE333" s="253"/>
      <c r="BF333" s="253"/>
      <c r="BG333" s="253"/>
      <c r="BH333" s="253"/>
      <c r="BI333" s="253"/>
      <c r="BJ333" s="253"/>
      <c r="BK333" s="253"/>
      <c r="BL333" s="253"/>
      <c r="BM333" s="253"/>
      <c r="BN333" s="253"/>
      <c r="BO333" s="253"/>
      <c r="BP333" s="253"/>
      <c r="BQ333" s="253"/>
      <c r="BR333" s="253"/>
      <c r="BS333" s="253"/>
      <c r="BT333" s="253"/>
      <c r="BU333" s="255">
        <v>6769</v>
      </c>
      <c r="BV333" s="255" t="s">
        <v>1728</v>
      </c>
      <c r="BW333" s="253"/>
      <c r="BX333" s="179">
        <v>2802</v>
      </c>
      <c r="BY333" s="179" t="s">
        <v>170</v>
      </c>
      <c r="BZ333" s="253">
        <f t="shared" si="5"/>
        <v>38</v>
      </c>
      <c r="CA333" s="253"/>
      <c r="CB333" s="253"/>
      <c r="CC333" s="253"/>
      <c r="CD333" s="253"/>
      <c r="CE333" s="253"/>
      <c r="CF333" s="253"/>
      <c r="CG333" s="253"/>
      <c r="CH333" s="253"/>
      <c r="CI333" s="253"/>
      <c r="CJ333" s="253"/>
      <c r="CK333" s="253"/>
      <c r="CL333" s="253"/>
      <c r="CM333" s="253"/>
      <c r="CN333" s="253"/>
      <c r="CO333" s="253"/>
      <c r="CP333" s="253"/>
      <c r="CQ333" s="253"/>
      <c r="CR333" s="253"/>
      <c r="CS333" s="253"/>
      <c r="CT333" s="253"/>
      <c r="CU333" s="253"/>
      <c r="CV333" s="253"/>
      <c r="CW333" s="253"/>
      <c r="CX333" s="253"/>
      <c r="CY333" s="253"/>
      <c r="CZ333" s="253"/>
      <c r="DA333" s="253"/>
      <c r="DB333" s="253"/>
      <c r="DC333" s="253"/>
      <c r="DD333" s="253"/>
      <c r="DE333" s="253"/>
      <c r="DF333" s="253"/>
      <c r="DG333" s="253"/>
      <c r="DH333" s="253"/>
      <c r="DI333" s="253"/>
      <c r="DJ333" s="253"/>
      <c r="DK333" s="253"/>
      <c r="DL333" s="253"/>
      <c r="DM333" s="253"/>
      <c r="DN333" s="253"/>
      <c r="DO333" s="253"/>
      <c r="DP333" s="253"/>
      <c r="DQ333" s="253"/>
      <c r="DR333" s="253"/>
      <c r="DS333" s="253"/>
      <c r="DT333" s="253"/>
      <c r="DU333" s="253"/>
    </row>
    <row r="334" spans="1:125" s="248" customFormat="1" x14ac:dyDescent="0.25">
      <c r="A334" s="253"/>
      <c r="B334" s="253"/>
      <c r="D334" s="253"/>
      <c r="E334" s="253"/>
      <c r="F334" s="253"/>
      <c r="G334" s="253"/>
      <c r="H334" s="253"/>
      <c r="I334" s="253"/>
      <c r="J334" s="253"/>
      <c r="K334" s="253"/>
      <c r="L334" s="253"/>
      <c r="S334" s="253"/>
      <c r="T334" s="253"/>
      <c r="U334" s="253"/>
      <c r="V334" s="253"/>
      <c r="W334" s="253"/>
      <c r="X334" s="253"/>
      <c r="Y334" s="253"/>
      <c r="Z334" s="253"/>
      <c r="AA334" s="253"/>
      <c r="AB334" s="253"/>
      <c r="AC334" s="253"/>
      <c r="AD334" s="253"/>
      <c r="AE334" s="253"/>
      <c r="AF334" s="253"/>
      <c r="AG334" s="253"/>
      <c r="AH334" s="253"/>
      <c r="AI334" s="253"/>
      <c r="AJ334" s="253"/>
      <c r="AK334" s="253"/>
      <c r="AL334" s="253"/>
      <c r="AM334" s="253"/>
      <c r="AN334" s="253"/>
      <c r="AO334" s="253"/>
      <c r="AP334" s="253"/>
      <c r="AQ334" s="253"/>
      <c r="AR334" s="253"/>
      <c r="AS334" s="253"/>
      <c r="AT334" s="253"/>
      <c r="AU334" s="253"/>
      <c r="AV334" s="253"/>
      <c r="AW334" s="253"/>
      <c r="AX334" s="253"/>
      <c r="AY334" s="253"/>
      <c r="AZ334" s="253"/>
      <c r="BA334" s="253"/>
      <c r="BB334" s="253"/>
      <c r="BC334" s="253"/>
      <c r="BD334" s="253"/>
      <c r="BE334" s="253"/>
      <c r="BF334" s="253"/>
      <c r="BG334" s="253"/>
      <c r="BH334" s="253"/>
      <c r="BI334" s="253"/>
      <c r="BJ334" s="253"/>
      <c r="BK334" s="253"/>
      <c r="BL334" s="253"/>
      <c r="BM334" s="253"/>
      <c r="BN334" s="253"/>
      <c r="BO334" s="253"/>
      <c r="BP334" s="253"/>
      <c r="BQ334" s="253"/>
      <c r="BR334" s="253"/>
      <c r="BS334" s="253"/>
      <c r="BT334" s="253"/>
      <c r="BU334" s="255">
        <v>6782</v>
      </c>
      <c r="BV334" s="255" t="s">
        <v>1716</v>
      </c>
      <c r="BW334" s="253"/>
      <c r="BX334" s="179">
        <v>3055</v>
      </c>
      <c r="BY334" s="179" t="s">
        <v>719</v>
      </c>
      <c r="BZ334" s="253">
        <f t="shared" si="5"/>
        <v>8</v>
      </c>
      <c r="CA334" s="253"/>
      <c r="CB334" s="253"/>
      <c r="CC334" s="253"/>
      <c r="CD334" s="253"/>
      <c r="CE334" s="253"/>
      <c r="CF334" s="253"/>
      <c r="CG334" s="253"/>
      <c r="CH334" s="253"/>
      <c r="CI334" s="253"/>
      <c r="CJ334" s="253"/>
      <c r="CK334" s="253"/>
      <c r="CL334" s="253"/>
      <c r="CM334" s="253"/>
      <c r="CN334" s="253"/>
      <c r="CO334" s="253"/>
      <c r="CP334" s="253"/>
      <c r="CQ334" s="253"/>
      <c r="CR334" s="253"/>
      <c r="CS334" s="253"/>
      <c r="CT334" s="253"/>
      <c r="CU334" s="253"/>
      <c r="CV334" s="253"/>
      <c r="CW334" s="253"/>
      <c r="CX334" s="253"/>
      <c r="CY334" s="253"/>
      <c r="CZ334" s="253"/>
      <c r="DA334" s="253"/>
      <c r="DB334" s="253"/>
      <c r="DC334" s="253"/>
      <c r="DD334" s="253"/>
      <c r="DE334" s="253"/>
      <c r="DF334" s="253"/>
      <c r="DG334" s="253"/>
      <c r="DH334" s="253"/>
      <c r="DI334" s="253"/>
      <c r="DJ334" s="253"/>
      <c r="DK334" s="253"/>
      <c r="DL334" s="253"/>
      <c r="DM334" s="253"/>
      <c r="DN334" s="253"/>
      <c r="DO334" s="253"/>
      <c r="DP334" s="253"/>
      <c r="DQ334" s="253"/>
      <c r="DR334" s="253"/>
      <c r="DS334" s="253"/>
      <c r="DT334" s="253"/>
      <c r="DU334" s="253"/>
    </row>
    <row r="335" spans="1:125" s="248" customFormat="1" x14ac:dyDescent="0.25">
      <c r="A335" s="253"/>
      <c r="B335" s="253"/>
      <c r="D335" s="253"/>
      <c r="E335" s="253"/>
      <c r="F335" s="253"/>
      <c r="G335" s="253"/>
      <c r="H335" s="253"/>
      <c r="I335" s="253"/>
      <c r="J335" s="253"/>
      <c r="K335" s="253"/>
      <c r="L335" s="253"/>
      <c r="S335" s="253"/>
      <c r="T335" s="253"/>
      <c r="U335" s="253"/>
      <c r="V335" s="253"/>
      <c r="W335" s="253"/>
      <c r="X335" s="253"/>
      <c r="Y335" s="253"/>
      <c r="Z335" s="253"/>
      <c r="AA335" s="253"/>
      <c r="AB335" s="253"/>
      <c r="AC335" s="253"/>
      <c r="AD335" s="253"/>
      <c r="AE335" s="253"/>
      <c r="AF335" s="253"/>
      <c r="AG335" s="253"/>
      <c r="AH335" s="253"/>
      <c r="AI335" s="253"/>
      <c r="AJ335" s="253"/>
      <c r="AK335" s="253"/>
      <c r="AL335" s="253"/>
      <c r="AM335" s="253"/>
      <c r="AN335" s="253"/>
      <c r="AO335" s="253"/>
      <c r="AP335" s="253"/>
      <c r="AQ335" s="253"/>
      <c r="AR335" s="253"/>
      <c r="AS335" s="253"/>
      <c r="AT335" s="253"/>
      <c r="AU335" s="253"/>
      <c r="AV335" s="253"/>
      <c r="AW335" s="253"/>
      <c r="AX335" s="253"/>
      <c r="AY335" s="253"/>
      <c r="AZ335" s="253"/>
      <c r="BA335" s="253"/>
      <c r="BB335" s="253"/>
      <c r="BC335" s="253"/>
      <c r="BD335" s="253"/>
      <c r="BE335" s="253"/>
      <c r="BF335" s="253"/>
      <c r="BG335" s="253"/>
      <c r="BH335" s="253"/>
      <c r="BI335" s="253"/>
      <c r="BJ335" s="253"/>
      <c r="BK335" s="253"/>
      <c r="BL335" s="253"/>
      <c r="BM335" s="253"/>
      <c r="BN335" s="253"/>
      <c r="BO335" s="253"/>
      <c r="BP335" s="253"/>
      <c r="BQ335" s="253"/>
      <c r="BR335" s="253"/>
      <c r="BS335" s="253"/>
      <c r="BT335" s="253"/>
      <c r="BU335" s="255">
        <v>6783</v>
      </c>
      <c r="BV335" s="255" t="s">
        <v>1747</v>
      </c>
      <c r="BW335" s="253"/>
      <c r="BX335" s="179">
        <v>3502</v>
      </c>
      <c r="BY335" s="179" t="s">
        <v>179</v>
      </c>
      <c r="BZ335" s="253">
        <f t="shared" si="5"/>
        <v>8</v>
      </c>
      <c r="CA335" s="253"/>
      <c r="CB335" s="253"/>
      <c r="CC335" s="253"/>
      <c r="CD335" s="253"/>
      <c r="CE335" s="253"/>
      <c r="CF335" s="253"/>
      <c r="CG335" s="253"/>
      <c r="CH335" s="253"/>
      <c r="CI335" s="253"/>
      <c r="CJ335" s="253"/>
      <c r="CK335" s="253"/>
      <c r="CL335" s="253"/>
      <c r="CM335" s="253"/>
      <c r="CN335" s="253"/>
      <c r="CO335" s="253"/>
      <c r="CP335" s="253"/>
      <c r="CQ335" s="253"/>
      <c r="CR335" s="253"/>
      <c r="CS335" s="253"/>
      <c r="CT335" s="253"/>
      <c r="CU335" s="253"/>
      <c r="CV335" s="253"/>
      <c r="CW335" s="253"/>
      <c r="CX335" s="253"/>
      <c r="CY335" s="253"/>
      <c r="CZ335" s="253"/>
      <c r="DA335" s="253"/>
      <c r="DB335" s="253"/>
      <c r="DC335" s="253"/>
      <c r="DD335" s="253"/>
      <c r="DE335" s="253"/>
      <c r="DF335" s="253"/>
      <c r="DG335" s="253"/>
      <c r="DH335" s="253"/>
      <c r="DI335" s="253"/>
      <c r="DJ335" s="253"/>
      <c r="DK335" s="253"/>
      <c r="DL335" s="253"/>
      <c r="DM335" s="253"/>
      <c r="DN335" s="253"/>
      <c r="DO335" s="253"/>
      <c r="DP335" s="253"/>
      <c r="DQ335" s="253"/>
      <c r="DR335" s="253"/>
      <c r="DS335" s="253"/>
      <c r="DT335" s="253"/>
      <c r="DU335" s="253"/>
    </row>
    <row r="336" spans="1:125" s="248" customFormat="1" x14ac:dyDescent="0.25">
      <c r="A336" s="253"/>
      <c r="B336" s="253"/>
      <c r="D336" s="253"/>
      <c r="E336" s="253"/>
      <c r="F336" s="253"/>
      <c r="G336" s="253"/>
      <c r="H336" s="253"/>
      <c r="I336" s="253"/>
      <c r="J336" s="253"/>
      <c r="K336" s="253"/>
      <c r="L336" s="253"/>
      <c r="S336" s="253"/>
      <c r="T336" s="253"/>
      <c r="U336" s="253"/>
      <c r="V336" s="253"/>
      <c r="W336" s="253"/>
      <c r="X336" s="253"/>
      <c r="Y336" s="253"/>
      <c r="Z336" s="253"/>
      <c r="AA336" s="253"/>
      <c r="AB336" s="253"/>
      <c r="AC336" s="253"/>
      <c r="AD336" s="253"/>
      <c r="AE336" s="253"/>
      <c r="AF336" s="253"/>
      <c r="AG336" s="253"/>
      <c r="AH336" s="253"/>
      <c r="AI336" s="253"/>
      <c r="AJ336" s="253"/>
      <c r="AK336" s="253"/>
      <c r="AL336" s="253"/>
      <c r="AM336" s="253"/>
      <c r="AN336" s="253"/>
      <c r="AO336" s="253"/>
      <c r="AP336" s="253"/>
      <c r="AQ336" s="253"/>
      <c r="AR336" s="253"/>
      <c r="AS336" s="253"/>
      <c r="AT336" s="253"/>
      <c r="AU336" s="253"/>
      <c r="AV336" s="253"/>
      <c r="AW336" s="253"/>
      <c r="AX336" s="253"/>
      <c r="AY336" s="253"/>
      <c r="AZ336" s="253"/>
      <c r="BA336" s="253"/>
      <c r="BB336" s="253"/>
      <c r="BC336" s="253"/>
      <c r="BD336" s="253"/>
      <c r="BE336" s="253"/>
      <c r="BF336" s="253"/>
      <c r="BG336" s="253"/>
      <c r="BH336" s="253"/>
      <c r="BI336" s="253"/>
      <c r="BJ336" s="253"/>
      <c r="BK336" s="253"/>
      <c r="BL336" s="253"/>
      <c r="BM336" s="253"/>
      <c r="BN336" s="253"/>
      <c r="BO336" s="253"/>
      <c r="BP336" s="253"/>
      <c r="BQ336" s="253"/>
      <c r="BR336" s="253"/>
      <c r="BS336" s="253"/>
      <c r="BT336" s="253"/>
      <c r="BU336" s="255">
        <v>6784</v>
      </c>
      <c r="BV336" s="255" t="s">
        <v>1717</v>
      </c>
      <c r="BW336" s="253"/>
      <c r="BX336" s="179">
        <v>3503</v>
      </c>
      <c r="BY336" s="179" t="s">
        <v>180</v>
      </c>
      <c r="BZ336" s="253">
        <f t="shared" si="5"/>
        <v>8</v>
      </c>
      <c r="CA336" s="253"/>
      <c r="CB336" s="253"/>
      <c r="CC336" s="253"/>
      <c r="CD336" s="253"/>
      <c r="CE336" s="253"/>
      <c r="CF336" s="253"/>
      <c r="CG336" s="253"/>
      <c r="CH336" s="253"/>
      <c r="CI336" s="253"/>
      <c r="CJ336" s="253"/>
      <c r="CK336" s="253"/>
      <c r="CL336" s="253"/>
      <c r="CM336" s="253"/>
      <c r="CN336" s="253"/>
      <c r="CO336" s="253"/>
      <c r="CP336" s="253"/>
      <c r="CQ336" s="253"/>
      <c r="CR336" s="253"/>
      <c r="CS336" s="253"/>
      <c r="CT336" s="253"/>
      <c r="CU336" s="253"/>
      <c r="CV336" s="253"/>
      <c r="CW336" s="253"/>
      <c r="CX336" s="253"/>
      <c r="CY336" s="253"/>
      <c r="CZ336" s="253"/>
      <c r="DA336" s="253"/>
      <c r="DB336" s="253"/>
      <c r="DC336" s="253"/>
      <c r="DD336" s="253"/>
      <c r="DE336" s="253"/>
      <c r="DF336" s="253"/>
      <c r="DG336" s="253"/>
      <c r="DH336" s="253"/>
      <c r="DI336" s="253"/>
      <c r="DJ336" s="253"/>
      <c r="DK336" s="253"/>
      <c r="DL336" s="253"/>
      <c r="DM336" s="253"/>
      <c r="DN336" s="253"/>
      <c r="DO336" s="253"/>
      <c r="DP336" s="253"/>
      <c r="DQ336" s="253"/>
      <c r="DR336" s="253"/>
      <c r="DS336" s="253"/>
      <c r="DT336" s="253"/>
      <c r="DU336" s="253"/>
    </row>
    <row r="337" spans="1:125" s="248" customFormat="1" x14ac:dyDescent="0.25">
      <c r="A337" s="253"/>
      <c r="B337" s="253"/>
      <c r="D337" s="253"/>
      <c r="E337" s="253"/>
      <c r="F337" s="253"/>
      <c r="G337" s="253"/>
      <c r="H337" s="253"/>
      <c r="I337" s="253"/>
      <c r="J337" s="253"/>
      <c r="K337" s="253"/>
      <c r="L337" s="253"/>
      <c r="S337" s="253"/>
      <c r="T337" s="253"/>
      <c r="U337" s="253"/>
      <c r="V337" s="253"/>
      <c r="W337" s="253"/>
      <c r="X337" s="253"/>
      <c r="Y337" s="253"/>
      <c r="Z337" s="253"/>
      <c r="AA337" s="253"/>
      <c r="AB337" s="253"/>
      <c r="AC337" s="253"/>
      <c r="AD337" s="253"/>
      <c r="AE337" s="253"/>
      <c r="AF337" s="253"/>
      <c r="AG337" s="253"/>
      <c r="AH337" s="253"/>
      <c r="AI337" s="253"/>
      <c r="AJ337" s="253"/>
      <c r="AK337" s="253"/>
      <c r="AL337" s="253"/>
      <c r="AM337" s="253"/>
      <c r="AN337" s="253"/>
      <c r="AO337" s="253"/>
      <c r="AP337" s="253"/>
      <c r="AQ337" s="253"/>
      <c r="AR337" s="253"/>
      <c r="AS337" s="253"/>
      <c r="AT337" s="253"/>
      <c r="AU337" s="253"/>
      <c r="AV337" s="253"/>
      <c r="AW337" s="253"/>
      <c r="AX337" s="253"/>
      <c r="AY337" s="253"/>
      <c r="AZ337" s="253"/>
      <c r="BA337" s="253"/>
      <c r="BB337" s="253"/>
      <c r="BC337" s="253"/>
      <c r="BD337" s="253"/>
      <c r="BE337" s="253"/>
      <c r="BF337" s="253"/>
      <c r="BG337" s="253"/>
      <c r="BH337" s="253"/>
      <c r="BI337" s="253"/>
      <c r="BJ337" s="253"/>
      <c r="BK337" s="253"/>
      <c r="BL337" s="253"/>
      <c r="BM337" s="253"/>
      <c r="BN337" s="253"/>
      <c r="BO337" s="253"/>
      <c r="BP337" s="253"/>
      <c r="BQ337" s="253"/>
      <c r="BR337" s="253"/>
      <c r="BS337" s="253"/>
      <c r="BT337" s="253"/>
      <c r="BU337" s="255">
        <v>6785</v>
      </c>
      <c r="BV337" s="255" t="s">
        <v>1748</v>
      </c>
      <c r="BW337" s="253"/>
      <c r="BX337" s="179">
        <v>3504</v>
      </c>
      <c r="BY337" s="179" t="s">
        <v>181</v>
      </c>
      <c r="BZ337" s="253">
        <f t="shared" si="5"/>
        <v>12</v>
      </c>
      <c r="CA337" s="253"/>
      <c r="CB337" s="253"/>
      <c r="CC337" s="253"/>
      <c r="CD337" s="253"/>
      <c r="CE337" s="253"/>
      <c r="CF337" s="253"/>
      <c r="CG337" s="253"/>
      <c r="CH337" s="253"/>
      <c r="CI337" s="253"/>
      <c r="CJ337" s="253"/>
      <c r="CK337" s="253"/>
      <c r="CL337" s="253"/>
      <c r="CM337" s="253"/>
      <c r="CN337" s="253"/>
      <c r="CO337" s="253"/>
      <c r="CP337" s="253"/>
      <c r="CQ337" s="253"/>
      <c r="CR337" s="253"/>
      <c r="CS337" s="253"/>
      <c r="CT337" s="253"/>
      <c r="CU337" s="253"/>
      <c r="CV337" s="253"/>
      <c r="CW337" s="253"/>
      <c r="CX337" s="253"/>
      <c r="CY337" s="253"/>
      <c r="CZ337" s="253"/>
      <c r="DA337" s="253"/>
      <c r="DB337" s="253"/>
      <c r="DC337" s="253"/>
      <c r="DD337" s="253"/>
      <c r="DE337" s="253"/>
      <c r="DF337" s="253"/>
      <c r="DG337" s="253"/>
      <c r="DH337" s="253"/>
      <c r="DI337" s="253"/>
      <c r="DJ337" s="253"/>
      <c r="DK337" s="253"/>
      <c r="DL337" s="253"/>
      <c r="DM337" s="253"/>
      <c r="DN337" s="253"/>
      <c r="DO337" s="253"/>
      <c r="DP337" s="253"/>
      <c r="DQ337" s="253"/>
      <c r="DR337" s="253"/>
      <c r="DS337" s="253"/>
      <c r="DT337" s="253"/>
      <c r="DU337" s="253"/>
    </row>
    <row r="338" spans="1:125" s="248" customFormat="1" x14ac:dyDescent="0.25">
      <c r="A338" s="253"/>
      <c r="B338" s="253"/>
      <c r="D338" s="253"/>
      <c r="E338" s="253"/>
      <c r="F338" s="253"/>
      <c r="G338" s="253"/>
      <c r="H338" s="253"/>
      <c r="I338" s="253"/>
      <c r="J338" s="253"/>
      <c r="K338" s="253"/>
      <c r="L338" s="253"/>
      <c r="S338" s="253"/>
      <c r="T338" s="253"/>
      <c r="U338" s="253"/>
      <c r="V338" s="253"/>
      <c r="W338" s="253"/>
      <c r="X338" s="253"/>
      <c r="Y338" s="253"/>
      <c r="Z338" s="253"/>
      <c r="AA338" s="253"/>
      <c r="AB338" s="253"/>
      <c r="AC338" s="253"/>
      <c r="AD338" s="253"/>
      <c r="AE338" s="253"/>
      <c r="AF338" s="253"/>
      <c r="AG338" s="253"/>
      <c r="AH338" s="253"/>
      <c r="AI338" s="253"/>
      <c r="AJ338" s="253"/>
      <c r="AK338" s="253"/>
      <c r="AL338" s="253"/>
      <c r="AM338" s="253"/>
      <c r="AN338" s="253"/>
      <c r="AO338" s="253"/>
      <c r="AP338" s="253"/>
      <c r="AQ338" s="253"/>
      <c r="AR338" s="253"/>
      <c r="AS338" s="253"/>
      <c r="AT338" s="253"/>
      <c r="AU338" s="253"/>
      <c r="AV338" s="253"/>
      <c r="AW338" s="253"/>
      <c r="AX338" s="253"/>
      <c r="AY338" s="253"/>
      <c r="AZ338" s="253"/>
      <c r="BA338" s="253"/>
      <c r="BB338" s="253"/>
      <c r="BC338" s="253"/>
      <c r="BD338" s="253"/>
      <c r="BE338" s="253"/>
      <c r="BF338" s="253"/>
      <c r="BG338" s="253"/>
      <c r="BH338" s="253"/>
      <c r="BI338" s="253"/>
      <c r="BJ338" s="253"/>
      <c r="BK338" s="253"/>
      <c r="BL338" s="253"/>
      <c r="BM338" s="253"/>
      <c r="BN338" s="253"/>
      <c r="BO338" s="253"/>
      <c r="BP338" s="253"/>
      <c r="BQ338" s="253"/>
      <c r="BR338" s="253"/>
      <c r="BS338" s="253"/>
      <c r="BT338" s="253"/>
      <c r="BU338" s="255">
        <v>6786</v>
      </c>
      <c r="BV338" s="255" t="s">
        <v>1718</v>
      </c>
      <c r="BW338" s="253"/>
      <c r="BX338" s="179">
        <v>3505</v>
      </c>
      <c r="BY338" s="179" t="s">
        <v>182</v>
      </c>
      <c r="BZ338" s="253">
        <f t="shared" si="5"/>
        <v>5</v>
      </c>
      <c r="CA338" s="253"/>
      <c r="CB338" s="253"/>
      <c r="CC338" s="253"/>
      <c r="CD338" s="253"/>
      <c r="CE338" s="253"/>
      <c r="CF338" s="253"/>
      <c r="CG338" s="253"/>
      <c r="CH338" s="253"/>
      <c r="CI338" s="253"/>
      <c r="CJ338" s="253"/>
      <c r="CK338" s="253"/>
      <c r="CL338" s="253"/>
      <c r="CM338" s="253"/>
      <c r="CN338" s="253"/>
      <c r="CO338" s="253"/>
      <c r="CP338" s="253"/>
      <c r="CQ338" s="253"/>
      <c r="CR338" s="253"/>
      <c r="CS338" s="253"/>
      <c r="CT338" s="253"/>
      <c r="CU338" s="253"/>
      <c r="CV338" s="253"/>
      <c r="CW338" s="253"/>
      <c r="CX338" s="253"/>
      <c r="CY338" s="253"/>
      <c r="CZ338" s="253"/>
      <c r="DA338" s="253"/>
      <c r="DB338" s="253"/>
      <c r="DC338" s="253"/>
      <c r="DD338" s="253"/>
      <c r="DE338" s="253"/>
      <c r="DF338" s="253"/>
      <c r="DG338" s="253"/>
      <c r="DH338" s="253"/>
      <c r="DI338" s="253"/>
      <c r="DJ338" s="253"/>
      <c r="DK338" s="253"/>
      <c r="DL338" s="253"/>
      <c r="DM338" s="253"/>
      <c r="DN338" s="253"/>
      <c r="DO338" s="253"/>
      <c r="DP338" s="253"/>
      <c r="DQ338" s="253"/>
      <c r="DR338" s="253"/>
      <c r="DS338" s="253"/>
      <c r="DT338" s="253"/>
      <c r="DU338" s="253"/>
    </row>
    <row r="339" spans="1:125" s="248" customFormat="1" x14ac:dyDescent="0.25">
      <c r="A339" s="253"/>
      <c r="B339" s="253"/>
      <c r="D339" s="253"/>
      <c r="E339" s="253"/>
      <c r="F339" s="253"/>
      <c r="G339" s="253"/>
      <c r="H339" s="253"/>
      <c r="I339" s="253"/>
      <c r="J339" s="253"/>
      <c r="K339" s="253"/>
      <c r="L339" s="253"/>
      <c r="S339" s="253"/>
      <c r="T339" s="253"/>
      <c r="U339" s="253"/>
      <c r="V339" s="253"/>
      <c r="W339" s="253"/>
      <c r="X339" s="253"/>
      <c r="Y339" s="253"/>
      <c r="Z339" s="253"/>
      <c r="AA339" s="253"/>
      <c r="AB339" s="253"/>
      <c r="AC339" s="253"/>
      <c r="AD339" s="253"/>
      <c r="AE339" s="253"/>
      <c r="AF339" s="253"/>
      <c r="AG339" s="253"/>
      <c r="AH339" s="253"/>
      <c r="AI339" s="253"/>
      <c r="AJ339" s="253"/>
      <c r="AK339" s="253"/>
      <c r="AL339" s="253"/>
      <c r="AM339" s="253"/>
      <c r="AN339" s="253"/>
      <c r="AO339" s="253"/>
      <c r="AP339" s="253"/>
      <c r="AQ339" s="253"/>
      <c r="AR339" s="253"/>
      <c r="AS339" s="253"/>
      <c r="AT339" s="253"/>
      <c r="AU339" s="253"/>
      <c r="AV339" s="253"/>
      <c r="AW339" s="253"/>
      <c r="AX339" s="253"/>
      <c r="AY339" s="253"/>
      <c r="AZ339" s="253"/>
      <c r="BA339" s="253"/>
      <c r="BB339" s="253"/>
      <c r="BC339" s="253"/>
      <c r="BD339" s="253"/>
      <c r="BE339" s="253"/>
      <c r="BF339" s="253"/>
      <c r="BG339" s="253"/>
      <c r="BH339" s="253"/>
      <c r="BI339" s="253"/>
      <c r="BJ339" s="253"/>
      <c r="BK339" s="253"/>
      <c r="BL339" s="253"/>
      <c r="BM339" s="253"/>
      <c r="BN339" s="253"/>
      <c r="BO339" s="253"/>
      <c r="BP339" s="253"/>
      <c r="BQ339" s="253"/>
      <c r="BR339" s="253"/>
      <c r="BS339" s="253"/>
      <c r="BT339" s="253"/>
      <c r="BU339" s="255">
        <v>6787</v>
      </c>
      <c r="BV339" s="255" t="s">
        <v>1749</v>
      </c>
      <c r="BW339" s="253"/>
      <c r="BX339" s="179">
        <v>3507</v>
      </c>
      <c r="BY339" s="179" t="s">
        <v>184</v>
      </c>
      <c r="BZ339" s="253">
        <f t="shared" si="5"/>
        <v>19</v>
      </c>
      <c r="CA339" s="253"/>
      <c r="CB339" s="253"/>
      <c r="CC339" s="253"/>
      <c r="CD339" s="253"/>
      <c r="CE339" s="253"/>
      <c r="CF339" s="253"/>
      <c r="CG339" s="253"/>
      <c r="CH339" s="253"/>
      <c r="CI339" s="253"/>
      <c r="CJ339" s="253"/>
      <c r="CK339" s="253"/>
      <c r="CL339" s="253"/>
      <c r="CM339" s="253"/>
      <c r="CN339" s="253"/>
      <c r="CO339" s="253"/>
      <c r="CP339" s="253"/>
      <c r="CQ339" s="253"/>
      <c r="CR339" s="253"/>
      <c r="CS339" s="253"/>
      <c r="CT339" s="253"/>
      <c r="CU339" s="253"/>
      <c r="CV339" s="253"/>
      <c r="CW339" s="253"/>
      <c r="CX339" s="253"/>
      <c r="CY339" s="253"/>
      <c r="CZ339" s="253"/>
      <c r="DA339" s="253"/>
      <c r="DB339" s="253"/>
      <c r="DC339" s="253"/>
      <c r="DD339" s="253"/>
      <c r="DE339" s="253"/>
      <c r="DF339" s="253"/>
      <c r="DG339" s="253"/>
      <c r="DH339" s="253"/>
      <c r="DI339" s="253"/>
      <c r="DJ339" s="253"/>
      <c r="DK339" s="253"/>
      <c r="DL339" s="253"/>
      <c r="DM339" s="253"/>
      <c r="DN339" s="253"/>
      <c r="DO339" s="253"/>
      <c r="DP339" s="253"/>
      <c r="DQ339" s="253"/>
      <c r="DR339" s="253"/>
      <c r="DS339" s="253"/>
      <c r="DT339" s="253"/>
      <c r="DU339" s="253"/>
    </row>
    <row r="340" spans="1:125" s="248" customFormat="1" x14ac:dyDescent="0.25">
      <c r="A340" s="253"/>
      <c r="B340" s="253"/>
      <c r="D340" s="253"/>
      <c r="E340" s="253"/>
      <c r="F340" s="253"/>
      <c r="G340" s="253"/>
      <c r="H340" s="253"/>
      <c r="I340" s="253"/>
      <c r="J340" s="253"/>
      <c r="K340" s="253"/>
      <c r="L340" s="253"/>
      <c r="S340" s="253"/>
      <c r="T340" s="253"/>
      <c r="U340" s="253"/>
      <c r="V340" s="253"/>
      <c r="W340" s="253"/>
      <c r="X340" s="253"/>
      <c r="Y340" s="253"/>
      <c r="Z340" s="253"/>
      <c r="AA340" s="253"/>
      <c r="AB340" s="253"/>
      <c r="AC340" s="253"/>
      <c r="AD340" s="253"/>
      <c r="AE340" s="253"/>
      <c r="AF340" s="253"/>
      <c r="AG340" s="253"/>
      <c r="AH340" s="253"/>
      <c r="AI340" s="253"/>
      <c r="AJ340" s="253"/>
      <c r="AK340" s="253"/>
      <c r="AL340" s="253"/>
      <c r="AM340" s="253"/>
      <c r="AN340" s="253"/>
      <c r="AO340" s="253"/>
      <c r="AP340" s="253"/>
      <c r="AQ340" s="253"/>
      <c r="AR340" s="253"/>
      <c r="AS340" s="253"/>
      <c r="AT340" s="253"/>
      <c r="AU340" s="253"/>
      <c r="AV340" s="253"/>
      <c r="AW340" s="253"/>
      <c r="AX340" s="253"/>
      <c r="AY340" s="253"/>
      <c r="AZ340" s="253"/>
      <c r="BA340" s="253"/>
      <c r="BB340" s="253"/>
      <c r="BC340" s="253"/>
      <c r="BD340" s="253"/>
      <c r="BE340" s="253"/>
      <c r="BF340" s="253"/>
      <c r="BG340" s="253"/>
      <c r="BH340" s="253"/>
      <c r="BI340" s="253"/>
      <c r="BJ340" s="253"/>
      <c r="BK340" s="253"/>
      <c r="BL340" s="253"/>
      <c r="BM340" s="253"/>
      <c r="BN340" s="253"/>
      <c r="BO340" s="253"/>
      <c r="BP340" s="253"/>
      <c r="BQ340" s="253"/>
      <c r="BR340" s="253"/>
      <c r="BS340" s="253"/>
      <c r="BT340" s="253"/>
      <c r="BU340" s="255">
        <v>6788</v>
      </c>
      <c r="BV340" s="255" t="s">
        <v>1719</v>
      </c>
      <c r="BW340" s="253"/>
      <c r="BX340" s="179">
        <v>3508</v>
      </c>
      <c r="BY340" s="179" t="s">
        <v>185</v>
      </c>
      <c r="BZ340" s="253">
        <f t="shared" si="5"/>
        <v>7</v>
      </c>
      <c r="CA340" s="253"/>
      <c r="CB340" s="253"/>
      <c r="CC340" s="253"/>
      <c r="CD340" s="253"/>
      <c r="CE340" s="253"/>
      <c r="CF340" s="253"/>
      <c r="CG340" s="253"/>
      <c r="CH340" s="253"/>
      <c r="CI340" s="253"/>
      <c r="CJ340" s="253"/>
      <c r="CK340" s="253"/>
      <c r="CL340" s="253"/>
      <c r="CM340" s="253"/>
      <c r="CN340" s="253"/>
      <c r="CO340" s="253"/>
      <c r="CP340" s="253"/>
      <c r="CQ340" s="253"/>
      <c r="CR340" s="253"/>
      <c r="CS340" s="253"/>
      <c r="CT340" s="253"/>
      <c r="CU340" s="253"/>
      <c r="CV340" s="253"/>
      <c r="CW340" s="253"/>
      <c r="CX340" s="253"/>
      <c r="CY340" s="253"/>
      <c r="CZ340" s="253"/>
      <c r="DA340" s="253"/>
      <c r="DB340" s="253"/>
      <c r="DC340" s="253"/>
      <c r="DD340" s="253"/>
      <c r="DE340" s="253"/>
      <c r="DF340" s="253"/>
      <c r="DG340" s="253"/>
      <c r="DH340" s="253"/>
      <c r="DI340" s="253"/>
      <c r="DJ340" s="253"/>
      <c r="DK340" s="253"/>
      <c r="DL340" s="253"/>
      <c r="DM340" s="253"/>
      <c r="DN340" s="253"/>
      <c r="DO340" s="253"/>
      <c r="DP340" s="253"/>
      <c r="DQ340" s="253"/>
      <c r="DR340" s="253"/>
      <c r="DS340" s="253"/>
      <c r="DT340" s="253"/>
      <c r="DU340" s="253"/>
    </row>
    <row r="341" spans="1:125" s="248" customFormat="1" x14ac:dyDescent="0.25">
      <c r="A341" s="253"/>
      <c r="B341" s="253"/>
      <c r="D341" s="253"/>
      <c r="E341" s="253"/>
      <c r="F341" s="253"/>
      <c r="G341" s="253"/>
      <c r="H341" s="253"/>
      <c r="I341" s="253"/>
      <c r="J341" s="253"/>
      <c r="K341" s="253"/>
      <c r="L341" s="253"/>
      <c r="S341" s="253"/>
      <c r="T341" s="253"/>
      <c r="U341" s="253"/>
      <c r="V341" s="253"/>
      <c r="W341" s="253"/>
      <c r="X341" s="253"/>
      <c r="Y341" s="253"/>
      <c r="Z341" s="253"/>
      <c r="AA341" s="253"/>
      <c r="AB341" s="253"/>
      <c r="AC341" s="253"/>
      <c r="AD341" s="253"/>
      <c r="AE341" s="253"/>
      <c r="AF341" s="253"/>
      <c r="AG341" s="253"/>
      <c r="AH341" s="253"/>
      <c r="AI341" s="253"/>
      <c r="AJ341" s="253"/>
      <c r="AK341" s="253"/>
      <c r="AL341" s="253"/>
      <c r="AM341" s="253"/>
      <c r="AN341" s="253"/>
      <c r="AO341" s="253"/>
      <c r="AP341" s="253"/>
      <c r="AQ341" s="253"/>
      <c r="AR341" s="253"/>
      <c r="AS341" s="253"/>
      <c r="AT341" s="253"/>
      <c r="AU341" s="253"/>
      <c r="AV341" s="253"/>
      <c r="AW341" s="253"/>
      <c r="AX341" s="253"/>
      <c r="AY341" s="253"/>
      <c r="AZ341" s="253"/>
      <c r="BA341" s="253"/>
      <c r="BB341" s="253"/>
      <c r="BC341" s="253"/>
      <c r="BD341" s="253"/>
      <c r="BE341" s="253"/>
      <c r="BF341" s="253"/>
      <c r="BG341" s="253"/>
      <c r="BH341" s="253"/>
      <c r="BI341" s="253"/>
      <c r="BJ341" s="253"/>
      <c r="BK341" s="253"/>
      <c r="BL341" s="253"/>
      <c r="BM341" s="253"/>
      <c r="BN341" s="253"/>
      <c r="BO341" s="253"/>
      <c r="BP341" s="253"/>
      <c r="BQ341" s="253"/>
      <c r="BR341" s="253"/>
      <c r="BS341" s="253"/>
      <c r="BT341" s="253"/>
      <c r="BU341" s="255">
        <v>6789</v>
      </c>
      <c r="BV341" s="255" t="s">
        <v>1750</v>
      </c>
      <c r="BW341" s="253"/>
      <c r="BX341" s="179">
        <v>3510</v>
      </c>
      <c r="BY341" s="179" t="s">
        <v>581</v>
      </c>
      <c r="BZ341" s="253">
        <f t="shared" si="5"/>
        <v>8</v>
      </c>
      <c r="CA341" s="253"/>
      <c r="CB341" s="253"/>
      <c r="CC341" s="253"/>
      <c r="CD341" s="253"/>
      <c r="CE341" s="253"/>
      <c r="CF341" s="253"/>
      <c r="CG341" s="253"/>
      <c r="CH341" s="253"/>
      <c r="CI341" s="253"/>
      <c r="CJ341" s="253"/>
      <c r="CK341" s="253"/>
      <c r="CL341" s="253"/>
      <c r="CM341" s="253"/>
      <c r="CN341" s="253"/>
      <c r="CO341" s="253"/>
      <c r="CP341" s="253"/>
      <c r="CQ341" s="253"/>
      <c r="CR341" s="253"/>
      <c r="CS341" s="253"/>
      <c r="CT341" s="253"/>
      <c r="CU341" s="253"/>
      <c r="CV341" s="253"/>
      <c r="CW341" s="253"/>
      <c r="CX341" s="253"/>
      <c r="CY341" s="253"/>
      <c r="CZ341" s="253"/>
      <c r="DA341" s="253"/>
      <c r="DB341" s="253"/>
      <c r="DC341" s="253"/>
      <c r="DD341" s="253"/>
      <c r="DE341" s="253"/>
      <c r="DF341" s="253"/>
      <c r="DG341" s="253"/>
      <c r="DH341" s="253"/>
      <c r="DI341" s="253"/>
      <c r="DJ341" s="253"/>
      <c r="DK341" s="253"/>
      <c r="DL341" s="253"/>
      <c r="DM341" s="253"/>
      <c r="DN341" s="253"/>
      <c r="DO341" s="253"/>
      <c r="DP341" s="253"/>
      <c r="DQ341" s="253"/>
      <c r="DR341" s="253"/>
      <c r="DS341" s="253"/>
      <c r="DT341" s="253"/>
      <c r="DU341" s="253"/>
    </row>
    <row r="342" spans="1:125" s="248" customFormat="1" x14ac:dyDescent="0.25">
      <c r="A342" s="253"/>
      <c r="B342" s="253"/>
      <c r="D342" s="253"/>
      <c r="E342" s="253"/>
      <c r="F342" s="253"/>
      <c r="G342" s="253"/>
      <c r="H342" s="253"/>
      <c r="I342" s="253"/>
      <c r="J342" s="253"/>
      <c r="K342" s="253"/>
      <c r="L342" s="253"/>
      <c r="S342" s="253"/>
      <c r="T342" s="253"/>
      <c r="U342" s="253"/>
      <c r="V342" s="253"/>
      <c r="W342" s="253"/>
      <c r="X342" s="253"/>
      <c r="Y342" s="253"/>
      <c r="Z342" s="253"/>
      <c r="AA342" s="253"/>
      <c r="AB342" s="253"/>
      <c r="AC342" s="253"/>
      <c r="AD342" s="253"/>
      <c r="AE342" s="253"/>
      <c r="AF342" s="253"/>
      <c r="AG342" s="253"/>
      <c r="AH342" s="253"/>
      <c r="AI342" s="253"/>
      <c r="AJ342" s="253"/>
      <c r="AK342" s="253"/>
      <c r="AL342" s="253"/>
      <c r="AM342" s="253"/>
      <c r="AN342" s="253"/>
      <c r="AO342" s="253"/>
      <c r="AP342" s="253"/>
      <c r="AQ342" s="253"/>
      <c r="AR342" s="253"/>
      <c r="AS342" s="253"/>
      <c r="AT342" s="253"/>
      <c r="AU342" s="253"/>
      <c r="AV342" s="253"/>
      <c r="AW342" s="253"/>
      <c r="AX342" s="253"/>
      <c r="AY342" s="253"/>
      <c r="AZ342" s="253"/>
      <c r="BA342" s="253"/>
      <c r="BB342" s="253"/>
      <c r="BC342" s="253"/>
      <c r="BD342" s="253"/>
      <c r="BE342" s="253"/>
      <c r="BF342" s="253"/>
      <c r="BG342" s="253"/>
      <c r="BH342" s="253"/>
      <c r="BI342" s="253"/>
      <c r="BJ342" s="253"/>
      <c r="BK342" s="253"/>
      <c r="BL342" s="253"/>
      <c r="BM342" s="253"/>
      <c r="BN342" s="253"/>
      <c r="BO342" s="253"/>
      <c r="BP342" s="253"/>
      <c r="BQ342" s="253"/>
      <c r="BR342" s="253"/>
      <c r="BS342" s="253"/>
      <c r="BT342" s="253"/>
      <c r="BU342" s="255">
        <v>6790</v>
      </c>
      <c r="BV342" s="255" t="s">
        <v>1720</v>
      </c>
      <c r="BW342" s="253"/>
      <c r="BX342" s="179">
        <v>3514</v>
      </c>
      <c r="BY342" s="179" t="s">
        <v>190</v>
      </c>
      <c r="BZ342" s="253">
        <f t="shared" si="5"/>
        <v>5</v>
      </c>
      <c r="CA342" s="253"/>
      <c r="CB342" s="253"/>
      <c r="CC342" s="253"/>
      <c r="CD342" s="253"/>
      <c r="CE342" s="253"/>
      <c r="CF342" s="253"/>
      <c r="CG342" s="253"/>
      <c r="CH342" s="253"/>
      <c r="CI342" s="253"/>
      <c r="CJ342" s="253"/>
      <c r="CK342" s="253"/>
      <c r="CL342" s="253"/>
      <c r="CM342" s="253"/>
      <c r="CN342" s="253"/>
      <c r="CO342" s="253"/>
      <c r="CP342" s="253"/>
      <c r="CQ342" s="253"/>
      <c r="CR342" s="253"/>
      <c r="CS342" s="253"/>
      <c r="CT342" s="253"/>
      <c r="CU342" s="253"/>
      <c r="CV342" s="253"/>
      <c r="CW342" s="253"/>
      <c r="CX342" s="253"/>
      <c r="CY342" s="253"/>
      <c r="CZ342" s="253"/>
      <c r="DA342" s="253"/>
      <c r="DB342" s="253"/>
      <c r="DC342" s="253"/>
      <c r="DD342" s="253"/>
      <c r="DE342" s="253"/>
      <c r="DF342" s="253"/>
      <c r="DG342" s="253"/>
      <c r="DH342" s="253"/>
      <c r="DI342" s="253"/>
      <c r="DJ342" s="253"/>
      <c r="DK342" s="253"/>
      <c r="DL342" s="253"/>
      <c r="DM342" s="253"/>
      <c r="DN342" s="253"/>
      <c r="DO342" s="253"/>
      <c r="DP342" s="253"/>
      <c r="DQ342" s="253"/>
      <c r="DR342" s="253"/>
      <c r="DS342" s="253"/>
      <c r="DT342" s="253"/>
      <c r="DU342" s="253"/>
    </row>
    <row r="343" spans="1:125" s="248" customFormat="1" x14ac:dyDescent="0.25">
      <c r="A343" s="253"/>
      <c r="B343" s="253"/>
      <c r="D343" s="253"/>
      <c r="E343" s="253"/>
      <c r="F343" s="253"/>
      <c r="G343" s="253"/>
      <c r="H343" s="253"/>
      <c r="I343" s="253"/>
      <c r="J343" s="253"/>
      <c r="K343" s="253"/>
      <c r="L343" s="253"/>
      <c r="S343" s="253"/>
      <c r="T343" s="253"/>
      <c r="U343" s="253"/>
      <c r="V343" s="253"/>
      <c r="W343" s="253"/>
      <c r="X343" s="253"/>
      <c r="Y343" s="253"/>
      <c r="Z343" s="253"/>
      <c r="AA343" s="253"/>
      <c r="AB343" s="253"/>
      <c r="AC343" s="253"/>
      <c r="AD343" s="253"/>
      <c r="AE343" s="253"/>
      <c r="AF343" s="253"/>
      <c r="AG343" s="253"/>
      <c r="AH343" s="253"/>
      <c r="AI343" s="253"/>
      <c r="AJ343" s="253"/>
      <c r="AK343" s="253"/>
      <c r="AL343" s="253"/>
      <c r="AM343" s="253"/>
      <c r="AN343" s="253"/>
      <c r="AO343" s="253"/>
      <c r="AP343" s="253"/>
      <c r="AQ343" s="253"/>
      <c r="AR343" s="253"/>
      <c r="AS343" s="253"/>
      <c r="AT343" s="253"/>
      <c r="AU343" s="253"/>
      <c r="AV343" s="253"/>
      <c r="AW343" s="253"/>
      <c r="AX343" s="253"/>
      <c r="AY343" s="253"/>
      <c r="AZ343" s="253"/>
      <c r="BA343" s="253"/>
      <c r="BB343" s="253"/>
      <c r="BC343" s="253"/>
      <c r="BD343" s="253"/>
      <c r="BE343" s="253"/>
      <c r="BF343" s="253"/>
      <c r="BG343" s="253"/>
      <c r="BH343" s="253"/>
      <c r="BI343" s="253"/>
      <c r="BJ343" s="253"/>
      <c r="BK343" s="253"/>
      <c r="BL343" s="253"/>
      <c r="BM343" s="253"/>
      <c r="BN343" s="253"/>
      <c r="BO343" s="253"/>
      <c r="BP343" s="253"/>
      <c r="BQ343" s="253"/>
      <c r="BR343" s="253"/>
      <c r="BS343" s="253"/>
      <c r="BT343" s="253"/>
      <c r="BU343" s="255">
        <v>6791</v>
      </c>
      <c r="BV343" s="255" t="s">
        <v>1751</v>
      </c>
      <c r="BW343" s="253"/>
      <c r="BX343" s="179">
        <v>3517</v>
      </c>
      <c r="BY343" s="179" t="s">
        <v>192</v>
      </c>
      <c r="BZ343" s="253">
        <f t="shared" si="5"/>
        <v>24</v>
      </c>
      <c r="CA343" s="253"/>
      <c r="CB343" s="253"/>
      <c r="CC343" s="253"/>
      <c r="CD343" s="253"/>
      <c r="CE343" s="253"/>
      <c r="CF343" s="253"/>
      <c r="CG343" s="253"/>
      <c r="CH343" s="253"/>
      <c r="CI343" s="253"/>
      <c r="CJ343" s="253"/>
      <c r="CK343" s="253"/>
      <c r="CL343" s="253"/>
      <c r="CM343" s="253"/>
      <c r="CN343" s="253"/>
      <c r="CO343" s="253"/>
      <c r="CP343" s="253"/>
      <c r="CQ343" s="253"/>
      <c r="CR343" s="253"/>
      <c r="CS343" s="253"/>
      <c r="CT343" s="253"/>
      <c r="CU343" s="253"/>
      <c r="CV343" s="253"/>
      <c r="CW343" s="253"/>
      <c r="CX343" s="253"/>
      <c r="CY343" s="253"/>
      <c r="CZ343" s="253"/>
      <c r="DA343" s="253"/>
      <c r="DB343" s="253"/>
      <c r="DC343" s="253"/>
      <c r="DD343" s="253"/>
      <c r="DE343" s="253"/>
      <c r="DF343" s="253"/>
      <c r="DG343" s="253"/>
      <c r="DH343" s="253"/>
      <c r="DI343" s="253"/>
      <c r="DJ343" s="253"/>
      <c r="DK343" s="253"/>
      <c r="DL343" s="253"/>
      <c r="DM343" s="253"/>
      <c r="DN343" s="253"/>
      <c r="DO343" s="253"/>
      <c r="DP343" s="253"/>
      <c r="DQ343" s="253"/>
      <c r="DR343" s="253"/>
      <c r="DS343" s="253"/>
      <c r="DT343" s="253"/>
      <c r="DU343" s="253"/>
    </row>
    <row r="344" spans="1:125" s="248" customFormat="1" x14ac:dyDescent="0.25">
      <c r="A344" s="253"/>
      <c r="B344" s="253"/>
      <c r="D344" s="253"/>
      <c r="E344" s="253"/>
      <c r="F344" s="253"/>
      <c r="G344" s="253"/>
      <c r="H344" s="253"/>
      <c r="I344" s="253"/>
      <c r="J344" s="253"/>
      <c r="K344" s="253"/>
      <c r="L344" s="253"/>
      <c r="S344" s="253"/>
      <c r="T344" s="253"/>
      <c r="U344" s="253"/>
      <c r="V344" s="253"/>
      <c r="W344" s="253"/>
      <c r="X344" s="253"/>
      <c r="Y344" s="253"/>
      <c r="Z344" s="253"/>
      <c r="AA344" s="253"/>
      <c r="AB344" s="253"/>
      <c r="AC344" s="253"/>
      <c r="AD344" s="253"/>
      <c r="AE344" s="253"/>
      <c r="AF344" s="253"/>
      <c r="AG344" s="253"/>
      <c r="AH344" s="253"/>
      <c r="AI344" s="253"/>
      <c r="AJ344" s="253"/>
      <c r="AK344" s="253"/>
      <c r="AL344" s="253"/>
      <c r="AM344" s="253"/>
      <c r="AN344" s="253"/>
      <c r="AO344" s="253"/>
      <c r="AP344" s="253"/>
      <c r="AQ344" s="253"/>
      <c r="AR344" s="253"/>
      <c r="AS344" s="253"/>
      <c r="AT344" s="253"/>
      <c r="AU344" s="253"/>
      <c r="AV344" s="253"/>
      <c r="AW344" s="253"/>
      <c r="AX344" s="253"/>
      <c r="AY344" s="253"/>
      <c r="AZ344" s="253"/>
      <c r="BA344" s="253"/>
      <c r="BB344" s="253"/>
      <c r="BC344" s="253"/>
      <c r="BD344" s="253"/>
      <c r="BE344" s="253"/>
      <c r="BF344" s="253"/>
      <c r="BG344" s="253"/>
      <c r="BH344" s="253"/>
      <c r="BI344" s="253"/>
      <c r="BJ344" s="253"/>
      <c r="BK344" s="253"/>
      <c r="BL344" s="253"/>
      <c r="BM344" s="253"/>
      <c r="BN344" s="253"/>
      <c r="BO344" s="253"/>
      <c r="BP344" s="253"/>
      <c r="BQ344" s="253"/>
      <c r="BR344" s="253"/>
      <c r="BS344" s="253"/>
      <c r="BT344" s="253"/>
      <c r="BU344" s="255">
        <v>6792</v>
      </c>
      <c r="BV344" s="255" t="s">
        <v>1601</v>
      </c>
      <c r="BW344" s="253"/>
      <c r="BX344" s="179">
        <v>3518</v>
      </c>
      <c r="BY344" s="179" t="s">
        <v>193</v>
      </c>
      <c r="BZ344" s="253">
        <f t="shared" si="5"/>
        <v>9</v>
      </c>
      <c r="CA344" s="253"/>
      <c r="CB344" s="253"/>
      <c r="CC344" s="253"/>
      <c r="CD344" s="253"/>
      <c r="CE344" s="253"/>
      <c r="CF344" s="253"/>
      <c r="CG344" s="253"/>
      <c r="CH344" s="253"/>
      <c r="CI344" s="253"/>
      <c r="CJ344" s="253"/>
      <c r="CK344" s="253"/>
      <c r="CL344" s="253"/>
      <c r="CM344" s="253"/>
      <c r="CN344" s="253"/>
      <c r="CO344" s="253"/>
      <c r="CP344" s="253"/>
      <c r="CQ344" s="253"/>
      <c r="CR344" s="253"/>
      <c r="CS344" s="253"/>
      <c r="CT344" s="253"/>
      <c r="CU344" s="253"/>
      <c r="CV344" s="253"/>
      <c r="CW344" s="253"/>
      <c r="CX344" s="253"/>
      <c r="CY344" s="253"/>
      <c r="CZ344" s="253"/>
      <c r="DA344" s="253"/>
      <c r="DB344" s="253"/>
      <c r="DC344" s="253"/>
      <c r="DD344" s="253"/>
      <c r="DE344" s="253"/>
      <c r="DF344" s="253"/>
      <c r="DG344" s="253"/>
      <c r="DH344" s="253"/>
      <c r="DI344" s="253"/>
      <c r="DJ344" s="253"/>
      <c r="DK344" s="253"/>
      <c r="DL344" s="253"/>
      <c r="DM344" s="253"/>
      <c r="DN344" s="253"/>
      <c r="DO344" s="253"/>
      <c r="DP344" s="253"/>
      <c r="DQ344" s="253"/>
      <c r="DR344" s="253"/>
      <c r="DS344" s="253"/>
      <c r="DT344" s="253"/>
      <c r="DU344" s="253"/>
    </row>
    <row r="345" spans="1:125" s="248" customFormat="1" x14ac:dyDescent="0.25">
      <c r="A345" s="253"/>
      <c r="B345" s="253"/>
      <c r="D345" s="253"/>
      <c r="E345" s="253"/>
      <c r="F345" s="253"/>
      <c r="G345" s="253"/>
      <c r="H345" s="253"/>
      <c r="I345" s="253"/>
      <c r="J345" s="253"/>
      <c r="K345" s="253"/>
      <c r="L345" s="253"/>
      <c r="S345" s="253"/>
      <c r="T345" s="253"/>
      <c r="U345" s="253"/>
      <c r="V345" s="253"/>
      <c r="W345" s="253"/>
      <c r="X345" s="253"/>
      <c r="Y345" s="253"/>
      <c r="Z345" s="253"/>
      <c r="AA345" s="253"/>
      <c r="AB345" s="253"/>
      <c r="AC345" s="253"/>
      <c r="AD345" s="253"/>
      <c r="AE345" s="253"/>
      <c r="AF345" s="253"/>
      <c r="AG345" s="253"/>
      <c r="AH345" s="253"/>
      <c r="AI345" s="253"/>
      <c r="AJ345" s="253"/>
      <c r="AK345" s="253"/>
      <c r="AL345" s="253"/>
      <c r="AM345" s="253"/>
      <c r="AN345" s="253"/>
      <c r="AO345" s="253"/>
      <c r="AP345" s="253"/>
      <c r="AQ345" s="253"/>
      <c r="AR345" s="253"/>
      <c r="AS345" s="253"/>
      <c r="AT345" s="253"/>
      <c r="AU345" s="253"/>
      <c r="AV345" s="253"/>
      <c r="AW345" s="253"/>
      <c r="AX345" s="253"/>
      <c r="AY345" s="253"/>
      <c r="AZ345" s="253"/>
      <c r="BA345" s="253"/>
      <c r="BB345" s="253"/>
      <c r="BC345" s="253"/>
      <c r="BD345" s="253"/>
      <c r="BE345" s="253"/>
      <c r="BF345" s="253"/>
      <c r="BG345" s="253"/>
      <c r="BH345" s="253"/>
      <c r="BI345" s="253"/>
      <c r="BJ345" s="253"/>
      <c r="BK345" s="253"/>
      <c r="BL345" s="253"/>
      <c r="BM345" s="253"/>
      <c r="BN345" s="253"/>
      <c r="BO345" s="253"/>
      <c r="BP345" s="253"/>
      <c r="BQ345" s="253"/>
      <c r="BR345" s="253"/>
      <c r="BS345" s="253"/>
      <c r="BT345" s="253"/>
      <c r="BU345" s="255">
        <v>6794</v>
      </c>
      <c r="BV345" s="255" t="s">
        <v>1835</v>
      </c>
      <c r="BW345" s="253"/>
      <c r="BX345" s="179">
        <v>3519</v>
      </c>
      <c r="BY345" s="179" t="s">
        <v>194</v>
      </c>
      <c r="BZ345" s="253">
        <f t="shared" si="5"/>
        <v>18</v>
      </c>
      <c r="CA345" s="253"/>
      <c r="CB345" s="253"/>
      <c r="CC345" s="253"/>
      <c r="CD345" s="253"/>
      <c r="CE345" s="253"/>
      <c r="CF345" s="253"/>
      <c r="CG345" s="253"/>
      <c r="CH345" s="253"/>
      <c r="CI345" s="253"/>
      <c r="CJ345" s="253"/>
      <c r="CK345" s="253"/>
      <c r="CL345" s="253"/>
      <c r="CM345" s="253"/>
      <c r="CN345" s="253"/>
      <c r="CO345" s="253"/>
      <c r="CP345" s="253"/>
      <c r="CQ345" s="253"/>
      <c r="CR345" s="253"/>
      <c r="CS345" s="253"/>
      <c r="CT345" s="253"/>
      <c r="CU345" s="253"/>
      <c r="CV345" s="253"/>
      <c r="CW345" s="253"/>
      <c r="CX345" s="253"/>
      <c r="CY345" s="253"/>
      <c r="CZ345" s="253"/>
      <c r="DA345" s="253"/>
      <c r="DB345" s="253"/>
      <c r="DC345" s="253"/>
      <c r="DD345" s="253"/>
      <c r="DE345" s="253"/>
      <c r="DF345" s="253"/>
      <c r="DG345" s="253"/>
      <c r="DH345" s="253"/>
      <c r="DI345" s="253"/>
      <c r="DJ345" s="253"/>
      <c r="DK345" s="253"/>
      <c r="DL345" s="253"/>
      <c r="DM345" s="253"/>
      <c r="DN345" s="253"/>
      <c r="DO345" s="253"/>
      <c r="DP345" s="253"/>
      <c r="DQ345" s="253"/>
      <c r="DR345" s="253"/>
      <c r="DS345" s="253"/>
      <c r="DT345" s="253"/>
      <c r="DU345" s="253"/>
    </row>
    <row r="346" spans="1:125" s="248" customFormat="1" x14ac:dyDescent="0.25">
      <c r="A346" s="253"/>
      <c r="B346" s="253"/>
      <c r="D346" s="253"/>
      <c r="E346" s="253"/>
      <c r="F346" s="253"/>
      <c r="G346" s="253"/>
      <c r="H346" s="253"/>
      <c r="I346" s="253"/>
      <c r="J346" s="253"/>
      <c r="K346" s="253"/>
      <c r="L346" s="253"/>
      <c r="S346" s="253"/>
      <c r="T346" s="253"/>
      <c r="U346" s="253"/>
      <c r="V346" s="253"/>
      <c r="W346" s="253"/>
      <c r="X346" s="253"/>
      <c r="Y346" s="253"/>
      <c r="Z346" s="253"/>
      <c r="AA346" s="253"/>
      <c r="AB346" s="253"/>
      <c r="AC346" s="253"/>
      <c r="AD346" s="253"/>
      <c r="AE346" s="253"/>
      <c r="AF346" s="253"/>
      <c r="AG346" s="253"/>
      <c r="AH346" s="253"/>
      <c r="AI346" s="253"/>
      <c r="AJ346" s="253"/>
      <c r="AK346" s="253"/>
      <c r="AL346" s="253"/>
      <c r="AM346" s="253"/>
      <c r="AN346" s="253"/>
      <c r="AO346" s="253"/>
      <c r="AP346" s="253"/>
      <c r="AQ346" s="253"/>
      <c r="AR346" s="253"/>
      <c r="AS346" s="253"/>
      <c r="AT346" s="253"/>
      <c r="AU346" s="253"/>
      <c r="AV346" s="253"/>
      <c r="AW346" s="253"/>
      <c r="AX346" s="253"/>
      <c r="AY346" s="253"/>
      <c r="AZ346" s="253"/>
      <c r="BA346" s="253"/>
      <c r="BB346" s="253"/>
      <c r="BC346" s="253"/>
      <c r="BD346" s="253"/>
      <c r="BE346" s="253"/>
      <c r="BF346" s="253"/>
      <c r="BG346" s="253"/>
      <c r="BH346" s="253"/>
      <c r="BI346" s="253"/>
      <c r="BJ346" s="253"/>
      <c r="BK346" s="253"/>
      <c r="BL346" s="253"/>
      <c r="BM346" s="253"/>
      <c r="BN346" s="253"/>
      <c r="BO346" s="253"/>
      <c r="BP346" s="253"/>
      <c r="BQ346" s="253"/>
      <c r="BR346" s="253"/>
      <c r="BS346" s="253"/>
      <c r="BT346" s="253"/>
      <c r="BU346" s="255">
        <v>6795</v>
      </c>
      <c r="BV346" s="255" t="s">
        <v>1836</v>
      </c>
      <c r="BW346" s="253"/>
      <c r="BX346" s="179">
        <v>3520</v>
      </c>
      <c r="BY346" s="179" t="s">
        <v>195</v>
      </c>
      <c r="BZ346" s="253">
        <f t="shared" si="5"/>
        <v>7</v>
      </c>
      <c r="CA346" s="253"/>
      <c r="CB346" s="253"/>
      <c r="CC346" s="253"/>
      <c r="CD346" s="253"/>
      <c r="CE346" s="253"/>
      <c r="CF346" s="253"/>
      <c r="CG346" s="253"/>
      <c r="CH346" s="253"/>
      <c r="CI346" s="253"/>
      <c r="CJ346" s="253"/>
      <c r="CK346" s="253"/>
      <c r="CL346" s="253"/>
      <c r="CM346" s="253"/>
      <c r="CN346" s="253"/>
      <c r="CO346" s="253"/>
      <c r="CP346" s="253"/>
      <c r="CQ346" s="253"/>
      <c r="CR346" s="253"/>
      <c r="CS346" s="253"/>
      <c r="CT346" s="253"/>
      <c r="CU346" s="253"/>
      <c r="CV346" s="253"/>
      <c r="CW346" s="253"/>
      <c r="CX346" s="253"/>
      <c r="CY346" s="253"/>
      <c r="CZ346" s="253"/>
      <c r="DA346" s="253"/>
      <c r="DB346" s="253"/>
      <c r="DC346" s="253"/>
      <c r="DD346" s="253"/>
      <c r="DE346" s="253"/>
      <c r="DF346" s="253"/>
      <c r="DG346" s="253"/>
      <c r="DH346" s="253"/>
      <c r="DI346" s="253"/>
      <c r="DJ346" s="253"/>
      <c r="DK346" s="253"/>
      <c r="DL346" s="253"/>
      <c r="DM346" s="253"/>
      <c r="DN346" s="253"/>
      <c r="DO346" s="253"/>
      <c r="DP346" s="253"/>
      <c r="DQ346" s="253"/>
      <c r="DR346" s="253"/>
      <c r="DS346" s="253"/>
      <c r="DT346" s="253"/>
      <c r="DU346" s="253"/>
    </row>
    <row r="347" spans="1:125" s="248" customFormat="1" x14ac:dyDescent="0.25">
      <c r="A347" s="253"/>
      <c r="B347" s="253"/>
      <c r="D347" s="253"/>
      <c r="E347" s="253"/>
      <c r="F347" s="253"/>
      <c r="G347" s="253"/>
      <c r="H347" s="253"/>
      <c r="I347" s="253"/>
      <c r="J347" s="253"/>
      <c r="K347" s="253"/>
      <c r="L347" s="253"/>
      <c r="S347" s="253"/>
      <c r="T347" s="253"/>
      <c r="U347" s="253"/>
      <c r="V347" s="253"/>
      <c r="W347" s="253"/>
      <c r="X347" s="253"/>
      <c r="Y347" s="253"/>
      <c r="Z347" s="253"/>
      <c r="AA347" s="253"/>
      <c r="AB347" s="253"/>
      <c r="AC347" s="253"/>
      <c r="AD347" s="253"/>
      <c r="AE347" s="253"/>
      <c r="AF347" s="253"/>
      <c r="AG347" s="253"/>
      <c r="AH347" s="253"/>
      <c r="AI347" s="253"/>
      <c r="AJ347" s="253"/>
      <c r="AK347" s="253"/>
      <c r="AL347" s="253"/>
      <c r="AM347" s="253"/>
      <c r="AN347" s="253"/>
      <c r="AO347" s="253"/>
      <c r="AP347" s="253"/>
      <c r="AQ347" s="253"/>
      <c r="AR347" s="253"/>
      <c r="AS347" s="253"/>
      <c r="AT347" s="253"/>
      <c r="AU347" s="253"/>
      <c r="AV347" s="253"/>
      <c r="AW347" s="253"/>
      <c r="AX347" s="253"/>
      <c r="AY347" s="253"/>
      <c r="AZ347" s="253"/>
      <c r="BA347" s="253"/>
      <c r="BB347" s="253"/>
      <c r="BC347" s="253"/>
      <c r="BD347" s="253"/>
      <c r="BE347" s="253"/>
      <c r="BF347" s="253"/>
      <c r="BG347" s="253"/>
      <c r="BH347" s="253"/>
      <c r="BI347" s="253"/>
      <c r="BJ347" s="253"/>
      <c r="BK347" s="253"/>
      <c r="BL347" s="253"/>
      <c r="BM347" s="253"/>
      <c r="BN347" s="253"/>
      <c r="BO347" s="253"/>
      <c r="BP347" s="253"/>
      <c r="BQ347" s="253"/>
      <c r="BR347" s="253"/>
      <c r="BS347" s="253"/>
      <c r="BT347" s="253"/>
      <c r="BU347" s="255">
        <v>6796</v>
      </c>
      <c r="BV347" s="255" t="s">
        <v>1837</v>
      </c>
      <c r="BW347" s="253"/>
      <c r="BX347" s="179">
        <v>3521</v>
      </c>
      <c r="BY347" s="179" t="s">
        <v>196</v>
      </c>
      <c r="BZ347" s="253">
        <f t="shared" si="5"/>
        <v>14</v>
      </c>
      <c r="CA347" s="253"/>
      <c r="CB347" s="253"/>
      <c r="CC347" s="253"/>
      <c r="CD347" s="253"/>
      <c r="CE347" s="253"/>
      <c r="CF347" s="253"/>
      <c r="CG347" s="253"/>
      <c r="CH347" s="253"/>
      <c r="CI347" s="253"/>
      <c r="CJ347" s="253"/>
      <c r="CK347" s="253"/>
      <c r="CL347" s="253"/>
      <c r="CM347" s="253"/>
      <c r="CN347" s="253"/>
      <c r="CO347" s="253"/>
      <c r="CP347" s="253"/>
      <c r="CQ347" s="253"/>
      <c r="CR347" s="253"/>
      <c r="CS347" s="253"/>
      <c r="CT347" s="253"/>
      <c r="CU347" s="253"/>
      <c r="CV347" s="253"/>
      <c r="CW347" s="253"/>
      <c r="CX347" s="253"/>
      <c r="CY347" s="253"/>
      <c r="CZ347" s="253"/>
      <c r="DA347" s="253"/>
      <c r="DB347" s="253"/>
      <c r="DC347" s="253"/>
      <c r="DD347" s="253"/>
      <c r="DE347" s="253"/>
      <c r="DF347" s="253"/>
      <c r="DG347" s="253"/>
      <c r="DH347" s="253"/>
      <c r="DI347" s="253"/>
      <c r="DJ347" s="253"/>
      <c r="DK347" s="253"/>
      <c r="DL347" s="253"/>
      <c r="DM347" s="253"/>
      <c r="DN347" s="253"/>
      <c r="DO347" s="253"/>
      <c r="DP347" s="253"/>
      <c r="DQ347" s="253"/>
      <c r="DR347" s="253"/>
      <c r="DS347" s="253"/>
      <c r="DT347" s="253"/>
      <c r="DU347" s="253"/>
    </row>
    <row r="348" spans="1:125" s="248" customFormat="1" x14ac:dyDescent="0.25">
      <c r="A348" s="253"/>
      <c r="B348" s="253"/>
      <c r="D348" s="253"/>
      <c r="E348" s="253"/>
      <c r="F348" s="253"/>
      <c r="G348" s="253"/>
      <c r="H348" s="253"/>
      <c r="I348" s="253"/>
      <c r="J348" s="253"/>
      <c r="K348" s="253"/>
      <c r="L348" s="253"/>
      <c r="S348" s="253"/>
      <c r="T348" s="253"/>
      <c r="U348" s="253"/>
      <c r="V348" s="253"/>
      <c r="W348" s="253"/>
      <c r="X348" s="253"/>
      <c r="Y348" s="253"/>
      <c r="Z348" s="253"/>
      <c r="AA348" s="253"/>
      <c r="AB348" s="253"/>
      <c r="AC348" s="253"/>
      <c r="AD348" s="253"/>
      <c r="AE348" s="253"/>
      <c r="AF348" s="253"/>
      <c r="AG348" s="253"/>
      <c r="AH348" s="253"/>
      <c r="AI348" s="253"/>
      <c r="AJ348" s="253"/>
      <c r="AK348" s="253"/>
      <c r="AL348" s="253"/>
      <c r="AM348" s="253"/>
      <c r="AN348" s="253"/>
      <c r="AO348" s="253"/>
      <c r="AP348" s="253"/>
      <c r="AQ348" s="253"/>
      <c r="AR348" s="253"/>
      <c r="AS348" s="253"/>
      <c r="AT348" s="253"/>
      <c r="AU348" s="253"/>
      <c r="AV348" s="253"/>
      <c r="AW348" s="253"/>
      <c r="AX348" s="253"/>
      <c r="AY348" s="253"/>
      <c r="AZ348" s="253"/>
      <c r="BA348" s="253"/>
      <c r="BB348" s="253"/>
      <c r="BC348" s="253"/>
      <c r="BD348" s="253"/>
      <c r="BE348" s="253"/>
      <c r="BF348" s="253"/>
      <c r="BG348" s="253"/>
      <c r="BH348" s="253"/>
      <c r="BI348" s="253"/>
      <c r="BJ348" s="253"/>
      <c r="BK348" s="253"/>
      <c r="BL348" s="253"/>
      <c r="BM348" s="253"/>
      <c r="BN348" s="253"/>
      <c r="BO348" s="253"/>
      <c r="BP348" s="253"/>
      <c r="BQ348" s="253"/>
      <c r="BR348" s="253"/>
      <c r="BS348" s="253"/>
      <c r="BT348" s="253"/>
      <c r="BU348" s="255">
        <v>6797</v>
      </c>
      <c r="BV348" s="255" t="s">
        <v>1838</v>
      </c>
      <c r="BW348" s="253"/>
      <c r="BX348" s="179">
        <v>3736</v>
      </c>
      <c r="BY348" s="179" t="s">
        <v>1742</v>
      </c>
      <c r="BZ348" s="253">
        <f t="shared" si="5"/>
        <v>12</v>
      </c>
      <c r="CA348" s="253"/>
      <c r="CB348" s="253"/>
      <c r="CC348" s="253"/>
      <c r="CD348" s="253"/>
      <c r="CE348" s="253"/>
      <c r="CF348" s="253"/>
      <c r="CG348" s="253"/>
      <c r="CH348" s="253"/>
      <c r="CI348" s="253"/>
      <c r="CJ348" s="253"/>
      <c r="CK348" s="253"/>
      <c r="CL348" s="253"/>
      <c r="CM348" s="253"/>
      <c r="CN348" s="253"/>
      <c r="CO348" s="253"/>
      <c r="CP348" s="253"/>
      <c r="CQ348" s="253"/>
      <c r="CR348" s="253"/>
      <c r="CS348" s="253"/>
      <c r="CT348" s="253"/>
      <c r="CU348" s="253"/>
      <c r="CV348" s="253"/>
      <c r="CW348" s="253"/>
      <c r="CX348" s="253"/>
      <c r="CY348" s="253"/>
      <c r="CZ348" s="253"/>
      <c r="DA348" s="253"/>
      <c r="DB348" s="253"/>
      <c r="DC348" s="253"/>
      <c r="DD348" s="253"/>
      <c r="DE348" s="253"/>
      <c r="DF348" s="253"/>
      <c r="DG348" s="253"/>
      <c r="DH348" s="253"/>
      <c r="DI348" s="253"/>
      <c r="DJ348" s="253"/>
      <c r="DK348" s="253"/>
      <c r="DL348" s="253"/>
      <c r="DM348" s="253"/>
      <c r="DN348" s="253"/>
      <c r="DO348" s="253"/>
      <c r="DP348" s="253"/>
      <c r="DQ348" s="253"/>
      <c r="DR348" s="253"/>
      <c r="DS348" s="253"/>
      <c r="DT348" s="253"/>
      <c r="DU348" s="253"/>
    </row>
    <row r="349" spans="1:125" s="248" customFormat="1" x14ac:dyDescent="0.25">
      <c r="A349" s="253"/>
      <c r="B349" s="253"/>
      <c r="D349" s="253"/>
      <c r="E349" s="253"/>
      <c r="F349" s="253"/>
      <c r="G349" s="253"/>
      <c r="H349" s="253"/>
      <c r="I349" s="253"/>
      <c r="J349" s="253"/>
      <c r="K349" s="253"/>
      <c r="L349" s="253"/>
      <c r="S349" s="253"/>
      <c r="T349" s="253"/>
      <c r="U349" s="253"/>
      <c r="V349" s="253"/>
      <c r="W349" s="253"/>
      <c r="X349" s="253"/>
      <c r="Y349" s="253"/>
      <c r="Z349" s="253"/>
      <c r="AA349" s="253"/>
      <c r="AB349" s="253"/>
      <c r="AC349" s="253"/>
      <c r="AD349" s="253"/>
      <c r="AE349" s="253"/>
      <c r="AF349" s="253"/>
      <c r="AG349" s="253"/>
      <c r="AH349" s="253"/>
      <c r="AI349" s="253"/>
      <c r="AJ349" s="253"/>
      <c r="AK349" s="253"/>
      <c r="AL349" s="253"/>
      <c r="AM349" s="253"/>
      <c r="AN349" s="253"/>
      <c r="AO349" s="253"/>
      <c r="AP349" s="253"/>
      <c r="AQ349" s="253"/>
      <c r="AR349" s="253"/>
      <c r="AS349" s="253"/>
      <c r="AT349" s="253"/>
      <c r="AU349" s="253"/>
      <c r="AV349" s="253"/>
      <c r="AW349" s="253"/>
      <c r="AX349" s="253"/>
      <c r="AY349" s="253"/>
      <c r="AZ349" s="253"/>
      <c r="BA349" s="253"/>
      <c r="BB349" s="253"/>
      <c r="BC349" s="253"/>
      <c r="BD349" s="253"/>
      <c r="BE349" s="253"/>
      <c r="BF349" s="253"/>
      <c r="BG349" s="253"/>
      <c r="BH349" s="253"/>
      <c r="BI349" s="253"/>
      <c r="BJ349" s="253"/>
      <c r="BK349" s="253"/>
      <c r="BL349" s="253"/>
      <c r="BM349" s="253"/>
      <c r="BN349" s="253"/>
      <c r="BO349" s="253"/>
      <c r="BP349" s="253"/>
      <c r="BQ349" s="253"/>
      <c r="BR349" s="253"/>
      <c r="BS349" s="253"/>
      <c r="BT349" s="253"/>
      <c r="BU349" s="255">
        <v>6798</v>
      </c>
      <c r="BV349" s="255" t="s">
        <v>1839</v>
      </c>
      <c r="BW349" s="253"/>
      <c r="BX349" s="179">
        <v>3801</v>
      </c>
      <c r="BY349" s="179" t="s">
        <v>724</v>
      </c>
      <c r="BZ349" s="253">
        <f t="shared" si="5"/>
        <v>50</v>
      </c>
      <c r="CA349" s="253"/>
      <c r="CB349" s="253"/>
      <c r="CC349" s="253"/>
      <c r="CD349" s="253"/>
      <c r="CE349" s="253"/>
      <c r="CF349" s="253"/>
      <c r="CG349" s="253"/>
      <c r="CH349" s="253"/>
      <c r="CI349" s="253"/>
      <c r="CJ349" s="253"/>
      <c r="CK349" s="253"/>
      <c r="CL349" s="253"/>
      <c r="CM349" s="253"/>
      <c r="CN349" s="253"/>
      <c r="CO349" s="253"/>
      <c r="CP349" s="253"/>
      <c r="CQ349" s="253"/>
      <c r="CR349" s="253"/>
      <c r="CS349" s="253"/>
      <c r="CT349" s="253"/>
      <c r="CU349" s="253"/>
      <c r="CV349" s="253"/>
      <c r="CW349" s="253"/>
      <c r="CX349" s="253"/>
      <c r="CY349" s="253"/>
      <c r="CZ349" s="253"/>
      <c r="DA349" s="253"/>
      <c r="DB349" s="253"/>
      <c r="DC349" s="253"/>
      <c r="DD349" s="253"/>
      <c r="DE349" s="253"/>
      <c r="DF349" s="253"/>
      <c r="DG349" s="253"/>
      <c r="DH349" s="253"/>
      <c r="DI349" s="253"/>
      <c r="DJ349" s="253"/>
      <c r="DK349" s="253"/>
      <c r="DL349" s="253"/>
      <c r="DM349" s="253"/>
      <c r="DN349" s="253"/>
      <c r="DO349" s="253"/>
      <c r="DP349" s="253"/>
      <c r="DQ349" s="253"/>
      <c r="DR349" s="253"/>
      <c r="DS349" s="253"/>
      <c r="DT349" s="253"/>
      <c r="DU349" s="253"/>
    </row>
    <row r="350" spans="1:125" s="248" customFormat="1" x14ac:dyDescent="0.25">
      <c r="A350" s="253"/>
      <c r="B350" s="253"/>
      <c r="D350" s="253"/>
      <c r="E350" s="253"/>
      <c r="F350" s="253"/>
      <c r="G350" s="253"/>
      <c r="H350" s="253"/>
      <c r="I350" s="253"/>
      <c r="J350" s="253"/>
      <c r="K350" s="253"/>
      <c r="L350" s="253"/>
      <c r="S350" s="253"/>
      <c r="T350" s="253"/>
      <c r="U350" s="253"/>
      <c r="V350" s="253"/>
      <c r="W350" s="253"/>
      <c r="X350" s="253"/>
      <c r="Y350" s="253"/>
      <c r="Z350" s="253"/>
      <c r="AA350" s="253"/>
      <c r="AB350" s="253"/>
      <c r="AC350" s="253"/>
      <c r="AD350" s="253"/>
      <c r="AE350" s="253"/>
      <c r="AF350" s="253"/>
      <c r="AG350" s="253"/>
      <c r="AH350" s="253"/>
      <c r="AI350" s="253"/>
      <c r="AJ350" s="253"/>
      <c r="AK350" s="253"/>
      <c r="AL350" s="253"/>
      <c r="AM350" s="253"/>
      <c r="AN350" s="253"/>
      <c r="AO350" s="253"/>
      <c r="AP350" s="253"/>
      <c r="AQ350" s="253"/>
      <c r="AR350" s="253"/>
      <c r="AS350" s="253"/>
      <c r="AT350" s="253"/>
      <c r="AU350" s="253"/>
      <c r="AV350" s="253"/>
      <c r="AW350" s="253"/>
      <c r="AX350" s="253"/>
      <c r="AY350" s="253"/>
      <c r="AZ350" s="253"/>
      <c r="BA350" s="253"/>
      <c r="BB350" s="253"/>
      <c r="BC350" s="253"/>
      <c r="BD350" s="253"/>
      <c r="BE350" s="253"/>
      <c r="BF350" s="253"/>
      <c r="BG350" s="253"/>
      <c r="BH350" s="253"/>
      <c r="BI350" s="253"/>
      <c r="BJ350" s="253"/>
      <c r="BK350" s="253"/>
      <c r="BL350" s="253"/>
      <c r="BM350" s="253"/>
      <c r="BN350" s="253"/>
      <c r="BO350" s="253"/>
      <c r="BP350" s="253"/>
      <c r="BQ350" s="253"/>
      <c r="BR350" s="253"/>
      <c r="BS350" s="253"/>
      <c r="BT350" s="253"/>
      <c r="BU350" s="255">
        <v>6799</v>
      </c>
      <c r="BV350" s="255" t="s">
        <v>1840</v>
      </c>
      <c r="BW350" s="253"/>
      <c r="BX350" s="179">
        <v>3802</v>
      </c>
      <c r="BY350" s="179" t="s">
        <v>723</v>
      </c>
      <c r="BZ350" s="253">
        <f t="shared" si="5"/>
        <v>59</v>
      </c>
      <c r="CA350" s="253"/>
      <c r="CB350" s="253"/>
      <c r="CC350" s="253"/>
      <c r="CD350" s="253"/>
      <c r="CE350" s="253"/>
      <c r="CF350" s="253"/>
      <c r="CG350" s="253"/>
      <c r="CH350" s="253"/>
      <c r="CI350" s="253"/>
      <c r="CJ350" s="253"/>
      <c r="CK350" s="253"/>
      <c r="CL350" s="253"/>
      <c r="CM350" s="253"/>
      <c r="CN350" s="253"/>
      <c r="CO350" s="253"/>
      <c r="CP350" s="253"/>
      <c r="CQ350" s="253"/>
      <c r="CR350" s="253"/>
      <c r="CS350" s="253"/>
      <c r="CT350" s="253"/>
      <c r="CU350" s="253"/>
      <c r="CV350" s="253"/>
      <c r="CW350" s="253"/>
      <c r="CX350" s="253"/>
      <c r="CY350" s="253"/>
      <c r="CZ350" s="253"/>
      <c r="DA350" s="253"/>
      <c r="DB350" s="253"/>
      <c r="DC350" s="253"/>
      <c r="DD350" s="253"/>
      <c r="DE350" s="253"/>
      <c r="DF350" s="253"/>
      <c r="DG350" s="253"/>
      <c r="DH350" s="253"/>
      <c r="DI350" s="253"/>
      <c r="DJ350" s="253"/>
      <c r="DK350" s="253"/>
      <c r="DL350" s="253"/>
      <c r="DM350" s="253"/>
      <c r="DN350" s="253"/>
      <c r="DO350" s="253"/>
      <c r="DP350" s="253"/>
      <c r="DQ350" s="253"/>
      <c r="DR350" s="253"/>
      <c r="DS350" s="253"/>
      <c r="DT350" s="253"/>
      <c r="DU350" s="253"/>
    </row>
    <row r="351" spans="1:125" s="248" customFormat="1" x14ac:dyDescent="0.25">
      <c r="A351" s="253"/>
      <c r="B351" s="253"/>
      <c r="D351" s="253"/>
      <c r="E351" s="253"/>
      <c r="F351" s="253"/>
      <c r="G351" s="253"/>
      <c r="H351" s="253"/>
      <c r="I351" s="253"/>
      <c r="J351" s="253"/>
      <c r="K351" s="253"/>
      <c r="L351" s="253"/>
      <c r="S351" s="253"/>
      <c r="T351" s="253"/>
      <c r="U351" s="253"/>
      <c r="V351" s="253"/>
      <c r="W351" s="253"/>
      <c r="X351" s="253"/>
      <c r="Y351" s="253"/>
      <c r="Z351" s="253"/>
      <c r="AA351" s="253"/>
      <c r="AB351" s="253"/>
      <c r="AC351" s="253"/>
      <c r="AD351" s="253"/>
      <c r="AE351" s="253"/>
      <c r="AF351" s="253"/>
      <c r="AG351" s="253"/>
      <c r="AH351" s="253"/>
      <c r="AI351" s="253"/>
      <c r="AJ351" s="253"/>
      <c r="AK351" s="253"/>
      <c r="AL351" s="253"/>
      <c r="AM351" s="253"/>
      <c r="AN351" s="253"/>
      <c r="AO351" s="253"/>
      <c r="AP351" s="253"/>
      <c r="AQ351" s="253"/>
      <c r="AR351" s="253"/>
      <c r="AS351" s="253"/>
      <c r="AT351" s="253"/>
      <c r="AU351" s="253"/>
      <c r="AV351" s="253"/>
      <c r="AW351" s="253"/>
      <c r="AX351" s="253"/>
      <c r="AY351" s="253"/>
      <c r="AZ351" s="253"/>
      <c r="BA351" s="253"/>
      <c r="BB351" s="253"/>
      <c r="BC351" s="253"/>
      <c r="BD351" s="253"/>
      <c r="BE351" s="253"/>
      <c r="BF351" s="253"/>
      <c r="BG351" s="253"/>
      <c r="BH351" s="253"/>
      <c r="BI351" s="253"/>
      <c r="BJ351" s="253"/>
      <c r="BK351" s="253"/>
      <c r="BL351" s="253"/>
      <c r="BM351" s="253"/>
      <c r="BN351" s="253"/>
      <c r="BO351" s="253"/>
      <c r="BP351" s="253"/>
      <c r="BQ351" s="253"/>
      <c r="BR351" s="253"/>
      <c r="BS351" s="253"/>
      <c r="BT351" s="253"/>
      <c r="BU351" s="255">
        <v>6801</v>
      </c>
      <c r="BV351" s="255" t="s">
        <v>1842</v>
      </c>
      <c r="BW351" s="253"/>
      <c r="BX351" s="179">
        <v>3805</v>
      </c>
      <c r="BY351" s="179" t="s">
        <v>201</v>
      </c>
      <c r="BZ351" s="253">
        <f t="shared" si="5"/>
        <v>28</v>
      </c>
      <c r="CA351" s="253"/>
      <c r="CB351" s="253"/>
      <c r="CC351" s="253"/>
      <c r="CD351" s="253"/>
      <c r="CE351" s="253"/>
      <c r="CF351" s="253"/>
      <c r="CG351" s="253"/>
      <c r="CH351" s="253"/>
      <c r="CI351" s="253"/>
      <c r="CJ351" s="253"/>
      <c r="CK351" s="253"/>
      <c r="CL351" s="253"/>
      <c r="CM351" s="253"/>
      <c r="CN351" s="253"/>
      <c r="CO351" s="253"/>
      <c r="CP351" s="253"/>
      <c r="CQ351" s="253"/>
      <c r="CR351" s="253"/>
      <c r="CS351" s="253"/>
      <c r="CT351" s="253"/>
      <c r="CU351" s="253"/>
      <c r="CV351" s="253"/>
      <c r="CW351" s="253"/>
      <c r="CX351" s="253"/>
      <c r="CY351" s="253"/>
      <c r="CZ351" s="253"/>
      <c r="DA351" s="253"/>
      <c r="DB351" s="253"/>
      <c r="DC351" s="253"/>
      <c r="DD351" s="253"/>
      <c r="DE351" s="253"/>
      <c r="DF351" s="253"/>
      <c r="DG351" s="253"/>
      <c r="DH351" s="253"/>
      <c r="DI351" s="253"/>
      <c r="DJ351" s="253"/>
      <c r="DK351" s="253"/>
      <c r="DL351" s="253"/>
      <c r="DM351" s="253"/>
      <c r="DN351" s="253"/>
      <c r="DO351" s="253"/>
      <c r="DP351" s="253"/>
      <c r="DQ351" s="253"/>
      <c r="DR351" s="253"/>
      <c r="DS351" s="253"/>
      <c r="DT351" s="253"/>
      <c r="DU351" s="253"/>
    </row>
    <row r="352" spans="1:125" s="248" customFormat="1" x14ac:dyDescent="0.25">
      <c r="A352" s="253"/>
      <c r="B352" s="253"/>
      <c r="D352" s="253"/>
      <c r="E352" s="253"/>
      <c r="F352" s="253"/>
      <c r="G352" s="253"/>
      <c r="H352" s="253"/>
      <c r="I352" s="253"/>
      <c r="J352" s="253"/>
      <c r="K352" s="253"/>
      <c r="L352" s="253"/>
      <c r="S352" s="253"/>
      <c r="T352" s="253"/>
      <c r="U352" s="253"/>
      <c r="V352" s="253"/>
      <c r="W352" s="253"/>
      <c r="X352" s="253"/>
      <c r="Y352" s="253"/>
      <c r="Z352" s="253"/>
      <c r="AA352" s="253"/>
      <c r="AB352" s="253"/>
      <c r="AC352" s="253"/>
      <c r="AD352" s="253"/>
      <c r="AE352" s="253"/>
      <c r="AF352" s="253"/>
      <c r="AG352" s="253"/>
      <c r="AH352" s="253"/>
      <c r="AI352" s="253"/>
      <c r="AJ352" s="253"/>
      <c r="AK352" s="253"/>
      <c r="AL352" s="253"/>
      <c r="AM352" s="253"/>
      <c r="AN352" s="253"/>
      <c r="AO352" s="253"/>
      <c r="AP352" s="253"/>
      <c r="AQ352" s="253"/>
      <c r="AR352" s="253"/>
      <c r="AS352" s="253"/>
      <c r="AT352" s="253"/>
      <c r="AU352" s="253"/>
      <c r="AV352" s="253"/>
      <c r="AW352" s="253"/>
      <c r="AX352" s="253"/>
      <c r="AY352" s="253"/>
      <c r="AZ352" s="253"/>
      <c r="BA352" s="253"/>
      <c r="BB352" s="253"/>
      <c r="BC352" s="253"/>
      <c r="BD352" s="253"/>
      <c r="BE352" s="253"/>
      <c r="BF352" s="253"/>
      <c r="BG352" s="253"/>
      <c r="BH352" s="253"/>
      <c r="BI352" s="253"/>
      <c r="BJ352" s="253"/>
      <c r="BK352" s="253"/>
      <c r="BL352" s="253"/>
      <c r="BM352" s="253"/>
      <c r="BN352" s="253"/>
      <c r="BO352" s="253"/>
      <c r="BP352" s="253"/>
      <c r="BQ352" s="253"/>
      <c r="BR352" s="253"/>
      <c r="BS352" s="253"/>
      <c r="BT352" s="253"/>
      <c r="BU352" s="255">
        <v>6802</v>
      </c>
      <c r="BV352" s="255" t="s">
        <v>1843</v>
      </c>
      <c r="BW352" s="253"/>
      <c r="BX352" s="179">
        <v>6520</v>
      </c>
      <c r="BY352" s="179" t="s">
        <v>716</v>
      </c>
      <c r="BZ352" s="253">
        <f t="shared" si="5"/>
        <v>6</v>
      </c>
      <c r="CA352" s="253"/>
      <c r="CB352" s="253"/>
      <c r="CC352" s="253"/>
      <c r="CD352" s="253"/>
      <c r="CE352" s="253"/>
      <c r="CF352" s="253"/>
      <c r="CG352" s="253"/>
      <c r="CH352" s="253"/>
      <c r="CI352" s="253"/>
      <c r="CJ352" s="253"/>
      <c r="CK352" s="253"/>
      <c r="CL352" s="253"/>
      <c r="CM352" s="253"/>
      <c r="CN352" s="253"/>
      <c r="CO352" s="253"/>
      <c r="CP352" s="253"/>
      <c r="CQ352" s="253"/>
      <c r="CR352" s="253"/>
      <c r="CS352" s="253"/>
      <c r="CT352" s="253"/>
      <c r="CU352" s="253"/>
      <c r="CV352" s="253"/>
      <c r="CW352" s="253"/>
      <c r="CX352" s="253"/>
      <c r="CY352" s="253"/>
      <c r="CZ352" s="253"/>
      <c r="DA352" s="253"/>
      <c r="DB352" s="253"/>
      <c r="DC352" s="253"/>
      <c r="DD352" s="253"/>
      <c r="DE352" s="253"/>
      <c r="DF352" s="253"/>
      <c r="DG352" s="253"/>
      <c r="DH352" s="253"/>
      <c r="DI352" s="253"/>
      <c r="DJ352" s="253"/>
      <c r="DK352" s="253"/>
      <c r="DL352" s="253"/>
      <c r="DM352" s="253"/>
      <c r="DN352" s="253"/>
      <c r="DO352" s="253"/>
      <c r="DP352" s="253"/>
      <c r="DQ352" s="253"/>
      <c r="DR352" s="253"/>
      <c r="DS352" s="253"/>
      <c r="DT352" s="253"/>
      <c r="DU352" s="253"/>
    </row>
    <row r="353" spans="1:125" s="248" customFormat="1" x14ac:dyDescent="0.25">
      <c r="A353" s="253"/>
      <c r="B353" s="253"/>
      <c r="D353" s="253"/>
      <c r="E353" s="253"/>
      <c r="F353" s="253"/>
      <c r="G353" s="253"/>
      <c r="H353" s="253"/>
      <c r="I353" s="253"/>
      <c r="J353" s="253"/>
      <c r="K353" s="253"/>
      <c r="L353" s="253"/>
      <c r="S353" s="253"/>
      <c r="T353" s="253"/>
      <c r="U353" s="253"/>
      <c r="V353" s="253"/>
      <c r="W353" s="253"/>
      <c r="X353" s="253"/>
      <c r="Y353" s="253"/>
      <c r="Z353" s="253"/>
      <c r="AA353" s="253"/>
      <c r="AB353" s="253"/>
      <c r="AC353" s="253"/>
      <c r="AD353" s="253"/>
      <c r="AE353" s="253"/>
      <c r="AF353" s="253"/>
      <c r="AG353" s="253"/>
      <c r="AH353" s="253"/>
      <c r="AI353" s="253"/>
      <c r="AJ353" s="253"/>
      <c r="AK353" s="253"/>
      <c r="AL353" s="253"/>
      <c r="AM353" s="253"/>
      <c r="AN353" s="253"/>
      <c r="AO353" s="253"/>
      <c r="AP353" s="253"/>
      <c r="AQ353" s="253"/>
      <c r="AR353" s="253"/>
      <c r="AS353" s="253"/>
      <c r="AT353" s="253"/>
      <c r="AU353" s="253"/>
      <c r="AV353" s="253"/>
      <c r="AW353" s="253"/>
      <c r="AX353" s="253"/>
      <c r="AY353" s="253"/>
      <c r="AZ353" s="253"/>
      <c r="BA353" s="253"/>
      <c r="BB353" s="253"/>
      <c r="BC353" s="253"/>
      <c r="BD353" s="253"/>
      <c r="BE353" s="253"/>
      <c r="BF353" s="253"/>
      <c r="BG353" s="253"/>
      <c r="BH353" s="253"/>
      <c r="BI353" s="253"/>
      <c r="BJ353" s="253"/>
      <c r="BK353" s="253"/>
      <c r="BL353" s="253"/>
      <c r="BM353" s="253"/>
      <c r="BN353" s="253"/>
      <c r="BO353" s="253"/>
      <c r="BP353" s="253"/>
      <c r="BQ353" s="253"/>
      <c r="BR353" s="253"/>
      <c r="BS353" s="253"/>
      <c r="BT353" s="253"/>
      <c r="BU353" s="255">
        <v>6803</v>
      </c>
      <c r="BV353" s="255" t="s">
        <v>1844</v>
      </c>
      <c r="BW353" s="253"/>
      <c r="BX353" s="179">
        <v>6521</v>
      </c>
      <c r="BY353" s="179" t="s">
        <v>214</v>
      </c>
      <c r="BZ353" s="253">
        <f t="shared" si="5"/>
        <v>11</v>
      </c>
      <c r="CA353" s="253"/>
      <c r="CB353" s="253"/>
      <c r="CC353" s="253"/>
      <c r="CD353" s="253"/>
      <c r="CE353" s="253"/>
      <c r="CF353" s="253"/>
      <c r="CG353" s="253"/>
      <c r="CH353" s="253"/>
      <c r="CI353" s="253"/>
      <c r="CJ353" s="253"/>
      <c r="CK353" s="253"/>
      <c r="CL353" s="253"/>
      <c r="CM353" s="253"/>
      <c r="CN353" s="253"/>
      <c r="CO353" s="253"/>
      <c r="CP353" s="253"/>
      <c r="CQ353" s="253"/>
      <c r="CR353" s="253"/>
      <c r="CS353" s="253"/>
      <c r="CT353" s="253"/>
      <c r="CU353" s="253"/>
      <c r="CV353" s="253"/>
      <c r="CW353" s="253"/>
      <c r="CX353" s="253"/>
      <c r="CY353" s="253"/>
      <c r="CZ353" s="253"/>
      <c r="DA353" s="253"/>
      <c r="DB353" s="253"/>
      <c r="DC353" s="253"/>
      <c r="DD353" s="253"/>
      <c r="DE353" s="253"/>
      <c r="DF353" s="253"/>
      <c r="DG353" s="253"/>
      <c r="DH353" s="253"/>
      <c r="DI353" s="253"/>
      <c r="DJ353" s="253"/>
      <c r="DK353" s="253"/>
      <c r="DL353" s="253"/>
      <c r="DM353" s="253"/>
      <c r="DN353" s="253"/>
      <c r="DO353" s="253"/>
      <c r="DP353" s="253"/>
      <c r="DQ353" s="253"/>
      <c r="DR353" s="253"/>
      <c r="DS353" s="253"/>
      <c r="DT353" s="253"/>
      <c r="DU353" s="253"/>
    </row>
    <row r="354" spans="1:125" s="248" customFormat="1" x14ac:dyDescent="0.25">
      <c r="A354" s="253"/>
      <c r="B354" s="253"/>
      <c r="D354" s="253"/>
      <c r="E354" s="253"/>
      <c r="F354" s="253"/>
      <c r="G354" s="253"/>
      <c r="H354" s="253"/>
      <c r="I354" s="253"/>
      <c r="J354" s="253"/>
      <c r="K354" s="253"/>
      <c r="L354" s="253"/>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c r="AS354" s="253"/>
      <c r="AT354" s="253"/>
      <c r="AU354" s="253"/>
      <c r="AV354" s="253"/>
      <c r="AW354" s="253"/>
      <c r="AX354" s="253"/>
      <c r="AY354" s="253"/>
      <c r="AZ354" s="253"/>
      <c r="BA354" s="253"/>
      <c r="BB354" s="253"/>
      <c r="BC354" s="253"/>
      <c r="BD354" s="253"/>
      <c r="BE354" s="253"/>
      <c r="BF354" s="253"/>
      <c r="BG354" s="253"/>
      <c r="BH354" s="253"/>
      <c r="BI354" s="253"/>
      <c r="BJ354" s="253"/>
      <c r="BK354" s="253"/>
      <c r="BL354" s="253"/>
      <c r="BM354" s="253"/>
      <c r="BN354" s="253"/>
      <c r="BO354" s="253"/>
      <c r="BP354" s="253"/>
      <c r="BQ354" s="253"/>
      <c r="BR354" s="253"/>
      <c r="BS354" s="253"/>
      <c r="BT354" s="253"/>
      <c r="BU354" s="255">
        <v>6804</v>
      </c>
      <c r="BV354" s="255" t="s">
        <v>1845</v>
      </c>
      <c r="BW354" s="253"/>
      <c r="BX354" s="179">
        <v>6522</v>
      </c>
      <c r="BY354" s="179" t="s">
        <v>722</v>
      </c>
      <c r="BZ354" s="253">
        <f t="shared" si="5"/>
        <v>4</v>
      </c>
      <c r="CA354" s="253"/>
      <c r="CB354" s="253"/>
      <c r="CC354" s="253"/>
      <c r="CD354" s="253"/>
      <c r="CE354" s="253"/>
      <c r="CF354" s="253"/>
      <c r="CG354" s="253"/>
      <c r="CH354" s="253"/>
      <c r="CI354" s="253"/>
      <c r="CJ354" s="253"/>
      <c r="CK354" s="253"/>
      <c r="CL354" s="253"/>
      <c r="CM354" s="253"/>
      <c r="CN354" s="253"/>
      <c r="CO354" s="253"/>
      <c r="CP354" s="253"/>
      <c r="CQ354" s="253"/>
      <c r="CR354" s="253"/>
      <c r="CS354" s="253"/>
      <c r="CT354" s="253"/>
      <c r="CU354" s="253"/>
      <c r="CV354" s="253"/>
      <c r="CW354" s="253"/>
      <c r="CX354" s="253"/>
      <c r="CY354" s="253"/>
      <c r="CZ354" s="253"/>
      <c r="DA354" s="253"/>
      <c r="DB354" s="253"/>
      <c r="DC354" s="253"/>
      <c r="DD354" s="253"/>
      <c r="DE354" s="253"/>
      <c r="DF354" s="253"/>
      <c r="DG354" s="253"/>
      <c r="DH354" s="253"/>
      <c r="DI354" s="253"/>
      <c r="DJ354" s="253"/>
      <c r="DK354" s="253"/>
      <c r="DL354" s="253"/>
      <c r="DM354" s="253"/>
      <c r="DN354" s="253"/>
      <c r="DO354" s="253"/>
      <c r="DP354" s="253"/>
      <c r="DQ354" s="253"/>
      <c r="DR354" s="253"/>
      <c r="DS354" s="253"/>
      <c r="DT354" s="253"/>
      <c r="DU354" s="253"/>
    </row>
    <row r="355" spans="1:125" s="248" customFormat="1" x14ac:dyDescent="0.25">
      <c r="A355" s="253"/>
      <c r="B355" s="253"/>
      <c r="D355" s="253"/>
      <c r="E355" s="253"/>
      <c r="F355" s="253"/>
      <c r="G355" s="253"/>
      <c r="H355" s="253"/>
      <c r="I355" s="253"/>
      <c r="J355" s="253"/>
      <c r="K355" s="253"/>
      <c r="L355" s="253"/>
      <c r="S355" s="253"/>
      <c r="T355" s="253"/>
      <c r="U355" s="253"/>
      <c r="V355" s="253"/>
      <c r="W355" s="253"/>
      <c r="X355" s="253"/>
      <c r="Y355" s="253"/>
      <c r="Z355" s="253"/>
      <c r="AA355" s="253"/>
      <c r="AB355" s="253"/>
      <c r="AC355" s="253"/>
      <c r="AD355" s="253"/>
      <c r="AE355" s="253"/>
      <c r="AF355" s="253"/>
      <c r="AG355" s="253"/>
      <c r="AH355" s="253"/>
      <c r="AI355" s="253"/>
      <c r="AJ355" s="253"/>
      <c r="AK355" s="253"/>
      <c r="AL355" s="253"/>
      <c r="AM355" s="253"/>
      <c r="AN355" s="253"/>
      <c r="AO355" s="253"/>
      <c r="AP355" s="253"/>
      <c r="AQ355" s="253"/>
      <c r="AR355" s="253"/>
      <c r="AS355" s="253"/>
      <c r="AT355" s="253"/>
      <c r="AU355" s="253"/>
      <c r="AV355" s="253"/>
      <c r="AW355" s="253"/>
      <c r="AX355" s="253"/>
      <c r="AY355" s="253"/>
      <c r="AZ355" s="253"/>
      <c r="BA355" s="253"/>
      <c r="BB355" s="253"/>
      <c r="BC355" s="253"/>
      <c r="BD355" s="253"/>
      <c r="BE355" s="253"/>
      <c r="BF355" s="253"/>
      <c r="BG355" s="253"/>
      <c r="BH355" s="253"/>
      <c r="BI355" s="253"/>
      <c r="BJ355" s="253"/>
      <c r="BK355" s="253"/>
      <c r="BL355" s="253"/>
      <c r="BM355" s="253"/>
      <c r="BN355" s="253"/>
      <c r="BO355" s="253"/>
      <c r="BP355" s="253"/>
      <c r="BQ355" s="253"/>
      <c r="BR355" s="253"/>
      <c r="BS355" s="253"/>
      <c r="BT355" s="253"/>
      <c r="BU355" s="255">
        <v>6805</v>
      </c>
      <c r="BV355" s="255" t="s">
        <v>1846</v>
      </c>
      <c r="BW355" s="253"/>
      <c r="BX355" s="179">
        <v>6632</v>
      </c>
      <c r="BY355" s="179" t="s">
        <v>1830</v>
      </c>
      <c r="BZ355" s="253">
        <f t="shared" si="5"/>
        <v>18</v>
      </c>
      <c r="CA355" s="253"/>
      <c r="CB355" s="253"/>
      <c r="CC355" s="253"/>
      <c r="CD355" s="253"/>
      <c r="CE355" s="253"/>
      <c r="CF355" s="253"/>
      <c r="CG355" s="253"/>
      <c r="CH355" s="253"/>
      <c r="CI355" s="253"/>
      <c r="CJ355" s="253"/>
      <c r="CK355" s="253"/>
      <c r="CL355" s="253"/>
      <c r="CM355" s="253"/>
      <c r="CN355" s="253"/>
      <c r="CO355" s="253"/>
      <c r="CP355" s="253"/>
      <c r="CQ355" s="253"/>
      <c r="CR355" s="253"/>
      <c r="CS355" s="253"/>
      <c r="CT355" s="253"/>
      <c r="CU355" s="253"/>
      <c r="CV355" s="253"/>
      <c r="CW355" s="253"/>
      <c r="CX355" s="253"/>
      <c r="CY355" s="253"/>
      <c r="CZ355" s="253"/>
      <c r="DA355" s="253"/>
      <c r="DB355" s="253"/>
      <c r="DC355" s="253"/>
      <c r="DD355" s="253"/>
      <c r="DE355" s="253"/>
      <c r="DF355" s="253"/>
      <c r="DG355" s="253"/>
      <c r="DH355" s="253"/>
      <c r="DI355" s="253"/>
      <c r="DJ355" s="253"/>
      <c r="DK355" s="253"/>
      <c r="DL355" s="253"/>
      <c r="DM355" s="253"/>
      <c r="DN355" s="253"/>
      <c r="DO355" s="253"/>
      <c r="DP355" s="253"/>
      <c r="DQ355" s="253"/>
      <c r="DR355" s="253"/>
      <c r="DS355" s="253"/>
      <c r="DT355" s="253"/>
      <c r="DU355" s="253"/>
    </row>
    <row r="356" spans="1:125" s="248" customFormat="1" x14ac:dyDescent="0.25">
      <c r="A356" s="253"/>
      <c r="B356" s="253"/>
      <c r="D356" s="253"/>
      <c r="E356" s="253"/>
      <c r="F356" s="253"/>
      <c r="G356" s="253"/>
      <c r="H356" s="253"/>
      <c r="I356" s="253"/>
      <c r="J356" s="253"/>
      <c r="K356" s="253"/>
      <c r="L356" s="253"/>
      <c r="S356" s="253"/>
      <c r="T356" s="253"/>
      <c r="U356" s="253"/>
      <c r="V356" s="253"/>
      <c r="W356" s="253"/>
      <c r="X356" s="253"/>
      <c r="Y356" s="253"/>
      <c r="Z356" s="253"/>
      <c r="AA356" s="253"/>
      <c r="AB356" s="253"/>
      <c r="AC356" s="253"/>
      <c r="AD356" s="253"/>
      <c r="AE356" s="253"/>
      <c r="AF356" s="253"/>
      <c r="AG356" s="253"/>
      <c r="AH356" s="253"/>
      <c r="AI356" s="253"/>
      <c r="AJ356" s="253"/>
      <c r="AK356" s="253"/>
      <c r="AL356" s="253"/>
      <c r="AM356" s="253"/>
      <c r="AN356" s="253"/>
      <c r="AO356" s="253"/>
      <c r="AP356" s="253"/>
      <c r="AQ356" s="253"/>
      <c r="AR356" s="253"/>
      <c r="AS356" s="253"/>
      <c r="AT356" s="253"/>
      <c r="AU356" s="253"/>
      <c r="AV356" s="253"/>
      <c r="AW356" s="253"/>
      <c r="AX356" s="253"/>
      <c r="AY356" s="253"/>
      <c r="AZ356" s="253"/>
      <c r="BA356" s="253"/>
      <c r="BB356" s="253"/>
      <c r="BC356" s="253"/>
      <c r="BD356" s="253"/>
      <c r="BE356" s="253"/>
      <c r="BF356" s="253"/>
      <c r="BG356" s="253"/>
      <c r="BH356" s="253"/>
      <c r="BI356" s="253"/>
      <c r="BJ356" s="253"/>
      <c r="BK356" s="253"/>
      <c r="BL356" s="253"/>
      <c r="BM356" s="253"/>
      <c r="BN356" s="253"/>
      <c r="BO356" s="253"/>
      <c r="BP356" s="253"/>
      <c r="BQ356" s="253"/>
      <c r="BR356" s="253"/>
      <c r="BS356" s="253"/>
      <c r="BT356" s="253"/>
      <c r="BU356" s="255">
        <v>6806</v>
      </c>
      <c r="BV356" s="255" t="s">
        <v>1847</v>
      </c>
      <c r="BW356" s="253"/>
      <c r="BX356" s="179">
        <v>6636</v>
      </c>
      <c r="BY356" s="179" t="s">
        <v>622</v>
      </c>
      <c r="BZ356" s="253">
        <f t="shared" si="5"/>
        <v>12</v>
      </c>
      <c r="CA356" s="253"/>
      <c r="CB356" s="253"/>
      <c r="CC356" s="253"/>
      <c r="CD356" s="253"/>
      <c r="CE356" s="253"/>
      <c r="CF356" s="253"/>
      <c r="CG356" s="253"/>
      <c r="CH356" s="253"/>
      <c r="CI356" s="253"/>
      <c r="CJ356" s="253"/>
      <c r="CK356" s="253"/>
      <c r="CL356" s="253"/>
      <c r="CM356" s="253"/>
      <c r="CN356" s="253"/>
      <c r="CO356" s="253"/>
      <c r="CP356" s="253"/>
      <c r="CQ356" s="253"/>
      <c r="CR356" s="253"/>
      <c r="CS356" s="253"/>
      <c r="CT356" s="253"/>
      <c r="CU356" s="253"/>
      <c r="CV356" s="253"/>
      <c r="CW356" s="253"/>
      <c r="CX356" s="253"/>
      <c r="CY356" s="253"/>
      <c r="CZ356" s="253"/>
      <c r="DA356" s="253"/>
      <c r="DB356" s="253"/>
      <c r="DC356" s="253"/>
      <c r="DD356" s="253"/>
      <c r="DE356" s="253"/>
      <c r="DF356" s="253"/>
      <c r="DG356" s="253"/>
      <c r="DH356" s="253"/>
      <c r="DI356" s="253"/>
      <c r="DJ356" s="253"/>
      <c r="DK356" s="253"/>
      <c r="DL356" s="253"/>
      <c r="DM356" s="253"/>
      <c r="DN356" s="253"/>
      <c r="DO356" s="253"/>
      <c r="DP356" s="253"/>
      <c r="DQ356" s="253"/>
      <c r="DR356" s="253"/>
      <c r="DS356" s="253"/>
      <c r="DT356" s="253"/>
      <c r="DU356" s="253"/>
    </row>
    <row r="357" spans="1:125" s="248" customFormat="1" x14ac:dyDescent="0.25">
      <c r="A357" s="253"/>
      <c r="B357" s="253"/>
      <c r="D357" s="253"/>
      <c r="E357" s="253"/>
      <c r="F357" s="253"/>
      <c r="G357" s="253"/>
      <c r="H357" s="253"/>
      <c r="I357" s="253"/>
      <c r="J357" s="253"/>
      <c r="K357" s="253"/>
      <c r="L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253"/>
      <c r="BU357" s="253"/>
      <c r="BV357" s="253"/>
      <c r="BW357" s="253"/>
      <c r="BX357" s="179">
        <v>6660</v>
      </c>
      <c r="BY357" s="179" t="s">
        <v>1831</v>
      </c>
      <c r="BZ357" s="253">
        <f t="shared" si="5"/>
        <v>16</v>
      </c>
      <c r="CA357" s="253"/>
      <c r="CB357" s="253"/>
      <c r="CC357" s="253"/>
      <c r="CD357" s="253"/>
      <c r="CE357" s="253"/>
      <c r="CF357" s="253"/>
      <c r="CG357" s="253"/>
      <c r="CH357" s="253"/>
      <c r="CI357" s="253"/>
      <c r="CJ357" s="253"/>
      <c r="CK357" s="253"/>
      <c r="CL357" s="253"/>
      <c r="CM357" s="253"/>
      <c r="CN357" s="253"/>
      <c r="CO357" s="253"/>
      <c r="CP357" s="253"/>
      <c r="CQ357" s="253"/>
      <c r="CR357" s="253"/>
      <c r="CS357" s="253"/>
      <c r="CT357" s="253"/>
      <c r="CU357" s="253"/>
      <c r="CV357" s="253"/>
      <c r="CW357" s="253"/>
      <c r="CX357" s="253"/>
      <c r="CY357" s="253"/>
      <c r="CZ357" s="253"/>
      <c r="DA357" s="253"/>
      <c r="DB357" s="253"/>
      <c r="DC357" s="253"/>
      <c r="DD357" s="253"/>
      <c r="DE357" s="253"/>
      <c r="DF357" s="253"/>
      <c r="DG357" s="253"/>
      <c r="DH357" s="253"/>
      <c r="DI357" s="253"/>
      <c r="DJ357" s="253"/>
      <c r="DK357" s="253"/>
      <c r="DL357" s="253"/>
      <c r="DM357" s="253"/>
      <c r="DN357" s="253"/>
      <c r="DO357" s="253"/>
      <c r="DP357" s="253"/>
      <c r="DQ357" s="253"/>
      <c r="DR357" s="253"/>
      <c r="DS357" s="253"/>
      <c r="DT357" s="253"/>
      <c r="DU357" s="253"/>
    </row>
    <row r="358" spans="1:125" s="248" customFormat="1" x14ac:dyDescent="0.25">
      <c r="A358" s="253"/>
      <c r="B358" s="253"/>
      <c r="D358" s="253"/>
      <c r="E358" s="253"/>
      <c r="F358" s="253"/>
      <c r="G358" s="253"/>
      <c r="H358" s="253"/>
      <c r="I358" s="253"/>
      <c r="J358" s="253"/>
      <c r="K358" s="253"/>
      <c r="L358" s="253"/>
      <c r="S358" s="253"/>
      <c r="T358" s="253"/>
      <c r="U358" s="253"/>
      <c r="V358" s="253"/>
      <c r="W358" s="253"/>
      <c r="X358" s="253"/>
      <c r="Y358" s="253"/>
      <c r="Z358" s="253"/>
      <c r="AA358" s="253"/>
      <c r="AB358" s="253"/>
      <c r="AC358" s="253"/>
      <c r="AD358" s="253"/>
      <c r="AE358" s="253"/>
      <c r="AF358" s="253"/>
      <c r="AG358" s="253"/>
      <c r="AH358" s="253"/>
      <c r="AI358" s="253"/>
      <c r="AJ358" s="253"/>
      <c r="AK358" s="253"/>
      <c r="AL358" s="253"/>
      <c r="AM358" s="253"/>
      <c r="AN358" s="253"/>
      <c r="AO358" s="253"/>
      <c r="AP358" s="253"/>
      <c r="AQ358" s="253"/>
      <c r="AR358" s="253"/>
      <c r="AS358" s="253"/>
      <c r="AT358" s="253"/>
      <c r="AU358" s="253"/>
      <c r="AV358" s="253"/>
      <c r="AW358" s="253"/>
      <c r="AX358" s="253"/>
      <c r="AY358" s="253"/>
      <c r="AZ358" s="253"/>
      <c r="BA358" s="253"/>
      <c r="BB358" s="253"/>
      <c r="BC358" s="253"/>
      <c r="BD358" s="253"/>
      <c r="BE358" s="253"/>
      <c r="BF358" s="253"/>
      <c r="BG358" s="253"/>
      <c r="BH358" s="253"/>
      <c r="BI358" s="253"/>
      <c r="BJ358" s="253"/>
      <c r="BK358" s="253"/>
      <c r="BL358" s="253"/>
      <c r="BM358" s="253"/>
      <c r="BN358" s="253"/>
      <c r="BO358" s="253"/>
      <c r="BP358" s="253"/>
      <c r="BQ358" s="253"/>
      <c r="BR358" s="253"/>
      <c r="BS358" s="253"/>
      <c r="BT358" s="253"/>
      <c r="BU358" s="253"/>
      <c r="BV358" s="253"/>
      <c r="BW358" s="253"/>
      <c r="BX358" s="179">
        <v>6664</v>
      </c>
      <c r="BY358" s="179" t="s">
        <v>1832</v>
      </c>
      <c r="BZ358" s="253">
        <f t="shared" si="5"/>
        <v>16</v>
      </c>
      <c r="CA358" s="253"/>
      <c r="CB358" s="253"/>
      <c r="CC358" s="253"/>
      <c r="CD358" s="253"/>
      <c r="CE358" s="253"/>
      <c r="CF358" s="253"/>
      <c r="CG358" s="253"/>
      <c r="CH358" s="253"/>
      <c r="CI358" s="253"/>
      <c r="CJ358" s="253"/>
      <c r="CK358" s="253"/>
      <c r="CL358" s="253"/>
      <c r="CM358" s="253"/>
      <c r="CN358" s="253"/>
      <c r="CO358" s="253"/>
      <c r="CP358" s="253"/>
      <c r="CQ358" s="253"/>
      <c r="CR358" s="253"/>
      <c r="CS358" s="253"/>
      <c r="CT358" s="253"/>
      <c r="CU358" s="253"/>
      <c r="CV358" s="253"/>
      <c r="CW358" s="253"/>
      <c r="CX358" s="253"/>
      <c r="CY358" s="253"/>
      <c r="CZ358" s="253"/>
      <c r="DA358" s="253"/>
      <c r="DB358" s="253"/>
      <c r="DC358" s="253"/>
      <c r="DD358" s="253"/>
      <c r="DE358" s="253"/>
      <c r="DF358" s="253"/>
      <c r="DG358" s="253"/>
      <c r="DH358" s="253"/>
      <c r="DI358" s="253"/>
      <c r="DJ358" s="253"/>
      <c r="DK358" s="253"/>
      <c r="DL358" s="253"/>
      <c r="DM358" s="253"/>
      <c r="DN358" s="253"/>
      <c r="DO358" s="253"/>
      <c r="DP358" s="253"/>
      <c r="DQ358" s="253"/>
      <c r="DR358" s="253"/>
      <c r="DS358" s="253"/>
      <c r="DT358" s="253"/>
      <c r="DU358" s="253"/>
    </row>
    <row r="359" spans="1:125" s="248" customFormat="1" x14ac:dyDescent="0.25">
      <c r="A359" s="253"/>
      <c r="B359" s="253"/>
      <c r="D359" s="253"/>
      <c r="E359" s="253"/>
      <c r="F359" s="253"/>
      <c r="G359" s="253"/>
      <c r="H359" s="253"/>
      <c r="I359" s="253"/>
      <c r="J359" s="253"/>
      <c r="K359" s="253"/>
      <c r="L359" s="253"/>
      <c r="S359" s="253"/>
      <c r="T359" s="253"/>
      <c r="U359" s="253"/>
      <c r="V359" s="253"/>
      <c r="W359" s="253"/>
      <c r="X359" s="253"/>
      <c r="Y359" s="253"/>
      <c r="Z359" s="253"/>
      <c r="AA359" s="253"/>
      <c r="AB359" s="253"/>
      <c r="AC359" s="253"/>
      <c r="AD359" s="253"/>
      <c r="AE359" s="253"/>
      <c r="AF359" s="253"/>
      <c r="AG359" s="253"/>
      <c r="AH359" s="253"/>
      <c r="AI359" s="253"/>
      <c r="AJ359" s="253"/>
      <c r="AK359" s="253"/>
      <c r="AL359" s="253"/>
      <c r="AM359" s="253"/>
      <c r="AN359" s="253"/>
      <c r="AO359" s="253"/>
      <c r="AP359" s="253"/>
      <c r="AQ359" s="253"/>
      <c r="AR359" s="253"/>
      <c r="AS359" s="253"/>
      <c r="AT359" s="253"/>
      <c r="AU359" s="253"/>
      <c r="AV359" s="253"/>
      <c r="AW359" s="253"/>
      <c r="AX359" s="253"/>
      <c r="AY359" s="253"/>
      <c r="AZ359" s="253"/>
      <c r="BA359" s="253"/>
      <c r="BB359" s="253"/>
      <c r="BC359" s="253"/>
      <c r="BD359" s="253"/>
      <c r="BE359" s="253"/>
      <c r="BF359" s="253"/>
      <c r="BG359" s="253"/>
      <c r="BH359" s="253"/>
      <c r="BI359" s="253"/>
      <c r="BJ359" s="253"/>
      <c r="BK359" s="253"/>
      <c r="BL359" s="253"/>
      <c r="BM359" s="253"/>
      <c r="BN359" s="253"/>
      <c r="BO359" s="253"/>
      <c r="BP359" s="253"/>
      <c r="BQ359" s="253"/>
      <c r="BR359" s="253"/>
      <c r="BS359" s="253"/>
      <c r="BT359" s="253"/>
      <c r="BU359" s="253"/>
      <c r="BV359" s="253"/>
      <c r="BW359" s="253"/>
      <c r="BX359" s="179">
        <v>6746</v>
      </c>
      <c r="BY359" s="179" t="s">
        <v>1721</v>
      </c>
      <c r="BZ359" s="253">
        <f t="shared" si="5"/>
        <v>24</v>
      </c>
      <c r="CA359" s="253"/>
      <c r="CB359" s="253"/>
      <c r="CC359" s="253"/>
      <c r="CD359" s="253"/>
      <c r="CE359" s="253"/>
      <c r="CF359" s="253"/>
      <c r="CG359" s="253"/>
      <c r="CH359" s="253"/>
      <c r="CI359" s="253"/>
      <c r="CJ359" s="253"/>
      <c r="CK359" s="253"/>
      <c r="CL359" s="253"/>
      <c r="CM359" s="253"/>
      <c r="CN359" s="253"/>
      <c r="CO359" s="253"/>
      <c r="CP359" s="253"/>
      <c r="CQ359" s="253"/>
      <c r="CR359" s="253"/>
      <c r="CS359" s="253"/>
      <c r="CT359" s="253"/>
      <c r="CU359" s="253"/>
      <c r="CV359" s="253"/>
      <c r="CW359" s="253"/>
      <c r="CX359" s="253"/>
      <c r="CY359" s="253"/>
      <c r="CZ359" s="253"/>
      <c r="DA359" s="253"/>
      <c r="DB359" s="253"/>
      <c r="DC359" s="253"/>
      <c r="DD359" s="253"/>
      <c r="DE359" s="253"/>
      <c r="DF359" s="253"/>
      <c r="DG359" s="253"/>
      <c r="DH359" s="253"/>
      <c r="DI359" s="253"/>
      <c r="DJ359" s="253"/>
      <c r="DK359" s="253"/>
      <c r="DL359" s="253"/>
      <c r="DM359" s="253"/>
      <c r="DN359" s="253"/>
      <c r="DO359" s="253"/>
      <c r="DP359" s="253"/>
      <c r="DQ359" s="253"/>
      <c r="DR359" s="253"/>
      <c r="DS359" s="253"/>
      <c r="DT359" s="253"/>
      <c r="DU359" s="253"/>
    </row>
    <row r="360" spans="1:125" s="248" customFormat="1" x14ac:dyDescent="0.25">
      <c r="A360" s="253"/>
      <c r="B360" s="253"/>
      <c r="D360" s="253"/>
      <c r="E360" s="253"/>
      <c r="F360" s="253"/>
      <c r="G360" s="253"/>
      <c r="H360" s="253"/>
      <c r="I360" s="253"/>
      <c r="J360" s="253"/>
      <c r="K360" s="253"/>
      <c r="L360" s="253"/>
      <c r="S360" s="253"/>
      <c r="T360" s="253"/>
      <c r="U360" s="253"/>
      <c r="V360" s="253"/>
      <c r="W360" s="253"/>
      <c r="X360" s="253"/>
      <c r="Y360" s="253"/>
      <c r="Z360" s="253"/>
      <c r="AA360" s="253"/>
      <c r="AB360" s="253"/>
      <c r="AC360" s="253"/>
      <c r="AD360" s="253"/>
      <c r="AE360" s="253"/>
      <c r="AF360" s="253"/>
      <c r="AG360" s="253"/>
      <c r="AH360" s="253"/>
      <c r="AI360" s="253"/>
      <c r="AJ360" s="253"/>
      <c r="AK360" s="253"/>
      <c r="AL360" s="253"/>
      <c r="AM360" s="253"/>
      <c r="AN360" s="253"/>
      <c r="AO360" s="253"/>
      <c r="AP360" s="253"/>
      <c r="AQ360" s="253"/>
      <c r="AR360" s="253"/>
      <c r="AS360" s="253"/>
      <c r="AT360" s="253"/>
      <c r="AU360" s="253"/>
      <c r="AV360" s="253"/>
      <c r="AW360" s="253"/>
      <c r="AX360" s="253"/>
      <c r="AY360" s="253"/>
      <c r="AZ360" s="253"/>
      <c r="BA360" s="253"/>
      <c r="BB360" s="253"/>
      <c r="BC360" s="253"/>
      <c r="BD360" s="253"/>
      <c r="BE360" s="253"/>
      <c r="BF360" s="253"/>
      <c r="BG360" s="253"/>
      <c r="BH360" s="253"/>
      <c r="BI360" s="253"/>
      <c r="BJ360" s="253"/>
      <c r="BK360" s="253"/>
      <c r="BL360" s="253"/>
      <c r="BM360" s="253"/>
      <c r="BN360" s="253"/>
      <c r="BO360" s="253"/>
      <c r="BP360" s="253"/>
      <c r="BQ360" s="253"/>
      <c r="BR360" s="253"/>
      <c r="BS360" s="253"/>
      <c r="BT360" s="253"/>
      <c r="BU360" s="253"/>
      <c r="BV360" s="253"/>
      <c r="BW360" s="253"/>
      <c r="BX360" s="179">
        <v>6748</v>
      </c>
      <c r="BY360" s="179" t="s">
        <v>1833</v>
      </c>
      <c r="BZ360" s="253">
        <f t="shared" si="5"/>
        <v>40</v>
      </c>
      <c r="CA360" s="253"/>
      <c r="CB360" s="253"/>
      <c r="CC360" s="253"/>
      <c r="CD360" s="253"/>
      <c r="CE360" s="253"/>
      <c r="CF360" s="253"/>
      <c r="CG360" s="253"/>
      <c r="CH360" s="253"/>
      <c r="CI360" s="253"/>
      <c r="CJ360" s="253"/>
      <c r="CK360" s="253"/>
      <c r="CL360" s="253"/>
      <c r="CM360" s="253"/>
      <c r="CN360" s="253"/>
      <c r="CO360" s="253"/>
      <c r="CP360" s="253"/>
      <c r="CQ360" s="253"/>
      <c r="CR360" s="253"/>
      <c r="CS360" s="253"/>
      <c r="CT360" s="253"/>
      <c r="CU360" s="253"/>
      <c r="CV360" s="253"/>
      <c r="CW360" s="253"/>
      <c r="CX360" s="253"/>
      <c r="CY360" s="253"/>
      <c r="CZ360" s="253"/>
      <c r="DA360" s="253"/>
      <c r="DB360" s="253"/>
      <c r="DC360" s="253"/>
      <c r="DD360" s="253"/>
      <c r="DE360" s="253"/>
      <c r="DF360" s="253"/>
      <c r="DG360" s="253"/>
      <c r="DH360" s="253"/>
      <c r="DI360" s="253"/>
      <c r="DJ360" s="253"/>
      <c r="DK360" s="253"/>
      <c r="DL360" s="253"/>
      <c r="DM360" s="253"/>
      <c r="DN360" s="253"/>
      <c r="DO360" s="253"/>
      <c r="DP360" s="253"/>
      <c r="DQ360" s="253"/>
      <c r="DR360" s="253"/>
      <c r="DS360" s="253"/>
      <c r="DT360" s="253"/>
      <c r="DU360" s="253"/>
    </row>
    <row r="361" spans="1:125" s="248" customFormat="1" x14ac:dyDescent="0.25">
      <c r="A361" s="253"/>
      <c r="B361" s="253"/>
      <c r="D361" s="253"/>
      <c r="E361" s="253"/>
      <c r="F361" s="253"/>
      <c r="G361" s="253"/>
      <c r="H361" s="253"/>
      <c r="I361" s="253"/>
      <c r="J361" s="253"/>
      <c r="K361" s="253"/>
      <c r="L361" s="253"/>
      <c r="S361" s="253"/>
      <c r="T361" s="253"/>
      <c r="U361" s="253"/>
      <c r="V361" s="253"/>
      <c r="W361" s="253"/>
      <c r="X361" s="253"/>
      <c r="Y361" s="253"/>
      <c r="Z361" s="253"/>
      <c r="AA361" s="253"/>
      <c r="AB361" s="253"/>
      <c r="AC361" s="253"/>
      <c r="AD361" s="253"/>
      <c r="AE361" s="253"/>
      <c r="AF361" s="253"/>
      <c r="AG361" s="253"/>
      <c r="AH361" s="253"/>
      <c r="AI361" s="253"/>
      <c r="AJ361" s="253"/>
      <c r="AK361" s="253"/>
      <c r="AL361" s="253"/>
      <c r="AM361" s="253"/>
      <c r="AN361" s="253"/>
      <c r="AO361" s="253"/>
      <c r="AP361" s="253"/>
      <c r="AQ361" s="253"/>
      <c r="AR361" s="253"/>
      <c r="AS361" s="253"/>
      <c r="AT361" s="253"/>
      <c r="AU361" s="253"/>
      <c r="AV361" s="253"/>
      <c r="AW361" s="253"/>
      <c r="AX361" s="253"/>
      <c r="AY361" s="253"/>
      <c r="AZ361" s="253"/>
      <c r="BA361" s="253"/>
      <c r="BB361" s="253"/>
      <c r="BC361" s="253"/>
      <c r="BD361" s="253"/>
      <c r="BE361" s="253"/>
      <c r="BF361" s="253"/>
      <c r="BG361" s="253"/>
      <c r="BH361" s="253"/>
      <c r="BI361" s="253"/>
      <c r="BJ361" s="253"/>
      <c r="BK361" s="253"/>
      <c r="BL361" s="253"/>
      <c r="BM361" s="253"/>
      <c r="BN361" s="253"/>
      <c r="BO361" s="253"/>
      <c r="BP361" s="253"/>
      <c r="BQ361" s="253"/>
      <c r="BR361" s="253"/>
      <c r="BS361" s="253"/>
      <c r="BT361" s="253"/>
      <c r="BU361" s="253"/>
      <c r="BV361" s="253"/>
      <c r="BW361" s="253"/>
      <c r="BX361" s="179">
        <v>6749</v>
      </c>
      <c r="BY361" s="179" t="s">
        <v>1752</v>
      </c>
      <c r="BZ361" s="253">
        <f t="shared" si="5"/>
        <v>8</v>
      </c>
      <c r="CA361" s="253"/>
      <c r="CB361" s="253"/>
      <c r="CC361" s="253"/>
      <c r="CD361" s="253"/>
      <c r="CE361" s="253"/>
      <c r="CF361" s="253"/>
      <c r="CG361" s="253"/>
      <c r="CH361" s="253"/>
      <c r="CI361" s="253"/>
      <c r="CJ361" s="253"/>
      <c r="CK361" s="253"/>
      <c r="CL361" s="253"/>
      <c r="CM361" s="253"/>
      <c r="CN361" s="253"/>
      <c r="CO361" s="253"/>
      <c r="CP361" s="253"/>
      <c r="CQ361" s="253"/>
      <c r="CR361" s="253"/>
      <c r="CS361" s="253"/>
      <c r="CT361" s="253"/>
      <c r="CU361" s="253"/>
      <c r="CV361" s="253"/>
      <c r="CW361" s="253"/>
      <c r="CX361" s="253"/>
      <c r="CY361" s="253"/>
      <c r="CZ361" s="253"/>
      <c r="DA361" s="253"/>
      <c r="DB361" s="253"/>
      <c r="DC361" s="253"/>
      <c r="DD361" s="253"/>
      <c r="DE361" s="253"/>
      <c r="DF361" s="253"/>
      <c r="DG361" s="253"/>
      <c r="DH361" s="253"/>
      <c r="DI361" s="253"/>
      <c r="DJ361" s="253"/>
      <c r="DK361" s="253"/>
      <c r="DL361" s="253"/>
      <c r="DM361" s="253"/>
      <c r="DN361" s="253"/>
      <c r="DO361" s="253"/>
      <c r="DP361" s="253"/>
      <c r="DQ361" s="253"/>
      <c r="DR361" s="253"/>
      <c r="DS361" s="253"/>
      <c r="DT361" s="253"/>
      <c r="DU361" s="253"/>
    </row>
    <row r="362" spans="1:125" s="248" customFormat="1" x14ac:dyDescent="0.25">
      <c r="A362" s="253"/>
      <c r="B362" s="253"/>
      <c r="D362" s="253"/>
      <c r="E362" s="253"/>
      <c r="F362" s="253"/>
      <c r="G362" s="253"/>
      <c r="H362" s="253"/>
      <c r="I362" s="253"/>
      <c r="J362" s="253"/>
      <c r="K362" s="253"/>
      <c r="L362" s="253"/>
      <c r="S362" s="253"/>
      <c r="T362" s="253"/>
      <c r="U362" s="253"/>
      <c r="V362" s="253"/>
      <c r="W362" s="253"/>
      <c r="X362" s="253"/>
      <c r="Y362" s="253"/>
      <c r="Z362" s="253"/>
      <c r="AA362" s="253"/>
      <c r="AB362" s="253"/>
      <c r="AC362" s="253"/>
      <c r="AD362" s="253"/>
      <c r="AE362" s="253"/>
      <c r="AF362" s="253"/>
      <c r="AG362" s="253"/>
      <c r="AH362" s="253"/>
      <c r="AI362" s="253"/>
      <c r="AJ362" s="253"/>
      <c r="AK362" s="253"/>
      <c r="AL362" s="253"/>
      <c r="AM362" s="253"/>
      <c r="AN362" s="253"/>
      <c r="AO362" s="253"/>
      <c r="AP362" s="253"/>
      <c r="AQ362" s="253"/>
      <c r="AR362" s="253"/>
      <c r="AS362" s="253"/>
      <c r="AT362" s="253"/>
      <c r="AU362" s="253"/>
      <c r="AV362" s="253"/>
      <c r="AW362" s="253"/>
      <c r="AX362" s="253"/>
      <c r="AY362" s="253"/>
      <c r="AZ362" s="253"/>
      <c r="BA362" s="253"/>
      <c r="BB362" s="253"/>
      <c r="BC362" s="253"/>
      <c r="BD362" s="253"/>
      <c r="BE362" s="253"/>
      <c r="BF362" s="253"/>
      <c r="BG362" s="253"/>
      <c r="BH362" s="253"/>
      <c r="BI362" s="253"/>
      <c r="BJ362" s="253"/>
      <c r="BK362" s="253"/>
      <c r="BL362" s="253"/>
      <c r="BM362" s="253"/>
      <c r="BN362" s="253"/>
      <c r="BO362" s="253"/>
      <c r="BP362" s="253"/>
      <c r="BQ362" s="253"/>
      <c r="BR362" s="253"/>
      <c r="BS362" s="253"/>
      <c r="BT362" s="253"/>
      <c r="BU362" s="253"/>
      <c r="BV362" s="253"/>
      <c r="BW362" s="253"/>
      <c r="BX362" s="179">
        <v>6750</v>
      </c>
      <c r="BY362" s="179" t="s">
        <v>1709</v>
      </c>
      <c r="BZ362" s="253">
        <f t="shared" si="5"/>
        <v>25</v>
      </c>
      <c r="CA362" s="253"/>
      <c r="CB362" s="253"/>
      <c r="CC362" s="253"/>
      <c r="CD362" s="253"/>
      <c r="CE362" s="253"/>
      <c r="CF362" s="253"/>
      <c r="CG362" s="253"/>
      <c r="CH362" s="253"/>
      <c r="CI362" s="253"/>
      <c r="CJ362" s="253"/>
      <c r="CK362" s="253"/>
      <c r="CL362" s="253"/>
      <c r="CM362" s="253"/>
      <c r="CN362" s="253"/>
      <c r="CO362" s="253"/>
      <c r="CP362" s="253"/>
      <c r="CQ362" s="253"/>
      <c r="CR362" s="253"/>
      <c r="CS362" s="253"/>
      <c r="CT362" s="253"/>
      <c r="CU362" s="253"/>
      <c r="CV362" s="253"/>
      <c r="CW362" s="253"/>
      <c r="CX362" s="253"/>
      <c r="CY362" s="253"/>
      <c r="CZ362" s="253"/>
      <c r="DA362" s="253"/>
      <c r="DB362" s="253"/>
      <c r="DC362" s="253"/>
      <c r="DD362" s="253"/>
      <c r="DE362" s="253"/>
      <c r="DF362" s="253"/>
      <c r="DG362" s="253"/>
      <c r="DH362" s="253"/>
      <c r="DI362" s="253"/>
      <c r="DJ362" s="253"/>
      <c r="DK362" s="253"/>
      <c r="DL362" s="253"/>
      <c r="DM362" s="253"/>
      <c r="DN362" s="253"/>
      <c r="DO362" s="253"/>
      <c r="DP362" s="253"/>
      <c r="DQ362" s="253"/>
      <c r="DR362" s="253"/>
      <c r="DS362" s="253"/>
      <c r="DT362" s="253"/>
      <c r="DU362" s="253"/>
    </row>
    <row r="363" spans="1:125" s="248" customFormat="1" x14ac:dyDescent="0.25">
      <c r="A363" s="253"/>
      <c r="B363" s="253"/>
      <c r="D363" s="253"/>
      <c r="E363" s="253"/>
      <c r="F363" s="253"/>
      <c r="G363" s="253"/>
      <c r="H363" s="253"/>
      <c r="I363" s="253"/>
      <c r="J363" s="253"/>
      <c r="K363" s="253"/>
      <c r="L363" s="253"/>
      <c r="S363" s="253"/>
      <c r="T363" s="253"/>
      <c r="U363" s="253"/>
      <c r="V363" s="253"/>
      <c r="W363" s="253"/>
      <c r="X363" s="253"/>
      <c r="Y363" s="253"/>
      <c r="Z363" s="253"/>
      <c r="AA363" s="253"/>
      <c r="AB363" s="253"/>
      <c r="AC363" s="253"/>
      <c r="AD363" s="253"/>
      <c r="AE363" s="253"/>
      <c r="AF363" s="253"/>
      <c r="AG363" s="253"/>
      <c r="AH363" s="253"/>
      <c r="AI363" s="253"/>
      <c r="AJ363" s="253"/>
      <c r="AK363" s="253"/>
      <c r="AL363" s="253"/>
      <c r="AM363" s="253"/>
      <c r="AN363" s="253"/>
      <c r="AO363" s="253"/>
      <c r="AP363" s="253"/>
      <c r="AQ363" s="253"/>
      <c r="AR363" s="253"/>
      <c r="AS363" s="253"/>
      <c r="AT363" s="253"/>
      <c r="AU363" s="253"/>
      <c r="AV363" s="253"/>
      <c r="AW363" s="253"/>
      <c r="AX363" s="253"/>
      <c r="AY363" s="253"/>
      <c r="AZ363" s="253"/>
      <c r="BA363" s="253"/>
      <c r="BB363" s="253"/>
      <c r="BC363" s="253"/>
      <c r="BD363" s="253"/>
      <c r="BE363" s="253"/>
      <c r="BF363" s="253"/>
      <c r="BG363" s="253"/>
      <c r="BH363" s="253"/>
      <c r="BI363" s="253"/>
      <c r="BJ363" s="253"/>
      <c r="BK363" s="253"/>
      <c r="BL363" s="253"/>
      <c r="BM363" s="253"/>
      <c r="BN363" s="253"/>
      <c r="BO363" s="253"/>
      <c r="BP363" s="253"/>
      <c r="BQ363" s="253"/>
      <c r="BR363" s="253"/>
      <c r="BS363" s="253"/>
      <c r="BT363" s="253"/>
      <c r="BU363" s="253"/>
      <c r="BV363" s="253"/>
      <c r="BW363" s="253"/>
      <c r="BX363" s="179">
        <v>6751</v>
      </c>
      <c r="BY363" s="179" t="s">
        <v>1744</v>
      </c>
      <c r="BZ363" s="253">
        <f t="shared" si="5"/>
        <v>42</v>
      </c>
      <c r="CA363" s="253"/>
      <c r="CB363" s="253"/>
      <c r="CC363" s="253"/>
      <c r="CD363" s="253"/>
      <c r="CE363" s="253"/>
      <c r="CF363" s="253"/>
      <c r="CG363" s="253"/>
      <c r="CH363" s="253"/>
      <c r="CI363" s="253"/>
      <c r="CJ363" s="253"/>
      <c r="CK363" s="253"/>
      <c r="CL363" s="253"/>
      <c r="CM363" s="253"/>
      <c r="CN363" s="253"/>
      <c r="CO363" s="253"/>
      <c r="CP363" s="253"/>
      <c r="CQ363" s="253"/>
      <c r="CR363" s="253"/>
      <c r="CS363" s="253"/>
      <c r="CT363" s="253"/>
      <c r="CU363" s="253"/>
      <c r="CV363" s="253"/>
      <c r="CW363" s="253"/>
      <c r="CX363" s="253"/>
      <c r="CY363" s="253"/>
      <c r="CZ363" s="253"/>
      <c r="DA363" s="253"/>
      <c r="DB363" s="253"/>
      <c r="DC363" s="253"/>
      <c r="DD363" s="253"/>
      <c r="DE363" s="253"/>
      <c r="DF363" s="253"/>
      <c r="DG363" s="253"/>
      <c r="DH363" s="253"/>
      <c r="DI363" s="253"/>
      <c r="DJ363" s="253"/>
      <c r="DK363" s="253"/>
      <c r="DL363" s="253"/>
      <c r="DM363" s="253"/>
      <c r="DN363" s="253"/>
      <c r="DO363" s="253"/>
      <c r="DP363" s="253"/>
      <c r="DQ363" s="253"/>
      <c r="DR363" s="253"/>
      <c r="DS363" s="253"/>
      <c r="DT363" s="253"/>
      <c r="DU363" s="253"/>
    </row>
    <row r="364" spans="1:125" s="248" customFormat="1" x14ac:dyDescent="0.25">
      <c r="A364" s="253"/>
      <c r="B364" s="253"/>
      <c r="D364" s="253"/>
      <c r="E364" s="253"/>
      <c r="F364" s="253"/>
      <c r="G364" s="253"/>
      <c r="H364" s="253"/>
      <c r="I364" s="253"/>
      <c r="J364" s="253"/>
      <c r="K364" s="253"/>
      <c r="L364" s="253"/>
      <c r="S364" s="253"/>
      <c r="T364" s="253"/>
      <c r="U364" s="253"/>
      <c r="V364" s="253"/>
      <c r="W364" s="253"/>
      <c r="X364" s="253"/>
      <c r="Y364" s="253"/>
      <c r="Z364" s="253"/>
      <c r="AA364" s="253"/>
      <c r="AB364" s="253"/>
      <c r="AC364" s="253"/>
      <c r="AD364" s="253"/>
      <c r="AE364" s="253"/>
      <c r="AF364" s="253"/>
      <c r="AG364" s="253"/>
      <c r="AH364" s="253"/>
      <c r="AI364" s="253"/>
      <c r="AJ364" s="253"/>
      <c r="AK364" s="253"/>
      <c r="AL364" s="253"/>
      <c r="AM364" s="253"/>
      <c r="AN364" s="253"/>
      <c r="AO364" s="253"/>
      <c r="AP364" s="253"/>
      <c r="AQ364" s="253"/>
      <c r="AR364" s="253"/>
      <c r="AS364" s="253"/>
      <c r="AT364" s="253"/>
      <c r="AU364" s="253"/>
      <c r="AV364" s="253"/>
      <c r="AW364" s="253"/>
      <c r="AX364" s="253"/>
      <c r="AY364" s="253"/>
      <c r="AZ364" s="253"/>
      <c r="BA364" s="253"/>
      <c r="BB364" s="253"/>
      <c r="BC364" s="253"/>
      <c r="BD364" s="253"/>
      <c r="BE364" s="253"/>
      <c r="BF364" s="253"/>
      <c r="BG364" s="253"/>
      <c r="BH364" s="253"/>
      <c r="BI364" s="253"/>
      <c r="BJ364" s="253"/>
      <c r="BK364" s="253"/>
      <c r="BL364" s="253"/>
      <c r="BM364" s="253"/>
      <c r="BN364" s="253"/>
      <c r="BO364" s="253"/>
      <c r="BP364" s="253"/>
      <c r="BQ364" s="253"/>
      <c r="BR364" s="253"/>
      <c r="BS364" s="253"/>
      <c r="BT364" s="253"/>
      <c r="BU364" s="253"/>
      <c r="BV364" s="253"/>
      <c r="BW364" s="253"/>
      <c r="BX364" s="179">
        <v>6752</v>
      </c>
      <c r="BY364" s="179" t="s">
        <v>1710</v>
      </c>
      <c r="BZ364" s="253">
        <f t="shared" si="5"/>
        <v>21</v>
      </c>
      <c r="CA364" s="253"/>
      <c r="CB364" s="253"/>
      <c r="CC364" s="253"/>
      <c r="CD364" s="253"/>
      <c r="CE364" s="253"/>
      <c r="CF364" s="253"/>
      <c r="CG364" s="253"/>
      <c r="CH364" s="253"/>
      <c r="CI364" s="253"/>
      <c r="CJ364" s="253"/>
      <c r="CK364" s="253"/>
      <c r="CL364" s="253"/>
      <c r="CM364" s="253"/>
      <c r="CN364" s="253"/>
      <c r="CO364" s="253"/>
      <c r="CP364" s="253"/>
      <c r="CQ364" s="253"/>
      <c r="CR364" s="253"/>
      <c r="CS364" s="253"/>
      <c r="CT364" s="253"/>
      <c r="CU364" s="253"/>
      <c r="CV364" s="253"/>
      <c r="CW364" s="253"/>
      <c r="CX364" s="253"/>
      <c r="CY364" s="253"/>
      <c r="CZ364" s="253"/>
      <c r="DA364" s="253"/>
      <c r="DB364" s="253"/>
      <c r="DC364" s="253"/>
      <c r="DD364" s="253"/>
      <c r="DE364" s="253"/>
      <c r="DF364" s="253"/>
      <c r="DG364" s="253"/>
      <c r="DH364" s="253"/>
      <c r="DI364" s="253"/>
      <c r="DJ364" s="253"/>
      <c r="DK364" s="253"/>
      <c r="DL364" s="253"/>
      <c r="DM364" s="253"/>
      <c r="DN364" s="253"/>
      <c r="DO364" s="253"/>
      <c r="DP364" s="253"/>
      <c r="DQ364" s="253"/>
      <c r="DR364" s="253"/>
      <c r="DS364" s="253"/>
      <c r="DT364" s="253"/>
      <c r="DU364" s="253"/>
    </row>
    <row r="365" spans="1:125" s="248" customFormat="1" x14ac:dyDescent="0.25">
      <c r="A365" s="253"/>
      <c r="B365" s="253"/>
      <c r="D365" s="253"/>
      <c r="E365" s="253"/>
      <c r="F365" s="253"/>
      <c r="G365" s="253"/>
      <c r="H365" s="253"/>
      <c r="I365" s="253"/>
      <c r="J365" s="253"/>
      <c r="K365" s="253"/>
      <c r="L365" s="253"/>
      <c r="S365" s="253"/>
      <c r="T365" s="253"/>
      <c r="U365" s="253"/>
      <c r="V365" s="253"/>
      <c r="W365" s="253"/>
      <c r="X365" s="253"/>
      <c r="Y365" s="253"/>
      <c r="Z365" s="253"/>
      <c r="AA365" s="253"/>
      <c r="AB365" s="253"/>
      <c r="AC365" s="253"/>
      <c r="AD365" s="253"/>
      <c r="AE365" s="253"/>
      <c r="AF365" s="253"/>
      <c r="AG365" s="253"/>
      <c r="AH365" s="253"/>
      <c r="AI365" s="253"/>
      <c r="AJ365" s="253"/>
      <c r="AK365" s="253"/>
      <c r="AL365" s="253"/>
      <c r="AM365" s="253"/>
      <c r="AN365" s="253"/>
      <c r="AO365" s="253"/>
      <c r="AP365" s="253"/>
      <c r="AQ365" s="253"/>
      <c r="AR365" s="253"/>
      <c r="AS365" s="253"/>
      <c r="AT365" s="253"/>
      <c r="AU365" s="253"/>
      <c r="AV365" s="253"/>
      <c r="AW365" s="253"/>
      <c r="AX365" s="253"/>
      <c r="AY365" s="253"/>
      <c r="AZ365" s="253"/>
      <c r="BA365" s="253"/>
      <c r="BB365" s="253"/>
      <c r="BC365" s="253"/>
      <c r="BD365" s="253"/>
      <c r="BE365" s="253"/>
      <c r="BF365" s="253"/>
      <c r="BG365" s="253"/>
      <c r="BH365" s="253"/>
      <c r="BI365" s="253"/>
      <c r="BJ365" s="253"/>
      <c r="BK365" s="253"/>
      <c r="BL365" s="253"/>
      <c r="BM365" s="253"/>
      <c r="BN365" s="253"/>
      <c r="BO365" s="253"/>
      <c r="BP365" s="253"/>
      <c r="BQ365" s="253"/>
      <c r="BR365" s="253"/>
      <c r="BS365" s="253"/>
      <c r="BT365" s="253"/>
      <c r="BU365" s="253"/>
      <c r="BV365" s="253"/>
      <c r="BW365" s="253"/>
      <c r="BX365" s="179">
        <v>6753</v>
      </c>
      <c r="BY365" s="179" t="s">
        <v>1745</v>
      </c>
      <c r="BZ365" s="253">
        <f t="shared" si="5"/>
        <v>38</v>
      </c>
      <c r="CA365" s="253"/>
      <c r="CB365" s="253"/>
      <c r="CC365" s="253"/>
      <c r="CD365" s="253"/>
      <c r="CE365" s="253"/>
      <c r="CF365" s="253"/>
      <c r="CG365" s="253"/>
      <c r="CH365" s="253"/>
      <c r="CI365" s="253"/>
      <c r="CJ365" s="253"/>
      <c r="CK365" s="253"/>
      <c r="CL365" s="253"/>
      <c r="CM365" s="253"/>
      <c r="CN365" s="253"/>
      <c r="CO365" s="253"/>
      <c r="CP365" s="253"/>
      <c r="CQ365" s="253"/>
      <c r="CR365" s="253"/>
      <c r="CS365" s="253"/>
      <c r="CT365" s="253"/>
      <c r="CU365" s="253"/>
      <c r="CV365" s="253"/>
      <c r="CW365" s="253"/>
      <c r="CX365" s="253"/>
      <c r="CY365" s="253"/>
      <c r="CZ365" s="253"/>
      <c r="DA365" s="253"/>
      <c r="DB365" s="253"/>
      <c r="DC365" s="253"/>
      <c r="DD365" s="253"/>
      <c r="DE365" s="253"/>
      <c r="DF365" s="253"/>
      <c r="DG365" s="253"/>
      <c r="DH365" s="253"/>
      <c r="DI365" s="253"/>
      <c r="DJ365" s="253"/>
      <c r="DK365" s="253"/>
      <c r="DL365" s="253"/>
      <c r="DM365" s="253"/>
      <c r="DN365" s="253"/>
      <c r="DO365" s="253"/>
      <c r="DP365" s="253"/>
      <c r="DQ365" s="253"/>
      <c r="DR365" s="253"/>
      <c r="DS365" s="253"/>
      <c r="DT365" s="253"/>
      <c r="DU365" s="253"/>
    </row>
    <row r="366" spans="1:125" s="248" customFormat="1" x14ac:dyDescent="0.25">
      <c r="A366" s="253"/>
      <c r="B366" s="253"/>
      <c r="D366" s="253"/>
      <c r="E366" s="253"/>
      <c r="F366" s="253"/>
      <c r="G366" s="253"/>
      <c r="H366" s="253"/>
      <c r="I366" s="253"/>
      <c r="J366" s="253"/>
      <c r="K366" s="253"/>
      <c r="L366" s="253"/>
      <c r="S366" s="253"/>
      <c r="T366" s="253"/>
      <c r="U366" s="253"/>
      <c r="V366" s="253"/>
      <c r="W366" s="253"/>
      <c r="X366" s="253"/>
      <c r="Y366" s="253"/>
      <c r="Z366" s="253"/>
      <c r="AA366" s="253"/>
      <c r="AB366" s="253"/>
      <c r="AC366" s="253"/>
      <c r="AD366" s="253"/>
      <c r="AE366" s="253"/>
      <c r="AF366" s="253"/>
      <c r="AG366" s="253"/>
      <c r="AH366" s="253"/>
      <c r="AI366" s="253"/>
      <c r="AJ366" s="253"/>
      <c r="AK366" s="253"/>
      <c r="AL366" s="253"/>
      <c r="AM366" s="253"/>
      <c r="AN366" s="253"/>
      <c r="AO366" s="253"/>
      <c r="AP366" s="253"/>
      <c r="AQ366" s="253"/>
      <c r="AR366" s="253"/>
      <c r="AS366" s="253"/>
      <c r="AT366" s="253"/>
      <c r="AU366" s="253"/>
      <c r="AV366" s="253"/>
      <c r="AW366" s="253"/>
      <c r="AX366" s="253"/>
      <c r="AY366" s="253"/>
      <c r="AZ366" s="253"/>
      <c r="BA366" s="253"/>
      <c r="BB366" s="253"/>
      <c r="BC366" s="253"/>
      <c r="BD366" s="253"/>
      <c r="BE366" s="253"/>
      <c r="BF366" s="253"/>
      <c r="BG366" s="253"/>
      <c r="BH366" s="253"/>
      <c r="BI366" s="253"/>
      <c r="BJ366" s="253"/>
      <c r="BK366" s="253"/>
      <c r="BL366" s="253"/>
      <c r="BM366" s="253"/>
      <c r="BN366" s="253"/>
      <c r="BO366" s="253"/>
      <c r="BP366" s="253"/>
      <c r="BQ366" s="253"/>
      <c r="BR366" s="253"/>
      <c r="BS366" s="253"/>
      <c r="BT366" s="253"/>
      <c r="BU366" s="253"/>
      <c r="BV366" s="253"/>
      <c r="BW366" s="253"/>
      <c r="BX366" s="179">
        <v>6754</v>
      </c>
      <c r="BY366" s="179" t="s">
        <v>1711</v>
      </c>
      <c r="BZ366" s="253">
        <f t="shared" si="5"/>
        <v>28</v>
      </c>
      <c r="CA366" s="253"/>
      <c r="CB366" s="253"/>
      <c r="CC366" s="253"/>
      <c r="CD366" s="253"/>
      <c r="CE366" s="253"/>
      <c r="CF366" s="253"/>
      <c r="CG366" s="253"/>
      <c r="CH366" s="253"/>
      <c r="CI366" s="253"/>
      <c r="CJ366" s="253"/>
      <c r="CK366" s="253"/>
      <c r="CL366" s="253"/>
      <c r="CM366" s="253"/>
      <c r="CN366" s="253"/>
      <c r="CO366" s="253"/>
      <c r="CP366" s="253"/>
      <c r="CQ366" s="253"/>
      <c r="CR366" s="253"/>
      <c r="CS366" s="253"/>
      <c r="CT366" s="253"/>
      <c r="CU366" s="253"/>
      <c r="CV366" s="253"/>
      <c r="CW366" s="253"/>
      <c r="CX366" s="253"/>
      <c r="CY366" s="253"/>
      <c r="CZ366" s="253"/>
      <c r="DA366" s="253"/>
      <c r="DB366" s="253"/>
      <c r="DC366" s="253"/>
      <c r="DD366" s="253"/>
      <c r="DE366" s="253"/>
      <c r="DF366" s="253"/>
      <c r="DG366" s="253"/>
      <c r="DH366" s="253"/>
      <c r="DI366" s="253"/>
      <c r="DJ366" s="253"/>
      <c r="DK366" s="253"/>
      <c r="DL366" s="253"/>
      <c r="DM366" s="253"/>
      <c r="DN366" s="253"/>
      <c r="DO366" s="253"/>
      <c r="DP366" s="253"/>
      <c r="DQ366" s="253"/>
      <c r="DR366" s="253"/>
      <c r="DS366" s="253"/>
      <c r="DT366" s="253"/>
      <c r="DU366" s="253"/>
    </row>
    <row r="367" spans="1:125" s="248" customFormat="1" x14ac:dyDescent="0.25">
      <c r="A367" s="253"/>
      <c r="B367" s="253"/>
      <c r="D367" s="253"/>
      <c r="E367" s="253"/>
      <c r="F367" s="253"/>
      <c r="G367" s="253"/>
      <c r="H367" s="253"/>
      <c r="I367" s="253"/>
      <c r="J367" s="253"/>
      <c r="K367" s="253"/>
      <c r="L367" s="253"/>
      <c r="S367" s="253"/>
      <c r="T367" s="253"/>
      <c r="U367" s="253"/>
      <c r="V367" s="253"/>
      <c r="W367" s="253"/>
      <c r="X367" s="253"/>
      <c r="Y367" s="253"/>
      <c r="Z367" s="253"/>
      <c r="AA367" s="253"/>
      <c r="AB367" s="253"/>
      <c r="AC367" s="253"/>
      <c r="AD367" s="253"/>
      <c r="AE367" s="253"/>
      <c r="AF367" s="253"/>
      <c r="AG367" s="253"/>
      <c r="AH367" s="253"/>
      <c r="AI367" s="253"/>
      <c r="AJ367" s="253"/>
      <c r="AK367" s="253"/>
      <c r="AL367" s="253"/>
      <c r="AM367" s="253"/>
      <c r="AN367" s="253"/>
      <c r="AO367" s="253"/>
      <c r="AP367" s="253"/>
      <c r="AQ367" s="253"/>
      <c r="AR367" s="253"/>
      <c r="AS367" s="253"/>
      <c r="AT367" s="253"/>
      <c r="AU367" s="253"/>
      <c r="AV367" s="253"/>
      <c r="AW367" s="253"/>
      <c r="AX367" s="253"/>
      <c r="AY367" s="253"/>
      <c r="AZ367" s="253"/>
      <c r="BA367" s="253"/>
      <c r="BB367" s="253"/>
      <c r="BC367" s="253"/>
      <c r="BD367" s="253"/>
      <c r="BE367" s="253"/>
      <c r="BF367" s="253"/>
      <c r="BG367" s="253"/>
      <c r="BH367" s="253"/>
      <c r="BI367" s="253"/>
      <c r="BJ367" s="253"/>
      <c r="BK367" s="253"/>
      <c r="BL367" s="253"/>
      <c r="BM367" s="253"/>
      <c r="BN367" s="253"/>
      <c r="BO367" s="253"/>
      <c r="BP367" s="253"/>
      <c r="BQ367" s="253"/>
      <c r="BR367" s="253"/>
      <c r="BS367" s="253"/>
      <c r="BT367" s="253"/>
      <c r="BU367" s="253"/>
      <c r="BV367" s="253"/>
      <c r="BW367" s="253"/>
      <c r="BX367" s="179">
        <v>6755</v>
      </c>
      <c r="BY367" s="179" t="s">
        <v>1746</v>
      </c>
      <c r="BZ367" s="253">
        <f t="shared" si="5"/>
        <v>45</v>
      </c>
      <c r="CA367" s="253"/>
      <c r="CB367" s="253"/>
      <c r="CC367" s="253"/>
      <c r="CD367" s="253"/>
      <c r="CE367" s="253"/>
      <c r="CF367" s="253"/>
      <c r="CG367" s="253"/>
      <c r="CH367" s="253"/>
      <c r="CI367" s="253"/>
      <c r="CJ367" s="253"/>
      <c r="CK367" s="253"/>
      <c r="CL367" s="253"/>
      <c r="CM367" s="253"/>
      <c r="CN367" s="253"/>
      <c r="CO367" s="253"/>
      <c r="CP367" s="253"/>
      <c r="CQ367" s="253"/>
      <c r="CR367" s="253"/>
      <c r="CS367" s="253"/>
      <c r="CT367" s="253"/>
      <c r="CU367" s="253"/>
      <c r="CV367" s="253"/>
      <c r="CW367" s="253"/>
      <c r="CX367" s="253"/>
      <c r="CY367" s="253"/>
      <c r="CZ367" s="253"/>
      <c r="DA367" s="253"/>
      <c r="DB367" s="253"/>
      <c r="DC367" s="253"/>
      <c r="DD367" s="253"/>
      <c r="DE367" s="253"/>
      <c r="DF367" s="253"/>
      <c r="DG367" s="253"/>
      <c r="DH367" s="253"/>
      <c r="DI367" s="253"/>
      <c r="DJ367" s="253"/>
      <c r="DK367" s="253"/>
      <c r="DL367" s="253"/>
      <c r="DM367" s="253"/>
      <c r="DN367" s="253"/>
      <c r="DO367" s="253"/>
      <c r="DP367" s="253"/>
      <c r="DQ367" s="253"/>
      <c r="DR367" s="253"/>
      <c r="DS367" s="253"/>
      <c r="DT367" s="253"/>
      <c r="DU367" s="253"/>
    </row>
    <row r="368" spans="1:125" s="248" customFormat="1" x14ac:dyDescent="0.25">
      <c r="A368" s="253"/>
      <c r="B368" s="253"/>
      <c r="D368" s="253"/>
      <c r="E368" s="253"/>
      <c r="F368" s="253"/>
      <c r="G368" s="253"/>
      <c r="H368" s="253"/>
      <c r="I368" s="253"/>
      <c r="J368" s="253"/>
      <c r="K368" s="253"/>
      <c r="L368" s="253"/>
      <c r="S368" s="253"/>
      <c r="T368" s="253"/>
      <c r="U368" s="253"/>
      <c r="V368" s="253"/>
      <c r="W368" s="253"/>
      <c r="X368" s="253"/>
      <c r="Y368" s="253"/>
      <c r="Z368" s="253"/>
      <c r="AA368" s="253"/>
      <c r="AB368" s="253"/>
      <c r="AC368" s="253"/>
      <c r="AD368" s="253"/>
      <c r="AE368" s="253"/>
      <c r="AF368" s="253"/>
      <c r="AG368" s="253"/>
      <c r="AH368" s="253"/>
      <c r="AI368" s="253"/>
      <c r="AJ368" s="253"/>
      <c r="AK368" s="253"/>
      <c r="AL368" s="253"/>
      <c r="AM368" s="253"/>
      <c r="AN368" s="253"/>
      <c r="AO368" s="253"/>
      <c r="AP368" s="253"/>
      <c r="AQ368" s="253"/>
      <c r="AR368" s="253"/>
      <c r="AS368" s="253"/>
      <c r="AT368" s="253"/>
      <c r="AU368" s="253"/>
      <c r="AV368" s="253"/>
      <c r="AW368" s="253"/>
      <c r="AX368" s="253"/>
      <c r="AY368" s="253"/>
      <c r="AZ368" s="253"/>
      <c r="BA368" s="253"/>
      <c r="BB368" s="253"/>
      <c r="BC368" s="253"/>
      <c r="BD368" s="253"/>
      <c r="BE368" s="253"/>
      <c r="BF368" s="253"/>
      <c r="BG368" s="253"/>
      <c r="BH368" s="253"/>
      <c r="BI368" s="253"/>
      <c r="BJ368" s="253"/>
      <c r="BK368" s="253"/>
      <c r="BL368" s="253"/>
      <c r="BM368" s="253"/>
      <c r="BN368" s="253"/>
      <c r="BO368" s="253"/>
      <c r="BP368" s="253"/>
      <c r="BQ368" s="253"/>
      <c r="BR368" s="253"/>
      <c r="BS368" s="253"/>
      <c r="BT368" s="253"/>
      <c r="BU368" s="253"/>
      <c r="BV368" s="253"/>
      <c r="BW368" s="253"/>
      <c r="BX368" s="179">
        <v>6756</v>
      </c>
      <c r="BY368" s="179" t="s">
        <v>1722</v>
      </c>
      <c r="BZ368" s="253">
        <f t="shared" si="5"/>
        <v>48</v>
      </c>
      <c r="CA368" s="253"/>
      <c r="CB368" s="253"/>
      <c r="CC368" s="253"/>
      <c r="CD368" s="253"/>
      <c r="CE368" s="253"/>
      <c r="CF368" s="253"/>
      <c r="CG368" s="253"/>
      <c r="CH368" s="253"/>
      <c r="CI368" s="253"/>
      <c r="CJ368" s="253"/>
      <c r="CK368" s="253"/>
      <c r="CL368" s="253"/>
      <c r="CM368" s="253"/>
      <c r="CN368" s="253"/>
      <c r="CO368" s="253"/>
      <c r="CP368" s="253"/>
      <c r="CQ368" s="253"/>
      <c r="CR368" s="253"/>
      <c r="CS368" s="253"/>
      <c r="CT368" s="253"/>
      <c r="CU368" s="253"/>
      <c r="CV368" s="253"/>
      <c r="CW368" s="253"/>
      <c r="CX368" s="253"/>
      <c r="CY368" s="253"/>
      <c r="CZ368" s="253"/>
      <c r="DA368" s="253"/>
      <c r="DB368" s="253"/>
      <c r="DC368" s="253"/>
      <c r="DD368" s="253"/>
      <c r="DE368" s="253"/>
      <c r="DF368" s="253"/>
      <c r="DG368" s="253"/>
      <c r="DH368" s="253"/>
      <c r="DI368" s="253"/>
      <c r="DJ368" s="253"/>
      <c r="DK368" s="253"/>
      <c r="DL368" s="253"/>
      <c r="DM368" s="253"/>
      <c r="DN368" s="253"/>
      <c r="DO368" s="253"/>
      <c r="DP368" s="253"/>
      <c r="DQ368" s="253"/>
      <c r="DR368" s="253"/>
      <c r="DS368" s="253"/>
      <c r="DT368" s="253"/>
      <c r="DU368" s="253"/>
    </row>
    <row r="369" spans="1:125" s="248" customFormat="1" x14ac:dyDescent="0.25">
      <c r="A369" s="253"/>
      <c r="B369" s="253"/>
      <c r="D369" s="253"/>
      <c r="E369" s="253"/>
      <c r="F369" s="253"/>
      <c r="G369" s="253"/>
      <c r="H369" s="253"/>
      <c r="I369" s="253"/>
      <c r="J369" s="253"/>
      <c r="K369" s="253"/>
      <c r="L369" s="253"/>
      <c r="S369" s="253"/>
      <c r="T369" s="253"/>
      <c r="U369" s="253"/>
      <c r="V369" s="253"/>
      <c r="W369" s="253"/>
      <c r="X369" s="253"/>
      <c r="Y369" s="253"/>
      <c r="Z369" s="253"/>
      <c r="AA369" s="253"/>
      <c r="AB369" s="253"/>
      <c r="AC369" s="253"/>
      <c r="AD369" s="253"/>
      <c r="AE369" s="253"/>
      <c r="AF369" s="253"/>
      <c r="AG369" s="253"/>
      <c r="AH369" s="253"/>
      <c r="AI369" s="253"/>
      <c r="AJ369" s="253"/>
      <c r="AK369" s="253"/>
      <c r="AL369" s="253"/>
      <c r="AM369" s="253"/>
      <c r="AN369" s="253"/>
      <c r="AO369" s="253"/>
      <c r="AP369" s="253"/>
      <c r="AQ369" s="253"/>
      <c r="AR369" s="253"/>
      <c r="AS369" s="253"/>
      <c r="AT369" s="253"/>
      <c r="AU369" s="253"/>
      <c r="AV369" s="253"/>
      <c r="AW369" s="253"/>
      <c r="AX369" s="253"/>
      <c r="AY369" s="253"/>
      <c r="AZ369" s="253"/>
      <c r="BA369" s="253"/>
      <c r="BB369" s="253"/>
      <c r="BC369" s="253"/>
      <c r="BD369" s="253"/>
      <c r="BE369" s="253"/>
      <c r="BF369" s="253"/>
      <c r="BG369" s="253"/>
      <c r="BH369" s="253"/>
      <c r="BI369" s="253"/>
      <c r="BJ369" s="253"/>
      <c r="BK369" s="253"/>
      <c r="BL369" s="253"/>
      <c r="BM369" s="253"/>
      <c r="BN369" s="253"/>
      <c r="BO369" s="253"/>
      <c r="BP369" s="253"/>
      <c r="BQ369" s="253"/>
      <c r="BR369" s="253"/>
      <c r="BS369" s="253"/>
      <c r="BT369" s="253"/>
      <c r="BU369" s="253"/>
      <c r="BV369" s="253"/>
      <c r="BW369" s="253"/>
      <c r="BX369" s="179">
        <v>6757</v>
      </c>
      <c r="BY369" s="179" t="s">
        <v>1723</v>
      </c>
      <c r="BZ369" s="253">
        <f t="shared" si="5"/>
        <v>33</v>
      </c>
      <c r="CA369" s="253"/>
      <c r="CB369" s="253"/>
      <c r="CC369" s="253"/>
      <c r="CD369" s="253"/>
      <c r="CE369" s="253"/>
      <c r="CF369" s="253"/>
      <c r="CG369" s="253"/>
      <c r="CH369" s="253"/>
      <c r="CI369" s="253"/>
      <c r="CJ369" s="253"/>
      <c r="CK369" s="253"/>
      <c r="CL369" s="253"/>
      <c r="CM369" s="253"/>
      <c r="CN369" s="253"/>
      <c r="CO369" s="253"/>
      <c r="CP369" s="253"/>
      <c r="CQ369" s="253"/>
      <c r="CR369" s="253"/>
      <c r="CS369" s="253"/>
      <c r="CT369" s="253"/>
      <c r="CU369" s="253"/>
      <c r="CV369" s="253"/>
      <c r="CW369" s="253"/>
      <c r="CX369" s="253"/>
      <c r="CY369" s="253"/>
      <c r="CZ369" s="253"/>
      <c r="DA369" s="253"/>
      <c r="DB369" s="253"/>
      <c r="DC369" s="253"/>
      <c r="DD369" s="253"/>
      <c r="DE369" s="253"/>
      <c r="DF369" s="253"/>
      <c r="DG369" s="253"/>
      <c r="DH369" s="253"/>
      <c r="DI369" s="253"/>
      <c r="DJ369" s="253"/>
      <c r="DK369" s="253"/>
      <c r="DL369" s="253"/>
      <c r="DM369" s="253"/>
      <c r="DN369" s="253"/>
      <c r="DO369" s="253"/>
      <c r="DP369" s="253"/>
      <c r="DQ369" s="253"/>
      <c r="DR369" s="253"/>
      <c r="DS369" s="253"/>
      <c r="DT369" s="253"/>
      <c r="DU369" s="253"/>
    </row>
    <row r="370" spans="1:125" s="248" customFormat="1" x14ac:dyDescent="0.25">
      <c r="A370" s="253"/>
      <c r="B370" s="253"/>
      <c r="D370" s="253"/>
      <c r="E370" s="253"/>
      <c r="F370" s="253"/>
      <c r="G370" s="253"/>
      <c r="H370" s="253"/>
      <c r="I370" s="253"/>
      <c r="J370" s="253"/>
      <c r="K370" s="253"/>
      <c r="L370" s="253"/>
      <c r="S370" s="253"/>
      <c r="T370" s="253"/>
      <c r="U370" s="253"/>
      <c r="V370" s="253"/>
      <c r="W370" s="253"/>
      <c r="X370" s="253"/>
      <c r="Y370" s="253"/>
      <c r="Z370" s="253"/>
      <c r="AA370" s="253"/>
      <c r="AB370" s="253"/>
      <c r="AC370" s="253"/>
      <c r="AD370" s="253"/>
      <c r="AE370" s="253"/>
      <c r="AF370" s="253"/>
      <c r="AG370" s="253"/>
      <c r="AH370" s="253"/>
      <c r="AI370" s="253"/>
      <c r="AJ370" s="253"/>
      <c r="AK370" s="253"/>
      <c r="AL370" s="253"/>
      <c r="AM370" s="253"/>
      <c r="AN370" s="253"/>
      <c r="AO370" s="253"/>
      <c r="AP370" s="253"/>
      <c r="AQ370" s="253"/>
      <c r="AR370" s="253"/>
      <c r="AS370" s="253"/>
      <c r="AT370" s="253"/>
      <c r="AU370" s="253"/>
      <c r="AV370" s="253"/>
      <c r="AW370" s="253"/>
      <c r="AX370" s="253"/>
      <c r="AY370" s="253"/>
      <c r="AZ370" s="253"/>
      <c r="BA370" s="253"/>
      <c r="BB370" s="253"/>
      <c r="BC370" s="253"/>
      <c r="BD370" s="253"/>
      <c r="BE370" s="253"/>
      <c r="BF370" s="253"/>
      <c r="BG370" s="253"/>
      <c r="BH370" s="253"/>
      <c r="BI370" s="253"/>
      <c r="BJ370" s="253"/>
      <c r="BK370" s="253"/>
      <c r="BL370" s="253"/>
      <c r="BM370" s="253"/>
      <c r="BN370" s="253"/>
      <c r="BO370" s="253"/>
      <c r="BP370" s="253"/>
      <c r="BQ370" s="253"/>
      <c r="BR370" s="253"/>
      <c r="BS370" s="253"/>
      <c r="BT370" s="253"/>
      <c r="BU370" s="253"/>
      <c r="BV370" s="253"/>
      <c r="BW370" s="253"/>
      <c r="BX370" s="179">
        <v>6758</v>
      </c>
      <c r="BY370" s="179" t="s">
        <v>1724</v>
      </c>
      <c r="BZ370" s="253">
        <f t="shared" si="5"/>
        <v>44</v>
      </c>
      <c r="CA370" s="253"/>
      <c r="CB370" s="253"/>
      <c r="CC370" s="253"/>
      <c r="CD370" s="253"/>
      <c r="CE370" s="253"/>
      <c r="CF370" s="253"/>
      <c r="CG370" s="253"/>
      <c r="CH370" s="253"/>
      <c r="CI370" s="253"/>
      <c r="CJ370" s="253"/>
      <c r="CK370" s="253"/>
      <c r="CL370" s="253"/>
      <c r="CM370" s="253"/>
      <c r="CN370" s="253"/>
      <c r="CO370" s="253"/>
      <c r="CP370" s="253"/>
      <c r="CQ370" s="253"/>
      <c r="CR370" s="253"/>
      <c r="CS370" s="253"/>
      <c r="CT370" s="253"/>
      <c r="CU370" s="253"/>
      <c r="CV370" s="253"/>
      <c r="CW370" s="253"/>
      <c r="CX370" s="253"/>
      <c r="CY370" s="253"/>
      <c r="CZ370" s="253"/>
      <c r="DA370" s="253"/>
      <c r="DB370" s="253"/>
      <c r="DC370" s="253"/>
      <c r="DD370" s="253"/>
      <c r="DE370" s="253"/>
      <c r="DF370" s="253"/>
      <c r="DG370" s="253"/>
      <c r="DH370" s="253"/>
      <c r="DI370" s="253"/>
      <c r="DJ370" s="253"/>
      <c r="DK370" s="253"/>
      <c r="DL370" s="253"/>
      <c r="DM370" s="253"/>
      <c r="DN370" s="253"/>
      <c r="DO370" s="253"/>
      <c r="DP370" s="253"/>
      <c r="DQ370" s="253"/>
      <c r="DR370" s="253"/>
      <c r="DS370" s="253"/>
      <c r="DT370" s="253"/>
      <c r="DU370" s="253"/>
    </row>
    <row r="371" spans="1:125" s="248" customFormat="1" x14ac:dyDescent="0.25">
      <c r="A371" s="253"/>
      <c r="B371" s="253"/>
      <c r="D371" s="253"/>
      <c r="E371" s="253"/>
      <c r="F371" s="253"/>
      <c r="G371" s="253"/>
      <c r="H371" s="253"/>
      <c r="I371" s="253"/>
      <c r="J371" s="253"/>
      <c r="K371" s="253"/>
      <c r="L371" s="253"/>
      <c r="S371" s="253"/>
      <c r="T371" s="253"/>
      <c r="U371" s="253"/>
      <c r="V371" s="253"/>
      <c r="W371" s="253"/>
      <c r="X371" s="253"/>
      <c r="Y371" s="253"/>
      <c r="Z371" s="253"/>
      <c r="AA371" s="253"/>
      <c r="AB371" s="253"/>
      <c r="AC371" s="253"/>
      <c r="AD371" s="253"/>
      <c r="AE371" s="253"/>
      <c r="AF371" s="253"/>
      <c r="AG371" s="253"/>
      <c r="AH371" s="253"/>
      <c r="AI371" s="253"/>
      <c r="AJ371" s="253"/>
      <c r="AK371" s="253"/>
      <c r="AL371" s="253"/>
      <c r="AM371" s="253"/>
      <c r="AN371" s="253"/>
      <c r="AO371" s="253"/>
      <c r="AP371" s="253"/>
      <c r="AQ371" s="253"/>
      <c r="AR371" s="253"/>
      <c r="AS371" s="253"/>
      <c r="AT371" s="253"/>
      <c r="AU371" s="253"/>
      <c r="AV371" s="253"/>
      <c r="AW371" s="253"/>
      <c r="AX371" s="253"/>
      <c r="AY371" s="253"/>
      <c r="AZ371" s="253"/>
      <c r="BA371" s="253"/>
      <c r="BB371" s="253"/>
      <c r="BC371" s="253"/>
      <c r="BD371" s="253"/>
      <c r="BE371" s="253"/>
      <c r="BF371" s="253"/>
      <c r="BG371" s="253"/>
      <c r="BH371" s="253"/>
      <c r="BI371" s="253"/>
      <c r="BJ371" s="253"/>
      <c r="BK371" s="253"/>
      <c r="BL371" s="253"/>
      <c r="BM371" s="253"/>
      <c r="BN371" s="253"/>
      <c r="BO371" s="253"/>
      <c r="BP371" s="253"/>
      <c r="BQ371" s="253"/>
      <c r="BR371" s="253"/>
      <c r="BS371" s="253"/>
      <c r="BT371" s="253"/>
      <c r="BU371" s="253"/>
      <c r="BV371" s="253"/>
      <c r="BW371" s="253"/>
      <c r="BX371" s="179">
        <v>6759</v>
      </c>
      <c r="BY371" s="179" t="s">
        <v>1725</v>
      </c>
      <c r="BZ371" s="253">
        <f t="shared" si="5"/>
        <v>29</v>
      </c>
      <c r="CA371" s="253"/>
      <c r="CB371" s="253"/>
      <c r="CC371" s="253"/>
      <c r="CD371" s="253"/>
      <c r="CE371" s="253"/>
      <c r="CF371" s="253"/>
      <c r="CG371" s="253"/>
      <c r="CH371" s="253"/>
      <c r="CI371" s="253"/>
      <c r="CJ371" s="253"/>
      <c r="CK371" s="253"/>
      <c r="CL371" s="253"/>
      <c r="CM371" s="253"/>
      <c r="CN371" s="253"/>
      <c r="CO371" s="253"/>
      <c r="CP371" s="253"/>
      <c r="CQ371" s="253"/>
      <c r="CR371" s="253"/>
      <c r="CS371" s="253"/>
      <c r="CT371" s="253"/>
      <c r="CU371" s="253"/>
      <c r="CV371" s="253"/>
      <c r="CW371" s="253"/>
      <c r="CX371" s="253"/>
      <c r="CY371" s="253"/>
      <c r="CZ371" s="253"/>
      <c r="DA371" s="253"/>
      <c r="DB371" s="253"/>
      <c r="DC371" s="253"/>
      <c r="DD371" s="253"/>
      <c r="DE371" s="253"/>
      <c r="DF371" s="253"/>
      <c r="DG371" s="253"/>
      <c r="DH371" s="253"/>
      <c r="DI371" s="253"/>
      <c r="DJ371" s="253"/>
      <c r="DK371" s="253"/>
      <c r="DL371" s="253"/>
      <c r="DM371" s="253"/>
      <c r="DN371" s="253"/>
      <c r="DO371" s="253"/>
      <c r="DP371" s="253"/>
      <c r="DQ371" s="253"/>
      <c r="DR371" s="253"/>
      <c r="DS371" s="253"/>
      <c r="DT371" s="253"/>
      <c r="DU371" s="253"/>
    </row>
    <row r="372" spans="1:125" s="248" customFormat="1" x14ac:dyDescent="0.25">
      <c r="A372" s="253"/>
      <c r="B372" s="253"/>
      <c r="D372" s="253"/>
      <c r="E372" s="253"/>
      <c r="F372" s="253"/>
      <c r="G372" s="253"/>
      <c r="H372" s="253"/>
      <c r="I372" s="253"/>
      <c r="J372" s="253"/>
      <c r="K372" s="253"/>
      <c r="L372" s="253"/>
      <c r="S372" s="253"/>
      <c r="T372" s="253"/>
      <c r="U372" s="253"/>
      <c r="V372" s="253"/>
      <c r="W372" s="253"/>
      <c r="X372" s="253"/>
      <c r="Y372" s="253"/>
      <c r="Z372" s="253"/>
      <c r="AA372" s="253"/>
      <c r="AB372" s="253"/>
      <c r="AC372" s="253"/>
      <c r="AD372" s="253"/>
      <c r="AE372" s="253"/>
      <c r="AF372" s="253"/>
      <c r="AG372" s="253"/>
      <c r="AH372" s="253"/>
      <c r="AI372" s="253"/>
      <c r="AJ372" s="253"/>
      <c r="AK372" s="253"/>
      <c r="AL372" s="253"/>
      <c r="AM372" s="253"/>
      <c r="AN372" s="253"/>
      <c r="AO372" s="253"/>
      <c r="AP372" s="253"/>
      <c r="AQ372" s="253"/>
      <c r="AR372" s="253"/>
      <c r="AS372" s="253"/>
      <c r="AT372" s="253"/>
      <c r="AU372" s="253"/>
      <c r="AV372" s="253"/>
      <c r="AW372" s="253"/>
      <c r="AX372" s="253"/>
      <c r="AY372" s="253"/>
      <c r="AZ372" s="253"/>
      <c r="BA372" s="253"/>
      <c r="BB372" s="253"/>
      <c r="BC372" s="253"/>
      <c r="BD372" s="253"/>
      <c r="BE372" s="253"/>
      <c r="BF372" s="253"/>
      <c r="BG372" s="253"/>
      <c r="BH372" s="253"/>
      <c r="BI372" s="253"/>
      <c r="BJ372" s="253"/>
      <c r="BK372" s="253"/>
      <c r="BL372" s="253"/>
      <c r="BM372" s="253"/>
      <c r="BN372" s="253"/>
      <c r="BO372" s="253"/>
      <c r="BP372" s="253"/>
      <c r="BQ372" s="253"/>
      <c r="BR372" s="253"/>
      <c r="BS372" s="253"/>
      <c r="BT372" s="253"/>
      <c r="BU372" s="253"/>
      <c r="BV372" s="253"/>
      <c r="BW372" s="253"/>
      <c r="BX372" s="179">
        <v>6760</v>
      </c>
      <c r="BY372" s="179" t="s">
        <v>1726</v>
      </c>
      <c r="BZ372" s="253">
        <f t="shared" si="5"/>
        <v>44</v>
      </c>
      <c r="CA372" s="253"/>
      <c r="CB372" s="253"/>
      <c r="CC372" s="253"/>
      <c r="CD372" s="253"/>
      <c r="CE372" s="253"/>
      <c r="CF372" s="253"/>
      <c r="CG372" s="253"/>
      <c r="CH372" s="253"/>
      <c r="CI372" s="253"/>
      <c r="CJ372" s="253"/>
      <c r="CK372" s="253"/>
      <c r="CL372" s="253"/>
      <c r="CM372" s="253"/>
      <c r="CN372" s="253"/>
      <c r="CO372" s="253"/>
      <c r="CP372" s="253"/>
      <c r="CQ372" s="253"/>
      <c r="CR372" s="253"/>
      <c r="CS372" s="253"/>
      <c r="CT372" s="253"/>
      <c r="CU372" s="253"/>
      <c r="CV372" s="253"/>
      <c r="CW372" s="253"/>
      <c r="CX372" s="253"/>
      <c r="CY372" s="253"/>
      <c r="CZ372" s="253"/>
      <c r="DA372" s="253"/>
      <c r="DB372" s="253"/>
      <c r="DC372" s="253"/>
      <c r="DD372" s="253"/>
      <c r="DE372" s="253"/>
      <c r="DF372" s="253"/>
      <c r="DG372" s="253"/>
      <c r="DH372" s="253"/>
      <c r="DI372" s="253"/>
      <c r="DJ372" s="253"/>
      <c r="DK372" s="253"/>
      <c r="DL372" s="253"/>
      <c r="DM372" s="253"/>
      <c r="DN372" s="253"/>
      <c r="DO372" s="253"/>
      <c r="DP372" s="253"/>
      <c r="DQ372" s="253"/>
      <c r="DR372" s="253"/>
      <c r="DS372" s="253"/>
      <c r="DT372" s="253"/>
      <c r="DU372" s="253"/>
    </row>
    <row r="373" spans="1:125" s="248" customFormat="1" x14ac:dyDescent="0.25">
      <c r="A373" s="253"/>
      <c r="B373" s="253"/>
      <c r="D373" s="253"/>
      <c r="E373" s="253"/>
      <c r="F373" s="253"/>
      <c r="G373" s="253"/>
      <c r="H373" s="253"/>
      <c r="I373" s="253"/>
      <c r="J373" s="253"/>
      <c r="K373" s="253"/>
      <c r="L373" s="253"/>
      <c r="S373" s="253"/>
      <c r="T373" s="253"/>
      <c r="U373" s="253"/>
      <c r="V373" s="253"/>
      <c r="W373" s="253"/>
      <c r="X373" s="253"/>
      <c r="Y373" s="253"/>
      <c r="Z373" s="253"/>
      <c r="AA373" s="253"/>
      <c r="AB373" s="253"/>
      <c r="AC373" s="253"/>
      <c r="AD373" s="253"/>
      <c r="AE373" s="253"/>
      <c r="AF373" s="253"/>
      <c r="AG373" s="253"/>
      <c r="AH373" s="253"/>
      <c r="AI373" s="253"/>
      <c r="AJ373" s="253"/>
      <c r="AK373" s="253"/>
      <c r="AL373" s="253"/>
      <c r="AM373" s="253"/>
      <c r="AN373" s="253"/>
      <c r="AO373" s="253"/>
      <c r="AP373" s="253"/>
      <c r="AQ373" s="253"/>
      <c r="AR373" s="253"/>
      <c r="AS373" s="253"/>
      <c r="AT373" s="253"/>
      <c r="AU373" s="253"/>
      <c r="AV373" s="253"/>
      <c r="AW373" s="253"/>
      <c r="AX373" s="253"/>
      <c r="AY373" s="253"/>
      <c r="AZ373" s="253"/>
      <c r="BA373" s="253"/>
      <c r="BB373" s="253"/>
      <c r="BC373" s="253"/>
      <c r="BD373" s="253"/>
      <c r="BE373" s="253"/>
      <c r="BF373" s="253"/>
      <c r="BG373" s="253"/>
      <c r="BH373" s="253"/>
      <c r="BI373" s="253"/>
      <c r="BJ373" s="253"/>
      <c r="BK373" s="253"/>
      <c r="BL373" s="253"/>
      <c r="BM373" s="253"/>
      <c r="BN373" s="253"/>
      <c r="BO373" s="253"/>
      <c r="BP373" s="253"/>
      <c r="BQ373" s="253"/>
      <c r="BR373" s="253"/>
      <c r="BS373" s="253"/>
      <c r="BT373" s="253"/>
      <c r="BU373" s="253"/>
      <c r="BV373" s="253"/>
      <c r="BW373" s="253"/>
      <c r="BX373" s="179">
        <v>6761</v>
      </c>
      <c r="BY373" s="179" t="s">
        <v>1727</v>
      </c>
      <c r="BZ373" s="253">
        <f t="shared" si="5"/>
        <v>29</v>
      </c>
      <c r="CA373" s="253"/>
      <c r="CB373" s="253"/>
      <c r="CC373" s="253"/>
      <c r="CD373" s="253"/>
      <c r="CE373" s="253"/>
      <c r="CF373" s="253"/>
      <c r="CG373" s="253"/>
      <c r="CH373" s="253"/>
      <c r="CI373" s="253"/>
      <c r="CJ373" s="253"/>
      <c r="CK373" s="253"/>
      <c r="CL373" s="253"/>
      <c r="CM373" s="253"/>
      <c r="CN373" s="253"/>
      <c r="CO373" s="253"/>
      <c r="CP373" s="253"/>
      <c r="CQ373" s="253"/>
      <c r="CR373" s="253"/>
      <c r="CS373" s="253"/>
      <c r="CT373" s="253"/>
      <c r="CU373" s="253"/>
      <c r="CV373" s="253"/>
      <c r="CW373" s="253"/>
      <c r="CX373" s="253"/>
      <c r="CY373" s="253"/>
      <c r="CZ373" s="253"/>
      <c r="DA373" s="253"/>
      <c r="DB373" s="253"/>
      <c r="DC373" s="253"/>
      <c r="DD373" s="253"/>
      <c r="DE373" s="253"/>
      <c r="DF373" s="253"/>
      <c r="DG373" s="253"/>
      <c r="DH373" s="253"/>
      <c r="DI373" s="253"/>
      <c r="DJ373" s="253"/>
      <c r="DK373" s="253"/>
      <c r="DL373" s="253"/>
      <c r="DM373" s="253"/>
      <c r="DN373" s="253"/>
      <c r="DO373" s="253"/>
      <c r="DP373" s="253"/>
      <c r="DQ373" s="253"/>
      <c r="DR373" s="253"/>
      <c r="DS373" s="253"/>
      <c r="DT373" s="253"/>
      <c r="DU373" s="253"/>
    </row>
    <row r="374" spans="1:125" s="248" customFormat="1" x14ac:dyDescent="0.25">
      <c r="A374" s="253"/>
      <c r="B374" s="253"/>
      <c r="D374" s="253"/>
      <c r="E374" s="253"/>
      <c r="F374" s="253"/>
      <c r="G374" s="253"/>
      <c r="H374" s="253"/>
      <c r="I374" s="253"/>
      <c r="J374" s="253"/>
      <c r="K374" s="253"/>
      <c r="L374" s="253"/>
      <c r="S374" s="253"/>
      <c r="T374" s="253"/>
      <c r="U374" s="253"/>
      <c r="V374" s="253"/>
      <c r="W374" s="253"/>
      <c r="X374" s="253"/>
      <c r="Y374" s="253"/>
      <c r="Z374" s="253"/>
      <c r="AA374" s="253"/>
      <c r="AB374" s="253"/>
      <c r="AC374" s="253"/>
      <c r="AD374" s="253"/>
      <c r="AE374" s="253"/>
      <c r="AF374" s="253"/>
      <c r="AG374" s="253"/>
      <c r="AH374" s="253"/>
      <c r="AI374" s="253"/>
      <c r="AJ374" s="253"/>
      <c r="AK374" s="253"/>
      <c r="AL374" s="253"/>
      <c r="AM374" s="253"/>
      <c r="AN374" s="253"/>
      <c r="AO374" s="253"/>
      <c r="AP374" s="253"/>
      <c r="AQ374" s="253"/>
      <c r="AR374" s="253"/>
      <c r="AS374" s="253"/>
      <c r="AT374" s="253"/>
      <c r="AU374" s="253"/>
      <c r="AV374" s="253"/>
      <c r="AW374" s="253"/>
      <c r="AX374" s="253"/>
      <c r="AY374" s="253"/>
      <c r="AZ374" s="253"/>
      <c r="BA374" s="253"/>
      <c r="BB374" s="253"/>
      <c r="BC374" s="253"/>
      <c r="BD374" s="253"/>
      <c r="BE374" s="253"/>
      <c r="BF374" s="253"/>
      <c r="BG374" s="253"/>
      <c r="BH374" s="253"/>
      <c r="BI374" s="253"/>
      <c r="BJ374" s="253"/>
      <c r="BK374" s="253"/>
      <c r="BL374" s="253"/>
      <c r="BM374" s="253"/>
      <c r="BN374" s="253"/>
      <c r="BO374" s="253"/>
      <c r="BP374" s="253"/>
      <c r="BQ374" s="253"/>
      <c r="BR374" s="253"/>
      <c r="BS374" s="253"/>
      <c r="BT374" s="253"/>
      <c r="BU374" s="253"/>
      <c r="BV374" s="253"/>
      <c r="BW374" s="253"/>
      <c r="BX374" s="179">
        <v>6762</v>
      </c>
      <c r="BY374" s="179" t="s">
        <v>1712</v>
      </c>
      <c r="BZ374" s="253">
        <f t="shared" si="5"/>
        <v>39</v>
      </c>
      <c r="CA374" s="253"/>
      <c r="CB374" s="253"/>
      <c r="CC374" s="253"/>
      <c r="CD374" s="253"/>
      <c r="CE374" s="253"/>
      <c r="CF374" s="253"/>
      <c r="CG374" s="253"/>
      <c r="CH374" s="253"/>
      <c r="CI374" s="253"/>
      <c r="CJ374" s="253"/>
      <c r="CK374" s="253"/>
      <c r="CL374" s="253"/>
      <c r="CM374" s="253"/>
      <c r="CN374" s="253"/>
      <c r="CO374" s="253"/>
      <c r="CP374" s="253"/>
      <c r="CQ374" s="253"/>
      <c r="CR374" s="253"/>
      <c r="CS374" s="253"/>
      <c r="CT374" s="253"/>
      <c r="CU374" s="253"/>
      <c r="CV374" s="253"/>
      <c r="CW374" s="253"/>
      <c r="CX374" s="253"/>
      <c r="CY374" s="253"/>
      <c r="CZ374" s="253"/>
      <c r="DA374" s="253"/>
      <c r="DB374" s="253"/>
      <c r="DC374" s="253"/>
      <c r="DD374" s="253"/>
      <c r="DE374" s="253"/>
      <c r="DF374" s="253"/>
      <c r="DG374" s="253"/>
      <c r="DH374" s="253"/>
      <c r="DI374" s="253"/>
      <c r="DJ374" s="253"/>
      <c r="DK374" s="253"/>
      <c r="DL374" s="253"/>
      <c r="DM374" s="253"/>
      <c r="DN374" s="253"/>
      <c r="DO374" s="253"/>
      <c r="DP374" s="253"/>
      <c r="DQ374" s="253"/>
      <c r="DR374" s="253"/>
      <c r="DS374" s="253"/>
      <c r="DT374" s="253"/>
      <c r="DU374" s="253"/>
    </row>
    <row r="375" spans="1:125" s="248" customFormat="1" x14ac:dyDescent="0.25">
      <c r="A375" s="253"/>
      <c r="B375" s="253"/>
      <c r="D375" s="253"/>
      <c r="E375" s="253"/>
      <c r="F375" s="253"/>
      <c r="G375" s="253"/>
      <c r="H375" s="253"/>
      <c r="I375" s="253"/>
      <c r="J375" s="253"/>
      <c r="K375" s="253"/>
      <c r="L375" s="253"/>
      <c r="S375" s="253"/>
      <c r="T375" s="253"/>
      <c r="U375" s="253"/>
      <c r="V375" s="253"/>
      <c r="W375" s="253"/>
      <c r="X375" s="253"/>
      <c r="Y375" s="253"/>
      <c r="Z375" s="253"/>
      <c r="AA375" s="253"/>
      <c r="AB375" s="253"/>
      <c r="AC375" s="253"/>
      <c r="AD375" s="253"/>
      <c r="AE375" s="253"/>
      <c r="AF375" s="253"/>
      <c r="AG375" s="253"/>
      <c r="AH375" s="253"/>
      <c r="AI375" s="253"/>
      <c r="AJ375" s="253"/>
      <c r="AK375" s="253"/>
      <c r="AL375" s="253"/>
      <c r="AM375" s="253"/>
      <c r="AN375" s="253"/>
      <c r="AO375" s="253"/>
      <c r="AP375" s="253"/>
      <c r="AQ375" s="253"/>
      <c r="AR375" s="253"/>
      <c r="AS375" s="253"/>
      <c r="AT375" s="253"/>
      <c r="AU375" s="253"/>
      <c r="AV375" s="253"/>
      <c r="AW375" s="253"/>
      <c r="AX375" s="253"/>
      <c r="AY375" s="253"/>
      <c r="AZ375" s="253"/>
      <c r="BA375" s="253"/>
      <c r="BB375" s="253"/>
      <c r="BC375" s="253"/>
      <c r="BD375" s="253"/>
      <c r="BE375" s="253"/>
      <c r="BF375" s="253"/>
      <c r="BG375" s="253"/>
      <c r="BH375" s="253"/>
      <c r="BI375" s="253"/>
      <c r="BJ375" s="253"/>
      <c r="BK375" s="253"/>
      <c r="BL375" s="253"/>
      <c r="BM375" s="253"/>
      <c r="BN375" s="253"/>
      <c r="BO375" s="253"/>
      <c r="BP375" s="253"/>
      <c r="BQ375" s="253"/>
      <c r="BR375" s="253"/>
      <c r="BS375" s="253"/>
      <c r="BT375" s="253"/>
      <c r="BU375" s="253"/>
      <c r="BV375" s="253"/>
      <c r="BW375" s="253"/>
      <c r="BX375" s="179">
        <v>6763</v>
      </c>
      <c r="BY375" s="179" t="s">
        <v>1713</v>
      </c>
      <c r="BZ375" s="253">
        <f t="shared" si="5"/>
        <v>24</v>
      </c>
      <c r="CA375" s="253"/>
      <c r="CB375" s="253"/>
      <c r="CC375" s="253"/>
      <c r="CD375" s="253"/>
      <c r="CE375" s="253"/>
      <c r="CF375" s="253"/>
      <c r="CG375" s="253"/>
      <c r="CH375" s="253"/>
      <c r="CI375" s="253"/>
      <c r="CJ375" s="253"/>
      <c r="CK375" s="253"/>
      <c r="CL375" s="253"/>
      <c r="CM375" s="253"/>
      <c r="CN375" s="253"/>
      <c r="CO375" s="253"/>
      <c r="CP375" s="253"/>
      <c r="CQ375" s="253"/>
      <c r="CR375" s="253"/>
      <c r="CS375" s="253"/>
      <c r="CT375" s="253"/>
      <c r="CU375" s="253"/>
      <c r="CV375" s="253"/>
      <c r="CW375" s="253"/>
      <c r="CX375" s="253"/>
      <c r="CY375" s="253"/>
      <c r="CZ375" s="253"/>
      <c r="DA375" s="253"/>
      <c r="DB375" s="253"/>
      <c r="DC375" s="253"/>
      <c r="DD375" s="253"/>
      <c r="DE375" s="253"/>
      <c r="DF375" s="253"/>
      <c r="DG375" s="253"/>
      <c r="DH375" s="253"/>
      <c r="DI375" s="253"/>
      <c r="DJ375" s="253"/>
      <c r="DK375" s="253"/>
      <c r="DL375" s="253"/>
      <c r="DM375" s="253"/>
      <c r="DN375" s="253"/>
      <c r="DO375" s="253"/>
      <c r="DP375" s="253"/>
      <c r="DQ375" s="253"/>
      <c r="DR375" s="253"/>
      <c r="DS375" s="253"/>
      <c r="DT375" s="253"/>
      <c r="DU375" s="253"/>
    </row>
    <row r="376" spans="1:125" s="248" customFormat="1" x14ac:dyDescent="0.25">
      <c r="A376" s="253"/>
      <c r="B376" s="253"/>
      <c r="D376" s="253"/>
      <c r="E376" s="253"/>
      <c r="F376" s="253"/>
      <c r="G376" s="253"/>
      <c r="H376" s="253"/>
      <c r="I376" s="253"/>
      <c r="J376" s="253"/>
      <c r="K376" s="253"/>
      <c r="L376" s="253"/>
      <c r="S376" s="253"/>
      <c r="T376" s="253"/>
      <c r="U376" s="253"/>
      <c r="V376" s="253"/>
      <c r="W376" s="253"/>
      <c r="X376" s="253"/>
      <c r="Y376" s="253"/>
      <c r="Z376" s="253"/>
      <c r="AA376" s="253"/>
      <c r="AB376" s="253"/>
      <c r="AC376" s="253"/>
      <c r="AD376" s="253"/>
      <c r="AE376" s="253"/>
      <c r="AF376" s="253"/>
      <c r="AG376" s="253"/>
      <c r="AH376" s="253"/>
      <c r="AI376" s="253"/>
      <c r="AJ376" s="253"/>
      <c r="AK376" s="253"/>
      <c r="AL376" s="253"/>
      <c r="AM376" s="253"/>
      <c r="AN376" s="253"/>
      <c r="AO376" s="253"/>
      <c r="AP376" s="253"/>
      <c r="AQ376" s="253"/>
      <c r="AR376" s="253"/>
      <c r="AS376" s="253"/>
      <c r="AT376" s="253"/>
      <c r="AU376" s="253"/>
      <c r="AV376" s="253"/>
      <c r="AW376" s="253"/>
      <c r="AX376" s="253"/>
      <c r="AY376" s="253"/>
      <c r="AZ376" s="253"/>
      <c r="BA376" s="253"/>
      <c r="BB376" s="253"/>
      <c r="BC376" s="253"/>
      <c r="BD376" s="253"/>
      <c r="BE376" s="253"/>
      <c r="BF376" s="253"/>
      <c r="BG376" s="253"/>
      <c r="BH376" s="253"/>
      <c r="BI376" s="253"/>
      <c r="BJ376" s="253"/>
      <c r="BK376" s="253"/>
      <c r="BL376" s="253"/>
      <c r="BM376" s="253"/>
      <c r="BN376" s="253"/>
      <c r="BO376" s="253"/>
      <c r="BP376" s="253"/>
      <c r="BQ376" s="253"/>
      <c r="BR376" s="253"/>
      <c r="BS376" s="253"/>
      <c r="BT376" s="253"/>
      <c r="BU376" s="253"/>
      <c r="BV376" s="253"/>
      <c r="BW376" s="253"/>
      <c r="BX376" s="179">
        <v>6764</v>
      </c>
      <c r="BY376" s="179" t="s">
        <v>1714</v>
      </c>
      <c r="BZ376" s="253">
        <f t="shared" si="5"/>
        <v>40</v>
      </c>
      <c r="CA376" s="253"/>
      <c r="CB376" s="253"/>
      <c r="CC376" s="253"/>
      <c r="CD376" s="253"/>
      <c r="CE376" s="253"/>
      <c r="CF376" s="253"/>
      <c r="CG376" s="253"/>
      <c r="CH376" s="253"/>
      <c r="CI376" s="253"/>
      <c r="CJ376" s="253"/>
      <c r="CK376" s="253"/>
      <c r="CL376" s="253"/>
      <c r="CM376" s="253"/>
      <c r="CN376" s="253"/>
      <c r="CO376" s="253"/>
      <c r="CP376" s="253"/>
      <c r="CQ376" s="253"/>
      <c r="CR376" s="253"/>
      <c r="CS376" s="253"/>
      <c r="CT376" s="253"/>
      <c r="CU376" s="253"/>
      <c r="CV376" s="253"/>
      <c r="CW376" s="253"/>
      <c r="CX376" s="253"/>
      <c r="CY376" s="253"/>
      <c r="CZ376" s="253"/>
      <c r="DA376" s="253"/>
      <c r="DB376" s="253"/>
      <c r="DC376" s="253"/>
      <c r="DD376" s="253"/>
      <c r="DE376" s="253"/>
      <c r="DF376" s="253"/>
      <c r="DG376" s="253"/>
      <c r="DH376" s="253"/>
      <c r="DI376" s="253"/>
      <c r="DJ376" s="253"/>
      <c r="DK376" s="253"/>
      <c r="DL376" s="253"/>
      <c r="DM376" s="253"/>
      <c r="DN376" s="253"/>
      <c r="DO376" s="253"/>
      <c r="DP376" s="253"/>
      <c r="DQ376" s="253"/>
      <c r="DR376" s="253"/>
      <c r="DS376" s="253"/>
      <c r="DT376" s="253"/>
      <c r="DU376" s="253"/>
    </row>
    <row r="377" spans="1:125" s="248" customFormat="1" x14ac:dyDescent="0.25">
      <c r="A377" s="253"/>
      <c r="B377" s="253"/>
      <c r="D377" s="253"/>
      <c r="E377" s="253"/>
      <c r="F377" s="253"/>
      <c r="G377" s="253"/>
      <c r="H377" s="253"/>
      <c r="I377" s="253"/>
      <c r="J377" s="253"/>
      <c r="K377" s="253"/>
      <c r="L377" s="253"/>
      <c r="S377" s="253"/>
      <c r="T377" s="253"/>
      <c r="U377" s="253"/>
      <c r="V377" s="253"/>
      <c r="W377" s="253"/>
      <c r="X377" s="253"/>
      <c r="Y377" s="253"/>
      <c r="Z377" s="253"/>
      <c r="AA377" s="253"/>
      <c r="AB377" s="253"/>
      <c r="AC377" s="253"/>
      <c r="AD377" s="253"/>
      <c r="AE377" s="253"/>
      <c r="AF377" s="253"/>
      <c r="AG377" s="253"/>
      <c r="AH377" s="253"/>
      <c r="AI377" s="253"/>
      <c r="AJ377" s="253"/>
      <c r="AK377" s="253"/>
      <c r="AL377" s="253"/>
      <c r="AM377" s="253"/>
      <c r="AN377" s="253"/>
      <c r="AO377" s="253"/>
      <c r="AP377" s="253"/>
      <c r="AQ377" s="253"/>
      <c r="AR377" s="253"/>
      <c r="AS377" s="253"/>
      <c r="AT377" s="253"/>
      <c r="AU377" s="253"/>
      <c r="AV377" s="253"/>
      <c r="AW377" s="253"/>
      <c r="AX377" s="253"/>
      <c r="AY377" s="253"/>
      <c r="AZ377" s="253"/>
      <c r="BA377" s="253"/>
      <c r="BB377" s="253"/>
      <c r="BC377" s="253"/>
      <c r="BD377" s="253"/>
      <c r="BE377" s="253"/>
      <c r="BF377" s="253"/>
      <c r="BG377" s="253"/>
      <c r="BH377" s="253"/>
      <c r="BI377" s="253"/>
      <c r="BJ377" s="253"/>
      <c r="BK377" s="253"/>
      <c r="BL377" s="253"/>
      <c r="BM377" s="253"/>
      <c r="BN377" s="253"/>
      <c r="BO377" s="253"/>
      <c r="BP377" s="253"/>
      <c r="BQ377" s="253"/>
      <c r="BR377" s="253"/>
      <c r="BS377" s="253"/>
      <c r="BT377" s="253"/>
      <c r="BU377" s="253"/>
      <c r="BV377" s="253"/>
      <c r="BW377" s="253"/>
      <c r="BX377" s="179">
        <v>6765</v>
      </c>
      <c r="BY377" s="179" t="s">
        <v>1715</v>
      </c>
      <c r="BZ377" s="253">
        <f t="shared" si="5"/>
        <v>25</v>
      </c>
      <c r="CA377" s="253"/>
      <c r="CB377" s="253"/>
      <c r="CC377" s="253"/>
      <c r="CD377" s="253"/>
      <c r="CE377" s="253"/>
      <c r="CF377" s="253"/>
      <c r="CG377" s="253"/>
      <c r="CH377" s="253"/>
      <c r="CI377" s="253"/>
      <c r="CJ377" s="253"/>
      <c r="CK377" s="253"/>
      <c r="CL377" s="253"/>
      <c r="CM377" s="253"/>
      <c r="CN377" s="253"/>
      <c r="CO377" s="253"/>
      <c r="CP377" s="253"/>
      <c r="CQ377" s="253"/>
      <c r="CR377" s="253"/>
      <c r="CS377" s="253"/>
      <c r="CT377" s="253"/>
      <c r="CU377" s="253"/>
      <c r="CV377" s="253"/>
      <c r="CW377" s="253"/>
      <c r="CX377" s="253"/>
      <c r="CY377" s="253"/>
      <c r="CZ377" s="253"/>
      <c r="DA377" s="253"/>
      <c r="DB377" s="253"/>
      <c r="DC377" s="253"/>
      <c r="DD377" s="253"/>
      <c r="DE377" s="253"/>
      <c r="DF377" s="253"/>
      <c r="DG377" s="253"/>
      <c r="DH377" s="253"/>
      <c r="DI377" s="253"/>
      <c r="DJ377" s="253"/>
      <c r="DK377" s="253"/>
      <c r="DL377" s="253"/>
      <c r="DM377" s="253"/>
      <c r="DN377" s="253"/>
      <c r="DO377" s="253"/>
      <c r="DP377" s="253"/>
      <c r="DQ377" s="253"/>
      <c r="DR377" s="253"/>
      <c r="DS377" s="253"/>
      <c r="DT377" s="253"/>
      <c r="DU377" s="253"/>
    </row>
    <row r="378" spans="1:125" s="248" customFormat="1" x14ac:dyDescent="0.25">
      <c r="A378" s="253"/>
      <c r="B378" s="253"/>
      <c r="D378" s="253"/>
      <c r="E378" s="253"/>
      <c r="F378" s="253"/>
      <c r="G378" s="253"/>
      <c r="H378" s="253"/>
      <c r="I378" s="253"/>
      <c r="J378" s="253"/>
      <c r="K378" s="253"/>
      <c r="L378" s="253"/>
      <c r="S378" s="253"/>
      <c r="T378" s="253"/>
      <c r="U378" s="253"/>
      <c r="V378" s="253"/>
      <c r="W378" s="253"/>
      <c r="X378" s="253"/>
      <c r="Y378" s="253"/>
      <c r="Z378" s="253"/>
      <c r="AA378" s="253"/>
      <c r="AB378" s="253"/>
      <c r="AC378" s="253"/>
      <c r="AD378" s="253"/>
      <c r="AE378" s="253"/>
      <c r="AF378" s="253"/>
      <c r="AG378" s="253"/>
      <c r="AH378" s="253"/>
      <c r="AI378" s="253"/>
      <c r="AJ378" s="253"/>
      <c r="AK378" s="253"/>
      <c r="AL378" s="253"/>
      <c r="AM378" s="253"/>
      <c r="AN378" s="253"/>
      <c r="AO378" s="253"/>
      <c r="AP378" s="253"/>
      <c r="AQ378" s="253"/>
      <c r="AR378" s="253"/>
      <c r="AS378" s="253"/>
      <c r="AT378" s="253"/>
      <c r="AU378" s="253"/>
      <c r="AV378" s="253"/>
      <c r="AW378" s="253"/>
      <c r="AX378" s="253"/>
      <c r="AY378" s="253"/>
      <c r="AZ378" s="253"/>
      <c r="BA378" s="253"/>
      <c r="BB378" s="253"/>
      <c r="BC378" s="253"/>
      <c r="BD378" s="253"/>
      <c r="BE378" s="253"/>
      <c r="BF378" s="253"/>
      <c r="BG378" s="253"/>
      <c r="BH378" s="253"/>
      <c r="BI378" s="253"/>
      <c r="BJ378" s="253"/>
      <c r="BK378" s="253"/>
      <c r="BL378" s="253"/>
      <c r="BM378" s="253"/>
      <c r="BN378" s="253"/>
      <c r="BO378" s="253"/>
      <c r="BP378" s="253"/>
      <c r="BQ378" s="253"/>
      <c r="BR378" s="253"/>
      <c r="BS378" s="253"/>
      <c r="BT378" s="253"/>
      <c r="BU378" s="253"/>
      <c r="BV378" s="253"/>
      <c r="BW378" s="253"/>
      <c r="BX378" s="179">
        <v>6766</v>
      </c>
      <c r="BY378" s="179" t="s">
        <v>1730</v>
      </c>
      <c r="BZ378" s="253">
        <f t="shared" si="5"/>
        <v>7</v>
      </c>
      <c r="CA378" s="253"/>
      <c r="CB378" s="253"/>
      <c r="CC378" s="253"/>
      <c r="CD378" s="253"/>
      <c r="CE378" s="253"/>
      <c r="CF378" s="253"/>
      <c r="CG378" s="253"/>
      <c r="CH378" s="253"/>
      <c r="CI378" s="253"/>
      <c r="CJ378" s="253"/>
      <c r="CK378" s="253"/>
      <c r="CL378" s="253"/>
      <c r="CM378" s="253"/>
      <c r="CN378" s="253"/>
      <c r="CO378" s="253"/>
      <c r="CP378" s="253"/>
      <c r="CQ378" s="253"/>
      <c r="CR378" s="253"/>
      <c r="CS378" s="253"/>
      <c r="CT378" s="253"/>
      <c r="CU378" s="253"/>
      <c r="CV378" s="253"/>
      <c r="CW378" s="253"/>
      <c r="CX378" s="253"/>
      <c r="CY378" s="253"/>
      <c r="CZ378" s="253"/>
      <c r="DA378" s="253"/>
      <c r="DB378" s="253"/>
      <c r="DC378" s="253"/>
      <c r="DD378" s="253"/>
      <c r="DE378" s="253"/>
      <c r="DF378" s="253"/>
      <c r="DG378" s="253"/>
      <c r="DH378" s="253"/>
      <c r="DI378" s="253"/>
      <c r="DJ378" s="253"/>
      <c r="DK378" s="253"/>
      <c r="DL378" s="253"/>
      <c r="DM378" s="253"/>
      <c r="DN378" s="253"/>
      <c r="DO378" s="253"/>
      <c r="DP378" s="253"/>
      <c r="DQ378" s="253"/>
      <c r="DR378" s="253"/>
      <c r="DS378" s="253"/>
      <c r="DT378" s="253"/>
      <c r="DU378" s="253"/>
    </row>
    <row r="379" spans="1:125" s="248" customFormat="1" x14ac:dyDescent="0.25">
      <c r="A379" s="253"/>
      <c r="B379" s="253"/>
      <c r="D379" s="253"/>
      <c r="E379" s="253"/>
      <c r="F379" s="253"/>
      <c r="G379" s="253"/>
      <c r="H379" s="253"/>
      <c r="I379" s="253"/>
      <c r="J379" s="253"/>
      <c r="K379" s="253"/>
      <c r="L379" s="253"/>
      <c r="S379" s="253"/>
      <c r="T379" s="253"/>
      <c r="U379" s="253"/>
      <c r="V379" s="253"/>
      <c r="W379" s="253"/>
      <c r="X379" s="253"/>
      <c r="Y379" s="253"/>
      <c r="Z379" s="253"/>
      <c r="AA379" s="253"/>
      <c r="AB379" s="253"/>
      <c r="AC379" s="253"/>
      <c r="AD379" s="253"/>
      <c r="AE379" s="253"/>
      <c r="AF379" s="253"/>
      <c r="AG379" s="253"/>
      <c r="AH379" s="253"/>
      <c r="AI379" s="253"/>
      <c r="AJ379" s="253"/>
      <c r="AK379" s="253"/>
      <c r="AL379" s="253"/>
      <c r="AM379" s="253"/>
      <c r="AN379" s="253"/>
      <c r="AO379" s="253"/>
      <c r="AP379" s="253"/>
      <c r="AQ379" s="253"/>
      <c r="AR379" s="253"/>
      <c r="AS379" s="253"/>
      <c r="AT379" s="253"/>
      <c r="AU379" s="253"/>
      <c r="AV379" s="253"/>
      <c r="AW379" s="253"/>
      <c r="AX379" s="253"/>
      <c r="AY379" s="253"/>
      <c r="AZ379" s="253"/>
      <c r="BA379" s="253"/>
      <c r="BB379" s="253"/>
      <c r="BC379" s="253"/>
      <c r="BD379" s="253"/>
      <c r="BE379" s="253"/>
      <c r="BF379" s="253"/>
      <c r="BG379" s="253"/>
      <c r="BH379" s="253"/>
      <c r="BI379" s="253"/>
      <c r="BJ379" s="253"/>
      <c r="BK379" s="253"/>
      <c r="BL379" s="253"/>
      <c r="BM379" s="253"/>
      <c r="BN379" s="253"/>
      <c r="BO379" s="253"/>
      <c r="BP379" s="253"/>
      <c r="BQ379" s="253"/>
      <c r="BR379" s="253"/>
      <c r="BS379" s="253"/>
      <c r="BT379" s="253"/>
      <c r="BU379" s="253"/>
      <c r="BV379" s="253"/>
      <c r="BW379" s="253"/>
      <c r="BX379" s="179">
        <v>6767</v>
      </c>
      <c r="BY379" s="179" t="s">
        <v>708</v>
      </c>
      <c r="BZ379" s="253">
        <f t="shared" si="5"/>
        <v>6</v>
      </c>
      <c r="CA379" s="253"/>
      <c r="CB379" s="253"/>
      <c r="CC379" s="253"/>
      <c r="CD379" s="253"/>
      <c r="CE379" s="253"/>
      <c r="CF379" s="253"/>
      <c r="CG379" s="253"/>
      <c r="CH379" s="253"/>
      <c r="CI379" s="253"/>
      <c r="CJ379" s="253"/>
      <c r="CK379" s="253"/>
      <c r="CL379" s="253"/>
      <c r="CM379" s="253"/>
      <c r="CN379" s="253"/>
      <c r="CO379" s="253"/>
      <c r="CP379" s="253"/>
      <c r="CQ379" s="253"/>
      <c r="CR379" s="253"/>
      <c r="CS379" s="253"/>
      <c r="CT379" s="253"/>
      <c r="CU379" s="253"/>
      <c r="CV379" s="253"/>
      <c r="CW379" s="253"/>
      <c r="CX379" s="253"/>
      <c r="CY379" s="253"/>
      <c r="CZ379" s="253"/>
      <c r="DA379" s="253"/>
      <c r="DB379" s="253"/>
      <c r="DC379" s="253"/>
      <c r="DD379" s="253"/>
      <c r="DE379" s="253"/>
      <c r="DF379" s="253"/>
      <c r="DG379" s="253"/>
      <c r="DH379" s="253"/>
      <c r="DI379" s="253"/>
      <c r="DJ379" s="253"/>
      <c r="DK379" s="253"/>
      <c r="DL379" s="253"/>
      <c r="DM379" s="253"/>
      <c r="DN379" s="253"/>
      <c r="DO379" s="253"/>
      <c r="DP379" s="253"/>
      <c r="DQ379" s="253"/>
      <c r="DR379" s="253"/>
      <c r="DS379" s="253"/>
      <c r="DT379" s="253"/>
      <c r="DU379" s="253"/>
    </row>
    <row r="380" spans="1:125" s="248" customFormat="1" x14ac:dyDescent="0.25">
      <c r="A380" s="253"/>
      <c r="B380" s="253"/>
      <c r="D380" s="253"/>
      <c r="E380" s="253"/>
      <c r="F380" s="253"/>
      <c r="G380" s="253"/>
      <c r="H380" s="253"/>
      <c r="I380" s="253"/>
      <c r="J380" s="253"/>
      <c r="K380" s="253"/>
      <c r="L380" s="253"/>
      <c r="S380" s="253"/>
      <c r="T380" s="253"/>
      <c r="U380" s="253"/>
      <c r="V380" s="253"/>
      <c r="W380" s="253"/>
      <c r="X380" s="253"/>
      <c r="Y380" s="253"/>
      <c r="Z380" s="253"/>
      <c r="AA380" s="253"/>
      <c r="AB380" s="253"/>
      <c r="AC380" s="253"/>
      <c r="AD380" s="253"/>
      <c r="AE380" s="253"/>
      <c r="AF380" s="253"/>
      <c r="AG380" s="253"/>
      <c r="AH380" s="253"/>
      <c r="AI380" s="253"/>
      <c r="AJ380" s="253"/>
      <c r="AK380" s="253"/>
      <c r="AL380" s="253"/>
      <c r="AM380" s="253"/>
      <c r="AN380" s="253"/>
      <c r="AO380" s="253"/>
      <c r="AP380" s="253"/>
      <c r="AQ380" s="253"/>
      <c r="AR380" s="253"/>
      <c r="AS380" s="253"/>
      <c r="AT380" s="253"/>
      <c r="AU380" s="253"/>
      <c r="AV380" s="253"/>
      <c r="AW380" s="253"/>
      <c r="AX380" s="253"/>
      <c r="AY380" s="253"/>
      <c r="AZ380" s="253"/>
      <c r="BA380" s="253"/>
      <c r="BB380" s="253"/>
      <c r="BC380" s="253"/>
      <c r="BD380" s="253"/>
      <c r="BE380" s="253"/>
      <c r="BF380" s="253"/>
      <c r="BG380" s="253"/>
      <c r="BH380" s="253"/>
      <c r="BI380" s="253"/>
      <c r="BJ380" s="253"/>
      <c r="BK380" s="253"/>
      <c r="BL380" s="253"/>
      <c r="BM380" s="253"/>
      <c r="BN380" s="253"/>
      <c r="BO380" s="253"/>
      <c r="BP380" s="253"/>
      <c r="BQ380" s="253"/>
      <c r="BR380" s="253"/>
      <c r="BS380" s="253"/>
      <c r="BT380" s="253"/>
      <c r="BU380" s="253"/>
      <c r="BV380" s="253"/>
      <c r="BW380" s="253"/>
      <c r="BX380" s="179">
        <v>6768</v>
      </c>
      <c r="BY380" s="179" t="s">
        <v>1729</v>
      </c>
      <c r="BZ380" s="253">
        <f t="shared" si="5"/>
        <v>15</v>
      </c>
      <c r="CA380" s="253"/>
      <c r="CB380" s="253"/>
      <c r="CC380" s="253"/>
      <c r="CD380" s="253"/>
      <c r="CE380" s="253"/>
      <c r="CF380" s="253"/>
      <c r="CG380" s="253"/>
      <c r="CH380" s="253"/>
      <c r="CI380" s="253"/>
      <c r="CJ380" s="253"/>
      <c r="CK380" s="253"/>
      <c r="CL380" s="253"/>
      <c r="CM380" s="253"/>
      <c r="CN380" s="253"/>
      <c r="CO380" s="253"/>
      <c r="CP380" s="253"/>
      <c r="CQ380" s="253"/>
      <c r="CR380" s="253"/>
      <c r="CS380" s="253"/>
      <c r="CT380" s="253"/>
      <c r="CU380" s="253"/>
      <c r="CV380" s="253"/>
      <c r="CW380" s="253"/>
      <c r="CX380" s="253"/>
      <c r="CY380" s="253"/>
      <c r="CZ380" s="253"/>
      <c r="DA380" s="253"/>
      <c r="DB380" s="253"/>
      <c r="DC380" s="253"/>
      <c r="DD380" s="253"/>
      <c r="DE380" s="253"/>
      <c r="DF380" s="253"/>
      <c r="DG380" s="253"/>
      <c r="DH380" s="253"/>
      <c r="DI380" s="253"/>
      <c r="DJ380" s="253"/>
      <c r="DK380" s="253"/>
      <c r="DL380" s="253"/>
      <c r="DM380" s="253"/>
      <c r="DN380" s="253"/>
      <c r="DO380" s="253"/>
      <c r="DP380" s="253"/>
      <c r="DQ380" s="253"/>
      <c r="DR380" s="253"/>
      <c r="DS380" s="253"/>
      <c r="DT380" s="253"/>
      <c r="DU380" s="253"/>
    </row>
    <row r="381" spans="1:125" s="248" customFormat="1" x14ac:dyDescent="0.25">
      <c r="A381" s="253"/>
      <c r="B381" s="253"/>
      <c r="D381" s="253"/>
      <c r="E381" s="253"/>
      <c r="F381" s="253"/>
      <c r="G381" s="253"/>
      <c r="H381" s="253"/>
      <c r="I381" s="253"/>
      <c r="J381" s="253"/>
      <c r="K381" s="253"/>
      <c r="L381" s="253"/>
      <c r="S381" s="253"/>
      <c r="T381" s="253"/>
      <c r="U381" s="253"/>
      <c r="V381" s="253"/>
      <c r="W381" s="253"/>
      <c r="X381" s="253"/>
      <c r="Y381" s="253"/>
      <c r="Z381" s="253"/>
      <c r="AA381" s="253"/>
      <c r="AB381" s="253"/>
      <c r="AC381" s="253"/>
      <c r="AD381" s="253"/>
      <c r="AE381" s="253"/>
      <c r="AF381" s="253"/>
      <c r="AG381" s="253"/>
      <c r="AH381" s="253"/>
      <c r="AI381" s="253"/>
      <c r="AJ381" s="253"/>
      <c r="AK381" s="253"/>
      <c r="AL381" s="253"/>
      <c r="AM381" s="253"/>
      <c r="AN381" s="253"/>
      <c r="AO381" s="253"/>
      <c r="AP381" s="253"/>
      <c r="AQ381" s="253"/>
      <c r="AR381" s="253"/>
      <c r="AS381" s="253"/>
      <c r="AT381" s="253"/>
      <c r="AU381" s="253"/>
      <c r="AV381" s="253"/>
      <c r="AW381" s="253"/>
      <c r="AX381" s="253"/>
      <c r="AY381" s="253"/>
      <c r="AZ381" s="253"/>
      <c r="BA381" s="253"/>
      <c r="BB381" s="253"/>
      <c r="BC381" s="253"/>
      <c r="BD381" s="253"/>
      <c r="BE381" s="253"/>
      <c r="BF381" s="253"/>
      <c r="BG381" s="253"/>
      <c r="BH381" s="253"/>
      <c r="BI381" s="253"/>
      <c r="BJ381" s="253"/>
      <c r="BK381" s="253"/>
      <c r="BL381" s="253"/>
      <c r="BM381" s="253"/>
      <c r="BN381" s="253"/>
      <c r="BO381" s="253"/>
      <c r="BP381" s="253"/>
      <c r="BQ381" s="253"/>
      <c r="BR381" s="253"/>
      <c r="BS381" s="253"/>
      <c r="BT381" s="253"/>
      <c r="BU381" s="253"/>
      <c r="BV381" s="253"/>
      <c r="BW381" s="253"/>
      <c r="BX381" s="179">
        <v>6769</v>
      </c>
      <c r="BY381" s="179" t="s">
        <v>1728</v>
      </c>
      <c r="BZ381" s="253">
        <f t="shared" si="5"/>
        <v>17</v>
      </c>
      <c r="CA381" s="253"/>
      <c r="CB381" s="253"/>
      <c r="CC381" s="253"/>
      <c r="CD381" s="253"/>
      <c r="CE381" s="253"/>
      <c r="CF381" s="253"/>
      <c r="CG381" s="253"/>
      <c r="CH381" s="253"/>
      <c r="CI381" s="253"/>
      <c r="CJ381" s="253"/>
      <c r="CK381" s="253"/>
      <c r="CL381" s="253"/>
      <c r="CM381" s="253"/>
      <c r="CN381" s="253"/>
      <c r="CO381" s="253"/>
      <c r="CP381" s="253"/>
      <c r="CQ381" s="253"/>
      <c r="CR381" s="253"/>
      <c r="CS381" s="253"/>
      <c r="CT381" s="253"/>
      <c r="CU381" s="253"/>
      <c r="CV381" s="253"/>
      <c r="CW381" s="253"/>
      <c r="CX381" s="253"/>
      <c r="CY381" s="253"/>
      <c r="CZ381" s="253"/>
      <c r="DA381" s="253"/>
      <c r="DB381" s="253"/>
      <c r="DC381" s="253"/>
      <c r="DD381" s="253"/>
      <c r="DE381" s="253"/>
      <c r="DF381" s="253"/>
      <c r="DG381" s="253"/>
      <c r="DH381" s="253"/>
      <c r="DI381" s="253"/>
      <c r="DJ381" s="253"/>
      <c r="DK381" s="253"/>
      <c r="DL381" s="253"/>
      <c r="DM381" s="253"/>
      <c r="DN381" s="253"/>
      <c r="DO381" s="253"/>
      <c r="DP381" s="253"/>
      <c r="DQ381" s="253"/>
      <c r="DR381" s="253"/>
      <c r="DS381" s="253"/>
      <c r="DT381" s="253"/>
      <c r="DU381" s="253"/>
    </row>
    <row r="382" spans="1:125" s="248" customFormat="1" x14ac:dyDescent="0.25">
      <c r="A382" s="253"/>
      <c r="B382" s="253"/>
      <c r="D382" s="253"/>
      <c r="E382" s="253"/>
      <c r="F382" s="253"/>
      <c r="G382" s="253"/>
      <c r="H382" s="253"/>
      <c r="I382" s="253"/>
      <c r="J382" s="253"/>
      <c r="K382" s="253"/>
      <c r="L382" s="253"/>
      <c r="S382" s="253"/>
      <c r="T382" s="253"/>
      <c r="U382" s="253"/>
      <c r="V382" s="253"/>
      <c r="W382" s="253"/>
      <c r="X382" s="253"/>
      <c r="Y382" s="253"/>
      <c r="Z382" s="253"/>
      <c r="AA382" s="253"/>
      <c r="AB382" s="253"/>
      <c r="AC382" s="253"/>
      <c r="AD382" s="253"/>
      <c r="AE382" s="253"/>
      <c r="AF382" s="253"/>
      <c r="AG382" s="253"/>
      <c r="AH382" s="253"/>
      <c r="AI382" s="253"/>
      <c r="AJ382" s="253"/>
      <c r="AK382" s="253"/>
      <c r="AL382" s="253"/>
      <c r="AM382" s="253"/>
      <c r="AN382" s="253"/>
      <c r="AO382" s="253"/>
      <c r="AP382" s="253"/>
      <c r="AQ382" s="253"/>
      <c r="AR382" s="253"/>
      <c r="AS382" s="253"/>
      <c r="AT382" s="253"/>
      <c r="AU382" s="253"/>
      <c r="AV382" s="253"/>
      <c r="AW382" s="253"/>
      <c r="AX382" s="253"/>
      <c r="AY382" s="253"/>
      <c r="AZ382" s="253"/>
      <c r="BA382" s="253"/>
      <c r="BB382" s="253"/>
      <c r="BC382" s="253"/>
      <c r="BD382" s="253"/>
      <c r="BE382" s="253"/>
      <c r="BF382" s="253"/>
      <c r="BG382" s="253"/>
      <c r="BH382" s="253"/>
      <c r="BI382" s="253"/>
      <c r="BJ382" s="253"/>
      <c r="BK382" s="253"/>
      <c r="BL382" s="253"/>
      <c r="BM382" s="253"/>
      <c r="BN382" s="253"/>
      <c r="BO382" s="253"/>
      <c r="BP382" s="253"/>
      <c r="BQ382" s="253"/>
      <c r="BR382" s="253"/>
      <c r="BS382" s="253"/>
      <c r="BT382" s="253"/>
      <c r="BU382" s="253"/>
      <c r="BV382" s="253"/>
      <c r="BW382" s="253"/>
      <c r="BX382" s="179">
        <v>6782</v>
      </c>
      <c r="BY382" s="179" t="s">
        <v>1716</v>
      </c>
      <c r="BZ382" s="253">
        <f t="shared" si="5"/>
        <v>23</v>
      </c>
      <c r="CA382" s="253"/>
      <c r="CB382" s="253"/>
      <c r="CC382" s="253"/>
      <c r="CD382" s="253"/>
      <c r="CE382" s="253"/>
      <c r="CF382" s="253"/>
      <c r="CG382" s="253"/>
      <c r="CH382" s="253"/>
      <c r="CI382" s="253"/>
      <c r="CJ382" s="253"/>
      <c r="CK382" s="253"/>
      <c r="CL382" s="253"/>
      <c r="CM382" s="253"/>
      <c r="CN382" s="253"/>
      <c r="CO382" s="253"/>
      <c r="CP382" s="253"/>
      <c r="CQ382" s="253"/>
      <c r="CR382" s="253"/>
      <c r="CS382" s="253"/>
      <c r="CT382" s="253"/>
      <c r="CU382" s="253"/>
      <c r="CV382" s="253"/>
      <c r="CW382" s="253"/>
      <c r="CX382" s="253"/>
      <c r="CY382" s="253"/>
      <c r="CZ382" s="253"/>
      <c r="DA382" s="253"/>
      <c r="DB382" s="253"/>
      <c r="DC382" s="253"/>
      <c r="DD382" s="253"/>
      <c r="DE382" s="253"/>
      <c r="DF382" s="253"/>
      <c r="DG382" s="253"/>
      <c r="DH382" s="253"/>
      <c r="DI382" s="253"/>
      <c r="DJ382" s="253"/>
      <c r="DK382" s="253"/>
      <c r="DL382" s="253"/>
      <c r="DM382" s="253"/>
      <c r="DN382" s="253"/>
      <c r="DO382" s="253"/>
      <c r="DP382" s="253"/>
      <c r="DQ382" s="253"/>
      <c r="DR382" s="253"/>
      <c r="DS382" s="253"/>
      <c r="DT382" s="253"/>
      <c r="DU382" s="253"/>
    </row>
    <row r="383" spans="1:125" s="248" customFormat="1" x14ac:dyDescent="0.25">
      <c r="A383" s="253"/>
      <c r="B383" s="253"/>
      <c r="D383" s="253"/>
      <c r="E383" s="253"/>
      <c r="F383" s="253"/>
      <c r="G383" s="253"/>
      <c r="H383" s="253"/>
      <c r="I383" s="253"/>
      <c r="J383" s="253"/>
      <c r="K383" s="253"/>
      <c r="L383" s="253"/>
      <c r="S383" s="253"/>
      <c r="T383" s="253"/>
      <c r="U383" s="253"/>
      <c r="V383" s="253"/>
      <c r="W383" s="253"/>
      <c r="X383" s="253"/>
      <c r="Y383" s="253"/>
      <c r="Z383" s="253"/>
      <c r="AA383" s="253"/>
      <c r="AB383" s="253"/>
      <c r="AC383" s="253"/>
      <c r="AD383" s="253"/>
      <c r="AE383" s="253"/>
      <c r="AF383" s="253"/>
      <c r="AG383" s="253"/>
      <c r="AH383" s="253"/>
      <c r="AI383" s="253"/>
      <c r="AJ383" s="253"/>
      <c r="AK383" s="253"/>
      <c r="AL383" s="253"/>
      <c r="AM383" s="253"/>
      <c r="AN383" s="253"/>
      <c r="AO383" s="253"/>
      <c r="AP383" s="253"/>
      <c r="AQ383" s="253"/>
      <c r="AR383" s="253"/>
      <c r="AS383" s="253"/>
      <c r="AT383" s="253"/>
      <c r="AU383" s="253"/>
      <c r="AV383" s="253"/>
      <c r="AW383" s="253"/>
      <c r="AX383" s="253"/>
      <c r="AY383" s="253"/>
      <c r="AZ383" s="253"/>
      <c r="BA383" s="253"/>
      <c r="BB383" s="253"/>
      <c r="BC383" s="253"/>
      <c r="BD383" s="253"/>
      <c r="BE383" s="253"/>
      <c r="BF383" s="253"/>
      <c r="BG383" s="253"/>
      <c r="BH383" s="253"/>
      <c r="BI383" s="253"/>
      <c r="BJ383" s="253"/>
      <c r="BK383" s="253"/>
      <c r="BL383" s="253"/>
      <c r="BM383" s="253"/>
      <c r="BN383" s="253"/>
      <c r="BO383" s="253"/>
      <c r="BP383" s="253"/>
      <c r="BQ383" s="253"/>
      <c r="BR383" s="253"/>
      <c r="BS383" s="253"/>
      <c r="BT383" s="253"/>
      <c r="BU383" s="253"/>
      <c r="BV383" s="253"/>
      <c r="BW383" s="253"/>
      <c r="BX383" s="179">
        <v>6783</v>
      </c>
      <c r="BY383" s="179" t="s">
        <v>1747</v>
      </c>
      <c r="BZ383" s="253">
        <f t="shared" si="5"/>
        <v>40</v>
      </c>
      <c r="CA383" s="253"/>
      <c r="CB383" s="253"/>
      <c r="CC383" s="253"/>
      <c r="CD383" s="253"/>
      <c r="CE383" s="253"/>
      <c r="CF383" s="253"/>
      <c r="CG383" s="253"/>
      <c r="CH383" s="253"/>
      <c r="CI383" s="253"/>
      <c r="CJ383" s="253"/>
      <c r="CK383" s="253"/>
      <c r="CL383" s="253"/>
      <c r="CM383" s="253"/>
      <c r="CN383" s="253"/>
      <c r="CO383" s="253"/>
      <c r="CP383" s="253"/>
      <c r="CQ383" s="253"/>
      <c r="CR383" s="253"/>
      <c r="CS383" s="253"/>
      <c r="CT383" s="253"/>
      <c r="CU383" s="253"/>
      <c r="CV383" s="253"/>
      <c r="CW383" s="253"/>
      <c r="CX383" s="253"/>
      <c r="CY383" s="253"/>
      <c r="CZ383" s="253"/>
      <c r="DA383" s="253"/>
      <c r="DB383" s="253"/>
      <c r="DC383" s="253"/>
      <c r="DD383" s="253"/>
      <c r="DE383" s="253"/>
      <c r="DF383" s="253"/>
      <c r="DG383" s="253"/>
      <c r="DH383" s="253"/>
      <c r="DI383" s="253"/>
      <c r="DJ383" s="253"/>
      <c r="DK383" s="253"/>
      <c r="DL383" s="253"/>
      <c r="DM383" s="253"/>
      <c r="DN383" s="253"/>
      <c r="DO383" s="253"/>
      <c r="DP383" s="253"/>
      <c r="DQ383" s="253"/>
      <c r="DR383" s="253"/>
      <c r="DS383" s="253"/>
      <c r="DT383" s="253"/>
      <c r="DU383" s="253"/>
    </row>
    <row r="384" spans="1:125" s="248" customFormat="1" x14ac:dyDescent="0.25">
      <c r="A384" s="253"/>
      <c r="B384" s="253"/>
      <c r="D384" s="253"/>
      <c r="E384" s="253"/>
      <c r="F384" s="253"/>
      <c r="G384" s="253"/>
      <c r="H384" s="253"/>
      <c r="I384" s="253"/>
      <c r="J384" s="253"/>
      <c r="K384" s="253"/>
      <c r="L384" s="253"/>
      <c r="S384" s="253"/>
      <c r="T384" s="253"/>
      <c r="U384" s="253"/>
      <c r="V384" s="253"/>
      <c r="W384" s="253"/>
      <c r="X384" s="253"/>
      <c r="Y384" s="253"/>
      <c r="Z384" s="253"/>
      <c r="AA384" s="253"/>
      <c r="AB384" s="253"/>
      <c r="AC384" s="253"/>
      <c r="AD384" s="253"/>
      <c r="AE384" s="253"/>
      <c r="AF384" s="253"/>
      <c r="AG384" s="253"/>
      <c r="AH384" s="253"/>
      <c r="AI384" s="253"/>
      <c r="AJ384" s="253"/>
      <c r="AK384" s="253"/>
      <c r="AL384" s="253"/>
      <c r="AM384" s="253"/>
      <c r="AN384" s="253"/>
      <c r="AO384" s="253"/>
      <c r="AP384" s="253"/>
      <c r="AQ384" s="253"/>
      <c r="AR384" s="253"/>
      <c r="AS384" s="253"/>
      <c r="AT384" s="253"/>
      <c r="AU384" s="253"/>
      <c r="AV384" s="253"/>
      <c r="AW384" s="253"/>
      <c r="AX384" s="253"/>
      <c r="AY384" s="253"/>
      <c r="AZ384" s="253"/>
      <c r="BA384" s="253"/>
      <c r="BB384" s="253"/>
      <c r="BC384" s="253"/>
      <c r="BD384" s="253"/>
      <c r="BE384" s="253"/>
      <c r="BF384" s="253"/>
      <c r="BG384" s="253"/>
      <c r="BH384" s="253"/>
      <c r="BI384" s="253"/>
      <c r="BJ384" s="253"/>
      <c r="BK384" s="253"/>
      <c r="BL384" s="253"/>
      <c r="BM384" s="253"/>
      <c r="BN384" s="253"/>
      <c r="BO384" s="253"/>
      <c r="BP384" s="253"/>
      <c r="BQ384" s="253"/>
      <c r="BR384" s="253"/>
      <c r="BS384" s="253"/>
      <c r="BT384" s="253"/>
      <c r="BU384" s="253"/>
      <c r="BV384" s="253"/>
      <c r="BW384" s="253"/>
      <c r="BX384" s="179">
        <v>6784</v>
      </c>
      <c r="BY384" s="179" t="s">
        <v>1717</v>
      </c>
      <c r="BZ384" s="253">
        <f t="shared" si="5"/>
        <v>23</v>
      </c>
      <c r="CA384" s="253"/>
      <c r="CB384" s="253"/>
      <c r="CC384" s="253"/>
      <c r="CD384" s="253"/>
      <c r="CE384" s="253"/>
      <c r="CF384" s="253"/>
      <c r="CG384" s="253"/>
      <c r="CH384" s="253"/>
      <c r="CI384" s="253"/>
      <c r="CJ384" s="253"/>
      <c r="CK384" s="253"/>
      <c r="CL384" s="253"/>
      <c r="CM384" s="253"/>
      <c r="CN384" s="253"/>
      <c r="CO384" s="253"/>
      <c r="CP384" s="253"/>
      <c r="CQ384" s="253"/>
      <c r="CR384" s="253"/>
      <c r="CS384" s="253"/>
      <c r="CT384" s="253"/>
      <c r="CU384" s="253"/>
      <c r="CV384" s="253"/>
      <c r="CW384" s="253"/>
      <c r="CX384" s="253"/>
      <c r="CY384" s="253"/>
      <c r="CZ384" s="253"/>
      <c r="DA384" s="253"/>
      <c r="DB384" s="253"/>
      <c r="DC384" s="253"/>
      <c r="DD384" s="253"/>
      <c r="DE384" s="253"/>
      <c r="DF384" s="253"/>
      <c r="DG384" s="253"/>
      <c r="DH384" s="253"/>
      <c r="DI384" s="253"/>
      <c r="DJ384" s="253"/>
      <c r="DK384" s="253"/>
      <c r="DL384" s="253"/>
      <c r="DM384" s="253"/>
      <c r="DN384" s="253"/>
      <c r="DO384" s="253"/>
      <c r="DP384" s="253"/>
      <c r="DQ384" s="253"/>
      <c r="DR384" s="253"/>
      <c r="DS384" s="253"/>
      <c r="DT384" s="253"/>
      <c r="DU384" s="253"/>
    </row>
    <row r="385" spans="1:125" s="248" customFormat="1" x14ac:dyDescent="0.25">
      <c r="A385" s="253"/>
      <c r="B385" s="253"/>
      <c r="D385" s="253"/>
      <c r="E385" s="253"/>
      <c r="F385" s="253"/>
      <c r="G385" s="253"/>
      <c r="H385" s="253"/>
      <c r="I385" s="253"/>
      <c r="J385" s="253"/>
      <c r="K385" s="253"/>
      <c r="L385" s="253"/>
      <c r="S385" s="253"/>
      <c r="T385" s="253"/>
      <c r="U385" s="253"/>
      <c r="V385" s="253"/>
      <c r="W385" s="253"/>
      <c r="X385" s="253"/>
      <c r="Y385" s="253"/>
      <c r="Z385" s="253"/>
      <c r="AA385" s="253"/>
      <c r="AB385" s="253"/>
      <c r="AC385" s="253"/>
      <c r="AD385" s="253"/>
      <c r="AE385" s="253"/>
      <c r="AF385" s="253"/>
      <c r="AG385" s="253"/>
      <c r="AH385" s="253"/>
      <c r="AI385" s="253"/>
      <c r="AJ385" s="253"/>
      <c r="AK385" s="253"/>
      <c r="AL385" s="253"/>
      <c r="AM385" s="253"/>
      <c r="AN385" s="253"/>
      <c r="AO385" s="253"/>
      <c r="AP385" s="253"/>
      <c r="AQ385" s="253"/>
      <c r="AR385" s="253"/>
      <c r="AS385" s="253"/>
      <c r="AT385" s="253"/>
      <c r="AU385" s="253"/>
      <c r="AV385" s="253"/>
      <c r="AW385" s="253"/>
      <c r="AX385" s="253"/>
      <c r="AY385" s="253"/>
      <c r="AZ385" s="253"/>
      <c r="BA385" s="253"/>
      <c r="BB385" s="253"/>
      <c r="BC385" s="253"/>
      <c r="BD385" s="253"/>
      <c r="BE385" s="253"/>
      <c r="BF385" s="253"/>
      <c r="BG385" s="253"/>
      <c r="BH385" s="253"/>
      <c r="BI385" s="253"/>
      <c r="BJ385" s="253"/>
      <c r="BK385" s="253"/>
      <c r="BL385" s="253"/>
      <c r="BM385" s="253"/>
      <c r="BN385" s="253"/>
      <c r="BO385" s="253"/>
      <c r="BP385" s="253"/>
      <c r="BQ385" s="253"/>
      <c r="BR385" s="253"/>
      <c r="BS385" s="253"/>
      <c r="BT385" s="253"/>
      <c r="BU385" s="253"/>
      <c r="BV385" s="253"/>
      <c r="BW385" s="253"/>
      <c r="BX385" s="179">
        <v>6785</v>
      </c>
      <c r="BY385" s="179" t="s">
        <v>1748</v>
      </c>
      <c r="BZ385" s="253">
        <f t="shared" si="5"/>
        <v>40</v>
      </c>
      <c r="CA385" s="253"/>
      <c r="CB385" s="253"/>
      <c r="CC385" s="253"/>
      <c r="CD385" s="253"/>
      <c r="CE385" s="253"/>
      <c r="CF385" s="253"/>
      <c r="CG385" s="253"/>
      <c r="CH385" s="253"/>
      <c r="CI385" s="253"/>
      <c r="CJ385" s="253"/>
      <c r="CK385" s="253"/>
      <c r="CL385" s="253"/>
      <c r="CM385" s="253"/>
      <c r="CN385" s="253"/>
      <c r="CO385" s="253"/>
      <c r="CP385" s="253"/>
      <c r="CQ385" s="253"/>
      <c r="CR385" s="253"/>
      <c r="CS385" s="253"/>
      <c r="CT385" s="253"/>
      <c r="CU385" s="253"/>
      <c r="CV385" s="253"/>
      <c r="CW385" s="253"/>
      <c r="CX385" s="253"/>
      <c r="CY385" s="253"/>
      <c r="CZ385" s="253"/>
      <c r="DA385" s="253"/>
      <c r="DB385" s="253"/>
      <c r="DC385" s="253"/>
      <c r="DD385" s="253"/>
      <c r="DE385" s="253"/>
      <c r="DF385" s="253"/>
      <c r="DG385" s="253"/>
      <c r="DH385" s="253"/>
      <c r="DI385" s="253"/>
      <c r="DJ385" s="253"/>
      <c r="DK385" s="253"/>
      <c r="DL385" s="253"/>
      <c r="DM385" s="253"/>
      <c r="DN385" s="253"/>
      <c r="DO385" s="253"/>
      <c r="DP385" s="253"/>
      <c r="DQ385" s="253"/>
      <c r="DR385" s="253"/>
      <c r="DS385" s="253"/>
      <c r="DT385" s="253"/>
      <c r="DU385" s="253"/>
    </row>
    <row r="386" spans="1:125" s="248" customFormat="1" x14ac:dyDescent="0.25">
      <c r="A386" s="253"/>
      <c r="B386" s="253"/>
      <c r="D386" s="253"/>
      <c r="E386" s="253"/>
      <c r="F386" s="253"/>
      <c r="G386" s="253"/>
      <c r="H386" s="253"/>
      <c r="I386" s="253"/>
      <c r="J386" s="253"/>
      <c r="K386" s="253"/>
      <c r="L386" s="253"/>
      <c r="S386" s="253"/>
      <c r="T386" s="253"/>
      <c r="U386" s="253"/>
      <c r="V386" s="253"/>
      <c r="W386" s="253"/>
      <c r="X386" s="253"/>
      <c r="Y386" s="253"/>
      <c r="Z386" s="253"/>
      <c r="AA386" s="253"/>
      <c r="AB386" s="253"/>
      <c r="AC386" s="253"/>
      <c r="AD386" s="253"/>
      <c r="AE386" s="253"/>
      <c r="AF386" s="253"/>
      <c r="AG386" s="253"/>
      <c r="AH386" s="253"/>
      <c r="AI386" s="253"/>
      <c r="AJ386" s="253"/>
      <c r="AK386" s="253"/>
      <c r="AL386" s="253"/>
      <c r="AM386" s="253"/>
      <c r="AN386" s="253"/>
      <c r="AO386" s="253"/>
      <c r="AP386" s="253"/>
      <c r="AQ386" s="253"/>
      <c r="AR386" s="253"/>
      <c r="AS386" s="253"/>
      <c r="AT386" s="253"/>
      <c r="AU386" s="253"/>
      <c r="AV386" s="253"/>
      <c r="AW386" s="253"/>
      <c r="AX386" s="253"/>
      <c r="AY386" s="253"/>
      <c r="AZ386" s="253"/>
      <c r="BA386" s="253"/>
      <c r="BB386" s="253"/>
      <c r="BC386" s="253"/>
      <c r="BD386" s="253"/>
      <c r="BE386" s="253"/>
      <c r="BF386" s="253"/>
      <c r="BG386" s="253"/>
      <c r="BH386" s="253"/>
      <c r="BI386" s="253"/>
      <c r="BJ386" s="253"/>
      <c r="BK386" s="253"/>
      <c r="BL386" s="253"/>
      <c r="BM386" s="253"/>
      <c r="BN386" s="253"/>
      <c r="BO386" s="253"/>
      <c r="BP386" s="253"/>
      <c r="BQ386" s="253"/>
      <c r="BR386" s="253"/>
      <c r="BS386" s="253"/>
      <c r="BT386" s="253"/>
      <c r="BU386" s="253"/>
      <c r="BV386" s="253"/>
      <c r="BW386" s="253"/>
      <c r="BX386" s="179">
        <v>6786</v>
      </c>
      <c r="BY386" s="179" t="s">
        <v>1718</v>
      </c>
      <c r="BZ386" s="253">
        <f t="shared" si="5"/>
        <v>18</v>
      </c>
      <c r="CA386" s="253"/>
      <c r="CB386" s="253"/>
      <c r="CC386" s="253"/>
      <c r="CD386" s="253"/>
      <c r="CE386" s="253"/>
      <c r="CF386" s="253"/>
      <c r="CG386" s="253"/>
      <c r="CH386" s="253"/>
      <c r="CI386" s="253"/>
      <c r="CJ386" s="253"/>
      <c r="CK386" s="253"/>
      <c r="CL386" s="253"/>
      <c r="CM386" s="253"/>
      <c r="CN386" s="253"/>
      <c r="CO386" s="253"/>
      <c r="CP386" s="253"/>
      <c r="CQ386" s="253"/>
      <c r="CR386" s="253"/>
      <c r="CS386" s="253"/>
      <c r="CT386" s="253"/>
      <c r="CU386" s="253"/>
      <c r="CV386" s="253"/>
      <c r="CW386" s="253"/>
      <c r="CX386" s="253"/>
      <c r="CY386" s="253"/>
      <c r="CZ386" s="253"/>
      <c r="DA386" s="253"/>
      <c r="DB386" s="253"/>
      <c r="DC386" s="253"/>
      <c r="DD386" s="253"/>
      <c r="DE386" s="253"/>
      <c r="DF386" s="253"/>
      <c r="DG386" s="253"/>
      <c r="DH386" s="253"/>
      <c r="DI386" s="253"/>
      <c r="DJ386" s="253"/>
      <c r="DK386" s="253"/>
      <c r="DL386" s="253"/>
      <c r="DM386" s="253"/>
      <c r="DN386" s="253"/>
      <c r="DO386" s="253"/>
      <c r="DP386" s="253"/>
      <c r="DQ386" s="253"/>
      <c r="DR386" s="253"/>
      <c r="DS386" s="253"/>
      <c r="DT386" s="253"/>
      <c r="DU386" s="253"/>
    </row>
    <row r="387" spans="1:125" s="248" customFormat="1" x14ac:dyDescent="0.25">
      <c r="A387" s="253"/>
      <c r="B387" s="253"/>
      <c r="D387" s="253"/>
      <c r="E387" s="253"/>
      <c r="F387" s="253"/>
      <c r="G387" s="253"/>
      <c r="H387" s="253"/>
      <c r="I387" s="253"/>
      <c r="J387" s="253"/>
      <c r="K387" s="253"/>
      <c r="L387" s="253"/>
      <c r="S387" s="253"/>
      <c r="T387" s="253"/>
      <c r="U387" s="253"/>
      <c r="V387" s="253"/>
      <c r="W387" s="253"/>
      <c r="X387" s="253"/>
      <c r="Y387" s="253"/>
      <c r="Z387" s="253"/>
      <c r="AA387" s="253"/>
      <c r="AB387" s="253"/>
      <c r="AC387" s="253"/>
      <c r="AD387" s="253"/>
      <c r="AE387" s="253"/>
      <c r="AF387" s="253"/>
      <c r="AG387" s="253"/>
      <c r="AH387" s="253"/>
      <c r="AI387" s="253"/>
      <c r="AJ387" s="253"/>
      <c r="AK387" s="253"/>
      <c r="AL387" s="253"/>
      <c r="AM387" s="253"/>
      <c r="AN387" s="253"/>
      <c r="AO387" s="253"/>
      <c r="AP387" s="253"/>
      <c r="AQ387" s="253"/>
      <c r="AR387" s="253"/>
      <c r="AS387" s="253"/>
      <c r="AT387" s="253"/>
      <c r="AU387" s="253"/>
      <c r="AV387" s="253"/>
      <c r="AW387" s="253"/>
      <c r="AX387" s="253"/>
      <c r="AY387" s="253"/>
      <c r="AZ387" s="253"/>
      <c r="BA387" s="253"/>
      <c r="BB387" s="253"/>
      <c r="BC387" s="253"/>
      <c r="BD387" s="253"/>
      <c r="BE387" s="253"/>
      <c r="BF387" s="253"/>
      <c r="BG387" s="253"/>
      <c r="BH387" s="253"/>
      <c r="BI387" s="253"/>
      <c r="BJ387" s="253"/>
      <c r="BK387" s="253"/>
      <c r="BL387" s="253"/>
      <c r="BM387" s="253"/>
      <c r="BN387" s="253"/>
      <c r="BO387" s="253"/>
      <c r="BP387" s="253"/>
      <c r="BQ387" s="253"/>
      <c r="BR387" s="253"/>
      <c r="BS387" s="253"/>
      <c r="BT387" s="253"/>
      <c r="BU387" s="253"/>
      <c r="BV387" s="253"/>
      <c r="BW387" s="253"/>
      <c r="BX387" s="179">
        <v>6787</v>
      </c>
      <c r="BY387" s="179" t="s">
        <v>1749</v>
      </c>
      <c r="BZ387" s="253">
        <f t="shared" si="5"/>
        <v>35</v>
      </c>
      <c r="CA387" s="253"/>
      <c r="CB387" s="253"/>
      <c r="CC387" s="253"/>
      <c r="CD387" s="253"/>
      <c r="CE387" s="253"/>
      <c r="CF387" s="253"/>
      <c r="CG387" s="253"/>
      <c r="CH387" s="253"/>
      <c r="CI387" s="253"/>
      <c r="CJ387" s="253"/>
      <c r="CK387" s="253"/>
      <c r="CL387" s="253"/>
      <c r="CM387" s="253"/>
      <c r="CN387" s="253"/>
      <c r="CO387" s="253"/>
      <c r="CP387" s="253"/>
      <c r="CQ387" s="253"/>
      <c r="CR387" s="253"/>
      <c r="CS387" s="253"/>
      <c r="CT387" s="253"/>
      <c r="CU387" s="253"/>
      <c r="CV387" s="253"/>
      <c r="CW387" s="253"/>
      <c r="CX387" s="253"/>
      <c r="CY387" s="253"/>
      <c r="CZ387" s="253"/>
      <c r="DA387" s="253"/>
      <c r="DB387" s="253"/>
      <c r="DC387" s="253"/>
      <c r="DD387" s="253"/>
      <c r="DE387" s="253"/>
      <c r="DF387" s="253"/>
      <c r="DG387" s="253"/>
      <c r="DH387" s="253"/>
      <c r="DI387" s="253"/>
      <c r="DJ387" s="253"/>
      <c r="DK387" s="253"/>
      <c r="DL387" s="253"/>
      <c r="DM387" s="253"/>
      <c r="DN387" s="253"/>
      <c r="DO387" s="253"/>
      <c r="DP387" s="253"/>
      <c r="DQ387" s="253"/>
      <c r="DR387" s="253"/>
      <c r="DS387" s="253"/>
      <c r="DT387" s="253"/>
      <c r="DU387" s="253"/>
    </row>
    <row r="388" spans="1:125" s="248" customFormat="1" x14ac:dyDescent="0.25">
      <c r="A388" s="253"/>
      <c r="B388" s="253"/>
      <c r="D388" s="253"/>
      <c r="E388" s="253"/>
      <c r="F388" s="253"/>
      <c r="G388" s="253"/>
      <c r="H388" s="253"/>
      <c r="I388" s="253"/>
      <c r="J388" s="253"/>
      <c r="K388" s="253"/>
      <c r="L388" s="253"/>
      <c r="S388" s="253"/>
      <c r="T388" s="253"/>
      <c r="U388" s="253"/>
      <c r="V388" s="253"/>
      <c r="W388" s="253"/>
      <c r="X388" s="253"/>
      <c r="Y388" s="253"/>
      <c r="Z388" s="253"/>
      <c r="AA388" s="253"/>
      <c r="AB388" s="253"/>
      <c r="AC388" s="253"/>
      <c r="AD388" s="253"/>
      <c r="AE388" s="253"/>
      <c r="AF388" s="253"/>
      <c r="AG388" s="253"/>
      <c r="AH388" s="253"/>
      <c r="AI388" s="253"/>
      <c r="AJ388" s="253"/>
      <c r="AK388" s="253"/>
      <c r="AL388" s="253"/>
      <c r="AM388" s="253"/>
      <c r="AN388" s="253"/>
      <c r="AO388" s="253"/>
      <c r="AP388" s="253"/>
      <c r="AQ388" s="253"/>
      <c r="AR388" s="253"/>
      <c r="AS388" s="253"/>
      <c r="AT388" s="253"/>
      <c r="AU388" s="253"/>
      <c r="AV388" s="253"/>
      <c r="AW388" s="253"/>
      <c r="AX388" s="253"/>
      <c r="AY388" s="253"/>
      <c r="AZ388" s="253"/>
      <c r="BA388" s="253"/>
      <c r="BB388" s="253"/>
      <c r="BC388" s="253"/>
      <c r="BD388" s="253"/>
      <c r="BE388" s="253"/>
      <c r="BF388" s="253"/>
      <c r="BG388" s="253"/>
      <c r="BH388" s="253"/>
      <c r="BI388" s="253"/>
      <c r="BJ388" s="253"/>
      <c r="BK388" s="253"/>
      <c r="BL388" s="253"/>
      <c r="BM388" s="253"/>
      <c r="BN388" s="253"/>
      <c r="BO388" s="253"/>
      <c r="BP388" s="253"/>
      <c r="BQ388" s="253"/>
      <c r="BR388" s="253"/>
      <c r="BS388" s="253"/>
      <c r="BT388" s="253"/>
      <c r="BU388" s="253"/>
      <c r="BV388" s="253"/>
      <c r="BW388" s="253"/>
      <c r="BX388" s="255">
        <v>6788</v>
      </c>
      <c r="BY388" s="255" t="s">
        <v>1719</v>
      </c>
      <c r="BZ388" s="253">
        <f t="shared" si="5"/>
        <v>23</v>
      </c>
      <c r="CA388" s="253"/>
      <c r="CB388" s="253"/>
      <c r="CC388" s="253"/>
      <c r="CD388" s="253"/>
      <c r="CE388" s="253"/>
      <c r="CF388" s="253"/>
      <c r="CG388" s="253"/>
      <c r="CH388" s="253"/>
      <c r="CI388" s="253"/>
      <c r="CJ388" s="253"/>
      <c r="CK388" s="253"/>
      <c r="CL388" s="253"/>
      <c r="CM388" s="253"/>
      <c r="CN388" s="253"/>
      <c r="CO388" s="253"/>
      <c r="CP388" s="253"/>
      <c r="CQ388" s="253"/>
      <c r="CR388" s="253"/>
      <c r="CS388" s="253"/>
      <c r="CT388" s="253"/>
      <c r="CU388" s="253"/>
      <c r="CV388" s="253"/>
      <c r="CW388" s="253"/>
      <c r="CX388" s="253"/>
      <c r="CY388" s="253"/>
      <c r="CZ388" s="253"/>
      <c r="DA388" s="253"/>
      <c r="DB388" s="253"/>
      <c r="DC388" s="253"/>
      <c r="DD388" s="253"/>
      <c r="DE388" s="253"/>
      <c r="DF388" s="253"/>
      <c r="DG388" s="253"/>
      <c r="DH388" s="253"/>
      <c r="DI388" s="253"/>
      <c r="DJ388" s="253"/>
      <c r="DK388" s="253"/>
      <c r="DL388" s="253"/>
      <c r="DM388" s="253"/>
      <c r="DN388" s="253"/>
      <c r="DO388" s="253"/>
      <c r="DP388" s="253"/>
      <c r="DQ388" s="253"/>
      <c r="DR388" s="253"/>
      <c r="DS388" s="253"/>
      <c r="DT388" s="253"/>
      <c r="DU388" s="253"/>
    </row>
    <row r="389" spans="1:125" s="248" customFormat="1" x14ac:dyDescent="0.25">
      <c r="A389" s="253"/>
      <c r="B389" s="253"/>
      <c r="D389" s="253"/>
      <c r="E389" s="253"/>
      <c r="F389" s="253"/>
      <c r="G389" s="253"/>
      <c r="H389" s="253"/>
      <c r="I389" s="253"/>
      <c r="J389" s="253"/>
      <c r="K389" s="253"/>
      <c r="L389" s="253"/>
      <c r="S389" s="253"/>
      <c r="T389" s="253"/>
      <c r="U389" s="253"/>
      <c r="V389" s="253"/>
      <c r="W389" s="253"/>
      <c r="X389" s="253"/>
      <c r="Y389" s="253"/>
      <c r="Z389" s="253"/>
      <c r="AA389" s="253"/>
      <c r="AB389" s="253"/>
      <c r="AC389" s="253"/>
      <c r="AD389" s="253"/>
      <c r="AE389" s="253"/>
      <c r="AF389" s="253"/>
      <c r="AG389" s="253"/>
      <c r="AH389" s="253"/>
      <c r="AI389" s="253"/>
      <c r="AJ389" s="253"/>
      <c r="AK389" s="253"/>
      <c r="AL389" s="253"/>
      <c r="AM389" s="253"/>
      <c r="AN389" s="253"/>
      <c r="AO389" s="253"/>
      <c r="AP389" s="253"/>
      <c r="AQ389" s="253"/>
      <c r="AR389" s="253"/>
      <c r="AS389" s="253"/>
      <c r="AT389" s="253"/>
      <c r="AU389" s="253"/>
      <c r="AV389" s="253"/>
      <c r="AW389" s="253"/>
      <c r="AX389" s="253"/>
      <c r="AY389" s="253"/>
      <c r="AZ389" s="253"/>
      <c r="BA389" s="253"/>
      <c r="BB389" s="253"/>
      <c r="BC389" s="253"/>
      <c r="BD389" s="253"/>
      <c r="BE389" s="253"/>
      <c r="BF389" s="253"/>
      <c r="BG389" s="253"/>
      <c r="BH389" s="253"/>
      <c r="BI389" s="253"/>
      <c r="BJ389" s="253"/>
      <c r="BK389" s="253"/>
      <c r="BL389" s="253"/>
      <c r="BM389" s="253"/>
      <c r="BN389" s="253"/>
      <c r="BO389" s="253"/>
      <c r="BP389" s="253"/>
      <c r="BQ389" s="253"/>
      <c r="BR389" s="253"/>
      <c r="BS389" s="253"/>
      <c r="BT389" s="253"/>
      <c r="BU389" s="253"/>
      <c r="BV389" s="253"/>
      <c r="BW389" s="253"/>
      <c r="BX389" s="256">
        <v>6789</v>
      </c>
      <c r="BY389" s="256" t="s">
        <v>1750</v>
      </c>
      <c r="BZ389" s="253">
        <f t="shared" si="5"/>
        <v>40</v>
      </c>
      <c r="CA389" s="192"/>
      <c r="CB389" s="253"/>
      <c r="CC389" s="253"/>
      <c r="CD389" s="253"/>
      <c r="CE389" s="253"/>
      <c r="CF389" s="253"/>
      <c r="CG389" s="253"/>
      <c r="CH389" s="253"/>
      <c r="CI389" s="253"/>
      <c r="CJ389" s="253"/>
      <c r="CK389" s="253"/>
      <c r="CL389" s="253"/>
      <c r="CM389" s="253"/>
      <c r="CN389" s="253"/>
      <c r="CO389" s="253"/>
      <c r="CP389" s="253"/>
      <c r="CQ389" s="253"/>
      <c r="CR389" s="253"/>
      <c r="CS389" s="253"/>
      <c r="CT389" s="253"/>
      <c r="CU389" s="253"/>
      <c r="CV389" s="253"/>
      <c r="CW389" s="253"/>
      <c r="CX389" s="253"/>
      <c r="CY389" s="253"/>
      <c r="CZ389" s="253"/>
      <c r="DA389" s="253"/>
      <c r="DB389" s="253"/>
      <c r="DC389" s="253"/>
      <c r="DD389" s="253"/>
      <c r="DE389" s="253"/>
      <c r="DF389" s="253"/>
      <c r="DG389" s="253"/>
      <c r="DH389" s="253"/>
      <c r="DI389" s="253"/>
      <c r="DJ389" s="253"/>
      <c r="DK389" s="253"/>
      <c r="DL389" s="253"/>
      <c r="DM389" s="253"/>
      <c r="DN389" s="253"/>
      <c r="DO389" s="253"/>
      <c r="DP389" s="253"/>
      <c r="DQ389" s="253"/>
      <c r="DR389" s="253"/>
      <c r="DS389" s="253"/>
      <c r="DT389" s="253"/>
      <c r="DU389" s="253"/>
    </row>
    <row r="390" spans="1:125" s="248" customFormat="1" x14ac:dyDescent="0.25">
      <c r="A390" s="253"/>
      <c r="B390" s="253"/>
      <c r="D390" s="253"/>
      <c r="E390" s="253"/>
      <c r="F390" s="253"/>
      <c r="G390" s="253"/>
      <c r="H390" s="253"/>
      <c r="I390" s="253"/>
      <c r="J390" s="253"/>
      <c r="K390" s="253"/>
      <c r="L390" s="253"/>
      <c r="S390" s="253"/>
      <c r="T390" s="253"/>
      <c r="U390" s="253"/>
      <c r="V390" s="253"/>
      <c r="W390" s="253"/>
      <c r="X390" s="253"/>
      <c r="Y390" s="253"/>
      <c r="Z390" s="253"/>
      <c r="AA390" s="253"/>
      <c r="AB390" s="253"/>
      <c r="AC390" s="253"/>
      <c r="AD390" s="253"/>
      <c r="AE390" s="253"/>
      <c r="AF390" s="253"/>
      <c r="AG390" s="253"/>
      <c r="AH390" s="253"/>
      <c r="AI390" s="253"/>
      <c r="AJ390" s="253"/>
      <c r="AK390" s="253"/>
      <c r="AL390" s="253"/>
      <c r="AM390" s="253"/>
      <c r="AN390" s="253"/>
      <c r="AO390" s="253"/>
      <c r="AP390" s="253"/>
      <c r="AQ390" s="253"/>
      <c r="AR390" s="253"/>
      <c r="AS390" s="253"/>
      <c r="AT390" s="253"/>
      <c r="AU390" s="253"/>
      <c r="AV390" s="253"/>
      <c r="AW390" s="253"/>
      <c r="AX390" s="253"/>
      <c r="AY390" s="253"/>
      <c r="AZ390" s="253"/>
      <c r="BA390" s="253"/>
      <c r="BB390" s="253"/>
      <c r="BC390" s="253"/>
      <c r="BD390" s="253"/>
      <c r="BE390" s="253"/>
      <c r="BF390" s="253"/>
      <c r="BG390" s="253"/>
      <c r="BH390" s="253"/>
      <c r="BI390" s="253"/>
      <c r="BJ390" s="253"/>
      <c r="BK390" s="253"/>
      <c r="BL390" s="253"/>
      <c r="BM390" s="253"/>
      <c r="BN390" s="253"/>
      <c r="BO390" s="253"/>
      <c r="BP390" s="253"/>
      <c r="BQ390" s="253"/>
      <c r="BR390" s="253"/>
      <c r="BS390" s="253"/>
      <c r="BT390" s="253"/>
      <c r="BU390" s="253"/>
      <c r="BV390" s="253"/>
      <c r="BW390" s="253"/>
      <c r="BX390" s="256">
        <v>6790</v>
      </c>
      <c r="BY390" s="256" t="s">
        <v>1720</v>
      </c>
      <c r="BZ390" s="253">
        <f t="shared" si="5"/>
        <v>30</v>
      </c>
      <c r="CA390" s="253"/>
      <c r="CB390" s="253"/>
      <c r="CC390" s="253"/>
      <c r="CD390" s="253"/>
      <c r="CE390" s="253"/>
      <c r="CF390" s="253"/>
      <c r="CG390" s="253"/>
      <c r="CH390" s="253"/>
      <c r="CI390" s="253"/>
      <c r="CJ390" s="253"/>
      <c r="CK390" s="253"/>
      <c r="CL390" s="253"/>
      <c r="CM390" s="253"/>
      <c r="CN390" s="253"/>
      <c r="CO390" s="253"/>
      <c r="CP390" s="253"/>
      <c r="CQ390" s="253"/>
      <c r="CR390" s="253"/>
      <c r="CS390" s="253"/>
      <c r="CT390" s="253"/>
      <c r="CU390" s="253"/>
      <c r="CV390" s="253"/>
      <c r="CW390" s="253"/>
      <c r="CX390" s="253"/>
      <c r="CY390" s="253"/>
      <c r="CZ390" s="253"/>
      <c r="DA390" s="253"/>
      <c r="DB390" s="253"/>
      <c r="DC390" s="253"/>
      <c r="DD390" s="253"/>
      <c r="DE390" s="253"/>
      <c r="DF390" s="253"/>
      <c r="DG390" s="253"/>
      <c r="DH390" s="253"/>
      <c r="DI390" s="253"/>
      <c r="DJ390" s="253"/>
      <c r="DK390" s="253"/>
      <c r="DL390" s="253"/>
      <c r="DM390" s="253"/>
      <c r="DN390" s="253"/>
      <c r="DO390" s="253"/>
      <c r="DP390" s="253"/>
      <c r="DQ390" s="253"/>
      <c r="DR390" s="253"/>
      <c r="DS390" s="253"/>
      <c r="DT390" s="253"/>
      <c r="DU390" s="253"/>
    </row>
    <row r="391" spans="1:125" s="248" customFormat="1" x14ac:dyDescent="0.25">
      <c r="A391" s="253"/>
      <c r="B391" s="253"/>
      <c r="D391" s="253"/>
      <c r="E391" s="253"/>
      <c r="F391" s="253"/>
      <c r="G391" s="253"/>
      <c r="H391" s="253"/>
      <c r="I391" s="253"/>
      <c r="J391" s="253"/>
      <c r="K391" s="253"/>
      <c r="L391" s="253"/>
      <c r="S391" s="253"/>
      <c r="T391" s="253"/>
      <c r="U391" s="253"/>
      <c r="V391" s="253"/>
      <c r="W391" s="253"/>
      <c r="X391" s="253"/>
      <c r="Y391" s="253"/>
      <c r="Z391" s="253"/>
      <c r="AA391" s="253"/>
      <c r="AB391" s="253"/>
      <c r="AC391" s="253"/>
      <c r="AD391" s="253"/>
      <c r="AE391" s="253"/>
      <c r="AF391" s="253"/>
      <c r="AG391" s="253"/>
      <c r="AH391" s="253"/>
      <c r="AI391" s="253"/>
      <c r="AJ391" s="253"/>
      <c r="AK391" s="253"/>
      <c r="AL391" s="253"/>
      <c r="AM391" s="253"/>
      <c r="AN391" s="253"/>
      <c r="AO391" s="253"/>
      <c r="AP391" s="253"/>
      <c r="AQ391" s="253"/>
      <c r="AR391" s="253"/>
      <c r="AS391" s="253"/>
      <c r="AT391" s="253"/>
      <c r="AU391" s="253"/>
      <c r="AV391" s="253"/>
      <c r="AW391" s="253"/>
      <c r="AX391" s="253"/>
      <c r="AY391" s="253"/>
      <c r="AZ391" s="253"/>
      <c r="BA391" s="253"/>
      <c r="BB391" s="253"/>
      <c r="BC391" s="253"/>
      <c r="BD391" s="253"/>
      <c r="BE391" s="253"/>
      <c r="BF391" s="253"/>
      <c r="BG391" s="253"/>
      <c r="BH391" s="253"/>
      <c r="BI391" s="253"/>
      <c r="BJ391" s="253"/>
      <c r="BK391" s="253"/>
      <c r="BL391" s="253"/>
      <c r="BM391" s="253"/>
      <c r="BN391" s="253"/>
      <c r="BO391" s="253"/>
      <c r="BP391" s="253"/>
      <c r="BQ391" s="253"/>
      <c r="BR391" s="253"/>
      <c r="BS391" s="253"/>
      <c r="BT391" s="253"/>
      <c r="BU391" s="253"/>
      <c r="BV391" s="253"/>
      <c r="BW391" s="253"/>
      <c r="BX391" s="179">
        <v>6791</v>
      </c>
      <c r="BY391" s="179" t="s">
        <v>1751</v>
      </c>
      <c r="BZ391" s="253">
        <f t="shared" ref="BZ391:BZ412" si="6">LEN(BY391)</f>
        <v>47</v>
      </c>
      <c r="CA391" s="253"/>
      <c r="CB391" s="253"/>
      <c r="CC391" s="253"/>
      <c r="CD391" s="253"/>
      <c r="CE391" s="253"/>
      <c r="CF391" s="253"/>
      <c r="CG391" s="253"/>
      <c r="CH391" s="253"/>
      <c r="CI391" s="253"/>
      <c r="CJ391" s="253"/>
      <c r="CK391" s="253"/>
      <c r="CL391" s="253"/>
      <c r="CM391" s="253"/>
      <c r="CN391" s="253"/>
      <c r="CO391" s="253"/>
      <c r="CP391" s="253"/>
      <c r="CQ391" s="253"/>
      <c r="CR391" s="253"/>
      <c r="CS391" s="253"/>
      <c r="CT391" s="253"/>
      <c r="CU391" s="253"/>
      <c r="CV391" s="253"/>
      <c r="CW391" s="253"/>
      <c r="CX391" s="253"/>
      <c r="CY391" s="253"/>
      <c r="CZ391" s="253"/>
      <c r="DA391" s="253"/>
      <c r="DB391" s="253"/>
      <c r="DC391" s="253"/>
      <c r="DD391" s="253"/>
      <c r="DE391" s="253"/>
      <c r="DF391" s="253"/>
      <c r="DG391" s="253"/>
      <c r="DH391" s="253"/>
      <c r="DI391" s="253"/>
      <c r="DJ391" s="253"/>
      <c r="DK391" s="253"/>
      <c r="DL391" s="253"/>
      <c r="DM391" s="253"/>
      <c r="DN391" s="253"/>
      <c r="DO391" s="253"/>
      <c r="DP391" s="253"/>
      <c r="DQ391" s="253"/>
      <c r="DR391" s="253"/>
      <c r="DS391" s="253"/>
      <c r="DT391" s="253"/>
      <c r="DU391" s="253"/>
    </row>
    <row r="392" spans="1:125" s="248" customFormat="1" x14ac:dyDescent="0.25">
      <c r="A392" s="253"/>
      <c r="B392" s="253"/>
      <c r="D392" s="253"/>
      <c r="E392" s="253"/>
      <c r="F392" s="253"/>
      <c r="G392" s="253"/>
      <c r="H392" s="253"/>
      <c r="I392" s="253"/>
      <c r="J392" s="253"/>
      <c r="K392" s="253"/>
      <c r="L392" s="253"/>
      <c r="S392" s="253"/>
      <c r="T392" s="253"/>
      <c r="U392" s="253"/>
      <c r="V392" s="253"/>
      <c r="W392" s="253"/>
      <c r="X392" s="253"/>
      <c r="Y392" s="253"/>
      <c r="Z392" s="253"/>
      <c r="AA392" s="253"/>
      <c r="AB392" s="253"/>
      <c r="AC392" s="253"/>
      <c r="AD392" s="253"/>
      <c r="AE392" s="253"/>
      <c r="AF392" s="253"/>
      <c r="AG392" s="253"/>
      <c r="AH392" s="253"/>
      <c r="AI392" s="253"/>
      <c r="AJ392" s="253"/>
      <c r="AK392" s="253"/>
      <c r="AL392" s="253"/>
      <c r="AM392" s="253"/>
      <c r="AN392" s="253"/>
      <c r="AO392" s="253"/>
      <c r="AP392" s="253"/>
      <c r="AQ392" s="253"/>
      <c r="AR392" s="253"/>
      <c r="AS392" s="253"/>
      <c r="AT392" s="253"/>
      <c r="AU392" s="253"/>
      <c r="AV392" s="253"/>
      <c r="AW392" s="253"/>
      <c r="AX392" s="253"/>
      <c r="AY392" s="253"/>
      <c r="AZ392" s="253"/>
      <c r="BA392" s="253"/>
      <c r="BB392" s="253"/>
      <c r="BC392" s="253"/>
      <c r="BD392" s="253"/>
      <c r="BE392" s="253"/>
      <c r="BF392" s="253"/>
      <c r="BG392" s="253"/>
      <c r="BH392" s="253"/>
      <c r="BI392" s="253"/>
      <c r="BJ392" s="253"/>
      <c r="BK392" s="253"/>
      <c r="BL392" s="253"/>
      <c r="BM392" s="253"/>
      <c r="BN392" s="253"/>
      <c r="BO392" s="253"/>
      <c r="BP392" s="253"/>
      <c r="BQ392" s="253"/>
      <c r="BR392" s="253"/>
      <c r="BS392" s="253"/>
      <c r="BT392" s="253"/>
      <c r="BU392" s="253"/>
      <c r="BV392" s="253"/>
      <c r="BW392" s="253"/>
      <c r="BX392" s="179">
        <v>6792</v>
      </c>
      <c r="BY392" s="179" t="s">
        <v>1601</v>
      </c>
      <c r="BZ392" s="253">
        <f t="shared" si="6"/>
        <v>8</v>
      </c>
      <c r="CA392" s="253"/>
      <c r="CB392" s="253"/>
      <c r="CC392" s="253"/>
      <c r="CD392" s="253"/>
      <c r="CE392" s="253"/>
      <c r="CF392" s="253"/>
      <c r="CG392" s="253"/>
      <c r="CH392" s="253"/>
      <c r="CI392" s="253"/>
      <c r="CJ392" s="253"/>
      <c r="CK392" s="253"/>
      <c r="CL392" s="253"/>
      <c r="CM392" s="253"/>
      <c r="CN392" s="253"/>
      <c r="CO392" s="253"/>
      <c r="CP392" s="253"/>
      <c r="CQ392" s="253"/>
      <c r="CR392" s="253"/>
      <c r="CS392" s="253"/>
      <c r="CT392" s="253"/>
      <c r="CU392" s="253"/>
      <c r="CV392" s="253"/>
      <c r="CW392" s="253"/>
      <c r="CX392" s="253"/>
      <c r="CY392" s="253"/>
      <c r="CZ392" s="253"/>
      <c r="DA392" s="253"/>
      <c r="DB392" s="253"/>
      <c r="DC392" s="253"/>
      <c r="DD392" s="253"/>
      <c r="DE392" s="253"/>
      <c r="DF392" s="253"/>
      <c r="DG392" s="253"/>
      <c r="DH392" s="253"/>
      <c r="DI392" s="253"/>
      <c r="DJ392" s="253"/>
      <c r="DK392" s="253"/>
      <c r="DL392" s="253"/>
      <c r="DM392" s="253"/>
      <c r="DN392" s="253"/>
      <c r="DO392" s="253"/>
      <c r="DP392" s="253"/>
      <c r="DQ392" s="253"/>
      <c r="DR392" s="253"/>
      <c r="DS392" s="253"/>
      <c r="DT392" s="253"/>
      <c r="DU392" s="253"/>
    </row>
    <row r="393" spans="1:125" s="248" customFormat="1" x14ac:dyDescent="0.25">
      <c r="A393" s="253"/>
      <c r="B393" s="253"/>
      <c r="D393" s="253"/>
      <c r="E393" s="253"/>
      <c r="F393" s="253"/>
      <c r="G393" s="253"/>
      <c r="H393" s="253"/>
      <c r="I393" s="253"/>
      <c r="J393" s="253"/>
      <c r="K393" s="253"/>
      <c r="L393" s="253"/>
      <c r="S393" s="253"/>
      <c r="T393" s="253"/>
      <c r="U393" s="253"/>
      <c r="V393" s="253"/>
      <c r="W393" s="253"/>
      <c r="X393" s="253"/>
      <c r="Y393" s="253"/>
      <c r="Z393" s="253"/>
      <c r="AA393" s="253"/>
      <c r="AB393" s="253"/>
      <c r="AC393" s="253"/>
      <c r="AD393" s="253"/>
      <c r="AE393" s="253"/>
      <c r="AF393" s="253"/>
      <c r="AG393" s="253"/>
      <c r="AH393" s="253"/>
      <c r="AI393" s="253"/>
      <c r="AJ393" s="253"/>
      <c r="AK393" s="253"/>
      <c r="AL393" s="253"/>
      <c r="AM393" s="253"/>
      <c r="AN393" s="253"/>
      <c r="AO393" s="253"/>
      <c r="AP393" s="253"/>
      <c r="AQ393" s="253"/>
      <c r="AR393" s="253"/>
      <c r="AS393" s="253"/>
      <c r="AT393" s="253"/>
      <c r="AU393" s="253"/>
      <c r="AV393" s="253"/>
      <c r="AW393" s="253"/>
      <c r="AX393" s="253"/>
      <c r="AY393" s="253"/>
      <c r="AZ393" s="253"/>
      <c r="BA393" s="253"/>
      <c r="BB393" s="253"/>
      <c r="BC393" s="253"/>
      <c r="BD393" s="253"/>
      <c r="BE393" s="253"/>
      <c r="BF393" s="253"/>
      <c r="BG393" s="253"/>
      <c r="BH393" s="253"/>
      <c r="BI393" s="253"/>
      <c r="BJ393" s="253"/>
      <c r="BK393" s="253"/>
      <c r="BL393" s="253"/>
      <c r="BM393" s="253"/>
      <c r="BN393" s="253"/>
      <c r="BO393" s="253"/>
      <c r="BP393" s="253"/>
      <c r="BQ393" s="253"/>
      <c r="BR393" s="253"/>
      <c r="BS393" s="253"/>
      <c r="BT393" s="253"/>
      <c r="BU393" s="253"/>
      <c r="BV393" s="253"/>
      <c r="BW393" s="253"/>
      <c r="BX393" s="179">
        <v>6793</v>
      </c>
      <c r="BY393" s="179" t="s">
        <v>1834</v>
      </c>
      <c r="BZ393" s="253">
        <f t="shared" si="6"/>
        <v>7</v>
      </c>
      <c r="CA393" s="253"/>
      <c r="CB393" s="253"/>
      <c r="CC393" s="253"/>
      <c r="CD393" s="253"/>
      <c r="CE393" s="253"/>
      <c r="CF393" s="253"/>
      <c r="CG393" s="253"/>
      <c r="CH393" s="253"/>
      <c r="CI393" s="253"/>
      <c r="CJ393" s="253"/>
      <c r="CK393" s="253"/>
      <c r="CL393" s="253"/>
      <c r="CM393" s="253"/>
      <c r="CN393" s="253"/>
      <c r="CO393" s="253"/>
      <c r="CP393" s="253"/>
      <c r="CQ393" s="253"/>
      <c r="CR393" s="253"/>
      <c r="CS393" s="253"/>
      <c r="CT393" s="253"/>
      <c r="CU393" s="253"/>
      <c r="CV393" s="253"/>
      <c r="CW393" s="253"/>
      <c r="CX393" s="253"/>
      <c r="CY393" s="253"/>
      <c r="CZ393" s="253"/>
      <c r="DA393" s="253"/>
      <c r="DB393" s="253"/>
      <c r="DC393" s="253"/>
      <c r="DD393" s="253"/>
      <c r="DE393" s="253"/>
      <c r="DF393" s="253"/>
      <c r="DG393" s="253"/>
      <c r="DH393" s="253"/>
      <c r="DI393" s="253"/>
      <c r="DJ393" s="253"/>
      <c r="DK393" s="253"/>
      <c r="DL393" s="253"/>
      <c r="DM393" s="253"/>
      <c r="DN393" s="253"/>
      <c r="DO393" s="253"/>
      <c r="DP393" s="253"/>
      <c r="DQ393" s="253"/>
      <c r="DR393" s="253"/>
      <c r="DS393" s="253"/>
      <c r="DT393" s="253"/>
      <c r="DU393" s="253"/>
    </row>
    <row r="394" spans="1:125" s="248" customFormat="1" x14ac:dyDescent="0.25">
      <c r="A394" s="253"/>
      <c r="B394" s="253"/>
      <c r="D394" s="253"/>
      <c r="E394" s="253"/>
      <c r="F394" s="253"/>
      <c r="G394" s="253"/>
      <c r="H394" s="253"/>
      <c r="I394" s="253"/>
      <c r="J394" s="253"/>
      <c r="K394" s="253"/>
      <c r="L394" s="253"/>
      <c r="S394" s="253"/>
      <c r="T394" s="253"/>
      <c r="U394" s="253"/>
      <c r="V394" s="253"/>
      <c r="W394" s="253"/>
      <c r="X394" s="253"/>
      <c r="Y394" s="253"/>
      <c r="Z394" s="253"/>
      <c r="AA394" s="253"/>
      <c r="AB394" s="253"/>
      <c r="AC394" s="253"/>
      <c r="AD394" s="253"/>
      <c r="AE394" s="253"/>
      <c r="AF394" s="253"/>
      <c r="AG394" s="253"/>
      <c r="AH394" s="253"/>
      <c r="AI394" s="253"/>
      <c r="AJ394" s="253"/>
      <c r="AK394" s="253"/>
      <c r="AL394" s="253"/>
      <c r="AM394" s="253"/>
      <c r="AN394" s="253"/>
      <c r="AO394" s="253"/>
      <c r="AP394" s="253"/>
      <c r="AQ394" s="253"/>
      <c r="AR394" s="253"/>
      <c r="AS394" s="253"/>
      <c r="AT394" s="253"/>
      <c r="AU394" s="253"/>
      <c r="AV394" s="253"/>
      <c r="AW394" s="253"/>
      <c r="AX394" s="253"/>
      <c r="AY394" s="253"/>
      <c r="AZ394" s="253"/>
      <c r="BA394" s="253"/>
      <c r="BB394" s="253"/>
      <c r="BC394" s="253"/>
      <c r="BD394" s="253"/>
      <c r="BE394" s="253"/>
      <c r="BF394" s="253"/>
      <c r="BG394" s="253"/>
      <c r="BH394" s="253"/>
      <c r="BI394" s="253"/>
      <c r="BJ394" s="253"/>
      <c r="BK394" s="253"/>
      <c r="BL394" s="253"/>
      <c r="BM394" s="253"/>
      <c r="BN394" s="253"/>
      <c r="BO394" s="253"/>
      <c r="BP394" s="253"/>
      <c r="BQ394" s="253"/>
      <c r="BR394" s="253"/>
      <c r="BS394" s="253"/>
      <c r="BT394" s="253"/>
      <c r="BU394" s="253"/>
      <c r="BV394" s="253"/>
      <c r="BW394" s="253"/>
      <c r="BX394" s="253">
        <v>6794</v>
      </c>
      <c r="BY394" s="253" t="s">
        <v>1835</v>
      </c>
      <c r="BZ394" s="253">
        <f t="shared" si="6"/>
        <v>30</v>
      </c>
      <c r="CA394" s="253"/>
      <c r="CB394" s="253"/>
      <c r="CC394" s="253"/>
      <c r="CD394" s="253"/>
      <c r="CE394" s="253"/>
      <c r="CF394" s="253"/>
      <c r="CG394" s="253"/>
      <c r="CH394" s="253"/>
      <c r="CI394" s="253"/>
      <c r="CJ394" s="253"/>
      <c r="CK394" s="253"/>
      <c r="CL394" s="253"/>
      <c r="CM394" s="253"/>
      <c r="CN394" s="253"/>
      <c r="CO394" s="253"/>
      <c r="CP394" s="253"/>
      <c r="CQ394" s="253"/>
      <c r="CR394" s="253"/>
      <c r="CS394" s="253"/>
      <c r="CT394" s="253"/>
      <c r="CU394" s="253"/>
      <c r="CV394" s="253"/>
      <c r="CW394" s="253"/>
      <c r="CX394" s="253"/>
      <c r="CY394" s="253"/>
      <c r="CZ394" s="253"/>
      <c r="DA394" s="253"/>
      <c r="DB394" s="253"/>
      <c r="DC394" s="253"/>
      <c r="DD394" s="253"/>
      <c r="DE394" s="253"/>
      <c r="DF394" s="253"/>
      <c r="DG394" s="253"/>
      <c r="DH394" s="253"/>
      <c r="DI394" s="253"/>
      <c r="DJ394" s="253"/>
      <c r="DK394" s="253"/>
      <c r="DL394" s="253"/>
      <c r="DM394" s="253"/>
      <c r="DN394" s="253"/>
      <c r="DO394" s="253"/>
      <c r="DP394" s="253"/>
      <c r="DQ394" s="253"/>
      <c r="DR394" s="253"/>
      <c r="DS394" s="253"/>
      <c r="DT394" s="253"/>
      <c r="DU394" s="253"/>
    </row>
    <row r="395" spans="1:125" s="248" customFormat="1" x14ac:dyDescent="0.25">
      <c r="A395" s="253"/>
      <c r="B395" s="253"/>
      <c r="D395" s="253"/>
      <c r="E395" s="253"/>
      <c r="F395" s="253"/>
      <c r="G395" s="253"/>
      <c r="H395" s="253"/>
      <c r="I395" s="253"/>
      <c r="J395" s="253"/>
      <c r="K395" s="253"/>
      <c r="L395" s="253"/>
      <c r="S395" s="253"/>
      <c r="T395" s="253"/>
      <c r="U395" s="253"/>
      <c r="V395" s="253"/>
      <c r="W395" s="253"/>
      <c r="X395" s="253"/>
      <c r="Y395" s="253"/>
      <c r="Z395" s="253"/>
      <c r="AA395" s="253"/>
      <c r="AB395" s="253"/>
      <c r="AC395" s="253"/>
      <c r="AD395" s="253"/>
      <c r="AE395" s="253"/>
      <c r="AF395" s="253"/>
      <c r="AG395" s="253"/>
      <c r="AH395" s="253"/>
      <c r="AI395" s="253"/>
      <c r="AJ395" s="253"/>
      <c r="AK395" s="253"/>
      <c r="AL395" s="253"/>
      <c r="AM395" s="253"/>
      <c r="AN395" s="253"/>
      <c r="AO395" s="253"/>
      <c r="AP395" s="253"/>
      <c r="AQ395" s="253"/>
      <c r="AR395" s="253"/>
      <c r="AS395" s="253"/>
      <c r="AT395" s="253"/>
      <c r="AU395" s="253"/>
      <c r="AV395" s="253"/>
      <c r="AW395" s="253"/>
      <c r="AX395" s="253"/>
      <c r="AY395" s="253"/>
      <c r="AZ395" s="253"/>
      <c r="BA395" s="253"/>
      <c r="BB395" s="253"/>
      <c r="BC395" s="253"/>
      <c r="BD395" s="253"/>
      <c r="BE395" s="253"/>
      <c r="BF395" s="253"/>
      <c r="BG395" s="253"/>
      <c r="BH395" s="253"/>
      <c r="BI395" s="253"/>
      <c r="BJ395" s="253"/>
      <c r="BK395" s="253"/>
      <c r="BL395" s="253"/>
      <c r="BM395" s="253"/>
      <c r="BN395" s="253"/>
      <c r="BO395" s="253"/>
      <c r="BP395" s="253"/>
      <c r="BQ395" s="253"/>
      <c r="BR395" s="253"/>
      <c r="BS395" s="253"/>
      <c r="BT395" s="253"/>
      <c r="BU395" s="253"/>
      <c r="BV395" s="253"/>
      <c r="BW395" s="253"/>
      <c r="BX395" s="253">
        <v>6795</v>
      </c>
      <c r="BY395" s="253" t="s">
        <v>1836</v>
      </c>
      <c r="BZ395" s="253">
        <f t="shared" si="6"/>
        <v>32</v>
      </c>
      <c r="CA395" s="253"/>
      <c r="CB395" s="253"/>
      <c r="CC395" s="253"/>
      <c r="CD395" s="253"/>
      <c r="CE395" s="253"/>
      <c r="CF395" s="253"/>
      <c r="CG395" s="253"/>
      <c r="CH395" s="253"/>
      <c r="CI395" s="253"/>
      <c r="CJ395" s="253"/>
      <c r="CK395" s="253"/>
      <c r="CL395" s="253"/>
      <c r="CM395" s="253"/>
      <c r="CN395" s="253"/>
      <c r="CO395" s="253"/>
      <c r="CP395" s="253"/>
      <c r="CQ395" s="253"/>
      <c r="CR395" s="253"/>
      <c r="CS395" s="253"/>
      <c r="CT395" s="253"/>
      <c r="CU395" s="253"/>
      <c r="CV395" s="253"/>
      <c r="CW395" s="253"/>
      <c r="CX395" s="253"/>
      <c r="CY395" s="253"/>
      <c r="CZ395" s="253"/>
      <c r="DA395" s="253"/>
      <c r="DB395" s="253"/>
      <c r="DC395" s="253"/>
      <c r="DD395" s="253"/>
      <c r="DE395" s="253"/>
      <c r="DF395" s="253"/>
      <c r="DG395" s="253"/>
      <c r="DH395" s="253"/>
      <c r="DI395" s="253"/>
      <c r="DJ395" s="253"/>
      <c r="DK395" s="253"/>
      <c r="DL395" s="253"/>
      <c r="DM395" s="253"/>
      <c r="DN395" s="253"/>
      <c r="DO395" s="253"/>
      <c r="DP395" s="253"/>
      <c r="DQ395" s="253"/>
      <c r="DR395" s="253"/>
      <c r="DS395" s="253"/>
      <c r="DT395" s="253"/>
      <c r="DU395" s="253"/>
    </row>
    <row r="396" spans="1:125" s="248" customFormat="1" x14ac:dyDescent="0.25">
      <c r="A396" s="253"/>
      <c r="B396" s="253"/>
      <c r="D396" s="253"/>
      <c r="E396" s="253"/>
      <c r="F396" s="253"/>
      <c r="G396" s="253"/>
      <c r="H396" s="253"/>
      <c r="I396" s="253"/>
      <c r="J396" s="253"/>
      <c r="K396" s="253"/>
      <c r="L396" s="253"/>
      <c r="S396" s="253"/>
      <c r="T396" s="253"/>
      <c r="U396" s="253"/>
      <c r="V396" s="253"/>
      <c r="W396" s="253"/>
      <c r="X396" s="253"/>
      <c r="Y396" s="253"/>
      <c r="Z396" s="253"/>
      <c r="AA396" s="253"/>
      <c r="AB396" s="253"/>
      <c r="AC396" s="253"/>
      <c r="AD396" s="253"/>
      <c r="AE396" s="253"/>
      <c r="AF396" s="253"/>
      <c r="AG396" s="253"/>
      <c r="AH396" s="253"/>
      <c r="AI396" s="253"/>
      <c r="AJ396" s="253"/>
      <c r="AK396" s="253"/>
      <c r="AL396" s="253"/>
      <c r="AM396" s="253"/>
      <c r="AN396" s="253"/>
      <c r="AO396" s="253"/>
      <c r="AP396" s="253"/>
      <c r="AQ396" s="253"/>
      <c r="AR396" s="253"/>
      <c r="AS396" s="253"/>
      <c r="AT396" s="253"/>
      <c r="AU396" s="253"/>
      <c r="AV396" s="253"/>
      <c r="AW396" s="253"/>
      <c r="AX396" s="253"/>
      <c r="AY396" s="253"/>
      <c r="AZ396" s="253"/>
      <c r="BA396" s="253"/>
      <c r="BB396" s="253"/>
      <c r="BC396" s="253"/>
      <c r="BD396" s="253"/>
      <c r="BE396" s="253"/>
      <c r="BF396" s="253"/>
      <c r="BG396" s="253"/>
      <c r="BH396" s="253"/>
      <c r="BI396" s="253"/>
      <c r="BJ396" s="253"/>
      <c r="BK396" s="253"/>
      <c r="BL396" s="253"/>
      <c r="BM396" s="253"/>
      <c r="BN396" s="253"/>
      <c r="BO396" s="253"/>
      <c r="BP396" s="253"/>
      <c r="BQ396" s="253"/>
      <c r="BR396" s="253"/>
      <c r="BS396" s="253"/>
      <c r="BT396" s="253"/>
      <c r="BU396" s="253"/>
      <c r="BV396" s="253"/>
      <c r="BW396" s="253"/>
      <c r="BX396" s="253">
        <v>6796</v>
      </c>
      <c r="BY396" s="253" t="s">
        <v>1837</v>
      </c>
      <c r="BZ396" s="253">
        <f t="shared" si="6"/>
        <v>21</v>
      </c>
      <c r="CA396" s="253"/>
      <c r="CB396" s="253"/>
      <c r="CC396" s="253"/>
      <c r="CD396" s="253"/>
      <c r="CE396" s="253"/>
      <c r="CF396" s="253"/>
      <c r="CG396" s="253"/>
      <c r="CH396" s="253"/>
      <c r="CI396" s="253"/>
      <c r="CJ396" s="253"/>
      <c r="CK396" s="253"/>
      <c r="CL396" s="253"/>
      <c r="CM396" s="253"/>
      <c r="CN396" s="253"/>
      <c r="CO396" s="253"/>
      <c r="CP396" s="253"/>
      <c r="CQ396" s="253"/>
      <c r="CR396" s="253"/>
      <c r="CS396" s="253"/>
      <c r="CT396" s="253"/>
      <c r="CU396" s="253"/>
      <c r="CV396" s="253"/>
      <c r="CW396" s="253"/>
      <c r="CX396" s="253"/>
      <c r="CY396" s="253"/>
      <c r="CZ396" s="253"/>
      <c r="DA396" s="253"/>
      <c r="DB396" s="253"/>
      <c r="DC396" s="253"/>
      <c r="DD396" s="253"/>
      <c r="DE396" s="253"/>
      <c r="DF396" s="253"/>
      <c r="DG396" s="253"/>
      <c r="DH396" s="253"/>
      <c r="DI396" s="253"/>
      <c r="DJ396" s="253"/>
      <c r="DK396" s="253"/>
      <c r="DL396" s="253"/>
      <c r="DM396" s="253"/>
      <c r="DN396" s="253"/>
      <c r="DO396" s="253"/>
      <c r="DP396" s="253"/>
      <c r="DQ396" s="253"/>
      <c r="DR396" s="253"/>
      <c r="DS396" s="253"/>
      <c r="DT396" s="253"/>
      <c r="DU396" s="253"/>
    </row>
    <row r="397" spans="1:125" s="248" customFormat="1" x14ac:dyDescent="0.25">
      <c r="A397" s="253"/>
      <c r="B397" s="253"/>
      <c r="D397" s="253"/>
      <c r="E397" s="253"/>
      <c r="F397" s="253"/>
      <c r="G397" s="253"/>
      <c r="H397" s="253"/>
      <c r="I397" s="253"/>
      <c r="J397" s="253"/>
      <c r="K397" s="253"/>
      <c r="L397" s="253"/>
      <c r="S397" s="253"/>
      <c r="T397" s="253"/>
      <c r="U397" s="253"/>
      <c r="V397" s="253"/>
      <c r="W397" s="253"/>
      <c r="X397" s="253"/>
      <c r="Y397" s="253"/>
      <c r="Z397" s="253"/>
      <c r="AA397" s="253"/>
      <c r="AB397" s="253"/>
      <c r="AC397" s="253"/>
      <c r="AD397" s="253"/>
      <c r="AE397" s="253"/>
      <c r="AF397" s="253"/>
      <c r="AG397" s="253"/>
      <c r="AH397" s="253"/>
      <c r="AI397" s="253"/>
      <c r="AJ397" s="253"/>
      <c r="AK397" s="253"/>
      <c r="AL397" s="253"/>
      <c r="AM397" s="253"/>
      <c r="AN397" s="253"/>
      <c r="AO397" s="253"/>
      <c r="AP397" s="253"/>
      <c r="AQ397" s="253"/>
      <c r="AR397" s="253"/>
      <c r="AS397" s="253"/>
      <c r="AT397" s="253"/>
      <c r="AU397" s="253"/>
      <c r="AV397" s="253"/>
      <c r="AW397" s="253"/>
      <c r="AX397" s="253"/>
      <c r="AY397" s="253"/>
      <c r="AZ397" s="253"/>
      <c r="BA397" s="253"/>
      <c r="BB397" s="253"/>
      <c r="BC397" s="253"/>
      <c r="BD397" s="253"/>
      <c r="BE397" s="253"/>
      <c r="BF397" s="253"/>
      <c r="BG397" s="253"/>
      <c r="BH397" s="253"/>
      <c r="BI397" s="253"/>
      <c r="BJ397" s="253"/>
      <c r="BK397" s="253"/>
      <c r="BL397" s="253"/>
      <c r="BM397" s="253"/>
      <c r="BN397" s="253"/>
      <c r="BO397" s="253"/>
      <c r="BP397" s="253"/>
      <c r="BQ397" s="253"/>
      <c r="BR397" s="253"/>
      <c r="BS397" s="253"/>
      <c r="BT397" s="253"/>
      <c r="BU397" s="253"/>
      <c r="BV397" s="253"/>
      <c r="BW397" s="253"/>
      <c r="BX397" s="253">
        <v>6797</v>
      </c>
      <c r="BY397" s="253" t="s">
        <v>1838</v>
      </c>
      <c r="BZ397" s="253">
        <f t="shared" si="6"/>
        <v>38</v>
      </c>
      <c r="CA397" s="253"/>
      <c r="CB397" s="253"/>
      <c r="CC397" s="253"/>
      <c r="CD397" s="253"/>
      <c r="CE397" s="253"/>
      <c r="CF397" s="253"/>
      <c r="CG397" s="253"/>
      <c r="CH397" s="253"/>
      <c r="CI397" s="253"/>
      <c r="CJ397" s="253"/>
      <c r="CK397" s="253"/>
      <c r="CL397" s="253"/>
      <c r="CM397" s="253"/>
      <c r="CN397" s="253"/>
      <c r="CO397" s="253"/>
      <c r="CP397" s="253"/>
      <c r="CQ397" s="253"/>
      <c r="CR397" s="253"/>
      <c r="CS397" s="253"/>
      <c r="CT397" s="253"/>
      <c r="CU397" s="253"/>
      <c r="CV397" s="253"/>
      <c r="CW397" s="253"/>
      <c r="CX397" s="253"/>
      <c r="CY397" s="253"/>
      <c r="CZ397" s="253"/>
      <c r="DA397" s="253"/>
      <c r="DB397" s="253"/>
      <c r="DC397" s="253"/>
      <c r="DD397" s="253"/>
      <c r="DE397" s="253"/>
      <c r="DF397" s="253"/>
      <c r="DG397" s="253"/>
      <c r="DH397" s="253"/>
      <c r="DI397" s="253"/>
      <c r="DJ397" s="253"/>
      <c r="DK397" s="253"/>
      <c r="DL397" s="253"/>
      <c r="DM397" s="253"/>
      <c r="DN397" s="253"/>
      <c r="DO397" s="253"/>
      <c r="DP397" s="253"/>
      <c r="DQ397" s="253"/>
      <c r="DR397" s="253"/>
      <c r="DS397" s="253"/>
      <c r="DT397" s="253"/>
      <c r="DU397" s="253"/>
    </row>
    <row r="398" spans="1:125" s="248" customFormat="1" x14ac:dyDescent="0.25">
      <c r="A398" s="253"/>
      <c r="B398" s="253"/>
      <c r="D398" s="253"/>
      <c r="E398" s="253"/>
      <c r="F398" s="253"/>
      <c r="G398" s="253"/>
      <c r="H398" s="253"/>
      <c r="I398" s="253"/>
      <c r="J398" s="253"/>
      <c r="K398" s="253"/>
      <c r="L398" s="253"/>
      <c r="S398" s="253"/>
      <c r="T398" s="253"/>
      <c r="U398" s="253"/>
      <c r="V398" s="253"/>
      <c r="W398" s="253"/>
      <c r="X398" s="253"/>
      <c r="Y398" s="253"/>
      <c r="Z398" s="253"/>
      <c r="AA398" s="253"/>
      <c r="AB398" s="253"/>
      <c r="AC398" s="253"/>
      <c r="AD398" s="253"/>
      <c r="AE398" s="253"/>
      <c r="AF398" s="253"/>
      <c r="AG398" s="253"/>
      <c r="AH398" s="253"/>
      <c r="AI398" s="253"/>
      <c r="AJ398" s="253"/>
      <c r="AK398" s="253"/>
      <c r="AL398" s="253"/>
      <c r="AM398" s="253"/>
      <c r="AN398" s="253"/>
      <c r="AO398" s="253"/>
      <c r="AP398" s="253"/>
      <c r="AQ398" s="253"/>
      <c r="AR398" s="253"/>
      <c r="AS398" s="253"/>
      <c r="AT398" s="253"/>
      <c r="AU398" s="253"/>
      <c r="AV398" s="253"/>
      <c r="AW398" s="253"/>
      <c r="AX398" s="253"/>
      <c r="AY398" s="253"/>
      <c r="AZ398" s="253"/>
      <c r="BA398" s="253"/>
      <c r="BB398" s="253"/>
      <c r="BC398" s="253"/>
      <c r="BD398" s="253"/>
      <c r="BE398" s="253"/>
      <c r="BF398" s="253"/>
      <c r="BG398" s="253"/>
      <c r="BH398" s="253"/>
      <c r="BI398" s="253"/>
      <c r="BJ398" s="253"/>
      <c r="BK398" s="253"/>
      <c r="BL398" s="253"/>
      <c r="BM398" s="253"/>
      <c r="BN398" s="253"/>
      <c r="BO398" s="253"/>
      <c r="BP398" s="253"/>
      <c r="BQ398" s="253"/>
      <c r="BR398" s="253"/>
      <c r="BS398" s="253"/>
      <c r="BT398" s="253"/>
      <c r="BU398" s="253"/>
      <c r="BV398" s="253"/>
      <c r="BW398" s="253"/>
      <c r="BX398" s="253">
        <v>6798</v>
      </c>
      <c r="BY398" s="253" t="s">
        <v>1839</v>
      </c>
      <c r="BZ398" s="253">
        <f t="shared" si="6"/>
        <v>41</v>
      </c>
      <c r="CA398" s="253"/>
      <c r="CB398" s="253"/>
      <c r="CC398" s="253"/>
      <c r="CD398" s="253"/>
      <c r="CE398" s="253"/>
      <c r="CF398" s="253"/>
      <c r="CG398" s="253"/>
      <c r="CH398" s="253"/>
      <c r="CI398" s="253"/>
      <c r="CJ398" s="253"/>
      <c r="CK398" s="253"/>
      <c r="CL398" s="253"/>
      <c r="CM398" s="253"/>
      <c r="CN398" s="253"/>
      <c r="CO398" s="253"/>
      <c r="CP398" s="253"/>
      <c r="CQ398" s="253"/>
      <c r="CR398" s="253"/>
      <c r="CS398" s="253"/>
      <c r="CT398" s="253"/>
      <c r="CU398" s="253"/>
      <c r="CV398" s="253"/>
      <c r="CW398" s="253"/>
      <c r="CX398" s="253"/>
      <c r="CY398" s="253"/>
      <c r="CZ398" s="253"/>
      <c r="DA398" s="253"/>
      <c r="DB398" s="253"/>
      <c r="DC398" s="253"/>
      <c r="DD398" s="253"/>
      <c r="DE398" s="253"/>
      <c r="DF398" s="253"/>
      <c r="DG398" s="253"/>
      <c r="DH398" s="253"/>
      <c r="DI398" s="253"/>
      <c r="DJ398" s="253"/>
      <c r="DK398" s="253"/>
      <c r="DL398" s="253"/>
      <c r="DM398" s="253"/>
      <c r="DN398" s="253"/>
      <c r="DO398" s="253"/>
      <c r="DP398" s="253"/>
      <c r="DQ398" s="253"/>
      <c r="DR398" s="253"/>
      <c r="DS398" s="253"/>
      <c r="DT398" s="253"/>
      <c r="DU398" s="253"/>
    </row>
    <row r="399" spans="1:125" s="248" customFormat="1" x14ac:dyDescent="0.25">
      <c r="A399" s="253"/>
      <c r="B399" s="253"/>
      <c r="D399" s="253"/>
      <c r="E399" s="253"/>
      <c r="F399" s="253"/>
      <c r="G399" s="253"/>
      <c r="H399" s="253"/>
      <c r="I399" s="253"/>
      <c r="J399" s="253"/>
      <c r="K399" s="253"/>
      <c r="L399" s="253"/>
      <c r="S399" s="253"/>
      <c r="T399" s="253"/>
      <c r="U399" s="253"/>
      <c r="V399" s="253"/>
      <c r="W399" s="253"/>
      <c r="X399" s="253"/>
      <c r="Y399" s="253"/>
      <c r="Z399" s="253"/>
      <c r="AA399" s="253"/>
      <c r="AB399" s="253"/>
      <c r="AC399" s="253"/>
      <c r="AD399" s="253"/>
      <c r="AE399" s="253"/>
      <c r="AF399" s="253"/>
      <c r="AG399" s="253"/>
      <c r="AH399" s="253"/>
      <c r="AI399" s="253"/>
      <c r="AJ399" s="253"/>
      <c r="AK399" s="253"/>
      <c r="AL399" s="253"/>
      <c r="AM399" s="253"/>
      <c r="AN399" s="253"/>
      <c r="AO399" s="253"/>
      <c r="AP399" s="253"/>
      <c r="AQ399" s="253"/>
      <c r="AR399" s="253"/>
      <c r="AS399" s="253"/>
      <c r="AT399" s="253"/>
      <c r="AU399" s="253"/>
      <c r="AV399" s="253"/>
      <c r="AW399" s="253"/>
      <c r="AX399" s="253"/>
      <c r="AY399" s="253"/>
      <c r="AZ399" s="253"/>
      <c r="BA399" s="253"/>
      <c r="BB399" s="253"/>
      <c r="BC399" s="253"/>
      <c r="BD399" s="253"/>
      <c r="BE399" s="253"/>
      <c r="BF399" s="253"/>
      <c r="BG399" s="253"/>
      <c r="BH399" s="253"/>
      <c r="BI399" s="253"/>
      <c r="BJ399" s="253"/>
      <c r="BK399" s="253"/>
      <c r="BL399" s="253"/>
      <c r="BM399" s="253"/>
      <c r="BN399" s="253"/>
      <c r="BO399" s="253"/>
      <c r="BP399" s="253"/>
      <c r="BQ399" s="253"/>
      <c r="BR399" s="253"/>
      <c r="BS399" s="253"/>
      <c r="BT399" s="253"/>
      <c r="BU399" s="253"/>
      <c r="BV399" s="253"/>
      <c r="BW399" s="253"/>
      <c r="BX399" s="253">
        <v>6799</v>
      </c>
      <c r="BY399" s="253" t="s">
        <v>1840</v>
      </c>
      <c r="BZ399" s="253">
        <f t="shared" si="6"/>
        <v>5</v>
      </c>
      <c r="CA399" s="253"/>
      <c r="CB399" s="253"/>
      <c r="CC399" s="253"/>
      <c r="CD399" s="253"/>
      <c r="CE399" s="253"/>
      <c r="CF399" s="253"/>
      <c r="CG399" s="253"/>
      <c r="CH399" s="253"/>
      <c r="CI399" s="253"/>
      <c r="CJ399" s="253"/>
      <c r="CK399" s="253"/>
      <c r="CL399" s="253"/>
      <c r="CM399" s="253"/>
      <c r="CN399" s="253"/>
      <c r="CO399" s="253"/>
      <c r="CP399" s="253"/>
      <c r="CQ399" s="253"/>
      <c r="CR399" s="253"/>
      <c r="CS399" s="253"/>
      <c r="CT399" s="253"/>
      <c r="CU399" s="253"/>
      <c r="CV399" s="253"/>
      <c r="CW399" s="253"/>
      <c r="CX399" s="253"/>
      <c r="CY399" s="253"/>
      <c r="CZ399" s="253"/>
      <c r="DA399" s="253"/>
      <c r="DB399" s="253"/>
      <c r="DC399" s="253"/>
      <c r="DD399" s="253"/>
      <c r="DE399" s="253"/>
      <c r="DF399" s="253"/>
      <c r="DG399" s="253"/>
      <c r="DH399" s="253"/>
      <c r="DI399" s="253"/>
      <c r="DJ399" s="253"/>
      <c r="DK399" s="253"/>
      <c r="DL399" s="253"/>
      <c r="DM399" s="253"/>
      <c r="DN399" s="253"/>
      <c r="DO399" s="253"/>
      <c r="DP399" s="253"/>
      <c r="DQ399" s="253"/>
      <c r="DR399" s="253"/>
      <c r="DS399" s="253"/>
      <c r="DT399" s="253"/>
      <c r="DU399" s="253"/>
    </row>
    <row r="400" spans="1:125" s="248" customFormat="1" x14ac:dyDescent="0.25">
      <c r="A400" s="253"/>
      <c r="B400" s="253"/>
      <c r="D400" s="253"/>
      <c r="E400" s="253"/>
      <c r="F400" s="253"/>
      <c r="G400" s="253"/>
      <c r="H400" s="253"/>
      <c r="I400" s="253"/>
      <c r="J400" s="253"/>
      <c r="K400" s="253"/>
      <c r="L400" s="253"/>
      <c r="S400" s="253"/>
      <c r="T400" s="253"/>
      <c r="U400" s="253"/>
      <c r="V400" s="253"/>
      <c r="W400" s="253"/>
      <c r="X400" s="253"/>
      <c r="Y400" s="253"/>
      <c r="Z400" s="253"/>
      <c r="AA400" s="253"/>
      <c r="AB400" s="253"/>
      <c r="AC400" s="253"/>
      <c r="AD400" s="253"/>
      <c r="AE400" s="253"/>
      <c r="AF400" s="253"/>
      <c r="AG400" s="253"/>
      <c r="AH400" s="253"/>
      <c r="AI400" s="253"/>
      <c r="AJ400" s="253"/>
      <c r="AK400" s="253"/>
      <c r="AL400" s="253"/>
      <c r="AM400" s="253"/>
      <c r="AN400" s="253"/>
      <c r="AO400" s="253"/>
      <c r="AP400" s="253"/>
      <c r="AQ400" s="253"/>
      <c r="AR400" s="253"/>
      <c r="AS400" s="253"/>
      <c r="AT400" s="253"/>
      <c r="AU400" s="253"/>
      <c r="AV400" s="253"/>
      <c r="AW400" s="253"/>
      <c r="AX400" s="253"/>
      <c r="AY400" s="253"/>
      <c r="AZ400" s="253"/>
      <c r="BA400" s="253"/>
      <c r="BB400" s="253"/>
      <c r="BC400" s="253"/>
      <c r="BD400" s="253"/>
      <c r="BE400" s="253"/>
      <c r="BF400" s="253"/>
      <c r="BG400" s="253"/>
      <c r="BH400" s="253"/>
      <c r="BI400" s="253"/>
      <c r="BJ400" s="253"/>
      <c r="BK400" s="253"/>
      <c r="BL400" s="253"/>
      <c r="BM400" s="253"/>
      <c r="BN400" s="253"/>
      <c r="BO400" s="253"/>
      <c r="BP400" s="253"/>
      <c r="BQ400" s="253"/>
      <c r="BR400" s="253"/>
      <c r="BS400" s="253"/>
      <c r="BT400" s="253"/>
      <c r="BU400" s="253"/>
      <c r="BV400" s="253"/>
      <c r="BW400" s="253"/>
      <c r="BX400" s="253">
        <v>6800</v>
      </c>
      <c r="BY400" s="253" t="s">
        <v>1841</v>
      </c>
      <c r="BZ400" s="253">
        <f t="shared" si="6"/>
        <v>27</v>
      </c>
      <c r="CA400" s="253"/>
      <c r="CB400" s="253"/>
      <c r="CC400" s="253"/>
      <c r="CD400" s="253"/>
      <c r="CE400" s="253"/>
      <c r="CF400" s="253"/>
      <c r="CG400" s="253"/>
      <c r="CH400" s="253"/>
      <c r="CI400" s="253"/>
      <c r="CJ400" s="253"/>
      <c r="CK400" s="253"/>
      <c r="CL400" s="253"/>
      <c r="CM400" s="253"/>
      <c r="CN400" s="253"/>
      <c r="CO400" s="253"/>
      <c r="CP400" s="253"/>
      <c r="CQ400" s="253"/>
      <c r="CR400" s="253"/>
      <c r="CS400" s="253"/>
      <c r="CT400" s="253"/>
      <c r="CU400" s="253"/>
      <c r="CV400" s="253"/>
      <c r="CW400" s="253"/>
      <c r="CX400" s="253"/>
      <c r="CY400" s="253"/>
      <c r="CZ400" s="253"/>
      <c r="DA400" s="253"/>
      <c r="DB400" s="253"/>
      <c r="DC400" s="253"/>
      <c r="DD400" s="253"/>
      <c r="DE400" s="253"/>
      <c r="DF400" s="253"/>
      <c r="DG400" s="253"/>
      <c r="DH400" s="253"/>
      <c r="DI400" s="253"/>
      <c r="DJ400" s="253"/>
      <c r="DK400" s="253"/>
      <c r="DL400" s="253"/>
      <c r="DM400" s="253"/>
      <c r="DN400" s="253"/>
      <c r="DO400" s="253"/>
      <c r="DP400" s="253"/>
      <c r="DQ400" s="253"/>
      <c r="DR400" s="253"/>
      <c r="DS400" s="253"/>
      <c r="DT400" s="253"/>
      <c r="DU400" s="253"/>
    </row>
    <row r="401" spans="1:125" s="248" customFormat="1" x14ac:dyDescent="0.25">
      <c r="A401" s="253"/>
      <c r="B401" s="253"/>
      <c r="D401" s="253"/>
      <c r="E401" s="253"/>
      <c r="F401" s="253"/>
      <c r="G401" s="253"/>
      <c r="H401" s="253"/>
      <c r="I401" s="253"/>
      <c r="J401" s="253"/>
      <c r="K401" s="253"/>
      <c r="L401" s="253"/>
      <c r="S401" s="253"/>
      <c r="T401" s="253"/>
      <c r="U401" s="253"/>
      <c r="V401" s="253"/>
      <c r="W401" s="253"/>
      <c r="X401" s="253"/>
      <c r="Y401" s="253"/>
      <c r="Z401" s="253"/>
      <c r="AA401" s="253"/>
      <c r="AB401" s="253"/>
      <c r="AC401" s="253"/>
      <c r="AD401" s="253"/>
      <c r="AE401" s="253"/>
      <c r="AF401" s="253"/>
      <c r="AG401" s="253"/>
      <c r="AH401" s="253"/>
      <c r="AI401" s="253"/>
      <c r="AJ401" s="253"/>
      <c r="AK401" s="253"/>
      <c r="AL401" s="253"/>
      <c r="AM401" s="253"/>
      <c r="AN401" s="253"/>
      <c r="AO401" s="253"/>
      <c r="AP401" s="253"/>
      <c r="AQ401" s="253"/>
      <c r="AR401" s="253"/>
      <c r="AS401" s="253"/>
      <c r="AT401" s="253"/>
      <c r="AU401" s="253"/>
      <c r="AV401" s="253"/>
      <c r="AW401" s="253"/>
      <c r="AX401" s="253"/>
      <c r="AY401" s="253"/>
      <c r="AZ401" s="253"/>
      <c r="BA401" s="253"/>
      <c r="BB401" s="253"/>
      <c r="BC401" s="253"/>
      <c r="BD401" s="253"/>
      <c r="BE401" s="253"/>
      <c r="BF401" s="253"/>
      <c r="BG401" s="253"/>
      <c r="BH401" s="253"/>
      <c r="BI401" s="253"/>
      <c r="BJ401" s="253"/>
      <c r="BK401" s="253"/>
      <c r="BL401" s="253"/>
      <c r="BM401" s="253"/>
      <c r="BN401" s="253"/>
      <c r="BO401" s="253"/>
      <c r="BP401" s="253"/>
      <c r="BQ401" s="253"/>
      <c r="BR401" s="253"/>
      <c r="BS401" s="253"/>
      <c r="BT401" s="253"/>
      <c r="BU401" s="253"/>
      <c r="BV401" s="253"/>
      <c r="BW401" s="253"/>
      <c r="BX401" s="253">
        <v>6801</v>
      </c>
      <c r="BY401" s="253" t="s">
        <v>1842</v>
      </c>
      <c r="BZ401" s="253">
        <f t="shared" si="6"/>
        <v>9</v>
      </c>
      <c r="CA401" s="253"/>
      <c r="CB401" s="253"/>
      <c r="CC401" s="253"/>
      <c r="CD401" s="253"/>
      <c r="CE401" s="253"/>
      <c r="CF401" s="253"/>
      <c r="CG401" s="253"/>
      <c r="CH401" s="253"/>
      <c r="CI401" s="253"/>
      <c r="CJ401" s="253"/>
      <c r="CK401" s="253"/>
      <c r="CL401" s="253"/>
      <c r="CM401" s="253"/>
      <c r="CN401" s="253"/>
      <c r="CO401" s="253"/>
      <c r="CP401" s="253"/>
      <c r="CQ401" s="253"/>
      <c r="CR401" s="253"/>
      <c r="CS401" s="253"/>
      <c r="CT401" s="253"/>
      <c r="CU401" s="253"/>
      <c r="CV401" s="253"/>
      <c r="CW401" s="253"/>
      <c r="CX401" s="253"/>
      <c r="CY401" s="253"/>
      <c r="CZ401" s="253"/>
      <c r="DA401" s="253"/>
      <c r="DB401" s="253"/>
      <c r="DC401" s="253"/>
      <c r="DD401" s="253"/>
      <c r="DE401" s="253"/>
      <c r="DF401" s="253"/>
      <c r="DG401" s="253"/>
      <c r="DH401" s="253"/>
      <c r="DI401" s="253"/>
      <c r="DJ401" s="253"/>
      <c r="DK401" s="253"/>
      <c r="DL401" s="253"/>
      <c r="DM401" s="253"/>
      <c r="DN401" s="253"/>
      <c r="DO401" s="253"/>
      <c r="DP401" s="253"/>
      <c r="DQ401" s="253"/>
      <c r="DR401" s="253"/>
      <c r="DS401" s="253"/>
      <c r="DT401" s="253"/>
      <c r="DU401" s="253"/>
    </row>
    <row r="402" spans="1:125" s="248" customFormat="1" x14ac:dyDescent="0.25">
      <c r="A402" s="253"/>
      <c r="B402" s="253"/>
      <c r="D402" s="253"/>
      <c r="E402" s="253"/>
      <c r="F402" s="253"/>
      <c r="G402" s="253"/>
      <c r="H402" s="253"/>
      <c r="I402" s="253"/>
      <c r="J402" s="253"/>
      <c r="K402" s="253"/>
      <c r="L402" s="253"/>
      <c r="S402" s="253"/>
      <c r="T402" s="253"/>
      <c r="U402" s="253"/>
      <c r="V402" s="253"/>
      <c r="W402" s="253"/>
      <c r="X402" s="253"/>
      <c r="Y402" s="253"/>
      <c r="Z402" s="253"/>
      <c r="AA402" s="253"/>
      <c r="AB402" s="253"/>
      <c r="AC402" s="253"/>
      <c r="AD402" s="253"/>
      <c r="AE402" s="253"/>
      <c r="AF402" s="253"/>
      <c r="AG402" s="253"/>
      <c r="AH402" s="253"/>
      <c r="AI402" s="253"/>
      <c r="AJ402" s="253"/>
      <c r="AK402" s="253"/>
      <c r="AL402" s="253"/>
      <c r="AM402" s="253"/>
      <c r="AN402" s="253"/>
      <c r="AO402" s="253"/>
      <c r="AP402" s="253"/>
      <c r="AQ402" s="253"/>
      <c r="AR402" s="253"/>
      <c r="AS402" s="253"/>
      <c r="AT402" s="253"/>
      <c r="AU402" s="253"/>
      <c r="AV402" s="253"/>
      <c r="AW402" s="253"/>
      <c r="AX402" s="253"/>
      <c r="AY402" s="253"/>
      <c r="AZ402" s="253"/>
      <c r="BA402" s="253"/>
      <c r="BB402" s="253"/>
      <c r="BC402" s="253"/>
      <c r="BD402" s="253"/>
      <c r="BE402" s="253"/>
      <c r="BF402" s="253"/>
      <c r="BG402" s="253"/>
      <c r="BH402" s="253"/>
      <c r="BI402" s="253"/>
      <c r="BJ402" s="253"/>
      <c r="BK402" s="253"/>
      <c r="BL402" s="253"/>
      <c r="BM402" s="253"/>
      <c r="BN402" s="253"/>
      <c r="BO402" s="253"/>
      <c r="BP402" s="253"/>
      <c r="BQ402" s="253"/>
      <c r="BR402" s="253"/>
      <c r="BS402" s="253"/>
      <c r="BT402" s="253"/>
      <c r="BU402" s="253"/>
      <c r="BV402" s="253"/>
      <c r="BW402" s="253"/>
      <c r="BX402" s="253">
        <v>6802</v>
      </c>
      <c r="BY402" s="253" t="s">
        <v>1843</v>
      </c>
      <c r="BZ402" s="253">
        <f t="shared" si="6"/>
        <v>5</v>
      </c>
      <c r="CA402" s="253"/>
      <c r="CB402" s="253"/>
      <c r="CC402" s="253"/>
      <c r="CD402" s="253"/>
      <c r="CE402" s="253"/>
      <c r="CF402" s="253"/>
      <c r="CG402" s="253"/>
      <c r="CH402" s="253"/>
      <c r="CI402" s="253"/>
      <c r="CJ402" s="253"/>
      <c r="CK402" s="253"/>
      <c r="CL402" s="253"/>
      <c r="CM402" s="253"/>
      <c r="CN402" s="253"/>
      <c r="CO402" s="253"/>
      <c r="CP402" s="253"/>
      <c r="CQ402" s="253"/>
      <c r="CR402" s="253"/>
      <c r="CS402" s="253"/>
      <c r="CT402" s="253"/>
      <c r="CU402" s="253"/>
      <c r="CV402" s="253"/>
      <c r="CW402" s="253"/>
      <c r="CX402" s="253"/>
      <c r="CY402" s="253"/>
      <c r="CZ402" s="253"/>
      <c r="DA402" s="253"/>
      <c r="DB402" s="253"/>
      <c r="DC402" s="253"/>
      <c r="DD402" s="253"/>
      <c r="DE402" s="253"/>
      <c r="DF402" s="253"/>
      <c r="DG402" s="253"/>
      <c r="DH402" s="253"/>
      <c r="DI402" s="253"/>
      <c r="DJ402" s="253"/>
      <c r="DK402" s="253"/>
      <c r="DL402" s="253"/>
      <c r="DM402" s="253"/>
      <c r="DN402" s="253"/>
      <c r="DO402" s="253"/>
      <c r="DP402" s="253"/>
      <c r="DQ402" s="253"/>
      <c r="DR402" s="253"/>
      <c r="DS402" s="253"/>
      <c r="DT402" s="253"/>
      <c r="DU402" s="253"/>
    </row>
    <row r="403" spans="1:125" s="248" customFormat="1" x14ac:dyDescent="0.25">
      <c r="A403" s="253"/>
      <c r="B403" s="253"/>
      <c r="D403" s="253"/>
      <c r="E403" s="253"/>
      <c r="F403" s="253"/>
      <c r="G403" s="253"/>
      <c r="H403" s="253"/>
      <c r="I403" s="253"/>
      <c r="J403" s="253"/>
      <c r="K403" s="253"/>
      <c r="L403" s="253"/>
      <c r="S403" s="253"/>
      <c r="T403" s="253"/>
      <c r="U403" s="253"/>
      <c r="V403" s="253"/>
      <c r="W403" s="253"/>
      <c r="X403" s="253"/>
      <c r="Y403" s="253"/>
      <c r="Z403" s="253"/>
      <c r="AA403" s="253"/>
      <c r="AB403" s="253"/>
      <c r="AC403" s="253"/>
      <c r="AD403" s="253"/>
      <c r="AE403" s="253"/>
      <c r="AF403" s="253"/>
      <c r="AG403" s="253"/>
      <c r="AH403" s="253"/>
      <c r="AI403" s="253"/>
      <c r="AJ403" s="253"/>
      <c r="AK403" s="253"/>
      <c r="AL403" s="253"/>
      <c r="AM403" s="253"/>
      <c r="AN403" s="253"/>
      <c r="AO403" s="253"/>
      <c r="AP403" s="253"/>
      <c r="AQ403" s="253"/>
      <c r="AR403" s="253"/>
      <c r="AS403" s="253"/>
      <c r="AT403" s="253"/>
      <c r="AU403" s="253"/>
      <c r="AV403" s="253"/>
      <c r="AW403" s="253"/>
      <c r="AX403" s="253"/>
      <c r="AY403" s="253"/>
      <c r="AZ403" s="253"/>
      <c r="BA403" s="253"/>
      <c r="BB403" s="253"/>
      <c r="BC403" s="253"/>
      <c r="BD403" s="253"/>
      <c r="BE403" s="253"/>
      <c r="BF403" s="253"/>
      <c r="BG403" s="253"/>
      <c r="BH403" s="253"/>
      <c r="BI403" s="253"/>
      <c r="BJ403" s="253"/>
      <c r="BK403" s="253"/>
      <c r="BL403" s="253"/>
      <c r="BM403" s="253"/>
      <c r="BN403" s="253"/>
      <c r="BO403" s="253"/>
      <c r="BP403" s="253"/>
      <c r="BQ403" s="253"/>
      <c r="BR403" s="253"/>
      <c r="BS403" s="253"/>
      <c r="BT403" s="253"/>
      <c r="BU403" s="253"/>
      <c r="BV403" s="253"/>
      <c r="BW403" s="253"/>
      <c r="BX403" s="253">
        <v>6803</v>
      </c>
      <c r="BY403" s="253" t="s">
        <v>1844</v>
      </c>
      <c r="BZ403" s="253">
        <f t="shared" si="6"/>
        <v>37</v>
      </c>
      <c r="CA403" s="253"/>
      <c r="CB403" s="253"/>
      <c r="CC403" s="253"/>
      <c r="CD403" s="253"/>
      <c r="CE403" s="253"/>
      <c r="CF403" s="253"/>
      <c r="CG403" s="253"/>
      <c r="CH403" s="253"/>
      <c r="CI403" s="253"/>
      <c r="CJ403" s="253"/>
      <c r="CK403" s="253"/>
      <c r="CL403" s="253"/>
      <c r="CM403" s="253"/>
      <c r="CN403" s="253"/>
      <c r="CO403" s="253"/>
      <c r="CP403" s="253"/>
      <c r="CQ403" s="253"/>
      <c r="CR403" s="253"/>
      <c r="CS403" s="253"/>
      <c r="CT403" s="253"/>
      <c r="CU403" s="253"/>
      <c r="CV403" s="253"/>
      <c r="CW403" s="253"/>
      <c r="CX403" s="253"/>
      <c r="CY403" s="253"/>
      <c r="CZ403" s="253"/>
      <c r="DA403" s="253"/>
      <c r="DB403" s="253"/>
      <c r="DC403" s="253"/>
      <c r="DD403" s="253"/>
      <c r="DE403" s="253"/>
      <c r="DF403" s="253"/>
      <c r="DG403" s="253"/>
      <c r="DH403" s="253"/>
      <c r="DI403" s="253"/>
      <c r="DJ403" s="253"/>
      <c r="DK403" s="253"/>
      <c r="DL403" s="253"/>
      <c r="DM403" s="253"/>
      <c r="DN403" s="253"/>
      <c r="DO403" s="253"/>
      <c r="DP403" s="253"/>
      <c r="DQ403" s="253"/>
      <c r="DR403" s="253"/>
      <c r="DS403" s="253"/>
      <c r="DT403" s="253"/>
      <c r="DU403" s="253"/>
    </row>
    <row r="404" spans="1:125" s="248" customFormat="1" x14ac:dyDescent="0.25">
      <c r="A404" s="253"/>
      <c r="B404" s="253"/>
      <c r="D404" s="253"/>
      <c r="E404" s="253"/>
      <c r="F404" s="253"/>
      <c r="G404" s="253"/>
      <c r="H404" s="253"/>
      <c r="I404" s="253"/>
      <c r="J404" s="253"/>
      <c r="K404" s="253"/>
      <c r="L404" s="253"/>
      <c r="S404" s="253"/>
      <c r="T404" s="253"/>
      <c r="U404" s="253"/>
      <c r="V404" s="253"/>
      <c r="W404" s="253"/>
      <c r="X404" s="253"/>
      <c r="Y404" s="253"/>
      <c r="Z404" s="253"/>
      <c r="AA404" s="253"/>
      <c r="AB404" s="253"/>
      <c r="AC404" s="253"/>
      <c r="AD404" s="253"/>
      <c r="AE404" s="253"/>
      <c r="AF404" s="253"/>
      <c r="AG404" s="253"/>
      <c r="AH404" s="253"/>
      <c r="AI404" s="253"/>
      <c r="AJ404" s="253"/>
      <c r="AK404" s="253"/>
      <c r="AL404" s="253"/>
      <c r="AM404" s="253"/>
      <c r="AN404" s="253"/>
      <c r="AO404" s="253"/>
      <c r="AP404" s="253"/>
      <c r="AQ404" s="253"/>
      <c r="AR404" s="253"/>
      <c r="AS404" s="253"/>
      <c r="AT404" s="253"/>
      <c r="AU404" s="253"/>
      <c r="AV404" s="253"/>
      <c r="AW404" s="253"/>
      <c r="AX404" s="253"/>
      <c r="AY404" s="253"/>
      <c r="AZ404" s="253"/>
      <c r="BA404" s="253"/>
      <c r="BB404" s="253"/>
      <c r="BC404" s="253"/>
      <c r="BD404" s="253"/>
      <c r="BE404" s="253"/>
      <c r="BF404" s="253"/>
      <c r="BG404" s="253"/>
      <c r="BH404" s="253"/>
      <c r="BI404" s="253"/>
      <c r="BJ404" s="253"/>
      <c r="BK404" s="253"/>
      <c r="BL404" s="253"/>
      <c r="BM404" s="253"/>
      <c r="BN404" s="253"/>
      <c r="BO404" s="253"/>
      <c r="BP404" s="253"/>
      <c r="BQ404" s="253"/>
      <c r="BR404" s="253"/>
      <c r="BS404" s="253"/>
      <c r="BT404" s="253"/>
      <c r="BU404" s="253"/>
      <c r="BV404" s="253"/>
      <c r="BW404" s="253"/>
      <c r="BX404" s="253">
        <v>6804</v>
      </c>
      <c r="BY404" s="253" t="s">
        <v>1845</v>
      </c>
      <c r="BZ404" s="253">
        <f t="shared" si="6"/>
        <v>26</v>
      </c>
      <c r="CA404" s="253"/>
      <c r="CB404" s="253"/>
      <c r="CC404" s="253"/>
      <c r="CD404" s="253"/>
      <c r="CE404" s="253"/>
      <c r="CF404" s="253"/>
      <c r="CG404" s="253"/>
      <c r="CH404" s="253"/>
      <c r="CI404" s="253"/>
      <c r="CJ404" s="253"/>
      <c r="CK404" s="253"/>
      <c r="CL404" s="253"/>
      <c r="CM404" s="253"/>
      <c r="CN404" s="253"/>
      <c r="CO404" s="253"/>
      <c r="CP404" s="253"/>
      <c r="CQ404" s="253"/>
      <c r="CR404" s="253"/>
      <c r="CS404" s="253"/>
      <c r="CT404" s="253"/>
      <c r="CU404" s="253"/>
      <c r="CV404" s="253"/>
      <c r="CW404" s="253"/>
      <c r="CX404" s="253"/>
      <c r="CY404" s="253"/>
      <c r="CZ404" s="253"/>
      <c r="DA404" s="253"/>
      <c r="DB404" s="253"/>
      <c r="DC404" s="253"/>
      <c r="DD404" s="253"/>
      <c r="DE404" s="253"/>
      <c r="DF404" s="253"/>
      <c r="DG404" s="253"/>
      <c r="DH404" s="253"/>
      <c r="DI404" s="253"/>
      <c r="DJ404" s="253"/>
      <c r="DK404" s="253"/>
      <c r="DL404" s="253"/>
      <c r="DM404" s="253"/>
      <c r="DN404" s="253"/>
      <c r="DO404" s="253"/>
      <c r="DP404" s="253"/>
      <c r="DQ404" s="253"/>
      <c r="DR404" s="253"/>
      <c r="DS404" s="253"/>
      <c r="DT404" s="253"/>
      <c r="DU404" s="253"/>
    </row>
    <row r="405" spans="1:125" s="248" customFormat="1" x14ac:dyDescent="0.25">
      <c r="A405" s="253"/>
      <c r="B405" s="253"/>
      <c r="D405" s="253"/>
      <c r="E405" s="253"/>
      <c r="F405" s="253"/>
      <c r="G405" s="253"/>
      <c r="H405" s="253"/>
      <c r="I405" s="253"/>
      <c r="J405" s="253"/>
      <c r="K405" s="253"/>
      <c r="L405" s="253"/>
      <c r="S405" s="253"/>
      <c r="T405" s="253"/>
      <c r="U405" s="253"/>
      <c r="V405" s="253"/>
      <c r="W405" s="253"/>
      <c r="X405" s="253"/>
      <c r="Y405" s="253"/>
      <c r="Z405" s="253"/>
      <c r="AA405" s="253"/>
      <c r="AB405" s="253"/>
      <c r="AC405" s="253"/>
      <c r="AD405" s="253"/>
      <c r="AE405" s="253"/>
      <c r="AF405" s="253"/>
      <c r="AG405" s="253"/>
      <c r="AH405" s="253"/>
      <c r="AI405" s="253"/>
      <c r="AJ405" s="253"/>
      <c r="AK405" s="253"/>
      <c r="AL405" s="253"/>
      <c r="AM405" s="253"/>
      <c r="AN405" s="253"/>
      <c r="AO405" s="253"/>
      <c r="AP405" s="253"/>
      <c r="AQ405" s="253"/>
      <c r="AR405" s="253"/>
      <c r="AS405" s="253"/>
      <c r="AT405" s="253"/>
      <c r="AU405" s="253"/>
      <c r="AV405" s="253"/>
      <c r="AW405" s="253"/>
      <c r="AX405" s="253"/>
      <c r="AY405" s="253"/>
      <c r="AZ405" s="253"/>
      <c r="BA405" s="253"/>
      <c r="BB405" s="253"/>
      <c r="BC405" s="253"/>
      <c r="BD405" s="253"/>
      <c r="BE405" s="253"/>
      <c r="BF405" s="253"/>
      <c r="BG405" s="253"/>
      <c r="BH405" s="253"/>
      <c r="BI405" s="253"/>
      <c r="BJ405" s="253"/>
      <c r="BK405" s="253"/>
      <c r="BL405" s="253"/>
      <c r="BM405" s="253"/>
      <c r="BN405" s="253"/>
      <c r="BO405" s="253"/>
      <c r="BP405" s="253"/>
      <c r="BQ405" s="253"/>
      <c r="BR405" s="253"/>
      <c r="BS405" s="253"/>
      <c r="BT405" s="253"/>
      <c r="BU405" s="253"/>
      <c r="BV405" s="253"/>
      <c r="BW405" s="253"/>
      <c r="BX405" s="253">
        <v>6805</v>
      </c>
      <c r="BY405" s="253" t="s">
        <v>1846</v>
      </c>
      <c r="BZ405" s="253">
        <f t="shared" si="6"/>
        <v>43</v>
      </c>
      <c r="CA405" s="253"/>
      <c r="CB405" s="253"/>
      <c r="CC405" s="253"/>
      <c r="CD405" s="253"/>
      <c r="CE405" s="253"/>
      <c r="CF405" s="253"/>
      <c r="CG405" s="253"/>
      <c r="CH405" s="253"/>
      <c r="CI405" s="253"/>
      <c r="CJ405" s="253"/>
      <c r="CK405" s="253"/>
      <c r="CL405" s="253"/>
      <c r="CM405" s="253"/>
      <c r="CN405" s="253"/>
      <c r="CO405" s="253"/>
      <c r="CP405" s="253"/>
      <c r="CQ405" s="253"/>
      <c r="CR405" s="253"/>
      <c r="CS405" s="253"/>
      <c r="CT405" s="253"/>
      <c r="CU405" s="253"/>
      <c r="CV405" s="253"/>
      <c r="CW405" s="253"/>
      <c r="CX405" s="253"/>
      <c r="CY405" s="253"/>
      <c r="CZ405" s="253"/>
      <c r="DA405" s="253"/>
      <c r="DB405" s="253"/>
      <c r="DC405" s="253"/>
      <c r="DD405" s="253"/>
      <c r="DE405" s="253"/>
      <c r="DF405" s="253"/>
      <c r="DG405" s="253"/>
      <c r="DH405" s="253"/>
      <c r="DI405" s="253"/>
      <c r="DJ405" s="253"/>
      <c r="DK405" s="253"/>
      <c r="DL405" s="253"/>
      <c r="DM405" s="253"/>
      <c r="DN405" s="253"/>
      <c r="DO405" s="253"/>
      <c r="DP405" s="253"/>
      <c r="DQ405" s="253"/>
      <c r="DR405" s="253"/>
      <c r="DS405" s="253"/>
      <c r="DT405" s="253"/>
      <c r="DU405" s="253"/>
    </row>
    <row r="406" spans="1:125" s="248" customFormat="1" x14ac:dyDescent="0.25">
      <c r="A406" s="253"/>
      <c r="B406" s="253"/>
      <c r="D406" s="253"/>
      <c r="E406" s="253"/>
      <c r="F406" s="253"/>
      <c r="G406" s="253"/>
      <c r="H406" s="253"/>
      <c r="I406" s="253"/>
      <c r="J406" s="253"/>
      <c r="K406" s="253"/>
      <c r="L406" s="253"/>
      <c r="S406" s="253"/>
      <c r="T406" s="253"/>
      <c r="U406" s="253"/>
      <c r="V406" s="253"/>
      <c r="W406" s="253"/>
      <c r="X406" s="253"/>
      <c r="Y406" s="253"/>
      <c r="Z406" s="253"/>
      <c r="AA406" s="253"/>
      <c r="AB406" s="253"/>
      <c r="AC406" s="253"/>
      <c r="AD406" s="253"/>
      <c r="AE406" s="253"/>
      <c r="AF406" s="253"/>
      <c r="AG406" s="253"/>
      <c r="AH406" s="253"/>
      <c r="AI406" s="253"/>
      <c r="AJ406" s="253"/>
      <c r="AK406" s="253"/>
      <c r="AL406" s="253"/>
      <c r="AM406" s="253"/>
      <c r="AN406" s="253"/>
      <c r="AO406" s="253"/>
      <c r="AP406" s="253"/>
      <c r="AQ406" s="253"/>
      <c r="AR406" s="253"/>
      <c r="AS406" s="253"/>
      <c r="AT406" s="253"/>
      <c r="AU406" s="253"/>
      <c r="AV406" s="253"/>
      <c r="AW406" s="253"/>
      <c r="AX406" s="253"/>
      <c r="AY406" s="253"/>
      <c r="AZ406" s="253"/>
      <c r="BA406" s="253"/>
      <c r="BB406" s="253"/>
      <c r="BC406" s="253"/>
      <c r="BD406" s="253"/>
      <c r="BE406" s="253"/>
      <c r="BF406" s="253"/>
      <c r="BG406" s="253"/>
      <c r="BH406" s="253"/>
      <c r="BI406" s="253"/>
      <c r="BJ406" s="253"/>
      <c r="BK406" s="253"/>
      <c r="BL406" s="253"/>
      <c r="BM406" s="253"/>
      <c r="BN406" s="253"/>
      <c r="BO406" s="253"/>
      <c r="BP406" s="253"/>
      <c r="BQ406" s="253"/>
      <c r="BR406" s="253"/>
      <c r="BS406" s="253"/>
      <c r="BT406" s="253"/>
      <c r="BU406" s="253"/>
      <c r="BV406" s="253"/>
      <c r="BW406" s="253"/>
      <c r="BX406" s="253">
        <v>6806</v>
      </c>
      <c r="BY406" s="253" t="s">
        <v>1847</v>
      </c>
      <c r="BZ406" s="253">
        <f t="shared" si="6"/>
        <v>9</v>
      </c>
      <c r="CA406" s="253"/>
      <c r="CB406" s="253"/>
      <c r="CC406" s="253"/>
      <c r="CD406" s="253"/>
      <c r="CE406" s="253"/>
      <c r="CF406" s="253"/>
      <c r="CG406" s="253"/>
      <c r="CH406" s="253"/>
      <c r="CI406" s="253"/>
      <c r="CJ406" s="253"/>
      <c r="CK406" s="253"/>
      <c r="CL406" s="253"/>
      <c r="CM406" s="253"/>
      <c r="CN406" s="253"/>
      <c r="CO406" s="253"/>
      <c r="CP406" s="253"/>
      <c r="CQ406" s="253"/>
      <c r="CR406" s="253"/>
      <c r="CS406" s="253"/>
      <c r="CT406" s="253"/>
      <c r="CU406" s="253"/>
      <c r="CV406" s="253"/>
      <c r="CW406" s="253"/>
      <c r="CX406" s="253"/>
      <c r="CY406" s="253"/>
      <c r="CZ406" s="253"/>
      <c r="DA406" s="253"/>
      <c r="DB406" s="253"/>
      <c r="DC406" s="253"/>
      <c r="DD406" s="253"/>
      <c r="DE406" s="253"/>
      <c r="DF406" s="253"/>
      <c r="DG406" s="253"/>
      <c r="DH406" s="253"/>
      <c r="DI406" s="253"/>
      <c r="DJ406" s="253"/>
      <c r="DK406" s="253"/>
      <c r="DL406" s="253"/>
      <c r="DM406" s="253"/>
      <c r="DN406" s="253"/>
      <c r="DO406" s="253"/>
      <c r="DP406" s="253"/>
      <c r="DQ406" s="253"/>
      <c r="DR406" s="253"/>
      <c r="DS406" s="253"/>
      <c r="DT406" s="253"/>
      <c r="DU406" s="253"/>
    </row>
    <row r="407" spans="1:125" s="248" customFormat="1" x14ac:dyDescent="0.25">
      <c r="A407" s="253"/>
      <c r="B407" s="253"/>
      <c r="D407" s="253"/>
      <c r="E407" s="253"/>
      <c r="F407" s="253"/>
      <c r="G407" s="253"/>
      <c r="H407" s="253"/>
      <c r="I407" s="253"/>
      <c r="J407" s="253"/>
      <c r="K407" s="253"/>
      <c r="L407" s="253"/>
      <c r="S407" s="253"/>
      <c r="T407" s="253"/>
      <c r="U407" s="253"/>
      <c r="V407" s="253"/>
      <c r="W407" s="253"/>
      <c r="X407" s="253"/>
      <c r="Y407" s="253"/>
      <c r="Z407" s="253"/>
      <c r="AA407" s="253"/>
      <c r="AB407" s="253"/>
      <c r="AC407" s="253"/>
      <c r="AD407" s="253"/>
      <c r="AE407" s="253"/>
      <c r="AF407" s="253"/>
      <c r="AG407" s="253"/>
      <c r="AH407" s="253"/>
      <c r="AI407" s="253"/>
      <c r="AJ407" s="253"/>
      <c r="AK407" s="253"/>
      <c r="AL407" s="253"/>
      <c r="AM407" s="253"/>
      <c r="AN407" s="253"/>
      <c r="AO407" s="253"/>
      <c r="AP407" s="253"/>
      <c r="AQ407" s="253"/>
      <c r="AR407" s="253"/>
      <c r="AS407" s="253"/>
      <c r="AT407" s="253"/>
      <c r="AU407" s="253"/>
      <c r="AV407" s="253"/>
      <c r="AW407" s="253"/>
      <c r="AX407" s="253"/>
      <c r="AY407" s="253"/>
      <c r="AZ407" s="253"/>
      <c r="BA407" s="253"/>
      <c r="BB407" s="253"/>
      <c r="BC407" s="253"/>
      <c r="BD407" s="253"/>
      <c r="BE407" s="253"/>
      <c r="BF407" s="253"/>
      <c r="BG407" s="253"/>
      <c r="BH407" s="253"/>
      <c r="BI407" s="253"/>
      <c r="BJ407" s="253"/>
      <c r="BK407" s="253"/>
      <c r="BL407" s="253"/>
      <c r="BM407" s="253"/>
      <c r="BN407" s="253"/>
      <c r="BO407" s="253"/>
      <c r="BP407" s="253"/>
      <c r="BQ407" s="253"/>
      <c r="BR407" s="253"/>
      <c r="BS407" s="253"/>
      <c r="BT407" s="253"/>
      <c r="BU407" s="253"/>
      <c r="BV407" s="253"/>
      <c r="BW407" s="253"/>
      <c r="BX407" s="253">
        <v>6807</v>
      </c>
      <c r="BY407" s="253" t="s">
        <v>1848</v>
      </c>
      <c r="BZ407" s="253">
        <f t="shared" si="6"/>
        <v>17</v>
      </c>
      <c r="CA407" s="253"/>
      <c r="CB407" s="253"/>
      <c r="CC407" s="253"/>
      <c r="CD407" s="253"/>
      <c r="CE407" s="253"/>
      <c r="CF407" s="253"/>
      <c r="CG407" s="253"/>
      <c r="CH407" s="253"/>
      <c r="CI407" s="253"/>
      <c r="CJ407" s="253"/>
      <c r="CK407" s="253"/>
      <c r="CL407" s="253"/>
      <c r="CM407" s="253"/>
      <c r="CN407" s="253"/>
      <c r="CO407" s="253"/>
      <c r="CP407" s="253"/>
      <c r="CQ407" s="253"/>
      <c r="CR407" s="253"/>
      <c r="CS407" s="253"/>
      <c r="CT407" s="253"/>
      <c r="CU407" s="253"/>
      <c r="CV407" s="253"/>
      <c r="CW407" s="253"/>
      <c r="CX407" s="253"/>
      <c r="CY407" s="253"/>
      <c r="CZ407" s="253"/>
      <c r="DA407" s="253"/>
      <c r="DB407" s="253"/>
      <c r="DC407" s="253"/>
      <c r="DD407" s="253"/>
      <c r="DE407" s="253"/>
      <c r="DF407" s="253"/>
      <c r="DG407" s="253"/>
      <c r="DH407" s="253"/>
      <c r="DI407" s="253"/>
      <c r="DJ407" s="253"/>
      <c r="DK407" s="253"/>
      <c r="DL407" s="253"/>
      <c r="DM407" s="253"/>
      <c r="DN407" s="253"/>
      <c r="DO407" s="253"/>
      <c r="DP407" s="253"/>
      <c r="DQ407" s="253"/>
      <c r="DR407" s="253"/>
      <c r="DS407" s="253"/>
      <c r="DT407" s="253"/>
      <c r="DU407" s="253"/>
    </row>
    <row r="408" spans="1:125" s="248" customFormat="1" x14ac:dyDescent="0.25">
      <c r="A408" s="253"/>
      <c r="B408" s="253"/>
      <c r="D408" s="253"/>
      <c r="E408" s="253"/>
      <c r="F408" s="253"/>
      <c r="G408" s="253"/>
      <c r="H408" s="253"/>
      <c r="I408" s="253"/>
      <c r="J408" s="253"/>
      <c r="K408" s="253"/>
      <c r="L408" s="253"/>
      <c r="S408" s="253"/>
      <c r="T408" s="253"/>
      <c r="U408" s="253"/>
      <c r="V408" s="253"/>
      <c r="W408" s="253"/>
      <c r="X408" s="253"/>
      <c r="Y408" s="253"/>
      <c r="Z408" s="253"/>
      <c r="AA408" s="253"/>
      <c r="AB408" s="253"/>
      <c r="AC408" s="253"/>
      <c r="AD408" s="253"/>
      <c r="AE408" s="253"/>
      <c r="AF408" s="253"/>
      <c r="AG408" s="253"/>
      <c r="AH408" s="253"/>
      <c r="AI408" s="253"/>
      <c r="AJ408" s="253"/>
      <c r="AK408" s="253"/>
      <c r="AL408" s="253"/>
      <c r="AM408" s="253"/>
      <c r="AN408" s="253"/>
      <c r="AO408" s="253"/>
      <c r="AP408" s="253"/>
      <c r="AQ408" s="253"/>
      <c r="AR408" s="253"/>
      <c r="AS408" s="253"/>
      <c r="AT408" s="253"/>
      <c r="AU408" s="253"/>
      <c r="AV408" s="253"/>
      <c r="AW408" s="253"/>
      <c r="AX408" s="253"/>
      <c r="AY408" s="253"/>
      <c r="AZ408" s="253"/>
      <c r="BA408" s="253"/>
      <c r="BB408" s="253"/>
      <c r="BC408" s="253"/>
      <c r="BD408" s="253"/>
      <c r="BE408" s="253"/>
      <c r="BF408" s="253"/>
      <c r="BG408" s="253"/>
      <c r="BH408" s="253"/>
      <c r="BI408" s="253"/>
      <c r="BJ408" s="253"/>
      <c r="BK408" s="253"/>
      <c r="BL408" s="253"/>
      <c r="BM408" s="253"/>
      <c r="BN408" s="253"/>
      <c r="BO408" s="253"/>
      <c r="BP408" s="253"/>
      <c r="BQ408" s="253"/>
      <c r="BR408" s="253"/>
      <c r="BS408" s="253"/>
      <c r="BT408" s="253"/>
      <c r="BU408" s="253"/>
      <c r="BV408" s="253"/>
      <c r="BW408" s="253"/>
      <c r="BX408" s="253">
        <v>6808</v>
      </c>
      <c r="BY408" s="253" t="s">
        <v>1849</v>
      </c>
      <c r="BZ408" s="253">
        <f t="shared" si="6"/>
        <v>10</v>
      </c>
      <c r="CA408" s="253"/>
      <c r="CB408" s="253"/>
      <c r="CC408" s="253"/>
      <c r="CD408" s="253"/>
      <c r="CE408" s="253"/>
      <c r="CF408" s="253"/>
      <c r="CG408" s="253"/>
      <c r="CH408" s="253"/>
      <c r="CI408" s="253"/>
      <c r="CJ408" s="253"/>
      <c r="CK408" s="253"/>
      <c r="CL408" s="253"/>
      <c r="CM408" s="253"/>
      <c r="CN408" s="253"/>
      <c r="CO408" s="253"/>
      <c r="CP408" s="253"/>
      <c r="CQ408" s="253"/>
      <c r="CR408" s="253"/>
      <c r="CS408" s="253"/>
      <c r="CT408" s="253"/>
      <c r="CU408" s="253"/>
      <c r="CV408" s="253"/>
      <c r="CW408" s="253"/>
      <c r="CX408" s="253"/>
      <c r="CY408" s="253"/>
      <c r="CZ408" s="253"/>
      <c r="DA408" s="253"/>
      <c r="DB408" s="253"/>
      <c r="DC408" s="253"/>
      <c r="DD408" s="253"/>
      <c r="DE408" s="253"/>
      <c r="DF408" s="253"/>
      <c r="DG408" s="253"/>
      <c r="DH408" s="253"/>
      <c r="DI408" s="253"/>
      <c r="DJ408" s="253"/>
      <c r="DK408" s="253"/>
      <c r="DL408" s="253"/>
      <c r="DM408" s="253"/>
      <c r="DN408" s="253"/>
      <c r="DO408" s="253"/>
      <c r="DP408" s="253"/>
      <c r="DQ408" s="253"/>
      <c r="DR408" s="253"/>
      <c r="DS408" s="253"/>
      <c r="DT408" s="253"/>
      <c r="DU408" s="253"/>
    </row>
    <row r="409" spans="1:125" s="248" customFormat="1" x14ac:dyDescent="0.25">
      <c r="A409" s="253"/>
      <c r="B409" s="253"/>
      <c r="D409" s="253"/>
      <c r="E409" s="253"/>
      <c r="F409" s="253"/>
      <c r="G409" s="253"/>
      <c r="H409" s="253"/>
      <c r="I409" s="253"/>
      <c r="J409" s="253"/>
      <c r="K409" s="253"/>
      <c r="L409" s="253"/>
      <c r="S409" s="253"/>
      <c r="T409" s="253"/>
      <c r="U409" s="253"/>
      <c r="V409" s="253"/>
      <c r="W409" s="253"/>
      <c r="X409" s="253"/>
      <c r="Y409" s="253"/>
      <c r="Z409" s="253"/>
      <c r="AA409" s="253"/>
      <c r="AB409" s="253"/>
      <c r="AC409" s="253"/>
      <c r="AD409" s="253"/>
      <c r="AE409" s="253"/>
      <c r="AF409" s="253"/>
      <c r="AG409" s="253"/>
      <c r="AH409" s="253"/>
      <c r="AI409" s="253"/>
      <c r="AJ409" s="253"/>
      <c r="AK409" s="253"/>
      <c r="AL409" s="253"/>
      <c r="AM409" s="253"/>
      <c r="AN409" s="253"/>
      <c r="AO409" s="253"/>
      <c r="AP409" s="253"/>
      <c r="AQ409" s="253"/>
      <c r="AR409" s="253"/>
      <c r="AS409" s="253"/>
      <c r="AT409" s="253"/>
      <c r="AU409" s="253"/>
      <c r="AV409" s="253"/>
      <c r="AW409" s="253"/>
      <c r="AX409" s="253"/>
      <c r="AY409" s="253"/>
      <c r="AZ409" s="253"/>
      <c r="BA409" s="253"/>
      <c r="BB409" s="253"/>
      <c r="BC409" s="253"/>
      <c r="BD409" s="253"/>
      <c r="BE409" s="253"/>
      <c r="BF409" s="253"/>
      <c r="BG409" s="253"/>
      <c r="BH409" s="253"/>
      <c r="BI409" s="253"/>
      <c r="BJ409" s="253"/>
      <c r="BK409" s="253"/>
      <c r="BL409" s="253"/>
      <c r="BM409" s="253"/>
      <c r="BN409" s="253"/>
      <c r="BO409" s="253"/>
      <c r="BP409" s="253"/>
      <c r="BQ409" s="253"/>
      <c r="BR409" s="253"/>
      <c r="BS409" s="253"/>
      <c r="BT409" s="253"/>
      <c r="BU409" s="253"/>
      <c r="BV409" s="253"/>
      <c r="BW409" s="253"/>
      <c r="BX409" s="253">
        <v>6809</v>
      </c>
      <c r="BY409" s="253" t="s">
        <v>1850</v>
      </c>
      <c r="BZ409" s="253">
        <f t="shared" si="6"/>
        <v>10</v>
      </c>
      <c r="CA409" s="253"/>
      <c r="CB409" s="253"/>
      <c r="CC409" s="253"/>
      <c r="CD409" s="253"/>
      <c r="CE409" s="253"/>
      <c r="CF409" s="253"/>
      <c r="CG409" s="253"/>
      <c r="CH409" s="253"/>
      <c r="CI409" s="253"/>
      <c r="CJ409" s="253"/>
      <c r="CK409" s="253"/>
      <c r="CL409" s="253"/>
      <c r="CM409" s="253"/>
      <c r="CN409" s="253"/>
      <c r="CO409" s="253"/>
      <c r="CP409" s="253"/>
      <c r="CQ409" s="253"/>
      <c r="CR409" s="253"/>
      <c r="CS409" s="253"/>
      <c r="CT409" s="253"/>
      <c r="CU409" s="253"/>
      <c r="CV409" s="253"/>
      <c r="CW409" s="253"/>
      <c r="CX409" s="253"/>
      <c r="CY409" s="253"/>
      <c r="CZ409" s="253"/>
      <c r="DA409" s="253"/>
      <c r="DB409" s="253"/>
      <c r="DC409" s="253"/>
      <c r="DD409" s="253"/>
      <c r="DE409" s="253"/>
      <c r="DF409" s="253"/>
      <c r="DG409" s="253"/>
      <c r="DH409" s="253"/>
      <c r="DI409" s="253"/>
      <c r="DJ409" s="253"/>
      <c r="DK409" s="253"/>
      <c r="DL409" s="253"/>
      <c r="DM409" s="253"/>
      <c r="DN409" s="253"/>
      <c r="DO409" s="253"/>
      <c r="DP409" s="253"/>
      <c r="DQ409" s="253"/>
      <c r="DR409" s="253"/>
      <c r="DS409" s="253"/>
      <c r="DT409" s="253"/>
      <c r="DU409" s="253"/>
    </row>
    <row r="410" spans="1:125" s="248" customFormat="1" x14ac:dyDescent="0.25">
      <c r="A410" s="253"/>
      <c r="B410" s="253"/>
      <c r="D410" s="253"/>
      <c r="E410" s="253"/>
      <c r="F410" s="253"/>
      <c r="G410" s="253"/>
      <c r="H410" s="253"/>
      <c r="I410" s="253"/>
      <c r="J410" s="253"/>
      <c r="K410" s="253"/>
      <c r="L410" s="253"/>
      <c r="S410" s="253"/>
      <c r="T410" s="253"/>
      <c r="U410" s="253"/>
      <c r="V410" s="253"/>
      <c r="W410" s="253"/>
      <c r="X410" s="253"/>
      <c r="Y410" s="253"/>
      <c r="Z410" s="253"/>
      <c r="AA410" s="253"/>
      <c r="AB410" s="253"/>
      <c r="AC410" s="253"/>
      <c r="AD410" s="253"/>
      <c r="AE410" s="253"/>
      <c r="AF410" s="253"/>
      <c r="AG410" s="253"/>
      <c r="AH410" s="253"/>
      <c r="AI410" s="253"/>
      <c r="AJ410" s="253"/>
      <c r="AK410" s="253"/>
      <c r="AL410" s="253"/>
      <c r="AM410" s="253"/>
      <c r="AN410" s="253"/>
      <c r="AO410" s="253"/>
      <c r="AP410" s="253"/>
      <c r="AQ410" s="253"/>
      <c r="AR410" s="253"/>
      <c r="AS410" s="253"/>
      <c r="AT410" s="253"/>
      <c r="AU410" s="253"/>
      <c r="AV410" s="253"/>
      <c r="AW410" s="253"/>
      <c r="AX410" s="253"/>
      <c r="AY410" s="253"/>
      <c r="AZ410" s="253"/>
      <c r="BA410" s="253"/>
      <c r="BB410" s="253"/>
      <c r="BC410" s="253"/>
      <c r="BD410" s="253"/>
      <c r="BE410" s="253"/>
      <c r="BF410" s="253"/>
      <c r="BG410" s="253"/>
      <c r="BH410" s="253"/>
      <c r="BI410" s="253"/>
      <c r="BJ410" s="253"/>
      <c r="BK410" s="253"/>
      <c r="BL410" s="253"/>
      <c r="BM410" s="253"/>
      <c r="BN410" s="253"/>
      <c r="BO410" s="253"/>
      <c r="BP410" s="253"/>
      <c r="BQ410" s="253"/>
      <c r="BR410" s="253"/>
      <c r="BS410" s="253"/>
      <c r="BT410" s="253"/>
      <c r="BU410" s="253"/>
      <c r="BV410" s="253"/>
      <c r="BW410" s="253"/>
      <c r="BX410" s="253" t="s">
        <v>1851</v>
      </c>
      <c r="BY410" s="253" t="s">
        <v>1852</v>
      </c>
      <c r="BZ410" s="253">
        <f t="shared" si="6"/>
        <v>72</v>
      </c>
      <c r="CA410" s="253"/>
      <c r="CB410" s="253"/>
      <c r="CC410" s="253"/>
      <c r="CD410" s="253"/>
      <c r="CE410" s="253"/>
      <c r="CF410" s="253"/>
      <c r="CG410" s="253"/>
      <c r="CH410" s="253"/>
      <c r="CI410" s="253"/>
      <c r="CJ410" s="253"/>
      <c r="CK410" s="253"/>
      <c r="CL410" s="253"/>
      <c r="CM410" s="253"/>
      <c r="CN410" s="253"/>
      <c r="CO410" s="253"/>
      <c r="CP410" s="253"/>
      <c r="CQ410" s="253"/>
      <c r="CR410" s="253"/>
      <c r="CS410" s="253"/>
      <c r="CT410" s="253"/>
      <c r="CU410" s="253"/>
      <c r="CV410" s="253"/>
      <c r="CW410" s="253"/>
      <c r="CX410" s="253"/>
      <c r="CY410" s="253"/>
      <c r="CZ410" s="253"/>
      <c r="DA410" s="253"/>
      <c r="DB410" s="253"/>
      <c r="DC410" s="253"/>
      <c r="DD410" s="253"/>
      <c r="DE410" s="253"/>
      <c r="DF410" s="253"/>
      <c r="DG410" s="253"/>
      <c r="DH410" s="253"/>
      <c r="DI410" s="253"/>
      <c r="DJ410" s="253"/>
      <c r="DK410" s="253"/>
      <c r="DL410" s="253"/>
      <c r="DM410" s="253"/>
      <c r="DN410" s="253"/>
      <c r="DO410" s="253"/>
      <c r="DP410" s="253"/>
      <c r="DQ410" s="253"/>
      <c r="DR410" s="253"/>
      <c r="DS410" s="253"/>
      <c r="DT410" s="253"/>
      <c r="DU410" s="253"/>
    </row>
    <row r="411" spans="1:125" s="248" customFormat="1" x14ac:dyDescent="0.25">
      <c r="A411" s="253"/>
      <c r="B411" s="253"/>
      <c r="D411" s="253"/>
      <c r="E411" s="253"/>
      <c r="F411" s="253"/>
      <c r="G411" s="253"/>
      <c r="H411" s="253"/>
      <c r="I411" s="253"/>
      <c r="J411" s="253"/>
      <c r="K411" s="253"/>
      <c r="L411" s="253"/>
      <c r="S411" s="253"/>
      <c r="T411" s="253"/>
      <c r="U411" s="253"/>
      <c r="V411" s="253"/>
      <c r="W411" s="253"/>
      <c r="X411" s="253"/>
      <c r="Y411" s="253"/>
      <c r="Z411" s="253"/>
      <c r="AA411" s="253"/>
      <c r="AB411" s="253"/>
      <c r="AC411" s="253"/>
      <c r="AD411" s="253"/>
      <c r="AE411" s="253"/>
      <c r="AF411" s="253"/>
      <c r="AG411" s="253"/>
      <c r="AH411" s="253"/>
      <c r="AI411" s="253"/>
      <c r="AJ411" s="253"/>
      <c r="AK411" s="253"/>
      <c r="AL411" s="253"/>
      <c r="AM411" s="253"/>
      <c r="AN411" s="253"/>
      <c r="AO411" s="253"/>
      <c r="AP411" s="253"/>
      <c r="AQ411" s="253"/>
      <c r="AR411" s="253"/>
      <c r="AS411" s="253"/>
      <c r="AT411" s="253"/>
      <c r="AU411" s="253"/>
      <c r="AV411" s="253"/>
      <c r="AW411" s="253"/>
      <c r="AX411" s="253"/>
      <c r="AY411" s="253"/>
      <c r="AZ411" s="253"/>
      <c r="BA411" s="253"/>
      <c r="BB411" s="253"/>
      <c r="BC411" s="253"/>
      <c r="BD411" s="253"/>
      <c r="BE411" s="253"/>
      <c r="BF411" s="253"/>
      <c r="BG411" s="253"/>
      <c r="BH411" s="253"/>
      <c r="BI411" s="253"/>
      <c r="BJ411" s="253"/>
      <c r="BK411" s="253"/>
      <c r="BL411" s="253"/>
      <c r="BM411" s="253"/>
      <c r="BN411" s="253"/>
      <c r="BO411" s="253"/>
      <c r="BP411" s="253"/>
      <c r="BQ411" s="253"/>
      <c r="BR411" s="253"/>
      <c r="BS411" s="253"/>
      <c r="BT411" s="253"/>
      <c r="BU411" s="253"/>
      <c r="BV411" s="253"/>
      <c r="BW411" s="253"/>
      <c r="BX411" s="426">
        <v>2640</v>
      </c>
      <c r="BY411" s="427" t="s">
        <v>514</v>
      </c>
      <c r="BZ411" s="427">
        <f t="shared" si="6"/>
        <v>38</v>
      </c>
      <c r="CA411" s="253"/>
      <c r="CB411" s="253"/>
      <c r="CC411" s="253"/>
      <c r="CD411" s="253"/>
      <c r="CE411" s="253"/>
      <c r="CF411" s="253"/>
      <c r="CG411" s="253"/>
      <c r="CH411" s="253"/>
      <c r="CI411" s="253"/>
      <c r="CJ411" s="253"/>
      <c r="CK411" s="253"/>
      <c r="CL411" s="253"/>
      <c r="CM411" s="253"/>
      <c r="CN411" s="253"/>
      <c r="CO411" s="253"/>
      <c r="CP411" s="253"/>
      <c r="CQ411" s="253"/>
      <c r="CR411" s="253"/>
      <c r="CS411" s="253"/>
      <c r="CT411" s="253"/>
      <c r="CU411" s="253"/>
      <c r="CV411" s="253"/>
      <c r="CW411" s="253"/>
      <c r="CX411" s="253"/>
      <c r="CY411" s="253"/>
      <c r="CZ411" s="253"/>
      <c r="DA411" s="253"/>
      <c r="DB411" s="253"/>
      <c r="DC411" s="253"/>
      <c r="DD411" s="253"/>
      <c r="DE411" s="253"/>
      <c r="DF411" s="253"/>
      <c r="DG411" s="253"/>
      <c r="DH411" s="253"/>
      <c r="DI411" s="253"/>
      <c r="DJ411" s="253"/>
      <c r="DK411" s="253"/>
      <c r="DL411" s="253"/>
      <c r="DM411" s="253"/>
      <c r="DN411" s="253"/>
      <c r="DO411" s="253"/>
      <c r="DP411" s="253"/>
      <c r="DQ411" s="253"/>
      <c r="DR411" s="253"/>
      <c r="DS411" s="253"/>
      <c r="DT411" s="253"/>
      <c r="DU411" s="253"/>
    </row>
    <row r="412" spans="1:125" s="248" customFormat="1" x14ac:dyDescent="0.25">
      <c r="A412" s="253"/>
      <c r="B412" s="253"/>
      <c r="D412" s="253"/>
      <c r="E412" s="253"/>
      <c r="F412" s="253"/>
      <c r="G412" s="253"/>
      <c r="H412" s="253"/>
      <c r="I412" s="253"/>
      <c r="J412" s="253"/>
      <c r="K412" s="253"/>
      <c r="L412" s="253"/>
      <c r="S412" s="253"/>
      <c r="T412" s="253"/>
      <c r="U412" s="253"/>
      <c r="V412" s="253"/>
      <c r="W412" s="253"/>
      <c r="X412" s="253"/>
      <c r="Y412" s="253"/>
      <c r="Z412" s="253"/>
      <c r="AA412" s="253"/>
      <c r="AB412" s="253"/>
      <c r="AC412" s="253"/>
      <c r="AD412" s="253"/>
      <c r="AE412" s="253"/>
      <c r="AF412" s="253"/>
      <c r="AG412" s="253"/>
      <c r="AH412" s="253"/>
      <c r="AI412" s="253"/>
      <c r="AJ412" s="253"/>
      <c r="AK412" s="253"/>
      <c r="AL412" s="253"/>
      <c r="AM412" s="253"/>
      <c r="AN412" s="253"/>
      <c r="AO412" s="253"/>
      <c r="AP412" s="253"/>
      <c r="AQ412" s="253"/>
      <c r="AR412" s="253"/>
      <c r="AS412" s="253"/>
      <c r="AT412" s="253"/>
      <c r="AU412" s="253"/>
      <c r="AV412" s="253"/>
      <c r="AW412" s="253"/>
      <c r="AX412" s="253"/>
      <c r="AY412" s="253"/>
      <c r="AZ412" s="253"/>
      <c r="BA412" s="253"/>
      <c r="BB412" s="253"/>
      <c r="BC412" s="253"/>
      <c r="BD412" s="253"/>
      <c r="BE412" s="253"/>
      <c r="BF412" s="253"/>
      <c r="BG412" s="253"/>
      <c r="BH412" s="253"/>
      <c r="BI412" s="253"/>
      <c r="BJ412" s="253"/>
      <c r="BK412" s="253"/>
      <c r="BL412" s="253"/>
      <c r="BM412" s="253"/>
      <c r="BN412" s="253"/>
      <c r="BO412" s="253"/>
      <c r="BP412" s="253"/>
      <c r="BQ412" s="253"/>
      <c r="BR412" s="253"/>
      <c r="BS412" s="253"/>
      <c r="BT412" s="253"/>
      <c r="BU412" s="253"/>
      <c r="BV412" s="253"/>
      <c r="BW412" s="253"/>
      <c r="BX412" s="426">
        <v>2644</v>
      </c>
      <c r="BY412" s="427" t="s">
        <v>1755</v>
      </c>
      <c r="BZ412" s="427">
        <f t="shared" si="6"/>
        <v>26</v>
      </c>
      <c r="CA412" s="253"/>
      <c r="CB412" s="253"/>
      <c r="CC412" s="253"/>
      <c r="CD412" s="253"/>
      <c r="CE412" s="253"/>
      <c r="CF412" s="253"/>
      <c r="CG412" s="253"/>
      <c r="CH412" s="253"/>
      <c r="CI412" s="253"/>
      <c r="CJ412" s="253"/>
      <c r="CK412" s="253"/>
      <c r="CL412" s="253"/>
      <c r="CM412" s="253"/>
      <c r="CN412" s="253"/>
      <c r="CO412" s="253"/>
      <c r="CP412" s="253"/>
      <c r="CQ412" s="253"/>
      <c r="CR412" s="253"/>
      <c r="CS412" s="253"/>
      <c r="CT412" s="253"/>
      <c r="CU412" s="253"/>
      <c r="CV412" s="253"/>
      <c r="CW412" s="253"/>
      <c r="CX412" s="253"/>
      <c r="CY412" s="253"/>
      <c r="CZ412" s="253"/>
      <c r="DA412" s="253"/>
      <c r="DB412" s="253"/>
      <c r="DC412" s="253"/>
      <c r="DD412" s="253"/>
      <c r="DE412" s="253"/>
      <c r="DF412" s="253"/>
      <c r="DG412" s="253"/>
      <c r="DH412" s="253"/>
      <c r="DI412" s="253"/>
      <c r="DJ412" s="253"/>
      <c r="DK412" s="253"/>
      <c r="DL412" s="253"/>
      <c r="DM412" s="253"/>
      <c r="DN412" s="253"/>
      <c r="DO412" s="253"/>
      <c r="DP412" s="253"/>
      <c r="DQ412" s="253"/>
      <c r="DR412" s="253"/>
      <c r="DS412" s="253"/>
      <c r="DT412" s="253"/>
      <c r="DU412" s="253"/>
    </row>
    <row r="413" spans="1:125" s="248" customFormat="1" x14ac:dyDescent="0.25">
      <c r="A413" s="253"/>
      <c r="B413" s="253"/>
      <c r="D413" s="253"/>
      <c r="E413" s="253"/>
      <c r="F413" s="253"/>
      <c r="G413" s="253"/>
      <c r="H413" s="253"/>
      <c r="I413" s="253"/>
      <c r="J413" s="253"/>
      <c r="K413" s="253"/>
      <c r="L413" s="253"/>
      <c r="S413" s="253"/>
      <c r="T413" s="253"/>
      <c r="U413" s="253"/>
      <c r="V413" s="253"/>
      <c r="W413" s="253"/>
      <c r="X413" s="253"/>
      <c r="Y413" s="253"/>
      <c r="Z413" s="253"/>
      <c r="AA413" s="253"/>
      <c r="AB413" s="253"/>
      <c r="AC413" s="253"/>
      <c r="AD413" s="253"/>
      <c r="AE413" s="253"/>
      <c r="AF413" s="253"/>
      <c r="AG413" s="253"/>
      <c r="AH413" s="253"/>
      <c r="AI413" s="253"/>
      <c r="AJ413" s="253"/>
      <c r="AK413" s="253"/>
      <c r="AL413" s="253"/>
      <c r="AM413" s="253"/>
      <c r="AN413" s="253"/>
      <c r="AO413" s="253"/>
      <c r="AP413" s="253"/>
      <c r="AQ413" s="253"/>
      <c r="AR413" s="253"/>
      <c r="AS413" s="253"/>
      <c r="AT413" s="253"/>
      <c r="AU413" s="253"/>
      <c r="AV413" s="253"/>
      <c r="AW413" s="253"/>
      <c r="AX413" s="253"/>
      <c r="AY413" s="253"/>
      <c r="AZ413" s="253"/>
      <c r="BA413" s="253"/>
      <c r="BB413" s="253"/>
      <c r="BC413" s="253"/>
      <c r="BD413" s="253"/>
      <c r="BE413" s="253"/>
      <c r="BF413" s="253"/>
      <c r="BG413" s="253"/>
      <c r="BH413" s="253"/>
      <c r="BI413" s="253"/>
      <c r="BJ413" s="253"/>
      <c r="BK413" s="253"/>
      <c r="BL413" s="253"/>
      <c r="BM413" s="253"/>
      <c r="BN413" s="253"/>
      <c r="BO413" s="253"/>
      <c r="BP413" s="253"/>
      <c r="BQ413" s="253"/>
      <c r="BR413" s="253"/>
      <c r="BS413" s="253"/>
      <c r="BT413" s="253"/>
      <c r="BU413" s="253"/>
      <c r="BV413" s="253"/>
      <c r="BW413" s="253"/>
      <c r="BX413" s="253"/>
      <c r="BY413" s="253"/>
      <c r="BZ413" s="253"/>
      <c r="CA413" s="253"/>
      <c r="CB413" s="253"/>
      <c r="CC413" s="253"/>
      <c r="CD413" s="253"/>
      <c r="CE413" s="253"/>
      <c r="CF413" s="253"/>
      <c r="CG413" s="253"/>
      <c r="CH413" s="253"/>
      <c r="CI413" s="253"/>
      <c r="CJ413" s="253"/>
      <c r="CK413" s="253"/>
      <c r="CL413" s="253"/>
      <c r="CM413" s="253"/>
      <c r="CN413" s="253"/>
      <c r="CO413" s="253"/>
      <c r="CP413" s="253"/>
      <c r="CQ413" s="253"/>
      <c r="CR413" s="253"/>
      <c r="CS413" s="253"/>
      <c r="CT413" s="253"/>
      <c r="CU413" s="253"/>
      <c r="CV413" s="253"/>
      <c r="CW413" s="253"/>
      <c r="CX413" s="253"/>
      <c r="CY413" s="253"/>
      <c r="CZ413" s="253"/>
      <c r="DA413" s="253"/>
      <c r="DB413" s="253"/>
      <c r="DC413" s="253"/>
      <c r="DD413" s="253"/>
      <c r="DE413" s="253"/>
      <c r="DF413" s="253"/>
      <c r="DG413" s="253"/>
      <c r="DH413" s="253"/>
      <c r="DI413" s="253"/>
      <c r="DJ413" s="253"/>
      <c r="DK413" s="253"/>
      <c r="DL413" s="253"/>
      <c r="DM413" s="253"/>
      <c r="DN413" s="253"/>
      <c r="DO413" s="253"/>
      <c r="DP413" s="253"/>
      <c r="DQ413" s="253"/>
      <c r="DR413" s="253"/>
      <c r="DS413" s="253"/>
      <c r="DT413" s="253"/>
      <c r="DU413" s="253"/>
    </row>
    <row r="414" spans="1:125" s="248" customFormat="1" x14ac:dyDescent="0.25">
      <c r="A414" s="253"/>
      <c r="B414" s="253"/>
      <c r="D414" s="253"/>
      <c r="E414" s="253"/>
      <c r="F414" s="253"/>
      <c r="G414" s="253"/>
      <c r="H414" s="253"/>
      <c r="I414" s="253"/>
      <c r="J414" s="253"/>
      <c r="K414" s="253"/>
      <c r="L414" s="253"/>
      <c r="S414" s="253"/>
      <c r="T414" s="253"/>
      <c r="U414" s="253"/>
      <c r="V414" s="253"/>
      <c r="W414" s="253"/>
      <c r="X414" s="253"/>
      <c r="Y414" s="253"/>
      <c r="Z414" s="253"/>
      <c r="AA414" s="253"/>
      <c r="AB414" s="253"/>
      <c r="AC414" s="253"/>
      <c r="AD414" s="253"/>
      <c r="AE414" s="253"/>
      <c r="AF414" s="253"/>
      <c r="AG414" s="253"/>
      <c r="AH414" s="253"/>
      <c r="AI414" s="253"/>
      <c r="AJ414" s="253"/>
      <c r="AK414" s="253"/>
      <c r="AL414" s="253"/>
      <c r="AM414" s="253"/>
      <c r="AN414" s="253"/>
      <c r="AO414" s="253"/>
      <c r="AP414" s="253"/>
      <c r="AQ414" s="253"/>
      <c r="AR414" s="253"/>
      <c r="AS414" s="253"/>
      <c r="AT414" s="253"/>
      <c r="AU414" s="253"/>
      <c r="AV414" s="253"/>
      <c r="AW414" s="253"/>
      <c r="AX414" s="253"/>
      <c r="AY414" s="253"/>
      <c r="AZ414" s="253"/>
      <c r="BA414" s="253"/>
      <c r="BB414" s="253"/>
      <c r="BC414" s="253"/>
      <c r="BD414" s="253"/>
      <c r="BE414" s="253"/>
      <c r="BF414" s="253"/>
      <c r="BG414" s="253"/>
      <c r="BH414" s="253"/>
      <c r="BI414" s="253"/>
      <c r="BJ414" s="253"/>
      <c r="BK414" s="253"/>
      <c r="BL414" s="253"/>
      <c r="BM414" s="253"/>
      <c r="BN414" s="253"/>
      <c r="BO414" s="253"/>
      <c r="BP414" s="253"/>
      <c r="BQ414" s="253"/>
      <c r="BR414" s="253"/>
      <c r="BS414" s="253"/>
      <c r="BT414" s="253"/>
      <c r="BU414" s="253"/>
      <c r="BV414" s="253"/>
      <c r="BW414" s="253"/>
      <c r="BX414" s="253"/>
      <c r="BY414" s="253"/>
      <c r="BZ414" s="253"/>
      <c r="CA414" s="253"/>
      <c r="CB414" s="253"/>
      <c r="CC414" s="253"/>
      <c r="CD414" s="253"/>
      <c r="CE414" s="253"/>
      <c r="CF414" s="253"/>
      <c r="CG414" s="253"/>
      <c r="CH414" s="253"/>
      <c r="CI414" s="253"/>
      <c r="CJ414" s="253"/>
      <c r="CK414" s="253"/>
      <c r="CL414" s="253"/>
      <c r="CM414" s="253"/>
      <c r="CN414" s="253"/>
      <c r="CO414" s="253"/>
      <c r="CP414" s="253"/>
      <c r="CQ414" s="253"/>
      <c r="CR414" s="253"/>
      <c r="CS414" s="253"/>
      <c r="CT414" s="253"/>
      <c r="CU414" s="253"/>
      <c r="CV414" s="253"/>
      <c r="CW414" s="253"/>
      <c r="CX414" s="253"/>
      <c r="CY414" s="253"/>
      <c r="CZ414" s="253"/>
      <c r="DA414" s="253"/>
      <c r="DB414" s="253"/>
      <c r="DC414" s="253"/>
      <c r="DD414" s="253"/>
      <c r="DE414" s="253"/>
      <c r="DF414" s="253"/>
      <c r="DG414" s="253"/>
      <c r="DH414" s="253"/>
      <c r="DI414" s="253"/>
      <c r="DJ414" s="253"/>
      <c r="DK414" s="253"/>
      <c r="DL414" s="253"/>
      <c r="DM414" s="253"/>
      <c r="DN414" s="253"/>
      <c r="DO414" s="253"/>
      <c r="DP414" s="253"/>
      <c r="DQ414" s="253"/>
      <c r="DR414" s="253"/>
      <c r="DS414" s="253"/>
      <c r="DT414" s="253"/>
      <c r="DU414" s="253"/>
    </row>
    <row r="415" spans="1:125" s="248" customFormat="1" x14ac:dyDescent="0.25">
      <c r="A415" s="253"/>
      <c r="B415" s="253"/>
      <c r="D415" s="253"/>
      <c r="E415" s="253"/>
      <c r="F415" s="253"/>
      <c r="G415" s="253"/>
      <c r="H415" s="253"/>
      <c r="I415" s="253"/>
      <c r="J415" s="253"/>
      <c r="K415" s="253"/>
      <c r="L415" s="253"/>
      <c r="S415" s="253"/>
      <c r="T415" s="253"/>
      <c r="U415" s="253"/>
      <c r="V415" s="253"/>
      <c r="W415" s="253"/>
      <c r="X415" s="253"/>
      <c r="Y415" s="253"/>
      <c r="Z415" s="253"/>
      <c r="AA415" s="253"/>
      <c r="AB415" s="253"/>
      <c r="AC415" s="253"/>
      <c r="AD415" s="253"/>
      <c r="AE415" s="253"/>
      <c r="AF415" s="253"/>
      <c r="AG415" s="253"/>
      <c r="AH415" s="253"/>
      <c r="AI415" s="253"/>
      <c r="AJ415" s="253"/>
      <c r="AK415" s="253"/>
      <c r="AL415" s="253"/>
      <c r="AM415" s="253"/>
      <c r="AN415" s="253"/>
      <c r="AO415" s="253"/>
      <c r="AP415" s="253"/>
      <c r="AQ415" s="253"/>
      <c r="AR415" s="253"/>
      <c r="AS415" s="253"/>
      <c r="AT415" s="253"/>
      <c r="AU415" s="253"/>
      <c r="AV415" s="253"/>
      <c r="AW415" s="253"/>
      <c r="AX415" s="253"/>
      <c r="AY415" s="253"/>
      <c r="AZ415" s="253"/>
      <c r="BA415" s="253"/>
      <c r="BB415" s="253"/>
      <c r="BC415" s="253"/>
      <c r="BD415" s="253"/>
      <c r="BE415" s="253"/>
      <c r="BF415" s="253"/>
      <c r="BG415" s="253"/>
      <c r="BH415" s="253"/>
      <c r="BI415" s="253"/>
      <c r="BJ415" s="253"/>
      <c r="BK415" s="253"/>
      <c r="BL415" s="253"/>
      <c r="BM415" s="253"/>
      <c r="BN415" s="253"/>
      <c r="BO415" s="253"/>
      <c r="BP415" s="253"/>
      <c r="BQ415" s="253"/>
      <c r="BR415" s="253"/>
      <c r="BS415" s="253"/>
      <c r="BT415" s="253"/>
      <c r="BU415" s="253"/>
      <c r="BV415" s="253"/>
      <c r="BW415" s="253"/>
      <c r="BX415" s="253"/>
      <c r="BY415" s="253"/>
      <c r="BZ415" s="253"/>
      <c r="CA415" s="253"/>
      <c r="CB415" s="253"/>
      <c r="CC415" s="253"/>
      <c r="CD415" s="253"/>
      <c r="CE415" s="253"/>
      <c r="CF415" s="253"/>
      <c r="CG415" s="253"/>
      <c r="CH415" s="253"/>
      <c r="CI415" s="253"/>
      <c r="CJ415" s="253"/>
      <c r="CK415" s="253"/>
      <c r="CL415" s="253"/>
      <c r="CM415" s="253"/>
      <c r="CN415" s="253"/>
      <c r="CO415" s="253"/>
      <c r="CP415" s="253"/>
      <c r="CQ415" s="253"/>
      <c r="CR415" s="253"/>
      <c r="CS415" s="253"/>
      <c r="CT415" s="253"/>
      <c r="CU415" s="253"/>
      <c r="CV415" s="253"/>
      <c r="CW415" s="253"/>
      <c r="CX415" s="253"/>
      <c r="CY415" s="253"/>
      <c r="CZ415" s="253"/>
      <c r="DA415" s="253"/>
      <c r="DB415" s="253"/>
      <c r="DC415" s="253"/>
      <c r="DD415" s="253"/>
      <c r="DE415" s="253"/>
      <c r="DF415" s="253"/>
      <c r="DG415" s="253"/>
      <c r="DH415" s="253"/>
      <c r="DI415" s="253"/>
      <c r="DJ415" s="253"/>
      <c r="DK415" s="253"/>
      <c r="DL415" s="253"/>
      <c r="DM415" s="253"/>
      <c r="DN415" s="253"/>
      <c r="DO415" s="253"/>
      <c r="DP415" s="253"/>
      <c r="DQ415" s="253"/>
      <c r="DR415" s="253"/>
      <c r="DS415" s="253"/>
      <c r="DT415" s="253"/>
      <c r="DU415" s="253"/>
    </row>
    <row r="416" spans="1:125" s="248" customFormat="1" x14ac:dyDescent="0.25">
      <c r="A416" s="253"/>
      <c r="B416" s="253"/>
      <c r="D416" s="253"/>
      <c r="E416" s="253"/>
      <c r="F416" s="253"/>
      <c r="G416" s="253"/>
      <c r="H416" s="253"/>
      <c r="I416" s="253"/>
      <c r="J416" s="253"/>
      <c r="K416" s="253"/>
      <c r="L416" s="253"/>
      <c r="S416" s="253"/>
      <c r="T416" s="253"/>
      <c r="U416" s="253"/>
      <c r="V416" s="253"/>
      <c r="W416" s="253"/>
      <c r="X416" s="253"/>
      <c r="Y416" s="253"/>
      <c r="Z416" s="253"/>
      <c r="AA416" s="253"/>
      <c r="AB416" s="253"/>
      <c r="AC416" s="253"/>
      <c r="AD416" s="253"/>
      <c r="AE416" s="253"/>
      <c r="AF416" s="253"/>
      <c r="AG416" s="253"/>
      <c r="AH416" s="253"/>
      <c r="AI416" s="253"/>
      <c r="AJ416" s="253"/>
      <c r="AK416" s="253"/>
      <c r="AL416" s="253"/>
      <c r="AM416" s="253"/>
      <c r="AN416" s="253"/>
      <c r="AO416" s="253"/>
      <c r="AP416" s="253"/>
      <c r="AQ416" s="253"/>
      <c r="AR416" s="253"/>
      <c r="AS416" s="253"/>
      <c r="AT416" s="253"/>
      <c r="AU416" s="253"/>
      <c r="AV416" s="253"/>
      <c r="AW416" s="253"/>
      <c r="AX416" s="253"/>
      <c r="AY416" s="253"/>
      <c r="AZ416" s="253"/>
      <c r="BA416" s="253"/>
      <c r="BB416" s="253"/>
      <c r="BC416" s="253"/>
      <c r="BD416" s="253"/>
      <c r="BE416" s="253"/>
      <c r="BF416" s="253"/>
      <c r="BG416" s="253"/>
      <c r="BH416" s="253"/>
      <c r="BI416" s="253"/>
      <c r="BJ416" s="253"/>
      <c r="BK416" s="253"/>
      <c r="BL416" s="253"/>
      <c r="BM416" s="253"/>
      <c r="BN416" s="253"/>
      <c r="BO416" s="253"/>
      <c r="BP416" s="253"/>
      <c r="BQ416" s="253"/>
      <c r="BR416" s="253"/>
      <c r="BS416" s="253"/>
      <c r="BT416" s="253"/>
      <c r="BU416" s="253"/>
      <c r="BV416" s="253"/>
      <c r="BW416" s="253"/>
      <c r="BX416" s="253"/>
      <c r="BY416" s="253"/>
      <c r="BZ416" s="253"/>
      <c r="CA416" s="253"/>
      <c r="CB416" s="253"/>
      <c r="CC416" s="253"/>
      <c r="CD416" s="253"/>
      <c r="CE416" s="253"/>
      <c r="CF416" s="253"/>
      <c r="CG416" s="253"/>
      <c r="CH416" s="253"/>
      <c r="CI416" s="253"/>
      <c r="CJ416" s="253"/>
      <c r="CK416" s="253"/>
      <c r="CL416" s="253"/>
      <c r="CM416" s="253"/>
      <c r="CN416" s="253"/>
      <c r="CO416" s="253"/>
      <c r="CP416" s="253"/>
      <c r="CQ416" s="253"/>
      <c r="CR416" s="253"/>
      <c r="CS416" s="253"/>
      <c r="CT416" s="253"/>
      <c r="CU416" s="253"/>
      <c r="CV416" s="253"/>
      <c r="CW416" s="253"/>
      <c r="CX416" s="253"/>
      <c r="CY416" s="253"/>
      <c r="CZ416" s="253"/>
      <c r="DA416" s="253"/>
      <c r="DB416" s="253"/>
      <c r="DC416" s="253"/>
      <c r="DD416" s="253"/>
      <c r="DE416" s="253"/>
      <c r="DF416" s="253"/>
      <c r="DG416" s="253"/>
      <c r="DH416" s="253"/>
      <c r="DI416" s="253"/>
      <c r="DJ416" s="253"/>
      <c r="DK416" s="253"/>
      <c r="DL416" s="253"/>
      <c r="DM416" s="253"/>
      <c r="DN416" s="253"/>
      <c r="DO416" s="253"/>
      <c r="DP416" s="253"/>
      <c r="DQ416" s="253"/>
      <c r="DR416" s="253"/>
      <c r="DS416" s="253"/>
      <c r="DT416" s="253"/>
      <c r="DU416" s="253"/>
    </row>
    <row r="417" spans="1:125" s="248" customFormat="1" x14ac:dyDescent="0.25">
      <c r="A417" s="253"/>
      <c r="B417" s="253"/>
      <c r="D417" s="253"/>
      <c r="E417" s="253"/>
      <c r="F417" s="253"/>
      <c r="G417" s="253"/>
      <c r="H417" s="253"/>
      <c r="I417" s="253"/>
      <c r="J417" s="253"/>
      <c r="K417" s="253"/>
      <c r="L417" s="253"/>
      <c r="S417" s="253"/>
      <c r="T417" s="253"/>
      <c r="U417" s="253"/>
      <c r="V417" s="253"/>
      <c r="W417" s="253"/>
      <c r="X417" s="253"/>
      <c r="Y417" s="253"/>
      <c r="Z417" s="253"/>
      <c r="AA417" s="253"/>
      <c r="AB417" s="253"/>
      <c r="AC417" s="253"/>
      <c r="AD417" s="253"/>
      <c r="AE417" s="253"/>
      <c r="AF417" s="253"/>
      <c r="AG417" s="253"/>
      <c r="AH417" s="253"/>
      <c r="AI417" s="253"/>
      <c r="AJ417" s="253"/>
      <c r="AK417" s="253"/>
      <c r="AL417" s="253"/>
      <c r="AM417" s="253"/>
      <c r="AN417" s="253"/>
      <c r="AO417" s="253"/>
      <c r="AP417" s="253"/>
      <c r="AQ417" s="253"/>
      <c r="AR417" s="253"/>
      <c r="AS417" s="253"/>
      <c r="AT417" s="253"/>
      <c r="AU417" s="253"/>
      <c r="AV417" s="253"/>
      <c r="AW417" s="253"/>
      <c r="AX417" s="253"/>
      <c r="AY417" s="253"/>
      <c r="AZ417" s="253"/>
      <c r="BA417" s="253"/>
      <c r="BB417" s="253"/>
      <c r="BC417" s="253"/>
      <c r="BD417" s="253"/>
      <c r="BE417" s="253"/>
      <c r="BF417" s="253"/>
      <c r="BG417" s="253"/>
      <c r="BH417" s="253"/>
      <c r="BI417" s="253"/>
      <c r="BJ417" s="253"/>
      <c r="BK417" s="253"/>
      <c r="BL417" s="253"/>
      <c r="BM417" s="253"/>
      <c r="BN417" s="253"/>
      <c r="BO417" s="253"/>
      <c r="BP417" s="253"/>
      <c r="BQ417" s="253"/>
      <c r="BR417" s="253"/>
      <c r="BS417" s="253"/>
      <c r="BT417" s="253"/>
      <c r="BU417" s="253"/>
      <c r="BV417" s="253"/>
      <c r="BW417" s="253"/>
      <c r="BX417" s="253"/>
      <c r="BY417" s="253"/>
      <c r="BZ417" s="253"/>
      <c r="CA417" s="253"/>
      <c r="CB417" s="253"/>
      <c r="CC417" s="253"/>
      <c r="CD417" s="253"/>
      <c r="CE417" s="253"/>
      <c r="CF417" s="253"/>
      <c r="CG417" s="253"/>
      <c r="CH417" s="253"/>
      <c r="CI417" s="253"/>
      <c r="CJ417" s="253"/>
      <c r="CK417" s="253"/>
      <c r="CL417" s="253"/>
      <c r="CM417" s="253"/>
      <c r="CN417" s="253"/>
      <c r="CO417" s="253"/>
      <c r="CP417" s="253"/>
      <c r="CQ417" s="253"/>
      <c r="CR417" s="253"/>
      <c r="CS417" s="253"/>
      <c r="CT417" s="253"/>
      <c r="CU417" s="253"/>
      <c r="CV417" s="253"/>
      <c r="CW417" s="253"/>
      <c r="CX417" s="253"/>
      <c r="CY417" s="253"/>
      <c r="CZ417" s="253"/>
      <c r="DA417" s="253"/>
      <c r="DB417" s="253"/>
      <c r="DC417" s="253"/>
      <c r="DD417" s="253"/>
      <c r="DE417" s="253"/>
      <c r="DF417" s="253"/>
      <c r="DG417" s="253"/>
      <c r="DH417" s="253"/>
      <c r="DI417" s="253"/>
      <c r="DJ417" s="253"/>
      <c r="DK417" s="253"/>
      <c r="DL417" s="253"/>
      <c r="DM417" s="253"/>
      <c r="DN417" s="253"/>
      <c r="DO417" s="253"/>
      <c r="DP417" s="253"/>
      <c r="DQ417" s="253"/>
      <c r="DR417" s="253"/>
      <c r="DS417" s="253"/>
      <c r="DT417" s="253"/>
      <c r="DU417" s="253"/>
    </row>
    <row r="418" spans="1:125" s="248" customFormat="1" x14ac:dyDescent="0.25">
      <c r="A418" s="253"/>
      <c r="B418" s="253"/>
      <c r="D418" s="253"/>
      <c r="E418" s="253"/>
      <c r="F418" s="253"/>
      <c r="G418" s="253"/>
      <c r="H418" s="253"/>
      <c r="I418" s="253"/>
      <c r="J418" s="253"/>
      <c r="K418" s="253"/>
      <c r="L418" s="253"/>
      <c r="S418" s="253"/>
      <c r="T418" s="253"/>
      <c r="U418" s="253"/>
      <c r="V418" s="253"/>
      <c r="W418" s="253"/>
      <c r="X418" s="253"/>
      <c r="Y418" s="253"/>
      <c r="Z418" s="253"/>
      <c r="AA418" s="253"/>
      <c r="AB418" s="253"/>
      <c r="AC418" s="253"/>
      <c r="AD418" s="253"/>
      <c r="AE418" s="253"/>
      <c r="AF418" s="253"/>
      <c r="AG418" s="253"/>
      <c r="AH418" s="253"/>
      <c r="AI418" s="253"/>
      <c r="AJ418" s="253"/>
      <c r="AK418" s="253"/>
      <c r="AL418" s="253"/>
      <c r="AM418" s="253"/>
      <c r="AN418" s="253"/>
      <c r="AO418" s="253"/>
      <c r="AP418" s="253"/>
      <c r="AQ418" s="253"/>
      <c r="AR418" s="253"/>
      <c r="AS418" s="253"/>
      <c r="AT418" s="253"/>
      <c r="AU418" s="253"/>
      <c r="AV418" s="253"/>
      <c r="AW418" s="253"/>
      <c r="AX418" s="253"/>
      <c r="AY418" s="253"/>
      <c r="AZ418" s="253"/>
      <c r="BA418" s="253"/>
      <c r="BB418" s="253"/>
      <c r="BC418" s="253"/>
      <c r="BD418" s="253"/>
      <c r="BE418" s="253"/>
      <c r="BF418" s="253"/>
      <c r="BG418" s="253"/>
      <c r="BH418" s="253"/>
      <c r="BI418" s="253"/>
      <c r="BJ418" s="253"/>
      <c r="BK418" s="253"/>
      <c r="BL418" s="253"/>
      <c r="BM418" s="253"/>
      <c r="BN418" s="253"/>
      <c r="BO418" s="253"/>
      <c r="BP418" s="253"/>
      <c r="BQ418" s="253"/>
      <c r="BR418" s="253"/>
      <c r="BS418" s="253"/>
      <c r="BT418" s="253"/>
      <c r="BU418" s="253"/>
      <c r="BV418" s="253"/>
      <c r="BW418" s="253"/>
      <c r="BX418" s="253"/>
      <c r="BY418" s="253"/>
      <c r="BZ418" s="253"/>
      <c r="CA418" s="253"/>
      <c r="CB418" s="253"/>
      <c r="CC418" s="253"/>
      <c r="CD418" s="253"/>
      <c r="CE418" s="253"/>
      <c r="CF418" s="253"/>
      <c r="CG418" s="253"/>
      <c r="CH418" s="253"/>
      <c r="CI418" s="253"/>
      <c r="CJ418" s="253"/>
      <c r="CK418" s="253"/>
      <c r="CL418" s="253"/>
      <c r="CM418" s="253"/>
      <c r="CN418" s="253"/>
      <c r="CO418" s="253"/>
      <c r="CP418" s="253"/>
      <c r="CQ418" s="253"/>
      <c r="CR418" s="253"/>
      <c r="CS418" s="253"/>
      <c r="CT418" s="253"/>
      <c r="CU418" s="253"/>
      <c r="CV418" s="253"/>
      <c r="CW418" s="253"/>
      <c r="CX418" s="253"/>
      <c r="CY418" s="253"/>
      <c r="CZ418" s="253"/>
      <c r="DA418" s="253"/>
      <c r="DB418" s="253"/>
      <c r="DC418" s="253"/>
      <c r="DD418" s="253"/>
      <c r="DE418" s="253"/>
      <c r="DF418" s="253"/>
      <c r="DG418" s="253"/>
      <c r="DH418" s="253"/>
      <c r="DI418" s="253"/>
      <c r="DJ418" s="253"/>
      <c r="DK418" s="253"/>
      <c r="DL418" s="253"/>
      <c r="DM418" s="253"/>
      <c r="DN418" s="253"/>
      <c r="DO418" s="253"/>
      <c r="DP418" s="253"/>
      <c r="DQ418" s="253"/>
      <c r="DR418" s="253"/>
      <c r="DS418" s="253"/>
      <c r="DT418" s="253"/>
      <c r="DU418" s="253"/>
    </row>
    <row r="419" spans="1:125" s="248" customFormat="1" x14ac:dyDescent="0.25">
      <c r="A419" s="253"/>
      <c r="B419" s="253"/>
      <c r="D419" s="253"/>
      <c r="E419" s="253"/>
      <c r="F419" s="253"/>
      <c r="G419" s="253"/>
      <c r="H419" s="253"/>
      <c r="I419" s="253"/>
      <c r="J419" s="253"/>
      <c r="K419" s="253"/>
      <c r="L419" s="253"/>
      <c r="S419" s="253"/>
      <c r="T419" s="253"/>
      <c r="U419" s="253"/>
      <c r="V419" s="253"/>
      <c r="W419" s="253"/>
      <c r="X419" s="253"/>
      <c r="Y419" s="253"/>
      <c r="Z419" s="253"/>
      <c r="AA419" s="253"/>
      <c r="AB419" s="253"/>
      <c r="AC419" s="253"/>
      <c r="AD419" s="253"/>
      <c r="AE419" s="253"/>
      <c r="AF419" s="253"/>
      <c r="AG419" s="253"/>
      <c r="AH419" s="253"/>
      <c r="AI419" s="253"/>
      <c r="AJ419" s="253"/>
      <c r="AK419" s="253"/>
      <c r="AL419" s="253"/>
      <c r="AM419" s="253"/>
      <c r="AN419" s="253"/>
      <c r="AO419" s="253"/>
      <c r="AP419" s="253"/>
      <c r="AQ419" s="253"/>
      <c r="AR419" s="253"/>
      <c r="AS419" s="253"/>
      <c r="AT419" s="253"/>
      <c r="AU419" s="253"/>
      <c r="AV419" s="253"/>
      <c r="AW419" s="253"/>
      <c r="AX419" s="253"/>
      <c r="AY419" s="253"/>
      <c r="AZ419" s="253"/>
      <c r="BA419" s="253"/>
      <c r="BB419" s="253"/>
      <c r="BC419" s="253"/>
      <c r="BD419" s="253"/>
      <c r="BE419" s="253"/>
      <c r="BF419" s="253"/>
      <c r="BG419" s="253"/>
      <c r="BH419" s="253"/>
      <c r="BI419" s="253"/>
      <c r="BJ419" s="253"/>
      <c r="BK419" s="253"/>
      <c r="BL419" s="253"/>
      <c r="BM419" s="253"/>
      <c r="BN419" s="253"/>
      <c r="BO419" s="253"/>
      <c r="BP419" s="253"/>
      <c r="BQ419" s="253"/>
      <c r="BR419" s="253"/>
      <c r="BS419" s="253"/>
      <c r="BT419" s="253"/>
      <c r="BU419" s="253"/>
      <c r="BV419" s="253"/>
      <c r="BW419" s="253"/>
      <c r="BX419" s="253"/>
      <c r="BY419" s="253"/>
      <c r="BZ419" s="253"/>
      <c r="CA419" s="253"/>
      <c r="CB419" s="253"/>
      <c r="CC419" s="253"/>
      <c r="CD419" s="253"/>
      <c r="CE419" s="253"/>
      <c r="CF419" s="253"/>
      <c r="CG419" s="253"/>
      <c r="CH419" s="253"/>
      <c r="CI419" s="253"/>
      <c r="CJ419" s="253"/>
      <c r="CK419" s="253"/>
      <c r="CL419" s="253"/>
      <c r="CM419" s="253"/>
      <c r="CN419" s="253"/>
      <c r="CO419" s="253"/>
      <c r="CP419" s="253"/>
      <c r="CQ419" s="253"/>
      <c r="CR419" s="253"/>
      <c r="CS419" s="253"/>
      <c r="CT419" s="253"/>
      <c r="CU419" s="253"/>
      <c r="CV419" s="253"/>
      <c r="CW419" s="253"/>
      <c r="CX419" s="253"/>
      <c r="CY419" s="253"/>
      <c r="CZ419" s="253"/>
      <c r="DA419" s="253"/>
      <c r="DB419" s="253"/>
      <c r="DC419" s="253"/>
      <c r="DD419" s="253"/>
      <c r="DE419" s="253"/>
      <c r="DF419" s="253"/>
      <c r="DG419" s="253"/>
      <c r="DH419" s="253"/>
      <c r="DI419" s="253"/>
      <c r="DJ419" s="253"/>
      <c r="DK419" s="253"/>
      <c r="DL419" s="253"/>
      <c r="DM419" s="253"/>
      <c r="DN419" s="253"/>
      <c r="DO419" s="253"/>
      <c r="DP419" s="253"/>
      <c r="DQ419" s="253"/>
      <c r="DR419" s="253"/>
      <c r="DS419" s="253"/>
      <c r="DT419" s="253"/>
      <c r="DU419" s="253"/>
    </row>
    <row r="420" spans="1:125" s="248" customFormat="1" x14ac:dyDescent="0.25">
      <c r="A420" s="253"/>
      <c r="B420" s="253"/>
      <c r="D420" s="253"/>
      <c r="E420" s="253"/>
      <c r="F420" s="253"/>
      <c r="G420" s="253"/>
      <c r="H420" s="253"/>
      <c r="I420" s="253"/>
      <c r="J420" s="253"/>
      <c r="K420" s="253"/>
      <c r="L420" s="253"/>
      <c r="S420" s="253"/>
      <c r="T420" s="253"/>
      <c r="U420" s="253"/>
      <c r="V420" s="253"/>
      <c r="W420" s="253"/>
      <c r="X420" s="253"/>
      <c r="Y420" s="253"/>
      <c r="Z420" s="253"/>
      <c r="AA420" s="253"/>
      <c r="AB420" s="253"/>
      <c r="AC420" s="253"/>
      <c r="AD420" s="253"/>
      <c r="AE420" s="253"/>
      <c r="AF420" s="253"/>
      <c r="AG420" s="253"/>
      <c r="AH420" s="253"/>
      <c r="AI420" s="253"/>
      <c r="AJ420" s="253"/>
      <c r="AK420" s="253"/>
      <c r="AL420" s="253"/>
      <c r="AM420" s="253"/>
      <c r="AN420" s="253"/>
      <c r="AO420" s="253"/>
      <c r="AP420" s="253"/>
      <c r="AQ420" s="253"/>
      <c r="AR420" s="253"/>
      <c r="AS420" s="253"/>
      <c r="AT420" s="253"/>
      <c r="AU420" s="253"/>
      <c r="AV420" s="253"/>
      <c r="AW420" s="253"/>
      <c r="AX420" s="253"/>
      <c r="AY420" s="253"/>
      <c r="AZ420" s="253"/>
      <c r="BA420" s="253"/>
      <c r="BB420" s="253"/>
      <c r="BC420" s="253"/>
      <c r="BD420" s="253"/>
      <c r="BE420" s="253"/>
      <c r="BF420" s="253"/>
      <c r="BG420" s="253"/>
      <c r="BH420" s="253"/>
      <c r="BI420" s="253"/>
      <c r="BJ420" s="253"/>
      <c r="BK420" s="253"/>
      <c r="BL420" s="253"/>
      <c r="BM420" s="253"/>
      <c r="BN420" s="253"/>
      <c r="BO420" s="253"/>
      <c r="BP420" s="253"/>
      <c r="BQ420" s="253"/>
      <c r="BR420" s="253"/>
      <c r="BS420" s="253"/>
      <c r="BT420" s="253"/>
      <c r="BU420" s="253"/>
      <c r="BV420" s="253"/>
      <c r="BW420" s="253"/>
      <c r="BX420" s="253"/>
      <c r="BY420" s="253"/>
      <c r="BZ420" s="253"/>
      <c r="CA420" s="253"/>
      <c r="CB420" s="253"/>
      <c r="CC420" s="253"/>
      <c r="CD420" s="253"/>
      <c r="CE420" s="253"/>
      <c r="CF420" s="253"/>
      <c r="CG420" s="253"/>
      <c r="CH420" s="253"/>
      <c r="CI420" s="253"/>
      <c r="CJ420" s="253"/>
      <c r="CK420" s="253"/>
      <c r="CL420" s="253"/>
      <c r="CM420" s="253"/>
      <c r="CN420" s="253"/>
      <c r="CO420" s="253"/>
      <c r="CP420" s="253"/>
      <c r="CQ420" s="253"/>
      <c r="CR420" s="253"/>
      <c r="CS420" s="253"/>
      <c r="CT420" s="253"/>
      <c r="CU420" s="253"/>
      <c r="CV420" s="253"/>
      <c r="CW420" s="253"/>
      <c r="CX420" s="253"/>
      <c r="CY420" s="253"/>
      <c r="CZ420" s="253"/>
      <c r="DA420" s="253"/>
      <c r="DB420" s="253"/>
      <c r="DC420" s="253"/>
      <c r="DD420" s="253"/>
      <c r="DE420" s="253"/>
      <c r="DF420" s="253"/>
      <c r="DG420" s="253"/>
      <c r="DH420" s="253"/>
      <c r="DI420" s="253"/>
      <c r="DJ420" s="253"/>
      <c r="DK420" s="253"/>
      <c r="DL420" s="253"/>
      <c r="DM420" s="253"/>
      <c r="DN420" s="253"/>
      <c r="DO420" s="253"/>
      <c r="DP420" s="253"/>
      <c r="DQ420" s="253"/>
      <c r="DR420" s="253"/>
      <c r="DS420" s="253"/>
      <c r="DT420" s="253"/>
      <c r="DU420" s="253"/>
    </row>
    <row r="421" spans="1:125" s="248" customFormat="1" x14ac:dyDescent="0.25">
      <c r="A421" s="253"/>
      <c r="B421" s="253"/>
      <c r="D421" s="253"/>
      <c r="E421" s="253"/>
      <c r="F421" s="253"/>
      <c r="G421" s="253"/>
      <c r="H421" s="253"/>
      <c r="I421" s="253"/>
      <c r="J421" s="253"/>
      <c r="K421" s="253"/>
      <c r="L421" s="253"/>
      <c r="S421" s="253"/>
      <c r="T421" s="253"/>
      <c r="U421" s="253"/>
      <c r="V421" s="253"/>
      <c r="W421" s="253"/>
      <c r="X421" s="253"/>
      <c r="Y421" s="253"/>
      <c r="Z421" s="253"/>
      <c r="AA421" s="253"/>
      <c r="AB421" s="253"/>
      <c r="AC421" s="253"/>
      <c r="AD421" s="253"/>
      <c r="AE421" s="253"/>
      <c r="AF421" s="253"/>
      <c r="AG421" s="253"/>
      <c r="AH421" s="253"/>
      <c r="AI421" s="253"/>
      <c r="AJ421" s="253"/>
      <c r="AK421" s="253"/>
      <c r="AL421" s="253"/>
      <c r="AM421" s="253"/>
      <c r="AN421" s="253"/>
      <c r="AO421" s="253"/>
      <c r="AP421" s="253"/>
      <c r="AQ421" s="253"/>
      <c r="AR421" s="253"/>
      <c r="AS421" s="253"/>
      <c r="AT421" s="253"/>
      <c r="AU421" s="253"/>
      <c r="AV421" s="253"/>
      <c r="AW421" s="253"/>
      <c r="AX421" s="253"/>
      <c r="AY421" s="253"/>
      <c r="AZ421" s="253"/>
      <c r="BA421" s="253"/>
      <c r="BB421" s="253"/>
      <c r="BC421" s="253"/>
      <c r="BD421" s="253"/>
      <c r="BE421" s="253"/>
      <c r="BF421" s="253"/>
      <c r="BG421" s="253"/>
      <c r="BH421" s="253"/>
      <c r="BI421" s="253"/>
      <c r="BJ421" s="253"/>
      <c r="BK421" s="253"/>
      <c r="BL421" s="253"/>
      <c r="BM421" s="253"/>
      <c r="BN421" s="253"/>
      <c r="BO421" s="253"/>
      <c r="BP421" s="253"/>
      <c r="BQ421" s="253"/>
      <c r="BR421" s="253"/>
      <c r="BS421" s="253"/>
      <c r="BT421" s="253"/>
      <c r="BU421" s="253"/>
      <c r="BV421" s="253"/>
      <c r="BW421" s="253"/>
      <c r="BX421" s="253"/>
      <c r="BY421" s="253"/>
      <c r="BZ421" s="253"/>
      <c r="CA421" s="253"/>
      <c r="CB421" s="253"/>
      <c r="CC421" s="253"/>
      <c r="CD421" s="253"/>
      <c r="CE421" s="253"/>
      <c r="CF421" s="253"/>
      <c r="CG421" s="253"/>
      <c r="CH421" s="253"/>
      <c r="CI421" s="253"/>
      <c r="CJ421" s="253"/>
      <c r="CK421" s="253"/>
      <c r="CL421" s="253"/>
      <c r="CM421" s="253"/>
      <c r="CN421" s="253"/>
      <c r="CO421" s="253"/>
      <c r="CP421" s="253"/>
      <c r="CQ421" s="253"/>
      <c r="CR421" s="253"/>
      <c r="CS421" s="253"/>
      <c r="CT421" s="253"/>
      <c r="CU421" s="253"/>
      <c r="CV421" s="253"/>
      <c r="CW421" s="253"/>
      <c r="CX421" s="253"/>
      <c r="CY421" s="253"/>
      <c r="CZ421" s="253"/>
      <c r="DA421" s="253"/>
      <c r="DB421" s="253"/>
      <c r="DC421" s="253"/>
      <c r="DD421" s="253"/>
      <c r="DE421" s="253"/>
      <c r="DF421" s="253"/>
      <c r="DG421" s="253"/>
      <c r="DH421" s="253"/>
      <c r="DI421" s="253"/>
      <c r="DJ421" s="253"/>
      <c r="DK421" s="253"/>
      <c r="DL421" s="253"/>
      <c r="DM421" s="253"/>
      <c r="DN421" s="253"/>
      <c r="DO421" s="253"/>
      <c r="DP421" s="253"/>
      <c r="DQ421" s="253"/>
      <c r="DR421" s="253"/>
      <c r="DS421" s="253"/>
      <c r="DT421" s="253"/>
      <c r="DU421" s="253"/>
    </row>
    <row r="422" spans="1:125" s="248" customFormat="1" x14ac:dyDescent="0.25">
      <c r="A422" s="253"/>
      <c r="B422" s="253"/>
      <c r="D422" s="253"/>
      <c r="E422" s="253"/>
      <c r="F422" s="253"/>
      <c r="G422" s="253"/>
      <c r="H422" s="253"/>
      <c r="I422" s="253"/>
      <c r="J422" s="253"/>
      <c r="K422" s="253"/>
      <c r="L422" s="253"/>
      <c r="S422" s="253"/>
      <c r="T422" s="253"/>
      <c r="U422" s="253"/>
      <c r="V422" s="253"/>
      <c r="W422" s="253"/>
      <c r="X422" s="253"/>
      <c r="Y422" s="253"/>
      <c r="Z422" s="253"/>
      <c r="AA422" s="253"/>
      <c r="AB422" s="253"/>
      <c r="AC422" s="253"/>
      <c r="AD422" s="253"/>
      <c r="AE422" s="253"/>
      <c r="AF422" s="253"/>
      <c r="AG422" s="253"/>
      <c r="AH422" s="253"/>
      <c r="AI422" s="253"/>
      <c r="AJ422" s="253"/>
      <c r="AK422" s="253"/>
      <c r="AL422" s="253"/>
      <c r="AM422" s="253"/>
      <c r="AN422" s="253"/>
      <c r="AO422" s="253"/>
      <c r="AP422" s="253"/>
      <c r="AQ422" s="253"/>
      <c r="AR422" s="253"/>
      <c r="AS422" s="253"/>
      <c r="AT422" s="253"/>
      <c r="AU422" s="253"/>
      <c r="AV422" s="253"/>
      <c r="AW422" s="253"/>
      <c r="AX422" s="253"/>
      <c r="AY422" s="253"/>
      <c r="AZ422" s="253"/>
      <c r="BA422" s="253"/>
      <c r="BB422" s="253"/>
      <c r="BC422" s="253"/>
      <c r="BD422" s="253"/>
      <c r="BE422" s="253"/>
      <c r="BF422" s="253"/>
      <c r="BG422" s="253"/>
      <c r="BH422" s="253"/>
      <c r="BI422" s="253"/>
      <c r="BJ422" s="253"/>
      <c r="BK422" s="253"/>
      <c r="BL422" s="253"/>
      <c r="BM422" s="253"/>
      <c r="BN422" s="253"/>
      <c r="BO422" s="253"/>
      <c r="BP422" s="253"/>
      <c r="BQ422" s="253"/>
      <c r="BR422" s="253"/>
      <c r="BS422" s="253"/>
      <c r="BT422" s="253"/>
      <c r="BU422" s="253"/>
      <c r="BV422" s="253"/>
      <c r="BW422" s="253"/>
      <c r="BX422" s="253"/>
      <c r="BY422" s="253"/>
      <c r="BZ422" s="253"/>
      <c r="CA422" s="253"/>
      <c r="CB422" s="253"/>
      <c r="CC422" s="253"/>
      <c r="CD422" s="253"/>
      <c r="CE422" s="253"/>
      <c r="CF422" s="253"/>
      <c r="CG422" s="253"/>
      <c r="CH422" s="253"/>
      <c r="CI422" s="253"/>
      <c r="CJ422" s="253"/>
      <c r="CK422" s="253"/>
      <c r="CL422" s="253"/>
      <c r="CM422" s="253"/>
      <c r="CN422" s="253"/>
      <c r="CO422" s="253"/>
      <c r="CP422" s="253"/>
      <c r="CQ422" s="253"/>
      <c r="CR422" s="253"/>
      <c r="CS422" s="253"/>
      <c r="CT422" s="253"/>
      <c r="CU422" s="253"/>
      <c r="CV422" s="253"/>
      <c r="CW422" s="253"/>
      <c r="CX422" s="253"/>
      <c r="CY422" s="253"/>
      <c r="CZ422" s="253"/>
      <c r="DA422" s="253"/>
      <c r="DB422" s="253"/>
      <c r="DC422" s="253"/>
      <c r="DD422" s="253"/>
      <c r="DE422" s="253"/>
      <c r="DF422" s="253"/>
      <c r="DG422" s="253"/>
      <c r="DH422" s="253"/>
      <c r="DI422" s="253"/>
      <c r="DJ422" s="253"/>
      <c r="DK422" s="253"/>
      <c r="DL422" s="253"/>
      <c r="DM422" s="253"/>
      <c r="DN422" s="253"/>
      <c r="DO422" s="253"/>
      <c r="DP422" s="253"/>
      <c r="DQ422" s="253"/>
      <c r="DR422" s="253"/>
      <c r="DS422" s="253"/>
      <c r="DT422" s="253"/>
      <c r="DU422" s="253"/>
    </row>
    <row r="423" spans="1:125" s="248" customFormat="1" x14ac:dyDescent="0.25">
      <c r="A423" s="253"/>
      <c r="B423" s="253"/>
      <c r="D423" s="253"/>
      <c r="E423" s="253"/>
      <c r="F423" s="253"/>
      <c r="G423" s="253"/>
      <c r="H423" s="253"/>
      <c r="I423" s="253"/>
      <c r="J423" s="253"/>
      <c r="K423" s="253"/>
      <c r="L423" s="253"/>
      <c r="S423" s="253"/>
      <c r="T423" s="253"/>
      <c r="U423" s="253"/>
      <c r="V423" s="253"/>
      <c r="W423" s="253"/>
      <c r="X423" s="253"/>
      <c r="Y423" s="253"/>
      <c r="Z423" s="253"/>
      <c r="AA423" s="253"/>
      <c r="AB423" s="253"/>
      <c r="AC423" s="253"/>
      <c r="AD423" s="253"/>
      <c r="AE423" s="253"/>
      <c r="AF423" s="253"/>
      <c r="AG423" s="253"/>
      <c r="AH423" s="253"/>
      <c r="AI423" s="253"/>
      <c r="AJ423" s="253"/>
      <c r="AK423" s="253"/>
      <c r="AL423" s="253"/>
      <c r="AM423" s="253"/>
      <c r="AN423" s="253"/>
      <c r="AO423" s="253"/>
      <c r="AP423" s="253"/>
      <c r="AQ423" s="253"/>
      <c r="AR423" s="253"/>
      <c r="AS423" s="253"/>
      <c r="AT423" s="253"/>
      <c r="AU423" s="253"/>
      <c r="AV423" s="253"/>
      <c r="AW423" s="253"/>
      <c r="AX423" s="253"/>
      <c r="AY423" s="253"/>
      <c r="AZ423" s="253"/>
      <c r="BA423" s="253"/>
      <c r="BB423" s="253"/>
      <c r="BC423" s="253"/>
      <c r="BD423" s="253"/>
      <c r="BE423" s="253"/>
      <c r="BF423" s="253"/>
      <c r="BG423" s="253"/>
      <c r="BH423" s="253"/>
      <c r="BI423" s="253"/>
      <c r="BJ423" s="253"/>
      <c r="BK423" s="253"/>
      <c r="BL423" s="253"/>
      <c r="BM423" s="253"/>
      <c r="BN423" s="253"/>
      <c r="BO423" s="253"/>
      <c r="BP423" s="253"/>
      <c r="BQ423" s="253"/>
      <c r="BR423" s="253"/>
      <c r="BS423" s="253"/>
      <c r="BT423" s="253"/>
      <c r="BU423" s="253"/>
      <c r="BV423" s="253"/>
      <c r="BW423" s="253"/>
      <c r="BX423" s="253"/>
      <c r="BY423" s="253"/>
      <c r="BZ423" s="253"/>
      <c r="CA423" s="253"/>
      <c r="CB423" s="253"/>
      <c r="CC423" s="253"/>
      <c r="CD423" s="253"/>
      <c r="CE423" s="253"/>
      <c r="CF423" s="253"/>
      <c r="CG423" s="253"/>
      <c r="CH423" s="253"/>
      <c r="CI423" s="253"/>
      <c r="CJ423" s="253"/>
      <c r="CK423" s="253"/>
      <c r="CL423" s="253"/>
      <c r="CM423" s="253"/>
      <c r="CN423" s="253"/>
      <c r="CO423" s="253"/>
      <c r="CP423" s="253"/>
      <c r="CQ423" s="253"/>
      <c r="CR423" s="253"/>
      <c r="CS423" s="253"/>
      <c r="CT423" s="253"/>
      <c r="CU423" s="253"/>
      <c r="CV423" s="253"/>
      <c r="CW423" s="253"/>
      <c r="CX423" s="253"/>
      <c r="CY423" s="253"/>
      <c r="CZ423" s="253"/>
      <c r="DA423" s="253"/>
      <c r="DB423" s="253"/>
      <c r="DC423" s="253"/>
      <c r="DD423" s="253"/>
      <c r="DE423" s="253"/>
      <c r="DF423" s="253"/>
      <c r="DG423" s="253"/>
      <c r="DH423" s="253"/>
      <c r="DI423" s="253"/>
      <c r="DJ423" s="253"/>
      <c r="DK423" s="253"/>
      <c r="DL423" s="253"/>
      <c r="DM423" s="253"/>
      <c r="DN423" s="253"/>
      <c r="DO423" s="253"/>
      <c r="DP423" s="253"/>
      <c r="DQ423" s="253"/>
      <c r="DR423" s="253"/>
      <c r="DS423" s="253"/>
      <c r="DT423" s="253"/>
      <c r="DU423" s="253"/>
    </row>
    <row r="424" spans="1:125" s="248" customFormat="1" x14ac:dyDescent="0.25">
      <c r="A424" s="253"/>
      <c r="B424" s="253"/>
      <c r="D424" s="253"/>
      <c r="E424" s="253"/>
      <c r="F424" s="253"/>
      <c r="G424" s="253"/>
      <c r="H424" s="253"/>
      <c r="I424" s="253"/>
      <c r="J424" s="253"/>
      <c r="K424" s="253"/>
      <c r="L424" s="253"/>
      <c r="S424" s="253"/>
      <c r="T424" s="253"/>
      <c r="U424" s="253"/>
      <c r="V424" s="253"/>
      <c r="W424" s="253"/>
      <c r="X424" s="253"/>
      <c r="Y424" s="253"/>
      <c r="Z424" s="253"/>
      <c r="AA424" s="253"/>
      <c r="AB424" s="253"/>
      <c r="AC424" s="253"/>
      <c r="AD424" s="253"/>
      <c r="AE424" s="253"/>
      <c r="AF424" s="253"/>
      <c r="AG424" s="253"/>
      <c r="AH424" s="253"/>
      <c r="AI424" s="253"/>
      <c r="AJ424" s="253"/>
      <c r="AK424" s="253"/>
      <c r="AL424" s="253"/>
      <c r="AM424" s="253"/>
      <c r="AN424" s="253"/>
      <c r="AO424" s="253"/>
      <c r="AP424" s="253"/>
      <c r="AQ424" s="253"/>
      <c r="AR424" s="253"/>
      <c r="AS424" s="253"/>
      <c r="AT424" s="253"/>
      <c r="AU424" s="253"/>
      <c r="AV424" s="253"/>
      <c r="AW424" s="253"/>
      <c r="AX424" s="253"/>
      <c r="AY424" s="253"/>
      <c r="AZ424" s="253"/>
      <c r="BA424" s="253"/>
      <c r="BB424" s="253"/>
      <c r="BC424" s="253"/>
      <c r="BD424" s="253"/>
      <c r="BE424" s="253"/>
      <c r="BF424" s="253"/>
      <c r="BG424" s="253"/>
      <c r="BH424" s="253"/>
      <c r="BI424" s="253"/>
      <c r="BJ424" s="253"/>
      <c r="BK424" s="253"/>
      <c r="BL424" s="253"/>
      <c r="BM424" s="253"/>
      <c r="BN424" s="253"/>
      <c r="BO424" s="253"/>
      <c r="BP424" s="253"/>
      <c r="BQ424" s="253"/>
      <c r="BR424" s="253"/>
      <c r="BS424" s="253"/>
      <c r="BT424" s="253"/>
      <c r="BU424" s="253"/>
      <c r="BV424" s="253"/>
      <c r="BW424" s="253"/>
      <c r="BX424" s="253"/>
      <c r="BY424" s="253"/>
      <c r="BZ424" s="253"/>
      <c r="CA424" s="253"/>
      <c r="CB424" s="253"/>
      <c r="CC424" s="253"/>
      <c r="CD424" s="253"/>
      <c r="CE424" s="253"/>
      <c r="CF424" s="253"/>
      <c r="CG424" s="253"/>
      <c r="CH424" s="253"/>
      <c r="CI424" s="253"/>
      <c r="CJ424" s="253"/>
      <c r="CK424" s="253"/>
      <c r="CL424" s="253"/>
      <c r="CM424" s="253"/>
      <c r="CN424" s="253"/>
      <c r="CO424" s="253"/>
      <c r="CP424" s="253"/>
      <c r="CQ424" s="253"/>
      <c r="CR424" s="253"/>
      <c r="CS424" s="253"/>
      <c r="CT424" s="253"/>
      <c r="CU424" s="253"/>
      <c r="CV424" s="253"/>
      <c r="CW424" s="253"/>
      <c r="CX424" s="253"/>
      <c r="CY424" s="253"/>
      <c r="CZ424" s="253"/>
      <c r="DA424" s="253"/>
      <c r="DB424" s="253"/>
      <c r="DC424" s="253"/>
      <c r="DD424" s="253"/>
      <c r="DE424" s="253"/>
      <c r="DF424" s="253"/>
      <c r="DG424" s="253"/>
      <c r="DH424" s="253"/>
      <c r="DI424" s="253"/>
      <c r="DJ424" s="253"/>
      <c r="DK424" s="253"/>
      <c r="DL424" s="253"/>
      <c r="DM424" s="253"/>
      <c r="DN424" s="253"/>
      <c r="DO424" s="253"/>
      <c r="DP424" s="253"/>
      <c r="DQ424" s="253"/>
      <c r="DR424" s="253"/>
      <c r="DS424" s="253"/>
      <c r="DT424" s="253"/>
      <c r="DU424" s="253"/>
    </row>
    <row r="425" spans="1:125" s="248" customFormat="1" x14ac:dyDescent="0.25">
      <c r="A425" s="253"/>
      <c r="B425" s="253"/>
      <c r="D425" s="253"/>
      <c r="E425" s="253"/>
      <c r="F425" s="253"/>
      <c r="G425" s="253"/>
      <c r="H425" s="253"/>
      <c r="I425" s="253"/>
      <c r="J425" s="253"/>
      <c r="K425" s="253"/>
      <c r="L425" s="253"/>
      <c r="S425" s="253"/>
      <c r="T425" s="253"/>
      <c r="U425" s="253"/>
      <c r="V425" s="253"/>
      <c r="W425" s="253"/>
      <c r="X425" s="253"/>
      <c r="Y425" s="253"/>
      <c r="Z425" s="253"/>
      <c r="AA425" s="253"/>
      <c r="AB425" s="253"/>
      <c r="AC425" s="253"/>
      <c r="AD425" s="253"/>
      <c r="AE425" s="253"/>
      <c r="AF425" s="253"/>
      <c r="AG425" s="253"/>
      <c r="AH425" s="253"/>
      <c r="AI425" s="253"/>
      <c r="AJ425" s="253"/>
      <c r="AK425" s="253"/>
      <c r="AL425" s="253"/>
      <c r="AM425" s="253"/>
      <c r="AN425" s="253"/>
      <c r="AO425" s="253"/>
      <c r="AP425" s="253"/>
      <c r="AQ425" s="253"/>
      <c r="AR425" s="253"/>
      <c r="AS425" s="253"/>
      <c r="AT425" s="253"/>
      <c r="AU425" s="253"/>
      <c r="AV425" s="253"/>
      <c r="AW425" s="253"/>
      <c r="AX425" s="253"/>
      <c r="AY425" s="253"/>
      <c r="AZ425" s="253"/>
      <c r="BA425" s="253"/>
      <c r="BB425" s="253"/>
      <c r="BC425" s="253"/>
      <c r="BD425" s="253"/>
      <c r="BE425" s="253"/>
      <c r="BF425" s="253"/>
      <c r="BG425" s="253"/>
      <c r="BH425" s="253"/>
      <c r="BI425" s="253"/>
      <c r="BJ425" s="253"/>
      <c r="BK425" s="253"/>
      <c r="BL425" s="253"/>
      <c r="BM425" s="253"/>
      <c r="BN425" s="253"/>
      <c r="BO425" s="253"/>
      <c r="BP425" s="253"/>
      <c r="BQ425" s="253"/>
      <c r="BR425" s="253"/>
      <c r="BS425" s="253"/>
      <c r="BT425" s="253"/>
      <c r="BU425" s="253"/>
      <c r="BV425" s="253"/>
      <c r="BW425" s="253"/>
      <c r="BX425" s="253"/>
      <c r="BY425" s="253"/>
      <c r="BZ425" s="253"/>
      <c r="CA425" s="253"/>
      <c r="CB425" s="253"/>
      <c r="CC425" s="253"/>
      <c r="CD425" s="253"/>
      <c r="CE425" s="253"/>
      <c r="CF425" s="253"/>
      <c r="CG425" s="253"/>
      <c r="CH425" s="253"/>
      <c r="CI425" s="253"/>
      <c r="CJ425" s="253"/>
      <c r="CK425" s="253"/>
      <c r="CL425" s="253"/>
      <c r="CM425" s="253"/>
      <c r="CN425" s="253"/>
      <c r="CO425" s="253"/>
      <c r="CP425" s="253"/>
      <c r="CQ425" s="253"/>
      <c r="CR425" s="253"/>
      <c r="CS425" s="253"/>
      <c r="CT425" s="253"/>
      <c r="CU425" s="253"/>
      <c r="CV425" s="253"/>
      <c r="CW425" s="253"/>
      <c r="CX425" s="253"/>
      <c r="CY425" s="253"/>
      <c r="CZ425" s="253"/>
      <c r="DA425" s="253"/>
      <c r="DB425" s="253"/>
      <c r="DC425" s="253"/>
      <c r="DD425" s="253"/>
      <c r="DE425" s="253"/>
      <c r="DF425" s="253"/>
      <c r="DG425" s="253"/>
      <c r="DH425" s="253"/>
      <c r="DI425" s="253"/>
      <c r="DJ425" s="253"/>
      <c r="DK425" s="253"/>
      <c r="DL425" s="253"/>
      <c r="DM425" s="253"/>
      <c r="DN425" s="253"/>
      <c r="DO425" s="253"/>
      <c r="DP425" s="253"/>
      <c r="DQ425" s="253"/>
      <c r="DR425" s="253"/>
      <c r="DS425" s="253"/>
      <c r="DT425" s="253"/>
      <c r="DU425" s="253"/>
    </row>
    <row r="426" spans="1:125" s="248" customFormat="1" x14ac:dyDescent="0.25">
      <c r="A426" s="253"/>
      <c r="B426" s="253"/>
      <c r="D426" s="253"/>
      <c r="E426" s="253"/>
      <c r="F426" s="253"/>
      <c r="G426" s="253"/>
      <c r="H426" s="253"/>
      <c r="I426" s="253"/>
      <c r="J426" s="253"/>
      <c r="K426" s="253"/>
      <c r="L426" s="253"/>
      <c r="S426" s="253"/>
      <c r="T426" s="253"/>
      <c r="U426" s="253"/>
      <c r="V426" s="253"/>
      <c r="W426" s="253"/>
      <c r="X426" s="253"/>
      <c r="Y426" s="253"/>
      <c r="Z426" s="253"/>
      <c r="AA426" s="253"/>
      <c r="AB426" s="253"/>
      <c r="AC426" s="253"/>
      <c r="AD426" s="253"/>
      <c r="AE426" s="253"/>
      <c r="AF426" s="253"/>
      <c r="AG426" s="253"/>
      <c r="AH426" s="253"/>
      <c r="AI426" s="253"/>
      <c r="AJ426" s="253"/>
      <c r="AK426" s="253"/>
      <c r="AL426" s="253"/>
      <c r="AM426" s="253"/>
      <c r="AN426" s="253"/>
      <c r="AO426" s="253"/>
      <c r="AP426" s="253"/>
      <c r="AQ426" s="253"/>
      <c r="AR426" s="253"/>
      <c r="AS426" s="253"/>
      <c r="AT426" s="253"/>
      <c r="AU426" s="253"/>
      <c r="AV426" s="253"/>
      <c r="AW426" s="253"/>
      <c r="AX426" s="253"/>
      <c r="AY426" s="253"/>
      <c r="AZ426" s="253"/>
      <c r="BA426" s="253"/>
      <c r="BB426" s="253"/>
      <c r="BC426" s="253"/>
      <c r="BD426" s="253"/>
      <c r="BE426" s="253"/>
      <c r="BF426" s="253"/>
      <c r="BG426" s="253"/>
      <c r="BH426" s="253"/>
      <c r="BI426" s="253"/>
      <c r="BJ426" s="253"/>
      <c r="BK426" s="253"/>
      <c r="BL426" s="253"/>
      <c r="BM426" s="253"/>
      <c r="BN426" s="253"/>
      <c r="BO426" s="253"/>
      <c r="BP426" s="253"/>
      <c r="BQ426" s="253"/>
      <c r="BR426" s="253"/>
      <c r="BS426" s="253"/>
      <c r="BT426" s="253"/>
      <c r="BU426" s="253"/>
      <c r="BV426" s="253"/>
      <c r="BW426" s="253"/>
      <c r="BX426" s="253"/>
      <c r="BY426" s="253"/>
      <c r="BZ426" s="253"/>
      <c r="CA426" s="253"/>
      <c r="CB426" s="253"/>
      <c r="CC426" s="253"/>
      <c r="CD426" s="253"/>
      <c r="CE426" s="253"/>
      <c r="CF426" s="253"/>
      <c r="CG426" s="253"/>
      <c r="CH426" s="253"/>
      <c r="CI426" s="253"/>
      <c r="CJ426" s="253"/>
      <c r="CK426" s="253"/>
      <c r="CL426" s="253"/>
      <c r="CM426" s="253"/>
      <c r="CN426" s="253"/>
      <c r="CO426" s="253"/>
      <c r="CP426" s="253"/>
      <c r="CQ426" s="253"/>
      <c r="CR426" s="253"/>
      <c r="CS426" s="253"/>
      <c r="CT426" s="253"/>
      <c r="CU426" s="253"/>
      <c r="CV426" s="253"/>
      <c r="CW426" s="253"/>
      <c r="CX426" s="253"/>
      <c r="CY426" s="253"/>
      <c r="CZ426" s="253"/>
      <c r="DA426" s="253"/>
      <c r="DB426" s="253"/>
      <c r="DC426" s="253"/>
      <c r="DD426" s="253"/>
      <c r="DE426" s="253"/>
      <c r="DF426" s="253"/>
      <c r="DG426" s="253"/>
      <c r="DH426" s="253"/>
      <c r="DI426" s="253"/>
      <c r="DJ426" s="253"/>
      <c r="DK426" s="253"/>
      <c r="DL426" s="253"/>
      <c r="DM426" s="253"/>
      <c r="DN426" s="253"/>
      <c r="DO426" s="253"/>
      <c r="DP426" s="253"/>
      <c r="DQ426" s="253"/>
      <c r="DR426" s="253"/>
      <c r="DS426" s="253"/>
      <c r="DT426" s="253"/>
      <c r="DU426" s="253"/>
    </row>
    <row r="427" spans="1:125" s="248" customFormat="1" x14ac:dyDescent="0.25">
      <c r="A427" s="253"/>
      <c r="B427" s="253"/>
      <c r="D427" s="253"/>
      <c r="E427" s="253"/>
      <c r="F427" s="253"/>
      <c r="G427" s="253"/>
      <c r="H427" s="253"/>
      <c r="I427" s="253"/>
      <c r="J427" s="253"/>
      <c r="K427" s="253"/>
      <c r="L427" s="253"/>
      <c r="S427" s="253"/>
      <c r="T427" s="253"/>
      <c r="U427" s="253"/>
      <c r="V427" s="253"/>
      <c r="W427" s="253"/>
      <c r="X427" s="253"/>
      <c r="Y427" s="253"/>
      <c r="Z427" s="253"/>
      <c r="AA427" s="253"/>
      <c r="AB427" s="253"/>
      <c r="AC427" s="253"/>
      <c r="AD427" s="253"/>
      <c r="AE427" s="253"/>
      <c r="AF427" s="253"/>
      <c r="AG427" s="253"/>
      <c r="AH427" s="253"/>
      <c r="AI427" s="253"/>
      <c r="AJ427" s="253"/>
      <c r="AK427" s="253"/>
      <c r="AL427" s="253"/>
      <c r="AM427" s="253"/>
      <c r="AN427" s="253"/>
      <c r="AO427" s="253"/>
      <c r="AP427" s="253"/>
      <c r="AQ427" s="253"/>
      <c r="AR427" s="253"/>
      <c r="AS427" s="253"/>
      <c r="AT427" s="253"/>
      <c r="AU427" s="253"/>
      <c r="AV427" s="253"/>
      <c r="AW427" s="253"/>
      <c r="AX427" s="253"/>
      <c r="AY427" s="253"/>
      <c r="AZ427" s="253"/>
      <c r="BA427" s="253"/>
      <c r="BB427" s="253"/>
      <c r="BC427" s="253"/>
      <c r="BD427" s="253"/>
      <c r="BE427" s="253"/>
      <c r="BF427" s="253"/>
      <c r="BG427" s="253"/>
      <c r="BH427" s="253"/>
      <c r="BI427" s="253"/>
      <c r="BJ427" s="253"/>
      <c r="BK427" s="253"/>
      <c r="BL427" s="253"/>
      <c r="BM427" s="253"/>
      <c r="BN427" s="253"/>
      <c r="BO427" s="253"/>
      <c r="BP427" s="253"/>
      <c r="BQ427" s="253"/>
      <c r="BR427" s="253"/>
      <c r="BS427" s="253"/>
      <c r="BT427" s="253"/>
      <c r="BU427" s="253"/>
      <c r="BV427" s="253"/>
      <c r="BW427" s="253"/>
      <c r="BX427" s="253"/>
      <c r="BY427" s="253"/>
      <c r="BZ427" s="253"/>
      <c r="CA427" s="253"/>
      <c r="CB427" s="253"/>
      <c r="CC427" s="253"/>
      <c r="CD427" s="253"/>
      <c r="CE427" s="253"/>
      <c r="CF427" s="253"/>
      <c r="CG427" s="253"/>
      <c r="CH427" s="253"/>
      <c r="CI427" s="253"/>
      <c r="CJ427" s="253"/>
      <c r="CK427" s="253"/>
      <c r="CL427" s="253"/>
      <c r="CM427" s="253"/>
      <c r="CN427" s="253"/>
      <c r="CO427" s="253"/>
      <c r="CP427" s="253"/>
      <c r="CQ427" s="253"/>
      <c r="CR427" s="253"/>
      <c r="CS427" s="253"/>
      <c r="CT427" s="253"/>
      <c r="CU427" s="253"/>
      <c r="CV427" s="253"/>
      <c r="CW427" s="253"/>
      <c r="CX427" s="253"/>
      <c r="CY427" s="253"/>
      <c r="CZ427" s="253"/>
      <c r="DA427" s="253"/>
      <c r="DB427" s="253"/>
      <c r="DC427" s="253"/>
      <c r="DD427" s="253"/>
      <c r="DE427" s="253"/>
      <c r="DF427" s="253"/>
      <c r="DG427" s="253"/>
      <c r="DH427" s="253"/>
      <c r="DI427" s="253"/>
      <c r="DJ427" s="253"/>
      <c r="DK427" s="253"/>
      <c r="DL427" s="253"/>
      <c r="DM427" s="253"/>
      <c r="DN427" s="253"/>
      <c r="DO427" s="253"/>
      <c r="DP427" s="253"/>
      <c r="DQ427" s="253"/>
      <c r="DR427" s="253"/>
      <c r="DS427" s="253"/>
      <c r="DT427" s="253"/>
      <c r="DU427" s="253"/>
    </row>
    <row r="428" spans="1:125" s="248" customFormat="1" x14ac:dyDescent="0.25">
      <c r="A428" s="253"/>
      <c r="B428" s="253"/>
      <c r="D428" s="253"/>
      <c r="E428" s="253"/>
      <c r="F428" s="253"/>
      <c r="G428" s="253"/>
      <c r="H428" s="253"/>
      <c r="I428" s="253"/>
      <c r="J428" s="253"/>
      <c r="K428" s="253"/>
      <c r="L428" s="253"/>
      <c r="S428" s="253"/>
      <c r="T428" s="253"/>
      <c r="U428" s="253"/>
      <c r="V428" s="253"/>
      <c r="W428" s="253"/>
      <c r="X428" s="253"/>
      <c r="Y428" s="253"/>
      <c r="Z428" s="253"/>
      <c r="AA428" s="253"/>
      <c r="AB428" s="253"/>
      <c r="AC428" s="253"/>
      <c r="AD428" s="253"/>
      <c r="AE428" s="253"/>
      <c r="AF428" s="253"/>
      <c r="AG428" s="253"/>
      <c r="AH428" s="253"/>
      <c r="AI428" s="253"/>
      <c r="AJ428" s="253"/>
      <c r="AK428" s="253"/>
      <c r="AL428" s="253"/>
      <c r="AM428" s="253"/>
      <c r="AN428" s="253"/>
      <c r="AO428" s="253"/>
      <c r="AP428" s="253"/>
      <c r="AQ428" s="253"/>
      <c r="AR428" s="253"/>
      <c r="AS428" s="253"/>
      <c r="AT428" s="253"/>
      <c r="AU428" s="253"/>
      <c r="AV428" s="253"/>
      <c r="AW428" s="253"/>
      <c r="AX428" s="253"/>
      <c r="AY428" s="253"/>
      <c r="AZ428" s="253"/>
      <c r="BA428" s="253"/>
      <c r="BB428" s="253"/>
      <c r="BC428" s="253"/>
      <c r="BD428" s="253"/>
      <c r="BE428" s="253"/>
      <c r="BF428" s="253"/>
      <c r="BG428" s="253"/>
      <c r="BH428" s="253"/>
      <c r="BI428" s="253"/>
      <c r="BJ428" s="253"/>
      <c r="BK428" s="253"/>
      <c r="BL428" s="253"/>
      <c r="BM428" s="253"/>
      <c r="BN428" s="253"/>
      <c r="BO428" s="253"/>
      <c r="BP428" s="253"/>
      <c r="BQ428" s="253"/>
      <c r="BR428" s="253"/>
      <c r="BS428" s="253"/>
      <c r="BT428" s="253"/>
      <c r="BU428" s="253"/>
      <c r="BV428" s="253"/>
      <c r="BW428" s="253"/>
      <c r="BX428" s="253"/>
      <c r="BY428" s="253"/>
      <c r="BZ428" s="253"/>
      <c r="CA428" s="253"/>
      <c r="CB428" s="253"/>
      <c r="CC428" s="253"/>
      <c r="CD428" s="253"/>
      <c r="CE428" s="253"/>
      <c r="CF428" s="253"/>
      <c r="CG428" s="253"/>
      <c r="CH428" s="253"/>
      <c r="CI428" s="253"/>
      <c r="CJ428" s="253"/>
      <c r="CK428" s="253"/>
      <c r="CL428" s="253"/>
      <c r="CM428" s="253"/>
      <c r="CN428" s="253"/>
      <c r="CO428" s="253"/>
      <c r="CP428" s="253"/>
      <c r="CQ428" s="253"/>
      <c r="CR428" s="253"/>
      <c r="CS428" s="253"/>
      <c r="CT428" s="253"/>
      <c r="CU428" s="253"/>
      <c r="CV428" s="253"/>
      <c r="CW428" s="253"/>
      <c r="CX428" s="253"/>
      <c r="CY428" s="253"/>
      <c r="CZ428" s="253"/>
      <c r="DA428" s="253"/>
      <c r="DB428" s="253"/>
      <c r="DC428" s="253"/>
      <c r="DD428" s="253"/>
      <c r="DE428" s="253"/>
      <c r="DF428" s="253"/>
      <c r="DG428" s="253"/>
      <c r="DH428" s="253"/>
      <c r="DI428" s="253"/>
      <c r="DJ428" s="253"/>
      <c r="DK428" s="253"/>
      <c r="DL428" s="253"/>
      <c r="DM428" s="253"/>
      <c r="DN428" s="253"/>
      <c r="DO428" s="253"/>
      <c r="DP428" s="253"/>
      <c r="DQ428" s="253"/>
      <c r="DR428" s="253"/>
      <c r="DS428" s="253"/>
      <c r="DT428" s="253"/>
      <c r="DU428" s="253"/>
    </row>
    <row r="429" spans="1:125" s="248" customFormat="1" x14ac:dyDescent="0.25">
      <c r="A429" s="253"/>
      <c r="B429" s="253"/>
      <c r="D429" s="253"/>
      <c r="E429" s="253"/>
      <c r="F429" s="253"/>
      <c r="G429" s="253"/>
      <c r="H429" s="253"/>
      <c r="I429" s="253"/>
      <c r="J429" s="253"/>
      <c r="K429" s="253"/>
      <c r="L429" s="253"/>
      <c r="S429" s="253"/>
      <c r="T429" s="253"/>
      <c r="U429" s="253"/>
      <c r="V429" s="253"/>
      <c r="W429" s="253"/>
      <c r="X429" s="253"/>
      <c r="Y429" s="253"/>
      <c r="Z429" s="253"/>
      <c r="AA429" s="253"/>
      <c r="AB429" s="253"/>
      <c r="AC429" s="253"/>
      <c r="AD429" s="253"/>
      <c r="AE429" s="253"/>
      <c r="AF429" s="253"/>
      <c r="AG429" s="253"/>
      <c r="AH429" s="253"/>
      <c r="AI429" s="253"/>
      <c r="AJ429" s="253"/>
      <c r="AK429" s="253"/>
      <c r="AL429" s="253"/>
      <c r="AM429" s="253"/>
      <c r="AN429" s="253"/>
      <c r="AO429" s="253"/>
      <c r="AP429" s="253"/>
      <c r="AQ429" s="253"/>
      <c r="AR429" s="253"/>
      <c r="AS429" s="253"/>
      <c r="AT429" s="253"/>
      <c r="AU429" s="253"/>
      <c r="AV429" s="253"/>
      <c r="AW429" s="253"/>
      <c r="AX429" s="253"/>
      <c r="AY429" s="253"/>
      <c r="AZ429" s="253"/>
      <c r="BA429" s="253"/>
      <c r="BB429" s="253"/>
      <c r="BC429" s="253"/>
      <c r="BD429" s="253"/>
      <c r="BE429" s="253"/>
      <c r="BF429" s="253"/>
      <c r="BG429" s="253"/>
      <c r="BH429" s="253"/>
      <c r="BI429" s="253"/>
      <c r="BJ429" s="253"/>
      <c r="BK429" s="253"/>
      <c r="BL429" s="253"/>
      <c r="BM429" s="253"/>
      <c r="BN429" s="253"/>
      <c r="BO429" s="253"/>
      <c r="BP429" s="253"/>
      <c r="BQ429" s="253"/>
      <c r="BR429" s="253"/>
      <c r="BS429" s="253"/>
      <c r="BT429" s="253"/>
      <c r="BU429" s="253"/>
      <c r="BV429" s="253"/>
      <c r="BW429" s="253"/>
      <c r="BX429" s="253"/>
      <c r="BY429" s="253"/>
      <c r="BZ429" s="253"/>
      <c r="CA429" s="253"/>
      <c r="CB429" s="253"/>
      <c r="CC429" s="253"/>
      <c r="CD429" s="253"/>
      <c r="CE429" s="253"/>
      <c r="CF429" s="253"/>
      <c r="CG429" s="253"/>
      <c r="CH429" s="253"/>
      <c r="CI429" s="253"/>
      <c r="CJ429" s="253"/>
      <c r="CK429" s="253"/>
      <c r="CL429" s="253"/>
      <c r="CM429" s="253"/>
      <c r="CN429" s="253"/>
      <c r="CO429" s="253"/>
      <c r="CP429" s="253"/>
      <c r="CQ429" s="253"/>
      <c r="CR429" s="253"/>
      <c r="CS429" s="253"/>
      <c r="CT429" s="253"/>
      <c r="CU429" s="253"/>
      <c r="CV429" s="253"/>
      <c r="CW429" s="253"/>
      <c r="CX429" s="253"/>
      <c r="CY429" s="253"/>
      <c r="CZ429" s="253"/>
      <c r="DA429" s="253"/>
      <c r="DB429" s="253"/>
      <c r="DC429" s="253"/>
      <c r="DD429" s="253"/>
      <c r="DE429" s="253"/>
      <c r="DF429" s="253"/>
      <c r="DG429" s="253"/>
      <c r="DH429" s="253"/>
      <c r="DI429" s="253"/>
      <c r="DJ429" s="253"/>
      <c r="DK429" s="253"/>
      <c r="DL429" s="253"/>
      <c r="DM429" s="253"/>
      <c r="DN429" s="253"/>
      <c r="DO429" s="253"/>
      <c r="DP429" s="253"/>
      <c r="DQ429" s="253"/>
      <c r="DR429" s="253"/>
      <c r="DS429" s="253"/>
      <c r="DT429" s="253"/>
      <c r="DU429" s="253"/>
    </row>
    <row r="430" spans="1:125" s="248" customFormat="1" x14ac:dyDescent="0.25">
      <c r="A430" s="253"/>
      <c r="B430" s="253"/>
      <c r="D430" s="253"/>
      <c r="E430" s="253"/>
      <c r="F430" s="253"/>
      <c r="G430" s="253"/>
      <c r="H430" s="253"/>
      <c r="I430" s="253"/>
      <c r="J430" s="253"/>
      <c r="K430" s="253"/>
      <c r="L430" s="253"/>
      <c r="S430" s="253"/>
      <c r="T430" s="253"/>
      <c r="U430" s="253"/>
      <c r="V430" s="253"/>
      <c r="W430" s="253"/>
      <c r="X430" s="253"/>
      <c r="Y430" s="253"/>
      <c r="Z430" s="253"/>
      <c r="AA430" s="253"/>
      <c r="AB430" s="253"/>
      <c r="AC430" s="253"/>
      <c r="AD430" s="253"/>
      <c r="AE430" s="253"/>
      <c r="AF430" s="253"/>
      <c r="AG430" s="253"/>
      <c r="AH430" s="253"/>
      <c r="AI430" s="253"/>
      <c r="AJ430" s="253"/>
      <c r="AK430" s="253"/>
      <c r="AL430" s="253"/>
      <c r="AM430" s="253"/>
      <c r="AN430" s="253"/>
      <c r="AO430" s="253"/>
      <c r="AP430" s="253"/>
      <c r="AQ430" s="253"/>
      <c r="AR430" s="253"/>
      <c r="AS430" s="253"/>
      <c r="AT430" s="253"/>
      <c r="AU430" s="253"/>
      <c r="AV430" s="253"/>
      <c r="AW430" s="253"/>
      <c r="AX430" s="253"/>
      <c r="AY430" s="253"/>
      <c r="AZ430" s="253"/>
      <c r="BA430" s="253"/>
      <c r="BB430" s="253"/>
      <c r="BC430" s="253"/>
      <c r="BD430" s="253"/>
      <c r="BE430" s="253"/>
      <c r="BF430" s="253"/>
      <c r="BG430" s="253"/>
      <c r="BH430" s="253"/>
      <c r="BI430" s="253"/>
      <c r="BJ430" s="253"/>
      <c r="BK430" s="253"/>
      <c r="BL430" s="253"/>
      <c r="BM430" s="253"/>
      <c r="BN430" s="253"/>
      <c r="BO430" s="253"/>
      <c r="BP430" s="253"/>
      <c r="BQ430" s="253"/>
      <c r="BR430" s="253"/>
      <c r="BS430" s="253"/>
      <c r="BT430" s="253"/>
      <c r="BU430" s="253"/>
      <c r="BV430" s="253"/>
      <c r="BW430" s="253"/>
      <c r="BX430" s="253"/>
      <c r="BY430" s="253"/>
      <c r="BZ430" s="253"/>
      <c r="CA430" s="253"/>
      <c r="CB430" s="253"/>
      <c r="CC430" s="253"/>
      <c r="CD430" s="253"/>
      <c r="CE430" s="253"/>
      <c r="CF430" s="253"/>
      <c r="CG430" s="253"/>
      <c r="CH430" s="253"/>
      <c r="CI430" s="253"/>
      <c r="CJ430" s="253"/>
      <c r="CK430" s="253"/>
      <c r="CL430" s="253"/>
      <c r="CM430" s="253"/>
      <c r="CN430" s="253"/>
      <c r="CO430" s="253"/>
      <c r="CP430" s="253"/>
      <c r="CQ430" s="253"/>
      <c r="CR430" s="253"/>
      <c r="CS430" s="253"/>
      <c r="CT430" s="253"/>
      <c r="CU430" s="253"/>
      <c r="CV430" s="253"/>
      <c r="CW430" s="253"/>
      <c r="CX430" s="253"/>
      <c r="CY430" s="253"/>
      <c r="CZ430" s="253"/>
      <c r="DA430" s="253"/>
      <c r="DB430" s="253"/>
      <c r="DC430" s="253"/>
      <c r="DD430" s="253"/>
      <c r="DE430" s="253"/>
      <c r="DF430" s="253"/>
      <c r="DG430" s="253"/>
      <c r="DH430" s="253"/>
      <c r="DI430" s="253"/>
      <c r="DJ430" s="253"/>
      <c r="DK430" s="253"/>
      <c r="DL430" s="253"/>
      <c r="DM430" s="253"/>
      <c r="DN430" s="253"/>
      <c r="DO430" s="253"/>
      <c r="DP430" s="253"/>
      <c r="DQ430" s="253"/>
      <c r="DR430" s="253"/>
      <c r="DS430" s="253"/>
      <c r="DT430" s="253"/>
      <c r="DU430" s="253"/>
    </row>
    <row r="431" spans="1:125" s="248" customFormat="1" x14ac:dyDescent="0.25">
      <c r="A431" s="253"/>
      <c r="B431" s="253"/>
      <c r="D431" s="253"/>
      <c r="E431" s="253"/>
      <c r="F431" s="253"/>
      <c r="G431" s="253"/>
      <c r="H431" s="253"/>
      <c r="I431" s="253"/>
      <c r="J431" s="253"/>
      <c r="K431" s="253"/>
      <c r="L431" s="253"/>
      <c r="S431" s="253"/>
      <c r="T431" s="253"/>
      <c r="U431" s="253"/>
      <c r="V431" s="253"/>
      <c r="W431" s="253"/>
      <c r="X431" s="253"/>
      <c r="Y431" s="253"/>
      <c r="Z431" s="253"/>
      <c r="AA431" s="253"/>
      <c r="AB431" s="253"/>
      <c r="AC431" s="253"/>
      <c r="AD431" s="253"/>
      <c r="AE431" s="253"/>
      <c r="AF431" s="253"/>
      <c r="AG431" s="253"/>
      <c r="AH431" s="253"/>
      <c r="AI431" s="253"/>
      <c r="AJ431" s="253"/>
      <c r="AK431" s="253"/>
      <c r="AL431" s="253"/>
      <c r="AM431" s="253"/>
      <c r="AN431" s="253"/>
      <c r="AO431" s="253"/>
      <c r="AP431" s="253"/>
      <c r="AQ431" s="253"/>
      <c r="AR431" s="253"/>
      <c r="AS431" s="253"/>
      <c r="AT431" s="253"/>
      <c r="AU431" s="253"/>
      <c r="AV431" s="253"/>
      <c r="AW431" s="253"/>
      <c r="AX431" s="253"/>
      <c r="AY431" s="253"/>
      <c r="AZ431" s="253"/>
      <c r="BA431" s="253"/>
      <c r="BB431" s="253"/>
      <c r="BC431" s="253"/>
      <c r="BD431" s="253"/>
      <c r="BE431" s="253"/>
      <c r="BF431" s="253"/>
      <c r="BG431" s="253"/>
      <c r="BH431" s="253"/>
      <c r="BI431" s="253"/>
      <c r="BJ431" s="253"/>
      <c r="BK431" s="253"/>
      <c r="BL431" s="253"/>
      <c r="BM431" s="253"/>
      <c r="BN431" s="253"/>
      <c r="BO431" s="253"/>
      <c r="BP431" s="253"/>
      <c r="BQ431" s="253"/>
      <c r="BR431" s="253"/>
      <c r="BS431" s="253"/>
      <c r="BT431" s="253"/>
      <c r="BU431" s="253"/>
      <c r="BV431" s="253"/>
      <c r="BW431" s="253"/>
      <c r="BX431" s="253"/>
      <c r="BY431" s="253"/>
      <c r="BZ431" s="253"/>
      <c r="CA431" s="253"/>
      <c r="CB431" s="253"/>
      <c r="CC431" s="253"/>
      <c r="CD431" s="253"/>
      <c r="CE431" s="253"/>
      <c r="CF431" s="253"/>
      <c r="CG431" s="253"/>
      <c r="CH431" s="253"/>
      <c r="CI431" s="253"/>
      <c r="CJ431" s="253"/>
      <c r="CK431" s="253"/>
      <c r="CL431" s="253"/>
      <c r="CM431" s="253"/>
      <c r="CN431" s="253"/>
      <c r="CO431" s="253"/>
      <c r="CP431" s="253"/>
      <c r="CQ431" s="253"/>
      <c r="CR431" s="253"/>
      <c r="CS431" s="253"/>
      <c r="CT431" s="253"/>
      <c r="CU431" s="253"/>
      <c r="CV431" s="253"/>
      <c r="CW431" s="253"/>
      <c r="CX431" s="253"/>
      <c r="CY431" s="253"/>
      <c r="CZ431" s="253"/>
      <c r="DA431" s="253"/>
      <c r="DB431" s="253"/>
      <c r="DC431" s="253"/>
      <c r="DD431" s="253"/>
      <c r="DE431" s="253"/>
      <c r="DF431" s="253"/>
      <c r="DG431" s="253"/>
      <c r="DH431" s="253"/>
      <c r="DI431" s="253"/>
      <c r="DJ431" s="253"/>
      <c r="DK431" s="253"/>
      <c r="DL431" s="253"/>
      <c r="DM431" s="253"/>
      <c r="DN431" s="253"/>
      <c r="DO431" s="253"/>
      <c r="DP431" s="253"/>
      <c r="DQ431" s="253"/>
      <c r="DR431" s="253"/>
      <c r="DS431" s="253"/>
      <c r="DT431" s="253"/>
      <c r="DU431" s="253"/>
    </row>
    <row r="432" spans="1:125" s="248" customFormat="1" x14ac:dyDescent="0.25">
      <c r="A432" s="253"/>
      <c r="B432" s="253"/>
      <c r="D432" s="253"/>
      <c r="E432" s="253"/>
      <c r="F432" s="253"/>
      <c r="G432" s="253"/>
      <c r="H432" s="253"/>
      <c r="I432" s="253"/>
      <c r="J432" s="253"/>
      <c r="K432" s="253"/>
      <c r="L432" s="253"/>
      <c r="S432" s="253"/>
      <c r="T432" s="253"/>
      <c r="U432" s="253"/>
      <c r="V432" s="253"/>
      <c r="W432" s="253"/>
      <c r="X432" s="253"/>
      <c r="Y432" s="253"/>
      <c r="Z432" s="253"/>
      <c r="AA432" s="253"/>
      <c r="AB432" s="253"/>
      <c r="AC432" s="253"/>
      <c r="AD432" s="253"/>
      <c r="AE432" s="253"/>
      <c r="AF432" s="253"/>
      <c r="AG432" s="253"/>
      <c r="AH432" s="253"/>
      <c r="AI432" s="253"/>
      <c r="AJ432" s="253"/>
      <c r="AK432" s="253"/>
      <c r="AL432" s="253"/>
      <c r="AM432" s="253"/>
      <c r="AN432" s="253"/>
      <c r="AO432" s="253"/>
      <c r="AP432" s="253"/>
      <c r="AQ432" s="253"/>
      <c r="AR432" s="253"/>
      <c r="AS432" s="253"/>
      <c r="AT432" s="253"/>
      <c r="AU432" s="253"/>
      <c r="AV432" s="253"/>
      <c r="AW432" s="253"/>
      <c r="AX432" s="253"/>
      <c r="AY432" s="253"/>
      <c r="AZ432" s="253"/>
      <c r="BA432" s="253"/>
      <c r="BB432" s="253"/>
      <c r="BC432" s="253"/>
      <c r="BD432" s="253"/>
      <c r="BE432" s="253"/>
      <c r="BF432" s="253"/>
      <c r="BG432" s="253"/>
      <c r="BH432" s="253"/>
      <c r="BI432" s="253"/>
      <c r="BJ432" s="253"/>
      <c r="BK432" s="253"/>
      <c r="BL432" s="253"/>
      <c r="BM432" s="253"/>
      <c r="BN432" s="253"/>
      <c r="BO432" s="253"/>
      <c r="BP432" s="253"/>
      <c r="BQ432" s="253"/>
      <c r="BR432" s="253"/>
      <c r="BS432" s="253"/>
      <c r="BT432" s="253"/>
      <c r="BU432" s="253"/>
      <c r="BV432" s="253"/>
      <c r="BW432" s="253"/>
      <c r="BX432" s="253"/>
      <c r="BY432" s="253"/>
      <c r="BZ432" s="253"/>
      <c r="CA432" s="253"/>
      <c r="CB432" s="253"/>
      <c r="CC432" s="253"/>
      <c r="CD432" s="253"/>
      <c r="CE432" s="253"/>
      <c r="CF432" s="253"/>
      <c r="CG432" s="253"/>
      <c r="CH432" s="253"/>
      <c r="CI432" s="253"/>
      <c r="CJ432" s="253"/>
      <c r="CK432" s="253"/>
      <c r="CL432" s="253"/>
      <c r="CM432" s="253"/>
      <c r="CN432" s="253"/>
      <c r="CO432" s="253"/>
      <c r="CP432" s="253"/>
      <c r="CQ432" s="253"/>
      <c r="CR432" s="253"/>
      <c r="CS432" s="253"/>
      <c r="CT432" s="253"/>
      <c r="CU432" s="253"/>
      <c r="CV432" s="253"/>
      <c r="CW432" s="253"/>
      <c r="CX432" s="253"/>
      <c r="CY432" s="253"/>
      <c r="CZ432" s="253"/>
      <c r="DA432" s="253"/>
      <c r="DB432" s="253"/>
      <c r="DC432" s="253"/>
      <c r="DD432" s="253"/>
      <c r="DE432" s="253"/>
      <c r="DF432" s="253"/>
      <c r="DG432" s="253"/>
      <c r="DH432" s="253"/>
      <c r="DI432" s="253"/>
      <c r="DJ432" s="253"/>
      <c r="DK432" s="253"/>
      <c r="DL432" s="253"/>
      <c r="DM432" s="253"/>
      <c r="DN432" s="253"/>
      <c r="DO432" s="253"/>
      <c r="DP432" s="253"/>
      <c r="DQ432" s="253"/>
      <c r="DR432" s="253"/>
      <c r="DS432" s="253"/>
      <c r="DT432" s="253"/>
      <c r="DU432" s="253"/>
    </row>
    <row r="433" spans="1:125" s="248" customFormat="1" x14ac:dyDescent="0.25">
      <c r="A433" s="253"/>
      <c r="B433" s="253"/>
      <c r="D433" s="253"/>
      <c r="E433" s="253"/>
      <c r="F433" s="253"/>
      <c r="G433" s="253"/>
      <c r="H433" s="253"/>
      <c r="I433" s="253"/>
      <c r="J433" s="253"/>
      <c r="K433" s="253"/>
      <c r="L433" s="253"/>
      <c r="S433" s="253"/>
      <c r="T433" s="253"/>
      <c r="U433" s="253"/>
      <c r="V433" s="253"/>
      <c r="W433" s="253"/>
      <c r="X433" s="253"/>
      <c r="Y433" s="253"/>
      <c r="Z433" s="253"/>
      <c r="AA433" s="253"/>
      <c r="AB433" s="253"/>
      <c r="AC433" s="253"/>
      <c r="AD433" s="253"/>
      <c r="AE433" s="253"/>
      <c r="AF433" s="253"/>
      <c r="AG433" s="253"/>
      <c r="AH433" s="253"/>
      <c r="AI433" s="253"/>
      <c r="AJ433" s="253"/>
      <c r="AK433" s="253"/>
      <c r="AL433" s="253"/>
      <c r="AM433" s="253"/>
      <c r="AN433" s="253"/>
      <c r="AO433" s="253"/>
      <c r="AP433" s="253"/>
      <c r="AQ433" s="253"/>
      <c r="AR433" s="253"/>
      <c r="AS433" s="253"/>
      <c r="AT433" s="253"/>
      <c r="AU433" s="253"/>
      <c r="AV433" s="253"/>
      <c r="AW433" s="253"/>
      <c r="AX433" s="253"/>
      <c r="AY433" s="253"/>
      <c r="AZ433" s="253"/>
      <c r="BA433" s="253"/>
      <c r="BB433" s="253"/>
      <c r="BC433" s="253"/>
      <c r="BD433" s="253"/>
      <c r="BE433" s="253"/>
      <c r="BF433" s="253"/>
      <c r="BG433" s="253"/>
      <c r="BH433" s="253"/>
      <c r="BI433" s="253"/>
      <c r="BJ433" s="253"/>
      <c r="BK433" s="253"/>
      <c r="BL433" s="253"/>
      <c r="BM433" s="253"/>
      <c r="BN433" s="253"/>
      <c r="BO433" s="253"/>
      <c r="BP433" s="253"/>
      <c r="BQ433" s="253"/>
      <c r="BR433" s="253"/>
      <c r="BS433" s="253"/>
      <c r="BT433" s="253"/>
      <c r="BU433" s="253"/>
      <c r="BV433" s="253"/>
      <c r="BW433" s="253"/>
      <c r="BX433" s="253"/>
      <c r="BY433" s="253"/>
      <c r="BZ433" s="253"/>
      <c r="CA433" s="253"/>
      <c r="CB433" s="253"/>
      <c r="CC433" s="253"/>
      <c r="CD433" s="253"/>
      <c r="CE433" s="253"/>
      <c r="CF433" s="253"/>
      <c r="CG433" s="253"/>
      <c r="CH433" s="253"/>
      <c r="CI433" s="253"/>
      <c r="CJ433" s="253"/>
      <c r="CK433" s="253"/>
      <c r="CL433" s="253"/>
      <c r="CM433" s="253"/>
      <c r="CN433" s="253"/>
      <c r="CO433" s="253"/>
      <c r="CP433" s="253"/>
      <c r="CQ433" s="253"/>
      <c r="CR433" s="253"/>
      <c r="CS433" s="253"/>
      <c r="CT433" s="253"/>
      <c r="CU433" s="253"/>
      <c r="CV433" s="253"/>
      <c r="CW433" s="253"/>
      <c r="CX433" s="253"/>
      <c r="CY433" s="253"/>
      <c r="CZ433" s="253"/>
      <c r="DA433" s="253"/>
      <c r="DB433" s="253"/>
      <c r="DC433" s="253"/>
      <c r="DD433" s="253"/>
      <c r="DE433" s="253"/>
      <c r="DF433" s="253"/>
      <c r="DG433" s="253"/>
      <c r="DH433" s="253"/>
      <c r="DI433" s="253"/>
      <c r="DJ433" s="253"/>
      <c r="DK433" s="253"/>
      <c r="DL433" s="253"/>
      <c r="DM433" s="253"/>
      <c r="DN433" s="253"/>
      <c r="DO433" s="253"/>
      <c r="DP433" s="253"/>
      <c r="DQ433" s="253"/>
      <c r="DR433" s="253"/>
      <c r="DS433" s="253"/>
      <c r="DT433" s="253"/>
      <c r="DU433" s="253"/>
    </row>
    <row r="434" spans="1:125" s="248" customFormat="1" x14ac:dyDescent="0.25">
      <c r="A434" s="253"/>
      <c r="B434" s="253"/>
      <c r="D434" s="253"/>
      <c r="E434" s="253"/>
      <c r="F434" s="253"/>
      <c r="G434" s="253"/>
      <c r="H434" s="253"/>
      <c r="I434" s="253"/>
      <c r="J434" s="253"/>
      <c r="K434" s="253"/>
      <c r="L434" s="253"/>
      <c r="S434" s="253"/>
      <c r="T434" s="253"/>
      <c r="U434" s="253"/>
      <c r="V434" s="253"/>
      <c r="W434" s="253"/>
      <c r="X434" s="253"/>
      <c r="Y434" s="253"/>
      <c r="Z434" s="253"/>
      <c r="AA434" s="253"/>
      <c r="AB434" s="253"/>
      <c r="AC434" s="253"/>
      <c r="AD434" s="253"/>
      <c r="AE434" s="253"/>
      <c r="AF434" s="253"/>
      <c r="AG434" s="253"/>
      <c r="AH434" s="253"/>
      <c r="AI434" s="253"/>
      <c r="AJ434" s="253"/>
      <c r="AK434" s="253"/>
      <c r="AL434" s="253"/>
      <c r="AM434" s="253"/>
      <c r="AN434" s="253"/>
      <c r="AO434" s="253"/>
      <c r="AP434" s="253"/>
      <c r="AQ434" s="253"/>
      <c r="AR434" s="253"/>
      <c r="AS434" s="253"/>
      <c r="AT434" s="253"/>
      <c r="AU434" s="253"/>
      <c r="AV434" s="253"/>
      <c r="AW434" s="253"/>
      <c r="AX434" s="253"/>
      <c r="AY434" s="253"/>
      <c r="AZ434" s="253"/>
      <c r="BA434" s="253"/>
      <c r="BB434" s="253"/>
      <c r="BC434" s="253"/>
      <c r="BD434" s="253"/>
      <c r="BE434" s="253"/>
      <c r="BF434" s="253"/>
      <c r="BG434" s="253"/>
      <c r="BH434" s="253"/>
      <c r="BI434" s="253"/>
      <c r="BJ434" s="253"/>
      <c r="BK434" s="253"/>
      <c r="BL434" s="253"/>
      <c r="BM434" s="253"/>
      <c r="BN434" s="253"/>
      <c r="BO434" s="253"/>
      <c r="BP434" s="253"/>
      <c r="BQ434" s="253"/>
      <c r="BR434" s="253"/>
      <c r="BS434" s="253"/>
      <c r="BT434" s="253"/>
      <c r="BU434" s="253"/>
      <c r="BV434" s="253"/>
      <c r="BW434" s="253"/>
      <c r="BX434" s="253"/>
      <c r="BY434" s="253"/>
      <c r="BZ434" s="253"/>
      <c r="CA434" s="253"/>
      <c r="CB434" s="253"/>
      <c r="CC434" s="253"/>
      <c r="CD434" s="253"/>
      <c r="CE434" s="253"/>
      <c r="CF434" s="253"/>
      <c r="CG434" s="253"/>
      <c r="CH434" s="253"/>
      <c r="CI434" s="253"/>
      <c r="CJ434" s="253"/>
      <c r="CK434" s="253"/>
      <c r="CL434" s="253"/>
      <c r="CM434" s="253"/>
      <c r="CN434" s="253"/>
      <c r="CO434" s="253"/>
      <c r="CP434" s="253"/>
      <c r="CQ434" s="253"/>
      <c r="CR434" s="253"/>
      <c r="CS434" s="253"/>
      <c r="CT434" s="253"/>
      <c r="CU434" s="253"/>
      <c r="CV434" s="253"/>
      <c r="CW434" s="253"/>
      <c r="CX434" s="253"/>
      <c r="CY434" s="253"/>
      <c r="CZ434" s="253"/>
      <c r="DA434" s="253"/>
      <c r="DB434" s="253"/>
      <c r="DC434" s="253"/>
      <c r="DD434" s="253"/>
      <c r="DE434" s="253"/>
      <c r="DF434" s="253"/>
      <c r="DG434" s="253"/>
      <c r="DH434" s="253"/>
      <c r="DI434" s="253"/>
      <c r="DJ434" s="253"/>
      <c r="DK434" s="253"/>
      <c r="DL434" s="253"/>
      <c r="DM434" s="253"/>
      <c r="DN434" s="253"/>
      <c r="DO434" s="253"/>
      <c r="DP434" s="253"/>
      <c r="DQ434" s="253"/>
      <c r="DR434" s="253"/>
      <c r="DS434" s="253"/>
      <c r="DT434" s="253"/>
      <c r="DU434" s="253"/>
    </row>
    <row r="435" spans="1:125" s="248" customFormat="1" x14ac:dyDescent="0.25">
      <c r="A435" s="253"/>
      <c r="B435" s="253"/>
      <c r="D435" s="253"/>
      <c r="E435" s="253"/>
      <c r="F435" s="253"/>
      <c r="G435" s="253"/>
      <c r="H435" s="253"/>
      <c r="I435" s="253"/>
      <c r="J435" s="253"/>
      <c r="K435" s="253"/>
      <c r="L435" s="253"/>
      <c r="S435" s="253"/>
      <c r="T435" s="253"/>
      <c r="U435" s="253"/>
      <c r="V435" s="253"/>
      <c r="W435" s="253"/>
      <c r="X435" s="253"/>
      <c r="Y435" s="253"/>
      <c r="Z435" s="253"/>
      <c r="AA435" s="253"/>
      <c r="AB435" s="253"/>
      <c r="AC435" s="253"/>
      <c r="AD435" s="253"/>
      <c r="AE435" s="253"/>
      <c r="AF435" s="253"/>
      <c r="AG435" s="253"/>
      <c r="AH435" s="253"/>
      <c r="AI435" s="253"/>
      <c r="AJ435" s="253"/>
      <c r="AK435" s="253"/>
      <c r="AL435" s="253"/>
      <c r="AM435" s="253"/>
      <c r="AN435" s="253"/>
      <c r="AO435" s="253"/>
      <c r="AP435" s="253"/>
      <c r="AQ435" s="253"/>
      <c r="AR435" s="253"/>
      <c r="AS435" s="253"/>
      <c r="AT435" s="253"/>
      <c r="AU435" s="253"/>
      <c r="AV435" s="253"/>
      <c r="AW435" s="253"/>
      <c r="AX435" s="253"/>
      <c r="AY435" s="253"/>
      <c r="AZ435" s="253"/>
      <c r="BA435" s="253"/>
      <c r="BB435" s="253"/>
      <c r="BC435" s="253"/>
      <c r="BD435" s="253"/>
      <c r="BE435" s="253"/>
      <c r="BF435" s="253"/>
      <c r="BG435" s="253"/>
      <c r="BH435" s="253"/>
      <c r="BI435" s="253"/>
      <c r="BJ435" s="253"/>
      <c r="BK435" s="253"/>
      <c r="BL435" s="253"/>
      <c r="BM435" s="253"/>
      <c r="BN435" s="253"/>
      <c r="BO435" s="253"/>
      <c r="BP435" s="253"/>
      <c r="BQ435" s="253"/>
      <c r="BR435" s="253"/>
      <c r="BS435" s="253"/>
      <c r="BT435" s="253"/>
      <c r="BU435" s="253"/>
      <c r="BV435" s="253"/>
      <c r="BW435" s="253"/>
      <c r="BX435" s="253"/>
      <c r="BY435" s="253"/>
      <c r="BZ435" s="253"/>
      <c r="CA435" s="253"/>
      <c r="CB435" s="253"/>
      <c r="CC435" s="253"/>
      <c r="CD435" s="253"/>
      <c r="CE435" s="253"/>
      <c r="CF435" s="253"/>
      <c r="CG435" s="253"/>
      <c r="CH435" s="253"/>
      <c r="CI435" s="253"/>
      <c r="CJ435" s="253"/>
      <c r="CK435" s="253"/>
      <c r="CL435" s="253"/>
      <c r="CM435" s="253"/>
      <c r="CN435" s="253"/>
      <c r="CO435" s="253"/>
      <c r="CP435" s="253"/>
      <c r="CQ435" s="253"/>
      <c r="CR435" s="253"/>
      <c r="CS435" s="253"/>
      <c r="CT435" s="253"/>
      <c r="CU435" s="253"/>
      <c r="CV435" s="253"/>
      <c r="CW435" s="253"/>
      <c r="CX435" s="253"/>
      <c r="CY435" s="253"/>
      <c r="CZ435" s="253"/>
      <c r="DA435" s="253"/>
      <c r="DB435" s="253"/>
      <c r="DC435" s="253"/>
      <c r="DD435" s="253"/>
      <c r="DE435" s="253"/>
      <c r="DF435" s="253"/>
      <c r="DG435" s="253"/>
      <c r="DH435" s="253"/>
      <c r="DI435" s="253"/>
      <c r="DJ435" s="253"/>
      <c r="DK435" s="253"/>
      <c r="DL435" s="253"/>
      <c r="DM435" s="253"/>
      <c r="DN435" s="253"/>
      <c r="DO435" s="253"/>
      <c r="DP435" s="253"/>
      <c r="DQ435" s="253"/>
      <c r="DR435" s="253"/>
      <c r="DS435" s="253"/>
      <c r="DT435" s="253"/>
      <c r="DU435" s="253"/>
    </row>
    <row r="436" spans="1:125" s="248" customFormat="1" x14ac:dyDescent="0.25">
      <c r="A436" s="253"/>
      <c r="B436" s="253"/>
      <c r="D436" s="253"/>
      <c r="E436" s="253"/>
      <c r="F436" s="253"/>
      <c r="G436" s="253"/>
      <c r="H436" s="253"/>
      <c r="I436" s="253"/>
      <c r="J436" s="253"/>
      <c r="K436" s="253"/>
      <c r="L436" s="253"/>
      <c r="S436" s="253"/>
      <c r="T436" s="253"/>
      <c r="U436" s="253"/>
      <c r="V436" s="253"/>
      <c r="W436" s="253"/>
      <c r="X436" s="253"/>
      <c r="Y436" s="253"/>
      <c r="Z436" s="253"/>
      <c r="AA436" s="253"/>
      <c r="AB436" s="253"/>
      <c r="AC436" s="253"/>
      <c r="AD436" s="253"/>
      <c r="AE436" s="253"/>
      <c r="AF436" s="253"/>
      <c r="AG436" s="253"/>
      <c r="AH436" s="253"/>
      <c r="AI436" s="253"/>
      <c r="AJ436" s="253"/>
      <c r="AK436" s="253"/>
      <c r="AL436" s="253"/>
      <c r="AM436" s="253"/>
      <c r="AN436" s="253"/>
      <c r="AO436" s="253"/>
      <c r="AP436" s="253"/>
      <c r="AQ436" s="253"/>
      <c r="AR436" s="253"/>
      <c r="AS436" s="253"/>
      <c r="AT436" s="253"/>
      <c r="AU436" s="253"/>
      <c r="AV436" s="253"/>
      <c r="AW436" s="253"/>
      <c r="AX436" s="253"/>
      <c r="AY436" s="253"/>
      <c r="AZ436" s="253"/>
      <c r="BA436" s="253"/>
      <c r="BB436" s="253"/>
      <c r="BC436" s="253"/>
      <c r="BD436" s="253"/>
      <c r="BE436" s="253"/>
      <c r="BF436" s="253"/>
      <c r="BG436" s="253"/>
      <c r="BH436" s="253"/>
      <c r="BI436" s="253"/>
      <c r="BJ436" s="253"/>
      <c r="BK436" s="253"/>
      <c r="BL436" s="253"/>
      <c r="BM436" s="253"/>
      <c r="BN436" s="253"/>
      <c r="BO436" s="253"/>
      <c r="BP436" s="253"/>
      <c r="BQ436" s="253"/>
      <c r="BR436" s="253"/>
      <c r="BS436" s="253"/>
      <c r="BT436" s="253"/>
      <c r="BU436" s="253"/>
      <c r="BV436" s="253"/>
      <c r="BW436" s="253"/>
      <c r="BX436" s="253"/>
      <c r="BY436" s="253"/>
      <c r="BZ436" s="253"/>
      <c r="CA436" s="253"/>
      <c r="CB436" s="253"/>
      <c r="CC436" s="253"/>
      <c r="CD436" s="253"/>
      <c r="CE436" s="253"/>
      <c r="CF436" s="253"/>
      <c r="CG436" s="253"/>
      <c r="CH436" s="253"/>
      <c r="CI436" s="253"/>
      <c r="CJ436" s="253"/>
      <c r="CK436" s="253"/>
      <c r="CL436" s="253"/>
      <c r="CM436" s="253"/>
      <c r="CN436" s="253"/>
      <c r="CO436" s="253"/>
      <c r="CP436" s="253"/>
      <c r="CQ436" s="253"/>
      <c r="CR436" s="253"/>
      <c r="CS436" s="253"/>
      <c r="CT436" s="253"/>
      <c r="CU436" s="253"/>
      <c r="CV436" s="253"/>
      <c r="CW436" s="253"/>
      <c r="CX436" s="253"/>
      <c r="CY436" s="253"/>
      <c r="CZ436" s="253"/>
      <c r="DA436" s="253"/>
      <c r="DB436" s="253"/>
      <c r="DC436" s="253"/>
      <c r="DD436" s="253"/>
      <c r="DE436" s="253"/>
      <c r="DF436" s="253"/>
      <c r="DG436" s="253"/>
      <c r="DH436" s="253"/>
      <c r="DI436" s="253"/>
      <c r="DJ436" s="253"/>
      <c r="DK436" s="253"/>
      <c r="DL436" s="253"/>
      <c r="DM436" s="253"/>
      <c r="DN436" s="253"/>
      <c r="DO436" s="253"/>
      <c r="DP436" s="253"/>
      <c r="DQ436" s="253"/>
      <c r="DR436" s="253"/>
      <c r="DS436" s="253"/>
      <c r="DT436" s="253"/>
      <c r="DU436" s="253"/>
    </row>
    <row r="437" spans="1:125" s="248" customFormat="1" x14ac:dyDescent="0.25">
      <c r="A437" s="253"/>
      <c r="B437" s="253"/>
      <c r="D437" s="253"/>
      <c r="E437" s="253"/>
      <c r="F437" s="253"/>
      <c r="G437" s="253"/>
      <c r="H437" s="253"/>
      <c r="I437" s="253"/>
      <c r="J437" s="253"/>
      <c r="K437" s="253"/>
      <c r="L437" s="253"/>
      <c r="S437" s="253"/>
      <c r="T437" s="253"/>
      <c r="U437" s="253"/>
      <c r="V437" s="253"/>
      <c r="W437" s="253"/>
      <c r="X437" s="253"/>
      <c r="Y437" s="253"/>
      <c r="Z437" s="253"/>
      <c r="AA437" s="253"/>
      <c r="AB437" s="253"/>
      <c r="AC437" s="253"/>
      <c r="AD437" s="253"/>
      <c r="AE437" s="253"/>
      <c r="AF437" s="253"/>
      <c r="AG437" s="253"/>
      <c r="AH437" s="253"/>
      <c r="AI437" s="253"/>
      <c r="AJ437" s="253"/>
      <c r="AK437" s="253"/>
      <c r="AL437" s="253"/>
      <c r="AM437" s="253"/>
      <c r="AN437" s="253"/>
      <c r="AO437" s="253"/>
      <c r="AP437" s="253"/>
      <c r="AQ437" s="253"/>
      <c r="AR437" s="253"/>
      <c r="AS437" s="253"/>
      <c r="AT437" s="253"/>
      <c r="AU437" s="253"/>
      <c r="AV437" s="253"/>
      <c r="AW437" s="253"/>
      <c r="AX437" s="253"/>
      <c r="AY437" s="253"/>
      <c r="AZ437" s="253"/>
      <c r="BA437" s="253"/>
      <c r="BB437" s="253"/>
      <c r="BC437" s="253"/>
      <c r="BD437" s="253"/>
      <c r="BE437" s="253"/>
      <c r="BF437" s="253"/>
      <c r="BG437" s="253"/>
      <c r="BH437" s="253"/>
      <c r="BI437" s="253"/>
      <c r="BJ437" s="253"/>
      <c r="BK437" s="253"/>
      <c r="BL437" s="253"/>
      <c r="BM437" s="253"/>
      <c r="BN437" s="253"/>
      <c r="BO437" s="253"/>
      <c r="BP437" s="253"/>
      <c r="BQ437" s="253"/>
      <c r="BR437" s="253"/>
      <c r="BS437" s="253"/>
      <c r="BT437" s="253"/>
      <c r="BU437" s="253"/>
      <c r="BV437" s="253"/>
      <c r="BW437" s="253"/>
      <c r="BX437" s="253"/>
      <c r="BY437" s="253"/>
      <c r="BZ437" s="253"/>
      <c r="CA437" s="253"/>
      <c r="CB437" s="253"/>
      <c r="CC437" s="253"/>
      <c r="CD437" s="253"/>
      <c r="CE437" s="253"/>
      <c r="CF437" s="253"/>
      <c r="CG437" s="253"/>
      <c r="CH437" s="253"/>
      <c r="CI437" s="253"/>
      <c r="CJ437" s="253"/>
      <c r="CK437" s="253"/>
      <c r="CL437" s="253"/>
      <c r="CM437" s="253"/>
      <c r="CN437" s="253"/>
      <c r="CO437" s="253"/>
      <c r="CP437" s="253"/>
      <c r="CQ437" s="253"/>
      <c r="CR437" s="253"/>
      <c r="CS437" s="253"/>
      <c r="CT437" s="253"/>
      <c r="CU437" s="253"/>
      <c r="CV437" s="253"/>
      <c r="CW437" s="253"/>
      <c r="CX437" s="253"/>
      <c r="CY437" s="253"/>
      <c r="CZ437" s="253"/>
      <c r="DA437" s="253"/>
      <c r="DB437" s="253"/>
      <c r="DC437" s="253"/>
      <c r="DD437" s="253"/>
      <c r="DE437" s="253"/>
      <c r="DF437" s="253"/>
      <c r="DG437" s="253"/>
      <c r="DH437" s="253"/>
      <c r="DI437" s="253"/>
      <c r="DJ437" s="253"/>
      <c r="DK437" s="253"/>
      <c r="DL437" s="253"/>
      <c r="DM437" s="253"/>
      <c r="DN437" s="253"/>
      <c r="DO437" s="253"/>
      <c r="DP437" s="253"/>
      <c r="DQ437" s="253"/>
      <c r="DR437" s="253"/>
      <c r="DS437" s="253"/>
      <c r="DT437" s="253"/>
      <c r="DU437" s="253"/>
    </row>
    <row r="438" spans="1:125" s="248" customFormat="1" x14ac:dyDescent="0.25">
      <c r="A438" s="253"/>
      <c r="B438" s="253"/>
      <c r="D438" s="253"/>
      <c r="E438" s="253"/>
      <c r="F438" s="253"/>
      <c r="G438" s="253"/>
      <c r="H438" s="253"/>
      <c r="I438" s="253"/>
      <c r="J438" s="253"/>
      <c r="K438" s="253"/>
      <c r="L438" s="253"/>
      <c r="S438" s="253"/>
      <c r="T438" s="253"/>
      <c r="U438" s="253"/>
      <c r="V438" s="253"/>
      <c r="W438" s="253"/>
      <c r="X438" s="253"/>
      <c r="Y438" s="253"/>
      <c r="Z438" s="253"/>
      <c r="AA438" s="253"/>
      <c r="AB438" s="253"/>
      <c r="AC438" s="253"/>
      <c r="AD438" s="253"/>
      <c r="AE438" s="253"/>
      <c r="AF438" s="253"/>
      <c r="AG438" s="253"/>
      <c r="AH438" s="253"/>
      <c r="AI438" s="253"/>
      <c r="AJ438" s="253"/>
      <c r="AK438" s="253"/>
      <c r="AL438" s="253"/>
      <c r="AM438" s="253"/>
      <c r="AN438" s="253"/>
      <c r="AO438" s="253"/>
      <c r="AP438" s="253"/>
      <c r="AQ438" s="253"/>
      <c r="AR438" s="253"/>
      <c r="AS438" s="253"/>
      <c r="AT438" s="253"/>
      <c r="AU438" s="253"/>
      <c r="AV438" s="253"/>
      <c r="AW438" s="253"/>
      <c r="AX438" s="253"/>
      <c r="AY438" s="253"/>
      <c r="AZ438" s="253"/>
      <c r="BA438" s="253"/>
      <c r="BB438" s="253"/>
      <c r="BC438" s="253"/>
      <c r="BD438" s="253"/>
      <c r="BE438" s="253"/>
      <c r="BF438" s="253"/>
      <c r="BG438" s="253"/>
      <c r="BH438" s="253"/>
      <c r="BI438" s="253"/>
      <c r="BJ438" s="253"/>
      <c r="BK438" s="253"/>
      <c r="BL438" s="253"/>
      <c r="BM438" s="253"/>
      <c r="BN438" s="253"/>
      <c r="BO438" s="253"/>
      <c r="BP438" s="253"/>
      <c r="BQ438" s="253"/>
      <c r="BR438" s="253"/>
      <c r="BS438" s="253"/>
      <c r="BT438" s="253"/>
      <c r="BU438" s="253"/>
      <c r="BV438" s="253"/>
      <c r="BW438" s="253"/>
      <c r="BX438" s="253"/>
      <c r="BY438" s="253"/>
      <c r="BZ438" s="253"/>
      <c r="CA438" s="253"/>
      <c r="CB438" s="253"/>
      <c r="CC438" s="253"/>
      <c r="CD438" s="253"/>
      <c r="CE438" s="253"/>
      <c r="CF438" s="253"/>
      <c r="CG438" s="253"/>
      <c r="CH438" s="253"/>
      <c r="CI438" s="253"/>
      <c r="CJ438" s="253"/>
      <c r="CK438" s="253"/>
      <c r="CL438" s="253"/>
      <c r="CM438" s="253"/>
      <c r="CN438" s="253"/>
      <c r="CO438" s="253"/>
      <c r="CP438" s="253"/>
      <c r="CQ438" s="253"/>
      <c r="CR438" s="253"/>
      <c r="CS438" s="253"/>
      <c r="CT438" s="253"/>
      <c r="CU438" s="253"/>
      <c r="CV438" s="253"/>
      <c r="CW438" s="253"/>
      <c r="CX438" s="253"/>
      <c r="CY438" s="253"/>
      <c r="CZ438" s="253"/>
      <c r="DA438" s="253"/>
      <c r="DB438" s="253"/>
      <c r="DC438" s="253"/>
      <c r="DD438" s="253"/>
      <c r="DE438" s="253"/>
      <c r="DF438" s="253"/>
      <c r="DG438" s="253"/>
      <c r="DH438" s="253"/>
      <c r="DI438" s="253"/>
      <c r="DJ438" s="253"/>
      <c r="DK438" s="253"/>
      <c r="DL438" s="253"/>
      <c r="DM438" s="253"/>
      <c r="DN438" s="253"/>
      <c r="DO438" s="253"/>
      <c r="DP438" s="253"/>
      <c r="DQ438" s="253"/>
      <c r="DR438" s="253"/>
      <c r="DS438" s="253"/>
      <c r="DT438" s="253"/>
      <c r="DU438" s="253"/>
    </row>
    <row r="439" spans="1:125" s="248" customFormat="1" x14ac:dyDescent="0.25">
      <c r="A439" s="253"/>
      <c r="B439" s="253"/>
      <c r="D439" s="253"/>
      <c r="E439" s="253"/>
      <c r="F439" s="253"/>
      <c r="G439" s="253"/>
      <c r="H439" s="253"/>
      <c r="I439" s="253"/>
      <c r="J439" s="253"/>
      <c r="K439" s="253"/>
      <c r="L439" s="253"/>
      <c r="S439" s="253"/>
      <c r="T439" s="253"/>
      <c r="U439" s="253"/>
      <c r="V439" s="253"/>
      <c r="W439" s="253"/>
      <c r="X439" s="253"/>
      <c r="Y439" s="253"/>
      <c r="Z439" s="253"/>
      <c r="AA439" s="253"/>
      <c r="AB439" s="253"/>
      <c r="AC439" s="253"/>
      <c r="AD439" s="253"/>
      <c r="AE439" s="253"/>
      <c r="AF439" s="253"/>
      <c r="AG439" s="253"/>
      <c r="AH439" s="253"/>
      <c r="AI439" s="253"/>
      <c r="AJ439" s="253"/>
      <c r="AK439" s="253"/>
      <c r="AL439" s="253"/>
      <c r="AM439" s="253"/>
      <c r="AN439" s="253"/>
      <c r="AO439" s="253"/>
      <c r="AP439" s="253"/>
      <c r="AQ439" s="253"/>
      <c r="AR439" s="253"/>
      <c r="AS439" s="253"/>
      <c r="AT439" s="253"/>
      <c r="AU439" s="253"/>
      <c r="AV439" s="253"/>
      <c r="AW439" s="253"/>
      <c r="AX439" s="253"/>
      <c r="AY439" s="253"/>
      <c r="AZ439" s="253"/>
      <c r="BA439" s="253"/>
      <c r="BB439" s="253"/>
      <c r="BC439" s="253"/>
      <c r="BD439" s="253"/>
      <c r="BE439" s="253"/>
      <c r="BF439" s="253"/>
      <c r="BG439" s="253"/>
      <c r="BH439" s="253"/>
      <c r="BI439" s="253"/>
      <c r="BJ439" s="253"/>
      <c r="BK439" s="253"/>
      <c r="BL439" s="253"/>
      <c r="BM439" s="253"/>
      <c r="BN439" s="253"/>
      <c r="BO439" s="253"/>
      <c r="BP439" s="253"/>
      <c r="BQ439" s="253"/>
      <c r="BR439" s="253"/>
      <c r="BS439" s="253"/>
      <c r="BT439" s="253"/>
      <c r="BU439" s="253"/>
      <c r="BV439" s="253"/>
      <c r="BW439" s="253"/>
      <c r="BX439" s="253"/>
      <c r="BY439" s="253"/>
      <c r="BZ439" s="253"/>
      <c r="CA439" s="253"/>
      <c r="CB439" s="253"/>
      <c r="CC439" s="253"/>
      <c r="CD439" s="253"/>
      <c r="CE439" s="253"/>
      <c r="CF439" s="253"/>
      <c r="CG439" s="253"/>
      <c r="CH439" s="253"/>
      <c r="CI439" s="253"/>
      <c r="CJ439" s="253"/>
      <c r="CK439" s="253"/>
      <c r="CL439" s="253"/>
      <c r="CM439" s="253"/>
      <c r="CN439" s="253"/>
      <c r="CO439" s="253"/>
      <c r="CP439" s="253"/>
      <c r="CQ439" s="253"/>
      <c r="CR439" s="253"/>
      <c r="CS439" s="253"/>
      <c r="CT439" s="253"/>
      <c r="CU439" s="253"/>
      <c r="CV439" s="253"/>
      <c r="CW439" s="253"/>
      <c r="CX439" s="253"/>
      <c r="CY439" s="253"/>
      <c r="CZ439" s="253"/>
      <c r="DA439" s="253"/>
      <c r="DB439" s="253"/>
      <c r="DC439" s="253"/>
      <c r="DD439" s="253"/>
      <c r="DE439" s="253"/>
      <c r="DF439" s="253"/>
      <c r="DG439" s="253"/>
      <c r="DH439" s="253"/>
      <c r="DI439" s="253"/>
      <c r="DJ439" s="253"/>
      <c r="DK439" s="253"/>
      <c r="DL439" s="253"/>
      <c r="DM439" s="253"/>
      <c r="DN439" s="253"/>
      <c r="DO439" s="253"/>
      <c r="DP439" s="253"/>
      <c r="DQ439" s="253"/>
      <c r="DR439" s="253"/>
      <c r="DS439" s="253"/>
      <c r="DT439" s="253"/>
      <c r="DU439" s="253"/>
    </row>
    <row r="440" spans="1:125" s="248" customFormat="1" x14ac:dyDescent="0.25">
      <c r="A440" s="253"/>
      <c r="B440" s="253"/>
      <c r="D440" s="253"/>
      <c r="E440" s="253"/>
      <c r="F440" s="253"/>
      <c r="G440" s="253"/>
      <c r="H440" s="253"/>
      <c r="I440" s="253"/>
      <c r="J440" s="253"/>
      <c r="K440" s="253"/>
      <c r="L440" s="253"/>
      <c r="S440" s="253"/>
      <c r="T440" s="253"/>
      <c r="U440" s="253"/>
      <c r="V440" s="253"/>
      <c r="W440" s="253"/>
      <c r="X440" s="253"/>
      <c r="Y440" s="253"/>
      <c r="Z440" s="253"/>
      <c r="AA440" s="253"/>
      <c r="AB440" s="253"/>
      <c r="AC440" s="253"/>
      <c r="AD440" s="253"/>
      <c r="AE440" s="253"/>
      <c r="AF440" s="253"/>
      <c r="AG440" s="253"/>
      <c r="AH440" s="253"/>
      <c r="AI440" s="253"/>
      <c r="AJ440" s="253"/>
      <c r="AK440" s="253"/>
      <c r="AL440" s="253"/>
      <c r="AM440" s="253"/>
      <c r="AN440" s="253"/>
      <c r="AO440" s="253"/>
      <c r="AP440" s="253"/>
      <c r="AQ440" s="253"/>
      <c r="AR440" s="253"/>
      <c r="AS440" s="253"/>
      <c r="AT440" s="253"/>
      <c r="AU440" s="253"/>
      <c r="AV440" s="253"/>
      <c r="AW440" s="253"/>
      <c r="AX440" s="253"/>
      <c r="AY440" s="253"/>
      <c r="AZ440" s="253"/>
      <c r="BA440" s="253"/>
      <c r="BB440" s="253"/>
      <c r="BC440" s="253"/>
      <c r="BD440" s="253"/>
      <c r="BE440" s="253"/>
      <c r="BF440" s="253"/>
      <c r="BG440" s="253"/>
      <c r="BH440" s="253"/>
      <c r="BI440" s="253"/>
      <c r="BJ440" s="253"/>
      <c r="BK440" s="253"/>
      <c r="BL440" s="253"/>
      <c r="BM440" s="253"/>
      <c r="BN440" s="253"/>
      <c r="BO440" s="253"/>
      <c r="BP440" s="253"/>
      <c r="BQ440" s="253"/>
      <c r="BR440" s="253"/>
      <c r="BS440" s="253"/>
      <c r="BT440" s="253"/>
      <c r="BU440" s="253"/>
      <c r="BV440" s="253"/>
      <c r="BW440" s="253"/>
      <c r="BX440" s="253"/>
      <c r="BY440" s="253"/>
      <c r="BZ440" s="253"/>
      <c r="CA440" s="253"/>
      <c r="CB440" s="253"/>
      <c r="CC440" s="253"/>
      <c r="CD440" s="253"/>
      <c r="CE440" s="253"/>
      <c r="CF440" s="253"/>
      <c r="CG440" s="253"/>
      <c r="CH440" s="253"/>
      <c r="CI440" s="253"/>
      <c r="CJ440" s="253"/>
      <c r="CK440" s="253"/>
      <c r="CL440" s="253"/>
      <c r="CM440" s="253"/>
      <c r="CN440" s="253"/>
      <c r="CO440" s="253"/>
      <c r="CP440" s="253"/>
      <c r="CQ440" s="253"/>
      <c r="CR440" s="253"/>
      <c r="CS440" s="253"/>
      <c r="CT440" s="253"/>
      <c r="CU440" s="253"/>
      <c r="CV440" s="253"/>
      <c r="CW440" s="253"/>
      <c r="CX440" s="253"/>
      <c r="CY440" s="253"/>
      <c r="CZ440" s="253"/>
      <c r="DA440" s="253"/>
      <c r="DB440" s="253"/>
      <c r="DC440" s="253"/>
      <c r="DD440" s="253"/>
      <c r="DE440" s="253"/>
      <c r="DF440" s="253"/>
      <c r="DG440" s="253"/>
      <c r="DH440" s="253"/>
      <c r="DI440" s="253"/>
      <c r="DJ440" s="253"/>
      <c r="DK440" s="253"/>
      <c r="DL440" s="253"/>
      <c r="DM440" s="253"/>
      <c r="DN440" s="253"/>
      <c r="DO440" s="253"/>
      <c r="DP440" s="253"/>
      <c r="DQ440" s="253"/>
      <c r="DR440" s="253"/>
      <c r="DS440" s="253"/>
      <c r="DT440" s="253"/>
      <c r="DU440" s="253"/>
    </row>
    <row r="441" spans="1:125" s="248" customFormat="1" x14ac:dyDescent="0.25">
      <c r="A441" s="253"/>
      <c r="B441" s="253"/>
      <c r="D441" s="253"/>
      <c r="E441" s="253"/>
      <c r="F441" s="253"/>
      <c r="G441" s="253"/>
      <c r="H441" s="253"/>
      <c r="I441" s="253"/>
      <c r="J441" s="253"/>
      <c r="K441" s="253"/>
      <c r="L441" s="253"/>
      <c r="S441" s="253"/>
      <c r="T441" s="253"/>
      <c r="U441" s="253"/>
      <c r="V441" s="253"/>
      <c r="W441" s="253"/>
      <c r="X441" s="253"/>
      <c r="Y441" s="253"/>
      <c r="Z441" s="253"/>
      <c r="AA441" s="253"/>
      <c r="AB441" s="253"/>
      <c r="AC441" s="253"/>
      <c r="AD441" s="253"/>
      <c r="AE441" s="253"/>
      <c r="AF441" s="253"/>
      <c r="AG441" s="253"/>
      <c r="AH441" s="253"/>
      <c r="AI441" s="253"/>
      <c r="AJ441" s="253"/>
      <c r="AK441" s="253"/>
      <c r="AL441" s="253"/>
      <c r="AM441" s="253"/>
      <c r="AN441" s="253"/>
      <c r="AO441" s="253"/>
      <c r="AP441" s="253"/>
      <c r="AQ441" s="253"/>
      <c r="AR441" s="253"/>
      <c r="AS441" s="253"/>
      <c r="AT441" s="253"/>
      <c r="AU441" s="253"/>
      <c r="AV441" s="253"/>
      <c r="AW441" s="253"/>
      <c r="AX441" s="253"/>
      <c r="AY441" s="253"/>
      <c r="AZ441" s="253"/>
      <c r="BA441" s="253"/>
      <c r="BB441" s="253"/>
      <c r="BC441" s="253"/>
      <c r="BD441" s="253"/>
      <c r="BE441" s="253"/>
      <c r="BF441" s="253"/>
      <c r="BG441" s="253"/>
      <c r="BH441" s="253"/>
      <c r="BI441" s="253"/>
      <c r="BJ441" s="253"/>
      <c r="BK441" s="253"/>
      <c r="BL441" s="253"/>
      <c r="BM441" s="253"/>
      <c r="BN441" s="253"/>
      <c r="BO441" s="253"/>
      <c r="BP441" s="253"/>
      <c r="BQ441" s="253"/>
      <c r="BR441" s="253"/>
      <c r="BS441" s="253"/>
      <c r="BT441" s="253"/>
      <c r="BU441" s="253"/>
      <c r="BV441" s="253"/>
      <c r="BW441" s="253"/>
      <c r="BX441" s="253"/>
      <c r="BY441" s="253"/>
      <c r="BZ441" s="253"/>
      <c r="CA441" s="253"/>
      <c r="CB441" s="253"/>
      <c r="CC441" s="253"/>
      <c r="CD441" s="253"/>
      <c r="CE441" s="253"/>
      <c r="CF441" s="253"/>
      <c r="CG441" s="253"/>
      <c r="CH441" s="253"/>
      <c r="CI441" s="253"/>
      <c r="CJ441" s="253"/>
      <c r="CK441" s="253"/>
      <c r="CL441" s="253"/>
      <c r="CM441" s="253"/>
      <c r="CN441" s="253"/>
      <c r="CO441" s="253"/>
      <c r="CP441" s="253"/>
      <c r="CQ441" s="253"/>
      <c r="CR441" s="253"/>
      <c r="CS441" s="253"/>
      <c r="CT441" s="253"/>
      <c r="CU441" s="253"/>
      <c r="CV441" s="253"/>
      <c r="CW441" s="253"/>
      <c r="CX441" s="253"/>
      <c r="CY441" s="253"/>
      <c r="CZ441" s="253"/>
      <c r="DA441" s="253"/>
      <c r="DB441" s="253"/>
      <c r="DC441" s="253"/>
      <c r="DD441" s="253"/>
      <c r="DE441" s="253"/>
      <c r="DF441" s="253"/>
      <c r="DG441" s="253"/>
      <c r="DH441" s="253"/>
      <c r="DI441" s="253"/>
      <c r="DJ441" s="253"/>
      <c r="DK441" s="253"/>
      <c r="DL441" s="253"/>
      <c r="DM441" s="253"/>
      <c r="DN441" s="253"/>
      <c r="DO441" s="253"/>
      <c r="DP441" s="253"/>
      <c r="DQ441" s="253"/>
      <c r="DR441" s="253"/>
      <c r="DS441" s="253"/>
      <c r="DT441" s="253"/>
      <c r="DU441" s="253"/>
    </row>
    <row r="442" spans="1:125" s="248" customFormat="1" x14ac:dyDescent="0.25">
      <c r="A442" s="253"/>
      <c r="B442" s="253"/>
      <c r="D442" s="253"/>
      <c r="E442" s="253"/>
      <c r="F442" s="253"/>
      <c r="G442" s="253"/>
      <c r="H442" s="253"/>
      <c r="I442" s="253"/>
      <c r="J442" s="253"/>
      <c r="K442" s="253"/>
      <c r="L442" s="253"/>
      <c r="S442" s="253"/>
      <c r="T442" s="253"/>
      <c r="U442" s="253"/>
      <c r="V442" s="253"/>
      <c r="W442" s="253"/>
      <c r="X442" s="253"/>
      <c r="Y442" s="253"/>
      <c r="Z442" s="253"/>
      <c r="AA442" s="253"/>
      <c r="AB442" s="253"/>
      <c r="AC442" s="253"/>
      <c r="AD442" s="253"/>
      <c r="AE442" s="253"/>
      <c r="AF442" s="253"/>
      <c r="AG442" s="253"/>
      <c r="AH442" s="253"/>
      <c r="AI442" s="253"/>
      <c r="AJ442" s="253"/>
      <c r="AK442" s="253"/>
      <c r="AL442" s="253"/>
      <c r="AM442" s="253"/>
      <c r="AN442" s="253"/>
      <c r="AO442" s="253"/>
      <c r="AP442" s="253"/>
      <c r="AQ442" s="253"/>
      <c r="AR442" s="253"/>
      <c r="AS442" s="253"/>
      <c r="AT442" s="253"/>
      <c r="AU442" s="253"/>
      <c r="AV442" s="253"/>
      <c r="AW442" s="253"/>
      <c r="AX442" s="253"/>
      <c r="AY442" s="253"/>
      <c r="AZ442" s="253"/>
      <c r="BA442" s="253"/>
      <c r="BB442" s="253"/>
      <c r="BC442" s="253"/>
      <c r="BD442" s="253"/>
      <c r="BE442" s="253"/>
      <c r="BF442" s="253"/>
      <c r="BG442" s="253"/>
      <c r="BH442" s="253"/>
      <c r="BI442" s="253"/>
      <c r="BJ442" s="253"/>
      <c r="BK442" s="253"/>
      <c r="BL442" s="253"/>
      <c r="BM442" s="253"/>
      <c r="BN442" s="253"/>
      <c r="BO442" s="253"/>
      <c r="BP442" s="253"/>
      <c r="BQ442" s="253"/>
      <c r="BR442" s="253"/>
      <c r="BS442" s="253"/>
      <c r="BT442" s="253"/>
      <c r="BU442" s="253"/>
      <c r="BV442" s="253"/>
      <c r="BW442" s="253"/>
      <c r="BX442" s="253"/>
      <c r="BY442" s="253"/>
      <c r="BZ442" s="253"/>
      <c r="CA442" s="253"/>
      <c r="CB442" s="253"/>
      <c r="CC442" s="253"/>
      <c r="CD442" s="253"/>
      <c r="CE442" s="253"/>
      <c r="CF442" s="253"/>
      <c r="CG442" s="253"/>
      <c r="CH442" s="253"/>
      <c r="CI442" s="253"/>
      <c r="CJ442" s="253"/>
      <c r="CK442" s="253"/>
      <c r="CL442" s="253"/>
      <c r="CM442" s="253"/>
      <c r="CN442" s="253"/>
      <c r="CO442" s="253"/>
      <c r="CP442" s="253"/>
      <c r="CQ442" s="253"/>
      <c r="CR442" s="253"/>
      <c r="CS442" s="253"/>
      <c r="CT442" s="253"/>
      <c r="CU442" s="253"/>
      <c r="CV442" s="253"/>
      <c r="CW442" s="253"/>
      <c r="CX442" s="253"/>
      <c r="CY442" s="253"/>
      <c r="CZ442" s="253"/>
      <c r="DA442" s="253"/>
      <c r="DB442" s="253"/>
      <c r="DC442" s="253"/>
      <c r="DD442" s="253"/>
      <c r="DE442" s="253"/>
      <c r="DF442" s="253"/>
      <c r="DG442" s="253"/>
      <c r="DH442" s="253"/>
      <c r="DI442" s="253"/>
      <c r="DJ442" s="253"/>
      <c r="DK442" s="253"/>
      <c r="DL442" s="253"/>
      <c r="DM442" s="253"/>
      <c r="DN442" s="253"/>
      <c r="DO442" s="253"/>
      <c r="DP442" s="253"/>
      <c r="DQ442" s="253"/>
      <c r="DR442" s="253"/>
      <c r="DS442" s="253"/>
      <c r="DT442" s="253"/>
      <c r="DU442" s="253"/>
    </row>
    <row r="443" spans="1:125" s="248" customFormat="1" x14ac:dyDescent="0.25">
      <c r="A443" s="253"/>
      <c r="B443" s="253"/>
      <c r="D443" s="253"/>
      <c r="E443" s="253"/>
      <c r="F443" s="253"/>
      <c r="G443" s="253"/>
      <c r="H443" s="253"/>
      <c r="I443" s="253"/>
      <c r="J443" s="253"/>
      <c r="K443" s="253"/>
      <c r="L443" s="253"/>
      <c r="S443" s="253"/>
      <c r="T443" s="253"/>
      <c r="U443" s="253"/>
      <c r="V443" s="253"/>
      <c r="W443" s="253"/>
      <c r="X443" s="253"/>
      <c r="Y443" s="253"/>
      <c r="Z443" s="253"/>
      <c r="AA443" s="253"/>
      <c r="AB443" s="253"/>
      <c r="AC443" s="253"/>
      <c r="AD443" s="253"/>
      <c r="AE443" s="253"/>
      <c r="AF443" s="253"/>
      <c r="AG443" s="253"/>
      <c r="AH443" s="253"/>
      <c r="AI443" s="253"/>
      <c r="AJ443" s="253"/>
      <c r="AK443" s="253"/>
      <c r="AL443" s="253"/>
      <c r="AM443" s="253"/>
      <c r="AN443" s="253"/>
      <c r="AO443" s="253"/>
      <c r="AP443" s="253"/>
      <c r="AQ443" s="253"/>
      <c r="AR443" s="253"/>
      <c r="AS443" s="253"/>
      <c r="AT443" s="253"/>
      <c r="AU443" s="253"/>
      <c r="AV443" s="253"/>
      <c r="AW443" s="253"/>
      <c r="AX443" s="253"/>
      <c r="AY443" s="253"/>
      <c r="AZ443" s="253"/>
      <c r="BA443" s="253"/>
      <c r="BB443" s="253"/>
      <c r="BC443" s="253"/>
      <c r="BD443" s="253"/>
      <c r="BE443" s="253"/>
      <c r="BF443" s="253"/>
      <c r="BG443" s="253"/>
      <c r="BH443" s="253"/>
      <c r="BI443" s="253"/>
      <c r="BJ443" s="253"/>
      <c r="BK443" s="253"/>
      <c r="BL443" s="253"/>
      <c r="BM443" s="253"/>
      <c r="BN443" s="253"/>
      <c r="BO443" s="253"/>
      <c r="BP443" s="253"/>
      <c r="BQ443" s="253"/>
      <c r="BR443" s="253"/>
      <c r="BS443" s="253"/>
      <c r="BT443" s="253"/>
      <c r="BU443" s="253"/>
      <c r="BV443" s="253"/>
      <c r="BW443" s="253"/>
      <c r="BX443" s="253"/>
      <c r="BY443" s="253"/>
      <c r="BZ443" s="253"/>
      <c r="CA443" s="253"/>
      <c r="CB443" s="253"/>
      <c r="CC443" s="253"/>
      <c r="CD443" s="253"/>
      <c r="CE443" s="253"/>
      <c r="CF443" s="253"/>
      <c r="CG443" s="253"/>
      <c r="CH443" s="253"/>
      <c r="CI443" s="253"/>
      <c r="CJ443" s="253"/>
      <c r="CK443" s="253"/>
      <c r="CL443" s="253"/>
      <c r="CM443" s="253"/>
      <c r="CN443" s="253"/>
      <c r="CO443" s="253"/>
      <c r="CP443" s="253"/>
      <c r="CQ443" s="253"/>
      <c r="CR443" s="253"/>
      <c r="CS443" s="253"/>
      <c r="CT443" s="253"/>
      <c r="CU443" s="253"/>
      <c r="CV443" s="253"/>
      <c r="CW443" s="253"/>
      <c r="CX443" s="253"/>
      <c r="CY443" s="253"/>
      <c r="CZ443" s="253"/>
      <c r="DA443" s="253"/>
      <c r="DB443" s="253"/>
      <c r="DC443" s="253"/>
      <c r="DD443" s="253"/>
      <c r="DE443" s="253"/>
      <c r="DF443" s="253"/>
      <c r="DG443" s="253"/>
      <c r="DH443" s="253"/>
      <c r="DI443" s="253"/>
      <c r="DJ443" s="253"/>
      <c r="DK443" s="253"/>
      <c r="DL443" s="253"/>
      <c r="DM443" s="253"/>
      <c r="DN443" s="253"/>
      <c r="DO443" s="253"/>
      <c r="DP443" s="253"/>
      <c r="DQ443" s="253"/>
      <c r="DR443" s="253"/>
      <c r="DS443" s="253"/>
      <c r="DT443" s="253"/>
      <c r="DU443" s="253"/>
    </row>
    <row r="444" spans="1:125" s="248" customFormat="1" x14ac:dyDescent="0.25">
      <c r="A444" s="253"/>
      <c r="B444" s="253"/>
      <c r="D444" s="253"/>
      <c r="E444" s="253"/>
      <c r="F444" s="253"/>
      <c r="G444" s="253"/>
      <c r="H444" s="253"/>
      <c r="I444" s="253"/>
      <c r="J444" s="253"/>
      <c r="K444" s="253"/>
      <c r="L444" s="253"/>
      <c r="S444" s="253"/>
      <c r="T444" s="253"/>
      <c r="U444" s="253"/>
      <c r="V444" s="253"/>
      <c r="W444" s="253"/>
      <c r="X444" s="253"/>
      <c r="Y444" s="253"/>
      <c r="Z444" s="253"/>
      <c r="AA444" s="253"/>
      <c r="AB444" s="253"/>
      <c r="AC444" s="253"/>
      <c r="AD444" s="253"/>
      <c r="AE444" s="253"/>
      <c r="AF444" s="253"/>
      <c r="AG444" s="253"/>
      <c r="AH444" s="253"/>
      <c r="AI444" s="253"/>
      <c r="AJ444" s="253"/>
      <c r="AK444" s="253"/>
      <c r="AL444" s="253"/>
      <c r="AM444" s="253"/>
      <c r="AN444" s="253"/>
      <c r="AO444" s="253"/>
      <c r="AP444" s="253"/>
      <c r="AQ444" s="253"/>
      <c r="AR444" s="253"/>
      <c r="AS444" s="253"/>
      <c r="AT444" s="253"/>
      <c r="AU444" s="253"/>
      <c r="AV444" s="253"/>
      <c r="AW444" s="253"/>
      <c r="AX444" s="253"/>
      <c r="AY444" s="253"/>
      <c r="AZ444" s="253"/>
      <c r="BA444" s="253"/>
      <c r="BB444" s="253"/>
      <c r="BC444" s="253"/>
      <c r="BD444" s="253"/>
      <c r="BE444" s="253"/>
      <c r="BF444" s="253"/>
      <c r="BG444" s="253"/>
      <c r="BH444" s="253"/>
      <c r="BI444" s="253"/>
      <c r="BJ444" s="253"/>
      <c r="BK444" s="253"/>
      <c r="BL444" s="253"/>
      <c r="BM444" s="253"/>
      <c r="BN444" s="253"/>
      <c r="BO444" s="253"/>
      <c r="BP444" s="253"/>
      <c r="BQ444" s="253"/>
      <c r="BR444" s="253"/>
      <c r="BS444" s="253"/>
      <c r="BT444" s="253"/>
      <c r="BU444" s="253"/>
      <c r="BV444" s="253"/>
      <c r="BW444" s="253"/>
      <c r="BX444" s="253"/>
      <c r="BY444" s="253"/>
      <c r="BZ444" s="253"/>
      <c r="CA444" s="253"/>
      <c r="CB444" s="253"/>
      <c r="CC444" s="253"/>
      <c r="CD444" s="253"/>
      <c r="CE444" s="253"/>
      <c r="CF444" s="253"/>
      <c r="CG444" s="253"/>
      <c r="CH444" s="253"/>
      <c r="CI444" s="253"/>
      <c r="CJ444" s="253"/>
      <c r="CK444" s="253"/>
      <c r="CL444" s="253"/>
      <c r="CM444" s="253"/>
      <c r="CN444" s="253"/>
      <c r="CO444" s="253"/>
      <c r="CP444" s="253"/>
      <c r="CQ444" s="253"/>
      <c r="CR444" s="253"/>
      <c r="CS444" s="253"/>
      <c r="CT444" s="253"/>
      <c r="CU444" s="253"/>
      <c r="CV444" s="253"/>
      <c r="CW444" s="253"/>
      <c r="CX444" s="253"/>
      <c r="CY444" s="253"/>
      <c r="CZ444" s="253"/>
      <c r="DA444" s="253"/>
      <c r="DB444" s="253"/>
      <c r="DC444" s="253"/>
      <c r="DD444" s="253"/>
      <c r="DE444" s="253"/>
      <c r="DF444" s="253"/>
      <c r="DG444" s="253"/>
      <c r="DH444" s="253"/>
      <c r="DI444" s="253"/>
      <c r="DJ444" s="253"/>
      <c r="DK444" s="253"/>
      <c r="DL444" s="253"/>
      <c r="DM444" s="253"/>
      <c r="DN444" s="253"/>
      <c r="DO444" s="253"/>
      <c r="DP444" s="253"/>
      <c r="DQ444" s="253"/>
      <c r="DR444" s="253"/>
      <c r="DS444" s="253"/>
      <c r="DT444" s="253"/>
      <c r="DU444" s="253"/>
    </row>
    <row r="445" spans="1:125" s="248" customFormat="1" x14ac:dyDescent="0.25">
      <c r="A445" s="253"/>
      <c r="B445" s="253"/>
      <c r="D445" s="253"/>
      <c r="E445" s="253"/>
      <c r="F445" s="253"/>
      <c r="G445" s="253"/>
      <c r="H445" s="253"/>
      <c r="I445" s="253"/>
      <c r="J445" s="253"/>
      <c r="K445" s="253"/>
      <c r="L445" s="253"/>
      <c r="S445" s="253"/>
      <c r="T445" s="253"/>
      <c r="U445" s="253"/>
      <c r="V445" s="253"/>
      <c r="W445" s="253"/>
      <c r="X445" s="253"/>
      <c r="Y445" s="253"/>
      <c r="Z445" s="253"/>
      <c r="AA445" s="253"/>
      <c r="AB445" s="253"/>
      <c r="AC445" s="253"/>
      <c r="AD445" s="253"/>
      <c r="AE445" s="253"/>
      <c r="AF445" s="253"/>
      <c r="AG445" s="253"/>
      <c r="AH445" s="253"/>
      <c r="AI445" s="253"/>
      <c r="AJ445" s="253"/>
      <c r="AK445" s="253"/>
      <c r="AL445" s="253"/>
      <c r="AM445" s="253"/>
      <c r="AN445" s="253"/>
      <c r="AO445" s="253"/>
      <c r="AP445" s="253"/>
      <c r="AQ445" s="253"/>
      <c r="AR445" s="253"/>
      <c r="AS445" s="253"/>
      <c r="AT445" s="253"/>
      <c r="AU445" s="253"/>
      <c r="AV445" s="253"/>
      <c r="AW445" s="253"/>
      <c r="AX445" s="253"/>
      <c r="AY445" s="253"/>
      <c r="AZ445" s="253"/>
      <c r="BA445" s="253"/>
      <c r="BB445" s="253"/>
      <c r="BC445" s="253"/>
      <c r="BD445" s="253"/>
      <c r="BE445" s="253"/>
      <c r="BF445" s="253"/>
      <c r="BG445" s="253"/>
      <c r="BH445" s="253"/>
      <c r="BI445" s="253"/>
      <c r="BJ445" s="253"/>
      <c r="BK445" s="253"/>
      <c r="BL445" s="253"/>
      <c r="BM445" s="253"/>
      <c r="BN445" s="253"/>
      <c r="BO445" s="253"/>
      <c r="BP445" s="253"/>
      <c r="BQ445" s="253"/>
      <c r="BR445" s="253"/>
      <c r="BS445" s="253"/>
      <c r="BT445" s="253"/>
      <c r="BU445" s="253"/>
      <c r="BV445" s="253"/>
      <c r="BW445" s="253"/>
      <c r="BX445" s="253"/>
      <c r="BY445" s="253"/>
      <c r="BZ445" s="253"/>
      <c r="CA445" s="253"/>
      <c r="CB445" s="253"/>
      <c r="CC445" s="253"/>
      <c r="CD445" s="253"/>
      <c r="CE445" s="253"/>
      <c r="CF445" s="253"/>
      <c r="CG445" s="253"/>
      <c r="CH445" s="253"/>
      <c r="CI445" s="253"/>
      <c r="CJ445" s="253"/>
      <c r="CK445" s="253"/>
      <c r="CL445" s="253"/>
      <c r="CM445" s="253"/>
      <c r="CN445" s="253"/>
      <c r="CO445" s="253"/>
      <c r="CP445" s="253"/>
      <c r="CQ445" s="253"/>
      <c r="CR445" s="253"/>
      <c r="CS445" s="253"/>
      <c r="CT445" s="253"/>
      <c r="CU445" s="253"/>
      <c r="CV445" s="253"/>
      <c r="CW445" s="253"/>
      <c r="CX445" s="253"/>
      <c r="CY445" s="253"/>
      <c r="CZ445" s="253"/>
      <c r="DA445" s="253"/>
      <c r="DB445" s="253"/>
      <c r="DC445" s="253"/>
      <c r="DD445" s="253"/>
      <c r="DE445" s="253"/>
      <c r="DF445" s="253"/>
      <c r="DG445" s="253"/>
      <c r="DH445" s="253"/>
      <c r="DI445" s="253"/>
      <c r="DJ445" s="253"/>
      <c r="DK445" s="253"/>
      <c r="DL445" s="253"/>
      <c r="DM445" s="253"/>
      <c r="DN445" s="253"/>
      <c r="DO445" s="253"/>
      <c r="DP445" s="253"/>
      <c r="DQ445" s="253"/>
      <c r="DR445" s="253"/>
      <c r="DS445" s="253"/>
      <c r="DT445" s="253"/>
      <c r="DU445" s="253"/>
    </row>
    <row r="446" spans="1:125" s="248" customFormat="1" x14ac:dyDescent="0.25">
      <c r="A446" s="253"/>
      <c r="B446" s="253"/>
      <c r="D446" s="253"/>
      <c r="E446" s="253"/>
      <c r="F446" s="253"/>
      <c r="G446" s="253"/>
      <c r="H446" s="253"/>
      <c r="I446" s="253"/>
      <c r="J446" s="253"/>
      <c r="K446" s="253"/>
      <c r="L446" s="253"/>
      <c r="S446" s="253"/>
      <c r="T446" s="253"/>
      <c r="U446" s="253"/>
      <c r="V446" s="253"/>
      <c r="W446" s="253"/>
      <c r="X446" s="253"/>
      <c r="Y446" s="253"/>
      <c r="Z446" s="253"/>
      <c r="AA446" s="253"/>
      <c r="AB446" s="253"/>
      <c r="AC446" s="253"/>
      <c r="AD446" s="253"/>
      <c r="AE446" s="253"/>
      <c r="AF446" s="253"/>
      <c r="AG446" s="253"/>
      <c r="AH446" s="253"/>
      <c r="AI446" s="253"/>
      <c r="AJ446" s="253"/>
      <c r="AK446" s="253"/>
      <c r="AL446" s="253"/>
      <c r="AM446" s="253"/>
      <c r="AN446" s="253"/>
      <c r="AO446" s="253"/>
      <c r="AP446" s="253"/>
      <c r="AQ446" s="253"/>
      <c r="AR446" s="253"/>
      <c r="AS446" s="253"/>
      <c r="AT446" s="253"/>
      <c r="AU446" s="253"/>
      <c r="AV446" s="253"/>
      <c r="AW446" s="253"/>
      <c r="AX446" s="253"/>
      <c r="AY446" s="253"/>
      <c r="AZ446" s="253"/>
      <c r="BA446" s="253"/>
      <c r="BB446" s="253"/>
      <c r="BC446" s="253"/>
      <c r="BD446" s="253"/>
      <c r="BE446" s="253"/>
      <c r="BF446" s="253"/>
      <c r="BG446" s="253"/>
      <c r="BH446" s="253"/>
      <c r="BI446" s="253"/>
      <c r="BJ446" s="253"/>
      <c r="BK446" s="253"/>
      <c r="BL446" s="253"/>
      <c r="BM446" s="253"/>
      <c r="BN446" s="253"/>
      <c r="BO446" s="253"/>
      <c r="BP446" s="253"/>
      <c r="BQ446" s="253"/>
      <c r="BR446" s="253"/>
      <c r="BS446" s="253"/>
      <c r="BT446" s="253"/>
      <c r="BU446" s="253"/>
      <c r="BV446" s="253"/>
      <c r="BW446" s="253"/>
      <c r="BX446" s="253"/>
      <c r="BY446" s="253"/>
      <c r="BZ446" s="253"/>
      <c r="CA446" s="253"/>
      <c r="CB446" s="253"/>
      <c r="CC446" s="253"/>
      <c r="CD446" s="253"/>
      <c r="CE446" s="253"/>
      <c r="CF446" s="253"/>
      <c r="CG446" s="253"/>
      <c r="CH446" s="253"/>
      <c r="CI446" s="253"/>
      <c r="CJ446" s="253"/>
      <c r="CK446" s="253"/>
      <c r="CL446" s="253"/>
      <c r="CM446" s="253"/>
      <c r="CN446" s="253"/>
      <c r="CO446" s="253"/>
      <c r="CP446" s="253"/>
      <c r="CQ446" s="253"/>
      <c r="CR446" s="253"/>
      <c r="CS446" s="253"/>
      <c r="CT446" s="253"/>
      <c r="CU446" s="253"/>
      <c r="CV446" s="253"/>
      <c r="CW446" s="253"/>
      <c r="CX446" s="253"/>
      <c r="CY446" s="253"/>
      <c r="CZ446" s="253"/>
      <c r="DA446" s="253"/>
      <c r="DB446" s="253"/>
      <c r="DC446" s="253"/>
      <c r="DD446" s="253"/>
      <c r="DE446" s="253"/>
      <c r="DF446" s="253"/>
      <c r="DG446" s="253"/>
      <c r="DH446" s="253"/>
      <c r="DI446" s="253"/>
      <c r="DJ446" s="253"/>
      <c r="DK446" s="253"/>
      <c r="DL446" s="253"/>
      <c r="DM446" s="253"/>
      <c r="DN446" s="253"/>
      <c r="DO446" s="253"/>
      <c r="DP446" s="253"/>
      <c r="DQ446" s="253"/>
      <c r="DR446" s="253"/>
      <c r="DS446" s="253"/>
      <c r="DT446" s="253"/>
      <c r="DU446" s="253"/>
    </row>
    <row r="447" spans="1:125" s="248" customFormat="1" x14ac:dyDescent="0.25">
      <c r="A447" s="253"/>
      <c r="B447" s="253"/>
      <c r="D447" s="253"/>
      <c r="E447" s="253"/>
      <c r="F447" s="253"/>
      <c r="G447" s="253"/>
      <c r="H447" s="253"/>
      <c r="I447" s="253"/>
      <c r="J447" s="253"/>
      <c r="K447" s="253"/>
      <c r="L447" s="253"/>
      <c r="S447" s="253"/>
      <c r="T447" s="253"/>
      <c r="U447" s="253"/>
      <c r="V447" s="253"/>
      <c r="W447" s="253"/>
      <c r="X447" s="253"/>
      <c r="Y447" s="253"/>
      <c r="Z447" s="253"/>
      <c r="AA447" s="253"/>
      <c r="AB447" s="253"/>
      <c r="AC447" s="253"/>
      <c r="AD447" s="253"/>
      <c r="AE447" s="253"/>
      <c r="AF447" s="253"/>
      <c r="AG447" s="253"/>
      <c r="AH447" s="253"/>
      <c r="AI447" s="253"/>
      <c r="AJ447" s="253"/>
      <c r="AK447" s="253"/>
      <c r="AL447" s="253"/>
      <c r="AM447" s="253"/>
      <c r="AN447" s="253"/>
      <c r="AO447" s="253"/>
      <c r="AP447" s="253"/>
      <c r="AQ447" s="253"/>
      <c r="AR447" s="253"/>
      <c r="AS447" s="253"/>
      <c r="AT447" s="253"/>
      <c r="AU447" s="253"/>
      <c r="AV447" s="253"/>
      <c r="AW447" s="253"/>
      <c r="AX447" s="253"/>
      <c r="AY447" s="253"/>
      <c r="AZ447" s="253"/>
      <c r="BA447" s="253"/>
      <c r="BB447" s="253"/>
      <c r="BC447" s="253"/>
      <c r="BD447" s="253"/>
      <c r="BE447" s="253"/>
      <c r="BF447" s="253"/>
      <c r="BG447" s="253"/>
      <c r="BH447" s="253"/>
      <c r="BI447" s="253"/>
      <c r="BJ447" s="253"/>
      <c r="BK447" s="253"/>
      <c r="BL447" s="253"/>
      <c r="BM447" s="253"/>
      <c r="BN447" s="253"/>
      <c r="BO447" s="253"/>
      <c r="BP447" s="253"/>
      <c r="BQ447" s="253"/>
      <c r="BR447" s="253"/>
      <c r="BS447" s="253"/>
      <c r="BT447" s="253"/>
      <c r="BU447" s="253"/>
      <c r="BV447" s="253"/>
      <c r="BW447" s="253"/>
      <c r="BX447" s="253"/>
      <c r="BY447" s="253"/>
      <c r="BZ447" s="253"/>
      <c r="CA447" s="253"/>
      <c r="CB447" s="253"/>
      <c r="CC447" s="253"/>
      <c r="CD447" s="253"/>
      <c r="CE447" s="253"/>
      <c r="CF447" s="253"/>
      <c r="CG447" s="253"/>
      <c r="CH447" s="253"/>
      <c r="CI447" s="253"/>
      <c r="CJ447" s="253"/>
      <c r="CK447" s="253"/>
      <c r="CL447" s="253"/>
      <c r="CM447" s="253"/>
      <c r="CN447" s="253"/>
      <c r="CO447" s="253"/>
      <c r="CP447" s="253"/>
      <c r="CQ447" s="253"/>
      <c r="CR447" s="253"/>
      <c r="CS447" s="253"/>
      <c r="CT447" s="253"/>
      <c r="CU447" s="253"/>
      <c r="CV447" s="253"/>
      <c r="CW447" s="253"/>
      <c r="CX447" s="253"/>
      <c r="CY447" s="253"/>
      <c r="CZ447" s="253"/>
      <c r="DA447" s="253"/>
      <c r="DB447" s="253"/>
      <c r="DC447" s="253"/>
      <c r="DD447" s="253"/>
      <c r="DE447" s="253"/>
      <c r="DF447" s="253"/>
      <c r="DG447" s="253"/>
      <c r="DH447" s="253"/>
      <c r="DI447" s="253"/>
      <c r="DJ447" s="253"/>
      <c r="DK447" s="253"/>
      <c r="DL447" s="253"/>
      <c r="DM447" s="253"/>
      <c r="DN447" s="253"/>
      <c r="DO447" s="253"/>
      <c r="DP447" s="253"/>
      <c r="DQ447" s="253"/>
      <c r="DR447" s="253"/>
      <c r="DS447" s="253"/>
      <c r="DT447" s="253"/>
      <c r="DU447" s="253"/>
    </row>
    <row r="448" spans="1:125" s="248" customFormat="1" x14ac:dyDescent="0.25">
      <c r="A448" s="253"/>
      <c r="B448" s="253"/>
      <c r="D448" s="253"/>
      <c r="E448" s="253"/>
      <c r="F448" s="253"/>
      <c r="G448" s="253"/>
      <c r="H448" s="253"/>
      <c r="I448" s="253"/>
      <c r="J448" s="253"/>
      <c r="K448" s="253"/>
      <c r="L448" s="253"/>
      <c r="S448" s="253"/>
      <c r="T448" s="253"/>
      <c r="U448" s="253"/>
      <c r="V448" s="253"/>
      <c r="W448" s="253"/>
      <c r="X448" s="253"/>
      <c r="Y448" s="253"/>
      <c r="Z448" s="253"/>
      <c r="AA448" s="253"/>
      <c r="AB448" s="253"/>
      <c r="AC448" s="253"/>
      <c r="AD448" s="253"/>
      <c r="AE448" s="253"/>
      <c r="AF448" s="253"/>
      <c r="AG448" s="253"/>
      <c r="AH448" s="253"/>
      <c r="AI448" s="253"/>
      <c r="AJ448" s="253"/>
      <c r="AK448" s="253"/>
      <c r="AL448" s="253"/>
      <c r="AM448" s="253"/>
      <c r="AN448" s="253"/>
      <c r="AO448" s="253"/>
      <c r="AP448" s="253"/>
      <c r="AQ448" s="253"/>
      <c r="AR448" s="253"/>
      <c r="AS448" s="253"/>
      <c r="AT448" s="253"/>
      <c r="AU448" s="253"/>
      <c r="AV448" s="253"/>
      <c r="AW448" s="253"/>
      <c r="AX448" s="253"/>
      <c r="AY448" s="253"/>
      <c r="AZ448" s="253"/>
      <c r="BA448" s="253"/>
      <c r="BB448" s="253"/>
      <c r="BC448" s="253"/>
      <c r="BD448" s="253"/>
      <c r="BE448" s="253"/>
      <c r="BF448" s="253"/>
      <c r="BG448" s="253"/>
      <c r="BH448" s="253"/>
      <c r="BI448" s="253"/>
      <c r="BJ448" s="253"/>
      <c r="BK448" s="253"/>
      <c r="BL448" s="253"/>
      <c r="BM448" s="253"/>
      <c r="BN448" s="253"/>
      <c r="BO448" s="253"/>
      <c r="BP448" s="253"/>
      <c r="BQ448" s="253"/>
      <c r="BR448" s="253"/>
      <c r="BS448" s="253"/>
      <c r="BT448" s="253"/>
      <c r="BU448" s="253"/>
      <c r="BV448" s="253"/>
      <c r="BW448" s="253"/>
      <c r="BX448" s="253"/>
      <c r="BY448" s="253"/>
      <c r="BZ448" s="253"/>
      <c r="CA448" s="253"/>
      <c r="CB448" s="253"/>
      <c r="CC448" s="253"/>
      <c r="CD448" s="253"/>
      <c r="CE448" s="253"/>
      <c r="CF448" s="253"/>
      <c r="CG448" s="253"/>
      <c r="CH448" s="253"/>
      <c r="CI448" s="253"/>
      <c r="CJ448" s="253"/>
      <c r="CK448" s="253"/>
      <c r="CL448" s="253"/>
      <c r="CM448" s="253"/>
      <c r="CN448" s="253"/>
      <c r="CO448" s="253"/>
      <c r="CP448" s="253"/>
      <c r="CQ448" s="253"/>
      <c r="CR448" s="253"/>
      <c r="CS448" s="253"/>
      <c r="CT448" s="253"/>
      <c r="CU448" s="253"/>
      <c r="CV448" s="253"/>
      <c r="CW448" s="253"/>
      <c r="CX448" s="253"/>
      <c r="CY448" s="253"/>
      <c r="CZ448" s="253"/>
      <c r="DA448" s="253"/>
      <c r="DB448" s="253"/>
      <c r="DC448" s="253"/>
      <c r="DD448" s="253"/>
      <c r="DE448" s="253"/>
      <c r="DF448" s="253"/>
      <c r="DG448" s="253"/>
      <c r="DH448" s="253"/>
      <c r="DI448" s="253"/>
      <c r="DJ448" s="253"/>
      <c r="DK448" s="253"/>
      <c r="DL448" s="253"/>
      <c r="DM448" s="253"/>
      <c r="DN448" s="253"/>
      <c r="DO448" s="253"/>
      <c r="DP448" s="253"/>
      <c r="DQ448" s="253"/>
      <c r="DR448" s="253"/>
      <c r="DS448" s="253"/>
      <c r="DT448" s="253"/>
      <c r="DU448" s="253"/>
    </row>
    <row r="449" spans="1:125" s="248" customFormat="1" x14ac:dyDescent="0.25">
      <c r="A449" s="253"/>
      <c r="B449" s="253"/>
      <c r="D449" s="253"/>
      <c r="E449" s="253"/>
      <c r="F449" s="253"/>
      <c r="G449" s="253"/>
      <c r="H449" s="253"/>
      <c r="I449" s="253"/>
      <c r="J449" s="253"/>
      <c r="K449" s="253"/>
      <c r="L449" s="253"/>
      <c r="S449" s="253"/>
      <c r="T449" s="253"/>
      <c r="U449" s="253"/>
      <c r="V449" s="253"/>
      <c r="W449" s="253"/>
      <c r="X449" s="253"/>
      <c r="Y449" s="253"/>
      <c r="Z449" s="253"/>
      <c r="AA449" s="253"/>
      <c r="AB449" s="253"/>
      <c r="AC449" s="253"/>
      <c r="AD449" s="253"/>
      <c r="AE449" s="253"/>
      <c r="AF449" s="253"/>
      <c r="AG449" s="253"/>
      <c r="AH449" s="253"/>
      <c r="AI449" s="253"/>
      <c r="AJ449" s="253"/>
      <c r="AK449" s="253"/>
      <c r="AL449" s="253"/>
      <c r="AM449" s="253"/>
      <c r="AN449" s="253"/>
      <c r="AO449" s="253"/>
      <c r="AP449" s="253"/>
      <c r="AQ449" s="253"/>
      <c r="AR449" s="253"/>
      <c r="AS449" s="253"/>
      <c r="AT449" s="253"/>
      <c r="AU449" s="253"/>
      <c r="AV449" s="253"/>
      <c r="AW449" s="253"/>
      <c r="AX449" s="253"/>
      <c r="AY449" s="253"/>
      <c r="AZ449" s="253"/>
      <c r="BA449" s="253"/>
      <c r="BB449" s="253"/>
      <c r="BC449" s="253"/>
      <c r="BD449" s="253"/>
      <c r="BE449" s="253"/>
      <c r="BF449" s="253"/>
      <c r="BG449" s="253"/>
      <c r="BH449" s="253"/>
      <c r="BI449" s="253"/>
      <c r="BJ449" s="253"/>
      <c r="BK449" s="253"/>
      <c r="BL449" s="253"/>
      <c r="BM449" s="253"/>
      <c r="BN449" s="253"/>
      <c r="BO449" s="253"/>
      <c r="BP449" s="253"/>
      <c r="BQ449" s="253"/>
      <c r="BR449" s="253"/>
      <c r="BS449" s="253"/>
      <c r="BT449" s="253"/>
      <c r="BU449" s="253"/>
      <c r="BV449" s="253"/>
      <c r="BW449" s="253"/>
      <c r="BX449" s="253"/>
      <c r="BY449" s="253"/>
      <c r="BZ449" s="253"/>
      <c r="CA449" s="253"/>
      <c r="CB449" s="253"/>
      <c r="CC449" s="253"/>
      <c r="CD449" s="253"/>
      <c r="CE449" s="253"/>
      <c r="CF449" s="253"/>
      <c r="CG449" s="253"/>
      <c r="CH449" s="253"/>
      <c r="CI449" s="253"/>
      <c r="CJ449" s="253"/>
      <c r="CK449" s="253"/>
      <c r="CL449" s="253"/>
      <c r="CM449" s="253"/>
      <c r="CN449" s="253"/>
      <c r="CO449" s="253"/>
      <c r="CP449" s="253"/>
      <c r="CQ449" s="253"/>
      <c r="CR449" s="253"/>
      <c r="CS449" s="253"/>
      <c r="CT449" s="253"/>
      <c r="CU449" s="253"/>
      <c r="CV449" s="253"/>
      <c r="CW449" s="253"/>
      <c r="CX449" s="253"/>
      <c r="CY449" s="253"/>
      <c r="CZ449" s="253"/>
      <c r="DA449" s="253"/>
      <c r="DB449" s="253"/>
      <c r="DC449" s="253"/>
      <c r="DD449" s="253"/>
      <c r="DE449" s="253"/>
      <c r="DF449" s="253"/>
      <c r="DG449" s="253"/>
      <c r="DH449" s="253"/>
      <c r="DI449" s="253"/>
      <c r="DJ449" s="253"/>
      <c r="DK449" s="253"/>
      <c r="DL449" s="253"/>
      <c r="DM449" s="253"/>
      <c r="DN449" s="253"/>
      <c r="DO449" s="253"/>
      <c r="DP449" s="253"/>
      <c r="DQ449" s="253"/>
      <c r="DR449" s="253"/>
      <c r="DS449" s="253"/>
      <c r="DT449" s="253"/>
      <c r="DU449" s="253"/>
    </row>
    <row r="450" spans="1:125" s="248" customFormat="1" x14ac:dyDescent="0.25">
      <c r="A450" s="253"/>
      <c r="B450" s="253"/>
      <c r="D450" s="253"/>
      <c r="E450" s="253"/>
      <c r="F450" s="253"/>
      <c r="G450" s="253"/>
      <c r="H450" s="253"/>
      <c r="I450" s="253"/>
      <c r="J450" s="253"/>
      <c r="K450" s="253"/>
      <c r="L450" s="253"/>
      <c r="S450" s="253"/>
      <c r="T450" s="253"/>
      <c r="U450" s="253"/>
      <c r="V450" s="253"/>
      <c r="W450" s="253"/>
      <c r="X450" s="253"/>
      <c r="Y450" s="253"/>
      <c r="Z450" s="253"/>
      <c r="AA450" s="253"/>
      <c r="AB450" s="253"/>
      <c r="AC450" s="253"/>
      <c r="AD450" s="253"/>
      <c r="AE450" s="253"/>
      <c r="AF450" s="253"/>
      <c r="AG450" s="253"/>
      <c r="AH450" s="253"/>
      <c r="AI450" s="253"/>
      <c r="AJ450" s="253"/>
      <c r="AK450" s="253"/>
      <c r="AL450" s="253"/>
      <c r="AM450" s="253"/>
      <c r="AN450" s="253"/>
      <c r="AO450" s="253"/>
      <c r="AP450" s="253"/>
      <c r="AQ450" s="253"/>
      <c r="AR450" s="253"/>
      <c r="AS450" s="253"/>
      <c r="AT450" s="253"/>
      <c r="AU450" s="253"/>
      <c r="AV450" s="253"/>
      <c r="AW450" s="253"/>
      <c r="AX450" s="253"/>
      <c r="AY450" s="253"/>
      <c r="AZ450" s="253"/>
      <c r="BA450" s="253"/>
      <c r="BB450" s="253"/>
      <c r="BC450" s="253"/>
      <c r="BD450" s="253"/>
      <c r="BE450" s="253"/>
      <c r="BF450" s="253"/>
      <c r="BG450" s="253"/>
      <c r="BH450" s="253"/>
      <c r="BI450" s="253"/>
      <c r="BJ450" s="253"/>
      <c r="BK450" s="253"/>
      <c r="BL450" s="253"/>
      <c r="BM450" s="253"/>
      <c r="BN450" s="253"/>
      <c r="BO450" s="253"/>
      <c r="BP450" s="253"/>
      <c r="BQ450" s="253"/>
      <c r="BR450" s="253"/>
      <c r="BS450" s="253"/>
      <c r="BT450" s="253"/>
      <c r="BU450" s="253"/>
      <c r="BV450" s="253"/>
      <c r="BW450" s="253"/>
      <c r="BX450" s="253"/>
      <c r="BY450" s="253"/>
      <c r="BZ450" s="253"/>
      <c r="CA450" s="253"/>
      <c r="CB450" s="253"/>
      <c r="CC450" s="253"/>
      <c r="CD450" s="253"/>
      <c r="CE450" s="253"/>
      <c r="CF450" s="253"/>
      <c r="CG450" s="253"/>
      <c r="CH450" s="253"/>
      <c r="CI450" s="253"/>
      <c r="CJ450" s="253"/>
      <c r="CK450" s="253"/>
      <c r="CL450" s="253"/>
      <c r="CM450" s="253"/>
      <c r="CN450" s="253"/>
      <c r="CO450" s="253"/>
      <c r="CP450" s="253"/>
      <c r="CQ450" s="253"/>
      <c r="CR450" s="253"/>
      <c r="CS450" s="253"/>
      <c r="CT450" s="253"/>
      <c r="CU450" s="253"/>
      <c r="CV450" s="253"/>
      <c r="CW450" s="253"/>
      <c r="CX450" s="253"/>
      <c r="CY450" s="253"/>
      <c r="CZ450" s="253"/>
      <c r="DA450" s="253"/>
      <c r="DB450" s="253"/>
      <c r="DC450" s="253"/>
      <c r="DD450" s="253"/>
      <c r="DE450" s="253"/>
      <c r="DF450" s="253"/>
      <c r="DG450" s="253"/>
      <c r="DH450" s="253"/>
      <c r="DI450" s="253"/>
      <c r="DJ450" s="253"/>
      <c r="DK450" s="253"/>
      <c r="DL450" s="253"/>
      <c r="DM450" s="253"/>
      <c r="DN450" s="253"/>
      <c r="DO450" s="253"/>
      <c r="DP450" s="253"/>
      <c r="DQ450" s="253"/>
      <c r="DR450" s="253"/>
      <c r="DS450" s="253"/>
      <c r="DT450" s="253"/>
      <c r="DU450" s="253"/>
    </row>
    <row r="451" spans="1:125" s="248" customFormat="1" x14ac:dyDescent="0.25">
      <c r="A451" s="253"/>
      <c r="B451" s="253"/>
      <c r="D451" s="253"/>
      <c r="E451" s="253"/>
      <c r="F451" s="253"/>
      <c r="G451" s="253"/>
      <c r="H451" s="253"/>
      <c r="I451" s="253"/>
      <c r="J451" s="253"/>
      <c r="K451" s="253"/>
      <c r="L451" s="253"/>
      <c r="S451" s="253"/>
      <c r="T451" s="253"/>
      <c r="U451" s="253"/>
      <c r="V451" s="253"/>
      <c r="W451" s="253"/>
      <c r="X451" s="253"/>
      <c r="Y451" s="253"/>
      <c r="Z451" s="253"/>
      <c r="AA451" s="253"/>
      <c r="AB451" s="253"/>
      <c r="AC451" s="253"/>
      <c r="AD451" s="253"/>
      <c r="AE451" s="253"/>
      <c r="AF451" s="253"/>
      <c r="AG451" s="253"/>
      <c r="AH451" s="253"/>
      <c r="AI451" s="253"/>
      <c r="AJ451" s="253"/>
      <c r="AK451" s="253"/>
      <c r="AL451" s="253"/>
      <c r="AM451" s="253"/>
      <c r="AN451" s="253"/>
      <c r="AO451" s="253"/>
      <c r="AP451" s="253"/>
      <c r="AQ451" s="253"/>
      <c r="AR451" s="253"/>
      <c r="AS451" s="253"/>
      <c r="AT451" s="253"/>
      <c r="AU451" s="253"/>
      <c r="AV451" s="253"/>
      <c r="AW451" s="253"/>
      <c r="AX451" s="253"/>
      <c r="AY451" s="253"/>
      <c r="AZ451" s="253"/>
      <c r="BA451" s="253"/>
      <c r="BB451" s="253"/>
      <c r="BC451" s="253"/>
      <c r="BD451" s="253"/>
      <c r="BE451" s="253"/>
      <c r="BF451" s="253"/>
      <c r="BG451" s="253"/>
      <c r="BH451" s="253"/>
      <c r="BI451" s="253"/>
      <c r="BJ451" s="253"/>
      <c r="BK451" s="253"/>
      <c r="BL451" s="253"/>
      <c r="BM451" s="253"/>
      <c r="BN451" s="253"/>
      <c r="BO451" s="253"/>
      <c r="BP451" s="253"/>
      <c r="BQ451" s="253"/>
      <c r="BR451" s="253"/>
      <c r="BS451" s="253"/>
      <c r="BT451" s="253"/>
      <c r="BU451" s="253"/>
      <c r="BV451" s="253"/>
      <c r="BW451" s="253"/>
      <c r="BX451" s="253"/>
      <c r="BY451" s="253"/>
      <c r="BZ451" s="253"/>
      <c r="CA451" s="253"/>
      <c r="CB451" s="253"/>
      <c r="CC451" s="253"/>
      <c r="CD451" s="253"/>
      <c r="CE451" s="253"/>
      <c r="CF451" s="253"/>
      <c r="CG451" s="253"/>
      <c r="CH451" s="253"/>
      <c r="CI451" s="253"/>
      <c r="CJ451" s="253"/>
      <c r="CK451" s="253"/>
      <c r="CL451" s="253"/>
      <c r="CM451" s="253"/>
      <c r="CN451" s="253"/>
      <c r="CO451" s="253"/>
      <c r="CP451" s="253"/>
      <c r="CQ451" s="253"/>
      <c r="CR451" s="253"/>
      <c r="CS451" s="253"/>
      <c r="CT451" s="253"/>
      <c r="CU451" s="253"/>
      <c r="CV451" s="253"/>
      <c r="CW451" s="253"/>
      <c r="CX451" s="253"/>
      <c r="CY451" s="253"/>
      <c r="CZ451" s="253"/>
      <c r="DA451" s="253"/>
      <c r="DB451" s="253"/>
      <c r="DC451" s="253"/>
      <c r="DD451" s="253"/>
      <c r="DE451" s="253"/>
      <c r="DF451" s="253"/>
      <c r="DG451" s="253"/>
      <c r="DH451" s="253"/>
      <c r="DI451" s="253"/>
      <c r="DJ451" s="253"/>
      <c r="DK451" s="253"/>
      <c r="DL451" s="253"/>
      <c r="DM451" s="253"/>
      <c r="DN451" s="253"/>
      <c r="DO451" s="253"/>
      <c r="DP451" s="253"/>
      <c r="DQ451" s="253"/>
      <c r="DR451" s="253"/>
      <c r="DS451" s="253"/>
      <c r="DT451" s="253"/>
      <c r="DU451" s="253"/>
    </row>
    <row r="452" spans="1:125" s="248" customFormat="1" x14ac:dyDescent="0.25">
      <c r="A452" s="253"/>
      <c r="B452" s="253"/>
      <c r="D452" s="253"/>
      <c r="E452" s="253"/>
      <c r="F452" s="253"/>
      <c r="G452" s="253"/>
      <c r="H452" s="253"/>
      <c r="I452" s="253"/>
      <c r="J452" s="253"/>
      <c r="K452" s="253"/>
      <c r="L452" s="253"/>
      <c r="S452" s="253"/>
      <c r="T452" s="253"/>
      <c r="U452" s="253"/>
      <c r="V452" s="253"/>
      <c r="W452" s="253"/>
      <c r="X452" s="253"/>
      <c r="Y452" s="253"/>
      <c r="Z452" s="253"/>
      <c r="AA452" s="253"/>
      <c r="AB452" s="253"/>
      <c r="AC452" s="253"/>
      <c r="AD452" s="253"/>
      <c r="AE452" s="253"/>
      <c r="AF452" s="253"/>
      <c r="AG452" s="253"/>
      <c r="AH452" s="253"/>
      <c r="AI452" s="253"/>
      <c r="AJ452" s="253"/>
      <c r="AK452" s="253"/>
      <c r="AL452" s="253"/>
      <c r="AM452" s="253"/>
      <c r="AN452" s="253"/>
      <c r="AO452" s="253"/>
      <c r="AP452" s="253"/>
      <c r="AQ452" s="253"/>
      <c r="AR452" s="253"/>
      <c r="AS452" s="253"/>
      <c r="AT452" s="253"/>
      <c r="AU452" s="253"/>
      <c r="AV452" s="253"/>
      <c r="AW452" s="253"/>
      <c r="AX452" s="253"/>
      <c r="AY452" s="253"/>
      <c r="AZ452" s="253"/>
      <c r="BA452" s="253"/>
      <c r="BB452" s="253"/>
      <c r="BC452" s="253"/>
      <c r="BD452" s="253"/>
      <c r="BE452" s="253"/>
      <c r="BF452" s="253"/>
      <c r="BG452" s="253"/>
      <c r="BH452" s="253"/>
      <c r="BI452" s="253"/>
      <c r="BJ452" s="253"/>
      <c r="BK452" s="253"/>
      <c r="BL452" s="253"/>
      <c r="BM452" s="253"/>
      <c r="BN452" s="253"/>
      <c r="BO452" s="253"/>
      <c r="BP452" s="253"/>
      <c r="BQ452" s="253"/>
      <c r="BR452" s="253"/>
      <c r="BS452" s="253"/>
      <c r="BT452" s="253"/>
      <c r="BU452" s="253"/>
      <c r="BV452" s="253"/>
      <c r="BW452" s="253"/>
      <c r="BX452" s="253"/>
      <c r="BY452" s="253"/>
      <c r="BZ452" s="253"/>
      <c r="CA452" s="253"/>
      <c r="CB452" s="253"/>
      <c r="CC452" s="253"/>
      <c r="CD452" s="253"/>
      <c r="CE452" s="253"/>
      <c r="CF452" s="253"/>
      <c r="CG452" s="253"/>
      <c r="CH452" s="253"/>
      <c r="CI452" s="253"/>
      <c r="CJ452" s="253"/>
      <c r="CK452" s="253"/>
      <c r="CL452" s="253"/>
      <c r="CM452" s="253"/>
      <c r="CN452" s="253"/>
      <c r="CO452" s="253"/>
      <c r="CP452" s="253"/>
      <c r="CQ452" s="253"/>
      <c r="CR452" s="253"/>
      <c r="CS452" s="253"/>
      <c r="CT452" s="253"/>
      <c r="CU452" s="253"/>
      <c r="CV452" s="253"/>
      <c r="CW452" s="253"/>
      <c r="CX452" s="253"/>
      <c r="CY452" s="253"/>
      <c r="CZ452" s="253"/>
      <c r="DA452" s="253"/>
      <c r="DB452" s="253"/>
      <c r="DC452" s="253"/>
      <c r="DD452" s="253"/>
      <c r="DE452" s="253"/>
      <c r="DF452" s="253"/>
      <c r="DG452" s="253"/>
      <c r="DH452" s="253"/>
      <c r="DI452" s="253"/>
      <c r="DJ452" s="253"/>
      <c r="DK452" s="253"/>
      <c r="DL452" s="253"/>
      <c r="DM452" s="253"/>
      <c r="DN452" s="253"/>
      <c r="DO452" s="253"/>
      <c r="DP452" s="253"/>
      <c r="DQ452" s="253"/>
      <c r="DR452" s="253"/>
      <c r="DS452" s="253"/>
      <c r="DT452" s="253"/>
      <c r="DU452" s="253"/>
    </row>
    <row r="453" spans="1:125" s="248" customFormat="1" x14ac:dyDescent="0.25">
      <c r="A453" s="253"/>
      <c r="B453" s="253"/>
      <c r="D453" s="253"/>
      <c r="E453" s="253"/>
      <c r="F453" s="253"/>
      <c r="G453" s="253"/>
      <c r="H453" s="253"/>
      <c r="I453" s="253"/>
      <c r="J453" s="253"/>
      <c r="K453" s="253"/>
      <c r="L453" s="253"/>
      <c r="S453" s="253"/>
      <c r="T453" s="253"/>
      <c r="U453" s="253"/>
      <c r="V453" s="253"/>
      <c r="W453" s="253"/>
      <c r="X453" s="253"/>
      <c r="Y453" s="253"/>
      <c r="Z453" s="253"/>
      <c r="AA453" s="253"/>
      <c r="AB453" s="253"/>
      <c r="AC453" s="253"/>
      <c r="AD453" s="253"/>
      <c r="AE453" s="253"/>
      <c r="AF453" s="253"/>
      <c r="AG453" s="253"/>
      <c r="AH453" s="253"/>
      <c r="AI453" s="253"/>
      <c r="AJ453" s="253"/>
      <c r="AK453" s="253"/>
      <c r="AL453" s="253"/>
      <c r="AM453" s="253"/>
      <c r="AN453" s="253"/>
      <c r="AO453" s="253"/>
      <c r="AP453" s="253"/>
      <c r="AQ453" s="253"/>
      <c r="AR453" s="253"/>
      <c r="AS453" s="253"/>
      <c r="AT453" s="253"/>
      <c r="AU453" s="253"/>
      <c r="AV453" s="253"/>
      <c r="AW453" s="253"/>
      <c r="AX453" s="253"/>
      <c r="AY453" s="253"/>
      <c r="AZ453" s="253"/>
      <c r="BA453" s="253"/>
      <c r="BB453" s="253"/>
      <c r="BC453" s="253"/>
      <c r="BD453" s="253"/>
      <c r="BE453" s="253"/>
      <c r="BF453" s="253"/>
      <c r="BG453" s="253"/>
      <c r="BH453" s="253"/>
      <c r="BI453" s="253"/>
      <c r="BJ453" s="253"/>
      <c r="BK453" s="253"/>
      <c r="BL453" s="253"/>
      <c r="BM453" s="253"/>
      <c r="BN453" s="253"/>
      <c r="BO453" s="253"/>
      <c r="BP453" s="253"/>
      <c r="BQ453" s="253"/>
      <c r="BR453" s="253"/>
      <c r="BS453" s="253"/>
      <c r="BT453" s="253"/>
      <c r="BU453" s="253"/>
      <c r="BV453" s="253"/>
      <c r="BW453" s="253"/>
      <c r="BX453" s="253"/>
      <c r="BY453" s="253"/>
      <c r="BZ453" s="253"/>
      <c r="CA453" s="253"/>
      <c r="CB453" s="253"/>
      <c r="CC453" s="253"/>
      <c r="CD453" s="253"/>
      <c r="CE453" s="253"/>
      <c r="CF453" s="253"/>
      <c r="CG453" s="253"/>
      <c r="CH453" s="253"/>
      <c r="CI453" s="253"/>
      <c r="CJ453" s="253"/>
      <c r="CK453" s="253"/>
      <c r="CL453" s="253"/>
      <c r="CM453" s="253"/>
      <c r="CN453" s="253"/>
      <c r="CO453" s="253"/>
      <c r="CP453" s="253"/>
      <c r="CQ453" s="253"/>
      <c r="CR453" s="253"/>
      <c r="CS453" s="253"/>
      <c r="CT453" s="253"/>
      <c r="CU453" s="253"/>
      <c r="CV453" s="253"/>
      <c r="CW453" s="253"/>
      <c r="CX453" s="253"/>
      <c r="CY453" s="253"/>
      <c r="CZ453" s="253"/>
      <c r="DA453" s="253"/>
      <c r="DB453" s="253"/>
      <c r="DC453" s="253"/>
      <c r="DD453" s="253"/>
      <c r="DE453" s="253"/>
      <c r="DF453" s="253"/>
      <c r="DG453" s="253"/>
      <c r="DH453" s="253"/>
      <c r="DI453" s="253"/>
      <c r="DJ453" s="253"/>
      <c r="DK453" s="253"/>
      <c r="DL453" s="253"/>
      <c r="DM453" s="253"/>
      <c r="DN453" s="253"/>
      <c r="DO453" s="253"/>
      <c r="DP453" s="253"/>
      <c r="DQ453" s="253"/>
      <c r="DR453" s="253"/>
      <c r="DS453" s="253"/>
      <c r="DT453" s="253"/>
      <c r="DU453" s="253"/>
    </row>
    <row r="454" spans="1:125" s="248" customFormat="1" x14ac:dyDescent="0.25">
      <c r="A454" s="253"/>
      <c r="B454" s="253"/>
      <c r="D454" s="253"/>
      <c r="E454" s="253"/>
      <c r="F454" s="253"/>
      <c r="G454" s="253"/>
      <c r="H454" s="253"/>
      <c r="I454" s="253"/>
      <c r="J454" s="253"/>
      <c r="K454" s="253"/>
      <c r="L454" s="253"/>
      <c r="S454" s="253"/>
      <c r="T454" s="253"/>
      <c r="U454" s="253"/>
      <c r="V454" s="253"/>
      <c r="W454" s="253"/>
      <c r="X454" s="253"/>
      <c r="Y454" s="253"/>
      <c r="Z454" s="253"/>
      <c r="AA454" s="253"/>
      <c r="AB454" s="253"/>
      <c r="AC454" s="253"/>
      <c r="AD454" s="253"/>
      <c r="AE454" s="253"/>
      <c r="AF454" s="253"/>
      <c r="AG454" s="253"/>
      <c r="AH454" s="253"/>
      <c r="AI454" s="253"/>
      <c r="AJ454" s="253"/>
      <c r="AK454" s="253"/>
      <c r="AL454" s="253"/>
      <c r="AM454" s="253"/>
      <c r="AN454" s="253"/>
      <c r="AO454" s="253"/>
      <c r="AP454" s="253"/>
      <c r="AQ454" s="253"/>
      <c r="AR454" s="253"/>
      <c r="AS454" s="253"/>
      <c r="AT454" s="253"/>
      <c r="AU454" s="253"/>
      <c r="AV454" s="253"/>
      <c r="AW454" s="253"/>
      <c r="AX454" s="253"/>
      <c r="AY454" s="253"/>
      <c r="AZ454" s="253"/>
      <c r="BA454" s="253"/>
      <c r="BB454" s="253"/>
      <c r="BC454" s="253"/>
      <c r="BD454" s="253"/>
      <c r="BE454" s="253"/>
      <c r="BF454" s="253"/>
      <c r="BG454" s="253"/>
      <c r="BH454" s="253"/>
      <c r="BI454" s="253"/>
      <c r="BJ454" s="253"/>
      <c r="BK454" s="253"/>
      <c r="BL454" s="253"/>
      <c r="BM454" s="253"/>
      <c r="BN454" s="253"/>
      <c r="BO454" s="253"/>
      <c r="BP454" s="253"/>
      <c r="BQ454" s="253"/>
      <c r="BR454" s="253"/>
      <c r="BS454" s="253"/>
      <c r="BT454" s="253"/>
      <c r="BU454" s="253"/>
      <c r="BV454" s="253"/>
      <c r="BW454" s="253"/>
      <c r="BX454" s="253"/>
      <c r="BY454" s="253"/>
      <c r="BZ454" s="253"/>
      <c r="CA454" s="253"/>
      <c r="CB454" s="253"/>
      <c r="CC454" s="253"/>
      <c r="CD454" s="253"/>
      <c r="CE454" s="253"/>
      <c r="CF454" s="253"/>
      <c r="CG454" s="253"/>
      <c r="CH454" s="253"/>
      <c r="CI454" s="253"/>
      <c r="CJ454" s="253"/>
      <c r="CK454" s="253"/>
      <c r="CL454" s="253"/>
      <c r="CM454" s="253"/>
      <c r="CN454" s="253"/>
      <c r="CO454" s="253"/>
      <c r="CP454" s="253"/>
      <c r="CQ454" s="253"/>
      <c r="CR454" s="253"/>
      <c r="CS454" s="253"/>
      <c r="CT454" s="253"/>
      <c r="CU454" s="253"/>
      <c r="CV454" s="253"/>
      <c r="CW454" s="253"/>
      <c r="CX454" s="253"/>
      <c r="CY454" s="253"/>
      <c r="CZ454" s="253"/>
      <c r="DA454" s="253"/>
      <c r="DB454" s="253"/>
      <c r="DC454" s="253"/>
      <c r="DD454" s="253"/>
      <c r="DE454" s="253"/>
      <c r="DF454" s="253"/>
      <c r="DG454" s="253"/>
      <c r="DH454" s="253"/>
      <c r="DI454" s="253"/>
      <c r="DJ454" s="253"/>
      <c r="DK454" s="253"/>
      <c r="DL454" s="253"/>
      <c r="DM454" s="253"/>
      <c r="DN454" s="253"/>
      <c r="DO454" s="253"/>
      <c r="DP454" s="253"/>
      <c r="DQ454" s="253"/>
      <c r="DR454" s="253"/>
      <c r="DS454" s="253"/>
      <c r="DT454" s="253"/>
      <c r="DU454" s="253"/>
    </row>
    <row r="455" spans="1:125" s="248" customFormat="1" x14ac:dyDescent="0.25">
      <c r="A455" s="253"/>
      <c r="B455" s="253"/>
      <c r="D455" s="253"/>
      <c r="E455" s="253"/>
      <c r="F455" s="253"/>
      <c r="G455" s="253"/>
      <c r="H455" s="253"/>
      <c r="I455" s="253"/>
      <c r="J455" s="253"/>
      <c r="K455" s="253"/>
      <c r="L455" s="253"/>
      <c r="S455" s="253"/>
      <c r="T455" s="253"/>
      <c r="U455" s="253"/>
      <c r="V455" s="253"/>
      <c r="W455" s="253"/>
      <c r="X455" s="253"/>
      <c r="Y455" s="253"/>
      <c r="Z455" s="253"/>
      <c r="AA455" s="253"/>
      <c r="AB455" s="253"/>
      <c r="AC455" s="253"/>
      <c r="AD455" s="253"/>
      <c r="AE455" s="253"/>
      <c r="AF455" s="253"/>
      <c r="AG455" s="253"/>
      <c r="AH455" s="253"/>
      <c r="AI455" s="253"/>
      <c r="AJ455" s="253"/>
      <c r="AK455" s="253"/>
      <c r="AL455" s="253"/>
      <c r="AM455" s="253"/>
      <c r="AN455" s="253"/>
      <c r="AO455" s="253"/>
      <c r="AP455" s="253"/>
      <c r="AQ455" s="253"/>
      <c r="AR455" s="253"/>
      <c r="AS455" s="253"/>
      <c r="AT455" s="253"/>
      <c r="AU455" s="253"/>
      <c r="AV455" s="253"/>
      <c r="AW455" s="253"/>
      <c r="AX455" s="253"/>
      <c r="AY455" s="253"/>
      <c r="AZ455" s="253"/>
      <c r="BA455" s="253"/>
      <c r="BB455" s="253"/>
      <c r="BC455" s="253"/>
      <c r="BD455" s="253"/>
      <c r="BE455" s="253"/>
      <c r="BF455" s="253"/>
      <c r="BG455" s="253"/>
      <c r="BH455" s="253"/>
      <c r="BI455" s="253"/>
      <c r="BJ455" s="253"/>
      <c r="BK455" s="253"/>
      <c r="BL455" s="253"/>
      <c r="BM455" s="253"/>
      <c r="BN455" s="253"/>
      <c r="BO455" s="253"/>
      <c r="BP455" s="253"/>
      <c r="BQ455" s="253"/>
      <c r="BR455" s="253"/>
      <c r="BS455" s="253"/>
      <c r="BT455" s="253"/>
      <c r="BU455" s="253"/>
      <c r="BV455" s="253"/>
      <c r="BW455" s="253"/>
      <c r="BX455" s="253"/>
      <c r="BY455" s="253"/>
      <c r="BZ455" s="253"/>
      <c r="CA455" s="253"/>
      <c r="CB455" s="253"/>
      <c r="CC455" s="253"/>
      <c r="CD455" s="253"/>
      <c r="CE455" s="253"/>
      <c r="CF455" s="253"/>
      <c r="CG455" s="253"/>
      <c r="CH455" s="253"/>
      <c r="CI455" s="253"/>
      <c r="CJ455" s="253"/>
      <c r="CK455" s="253"/>
      <c r="CL455" s="253"/>
      <c r="CM455" s="253"/>
      <c r="CN455" s="253"/>
      <c r="CO455" s="253"/>
      <c r="CP455" s="253"/>
      <c r="CQ455" s="253"/>
      <c r="CR455" s="253"/>
      <c r="CS455" s="253"/>
      <c r="CT455" s="253"/>
      <c r="CU455" s="253"/>
      <c r="CV455" s="253"/>
      <c r="CW455" s="253"/>
      <c r="CX455" s="253"/>
      <c r="CY455" s="253"/>
      <c r="CZ455" s="253"/>
      <c r="DA455" s="253"/>
      <c r="DB455" s="253"/>
      <c r="DC455" s="253"/>
      <c r="DD455" s="253"/>
      <c r="DE455" s="253"/>
      <c r="DF455" s="253"/>
      <c r="DG455" s="253"/>
      <c r="DH455" s="253"/>
      <c r="DI455" s="253"/>
      <c r="DJ455" s="253"/>
      <c r="DK455" s="253"/>
      <c r="DL455" s="253"/>
      <c r="DM455" s="253"/>
      <c r="DN455" s="253"/>
      <c r="DO455" s="253"/>
      <c r="DP455" s="253"/>
      <c r="DQ455" s="253"/>
      <c r="DR455" s="253"/>
      <c r="DS455" s="253"/>
      <c r="DT455" s="253"/>
      <c r="DU455" s="253"/>
    </row>
    <row r="456" spans="1:125" s="248" customFormat="1" x14ac:dyDescent="0.25">
      <c r="A456" s="253"/>
      <c r="B456" s="253"/>
      <c r="D456" s="253"/>
      <c r="E456" s="253"/>
      <c r="F456" s="253"/>
      <c r="G456" s="253"/>
      <c r="H456" s="253"/>
      <c r="I456" s="253"/>
      <c r="J456" s="253"/>
      <c r="K456" s="253"/>
      <c r="L456" s="253"/>
      <c r="S456" s="253"/>
      <c r="T456" s="253"/>
      <c r="U456" s="253"/>
      <c r="V456" s="253"/>
      <c r="W456" s="253"/>
      <c r="X456" s="253"/>
      <c r="Y456" s="253"/>
      <c r="Z456" s="253"/>
      <c r="AA456" s="253"/>
      <c r="AB456" s="253"/>
      <c r="AC456" s="253"/>
      <c r="AD456" s="253"/>
      <c r="AE456" s="253"/>
      <c r="AF456" s="253"/>
      <c r="AG456" s="253"/>
      <c r="AH456" s="253"/>
      <c r="AI456" s="253"/>
      <c r="AJ456" s="253"/>
      <c r="AK456" s="253"/>
      <c r="AL456" s="253"/>
      <c r="AM456" s="253"/>
      <c r="AN456" s="253"/>
      <c r="AO456" s="253"/>
      <c r="AP456" s="253"/>
      <c r="AQ456" s="253"/>
      <c r="AR456" s="253"/>
      <c r="AS456" s="253"/>
      <c r="AT456" s="253"/>
      <c r="AU456" s="253"/>
      <c r="AV456" s="253"/>
      <c r="AW456" s="253"/>
      <c r="AX456" s="253"/>
      <c r="AY456" s="253"/>
      <c r="AZ456" s="253"/>
      <c r="BA456" s="253"/>
      <c r="BB456" s="253"/>
      <c r="BC456" s="253"/>
      <c r="BD456" s="253"/>
      <c r="BE456" s="253"/>
      <c r="BF456" s="253"/>
      <c r="BG456" s="253"/>
      <c r="BH456" s="253"/>
      <c r="BI456" s="253"/>
      <c r="BJ456" s="253"/>
      <c r="BK456" s="253"/>
      <c r="BL456" s="253"/>
      <c r="BM456" s="253"/>
      <c r="BN456" s="253"/>
      <c r="BO456" s="253"/>
      <c r="BP456" s="253"/>
      <c r="BQ456" s="253"/>
      <c r="BR456" s="253"/>
      <c r="BS456" s="253"/>
      <c r="BT456" s="253"/>
      <c r="BU456" s="253"/>
      <c r="BV456" s="253"/>
      <c r="BW456" s="253"/>
      <c r="BX456" s="253"/>
      <c r="BY456" s="253"/>
      <c r="BZ456" s="253"/>
      <c r="CA456" s="253"/>
      <c r="CB456" s="253"/>
      <c r="CC456" s="253"/>
      <c r="CD456" s="253"/>
      <c r="CE456" s="253"/>
      <c r="CF456" s="253"/>
      <c r="CG456" s="253"/>
      <c r="CH456" s="253"/>
      <c r="CI456" s="253"/>
      <c r="CJ456" s="253"/>
      <c r="CK456" s="253"/>
      <c r="CL456" s="253"/>
      <c r="CM456" s="253"/>
      <c r="CN456" s="253"/>
      <c r="CO456" s="253"/>
      <c r="CP456" s="253"/>
      <c r="CQ456" s="253"/>
      <c r="CR456" s="253"/>
      <c r="CS456" s="253"/>
      <c r="CT456" s="253"/>
      <c r="CU456" s="253"/>
      <c r="CV456" s="253"/>
      <c r="CW456" s="253"/>
      <c r="CX456" s="253"/>
      <c r="CY456" s="253"/>
      <c r="CZ456" s="253"/>
      <c r="DA456" s="253"/>
      <c r="DB456" s="253"/>
      <c r="DC456" s="253"/>
      <c r="DD456" s="253"/>
      <c r="DE456" s="253"/>
      <c r="DF456" s="253"/>
      <c r="DG456" s="253"/>
      <c r="DH456" s="253"/>
      <c r="DI456" s="253"/>
      <c r="DJ456" s="253"/>
      <c r="DK456" s="253"/>
      <c r="DL456" s="253"/>
      <c r="DM456" s="253"/>
      <c r="DN456" s="253"/>
      <c r="DO456" s="253"/>
      <c r="DP456" s="253"/>
      <c r="DQ456" s="253"/>
      <c r="DR456" s="253"/>
      <c r="DS456" s="253"/>
      <c r="DT456" s="253"/>
      <c r="DU456" s="253"/>
    </row>
    <row r="457" spans="1:125" s="248" customFormat="1" x14ac:dyDescent="0.25">
      <c r="A457" s="253"/>
      <c r="B457" s="253"/>
      <c r="D457" s="253"/>
      <c r="E457" s="253"/>
      <c r="F457" s="253"/>
      <c r="G457" s="253"/>
      <c r="H457" s="253"/>
      <c r="I457" s="253"/>
      <c r="J457" s="253"/>
      <c r="K457" s="253"/>
      <c r="L457" s="253"/>
      <c r="S457" s="253"/>
      <c r="T457" s="253"/>
      <c r="U457" s="253"/>
      <c r="V457" s="253"/>
      <c r="W457" s="253"/>
      <c r="X457" s="253"/>
      <c r="Y457" s="253"/>
      <c r="Z457" s="253"/>
      <c r="AA457" s="253"/>
      <c r="AB457" s="253"/>
      <c r="AC457" s="253"/>
      <c r="AD457" s="253"/>
      <c r="AE457" s="253"/>
      <c r="AF457" s="253"/>
      <c r="AG457" s="253"/>
      <c r="AH457" s="253"/>
      <c r="AI457" s="253"/>
      <c r="AJ457" s="253"/>
      <c r="AK457" s="253"/>
      <c r="AL457" s="253"/>
      <c r="AM457" s="253"/>
      <c r="AN457" s="253"/>
      <c r="AO457" s="253"/>
      <c r="AP457" s="253"/>
      <c r="AQ457" s="253"/>
      <c r="AR457" s="253"/>
      <c r="AS457" s="253"/>
      <c r="AT457" s="253"/>
      <c r="AU457" s="253"/>
      <c r="AV457" s="253"/>
      <c r="AW457" s="253"/>
      <c r="AX457" s="253"/>
      <c r="AY457" s="253"/>
      <c r="AZ457" s="253"/>
      <c r="BA457" s="253"/>
      <c r="BB457" s="253"/>
      <c r="BC457" s="253"/>
      <c r="BD457" s="253"/>
      <c r="BE457" s="253"/>
      <c r="BF457" s="253"/>
      <c r="BG457" s="253"/>
      <c r="BH457" s="253"/>
      <c r="BI457" s="253"/>
      <c r="BJ457" s="253"/>
      <c r="BK457" s="253"/>
      <c r="BL457" s="253"/>
      <c r="BM457" s="253"/>
      <c r="BN457" s="253"/>
      <c r="BO457" s="253"/>
      <c r="BP457" s="253"/>
      <c r="BQ457" s="253"/>
      <c r="BR457" s="253"/>
      <c r="BS457" s="253"/>
      <c r="BT457" s="253"/>
      <c r="BU457" s="253"/>
      <c r="BV457" s="253"/>
      <c r="BW457" s="253"/>
      <c r="BX457" s="253"/>
      <c r="BY457" s="253"/>
      <c r="BZ457" s="253"/>
      <c r="CA457" s="253"/>
      <c r="CB457" s="253"/>
      <c r="CC457" s="253"/>
      <c r="CD457" s="253"/>
      <c r="CE457" s="253"/>
      <c r="CF457" s="253"/>
      <c r="CG457" s="253"/>
      <c r="CH457" s="253"/>
      <c r="CI457" s="253"/>
      <c r="CJ457" s="253"/>
      <c r="CK457" s="253"/>
      <c r="CL457" s="253"/>
      <c r="CM457" s="253"/>
      <c r="CN457" s="253"/>
      <c r="CO457" s="253"/>
      <c r="CP457" s="253"/>
      <c r="CQ457" s="253"/>
      <c r="CR457" s="253"/>
      <c r="CS457" s="253"/>
      <c r="CT457" s="253"/>
      <c r="CU457" s="253"/>
      <c r="CV457" s="253"/>
      <c r="CW457" s="253"/>
      <c r="CX457" s="253"/>
      <c r="CY457" s="253"/>
      <c r="CZ457" s="253"/>
      <c r="DA457" s="253"/>
      <c r="DB457" s="253"/>
      <c r="DC457" s="253"/>
      <c r="DD457" s="253"/>
      <c r="DE457" s="253"/>
      <c r="DF457" s="253"/>
      <c r="DG457" s="253"/>
      <c r="DH457" s="253"/>
      <c r="DI457" s="253"/>
      <c r="DJ457" s="253"/>
      <c r="DK457" s="253"/>
      <c r="DL457" s="253"/>
      <c r="DM457" s="253"/>
      <c r="DN457" s="253"/>
      <c r="DO457" s="253"/>
      <c r="DP457" s="253"/>
      <c r="DQ457" s="253"/>
      <c r="DR457" s="253"/>
      <c r="DS457" s="253"/>
      <c r="DT457" s="253"/>
      <c r="DU457" s="253"/>
    </row>
    <row r="458" spans="1:125" s="248" customFormat="1" x14ac:dyDescent="0.25">
      <c r="A458" s="253"/>
      <c r="B458" s="253"/>
      <c r="D458" s="253"/>
      <c r="E458" s="253"/>
      <c r="F458" s="253"/>
      <c r="G458" s="253"/>
      <c r="H458" s="253"/>
      <c r="I458" s="253"/>
      <c r="J458" s="253"/>
      <c r="K458" s="253"/>
      <c r="L458" s="253"/>
      <c r="S458" s="253"/>
      <c r="T458" s="253"/>
      <c r="U458" s="253"/>
      <c r="V458" s="253"/>
      <c r="W458" s="253"/>
      <c r="X458" s="253"/>
      <c r="Y458" s="253"/>
      <c r="Z458" s="253"/>
      <c r="AA458" s="253"/>
      <c r="AB458" s="253"/>
      <c r="AC458" s="253"/>
      <c r="AD458" s="253"/>
      <c r="AE458" s="253"/>
      <c r="AF458" s="253"/>
      <c r="AG458" s="253"/>
      <c r="AH458" s="253"/>
      <c r="AI458" s="253"/>
      <c r="AJ458" s="253"/>
      <c r="AK458" s="253"/>
      <c r="AL458" s="253"/>
      <c r="AM458" s="253"/>
      <c r="AN458" s="253"/>
      <c r="AO458" s="253"/>
      <c r="AP458" s="253"/>
      <c r="AQ458" s="253"/>
      <c r="AR458" s="253"/>
      <c r="AS458" s="253"/>
      <c r="AT458" s="253"/>
      <c r="AU458" s="253"/>
      <c r="AV458" s="253"/>
      <c r="AW458" s="253"/>
      <c r="AX458" s="253"/>
      <c r="AY458" s="253"/>
      <c r="AZ458" s="253"/>
      <c r="BA458" s="253"/>
      <c r="BB458" s="253"/>
      <c r="BC458" s="253"/>
      <c r="BD458" s="253"/>
      <c r="BE458" s="253"/>
      <c r="BF458" s="253"/>
      <c r="BG458" s="253"/>
      <c r="BH458" s="253"/>
      <c r="BI458" s="253"/>
      <c r="BJ458" s="253"/>
      <c r="BK458" s="253"/>
      <c r="BL458" s="253"/>
      <c r="BM458" s="253"/>
      <c r="BN458" s="253"/>
      <c r="BO458" s="253"/>
      <c r="BP458" s="253"/>
      <c r="BQ458" s="253"/>
      <c r="BR458" s="253"/>
      <c r="BS458" s="253"/>
      <c r="BT458" s="253"/>
      <c r="BU458" s="253"/>
      <c r="BV458" s="253"/>
      <c r="BW458" s="253"/>
      <c r="BX458" s="253"/>
      <c r="BY458" s="253"/>
      <c r="BZ458" s="253"/>
      <c r="CA458" s="253"/>
      <c r="CB458" s="253"/>
      <c r="CC458" s="253"/>
      <c r="CD458" s="253"/>
      <c r="CE458" s="253"/>
      <c r="CF458" s="253"/>
      <c r="CG458" s="253"/>
      <c r="CH458" s="253"/>
      <c r="CI458" s="253"/>
      <c r="CJ458" s="253"/>
      <c r="CK458" s="253"/>
      <c r="CL458" s="253"/>
      <c r="CM458" s="253"/>
      <c r="CN458" s="253"/>
      <c r="CO458" s="253"/>
      <c r="CP458" s="253"/>
      <c r="CQ458" s="253"/>
      <c r="CR458" s="253"/>
      <c r="CS458" s="253"/>
      <c r="CT458" s="253"/>
      <c r="CU458" s="253"/>
      <c r="CV458" s="253"/>
      <c r="CW458" s="253"/>
      <c r="CX458" s="253"/>
      <c r="CY458" s="253"/>
      <c r="CZ458" s="253"/>
      <c r="DA458" s="253"/>
      <c r="DB458" s="253"/>
      <c r="DC458" s="253"/>
      <c r="DD458" s="253"/>
      <c r="DE458" s="253"/>
      <c r="DF458" s="253"/>
      <c r="DG458" s="253"/>
      <c r="DH458" s="253"/>
      <c r="DI458" s="253"/>
      <c r="DJ458" s="253"/>
      <c r="DK458" s="253"/>
      <c r="DL458" s="253"/>
      <c r="DM458" s="253"/>
      <c r="DN458" s="253"/>
      <c r="DO458" s="253"/>
      <c r="DP458" s="253"/>
      <c r="DQ458" s="253"/>
      <c r="DR458" s="253"/>
      <c r="DS458" s="253"/>
      <c r="DT458" s="253"/>
      <c r="DU458" s="253"/>
    </row>
    <row r="459" spans="1:125" s="248" customFormat="1" x14ac:dyDescent="0.25">
      <c r="A459" s="253"/>
      <c r="B459" s="253"/>
      <c r="D459" s="253"/>
      <c r="E459" s="253"/>
      <c r="F459" s="253"/>
      <c r="G459" s="253"/>
      <c r="H459" s="253"/>
      <c r="I459" s="253"/>
      <c r="J459" s="253"/>
      <c r="K459" s="253"/>
      <c r="L459" s="253"/>
      <c r="S459" s="253"/>
      <c r="T459" s="253"/>
      <c r="U459" s="253"/>
      <c r="V459" s="253"/>
      <c r="W459" s="253"/>
      <c r="X459" s="253"/>
      <c r="Y459" s="253"/>
      <c r="Z459" s="253"/>
      <c r="AA459" s="253"/>
      <c r="AB459" s="253"/>
      <c r="AC459" s="253"/>
      <c r="AD459" s="253"/>
      <c r="AE459" s="253"/>
      <c r="AF459" s="253"/>
      <c r="AG459" s="253"/>
      <c r="AH459" s="253"/>
      <c r="AI459" s="253"/>
      <c r="AJ459" s="253"/>
      <c r="AK459" s="253"/>
      <c r="AL459" s="253"/>
      <c r="AM459" s="253"/>
      <c r="AN459" s="253"/>
      <c r="AO459" s="253"/>
      <c r="AP459" s="253"/>
      <c r="AQ459" s="253"/>
      <c r="AR459" s="253"/>
      <c r="AS459" s="253"/>
      <c r="AT459" s="253"/>
      <c r="AU459" s="253"/>
      <c r="AV459" s="253"/>
      <c r="AW459" s="253"/>
      <c r="AX459" s="253"/>
      <c r="AY459" s="253"/>
      <c r="AZ459" s="253"/>
      <c r="BA459" s="253"/>
      <c r="BB459" s="253"/>
      <c r="BC459" s="253"/>
      <c r="BD459" s="253"/>
      <c r="BE459" s="253"/>
      <c r="BF459" s="253"/>
      <c r="BG459" s="253"/>
      <c r="BH459" s="253"/>
      <c r="BI459" s="253"/>
      <c r="BJ459" s="253"/>
      <c r="BK459" s="253"/>
      <c r="BL459" s="253"/>
      <c r="BM459" s="253"/>
      <c r="BN459" s="253"/>
      <c r="BO459" s="253"/>
      <c r="BP459" s="253"/>
      <c r="BQ459" s="253"/>
      <c r="BR459" s="253"/>
      <c r="BS459" s="253"/>
      <c r="BT459" s="253"/>
      <c r="BU459" s="253"/>
      <c r="BV459" s="253"/>
      <c r="BW459" s="253"/>
      <c r="BX459" s="253"/>
      <c r="BY459" s="253"/>
      <c r="BZ459" s="253"/>
      <c r="CA459" s="253"/>
      <c r="CB459" s="253"/>
      <c r="CC459" s="253"/>
      <c r="CD459" s="253"/>
      <c r="CE459" s="253"/>
      <c r="CF459" s="253"/>
      <c r="CG459" s="253"/>
      <c r="CH459" s="253"/>
      <c r="CI459" s="253"/>
      <c r="CJ459" s="253"/>
      <c r="CK459" s="253"/>
      <c r="CL459" s="253"/>
      <c r="CM459" s="253"/>
      <c r="CN459" s="253"/>
      <c r="CO459" s="253"/>
      <c r="CP459" s="253"/>
      <c r="CQ459" s="253"/>
      <c r="CR459" s="253"/>
      <c r="CS459" s="253"/>
      <c r="CT459" s="253"/>
      <c r="CU459" s="253"/>
      <c r="CV459" s="253"/>
      <c r="CW459" s="253"/>
      <c r="CX459" s="253"/>
      <c r="CY459" s="253"/>
      <c r="CZ459" s="253"/>
      <c r="DA459" s="253"/>
      <c r="DB459" s="253"/>
      <c r="DC459" s="253"/>
      <c r="DD459" s="253"/>
      <c r="DE459" s="253"/>
      <c r="DF459" s="253"/>
      <c r="DG459" s="253"/>
      <c r="DH459" s="253"/>
      <c r="DI459" s="253"/>
      <c r="DJ459" s="253"/>
      <c r="DK459" s="253"/>
      <c r="DL459" s="253"/>
      <c r="DM459" s="253"/>
      <c r="DN459" s="253"/>
      <c r="DO459" s="253"/>
      <c r="DP459" s="253"/>
      <c r="DQ459" s="253"/>
      <c r="DR459" s="253"/>
      <c r="DS459" s="253"/>
      <c r="DT459" s="253"/>
      <c r="DU459" s="253"/>
    </row>
    <row r="460" spans="1:125" s="248" customFormat="1" x14ac:dyDescent="0.25">
      <c r="A460" s="253"/>
      <c r="B460" s="253"/>
      <c r="D460" s="253"/>
      <c r="E460" s="253"/>
      <c r="F460" s="253"/>
      <c r="G460" s="253"/>
      <c r="H460" s="253"/>
      <c r="I460" s="253"/>
      <c r="J460" s="253"/>
      <c r="K460" s="253"/>
      <c r="L460" s="253"/>
      <c r="S460" s="253"/>
      <c r="T460" s="253"/>
      <c r="U460" s="253"/>
      <c r="V460" s="253"/>
      <c r="W460" s="253"/>
      <c r="X460" s="253"/>
      <c r="Y460" s="253"/>
      <c r="Z460" s="253"/>
      <c r="AA460" s="253"/>
      <c r="AB460" s="253"/>
      <c r="AC460" s="253"/>
      <c r="AD460" s="253"/>
      <c r="AE460" s="253"/>
      <c r="AF460" s="253"/>
      <c r="AG460" s="253"/>
      <c r="AH460" s="253"/>
      <c r="AI460" s="253"/>
      <c r="AJ460" s="253"/>
      <c r="AK460" s="253"/>
      <c r="AL460" s="253"/>
      <c r="AM460" s="253"/>
      <c r="AN460" s="253"/>
      <c r="AO460" s="253"/>
      <c r="AP460" s="253"/>
      <c r="AQ460" s="253"/>
      <c r="AR460" s="253"/>
      <c r="AS460" s="253"/>
      <c r="AT460" s="253"/>
      <c r="AU460" s="253"/>
      <c r="AV460" s="253"/>
      <c r="AW460" s="253"/>
      <c r="AX460" s="253"/>
      <c r="AY460" s="253"/>
      <c r="AZ460" s="253"/>
      <c r="BA460" s="253"/>
      <c r="BB460" s="253"/>
      <c r="BC460" s="253"/>
      <c r="BD460" s="253"/>
      <c r="BE460" s="253"/>
      <c r="BF460" s="253"/>
      <c r="BG460" s="253"/>
      <c r="BH460" s="253"/>
      <c r="BI460" s="253"/>
      <c r="BJ460" s="253"/>
      <c r="BK460" s="253"/>
      <c r="BL460" s="253"/>
      <c r="BM460" s="253"/>
      <c r="BN460" s="253"/>
      <c r="BO460" s="253"/>
      <c r="BP460" s="253"/>
      <c r="BQ460" s="253"/>
      <c r="BR460" s="253"/>
      <c r="BS460" s="253"/>
      <c r="BT460" s="253"/>
      <c r="BU460" s="253"/>
      <c r="BV460" s="253"/>
      <c r="BW460" s="253"/>
      <c r="BX460" s="253"/>
      <c r="BY460" s="253"/>
      <c r="BZ460" s="253"/>
      <c r="CA460" s="253"/>
      <c r="CB460" s="253"/>
      <c r="CC460" s="253"/>
      <c r="CD460" s="253"/>
      <c r="CE460" s="253"/>
      <c r="CF460" s="253"/>
      <c r="CG460" s="253"/>
      <c r="CH460" s="253"/>
      <c r="CI460" s="253"/>
      <c r="CJ460" s="253"/>
      <c r="CK460" s="253"/>
      <c r="CL460" s="253"/>
      <c r="CM460" s="253"/>
      <c r="CN460" s="253"/>
      <c r="CO460" s="253"/>
      <c r="CP460" s="253"/>
      <c r="CQ460" s="253"/>
      <c r="CR460" s="253"/>
      <c r="CS460" s="253"/>
      <c r="CT460" s="253"/>
      <c r="CU460" s="253"/>
      <c r="CV460" s="253"/>
      <c r="CW460" s="253"/>
      <c r="CX460" s="253"/>
      <c r="CY460" s="253"/>
      <c r="CZ460" s="253"/>
      <c r="DA460" s="253"/>
      <c r="DB460" s="253"/>
      <c r="DC460" s="253"/>
      <c r="DD460" s="253"/>
      <c r="DE460" s="253"/>
      <c r="DF460" s="253"/>
      <c r="DG460" s="253"/>
      <c r="DH460" s="253"/>
      <c r="DI460" s="253"/>
      <c r="DJ460" s="253"/>
      <c r="DK460" s="253"/>
      <c r="DL460" s="253"/>
      <c r="DM460" s="253"/>
      <c r="DN460" s="253"/>
      <c r="DO460" s="253"/>
      <c r="DP460" s="253"/>
      <c r="DQ460" s="253"/>
      <c r="DR460" s="253"/>
      <c r="DS460" s="253"/>
      <c r="DT460" s="253"/>
      <c r="DU460" s="253"/>
    </row>
    <row r="461" spans="1:125" s="248" customFormat="1" x14ac:dyDescent="0.25">
      <c r="A461" s="253"/>
      <c r="B461" s="253"/>
      <c r="D461" s="253"/>
      <c r="E461" s="253"/>
      <c r="F461" s="253"/>
      <c r="G461" s="253"/>
      <c r="H461" s="253"/>
      <c r="I461" s="253"/>
      <c r="J461" s="253"/>
      <c r="K461" s="253"/>
      <c r="L461" s="253"/>
      <c r="S461" s="253"/>
      <c r="T461" s="253"/>
      <c r="U461" s="253"/>
      <c r="V461" s="253"/>
      <c r="W461" s="253"/>
      <c r="X461" s="253"/>
      <c r="Y461" s="253"/>
      <c r="Z461" s="253"/>
      <c r="AA461" s="253"/>
      <c r="AB461" s="253"/>
      <c r="AC461" s="253"/>
      <c r="AD461" s="253"/>
      <c r="AE461" s="253"/>
      <c r="AF461" s="253"/>
      <c r="AG461" s="253"/>
      <c r="AH461" s="253"/>
      <c r="AI461" s="253"/>
      <c r="AJ461" s="253"/>
      <c r="AK461" s="253"/>
      <c r="AL461" s="253"/>
      <c r="AM461" s="253"/>
      <c r="AN461" s="253"/>
      <c r="AO461" s="253"/>
      <c r="AP461" s="253"/>
      <c r="AQ461" s="253"/>
      <c r="AR461" s="253"/>
      <c r="AS461" s="253"/>
      <c r="AT461" s="253"/>
      <c r="AU461" s="253"/>
      <c r="AV461" s="253"/>
      <c r="AW461" s="253"/>
      <c r="AX461" s="253"/>
      <c r="AY461" s="253"/>
      <c r="AZ461" s="253"/>
      <c r="BA461" s="253"/>
      <c r="BB461" s="253"/>
      <c r="BC461" s="253"/>
      <c r="BD461" s="253"/>
      <c r="BE461" s="253"/>
      <c r="BF461" s="253"/>
      <c r="BG461" s="253"/>
      <c r="BH461" s="253"/>
      <c r="BI461" s="253"/>
      <c r="BJ461" s="253"/>
      <c r="BK461" s="253"/>
      <c r="BL461" s="253"/>
      <c r="BM461" s="253"/>
      <c r="BN461" s="253"/>
      <c r="BO461" s="253"/>
      <c r="BP461" s="253"/>
      <c r="BQ461" s="253"/>
      <c r="BR461" s="253"/>
      <c r="BS461" s="253"/>
      <c r="BT461" s="253"/>
      <c r="BU461" s="253"/>
      <c r="BV461" s="253"/>
      <c r="BW461" s="253"/>
      <c r="BX461" s="253"/>
      <c r="BY461" s="253"/>
      <c r="BZ461" s="253"/>
      <c r="CA461" s="253"/>
      <c r="CB461" s="253"/>
      <c r="CC461" s="253"/>
      <c r="CD461" s="253"/>
      <c r="CE461" s="253"/>
      <c r="CF461" s="253"/>
      <c r="CG461" s="253"/>
      <c r="CH461" s="253"/>
      <c r="CI461" s="253"/>
      <c r="CJ461" s="253"/>
      <c r="CK461" s="253"/>
      <c r="CL461" s="253"/>
      <c r="CM461" s="253"/>
      <c r="CN461" s="253"/>
      <c r="CO461" s="253"/>
      <c r="CP461" s="253"/>
      <c r="CQ461" s="253"/>
      <c r="CR461" s="253"/>
      <c r="CS461" s="253"/>
      <c r="CT461" s="253"/>
      <c r="CU461" s="253"/>
      <c r="CV461" s="253"/>
      <c r="CW461" s="253"/>
      <c r="CX461" s="253"/>
      <c r="CY461" s="253"/>
      <c r="CZ461" s="253"/>
      <c r="DA461" s="253"/>
      <c r="DB461" s="253"/>
      <c r="DC461" s="253"/>
      <c r="DD461" s="253"/>
      <c r="DE461" s="253"/>
      <c r="DF461" s="253"/>
      <c r="DG461" s="253"/>
      <c r="DH461" s="253"/>
      <c r="DI461" s="253"/>
      <c r="DJ461" s="253"/>
      <c r="DK461" s="253"/>
      <c r="DL461" s="253"/>
      <c r="DM461" s="253"/>
      <c r="DN461" s="253"/>
      <c r="DO461" s="253"/>
      <c r="DP461" s="253"/>
      <c r="DQ461" s="253"/>
      <c r="DR461" s="253"/>
      <c r="DS461" s="253"/>
      <c r="DT461" s="253"/>
      <c r="DU461" s="253"/>
    </row>
    <row r="462" spans="1:125" s="248" customFormat="1" x14ac:dyDescent="0.25">
      <c r="A462" s="253"/>
      <c r="B462" s="253"/>
      <c r="D462" s="253"/>
      <c r="E462" s="253"/>
      <c r="F462" s="253"/>
      <c r="G462" s="253"/>
      <c r="H462" s="253"/>
      <c r="I462" s="253"/>
      <c r="J462" s="253"/>
      <c r="K462" s="253"/>
      <c r="L462" s="253"/>
      <c r="S462" s="253"/>
      <c r="T462" s="253"/>
      <c r="U462" s="253"/>
      <c r="V462" s="253"/>
      <c r="W462" s="253"/>
      <c r="X462" s="253"/>
      <c r="Y462" s="253"/>
      <c r="Z462" s="253"/>
      <c r="AA462" s="253"/>
      <c r="AB462" s="253"/>
      <c r="AC462" s="253"/>
      <c r="AD462" s="253"/>
      <c r="AE462" s="253"/>
      <c r="AF462" s="253"/>
      <c r="AG462" s="253"/>
      <c r="AH462" s="253"/>
      <c r="AI462" s="253"/>
      <c r="AJ462" s="253"/>
      <c r="AK462" s="253"/>
      <c r="AL462" s="253"/>
      <c r="AM462" s="253"/>
      <c r="AN462" s="253"/>
      <c r="AO462" s="253"/>
      <c r="AP462" s="253"/>
      <c r="AQ462" s="253"/>
      <c r="AR462" s="253"/>
      <c r="AS462" s="253"/>
      <c r="AT462" s="253"/>
      <c r="AU462" s="253"/>
      <c r="AV462" s="253"/>
      <c r="AW462" s="253"/>
      <c r="AX462" s="253"/>
      <c r="AY462" s="253"/>
      <c r="AZ462" s="253"/>
      <c r="BA462" s="253"/>
      <c r="BB462" s="253"/>
      <c r="BC462" s="253"/>
      <c r="BD462" s="253"/>
      <c r="BE462" s="253"/>
      <c r="BF462" s="253"/>
      <c r="BG462" s="253"/>
      <c r="BH462" s="253"/>
      <c r="BI462" s="253"/>
      <c r="BJ462" s="253"/>
      <c r="BK462" s="253"/>
      <c r="BL462" s="253"/>
      <c r="BM462" s="253"/>
      <c r="BN462" s="253"/>
      <c r="BO462" s="253"/>
      <c r="BP462" s="253"/>
      <c r="BQ462" s="253"/>
      <c r="BR462" s="253"/>
      <c r="BS462" s="253"/>
      <c r="BT462" s="253"/>
      <c r="BU462" s="253"/>
      <c r="BV462" s="253"/>
      <c r="BW462" s="253"/>
      <c r="BX462" s="253"/>
      <c r="BY462" s="253"/>
      <c r="BZ462" s="253"/>
      <c r="CA462" s="253"/>
      <c r="CB462" s="253"/>
      <c r="CC462" s="253"/>
      <c r="CD462" s="253"/>
      <c r="CE462" s="253"/>
      <c r="CF462" s="253"/>
      <c r="CG462" s="253"/>
      <c r="CH462" s="253"/>
      <c r="CI462" s="253"/>
      <c r="CJ462" s="253"/>
      <c r="CK462" s="253"/>
      <c r="CL462" s="253"/>
      <c r="CM462" s="253"/>
      <c r="CN462" s="253"/>
      <c r="CO462" s="253"/>
      <c r="CP462" s="253"/>
      <c r="CQ462" s="253"/>
      <c r="CR462" s="253"/>
      <c r="CS462" s="253"/>
      <c r="CT462" s="253"/>
      <c r="CU462" s="253"/>
      <c r="CV462" s="253"/>
      <c r="CW462" s="253"/>
      <c r="CX462" s="253"/>
      <c r="CY462" s="253"/>
      <c r="CZ462" s="253"/>
      <c r="DA462" s="253"/>
      <c r="DB462" s="253"/>
      <c r="DC462" s="253"/>
      <c r="DD462" s="253"/>
      <c r="DE462" s="253"/>
      <c r="DF462" s="253"/>
      <c r="DG462" s="253"/>
      <c r="DH462" s="253"/>
      <c r="DI462" s="253"/>
      <c r="DJ462" s="253"/>
      <c r="DK462" s="253"/>
      <c r="DL462" s="253"/>
      <c r="DM462" s="253"/>
      <c r="DN462" s="253"/>
      <c r="DO462" s="253"/>
      <c r="DP462" s="253"/>
      <c r="DQ462" s="253"/>
      <c r="DR462" s="253"/>
      <c r="DS462" s="253"/>
      <c r="DT462" s="253"/>
      <c r="DU462" s="253"/>
    </row>
    <row r="463" spans="1:125" s="248" customFormat="1" x14ac:dyDescent="0.25">
      <c r="A463" s="253"/>
      <c r="B463" s="253"/>
      <c r="D463" s="253"/>
      <c r="E463" s="253"/>
      <c r="F463" s="253"/>
      <c r="G463" s="253"/>
      <c r="H463" s="253"/>
      <c r="I463" s="253"/>
      <c r="J463" s="253"/>
      <c r="K463" s="253"/>
      <c r="L463" s="253"/>
      <c r="S463" s="253"/>
      <c r="T463" s="253"/>
      <c r="U463" s="253"/>
      <c r="V463" s="253"/>
      <c r="W463" s="253"/>
      <c r="X463" s="253"/>
      <c r="Y463" s="253"/>
      <c r="Z463" s="253"/>
      <c r="AA463" s="253"/>
      <c r="AB463" s="253"/>
      <c r="AC463" s="253"/>
      <c r="AD463" s="253"/>
      <c r="AE463" s="253"/>
      <c r="AF463" s="253"/>
      <c r="AG463" s="253"/>
      <c r="AH463" s="253"/>
      <c r="AI463" s="253"/>
      <c r="AJ463" s="253"/>
      <c r="AK463" s="253"/>
      <c r="AL463" s="253"/>
      <c r="AM463" s="253"/>
      <c r="AN463" s="253"/>
      <c r="AO463" s="253"/>
      <c r="AP463" s="253"/>
      <c r="AQ463" s="253"/>
      <c r="AR463" s="253"/>
      <c r="AS463" s="253"/>
      <c r="AT463" s="253"/>
      <c r="AU463" s="253"/>
      <c r="AV463" s="253"/>
      <c r="AW463" s="253"/>
      <c r="AX463" s="253"/>
      <c r="AY463" s="253"/>
      <c r="AZ463" s="253"/>
      <c r="BA463" s="253"/>
      <c r="BB463" s="253"/>
      <c r="BC463" s="253"/>
      <c r="BD463" s="253"/>
      <c r="BE463" s="253"/>
      <c r="BF463" s="253"/>
      <c r="BG463" s="253"/>
      <c r="BH463" s="253"/>
      <c r="BI463" s="253"/>
      <c r="BJ463" s="253"/>
      <c r="BK463" s="253"/>
      <c r="BL463" s="253"/>
      <c r="BM463" s="253"/>
      <c r="BN463" s="253"/>
      <c r="BO463" s="253"/>
      <c r="BP463" s="253"/>
      <c r="BQ463" s="253"/>
      <c r="BR463" s="253"/>
      <c r="BS463" s="253"/>
      <c r="BT463" s="253"/>
      <c r="BU463" s="253"/>
      <c r="BV463" s="253"/>
      <c r="BW463" s="253"/>
      <c r="BX463" s="253"/>
      <c r="BY463" s="253"/>
      <c r="BZ463" s="253"/>
      <c r="CA463" s="253"/>
      <c r="CB463" s="253"/>
      <c r="CC463" s="253"/>
      <c r="CD463" s="253"/>
      <c r="CE463" s="253"/>
      <c r="CF463" s="253"/>
      <c r="CG463" s="253"/>
      <c r="CH463" s="253"/>
      <c r="CI463" s="253"/>
      <c r="CJ463" s="253"/>
      <c r="CK463" s="253"/>
      <c r="CL463" s="253"/>
      <c r="CM463" s="253"/>
      <c r="CN463" s="253"/>
      <c r="CO463" s="253"/>
      <c r="CP463" s="253"/>
      <c r="CQ463" s="253"/>
      <c r="CR463" s="253"/>
      <c r="CS463" s="253"/>
      <c r="CT463" s="253"/>
      <c r="CU463" s="253"/>
      <c r="CV463" s="253"/>
      <c r="CW463" s="253"/>
      <c r="CX463" s="253"/>
      <c r="CY463" s="253"/>
      <c r="CZ463" s="253"/>
      <c r="DA463" s="253"/>
      <c r="DB463" s="253"/>
      <c r="DC463" s="253"/>
      <c r="DD463" s="253"/>
      <c r="DE463" s="253"/>
      <c r="DF463" s="253"/>
      <c r="DG463" s="253"/>
      <c r="DH463" s="253"/>
      <c r="DI463" s="253"/>
      <c r="DJ463" s="253"/>
      <c r="DK463" s="253"/>
      <c r="DL463" s="253"/>
      <c r="DM463" s="253"/>
      <c r="DN463" s="253"/>
      <c r="DO463" s="253"/>
      <c r="DP463" s="253"/>
      <c r="DQ463" s="253"/>
      <c r="DR463" s="253"/>
      <c r="DS463" s="253"/>
      <c r="DT463" s="253"/>
      <c r="DU463" s="253"/>
    </row>
    <row r="464" spans="1:125" s="248" customFormat="1" x14ac:dyDescent="0.25">
      <c r="A464" s="253"/>
      <c r="B464" s="253"/>
      <c r="D464" s="253"/>
      <c r="E464" s="253"/>
      <c r="F464" s="253"/>
      <c r="G464" s="253"/>
      <c r="H464" s="253"/>
      <c r="I464" s="253"/>
      <c r="J464" s="253"/>
      <c r="K464" s="253"/>
      <c r="L464" s="253"/>
      <c r="S464" s="253"/>
      <c r="T464" s="253"/>
      <c r="U464" s="253"/>
      <c r="V464" s="253"/>
      <c r="W464" s="253"/>
      <c r="X464" s="253"/>
      <c r="Y464" s="253"/>
      <c r="Z464" s="253"/>
      <c r="AA464" s="253"/>
      <c r="AB464" s="253"/>
      <c r="AC464" s="253"/>
      <c r="AD464" s="253"/>
      <c r="AE464" s="253"/>
      <c r="AF464" s="253"/>
      <c r="AG464" s="253"/>
      <c r="AH464" s="253"/>
      <c r="AI464" s="253"/>
      <c r="AJ464" s="253"/>
      <c r="AK464" s="253"/>
      <c r="AL464" s="253"/>
      <c r="AM464" s="253"/>
      <c r="AN464" s="253"/>
      <c r="AO464" s="253"/>
      <c r="AP464" s="253"/>
      <c r="AQ464" s="253"/>
      <c r="AR464" s="253"/>
      <c r="AS464" s="253"/>
      <c r="AT464" s="253"/>
      <c r="AU464" s="253"/>
      <c r="AV464" s="253"/>
      <c r="AW464" s="253"/>
      <c r="AX464" s="253"/>
      <c r="AY464" s="253"/>
      <c r="AZ464" s="253"/>
      <c r="BA464" s="253"/>
      <c r="BB464" s="253"/>
      <c r="BC464" s="253"/>
      <c r="BD464" s="253"/>
      <c r="BE464" s="253"/>
      <c r="BF464" s="253"/>
      <c r="BG464" s="253"/>
      <c r="BH464" s="253"/>
      <c r="BI464" s="253"/>
      <c r="BJ464" s="253"/>
      <c r="BK464" s="253"/>
      <c r="BL464" s="253"/>
      <c r="BM464" s="253"/>
      <c r="BN464" s="253"/>
      <c r="BO464" s="253"/>
      <c r="BP464" s="253"/>
      <c r="BQ464" s="253"/>
      <c r="BR464" s="253"/>
      <c r="BS464" s="253"/>
      <c r="BT464" s="253"/>
      <c r="BU464" s="253"/>
      <c r="BV464" s="253"/>
      <c r="BW464" s="253"/>
      <c r="BX464" s="253"/>
      <c r="BY464" s="253"/>
      <c r="BZ464" s="253"/>
      <c r="CA464" s="253"/>
      <c r="CB464" s="253"/>
      <c r="CC464" s="253"/>
      <c r="CD464" s="253"/>
      <c r="CE464" s="253"/>
      <c r="CF464" s="253"/>
      <c r="CG464" s="253"/>
      <c r="CH464" s="253"/>
      <c r="CI464" s="253"/>
      <c r="CJ464" s="253"/>
      <c r="CK464" s="253"/>
      <c r="CL464" s="253"/>
      <c r="CM464" s="253"/>
      <c r="CN464" s="253"/>
      <c r="CO464" s="253"/>
      <c r="CP464" s="253"/>
      <c r="CQ464" s="253"/>
      <c r="CR464" s="253"/>
      <c r="CS464" s="253"/>
      <c r="CT464" s="253"/>
      <c r="CU464" s="253"/>
      <c r="CV464" s="253"/>
      <c r="CW464" s="253"/>
      <c r="CX464" s="253"/>
      <c r="CY464" s="253"/>
      <c r="CZ464" s="253"/>
      <c r="DA464" s="253"/>
      <c r="DB464" s="253"/>
      <c r="DC464" s="253"/>
      <c r="DD464" s="253"/>
      <c r="DE464" s="253"/>
      <c r="DF464" s="253"/>
      <c r="DG464" s="253"/>
      <c r="DH464" s="253"/>
      <c r="DI464" s="253"/>
      <c r="DJ464" s="253"/>
      <c r="DK464" s="253"/>
      <c r="DL464" s="253"/>
      <c r="DM464" s="253"/>
      <c r="DN464" s="253"/>
      <c r="DO464" s="253"/>
      <c r="DP464" s="253"/>
      <c r="DQ464" s="253"/>
      <c r="DR464" s="253"/>
      <c r="DS464" s="253"/>
      <c r="DT464" s="253"/>
      <c r="DU464" s="253"/>
    </row>
    <row r="465" spans="1:125" s="248" customFormat="1" x14ac:dyDescent="0.25">
      <c r="A465" s="253"/>
      <c r="B465" s="253"/>
      <c r="D465" s="253"/>
      <c r="E465" s="253"/>
      <c r="F465" s="253"/>
      <c r="G465" s="253"/>
      <c r="H465" s="253"/>
      <c r="I465" s="253"/>
      <c r="J465" s="253"/>
      <c r="K465" s="253"/>
      <c r="L465" s="253"/>
      <c r="S465" s="253"/>
      <c r="T465" s="253"/>
      <c r="U465" s="253"/>
      <c r="V465" s="253"/>
      <c r="W465" s="253"/>
      <c r="X465" s="253"/>
      <c r="Y465" s="253"/>
      <c r="Z465" s="253"/>
      <c r="AA465" s="253"/>
      <c r="AB465" s="253"/>
      <c r="AC465" s="253"/>
      <c r="AD465" s="253"/>
      <c r="AE465" s="253"/>
      <c r="AF465" s="253"/>
      <c r="AG465" s="253"/>
      <c r="AH465" s="253"/>
      <c r="AI465" s="253"/>
      <c r="AJ465" s="253"/>
      <c r="AK465" s="253"/>
      <c r="AL465" s="253"/>
      <c r="AM465" s="253"/>
      <c r="AN465" s="253"/>
      <c r="AO465" s="253"/>
      <c r="AP465" s="253"/>
      <c r="AQ465" s="253"/>
      <c r="AR465" s="253"/>
      <c r="AS465" s="253"/>
      <c r="AT465" s="253"/>
      <c r="AU465" s="253"/>
      <c r="AV465" s="253"/>
      <c r="AW465" s="253"/>
      <c r="AX465" s="253"/>
      <c r="AY465" s="253"/>
      <c r="AZ465" s="253"/>
      <c r="BA465" s="253"/>
      <c r="BB465" s="253"/>
      <c r="BC465" s="253"/>
      <c r="BD465" s="253"/>
      <c r="BE465" s="253"/>
      <c r="BF465" s="253"/>
      <c r="BG465" s="253"/>
      <c r="BH465" s="253"/>
      <c r="BI465" s="253"/>
      <c r="BJ465" s="253"/>
      <c r="BK465" s="253"/>
      <c r="BL465" s="253"/>
      <c r="BM465" s="253"/>
      <c r="BN465" s="253"/>
      <c r="BO465" s="253"/>
      <c r="BP465" s="253"/>
      <c r="BQ465" s="253"/>
      <c r="BR465" s="253"/>
      <c r="BS465" s="253"/>
      <c r="BT465" s="253"/>
      <c r="BU465" s="253"/>
      <c r="BV465" s="253"/>
      <c r="BW465" s="253"/>
      <c r="BX465" s="253"/>
      <c r="BY465" s="253"/>
      <c r="BZ465" s="253"/>
      <c r="CA465" s="253"/>
      <c r="CB465" s="253"/>
      <c r="CC465" s="253"/>
      <c r="CD465" s="253"/>
      <c r="CE465" s="253"/>
      <c r="CF465" s="253"/>
      <c r="CG465" s="253"/>
      <c r="CH465" s="253"/>
      <c r="CI465" s="253"/>
      <c r="CJ465" s="253"/>
      <c r="CK465" s="253"/>
      <c r="CL465" s="253"/>
      <c r="CM465" s="253"/>
      <c r="CN465" s="253"/>
      <c r="CO465" s="253"/>
      <c r="CP465" s="253"/>
      <c r="CQ465" s="253"/>
      <c r="CR465" s="253"/>
      <c r="CS465" s="253"/>
      <c r="CT465" s="253"/>
      <c r="CU465" s="253"/>
      <c r="CV465" s="253"/>
      <c r="CW465" s="253"/>
      <c r="CX465" s="253"/>
      <c r="CY465" s="253"/>
      <c r="CZ465" s="253"/>
      <c r="DA465" s="253"/>
      <c r="DB465" s="253"/>
      <c r="DC465" s="253"/>
      <c r="DD465" s="253"/>
      <c r="DE465" s="253"/>
      <c r="DF465" s="253"/>
      <c r="DG465" s="253"/>
      <c r="DH465" s="253"/>
      <c r="DI465" s="253"/>
      <c r="DJ465" s="253"/>
      <c r="DK465" s="253"/>
      <c r="DL465" s="253"/>
      <c r="DM465" s="253"/>
      <c r="DN465" s="253"/>
      <c r="DO465" s="253"/>
      <c r="DP465" s="253"/>
      <c r="DQ465" s="253"/>
      <c r="DR465" s="253"/>
      <c r="DS465" s="253"/>
      <c r="DT465" s="253"/>
      <c r="DU465" s="253"/>
    </row>
    <row r="466" spans="1:125" s="248" customFormat="1" x14ac:dyDescent="0.25">
      <c r="A466" s="253"/>
      <c r="B466" s="253"/>
      <c r="D466" s="253"/>
      <c r="E466" s="253"/>
      <c r="F466" s="253"/>
      <c r="G466" s="253"/>
      <c r="H466" s="253"/>
      <c r="I466" s="253"/>
      <c r="J466" s="253"/>
      <c r="K466" s="253"/>
      <c r="L466" s="253"/>
      <c r="S466" s="253"/>
      <c r="T466" s="253"/>
      <c r="U466" s="253"/>
      <c r="V466" s="253"/>
      <c r="W466" s="253"/>
      <c r="X466" s="253"/>
      <c r="Y466" s="253"/>
      <c r="Z466" s="253"/>
      <c r="AA466" s="253"/>
      <c r="AB466" s="253"/>
      <c r="AC466" s="253"/>
      <c r="AD466" s="253"/>
      <c r="AE466" s="253"/>
      <c r="AF466" s="253"/>
      <c r="AG466" s="253"/>
      <c r="AH466" s="253"/>
      <c r="AI466" s="253"/>
      <c r="AJ466" s="253"/>
      <c r="AK466" s="253"/>
      <c r="AL466" s="253"/>
      <c r="AM466" s="253"/>
      <c r="AN466" s="253"/>
      <c r="AO466" s="253"/>
      <c r="AP466" s="253"/>
      <c r="AQ466" s="253"/>
      <c r="AR466" s="253"/>
      <c r="AS466" s="253"/>
      <c r="AT466" s="253"/>
      <c r="AU466" s="253"/>
      <c r="AV466" s="253"/>
      <c r="AW466" s="253"/>
      <c r="AX466" s="253"/>
      <c r="AY466" s="253"/>
      <c r="AZ466" s="253"/>
      <c r="BA466" s="253"/>
      <c r="BB466" s="253"/>
      <c r="BC466" s="253"/>
      <c r="BD466" s="253"/>
      <c r="BE466" s="253"/>
      <c r="BF466" s="253"/>
      <c r="BG466" s="253"/>
      <c r="BH466" s="253"/>
      <c r="BI466" s="253"/>
      <c r="BJ466" s="253"/>
      <c r="BK466" s="253"/>
      <c r="BL466" s="253"/>
      <c r="BM466" s="253"/>
      <c r="BN466" s="253"/>
      <c r="BO466" s="253"/>
      <c r="BP466" s="253"/>
      <c r="BQ466" s="253"/>
      <c r="BR466" s="253"/>
      <c r="BS466" s="253"/>
      <c r="BT466" s="253"/>
      <c r="BU466" s="253"/>
      <c r="BV466" s="253"/>
      <c r="BW466" s="253"/>
      <c r="BX466" s="253"/>
      <c r="BY466" s="253"/>
      <c r="BZ466" s="253"/>
      <c r="CA466" s="253"/>
      <c r="CB466" s="253"/>
      <c r="CC466" s="253"/>
      <c r="CD466" s="253"/>
      <c r="CE466" s="253"/>
      <c r="CF466" s="253"/>
      <c r="CG466" s="253"/>
      <c r="CH466" s="253"/>
      <c r="CI466" s="253"/>
      <c r="CJ466" s="253"/>
      <c r="CK466" s="253"/>
      <c r="CL466" s="253"/>
      <c r="CM466" s="253"/>
      <c r="CN466" s="253"/>
      <c r="CO466" s="253"/>
      <c r="CP466" s="253"/>
      <c r="CQ466" s="253"/>
      <c r="CR466" s="253"/>
      <c r="CS466" s="253"/>
      <c r="CT466" s="253"/>
      <c r="CU466" s="253"/>
      <c r="CV466" s="253"/>
      <c r="CW466" s="253"/>
      <c r="CX466" s="253"/>
      <c r="CY466" s="253"/>
      <c r="CZ466" s="253"/>
      <c r="DA466" s="253"/>
      <c r="DB466" s="253"/>
      <c r="DC466" s="253"/>
      <c r="DD466" s="253"/>
      <c r="DE466" s="253"/>
      <c r="DF466" s="253"/>
      <c r="DG466" s="253"/>
      <c r="DH466" s="253"/>
      <c r="DI466" s="253"/>
      <c r="DJ466" s="253"/>
      <c r="DK466" s="253"/>
      <c r="DL466" s="253"/>
      <c r="DM466" s="253"/>
      <c r="DN466" s="253"/>
      <c r="DO466" s="253"/>
      <c r="DP466" s="253"/>
      <c r="DQ466" s="253"/>
      <c r="DR466" s="253"/>
      <c r="DS466" s="253"/>
      <c r="DT466" s="253"/>
      <c r="DU466" s="253"/>
    </row>
    <row r="467" spans="1:125" s="248" customFormat="1" x14ac:dyDescent="0.25">
      <c r="A467" s="253"/>
      <c r="B467" s="253"/>
      <c r="D467" s="253"/>
      <c r="E467" s="253"/>
      <c r="F467" s="253"/>
      <c r="G467" s="253"/>
      <c r="H467" s="253"/>
      <c r="I467" s="253"/>
      <c r="J467" s="253"/>
      <c r="K467" s="253"/>
      <c r="L467" s="253"/>
      <c r="S467" s="253"/>
      <c r="T467" s="253"/>
      <c r="U467" s="253"/>
      <c r="V467" s="253"/>
      <c r="W467" s="253"/>
      <c r="X467" s="253"/>
      <c r="Y467" s="253"/>
      <c r="Z467" s="253"/>
      <c r="AA467" s="253"/>
      <c r="AB467" s="253"/>
      <c r="AC467" s="253"/>
      <c r="AD467" s="253"/>
      <c r="AE467" s="253"/>
      <c r="AF467" s="253"/>
      <c r="AG467" s="253"/>
      <c r="AH467" s="253"/>
      <c r="AI467" s="253"/>
      <c r="AJ467" s="253"/>
      <c r="AK467" s="253"/>
      <c r="AL467" s="253"/>
      <c r="AM467" s="253"/>
      <c r="AN467" s="253"/>
      <c r="AO467" s="253"/>
      <c r="AP467" s="253"/>
      <c r="AQ467" s="253"/>
      <c r="AR467" s="253"/>
      <c r="AS467" s="253"/>
      <c r="AT467" s="253"/>
      <c r="AU467" s="253"/>
      <c r="AV467" s="253"/>
      <c r="AW467" s="253"/>
      <c r="AX467" s="253"/>
      <c r="AY467" s="253"/>
      <c r="AZ467" s="253"/>
      <c r="BA467" s="253"/>
      <c r="BB467" s="253"/>
      <c r="BC467" s="253"/>
      <c r="BD467" s="253"/>
      <c r="BE467" s="253"/>
      <c r="BF467" s="253"/>
      <c r="BG467" s="253"/>
      <c r="BH467" s="253"/>
      <c r="BI467" s="253"/>
      <c r="BJ467" s="253"/>
      <c r="BK467" s="253"/>
      <c r="BL467" s="253"/>
      <c r="BM467" s="253"/>
      <c r="BN467" s="253"/>
      <c r="BO467" s="253"/>
      <c r="BP467" s="253"/>
      <c r="BQ467" s="253"/>
      <c r="BR467" s="253"/>
      <c r="BS467" s="253"/>
      <c r="BT467" s="253"/>
      <c r="BU467" s="253"/>
      <c r="BV467" s="253"/>
      <c r="BW467" s="253"/>
      <c r="BX467" s="253"/>
      <c r="BY467" s="253"/>
      <c r="BZ467" s="253"/>
      <c r="CA467" s="253"/>
      <c r="CB467" s="253"/>
      <c r="CC467" s="253"/>
      <c r="CD467" s="253"/>
      <c r="CE467" s="253"/>
      <c r="CF467" s="253"/>
      <c r="CG467" s="253"/>
      <c r="CH467" s="253"/>
      <c r="CI467" s="253"/>
      <c r="CJ467" s="253"/>
      <c r="CK467" s="253"/>
      <c r="CL467" s="253"/>
      <c r="CM467" s="253"/>
      <c r="CN467" s="253"/>
      <c r="CO467" s="253"/>
      <c r="CP467" s="253"/>
      <c r="CQ467" s="253"/>
      <c r="CR467" s="253"/>
      <c r="CS467" s="253"/>
      <c r="CT467" s="253"/>
      <c r="CU467" s="253"/>
      <c r="CV467" s="253"/>
      <c r="CW467" s="253"/>
      <c r="CX467" s="253"/>
      <c r="CY467" s="253"/>
      <c r="CZ467" s="253"/>
      <c r="DA467" s="253"/>
      <c r="DB467" s="253"/>
      <c r="DC467" s="253"/>
      <c r="DD467" s="253"/>
      <c r="DE467" s="253"/>
      <c r="DF467" s="253"/>
      <c r="DG467" s="253"/>
      <c r="DH467" s="253"/>
      <c r="DI467" s="253"/>
      <c r="DJ467" s="253"/>
      <c r="DK467" s="253"/>
      <c r="DL467" s="253"/>
      <c r="DM467" s="253"/>
      <c r="DN467" s="253"/>
      <c r="DO467" s="253"/>
      <c r="DP467" s="253"/>
      <c r="DQ467" s="253"/>
      <c r="DR467" s="253"/>
      <c r="DS467" s="253"/>
      <c r="DT467" s="253"/>
      <c r="DU467" s="253"/>
    </row>
    <row r="468" spans="1:125" s="248" customFormat="1" x14ac:dyDescent="0.25">
      <c r="A468" s="253"/>
      <c r="B468" s="253"/>
      <c r="D468" s="253"/>
      <c r="E468" s="253"/>
      <c r="F468" s="253"/>
      <c r="G468" s="253"/>
      <c r="H468" s="253"/>
      <c r="I468" s="253"/>
      <c r="J468" s="253"/>
      <c r="K468" s="253"/>
      <c r="L468" s="253"/>
      <c r="S468" s="253"/>
      <c r="T468" s="253"/>
      <c r="U468" s="253"/>
      <c r="V468" s="253"/>
      <c r="W468" s="253"/>
      <c r="X468" s="253"/>
      <c r="Y468" s="253"/>
      <c r="Z468" s="253"/>
      <c r="AA468" s="253"/>
      <c r="AB468" s="253"/>
      <c r="AC468" s="253"/>
      <c r="AD468" s="253"/>
      <c r="AE468" s="253"/>
      <c r="AF468" s="253"/>
      <c r="AG468" s="253"/>
      <c r="AH468" s="253"/>
      <c r="AI468" s="253"/>
      <c r="AJ468" s="253"/>
      <c r="AK468" s="253"/>
      <c r="AL468" s="253"/>
      <c r="AM468" s="253"/>
      <c r="AN468" s="253"/>
      <c r="AO468" s="253"/>
      <c r="AP468" s="253"/>
      <c r="AQ468" s="253"/>
      <c r="AR468" s="253"/>
      <c r="AS468" s="253"/>
      <c r="AT468" s="253"/>
      <c r="AU468" s="253"/>
      <c r="AV468" s="253"/>
      <c r="AW468" s="253"/>
      <c r="AX468" s="253"/>
      <c r="AY468" s="253"/>
      <c r="AZ468" s="253"/>
      <c r="BA468" s="253"/>
      <c r="BB468" s="253"/>
      <c r="BC468" s="253"/>
      <c r="BD468" s="253"/>
      <c r="BE468" s="253"/>
      <c r="BF468" s="253"/>
      <c r="BG468" s="253"/>
      <c r="BH468" s="253"/>
      <c r="BI468" s="253"/>
      <c r="BJ468" s="253"/>
      <c r="BK468" s="253"/>
      <c r="BL468" s="253"/>
      <c r="BM468" s="253"/>
      <c r="BN468" s="253"/>
      <c r="BO468" s="253"/>
      <c r="BP468" s="253"/>
      <c r="BQ468" s="253"/>
      <c r="BR468" s="253"/>
      <c r="BS468" s="253"/>
      <c r="BT468" s="253"/>
      <c r="BU468" s="253"/>
      <c r="BV468" s="253"/>
      <c r="BW468" s="253"/>
      <c r="BX468" s="253"/>
      <c r="BY468" s="253"/>
      <c r="BZ468" s="253"/>
      <c r="CA468" s="253"/>
      <c r="CB468" s="253"/>
      <c r="CC468" s="253"/>
      <c r="CD468" s="253"/>
      <c r="CE468" s="253"/>
      <c r="CF468" s="253"/>
      <c r="CG468" s="253"/>
      <c r="CH468" s="253"/>
      <c r="CI468" s="253"/>
      <c r="CJ468" s="253"/>
      <c r="CK468" s="253"/>
      <c r="CL468" s="253"/>
      <c r="CM468" s="253"/>
      <c r="CN468" s="253"/>
      <c r="CO468" s="253"/>
      <c r="CP468" s="253"/>
      <c r="CQ468" s="253"/>
      <c r="CR468" s="253"/>
      <c r="CS468" s="253"/>
      <c r="CT468" s="253"/>
      <c r="CU468" s="253"/>
      <c r="CV468" s="253"/>
      <c r="CW468" s="253"/>
      <c r="CX468" s="253"/>
      <c r="CY468" s="253"/>
      <c r="CZ468" s="253"/>
      <c r="DA468" s="253"/>
      <c r="DB468" s="253"/>
      <c r="DC468" s="253"/>
      <c r="DD468" s="253"/>
      <c r="DE468" s="253"/>
      <c r="DF468" s="253"/>
      <c r="DG468" s="253"/>
      <c r="DH468" s="253"/>
      <c r="DI468" s="253"/>
      <c r="DJ468" s="253"/>
      <c r="DK468" s="253"/>
      <c r="DL468" s="253"/>
      <c r="DM468" s="253"/>
      <c r="DN468" s="253"/>
      <c r="DO468" s="253"/>
      <c r="DP468" s="253"/>
      <c r="DQ468" s="253"/>
      <c r="DR468" s="253"/>
      <c r="DS468" s="253"/>
      <c r="DT468" s="253"/>
      <c r="DU468" s="253"/>
    </row>
    <row r="469" spans="1:125" s="248" customFormat="1" x14ac:dyDescent="0.25">
      <c r="A469" s="253"/>
      <c r="B469" s="253"/>
      <c r="D469" s="253"/>
      <c r="E469" s="253"/>
      <c r="F469" s="253"/>
      <c r="G469" s="253"/>
      <c r="H469" s="253"/>
      <c r="I469" s="253"/>
      <c r="J469" s="253"/>
      <c r="K469" s="253"/>
      <c r="L469" s="253"/>
      <c r="S469" s="253"/>
      <c r="T469" s="253"/>
      <c r="U469" s="253"/>
      <c r="V469" s="253"/>
      <c r="W469" s="253"/>
      <c r="X469" s="253"/>
      <c r="Y469" s="253"/>
      <c r="Z469" s="253"/>
      <c r="AA469" s="253"/>
      <c r="AB469" s="253"/>
      <c r="AC469" s="253"/>
      <c r="AD469" s="253"/>
      <c r="AE469" s="253"/>
      <c r="AF469" s="253"/>
      <c r="AG469" s="253"/>
      <c r="AH469" s="253"/>
      <c r="AI469" s="253"/>
      <c r="AJ469" s="253"/>
      <c r="AK469" s="253"/>
      <c r="AL469" s="253"/>
      <c r="AM469" s="253"/>
      <c r="AN469" s="253"/>
      <c r="AO469" s="253"/>
      <c r="AP469" s="253"/>
      <c r="AQ469" s="253"/>
      <c r="AR469" s="253"/>
      <c r="AS469" s="253"/>
      <c r="AT469" s="253"/>
      <c r="AU469" s="253"/>
      <c r="AV469" s="253"/>
      <c r="AW469" s="253"/>
      <c r="AX469" s="253"/>
      <c r="AY469" s="253"/>
      <c r="AZ469" s="253"/>
      <c r="BA469" s="253"/>
      <c r="BB469" s="253"/>
      <c r="BC469" s="253"/>
      <c r="BD469" s="253"/>
      <c r="BE469" s="253"/>
      <c r="BF469" s="253"/>
      <c r="BG469" s="253"/>
      <c r="BH469" s="253"/>
      <c r="BI469" s="253"/>
      <c r="BJ469" s="253"/>
      <c r="BK469" s="253"/>
      <c r="BL469" s="253"/>
      <c r="BM469" s="253"/>
      <c r="BN469" s="253"/>
      <c r="BO469" s="253"/>
      <c r="BP469" s="253"/>
      <c r="BQ469" s="253"/>
      <c r="BR469" s="253"/>
      <c r="BS469" s="253"/>
      <c r="BT469" s="253"/>
      <c r="BU469" s="253"/>
      <c r="BV469" s="253"/>
      <c r="BW469" s="253"/>
      <c r="BX469" s="253"/>
      <c r="BY469" s="253"/>
      <c r="BZ469" s="253"/>
      <c r="CA469" s="253"/>
      <c r="CB469" s="253"/>
      <c r="CC469" s="253"/>
      <c r="CD469" s="253"/>
      <c r="CE469" s="253"/>
      <c r="CF469" s="253"/>
      <c r="CG469" s="253"/>
      <c r="CH469" s="253"/>
      <c r="CI469" s="253"/>
      <c r="CJ469" s="253"/>
      <c r="CK469" s="253"/>
      <c r="CL469" s="253"/>
      <c r="CM469" s="253"/>
      <c r="CN469" s="253"/>
      <c r="CO469" s="253"/>
      <c r="CP469" s="253"/>
      <c r="CQ469" s="253"/>
      <c r="CR469" s="253"/>
      <c r="CS469" s="253"/>
      <c r="CT469" s="253"/>
      <c r="CU469" s="253"/>
      <c r="CV469" s="253"/>
      <c r="CW469" s="253"/>
      <c r="CX469" s="253"/>
      <c r="CY469" s="253"/>
      <c r="CZ469" s="253"/>
      <c r="DA469" s="253"/>
      <c r="DB469" s="253"/>
      <c r="DC469" s="253"/>
      <c r="DD469" s="253"/>
      <c r="DE469" s="253"/>
      <c r="DF469" s="253"/>
      <c r="DG469" s="253"/>
      <c r="DH469" s="253"/>
      <c r="DI469" s="253"/>
      <c r="DJ469" s="253"/>
      <c r="DK469" s="253"/>
      <c r="DL469" s="253"/>
      <c r="DM469" s="253"/>
      <c r="DN469" s="253"/>
      <c r="DO469" s="253"/>
      <c r="DP469" s="253"/>
      <c r="DQ469" s="253"/>
      <c r="DR469" s="253"/>
      <c r="DS469" s="253"/>
      <c r="DT469" s="253"/>
      <c r="DU469" s="253"/>
    </row>
    <row r="470" spans="1:125" s="248" customFormat="1" x14ac:dyDescent="0.25">
      <c r="A470" s="253"/>
      <c r="B470" s="253"/>
      <c r="D470" s="253"/>
      <c r="E470" s="253"/>
      <c r="F470" s="253"/>
      <c r="G470" s="253"/>
      <c r="H470" s="253"/>
      <c r="I470" s="253"/>
      <c r="J470" s="253"/>
      <c r="K470" s="253"/>
      <c r="L470" s="253"/>
      <c r="S470" s="253"/>
      <c r="T470" s="253"/>
      <c r="U470" s="253"/>
      <c r="V470" s="253"/>
      <c r="W470" s="253"/>
      <c r="X470" s="253"/>
      <c r="Y470" s="253"/>
      <c r="Z470" s="253"/>
      <c r="AA470" s="253"/>
      <c r="AB470" s="253"/>
      <c r="AC470" s="253"/>
      <c r="AD470" s="253"/>
      <c r="AE470" s="253"/>
      <c r="AF470" s="253"/>
      <c r="AG470" s="253"/>
      <c r="AH470" s="253"/>
      <c r="AI470" s="253"/>
      <c r="AJ470" s="253"/>
      <c r="AK470" s="253"/>
      <c r="AL470" s="253"/>
      <c r="AM470" s="253"/>
      <c r="AN470" s="253"/>
      <c r="AO470" s="253"/>
      <c r="AP470" s="253"/>
      <c r="AQ470" s="253"/>
      <c r="AR470" s="253"/>
      <c r="AS470" s="253"/>
      <c r="AT470" s="253"/>
      <c r="AU470" s="253"/>
      <c r="AV470" s="253"/>
      <c r="AW470" s="253"/>
      <c r="AX470" s="253"/>
      <c r="AY470" s="253"/>
      <c r="AZ470" s="253"/>
      <c r="BA470" s="253"/>
      <c r="BB470" s="253"/>
      <c r="BC470" s="253"/>
      <c r="BD470" s="253"/>
      <c r="BE470" s="253"/>
      <c r="BF470" s="253"/>
      <c r="BG470" s="253"/>
      <c r="BH470" s="253"/>
      <c r="BI470" s="253"/>
      <c r="BJ470" s="253"/>
      <c r="BK470" s="253"/>
      <c r="BL470" s="253"/>
      <c r="BM470" s="253"/>
      <c r="BN470" s="253"/>
      <c r="BO470" s="253"/>
      <c r="BP470" s="253"/>
      <c r="BQ470" s="253"/>
      <c r="BR470" s="253"/>
      <c r="BS470" s="253"/>
      <c r="BT470" s="253"/>
      <c r="BU470" s="253"/>
      <c r="BV470" s="253"/>
      <c r="BW470" s="253"/>
      <c r="BX470" s="253"/>
      <c r="BY470" s="253"/>
      <c r="BZ470" s="253"/>
      <c r="CA470" s="253"/>
      <c r="CB470" s="253"/>
      <c r="CC470" s="253"/>
      <c r="CD470" s="253"/>
      <c r="CE470" s="253"/>
      <c r="CF470" s="253"/>
      <c r="CG470" s="253"/>
      <c r="CH470" s="253"/>
      <c r="CI470" s="253"/>
      <c r="CJ470" s="253"/>
      <c r="CK470" s="253"/>
      <c r="CL470" s="253"/>
      <c r="CM470" s="253"/>
      <c r="CN470" s="253"/>
      <c r="CO470" s="253"/>
      <c r="CP470" s="253"/>
      <c r="CQ470" s="253"/>
      <c r="CR470" s="253"/>
      <c r="CS470" s="253"/>
      <c r="CT470" s="253"/>
      <c r="CU470" s="253"/>
      <c r="CV470" s="253"/>
      <c r="CW470" s="253"/>
      <c r="CX470" s="253"/>
      <c r="CY470" s="253"/>
      <c r="CZ470" s="253"/>
      <c r="DA470" s="253"/>
      <c r="DB470" s="253"/>
      <c r="DC470" s="253"/>
      <c r="DD470" s="253"/>
      <c r="DE470" s="253"/>
      <c r="DF470" s="253"/>
      <c r="DG470" s="253"/>
      <c r="DH470" s="253"/>
      <c r="DI470" s="253"/>
      <c r="DJ470" s="253"/>
      <c r="DK470" s="253"/>
      <c r="DL470" s="253"/>
      <c r="DM470" s="253"/>
      <c r="DN470" s="253"/>
      <c r="DO470" s="253"/>
      <c r="DP470" s="253"/>
      <c r="DQ470" s="253"/>
      <c r="DR470" s="253"/>
      <c r="DS470" s="253"/>
      <c r="DT470" s="253"/>
      <c r="DU470" s="253"/>
    </row>
    <row r="471" spans="1:125" s="248" customFormat="1" x14ac:dyDescent="0.25">
      <c r="A471" s="253"/>
      <c r="B471" s="253"/>
      <c r="D471" s="253"/>
      <c r="E471" s="253"/>
      <c r="F471" s="253"/>
      <c r="G471" s="253"/>
      <c r="H471" s="253"/>
      <c r="I471" s="253"/>
      <c r="J471" s="253"/>
      <c r="K471" s="253"/>
      <c r="L471" s="253"/>
      <c r="S471" s="253"/>
      <c r="T471" s="253"/>
      <c r="U471" s="253"/>
      <c r="V471" s="253"/>
      <c r="W471" s="253"/>
      <c r="X471" s="253"/>
      <c r="Y471" s="253"/>
      <c r="Z471" s="253"/>
      <c r="AA471" s="253"/>
      <c r="AB471" s="253"/>
      <c r="AC471" s="253"/>
      <c r="AD471" s="253"/>
      <c r="AE471" s="253"/>
      <c r="AF471" s="253"/>
      <c r="AG471" s="253"/>
      <c r="AH471" s="253"/>
      <c r="AI471" s="253"/>
      <c r="AJ471" s="253"/>
      <c r="AK471" s="253"/>
      <c r="AL471" s="253"/>
      <c r="AM471" s="253"/>
      <c r="AN471" s="253"/>
      <c r="AO471" s="253"/>
      <c r="AP471" s="253"/>
      <c r="AQ471" s="253"/>
      <c r="AR471" s="253"/>
      <c r="AS471" s="253"/>
      <c r="AT471" s="253"/>
      <c r="AU471" s="253"/>
      <c r="AV471" s="253"/>
      <c r="AW471" s="253"/>
      <c r="AX471" s="253"/>
      <c r="AY471" s="253"/>
      <c r="AZ471" s="253"/>
      <c r="BA471" s="253"/>
      <c r="BB471" s="253"/>
      <c r="BC471" s="253"/>
      <c r="BD471" s="253"/>
      <c r="BE471" s="253"/>
      <c r="BF471" s="253"/>
      <c r="BG471" s="253"/>
      <c r="BH471" s="253"/>
      <c r="BI471" s="253"/>
      <c r="BJ471" s="253"/>
      <c r="BK471" s="253"/>
      <c r="BL471" s="253"/>
      <c r="BM471" s="253"/>
      <c r="BN471" s="253"/>
      <c r="BO471" s="253"/>
      <c r="BP471" s="253"/>
      <c r="BQ471" s="253"/>
      <c r="BR471" s="253"/>
      <c r="BS471" s="253"/>
      <c r="BT471" s="253"/>
      <c r="BU471" s="253"/>
      <c r="BV471" s="253"/>
      <c r="BW471" s="253"/>
      <c r="BX471" s="253"/>
      <c r="BY471" s="253"/>
      <c r="BZ471" s="253"/>
      <c r="CA471" s="253"/>
      <c r="CB471" s="253"/>
      <c r="CC471" s="253"/>
      <c r="CD471" s="253"/>
      <c r="CE471" s="253"/>
      <c r="CF471" s="253"/>
      <c r="CG471" s="253"/>
      <c r="CH471" s="253"/>
      <c r="CI471" s="253"/>
      <c r="CJ471" s="253"/>
      <c r="CK471" s="253"/>
      <c r="CL471" s="253"/>
      <c r="CM471" s="253"/>
      <c r="CN471" s="253"/>
      <c r="CO471" s="253"/>
      <c r="CP471" s="253"/>
      <c r="CQ471" s="253"/>
      <c r="CR471" s="253"/>
      <c r="CS471" s="253"/>
      <c r="CT471" s="253"/>
      <c r="CU471" s="253"/>
      <c r="CV471" s="253"/>
      <c r="CW471" s="253"/>
      <c r="CX471" s="253"/>
      <c r="CY471" s="253"/>
      <c r="CZ471" s="253"/>
      <c r="DA471" s="253"/>
      <c r="DB471" s="253"/>
      <c r="DC471" s="253"/>
      <c r="DD471" s="253"/>
      <c r="DE471" s="253"/>
      <c r="DF471" s="253"/>
      <c r="DG471" s="253"/>
      <c r="DH471" s="253"/>
      <c r="DI471" s="253"/>
      <c r="DJ471" s="253"/>
      <c r="DK471" s="253"/>
      <c r="DL471" s="253"/>
      <c r="DM471" s="253"/>
      <c r="DN471" s="253"/>
      <c r="DO471" s="253"/>
      <c r="DP471" s="253"/>
      <c r="DQ471" s="253"/>
      <c r="DR471" s="253"/>
      <c r="DS471" s="253"/>
      <c r="DT471" s="253"/>
      <c r="DU471" s="253"/>
    </row>
    <row r="472" spans="1:125" s="248" customFormat="1" x14ac:dyDescent="0.25">
      <c r="A472" s="253"/>
      <c r="B472" s="253"/>
      <c r="D472" s="253"/>
      <c r="E472" s="253"/>
      <c r="F472" s="253"/>
      <c r="G472" s="253"/>
      <c r="H472" s="253"/>
      <c r="I472" s="253"/>
      <c r="J472" s="253"/>
      <c r="K472" s="253"/>
      <c r="L472" s="253"/>
      <c r="S472" s="253"/>
      <c r="T472" s="253"/>
      <c r="U472" s="253"/>
      <c r="V472" s="253"/>
      <c r="W472" s="253"/>
      <c r="X472" s="253"/>
      <c r="Y472" s="253"/>
      <c r="Z472" s="253"/>
      <c r="AA472" s="253"/>
      <c r="AB472" s="253"/>
      <c r="AC472" s="253"/>
      <c r="AD472" s="253"/>
      <c r="AE472" s="253"/>
      <c r="AF472" s="253"/>
      <c r="AG472" s="253"/>
      <c r="AH472" s="253"/>
      <c r="AI472" s="253"/>
      <c r="AJ472" s="253"/>
      <c r="AK472" s="253"/>
      <c r="AL472" s="253"/>
      <c r="AM472" s="253"/>
      <c r="AN472" s="253"/>
      <c r="AO472" s="253"/>
      <c r="AP472" s="253"/>
      <c r="AQ472" s="253"/>
      <c r="AR472" s="253"/>
      <c r="AS472" s="253"/>
      <c r="AT472" s="253"/>
      <c r="AU472" s="253"/>
      <c r="AV472" s="253"/>
      <c r="AW472" s="253"/>
      <c r="AX472" s="253"/>
      <c r="AY472" s="253"/>
      <c r="AZ472" s="253"/>
      <c r="BA472" s="253"/>
      <c r="BB472" s="253"/>
      <c r="BC472" s="253"/>
      <c r="BD472" s="253"/>
      <c r="BE472" s="253"/>
      <c r="BF472" s="253"/>
      <c r="BG472" s="253"/>
      <c r="BH472" s="253"/>
      <c r="BI472" s="253"/>
      <c r="BJ472" s="253"/>
      <c r="BK472" s="253"/>
      <c r="BL472" s="253"/>
      <c r="BM472" s="253"/>
      <c r="BN472" s="253"/>
      <c r="BO472" s="253"/>
      <c r="BP472" s="253"/>
      <c r="BQ472" s="253"/>
      <c r="BR472" s="253"/>
      <c r="BS472" s="253"/>
      <c r="BT472" s="253"/>
      <c r="BU472" s="253"/>
      <c r="BV472" s="253"/>
      <c r="BW472" s="253"/>
      <c r="BX472" s="253"/>
      <c r="BY472" s="253"/>
      <c r="BZ472" s="253"/>
      <c r="CA472" s="253"/>
      <c r="CB472" s="253"/>
      <c r="CC472" s="253"/>
      <c r="CD472" s="253"/>
      <c r="CE472" s="253"/>
      <c r="CF472" s="253"/>
      <c r="CG472" s="253"/>
      <c r="CH472" s="253"/>
      <c r="CI472" s="253"/>
      <c r="CJ472" s="253"/>
      <c r="CK472" s="253"/>
      <c r="CL472" s="253"/>
      <c r="CM472" s="253"/>
      <c r="CN472" s="253"/>
      <c r="CO472" s="253"/>
      <c r="CP472" s="253"/>
      <c r="CQ472" s="253"/>
      <c r="CR472" s="253"/>
      <c r="CS472" s="253"/>
      <c r="CT472" s="253"/>
      <c r="CU472" s="253"/>
      <c r="CV472" s="253"/>
      <c r="CW472" s="253"/>
      <c r="CX472" s="253"/>
      <c r="CY472" s="253"/>
      <c r="CZ472" s="253"/>
      <c r="DA472" s="253"/>
      <c r="DB472" s="253"/>
      <c r="DC472" s="253"/>
      <c r="DD472" s="253"/>
      <c r="DE472" s="253"/>
      <c r="DF472" s="253"/>
      <c r="DG472" s="253"/>
      <c r="DH472" s="253"/>
      <c r="DI472" s="253"/>
      <c r="DJ472" s="253"/>
      <c r="DK472" s="253"/>
      <c r="DL472" s="253"/>
      <c r="DM472" s="253"/>
      <c r="DN472" s="253"/>
      <c r="DO472" s="253"/>
      <c r="DP472" s="253"/>
      <c r="DQ472" s="253"/>
      <c r="DR472" s="253"/>
      <c r="DS472" s="253"/>
      <c r="DT472" s="253"/>
      <c r="DU472" s="253"/>
    </row>
    <row r="473" spans="1:125" s="248" customFormat="1" x14ac:dyDescent="0.25">
      <c r="A473" s="253"/>
      <c r="B473" s="253"/>
      <c r="D473" s="253"/>
      <c r="E473" s="253"/>
      <c r="F473" s="253"/>
      <c r="G473" s="253"/>
      <c r="H473" s="253"/>
      <c r="I473" s="253"/>
      <c r="J473" s="253"/>
      <c r="K473" s="253"/>
      <c r="L473" s="253"/>
      <c r="S473" s="253"/>
      <c r="T473" s="253"/>
      <c r="U473" s="253"/>
      <c r="V473" s="253"/>
      <c r="W473" s="253"/>
      <c r="X473" s="253"/>
      <c r="Y473" s="253"/>
      <c r="Z473" s="253"/>
      <c r="AA473" s="253"/>
      <c r="AB473" s="253"/>
      <c r="AC473" s="253"/>
      <c r="AD473" s="253"/>
      <c r="AE473" s="253"/>
      <c r="AF473" s="253"/>
      <c r="AG473" s="253"/>
      <c r="AH473" s="253"/>
      <c r="AI473" s="253"/>
      <c r="AJ473" s="253"/>
      <c r="AK473" s="253"/>
      <c r="AL473" s="253"/>
      <c r="AM473" s="253"/>
      <c r="AN473" s="253"/>
      <c r="AO473" s="253"/>
      <c r="AP473" s="253"/>
      <c r="AQ473" s="253"/>
      <c r="AR473" s="253"/>
      <c r="AS473" s="253"/>
      <c r="AT473" s="253"/>
      <c r="AU473" s="253"/>
      <c r="AV473" s="253"/>
      <c r="AW473" s="253"/>
      <c r="AX473" s="253"/>
      <c r="AY473" s="253"/>
      <c r="AZ473" s="253"/>
      <c r="BA473" s="253"/>
      <c r="BB473" s="253"/>
      <c r="BC473" s="253"/>
      <c r="BD473" s="253"/>
      <c r="BE473" s="253"/>
      <c r="BF473" s="253"/>
      <c r="BG473" s="253"/>
      <c r="BH473" s="253"/>
      <c r="BI473" s="253"/>
      <c r="BJ473" s="253"/>
      <c r="BK473" s="253"/>
      <c r="BL473" s="253"/>
      <c r="BM473" s="253"/>
      <c r="BN473" s="253"/>
      <c r="BO473" s="253"/>
      <c r="BP473" s="253"/>
      <c r="BQ473" s="253"/>
      <c r="BR473" s="253"/>
      <c r="BS473" s="253"/>
      <c r="BT473" s="253"/>
      <c r="BU473" s="253"/>
      <c r="BV473" s="253"/>
      <c r="BW473" s="253"/>
      <c r="BX473" s="253"/>
      <c r="BY473" s="253"/>
      <c r="BZ473" s="253"/>
      <c r="CA473" s="253"/>
      <c r="CB473" s="253"/>
      <c r="CC473" s="253"/>
      <c r="CD473" s="253"/>
      <c r="CE473" s="253"/>
      <c r="CF473" s="253"/>
      <c r="CG473" s="253"/>
      <c r="CH473" s="253"/>
      <c r="CI473" s="253"/>
      <c r="CJ473" s="253"/>
      <c r="CK473" s="253"/>
      <c r="CL473" s="253"/>
      <c r="CM473" s="253"/>
      <c r="CN473" s="253"/>
      <c r="CO473" s="253"/>
      <c r="CP473" s="253"/>
      <c r="CQ473" s="253"/>
      <c r="CR473" s="253"/>
      <c r="CS473" s="253"/>
      <c r="CT473" s="253"/>
      <c r="CU473" s="253"/>
      <c r="CV473" s="253"/>
      <c r="CW473" s="253"/>
      <c r="CX473" s="253"/>
      <c r="CY473" s="253"/>
      <c r="CZ473" s="253"/>
      <c r="DA473" s="253"/>
      <c r="DB473" s="253"/>
      <c r="DC473" s="253"/>
      <c r="DD473" s="253"/>
      <c r="DE473" s="253"/>
      <c r="DF473" s="253"/>
      <c r="DG473" s="253"/>
      <c r="DH473" s="253"/>
      <c r="DI473" s="253"/>
      <c r="DJ473" s="253"/>
      <c r="DK473" s="253"/>
      <c r="DL473" s="253"/>
      <c r="DM473" s="253"/>
      <c r="DN473" s="253"/>
      <c r="DO473" s="253"/>
      <c r="DP473" s="253"/>
      <c r="DQ473" s="253"/>
      <c r="DR473" s="253"/>
      <c r="DS473" s="253"/>
      <c r="DT473" s="253"/>
      <c r="DU473" s="253"/>
    </row>
    <row r="474" spans="1:125" s="248" customFormat="1" x14ac:dyDescent="0.25">
      <c r="A474" s="253"/>
      <c r="B474" s="253"/>
      <c r="D474" s="253"/>
      <c r="E474" s="253"/>
      <c r="F474" s="253"/>
      <c r="G474" s="253"/>
      <c r="H474" s="253"/>
      <c r="I474" s="253"/>
      <c r="J474" s="253"/>
      <c r="K474" s="253"/>
      <c r="L474" s="253"/>
      <c r="S474" s="253"/>
      <c r="T474" s="253"/>
      <c r="U474" s="253"/>
      <c r="V474" s="253"/>
      <c r="W474" s="253"/>
      <c r="X474" s="253"/>
      <c r="Y474" s="253"/>
      <c r="Z474" s="253"/>
      <c r="AA474" s="253"/>
      <c r="AB474" s="253"/>
      <c r="AC474" s="253"/>
      <c r="AD474" s="253"/>
      <c r="AE474" s="253"/>
      <c r="AF474" s="253"/>
      <c r="AG474" s="253"/>
      <c r="AH474" s="253"/>
      <c r="AI474" s="253"/>
      <c r="AJ474" s="253"/>
      <c r="AK474" s="253"/>
      <c r="AL474" s="253"/>
      <c r="AM474" s="253"/>
      <c r="AN474" s="253"/>
      <c r="AO474" s="253"/>
      <c r="AP474" s="253"/>
      <c r="AQ474" s="253"/>
      <c r="AR474" s="253"/>
      <c r="AS474" s="253"/>
      <c r="AT474" s="253"/>
      <c r="AU474" s="253"/>
      <c r="AV474" s="253"/>
      <c r="AW474" s="253"/>
      <c r="AX474" s="253"/>
      <c r="AY474" s="253"/>
      <c r="AZ474" s="253"/>
      <c r="BA474" s="253"/>
      <c r="BB474" s="253"/>
      <c r="BC474" s="253"/>
      <c r="BD474" s="253"/>
      <c r="BE474" s="253"/>
      <c r="BF474" s="253"/>
      <c r="BG474" s="253"/>
      <c r="BH474" s="253"/>
      <c r="BI474" s="253"/>
      <c r="BJ474" s="253"/>
      <c r="BK474" s="253"/>
      <c r="BL474" s="253"/>
      <c r="BM474" s="253"/>
      <c r="BN474" s="253"/>
      <c r="BO474" s="253"/>
      <c r="BP474" s="253"/>
      <c r="BQ474" s="253"/>
      <c r="BR474" s="253"/>
      <c r="BS474" s="253"/>
      <c r="BT474" s="253"/>
      <c r="BU474" s="253"/>
      <c r="BV474" s="253"/>
      <c r="BW474" s="253"/>
      <c r="BX474" s="253"/>
      <c r="BY474" s="253"/>
      <c r="BZ474" s="253"/>
      <c r="CA474" s="253"/>
      <c r="CB474" s="253"/>
      <c r="CC474" s="253"/>
      <c r="CD474" s="253"/>
      <c r="CE474" s="253"/>
      <c r="CF474" s="253"/>
      <c r="CG474" s="253"/>
      <c r="CH474" s="253"/>
      <c r="CI474" s="253"/>
      <c r="CJ474" s="253"/>
      <c r="CK474" s="253"/>
      <c r="CL474" s="253"/>
      <c r="CM474" s="253"/>
      <c r="CN474" s="253"/>
      <c r="CO474" s="253"/>
      <c r="CP474" s="253"/>
      <c r="CQ474" s="253"/>
      <c r="CR474" s="253"/>
      <c r="CS474" s="253"/>
      <c r="CT474" s="253"/>
      <c r="CU474" s="253"/>
      <c r="CV474" s="253"/>
      <c r="CW474" s="253"/>
      <c r="CX474" s="253"/>
      <c r="CY474" s="253"/>
      <c r="CZ474" s="253"/>
      <c r="DA474" s="253"/>
      <c r="DB474" s="253"/>
      <c r="DC474" s="253"/>
      <c r="DD474" s="253"/>
      <c r="DE474" s="253"/>
      <c r="DF474" s="253"/>
      <c r="DG474" s="253"/>
      <c r="DH474" s="253"/>
      <c r="DI474" s="253"/>
      <c r="DJ474" s="253"/>
      <c r="DK474" s="253"/>
      <c r="DL474" s="253"/>
      <c r="DM474" s="253"/>
      <c r="DN474" s="253"/>
      <c r="DO474" s="253"/>
      <c r="DP474" s="253"/>
      <c r="DQ474" s="253"/>
      <c r="DR474" s="253"/>
      <c r="DS474" s="253"/>
      <c r="DT474" s="253"/>
      <c r="DU474" s="253"/>
    </row>
    <row r="475" spans="1:125" s="248" customFormat="1" x14ac:dyDescent="0.25">
      <c r="A475" s="253"/>
      <c r="B475" s="253"/>
      <c r="D475" s="253"/>
      <c r="E475" s="253"/>
      <c r="F475" s="253"/>
      <c r="G475" s="253"/>
      <c r="H475" s="253"/>
      <c r="I475" s="253"/>
      <c r="J475" s="253"/>
      <c r="K475" s="253"/>
      <c r="L475" s="253"/>
      <c r="S475" s="253"/>
      <c r="T475" s="253"/>
      <c r="U475" s="253"/>
      <c r="V475" s="253"/>
      <c r="W475" s="253"/>
      <c r="X475" s="253"/>
      <c r="Y475" s="253"/>
      <c r="Z475" s="253"/>
      <c r="AA475" s="253"/>
      <c r="AB475" s="253"/>
      <c r="AC475" s="253"/>
      <c r="AD475" s="253"/>
      <c r="AE475" s="253"/>
      <c r="AF475" s="253"/>
      <c r="AG475" s="253"/>
      <c r="AH475" s="253"/>
      <c r="AI475" s="253"/>
      <c r="AJ475" s="253"/>
      <c r="AK475" s="253"/>
      <c r="AL475" s="253"/>
      <c r="AM475" s="253"/>
      <c r="AN475" s="253"/>
      <c r="AO475" s="253"/>
      <c r="AP475" s="253"/>
      <c r="AQ475" s="253"/>
      <c r="AR475" s="253"/>
      <c r="AS475" s="253"/>
      <c r="AT475" s="253"/>
      <c r="AU475" s="253"/>
      <c r="AV475" s="253"/>
      <c r="AW475" s="253"/>
      <c r="AX475" s="253"/>
      <c r="AY475" s="253"/>
      <c r="AZ475" s="253"/>
      <c r="BA475" s="253"/>
      <c r="BB475" s="253"/>
      <c r="BC475" s="253"/>
      <c r="BD475" s="253"/>
      <c r="BE475" s="253"/>
      <c r="BF475" s="253"/>
      <c r="BG475" s="253"/>
      <c r="BH475" s="253"/>
      <c r="BI475" s="253"/>
      <c r="BJ475" s="253"/>
      <c r="BK475" s="253"/>
      <c r="BL475" s="253"/>
      <c r="BM475" s="253"/>
      <c r="BN475" s="253"/>
      <c r="BO475" s="253"/>
      <c r="BP475" s="253"/>
      <c r="BQ475" s="253"/>
      <c r="BR475" s="253"/>
      <c r="BS475" s="253"/>
      <c r="BT475" s="253"/>
      <c r="BU475" s="253"/>
      <c r="BV475" s="253"/>
      <c r="BW475" s="253"/>
      <c r="BX475" s="253"/>
      <c r="BY475" s="253"/>
      <c r="BZ475" s="253"/>
      <c r="CA475" s="253"/>
      <c r="CB475" s="253"/>
      <c r="CC475" s="253"/>
      <c r="CD475" s="253"/>
      <c r="CE475" s="253"/>
      <c r="CF475" s="253"/>
      <c r="CG475" s="253"/>
      <c r="CH475" s="253"/>
      <c r="CI475" s="253"/>
      <c r="CJ475" s="253"/>
      <c r="CK475" s="253"/>
      <c r="CL475" s="253"/>
      <c r="CM475" s="253"/>
      <c r="CN475" s="253"/>
      <c r="CO475" s="253"/>
      <c r="CP475" s="253"/>
      <c r="CQ475" s="253"/>
      <c r="CR475" s="253"/>
      <c r="CS475" s="253"/>
      <c r="CT475" s="253"/>
      <c r="CU475" s="253"/>
      <c r="CV475" s="253"/>
      <c r="CW475" s="253"/>
      <c r="CX475" s="253"/>
      <c r="CY475" s="253"/>
      <c r="CZ475" s="253"/>
      <c r="DA475" s="253"/>
      <c r="DB475" s="253"/>
      <c r="DC475" s="253"/>
      <c r="DD475" s="253"/>
      <c r="DE475" s="253"/>
      <c r="DF475" s="253"/>
      <c r="DG475" s="253"/>
      <c r="DH475" s="253"/>
      <c r="DI475" s="253"/>
      <c r="DJ475" s="253"/>
      <c r="DK475" s="253"/>
      <c r="DL475" s="253"/>
      <c r="DM475" s="253"/>
      <c r="DN475" s="253"/>
      <c r="DO475" s="253"/>
      <c r="DP475" s="253"/>
      <c r="DQ475" s="253"/>
      <c r="DR475" s="253"/>
      <c r="DS475" s="253"/>
      <c r="DT475" s="253"/>
      <c r="DU475" s="253"/>
    </row>
    <row r="476" spans="1:125" s="248" customFormat="1" x14ac:dyDescent="0.25">
      <c r="A476" s="253"/>
      <c r="B476" s="253"/>
      <c r="D476" s="253"/>
      <c r="E476" s="253"/>
      <c r="F476" s="253"/>
      <c r="G476" s="253"/>
      <c r="H476" s="253"/>
      <c r="I476" s="253"/>
      <c r="J476" s="253"/>
      <c r="K476" s="253"/>
      <c r="L476" s="253"/>
      <c r="S476" s="253"/>
      <c r="T476" s="253"/>
      <c r="U476" s="253"/>
      <c r="V476" s="253"/>
      <c r="W476" s="253"/>
      <c r="X476" s="253"/>
      <c r="Y476" s="253"/>
      <c r="Z476" s="253"/>
      <c r="AA476" s="253"/>
      <c r="AB476" s="253"/>
      <c r="AC476" s="253"/>
      <c r="AD476" s="253"/>
      <c r="AE476" s="253"/>
      <c r="AF476" s="253"/>
      <c r="AG476" s="253"/>
      <c r="AH476" s="253"/>
      <c r="AI476" s="253"/>
      <c r="AJ476" s="253"/>
      <c r="AK476" s="253"/>
      <c r="AL476" s="253"/>
      <c r="AM476" s="253"/>
      <c r="AN476" s="253"/>
      <c r="AO476" s="253"/>
      <c r="AP476" s="253"/>
      <c r="AQ476" s="253"/>
      <c r="AR476" s="253"/>
      <c r="AS476" s="253"/>
      <c r="AT476" s="253"/>
      <c r="AU476" s="253"/>
      <c r="AV476" s="253"/>
      <c r="AW476" s="253"/>
      <c r="AX476" s="253"/>
      <c r="AY476" s="253"/>
      <c r="AZ476" s="253"/>
      <c r="BA476" s="253"/>
      <c r="BB476" s="253"/>
      <c r="BC476" s="253"/>
      <c r="BD476" s="253"/>
      <c r="BE476" s="253"/>
      <c r="BF476" s="253"/>
      <c r="BG476" s="253"/>
      <c r="BH476" s="253"/>
      <c r="BI476" s="253"/>
      <c r="BJ476" s="253"/>
      <c r="BK476" s="253"/>
      <c r="BL476" s="253"/>
      <c r="BM476" s="253"/>
      <c r="BN476" s="253"/>
      <c r="BO476" s="253"/>
      <c r="BP476" s="253"/>
      <c r="BQ476" s="253"/>
      <c r="BR476" s="253"/>
      <c r="BS476" s="253"/>
      <c r="BT476" s="253"/>
      <c r="BU476" s="253"/>
      <c r="BV476" s="253"/>
      <c r="BW476" s="253"/>
      <c r="BX476" s="253"/>
      <c r="BY476" s="253"/>
      <c r="BZ476" s="253"/>
      <c r="CA476" s="253"/>
      <c r="CB476" s="253"/>
      <c r="CC476" s="253"/>
      <c r="CD476" s="253"/>
      <c r="CE476" s="253"/>
      <c r="CF476" s="253"/>
      <c r="CG476" s="253"/>
      <c r="CH476" s="253"/>
      <c r="CI476" s="253"/>
      <c r="CJ476" s="253"/>
      <c r="CK476" s="253"/>
      <c r="CL476" s="253"/>
      <c r="CM476" s="253"/>
      <c r="CN476" s="253"/>
      <c r="CO476" s="253"/>
      <c r="CP476" s="253"/>
      <c r="CQ476" s="253"/>
      <c r="CR476" s="253"/>
      <c r="CS476" s="253"/>
      <c r="CT476" s="253"/>
      <c r="CU476" s="253"/>
      <c r="CV476" s="253"/>
      <c r="CW476" s="253"/>
      <c r="CX476" s="253"/>
      <c r="CY476" s="253"/>
      <c r="CZ476" s="253"/>
      <c r="DA476" s="253"/>
      <c r="DB476" s="253"/>
      <c r="DC476" s="253"/>
      <c r="DD476" s="253"/>
      <c r="DE476" s="253"/>
      <c r="DF476" s="253"/>
      <c r="DG476" s="253"/>
      <c r="DH476" s="253"/>
      <c r="DI476" s="253"/>
      <c r="DJ476" s="253"/>
      <c r="DK476" s="253"/>
      <c r="DL476" s="253"/>
      <c r="DM476" s="253"/>
      <c r="DN476" s="253"/>
      <c r="DO476" s="253"/>
      <c r="DP476" s="253"/>
      <c r="DQ476" s="253"/>
      <c r="DR476" s="253"/>
      <c r="DS476" s="253"/>
      <c r="DT476" s="253"/>
      <c r="DU476" s="253"/>
    </row>
    <row r="477" spans="1:125" s="248" customFormat="1" x14ac:dyDescent="0.25">
      <c r="A477" s="253"/>
      <c r="B477" s="253"/>
      <c r="D477" s="253"/>
      <c r="E477" s="253"/>
      <c r="F477" s="253"/>
      <c r="G477" s="253"/>
      <c r="H477" s="253"/>
      <c r="I477" s="253"/>
      <c r="J477" s="253"/>
      <c r="K477" s="253"/>
      <c r="L477" s="253"/>
      <c r="S477" s="253"/>
      <c r="T477" s="253"/>
      <c r="U477" s="253"/>
      <c r="V477" s="253"/>
      <c r="W477" s="253"/>
      <c r="X477" s="253"/>
      <c r="Y477" s="253"/>
      <c r="Z477" s="253"/>
      <c r="AA477" s="253"/>
      <c r="AB477" s="253"/>
      <c r="AC477" s="253"/>
      <c r="AD477" s="253"/>
      <c r="AE477" s="253"/>
      <c r="AF477" s="253"/>
      <c r="AG477" s="253"/>
      <c r="AH477" s="253"/>
      <c r="AI477" s="253"/>
      <c r="AJ477" s="253"/>
      <c r="AK477" s="253"/>
      <c r="AL477" s="253"/>
      <c r="AM477" s="253"/>
      <c r="AN477" s="253"/>
      <c r="AO477" s="253"/>
      <c r="AP477" s="253"/>
      <c r="AQ477" s="253"/>
      <c r="AR477" s="253"/>
      <c r="AS477" s="253"/>
      <c r="AT477" s="253"/>
      <c r="AU477" s="253"/>
      <c r="AV477" s="253"/>
      <c r="AW477" s="253"/>
      <c r="AX477" s="253"/>
      <c r="AY477" s="253"/>
      <c r="AZ477" s="253"/>
      <c r="BA477" s="253"/>
      <c r="BB477" s="253"/>
      <c r="BC477" s="253"/>
      <c r="BD477" s="253"/>
      <c r="BE477" s="253"/>
      <c r="BF477" s="253"/>
      <c r="BG477" s="253"/>
      <c r="BH477" s="253"/>
      <c r="BI477" s="253"/>
      <c r="BJ477" s="253"/>
      <c r="BK477" s="253"/>
      <c r="BL477" s="253"/>
      <c r="BM477" s="253"/>
      <c r="BN477" s="253"/>
      <c r="BO477" s="253"/>
      <c r="BP477" s="253"/>
      <c r="BQ477" s="253"/>
      <c r="BR477" s="253"/>
      <c r="BS477" s="253"/>
      <c r="BT477" s="253"/>
      <c r="BU477" s="253"/>
      <c r="BV477" s="253"/>
      <c r="BW477" s="253"/>
      <c r="BX477" s="253"/>
      <c r="BY477" s="253"/>
      <c r="BZ477" s="253"/>
      <c r="CA477" s="253"/>
      <c r="CB477" s="253"/>
      <c r="CC477" s="253"/>
      <c r="CD477" s="253"/>
      <c r="CE477" s="253"/>
      <c r="CF477" s="253"/>
      <c r="CG477" s="253"/>
      <c r="CH477" s="253"/>
      <c r="CI477" s="253"/>
      <c r="CJ477" s="253"/>
      <c r="CK477" s="253"/>
      <c r="CL477" s="253"/>
      <c r="CM477" s="253"/>
      <c r="CN477" s="253"/>
      <c r="CO477" s="253"/>
      <c r="CP477" s="253"/>
      <c r="CQ477" s="253"/>
      <c r="CR477" s="253"/>
      <c r="CS477" s="253"/>
      <c r="CT477" s="253"/>
      <c r="CU477" s="253"/>
      <c r="CV477" s="253"/>
      <c r="CW477" s="253"/>
      <c r="CX477" s="253"/>
      <c r="CY477" s="253"/>
      <c r="CZ477" s="253"/>
      <c r="DA477" s="253"/>
      <c r="DB477" s="253"/>
      <c r="DC477" s="253"/>
      <c r="DD477" s="253"/>
      <c r="DE477" s="253"/>
      <c r="DF477" s="253"/>
      <c r="DG477" s="253"/>
      <c r="DH477" s="253"/>
      <c r="DI477" s="253"/>
      <c r="DJ477" s="253"/>
      <c r="DK477" s="253"/>
      <c r="DL477" s="253"/>
      <c r="DM477" s="253"/>
      <c r="DN477" s="253"/>
      <c r="DO477" s="253"/>
      <c r="DP477" s="253"/>
      <c r="DQ477" s="253"/>
      <c r="DR477" s="253"/>
      <c r="DS477" s="253"/>
      <c r="DT477" s="253"/>
      <c r="DU477" s="253"/>
    </row>
    <row r="478" spans="1:125" s="248" customFormat="1" x14ac:dyDescent="0.25">
      <c r="A478" s="253"/>
      <c r="B478" s="253"/>
      <c r="D478" s="253"/>
      <c r="E478" s="253"/>
      <c r="F478" s="253"/>
      <c r="G478" s="253"/>
      <c r="H478" s="253"/>
      <c r="I478" s="253"/>
      <c r="J478" s="253"/>
      <c r="K478" s="253"/>
      <c r="L478" s="253"/>
      <c r="S478" s="253"/>
      <c r="T478" s="253"/>
      <c r="U478" s="253"/>
      <c r="V478" s="253"/>
      <c r="W478" s="253"/>
      <c r="X478" s="253"/>
      <c r="Y478" s="253"/>
      <c r="Z478" s="253"/>
      <c r="AA478" s="253"/>
      <c r="AB478" s="253"/>
      <c r="AC478" s="253"/>
      <c r="AD478" s="253"/>
      <c r="AE478" s="253"/>
      <c r="AF478" s="253"/>
      <c r="AG478" s="253"/>
      <c r="AH478" s="253"/>
      <c r="AI478" s="253"/>
      <c r="AJ478" s="253"/>
      <c r="AK478" s="253"/>
      <c r="AL478" s="253"/>
      <c r="AM478" s="253"/>
      <c r="AN478" s="253"/>
      <c r="AO478" s="253"/>
      <c r="AP478" s="253"/>
      <c r="AQ478" s="253"/>
      <c r="AR478" s="253"/>
      <c r="AS478" s="253"/>
      <c r="AT478" s="253"/>
      <c r="AU478" s="253"/>
      <c r="AV478" s="253"/>
      <c r="AW478" s="253"/>
      <c r="AX478" s="253"/>
      <c r="AY478" s="253"/>
      <c r="AZ478" s="253"/>
      <c r="BA478" s="253"/>
      <c r="BB478" s="253"/>
      <c r="BC478" s="253"/>
      <c r="BD478" s="253"/>
      <c r="BE478" s="253"/>
      <c r="BF478" s="253"/>
      <c r="BG478" s="253"/>
      <c r="BH478" s="253"/>
      <c r="BI478" s="253"/>
      <c r="BJ478" s="253"/>
      <c r="BK478" s="253"/>
      <c r="BL478" s="253"/>
      <c r="BM478" s="253"/>
      <c r="BN478" s="253"/>
      <c r="BO478" s="253"/>
      <c r="BP478" s="253"/>
      <c r="BQ478" s="253"/>
      <c r="BR478" s="253"/>
      <c r="BS478" s="253"/>
      <c r="BT478" s="253"/>
      <c r="BU478" s="253"/>
      <c r="BV478" s="253"/>
      <c r="BW478" s="253"/>
      <c r="BX478" s="253"/>
      <c r="BY478" s="253"/>
      <c r="BZ478" s="253"/>
      <c r="CA478" s="253"/>
      <c r="CB478" s="253"/>
      <c r="CC478" s="253"/>
      <c r="CD478" s="253"/>
      <c r="CE478" s="253"/>
      <c r="CF478" s="253"/>
      <c r="CG478" s="253"/>
      <c r="CH478" s="253"/>
      <c r="CI478" s="253"/>
      <c r="CJ478" s="253"/>
      <c r="CK478" s="253"/>
      <c r="CL478" s="253"/>
      <c r="CM478" s="253"/>
      <c r="CN478" s="253"/>
      <c r="CO478" s="253"/>
      <c r="CP478" s="253"/>
      <c r="CQ478" s="253"/>
      <c r="CR478" s="253"/>
      <c r="CS478" s="253"/>
      <c r="CT478" s="253"/>
      <c r="CU478" s="253"/>
      <c r="CV478" s="253"/>
      <c r="CW478" s="253"/>
      <c r="CX478" s="253"/>
      <c r="CY478" s="253"/>
      <c r="CZ478" s="253"/>
      <c r="DA478" s="253"/>
      <c r="DB478" s="253"/>
      <c r="DC478" s="253"/>
      <c r="DD478" s="253"/>
      <c r="DE478" s="253"/>
      <c r="DF478" s="253"/>
      <c r="DG478" s="253"/>
      <c r="DH478" s="253"/>
      <c r="DI478" s="253"/>
      <c r="DJ478" s="253"/>
      <c r="DK478" s="253"/>
      <c r="DL478" s="253"/>
      <c r="DM478" s="253"/>
      <c r="DN478" s="253"/>
      <c r="DO478" s="253"/>
      <c r="DP478" s="253"/>
      <c r="DQ478" s="253"/>
      <c r="DR478" s="253"/>
      <c r="DS478" s="253"/>
      <c r="DT478" s="253"/>
      <c r="DU478" s="253"/>
    </row>
    <row r="479" spans="1:125" s="248" customFormat="1" x14ac:dyDescent="0.25">
      <c r="A479" s="253"/>
      <c r="B479" s="253"/>
      <c r="D479" s="253"/>
      <c r="E479" s="253"/>
      <c r="F479" s="253"/>
      <c r="G479" s="253"/>
      <c r="H479" s="253"/>
      <c r="I479" s="253"/>
      <c r="J479" s="253"/>
      <c r="K479" s="253"/>
      <c r="L479" s="253"/>
      <c r="S479" s="253"/>
      <c r="T479" s="253"/>
      <c r="U479" s="253"/>
      <c r="V479" s="253"/>
      <c r="W479" s="253"/>
      <c r="X479" s="253"/>
      <c r="Y479" s="253"/>
      <c r="Z479" s="253"/>
      <c r="AA479" s="253"/>
      <c r="AB479" s="253"/>
      <c r="AC479" s="253"/>
      <c r="AD479" s="253"/>
      <c r="AE479" s="253"/>
      <c r="AF479" s="253"/>
      <c r="AG479" s="253"/>
      <c r="AH479" s="253"/>
      <c r="AI479" s="253"/>
      <c r="AJ479" s="253"/>
      <c r="AK479" s="253"/>
      <c r="AL479" s="253"/>
      <c r="AM479" s="253"/>
      <c r="AN479" s="253"/>
      <c r="AO479" s="253"/>
      <c r="AP479" s="253"/>
      <c r="AQ479" s="253"/>
      <c r="AR479" s="253"/>
      <c r="AS479" s="253"/>
      <c r="AT479" s="253"/>
      <c r="AU479" s="253"/>
      <c r="AV479" s="253"/>
      <c r="AW479" s="253"/>
      <c r="AX479" s="253"/>
      <c r="AY479" s="253"/>
      <c r="AZ479" s="253"/>
      <c r="BA479" s="253"/>
      <c r="BB479" s="253"/>
      <c r="BC479" s="253"/>
      <c r="BD479" s="253"/>
      <c r="BE479" s="253"/>
      <c r="BF479" s="253"/>
      <c r="BG479" s="253"/>
      <c r="BH479" s="253"/>
      <c r="BI479" s="253"/>
      <c r="BJ479" s="253"/>
      <c r="BK479" s="253"/>
      <c r="BL479" s="253"/>
      <c r="BM479" s="253"/>
      <c r="BN479" s="253"/>
      <c r="BO479" s="253"/>
      <c r="BP479" s="253"/>
      <c r="BQ479" s="253"/>
      <c r="BR479" s="253"/>
      <c r="BS479" s="253"/>
      <c r="BT479" s="253"/>
      <c r="BU479" s="253"/>
      <c r="BV479" s="253"/>
      <c r="BW479" s="253"/>
      <c r="BX479" s="253"/>
      <c r="BY479" s="253"/>
      <c r="BZ479" s="253"/>
      <c r="CA479" s="253"/>
      <c r="CB479" s="253"/>
      <c r="CC479" s="253"/>
      <c r="CD479" s="253"/>
      <c r="CE479" s="253"/>
      <c r="CF479" s="253"/>
      <c r="CG479" s="253"/>
      <c r="CH479" s="253"/>
      <c r="CI479" s="253"/>
      <c r="CJ479" s="253"/>
      <c r="CK479" s="253"/>
      <c r="CL479" s="253"/>
      <c r="CM479" s="253"/>
      <c r="CN479" s="253"/>
      <c r="CO479" s="253"/>
      <c r="CP479" s="253"/>
      <c r="CQ479" s="253"/>
      <c r="CR479" s="253"/>
      <c r="CS479" s="253"/>
      <c r="CT479" s="253"/>
      <c r="CU479" s="253"/>
      <c r="CV479" s="253"/>
      <c r="CW479" s="253"/>
      <c r="CX479" s="253"/>
      <c r="CY479" s="253"/>
      <c r="CZ479" s="253"/>
      <c r="DA479" s="253"/>
      <c r="DB479" s="253"/>
      <c r="DC479" s="253"/>
      <c r="DD479" s="253"/>
      <c r="DE479" s="253"/>
      <c r="DF479" s="253"/>
      <c r="DG479" s="253"/>
      <c r="DH479" s="253"/>
      <c r="DI479" s="253"/>
      <c r="DJ479" s="253"/>
      <c r="DK479" s="253"/>
      <c r="DL479" s="253"/>
      <c r="DM479" s="253"/>
      <c r="DN479" s="253"/>
      <c r="DO479" s="253"/>
      <c r="DP479" s="253"/>
      <c r="DQ479" s="253"/>
      <c r="DR479" s="253"/>
      <c r="DS479" s="253"/>
      <c r="DT479" s="253"/>
      <c r="DU479" s="253"/>
    </row>
    <row r="480" spans="1:125" s="248" customFormat="1" x14ac:dyDescent="0.25">
      <c r="A480" s="253"/>
      <c r="B480" s="253"/>
      <c r="D480" s="253"/>
      <c r="E480" s="253"/>
      <c r="F480" s="253"/>
      <c r="G480" s="253"/>
      <c r="H480" s="253"/>
      <c r="I480" s="253"/>
      <c r="J480" s="253"/>
      <c r="K480" s="253"/>
      <c r="L480" s="253"/>
      <c r="S480" s="253"/>
      <c r="T480" s="253"/>
      <c r="U480" s="253"/>
      <c r="V480" s="253"/>
      <c r="W480" s="253"/>
      <c r="X480" s="253"/>
      <c r="Y480" s="253"/>
      <c r="Z480" s="253"/>
      <c r="AA480" s="253"/>
      <c r="AB480" s="253"/>
      <c r="AC480" s="253"/>
      <c r="AD480" s="253"/>
      <c r="AE480" s="253"/>
      <c r="AF480" s="253"/>
      <c r="AG480" s="253"/>
      <c r="AH480" s="253"/>
      <c r="AI480" s="253"/>
      <c r="AJ480" s="253"/>
      <c r="AK480" s="253"/>
      <c r="AL480" s="253"/>
      <c r="AM480" s="253"/>
      <c r="AN480" s="253"/>
      <c r="AO480" s="253"/>
      <c r="AP480" s="253"/>
      <c r="AQ480" s="253"/>
      <c r="AR480" s="253"/>
      <c r="AS480" s="253"/>
      <c r="AT480" s="253"/>
      <c r="AU480" s="253"/>
      <c r="AV480" s="253"/>
      <c r="AW480" s="253"/>
      <c r="AX480" s="253"/>
      <c r="AY480" s="253"/>
      <c r="AZ480" s="253"/>
      <c r="BA480" s="253"/>
      <c r="BB480" s="253"/>
      <c r="BC480" s="253"/>
      <c r="BD480" s="253"/>
      <c r="BE480" s="253"/>
      <c r="BF480" s="253"/>
      <c r="BG480" s="253"/>
      <c r="BH480" s="253"/>
      <c r="BI480" s="253"/>
      <c r="BJ480" s="253"/>
      <c r="BK480" s="253"/>
      <c r="BL480" s="253"/>
      <c r="BM480" s="253"/>
      <c r="BN480" s="253"/>
      <c r="BO480" s="253"/>
      <c r="BP480" s="253"/>
      <c r="BQ480" s="253"/>
      <c r="BR480" s="253"/>
      <c r="BS480" s="253"/>
      <c r="BT480" s="253"/>
      <c r="BU480" s="253"/>
      <c r="BV480" s="253"/>
      <c r="BW480" s="253"/>
      <c r="BX480" s="253"/>
      <c r="BY480" s="253"/>
      <c r="BZ480" s="253"/>
      <c r="CA480" s="253"/>
      <c r="CB480" s="253"/>
      <c r="CC480" s="253"/>
      <c r="CD480" s="253"/>
      <c r="CE480" s="253"/>
      <c r="CF480" s="253"/>
      <c r="CG480" s="253"/>
      <c r="CH480" s="253"/>
      <c r="CI480" s="253"/>
      <c r="CJ480" s="253"/>
      <c r="CK480" s="253"/>
      <c r="CL480" s="253"/>
      <c r="CM480" s="253"/>
      <c r="CN480" s="253"/>
      <c r="CO480" s="253"/>
      <c r="CP480" s="253"/>
      <c r="CQ480" s="253"/>
      <c r="CR480" s="253"/>
      <c r="CS480" s="253"/>
      <c r="CT480" s="253"/>
      <c r="CU480" s="253"/>
      <c r="CV480" s="253"/>
      <c r="CW480" s="253"/>
      <c r="CX480" s="253"/>
      <c r="CY480" s="253"/>
      <c r="CZ480" s="253"/>
      <c r="DA480" s="253"/>
      <c r="DB480" s="253"/>
      <c r="DC480" s="253"/>
      <c r="DD480" s="253"/>
      <c r="DE480" s="253"/>
      <c r="DF480" s="253"/>
      <c r="DG480" s="253"/>
      <c r="DH480" s="253"/>
      <c r="DI480" s="253"/>
      <c r="DJ480" s="253"/>
      <c r="DK480" s="253"/>
      <c r="DL480" s="253"/>
      <c r="DM480" s="253"/>
      <c r="DN480" s="253"/>
      <c r="DO480" s="253"/>
      <c r="DP480" s="253"/>
      <c r="DQ480" s="253"/>
      <c r="DR480" s="253"/>
      <c r="DS480" s="253"/>
      <c r="DT480" s="253"/>
      <c r="DU480" s="253"/>
    </row>
    <row r="481" spans="1:125" s="248" customFormat="1" x14ac:dyDescent="0.25">
      <c r="A481" s="253"/>
      <c r="B481" s="253"/>
      <c r="D481" s="253"/>
      <c r="E481" s="253"/>
      <c r="F481" s="253"/>
      <c r="G481" s="253"/>
      <c r="H481" s="253"/>
      <c r="I481" s="253"/>
      <c r="J481" s="253"/>
      <c r="K481" s="253"/>
      <c r="L481" s="253"/>
      <c r="S481" s="253"/>
      <c r="T481" s="253"/>
      <c r="U481" s="253"/>
      <c r="V481" s="253"/>
      <c r="W481" s="253"/>
      <c r="X481" s="253"/>
      <c r="Y481" s="253"/>
      <c r="Z481" s="253"/>
      <c r="AA481" s="253"/>
      <c r="AB481" s="253"/>
      <c r="AC481" s="253"/>
      <c r="AD481" s="253"/>
      <c r="AE481" s="253"/>
      <c r="AF481" s="253"/>
      <c r="AG481" s="253"/>
      <c r="AH481" s="253"/>
      <c r="AI481" s="253"/>
      <c r="AJ481" s="253"/>
      <c r="AK481" s="253"/>
      <c r="AL481" s="253"/>
      <c r="AM481" s="253"/>
      <c r="AN481" s="253"/>
      <c r="AO481" s="253"/>
      <c r="AP481" s="253"/>
      <c r="AQ481" s="253"/>
      <c r="AR481" s="253"/>
      <c r="AS481" s="253"/>
      <c r="AT481" s="253"/>
      <c r="AU481" s="253"/>
      <c r="AV481" s="253"/>
      <c r="AW481" s="253"/>
      <c r="AX481" s="253"/>
      <c r="AY481" s="253"/>
      <c r="AZ481" s="253"/>
      <c r="BA481" s="253"/>
      <c r="BB481" s="253"/>
      <c r="BC481" s="253"/>
      <c r="BD481" s="253"/>
      <c r="BE481" s="253"/>
      <c r="BF481" s="253"/>
      <c r="BG481" s="253"/>
      <c r="BH481" s="253"/>
      <c r="BI481" s="253"/>
      <c r="BJ481" s="253"/>
      <c r="BK481" s="253"/>
      <c r="BL481" s="253"/>
      <c r="BM481" s="253"/>
      <c r="BN481" s="253"/>
      <c r="BO481" s="253"/>
      <c r="BP481" s="253"/>
      <c r="BQ481" s="253"/>
      <c r="BR481" s="253"/>
      <c r="BS481" s="253"/>
      <c r="BT481" s="253"/>
      <c r="BU481" s="253"/>
      <c r="BV481" s="253"/>
      <c r="BW481" s="253"/>
      <c r="BX481" s="253"/>
      <c r="BY481" s="253"/>
      <c r="BZ481" s="253"/>
      <c r="CA481" s="253"/>
      <c r="CB481" s="253"/>
      <c r="CC481" s="253"/>
      <c r="CD481" s="253"/>
      <c r="CE481" s="253"/>
      <c r="CF481" s="253"/>
      <c r="CG481" s="253"/>
      <c r="CH481" s="253"/>
      <c r="CI481" s="253"/>
      <c r="CJ481" s="253"/>
      <c r="CK481" s="253"/>
      <c r="CL481" s="253"/>
      <c r="CM481" s="253"/>
      <c r="CN481" s="253"/>
      <c r="CO481" s="253"/>
      <c r="CP481" s="253"/>
      <c r="CQ481" s="253"/>
      <c r="CR481" s="253"/>
      <c r="CS481" s="253"/>
      <c r="CT481" s="253"/>
      <c r="CU481" s="253"/>
      <c r="CV481" s="253"/>
      <c r="CW481" s="253"/>
      <c r="CX481" s="253"/>
      <c r="CY481" s="253"/>
      <c r="CZ481" s="253"/>
      <c r="DA481" s="253"/>
      <c r="DB481" s="253"/>
      <c r="DC481" s="253"/>
      <c r="DD481" s="253"/>
      <c r="DE481" s="253"/>
      <c r="DF481" s="253"/>
      <c r="DG481" s="253"/>
      <c r="DH481" s="253"/>
      <c r="DI481" s="253"/>
      <c r="DJ481" s="253"/>
      <c r="DK481" s="253"/>
      <c r="DL481" s="253"/>
      <c r="DM481" s="253"/>
      <c r="DN481" s="253"/>
      <c r="DO481" s="253"/>
      <c r="DP481" s="253"/>
      <c r="DQ481" s="253"/>
      <c r="DR481" s="253"/>
      <c r="DS481" s="253"/>
      <c r="DT481" s="253"/>
      <c r="DU481" s="253"/>
    </row>
    <row r="482" spans="1:125" s="248" customFormat="1" x14ac:dyDescent="0.25">
      <c r="A482" s="253"/>
      <c r="B482" s="253"/>
      <c r="D482" s="253"/>
      <c r="E482" s="253"/>
      <c r="F482" s="253"/>
      <c r="G482" s="253"/>
      <c r="H482" s="253"/>
      <c r="I482" s="253"/>
      <c r="J482" s="253"/>
      <c r="K482" s="253"/>
      <c r="L482" s="253"/>
      <c r="S482" s="253"/>
      <c r="T482" s="253"/>
      <c r="U482" s="253"/>
      <c r="V482" s="253"/>
      <c r="W482" s="253"/>
      <c r="X482" s="253"/>
      <c r="Y482" s="253"/>
      <c r="Z482" s="253"/>
      <c r="AA482" s="253"/>
      <c r="AB482" s="253"/>
      <c r="AC482" s="253"/>
      <c r="AD482" s="253"/>
      <c r="AE482" s="253"/>
      <c r="AF482" s="253"/>
      <c r="AG482" s="253"/>
      <c r="AH482" s="253"/>
      <c r="AI482" s="253"/>
      <c r="AJ482" s="253"/>
      <c r="AK482" s="253"/>
      <c r="AL482" s="253"/>
      <c r="AM482" s="253"/>
      <c r="AN482" s="253"/>
      <c r="AO482" s="253"/>
      <c r="AP482" s="253"/>
      <c r="AQ482" s="253"/>
      <c r="AR482" s="253"/>
      <c r="AS482" s="253"/>
      <c r="AT482" s="253"/>
      <c r="AU482" s="253"/>
      <c r="AV482" s="253"/>
      <c r="AW482" s="253"/>
      <c r="AX482" s="253"/>
      <c r="AY482" s="253"/>
      <c r="AZ482" s="253"/>
      <c r="BA482" s="253"/>
      <c r="BB482" s="253"/>
      <c r="BC482" s="253"/>
      <c r="BD482" s="253"/>
      <c r="BE482" s="253"/>
      <c r="BF482" s="253"/>
      <c r="BG482" s="253"/>
      <c r="BH482" s="253"/>
      <c r="BI482" s="253"/>
      <c r="BJ482" s="253"/>
      <c r="BK482" s="253"/>
      <c r="BL482" s="253"/>
      <c r="BM482" s="253"/>
      <c r="BN482" s="253"/>
      <c r="BO482" s="253"/>
      <c r="BP482" s="253"/>
      <c r="BQ482" s="253"/>
      <c r="BR482" s="253"/>
      <c r="BS482" s="253"/>
      <c r="BT482" s="253"/>
      <c r="BU482" s="253"/>
      <c r="BV482" s="253"/>
      <c r="BW482" s="253"/>
      <c r="BX482" s="253"/>
      <c r="BY482" s="253"/>
      <c r="BZ482" s="253"/>
      <c r="CA482" s="253"/>
      <c r="CB482" s="253"/>
      <c r="CC482" s="253"/>
      <c r="CD482" s="253"/>
      <c r="CE482" s="253"/>
      <c r="CF482" s="253"/>
      <c r="CG482" s="253"/>
      <c r="CH482" s="253"/>
      <c r="CI482" s="253"/>
      <c r="CJ482" s="253"/>
      <c r="CK482" s="253"/>
      <c r="CL482" s="253"/>
      <c r="CM482" s="253"/>
      <c r="CN482" s="253"/>
      <c r="CO482" s="253"/>
      <c r="CP482" s="253"/>
      <c r="CQ482" s="253"/>
      <c r="CR482" s="253"/>
      <c r="CS482" s="253"/>
      <c r="CT482" s="253"/>
      <c r="CU482" s="253"/>
      <c r="CV482" s="253"/>
      <c r="CW482" s="253"/>
      <c r="CX482" s="253"/>
      <c r="CY482" s="253"/>
      <c r="CZ482" s="253"/>
      <c r="DA482" s="253"/>
      <c r="DB482" s="253"/>
      <c r="DC482" s="253"/>
      <c r="DD482" s="253"/>
      <c r="DE482" s="253"/>
      <c r="DF482" s="253"/>
      <c r="DG482" s="253"/>
      <c r="DH482" s="253"/>
      <c r="DI482" s="253"/>
      <c r="DJ482" s="253"/>
      <c r="DK482" s="253"/>
      <c r="DL482" s="253"/>
      <c r="DM482" s="253"/>
      <c r="DN482" s="253"/>
      <c r="DO482" s="253"/>
      <c r="DP482" s="253"/>
      <c r="DQ482" s="253"/>
      <c r="DR482" s="253"/>
      <c r="DS482" s="253"/>
      <c r="DT482" s="253"/>
      <c r="DU482" s="253"/>
    </row>
    <row r="483" spans="1:125" s="248" customFormat="1" x14ac:dyDescent="0.25">
      <c r="A483" s="253"/>
      <c r="B483" s="253"/>
      <c r="D483" s="253"/>
      <c r="E483" s="253"/>
      <c r="F483" s="253"/>
      <c r="G483" s="253"/>
      <c r="H483" s="253"/>
      <c r="I483" s="253"/>
      <c r="J483" s="253"/>
      <c r="K483" s="253"/>
      <c r="L483" s="253"/>
      <c r="S483" s="253"/>
      <c r="T483" s="253"/>
      <c r="U483" s="253"/>
      <c r="V483" s="253"/>
      <c r="W483" s="253"/>
      <c r="X483" s="253"/>
      <c r="Y483" s="253"/>
      <c r="Z483" s="253"/>
      <c r="AA483" s="253"/>
      <c r="AB483" s="253"/>
      <c r="AC483" s="253"/>
      <c r="AD483" s="253"/>
      <c r="AE483" s="253"/>
      <c r="AF483" s="253"/>
      <c r="AG483" s="253"/>
      <c r="AH483" s="253"/>
      <c r="AI483" s="253"/>
      <c r="AJ483" s="253"/>
      <c r="AK483" s="253"/>
      <c r="AL483" s="253"/>
      <c r="AM483" s="253"/>
      <c r="AN483" s="253"/>
      <c r="AO483" s="253"/>
      <c r="AP483" s="253"/>
      <c r="AQ483" s="253"/>
      <c r="AR483" s="253"/>
      <c r="AS483" s="253"/>
      <c r="AT483" s="253"/>
      <c r="AU483" s="253"/>
      <c r="AV483" s="253"/>
      <c r="AW483" s="253"/>
      <c r="AX483" s="253"/>
      <c r="AY483" s="253"/>
      <c r="AZ483" s="253"/>
      <c r="BA483" s="253"/>
      <c r="BB483" s="253"/>
      <c r="BC483" s="253"/>
      <c r="BD483" s="253"/>
      <c r="BE483" s="253"/>
      <c r="BF483" s="253"/>
      <c r="BG483" s="253"/>
      <c r="BH483" s="253"/>
      <c r="BI483" s="253"/>
      <c r="BJ483" s="253"/>
      <c r="BK483" s="253"/>
      <c r="BL483" s="253"/>
      <c r="BM483" s="253"/>
      <c r="BN483" s="253"/>
      <c r="BO483" s="253"/>
      <c r="BP483" s="253"/>
      <c r="BQ483" s="253"/>
      <c r="BR483" s="253"/>
      <c r="BS483" s="253"/>
      <c r="BT483" s="253"/>
      <c r="BU483" s="253"/>
      <c r="BV483" s="253"/>
      <c r="BW483" s="253"/>
      <c r="BX483" s="253"/>
      <c r="BY483" s="253"/>
      <c r="BZ483" s="253"/>
      <c r="CA483" s="253"/>
      <c r="CB483" s="253"/>
      <c r="CC483" s="253"/>
      <c r="CD483" s="253"/>
      <c r="CE483" s="253"/>
      <c r="CF483" s="253"/>
      <c r="CG483" s="253"/>
      <c r="CH483" s="253"/>
      <c r="CI483" s="253"/>
      <c r="CJ483" s="253"/>
      <c r="CK483" s="253"/>
      <c r="CL483" s="253"/>
      <c r="CM483" s="253"/>
      <c r="CN483" s="253"/>
      <c r="CO483" s="253"/>
      <c r="CP483" s="253"/>
      <c r="CQ483" s="253"/>
      <c r="CR483" s="253"/>
      <c r="CS483" s="253"/>
      <c r="CT483" s="253"/>
      <c r="CU483" s="253"/>
      <c r="CV483" s="253"/>
      <c r="CW483" s="253"/>
      <c r="CX483" s="253"/>
      <c r="CY483" s="253"/>
      <c r="CZ483" s="253"/>
      <c r="DA483" s="253"/>
      <c r="DB483" s="253"/>
      <c r="DC483" s="253"/>
      <c r="DD483" s="253"/>
      <c r="DE483" s="253"/>
      <c r="DF483" s="253"/>
      <c r="DG483" s="253"/>
      <c r="DH483" s="253"/>
      <c r="DI483" s="253"/>
      <c r="DJ483" s="253"/>
      <c r="DK483" s="253"/>
      <c r="DL483" s="253"/>
      <c r="DM483" s="253"/>
      <c r="DN483" s="253"/>
      <c r="DO483" s="253"/>
      <c r="DP483" s="253"/>
      <c r="DQ483" s="253"/>
      <c r="DR483" s="253"/>
      <c r="DS483" s="253"/>
      <c r="DT483" s="253"/>
      <c r="DU483" s="253"/>
    </row>
    <row r="484" spans="1:125" s="248" customFormat="1" x14ac:dyDescent="0.25">
      <c r="A484" s="253"/>
      <c r="B484" s="253"/>
      <c r="D484" s="253"/>
      <c r="E484" s="253"/>
      <c r="F484" s="253"/>
      <c r="G484" s="253"/>
      <c r="H484" s="253"/>
      <c r="I484" s="253"/>
      <c r="J484" s="253"/>
      <c r="K484" s="253"/>
      <c r="L484" s="253"/>
      <c r="S484" s="253"/>
      <c r="T484" s="253"/>
      <c r="U484" s="253"/>
      <c r="V484" s="253"/>
      <c r="W484" s="253"/>
      <c r="X484" s="253"/>
      <c r="Y484" s="253"/>
      <c r="Z484" s="253"/>
      <c r="AA484" s="253"/>
      <c r="AB484" s="253"/>
      <c r="AC484" s="253"/>
      <c r="AD484" s="253"/>
      <c r="AE484" s="253"/>
      <c r="AF484" s="253"/>
      <c r="AG484" s="253"/>
      <c r="AH484" s="253"/>
      <c r="AI484" s="253"/>
      <c r="AJ484" s="253"/>
      <c r="AK484" s="253"/>
      <c r="AL484" s="253"/>
      <c r="AM484" s="253"/>
      <c r="AN484" s="253"/>
      <c r="AO484" s="253"/>
      <c r="AP484" s="253"/>
      <c r="AQ484" s="253"/>
      <c r="AR484" s="253"/>
      <c r="AS484" s="253"/>
      <c r="AT484" s="253"/>
      <c r="AU484" s="253"/>
      <c r="AV484" s="253"/>
      <c r="AW484" s="253"/>
      <c r="AX484" s="253"/>
      <c r="AY484" s="253"/>
      <c r="AZ484" s="253"/>
      <c r="BA484" s="253"/>
      <c r="BB484" s="253"/>
      <c r="BC484" s="253"/>
      <c r="BD484" s="253"/>
      <c r="BE484" s="253"/>
      <c r="BF484" s="253"/>
      <c r="BG484" s="253"/>
      <c r="BH484" s="253"/>
      <c r="BI484" s="253"/>
      <c r="BJ484" s="253"/>
      <c r="BK484" s="253"/>
      <c r="BL484" s="253"/>
      <c r="BM484" s="253"/>
      <c r="BN484" s="253"/>
      <c r="BO484" s="253"/>
      <c r="BP484" s="253"/>
      <c r="BQ484" s="253"/>
      <c r="BR484" s="253"/>
      <c r="BS484" s="253"/>
      <c r="BT484" s="253"/>
      <c r="BU484" s="253"/>
      <c r="BV484" s="253"/>
      <c r="BW484" s="253"/>
      <c r="BX484" s="253"/>
      <c r="BY484" s="253"/>
      <c r="BZ484" s="253"/>
      <c r="CA484" s="253"/>
      <c r="CB484" s="253"/>
      <c r="CC484" s="253"/>
      <c r="CD484" s="253"/>
      <c r="CE484" s="253"/>
      <c r="CF484" s="253"/>
      <c r="CG484" s="253"/>
      <c r="CH484" s="253"/>
      <c r="CI484" s="253"/>
      <c r="CJ484" s="253"/>
      <c r="CK484" s="253"/>
      <c r="CL484" s="253"/>
      <c r="CM484" s="253"/>
      <c r="CN484" s="253"/>
      <c r="CO484" s="253"/>
      <c r="CP484" s="253"/>
      <c r="CQ484" s="253"/>
      <c r="CR484" s="253"/>
      <c r="CS484" s="253"/>
      <c r="CT484" s="253"/>
      <c r="CU484" s="253"/>
      <c r="CV484" s="253"/>
      <c r="CW484" s="253"/>
      <c r="CX484" s="253"/>
      <c r="CY484" s="253"/>
      <c r="CZ484" s="253"/>
      <c r="DA484" s="253"/>
      <c r="DB484" s="253"/>
      <c r="DC484" s="253"/>
      <c r="DD484" s="253"/>
      <c r="DE484" s="253"/>
      <c r="DF484" s="253"/>
      <c r="DG484" s="253"/>
      <c r="DH484" s="253"/>
      <c r="DI484" s="253"/>
      <c r="DJ484" s="253"/>
      <c r="DK484" s="253"/>
      <c r="DL484" s="253"/>
      <c r="DM484" s="253"/>
      <c r="DN484" s="253"/>
      <c r="DO484" s="253"/>
      <c r="DP484" s="253"/>
      <c r="DQ484" s="253"/>
      <c r="DR484" s="253"/>
      <c r="DS484" s="253"/>
      <c r="DT484" s="253"/>
      <c r="DU484" s="253"/>
    </row>
    <row r="485" spans="1:125" s="248" customFormat="1" x14ac:dyDescent="0.25">
      <c r="A485" s="253"/>
      <c r="B485" s="253"/>
      <c r="D485" s="253"/>
      <c r="E485" s="253"/>
      <c r="F485" s="253"/>
      <c r="G485" s="253"/>
      <c r="H485" s="253"/>
      <c r="I485" s="253"/>
      <c r="J485" s="253"/>
      <c r="K485" s="253"/>
      <c r="L485" s="253"/>
      <c r="S485" s="253"/>
      <c r="T485" s="253"/>
      <c r="U485" s="253"/>
      <c r="V485" s="253"/>
      <c r="W485" s="253"/>
      <c r="X485" s="253"/>
      <c r="Y485" s="253"/>
      <c r="Z485" s="253"/>
      <c r="AA485" s="253"/>
      <c r="AB485" s="253"/>
      <c r="AC485" s="253"/>
      <c r="AD485" s="253"/>
      <c r="AE485" s="253"/>
      <c r="AF485" s="253"/>
      <c r="AG485" s="253"/>
      <c r="AH485" s="253"/>
      <c r="AI485" s="253"/>
      <c r="AJ485" s="253"/>
      <c r="AK485" s="253"/>
      <c r="AL485" s="253"/>
      <c r="AM485" s="253"/>
      <c r="AN485" s="253"/>
      <c r="AO485" s="253"/>
      <c r="AP485" s="253"/>
      <c r="AQ485" s="253"/>
      <c r="AR485" s="253"/>
      <c r="AS485" s="253"/>
      <c r="AT485" s="253"/>
      <c r="AU485" s="253"/>
      <c r="AV485" s="253"/>
      <c r="AW485" s="253"/>
      <c r="AX485" s="253"/>
      <c r="AY485" s="253"/>
      <c r="AZ485" s="253"/>
      <c r="BA485" s="253"/>
      <c r="BB485" s="253"/>
      <c r="BC485" s="253"/>
      <c r="BD485" s="253"/>
      <c r="BE485" s="253"/>
      <c r="BF485" s="253"/>
      <c r="BG485" s="253"/>
      <c r="BH485" s="253"/>
      <c r="BI485" s="253"/>
      <c r="BJ485" s="253"/>
      <c r="BK485" s="253"/>
      <c r="BL485" s="253"/>
      <c r="BM485" s="253"/>
      <c r="BN485" s="253"/>
      <c r="BO485" s="253"/>
      <c r="BP485" s="253"/>
      <c r="BQ485" s="253"/>
      <c r="BR485" s="253"/>
      <c r="BS485" s="253"/>
      <c r="BT485" s="253"/>
      <c r="BU485" s="253"/>
      <c r="BV485" s="253"/>
      <c r="BW485" s="253"/>
      <c r="BX485" s="253"/>
      <c r="BY485" s="253"/>
      <c r="BZ485" s="253"/>
      <c r="CA485" s="253"/>
      <c r="CB485" s="253"/>
      <c r="CC485" s="253"/>
      <c r="CD485" s="253"/>
      <c r="CE485" s="253"/>
      <c r="CF485" s="253"/>
      <c r="CG485" s="253"/>
      <c r="CH485" s="253"/>
      <c r="CI485" s="253"/>
      <c r="CJ485" s="253"/>
      <c r="CK485" s="253"/>
      <c r="CL485" s="253"/>
      <c r="CM485" s="253"/>
      <c r="CN485" s="253"/>
      <c r="CO485" s="253"/>
      <c r="CP485" s="253"/>
      <c r="CQ485" s="253"/>
      <c r="CR485" s="253"/>
      <c r="CS485" s="253"/>
      <c r="CT485" s="253"/>
      <c r="CU485" s="253"/>
      <c r="CV485" s="253"/>
      <c r="CW485" s="253"/>
      <c r="CX485" s="253"/>
      <c r="CY485" s="253"/>
      <c r="CZ485" s="253"/>
      <c r="DA485" s="253"/>
      <c r="DB485" s="253"/>
      <c r="DC485" s="253"/>
      <c r="DD485" s="253"/>
      <c r="DE485" s="253"/>
      <c r="DF485" s="253"/>
      <c r="DG485" s="253"/>
      <c r="DH485" s="253"/>
      <c r="DI485" s="253"/>
      <c r="DJ485" s="253"/>
      <c r="DK485" s="253"/>
      <c r="DL485" s="253"/>
      <c r="DM485" s="253"/>
      <c r="DN485" s="253"/>
      <c r="DO485" s="253"/>
      <c r="DP485" s="253"/>
      <c r="DQ485" s="253"/>
      <c r="DR485" s="253"/>
      <c r="DS485" s="253"/>
      <c r="DT485" s="253"/>
      <c r="DU485" s="253"/>
    </row>
    <row r="486" spans="1:125" s="248" customFormat="1" x14ac:dyDescent="0.25">
      <c r="A486" s="253"/>
      <c r="B486" s="253"/>
      <c r="D486" s="253"/>
      <c r="E486" s="253"/>
      <c r="F486" s="253"/>
      <c r="G486" s="253"/>
      <c r="H486" s="253"/>
      <c r="I486" s="253"/>
      <c r="J486" s="253"/>
      <c r="K486" s="253"/>
      <c r="L486" s="253"/>
      <c r="S486" s="253"/>
      <c r="T486" s="253"/>
      <c r="U486" s="253"/>
      <c r="V486" s="253"/>
      <c r="W486" s="253"/>
      <c r="X486" s="253"/>
      <c r="Y486" s="253"/>
      <c r="Z486" s="253"/>
      <c r="AA486" s="253"/>
      <c r="AB486" s="253"/>
      <c r="AC486" s="253"/>
      <c r="AD486" s="253"/>
      <c r="AE486" s="253"/>
      <c r="AF486" s="253"/>
      <c r="AG486" s="253"/>
      <c r="AH486" s="253"/>
      <c r="AI486" s="253"/>
      <c r="AJ486" s="253"/>
      <c r="AK486" s="253"/>
      <c r="AL486" s="253"/>
      <c r="AM486" s="253"/>
      <c r="AN486" s="253"/>
      <c r="AO486" s="253"/>
      <c r="AP486" s="253"/>
      <c r="AQ486" s="253"/>
      <c r="AR486" s="253"/>
      <c r="AS486" s="253"/>
      <c r="AT486" s="253"/>
      <c r="AU486" s="253"/>
      <c r="AV486" s="253"/>
      <c r="AW486" s="253"/>
      <c r="AX486" s="253"/>
      <c r="AY486" s="253"/>
      <c r="AZ486" s="253"/>
      <c r="BA486" s="253"/>
      <c r="BB486" s="253"/>
      <c r="BC486" s="253"/>
      <c r="BD486" s="253"/>
      <c r="BE486" s="253"/>
      <c r="BF486" s="253"/>
      <c r="BG486" s="253"/>
      <c r="BH486" s="253"/>
      <c r="BI486" s="253"/>
      <c r="BJ486" s="253"/>
      <c r="BK486" s="253"/>
      <c r="BL486" s="253"/>
      <c r="BM486" s="253"/>
      <c r="BN486" s="253"/>
      <c r="BO486" s="253"/>
      <c r="BP486" s="253"/>
      <c r="BQ486" s="253"/>
      <c r="BR486" s="253"/>
      <c r="BS486" s="253"/>
      <c r="BT486" s="253"/>
      <c r="BU486" s="253"/>
      <c r="BV486" s="253"/>
      <c r="BW486" s="253"/>
      <c r="BX486" s="253"/>
      <c r="BY486" s="253"/>
      <c r="BZ486" s="253"/>
      <c r="CA486" s="253"/>
      <c r="CB486" s="253"/>
      <c r="CC486" s="253"/>
      <c r="CD486" s="253"/>
      <c r="CE486" s="253"/>
      <c r="CF486" s="253"/>
      <c r="CG486" s="253"/>
      <c r="CH486" s="253"/>
      <c r="CI486" s="253"/>
      <c r="CJ486" s="253"/>
      <c r="CK486" s="253"/>
      <c r="CL486" s="253"/>
      <c r="CM486" s="253"/>
      <c r="CN486" s="253"/>
      <c r="CO486" s="253"/>
      <c r="CP486" s="253"/>
      <c r="CQ486" s="253"/>
      <c r="CR486" s="253"/>
      <c r="CS486" s="253"/>
      <c r="CT486" s="253"/>
      <c r="CU486" s="253"/>
      <c r="CV486" s="253"/>
      <c r="CW486" s="253"/>
      <c r="CX486" s="253"/>
      <c r="CY486" s="253"/>
      <c r="CZ486" s="253"/>
      <c r="DA486" s="253"/>
      <c r="DB486" s="253"/>
      <c r="DC486" s="253"/>
      <c r="DD486" s="253"/>
      <c r="DE486" s="253"/>
      <c r="DF486" s="253"/>
      <c r="DG486" s="253"/>
      <c r="DH486" s="253"/>
      <c r="DI486" s="253"/>
      <c r="DJ486" s="253"/>
      <c r="DK486" s="253"/>
      <c r="DL486" s="253"/>
      <c r="DM486" s="253"/>
      <c r="DN486" s="253"/>
      <c r="DO486" s="253"/>
      <c r="DP486" s="253"/>
      <c r="DQ486" s="253"/>
      <c r="DR486" s="253"/>
      <c r="DS486" s="253"/>
      <c r="DT486" s="253"/>
      <c r="DU486" s="253"/>
    </row>
    <row r="487" spans="1:125" s="248" customFormat="1" x14ac:dyDescent="0.25">
      <c r="A487" s="253"/>
      <c r="B487" s="253"/>
      <c r="D487" s="253"/>
      <c r="E487" s="253"/>
      <c r="F487" s="253"/>
      <c r="G487" s="253"/>
      <c r="H487" s="253"/>
      <c r="I487" s="253"/>
      <c r="J487" s="253"/>
      <c r="K487" s="253"/>
      <c r="L487" s="253"/>
      <c r="S487" s="253"/>
      <c r="T487" s="253"/>
      <c r="U487" s="253"/>
      <c r="V487" s="253"/>
      <c r="W487" s="253"/>
      <c r="X487" s="253"/>
      <c r="Y487" s="253"/>
      <c r="Z487" s="253"/>
      <c r="AA487" s="253"/>
      <c r="AB487" s="253"/>
      <c r="AC487" s="253"/>
      <c r="AD487" s="253"/>
      <c r="AE487" s="253"/>
      <c r="AF487" s="253"/>
      <c r="AG487" s="253"/>
      <c r="AH487" s="253"/>
      <c r="AI487" s="253"/>
      <c r="AJ487" s="253"/>
      <c r="AK487" s="253"/>
      <c r="AL487" s="253"/>
      <c r="AM487" s="253"/>
      <c r="AN487" s="253"/>
      <c r="AO487" s="253"/>
      <c r="AP487" s="253"/>
      <c r="AQ487" s="253"/>
      <c r="AR487" s="253"/>
      <c r="AS487" s="253"/>
      <c r="AT487" s="253"/>
      <c r="AU487" s="253"/>
      <c r="AV487" s="253"/>
      <c r="AW487" s="253"/>
      <c r="AX487" s="253"/>
      <c r="AY487" s="253"/>
      <c r="AZ487" s="253"/>
      <c r="BA487" s="253"/>
      <c r="BB487" s="253"/>
      <c r="BC487" s="253"/>
      <c r="BD487" s="253"/>
      <c r="BE487" s="253"/>
      <c r="BF487" s="253"/>
      <c r="BG487" s="253"/>
      <c r="BH487" s="253"/>
      <c r="BI487" s="253"/>
      <c r="BJ487" s="253"/>
      <c r="BK487" s="253"/>
      <c r="BL487" s="253"/>
      <c r="BM487" s="253"/>
      <c r="BN487" s="253"/>
      <c r="BO487" s="253"/>
      <c r="BP487" s="253"/>
      <c r="BQ487" s="253"/>
      <c r="BR487" s="253"/>
      <c r="BS487" s="253"/>
      <c r="BT487" s="253"/>
      <c r="BU487" s="253"/>
      <c r="BV487" s="253"/>
      <c r="BW487" s="253"/>
      <c r="BX487" s="253"/>
      <c r="BY487" s="253"/>
      <c r="BZ487" s="253"/>
      <c r="CA487" s="253"/>
      <c r="CB487" s="253"/>
      <c r="CC487" s="253"/>
      <c r="CD487" s="253"/>
      <c r="CE487" s="253"/>
      <c r="CF487" s="253"/>
      <c r="CG487" s="253"/>
      <c r="CH487" s="253"/>
      <c r="CI487" s="253"/>
      <c r="CJ487" s="253"/>
      <c r="CK487" s="253"/>
      <c r="CL487" s="253"/>
      <c r="CM487" s="253"/>
      <c r="CN487" s="253"/>
      <c r="CO487" s="253"/>
      <c r="CP487" s="253"/>
      <c r="CQ487" s="253"/>
      <c r="CR487" s="253"/>
      <c r="CS487" s="253"/>
      <c r="CT487" s="253"/>
      <c r="CU487" s="253"/>
      <c r="CV487" s="253"/>
      <c r="CW487" s="253"/>
      <c r="CX487" s="253"/>
      <c r="CY487" s="253"/>
      <c r="CZ487" s="253"/>
      <c r="DA487" s="253"/>
      <c r="DB487" s="253"/>
      <c r="DC487" s="253"/>
      <c r="DD487" s="253"/>
      <c r="DE487" s="253"/>
      <c r="DF487" s="253"/>
      <c r="DG487" s="253"/>
      <c r="DH487" s="253"/>
      <c r="DI487" s="253"/>
      <c r="DJ487" s="253"/>
      <c r="DK487" s="253"/>
      <c r="DL487" s="253"/>
      <c r="DM487" s="253"/>
      <c r="DN487" s="253"/>
      <c r="DO487" s="253"/>
      <c r="DP487" s="253"/>
      <c r="DQ487" s="253"/>
      <c r="DR487" s="253"/>
      <c r="DS487" s="253"/>
      <c r="DT487" s="253"/>
      <c r="DU487" s="253"/>
    </row>
    <row r="488" spans="1:125" s="248" customFormat="1" x14ac:dyDescent="0.25">
      <c r="A488" s="253"/>
      <c r="B488" s="253"/>
      <c r="D488" s="253"/>
      <c r="E488" s="253"/>
      <c r="F488" s="253"/>
      <c r="G488" s="253"/>
      <c r="H488" s="253"/>
      <c r="I488" s="253"/>
      <c r="J488" s="253"/>
      <c r="K488" s="253"/>
      <c r="L488" s="253"/>
      <c r="S488" s="253"/>
      <c r="T488" s="253"/>
      <c r="U488" s="253"/>
      <c r="V488" s="253"/>
      <c r="W488" s="253"/>
      <c r="X488" s="253"/>
      <c r="Y488" s="253"/>
      <c r="Z488" s="253"/>
      <c r="AA488" s="253"/>
      <c r="AB488" s="253"/>
      <c r="AC488" s="253"/>
      <c r="AD488" s="253"/>
      <c r="AE488" s="253"/>
      <c r="AF488" s="253"/>
      <c r="AG488" s="253"/>
      <c r="AH488" s="253"/>
      <c r="AI488" s="253"/>
      <c r="AJ488" s="253"/>
      <c r="AK488" s="253"/>
      <c r="AL488" s="253"/>
      <c r="AM488" s="253"/>
      <c r="AN488" s="253"/>
      <c r="AO488" s="253"/>
      <c r="AP488" s="253"/>
      <c r="AQ488" s="253"/>
      <c r="AR488" s="253"/>
      <c r="AS488" s="253"/>
      <c r="AT488" s="253"/>
      <c r="AU488" s="253"/>
      <c r="AV488" s="253"/>
      <c r="AW488" s="253"/>
      <c r="AX488" s="253"/>
      <c r="AY488" s="253"/>
      <c r="AZ488" s="253"/>
      <c r="BA488" s="253"/>
      <c r="BB488" s="253"/>
      <c r="BC488" s="253"/>
      <c r="BD488" s="253"/>
      <c r="BE488" s="253"/>
      <c r="BF488" s="253"/>
      <c r="BG488" s="253"/>
      <c r="BH488" s="253"/>
      <c r="BI488" s="253"/>
      <c r="BJ488" s="253"/>
      <c r="BK488" s="253"/>
      <c r="BL488" s="253"/>
      <c r="BM488" s="253"/>
      <c r="BN488" s="253"/>
      <c r="BO488" s="253"/>
      <c r="BP488" s="253"/>
      <c r="BQ488" s="253"/>
      <c r="BR488" s="253"/>
      <c r="BS488" s="253"/>
      <c r="BT488" s="253"/>
      <c r="BU488" s="253"/>
      <c r="BV488" s="253"/>
      <c r="BW488" s="253"/>
      <c r="BX488" s="253"/>
      <c r="BY488" s="253"/>
      <c r="BZ488" s="253"/>
      <c r="CA488" s="253"/>
      <c r="CB488" s="253"/>
      <c r="CC488" s="253"/>
      <c r="CD488" s="253"/>
      <c r="CE488" s="253"/>
      <c r="CF488" s="253"/>
      <c r="CG488" s="253"/>
      <c r="CH488" s="253"/>
      <c r="CI488" s="253"/>
      <c r="CJ488" s="253"/>
      <c r="CK488" s="253"/>
      <c r="CL488" s="253"/>
      <c r="CM488" s="253"/>
      <c r="CN488" s="253"/>
      <c r="CO488" s="253"/>
      <c r="CP488" s="253"/>
      <c r="CQ488" s="253"/>
      <c r="CR488" s="253"/>
      <c r="CS488" s="253"/>
      <c r="CT488" s="253"/>
      <c r="CU488" s="253"/>
      <c r="CV488" s="253"/>
      <c r="CW488" s="253"/>
      <c r="CX488" s="253"/>
      <c r="CY488" s="253"/>
      <c r="CZ488" s="253"/>
      <c r="DA488" s="253"/>
      <c r="DB488" s="253"/>
      <c r="DC488" s="253"/>
      <c r="DD488" s="253"/>
      <c r="DE488" s="253"/>
      <c r="DF488" s="253"/>
      <c r="DG488" s="253"/>
      <c r="DH488" s="253"/>
      <c r="DI488" s="253"/>
      <c r="DJ488" s="253"/>
      <c r="DK488" s="253"/>
      <c r="DL488" s="253"/>
      <c r="DM488" s="253"/>
      <c r="DN488" s="253"/>
      <c r="DO488" s="253"/>
      <c r="DP488" s="253"/>
      <c r="DQ488" s="253"/>
      <c r="DR488" s="253"/>
      <c r="DS488" s="253"/>
      <c r="DT488" s="253"/>
      <c r="DU488" s="253"/>
    </row>
    <row r="489" spans="1:125" s="248" customFormat="1" x14ac:dyDescent="0.25">
      <c r="A489" s="253"/>
      <c r="B489" s="253"/>
      <c r="D489" s="253"/>
      <c r="E489" s="253"/>
      <c r="F489" s="253"/>
      <c r="G489" s="253"/>
      <c r="H489" s="253"/>
      <c r="I489" s="253"/>
      <c r="J489" s="253"/>
      <c r="K489" s="253"/>
      <c r="L489" s="253"/>
      <c r="S489" s="253"/>
      <c r="T489" s="253"/>
      <c r="U489" s="253"/>
      <c r="V489" s="253"/>
      <c r="W489" s="253"/>
      <c r="X489" s="253"/>
      <c r="Y489" s="253"/>
      <c r="Z489" s="253"/>
      <c r="AA489" s="253"/>
      <c r="AB489" s="253"/>
      <c r="AC489" s="253"/>
      <c r="AD489" s="253"/>
      <c r="AE489" s="253"/>
      <c r="AF489" s="253"/>
      <c r="AG489" s="253"/>
      <c r="AH489" s="253"/>
      <c r="AI489" s="253"/>
      <c r="AJ489" s="253"/>
      <c r="AK489" s="253"/>
      <c r="AL489" s="253"/>
      <c r="AM489" s="253"/>
      <c r="AN489" s="253"/>
      <c r="AO489" s="253"/>
      <c r="AP489" s="253"/>
      <c r="AQ489" s="253"/>
      <c r="AR489" s="253"/>
      <c r="AS489" s="253"/>
      <c r="AT489" s="253"/>
      <c r="AU489" s="253"/>
      <c r="AV489" s="253"/>
      <c r="AW489" s="253"/>
      <c r="AX489" s="253"/>
      <c r="AY489" s="253"/>
      <c r="AZ489" s="253"/>
      <c r="BA489" s="253"/>
      <c r="BB489" s="253"/>
      <c r="BC489" s="253"/>
      <c r="BD489" s="253"/>
      <c r="BE489" s="253"/>
      <c r="BF489" s="253"/>
      <c r="BG489" s="253"/>
      <c r="BH489" s="253"/>
      <c r="BI489" s="253"/>
      <c r="BJ489" s="253"/>
      <c r="BK489" s="253"/>
      <c r="BL489" s="253"/>
      <c r="BM489" s="253"/>
      <c r="BN489" s="253"/>
      <c r="BO489" s="253"/>
      <c r="BP489" s="253"/>
      <c r="BQ489" s="253"/>
      <c r="BR489" s="253"/>
      <c r="BS489" s="253"/>
      <c r="BT489" s="253"/>
      <c r="BU489" s="253"/>
      <c r="BV489" s="253"/>
      <c r="BW489" s="253"/>
      <c r="BX489" s="253"/>
      <c r="BY489" s="253"/>
      <c r="BZ489" s="253"/>
      <c r="CA489" s="253"/>
      <c r="CB489" s="253"/>
      <c r="CC489" s="253"/>
      <c r="CD489" s="253"/>
      <c r="CE489" s="253"/>
      <c r="CF489" s="253"/>
      <c r="CG489" s="253"/>
      <c r="CH489" s="253"/>
      <c r="CI489" s="253"/>
      <c r="CJ489" s="253"/>
      <c r="CK489" s="253"/>
      <c r="CL489" s="253"/>
      <c r="CM489" s="253"/>
      <c r="CN489" s="253"/>
      <c r="CO489" s="253"/>
      <c r="CP489" s="253"/>
      <c r="CQ489" s="253"/>
      <c r="CR489" s="253"/>
      <c r="CS489" s="253"/>
      <c r="CT489" s="253"/>
      <c r="CU489" s="253"/>
      <c r="CV489" s="253"/>
      <c r="CW489" s="253"/>
      <c r="CX489" s="253"/>
      <c r="CY489" s="253"/>
      <c r="CZ489" s="253"/>
      <c r="DA489" s="253"/>
      <c r="DB489" s="253"/>
      <c r="DC489" s="253"/>
      <c r="DD489" s="253"/>
      <c r="DE489" s="253"/>
      <c r="DF489" s="253"/>
      <c r="DG489" s="253"/>
      <c r="DH489" s="253"/>
      <c r="DI489" s="253"/>
      <c r="DJ489" s="253"/>
      <c r="DK489" s="253"/>
      <c r="DL489" s="253"/>
      <c r="DM489" s="253"/>
      <c r="DN489" s="253"/>
      <c r="DO489" s="253"/>
      <c r="DP489" s="253"/>
      <c r="DQ489" s="253"/>
      <c r="DR489" s="253"/>
      <c r="DS489" s="253"/>
      <c r="DT489" s="253"/>
      <c r="DU489" s="253"/>
    </row>
    <row r="490" spans="1:125" s="248" customFormat="1" x14ac:dyDescent="0.25">
      <c r="A490" s="253"/>
      <c r="B490" s="253"/>
      <c r="D490" s="253"/>
      <c r="E490" s="253"/>
      <c r="F490" s="253"/>
      <c r="G490" s="253"/>
      <c r="H490" s="253"/>
      <c r="I490" s="253"/>
      <c r="J490" s="253"/>
      <c r="K490" s="253"/>
      <c r="L490" s="253"/>
      <c r="S490" s="253"/>
      <c r="T490" s="253"/>
      <c r="U490" s="253"/>
      <c r="V490" s="253"/>
      <c r="W490" s="253"/>
      <c r="X490" s="253"/>
      <c r="Y490" s="253"/>
      <c r="Z490" s="253"/>
      <c r="AA490" s="253"/>
      <c r="AB490" s="253"/>
      <c r="AC490" s="253"/>
      <c r="AD490" s="253"/>
      <c r="AE490" s="253"/>
      <c r="AF490" s="253"/>
      <c r="AG490" s="253"/>
      <c r="AH490" s="253"/>
      <c r="AI490" s="253"/>
      <c r="AJ490" s="253"/>
      <c r="AK490" s="253"/>
      <c r="AL490" s="253"/>
      <c r="AM490" s="253"/>
      <c r="AN490" s="253"/>
      <c r="AO490" s="253"/>
      <c r="AP490" s="253"/>
      <c r="AQ490" s="253"/>
      <c r="AR490" s="253"/>
      <c r="AS490" s="253"/>
      <c r="AT490" s="253"/>
      <c r="AU490" s="253"/>
      <c r="AV490" s="253"/>
      <c r="AW490" s="253"/>
      <c r="AX490" s="253"/>
      <c r="AY490" s="253"/>
      <c r="AZ490" s="253"/>
      <c r="BA490" s="253"/>
      <c r="BB490" s="253"/>
      <c r="BC490" s="253"/>
      <c r="BD490" s="253"/>
      <c r="BE490" s="253"/>
      <c r="BF490" s="253"/>
      <c r="BG490" s="253"/>
      <c r="BH490" s="253"/>
      <c r="BI490" s="253"/>
      <c r="BJ490" s="253"/>
      <c r="BK490" s="253"/>
      <c r="BL490" s="253"/>
      <c r="BM490" s="253"/>
      <c r="BN490" s="253"/>
      <c r="BO490" s="253"/>
      <c r="BP490" s="253"/>
      <c r="BQ490" s="253"/>
      <c r="BR490" s="253"/>
      <c r="BS490" s="253"/>
      <c r="BT490" s="253"/>
      <c r="BU490" s="253"/>
      <c r="BV490" s="253"/>
      <c r="BW490" s="253"/>
      <c r="BX490" s="253"/>
      <c r="BY490" s="253"/>
      <c r="BZ490" s="253"/>
      <c r="CA490" s="253"/>
      <c r="CB490" s="253"/>
      <c r="CC490" s="253"/>
      <c r="CD490" s="253"/>
      <c r="CE490" s="253"/>
      <c r="CF490" s="253"/>
      <c r="CG490" s="253"/>
      <c r="CH490" s="253"/>
      <c r="CI490" s="253"/>
      <c r="CJ490" s="253"/>
      <c r="CK490" s="253"/>
      <c r="CL490" s="253"/>
      <c r="CM490" s="253"/>
      <c r="CN490" s="253"/>
      <c r="CO490" s="253"/>
      <c r="CP490" s="253"/>
      <c r="CQ490" s="253"/>
      <c r="CR490" s="253"/>
      <c r="CS490" s="253"/>
      <c r="CT490" s="253"/>
      <c r="CU490" s="253"/>
      <c r="CV490" s="253"/>
      <c r="CW490" s="253"/>
      <c r="CX490" s="253"/>
      <c r="CY490" s="253"/>
      <c r="CZ490" s="253"/>
      <c r="DA490" s="253"/>
      <c r="DB490" s="253"/>
      <c r="DC490" s="253"/>
      <c r="DD490" s="253"/>
      <c r="DE490" s="253"/>
      <c r="DF490" s="253"/>
      <c r="DG490" s="253"/>
      <c r="DH490" s="253"/>
      <c r="DI490" s="253"/>
      <c r="DJ490" s="253"/>
      <c r="DK490" s="253"/>
      <c r="DL490" s="253"/>
      <c r="DM490" s="253"/>
      <c r="DN490" s="253"/>
      <c r="DO490" s="253"/>
      <c r="DP490" s="253"/>
      <c r="DQ490" s="253"/>
      <c r="DR490" s="253"/>
      <c r="DS490" s="253"/>
      <c r="DT490" s="253"/>
      <c r="DU490" s="253"/>
    </row>
    <row r="491" spans="1:125" s="248" customFormat="1" x14ac:dyDescent="0.25">
      <c r="A491" s="253"/>
      <c r="B491" s="253"/>
      <c r="D491" s="253"/>
      <c r="E491" s="253"/>
      <c r="F491" s="253"/>
      <c r="G491" s="253"/>
      <c r="H491" s="253"/>
      <c r="I491" s="253"/>
      <c r="J491" s="253"/>
      <c r="K491" s="253"/>
      <c r="L491" s="253"/>
      <c r="S491" s="253"/>
      <c r="T491" s="253"/>
      <c r="U491" s="253"/>
      <c r="V491" s="253"/>
      <c r="W491" s="253"/>
      <c r="X491" s="253"/>
      <c r="Y491" s="253"/>
      <c r="Z491" s="253"/>
      <c r="AA491" s="253"/>
      <c r="AB491" s="253"/>
      <c r="AC491" s="253"/>
      <c r="AD491" s="253"/>
      <c r="AE491" s="253"/>
      <c r="AF491" s="253"/>
      <c r="AG491" s="253"/>
      <c r="AH491" s="253"/>
      <c r="AI491" s="253"/>
      <c r="AJ491" s="253"/>
      <c r="AK491" s="253"/>
      <c r="AL491" s="253"/>
      <c r="AM491" s="253"/>
      <c r="AN491" s="253"/>
      <c r="AO491" s="253"/>
      <c r="AP491" s="253"/>
      <c r="AQ491" s="253"/>
      <c r="AR491" s="253"/>
      <c r="AS491" s="253"/>
      <c r="AT491" s="253"/>
      <c r="AU491" s="253"/>
      <c r="AV491" s="253"/>
      <c r="AW491" s="253"/>
      <c r="AX491" s="253"/>
      <c r="AY491" s="253"/>
      <c r="AZ491" s="253"/>
      <c r="BA491" s="253"/>
      <c r="BB491" s="253"/>
      <c r="BC491" s="253"/>
      <c r="BD491" s="253"/>
      <c r="BE491" s="253"/>
      <c r="BF491" s="253"/>
      <c r="BG491" s="253"/>
      <c r="BH491" s="253"/>
      <c r="BI491" s="253"/>
      <c r="BJ491" s="253"/>
      <c r="BK491" s="253"/>
      <c r="BL491" s="253"/>
      <c r="BM491" s="253"/>
      <c r="BN491" s="253"/>
      <c r="BO491" s="253"/>
      <c r="BP491" s="253"/>
      <c r="BQ491" s="253"/>
      <c r="BR491" s="253"/>
      <c r="BS491" s="253"/>
      <c r="BT491" s="253"/>
      <c r="BU491" s="253"/>
      <c r="BV491" s="253"/>
      <c r="BW491" s="253"/>
      <c r="BX491" s="253"/>
      <c r="BY491" s="253"/>
      <c r="BZ491" s="253"/>
      <c r="CA491" s="253"/>
      <c r="CB491" s="253"/>
      <c r="CC491" s="253"/>
      <c r="CD491" s="253"/>
      <c r="CE491" s="253"/>
      <c r="CF491" s="253"/>
      <c r="CG491" s="253"/>
      <c r="CH491" s="253"/>
      <c r="CI491" s="253"/>
      <c r="CJ491" s="253"/>
      <c r="CK491" s="253"/>
      <c r="CL491" s="253"/>
      <c r="CM491" s="253"/>
      <c r="CN491" s="253"/>
      <c r="CO491" s="253"/>
      <c r="CP491" s="253"/>
      <c r="CQ491" s="253"/>
      <c r="CR491" s="253"/>
      <c r="CS491" s="253"/>
      <c r="CT491" s="253"/>
      <c r="CU491" s="253"/>
      <c r="CV491" s="253"/>
      <c r="CW491" s="253"/>
      <c r="CX491" s="253"/>
      <c r="CY491" s="253"/>
      <c r="CZ491" s="253"/>
      <c r="DA491" s="253"/>
      <c r="DB491" s="253"/>
      <c r="DC491" s="253"/>
      <c r="DD491" s="253"/>
      <c r="DE491" s="253"/>
      <c r="DF491" s="253"/>
      <c r="DG491" s="253"/>
      <c r="DH491" s="253"/>
      <c r="DI491" s="253"/>
      <c r="DJ491" s="253"/>
      <c r="DK491" s="253"/>
      <c r="DL491" s="253"/>
      <c r="DM491" s="253"/>
      <c r="DN491" s="253"/>
      <c r="DO491" s="253"/>
      <c r="DP491" s="253"/>
      <c r="DQ491" s="253"/>
      <c r="DR491" s="253"/>
      <c r="DS491" s="253"/>
      <c r="DT491" s="253"/>
      <c r="DU491" s="253"/>
    </row>
    <row r="492" spans="1:125" s="248" customFormat="1" x14ac:dyDescent="0.25">
      <c r="A492" s="253"/>
      <c r="B492" s="253"/>
      <c r="D492" s="253"/>
      <c r="E492" s="253"/>
      <c r="F492" s="253"/>
      <c r="G492" s="253"/>
      <c r="H492" s="253"/>
      <c r="I492" s="253"/>
      <c r="J492" s="253"/>
      <c r="K492" s="253"/>
      <c r="L492" s="253"/>
      <c r="S492" s="253"/>
      <c r="T492" s="253"/>
      <c r="U492" s="253"/>
      <c r="V492" s="253"/>
      <c r="W492" s="253"/>
      <c r="X492" s="253"/>
      <c r="Y492" s="253"/>
      <c r="Z492" s="253"/>
      <c r="AA492" s="253"/>
      <c r="AB492" s="253"/>
      <c r="AC492" s="253"/>
      <c r="AD492" s="253"/>
      <c r="AE492" s="253"/>
      <c r="AF492" s="253"/>
      <c r="AG492" s="253"/>
      <c r="AH492" s="253"/>
      <c r="AI492" s="253"/>
      <c r="AJ492" s="253"/>
      <c r="AK492" s="253"/>
      <c r="AL492" s="253"/>
      <c r="AM492" s="253"/>
      <c r="AN492" s="253"/>
      <c r="AO492" s="253"/>
      <c r="AP492" s="253"/>
      <c r="AQ492" s="253"/>
      <c r="AR492" s="253"/>
      <c r="AS492" s="253"/>
      <c r="AT492" s="253"/>
      <c r="AU492" s="253"/>
      <c r="AV492" s="253"/>
      <c r="AW492" s="253"/>
      <c r="AX492" s="253"/>
      <c r="AY492" s="253"/>
      <c r="AZ492" s="253"/>
      <c r="BA492" s="253"/>
      <c r="BB492" s="253"/>
      <c r="BC492" s="253"/>
      <c r="BD492" s="253"/>
      <c r="BE492" s="253"/>
      <c r="BF492" s="253"/>
      <c r="BG492" s="253"/>
      <c r="BH492" s="253"/>
      <c r="BI492" s="253"/>
      <c r="BJ492" s="253"/>
      <c r="BK492" s="253"/>
      <c r="BL492" s="253"/>
      <c r="BM492" s="253"/>
      <c r="BN492" s="253"/>
      <c r="BO492" s="253"/>
      <c r="BP492" s="253"/>
      <c r="BQ492" s="253"/>
      <c r="BR492" s="253"/>
      <c r="BS492" s="253"/>
      <c r="BT492" s="253"/>
      <c r="BU492" s="253"/>
      <c r="BV492" s="253"/>
      <c r="BW492" s="253"/>
      <c r="BX492" s="253"/>
      <c r="BY492" s="253"/>
      <c r="BZ492" s="253"/>
      <c r="CA492" s="253"/>
      <c r="CB492" s="253"/>
      <c r="CC492" s="253"/>
      <c r="CD492" s="253"/>
      <c r="CE492" s="253"/>
      <c r="CF492" s="253"/>
      <c r="CG492" s="253"/>
      <c r="CH492" s="253"/>
      <c r="CI492" s="253"/>
      <c r="CJ492" s="253"/>
      <c r="CK492" s="253"/>
      <c r="CL492" s="253"/>
      <c r="CM492" s="253"/>
      <c r="CN492" s="253"/>
      <c r="CO492" s="253"/>
      <c r="CP492" s="253"/>
      <c r="CQ492" s="253"/>
      <c r="CR492" s="253"/>
      <c r="CS492" s="253"/>
      <c r="CT492" s="253"/>
      <c r="CU492" s="253"/>
      <c r="CV492" s="253"/>
      <c r="CW492" s="253"/>
      <c r="CX492" s="253"/>
      <c r="CY492" s="253"/>
      <c r="CZ492" s="253"/>
      <c r="DA492" s="253"/>
      <c r="DB492" s="253"/>
      <c r="DC492" s="253"/>
      <c r="DD492" s="253"/>
      <c r="DE492" s="253"/>
      <c r="DF492" s="253"/>
      <c r="DG492" s="253"/>
      <c r="DH492" s="253"/>
      <c r="DI492" s="253"/>
      <c r="DJ492" s="253"/>
      <c r="DK492" s="253"/>
      <c r="DL492" s="253"/>
      <c r="DM492" s="253"/>
      <c r="DN492" s="253"/>
      <c r="DO492" s="253"/>
      <c r="DP492" s="253"/>
      <c r="DQ492" s="253"/>
      <c r="DR492" s="253"/>
      <c r="DS492" s="253"/>
      <c r="DT492" s="253"/>
      <c r="DU492" s="253"/>
    </row>
    <row r="493" spans="1:125" s="248" customFormat="1" x14ac:dyDescent="0.25">
      <c r="A493" s="253"/>
      <c r="B493" s="253"/>
      <c r="D493" s="253"/>
      <c r="E493" s="253"/>
      <c r="F493" s="253"/>
      <c r="G493" s="253"/>
      <c r="H493" s="253"/>
      <c r="I493" s="253"/>
      <c r="J493" s="253"/>
      <c r="K493" s="253"/>
      <c r="L493" s="253"/>
      <c r="S493" s="253"/>
      <c r="T493" s="253"/>
      <c r="U493" s="253"/>
      <c r="V493" s="253"/>
      <c r="W493" s="253"/>
      <c r="X493" s="253"/>
      <c r="Y493" s="253"/>
      <c r="Z493" s="253"/>
      <c r="AA493" s="253"/>
      <c r="AB493" s="253"/>
      <c r="AC493" s="253"/>
      <c r="AD493" s="253"/>
      <c r="AE493" s="253"/>
      <c r="AF493" s="253"/>
      <c r="AG493" s="253"/>
      <c r="AH493" s="253"/>
      <c r="AI493" s="253"/>
      <c r="AJ493" s="253"/>
      <c r="AK493" s="253"/>
      <c r="AL493" s="253"/>
      <c r="AM493" s="253"/>
      <c r="AN493" s="253"/>
      <c r="AO493" s="253"/>
      <c r="AP493" s="253"/>
      <c r="AQ493" s="253"/>
      <c r="AR493" s="253"/>
      <c r="AS493" s="253"/>
      <c r="AT493" s="253"/>
      <c r="AU493" s="253"/>
      <c r="AV493" s="253"/>
      <c r="AW493" s="253"/>
      <c r="AX493" s="253"/>
      <c r="AY493" s="253"/>
      <c r="AZ493" s="253"/>
      <c r="BA493" s="253"/>
      <c r="BB493" s="253"/>
      <c r="BC493" s="253"/>
      <c r="BD493" s="253"/>
      <c r="BE493" s="253"/>
      <c r="BF493" s="253"/>
      <c r="BG493" s="253"/>
      <c r="BH493" s="253"/>
      <c r="BI493" s="253"/>
      <c r="BJ493" s="253"/>
      <c r="BK493" s="253"/>
      <c r="BL493" s="253"/>
      <c r="BM493" s="253"/>
      <c r="BN493" s="253"/>
      <c r="BO493" s="253"/>
      <c r="BP493" s="253"/>
      <c r="BQ493" s="253"/>
      <c r="BR493" s="253"/>
      <c r="BS493" s="253"/>
      <c r="BT493" s="253"/>
      <c r="BU493" s="253"/>
      <c r="BV493" s="253"/>
      <c r="BW493" s="253"/>
      <c r="BX493" s="253"/>
      <c r="BY493" s="253"/>
      <c r="BZ493" s="253"/>
      <c r="CA493" s="253"/>
      <c r="CB493" s="253"/>
      <c r="CC493" s="253"/>
      <c r="CD493" s="253"/>
      <c r="CE493" s="253"/>
      <c r="CF493" s="253"/>
      <c r="CG493" s="253"/>
      <c r="CH493" s="253"/>
      <c r="CI493" s="253"/>
      <c r="CJ493" s="253"/>
      <c r="CK493" s="253"/>
      <c r="CL493" s="253"/>
      <c r="CM493" s="253"/>
      <c r="CN493" s="253"/>
      <c r="CO493" s="253"/>
      <c r="CP493" s="253"/>
      <c r="CQ493" s="253"/>
      <c r="CR493" s="253"/>
      <c r="CS493" s="253"/>
      <c r="CT493" s="253"/>
      <c r="CU493" s="253"/>
      <c r="CV493" s="253"/>
      <c r="CW493" s="253"/>
      <c r="CX493" s="253"/>
      <c r="CY493" s="253"/>
      <c r="CZ493" s="253"/>
      <c r="DA493" s="253"/>
      <c r="DB493" s="253"/>
      <c r="DC493" s="253"/>
      <c r="DD493" s="253"/>
      <c r="DE493" s="253"/>
      <c r="DF493" s="253"/>
      <c r="DG493" s="253"/>
      <c r="DH493" s="253"/>
      <c r="DI493" s="253"/>
      <c r="DJ493" s="253"/>
      <c r="DK493" s="253"/>
      <c r="DL493" s="253"/>
      <c r="DM493" s="253"/>
      <c r="DN493" s="253"/>
      <c r="DO493" s="253"/>
      <c r="DP493" s="253"/>
      <c r="DQ493" s="253"/>
      <c r="DR493" s="253"/>
      <c r="DS493" s="253"/>
      <c r="DT493" s="253"/>
      <c r="DU493" s="253"/>
    </row>
    <row r="494" spans="1:125" s="248" customFormat="1" x14ac:dyDescent="0.25">
      <c r="A494" s="253"/>
      <c r="B494" s="253"/>
      <c r="D494" s="253"/>
      <c r="E494" s="253"/>
      <c r="F494" s="253"/>
      <c r="G494" s="253"/>
      <c r="H494" s="253"/>
      <c r="I494" s="253"/>
      <c r="J494" s="253"/>
      <c r="K494" s="253"/>
      <c r="L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BQ494" s="253"/>
      <c r="BR494" s="253"/>
      <c r="BS494" s="253"/>
      <c r="BT494" s="253"/>
      <c r="BU494" s="253"/>
      <c r="BV494" s="253"/>
      <c r="BW494" s="253"/>
      <c r="BX494" s="253"/>
      <c r="BY494" s="253"/>
      <c r="BZ494" s="253"/>
      <c r="CA494" s="253"/>
      <c r="CB494" s="253"/>
      <c r="CC494" s="253"/>
      <c r="CD494" s="253"/>
      <c r="CE494" s="253"/>
      <c r="CF494" s="253"/>
      <c r="CG494" s="253"/>
      <c r="CH494" s="253"/>
      <c r="CI494" s="253"/>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row>
    <row r="495" spans="1:125" s="248" customFormat="1" x14ac:dyDescent="0.25">
      <c r="A495" s="253"/>
      <c r="B495" s="253"/>
      <c r="D495" s="253"/>
      <c r="E495" s="253"/>
      <c r="F495" s="253"/>
      <c r="G495" s="253"/>
      <c r="H495" s="253"/>
      <c r="I495" s="253"/>
      <c r="J495" s="253"/>
      <c r="K495" s="253"/>
      <c r="L495" s="253"/>
      <c r="S495" s="253"/>
      <c r="T495" s="253"/>
      <c r="U495" s="253"/>
      <c r="V495" s="253"/>
      <c r="W495" s="253"/>
      <c r="X495" s="253"/>
      <c r="Y495" s="253"/>
      <c r="Z495" s="253"/>
      <c r="AA495" s="253"/>
      <c r="AB495" s="253"/>
      <c r="AC495" s="253"/>
      <c r="AD495" s="253"/>
      <c r="AE495" s="253"/>
      <c r="AF495" s="253"/>
      <c r="AG495" s="253"/>
      <c r="AH495" s="253"/>
      <c r="AI495" s="253"/>
      <c r="AJ495" s="253"/>
      <c r="AK495" s="253"/>
      <c r="AL495" s="253"/>
      <c r="AM495" s="253"/>
      <c r="AN495" s="253"/>
      <c r="AO495" s="253"/>
      <c r="AP495" s="253"/>
      <c r="AQ495" s="253"/>
      <c r="AR495" s="253"/>
      <c r="AS495" s="253"/>
      <c r="AT495" s="253"/>
      <c r="AU495" s="253"/>
      <c r="AV495" s="253"/>
      <c r="AW495" s="253"/>
      <c r="AX495" s="253"/>
      <c r="AY495" s="253"/>
      <c r="AZ495" s="253"/>
      <c r="BA495" s="253"/>
      <c r="BB495" s="253"/>
      <c r="BC495" s="253"/>
      <c r="BD495" s="253"/>
      <c r="BE495" s="253"/>
      <c r="BF495" s="253"/>
      <c r="BG495" s="253"/>
      <c r="BH495" s="253"/>
      <c r="BI495" s="253"/>
      <c r="BJ495" s="253"/>
      <c r="BK495" s="253"/>
      <c r="BL495" s="253"/>
      <c r="BM495" s="253"/>
      <c r="BN495" s="253"/>
      <c r="BO495" s="253"/>
      <c r="BP495" s="253"/>
      <c r="BQ495" s="253"/>
      <c r="BR495" s="253"/>
      <c r="BS495" s="253"/>
      <c r="BT495" s="253"/>
      <c r="BU495" s="253"/>
      <c r="BV495" s="253"/>
      <c r="BW495" s="253"/>
      <c r="BX495" s="253"/>
      <c r="BY495" s="253"/>
      <c r="BZ495" s="253"/>
      <c r="CA495" s="253"/>
      <c r="CB495" s="253"/>
      <c r="CC495" s="253"/>
      <c r="CD495" s="253"/>
      <c r="CE495" s="253"/>
      <c r="CF495" s="253"/>
      <c r="CG495" s="253"/>
      <c r="CH495" s="253"/>
      <c r="CI495" s="253"/>
      <c r="CJ495" s="253"/>
      <c r="CK495" s="253"/>
      <c r="CL495" s="253"/>
      <c r="CM495" s="253"/>
      <c r="CN495" s="253"/>
      <c r="CO495" s="253"/>
      <c r="CP495" s="253"/>
      <c r="CQ495" s="253"/>
      <c r="CR495" s="253"/>
      <c r="CS495" s="253"/>
      <c r="CT495" s="253"/>
      <c r="CU495" s="253"/>
      <c r="CV495" s="253"/>
      <c r="CW495" s="253"/>
      <c r="CX495" s="253"/>
      <c r="CY495" s="253"/>
      <c r="CZ495" s="253"/>
      <c r="DA495" s="253"/>
      <c r="DB495" s="253"/>
      <c r="DC495" s="253"/>
      <c r="DD495" s="253"/>
      <c r="DE495" s="253"/>
      <c r="DF495" s="253"/>
      <c r="DG495" s="253"/>
      <c r="DH495" s="253"/>
      <c r="DI495" s="253"/>
      <c r="DJ495" s="253"/>
      <c r="DK495" s="253"/>
      <c r="DL495" s="253"/>
      <c r="DM495" s="253"/>
      <c r="DN495" s="253"/>
      <c r="DO495" s="253"/>
      <c r="DP495" s="253"/>
      <c r="DQ495" s="253"/>
      <c r="DR495" s="253"/>
      <c r="DS495" s="253"/>
      <c r="DT495" s="253"/>
      <c r="DU495" s="253"/>
    </row>
    <row r="496" spans="1:125" s="248" customFormat="1" x14ac:dyDescent="0.25">
      <c r="A496" s="253"/>
      <c r="B496" s="253"/>
      <c r="D496" s="253"/>
      <c r="E496" s="253"/>
      <c r="F496" s="253"/>
      <c r="G496" s="253"/>
      <c r="H496" s="253"/>
      <c r="I496" s="253"/>
      <c r="J496" s="253"/>
      <c r="K496" s="253"/>
      <c r="L496" s="253"/>
      <c r="S496" s="253"/>
      <c r="T496" s="253"/>
      <c r="U496" s="253"/>
      <c r="V496" s="253"/>
      <c r="W496" s="253"/>
      <c r="X496" s="253"/>
      <c r="Y496" s="253"/>
      <c r="Z496" s="253"/>
      <c r="AA496" s="253"/>
      <c r="AB496" s="253"/>
      <c r="AC496" s="253"/>
      <c r="AD496" s="253"/>
      <c r="AE496" s="253"/>
      <c r="AF496" s="253"/>
      <c r="AG496" s="253"/>
      <c r="AH496" s="253"/>
      <c r="AI496" s="253"/>
      <c r="AJ496" s="253"/>
      <c r="AK496" s="253"/>
      <c r="AL496" s="253"/>
      <c r="AM496" s="253"/>
      <c r="AN496" s="253"/>
      <c r="AO496" s="253"/>
      <c r="AP496" s="253"/>
      <c r="AQ496" s="253"/>
      <c r="AR496" s="253"/>
      <c r="AS496" s="253"/>
      <c r="AT496" s="253"/>
      <c r="AU496" s="253"/>
      <c r="AV496" s="253"/>
      <c r="AW496" s="253"/>
      <c r="AX496" s="253"/>
      <c r="AY496" s="253"/>
      <c r="AZ496" s="253"/>
      <c r="BA496" s="253"/>
      <c r="BB496" s="253"/>
      <c r="BC496" s="253"/>
      <c r="BD496" s="253"/>
      <c r="BE496" s="253"/>
      <c r="BF496" s="253"/>
      <c r="BG496" s="253"/>
      <c r="BH496" s="253"/>
      <c r="BI496" s="253"/>
      <c r="BJ496" s="253"/>
      <c r="BK496" s="253"/>
      <c r="BL496" s="253"/>
      <c r="BM496" s="253"/>
      <c r="BN496" s="253"/>
      <c r="BO496" s="253"/>
      <c r="BP496" s="253"/>
      <c r="BQ496" s="253"/>
      <c r="BR496" s="253"/>
      <c r="BS496" s="253"/>
      <c r="BT496" s="253"/>
      <c r="BU496" s="253"/>
      <c r="BV496" s="253"/>
      <c r="BW496" s="253"/>
      <c r="BX496" s="253"/>
      <c r="BY496" s="253"/>
      <c r="BZ496" s="253"/>
      <c r="CA496" s="253"/>
      <c r="CB496" s="253"/>
      <c r="CC496" s="253"/>
      <c r="CD496" s="253"/>
      <c r="CE496" s="253"/>
      <c r="CF496" s="253"/>
      <c r="CG496" s="253"/>
      <c r="CH496" s="253"/>
      <c r="CI496" s="253"/>
      <c r="CJ496" s="253"/>
      <c r="CK496" s="253"/>
      <c r="CL496" s="253"/>
      <c r="CM496" s="253"/>
      <c r="CN496" s="253"/>
      <c r="CO496" s="253"/>
      <c r="CP496" s="253"/>
      <c r="CQ496" s="253"/>
      <c r="CR496" s="253"/>
      <c r="CS496" s="253"/>
      <c r="CT496" s="253"/>
      <c r="CU496" s="253"/>
      <c r="CV496" s="253"/>
      <c r="CW496" s="253"/>
      <c r="CX496" s="253"/>
      <c r="CY496" s="253"/>
      <c r="CZ496" s="253"/>
      <c r="DA496" s="253"/>
      <c r="DB496" s="253"/>
      <c r="DC496" s="253"/>
      <c r="DD496" s="253"/>
      <c r="DE496" s="253"/>
      <c r="DF496" s="253"/>
      <c r="DG496" s="253"/>
      <c r="DH496" s="253"/>
      <c r="DI496" s="253"/>
      <c r="DJ496" s="253"/>
      <c r="DK496" s="253"/>
      <c r="DL496" s="253"/>
      <c r="DM496" s="253"/>
      <c r="DN496" s="253"/>
      <c r="DO496" s="253"/>
      <c r="DP496" s="253"/>
      <c r="DQ496" s="253"/>
      <c r="DR496" s="253"/>
      <c r="DS496" s="253"/>
      <c r="DT496" s="253"/>
      <c r="DU496" s="253"/>
    </row>
    <row r="497" spans="1:125" s="248" customFormat="1" x14ac:dyDescent="0.25">
      <c r="A497" s="253"/>
      <c r="B497" s="253"/>
      <c r="D497" s="253"/>
      <c r="E497" s="253"/>
      <c r="F497" s="253"/>
      <c r="G497" s="253"/>
      <c r="H497" s="253"/>
      <c r="I497" s="253"/>
      <c r="J497" s="253"/>
      <c r="K497" s="253"/>
      <c r="L497" s="253"/>
      <c r="S497" s="253"/>
      <c r="T497" s="253"/>
      <c r="U497" s="253"/>
      <c r="V497" s="253"/>
      <c r="W497" s="253"/>
      <c r="X497" s="253"/>
      <c r="Y497" s="253"/>
      <c r="Z497" s="253"/>
      <c r="AA497" s="253"/>
      <c r="AB497" s="253"/>
      <c r="AC497" s="253"/>
      <c r="AD497" s="253"/>
      <c r="AE497" s="253"/>
      <c r="AF497" s="253"/>
      <c r="AG497" s="253"/>
      <c r="AH497" s="253"/>
      <c r="AI497" s="253"/>
      <c r="AJ497" s="253"/>
      <c r="AK497" s="253"/>
      <c r="AL497" s="253"/>
      <c r="AM497" s="253"/>
      <c r="AN497" s="253"/>
      <c r="AO497" s="253"/>
      <c r="AP497" s="253"/>
      <c r="AQ497" s="253"/>
      <c r="AR497" s="253"/>
      <c r="AS497" s="253"/>
      <c r="AT497" s="253"/>
      <c r="AU497" s="253"/>
      <c r="AV497" s="253"/>
      <c r="AW497" s="253"/>
      <c r="AX497" s="253"/>
      <c r="AY497" s="253"/>
      <c r="AZ497" s="253"/>
      <c r="BA497" s="253"/>
      <c r="BB497" s="253"/>
      <c r="BC497" s="253"/>
      <c r="BD497" s="253"/>
      <c r="BE497" s="253"/>
      <c r="BF497" s="253"/>
      <c r="BG497" s="253"/>
      <c r="BH497" s="253"/>
      <c r="BI497" s="253"/>
      <c r="BJ497" s="253"/>
      <c r="BK497" s="253"/>
      <c r="BL497" s="253"/>
      <c r="BM497" s="253"/>
      <c r="BN497" s="253"/>
      <c r="BO497" s="253"/>
      <c r="BP497" s="253"/>
      <c r="BQ497" s="253"/>
      <c r="BR497" s="253"/>
      <c r="BS497" s="253"/>
      <c r="BT497" s="253"/>
      <c r="BU497" s="253"/>
      <c r="BV497" s="253"/>
      <c r="BW497" s="253"/>
      <c r="BX497" s="253"/>
      <c r="BY497" s="253"/>
      <c r="BZ497" s="253"/>
      <c r="CA497" s="253"/>
      <c r="CB497" s="253"/>
      <c r="CC497" s="253"/>
      <c r="CD497" s="253"/>
      <c r="CE497" s="253"/>
      <c r="CF497" s="253"/>
      <c r="CG497" s="253"/>
      <c r="CH497" s="253"/>
      <c r="CI497" s="253"/>
      <c r="CJ497" s="253"/>
      <c r="CK497" s="253"/>
      <c r="CL497" s="253"/>
      <c r="CM497" s="253"/>
      <c r="CN497" s="253"/>
      <c r="CO497" s="253"/>
      <c r="CP497" s="253"/>
      <c r="CQ497" s="253"/>
      <c r="CR497" s="253"/>
      <c r="CS497" s="253"/>
      <c r="CT497" s="253"/>
      <c r="CU497" s="253"/>
      <c r="CV497" s="253"/>
      <c r="CW497" s="253"/>
      <c r="CX497" s="253"/>
      <c r="CY497" s="253"/>
      <c r="CZ497" s="253"/>
      <c r="DA497" s="253"/>
      <c r="DB497" s="253"/>
      <c r="DC497" s="253"/>
      <c r="DD497" s="253"/>
      <c r="DE497" s="253"/>
      <c r="DF497" s="253"/>
      <c r="DG497" s="253"/>
      <c r="DH497" s="253"/>
      <c r="DI497" s="253"/>
      <c r="DJ497" s="253"/>
      <c r="DK497" s="253"/>
      <c r="DL497" s="253"/>
      <c r="DM497" s="253"/>
      <c r="DN497" s="253"/>
      <c r="DO497" s="253"/>
      <c r="DP497" s="253"/>
      <c r="DQ497" s="253"/>
      <c r="DR497" s="253"/>
      <c r="DS497" s="253"/>
      <c r="DT497" s="253"/>
      <c r="DU497" s="253"/>
    </row>
    <row r="498" spans="1:125" s="248" customFormat="1" x14ac:dyDescent="0.25">
      <c r="A498" s="253"/>
      <c r="B498" s="253"/>
      <c r="D498" s="253"/>
      <c r="E498" s="253"/>
      <c r="F498" s="253"/>
      <c r="G498" s="253"/>
      <c r="H498" s="253"/>
      <c r="I498" s="253"/>
      <c r="J498" s="253"/>
      <c r="K498" s="253"/>
      <c r="L498" s="253"/>
      <c r="S498" s="253"/>
      <c r="T498" s="253"/>
      <c r="U498" s="253"/>
      <c r="V498" s="253"/>
      <c r="W498" s="253"/>
      <c r="X498" s="253"/>
      <c r="Y498" s="253"/>
      <c r="Z498" s="253"/>
      <c r="AA498" s="253"/>
      <c r="AB498" s="253"/>
      <c r="AC498" s="253"/>
      <c r="AD498" s="253"/>
      <c r="AE498" s="253"/>
      <c r="AF498" s="253"/>
      <c r="AG498" s="253"/>
      <c r="AH498" s="253"/>
      <c r="AI498" s="253"/>
      <c r="AJ498" s="253"/>
      <c r="AK498" s="253"/>
      <c r="AL498" s="253"/>
      <c r="AM498" s="253"/>
      <c r="AN498" s="253"/>
      <c r="AO498" s="253"/>
      <c r="AP498" s="253"/>
      <c r="AQ498" s="253"/>
      <c r="AR498" s="253"/>
      <c r="AS498" s="253"/>
      <c r="AT498" s="253"/>
      <c r="AU498" s="253"/>
      <c r="AV498" s="253"/>
      <c r="AW498" s="253"/>
      <c r="AX498" s="253"/>
      <c r="AY498" s="253"/>
      <c r="AZ498" s="253"/>
      <c r="BA498" s="253"/>
      <c r="BB498" s="253"/>
      <c r="BC498" s="253"/>
      <c r="BD498" s="253"/>
      <c r="BE498" s="253"/>
      <c r="BF498" s="253"/>
      <c r="BG498" s="253"/>
      <c r="BH498" s="253"/>
      <c r="BI498" s="253"/>
      <c r="BJ498" s="253"/>
      <c r="BK498" s="253"/>
      <c r="BL498" s="253"/>
      <c r="BM498" s="253"/>
      <c r="BN498" s="253"/>
      <c r="BO498" s="253"/>
      <c r="BP498" s="253"/>
      <c r="BQ498" s="253"/>
      <c r="BR498" s="253"/>
      <c r="BS498" s="253"/>
      <c r="BT498" s="253"/>
      <c r="BU498" s="253"/>
      <c r="BV498" s="253"/>
      <c r="BW498" s="253"/>
      <c r="BX498" s="253"/>
      <c r="BY498" s="253"/>
      <c r="BZ498" s="253"/>
      <c r="CA498" s="253"/>
      <c r="CB498" s="253"/>
      <c r="CC498" s="253"/>
      <c r="CD498" s="253"/>
      <c r="CE498" s="253"/>
      <c r="CF498" s="253"/>
      <c r="CG498" s="253"/>
      <c r="CH498" s="253"/>
      <c r="CI498" s="253"/>
      <c r="CJ498" s="253"/>
      <c r="CK498" s="253"/>
      <c r="CL498" s="253"/>
      <c r="CM498" s="253"/>
      <c r="CN498" s="253"/>
      <c r="CO498" s="253"/>
      <c r="CP498" s="253"/>
      <c r="CQ498" s="253"/>
      <c r="CR498" s="253"/>
      <c r="CS498" s="253"/>
      <c r="CT498" s="253"/>
      <c r="CU498" s="253"/>
      <c r="CV498" s="253"/>
      <c r="CW498" s="253"/>
      <c r="CX498" s="253"/>
      <c r="CY498" s="253"/>
      <c r="CZ498" s="253"/>
      <c r="DA498" s="253"/>
      <c r="DB498" s="253"/>
      <c r="DC498" s="253"/>
      <c r="DD498" s="253"/>
      <c r="DE498" s="253"/>
      <c r="DF498" s="253"/>
      <c r="DG498" s="253"/>
      <c r="DH498" s="253"/>
      <c r="DI498" s="253"/>
      <c r="DJ498" s="253"/>
      <c r="DK498" s="253"/>
      <c r="DL498" s="253"/>
      <c r="DM498" s="253"/>
      <c r="DN498" s="253"/>
      <c r="DO498" s="253"/>
      <c r="DP498" s="253"/>
      <c r="DQ498" s="253"/>
      <c r="DR498" s="253"/>
      <c r="DS498" s="253"/>
      <c r="DT498" s="253"/>
      <c r="DU498" s="253"/>
    </row>
    <row r="499" spans="1:125" s="248" customFormat="1" x14ac:dyDescent="0.25">
      <c r="A499" s="253"/>
      <c r="B499" s="253"/>
      <c r="D499" s="253"/>
      <c r="E499" s="253"/>
      <c r="F499" s="253"/>
      <c r="G499" s="253"/>
      <c r="H499" s="253"/>
      <c r="I499" s="253"/>
      <c r="J499" s="253"/>
      <c r="K499" s="253"/>
      <c r="L499" s="253"/>
      <c r="S499" s="253"/>
      <c r="T499" s="253"/>
      <c r="U499" s="253"/>
      <c r="V499" s="253"/>
      <c r="W499" s="253"/>
      <c r="X499" s="253"/>
      <c r="Y499" s="253"/>
      <c r="Z499" s="253"/>
      <c r="AA499" s="253"/>
      <c r="AB499" s="253"/>
      <c r="AC499" s="253"/>
      <c r="AD499" s="253"/>
      <c r="AE499" s="253"/>
      <c r="AF499" s="253"/>
      <c r="AG499" s="253"/>
      <c r="AH499" s="253"/>
      <c r="AI499" s="253"/>
      <c r="AJ499" s="253"/>
      <c r="AK499" s="253"/>
      <c r="AL499" s="253"/>
      <c r="AM499" s="253"/>
      <c r="AN499" s="253"/>
      <c r="AO499" s="253"/>
      <c r="AP499" s="253"/>
      <c r="AQ499" s="253"/>
      <c r="AR499" s="253"/>
      <c r="AS499" s="253"/>
      <c r="AT499" s="253"/>
      <c r="AU499" s="253"/>
      <c r="AV499" s="253"/>
      <c r="AW499" s="253"/>
      <c r="AX499" s="253"/>
      <c r="AY499" s="253"/>
      <c r="AZ499" s="253"/>
      <c r="BA499" s="253"/>
      <c r="BB499" s="253"/>
      <c r="BC499" s="253"/>
      <c r="BD499" s="253"/>
      <c r="BE499" s="253"/>
      <c r="BF499" s="253"/>
      <c r="BG499" s="253"/>
      <c r="BH499" s="253"/>
      <c r="BI499" s="253"/>
      <c r="BJ499" s="253"/>
      <c r="BK499" s="253"/>
      <c r="BL499" s="253"/>
      <c r="BM499" s="253"/>
      <c r="BN499" s="253"/>
      <c r="BO499" s="253"/>
      <c r="BP499" s="253"/>
      <c r="BQ499" s="253"/>
      <c r="BR499" s="253"/>
      <c r="BS499" s="253"/>
      <c r="BT499" s="253"/>
      <c r="BU499" s="253"/>
      <c r="BV499" s="253"/>
      <c r="BW499" s="253"/>
      <c r="BX499" s="253"/>
      <c r="BY499" s="253"/>
      <c r="BZ499" s="253"/>
      <c r="CA499" s="253"/>
      <c r="CB499" s="253"/>
      <c r="CC499" s="253"/>
      <c r="CD499" s="253"/>
      <c r="CE499" s="253"/>
      <c r="CF499" s="253"/>
      <c r="CG499" s="253"/>
      <c r="CH499" s="253"/>
      <c r="CI499" s="253"/>
      <c r="CJ499" s="253"/>
      <c r="CK499" s="253"/>
      <c r="CL499" s="253"/>
      <c r="CM499" s="253"/>
      <c r="CN499" s="253"/>
      <c r="CO499" s="253"/>
      <c r="CP499" s="253"/>
      <c r="CQ499" s="253"/>
      <c r="CR499" s="253"/>
      <c r="CS499" s="253"/>
      <c r="CT499" s="253"/>
      <c r="CU499" s="253"/>
      <c r="CV499" s="253"/>
      <c r="CW499" s="253"/>
      <c r="CX499" s="253"/>
      <c r="CY499" s="253"/>
      <c r="CZ499" s="253"/>
      <c r="DA499" s="253"/>
      <c r="DB499" s="253"/>
      <c r="DC499" s="253"/>
      <c r="DD499" s="253"/>
      <c r="DE499" s="253"/>
      <c r="DF499" s="253"/>
      <c r="DG499" s="253"/>
      <c r="DH499" s="253"/>
      <c r="DI499" s="253"/>
      <c r="DJ499" s="253"/>
      <c r="DK499" s="253"/>
      <c r="DL499" s="253"/>
      <c r="DM499" s="253"/>
      <c r="DN499" s="253"/>
      <c r="DO499" s="253"/>
      <c r="DP499" s="253"/>
      <c r="DQ499" s="253"/>
      <c r="DR499" s="253"/>
      <c r="DS499" s="253"/>
      <c r="DT499" s="253"/>
      <c r="DU499" s="253"/>
    </row>
    <row r="500" spans="1:125" s="248" customFormat="1" x14ac:dyDescent="0.25">
      <c r="A500" s="253"/>
      <c r="B500" s="253"/>
      <c r="D500" s="253"/>
      <c r="E500" s="253"/>
      <c r="F500" s="253"/>
      <c r="G500" s="253"/>
      <c r="H500" s="253"/>
      <c r="I500" s="253"/>
      <c r="J500" s="253"/>
      <c r="K500" s="253"/>
      <c r="L500" s="253"/>
      <c r="S500" s="253"/>
      <c r="T500" s="253"/>
      <c r="U500" s="253"/>
      <c r="V500" s="253"/>
      <c r="W500" s="253"/>
      <c r="X500" s="253"/>
      <c r="Y500" s="253"/>
      <c r="Z500" s="253"/>
      <c r="AA500" s="253"/>
      <c r="AB500" s="253"/>
      <c r="AC500" s="253"/>
      <c r="AD500" s="253"/>
      <c r="AE500" s="253"/>
      <c r="AF500" s="253"/>
      <c r="AG500" s="253"/>
      <c r="AH500" s="253"/>
      <c r="AI500" s="253"/>
      <c r="AJ500" s="253"/>
      <c r="AK500" s="253"/>
      <c r="AL500" s="253"/>
      <c r="AM500" s="253"/>
      <c r="AN500" s="253"/>
      <c r="AO500" s="253"/>
      <c r="AP500" s="253"/>
      <c r="AQ500" s="253"/>
      <c r="AR500" s="253"/>
      <c r="AS500" s="253"/>
      <c r="AT500" s="253"/>
      <c r="AU500" s="253"/>
      <c r="AV500" s="253"/>
      <c r="AW500" s="253"/>
      <c r="AX500" s="253"/>
      <c r="AY500" s="253"/>
      <c r="AZ500" s="253"/>
      <c r="BA500" s="253"/>
      <c r="BB500" s="253"/>
      <c r="BC500" s="253"/>
      <c r="BD500" s="253"/>
      <c r="BE500" s="253"/>
      <c r="BF500" s="253"/>
      <c r="BG500" s="253"/>
      <c r="BH500" s="253"/>
      <c r="BI500" s="253"/>
      <c r="BJ500" s="253"/>
      <c r="BK500" s="253"/>
      <c r="BL500" s="253"/>
      <c r="BM500" s="253"/>
      <c r="BN500" s="253"/>
      <c r="BO500" s="253"/>
      <c r="BP500" s="253"/>
      <c r="BQ500" s="253"/>
      <c r="BR500" s="253"/>
      <c r="BS500" s="253"/>
      <c r="BT500" s="253"/>
      <c r="BU500" s="253"/>
      <c r="BV500" s="253"/>
      <c r="BW500" s="253"/>
      <c r="BX500" s="253"/>
      <c r="BY500" s="253"/>
      <c r="BZ500" s="253"/>
      <c r="CA500" s="253"/>
      <c r="CB500" s="253"/>
      <c r="CC500" s="253"/>
      <c r="CD500" s="253"/>
      <c r="CE500" s="253"/>
      <c r="CF500" s="253"/>
      <c r="CG500" s="253"/>
      <c r="CH500" s="253"/>
      <c r="CI500" s="253"/>
      <c r="CJ500" s="253"/>
      <c r="CK500" s="253"/>
      <c r="CL500" s="253"/>
      <c r="CM500" s="253"/>
      <c r="CN500" s="253"/>
      <c r="CO500" s="253"/>
      <c r="CP500" s="253"/>
      <c r="CQ500" s="253"/>
      <c r="CR500" s="253"/>
      <c r="CS500" s="253"/>
      <c r="CT500" s="253"/>
      <c r="CU500" s="253"/>
      <c r="CV500" s="253"/>
      <c r="CW500" s="253"/>
      <c r="CX500" s="253"/>
      <c r="CY500" s="253"/>
      <c r="CZ500" s="253"/>
      <c r="DA500" s="253"/>
      <c r="DB500" s="253"/>
      <c r="DC500" s="253"/>
      <c r="DD500" s="253"/>
      <c r="DE500" s="253"/>
      <c r="DF500" s="253"/>
      <c r="DG500" s="253"/>
      <c r="DH500" s="253"/>
      <c r="DI500" s="253"/>
      <c r="DJ500" s="253"/>
      <c r="DK500" s="253"/>
      <c r="DL500" s="253"/>
      <c r="DM500" s="253"/>
      <c r="DN500" s="253"/>
      <c r="DO500" s="253"/>
      <c r="DP500" s="253"/>
      <c r="DQ500" s="253"/>
      <c r="DR500" s="253"/>
      <c r="DS500" s="253"/>
      <c r="DT500" s="253"/>
      <c r="DU500" s="253"/>
    </row>
    <row r="501" spans="1:125" s="248" customFormat="1" x14ac:dyDescent="0.25">
      <c r="A501" s="253"/>
      <c r="B501" s="253"/>
      <c r="D501" s="253"/>
      <c r="E501" s="253"/>
      <c r="F501" s="253"/>
      <c r="G501" s="253"/>
      <c r="H501" s="253"/>
      <c r="I501" s="253"/>
      <c r="J501" s="253"/>
      <c r="K501" s="253"/>
      <c r="L501" s="253"/>
      <c r="S501" s="253"/>
      <c r="T501" s="253"/>
      <c r="U501" s="253"/>
      <c r="V501" s="253"/>
      <c r="W501" s="253"/>
      <c r="X501" s="253"/>
      <c r="Y501" s="253"/>
      <c r="Z501" s="253"/>
      <c r="AA501" s="253"/>
      <c r="AB501" s="253"/>
      <c r="AC501" s="253"/>
      <c r="AD501" s="253"/>
      <c r="AE501" s="253"/>
      <c r="AF501" s="253"/>
      <c r="AG501" s="253"/>
      <c r="AH501" s="253"/>
      <c r="AI501" s="253"/>
      <c r="AJ501" s="253"/>
      <c r="AK501" s="253"/>
      <c r="AL501" s="253"/>
      <c r="AM501" s="253"/>
      <c r="AN501" s="253"/>
      <c r="AO501" s="253"/>
      <c r="AP501" s="253"/>
      <c r="AQ501" s="253"/>
      <c r="AR501" s="253"/>
      <c r="AS501" s="253"/>
      <c r="AT501" s="253"/>
      <c r="AU501" s="253"/>
      <c r="AV501" s="253"/>
      <c r="AW501" s="253"/>
      <c r="AX501" s="253"/>
      <c r="AY501" s="253"/>
      <c r="AZ501" s="253"/>
      <c r="BA501" s="253"/>
      <c r="BB501" s="253"/>
      <c r="BC501" s="253"/>
      <c r="BD501" s="253"/>
      <c r="BE501" s="253"/>
      <c r="BF501" s="253"/>
      <c r="BG501" s="253"/>
      <c r="BH501" s="253"/>
      <c r="BI501" s="253"/>
      <c r="BJ501" s="253"/>
      <c r="BK501" s="253"/>
      <c r="BL501" s="253"/>
      <c r="BM501" s="253"/>
      <c r="BN501" s="253"/>
      <c r="BO501" s="253"/>
      <c r="BP501" s="253"/>
      <c r="BQ501" s="253"/>
      <c r="BR501" s="253"/>
      <c r="BS501" s="253"/>
      <c r="BT501" s="253"/>
      <c r="BU501" s="253"/>
      <c r="BV501" s="253"/>
      <c r="BW501" s="253"/>
      <c r="BX501" s="253"/>
      <c r="BY501" s="253"/>
      <c r="BZ501" s="253"/>
      <c r="CA501" s="253"/>
      <c r="CB501" s="253"/>
      <c r="CC501" s="253"/>
      <c r="CD501" s="253"/>
      <c r="CE501" s="253"/>
      <c r="CF501" s="253"/>
      <c r="CG501" s="253"/>
      <c r="CH501" s="253"/>
      <c r="CI501" s="253"/>
      <c r="CJ501" s="253"/>
      <c r="CK501" s="253"/>
      <c r="CL501" s="253"/>
      <c r="CM501" s="253"/>
      <c r="CN501" s="253"/>
      <c r="CO501" s="253"/>
      <c r="CP501" s="253"/>
      <c r="CQ501" s="253"/>
      <c r="CR501" s="253"/>
      <c r="CS501" s="253"/>
      <c r="CT501" s="253"/>
      <c r="CU501" s="253"/>
      <c r="CV501" s="253"/>
      <c r="CW501" s="253"/>
      <c r="CX501" s="253"/>
      <c r="CY501" s="253"/>
      <c r="CZ501" s="253"/>
      <c r="DA501" s="253"/>
      <c r="DB501" s="253"/>
      <c r="DC501" s="253"/>
      <c r="DD501" s="253"/>
      <c r="DE501" s="253"/>
      <c r="DF501" s="253"/>
      <c r="DG501" s="253"/>
      <c r="DH501" s="253"/>
      <c r="DI501" s="253"/>
      <c r="DJ501" s="253"/>
      <c r="DK501" s="253"/>
      <c r="DL501" s="253"/>
      <c r="DM501" s="253"/>
      <c r="DN501" s="253"/>
      <c r="DO501" s="253"/>
      <c r="DP501" s="253"/>
      <c r="DQ501" s="253"/>
      <c r="DR501" s="253"/>
      <c r="DS501" s="253"/>
      <c r="DT501" s="253"/>
      <c r="DU501" s="253"/>
    </row>
    <row r="502" spans="1:125" s="248" customFormat="1" x14ac:dyDescent="0.25">
      <c r="A502" s="253"/>
      <c r="B502" s="253"/>
      <c r="D502" s="253"/>
      <c r="E502" s="253"/>
      <c r="F502" s="253"/>
      <c r="G502" s="253"/>
      <c r="H502" s="253"/>
      <c r="I502" s="253"/>
      <c r="J502" s="253"/>
      <c r="K502" s="253"/>
      <c r="L502" s="253"/>
      <c r="S502" s="253"/>
      <c r="T502" s="253"/>
      <c r="U502" s="253"/>
      <c r="V502" s="253"/>
      <c r="W502" s="253"/>
      <c r="X502" s="253"/>
      <c r="Y502" s="253"/>
      <c r="Z502" s="253"/>
      <c r="AA502" s="253"/>
      <c r="AB502" s="253"/>
      <c r="AC502" s="253"/>
      <c r="AD502" s="253"/>
      <c r="AE502" s="253"/>
      <c r="AF502" s="253"/>
      <c r="AG502" s="253"/>
      <c r="AH502" s="253"/>
      <c r="AI502" s="253"/>
      <c r="AJ502" s="253"/>
      <c r="AK502" s="253"/>
      <c r="AL502" s="253"/>
      <c r="AM502" s="253"/>
      <c r="AN502" s="253"/>
      <c r="AO502" s="253"/>
      <c r="AP502" s="253"/>
      <c r="AQ502" s="253"/>
      <c r="AR502" s="253"/>
      <c r="AS502" s="253"/>
      <c r="AT502" s="253"/>
      <c r="AU502" s="253"/>
      <c r="AV502" s="253"/>
      <c r="AW502" s="253"/>
      <c r="AX502" s="253"/>
      <c r="AY502" s="253"/>
      <c r="AZ502" s="253"/>
      <c r="BA502" s="253"/>
      <c r="BB502" s="253"/>
      <c r="BC502" s="253"/>
      <c r="BD502" s="253"/>
      <c r="BE502" s="253"/>
      <c r="BF502" s="253"/>
      <c r="BG502" s="253"/>
      <c r="BH502" s="253"/>
      <c r="BI502" s="253"/>
      <c r="BJ502" s="253"/>
      <c r="BK502" s="253"/>
      <c r="BL502" s="253"/>
      <c r="BM502" s="253"/>
      <c r="BN502" s="253"/>
      <c r="BO502" s="253"/>
      <c r="BP502" s="253"/>
      <c r="BQ502" s="253"/>
      <c r="BR502" s="253"/>
      <c r="BS502" s="253"/>
      <c r="BT502" s="253"/>
      <c r="BU502" s="253"/>
      <c r="BV502" s="253"/>
      <c r="BW502" s="253"/>
      <c r="BX502" s="253"/>
      <c r="BY502" s="253"/>
      <c r="BZ502" s="253"/>
      <c r="CA502" s="253"/>
      <c r="CB502" s="253"/>
      <c r="CC502" s="253"/>
      <c r="CD502" s="253"/>
      <c r="CE502" s="253"/>
      <c r="CF502" s="253"/>
      <c r="CG502" s="253"/>
      <c r="CH502" s="253"/>
      <c r="CI502" s="253"/>
      <c r="CJ502" s="253"/>
      <c r="CK502" s="253"/>
      <c r="CL502" s="253"/>
      <c r="CM502" s="253"/>
      <c r="CN502" s="253"/>
      <c r="CO502" s="253"/>
      <c r="CP502" s="253"/>
      <c r="CQ502" s="253"/>
      <c r="CR502" s="253"/>
      <c r="CS502" s="253"/>
      <c r="CT502" s="253"/>
      <c r="CU502" s="253"/>
      <c r="CV502" s="253"/>
      <c r="CW502" s="253"/>
      <c r="CX502" s="253"/>
      <c r="CY502" s="253"/>
      <c r="CZ502" s="253"/>
      <c r="DA502" s="253"/>
      <c r="DB502" s="253"/>
      <c r="DC502" s="253"/>
      <c r="DD502" s="253"/>
      <c r="DE502" s="253"/>
      <c r="DF502" s="253"/>
      <c r="DG502" s="253"/>
      <c r="DH502" s="253"/>
      <c r="DI502" s="253"/>
      <c r="DJ502" s="253"/>
      <c r="DK502" s="253"/>
      <c r="DL502" s="253"/>
      <c r="DM502" s="253"/>
      <c r="DN502" s="253"/>
      <c r="DO502" s="253"/>
      <c r="DP502" s="253"/>
      <c r="DQ502" s="253"/>
      <c r="DR502" s="253"/>
      <c r="DS502" s="253"/>
      <c r="DT502" s="253"/>
      <c r="DU502" s="253"/>
    </row>
    <row r="503" spans="1:125" s="248" customFormat="1" x14ac:dyDescent="0.25">
      <c r="A503" s="253"/>
      <c r="B503" s="253"/>
      <c r="D503" s="253"/>
      <c r="E503" s="253"/>
      <c r="F503" s="253"/>
      <c r="G503" s="253"/>
      <c r="H503" s="253"/>
      <c r="I503" s="253"/>
      <c r="J503" s="253"/>
      <c r="K503" s="253"/>
      <c r="L503" s="253"/>
      <c r="S503" s="253"/>
      <c r="T503" s="253"/>
      <c r="U503" s="253"/>
      <c r="V503" s="253"/>
      <c r="W503" s="253"/>
      <c r="X503" s="253"/>
      <c r="Y503" s="253"/>
      <c r="Z503" s="253"/>
      <c r="AA503" s="253"/>
      <c r="AB503" s="253"/>
      <c r="AC503" s="253"/>
      <c r="AD503" s="253"/>
      <c r="AE503" s="253"/>
      <c r="AF503" s="253"/>
      <c r="AG503" s="253"/>
      <c r="AH503" s="253"/>
      <c r="AI503" s="253"/>
      <c r="AJ503" s="253"/>
      <c r="AK503" s="253"/>
      <c r="AL503" s="253"/>
      <c r="AM503" s="253"/>
      <c r="AN503" s="253"/>
      <c r="AO503" s="253"/>
      <c r="AP503" s="253"/>
      <c r="AQ503" s="253"/>
      <c r="AR503" s="253"/>
      <c r="AS503" s="253"/>
      <c r="AT503" s="253"/>
      <c r="AU503" s="253"/>
      <c r="AV503" s="253"/>
      <c r="AW503" s="253"/>
      <c r="AX503" s="253"/>
      <c r="AY503" s="253"/>
      <c r="AZ503" s="253"/>
      <c r="BA503" s="253"/>
      <c r="BB503" s="253"/>
      <c r="BC503" s="253"/>
      <c r="BD503" s="253"/>
      <c r="BE503" s="253"/>
      <c r="BF503" s="253"/>
      <c r="BG503" s="253"/>
      <c r="BH503" s="253"/>
      <c r="BI503" s="253"/>
      <c r="BJ503" s="253"/>
      <c r="BK503" s="253"/>
      <c r="BL503" s="253"/>
      <c r="BM503" s="253"/>
      <c r="BN503" s="253"/>
      <c r="BO503" s="253"/>
      <c r="BP503" s="253"/>
      <c r="BQ503" s="253"/>
      <c r="BR503" s="253"/>
      <c r="BS503" s="253"/>
      <c r="BT503" s="253"/>
      <c r="BU503" s="253"/>
      <c r="BV503" s="253"/>
      <c r="BW503" s="253"/>
      <c r="BX503" s="253"/>
      <c r="BY503" s="253"/>
      <c r="BZ503" s="253"/>
      <c r="CA503" s="253"/>
      <c r="CB503" s="253"/>
      <c r="CC503" s="253"/>
      <c r="CD503" s="253"/>
      <c r="CE503" s="253"/>
      <c r="CF503" s="253"/>
      <c r="CG503" s="253"/>
      <c r="CH503" s="253"/>
      <c r="CI503" s="253"/>
      <c r="CJ503" s="253"/>
      <c r="CK503" s="253"/>
      <c r="CL503" s="253"/>
      <c r="CM503" s="253"/>
      <c r="CN503" s="253"/>
      <c r="CO503" s="253"/>
      <c r="CP503" s="253"/>
      <c r="CQ503" s="253"/>
      <c r="CR503" s="253"/>
      <c r="CS503" s="253"/>
      <c r="CT503" s="253"/>
      <c r="CU503" s="253"/>
      <c r="CV503" s="253"/>
      <c r="CW503" s="253"/>
      <c r="CX503" s="253"/>
      <c r="CY503" s="253"/>
      <c r="CZ503" s="253"/>
      <c r="DA503" s="253"/>
      <c r="DB503" s="253"/>
      <c r="DC503" s="253"/>
      <c r="DD503" s="253"/>
      <c r="DE503" s="253"/>
      <c r="DF503" s="253"/>
      <c r="DG503" s="253"/>
      <c r="DH503" s="253"/>
      <c r="DI503" s="253"/>
      <c r="DJ503" s="253"/>
      <c r="DK503" s="253"/>
      <c r="DL503" s="253"/>
      <c r="DM503" s="253"/>
      <c r="DN503" s="253"/>
      <c r="DO503" s="253"/>
      <c r="DP503" s="253"/>
      <c r="DQ503" s="253"/>
      <c r="DR503" s="253"/>
      <c r="DS503" s="253"/>
      <c r="DT503" s="253"/>
      <c r="DU503" s="253"/>
    </row>
    <row r="504" spans="1:125" s="248" customFormat="1" x14ac:dyDescent="0.25">
      <c r="A504" s="253"/>
      <c r="B504" s="253"/>
      <c r="D504" s="253"/>
      <c r="E504" s="253"/>
      <c r="F504" s="253"/>
      <c r="G504" s="253"/>
      <c r="H504" s="253"/>
      <c r="I504" s="253"/>
      <c r="J504" s="253"/>
      <c r="K504" s="253"/>
      <c r="L504" s="253"/>
      <c r="S504" s="253"/>
      <c r="T504" s="253"/>
      <c r="U504" s="253"/>
      <c r="V504" s="253"/>
      <c r="W504" s="253"/>
      <c r="X504" s="253"/>
      <c r="Y504" s="253"/>
      <c r="Z504" s="253"/>
      <c r="AA504" s="253"/>
      <c r="AB504" s="253"/>
      <c r="AC504" s="253"/>
      <c r="AD504" s="253"/>
      <c r="AE504" s="253"/>
      <c r="AF504" s="253"/>
      <c r="AG504" s="253"/>
      <c r="AH504" s="253"/>
      <c r="AI504" s="253"/>
      <c r="AJ504" s="253"/>
      <c r="AK504" s="253"/>
      <c r="AL504" s="253"/>
      <c r="AM504" s="253"/>
      <c r="AN504" s="253"/>
      <c r="AO504" s="253"/>
      <c r="AP504" s="253"/>
      <c r="AQ504" s="253"/>
      <c r="AR504" s="253"/>
      <c r="AS504" s="253"/>
      <c r="AT504" s="253"/>
      <c r="AU504" s="253"/>
      <c r="AV504" s="253"/>
      <c r="AW504" s="253"/>
      <c r="AX504" s="253"/>
      <c r="AY504" s="253"/>
      <c r="AZ504" s="253"/>
      <c r="BA504" s="253"/>
      <c r="BB504" s="253"/>
      <c r="BC504" s="253"/>
      <c r="BD504" s="253"/>
      <c r="BE504" s="253"/>
      <c r="BF504" s="253"/>
      <c r="BG504" s="253"/>
      <c r="BH504" s="253"/>
      <c r="BI504" s="253"/>
      <c r="BJ504" s="253"/>
      <c r="BK504" s="253"/>
      <c r="BL504" s="253"/>
      <c r="BM504" s="253"/>
      <c r="BN504" s="253"/>
      <c r="BO504" s="253"/>
      <c r="BP504" s="253"/>
      <c r="BQ504" s="253"/>
      <c r="BR504" s="253"/>
      <c r="BS504" s="253"/>
      <c r="BT504" s="253"/>
      <c r="BU504" s="253"/>
      <c r="BV504" s="253"/>
      <c r="BW504" s="253"/>
      <c r="BX504" s="253"/>
      <c r="BY504" s="253"/>
      <c r="BZ504" s="253"/>
      <c r="CA504" s="253"/>
      <c r="CB504" s="253"/>
      <c r="CC504" s="253"/>
      <c r="CD504" s="253"/>
      <c r="CE504" s="253"/>
      <c r="CF504" s="253"/>
      <c r="CG504" s="253"/>
      <c r="CH504" s="253"/>
      <c r="CI504" s="253"/>
      <c r="CJ504" s="253"/>
      <c r="CK504" s="253"/>
      <c r="CL504" s="253"/>
      <c r="CM504" s="253"/>
      <c r="CN504" s="253"/>
      <c r="CO504" s="253"/>
      <c r="CP504" s="253"/>
      <c r="CQ504" s="253"/>
      <c r="CR504" s="253"/>
      <c r="CS504" s="253"/>
      <c r="CT504" s="253"/>
      <c r="CU504" s="253"/>
      <c r="CV504" s="253"/>
      <c r="CW504" s="253"/>
      <c r="CX504" s="253"/>
      <c r="CY504" s="253"/>
      <c r="CZ504" s="253"/>
      <c r="DA504" s="253"/>
      <c r="DB504" s="253"/>
      <c r="DC504" s="253"/>
      <c r="DD504" s="253"/>
      <c r="DE504" s="253"/>
      <c r="DF504" s="253"/>
      <c r="DG504" s="253"/>
      <c r="DH504" s="253"/>
      <c r="DI504" s="253"/>
      <c r="DJ504" s="253"/>
      <c r="DK504" s="253"/>
      <c r="DL504" s="253"/>
      <c r="DM504" s="253"/>
      <c r="DN504" s="253"/>
      <c r="DO504" s="253"/>
      <c r="DP504" s="253"/>
      <c r="DQ504" s="253"/>
      <c r="DR504" s="253"/>
      <c r="DS504" s="253"/>
      <c r="DT504" s="253"/>
      <c r="DU504" s="253"/>
    </row>
    <row r="505" spans="1:125" s="248" customFormat="1" x14ac:dyDescent="0.25">
      <c r="A505" s="253"/>
      <c r="B505" s="253"/>
      <c r="D505" s="253"/>
      <c r="E505" s="253"/>
      <c r="F505" s="253"/>
      <c r="G505" s="253"/>
      <c r="H505" s="253"/>
      <c r="I505" s="253"/>
      <c r="J505" s="253"/>
      <c r="K505" s="253"/>
      <c r="L505" s="253"/>
      <c r="S505" s="253"/>
      <c r="T505" s="253"/>
      <c r="U505" s="253"/>
      <c r="V505" s="253"/>
      <c r="W505" s="253"/>
      <c r="X505" s="253"/>
      <c r="Y505" s="253"/>
      <c r="Z505" s="253"/>
      <c r="AA505" s="253"/>
      <c r="AB505" s="253"/>
      <c r="AC505" s="253"/>
      <c r="AD505" s="253"/>
      <c r="AE505" s="253"/>
      <c r="AF505" s="253"/>
      <c r="AG505" s="253"/>
      <c r="AH505" s="253"/>
      <c r="AI505" s="253"/>
      <c r="AJ505" s="253"/>
      <c r="AK505" s="253"/>
      <c r="AL505" s="253"/>
      <c r="AM505" s="253"/>
      <c r="AN505" s="253"/>
      <c r="AO505" s="253"/>
      <c r="AP505" s="253"/>
      <c r="AQ505" s="253"/>
      <c r="AR505" s="253"/>
      <c r="AS505" s="253"/>
      <c r="AT505" s="253"/>
      <c r="AU505" s="253"/>
      <c r="AV505" s="253"/>
      <c r="AW505" s="253"/>
      <c r="AX505" s="253"/>
      <c r="AY505" s="253"/>
      <c r="AZ505" s="253"/>
      <c r="BA505" s="253"/>
      <c r="BB505" s="253"/>
      <c r="BC505" s="253"/>
      <c r="BD505" s="253"/>
      <c r="BE505" s="253"/>
      <c r="BF505" s="253"/>
      <c r="BG505" s="253"/>
      <c r="BH505" s="253"/>
      <c r="BI505" s="253"/>
      <c r="BJ505" s="253"/>
      <c r="BK505" s="253"/>
      <c r="BL505" s="253"/>
      <c r="BM505" s="253"/>
      <c r="BN505" s="253"/>
      <c r="BO505" s="253"/>
      <c r="BP505" s="253"/>
      <c r="BQ505" s="253"/>
      <c r="BR505" s="253"/>
      <c r="BS505" s="253"/>
      <c r="BT505" s="253"/>
      <c r="BU505" s="253"/>
      <c r="BV505" s="253"/>
      <c r="BW505" s="253"/>
      <c r="BX505" s="253"/>
      <c r="BY505" s="253"/>
      <c r="BZ505" s="253"/>
      <c r="CA505" s="253"/>
      <c r="CB505" s="253"/>
      <c r="CC505" s="253"/>
      <c r="CD505" s="253"/>
      <c r="CE505" s="253"/>
      <c r="CF505" s="253"/>
      <c r="CG505" s="253"/>
      <c r="CH505" s="253"/>
      <c r="CI505" s="253"/>
      <c r="CJ505" s="253"/>
      <c r="CK505" s="253"/>
      <c r="CL505" s="253"/>
      <c r="CM505" s="253"/>
      <c r="CN505" s="253"/>
      <c r="CO505" s="253"/>
      <c r="CP505" s="253"/>
      <c r="CQ505" s="253"/>
      <c r="CR505" s="253"/>
      <c r="CS505" s="253"/>
      <c r="CT505" s="253"/>
      <c r="CU505" s="253"/>
      <c r="CV505" s="253"/>
      <c r="CW505" s="253"/>
      <c r="CX505" s="253"/>
      <c r="CY505" s="253"/>
      <c r="CZ505" s="253"/>
      <c r="DA505" s="253"/>
      <c r="DB505" s="253"/>
      <c r="DC505" s="253"/>
      <c r="DD505" s="253"/>
      <c r="DE505" s="253"/>
      <c r="DF505" s="253"/>
      <c r="DG505" s="253"/>
      <c r="DH505" s="253"/>
      <c r="DI505" s="253"/>
      <c r="DJ505" s="253"/>
      <c r="DK505" s="253"/>
      <c r="DL505" s="253"/>
      <c r="DM505" s="253"/>
      <c r="DN505" s="253"/>
      <c r="DO505" s="253"/>
      <c r="DP505" s="253"/>
      <c r="DQ505" s="253"/>
      <c r="DR505" s="253"/>
      <c r="DS505" s="253"/>
      <c r="DT505" s="253"/>
      <c r="DU505" s="253"/>
    </row>
    <row r="506" spans="1:125" s="248" customFormat="1" x14ac:dyDescent="0.25">
      <c r="A506" s="253"/>
      <c r="B506" s="253"/>
      <c r="D506" s="253"/>
      <c r="E506" s="253"/>
      <c r="F506" s="253"/>
      <c r="G506" s="253"/>
      <c r="H506" s="253"/>
      <c r="I506" s="253"/>
      <c r="J506" s="253"/>
      <c r="K506" s="253"/>
      <c r="L506" s="253"/>
      <c r="S506" s="253"/>
      <c r="T506" s="253"/>
      <c r="U506" s="253"/>
      <c r="V506" s="253"/>
      <c r="W506" s="253"/>
      <c r="X506" s="253"/>
      <c r="Y506" s="253"/>
      <c r="Z506" s="253"/>
      <c r="AA506" s="253"/>
      <c r="AB506" s="253"/>
      <c r="AC506" s="253"/>
      <c r="AD506" s="253"/>
      <c r="AE506" s="253"/>
      <c r="AF506" s="253"/>
      <c r="AG506" s="253"/>
      <c r="AH506" s="253"/>
      <c r="AI506" s="253"/>
      <c r="AJ506" s="253"/>
      <c r="AK506" s="253"/>
      <c r="AL506" s="253"/>
      <c r="AM506" s="253"/>
      <c r="AN506" s="253"/>
      <c r="AO506" s="253"/>
      <c r="AP506" s="253"/>
      <c r="AQ506" s="253"/>
      <c r="AR506" s="253"/>
      <c r="AS506" s="253"/>
      <c r="AT506" s="253"/>
      <c r="AU506" s="253"/>
      <c r="AV506" s="253"/>
      <c r="AW506" s="253"/>
      <c r="AX506" s="253"/>
      <c r="AY506" s="253"/>
      <c r="AZ506" s="253"/>
      <c r="BA506" s="253"/>
      <c r="BB506" s="253"/>
      <c r="BC506" s="253"/>
      <c r="BD506" s="253"/>
      <c r="BE506" s="253"/>
      <c r="BF506" s="253"/>
      <c r="BG506" s="253"/>
      <c r="BH506" s="253"/>
      <c r="BI506" s="253"/>
      <c r="BJ506" s="253"/>
      <c r="BK506" s="253"/>
      <c r="BL506" s="253"/>
      <c r="BM506" s="253"/>
      <c r="BN506" s="253"/>
      <c r="BO506" s="253"/>
      <c r="BP506" s="253"/>
      <c r="BQ506" s="253"/>
      <c r="BR506" s="253"/>
      <c r="BS506" s="253"/>
      <c r="BT506" s="253"/>
      <c r="BU506" s="253"/>
      <c r="BV506" s="253"/>
      <c r="BW506" s="253"/>
      <c r="BX506" s="253"/>
      <c r="BY506" s="253"/>
      <c r="BZ506" s="253"/>
      <c r="CA506" s="253"/>
      <c r="CB506" s="253"/>
      <c r="CC506" s="253"/>
      <c r="CD506" s="253"/>
      <c r="CE506" s="253"/>
      <c r="CF506" s="253"/>
      <c r="CG506" s="253"/>
      <c r="CH506" s="253"/>
      <c r="CI506" s="253"/>
      <c r="CJ506" s="253"/>
      <c r="CK506" s="253"/>
      <c r="CL506" s="253"/>
      <c r="CM506" s="253"/>
      <c r="CN506" s="253"/>
      <c r="CO506" s="253"/>
      <c r="CP506" s="253"/>
      <c r="CQ506" s="253"/>
      <c r="CR506" s="253"/>
      <c r="CS506" s="253"/>
      <c r="CT506" s="253"/>
      <c r="CU506" s="253"/>
      <c r="CV506" s="253"/>
      <c r="CW506" s="253"/>
      <c r="CX506" s="253"/>
      <c r="CY506" s="253"/>
      <c r="CZ506" s="253"/>
      <c r="DA506" s="253"/>
      <c r="DB506" s="253"/>
      <c r="DC506" s="253"/>
      <c r="DD506" s="253"/>
      <c r="DE506" s="253"/>
      <c r="DF506" s="253"/>
      <c r="DG506" s="253"/>
      <c r="DH506" s="253"/>
      <c r="DI506" s="253"/>
      <c r="DJ506" s="253"/>
      <c r="DK506" s="253"/>
      <c r="DL506" s="253"/>
      <c r="DM506" s="253"/>
      <c r="DN506" s="253"/>
      <c r="DO506" s="253"/>
      <c r="DP506" s="253"/>
      <c r="DQ506" s="253"/>
      <c r="DR506" s="253"/>
      <c r="DS506" s="253"/>
      <c r="DT506" s="253"/>
      <c r="DU506" s="253"/>
    </row>
    <row r="507" spans="1:125" s="248" customFormat="1" x14ac:dyDescent="0.25">
      <c r="A507" s="253"/>
      <c r="B507" s="253"/>
      <c r="D507" s="253"/>
      <c r="E507" s="253"/>
      <c r="F507" s="253"/>
      <c r="G507" s="253"/>
      <c r="H507" s="253"/>
      <c r="I507" s="253"/>
      <c r="J507" s="253"/>
      <c r="K507" s="253"/>
      <c r="L507" s="253"/>
      <c r="S507" s="253"/>
      <c r="T507" s="253"/>
      <c r="U507" s="253"/>
      <c r="V507" s="253"/>
      <c r="W507" s="253"/>
      <c r="X507" s="253"/>
      <c r="Y507" s="253"/>
      <c r="Z507" s="253"/>
      <c r="AA507" s="253"/>
      <c r="AB507" s="253"/>
      <c r="AC507" s="253"/>
      <c r="AD507" s="253"/>
      <c r="AE507" s="253"/>
      <c r="AF507" s="253"/>
      <c r="AG507" s="253"/>
      <c r="AH507" s="253"/>
      <c r="AI507" s="253"/>
      <c r="AJ507" s="253"/>
      <c r="AK507" s="253"/>
      <c r="AL507" s="253"/>
      <c r="AM507" s="253"/>
      <c r="AN507" s="253"/>
      <c r="AO507" s="253"/>
      <c r="AP507" s="253"/>
      <c r="AQ507" s="253"/>
      <c r="AR507" s="253"/>
      <c r="AS507" s="253"/>
      <c r="AT507" s="253"/>
      <c r="AU507" s="253"/>
      <c r="AV507" s="253"/>
      <c r="AW507" s="253"/>
      <c r="AX507" s="253"/>
      <c r="AY507" s="253"/>
      <c r="AZ507" s="253"/>
      <c r="BA507" s="253"/>
      <c r="BB507" s="253"/>
      <c r="BC507" s="253"/>
      <c r="BD507" s="253"/>
      <c r="BE507" s="253"/>
      <c r="BF507" s="253"/>
      <c r="BG507" s="253"/>
      <c r="BH507" s="253"/>
      <c r="BI507" s="253"/>
      <c r="BJ507" s="253"/>
      <c r="BK507" s="253"/>
      <c r="BL507" s="253"/>
      <c r="BM507" s="253"/>
      <c r="BN507" s="253"/>
      <c r="BO507" s="253"/>
      <c r="BP507" s="253"/>
      <c r="BQ507" s="253"/>
      <c r="BR507" s="253"/>
      <c r="BS507" s="253"/>
      <c r="BT507" s="253"/>
      <c r="BU507" s="253"/>
      <c r="BV507" s="253"/>
      <c r="BW507" s="253"/>
      <c r="BX507" s="253"/>
      <c r="BY507" s="253"/>
      <c r="BZ507" s="253"/>
      <c r="CA507" s="253"/>
      <c r="CB507" s="253"/>
      <c r="CC507" s="253"/>
      <c r="CD507" s="253"/>
      <c r="CE507" s="253"/>
      <c r="CF507" s="253"/>
      <c r="CG507" s="253"/>
      <c r="CH507" s="253"/>
      <c r="CI507" s="253"/>
      <c r="CJ507" s="253"/>
      <c r="CK507" s="253"/>
      <c r="CL507" s="253"/>
      <c r="CM507" s="253"/>
      <c r="CN507" s="253"/>
      <c r="CO507" s="253"/>
      <c r="CP507" s="253"/>
      <c r="CQ507" s="253"/>
      <c r="CR507" s="253"/>
      <c r="CS507" s="253"/>
      <c r="CT507" s="253"/>
      <c r="CU507" s="253"/>
      <c r="CV507" s="253"/>
      <c r="CW507" s="253"/>
      <c r="CX507" s="253"/>
      <c r="CY507" s="253"/>
      <c r="CZ507" s="253"/>
      <c r="DA507" s="253"/>
      <c r="DB507" s="253"/>
      <c r="DC507" s="253"/>
      <c r="DD507" s="253"/>
      <c r="DE507" s="253"/>
      <c r="DF507" s="253"/>
      <c r="DG507" s="253"/>
      <c r="DH507" s="253"/>
      <c r="DI507" s="253"/>
      <c r="DJ507" s="253"/>
      <c r="DK507" s="253"/>
      <c r="DL507" s="253"/>
      <c r="DM507" s="253"/>
      <c r="DN507" s="253"/>
      <c r="DO507" s="253"/>
      <c r="DP507" s="253"/>
      <c r="DQ507" s="253"/>
      <c r="DR507" s="253"/>
      <c r="DS507" s="253"/>
      <c r="DT507" s="253"/>
      <c r="DU507" s="253"/>
    </row>
    <row r="508" spans="1:125" s="248" customFormat="1" x14ac:dyDescent="0.25">
      <c r="A508" s="253"/>
      <c r="B508" s="253"/>
      <c r="D508" s="253"/>
      <c r="E508" s="253"/>
      <c r="F508" s="253"/>
      <c r="G508" s="253"/>
      <c r="H508" s="253"/>
      <c r="I508" s="253"/>
      <c r="J508" s="253"/>
      <c r="K508" s="253"/>
      <c r="L508" s="253"/>
      <c r="S508" s="253"/>
      <c r="T508" s="253"/>
      <c r="U508" s="253"/>
      <c r="V508" s="253"/>
      <c r="W508" s="253"/>
      <c r="X508" s="253"/>
      <c r="Y508" s="253"/>
      <c r="Z508" s="253"/>
      <c r="AA508" s="253"/>
      <c r="AB508" s="253"/>
      <c r="AC508" s="253"/>
      <c r="AD508" s="253"/>
      <c r="AE508" s="253"/>
      <c r="AF508" s="253"/>
      <c r="AG508" s="253"/>
      <c r="AH508" s="253"/>
      <c r="AI508" s="253"/>
      <c r="AJ508" s="253"/>
      <c r="AK508" s="253"/>
      <c r="AL508" s="253"/>
      <c r="AM508" s="253"/>
      <c r="AN508" s="253"/>
      <c r="AO508" s="253"/>
      <c r="AP508" s="253"/>
      <c r="AQ508" s="253"/>
      <c r="AR508" s="253"/>
      <c r="AS508" s="253"/>
      <c r="AT508" s="253"/>
      <c r="AU508" s="253"/>
      <c r="AV508" s="253"/>
      <c r="AW508" s="253"/>
      <c r="AX508" s="253"/>
      <c r="AY508" s="253"/>
      <c r="AZ508" s="253"/>
      <c r="BA508" s="253"/>
      <c r="BB508" s="253"/>
      <c r="BC508" s="253"/>
      <c r="BD508" s="253"/>
      <c r="BE508" s="253"/>
      <c r="BF508" s="253"/>
      <c r="BG508" s="253"/>
      <c r="BH508" s="253"/>
      <c r="BI508" s="253"/>
      <c r="BJ508" s="253"/>
      <c r="BK508" s="253"/>
      <c r="BL508" s="253"/>
      <c r="BM508" s="253"/>
      <c r="BN508" s="253"/>
      <c r="BO508" s="253"/>
      <c r="BP508" s="253"/>
      <c r="BQ508" s="253"/>
      <c r="BR508" s="253"/>
      <c r="BS508" s="253"/>
      <c r="BT508" s="253"/>
      <c r="BU508" s="253"/>
      <c r="BV508" s="253"/>
      <c r="BW508" s="253"/>
      <c r="BX508" s="253"/>
      <c r="BY508" s="253"/>
      <c r="BZ508" s="253"/>
      <c r="CA508" s="253"/>
      <c r="CB508" s="253"/>
      <c r="CC508" s="253"/>
      <c r="CD508" s="253"/>
      <c r="CE508" s="253"/>
      <c r="CF508" s="253"/>
      <c r="CG508" s="253"/>
      <c r="CH508" s="253"/>
      <c r="CI508" s="253"/>
      <c r="CJ508" s="253"/>
      <c r="CK508" s="253"/>
      <c r="CL508" s="253"/>
      <c r="CM508" s="253"/>
      <c r="CN508" s="253"/>
      <c r="CO508" s="253"/>
      <c r="CP508" s="253"/>
      <c r="CQ508" s="253"/>
      <c r="CR508" s="253"/>
      <c r="CS508" s="253"/>
      <c r="CT508" s="253"/>
      <c r="CU508" s="253"/>
      <c r="CV508" s="253"/>
      <c r="CW508" s="253"/>
      <c r="CX508" s="253"/>
      <c r="CY508" s="253"/>
      <c r="CZ508" s="253"/>
      <c r="DA508" s="253"/>
      <c r="DB508" s="253"/>
      <c r="DC508" s="253"/>
      <c r="DD508" s="253"/>
      <c r="DE508" s="253"/>
      <c r="DF508" s="253"/>
      <c r="DG508" s="253"/>
      <c r="DH508" s="253"/>
      <c r="DI508" s="253"/>
      <c r="DJ508" s="253"/>
      <c r="DK508" s="253"/>
      <c r="DL508" s="253"/>
      <c r="DM508" s="253"/>
      <c r="DN508" s="253"/>
      <c r="DO508" s="253"/>
      <c r="DP508" s="253"/>
      <c r="DQ508" s="253"/>
      <c r="DR508" s="253"/>
      <c r="DS508" s="253"/>
      <c r="DT508" s="253"/>
      <c r="DU508" s="253"/>
    </row>
    <row r="509" spans="1:125" s="248" customFormat="1" x14ac:dyDescent="0.25">
      <c r="A509" s="253"/>
      <c r="B509" s="253"/>
      <c r="D509" s="253"/>
      <c r="E509" s="253"/>
      <c r="F509" s="253"/>
      <c r="G509" s="253"/>
      <c r="H509" s="253"/>
      <c r="I509" s="253"/>
      <c r="J509" s="253"/>
      <c r="K509" s="253"/>
      <c r="L509" s="253"/>
      <c r="S509" s="253"/>
      <c r="T509" s="253"/>
      <c r="U509" s="253"/>
      <c r="V509" s="253"/>
      <c r="W509" s="253"/>
      <c r="X509" s="253"/>
      <c r="Y509" s="253"/>
      <c r="Z509" s="253"/>
      <c r="AA509" s="253"/>
      <c r="AB509" s="253"/>
      <c r="AC509" s="253"/>
      <c r="AD509" s="253"/>
      <c r="AE509" s="253"/>
      <c r="AF509" s="253"/>
      <c r="AG509" s="253"/>
      <c r="AH509" s="253"/>
      <c r="AI509" s="253"/>
      <c r="AJ509" s="253"/>
      <c r="AK509" s="253"/>
      <c r="AL509" s="253"/>
      <c r="AM509" s="253"/>
      <c r="AN509" s="253"/>
      <c r="AO509" s="253"/>
      <c r="AP509" s="253"/>
      <c r="AQ509" s="253"/>
      <c r="AR509" s="253"/>
      <c r="AS509" s="253"/>
      <c r="AT509" s="253"/>
      <c r="AU509" s="253"/>
      <c r="AV509" s="253"/>
      <c r="AW509" s="253"/>
      <c r="AX509" s="253"/>
      <c r="AY509" s="253"/>
      <c r="AZ509" s="253"/>
      <c r="BA509" s="253"/>
      <c r="BB509" s="253"/>
      <c r="BC509" s="253"/>
      <c r="BD509" s="253"/>
      <c r="BE509" s="253"/>
      <c r="BF509" s="253"/>
      <c r="BG509" s="253"/>
      <c r="BH509" s="253"/>
      <c r="BI509" s="253"/>
      <c r="BJ509" s="253"/>
      <c r="BK509" s="253"/>
      <c r="BL509" s="253"/>
      <c r="BM509" s="253"/>
      <c r="BN509" s="253"/>
      <c r="BO509" s="253"/>
      <c r="BP509" s="253"/>
      <c r="BQ509" s="253"/>
      <c r="BR509" s="253"/>
      <c r="BS509" s="253"/>
      <c r="BT509" s="253"/>
      <c r="BU509" s="253"/>
      <c r="BV509" s="253"/>
      <c r="BW509" s="253"/>
      <c r="BX509" s="253"/>
      <c r="BY509" s="253"/>
      <c r="BZ509" s="253"/>
      <c r="CA509" s="253"/>
      <c r="CB509" s="253"/>
      <c r="CC509" s="253"/>
      <c r="CD509" s="253"/>
      <c r="CE509" s="253"/>
      <c r="CF509" s="253"/>
      <c r="CG509" s="253"/>
      <c r="CH509" s="253"/>
      <c r="CI509" s="253"/>
      <c r="CJ509" s="253"/>
      <c r="CK509" s="253"/>
      <c r="CL509" s="253"/>
      <c r="CM509" s="253"/>
      <c r="CN509" s="253"/>
      <c r="CO509" s="253"/>
      <c r="CP509" s="253"/>
      <c r="CQ509" s="253"/>
      <c r="CR509" s="253"/>
      <c r="CS509" s="253"/>
      <c r="CT509" s="253"/>
      <c r="CU509" s="253"/>
      <c r="CV509" s="253"/>
      <c r="CW509" s="253"/>
      <c r="CX509" s="253"/>
      <c r="CY509" s="253"/>
      <c r="CZ509" s="253"/>
      <c r="DA509" s="253"/>
      <c r="DB509" s="253"/>
      <c r="DC509" s="253"/>
      <c r="DD509" s="253"/>
      <c r="DE509" s="253"/>
      <c r="DF509" s="253"/>
      <c r="DG509" s="253"/>
      <c r="DH509" s="253"/>
      <c r="DI509" s="253"/>
      <c r="DJ509" s="253"/>
      <c r="DK509" s="253"/>
      <c r="DL509" s="253"/>
      <c r="DM509" s="253"/>
      <c r="DN509" s="253"/>
      <c r="DO509" s="253"/>
      <c r="DP509" s="253"/>
      <c r="DQ509" s="253"/>
      <c r="DR509" s="253"/>
      <c r="DS509" s="253"/>
      <c r="DT509" s="253"/>
      <c r="DU509" s="253"/>
    </row>
    <row r="510" spans="1:125" s="248" customFormat="1" x14ac:dyDescent="0.25">
      <c r="A510" s="253"/>
      <c r="B510" s="253"/>
      <c r="D510" s="253"/>
      <c r="E510" s="253"/>
      <c r="F510" s="253"/>
      <c r="G510" s="253"/>
      <c r="H510" s="253"/>
      <c r="I510" s="253"/>
      <c r="J510" s="253"/>
      <c r="K510" s="253"/>
      <c r="L510" s="253"/>
      <c r="S510" s="253"/>
      <c r="T510" s="253"/>
      <c r="U510" s="253"/>
      <c r="V510" s="253"/>
      <c r="W510" s="253"/>
      <c r="X510" s="253"/>
      <c r="Y510" s="253"/>
      <c r="Z510" s="253"/>
      <c r="AA510" s="253"/>
      <c r="AB510" s="253"/>
      <c r="AC510" s="253"/>
      <c r="AD510" s="253"/>
      <c r="AE510" s="253"/>
      <c r="AF510" s="253"/>
      <c r="AG510" s="253"/>
      <c r="AH510" s="253"/>
      <c r="AI510" s="253"/>
      <c r="AJ510" s="253"/>
      <c r="AK510" s="253"/>
      <c r="AL510" s="253"/>
      <c r="AM510" s="253"/>
      <c r="AN510" s="253"/>
      <c r="AO510" s="253"/>
      <c r="AP510" s="253"/>
      <c r="AQ510" s="253"/>
      <c r="AR510" s="253"/>
      <c r="AS510" s="253"/>
      <c r="AT510" s="253"/>
      <c r="AU510" s="253"/>
      <c r="AV510" s="253"/>
      <c r="AW510" s="253"/>
      <c r="AX510" s="253"/>
      <c r="AY510" s="253"/>
      <c r="AZ510" s="253"/>
      <c r="BA510" s="253"/>
      <c r="BB510" s="253"/>
      <c r="BC510" s="253"/>
      <c r="BD510" s="253"/>
      <c r="BE510" s="253"/>
      <c r="BF510" s="253"/>
      <c r="BG510" s="253"/>
      <c r="BH510" s="253"/>
      <c r="BI510" s="253"/>
      <c r="BJ510" s="253"/>
      <c r="BK510" s="253"/>
      <c r="BL510" s="253"/>
      <c r="BM510" s="253"/>
      <c r="BN510" s="253"/>
      <c r="BO510" s="253"/>
      <c r="BP510" s="253"/>
      <c r="BQ510" s="253"/>
      <c r="BR510" s="253"/>
      <c r="BS510" s="253"/>
      <c r="BT510" s="253"/>
      <c r="BU510" s="253"/>
      <c r="BV510" s="253"/>
      <c r="BW510" s="253"/>
      <c r="BX510" s="253"/>
      <c r="BY510" s="253"/>
      <c r="BZ510" s="253"/>
      <c r="CA510" s="253"/>
      <c r="CB510" s="253"/>
      <c r="CC510" s="253"/>
      <c r="CD510" s="253"/>
      <c r="CE510" s="253"/>
      <c r="CF510" s="253"/>
      <c r="CG510" s="253"/>
      <c r="CH510" s="253"/>
      <c r="CI510" s="253"/>
      <c r="CJ510" s="253"/>
      <c r="CK510" s="253"/>
      <c r="CL510" s="253"/>
      <c r="CM510" s="253"/>
      <c r="CN510" s="253"/>
      <c r="CO510" s="253"/>
      <c r="CP510" s="253"/>
      <c r="CQ510" s="253"/>
      <c r="CR510" s="253"/>
      <c r="CS510" s="253"/>
      <c r="CT510" s="253"/>
      <c r="CU510" s="253"/>
      <c r="CV510" s="253"/>
      <c r="CW510" s="253"/>
      <c r="CX510" s="253"/>
      <c r="CY510" s="253"/>
      <c r="CZ510" s="253"/>
      <c r="DA510" s="253"/>
      <c r="DB510" s="253"/>
      <c r="DC510" s="253"/>
      <c r="DD510" s="253"/>
      <c r="DE510" s="253"/>
      <c r="DF510" s="253"/>
      <c r="DG510" s="253"/>
      <c r="DH510" s="253"/>
      <c r="DI510" s="253"/>
      <c r="DJ510" s="253"/>
      <c r="DK510" s="253"/>
      <c r="DL510" s="253"/>
      <c r="DM510" s="253"/>
      <c r="DN510" s="253"/>
      <c r="DO510" s="253"/>
      <c r="DP510" s="253"/>
      <c r="DQ510" s="253"/>
      <c r="DR510" s="253"/>
      <c r="DS510" s="253"/>
      <c r="DT510" s="253"/>
      <c r="DU510" s="253"/>
    </row>
    <row r="511" spans="1:125" s="248" customFormat="1" x14ac:dyDescent="0.25">
      <c r="A511" s="253"/>
      <c r="B511" s="253"/>
      <c r="D511" s="253"/>
      <c r="E511" s="253"/>
      <c r="F511" s="253"/>
      <c r="G511" s="253"/>
      <c r="H511" s="253"/>
      <c r="I511" s="253"/>
      <c r="J511" s="253"/>
      <c r="K511" s="253"/>
      <c r="L511" s="253"/>
      <c r="S511" s="253"/>
      <c r="T511" s="253"/>
      <c r="U511" s="253"/>
      <c r="V511" s="253"/>
      <c r="W511" s="253"/>
      <c r="X511" s="253"/>
      <c r="Y511" s="253"/>
      <c r="Z511" s="253"/>
      <c r="AA511" s="253"/>
      <c r="AB511" s="253"/>
      <c r="AC511" s="253"/>
      <c r="AD511" s="253"/>
      <c r="AE511" s="253"/>
      <c r="AF511" s="253"/>
      <c r="AG511" s="253"/>
      <c r="AH511" s="253"/>
      <c r="AI511" s="253"/>
      <c r="AJ511" s="253"/>
      <c r="AK511" s="253"/>
      <c r="AL511" s="253"/>
      <c r="AM511" s="253"/>
      <c r="AN511" s="253"/>
      <c r="AO511" s="253"/>
      <c r="AP511" s="253"/>
      <c r="AQ511" s="253"/>
      <c r="AR511" s="253"/>
      <c r="AS511" s="253"/>
      <c r="AT511" s="253"/>
      <c r="AU511" s="253"/>
      <c r="AV511" s="253"/>
      <c r="AW511" s="253"/>
      <c r="AX511" s="253"/>
      <c r="AY511" s="253"/>
      <c r="AZ511" s="253"/>
      <c r="BA511" s="253"/>
      <c r="BB511" s="253"/>
      <c r="BC511" s="253"/>
      <c r="BD511" s="253"/>
      <c r="BE511" s="253"/>
      <c r="BF511" s="253"/>
      <c r="BG511" s="253"/>
      <c r="BH511" s="253"/>
      <c r="BI511" s="253"/>
      <c r="BJ511" s="253"/>
      <c r="BK511" s="253"/>
      <c r="BL511" s="253"/>
      <c r="BM511" s="253"/>
      <c r="BN511" s="253"/>
      <c r="BO511" s="253"/>
      <c r="BP511" s="253"/>
      <c r="BQ511" s="253"/>
      <c r="BR511" s="253"/>
      <c r="BS511" s="253"/>
      <c r="BT511" s="253"/>
      <c r="BU511" s="253"/>
      <c r="BV511" s="253"/>
      <c r="BW511" s="253"/>
      <c r="BX511" s="253"/>
      <c r="BY511" s="253"/>
      <c r="BZ511" s="253"/>
      <c r="CA511" s="253"/>
      <c r="CB511" s="253"/>
      <c r="CC511" s="253"/>
      <c r="CD511" s="253"/>
      <c r="CE511" s="253"/>
      <c r="CF511" s="253"/>
      <c r="CG511" s="253"/>
      <c r="CH511" s="253"/>
      <c r="CI511" s="253"/>
      <c r="CJ511" s="253"/>
      <c r="CK511" s="253"/>
      <c r="CL511" s="253"/>
      <c r="CM511" s="253"/>
      <c r="CN511" s="253"/>
      <c r="CO511" s="253"/>
      <c r="CP511" s="253"/>
      <c r="CQ511" s="253"/>
      <c r="CR511" s="253"/>
      <c r="CS511" s="253"/>
      <c r="CT511" s="253"/>
      <c r="CU511" s="253"/>
      <c r="CV511" s="253"/>
      <c r="CW511" s="253"/>
      <c r="CX511" s="253"/>
      <c r="CY511" s="253"/>
      <c r="CZ511" s="253"/>
      <c r="DA511" s="253"/>
      <c r="DB511" s="253"/>
      <c r="DC511" s="253"/>
      <c r="DD511" s="253"/>
      <c r="DE511" s="253"/>
      <c r="DF511" s="253"/>
      <c r="DG511" s="253"/>
      <c r="DH511" s="253"/>
      <c r="DI511" s="253"/>
      <c r="DJ511" s="253"/>
      <c r="DK511" s="253"/>
      <c r="DL511" s="253"/>
      <c r="DM511" s="253"/>
      <c r="DN511" s="253"/>
      <c r="DO511" s="253"/>
      <c r="DP511" s="253"/>
      <c r="DQ511" s="253"/>
      <c r="DR511" s="253"/>
      <c r="DS511" s="253"/>
      <c r="DT511" s="253"/>
      <c r="DU511" s="253"/>
    </row>
    <row r="512" spans="1:125" s="248" customFormat="1" x14ac:dyDescent="0.25">
      <c r="A512" s="253"/>
      <c r="B512" s="253"/>
      <c r="D512" s="253"/>
      <c r="E512" s="253"/>
      <c r="F512" s="253"/>
      <c r="G512" s="253"/>
      <c r="H512" s="253"/>
      <c r="I512" s="253"/>
      <c r="J512" s="253"/>
      <c r="K512" s="253"/>
      <c r="L512" s="253"/>
      <c r="S512" s="253"/>
      <c r="T512" s="253"/>
      <c r="U512" s="253"/>
      <c r="V512" s="253"/>
      <c r="W512" s="253"/>
      <c r="X512" s="253"/>
      <c r="Y512" s="253"/>
      <c r="Z512" s="253"/>
      <c r="AA512" s="253"/>
      <c r="AB512" s="253"/>
      <c r="AC512" s="253"/>
      <c r="AD512" s="253"/>
      <c r="AE512" s="253"/>
      <c r="AF512" s="253"/>
      <c r="AG512" s="253"/>
      <c r="AH512" s="253"/>
      <c r="AI512" s="253"/>
      <c r="AJ512" s="253"/>
      <c r="AK512" s="253"/>
      <c r="AL512" s="253"/>
      <c r="AM512" s="253"/>
      <c r="AN512" s="253"/>
      <c r="AO512" s="253"/>
      <c r="AP512" s="253"/>
      <c r="AQ512" s="253"/>
      <c r="AR512" s="253"/>
      <c r="AS512" s="253"/>
      <c r="AT512" s="253"/>
      <c r="AU512" s="253"/>
      <c r="AV512" s="253"/>
      <c r="AW512" s="253"/>
      <c r="AX512" s="253"/>
      <c r="AY512" s="253"/>
      <c r="AZ512" s="253"/>
      <c r="BA512" s="253"/>
      <c r="BB512" s="253"/>
      <c r="BC512" s="253"/>
      <c r="BD512" s="253"/>
      <c r="BE512" s="253"/>
      <c r="BF512" s="253"/>
      <c r="BG512" s="253"/>
      <c r="BH512" s="253"/>
      <c r="BI512" s="253"/>
      <c r="BJ512" s="253"/>
      <c r="BK512" s="253"/>
      <c r="BL512" s="253"/>
      <c r="BM512" s="253"/>
      <c r="BN512" s="253"/>
      <c r="BO512" s="253"/>
      <c r="BP512" s="253"/>
      <c r="BQ512" s="253"/>
      <c r="BR512" s="253"/>
      <c r="BS512" s="253"/>
      <c r="BT512" s="253"/>
      <c r="BU512" s="253"/>
      <c r="BV512" s="253"/>
      <c r="BW512" s="253"/>
      <c r="BX512" s="253"/>
      <c r="BY512" s="253"/>
      <c r="BZ512" s="253"/>
      <c r="CA512" s="253"/>
      <c r="CB512" s="253"/>
      <c r="CC512" s="253"/>
      <c r="CD512" s="253"/>
      <c r="CE512" s="253"/>
      <c r="CF512" s="253"/>
      <c r="CG512" s="253"/>
      <c r="CH512" s="253"/>
      <c r="CI512" s="253"/>
      <c r="CJ512" s="253"/>
      <c r="CK512" s="253"/>
      <c r="CL512" s="253"/>
      <c r="CM512" s="253"/>
      <c r="CN512" s="253"/>
      <c r="CO512" s="253"/>
      <c r="CP512" s="253"/>
      <c r="CQ512" s="253"/>
      <c r="CR512" s="253"/>
      <c r="CS512" s="253"/>
      <c r="CT512" s="253"/>
      <c r="CU512" s="253"/>
      <c r="CV512" s="253"/>
      <c r="CW512" s="253"/>
      <c r="CX512" s="253"/>
      <c r="CY512" s="253"/>
      <c r="CZ512" s="253"/>
      <c r="DA512" s="253"/>
      <c r="DB512" s="253"/>
      <c r="DC512" s="253"/>
      <c r="DD512" s="253"/>
      <c r="DE512" s="253"/>
      <c r="DF512" s="253"/>
      <c r="DG512" s="253"/>
      <c r="DH512" s="253"/>
      <c r="DI512" s="253"/>
      <c r="DJ512" s="253"/>
      <c r="DK512" s="253"/>
      <c r="DL512" s="253"/>
      <c r="DM512" s="253"/>
      <c r="DN512" s="253"/>
      <c r="DO512" s="253"/>
      <c r="DP512" s="253"/>
      <c r="DQ512" s="253"/>
      <c r="DR512" s="253"/>
      <c r="DS512" s="253"/>
      <c r="DT512" s="253"/>
      <c r="DU512" s="253"/>
    </row>
    <row r="513" spans="1:125" s="248" customFormat="1" x14ac:dyDescent="0.25">
      <c r="A513" s="253"/>
      <c r="B513" s="253"/>
      <c r="D513" s="253"/>
      <c r="E513" s="253"/>
      <c r="F513" s="253"/>
      <c r="G513" s="253"/>
      <c r="H513" s="253"/>
      <c r="I513" s="253"/>
      <c r="J513" s="253"/>
      <c r="K513" s="253"/>
      <c r="L513" s="253"/>
      <c r="S513" s="253"/>
      <c r="T513" s="253"/>
      <c r="U513" s="253"/>
      <c r="V513" s="253"/>
      <c r="W513" s="253"/>
      <c r="X513" s="253"/>
      <c r="Y513" s="253"/>
      <c r="Z513" s="253"/>
      <c r="AA513" s="253"/>
      <c r="AB513" s="253"/>
      <c r="AC513" s="253"/>
      <c r="AD513" s="253"/>
      <c r="AE513" s="253"/>
      <c r="AF513" s="253"/>
      <c r="AG513" s="253"/>
      <c r="AH513" s="253"/>
      <c r="AI513" s="253"/>
      <c r="AJ513" s="253"/>
      <c r="AK513" s="253"/>
      <c r="AL513" s="253"/>
      <c r="AM513" s="253"/>
      <c r="AN513" s="253"/>
      <c r="AO513" s="253"/>
      <c r="AP513" s="253"/>
      <c r="AQ513" s="253"/>
      <c r="AR513" s="253"/>
      <c r="AS513" s="253"/>
      <c r="AT513" s="253"/>
      <c r="AU513" s="253"/>
      <c r="AV513" s="253"/>
      <c r="AW513" s="253"/>
      <c r="AX513" s="253"/>
      <c r="AY513" s="253"/>
      <c r="AZ513" s="253"/>
      <c r="BA513" s="253"/>
      <c r="BB513" s="253"/>
      <c r="BC513" s="253"/>
      <c r="BD513" s="253"/>
      <c r="BE513" s="253"/>
      <c r="BF513" s="253"/>
      <c r="BG513" s="253"/>
      <c r="BH513" s="253"/>
      <c r="BI513" s="253"/>
      <c r="BJ513" s="253"/>
      <c r="BK513" s="253"/>
      <c r="BL513" s="253"/>
      <c r="BM513" s="253"/>
      <c r="BN513" s="253"/>
      <c r="BO513" s="253"/>
      <c r="BP513" s="253"/>
      <c r="BQ513" s="253"/>
      <c r="BR513" s="253"/>
      <c r="BS513" s="253"/>
      <c r="BT513" s="253"/>
      <c r="BU513" s="253"/>
      <c r="BV513" s="253"/>
      <c r="BW513" s="253"/>
      <c r="BX513" s="253"/>
      <c r="BY513" s="253"/>
      <c r="BZ513" s="253"/>
      <c r="CA513" s="253"/>
      <c r="CB513" s="253"/>
      <c r="CC513" s="253"/>
      <c r="CD513" s="253"/>
      <c r="CE513" s="253"/>
      <c r="CF513" s="253"/>
      <c r="CG513" s="253"/>
      <c r="CH513" s="253"/>
      <c r="CI513" s="253"/>
      <c r="CJ513" s="253"/>
      <c r="CK513" s="253"/>
      <c r="CL513" s="253"/>
      <c r="CM513" s="253"/>
      <c r="CN513" s="253"/>
      <c r="CO513" s="253"/>
      <c r="CP513" s="253"/>
      <c r="CQ513" s="253"/>
      <c r="CR513" s="253"/>
      <c r="CS513" s="253"/>
      <c r="CT513" s="253"/>
      <c r="CU513" s="253"/>
      <c r="CV513" s="253"/>
      <c r="CW513" s="253"/>
      <c r="CX513" s="253"/>
      <c r="CY513" s="253"/>
      <c r="CZ513" s="253"/>
      <c r="DA513" s="253"/>
      <c r="DB513" s="253"/>
      <c r="DC513" s="253"/>
      <c r="DD513" s="253"/>
      <c r="DE513" s="253"/>
      <c r="DF513" s="253"/>
      <c r="DG513" s="253"/>
      <c r="DH513" s="253"/>
      <c r="DI513" s="253"/>
      <c r="DJ513" s="253"/>
      <c r="DK513" s="253"/>
      <c r="DL513" s="253"/>
      <c r="DM513" s="253"/>
      <c r="DN513" s="253"/>
      <c r="DO513" s="253"/>
      <c r="DP513" s="253"/>
      <c r="DQ513" s="253"/>
      <c r="DR513" s="253"/>
      <c r="DS513" s="253"/>
      <c r="DT513" s="253"/>
      <c r="DU513" s="253"/>
    </row>
    <row r="514" spans="1:125" s="248" customFormat="1" x14ac:dyDescent="0.25">
      <c r="A514" s="253"/>
      <c r="B514" s="253"/>
      <c r="D514" s="253"/>
      <c r="E514" s="253"/>
      <c r="F514" s="253"/>
      <c r="G514" s="253"/>
      <c r="H514" s="253"/>
      <c r="I514" s="253"/>
      <c r="J514" s="253"/>
      <c r="K514" s="253"/>
      <c r="L514" s="253"/>
      <c r="S514" s="253"/>
      <c r="T514" s="253"/>
      <c r="U514" s="253"/>
      <c r="V514" s="253"/>
      <c r="W514" s="253"/>
      <c r="X514" s="253"/>
      <c r="Y514" s="253"/>
      <c r="Z514" s="253"/>
      <c r="AA514" s="253"/>
      <c r="AB514" s="253"/>
      <c r="AC514" s="253"/>
      <c r="AD514" s="253"/>
      <c r="AE514" s="253"/>
      <c r="AF514" s="253"/>
      <c r="AG514" s="253"/>
      <c r="AH514" s="253"/>
      <c r="AI514" s="253"/>
      <c r="AJ514" s="253"/>
      <c r="AK514" s="253"/>
      <c r="AL514" s="253"/>
      <c r="AM514" s="253"/>
      <c r="AN514" s="253"/>
      <c r="AO514" s="253"/>
      <c r="AP514" s="253"/>
      <c r="AQ514" s="253"/>
      <c r="AR514" s="253"/>
      <c r="AS514" s="253"/>
      <c r="AT514" s="253"/>
      <c r="AU514" s="253"/>
      <c r="AV514" s="253"/>
      <c r="AW514" s="253"/>
      <c r="AX514" s="253"/>
      <c r="AY514" s="253"/>
      <c r="AZ514" s="253"/>
      <c r="BA514" s="253"/>
      <c r="BB514" s="253"/>
      <c r="BC514" s="253"/>
      <c r="BD514" s="253"/>
      <c r="BE514" s="253"/>
      <c r="BF514" s="253"/>
      <c r="BG514" s="253"/>
      <c r="BH514" s="253"/>
      <c r="BI514" s="253"/>
      <c r="BJ514" s="253"/>
      <c r="BK514" s="253"/>
      <c r="BL514" s="253"/>
      <c r="BM514" s="253"/>
      <c r="BN514" s="253"/>
      <c r="BO514" s="253"/>
      <c r="BP514" s="253"/>
      <c r="BQ514" s="253"/>
      <c r="BR514" s="253"/>
      <c r="BS514" s="253"/>
      <c r="BT514" s="253"/>
      <c r="BU514" s="253"/>
      <c r="BV514" s="253"/>
      <c r="BW514" s="253"/>
      <c r="BX514" s="253"/>
      <c r="BY514" s="253"/>
      <c r="BZ514" s="253"/>
      <c r="CA514" s="253"/>
      <c r="CB514" s="253"/>
      <c r="CC514" s="253"/>
      <c r="CD514" s="253"/>
      <c r="CE514" s="253"/>
      <c r="CF514" s="253"/>
      <c r="CG514" s="253"/>
      <c r="CH514" s="253"/>
      <c r="CI514" s="253"/>
      <c r="CJ514" s="253"/>
      <c r="CK514" s="253"/>
      <c r="CL514" s="253"/>
      <c r="CM514" s="253"/>
      <c r="CN514" s="253"/>
      <c r="CO514" s="253"/>
      <c r="CP514" s="253"/>
      <c r="CQ514" s="253"/>
      <c r="CR514" s="253"/>
      <c r="CS514" s="253"/>
      <c r="CT514" s="253"/>
      <c r="CU514" s="253"/>
      <c r="CV514" s="253"/>
      <c r="CW514" s="253"/>
      <c r="CX514" s="253"/>
      <c r="CY514" s="253"/>
      <c r="CZ514" s="253"/>
      <c r="DA514" s="253"/>
      <c r="DB514" s="253"/>
      <c r="DC514" s="253"/>
      <c r="DD514" s="253"/>
      <c r="DE514" s="253"/>
      <c r="DF514" s="253"/>
      <c r="DG514" s="253"/>
      <c r="DH514" s="253"/>
      <c r="DI514" s="253"/>
      <c r="DJ514" s="253"/>
      <c r="DK514" s="253"/>
      <c r="DL514" s="253"/>
      <c r="DM514" s="253"/>
      <c r="DN514" s="253"/>
      <c r="DO514" s="253"/>
      <c r="DP514" s="253"/>
      <c r="DQ514" s="253"/>
      <c r="DR514" s="253"/>
      <c r="DS514" s="253"/>
      <c r="DT514" s="253"/>
      <c r="DU514" s="253"/>
    </row>
    <row r="515" spans="1:125" s="248" customFormat="1" x14ac:dyDescent="0.25">
      <c r="A515" s="253"/>
      <c r="B515" s="253"/>
      <c r="D515" s="253"/>
      <c r="E515" s="253"/>
      <c r="F515" s="253"/>
      <c r="G515" s="253"/>
      <c r="H515" s="253"/>
      <c r="I515" s="253"/>
      <c r="J515" s="253"/>
      <c r="K515" s="253"/>
      <c r="L515" s="253"/>
      <c r="S515" s="253"/>
      <c r="T515" s="253"/>
      <c r="U515" s="253"/>
      <c r="V515" s="253"/>
      <c r="W515" s="253"/>
      <c r="X515" s="253"/>
      <c r="Y515" s="253"/>
      <c r="Z515" s="253"/>
      <c r="AA515" s="253"/>
      <c r="AB515" s="253"/>
      <c r="AC515" s="253"/>
      <c r="AD515" s="253"/>
      <c r="AE515" s="253"/>
      <c r="AF515" s="253"/>
      <c r="AG515" s="253"/>
      <c r="AH515" s="253"/>
      <c r="AI515" s="253"/>
      <c r="AJ515" s="253"/>
      <c r="AK515" s="253"/>
      <c r="AL515" s="253"/>
      <c r="AM515" s="253"/>
      <c r="AN515" s="253"/>
      <c r="AO515" s="253"/>
      <c r="AP515" s="253"/>
      <c r="AQ515" s="253"/>
      <c r="AR515" s="253"/>
      <c r="AS515" s="253"/>
      <c r="AT515" s="253"/>
      <c r="AU515" s="253"/>
      <c r="AV515" s="253"/>
      <c r="AW515" s="253"/>
      <c r="AX515" s="253"/>
      <c r="AY515" s="253"/>
      <c r="AZ515" s="253"/>
      <c r="BA515" s="253"/>
      <c r="BB515" s="253"/>
      <c r="BC515" s="253"/>
      <c r="BD515" s="253"/>
      <c r="BE515" s="253"/>
      <c r="BF515" s="253"/>
      <c r="BG515" s="253"/>
      <c r="BH515" s="253"/>
      <c r="BI515" s="253"/>
      <c r="BJ515" s="253"/>
      <c r="BK515" s="253"/>
      <c r="BL515" s="253"/>
      <c r="BM515" s="253"/>
      <c r="BN515" s="253"/>
      <c r="BO515" s="253"/>
      <c r="BP515" s="253"/>
      <c r="BQ515" s="253"/>
      <c r="BR515" s="253"/>
      <c r="BS515" s="253"/>
      <c r="BT515" s="253"/>
      <c r="BU515" s="253"/>
      <c r="BV515" s="253"/>
      <c r="BW515" s="253"/>
      <c r="BX515" s="253"/>
      <c r="BY515" s="253"/>
      <c r="BZ515" s="253"/>
      <c r="CA515" s="253"/>
      <c r="CB515" s="253"/>
      <c r="CC515" s="253"/>
      <c r="CD515" s="253"/>
      <c r="CE515" s="253"/>
      <c r="CF515" s="253"/>
      <c r="CG515" s="253"/>
      <c r="CH515" s="253"/>
      <c r="CI515" s="253"/>
      <c r="CJ515" s="253"/>
      <c r="CK515" s="253"/>
      <c r="CL515" s="253"/>
      <c r="CM515" s="253"/>
      <c r="CN515" s="253"/>
      <c r="CO515" s="253"/>
      <c r="CP515" s="253"/>
      <c r="CQ515" s="253"/>
      <c r="CR515" s="253"/>
      <c r="CS515" s="253"/>
      <c r="CT515" s="253"/>
      <c r="CU515" s="253"/>
      <c r="CV515" s="253"/>
      <c r="CW515" s="253"/>
      <c r="CX515" s="253"/>
      <c r="CY515" s="253"/>
      <c r="CZ515" s="253"/>
      <c r="DA515" s="253"/>
      <c r="DB515" s="253"/>
      <c r="DC515" s="253"/>
      <c r="DD515" s="253"/>
      <c r="DE515" s="253"/>
      <c r="DF515" s="253"/>
      <c r="DG515" s="253"/>
      <c r="DH515" s="253"/>
      <c r="DI515" s="253"/>
      <c r="DJ515" s="253"/>
      <c r="DK515" s="253"/>
      <c r="DL515" s="253"/>
      <c r="DM515" s="253"/>
      <c r="DN515" s="253"/>
      <c r="DO515" s="253"/>
      <c r="DP515" s="253"/>
      <c r="DQ515" s="253"/>
      <c r="DR515" s="253"/>
      <c r="DS515" s="253"/>
      <c r="DT515" s="253"/>
      <c r="DU515" s="253"/>
    </row>
    <row r="516" spans="1:125" s="248" customFormat="1" x14ac:dyDescent="0.25">
      <c r="A516" s="253"/>
      <c r="B516" s="253"/>
      <c r="D516" s="253"/>
      <c r="E516" s="253"/>
      <c r="F516" s="253"/>
      <c r="G516" s="253"/>
      <c r="H516" s="253"/>
      <c r="I516" s="253"/>
      <c r="J516" s="253"/>
      <c r="K516" s="253"/>
      <c r="L516" s="253"/>
      <c r="S516" s="253"/>
      <c r="T516" s="253"/>
      <c r="U516" s="253"/>
      <c r="V516" s="253"/>
      <c r="W516" s="253"/>
      <c r="X516" s="253"/>
      <c r="Y516" s="253"/>
      <c r="Z516" s="253"/>
      <c r="AA516" s="253"/>
      <c r="AB516" s="253"/>
      <c r="AC516" s="253"/>
      <c r="AD516" s="253"/>
      <c r="AE516" s="253"/>
      <c r="AF516" s="253"/>
      <c r="AG516" s="253"/>
      <c r="AH516" s="253"/>
      <c r="AI516" s="253"/>
      <c r="AJ516" s="253"/>
      <c r="AK516" s="253"/>
      <c r="AL516" s="253"/>
      <c r="AM516" s="253"/>
      <c r="AN516" s="253"/>
      <c r="AO516" s="253"/>
      <c r="AP516" s="253"/>
      <c r="AQ516" s="253"/>
      <c r="AR516" s="253"/>
      <c r="AS516" s="253"/>
      <c r="AT516" s="253"/>
      <c r="AU516" s="253"/>
      <c r="AV516" s="253"/>
      <c r="AW516" s="253"/>
      <c r="AX516" s="253"/>
      <c r="AY516" s="253"/>
      <c r="AZ516" s="253"/>
      <c r="BA516" s="253"/>
      <c r="BB516" s="253"/>
      <c r="BC516" s="253"/>
      <c r="BD516" s="253"/>
      <c r="BE516" s="253"/>
      <c r="BF516" s="253"/>
      <c r="BG516" s="253"/>
      <c r="BH516" s="253"/>
      <c r="BI516" s="253"/>
      <c r="BJ516" s="253"/>
      <c r="BK516" s="253"/>
      <c r="BL516" s="253"/>
      <c r="BM516" s="253"/>
      <c r="BN516" s="253"/>
      <c r="BO516" s="253"/>
      <c r="BP516" s="253"/>
      <c r="BQ516" s="253"/>
      <c r="BR516" s="253"/>
      <c r="BS516" s="253"/>
      <c r="BT516" s="253"/>
      <c r="BU516" s="253"/>
      <c r="BV516" s="253"/>
      <c r="BW516" s="253"/>
      <c r="BX516" s="253"/>
      <c r="BY516" s="253"/>
      <c r="BZ516" s="253"/>
      <c r="CA516" s="253"/>
      <c r="CB516" s="253"/>
      <c r="CC516" s="253"/>
      <c r="CD516" s="253"/>
      <c r="CE516" s="253"/>
      <c r="CF516" s="253"/>
      <c r="CG516" s="253"/>
      <c r="CH516" s="253"/>
      <c r="CI516" s="253"/>
      <c r="CJ516" s="253"/>
      <c r="CK516" s="253"/>
      <c r="CL516" s="253"/>
      <c r="CM516" s="253"/>
      <c r="CN516" s="253"/>
      <c r="CO516" s="253"/>
      <c r="CP516" s="253"/>
      <c r="CQ516" s="253"/>
      <c r="CR516" s="253"/>
      <c r="CS516" s="253"/>
      <c r="CT516" s="253"/>
      <c r="CU516" s="253"/>
      <c r="CV516" s="253"/>
      <c r="CW516" s="253"/>
      <c r="CX516" s="253"/>
      <c r="CY516" s="253"/>
      <c r="CZ516" s="253"/>
      <c r="DA516" s="253"/>
      <c r="DB516" s="253"/>
      <c r="DC516" s="253"/>
      <c r="DD516" s="253"/>
      <c r="DE516" s="253"/>
      <c r="DF516" s="253"/>
      <c r="DG516" s="253"/>
      <c r="DH516" s="253"/>
      <c r="DI516" s="253"/>
      <c r="DJ516" s="253"/>
      <c r="DK516" s="253"/>
      <c r="DL516" s="253"/>
      <c r="DM516" s="253"/>
      <c r="DN516" s="253"/>
      <c r="DO516" s="253"/>
      <c r="DP516" s="253"/>
      <c r="DQ516" s="253"/>
      <c r="DR516" s="253"/>
      <c r="DS516" s="253"/>
      <c r="DT516" s="253"/>
      <c r="DU516" s="253"/>
    </row>
    <row r="517" spans="1:125" s="248" customFormat="1" x14ac:dyDescent="0.25">
      <c r="A517" s="253"/>
      <c r="B517" s="253"/>
      <c r="D517" s="253"/>
      <c r="E517" s="253"/>
      <c r="F517" s="253"/>
      <c r="G517" s="253"/>
      <c r="H517" s="253"/>
      <c r="I517" s="253"/>
      <c r="J517" s="253"/>
      <c r="K517" s="253"/>
      <c r="L517" s="253"/>
      <c r="S517" s="253"/>
      <c r="T517" s="253"/>
      <c r="U517" s="253"/>
      <c r="V517" s="253"/>
      <c r="W517" s="253"/>
      <c r="X517" s="253"/>
      <c r="Y517" s="253"/>
      <c r="Z517" s="253"/>
      <c r="AA517" s="253"/>
      <c r="AB517" s="253"/>
      <c r="AC517" s="253"/>
      <c r="AD517" s="253"/>
      <c r="AE517" s="253"/>
      <c r="AF517" s="253"/>
      <c r="AG517" s="253"/>
      <c r="AH517" s="253"/>
      <c r="AI517" s="253"/>
      <c r="AJ517" s="253"/>
      <c r="AK517" s="253"/>
      <c r="AL517" s="253"/>
      <c r="AM517" s="253"/>
      <c r="AN517" s="253"/>
      <c r="AO517" s="253"/>
      <c r="AP517" s="253"/>
      <c r="AQ517" s="253"/>
      <c r="AR517" s="253"/>
      <c r="AS517" s="253"/>
      <c r="AT517" s="253"/>
      <c r="AU517" s="253"/>
      <c r="AV517" s="253"/>
      <c r="AW517" s="253"/>
      <c r="AX517" s="253"/>
      <c r="AY517" s="253"/>
      <c r="AZ517" s="253"/>
      <c r="BA517" s="253"/>
      <c r="BB517" s="253"/>
      <c r="BC517" s="253"/>
      <c r="BD517" s="253"/>
      <c r="BE517" s="253"/>
      <c r="BF517" s="253"/>
      <c r="BG517" s="253"/>
      <c r="BH517" s="253"/>
      <c r="BI517" s="253"/>
      <c r="BJ517" s="253"/>
      <c r="BK517" s="253"/>
      <c r="BL517" s="253"/>
      <c r="BM517" s="253"/>
      <c r="BN517" s="253"/>
      <c r="BO517" s="253"/>
      <c r="BP517" s="253"/>
      <c r="BQ517" s="253"/>
      <c r="BR517" s="253"/>
      <c r="BS517" s="253"/>
      <c r="BT517" s="253"/>
      <c r="BU517" s="253"/>
      <c r="BV517" s="253"/>
      <c r="BW517" s="253"/>
      <c r="BX517" s="253"/>
      <c r="BY517" s="253"/>
      <c r="BZ517" s="253"/>
      <c r="CA517" s="253"/>
      <c r="CB517" s="253"/>
      <c r="CC517" s="253"/>
      <c r="CD517" s="253"/>
      <c r="CE517" s="253"/>
      <c r="CF517" s="253"/>
      <c r="CG517" s="253"/>
      <c r="CH517" s="253"/>
      <c r="CI517" s="253"/>
      <c r="CJ517" s="253"/>
      <c r="CK517" s="253"/>
      <c r="CL517" s="253"/>
      <c r="CM517" s="253"/>
      <c r="CN517" s="253"/>
      <c r="CO517" s="253"/>
      <c r="CP517" s="253"/>
      <c r="CQ517" s="253"/>
      <c r="CR517" s="253"/>
      <c r="CS517" s="253"/>
      <c r="CT517" s="253"/>
      <c r="CU517" s="253"/>
      <c r="CV517" s="253"/>
      <c r="CW517" s="253"/>
      <c r="CX517" s="253"/>
      <c r="CY517" s="253"/>
      <c r="CZ517" s="253"/>
      <c r="DA517" s="253"/>
      <c r="DB517" s="253"/>
      <c r="DC517" s="253"/>
      <c r="DD517" s="253"/>
      <c r="DE517" s="253"/>
      <c r="DF517" s="253"/>
      <c r="DG517" s="253"/>
      <c r="DH517" s="253"/>
      <c r="DI517" s="253"/>
      <c r="DJ517" s="253"/>
      <c r="DK517" s="253"/>
      <c r="DL517" s="253"/>
      <c r="DM517" s="253"/>
      <c r="DN517" s="253"/>
      <c r="DO517" s="253"/>
      <c r="DP517" s="253"/>
      <c r="DQ517" s="253"/>
      <c r="DR517" s="253"/>
      <c r="DS517" s="253"/>
      <c r="DT517" s="253"/>
      <c r="DU517" s="253"/>
    </row>
    <row r="518" spans="1:125" s="248" customFormat="1" x14ac:dyDescent="0.25">
      <c r="A518" s="253"/>
      <c r="B518" s="253"/>
      <c r="D518" s="253"/>
      <c r="E518" s="253"/>
      <c r="F518" s="253"/>
      <c r="G518" s="253"/>
      <c r="H518" s="253"/>
      <c r="I518" s="253"/>
      <c r="J518" s="253"/>
      <c r="K518" s="253"/>
      <c r="L518" s="253"/>
      <c r="S518" s="253"/>
      <c r="T518" s="253"/>
      <c r="U518" s="253"/>
      <c r="V518" s="253"/>
      <c r="W518" s="253"/>
      <c r="X518" s="253"/>
      <c r="Y518" s="253"/>
      <c r="Z518" s="253"/>
      <c r="AA518" s="253"/>
      <c r="AB518" s="253"/>
      <c r="AC518" s="253"/>
      <c r="AD518" s="253"/>
      <c r="AE518" s="253"/>
      <c r="AF518" s="253"/>
      <c r="AG518" s="253"/>
      <c r="AH518" s="253"/>
      <c r="AI518" s="253"/>
      <c r="AJ518" s="253"/>
      <c r="AK518" s="253"/>
      <c r="AL518" s="253"/>
      <c r="AM518" s="253"/>
      <c r="AN518" s="253"/>
      <c r="AO518" s="253"/>
      <c r="AP518" s="253"/>
      <c r="AQ518" s="253"/>
      <c r="AR518" s="253"/>
      <c r="AS518" s="253"/>
      <c r="AT518" s="253"/>
      <c r="AU518" s="253"/>
      <c r="AV518" s="253"/>
      <c r="AW518" s="253"/>
      <c r="AX518" s="253"/>
      <c r="AY518" s="253"/>
      <c r="AZ518" s="253"/>
      <c r="BA518" s="253"/>
      <c r="BB518" s="253"/>
      <c r="BC518" s="253"/>
      <c r="BD518" s="253"/>
      <c r="BE518" s="253"/>
      <c r="BF518" s="253"/>
      <c r="BG518" s="253"/>
      <c r="BH518" s="253"/>
      <c r="BI518" s="253"/>
      <c r="BJ518" s="253"/>
      <c r="BK518" s="253"/>
      <c r="BL518" s="253"/>
      <c r="BM518" s="253"/>
      <c r="BN518" s="253"/>
      <c r="BO518" s="253"/>
      <c r="BP518" s="253"/>
      <c r="BQ518" s="253"/>
      <c r="BR518" s="253"/>
      <c r="BS518" s="253"/>
      <c r="BT518" s="253"/>
      <c r="BU518" s="253"/>
      <c r="BV518" s="253"/>
      <c r="BW518" s="253"/>
      <c r="BX518" s="253"/>
      <c r="BY518" s="253"/>
      <c r="BZ518" s="253"/>
      <c r="CA518" s="253"/>
      <c r="CB518" s="253"/>
      <c r="CC518" s="253"/>
      <c r="CD518" s="253"/>
      <c r="CE518" s="253"/>
      <c r="CF518" s="253"/>
      <c r="CG518" s="253"/>
      <c r="CH518" s="253"/>
      <c r="CI518" s="253"/>
      <c r="CJ518" s="253"/>
      <c r="CK518" s="253"/>
      <c r="CL518" s="253"/>
      <c r="CM518" s="253"/>
      <c r="CN518" s="253"/>
      <c r="CO518" s="253"/>
      <c r="CP518" s="253"/>
      <c r="CQ518" s="253"/>
      <c r="CR518" s="253"/>
      <c r="CS518" s="253"/>
      <c r="CT518" s="253"/>
      <c r="CU518" s="253"/>
      <c r="CV518" s="253"/>
      <c r="CW518" s="253"/>
      <c r="CX518" s="253"/>
      <c r="CY518" s="253"/>
      <c r="CZ518" s="253"/>
      <c r="DA518" s="253"/>
      <c r="DB518" s="253"/>
      <c r="DC518" s="253"/>
      <c r="DD518" s="253"/>
      <c r="DE518" s="253"/>
      <c r="DF518" s="253"/>
      <c r="DG518" s="253"/>
      <c r="DH518" s="253"/>
      <c r="DI518" s="253"/>
      <c r="DJ518" s="253"/>
      <c r="DK518" s="253"/>
      <c r="DL518" s="253"/>
      <c r="DM518" s="253"/>
      <c r="DN518" s="253"/>
      <c r="DO518" s="253"/>
      <c r="DP518" s="253"/>
      <c r="DQ518" s="253"/>
      <c r="DR518" s="253"/>
      <c r="DS518" s="253"/>
      <c r="DT518" s="253"/>
      <c r="DU518" s="253"/>
    </row>
    <row r="519" spans="1:125" s="248" customFormat="1" x14ac:dyDescent="0.25">
      <c r="A519" s="253"/>
      <c r="B519" s="253"/>
      <c r="D519" s="253"/>
      <c r="E519" s="253"/>
      <c r="F519" s="253"/>
      <c r="G519" s="253"/>
      <c r="H519" s="253"/>
      <c r="I519" s="253"/>
      <c r="J519" s="253"/>
      <c r="K519" s="253"/>
      <c r="L519" s="253"/>
      <c r="S519" s="253"/>
      <c r="T519" s="253"/>
      <c r="U519" s="253"/>
      <c r="V519" s="253"/>
      <c r="W519" s="253"/>
      <c r="X519" s="253"/>
      <c r="Y519" s="253"/>
      <c r="Z519" s="253"/>
      <c r="AA519" s="253"/>
      <c r="AB519" s="253"/>
      <c r="AC519" s="253"/>
      <c r="AD519" s="253"/>
      <c r="AE519" s="253"/>
      <c r="AF519" s="253"/>
      <c r="AG519" s="253"/>
      <c r="AH519" s="253"/>
      <c r="AI519" s="253"/>
      <c r="AJ519" s="253"/>
      <c r="AK519" s="253"/>
      <c r="AL519" s="253"/>
      <c r="AM519" s="253"/>
      <c r="AN519" s="253"/>
      <c r="AO519" s="253"/>
      <c r="AP519" s="253"/>
      <c r="AQ519" s="253"/>
      <c r="AR519" s="253"/>
      <c r="AS519" s="253"/>
      <c r="AT519" s="253"/>
      <c r="AU519" s="253"/>
      <c r="AV519" s="253"/>
      <c r="AW519" s="253"/>
      <c r="AX519" s="253"/>
      <c r="AY519" s="253"/>
      <c r="AZ519" s="253"/>
      <c r="BA519" s="253"/>
      <c r="BB519" s="253"/>
      <c r="BC519" s="253"/>
      <c r="BD519" s="253"/>
      <c r="BE519" s="253"/>
      <c r="BF519" s="253"/>
      <c r="BG519" s="253"/>
      <c r="BH519" s="253"/>
      <c r="BI519" s="253"/>
      <c r="BJ519" s="253"/>
      <c r="BK519" s="253"/>
      <c r="BL519" s="253"/>
      <c r="BM519" s="253"/>
      <c r="BN519" s="253"/>
      <c r="BO519" s="253"/>
      <c r="BP519" s="253"/>
      <c r="BQ519" s="253"/>
      <c r="BR519" s="253"/>
      <c r="BS519" s="253"/>
      <c r="BT519" s="253"/>
      <c r="BU519" s="253"/>
      <c r="BV519" s="253"/>
      <c r="BW519" s="253"/>
      <c r="BX519" s="253"/>
      <c r="BY519" s="253"/>
      <c r="BZ519" s="253"/>
      <c r="CA519" s="253"/>
      <c r="CB519" s="253"/>
      <c r="CC519" s="253"/>
      <c r="CD519" s="253"/>
      <c r="CE519" s="253"/>
      <c r="CF519" s="253"/>
      <c r="CG519" s="253"/>
      <c r="CH519" s="253"/>
      <c r="CI519" s="253"/>
      <c r="CJ519" s="253"/>
      <c r="CK519" s="253"/>
      <c r="CL519" s="253"/>
      <c r="CM519" s="253"/>
      <c r="CN519" s="253"/>
      <c r="CO519" s="253"/>
      <c r="CP519" s="253"/>
      <c r="CQ519" s="253"/>
      <c r="CR519" s="253"/>
      <c r="CS519" s="253"/>
      <c r="CT519" s="253"/>
      <c r="CU519" s="253"/>
      <c r="CV519" s="253"/>
      <c r="CW519" s="253"/>
      <c r="CX519" s="253"/>
      <c r="CY519" s="253"/>
      <c r="CZ519" s="253"/>
      <c r="DA519" s="253"/>
      <c r="DB519" s="253"/>
      <c r="DC519" s="253"/>
      <c r="DD519" s="253"/>
      <c r="DE519" s="253"/>
      <c r="DF519" s="253"/>
      <c r="DG519" s="253"/>
      <c r="DH519" s="253"/>
      <c r="DI519" s="253"/>
      <c r="DJ519" s="253"/>
      <c r="DK519" s="253"/>
      <c r="DL519" s="253"/>
      <c r="DM519" s="253"/>
      <c r="DN519" s="253"/>
      <c r="DO519" s="253"/>
      <c r="DP519" s="253"/>
      <c r="DQ519" s="253"/>
      <c r="DR519" s="253"/>
      <c r="DS519" s="253"/>
      <c r="DT519" s="253"/>
      <c r="DU519" s="253"/>
    </row>
    <row r="520" spans="1:125" s="248" customFormat="1" x14ac:dyDescent="0.25">
      <c r="A520" s="253"/>
      <c r="B520" s="253"/>
      <c r="D520" s="253"/>
      <c r="E520" s="253"/>
      <c r="F520" s="253"/>
      <c r="G520" s="253"/>
      <c r="H520" s="253"/>
      <c r="I520" s="253"/>
      <c r="J520" s="253"/>
      <c r="K520" s="253"/>
      <c r="L520" s="253"/>
      <c r="S520" s="253"/>
      <c r="T520" s="253"/>
      <c r="U520" s="253"/>
      <c r="V520" s="253"/>
      <c r="W520" s="253"/>
      <c r="X520" s="253"/>
      <c r="Y520" s="253"/>
      <c r="Z520" s="253"/>
      <c r="AA520" s="253"/>
      <c r="AB520" s="253"/>
      <c r="AC520" s="253"/>
      <c r="AD520" s="253"/>
      <c r="AE520" s="253"/>
      <c r="AF520" s="253"/>
      <c r="AG520" s="253"/>
      <c r="AH520" s="253"/>
      <c r="AI520" s="253"/>
      <c r="AJ520" s="253"/>
      <c r="AK520" s="253"/>
      <c r="AL520" s="253"/>
      <c r="AM520" s="253"/>
      <c r="AN520" s="253"/>
      <c r="AO520" s="253"/>
      <c r="AP520" s="253"/>
      <c r="AQ520" s="253"/>
      <c r="AR520" s="253"/>
      <c r="AS520" s="253"/>
      <c r="AT520" s="253"/>
      <c r="AU520" s="253"/>
      <c r="AV520" s="253"/>
      <c r="AW520" s="253"/>
      <c r="AX520" s="253"/>
      <c r="AY520" s="253"/>
      <c r="AZ520" s="253"/>
      <c r="BA520" s="253"/>
      <c r="BB520" s="253"/>
      <c r="BC520" s="253"/>
      <c r="BD520" s="253"/>
      <c r="BE520" s="253"/>
      <c r="BF520" s="253"/>
      <c r="BG520" s="253"/>
      <c r="BH520" s="253"/>
      <c r="BI520" s="253"/>
      <c r="BJ520" s="253"/>
      <c r="BK520" s="253"/>
      <c r="BL520" s="253"/>
      <c r="BM520" s="253"/>
      <c r="BN520" s="253"/>
      <c r="BO520" s="253"/>
      <c r="BP520" s="253"/>
      <c r="BQ520" s="253"/>
      <c r="BR520" s="253"/>
      <c r="BS520" s="253"/>
      <c r="BT520" s="253"/>
      <c r="BU520" s="253"/>
      <c r="BV520" s="253"/>
      <c r="BW520" s="253"/>
      <c r="BX520" s="253"/>
      <c r="BY520" s="253"/>
      <c r="BZ520" s="253"/>
      <c r="CA520" s="253"/>
      <c r="CB520" s="253"/>
      <c r="CC520" s="253"/>
      <c r="CD520" s="253"/>
      <c r="CE520" s="253"/>
      <c r="CF520" s="253"/>
      <c r="CG520" s="253"/>
      <c r="CH520" s="253"/>
      <c r="CI520" s="253"/>
      <c r="CJ520" s="253"/>
      <c r="CK520" s="253"/>
      <c r="CL520" s="253"/>
      <c r="CM520" s="253"/>
      <c r="CN520" s="253"/>
      <c r="CO520" s="253"/>
      <c r="CP520" s="253"/>
      <c r="CQ520" s="253"/>
      <c r="CR520" s="253"/>
      <c r="CS520" s="253"/>
      <c r="CT520" s="253"/>
      <c r="CU520" s="253"/>
      <c r="CV520" s="253"/>
      <c r="CW520" s="253"/>
      <c r="CX520" s="253"/>
      <c r="CY520" s="253"/>
      <c r="CZ520" s="253"/>
      <c r="DA520" s="253"/>
      <c r="DB520" s="253"/>
      <c r="DC520" s="253"/>
      <c r="DD520" s="253"/>
      <c r="DE520" s="253"/>
      <c r="DF520" s="253"/>
      <c r="DG520" s="253"/>
      <c r="DH520" s="253"/>
      <c r="DI520" s="253"/>
      <c r="DJ520" s="253"/>
      <c r="DK520" s="253"/>
      <c r="DL520" s="253"/>
      <c r="DM520" s="253"/>
      <c r="DN520" s="253"/>
      <c r="DO520" s="253"/>
      <c r="DP520" s="253"/>
      <c r="DQ520" s="253"/>
      <c r="DR520" s="253"/>
      <c r="DS520" s="253"/>
      <c r="DT520" s="253"/>
      <c r="DU520" s="253"/>
    </row>
    <row r="521" spans="1:125" s="248" customFormat="1" x14ac:dyDescent="0.25">
      <c r="A521" s="253"/>
      <c r="B521" s="253"/>
      <c r="D521" s="253"/>
      <c r="E521" s="253"/>
      <c r="F521" s="253"/>
      <c r="G521" s="253"/>
      <c r="H521" s="253"/>
      <c r="I521" s="253"/>
      <c r="J521" s="253"/>
      <c r="K521" s="253"/>
      <c r="L521" s="253"/>
      <c r="S521" s="253"/>
      <c r="T521" s="253"/>
      <c r="U521" s="253"/>
      <c r="V521" s="253"/>
      <c r="W521" s="253"/>
      <c r="X521" s="253"/>
      <c r="Y521" s="253"/>
      <c r="Z521" s="253"/>
      <c r="AA521" s="253"/>
      <c r="AB521" s="253"/>
      <c r="AC521" s="253"/>
      <c r="AD521" s="253"/>
      <c r="AE521" s="253"/>
      <c r="AF521" s="253"/>
      <c r="AG521" s="253"/>
      <c r="AH521" s="253"/>
      <c r="AI521" s="253"/>
      <c r="AJ521" s="253"/>
      <c r="AK521" s="253"/>
      <c r="AL521" s="253"/>
      <c r="AM521" s="253"/>
      <c r="AN521" s="253"/>
      <c r="AO521" s="253"/>
      <c r="AP521" s="253"/>
      <c r="AQ521" s="253"/>
      <c r="AR521" s="253"/>
      <c r="AS521" s="253"/>
      <c r="AT521" s="253"/>
      <c r="AU521" s="253"/>
      <c r="AV521" s="253"/>
      <c r="AW521" s="253"/>
      <c r="AX521" s="253"/>
      <c r="AY521" s="253"/>
      <c r="AZ521" s="253"/>
      <c r="BA521" s="253"/>
      <c r="BB521" s="253"/>
      <c r="BC521" s="253"/>
      <c r="BD521" s="253"/>
      <c r="BE521" s="253"/>
      <c r="BF521" s="253"/>
      <c r="BG521" s="253"/>
      <c r="BH521" s="253"/>
      <c r="BI521" s="253"/>
      <c r="BJ521" s="253"/>
      <c r="BK521" s="253"/>
      <c r="BL521" s="253"/>
      <c r="BM521" s="253"/>
      <c r="BN521" s="253"/>
      <c r="BO521" s="253"/>
      <c r="BP521" s="253"/>
      <c r="BQ521" s="253"/>
      <c r="BR521" s="253"/>
      <c r="BS521" s="253"/>
      <c r="BT521" s="253"/>
      <c r="BU521" s="253"/>
      <c r="BV521" s="253"/>
      <c r="BW521" s="253"/>
      <c r="BX521" s="253"/>
      <c r="BY521" s="253"/>
      <c r="BZ521" s="253"/>
      <c r="CA521" s="253"/>
      <c r="CB521" s="253"/>
      <c r="CC521" s="253"/>
      <c r="CD521" s="253"/>
      <c r="CE521" s="253"/>
      <c r="CF521" s="253"/>
      <c r="CG521" s="253"/>
      <c r="CH521" s="253"/>
      <c r="CI521" s="253"/>
      <c r="CJ521" s="253"/>
      <c r="CK521" s="253"/>
      <c r="CL521" s="253"/>
      <c r="CM521" s="253"/>
      <c r="CN521" s="253"/>
      <c r="CO521" s="253"/>
      <c r="CP521" s="253"/>
      <c r="CQ521" s="253"/>
      <c r="CR521" s="253"/>
      <c r="CS521" s="253"/>
      <c r="CT521" s="253"/>
      <c r="CU521" s="253"/>
      <c r="CV521" s="253"/>
      <c r="CW521" s="253"/>
      <c r="CX521" s="253"/>
      <c r="CY521" s="253"/>
      <c r="CZ521" s="253"/>
      <c r="DA521" s="253"/>
      <c r="DB521" s="253"/>
      <c r="DC521" s="253"/>
      <c r="DD521" s="253"/>
      <c r="DE521" s="253"/>
      <c r="DF521" s="253"/>
      <c r="DG521" s="253"/>
      <c r="DH521" s="253"/>
      <c r="DI521" s="253"/>
      <c r="DJ521" s="253"/>
      <c r="DK521" s="253"/>
      <c r="DL521" s="253"/>
      <c r="DM521" s="253"/>
      <c r="DN521" s="253"/>
      <c r="DO521" s="253"/>
      <c r="DP521" s="253"/>
      <c r="DQ521" s="253"/>
      <c r="DR521" s="253"/>
      <c r="DS521" s="253"/>
      <c r="DT521" s="253"/>
      <c r="DU521" s="253"/>
    </row>
    <row r="522" spans="1:125" s="248" customFormat="1" x14ac:dyDescent="0.25">
      <c r="A522" s="253"/>
      <c r="B522" s="253"/>
      <c r="D522" s="253"/>
      <c r="E522" s="253"/>
      <c r="F522" s="253"/>
      <c r="G522" s="253"/>
      <c r="H522" s="253"/>
      <c r="I522" s="253"/>
      <c r="J522" s="253"/>
      <c r="K522" s="253"/>
      <c r="L522" s="253"/>
      <c r="S522" s="253"/>
      <c r="T522" s="253"/>
      <c r="U522" s="253"/>
      <c r="V522" s="253"/>
      <c r="W522" s="253"/>
      <c r="X522" s="253"/>
      <c r="Y522" s="253"/>
      <c r="Z522" s="253"/>
      <c r="AA522" s="253"/>
      <c r="AB522" s="253"/>
      <c r="AC522" s="253"/>
      <c r="AD522" s="253"/>
      <c r="AE522" s="253"/>
      <c r="AF522" s="253"/>
      <c r="AG522" s="253"/>
      <c r="AH522" s="253"/>
      <c r="AI522" s="253"/>
      <c r="AJ522" s="253"/>
      <c r="AK522" s="253"/>
      <c r="AL522" s="253"/>
      <c r="AM522" s="253"/>
      <c r="AN522" s="253"/>
      <c r="AO522" s="253"/>
      <c r="AP522" s="253"/>
      <c r="AQ522" s="253"/>
      <c r="AR522" s="253"/>
      <c r="AS522" s="253"/>
      <c r="AT522" s="253"/>
      <c r="AU522" s="253"/>
      <c r="AV522" s="253"/>
      <c r="AW522" s="253"/>
      <c r="AX522" s="253"/>
      <c r="AY522" s="253"/>
      <c r="AZ522" s="253"/>
      <c r="BA522" s="253"/>
      <c r="BB522" s="253"/>
      <c r="BC522" s="253"/>
      <c r="BD522" s="253"/>
      <c r="BE522" s="253"/>
      <c r="BF522" s="253"/>
      <c r="BG522" s="253"/>
      <c r="BH522" s="253"/>
      <c r="BI522" s="253"/>
      <c r="BJ522" s="253"/>
      <c r="BK522" s="253"/>
      <c r="BL522" s="253"/>
      <c r="BM522" s="253"/>
      <c r="BN522" s="253"/>
      <c r="BO522" s="253"/>
      <c r="BP522" s="253"/>
      <c r="BQ522" s="253"/>
      <c r="BR522" s="253"/>
      <c r="BS522" s="253"/>
      <c r="BT522" s="253"/>
      <c r="BU522" s="253"/>
      <c r="BV522" s="253"/>
      <c r="BW522" s="253"/>
      <c r="BX522" s="253"/>
      <c r="BY522" s="253"/>
      <c r="BZ522" s="253"/>
      <c r="CA522" s="253"/>
      <c r="CB522" s="253"/>
      <c r="CC522" s="253"/>
      <c r="CD522" s="253"/>
      <c r="CE522" s="253"/>
      <c r="CF522" s="253"/>
      <c r="CG522" s="253"/>
      <c r="CH522" s="253"/>
      <c r="CI522" s="253"/>
      <c r="CJ522" s="253"/>
      <c r="CK522" s="253"/>
      <c r="CL522" s="253"/>
      <c r="CM522" s="253"/>
      <c r="CN522" s="253"/>
      <c r="CO522" s="253"/>
      <c r="CP522" s="253"/>
      <c r="CQ522" s="253"/>
      <c r="CR522" s="253"/>
      <c r="CS522" s="253"/>
      <c r="CT522" s="253"/>
      <c r="CU522" s="253"/>
      <c r="CV522" s="253"/>
      <c r="CW522" s="253"/>
      <c r="CX522" s="253"/>
      <c r="CY522" s="253"/>
      <c r="CZ522" s="253"/>
      <c r="DA522" s="253"/>
      <c r="DB522" s="253"/>
      <c r="DC522" s="253"/>
      <c r="DD522" s="253"/>
      <c r="DE522" s="253"/>
      <c r="DF522" s="253"/>
      <c r="DG522" s="253"/>
      <c r="DH522" s="253"/>
      <c r="DI522" s="253"/>
      <c r="DJ522" s="253"/>
      <c r="DK522" s="253"/>
      <c r="DL522" s="253"/>
      <c r="DM522" s="253"/>
      <c r="DN522" s="253"/>
      <c r="DO522" s="253"/>
      <c r="DP522" s="253"/>
      <c r="DQ522" s="253"/>
      <c r="DR522" s="253"/>
      <c r="DS522" s="253"/>
      <c r="DT522" s="253"/>
      <c r="DU522" s="253"/>
    </row>
    <row r="523" spans="1:125" s="248" customFormat="1" x14ac:dyDescent="0.25">
      <c r="A523" s="253"/>
      <c r="B523" s="253"/>
      <c r="D523" s="253"/>
      <c r="E523" s="253"/>
      <c r="F523" s="253"/>
      <c r="G523" s="253"/>
      <c r="H523" s="253"/>
      <c r="I523" s="253"/>
      <c r="J523" s="253"/>
      <c r="K523" s="253"/>
      <c r="L523" s="253"/>
      <c r="S523" s="253"/>
      <c r="T523" s="253"/>
      <c r="U523" s="253"/>
      <c r="V523" s="253"/>
      <c r="W523" s="253"/>
      <c r="X523" s="253"/>
      <c r="Y523" s="253"/>
      <c r="Z523" s="253"/>
      <c r="AA523" s="253"/>
      <c r="AB523" s="253"/>
      <c r="AC523" s="253"/>
      <c r="AD523" s="253"/>
      <c r="AE523" s="253"/>
      <c r="AF523" s="253"/>
      <c r="AG523" s="253"/>
      <c r="AH523" s="253"/>
      <c r="AI523" s="253"/>
      <c r="AJ523" s="253"/>
      <c r="AK523" s="253"/>
      <c r="AL523" s="253"/>
      <c r="AM523" s="253"/>
      <c r="AN523" s="253"/>
      <c r="AO523" s="253"/>
      <c r="AP523" s="253"/>
      <c r="AQ523" s="253"/>
      <c r="AR523" s="253"/>
      <c r="AS523" s="253"/>
      <c r="AT523" s="253"/>
      <c r="AU523" s="253"/>
      <c r="AV523" s="253"/>
      <c r="AW523" s="253"/>
      <c r="AX523" s="253"/>
      <c r="AY523" s="253"/>
      <c r="AZ523" s="253"/>
      <c r="BA523" s="253"/>
      <c r="BB523" s="253"/>
      <c r="BC523" s="253"/>
      <c r="BD523" s="253"/>
      <c r="BE523" s="253"/>
      <c r="BF523" s="253"/>
      <c r="BG523" s="253"/>
      <c r="BH523" s="253"/>
      <c r="BI523" s="253"/>
      <c r="BJ523" s="253"/>
      <c r="BK523" s="253"/>
      <c r="BL523" s="253"/>
      <c r="BM523" s="253"/>
      <c r="BN523" s="253"/>
      <c r="BO523" s="253"/>
      <c r="BP523" s="253"/>
      <c r="BQ523" s="253"/>
      <c r="BR523" s="253"/>
      <c r="BS523" s="253"/>
      <c r="BT523" s="253"/>
      <c r="BU523" s="253"/>
      <c r="BV523" s="253"/>
      <c r="BW523" s="253"/>
      <c r="BX523" s="253"/>
      <c r="BY523" s="253"/>
      <c r="BZ523" s="253"/>
      <c r="CA523" s="253"/>
      <c r="CB523" s="253"/>
      <c r="CC523" s="253"/>
      <c r="CD523" s="253"/>
      <c r="CE523" s="253"/>
      <c r="CF523" s="253"/>
      <c r="CG523" s="253"/>
      <c r="CH523" s="253"/>
      <c r="CI523" s="253"/>
      <c r="CJ523" s="253"/>
      <c r="CK523" s="253"/>
      <c r="CL523" s="253"/>
      <c r="CM523" s="253"/>
      <c r="CN523" s="253"/>
      <c r="CO523" s="253"/>
      <c r="CP523" s="253"/>
      <c r="CQ523" s="253"/>
      <c r="CR523" s="253"/>
      <c r="CS523" s="253"/>
      <c r="CT523" s="253"/>
      <c r="CU523" s="253"/>
      <c r="CV523" s="253"/>
      <c r="CW523" s="253"/>
      <c r="CX523" s="253"/>
      <c r="CY523" s="253"/>
      <c r="CZ523" s="253"/>
      <c r="DA523" s="253"/>
      <c r="DB523" s="253"/>
      <c r="DC523" s="253"/>
      <c r="DD523" s="253"/>
      <c r="DE523" s="253"/>
      <c r="DF523" s="253"/>
      <c r="DG523" s="253"/>
      <c r="DH523" s="253"/>
      <c r="DI523" s="253"/>
      <c r="DJ523" s="253"/>
      <c r="DK523" s="253"/>
      <c r="DL523" s="253"/>
      <c r="DM523" s="253"/>
      <c r="DN523" s="253"/>
      <c r="DO523" s="253"/>
      <c r="DP523" s="253"/>
      <c r="DQ523" s="253"/>
      <c r="DR523" s="253"/>
      <c r="DS523" s="253"/>
      <c r="DT523" s="253"/>
      <c r="DU523" s="253"/>
    </row>
    <row r="524" spans="1:125" s="248" customFormat="1" x14ac:dyDescent="0.25">
      <c r="A524" s="253"/>
      <c r="B524" s="253"/>
      <c r="D524" s="253"/>
      <c r="E524" s="253"/>
      <c r="F524" s="253"/>
      <c r="G524" s="253"/>
      <c r="H524" s="253"/>
      <c r="I524" s="253"/>
      <c r="J524" s="253"/>
      <c r="K524" s="253"/>
      <c r="L524" s="253"/>
      <c r="S524" s="253"/>
      <c r="T524" s="253"/>
      <c r="U524" s="253"/>
      <c r="V524" s="253"/>
      <c r="W524" s="253"/>
      <c r="X524" s="253"/>
      <c r="Y524" s="253"/>
      <c r="Z524" s="253"/>
      <c r="AA524" s="253"/>
      <c r="AB524" s="253"/>
      <c r="AC524" s="253"/>
      <c r="AD524" s="253"/>
      <c r="AE524" s="253"/>
      <c r="AF524" s="253"/>
      <c r="AG524" s="253"/>
      <c r="AH524" s="253"/>
      <c r="AI524" s="253"/>
      <c r="AJ524" s="253"/>
      <c r="AK524" s="253"/>
      <c r="AL524" s="253"/>
      <c r="AM524" s="253"/>
      <c r="AN524" s="253"/>
      <c r="AO524" s="253"/>
      <c r="AP524" s="253"/>
      <c r="AQ524" s="253"/>
      <c r="AR524" s="253"/>
      <c r="AS524" s="253"/>
      <c r="AT524" s="253"/>
      <c r="AU524" s="253"/>
      <c r="AV524" s="253"/>
      <c r="AW524" s="253"/>
      <c r="AX524" s="253"/>
      <c r="AY524" s="253"/>
      <c r="AZ524" s="253"/>
      <c r="BA524" s="253"/>
      <c r="BB524" s="253"/>
      <c r="BC524" s="253"/>
      <c r="BD524" s="253"/>
      <c r="BE524" s="253"/>
      <c r="BF524" s="253"/>
      <c r="BG524" s="253"/>
      <c r="BH524" s="253"/>
      <c r="BI524" s="253"/>
      <c r="BJ524" s="253"/>
      <c r="BK524" s="253"/>
      <c r="BL524" s="253"/>
      <c r="BM524" s="253"/>
      <c r="BN524" s="253"/>
      <c r="BO524" s="253"/>
      <c r="BP524" s="253"/>
      <c r="BQ524" s="253"/>
      <c r="BR524" s="253"/>
      <c r="BS524" s="253"/>
      <c r="BT524" s="253"/>
      <c r="BU524" s="253"/>
      <c r="BV524" s="253"/>
      <c r="BW524" s="253"/>
      <c r="BX524" s="253"/>
      <c r="BY524" s="253"/>
      <c r="BZ524" s="253"/>
      <c r="CA524" s="253"/>
      <c r="CB524" s="253"/>
      <c r="CC524" s="253"/>
      <c r="CD524" s="253"/>
      <c r="CE524" s="253"/>
      <c r="CF524" s="253"/>
      <c r="CG524" s="253"/>
      <c r="CH524" s="253"/>
      <c r="CI524" s="253"/>
      <c r="CJ524" s="253"/>
      <c r="CK524" s="253"/>
      <c r="CL524" s="253"/>
      <c r="CM524" s="253"/>
      <c r="CN524" s="253"/>
      <c r="CO524" s="253"/>
      <c r="CP524" s="253"/>
      <c r="CQ524" s="253"/>
      <c r="CR524" s="253"/>
      <c r="CS524" s="253"/>
      <c r="CT524" s="253"/>
      <c r="CU524" s="253"/>
      <c r="CV524" s="253"/>
      <c r="CW524" s="253"/>
      <c r="CX524" s="253"/>
      <c r="CY524" s="253"/>
      <c r="CZ524" s="253"/>
      <c r="DA524" s="253"/>
      <c r="DB524" s="253"/>
      <c r="DC524" s="253"/>
      <c r="DD524" s="253"/>
      <c r="DE524" s="253"/>
      <c r="DF524" s="253"/>
      <c r="DG524" s="253"/>
      <c r="DH524" s="253"/>
      <c r="DI524" s="253"/>
      <c r="DJ524" s="253"/>
      <c r="DK524" s="253"/>
      <c r="DL524" s="253"/>
      <c r="DM524" s="253"/>
      <c r="DN524" s="253"/>
      <c r="DO524" s="253"/>
      <c r="DP524" s="253"/>
      <c r="DQ524" s="253"/>
      <c r="DR524" s="253"/>
      <c r="DS524" s="253"/>
      <c r="DT524" s="253"/>
      <c r="DU524" s="253"/>
    </row>
    <row r="525" spans="1:125" s="248" customFormat="1" x14ac:dyDescent="0.25">
      <c r="A525" s="253"/>
      <c r="B525" s="253"/>
      <c r="D525" s="253"/>
      <c r="E525" s="253"/>
      <c r="F525" s="253"/>
      <c r="G525" s="253"/>
      <c r="H525" s="253"/>
      <c r="I525" s="253"/>
      <c r="J525" s="253"/>
      <c r="K525" s="253"/>
      <c r="L525" s="253"/>
      <c r="S525" s="253"/>
      <c r="T525" s="253"/>
      <c r="U525" s="253"/>
      <c r="V525" s="253"/>
      <c r="W525" s="253"/>
      <c r="X525" s="253"/>
      <c r="Y525" s="253"/>
      <c r="Z525" s="253"/>
      <c r="AA525" s="253"/>
      <c r="AB525" s="253"/>
      <c r="AC525" s="253"/>
      <c r="AD525" s="253"/>
      <c r="AE525" s="253"/>
      <c r="AF525" s="253"/>
      <c r="AG525" s="253"/>
      <c r="AH525" s="253"/>
      <c r="AI525" s="253"/>
      <c r="AJ525" s="253"/>
      <c r="AK525" s="253"/>
      <c r="AL525" s="253"/>
      <c r="AM525" s="253"/>
      <c r="AN525" s="253"/>
      <c r="AO525" s="253"/>
      <c r="AP525" s="253"/>
      <c r="AQ525" s="253"/>
      <c r="AR525" s="253"/>
      <c r="AS525" s="253"/>
      <c r="AT525" s="253"/>
      <c r="AU525" s="253"/>
      <c r="AV525" s="253"/>
      <c r="AW525" s="253"/>
      <c r="AX525" s="253"/>
      <c r="AY525" s="253"/>
      <c r="AZ525" s="253"/>
      <c r="BA525" s="253"/>
      <c r="BB525" s="253"/>
      <c r="BC525" s="253"/>
      <c r="BD525" s="253"/>
      <c r="BE525" s="253"/>
      <c r="BF525" s="253"/>
      <c r="BG525" s="253"/>
      <c r="BH525" s="253"/>
      <c r="BI525" s="253"/>
      <c r="BJ525" s="253"/>
      <c r="BK525" s="253"/>
      <c r="BL525" s="253"/>
      <c r="BM525" s="253"/>
      <c r="BN525" s="253"/>
      <c r="BO525" s="253"/>
      <c r="BP525" s="253"/>
      <c r="BQ525" s="253"/>
      <c r="BR525" s="253"/>
      <c r="BS525" s="253"/>
      <c r="BT525" s="253"/>
      <c r="BU525" s="253"/>
      <c r="BV525" s="253"/>
      <c r="BW525" s="253"/>
      <c r="BX525" s="253"/>
      <c r="BY525" s="253"/>
      <c r="BZ525" s="253"/>
      <c r="CA525" s="253"/>
      <c r="CB525" s="253"/>
      <c r="CC525" s="253"/>
      <c r="CD525" s="253"/>
      <c r="CE525" s="253"/>
      <c r="CF525" s="253"/>
      <c r="CG525" s="253"/>
      <c r="CH525" s="253"/>
      <c r="CI525" s="253"/>
      <c r="CJ525" s="253"/>
      <c r="CK525" s="253"/>
      <c r="CL525" s="253"/>
      <c r="CM525" s="253"/>
      <c r="CN525" s="253"/>
      <c r="CO525" s="253"/>
      <c r="CP525" s="253"/>
      <c r="CQ525" s="253"/>
      <c r="CR525" s="253"/>
      <c r="CS525" s="253"/>
      <c r="CT525" s="253"/>
      <c r="CU525" s="253"/>
      <c r="CV525" s="253"/>
      <c r="CW525" s="253"/>
      <c r="CX525" s="253"/>
      <c r="CY525" s="253"/>
      <c r="CZ525" s="253"/>
      <c r="DA525" s="253"/>
      <c r="DB525" s="253"/>
      <c r="DC525" s="253"/>
      <c r="DD525" s="253"/>
      <c r="DE525" s="253"/>
      <c r="DF525" s="253"/>
      <c r="DG525" s="253"/>
      <c r="DH525" s="253"/>
      <c r="DI525" s="253"/>
      <c r="DJ525" s="253"/>
      <c r="DK525" s="253"/>
      <c r="DL525" s="253"/>
      <c r="DM525" s="253"/>
      <c r="DN525" s="253"/>
      <c r="DO525" s="253"/>
      <c r="DP525" s="253"/>
      <c r="DQ525" s="253"/>
      <c r="DR525" s="253"/>
      <c r="DS525" s="253"/>
      <c r="DT525" s="253"/>
      <c r="DU525" s="253"/>
    </row>
    <row r="526" spans="1:125" s="248" customFormat="1" x14ac:dyDescent="0.25">
      <c r="A526" s="253"/>
      <c r="B526" s="253"/>
      <c r="D526" s="253"/>
      <c r="E526" s="253"/>
      <c r="F526" s="253"/>
      <c r="G526" s="253"/>
      <c r="H526" s="253"/>
      <c r="I526" s="253"/>
      <c r="J526" s="253"/>
      <c r="K526" s="253"/>
      <c r="L526" s="253"/>
      <c r="S526" s="253"/>
      <c r="T526" s="253"/>
      <c r="U526" s="253"/>
      <c r="V526" s="253"/>
      <c r="W526" s="253"/>
      <c r="X526" s="253"/>
      <c r="Y526" s="253"/>
      <c r="Z526" s="253"/>
      <c r="AA526" s="253"/>
      <c r="AB526" s="253"/>
      <c r="AC526" s="253"/>
      <c r="AD526" s="253"/>
      <c r="AE526" s="253"/>
      <c r="AF526" s="253"/>
      <c r="AG526" s="253"/>
      <c r="AH526" s="253"/>
      <c r="AI526" s="253"/>
      <c r="AJ526" s="253"/>
      <c r="AK526" s="253"/>
      <c r="AL526" s="253"/>
      <c r="AM526" s="253"/>
      <c r="AN526" s="253"/>
      <c r="AO526" s="253"/>
      <c r="AP526" s="253"/>
      <c r="AQ526" s="253"/>
      <c r="AR526" s="253"/>
      <c r="AS526" s="253"/>
      <c r="AT526" s="253"/>
      <c r="AU526" s="253"/>
      <c r="AV526" s="253"/>
      <c r="AW526" s="253"/>
      <c r="AX526" s="253"/>
      <c r="AY526" s="253"/>
      <c r="AZ526" s="253"/>
      <c r="BA526" s="253"/>
      <c r="BB526" s="253"/>
      <c r="BC526" s="253"/>
      <c r="BD526" s="253"/>
      <c r="BE526" s="253"/>
      <c r="BF526" s="253"/>
      <c r="BG526" s="253"/>
      <c r="BH526" s="253"/>
      <c r="BI526" s="253"/>
      <c r="BJ526" s="253"/>
      <c r="BK526" s="253"/>
      <c r="BL526" s="253"/>
      <c r="BM526" s="253"/>
      <c r="BN526" s="253"/>
      <c r="BO526" s="253"/>
      <c r="BP526" s="253"/>
      <c r="BQ526" s="253"/>
      <c r="BR526" s="253"/>
      <c r="BS526" s="253"/>
      <c r="BT526" s="253"/>
      <c r="BU526" s="253"/>
      <c r="BV526" s="253"/>
      <c r="BW526" s="253"/>
      <c r="BX526" s="253"/>
      <c r="BY526" s="253"/>
      <c r="BZ526" s="253"/>
      <c r="CA526" s="253"/>
      <c r="CB526" s="253"/>
      <c r="CC526" s="253"/>
      <c r="CD526" s="253"/>
      <c r="CE526" s="253"/>
      <c r="CF526" s="253"/>
      <c r="CG526" s="253"/>
      <c r="CH526" s="253"/>
      <c r="CI526" s="253"/>
      <c r="CJ526" s="253"/>
      <c r="CK526" s="253"/>
      <c r="CL526" s="253"/>
      <c r="CM526" s="253"/>
      <c r="CN526" s="253"/>
      <c r="CO526" s="253"/>
      <c r="CP526" s="253"/>
      <c r="CQ526" s="253"/>
      <c r="CR526" s="253"/>
      <c r="CS526" s="253"/>
      <c r="CT526" s="253"/>
      <c r="CU526" s="253"/>
      <c r="CV526" s="253"/>
      <c r="CW526" s="253"/>
      <c r="CX526" s="253"/>
      <c r="CY526" s="253"/>
      <c r="CZ526" s="253"/>
      <c r="DA526" s="253"/>
      <c r="DB526" s="253"/>
      <c r="DC526" s="253"/>
      <c r="DD526" s="253"/>
      <c r="DE526" s="253"/>
      <c r="DF526" s="253"/>
      <c r="DG526" s="253"/>
      <c r="DH526" s="253"/>
      <c r="DI526" s="253"/>
      <c r="DJ526" s="253"/>
      <c r="DK526" s="253"/>
      <c r="DL526" s="253"/>
      <c r="DM526" s="253"/>
      <c r="DN526" s="253"/>
      <c r="DO526" s="253"/>
      <c r="DP526" s="253"/>
      <c r="DQ526" s="253"/>
      <c r="DR526" s="253"/>
      <c r="DS526" s="253"/>
      <c r="DT526" s="253"/>
      <c r="DU526" s="253"/>
    </row>
    <row r="527" spans="1:125" s="248" customFormat="1" x14ac:dyDescent="0.25">
      <c r="A527" s="253"/>
      <c r="B527" s="253"/>
      <c r="D527" s="253"/>
      <c r="E527" s="253"/>
      <c r="F527" s="253"/>
      <c r="G527" s="253"/>
      <c r="H527" s="253"/>
      <c r="I527" s="253"/>
      <c r="J527" s="253"/>
      <c r="K527" s="253"/>
      <c r="L527" s="253"/>
      <c r="S527" s="253"/>
      <c r="T527" s="253"/>
      <c r="U527" s="253"/>
      <c r="V527" s="253"/>
      <c r="W527" s="253"/>
      <c r="X527" s="253"/>
      <c r="Y527" s="253"/>
      <c r="Z527" s="253"/>
      <c r="AA527" s="253"/>
      <c r="AB527" s="253"/>
      <c r="AC527" s="253"/>
      <c r="AD527" s="253"/>
      <c r="AE527" s="253"/>
      <c r="AF527" s="253"/>
      <c r="AG527" s="253"/>
      <c r="AH527" s="253"/>
      <c r="AI527" s="253"/>
      <c r="AJ527" s="253"/>
      <c r="AK527" s="253"/>
      <c r="AL527" s="253"/>
      <c r="AM527" s="253"/>
      <c r="AN527" s="253"/>
      <c r="AO527" s="253"/>
      <c r="AP527" s="253"/>
      <c r="AQ527" s="253"/>
      <c r="AR527" s="253"/>
      <c r="AS527" s="253"/>
      <c r="AT527" s="253"/>
      <c r="AU527" s="253"/>
      <c r="AV527" s="253"/>
      <c r="AW527" s="253"/>
      <c r="AX527" s="253"/>
      <c r="AY527" s="253"/>
      <c r="AZ527" s="253"/>
      <c r="BA527" s="253"/>
      <c r="BB527" s="253"/>
      <c r="BC527" s="253"/>
      <c r="BD527" s="253"/>
      <c r="BE527" s="253"/>
      <c r="BF527" s="253"/>
      <c r="BG527" s="253"/>
      <c r="BH527" s="253"/>
      <c r="BI527" s="253"/>
      <c r="BJ527" s="253"/>
      <c r="BK527" s="253"/>
      <c r="BL527" s="253"/>
      <c r="BM527" s="253"/>
      <c r="BN527" s="253"/>
      <c r="BO527" s="253"/>
      <c r="BP527" s="253"/>
      <c r="BQ527" s="253"/>
      <c r="BR527" s="253"/>
      <c r="BS527" s="253"/>
      <c r="BT527" s="253"/>
      <c r="BU527" s="253"/>
      <c r="BV527" s="253"/>
      <c r="BW527" s="253"/>
      <c r="BX527" s="253"/>
      <c r="BY527" s="253"/>
      <c r="BZ527" s="253"/>
      <c r="CA527" s="253"/>
      <c r="CB527" s="253"/>
      <c r="CC527" s="253"/>
      <c r="CD527" s="253"/>
      <c r="CE527" s="253"/>
      <c r="CF527" s="253"/>
      <c r="CG527" s="253"/>
      <c r="CH527" s="253"/>
      <c r="CI527" s="253"/>
      <c r="CJ527" s="253"/>
      <c r="CK527" s="253"/>
      <c r="CL527" s="253"/>
      <c r="CM527" s="253"/>
      <c r="CN527" s="253"/>
      <c r="CO527" s="253"/>
      <c r="CP527" s="253"/>
      <c r="CQ527" s="253"/>
      <c r="CR527" s="253"/>
      <c r="CS527" s="253"/>
      <c r="CT527" s="253"/>
      <c r="CU527" s="253"/>
      <c r="CV527" s="253"/>
      <c r="CW527" s="253"/>
      <c r="CX527" s="253"/>
      <c r="CY527" s="253"/>
      <c r="CZ527" s="253"/>
      <c r="DA527" s="253"/>
      <c r="DB527" s="253"/>
      <c r="DC527" s="253"/>
      <c r="DD527" s="253"/>
      <c r="DE527" s="253"/>
      <c r="DF527" s="253"/>
      <c r="DG527" s="253"/>
      <c r="DH527" s="253"/>
      <c r="DI527" s="253"/>
      <c r="DJ527" s="253"/>
      <c r="DK527" s="253"/>
      <c r="DL527" s="253"/>
      <c r="DM527" s="253"/>
      <c r="DN527" s="253"/>
      <c r="DO527" s="253"/>
      <c r="DP527" s="253"/>
      <c r="DQ527" s="253"/>
      <c r="DR527" s="253"/>
      <c r="DS527" s="253"/>
      <c r="DT527" s="253"/>
      <c r="DU527" s="253"/>
    </row>
    <row r="528" spans="1:125" s="248" customFormat="1" x14ac:dyDescent="0.25">
      <c r="A528" s="253"/>
      <c r="B528" s="253"/>
      <c r="D528" s="253"/>
      <c r="E528" s="253"/>
      <c r="F528" s="253"/>
      <c r="G528" s="253"/>
      <c r="H528" s="253"/>
      <c r="I528" s="253"/>
      <c r="J528" s="253"/>
      <c r="K528" s="253"/>
      <c r="L528" s="253"/>
      <c r="S528" s="253"/>
      <c r="T528" s="253"/>
      <c r="U528" s="253"/>
      <c r="V528" s="253"/>
      <c r="W528" s="253"/>
      <c r="X528" s="253"/>
      <c r="Y528" s="253"/>
      <c r="Z528" s="253"/>
      <c r="AA528" s="253"/>
      <c r="AB528" s="253"/>
      <c r="AC528" s="253"/>
      <c r="AD528" s="253"/>
      <c r="AE528" s="253"/>
      <c r="AF528" s="253"/>
      <c r="AG528" s="253"/>
      <c r="AH528" s="253"/>
      <c r="AI528" s="253"/>
      <c r="AJ528" s="253"/>
      <c r="AK528" s="253"/>
      <c r="AL528" s="253"/>
      <c r="AM528" s="253"/>
      <c r="AN528" s="253"/>
      <c r="AO528" s="253"/>
      <c r="AP528" s="253"/>
      <c r="AQ528" s="253"/>
      <c r="AR528" s="253"/>
      <c r="AS528" s="253"/>
      <c r="AT528" s="253"/>
      <c r="AU528" s="253"/>
      <c r="AV528" s="253"/>
      <c r="AW528" s="253"/>
      <c r="AX528" s="253"/>
      <c r="AY528" s="253"/>
      <c r="AZ528" s="253"/>
      <c r="BA528" s="253"/>
      <c r="BB528" s="253"/>
      <c r="BC528" s="253"/>
      <c r="BD528" s="253"/>
      <c r="BE528" s="253"/>
      <c r="BF528" s="253"/>
      <c r="BG528" s="253"/>
      <c r="BH528" s="253"/>
      <c r="BI528" s="253"/>
      <c r="BJ528" s="253"/>
      <c r="BK528" s="253"/>
      <c r="BL528" s="253"/>
      <c r="BM528" s="253"/>
      <c r="BN528" s="253"/>
      <c r="BO528" s="253"/>
      <c r="BP528" s="253"/>
      <c r="BQ528" s="253"/>
      <c r="BR528" s="253"/>
      <c r="BS528" s="253"/>
      <c r="BT528" s="253"/>
      <c r="BU528" s="253"/>
      <c r="BV528" s="253"/>
      <c r="BW528" s="253"/>
      <c r="BX528" s="253"/>
      <c r="BY528" s="253"/>
      <c r="BZ528" s="253"/>
      <c r="CA528" s="253"/>
      <c r="CB528" s="253"/>
      <c r="CC528" s="253"/>
      <c r="CD528" s="253"/>
      <c r="CE528" s="253"/>
      <c r="CF528" s="253"/>
      <c r="CG528" s="253"/>
      <c r="CH528" s="253"/>
      <c r="CI528" s="253"/>
      <c r="CJ528" s="253"/>
      <c r="CK528" s="253"/>
      <c r="CL528" s="253"/>
      <c r="CM528" s="253"/>
      <c r="CN528" s="253"/>
      <c r="CO528" s="253"/>
      <c r="CP528" s="253"/>
      <c r="CQ528" s="253"/>
      <c r="CR528" s="253"/>
      <c r="CS528" s="253"/>
      <c r="CT528" s="253"/>
      <c r="CU528" s="253"/>
      <c r="CV528" s="253"/>
      <c r="CW528" s="253"/>
      <c r="CX528" s="253"/>
      <c r="CY528" s="253"/>
      <c r="CZ528" s="253"/>
      <c r="DA528" s="253"/>
      <c r="DB528" s="253"/>
      <c r="DC528" s="253"/>
      <c r="DD528" s="253"/>
      <c r="DE528" s="253"/>
      <c r="DF528" s="253"/>
      <c r="DG528" s="253"/>
      <c r="DH528" s="253"/>
      <c r="DI528" s="253"/>
      <c r="DJ528" s="253"/>
      <c r="DK528" s="253"/>
      <c r="DL528" s="253"/>
      <c r="DM528" s="253"/>
      <c r="DN528" s="253"/>
      <c r="DO528" s="253"/>
      <c r="DP528" s="253"/>
      <c r="DQ528" s="253"/>
      <c r="DR528" s="253"/>
      <c r="DS528" s="253"/>
      <c r="DT528" s="253"/>
      <c r="DU528" s="253"/>
    </row>
    <row r="529" spans="1:125" s="248" customFormat="1" x14ac:dyDescent="0.25">
      <c r="A529" s="253"/>
      <c r="B529" s="253"/>
      <c r="D529" s="253"/>
      <c r="E529" s="253"/>
      <c r="F529" s="253"/>
      <c r="G529" s="253"/>
      <c r="H529" s="253"/>
      <c r="I529" s="253"/>
      <c r="J529" s="253"/>
      <c r="K529" s="253"/>
      <c r="L529" s="253"/>
      <c r="S529" s="253"/>
      <c r="T529" s="253"/>
      <c r="U529" s="253"/>
      <c r="V529" s="253"/>
      <c r="W529" s="253"/>
      <c r="X529" s="253"/>
      <c r="Y529" s="253"/>
      <c r="Z529" s="253"/>
      <c r="AA529" s="253"/>
      <c r="AB529" s="253"/>
      <c r="AC529" s="253"/>
      <c r="AD529" s="253"/>
      <c r="AE529" s="253"/>
      <c r="AF529" s="253"/>
      <c r="AG529" s="253"/>
      <c r="AH529" s="253"/>
      <c r="AI529" s="253"/>
      <c r="AJ529" s="253"/>
      <c r="AK529" s="253"/>
      <c r="AL529" s="253"/>
      <c r="AM529" s="253"/>
      <c r="AN529" s="253"/>
      <c r="AO529" s="253"/>
      <c r="AP529" s="253"/>
      <c r="AQ529" s="253"/>
      <c r="AR529" s="253"/>
      <c r="AS529" s="253"/>
      <c r="AT529" s="253"/>
      <c r="AU529" s="253"/>
      <c r="AV529" s="253"/>
      <c r="AW529" s="253"/>
      <c r="AX529" s="253"/>
      <c r="AY529" s="253"/>
      <c r="AZ529" s="253"/>
      <c r="BA529" s="253"/>
      <c r="BB529" s="253"/>
      <c r="BC529" s="253"/>
      <c r="BD529" s="253"/>
      <c r="BE529" s="253"/>
      <c r="BF529" s="253"/>
      <c r="BG529" s="253"/>
      <c r="BH529" s="253"/>
      <c r="BI529" s="253"/>
      <c r="BJ529" s="253"/>
      <c r="BK529" s="253"/>
      <c r="BL529" s="253"/>
      <c r="BM529" s="253"/>
      <c r="BN529" s="253"/>
      <c r="BO529" s="253"/>
      <c r="BP529" s="253"/>
      <c r="BQ529" s="253"/>
      <c r="BR529" s="253"/>
      <c r="BS529" s="253"/>
      <c r="BT529" s="253"/>
      <c r="BU529" s="253"/>
      <c r="BV529" s="253"/>
      <c r="BW529" s="253"/>
      <c r="BX529" s="253"/>
      <c r="BY529" s="253"/>
      <c r="BZ529" s="253"/>
      <c r="CA529" s="253"/>
      <c r="CB529" s="253"/>
      <c r="CC529" s="253"/>
      <c r="CD529" s="253"/>
      <c r="CE529" s="253"/>
      <c r="CF529" s="253"/>
      <c r="CG529" s="253"/>
      <c r="CH529" s="253"/>
      <c r="CI529" s="253"/>
      <c r="CJ529" s="253"/>
      <c r="CK529" s="253"/>
      <c r="CL529" s="253"/>
      <c r="CM529" s="253"/>
      <c r="CN529" s="253"/>
      <c r="CO529" s="253"/>
      <c r="CP529" s="253"/>
      <c r="CQ529" s="253"/>
      <c r="CR529" s="253"/>
      <c r="CS529" s="253"/>
      <c r="CT529" s="253"/>
      <c r="CU529" s="253"/>
      <c r="CV529" s="253"/>
      <c r="CW529" s="253"/>
      <c r="CX529" s="253"/>
      <c r="CY529" s="253"/>
      <c r="CZ529" s="253"/>
      <c r="DA529" s="253"/>
      <c r="DB529" s="253"/>
      <c r="DC529" s="253"/>
      <c r="DD529" s="253"/>
      <c r="DE529" s="253"/>
      <c r="DF529" s="253"/>
      <c r="DG529" s="253"/>
      <c r="DH529" s="253"/>
      <c r="DI529" s="253"/>
      <c r="DJ529" s="253"/>
      <c r="DK529" s="253"/>
      <c r="DL529" s="253"/>
      <c r="DM529" s="253"/>
      <c r="DN529" s="253"/>
      <c r="DO529" s="253"/>
      <c r="DP529" s="253"/>
      <c r="DQ529" s="253"/>
      <c r="DR529" s="253"/>
      <c r="DS529" s="253"/>
      <c r="DT529" s="253"/>
      <c r="DU529" s="253"/>
    </row>
    <row r="530" spans="1:125" s="248" customFormat="1" x14ac:dyDescent="0.25">
      <c r="A530" s="253"/>
      <c r="B530" s="253"/>
      <c r="D530" s="253"/>
      <c r="E530" s="253"/>
      <c r="F530" s="253"/>
      <c r="G530" s="253"/>
      <c r="H530" s="253"/>
      <c r="I530" s="253"/>
      <c r="J530" s="253"/>
      <c r="K530" s="253"/>
      <c r="L530" s="253"/>
      <c r="S530" s="253"/>
      <c r="T530" s="253"/>
      <c r="U530" s="253"/>
      <c r="V530" s="253"/>
      <c r="W530" s="253"/>
      <c r="X530" s="253"/>
      <c r="Y530" s="253"/>
      <c r="Z530" s="253"/>
      <c r="AA530" s="253"/>
      <c r="AB530" s="253"/>
      <c r="AC530" s="253"/>
      <c r="AD530" s="253"/>
      <c r="AE530" s="253"/>
      <c r="AF530" s="253"/>
      <c r="AG530" s="253"/>
      <c r="AH530" s="253"/>
      <c r="AI530" s="253"/>
      <c r="AJ530" s="253"/>
      <c r="AK530" s="253"/>
      <c r="AL530" s="253"/>
      <c r="AM530" s="253"/>
      <c r="AN530" s="253"/>
      <c r="AO530" s="253"/>
      <c r="AP530" s="253"/>
      <c r="AQ530" s="253"/>
      <c r="AR530" s="253"/>
      <c r="AS530" s="253"/>
      <c r="AT530" s="253"/>
      <c r="AU530" s="253"/>
      <c r="AV530" s="253"/>
      <c r="AW530" s="253"/>
      <c r="AX530" s="253"/>
      <c r="AY530" s="253"/>
      <c r="AZ530" s="253"/>
      <c r="BA530" s="253"/>
      <c r="BB530" s="253"/>
      <c r="BC530" s="253"/>
      <c r="BD530" s="253"/>
      <c r="BE530" s="253"/>
      <c r="BF530" s="253"/>
      <c r="BG530" s="253"/>
      <c r="BH530" s="253"/>
      <c r="BI530" s="253"/>
      <c r="BJ530" s="253"/>
      <c r="BK530" s="253"/>
      <c r="BL530" s="253"/>
      <c r="BM530" s="253"/>
      <c r="BN530" s="253"/>
      <c r="BO530" s="253"/>
      <c r="BP530" s="253"/>
      <c r="BQ530" s="253"/>
      <c r="BR530" s="253"/>
      <c r="BS530" s="253"/>
      <c r="BT530" s="253"/>
      <c r="BU530" s="253"/>
      <c r="BV530" s="253"/>
      <c r="BW530" s="253"/>
      <c r="BX530" s="253"/>
      <c r="BY530" s="253"/>
      <c r="BZ530" s="253"/>
      <c r="CA530" s="253"/>
      <c r="CB530" s="253"/>
      <c r="CC530" s="253"/>
      <c r="CD530" s="253"/>
      <c r="CE530" s="253"/>
      <c r="CF530" s="253"/>
      <c r="CG530" s="253"/>
      <c r="CH530" s="253"/>
      <c r="CI530" s="253"/>
      <c r="CJ530" s="253"/>
      <c r="CK530" s="253"/>
      <c r="CL530" s="253"/>
      <c r="CM530" s="253"/>
      <c r="CN530" s="253"/>
      <c r="CO530" s="253"/>
      <c r="CP530" s="253"/>
      <c r="CQ530" s="253"/>
      <c r="CR530" s="253"/>
      <c r="CS530" s="253"/>
      <c r="CT530" s="253"/>
      <c r="CU530" s="253"/>
      <c r="CV530" s="253"/>
      <c r="CW530" s="253"/>
      <c r="CX530" s="253"/>
      <c r="CY530" s="253"/>
      <c r="CZ530" s="253"/>
      <c r="DA530" s="253"/>
      <c r="DB530" s="253"/>
      <c r="DC530" s="253"/>
      <c r="DD530" s="253"/>
      <c r="DE530" s="253"/>
      <c r="DF530" s="253"/>
      <c r="DG530" s="253"/>
      <c r="DH530" s="253"/>
      <c r="DI530" s="253"/>
      <c r="DJ530" s="253"/>
      <c r="DK530" s="253"/>
      <c r="DL530" s="253"/>
      <c r="DM530" s="253"/>
      <c r="DN530" s="253"/>
      <c r="DO530" s="253"/>
      <c r="DP530" s="253"/>
      <c r="DQ530" s="253"/>
      <c r="DR530" s="253"/>
      <c r="DS530" s="253"/>
      <c r="DT530" s="253"/>
      <c r="DU530" s="253"/>
    </row>
    <row r="531" spans="1:125" s="248" customFormat="1" x14ac:dyDescent="0.25">
      <c r="A531" s="253"/>
      <c r="B531" s="253"/>
      <c r="D531" s="253"/>
      <c r="E531" s="253"/>
      <c r="F531" s="253"/>
      <c r="G531" s="253"/>
      <c r="H531" s="253"/>
      <c r="I531" s="253"/>
      <c r="J531" s="253"/>
      <c r="K531" s="253"/>
      <c r="L531" s="253"/>
      <c r="S531" s="253"/>
      <c r="T531" s="253"/>
      <c r="U531" s="253"/>
      <c r="V531" s="253"/>
      <c r="W531" s="253"/>
      <c r="X531" s="253"/>
      <c r="Y531" s="253"/>
      <c r="Z531" s="253"/>
      <c r="AA531" s="253"/>
      <c r="AB531" s="253"/>
      <c r="AC531" s="253"/>
      <c r="AD531" s="253"/>
      <c r="AE531" s="253"/>
      <c r="AF531" s="253"/>
      <c r="AG531" s="253"/>
      <c r="AH531" s="253"/>
      <c r="AI531" s="253"/>
      <c r="AJ531" s="253"/>
      <c r="AK531" s="253"/>
      <c r="AL531" s="253"/>
      <c r="AM531" s="253"/>
      <c r="AN531" s="253"/>
      <c r="AO531" s="253"/>
      <c r="AP531" s="253"/>
      <c r="AQ531" s="253"/>
      <c r="AR531" s="253"/>
      <c r="AS531" s="253"/>
      <c r="AT531" s="253"/>
      <c r="AU531" s="253"/>
      <c r="AV531" s="253"/>
      <c r="AW531" s="253"/>
      <c r="AX531" s="253"/>
      <c r="AY531" s="253"/>
      <c r="AZ531" s="253"/>
      <c r="BA531" s="253"/>
      <c r="BB531" s="253"/>
      <c r="BC531" s="253"/>
      <c r="BD531" s="253"/>
      <c r="BE531" s="253"/>
      <c r="BF531" s="253"/>
      <c r="BG531" s="253"/>
      <c r="BH531" s="253"/>
      <c r="BI531" s="253"/>
      <c r="BJ531" s="253"/>
      <c r="BK531" s="253"/>
      <c r="BL531" s="253"/>
      <c r="BM531" s="253"/>
      <c r="BN531" s="253"/>
      <c r="BO531" s="253"/>
      <c r="BP531" s="253"/>
      <c r="BQ531" s="253"/>
      <c r="BR531" s="253"/>
      <c r="BS531" s="253"/>
      <c r="BT531" s="253"/>
      <c r="BU531" s="253"/>
      <c r="BV531" s="253"/>
      <c r="BW531" s="253"/>
      <c r="BX531" s="253"/>
      <c r="BY531" s="253"/>
      <c r="BZ531" s="253"/>
      <c r="CA531" s="253"/>
      <c r="CB531" s="253"/>
      <c r="CC531" s="253"/>
      <c r="CD531" s="253"/>
      <c r="CE531" s="253"/>
      <c r="CF531" s="253"/>
      <c r="CG531" s="253"/>
      <c r="CH531" s="253"/>
      <c r="CI531" s="253"/>
      <c r="CJ531" s="253"/>
      <c r="CK531" s="253"/>
      <c r="CL531" s="253"/>
      <c r="CM531" s="253"/>
      <c r="CN531" s="253"/>
      <c r="CO531" s="253"/>
      <c r="CP531" s="253"/>
      <c r="CQ531" s="253"/>
      <c r="CR531" s="253"/>
      <c r="CS531" s="253"/>
      <c r="CT531" s="253"/>
      <c r="CU531" s="253"/>
      <c r="CV531" s="253"/>
      <c r="CW531" s="253"/>
      <c r="CX531" s="253"/>
      <c r="CY531" s="253"/>
      <c r="CZ531" s="253"/>
      <c r="DA531" s="253"/>
      <c r="DB531" s="253"/>
      <c r="DC531" s="253"/>
      <c r="DD531" s="253"/>
      <c r="DE531" s="253"/>
      <c r="DF531" s="253"/>
      <c r="DG531" s="253"/>
      <c r="DH531" s="253"/>
      <c r="DI531" s="253"/>
      <c r="DJ531" s="253"/>
      <c r="DK531" s="253"/>
      <c r="DL531" s="253"/>
      <c r="DM531" s="253"/>
      <c r="DN531" s="253"/>
      <c r="DO531" s="253"/>
      <c r="DP531" s="253"/>
      <c r="DQ531" s="253"/>
      <c r="DR531" s="253"/>
      <c r="DS531" s="253"/>
      <c r="DT531" s="253"/>
      <c r="DU531" s="253"/>
    </row>
    <row r="532" spans="1:125" s="248" customFormat="1" x14ac:dyDescent="0.25">
      <c r="A532" s="253"/>
      <c r="B532" s="253"/>
      <c r="D532" s="253"/>
      <c r="E532" s="253"/>
      <c r="F532" s="253"/>
      <c r="G532" s="253"/>
      <c r="H532" s="253"/>
      <c r="I532" s="253"/>
      <c r="J532" s="253"/>
      <c r="K532" s="253"/>
      <c r="L532" s="253"/>
      <c r="S532" s="253"/>
      <c r="T532" s="253"/>
      <c r="U532" s="253"/>
      <c r="V532" s="253"/>
      <c r="W532" s="253"/>
      <c r="X532" s="253"/>
      <c r="Y532" s="253"/>
      <c r="Z532" s="253"/>
      <c r="AA532" s="253"/>
      <c r="AB532" s="253"/>
      <c r="AC532" s="253"/>
      <c r="AD532" s="253"/>
      <c r="AE532" s="253"/>
      <c r="AF532" s="253"/>
      <c r="AG532" s="253"/>
      <c r="AH532" s="253"/>
      <c r="AI532" s="253"/>
      <c r="AJ532" s="253"/>
      <c r="AK532" s="253"/>
      <c r="AL532" s="253"/>
      <c r="AM532" s="253"/>
      <c r="AN532" s="253"/>
      <c r="AO532" s="253"/>
      <c r="AP532" s="253"/>
      <c r="AQ532" s="253"/>
      <c r="AR532" s="253"/>
      <c r="AS532" s="253"/>
      <c r="AT532" s="253"/>
      <c r="AU532" s="253"/>
      <c r="AV532" s="253"/>
      <c r="AW532" s="253"/>
      <c r="AX532" s="253"/>
      <c r="AY532" s="253"/>
      <c r="AZ532" s="253"/>
      <c r="BA532" s="253"/>
      <c r="BB532" s="253"/>
      <c r="BC532" s="253"/>
      <c r="BD532" s="253"/>
      <c r="BE532" s="253"/>
      <c r="BF532" s="253"/>
      <c r="BG532" s="253"/>
      <c r="BH532" s="253"/>
      <c r="BI532" s="253"/>
      <c r="BJ532" s="253"/>
      <c r="BK532" s="253"/>
      <c r="BL532" s="253"/>
      <c r="BM532" s="253"/>
      <c r="BN532" s="253"/>
      <c r="BO532" s="253"/>
      <c r="BP532" s="253"/>
      <c r="BQ532" s="253"/>
      <c r="BR532" s="253"/>
      <c r="BS532" s="253"/>
      <c r="BT532" s="253"/>
      <c r="BU532" s="253"/>
      <c r="BV532" s="253"/>
      <c r="BW532" s="253"/>
      <c r="BX532" s="253"/>
      <c r="BY532" s="253"/>
      <c r="BZ532" s="253"/>
      <c r="CA532" s="253"/>
      <c r="CB532" s="253"/>
      <c r="CC532" s="253"/>
      <c r="CD532" s="253"/>
      <c r="CE532" s="253"/>
      <c r="CF532" s="253"/>
      <c r="CG532" s="253"/>
      <c r="CH532" s="253"/>
      <c r="CI532" s="253"/>
      <c r="CJ532" s="253"/>
      <c r="CK532" s="253"/>
      <c r="CL532" s="253"/>
      <c r="CM532" s="253"/>
      <c r="CN532" s="253"/>
      <c r="CO532" s="253"/>
      <c r="CP532" s="253"/>
      <c r="CQ532" s="253"/>
      <c r="CR532" s="253"/>
      <c r="CS532" s="253"/>
      <c r="CT532" s="253"/>
      <c r="CU532" s="253"/>
      <c r="CV532" s="253"/>
      <c r="CW532" s="253"/>
      <c r="CX532" s="253"/>
      <c r="CY532" s="253"/>
      <c r="CZ532" s="253"/>
      <c r="DA532" s="253"/>
      <c r="DB532" s="253"/>
      <c r="DC532" s="253"/>
      <c r="DD532" s="253"/>
      <c r="DE532" s="253"/>
      <c r="DF532" s="253"/>
      <c r="DG532" s="253"/>
      <c r="DH532" s="253"/>
      <c r="DI532" s="253"/>
      <c r="DJ532" s="253"/>
      <c r="DK532" s="253"/>
      <c r="DL532" s="253"/>
      <c r="DM532" s="253"/>
      <c r="DN532" s="253"/>
      <c r="DO532" s="253"/>
      <c r="DP532" s="253"/>
      <c r="DQ532" s="253"/>
      <c r="DR532" s="253"/>
      <c r="DS532" s="253"/>
      <c r="DT532" s="253"/>
      <c r="DU532" s="253"/>
    </row>
    <row r="533" spans="1:125" s="248" customFormat="1" x14ac:dyDescent="0.25">
      <c r="A533" s="253"/>
      <c r="B533" s="253"/>
      <c r="D533" s="253"/>
      <c r="E533" s="253"/>
      <c r="F533" s="253"/>
      <c r="G533" s="253"/>
      <c r="H533" s="253"/>
      <c r="I533" s="253"/>
      <c r="J533" s="253"/>
      <c r="K533" s="253"/>
      <c r="L533" s="253"/>
      <c r="S533" s="253"/>
      <c r="T533" s="253"/>
      <c r="U533" s="253"/>
      <c r="V533" s="253"/>
      <c r="W533" s="253"/>
      <c r="X533" s="253"/>
      <c r="Y533" s="253"/>
      <c r="Z533" s="253"/>
      <c r="AA533" s="253"/>
      <c r="AB533" s="253"/>
      <c r="AC533" s="253"/>
      <c r="AD533" s="253"/>
      <c r="AE533" s="253"/>
      <c r="AF533" s="253"/>
      <c r="AG533" s="253"/>
      <c r="AH533" s="253"/>
      <c r="AI533" s="253"/>
      <c r="AJ533" s="253"/>
      <c r="AK533" s="253"/>
      <c r="AL533" s="253"/>
      <c r="AM533" s="253"/>
      <c r="AN533" s="253"/>
      <c r="AO533" s="253"/>
      <c r="AP533" s="253"/>
      <c r="AQ533" s="253"/>
      <c r="AR533" s="253"/>
      <c r="AS533" s="253"/>
      <c r="AT533" s="253"/>
      <c r="AU533" s="253"/>
      <c r="AV533" s="253"/>
      <c r="AW533" s="253"/>
      <c r="AX533" s="253"/>
      <c r="AY533" s="253"/>
      <c r="AZ533" s="253"/>
      <c r="BA533" s="253"/>
      <c r="BB533" s="253"/>
      <c r="BC533" s="253"/>
      <c r="BD533" s="253"/>
      <c r="BE533" s="253"/>
      <c r="BF533" s="253"/>
      <c r="BG533" s="253"/>
      <c r="BH533" s="253"/>
      <c r="BI533" s="253"/>
      <c r="BJ533" s="253"/>
      <c r="BK533" s="253"/>
      <c r="BL533" s="253"/>
      <c r="BM533" s="253"/>
      <c r="BN533" s="253"/>
      <c r="BO533" s="253"/>
      <c r="BP533" s="253"/>
      <c r="BQ533" s="253"/>
      <c r="BR533" s="253"/>
      <c r="BS533" s="253"/>
      <c r="BT533" s="253"/>
      <c r="BU533" s="253"/>
      <c r="BV533" s="253"/>
      <c r="BW533" s="253"/>
      <c r="BX533" s="253"/>
      <c r="BY533" s="253"/>
      <c r="BZ533" s="253"/>
      <c r="CA533" s="253"/>
      <c r="CB533" s="253"/>
      <c r="CC533" s="253"/>
      <c r="CD533" s="253"/>
      <c r="CE533" s="253"/>
      <c r="CF533" s="253"/>
      <c r="CG533" s="253"/>
      <c r="CH533" s="253"/>
      <c r="CI533" s="253"/>
      <c r="CJ533" s="253"/>
      <c r="CK533" s="253"/>
      <c r="CL533" s="253"/>
      <c r="CM533" s="253"/>
      <c r="CN533" s="253"/>
      <c r="CO533" s="253"/>
      <c r="CP533" s="253"/>
      <c r="CQ533" s="253"/>
      <c r="CR533" s="253"/>
      <c r="CS533" s="253"/>
      <c r="CT533" s="253"/>
      <c r="CU533" s="253"/>
      <c r="CV533" s="253"/>
      <c r="CW533" s="253"/>
      <c r="CX533" s="253"/>
      <c r="CY533" s="253"/>
      <c r="CZ533" s="253"/>
      <c r="DA533" s="253"/>
      <c r="DB533" s="253"/>
      <c r="DC533" s="253"/>
      <c r="DD533" s="253"/>
      <c r="DE533" s="253"/>
      <c r="DF533" s="253"/>
      <c r="DG533" s="253"/>
      <c r="DH533" s="253"/>
      <c r="DI533" s="253"/>
      <c r="DJ533" s="253"/>
      <c r="DK533" s="253"/>
      <c r="DL533" s="253"/>
      <c r="DM533" s="253"/>
      <c r="DN533" s="253"/>
      <c r="DO533" s="253"/>
      <c r="DP533" s="253"/>
      <c r="DQ533" s="253"/>
      <c r="DR533" s="253"/>
      <c r="DS533" s="253"/>
      <c r="DT533" s="253"/>
      <c r="DU533" s="253"/>
    </row>
    <row r="534" spans="1:125" s="248" customFormat="1" x14ac:dyDescent="0.25">
      <c r="A534" s="253"/>
      <c r="B534" s="253"/>
      <c r="D534" s="253"/>
      <c r="E534" s="253"/>
      <c r="F534" s="253"/>
      <c r="G534" s="253"/>
      <c r="H534" s="253"/>
      <c r="I534" s="253"/>
      <c r="J534" s="253"/>
      <c r="K534" s="253"/>
      <c r="L534" s="253"/>
      <c r="S534" s="253"/>
      <c r="T534" s="253"/>
      <c r="U534" s="253"/>
      <c r="V534" s="253"/>
      <c r="W534" s="253"/>
      <c r="X534" s="253"/>
      <c r="Y534" s="253"/>
      <c r="Z534" s="253"/>
      <c r="AA534" s="253"/>
      <c r="AB534" s="253"/>
      <c r="AC534" s="253"/>
      <c r="AD534" s="253"/>
      <c r="AE534" s="253"/>
      <c r="AF534" s="253"/>
      <c r="AG534" s="253"/>
      <c r="AH534" s="253"/>
      <c r="AI534" s="253"/>
      <c r="AJ534" s="253"/>
      <c r="AK534" s="253"/>
      <c r="AL534" s="253"/>
      <c r="AM534" s="253"/>
      <c r="AN534" s="253"/>
      <c r="AO534" s="253"/>
      <c r="AP534" s="253"/>
      <c r="AQ534" s="253"/>
      <c r="AR534" s="253"/>
      <c r="AS534" s="253"/>
      <c r="AT534" s="253"/>
      <c r="AU534" s="253"/>
      <c r="AV534" s="253"/>
      <c r="AW534" s="253"/>
      <c r="AX534" s="253"/>
      <c r="AY534" s="253"/>
      <c r="AZ534" s="253"/>
      <c r="BA534" s="253"/>
      <c r="BB534" s="253"/>
      <c r="BC534" s="253"/>
      <c r="BD534" s="253"/>
      <c r="BE534" s="253"/>
      <c r="BF534" s="253"/>
      <c r="BG534" s="253"/>
      <c r="BH534" s="253"/>
      <c r="BI534" s="253"/>
      <c r="BJ534" s="253"/>
      <c r="BK534" s="253"/>
      <c r="BL534" s="253"/>
      <c r="BM534" s="253"/>
      <c r="BN534" s="253"/>
      <c r="BO534" s="253"/>
      <c r="BP534" s="253"/>
      <c r="BQ534" s="253"/>
      <c r="BR534" s="253"/>
      <c r="BS534" s="253"/>
      <c r="BT534" s="253"/>
      <c r="BU534" s="253"/>
      <c r="BV534" s="253"/>
      <c r="BW534" s="253"/>
      <c r="BX534" s="253"/>
      <c r="BY534" s="253"/>
      <c r="BZ534" s="253"/>
      <c r="CA534" s="253"/>
      <c r="CB534" s="253"/>
      <c r="CC534" s="253"/>
      <c r="CD534" s="253"/>
      <c r="CE534" s="253"/>
      <c r="CF534" s="253"/>
      <c r="CG534" s="253"/>
      <c r="CH534" s="253"/>
      <c r="CI534" s="253"/>
      <c r="CJ534" s="253"/>
      <c r="CK534" s="253"/>
      <c r="CL534" s="253"/>
      <c r="CM534" s="253"/>
      <c r="CN534" s="253"/>
      <c r="CO534" s="253"/>
      <c r="CP534" s="253"/>
      <c r="CQ534" s="253"/>
      <c r="CR534" s="253"/>
      <c r="CS534" s="253"/>
      <c r="CT534" s="253"/>
      <c r="CU534" s="253"/>
      <c r="CV534" s="253"/>
      <c r="CW534" s="253"/>
      <c r="CX534" s="253"/>
      <c r="CY534" s="253"/>
      <c r="CZ534" s="253"/>
      <c r="DA534" s="253"/>
      <c r="DB534" s="253"/>
      <c r="DC534" s="253"/>
      <c r="DD534" s="253"/>
      <c r="DE534" s="253"/>
      <c r="DF534" s="253"/>
      <c r="DG534" s="253"/>
      <c r="DH534" s="253"/>
      <c r="DI534" s="253"/>
      <c r="DJ534" s="253"/>
      <c r="DK534" s="253"/>
      <c r="DL534" s="253"/>
      <c r="DM534" s="253"/>
      <c r="DN534" s="253"/>
      <c r="DO534" s="253"/>
      <c r="DP534" s="253"/>
      <c r="DQ534" s="253"/>
      <c r="DR534" s="253"/>
      <c r="DS534" s="253"/>
      <c r="DT534" s="253"/>
      <c r="DU534" s="253"/>
    </row>
    <row r="535" spans="1:125" s="248" customFormat="1" x14ac:dyDescent="0.25">
      <c r="A535" s="253"/>
      <c r="B535" s="253"/>
      <c r="D535" s="253"/>
      <c r="E535" s="253"/>
      <c r="F535" s="253"/>
      <c r="G535" s="253"/>
      <c r="H535" s="253"/>
      <c r="I535" s="253"/>
      <c r="J535" s="253"/>
      <c r="K535" s="253"/>
      <c r="L535" s="253"/>
      <c r="S535" s="253"/>
      <c r="T535" s="253"/>
      <c r="U535" s="253"/>
      <c r="V535" s="253"/>
      <c r="W535" s="253"/>
      <c r="X535" s="253"/>
      <c r="Y535" s="253"/>
      <c r="Z535" s="253"/>
      <c r="AA535" s="253"/>
      <c r="AB535" s="253"/>
      <c r="AC535" s="253"/>
      <c r="AD535" s="253"/>
      <c r="AE535" s="253"/>
      <c r="AF535" s="253"/>
      <c r="AG535" s="253"/>
      <c r="AH535" s="253"/>
      <c r="AI535" s="253"/>
      <c r="AJ535" s="253"/>
      <c r="AK535" s="253"/>
      <c r="AL535" s="253"/>
      <c r="AM535" s="253"/>
      <c r="AN535" s="253"/>
      <c r="AO535" s="253"/>
      <c r="AP535" s="253"/>
      <c r="AQ535" s="253"/>
      <c r="AR535" s="253"/>
      <c r="AS535" s="253"/>
      <c r="AT535" s="253"/>
      <c r="AU535" s="253"/>
      <c r="AV535" s="253"/>
      <c r="AW535" s="253"/>
      <c r="AX535" s="253"/>
      <c r="AY535" s="253"/>
      <c r="AZ535" s="253"/>
      <c r="BA535" s="253"/>
      <c r="BB535" s="253"/>
      <c r="BC535" s="253"/>
      <c r="BD535" s="253"/>
      <c r="BE535" s="253"/>
      <c r="BF535" s="253"/>
      <c r="BG535" s="253"/>
      <c r="BH535" s="253"/>
      <c r="BI535" s="253"/>
      <c r="BJ535" s="253"/>
      <c r="BK535" s="253"/>
      <c r="BL535" s="253"/>
      <c r="BM535" s="253"/>
      <c r="BN535" s="253"/>
      <c r="BO535" s="253"/>
      <c r="BP535" s="253"/>
      <c r="BQ535" s="253"/>
      <c r="BR535" s="253"/>
      <c r="BS535" s="253"/>
      <c r="BT535" s="253"/>
      <c r="BU535" s="253"/>
      <c r="BV535" s="253"/>
      <c r="BW535" s="253"/>
      <c r="BX535" s="253"/>
      <c r="BY535" s="253"/>
      <c r="BZ535" s="253"/>
      <c r="CA535" s="253"/>
      <c r="CB535" s="253"/>
      <c r="CC535" s="253"/>
      <c r="CD535" s="253"/>
      <c r="CE535" s="253"/>
      <c r="CF535" s="253"/>
      <c r="CG535" s="253"/>
      <c r="CH535" s="253"/>
      <c r="CI535" s="253"/>
      <c r="CJ535" s="253"/>
      <c r="CK535" s="253"/>
      <c r="CL535" s="253"/>
      <c r="CM535" s="253"/>
      <c r="CN535" s="253"/>
      <c r="CO535" s="253"/>
      <c r="CP535" s="253"/>
      <c r="CQ535" s="253"/>
      <c r="CR535" s="253"/>
      <c r="CS535" s="253"/>
      <c r="CT535" s="253"/>
      <c r="CU535" s="253"/>
      <c r="CV535" s="253"/>
      <c r="CW535" s="253"/>
      <c r="CX535" s="253"/>
      <c r="CY535" s="253"/>
      <c r="CZ535" s="253"/>
      <c r="DA535" s="253"/>
      <c r="DB535" s="253"/>
      <c r="DC535" s="253"/>
      <c r="DD535" s="253"/>
      <c r="DE535" s="253"/>
      <c r="DF535" s="253"/>
      <c r="DG535" s="253"/>
      <c r="DH535" s="253"/>
      <c r="DI535" s="253"/>
      <c r="DJ535" s="253"/>
      <c r="DK535" s="253"/>
      <c r="DL535" s="253"/>
      <c r="DM535" s="253"/>
      <c r="DN535" s="253"/>
      <c r="DO535" s="253"/>
      <c r="DP535" s="253"/>
      <c r="DQ535" s="253"/>
      <c r="DR535" s="253"/>
      <c r="DS535" s="253"/>
      <c r="DT535" s="253"/>
      <c r="DU535" s="253"/>
    </row>
    <row r="536" spans="1:125" s="248" customFormat="1" x14ac:dyDescent="0.25">
      <c r="A536" s="253"/>
      <c r="B536" s="253"/>
      <c r="D536" s="253"/>
      <c r="E536" s="253"/>
      <c r="F536" s="253"/>
      <c r="G536" s="253"/>
      <c r="H536" s="253"/>
      <c r="I536" s="253"/>
      <c r="J536" s="253"/>
      <c r="K536" s="253"/>
      <c r="L536" s="253"/>
      <c r="S536" s="253"/>
      <c r="T536" s="253"/>
      <c r="U536" s="253"/>
      <c r="V536" s="253"/>
      <c r="W536" s="253"/>
      <c r="X536" s="253"/>
      <c r="Y536" s="253"/>
      <c r="Z536" s="253"/>
      <c r="AA536" s="253"/>
      <c r="AB536" s="253"/>
      <c r="AC536" s="253"/>
      <c r="AD536" s="253"/>
      <c r="AE536" s="253"/>
      <c r="AF536" s="253"/>
      <c r="AG536" s="253"/>
      <c r="AH536" s="253"/>
      <c r="AI536" s="253"/>
      <c r="AJ536" s="253"/>
      <c r="AK536" s="253"/>
      <c r="AL536" s="253"/>
      <c r="AM536" s="253"/>
      <c r="AN536" s="253"/>
      <c r="AO536" s="253"/>
      <c r="AP536" s="253"/>
      <c r="AQ536" s="253"/>
      <c r="AR536" s="253"/>
      <c r="AS536" s="253"/>
      <c r="AT536" s="253"/>
      <c r="AU536" s="253"/>
      <c r="AV536" s="253"/>
      <c r="AW536" s="253"/>
      <c r="AX536" s="253"/>
      <c r="AY536" s="253"/>
      <c r="AZ536" s="253"/>
      <c r="BA536" s="253"/>
      <c r="BB536" s="253"/>
      <c r="BC536" s="253"/>
      <c r="BD536" s="253"/>
      <c r="BE536" s="253"/>
      <c r="BF536" s="253"/>
      <c r="BG536" s="253"/>
      <c r="BH536" s="253"/>
      <c r="BI536" s="253"/>
      <c r="BJ536" s="253"/>
      <c r="BK536" s="253"/>
      <c r="BL536" s="253"/>
      <c r="BM536" s="253"/>
      <c r="BN536" s="253"/>
      <c r="BO536" s="253"/>
      <c r="BP536" s="253"/>
      <c r="BQ536" s="253"/>
      <c r="BR536" s="253"/>
      <c r="BS536" s="253"/>
      <c r="BT536" s="253"/>
      <c r="BU536" s="253"/>
      <c r="BV536" s="253"/>
      <c r="BW536" s="253"/>
      <c r="BX536" s="253"/>
      <c r="BY536" s="253"/>
      <c r="BZ536" s="253"/>
      <c r="CA536" s="253"/>
      <c r="CB536" s="253"/>
      <c r="CC536" s="253"/>
      <c r="CD536" s="253"/>
      <c r="CE536" s="253"/>
      <c r="CF536" s="253"/>
      <c r="CG536" s="253"/>
      <c r="CH536" s="253"/>
      <c r="CI536" s="253"/>
      <c r="CJ536" s="253"/>
      <c r="CK536" s="253"/>
      <c r="CL536" s="253"/>
      <c r="CM536" s="253"/>
      <c r="CN536" s="253"/>
      <c r="CO536" s="253"/>
      <c r="CP536" s="253"/>
      <c r="CQ536" s="253"/>
      <c r="CR536" s="253"/>
      <c r="CS536" s="253"/>
      <c r="CT536" s="253"/>
      <c r="CU536" s="253"/>
      <c r="CV536" s="253"/>
      <c r="CW536" s="253"/>
      <c r="CX536" s="253"/>
      <c r="CY536" s="253"/>
      <c r="CZ536" s="253"/>
      <c r="DA536" s="253"/>
      <c r="DB536" s="253"/>
      <c r="DC536" s="253"/>
      <c r="DD536" s="253"/>
      <c r="DE536" s="253"/>
      <c r="DF536" s="253"/>
      <c r="DG536" s="253"/>
      <c r="DH536" s="253"/>
      <c r="DI536" s="253"/>
      <c r="DJ536" s="253"/>
      <c r="DK536" s="253"/>
      <c r="DL536" s="253"/>
      <c r="DM536" s="253"/>
      <c r="DN536" s="253"/>
      <c r="DO536" s="253"/>
      <c r="DP536" s="253"/>
      <c r="DQ536" s="253"/>
      <c r="DR536" s="253"/>
      <c r="DS536" s="253"/>
      <c r="DT536" s="253"/>
      <c r="DU536" s="253"/>
    </row>
    <row r="537" spans="1:125" s="248" customFormat="1" x14ac:dyDescent="0.25">
      <c r="A537" s="253"/>
      <c r="B537" s="253"/>
      <c r="D537" s="253"/>
      <c r="E537" s="253"/>
      <c r="F537" s="253"/>
      <c r="G537" s="253"/>
      <c r="H537" s="253"/>
      <c r="I537" s="253"/>
      <c r="J537" s="253"/>
      <c r="K537" s="253"/>
      <c r="L537" s="253"/>
      <c r="S537" s="253"/>
      <c r="T537" s="253"/>
      <c r="U537" s="253"/>
      <c r="V537" s="253"/>
      <c r="W537" s="253"/>
      <c r="X537" s="253"/>
      <c r="Y537" s="253"/>
      <c r="Z537" s="253"/>
      <c r="AA537" s="253"/>
      <c r="AB537" s="253"/>
      <c r="AC537" s="253"/>
      <c r="AD537" s="253"/>
      <c r="AE537" s="253"/>
      <c r="AF537" s="253"/>
      <c r="AG537" s="253"/>
      <c r="AH537" s="253"/>
      <c r="AI537" s="253"/>
      <c r="AJ537" s="253"/>
      <c r="AK537" s="253"/>
      <c r="AL537" s="253"/>
      <c r="AM537" s="253"/>
      <c r="AN537" s="253"/>
      <c r="AO537" s="253"/>
      <c r="AP537" s="253"/>
      <c r="AQ537" s="253"/>
      <c r="AR537" s="253"/>
      <c r="AS537" s="253"/>
      <c r="AT537" s="253"/>
      <c r="AU537" s="253"/>
      <c r="AV537" s="253"/>
      <c r="AW537" s="253"/>
      <c r="AX537" s="253"/>
      <c r="AY537" s="253"/>
      <c r="AZ537" s="253"/>
      <c r="BA537" s="253"/>
      <c r="BB537" s="253"/>
      <c r="BC537" s="253"/>
      <c r="BD537" s="253"/>
      <c r="BE537" s="253"/>
      <c r="BF537" s="253"/>
      <c r="BG537" s="253"/>
      <c r="BH537" s="253"/>
      <c r="BI537" s="253"/>
      <c r="BJ537" s="253"/>
      <c r="BK537" s="253"/>
      <c r="BL537" s="253"/>
      <c r="BM537" s="253"/>
      <c r="BN537" s="253"/>
      <c r="BO537" s="253"/>
      <c r="BP537" s="253"/>
      <c r="BQ537" s="253"/>
      <c r="BR537" s="253"/>
      <c r="BS537" s="253"/>
      <c r="BT537" s="253"/>
      <c r="BU537" s="253"/>
      <c r="BV537" s="253"/>
      <c r="BW537" s="253"/>
      <c r="BX537" s="253"/>
      <c r="BY537" s="253"/>
      <c r="BZ537" s="253"/>
      <c r="CA537" s="253"/>
      <c r="CB537" s="253"/>
      <c r="CC537" s="253"/>
      <c r="CD537" s="253"/>
      <c r="CE537" s="253"/>
      <c r="CF537" s="253"/>
      <c r="CG537" s="253"/>
      <c r="CH537" s="253"/>
      <c r="CI537" s="253"/>
      <c r="CJ537" s="253"/>
      <c r="CK537" s="253"/>
      <c r="CL537" s="253"/>
      <c r="CM537" s="253"/>
      <c r="CN537" s="253"/>
      <c r="CO537" s="253"/>
      <c r="CP537" s="253"/>
      <c r="CQ537" s="253"/>
      <c r="CR537" s="253"/>
      <c r="CS537" s="253"/>
      <c r="CT537" s="253"/>
      <c r="CU537" s="253"/>
      <c r="CV537" s="253"/>
      <c r="CW537" s="253"/>
      <c r="CX537" s="253"/>
      <c r="CY537" s="253"/>
      <c r="CZ537" s="253"/>
      <c r="DA537" s="253"/>
      <c r="DB537" s="253"/>
      <c r="DC537" s="253"/>
      <c r="DD537" s="253"/>
      <c r="DE537" s="253"/>
      <c r="DF537" s="253"/>
      <c r="DG537" s="253"/>
      <c r="DH537" s="253"/>
      <c r="DI537" s="253"/>
      <c r="DJ537" s="253"/>
      <c r="DK537" s="253"/>
      <c r="DL537" s="253"/>
      <c r="DM537" s="253"/>
      <c r="DN537" s="253"/>
      <c r="DO537" s="253"/>
      <c r="DP537" s="253"/>
      <c r="DQ537" s="253"/>
      <c r="DR537" s="253"/>
      <c r="DS537" s="253"/>
      <c r="DT537" s="253"/>
      <c r="DU537" s="253"/>
    </row>
    <row r="538" spans="1:125" s="248" customFormat="1" x14ac:dyDescent="0.25">
      <c r="A538" s="253"/>
      <c r="B538" s="253"/>
      <c r="D538" s="253"/>
      <c r="E538" s="253"/>
      <c r="F538" s="253"/>
      <c r="G538" s="253"/>
      <c r="H538" s="253"/>
      <c r="I538" s="253"/>
      <c r="J538" s="253"/>
      <c r="K538" s="253"/>
      <c r="L538" s="253"/>
      <c r="S538" s="253"/>
      <c r="T538" s="253"/>
      <c r="U538" s="253"/>
      <c r="V538" s="253"/>
      <c r="W538" s="253"/>
      <c r="X538" s="253"/>
      <c r="Y538" s="253"/>
      <c r="Z538" s="253"/>
      <c r="AA538" s="253"/>
      <c r="AB538" s="253"/>
      <c r="AC538" s="253"/>
      <c r="AD538" s="253"/>
      <c r="AE538" s="253"/>
      <c r="AF538" s="253"/>
      <c r="AG538" s="253"/>
      <c r="AH538" s="253"/>
      <c r="AI538" s="253"/>
      <c r="AJ538" s="253"/>
      <c r="AK538" s="253"/>
      <c r="AL538" s="253"/>
      <c r="AM538" s="253"/>
      <c r="AN538" s="253"/>
      <c r="AO538" s="253"/>
      <c r="AP538" s="253"/>
      <c r="AQ538" s="253"/>
      <c r="AR538" s="253"/>
      <c r="AS538" s="253"/>
      <c r="AT538" s="253"/>
      <c r="AU538" s="253"/>
      <c r="AV538" s="253"/>
      <c r="AW538" s="253"/>
      <c r="AX538" s="253"/>
      <c r="AY538" s="253"/>
      <c r="AZ538" s="253"/>
      <c r="BA538" s="253"/>
      <c r="BB538" s="253"/>
      <c r="BC538" s="253"/>
      <c r="BD538" s="253"/>
      <c r="BE538" s="253"/>
      <c r="BF538" s="253"/>
      <c r="BG538" s="253"/>
      <c r="BH538" s="253"/>
      <c r="BI538" s="253"/>
      <c r="BJ538" s="253"/>
      <c r="BK538" s="253"/>
      <c r="BL538" s="253"/>
      <c r="BM538" s="253"/>
      <c r="BN538" s="253"/>
      <c r="BO538" s="253"/>
      <c r="BP538" s="253"/>
      <c r="BQ538" s="253"/>
      <c r="BR538" s="253"/>
      <c r="BS538" s="253"/>
      <c r="BT538" s="253"/>
      <c r="BU538" s="253"/>
      <c r="BV538" s="253"/>
      <c r="BW538" s="253"/>
      <c r="BX538" s="253"/>
      <c r="BY538" s="253"/>
      <c r="BZ538" s="253"/>
      <c r="CA538" s="253"/>
      <c r="CB538" s="253"/>
      <c r="CC538" s="253"/>
      <c r="CD538" s="253"/>
      <c r="CE538" s="253"/>
      <c r="CF538" s="253"/>
      <c r="CG538" s="253"/>
      <c r="CH538" s="253"/>
      <c r="CI538" s="253"/>
      <c r="CJ538" s="253"/>
      <c r="CK538" s="253"/>
      <c r="CL538" s="253"/>
      <c r="CM538" s="253"/>
      <c r="CN538" s="253"/>
      <c r="CO538" s="253"/>
      <c r="CP538" s="253"/>
      <c r="CQ538" s="253"/>
      <c r="CR538" s="253"/>
      <c r="CS538" s="253"/>
      <c r="CT538" s="253"/>
      <c r="CU538" s="253"/>
      <c r="CV538" s="253"/>
      <c r="CW538" s="253"/>
      <c r="CX538" s="253"/>
      <c r="CY538" s="253"/>
      <c r="CZ538" s="253"/>
      <c r="DA538" s="253"/>
      <c r="DB538" s="253"/>
      <c r="DC538" s="253"/>
      <c r="DD538" s="253"/>
      <c r="DE538" s="253"/>
      <c r="DF538" s="253"/>
      <c r="DG538" s="253"/>
      <c r="DH538" s="253"/>
      <c r="DI538" s="253"/>
      <c r="DJ538" s="253"/>
      <c r="DK538" s="253"/>
      <c r="DL538" s="253"/>
      <c r="DM538" s="253"/>
      <c r="DN538" s="253"/>
      <c r="DO538" s="253"/>
      <c r="DP538" s="253"/>
      <c r="DQ538" s="253"/>
      <c r="DR538" s="253"/>
      <c r="DS538" s="253"/>
      <c r="DT538" s="253"/>
      <c r="DU538" s="253"/>
    </row>
    <row r="539" spans="1:125" s="248" customFormat="1" x14ac:dyDescent="0.25">
      <c r="A539" s="253"/>
      <c r="B539" s="253"/>
      <c r="D539" s="253"/>
      <c r="E539" s="253"/>
      <c r="F539" s="253"/>
      <c r="G539" s="253"/>
      <c r="H539" s="253"/>
      <c r="I539" s="253"/>
      <c r="J539" s="253"/>
      <c r="K539" s="253"/>
      <c r="L539" s="253"/>
      <c r="S539" s="253"/>
      <c r="T539" s="253"/>
      <c r="U539" s="253"/>
      <c r="V539" s="253"/>
      <c r="W539" s="253"/>
      <c r="X539" s="253"/>
      <c r="Y539" s="253"/>
      <c r="Z539" s="253"/>
      <c r="AA539" s="253"/>
      <c r="AB539" s="253"/>
      <c r="AC539" s="253"/>
      <c r="AD539" s="253"/>
      <c r="AE539" s="253"/>
      <c r="AF539" s="253"/>
      <c r="AG539" s="253"/>
      <c r="AH539" s="253"/>
      <c r="AI539" s="253"/>
      <c r="AJ539" s="253"/>
      <c r="AK539" s="253"/>
      <c r="AL539" s="253"/>
      <c r="AM539" s="253"/>
      <c r="AN539" s="253"/>
      <c r="AO539" s="253"/>
      <c r="AP539" s="253"/>
      <c r="AQ539" s="253"/>
      <c r="AR539" s="253"/>
      <c r="AS539" s="253"/>
      <c r="AT539" s="253"/>
      <c r="AU539" s="253"/>
      <c r="AV539" s="253"/>
      <c r="AW539" s="253"/>
      <c r="AX539" s="253"/>
      <c r="AY539" s="253"/>
      <c r="AZ539" s="253"/>
      <c r="BA539" s="253"/>
      <c r="BB539" s="253"/>
      <c r="BC539" s="253"/>
      <c r="BD539" s="253"/>
      <c r="BE539" s="253"/>
      <c r="BF539" s="253"/>
      <c r="BG539" s="253"/>
      <c r="BH539" s="253"/>
      <c r="BI539" s="253"/>
      <c r="BJ539" s="253"/>
      <c r="BK539" s="253"/>
      <c r="BL539" s="253"/>
      <c r="BM539" s="253"/>
      <c r="BN539" s="253"/>
      <c r="BO539" s="253"/>
      <c r="BP539" s="253"/>
      <c r="BQ539" s="253"/>
      <c r="BR539" s="253"/>
      <c r="BS539" s="253"/>
      <c r="BT539" s="253"/>
      <c r="BU539" s="253"/>
      <c r="BV539" s="253"/>
      <c r="BW539" s="253"/>
      <c r="BX539" s="253"/>
      <c r="BY539" s="253"/>
      <c r="BZ539" s="253"/>
      <c r="CA539" s="253"/>
      <c r="CB539" s="253"/>
      <c r="CC539" s="253"/>
      <c r="CD539" s="253"/>
      <c r="CE539" s="253"/>
      <c r="CF539" s="253"/>
      <c r="CG539" s="253"/>
      <c r="CH539" s="253"/>
      <c r="CI539" s="253"/>
      <c r="CJ539" s="253"/>
      <c r="CK539" s="253"/>
      <c r="CL539" s="253"/>
      <c r="CM539" s="253"/>
      <c r="CN539" s="253"/>
      <c r="CO539" s="253"/>
      <c r="CP539" s="253"/>
      <c r="CQ539" s="253"/>
      <c r="CR539" s="253"/>
      <c r="CS539" s="253"/>
      <c r="CT539" s="253"/>
      <c r="CU539" s="253"/>
      <c r="CV539" s="253"/>
      <c r="CW539" s="253"/>
      <c r="CX539" s="253"/>
      <c r="CY539" s="253"/>
      <c r="CZ539" s="253"/>
      <c r="DA539" s="253"/>
      <c r="DB539" s="253"/>
      <c r="DC539" s="253"/>
      <c r="DD539" s="253"/>
      <c r="DE539" s="253"/>
      <c r="DF539" s="253"/>
      <c r="DG539" s="253"/>
      <c r="DH539" s="253"/>
      <c r="DI539" s="253"/>
      <c r="DJ539" s="253"/>
      <c r="DK539" s="253"/>
      <c r="DL539" s="253"/>
      <c r="DM539" s="253"/>
      <c r="DN539" s="253"/>
      <c r="DO539" s="253"/>
      <c r="DP539" s="253"/>
      <c r="DQ539" s="253"/>
      <c r="DR539" s="253"/>
      <c r="DS539" s="253"/>
      <c r="DT539" s="253"/>
      <c r="DU539" s="253"/>
    </row>
    <row r="540" spans="1:125" s="248" customFormat="1" x14ac:dyDescent="0.25">
      <c r="A540" s="253"/>
      <c r="B540" s="253"/>
      <c r="D540" s="253"/>
      <c r="E540" s="253"/>
      <c r="F540" s="253"/>
      <c r="G540" s="253"/>
      <c r="H540" s="253"/>
      <c r="I540" s="253"/>
      <c r="J540" s="253"/>
      <c r="K540" s="253"/>
      <c r="L540" s="253"/>
      <c r="S540" s="253"/>
      <c r="T540" s="253"/>
      <c r="U540" s="253"/>
      <c r="V540" s="253"/>
      <c r="W540" s="253"/>
      <c r="X540" s="253"/>
      <c r="Y540" s="253"/>
      <c r="Z540" s="253"/>
      <c r="AA540" s="253"/>
      <c r="AB540" s="253"/>
      <c r="AC540" s="253"/>
      <c r="AD540" s="253"/>
      <c r="AE540" s="253"/>
      <c r="AF540" s="253"/>
      <c r="AG540" s="253"/>
      <c r="AH540" s="253"/>
      <c r="AI540" s="253"/>
      <c r="AJ540" s="253"/>
      <c r="AK540" s="253"/>
      <c r="AL540" s="253"/>
      <c r="AM540" s="253"/>
      <c r="AN540" s="253"/>
      <c r="AO540" s="253"/>
      <c r="AP540" s="253"/>
      <c r="AQ540" s="253"/>
      <c r="AR540" s="253"/>
      <c r="AS540" s="253"/>
      <c r="AT540" s="253"/>
      <c r="AU540" s="253"/>
      <c r="AV540" s="253"/>
      <c r="AW540" s="253"/>
      <c r="AX540" s="253"/>
      <c r="AY540" s="253"/>
      <c r="AZ540" s="253"/>
      <c r="BA540" s="253"/>
      <c r="BB540" s="253"/>
      <c r="BC540" s="253"/>
      <c r="BD540" s="253"/>
      <c r="BE540" s="253"/>
      <c r="BF540" s="253"/>
      <c r="BG540" s="253"/>
      <c r="BH540" s="253"/>
      <c r="BI540" s="253"/>
      <c r="BJ540" s="253"/>
      <c r="BK540" s="253"/>
      <c r="BL540" s="253"/>
      <c r="BM540" s="253"/>
      <c r="BN540" s="253"/>
      <c r="BO540" s="253"/>
      <c r="BP540" s="253"/>
      <c r="BQ540" s="253"/>
      <c r="BR540" s="253"/>
      <c r="BS540" s="253"/>
      <c r="BT540" s="253"/>
      <c r="BU540" s="253"/>
      <c r="BV540" s="253"/>
      <c r="BW540" s="253"/>
      <c r="BX540" s="253"/>
      <c r="BY540" s="253"/>
      <c r="BZ540" s="253"/>
      <c r="CA540" s="253"/>
      <c r="CB540" s="253"/>
      <c r="CC540" s="253"/>
      <c r="CD540" s="253"/>
      <c r="CE540" s="253"/>
      <c r="CF540" s="253"/>
      <c r="CG540" s="253"/>
      <c r="CH540" s="253"/>
      <c r="CI540" s="253"/>
      <c r="CJ540" s="253"/>
      <c r="CK540" s="253"/>
      <c r="CL540" s="253"/>
      <c r="CM540" s="253"/>
      <c r="CN540" s="253"/>
      <c r="CO540" s="253"/>
      <c r="CP540" s="253"/>
      <c r="CQ540" s="253"/>
      <c r="CR540" s="253"/>
      <c r="CS540" s="253"/>
      <c r="CT540" s="253"/>
      <c r="CU540" s="253"/>
      <c r="CV540" s="253"/>
      <c r="CW540" s="253"/>
      <c r="CX540" s="253"/>
      <c r="CY540" s="253"/>
      <c r="CZ540" s="253"/>
      <c r="DA540" s="253"/>
      <c r="DB540" s="253"/>
      <c r="DC540" s="253"/>
      <c r="DD540" s="253"/>
      <c r="DE540" s="253"/>
      <c r="DF540" s="253"/>
      <c r="DG540" s="253"/>
      <c r="DH540" s="253"/>
      <c r="DI540" s="253"/>
      <c r="DJ540" s="253"/>
      <c r="DK540" s="253"/>
      <c r="DL540" s="253"/>
      <c r="DM540" s="253"/>
      <c r="DN540" s="253"/>
      <c r="DO540" s="253"/>
      <c r="DP540" s="253"/>
      <c r="DQ540" s="253"/>
      <c r="DR540" s="253"/>
      <c r="DS540" s="253"/>
      <c r="DT540" s="253"/>
      <c r="DU540" s="253"/>
    </row>
    <row r="541" spans="1:125" s="248" customFormat="1" x14ac:dyDescent="0.25">
      <c r="A541" s="253"/>
      <c r="B541" s="253"/>
      <c r="D541" s="253"/>
      <c r="E541" s="253"/>
      <c r="F541" s="253"/>
      <c r="G541" s="253"/>
      <c r="H541" s="253"/>
      <c r="I541" s="253"/>
      <c r="J541" s="253"/>
      <c r="K541" s="253"/>
      <c r="L541" s="253"/>
      <c r="S541" s="253"/>
      <c r="T541" s="253"/>
      <c r="U541" s="253"/>
      <c r="V541" s="253"/>
      <c r="W541" s="253"/>
      <c r="X541" s="253"/>
      <c r="Y541" s="253"/>
      <c r="Z541" s="253"/>
      <c r="AA541" s="253"/>
      <c r="AB541" s="253"/>
      <c r="AC541" s="253"/>
      <c r="AD541" s="253"/>
      <c r="AE541" s="253"/>
      <c r="AF541" s="253"/>
      <c r="AG541" s="253"/>
      <c r="AH541" s="253"/>
      <c r="AI541" s="253"/>
      <c r="AJ541" s="253"/>
      <c r="AK541" s="253"/>
      <c r="AL541" s="253"/>
      <c r="AM541" s="253"/>
      <c r="AN541" s="253"/>
      <c r="AO541" s="253"/>
      <c r="AP541" s="253"/>
      <c r="AQ541" s="253"/>
      <c r="AR541" s="253"/>
      <c r="AS541" s="253"/>
      <c r="AT541" s="253"/>
      <c r="AU541" s="253"/>
      <c r="AV541" s="253"/>
      <c r="AW541" s="253"/>
      <c r="AX541" s="253"/>
      <c r="AY541" s="253"/>
      <c r="AZ541" s="253"/>
      <c r="BA541" s="253"/>
      <c r="BB541" s="253"/>
      <c r="BC541" s="253"/>
      <c r="BD541" s="253"/>
      <c r="BE541" s="253"/>
      <c r="BF541" s="253"/>
      <c r="BG541" s="253"/>
      <c r="BH541" s="253"/>
      <c r="BI541" s="253"/>
      <c r="BJ541" s="253"/>
      <c r="BK541" s="253"/>
      <c r="BL541" s="253"/>
      <c r="BM541" s="253"/>
      <c r="BN541" s="253"/>
      <c r="BO541" s="253"/>
      <c r="BP541" s="253"/>
      <c r="BQ541" s="253"/>
      <c r="BR541" s="253"/>
      <c r="BS541" s="253"/>
      <c r="BT541" s="253"/>
      <c r="BU541" s="253"/>
      <c r="BV541" s="253"/>
      <c r="BW541" s="253"/>
      <c r="BX541" s="253"/>
      <c r="BY541" s="253"/>
      <c r="BZ541" s="253"/>
      <c r="CA541" s="253"/>
      <c r="CB541" s="253"/>
      <c r="CC541" s="253"/>
      <c r="CD541" s="253"/>
      <c r="CE541" s="253"/>
      <c r="CF541" s="253"/>
      <c r="CG541" s="253"/>
      <c r="CH541" s="253"/>
      <c r="CI541" s="253"/>
      <c r="CJ541" s="253"/>
      <c r="CK541" s="253"/>
      <c r="CL541" s="253"/>
      <c r="CM541" s="253"/>
      <c r="CN541" s="253"/>
      <c r="CO541" s="253"/>
      <c r="CP541" s="253"/>
      <c r="CQ541" s="253"/>
      <c r="CR541" s="253"/>
      <c r="CS541" s="253"/>
      <c r="CT541" s="253"/>
      <c r="CU541" s="253"/>
      <c r="CV541" s="253"/>
      <c r="CW541" s="253"/>
      <c r="CX541" s="253"/>
      <c r="CY541" s="253"/>
      <c r="CZ541" s="253"/>
      <c r="DA541" s="253"/>
      <c r="DB541" s="253"/>
      <c r="DC541" s="253"/>
      <c r="DD541" s="253"/>
      <c r="DE541" s="253"/>
      <c r="DF541" s="253"/>
      <c r="DG541" s="253"/>
      <c r="DH541" s="253"/>
      <c r="DI541" s="253"/>
      <c r="DJ541" s="253"/>
      <c r="DK541" s="253"/>
      <c r="DL541" s="253"/>
      <c r="DM541" s="253"/>
      <c r="DN541" s="253"/>
      <c r="DO541" s="253"/>
      <c r="DP541" s="253"/>
      <c r="DQ541" s="253"/>
      <c r="DR541" s="253"/>
      <c r="DS541" s="253"/>
      <c r="DT541" s="253"/>
      <c r="DU541" s="253"/>
    </row>
    <row r="542" spans="1:125" s="248" customFormat="1" x14ac:dyDescent="0.25">
      <c r="A542" s="253"/>
      <c r="B542" s="253"/>
      <c r="D542" s="253"/>
      <c r="E542" s="253"/>
      <c r="F542" s="253"/>
      <c r="G542" s="253"/>
      <c r="H542" s="253"/>
      <c r="I542" s="253"/>
      <c r="J542" s="253"/>
      <c r="K542" s="253"/>
      <c r="L542" s="253"/>
      <c r="S542" s="253"/>
      <c r="T542" s="253"/>
      <c r="U542" s="253"/>
      <c r="V542" s="253"/>
      <c r="W542" s="253"/>
      <c r="X542" s="253"/>
      <c r="Y542" s="253"/>
      <c r="Z542" s="253"/>
      <c r="AA542" s="253"/>
      <c r="AB542" s="253"/>
      <c r="AC542" s="253"/>
      <c r="AD542" s="253"/>
      <c r="AE542" s="253"/>
      <c r="AF542" s="253"/>
      <c r="AG542" s="253"/>
      <c r="AH542" s="253"/>
      <c r="AI542" s="253"/>
      <c r="AJ542" s="253"/>
      <c r="AK542" s="253"/>
      <c r="AL542" s="253"/>
      <c r="AM542" s="253"/>
      <c r="AN542" s="253"/>
      <c r="AO542" s="253"/>
      <c r="AP542" s="253"/>
      <c r="AQ542" s="253"/>
      <c r="AR542" s="253"/>
      <c r="AS542" s="253"/>
      <c r="AT542" s="253"/>
      <c r="AU542" s="253"/>
      <c r="AV542" s="253"/>
      <c r="AW542" s="253"/>
      <c r="AX542" s="253"/>
      <c r="AY542" s="253"/>
      <c r="AZ542" s="253"/>
      <c r="BA542" s="253"/>
      <c r="BB542" s="253"/>
      <c r="BC542" s="253"/>
      <c r="BD542" s="253"/>
      <c r="BE542" s="253"/>
      <c r="BF542" s="253"/>
      <c r="BG542" s="253"/>
      <c r="BH542" s="253"/>
      <c r="BI542" s="253"/>
      <c r="BJ542" s="253"/>
      <c r="BK542" s="253"/>
      <c r="BL542" s="253"/>
      <c r="BM542" s="253"/>
      <c r="BN542" s="253"/>
      <c r="BO542" s="253"/>
      <c r="BP542" s="253"/>
      <c r="BQ542" s="253"/>
      <c r="BR542" s="253"/>
      <c r="BS542" s="253"/>
      <c r="BT542" s="253"/>
      <c r="BU542" s="253"/>
      <c r="BV542" s="253"/>
      <c r="BW542" s="253"/>
      <c r="BX542" s="253"/>
      <c r="BY542" s="253"/>
      <c r="BZ542" s="253"/>
      <c r="CA542" s="253"/>
      <c r="CB542" s="253"/>
      <c r="CC542" s="253"/>
      <c r="CD542" s="253"/>
      <c r="CE542" s="253"/>
      <c r="CF542" s="253"/>
      <c r="CG542" s="253"/>
      <c r="CH542" s="253"/>
      <c r="CI542" s="253"/>
      <c r="CJ542" s="253"/>
      <c r="CK542" s="253"/>
      <c r="CL542" s="253"/>
      <c r="CM542" s="253"/>
      <c r="CN542" s="253"/>
      <c r="CO542" s="253"/>
      <c r="CP542" s="253"/>
      <c r="CQ542" s="253"/>
      <c r="CR542" s="253"/>
      <c r="CS542" s="253"/>
      <c r="CT542" s="253"/>
      <c r="CU542" s="253"/>
      <c r="CV542" s="253"/>
      <c r="CW542" s="253"/>
      <c r="CX542" s="253"/>
      <c r="CY542" s="253"/>
      <c r="CZ542" s="253"/>
      <c r="DA542" s="253"/>
      <c r="DB542" s="253"/>
      <c r="DC542" s="253"/>
      <c r="DD542" s="253"/>
      <c r="DE542" s="253"/>
      <c r="DF542" s="253"/>
      <c r="DG542" s="253"/>
      <c r="DH542" s="253"/>
      <c r="DI542" s="253"/>
      <c r="DJ542" s="253"/>
      <c r="DK542" s="253"/>
      <c r="DL542" s="253"/>
      <c r="DM542" s="253"/>
      <c r="DN542" s="253"/>
      <c r="DO542" s="253"/>
      <c r="DP542" s="253"/>
      <c r="DQ542" s="253"/>
      <c r="DR542" s="253"/>
      <c r="DS542" s="253"/>
      <c r="DT542" s="253"/>
      <c r="DU542" s="253"/>
    </row>
    <row r="543" spans="1:125" s="248" customFormat="1" x14ac:dyDescent="0.25">
      <c r="A543" s="253"/>
      <c r="B543" s="253"/>
      <c r="D543" s="253"/>
      <c r="E543" s="253"/>
      <c r="F543" s="253"/>
      <c r="G543" s="253"/>
      <c r="H543" s="253"/>
      <c r="I543" s="253"/>
      <c r="J543" s="253"/>
      <c r="K543" s="253"/>
      <c r="L543" s="253"/>
      <c r="S543" s="253"/>
      <c r="T543" s="253"/>
      <c r="U543" s="253"/>
      <c r="V543" s="253"/>
      <c r="W543" s="253"/>
      <c r="X543" s="253"/>
      <c r="Y543" s="253"/>
      <c r="Z543" s="253"/>
      <c r="AA543" s="253"/>
      <c r="AB543" s="253"/>
      <c r="AC543" s="253"/>
      <c r="AD543" s="253"/>
      <c r="AE543" s="253"/>
      <c r="AF543" s="253"/>
      <c r="AG543" s="253"/>
      <c r="AH543" s="253"/>
      <c r="AI543" s="253"/>
      <c r="AJ543" s="253"/>
      <c r="AK543" s="253"/>
      <c r="AL543" s="253"/>
      <c r="AM543" s="253"/>
      <c r="AN543" s="253"/>
      <c r="AO543" s="253"/>
      <c r="AP543" s="253"/>
      <c r="AQ543" s="253"/>
      <c r="AR543" s="253"/>
      <c r="AS543" s="253"/>
      <c r="AT543" s="253"/>
      <c r="AU543" s="253"/>
      <c r="AV543" s="253"/>
      <c r="AW543" s="253"/>
      <c r="AX543" s="253"/>
      <c r="AY543" s="253"/>
      <c r="AZ543" s="253"/>
      <c r="BA543" s="253"/>
      <c r="BB543" s="253"/>
      <c r="BC543" s="253"/>
      <c r="BD543" s="253"/>
      <c r="BE543" s="253"/>
      <c r="BF543" s="253"/>
      <c r="BG543" s="253"/>
      <c r="BH543" s="253"/>
      <c r="BI543" s="253"/>
      <c r="BJ543" s="253"/>
      <c r="BK543" s="253"/>
      <c r="BL543" s="253"/>
      <c r="BM543" s="253"/>
      <c r="BN543" s="253"/>
      <c r="BO543" s="253"/>
      <c r="BP543" s="253"/>
      <c r="BQ543" s="253"/>
      <c r="BR543" s="253"/>
      <c r="BS543" s="253"/>
      <c r="BT543" s="253"/>
      <c r="BU543" s="253"/>
      <c r="BV543" s="253"/>
      <c r="BW543" s="253"/>
      <c r="BX543" s="253"/>
      <c r="BY543" s="253"/>
      <c r="BZ543" s="253"/>
      <c r="CA543" s="253"/>
      <c r="CB543" s="253"/>
      <c r="CC543" s="253"/>
      <c r="CD543" s="253"/>
      <c r="CE543" s="253"/>
      <c r="CF543" s="253"/>
      <c r="CG543" s="253"/>
      <c r="CH543" s="253"/>
      <c r="CI543" s="253"/>
      <c r="CJ543" s="253"/>
      <c r="CK543" s="253"/>
      <c r="CL543" s="253"/>
      <c r="CM543" s="253"/>
      <c r="CN543" s="253"/>
      <c r="CO543" s="253"/>
      <c r="CP543" s="253"/>
      <c r="CQ543" s="253"/>
      <c r="CR543" s="253"/>
      <c r="CS543" s="253"/>
      <c r="CT543" s="253"/>
      <c r="CU543" s="253"/>
      <c r="CV543" s="253"/>
      <c r="CW543" s="253"/>
      <c r="CX543" s="253"/>
      <c r="CY543" s="253"/>
      <c r="CZ543" s="253"/>
      <c r="DA543" s="253"/>
      <c r="DB543" s="253"/>
      <c r="DC543" s="253"/>
      <c r="DD543" s="253"/>
      <c r="DE543" s="253"/>
      <c r="DF543" s="253"/>
      <c r="DG543" s="253"/>
      <c r="DH543" s="253"/>
      <c r="DI543" s="253"/>
      <c r="DJ543" s="253"/>
      <c r="DK543" s="253"/>
      <c r="DL543" s="253"/>
      <c r="DM543" s="253"/>
      <c r="DN543" s="253"/>
      <c r="DO543" s="253"/>
      <c r="DP543" s="253"/>
      <c r="DQ543" s="253"/>
      <c r="DR543" s="253"/>
      <c r="DS543" s="253"/>
      <c r="DT543" s="253"/>
      <c r="DU543" s="253"/>
    </row>
    <row r="544" spans="1:125" s="248" customFormat="1" x14ac:dyDescent="0.25">
      <c r="A544" s="253"/>
      <c r="B544" s="253"/>
      <c r="D544" s="253"/>
      <c r="E544" s="253"/>
      <c r="F544" s="253"/>
      <c r="G544" s="253"/>
      <c r="H544" s="253"/>
      <c r="I544" s="253"/>
      <c r="J544" s="253"/>
      <c r="K544" s="253"/>
      <c r="L544" s="253"/>
      <c r="S544" s="253"/>
      <c r="T544" s="253"/>
      <c r="U544" s="253"/>
      <c r="V544" s="253"/>
      <c r="W544" s="253"/>
      <c r="X544" s="253"/>
      <c r="Y544" s="253"/>
      <c r="Z544" s="253"/>
      <c r="AA544" s="253"/>
      <c r="AB544" s="253"/>
      <c r="AC544" s="253"/>
      <c r="AD544" s="253"/>
      <c r="AE544" s="253"/>
      <c r="AF544" s="253"/>
      <c r="AG544" s="253"/>
      <c r="AH544" s="253"/>
      <c r="AI544" s="253"/>
      <c r="AJ544" s="253"/>
      <c r="AK544" s="253"/>
      <c r="AL544" s="253"/>
      <c r="AM544" s="253"/>
      <c r="AN544" s="253"/>
      <c r="AO544" s="253"/>
      <c r="AP544" s="253"/>
      <c r="AQ544" s="253"/>
      <c r="AR544" s="253"/>
      <c r="AS544" s="253"/>
      <c r="AT544" s="253"/>
      <c r="AU544" s="253"/>
      <c r="AV544" s="253"/>
      <c r="AW544" s="253"/>
      <c r="AX544" s="253"/>
      <c r="AY544" s="253"/>
      <c r="AZ544" s="253"/>
      <c r="BA544" s="253"/>
      <c r="BB544" s="253"/>
      <c r="BC544" s="253"/>
      <c r="BD544" s="253"/>
      <c r="BE544" s="253"/>
      <c r="BF544" s="253"/>
      <c r="BG544" s="253"/>
      <c r="BH544" s="253"/>
      <c r="BI544" s="253"/>
      <c r="BJ544" s="253"/>
      <c r="BK544" s="253"/>
      <c r="BL544" s="253"/>
      <c r="BM544" s="253"/>
      <c r="BN544" s="253"/>
      <c r="BO544" s="253"/>
      <c r="BP544" s="253"/>
      <c r="BQ544" s="253"/>
      <c r="BR544" s="253"/>
      <c r="BS544" s="253"/>
      <c r="BT544" s="253"/>
      <c r="BU544" s="253"/>
      <c r="BV544" s="253"/>
      <c r="BW544" s="253"/>
      <c r="BX544" s="253"/>
      <c r="BY544" s="253"/>
      <c r="BZ544" s="253"/>
      <c r="CA544" s="253"/>
      <c r="CB544" s="253"/>
      <c r="CC544" s="253"/>
      <c r="CD544" s="253"/>
      <c r="CE544" s="253"/>
      <c r="CF544" s="253"/>
      <c r="CG544" s="253"/>
      <c r="CH544" s="253"/>
      <c r="CI544" s="253"/>
      <c r="CJ544" s="253"/>
      <c r="CK544" s="253"/>
      <c r="CL544" s="253"/>
      <c r="CM544" s="253"/>
      <c r="CN544" s="253"/>
      <c r="CO544" s="253"/>
      <c r="CP544" s="253"/>
      <c r="CQ544" s="253"/>
      <c r="CR544" s="253"/>
      <c r="CS544" s="253"/>
      <c r="CT544" s="253"/>
      <c r="CU544" s="253"/>
      <c r="CV544" s="253"/>
      <c r="CW544" s="253"/>
      <c r="CX544" s="253"/>
      <c r="CY544" s="253"/>
      <c r="CZ544" s="253"/>
      <c r="DA544" s="253"/>
      <c r="DB544" s="253"/>
      <c r="DC544" s="253"/>
      <c r="DD544" s="253"/>
      <c r="DE544" s="253"/>
      <c r="DF544" s="253"/>
      <c r="DG544" s="253"/>
      <c r="DH544" s="253"/>
      <c r="DI544" s="253"/>
      <c r="DJ544" s="253"/>
      <c r="DK544" s="253"/>
      <c r="DL544" s="253"/>
      <c r="DM544" s="253"/>
      <c r="DN544" s="253"/>
      <c r="DO544" s="253"/>
      <c r="DP544" s="253"/>
      <c r="DQ544" s="253"/>
      <c r="DR544" s="253"/>
      <c r="DS544" s="253"/>
      <c r="DT544" s="253"/>
      <c r="DU544" s="253"/>
    </row>
    <row r="545" spans="1:125" s="248" customFormat="1" x14ac:dyDescent="0.25">
      <c r="A545" s="253"/>
      <c r="B545" s="253"/>
      <c r="D545" s="253"/>
      <c r="E545" s="253"/>
      <c r="F545" s="253"/>
      <c r="G545" s="253"/>
      <c r="H545" s="253"/>
      <c r="I545" s="253"/>
      <c r="J545" s="253"/>
      <c r="K545" s="253"/>
      <c r="L545" s="253"/>
      <c r="S545" s="253"/>
      <c r="T545" s="253"/>
      <c r="U545" s="253"/>
      <c r="V545" s="253"/>
      <c r="W545" s="253"/>
      <c r="X545" s="253"/>
      <c r="Y545" s="253"/>
      <c r="Z545" s="253"/>
      <c r="AA545" s="253"/>
      <c r="AB545" s="253"/>
      <c r="AC545" s="253"/>
      <c r="AD545" s="253"/>
      <c r="AE545" s="253"/>
      <c r="AF545" s="253"/>
      <c r="AG545" s="253"/>
      <c r="AH545" s="253"/>
      <c r="AI545" s="253"/>
      <c r="AJ545" s="253"/>
      <c r="AK545" s="253"/>
      <c r="AL545" s="253"/>
      <c r="AM545" s="253"/>
      <c r="AN545" s="253"/>
      <c r="AO545" s="253"/>
      <c r="AP545" s="253"/>
      <c r="AQ545" s="253"/>
      <c r="AR545" s="253"/>
      <c r="AS545" s="253"/>
      <c r="AT545" s="253"/>
      <c r="AU545" s="253"/>
      <c r="AV545" s="253"/>
      <c r="AW545" s="253"/>
      <c r="AX545" s="253"/>
      <c r="AY545" s="253"/>
      <c r="AZ545" s="253"/>
      <c r="BA545" s="253"/>
      <c r="BB545" s="253"/>
      <c r="BC545" s="253"/>
      <c r="BD545" s="253"/>
      <c r="BE545" s="253"/>
      <c r="BF545" s="253"/>
      <c r="BG545" s="253"/>
      <c r="BH545" s="253"/>
      <c r="BI545" s="253"/>
      <c r="BJ545" s="253"/>
      <c r="BK545" s="253"/>
      <c r="BL545" s="253"/>
      <c r="BM545" s="253"/>
      <c r="BN545" s="253"/>
      <c r="BO545" s="253"/>
      <c r="BP545" s="253"/>
      <c r="BQ545" s="253"/>
      <c r="BR545" s="253"/>
      <c r="BS545" s="253"/>
      <c r="BT545" s="253"/>
      <c r="BU545" s="253"/>
      <c r="BV545" s="253"/>
      <c r="BW545" s="253"/>
      <c r="BX545" s="253"/>
      <c r="BY545" s="253"/>
      <c r="BZ545" s="253"/>
      <c r="CA545" s="253"/>
      <c r="CB545" s="253"/>
      <c r="CC545" s="253"/>
      <c r="CD545" s="253"/>
      <c r="CE545" s="253"/>
      <c r="CF545" s="253"/>
      <c r="CG545" s="253"/>
      <c r="CH545" s="253"/>
      <c r="CI545" s="253"/>
      <c r="CJ545" s="253"/>
      <c r="CK545" s="253"/>
      <c r="CL545" s="253"/>
      <c r="CM545" s="253"/>
      <c r="CN545" s="253"/>
      <c r="CO545" s="253"/>
      <c r="CP545" s="253"/>
      <c r="CQ545" s="253"/>
      <c r="CR545" s="253"/>
      <c r="CS545" s="253"/>
      <c r="CT545" s="253"/>
      <c r="CU545" s="253"/>
      <c r="CV545" s="253"/>
      <c r="CW545" s="253"/>
      <c r="CX545" s="253"/>
      <c r="CY545" s="253"/>
      <c r="CZ545" s="253"/>
      <c r="DA545" s="253"/>
      <c r="DB545" s="253"/>
      <c r="DC545" s="253"/>
      <c r="DD545" s="253"/>
      <c r="DE545" s="253"/>
      <c r="DF545" s="253"/>
      <c r="DG545" s="253"/>
      <c r="DH545" s="253"/>
      <c r="DI545" s="253"/>
      <c r="DJ545" s="253"/>
      <c r="DK545" s="253"/>
      <c r="DL545" s="253"/>
      <c r="DM545" s="253"/>
      <c r="DN545" s="253"/>
      <c r="DO545" s="253"/>
      <c r="DP545" s="253"/>
      <c r="DQ545" s="253"/>
      <c r="DR545" s="253"/>
      <c r="DS545" s="253"/>
      <c r="DT545" s="253"/>
      <c r="DU545" s="253"/>
    </row>
    <row r="546" spans="1:125" s="248" customFormat="1" x14ac:dyDescent="0.25">
      <c r="A546" s="253"/>
      <c r="B546" s="253"/>
      <c r="D546" s="253"/>
      <c r="E546" s="253"/>
      <c r="F546" s="253"/>
      <c r="G546" s="253"/>
      <c r="H546" s="253"/>
      <c r="I546" s="253"/>
      <c r="J546" s="253"/>
      <c r="K546" s="253"/>
      <c r="L546" s="253"/>
      <c r="S546" s="253"/>
      <c r="T546" s="253"/>
      <c r="U546" s="253"/>
      <c r="V546" s="253"/>
      <c r="W546" s="253"/>
      <c r="X546" s="253"/>
      <c r="Y546" s="253"/>
      <c r="Z546" s="253"/>
      <c r="AA546" s="253"/>
      <c r="AB546" s="253"/>
      <c r="AC546" s="253"/>
      <c r="AD546" s="253"/>
      <c r="AE546" s="253"/>
      <c r="AF546" s="253"/>
      <c r="AG546" s="253"/>
      <c r="AH546" s="253"/>
      <c r="AI546" s="253"/>
      <c r="AJ546" s="253"/>
      <c r="AK546" s="253"/>
      <c r="AL546" s="253"/>
      <c r="AM546" s="253"/>
      <c r="AN546" s="253"/>
      <c r="AO546" s="253"/>
      <c r="AP546" s="253"/>
      <c r="AQ546" s="253"/>
      <c r="AR546" s="253"/>
      <c r="AS546" s="253"/>
      <c r="AT546" s="253"/>
      <c r="AU546" s="253"/>
      <c r="AV546" s="253"/>
      <c r="AW546" s="253"/>
      <c r="AX546" s="253"/>
      <c r="AY546" s="253"/>
      <c r="AZ546" s="253"/>
      <c r="BA546" s="253"/>
      <c r="BB546" s="253"/>
      <c r="BC546" s="253"/>
      <c r="BD546" s="253"/>
      <c r="BE546" s="253"/>
      <c r="BF546" s="253"/>
      <c r="BG546" s="253"/>
      <c r="BH546" s="253"/>
      <c r="BI546" s="253"/>
      <c r="BJ546" s="253"/>
      <c r="BK546" s="253"/>
      <c r="BL546" s="253"/>
      <c r="BM546" s="253"/>
      <c r="BN546" s="253"/>
      <c r="BO546" s="253"/>
      <c r="BP546" s="253"/>
      <c r="BQ546" s="253"/>
      <c r="BR546" s="253"/>
      <c r="BS546" s="253"/>
      <c r="BT546" s="253"/>
      <c r="BU546" s="253"/>
      <c r="BV546" s="253"/>
      <c r="BW546" s="253"/>
      <c r="BX546" s="253"/>
      <c r="BY546" s="253"/>
      <c r="BZ546" s="253"/>
      <c r="CA546" s="253"/>
      <c r="CB546" s="253"/>
      <c r="CC546" s="253"/>
      <c r="CD546" s="253"/>
      <c r="CE546" s="253"/>
      <c r="CF546" s="253"/>
      <c r="CG546" s="253"/>
      <c r="CH546" s="253"/>
      <c r="CI546" s="253"/>
      <c r="CJ546" s="253"/>
      <c r="CK546" s="253"/>
      <c r="CL546" s="253"/>
      <c r="CM546" s="253"/>
      <c r="CN546" s="253"/>
      <c r="CO546" s="253"/>
      <c r="CP546" s="253"/>
      <c r="CQ546" s="253"/>
      <c r="CR546" s="253"/>
      <c r="CS546" s="253"/>
      <c r="CT546" s="253"/>
      <c r="CU546" s="253"/>
      <c r="CV546" s="253"/>
      <c r="CW546" s="253"/>
      <c r="CX546" s="253"/>
      <c r="CY546" s="253"/>
      <c r="CZ546" s="253"/>
      <c r="DA546" s="253"/>
      <c r="DB546" s="253"/>
      <c r="DC546" s="253"/>
      <c r="DD546" s="253"/>
      <c r="DE546" s="253"/>
      <c r="DF546" s="253"/>
      <c r="DG546" s="253"/>
      <c r="DH546" s="253"/>
      <c r="DI546" s="253"/>
      <c r="DJ546" s="253"/>
      <c r="DK546" s="253"/>
      <c r="DL546" s="253"/>
      <c r="DM546" s="253"/>
      <c r="DN546" s="253"/>
      <c r="DO546" s="253"/>
      <c r="DP546" s="253"/>
      <c r="DQ546" s="253"/>
      <c r="DR546" s="253"/>
      <c r="DS546" s="253"/>
      <c r="DT546" s="253"/>
      <c r="DU546" s="253"/>
    </row>
    <row r="547" spans="1:125" s="248" customFormat="1" x14ac:dyDescent="0.25">
      <c r="A547" s="253"/>
      <c r="B547" s="253"/>
      <c r="D547" s="253"/>
      <c r="E547" s="253"/>
      <c r="F547" s="253"/>
      <c r="G547" s="253"/>
      <c r="H547" s="253"/>
      <c r="I547" s="253"/>
      <c r="J547" s="253"/>
      <c r="K547" s="253"/>
      <c r="L547" s="253"/>
      <c r="S547" s="253"/>
      <c r="T547" s="253"/>
      <c r="U547" s="253"/>
      <c r="V547" s="253"/>
      <c r="W547" s="253"/>
      <c r="X547" s="253"/>
      <c r="Y547" s="253"/>
      <c r="Z547" s="253"/>
      <c r="AA547" s="253"/>
      <c r="AB547" s="253"/>
      <c r="AC547" s="253"/>
      <c r="AD547" s="253"/>
      <c r="AE547" s="253"/>
      <c r="AF547" s="253"/>
      <c r="AG547" s="253"/>
      <c r="AH547" s="253"/>
      <c r="AI547" s="253"/>
      <c r="AJ547" s="253"/>
      <c r="AK547" s="253"/>
      <c r="AL547" s="253"/>
      <c r="AM547" s="253"/>
      <c r="AN547" s="253"/>
      <c r="AO547" s="253"/>
      <c r="AP547" s="253"/>
      <c r="AQ547" s="253"/>
      <c r="AR547" s="253"/>
      <c r="AS547" s="253"/>
      <c r="AT547" s="253"/>
      <c r="AU547" s="253"/>
      <c r="AV547" s="253"/>
      <c r="AW547" s="253"/>
      <c r="AX547" s="253"/>
      <c r="AY547" s="253"/>
      <c r="AZ547" s="253"/>
      <c r="BA547" s="253"/>
      <c r="BB547" s="253"/>
      <c r="BC547" s="253"/>
      <c r="BD547" s="253"/>
      <c r="BE547" s="253"/>
      <c r="BF547" s="253"/>
      <c r="BG547" s="253"/>
      <c r="BH547" s="253"/>
      <c r="BI547" s="253"/>
      <c r="BJ547" s="253"/>
      <c r="BK547" s="253"/>
      <c r="BL547" s="253"/>
      <c r="BM547" s="253"/>
      <c r="BN547" s="253"/>
      <c r="BO547" s="253"/>
      <c r="BP547" s="253"/>
      <c r="BQ547" s="253"/>
      <c r="BR547" s="253"/>
      <c r="BS547" s="253"/>
      <c r="BT547" s="253"/>
      <c r="BU547" s="253"/>
      <c r="BV547" s="253"/>
      <c r="BW547" s="253"/>
      <c r="BX547" s="253"/>
      <c r="BY547" s="253"/>
      <c r="BZ547" s="253"/>
      <c r="CA547" s="253"/>
      <c r="CB547" s="253"/>
      <c r="CC547" s="253"/>
      <c r="CD547" s="253"/>
      <c r="CE547" s="253"/>
      <c r="CF547" s="253"/>
      <c r="CG547" s="253"/>
      <c r="CH547" s="253"/>
      <c r="CI547" s="253"/>
      <c r="CJ547" s="253"/>
      <c r="CK547" s="253"/>
      <c r="CL547" s="253"/>
      <c r="CM547" s="253"/>
      <c r="CN547" s="253"/>
      <c r="CO547" s="253"/>
      <c r="CP547" s="253"/>
      <c r="CQ547" s="253"/>
      <c r="CR547" s="253"/>
      <c r="CS547" s="253"/>
      <c r="CT547" s="253"/>
      <c r="CU547" s="253"/>
      <c r="CV547" s="253"/>
      <c r="CW547" s="253"/>
      <c r="CX547" s="253"/>
      <c r="CY547" s="253"/>
      <c r="CZ547" s="253"/>
      <c r="DA547" s="253"/>
      <c r="DB547" s="253"/>
      <c r="DC547" s="253"/>
      <c r="DD547" s="253"/>
      <c r="DE547" s="253"/>
      <c r="DF547" s="253"/>
      <c r="DG547" s="253"/>
      <c r="DH547" s="253"/>
      <c r="DI547" s="253"/>
      <c r="DJ547" s="253"/>
      <c r="DK547" s="253"/>
      <c r="DL547" s="253"/>
      <c r="DM547" s="253"/>
      <c r="DN547" s="253"/>
      <c r="DO547" s="253"/>
      <c r="DP547" s="253"/>
      <c r="DQ547" s="253"/>
      <c r="DR547" s="253"/>
      <c r="DS547" s="253"/>
      <c r="DT547" s="253"/>
      <c r="DU547" s="253"/>
    </row>
    <row r="548" spans="1:125" s="248" customFormat="1" x14ac:dyDescent="0.25">
      <c r="A548" s="253"/>
      <c r="B548" s="253"/>
      <c r="D548" s="253"/>
      <c r="E548" s="253"/>
      <c r="F548" s="253"/>
      <c r="G548" s="253"/>
      <c r="H548" s="253"/>
      <c r="I548" s="253"/>
      <c r="J548" s="253"/>
      <c r="K548" s="253"/>
      <c r="L548" s="253"/>
      <c r="S548" s="253"/>
      <c r="T548" s="253"/>
      <c r="U548" s="253"/>
      <c r="V548" s="253"/>
      <c r="W548" s="253"/>
      <c r="X548" s="253"/>
      <c r="Y548" s="253"/>
      <c r="Z548" s="253"/>
      <c r="AA548" s="253"/>
      <c r="AB548" s="253"/>
      <c r="AC548" s="253"/>
      <c r="AD548" s="253"/>
      <c r="AE548" s="253"/>
      <c r="AF548" s="253"/>
      <c r="AG548" s="253"/>
      <c r="AH548" s="253"/>
      <c r="AI548" s="253"/>
      <c r="AJ548" s="253"/>
      <c r="AK548" s="253"/>
      <c r="AL548" s="253"/>
      <c r="AM548" s="253"/>
      <c r="AN548" s="253"/>
      <c r="AO548" s="253"/>
      <c r="AP548" s="253"/>
      <c r="AQ548" s="253"/>
      <c r="AR548" s="253"/>
      <c r="AS548" s="253"/>
      <c r="AT548" s="253"/>
      <c r="AU548" s="253"/>
      <c r="AV548" s="253"/>
      <c r="AW548" s="253"/>
      <c r="AX548" s="253"/>
      <c r="AY548" s="253"/>
      <c r="AZ548" s="253"/>
      <c r="BA548" s="253"/>
      <c r="BB548" s="253"/>
      <c r="BC548" s="253"/>
      <c r="BD548" s="253"/>
      <c r="BE548" s="253"/>
      <c r="BF548" s="253"/>
      <c r="BG548" s="253"/>
      <c r="BH548" s="253"/>
      <c r="BI548" s="253"/>
      <c r="BJ548" s="253"/>
      <c r="BK548" s="253"/>
      <c r="BL548" s="253"/>
      <c r="BM548" s="253"/>
      <c r="BN548" s="253"/>
      <c r="BO548" s="253"/>
      <c r="BP548" s="253"/>
      <c r="BQ548" s="253"/>
      <c r="BR548" s="253"/>
      <c r="BS548" s="253"/>
      <c r="BT548" s="253"/>
      <c r="BU548" s="253"/>
      <c r="BV548" s="253"/>
      <c r="BW548" s="253"/>
      <c r="BX548" s="253"/>
      <c r="BY548" s="253"/>
      <c r="BZ548" s="253"/>
      <c r="CA548" s="253"/>
      <c r="CB548" s="253"/>
      <c r="CC548" s="253"/>
      <c r="CD548" s="253"/>
      <c r="CE548" s="253"/>
      <c r="CF548" s="253"/>
      <c r="CG548" s="253"/>
      <c r="CH548" s="253"/>
      <c r="CI548" s="253"/>
      <c r="CJ548" s="253"/>
      <c r="CK548" s="253"/>
      <c r="CL548" s="253"/>
      <c r="CM548" s="253"/>
      <c r="CN548" s="253"/>
      <c r="CO548" s="253"/>
      <c r="CP548" s="253"/>
      <c r="CQ548" s="253"/>
      <c r="CR548" s="253"/>
      <c r="CS548" s="253"/>
      <c r="CT548" s="253"/>
      <c r="CU548" s="253"/>
      <c r="CV548" s="253"/>
      <c r="CW548" s="253"/>
      <c r="CX548" s="253"/>
      <c r="CY548" s="253"/>
      <c r="CZ548" s="253"/>
      <c r="DA548" s="253"/>
      <c r="DB548" s="253"/>
      <c r="DC548" s="253"/>
      <c r="DD548" s="253"/>
      <c r="DE548" s="253"/>
      <c r="DF548" s="253"/>
      <c r="DG548" s="253"/>
      <c r="DH548" s="253"/>
      <c r="DI548" s="253"/>
      <c r="DJ548" s="253"/>
      <c r="DK548" s="253"/>
      <c r="DL548" s="253"/>
      <c r="DM548" s="253"/>
      <c r="DN548" s="253"/>
      <c r="DO548" s="253"/>
      <c r="DP548" s="253"/>
      <c r="DQ548" s="253"/>
      <c r="DR548" s="253"/>
      <c r="DS548" s="253"/>
      <c r="DT548" s="253"/>
      <c r="DU548" s="253"/>
    </row>
    <row r="549" spans="1:125" s="248" customFormat="1" x14ac:dyDescent="0.25">
      <c r="A549" s="253"/>
      <c r="B549" s="253"/>
      <c r="D549" s="253"/>
      <c r="E549" s="253"/>
      <c r="F549" s="253"/>
      <c r="G549" s="253"/>
      <c r="H549" s="253"/>
      <c r="I549" s="253"/>
      <c r="J549" s="253"/>
      <c r="K549" s="253"/>
      <c r="L549" s="253"/>
      <c r="S549" s="253"/>
      <c r="T549" s="253"/>
      <c r="U549" s="253"/>
      <c r="V549" s="253"/>
      <c r="W549" s="253"/>
      <c r="X549" s="253"/>
      <c r="Y549" s="253"/>
      <c r="Z549" s="253"/>
      <c r="AA549" s="253"/>
      <c r="AB549" s="253"/>
      <c r="AC549" s="253"/>
      <c r="AD549" s="253"/>
      <c r="AE549" s="253"/>
      <c r="AF549" s="253"/>
      <c r="AG549" s="253"/>
      <c r="AH549" s="253"/>
      <c r="AI549" s="253"/>
      <c r="AJ549" s="253"/>
      <c r="AK549" s="253"/>
      <c r="AL549" s="253"/>
      <c r="AM549" s="253"/>
      <c r="AN549" s="253"/>
      <c r="AO549" s="253"/>
      <c r="AP549" s="253"/>
      <c r="AQ549" s="253"/>
      <c r="AR549" s="253"/>
      <c r="AS549" s="253"/>
      <c r="AT549" s="253"/>
      <c r="AU549" s="253"/>
      <c r="AV549" s="253"/>
      <c r="AW549" s="253"/>
      <c r="AX549" s="253"/>
      <c r="AY549" s="253"/>
      <c r="AZ549" s="253"/>
      <c r="BA549" s="253"/>
      <c r="BB549" s="253"/>
      <c r="BC549" s="253"/>
      <c r="BD549" s="253"/>
      <c r="BE549" s="253"/>
      <c r="BF549" s="253"/>
      <c r="BG549" s="253"/>
      <c r="BH549" s="253"/>
      <c r="BI549" s="253"/>
      <c r="BJ549" s="253"/>
      <c r="BK549" s="253"/>
      <c r="BL549" s="253"/>
      <c r="BM549" s="253"/>
      <c r="BN549" s="253"/>
      <c r="BO549" s="253"/>
      <c r="BP549" s="253"/>
      <c r="BQ549" s="253"/>
      <c r="BR549" s="253"/>
      <c r="BS549" s="253"/>
      <c r="BT549" s="253"/>
      <c r="BU549" s="253"/>
      <c r="BV549" s="253"/>
      <c r="BW549" s="253"/>
      <c r="BX549" s="253"/>
      <c r="BY549" s="253"/>
      <c r="BZ549" s="253"/>
      <c r="CA549" s="253"/>
      <c r="CB549" s="253"/>
      <c r="CC549" s="253"/>
      <c r="CD549" s="253"/>
      <c r="CE549" s="253"/>
      <c r="CF549" s="253"/>
      <c r="CG549" s="253"/>
      <c r="CH549" s="253"/>
      <c r="CI549" s="253"/>
      <c r="CJ549" s="253"/>
      <c r="CK549" s="253"/>
      <c r="CL549" s="253"/>
      <c r="CM549" s="253"/>
      <c r="CN549" s="253"/>
      <c r="CO549" s="253"/>
      <c r="CP549" s="253"/>
      <c r="CQ549" s="253"/>
      <c r="CR549" s="253"/>
      <c r="CS549" s="253"/>
      <c r="CT549" s="253"/>
      <c r="CU549" s="253"/>
      <c r="CV549" s="253"/>
      <c r="CW549" s="253"/>
      <c r="CX549" s="253"/>
      <c r="CY549" s="253"/>
      <c r="CZ549" s="253"/>
      <c r="DA549" s="253"/>
      <c r="DB549" s="253"/>
      <c r="DC549" s="253"/>
      <c r="DD549" s="253"/>
      <c r="DE549" s="253"/>
      <c r="DF549" s="253"/>
      <c r="DG549" s="253"/>
      <c r="DH549" s="253"/>
      <c r="DI549" s="253"/>
      <c r="DJ549" s="253"/>
      <c r="DK549" s="253"/>
      <c r="DL549" s="253"/>
      <c r="DM549" s="253"/>
      <c r="DN549" s="253"/>
      <c r="DO549" s="253"/>
      <c r="DP549" s="253"/>
      <c r="DQ549" s="253"/>
      <c r="DR549" s="253"/>
      <c r="DS549" s="253"/>
      <c r="DT549" s="253"/>
      <c r="DU549" s="253"/>
    </row>
    <row r="550" spans="1:125" s="248" customFormat="1" x14ac:dyDescent="0.25">
      <c r="A550" s="253"/>
      <c r="B550" s="253"/>
      <c r="D550" s="253"/>
      <c r="E550" s="253"/>
      <c r="F550" s="253"/>
      <c r="G550" s="253"/>
      <c r="H550" s="253"/>
      <c r="I550" s="253"/>
      <c r="J550" s="253"/>
      <c r="K550" s="253"/>
      <c r="L550" s="253"/>
      <c r="S550" s="253"/>
      <c r="T550" s="253"/>
      <c r="U550" s="253"/>
      <c r="V550" s="253"/>
      <c r="W550" s="253"/>
      <c r="X550" s="253"/>
      <c r="Y550" s="253"/>
      <c r="Z550" s="253"/>
      <c r="AA550" s="253"/>
      <c r="AB550" s="253"/>
      <c r="AC550" s="253"/>
      <c r="AD550" s="253"/>
      <c r="AE550" s="253"/>
      <c r="AF550" s="253"/>
      <c r="AG550" s="253"/>
      <c r="AH550" s="253"/>
      <c r="AI550" s="253"/>
      <c r="AJ550" s="253"/>
      <c r="AK550" s="253"/>
      <c r="AL550" s="253"/>
      <c r="AM550" s="253"/>
      <c r="AN550" s="253"/>
      <c r="AO550" s="253"/>
      <c r="AP550" s="253"/>
      <c r="AQ550" s="253"/>
      <c r="AR550" s="253"/>
      <c r="AS550" s="253"/>
      <c r="AT550" s="253"/>
      <c r="AU550" s="253"/>
      <c r="AV550" s="253"/>
      <c r="AW550" s="253"/>
      <c r="AX550" s="253"/>
      <c r="AY550" s="253"/>
      <c r="AZ550" s="253"/>
      <c r="BA550" s="253"/>
      <c r="BB550" s="253"/>
      <c r="BC550" s="253"/>
      <c r="BD550" s="253"/>
      <c r="BE550" s="253"/>
      <c r="BF550" s="253"/>
      <c r="BG550" s="253"/>
      <c r="BH550" s="253"/>
      <c r="BI550" s="253"/>
      <c r="BJ550" s="253"/>
      <c r="BK550" s="253"/>
      <c r="BL550" s="253"/>
      <c r="BM550" s="253"/>
      <c r="BN550" s="253"/>
      <c r="BO550" s="253"/>
      <c r="BP550" s="253"/>
      <c r="BQ550" s="253"/>
      <c r="BR550" s="253"/>
      <c r="BS550" s="253"/>
      <c r="BT550" s="253"/>
      <c r="BU550" s="253"/>
      <c r="BV550" s="253"/>
      <c r="BW550" s="253"/>
      <c r="BX550" s="253"/>
      <c r="BY550" s="253"/>
      <c r="BZ550" s="253"/>
      <c r="CA550" s="253"/>
      <c r="CB550" s="253"/>
      <c r="CC550" s="253"/>
      <c r="CD550" s="253"/>
      <c r="CE550" s="253"/>
      <c r="CF550" s="253"/>
      <c r="CG550" s="253"/>
      <c r="CH550" s="253"/>
      <c r="CI550" s="253"/>
      <c r="CJ550" s="253"/>
      <c r="CK550" s="253"/>
      <c r="CL550" s="253"/>
      <c r="CM550" s="253"/>
      <c r="CN550" s="253"/>
      <c r="CO550" s="253"/>
      <c r="CP550" s="253"/>
      <c r="CQ550" s="253"/>
      <c r="CR550" s="253"/>
      <c r="CS550" s="253"/>
      <c r="CT550" s="253"/>
      <c r="CU550" s="253"/>
      <c r="CV550" s="253"/>
      <c r="CW550" s="253"/>
      <c r="CX550" s="253"/>
      <c r="CY550" s="253"/>
      <c r="CZ550" s="253"/>
      <c r="DA550" s="253"/>
      <c r="DB550" s="253"/>
      <c r="DC550" s="253"/>
      <c r="DD550" s="253"/>
      <c r="DE550" s="253"/>
      <c r="DF550" s="253"/>
      <c r="DG550" s="253"/>
      <c r="DH550" s="253"/>
      <c r="DI550" s="253"/>
      <c r="DJ550" s="253"/>
      <c r="DK550" s="253"/>
      <c r="DL550" s="253"/>
      <c r="DM550" s="253"/>
      <c r="DN550" s="253"/>
      <c r="DO550" s="253"/>
      <c r="DP550" s="253"/>
      <c r="DQ550" s="253"/>
      <c r="DR550" s="253"/>
      <c r="DS550" s="253"/>
      <c r="DT550" s="253"/>
      <c r="DU550" s="253"/>
    </row>
    <row r="551" spans="1:125" s="248" customFormat="1" x14ac:dyDescent="0.25">
      <c r="A551" s="253"/>
      <c r="B551" s="253"/>
      <c r="D551" s="253"/>
      <c r="E551" s="253"/>
      <c r="F551" s="253"/>
      <c r="G551" s="253"/>
      <c r="H551" s="253"/>
      <c r="I551" s="253"/>
      <c r="J551" s="253"/>
      <c r="K551" s="253"/>
      <c r="L551" s="253"/>
      <c r="S551" s="253"/>
      <c r="T551" s="253"/>
      <c r="U551" s="253"/>
      <c r="V551" s="253"/>
      <c r="W551" s="253"/>
      <c r="X551" s="253"/>
      <c r="Y551" s="253"/>
      <c r="Z551" s="253"/>
      <c r="AA551" s="253"/>
      <c r="AB551" s="253"/>
      <c r="AC551" s="253"/>
      <c r="AD551" s="253"/>
      <c r="AE551" s="253"/>
      <c r="AF551" s="253"/>
      <c r="AG551" s="253"/>
      <c r="AH551" s="253"/>
      <c r="AI551" s="253"/>
      <c r="AJ551" s="253"/>
      <c r="AK551" s="253"/>
      <c r="AL551" s="253"/>
      <c r="AM551" s="253"/>
      <c r="AN551" s="253"/>
      <c r="AO551" s="253"/>
      <c r="AP551" s="253"/>
      <c r="AQ551" s="253"/>
      <c r="AR551" s="253"/>
      <c r="AS551" s="253"/>
      <c r="AT551" s="253"/>
      <c r="AU551" s="253"/>
      <c r="AV551" s="253"/>
      <c r="AW551" s="253"/>
      <c r="AX551" s="253"/>
      <c r="AY551" s="253"/>
      <c r="AZ551" s="253"/>
      <c r="BA551" s="253"/>
      <c r="BB551" s="253"/>
      <c r="BC551" s="253"/>
      <c r="BD551" s="253"/>
      <c r="BE551" s="253"/>
      <c r="BF551" s="253"/>
      <c r="BG551" s="253"/>
      <c r="BH551" s="253"/>
      <c r="BI551" s="253"/>
      <c r="BJ551" s="253"/>
      <c r="BK551" s="253"/>
      <c r="BL551" s="253"/>
      <c r="BM551" s="253"/>
      <c r="BN551" s="253"/>
      <c r="BO551" s="253"/>
      <c r="BP551" s="253"/>
      <c r="BQ551" s="253"/>
      <c r="BR551" s="253"/>
      <c r="BS551" s="253"/>
      <c r="BT551" s="253"/>
      <c r="BU551" s="253"/>
      <c r="BV551" s="253"/>
      <c r="BW551" s="253"/>
      <c r="BX551" s="253"/>
      <c r="BY551" s="253"/>
      <c r="BZ551" s="253"/>
      <c r="CA551" s="253"/>
      <c r="CB551" s="253"/>
      <c r="CC551" s="253"/>
      <c r="CD551" s="253"/>
      <c r="CE551" s="253"/>
      <c r="CF551" s="253"/>
      <c r="CG551" s="253"/>
      <c r="CH551" s="253"/>
      <c r="CI551" s="253"/>
      <c r="CJ551" s="253"/>
      <c r="CK551" s="253"/>
      <c r="CL551" s="253"/>
      <c r="CM551" s="253"/>
      <c r="CN551" s="253"/>
      <c r="CO551" s="253"/>
      <c r="CP551" s="253"/>
      <c r="CQ551" s="253"/>
      <c r="CR551" s="253"/>
      <c r="CS551" s="253"/>
      <c r="CT551" s="253"/>
      <c r="CU551" s="253"/>
      <c r="CV551" s="253"/>
      <c r="CW551" s="253"/>
      <c r="CX551" s="253"/>
      <c r="CY551" s="253"/>
      <c r="CZ551" s="253"/>
      <c r="DA551" s="253"/>
      <c r="DB551" s="253"/>
      <c r="DC551" s="253"/>
      <c r="DD551" s="253"/>
      <c r="DE551" s="253"/>
      <c r="DF551" s="253"/>
      <c r="DG551" s="253"/>
      <c r="DH551" s="253"/>
      <c r="DI551" s="253"/>
      <c r="DJ551" s="253"/>
      <c r="DK551" s="253"/>
      <c r="DL551" s="253"/>
      <c r="DM551" s="253"/>
      <c r="DN551" s="253"/>
      <c r="DO551" s="253"/>
      <c r="DP551" s="253"/>
      <c r="DQ551" s="253"/>
      <c r="DR551" s="253"/>
      <c r="DS551" s="253"/>
      <c r="DT551" s="253"/>
      <c r="DU551" s="253"/>
    </row>
    <row r="552" spans="1:125" s="248" customFormat="1" x14ac:dyDescent="0.25">
      <c r="A552" s="253"/>
      <c r="B552" s="253"/>
      <c r="D552" s="253"/>
      <c r="E552" s="253"/>
      <c r="F552" s="253"/>
      <c r="G552" s="253"/>
      <c r="H552" s="253"/>
      <c r="I552" s="253"/>
      <c r="J552" s="253"/>
      <c r="K552" s="253"/>
      <c r="L552" s="253"/>
      <c r="S552" s="253"/>
      <c r="T552" s="253"/>
      <c r="U552" s="253"/>
      <c r="V552" s="253"/>
      <c r="W552" s="253"/>
      <c r="X552" s="253"/>
      <c r="Y552" s="253"/>
      <c r="Z552" s="253"/>
      <c r="AA552" s="253"/>
      <c r="AB552" s="253"/>
      <c r="AC552" s="253"/>
      <c r="AD552" s="253"/>
      <c r="AE552" s="253"/>
      <c r="AF552" s="253"/>
      <c r="AG552" s="253"/>
      <c r="AH552" s="253"/>
      <c r="AI552" s="253"/>
      <c r="AJ552" s="253"/>
      <c r="AK552" s="253"/>
      <c r="AL552" s="253"/>
      <c r="AM552" s="253"/>
      <c r="AN552" s="253"/>
      <c r="AO552" s="253"/>
      <c r="AP552" s="253"/>
      <c r="AQ552" s="253"/>
      <c r="AR552" s="253"/>
      <c r="AS552" s="253"/>
      <c r="AT552" s="253"/>
      <c r="AU552" s="253"/>
      <c r="AV552" s="253"/>
      <c r="AW552" s="253"/>
      <c r="AX552" s="253"/>
      <c r="AY552" s="253"/>
      <c r="AZ552" s="253"/>
      <c r="BA552" s="253"/>
      <c r="BB552" s="253"/>
      <c r="BC552" s="253"/>
      <c r="BD552" s="253"/>
      <c r="BE552" s="253"/>
      <c r="BF552" s="253"/>
      <c r="BG552" s="253"/>
      <c r="BH552" s="253"/>
      <c r="BI552" s="253"/>
      <c r="BJ552" s="253"/>
      <c r="BK552" s="253"/>
      <c r="BL552" s="253"/>
      <c r="BM552" s="253"/>
      <c r="BN552" s="253"/>
      <c r="BO552" s="253"/>
      <c r="BP552" s="253"/>
      <c r="BQ552" s="253"/>
      <c r="BR552" s="253"/>
      <c r="BS552" s="253"/>
      <c r="BT552" s="253"/>
      <c r="BU552" s="253"/>
      <c r="BV552" s="253"/>
      <c r="BW552" s="253"/>
      <c r="BX552" s="253"/>
      <c r="BY552" s="253"/>
      <c r="BZ552" s="253"/>
      <c r="CA552" s="253"/>
      <c r="CB552" s="253"/>
      <c r="CC552" s="253"/>
      <c r="CD552" s="253"/>
      <c r="CE552" s="253"/>
      <c r="CF552" s="253"/>
      <c r="CG552" s="253"/>
      <c r="CH552" s="253"/>
      <c r="CI552" s="253"/>
      <c r="CJ552" s="253"/>
      <c r="CK552" s="253"/>
      <c r="CL552" s="253"/>
      <c r="CM552" s="253"/>
      <c r="CN552" s="253"/>
      <c r="CO552" s="253"/>
      <c r="CP552" s="253"/>
      <c r="CQ552" s="253"/>
      <c r="CR552" s="253"/>
      <c r="CS552" s="253"/>
      <c r="CT552" s="253"/>
      <c r="CU552" s="253"/>
      <c r="CV552" s="253"/>
      <c r="CW552" s="253"/>
      <c r="CX552" s="253"/>
      <c r="CY552" s="253"/>
      <c r="CZ552" s="253"/>
      <c r="DA552" s="253"/>
      <c r="DB552" s="253"/>
      <c r="DC552" s="253"/>
      <c r="DD552" s="253"/>
      <c r="DE552" s="253"/>
      <c r="DF552" s="253"/>
      <c r="DG552" s="253"/>
      <c r="DH552" s="253"/>
      <c r="DI552" s="253"/>
      <c r="DJ552" s="253"/>
      <c r="DK552" s="253"/>
      <c r="DL552" s="253"/>
      <c r="DM552" s="253"/>
      <c r="DN552" s="253"/>
      <c r="DO552" s="253"/>
      <c r="DP552" s="253"/>
      <c r="DQ552" s="253"/>
      <c r="DR552" s="253"/>
      <c r="DS552" s="253"/>
      <c r="DT552" s="253"/>
      <c r="DU552" s="253"/>
    </row>
    <row r="553" spans="1:125" s="248" customFormat="1" x14ac:dyDescent="0.25">
      <c r="A553" s="253"/>
      <c r="B553" s="253"/>
      <c r="D553" s="253"/>
      <c r="E553" s="253"/>
      <c r="F553" s="253"/>
      <c r="G553" s="253"/>
      <c r="H553" s="253"/>
      <c r="I553" s="253"/>
      <c r="J553" s="253"/>
      <c r="K553" s="253"/>
      <c r="L553" s="253"/>
      <c r="S553" s="253"/>
      <c r="T553" s="253"/>
      <c r="U553" s="253"/>
      <c r="V553" s="253"/>
      <c r="W553" s="253"/>
      <c r="X553" s="253"/>
      <c r="Y553" s="253"/>
      <c r="Z553" s="253"/>
      <c r="AA553" s="253"/>
      <c r="AB553" s="253"/>
      <c r="AC553" s="253"/>
      <c r="AD553" s="253"/>
      <c r="AE553" s="253"/>
      <c r="AF553" s="253"/>
      <c r="AG553" s="253"/>
      <c r="AH553" s="253"/>
      <c r="AI553" s="253"/>
      <c r="AJ553" s="253"/>
      <c r="AK553" s="253"/>
      <c r="AL553" s="253"/>
      <c r="AM553" s="253"/>
      <c r="AN553" s="253"/>
      <c r="AO553" s="253"/>
      <c r="AP553" s="253"/>
      <c r="AQ553" s="253"/>
      <c r="AR553" s="253"/>
      <c r="AS553" s="253"/>
      <c r="AT553" s="253"/>
      <c r="AU553" s="253"/>
      <c r="AV553" s="253"/>
      <c r="AW553" s="253"/>
      <c r="AX553" s="253"/>
      <c r="AY553" s="253"/>
      <c r="AZ553" s="253"/>
      <c r="BA553" s="253"/>
      <c r="BB553" s="253"/>
      <c r="BC553" s="253"/>
      <c r="BD553" s="253"/>
      <c r="BE553" s="253"/>
      <c r="BF553" s="253"/>
      <c r="BG553" s="253"/>
      <c r="BH553" s="253"/>
      <c r="BI553" s="253"/>
      <c r="BJ553" s="253"/>
      <c r="BK553" s="253"/>
      <c r="BL553" s="253"/>
      <c r="BM553" s="253"/>
      <c r="BN553" s="253"/>
      <c r="BO553" s="253"/>
      <c r="BP553" s="253"/>
      <c r="BQ553" s="253"/>
      <c r="BR553" s="253"/>
      <c r="BS553" s="253"/>
      <c r="BT553" s="253"/>
      <c r="BU553" s="253"/>
      <c r="BV553" s="253"/>
      <c r="BW553" s="253"/>
      <c r="BX553" s="253"/>
      <c r="BY553" s="253"/>
      <c r="BZ553" s="253"/>
      <c r="CA553" s="253"/>
      <c r="CB553" s="253"/>
      <c r="CC553" s="253"/>
      <c r="CD553" s="253"/>
      <c r="CE553" s="253"/>
      <c r="CF553" s="253"/>
      <c r="CG553" s="253"/>
      <c r="CH553" s="253"/>
      <c r="CI553" s="253"/>
      <c r="CJ553" s="253"/>
      <c r="CK553" s="253"/>
      <c r="CL553" s="253"/>
      <c r="CM553" s="253"/>
      <c r="CN553" s="253"/>
      <c r="CO553" s="253"/>
      <c r="CP553" s="253"/>
      <c r="CQ553" s="253"/>
      <c r="CR553" s="253"/>
      <c r="CS553" s="253"/>
      <c r="CT553" s="253"/>
      <c r="CU553" s="253"/>
      <c r="CV553" s="253"/>
      <c r="CW553" s="253"/>
      <c r="CX553" s="253"/>
      <c r="CY553" s="253"/>
      <c r="CZ553" s="253"/>
      <c r="DA553" s="253"/>
      <c r="DB553" s="253"/>
      <c r="DC553" s="253"/>
      <c r="DD553" s="253"/>
      <c r="DE553" s="253"/>
      <c r="DF553" s="253"/>
      <c r="DG553" s="253"/>
      <c r="DH553" s="253"/>
      <c r="DI553" s="253"/>
      <c r="DJ553" s="253"/>
      <c r="DK553" s="253"/>
      <c r="DL553" s="253"/>
      <c r="DM553" s="253"/>
      <c r="DN553" s="253"/>
      <c r="DO553" s="253"/>
      <c r="DP553" s="253"/>
      <c r="DQ553" s="253"/>
      <c r="DR553" s="253"/>
      <c r="DS553" s="253"/>
      <c r="DT553" s="253"/>
      <c r="DU553" s="253"/>
    </row>
    <row r="554" spans="1:125" s="248" customFormat="1" x14ac:dyDescent="0.25">
      <c r="A554" s="253"/>
      <c r="B554" s="253"/>
      <c r="D554" s="253"/>
      <c r="E554" s="253"/>
      <c r="F554" s="253"/>
      <c r="G554" s="253"/>
      <c r="H554" s="253"/>
      <c r="I554" s="253"/>
      <c r="J554" s="253"/>
      <c r="K554" s="253"/>
      <c r="L554" s="253"/>
      <c r="S554" s="253"/>
      <c r="T554" s="253"/>
      <c r="U554" s="253"/>
      <c r="V554" s="253"/>
      <c r="W554" s="253"/>
      <c r="X554" s="253"/>
      <c r="Y554" s="253"/>
      <c r="Z554" s="253"/>
      <c r="AA554" s="253"/>
      <c r="AB554" s="253"/>
      <c r="AC554" s="253"/>
      <c r="AD554" s="253"/>
      <c r="AE554" s="253"/>
      <c r="AF554" s="253"/>
      <c r="AG554" s="253"/>
      <c r="AH554" s="253"/>
      <c r="AI554" s="253"/>
      <c r="AJ554" s="253"/>
      <c r="AK554" s="253"/>
      <c r="AL554" s="253"/>
      <c r="AM554" s="253"/>
      <c r="AN554" s="253"/>
      <c r="AO554" s="253"/>
      <c r="AP554" s="253"/>
      <c r="AQ554" s="253"/>
      <c r="AR554" s="253"/>
      <c r="AS554" s="253"/>
      <c r="AT554" s="253"/>
      <c r="AU554" s="253"/>
      <c r="AV554" s="253"/>
      <c r="AW554" s="253"/>
      <c r="AX554" s="253"/>
      <c r="AY554" s="253"/>
      <c r="AZ554" s="253"/>
      <c r="BA554" s="253"/>
      <c r="BB554" s="253"/>
      <c r="BC554" s="253"/>
      <c r="BD554" s="253"/>
      <c r="BE554" s="253"/>
      <c r="BF554" s="253"/>
      <c r="BG554" s="253"/>
      <c r="BH554" s="253"/>
      <c r="BI554" s="253"/>
      <c r="BJ554" s="253"/>
      <c r="BK554" s="253"/>
      <c r="BL554" s="253"/>
      <c r="BM554" s="253"/>
      <c r="BN554" s="253"/>
      <c r="BO554" s="253"/>
      <c r="BP554" s="253"/>
      <c r="BQ554" s="253"/>
      <c r="BR554" s="253"/>
      <c r="BS554" s="253"/>
      <c r="BT554" s="253"/>
      <c r="BU554" s="253"/>
      <c r="BV554" s="253"/>
      <c r="BW554" s="253"/>
      <c r="BX554" s="253"/>
      <c r="BY554" s="253"/>
      <c r="BZ554" s="253"/>
      <c r="CA554" s="253"/>
      <c r="CB554" s="253"/>
      <c r="CC554" s="253"/>
      <c r="CD554" s="253"/>
      <c r="CE554" s="253"/>
      <c r="CF554" s="253"/>
      <c r="CG554" s="253"/>
      <c r="CH554" s="253"/>
      <c r="CI554" s="253"/>
      <c r="CJ554" s="253"/>
      <c r="CK554" s="253"/>
      <c r="CL554" s="253"/>
      <c r="CM554" s="253"/>
      <c r="CN554" s="253"/>
      <c r="CO554" s="253"/>
      <c r="CP554" s="253"/>
      <c r="CQ554" s="253"/>
      <c r="CR554" s="253"/>
      <c r="CS554" s="253"/>
      <c r="CT554" s="253"/>
      <c r="CU554" s="253"/>
      <c r="CV554" s="253"/>
      <c r="CW554" s="253"/>
      <c r="CX554" s="253"/>
      <c r="CY554" s="253"/>
      <c r="CZ554" s="253"/>
      <c r="DA554" s="253"/>
      <c r="DB554" s="253"/>
      <c r="DC554" s="253"/>
      <c r="DD554" s="253"/>
      <c r="DE554" s="253"/>
      <c r="DF554" s="253"/>
      <c r="DG554" s="253"/>
      <c r="DH554" s="253"/>
      <c r="DI554" s="253"/>
      <c r="DJ554" s="253"/>
      <c r="DK554" s="253"/>
      <c r="DL554" s="253"/>
      <c r="DM554" s="253"/>
      <c r="DN554" s="253"/>
      <c r="DO554" s="253"/>
      <c r="DP554" s="253"/>
      <c r="DQ554" s="253"/>
      <c r="DR554" s="253"/>
      <c r="DS554" s="253"/>
      <c r="DT554" s="253"/>
      <c r="DU554" s="253"/>
    </row>
    <row r="555" spans="1:125" s="248" customFormat="1" x14ac:dyDescent="0.25">
      <c r="A555" s="253"/>
      <c r="B555" s="253"/>
      <c r="D555" s="253"/>
      <c r="E555" s="253"/>
      <c r="F555" s="253"/>
      <c r="G555" s="253"/>
      <c r="H555" s="253"/>
      <c r="I555" s="253"/>
      <c r="J555" s="253"/>
      <c r="K555" s="253"/>
      <c r="L555" s="253"/>
      <c r="S555" s="253"/>
      <c r="T555" s="253"/>
      <c r="U555" s="253"/>
      <c r="V555" s="253"/>
      <c r="W555" s="253"/>
      <c r="X555" s="253"/>
      <c r="Y555" s="253"/>
      <c r="Z555" s="253"/>
      <c r="AA555" s="253"/>
      <c r="AB555" s="253"/>
      <c r="AC555" s="253"/>
      <c r="AD555" s="253"/>
      <c r="AE555" s="253"/>
      <c r="AF555" s="253"/>
      <c r="AG555" s="253"/>
      <c r="AH555" s="253"/>
      <c r="AI555" s="253"/>
      <c r="AJ555" s="253"/>
      <c r="AK555" s="253"/>
      <c r="AL555" s="253"/>
      <c r="AM555" s="253"/>
      <c r="AN555" s="253"/>
      <c r="AO555" s="253"/>
      <c r="AP555" s="253"/>
      <c r="AQ555" s="253"/>
      <c r="AR555" s="253"/>
      <c r="AS555" s="253"/>
      <c r="AT555" s="253"/>
      <c r="AU555" s="253"/>
      <c r="AV555" s="253"/>
      <c r="AW555" s="253"/>
      <c r="AX555" s="253"/>
      <c r="AY555" s="253"/>
      <c r="AZ555" s="253"/>
      <c r="BA555" s="253"/>
      <c r="BB555" s="253"/>
      <c r="BC555" s="253"/>
      <c r="BD555" s="253"/>
      <c r="BE555" s="253"/>
      <c r="BF555" s="253"/>
      <c r="BG555" s="253"/>
      <c r="BH555" s="253"/>
      <c r="BI555" s="253"/>
      <c r="BJ555" s="253"/>
      <c r="BK555" s="253"/>
      <c r="BL555" s="253"/>
      <c r="BM555" s="253"/>
      <c r="BN555" s="253"/>
      <c r="BO555" s="253"/>
      <c r="BP555" s="253"/>
      <c r="BQ555" s="253"/>
      <c r="BR555" s="253"/>
      <c r="BS555" s="253"/>
      <c r="BT555" s="253"/>
      <c r="BU555" s="253"/>
      <c r="BV555" s="253"/>
      <c r="BW555" s="253"/>
      <c r="BX555" s="253"/>
      <c r="BY555" s="253"/>
      <c r="BZ555" s="253"/>
      <c r="CA555" s="253"/>
      <c r="CB555" s="253"/>
      <c r="CC555" s="253"/>
      <c r="CD555" s="253"/>
      <c r="CE555" s="253"/>
      <c r="CF555" s="253"/>
      <c r="CG555" s="253"/>
      <c r="CH555" s="253"/>
      <c r="CI555" s="253"/>
      <c r="CJ555" s="253"/>
      <c r="CK555" s="253"/>
      <c r="CL555" s="253"/>
      <c r="CM555" s="253"/>
      <c r="CN555" s="253"/>
      <c r="CO555" s="253"/>
      <c r="CP555" s="253"/>
      <c r="CQ555" s="253"/>
      <c r="CR555" s="253"/>
      <c r="CS555" s="253"/>
      <c r="CT555" s="253"/>
      <c r="CU555" s="253"/>
      <c r="CV555" s="253"/>
      <c r="CW555" s="253"/>
      <c r="CX555" s="253"/>
      <c r="CY555" s="253"/>
      <c r="CZ555" s="253"/>
      <c r="DA555" s="253"/>
      <c r="DB555" s="253"/>
      <c r="DC555" s="253"/>
      <c r="DD555" s="253"/>
      <c r="DE555" s="253"/>
      <c r="DF555" s="253"/>
      <c r="DG555" s="253"/>
      <c r="DH555" s="253"/>
      <c r="DI555" s="253"/>
      <c r="DJ555" s="253"/>
      <c r="DK555" s="253"/>
      <c r="DL555" s="253"/>
      <c r="DM555" s="253"/>
      <c r="DN555" s="253"/>
      <c r="DO555" s="253"/>
      <c r="DP555" s="253"/>
      <c r="DQ555" s="253"/>
      <c r="DR555" s="253"/>
      <c r="DS555" s="253"/>
      <c r="DT555" s="253"/>
      <c r="DU555" s="253"/>
    </row>
    <row r="556" spans="1:125" s="248" customFormat="1" x14ac:dyDescent="0.25">
      <c r="A556" s="253"/>
      <c r="B556" s="253"/>
      <c r="D556" s="253"/>
      <c r="E556" s="253"/>
      <c r="F556" s="253"/>
      <c r="G556" s="253"/>
      <c r="H556" s="253"/>
      <c r="I556" s="253"/>
      <c r="J556" s="253"/>
      <c r="K556" s="253"/>
      <c r="L556" s="253"/>
      <c r="S556" s="253"/>
      <c r="T556" s="253"/>
      <c r="U556" s="253"/>
      <c r="V556" s="253"/>
      <c r="W556" s="253"/>
      <c r="X556" s="253"/>
      <c r="Y556" s="253"/>
      <c r="Z556" s="253"/>
      <c r="AA556" s="253"/>
      <c r="AB556" s="253"/>
      <c r="AC556" s="253"/>
      <c r="AD556" s="253"/>
      <c r="AE556" s="253"/>
      <c r="AF556" s="253"/>
      <c r="AG556" s="253"/>
      <c r="AH556" s="253"/>
      <c r="AI556" s="253"/>
      <c r="AJ556" s="253"/>
      <c r="AK556" s="253"/>
      <c r="AL556" s="253"/>
      <c r="AM556" s="253"/>
      <c r="AN556" s="253"/>
      <c r="AO556" s="253"/>
      <c r="AP556" s="253"/>
      <c r="AQ556" s="253"/>
      <c r="AR556" s="253"/>
      <c r="AS556" s="253"/>
      <c r="AT556" s="253"/>
      <c r="AU556" s="253"/>
      <c r="AV556" s="253"/>
      <c r="AW556" s="253"/>
      <c r="AX556" s="253"/>
      <c r="AY556" s="253"/>
      <c r="AZ556" s="253"/>
      <c r="BA556" s="253"/>
      <c r="BB556" s="253"/>
      <c r="BC556" s="253"/>
      <c r="BD556" s="253"/>
      <c r="BE556" s="253"/>
      <c r="BF556" s="253"/>
      <c r="BG556" s="253"/>
      <c r="BH556" s="253"/>
      <c r="BI556" s="253"/>
      <c r="BJ556" s="253"/>
      <c r="BK556" s="253"/>
      <c r="BL556" s="253"/>
      <c r="BM556" s="253"/>
      <c r="BN556" s="253"/>
      <c r="BO556" s="253"/>
      <c r="BP556" s="253"/>
      <c r="BQ556" s="253"/>
      <c r="BR556" s="253"/>
      <c r="BS556" s="253"/>
      <c r="BT556" s="253"/>
      <c r="BU556" s="253"/>
      <c r="BV556" s="253"/>
      <c r="BW556" s="253"/>
      <c r="BX556" s="253"/>
      <c r="BY556" s="253"/>
      <c r="BZ556" s="253"/>
      <c r="CA556" s="253"/>
      <c r="CB556" s="253"/>
      <c r="CC556" s="253"/>
      <c r="CD556" s="253"/>
      <c r="CE556" s="253"/>
      <c r="CF556" s="253"/>
      <c r="CG556" s="253"/>
      <c r="CH556" s="253"/>
      <c r="CI556" s="253"/>
      <c r="CJ556" s="253"/>
      <c r="CK556" s="253"/>
      <c r="CL556" s="253"/>
      <c r="CM556" s="253"/>
      <c r="CN556" s="253"/>
      <c r="CO556" s="253"/>
      <c r="CP556" s="253"/>
      <c r="CQ556" s="253"/>
      <c r="CR556" s="253"/>
      <c r="CS556" s="253"/>
      <c r="CT556" s="253"/>
      <c r="CU556" s="253"/>
      <c r="CV556" s="253"/>
      <c r="CW556" s="253"/>
      <c r="CX556" s="253"/>
      <c r="CY556" s="253"/>
      <c r="CZ556" s="253"/>
      <c r="DA556" s="253"/>
      <c r="DB556" s="253"/>
      <c r="DC556" s="253"/>
      <c r="DD556" s="253"/>
      <c r="DE556" s="253"/>
      <c r="DF556" s="253"/>
      <c r="DG556" s="253"/>
      <c r="DH556" s="253"/>
      <c r="DI556" s="253"/>
      <c r="DJ556" s="253"/>
      <c r="DK556" s="253"/>
      <c r="DL556" s="253"/>
      <c r="DM556" s="253"/>
      <c r="DN556" s="253"/>
      <c r="DO556" s="253"/>
      <c r="DP556" s="253"/>
      <c r="DQ556" s="253"/>
      <c r="DR556" s="253"/>
      <c r="DS556" s="253"/>
      <c r="DT556" s="253"/>
      <c r="DU556" s="253"/>
    </row>
    <row r="557" spans="1:125" s="248" customFormat="1" x14ac:dyDescent="0.25">
      <c r="A557" s="253"/>
      <c r="B557" s="253"/>
      <c r="D557" s="253"/>
      <c r="E557" s="253"/>
      <c r="F557" s="253"/>
      <c r="G557" s="253"/>
      <c r="H557" s="253"/>
      <c r="I557" s="253"/>
      <c r="J557" s="253"/>
      <c r="K557" s="253"/>
      <c r="L557" s="253"/>
      <c r="S557" s="253"/>
      <c r="T557" s="253"/>
      <c r="U557" s="253"/>
      <c r="V557" s="253"/>
      <c r="W557" s="253"/>
      <c r="X557" s="253"/>
      <c r="Y557" s="253"/>
      <c r="Z557" s="253"/>
      <c r="AA557" s="253"/>
      <c r="AB557" s="253"/>
      <c r="AC557" s="253"/>
      <c r="AD557" s="253"/>
      <c r="AE557" s="253"/>
      <c r="AF557" s="253"/>
      <c r="AG557" s="253"/>
      <c r="AH557" s="253"/>
      <c r="AI557" s="253"/>
      <c r="AJ557" s="253"/>
      <c r="AK557" s="253"/>
      <c r="AL557" s="253"/>
      <c r="AM557" s="253"/>
      <c r="AN557" s="253"/>
      <c r="AO557" s="253"/>
      <c r="AP557" s="253"/>
      <c r="AQ557" s="253"/>
      <c r="AR557" s="253"/>
      <c r="AS557" s="253"/>
      <c r="AT557" s="253"/>
      <c r="AU557" s="253"/>
      <c r="AV557" s="253"/>
      <c r="AW557" s="253"/>
      <c r="AX557" s="253"/>
      <c r="AY557" s="253"/>
      <c r="AZ557" s="253"/>
      <c r="BA557" s="253"/>
      <c r="BB557" s="253"/>
      <c r="BC557" s="253"/>
      <c r="BD557" s="253"/>
      <c r="BE557" s="253"/>
      <c r="BF557" s="253"/>
      <c r="BG557" s="253"/>
      <c r="BH557" s="253"/>
      <c r="BI557" s="253"/>
      <c r="BJ557" s="253"/>
      <c r="BK557" s="253"/>
      <c r="BL557" s="253"/>
      <c r="BM557" s="253"/>
      <c r="BN557" s="253"/>
      <c r="BO557" s="253"/>
      <c r="BP557" s="253"/>
      <c r="BQ557" s="253"/>
      <c r="BR557" s="253"/>
      <c r="BS557" s="253"/>
      <c r="BT557" s="253"/>
      <c r="BU557" s="253"/>
      <c r="BV557" s="253"/>
      <c r="BW557" s="253"/>
      <c r="BX557" s="253"/>
      <c r="BY557" s="253"/>
      <c r="BZ557" s="253"/>
      <c r="CA557" s="253"/>
      <c r="CB557" s="253"/>
      <c r="CC557" s="253"/>
      <c r="CD557" s="253"/>
      <c r="CE557" s="253"/>
      <c r="CF557" s="253"/>
      <c r="CG557" s="253"/>
      <c r="CH557" s="253"/>
      <c r="CI557" s="253"/>
      <c r="CJ557" s="253"/>
      <c r="CK557" s="253"/>
      <c r="CL557" s="253"/>
      <c r="CM557" s="253"/>
      <c r="CN557" s="253"/>
      <c r="CO557" s="253"/>
      <c r="CP557" s="253"/>
      <c r="CQ557" s="253"/>
      <c r="CR557" s="253"/>
      <c r="CS557" s="253"/>
      <c r="CT557" s="253"/>
      <c r="CU557" s="253"/>
      <c r="CV557" s="253"/>
      <c r="CW557" s="253"/>
      <c r="CX557" s="253"/>
      <c r="CY557" s="253"/>
      <c r="CZ557" s="253"/>
      <c r="DA557" s="253"/>
      <c r="DB557" s="253"/>
      <c r="DC557" s="253"/>
      <c r="DD557" s="253"/>
      <c r="DE557" s="253"/>
      <c r="DF557" s="253"/>
      <c r="DG557" s="253"/>
      <c r="DH557" s="253"/>
      <c r="DI557" s="253"/>
      <c r="DJ557" s="253"/>
      <c r="DK557" s="253"/>
      <c r="DL557" s="253"/>
      <c r="DM557" s="253"/>
      <c r="DN557" s="253"/>
      <c r="DO557" s="253"/>
      <c r="DP557" s="253"/>
      <c r="DQ557" s="253"/>
      <c r="DR557" s="253"/>
      <c r="DS557" s="253"/>
      <c r="DT557" s="253"/>
      <c r="DU557" s="253"/>
    </row>
    <row r="558" spans="1:125" s="248" customFormat="1" x14ac:dyDescent="0.25">
      <c r="A558" s="253"/>
      <c r="B558" s="253"/>
      <c r="D558" s="253"/>
      <c r="E558" s="253"/>
      <c r="F558" s="253"/>
      <c r="G558" s="253"/>
      <c r="H558" s="253"/>
      <c r="I558" s="253"/>
      <c r="J558" s="253"/>
      <c r="K558" s="253"/>
      <c r="L558" s="253"/>
      <c r="S558" s="253"/>
      <c r="T558" s="253"/>
      <c r="U558" s="253"/>
      <c r="V558" s="253"/>
      <c r="W558" s="253"/>
      <c r="X558" s="253"/>
      <c r="Y558" s="253"/>
      <c r="Z558" s="253"/>
      <c r="AA558" s="253"/>
      <c r="AB558" s="253"/>
      <c r="AC558" s="253"/>
      <c r="AD558" s="253"/>
      <c r="AE558" s="253"/>
      <c r="AF558" s="253"/>
      <c r="AG558" s="253"/>
      <c r="AH558" s="253"/>
      <c r="AI558" s="253"/>
      <c r="AJ558" s="253"/>
      <c r="AK558" s="253"/>
      <c r="AL558" s="253"/>
      <c r="AM558" s="253"/>
      <c r="AN558" s="253"/>
      <c r="AO558" s="253"/>
      <c r="AP558" s="253"/>
      <c r="AQ558" s="253"/>
      <c r="AR558" s="253"/>
      <c r="AS558" s="253"/>
      <c r="AT558" s="253"/>
      <c r="AU558" s="253"/>
      <c r="AV558" s="253"/>
      <c r="AW558" s="253"/>
      <c r="AX558" s="253"/>
      <c r="AY558" s="253"/>
      <c r="AZ558" s="253"/>
      <c r="BA558" s="253"/>
      <c r="BB558" s="253"/>
      <c r="BC558" s="253"/>
      <c r="BD558" s="253"/>
      <c r="BE558" s="253"/>
      <c r="BF558" s="253"/>
      <c r="BG558" s="253"/>
      <c r="BH558" s="253"/>
      <c r="BI558" s="253"/>
      <c r="BJ558" s="253"/>
      <c r="BK558" s="253"/>
      <c r="BL558" s="253"/>
      <c r="BM558" s="253"/>
      <c r="BN558" s="253"/>
      <c r="BO558" s="253"/>
      <c r="BP558" s="253"/>
      <c r="BQ558" s="253"/>
      <c r="BR558" s="253"/>
      <c r="BS558" s="253"/>
      <c r="BT558" s="253"/>
      <c r="BU558" s="253"/>
      <c r="BV558" s="253"/>
      <c r="BW558" s="253"/>
      <c r="BX558" s="253"/>
      <c r="BY558" s="253"/>
      <c r="BZ558" s="253"/>
      <c r="CA558" s="253"/>
      <c r="CB558" s="253"/>
      <c r="CC558" s="253"/>
      <c r="CD558" s="253"/>
      <c r="CE558" s="253"/>
      <c r="CF558" s="253"/>
      <c r="CG558" s="253"/>
      <c r="CH558" s="253"/>
      <c r="CI558" s="253"/>
      <c r="CJ558" s="253"/>
      <c r="CK558" s="253"/>
      <c r="CL558" s="253"/>
      <c r="CM558" s="253"/>
      <c r="CN558" s="253"/>
      <c r="CO558" s="253"/>
      <c r="CP558" s="253"/>
      <c r="CQ558" s="253"/>
      <c r="CR558" s="253"/>
      <c r="CS558" s="253"/>
      <c r="CT558" s="253"/>
      <c r="CU558" s="253"/>
      <c r="CV558" s="253"/>
      <c r="CW558" s="253"/>
      <c r="CX558" s="253"/>
      <c r="CY558" s="253"/>
      <c r="CZ558" s="253"/>
      <c r="DA558" s="253"/>
      <c r="DB558" s="253"/>
      <c r="DC558" s="253"/>
      <c r="DD558" s="253"/>
      <c r="DE558" s="253"/>
      <c r="DF558" s="253"/>
      <c r="DG558" s="253"/>
      <c r="DH558" s="253"/>
      <c r="DI558" s="253"/>
      <c r="DJ558" s="253"/>
      <c r="DK558" s="253"/>
      <c r="DL558" s="253"/>
      <c r="DM558" s="253"/>
      <c r="DN558" s="253"/>
      <c r="DO558" s="253"/>
      <c r="DP558" s="253"/>
      <c r="DQ558" s="253"/>
      <c r="DR558" s="253"/>
      <c r="DS558" s="253"/>
      <c r="DT558" s="253"/>
      <c r="DU558" s="253"/>
    </row>
    <row r="559" spans="1:125" s="248" customFormat="1" x14ac:dyDescent="0.25">
      <c r="A559" s="253"/>
      <c r="B559" s="253"/>
      <c r="D559" s="253"/>
      <c r="E559" s="253"/>
      <c r="F559" s="253"/>
      <c r="G559" s="253"/>
      <c r="H559" s="253"/>
      <c r="I559" s="253"/>
      <c r="J559" s="253"/>
      <c r="K559" s="253"/>
      <c r="L559" s="253"/>
      <c r="S559" s="253"/>
      <c r="T559" s="253"/>
      <c r="U559" s="253"/>
      <c r="V559" s="253"/>
      <c r="W559" s="253"/>
      <c r="X559" s="253"/>
      <c r="Y559" s="253"/>
      <c r="Z559" s="253"/>
      <c r="AA559" s="253"/>
      <c r="AB559" s="253"/>
      <c r="AC559" s="253"/>
      <c r="AD559" s="253"/>
      <c r="AE559" s="253"/>
      <c r="AF559" s="253"/>
      <c r="AG559" s="253"/>
      <c r="AH559" s="253"/>
      <c r="AI559" s="253"/>
      <c r="AJ559" s="253"/>
      <c r="AK559" s="253"/>
      <c r="AL559" s="253"/>
      <c r="AM559" s="253"/>
      <c r="AN559" s="253"/>
      <c r="AO559" s="253"/>
      <c r="AP559" s="253"/>
      <c r="AQ559" s="253"/>
      <c r="AR559" s="253"/>
      <c r="AS559" s="253"/>
      <c r="AT559" s="253"/>
      <c r="AU559" s="253"/>
      <c r="AV559" s="253"/>
      <c r="AW559" s="253"/>
      <c r="AX559" s="253"/>
      <c r="AY559" s="253"/>
      <c r="AZ559" s="253"/>
      <c r="BA559" s="253"/>
      <c r="BB559" s="253"/>
      <c r="BC559" s="253"/>
      <c r="BD559" s="253"/>
      <c r="BE559" s="253"/>
      <c r="BF559" s="253"/>
      <c r="BG559" s="253"/>
      <c r="BH559" s="253"/>
      <c r="BI559" s="253"/>
      <c r="BJ559" s="253"/>
      <c r="BK559" s="253"/>
      <c r="BL559" s="253"/>
      <c r="BM559" s="253"/>
      <c r="BN559" s="253"/>
      <c r="BO559" s="253"/>
      <c r="BP559" s="253"/>
      <c r="BQ559" s="253"/>
      <c r="BR559" s="253"/>
      <c r="BS559" s="253"/>
      <c r="BT559" s="253"/>
      <c r="BU559" s="253"/>
      <c r="BV559" s="253"/>
      <c r="BW559" s="253"/>
      <c r="BX559" s="253"/>
      <c r="BY559" s="253"/>
      <c r="BZ559" s="253"/>
      <c r="CA559" s="253"/>
      <c r="CB559" s="253"/>
      <c r="CC559" s="253"/>
      <c r="CD559" s="253"/>
      <c r="CE559" s="253"/>
      <c r="CF559" s="253"/>
      <c r="CG559" s="253"/>
      <c r="CH559" s="253"/>
      <c r="CI559" s="253"/>
      <c r="CJ559" s="253"/>
      <c r="CK559" s="253"/>
      <c r="CL559" s="253"/>
      <c r="CM559" s="253"/>
      <c r="CN559" s="253"/>
      <c r="CO559" s="253"/>
      <c r="CP559" s="253"/>
      <c r="CQ559" s="253"/>
      <c r="CR559" s="253"/>
      <c r="CS559" s="253"/>
      <c r="CT559" s="253"/>
      <c r="CU559" s="253"/>
      <c r="CV559" s="253"/>
      <c r="CW559" s="253"/>
      <c r="CX559" s="253"/>
      <c r="CY559" s="253"/>
      <c r="CZ559" s="253"/>
      <c r="DA559" s="253"/>
      <c r="DB559" s="253"/>
      <c r="DC559" s="253"/>
      <c r="DD559" s="253"/>
      <c r="DE559" s="253"/>
      <c r="DF559" s="253"/>
      <c r="DG559" s="253"/>
      <c r="DH559" s="253"/>
      <c r="DI559" s="253"/>
      <c r="DJ559" s="253"/>
      <c r="DK559" s="253"/>
      <c r="DL559" s="253"/>
      <c r="DM559" s="253"/>
      <c r="DN559" s="253"/>
      <c r="DO559" s="253"/>
      <c r="DP559" s="253"/>
      <c r="DQ559" s="253"/>
      <c r="DR559" s="253"/>
      <c r="DS559" s="253"/>
      <c r="DT559" s="253"/>
      <c r="DU559" s="253"/>
    </row>
    <row r="560" spans="1:125" s="248" customFormat="1" x14ac:dyDescent="0.25">
      <c r="A560" s="253"/>
      <c r="B560" s="253"/>
      <c r="D560" s="253"/>
      <c r="E560" s="253"/>
      <c r="F560" s="253"/>
      <c r="G560" s="253"/>
      <c r="H560" s="253"/>
      <c r="I560" s="253"/>
      <c r="J560" s="253"/>
      <c r="K560" s="253"/>
      <c r="L560" s="253"/>
      <c r="S560" s="253"/>
      <c r="T560" s="253"/>
      <c r="U560" s="253"/>
      <c r="V560" s="253"/>
      <c r="W560" s="253"/>
      <c r="X560" s="253"/>
      <c r="Y560" s="253"/>
      <c r="Z560" s="253"/>
      <c r="AA560" s="253"/>
      <c r="AB560" s="253"/>
      <c r="AC560" s="253"/>
      <c r="AD560" s="253"/>
      <c r="AE560" s="253"/>
      <c r="AF560" s="253"/>
      <c r="AG560" s="253"/>
      <c r="AH560" s="253"/>
      <c r="AI560" s="253"/>
      <c r="AJ560" s="253"/>
      <c r="AK560" s="253"/>
      <c r="AL560" s="253"/>
      <c r="AM560" s="253"/>
      <c r="AN560" s="253"/>
      <c r="AO560" s="253"/>
      <c r="AP560" s="253"/>
      <c r="AQ560" s="253"/>
      <c r="AR560" s="253"/>
      <c r="AS560" s="253"/>
      <c r="AT560" s="253"/>
      <c r="AU560" s="253"/>
      <c r="AV560" s="253"/>
      <c r="AW560" s="253"/>
      <c r="AX560" s="253"/>
      <c r="AY560" s="253"/>
      <c r="AZ560" s="253"/>
      <c r="BA560" s="253"/>
      <c r="BB560" s="253"/>
      <c r="BC560" s="253"/>
      <c r="BD560" s="253"/>
      <c r="BE560" s="253"/>
      <c r="BF560" s="253"/>
      <c r="BG560" s="253"/>
      <c r="BH560" s="253"/>
      <c r="BI560" s="253"/>
      <c r="BJ560" s="253"/>
      <c r="BK560" s="253"/>
      <c r="BL560" s="253"/>
      <c r="BM560" s="253"/>
      <c r="BN560" s="253"/>
      <c r="BO560" s="253"/>
      <c r="BP560" s="253"/>
      <c r="BQ560" s="253"/>
      <c r="BR560" s="253"/>
      <c r="BS560" s="253"/>
      <c r="BT560" s="253"/>
      <c r="BU560" s="253"/>
      <c r="BV560" s="253"/>
      <c r="BW560" s="253"/>
      <c r="BX560" s="253"/>
      <c r="BY560" s="253"/>
      <c r="BZ560" s="253"/>
      <c r="CA560" s="253"/>
      <c r="CB560" s="253"/>
      <c r="CC560" s="253"/>
      <c r="CD560" s="253"/>
      <c r="CE560" s="253"/>
      <c r="CF560" s="253"/>
      <c r="CG560" s="253"/>
      <c r="CH560" s="253"/>
      <c r="CI560" s="253"/>
      <c r="CJ560" s="253"/>
      <c r="CK560" s="253"/>
      <c r="CL560" s="253"/>
      <c r="CM560" s="253"/>
      <c r="CN560" s="253"/>
      <c r="CO560" s="253"/>
      <c r="CP560" s="253"/>
      <c r="CQ560" s="253"/>
      <c r="CR560" s="253"/>
      <c r="CS560" s="253"/>
      <c r="CT560" s="253"/>
      <c r="CU560" s="253"/>
      <c r="CV560" s="253"/>
      <c r="CW560" s="253"/>
      <c r="CX560" s="253"/>
      <c r="CY560" s="253"/>
      <c r="CZ560" s="253"/>
      <c r="DA560" s="253"/>
      <c r="DB560" s="253"/>
      <c r="DC560" s="253"/>
      <c r="DD560" s="253"/>
      <c r="DE560" s="253"/>
      <c r="DF560" s="253"/>
      <c r="DG560" s="253"/>
      <c r="DH560" s="253"/>
      <c r="DI560" s="253"/>
      <c r="DJ560" s="253"/>
      <c r="DK560" s="253"/>
      <c r="DL560" s="253"/>
      <c r="DM560" s="253"/>
      <c r="DN560" s="253"/>
      <c r="DO560" s="253"/>
      <c r="DP560" s="253"/>
      <c r="DQ560" s="253"/>
      <c r="DR560" s="253"/>
      <c r="DS560" s="253"/>
      <c r="DT560" s="253"/>
      <c r="DU560" s="253"/>
    </row>
    <row r="561" spans="1:125" s="248" customFormat="1" x14ac:dyDescent="0.25">
      <c r="A561" s="253"/>
      <c r="B561" s="253"/>
      <c r="D561" s="253"/>
      <c r="E561" s="253"/>
      <c r="F561" s="253"/>
      <c r="G561" s="253"/>
      <c r="H561" s="253"/>
      <c r="I561" s="253"/>
      <c r="J561" s="253"/>
      <c r="K561" s="253"/>
      <c r="L561" s="253"/>
      <c r="S561" s="253"/>
      <c r="T561" s="253"/>
      <c r="U561" s="253"/>
      <c r="V561" s="253"/>
      <c r="W561" s="253"/>
      <c r="X561" s="253"/>
      <c r="Y561" s="253"/>
      <c r="Z561" s="253"/>
      <c r="AA561" s="253"/>
      <c r="AB561" s="253"/>
      <c r="AC561" s="253"/>
      <c r="AD561" s="253"/>
      <c r="AE561" s="253"/>
      <c r="AF561" s="253"/>
      <c r="AG561" s="253"/>
      <c r="AH561" s="253"/>
      <c r="AI561" s="253"/>
      <c r="AJ561" s="253"/>
      <c r="AK561" s="253"/>
      <c r="AL561" s="253"/>
      <c r="AM561" s="253"/>
      <c r="AN561" s="253"/>
      <c r="AO561" s="253"/>
      <c r="AP561" s="253"/>
      <c r="AQ561" s="253"/>
      <c r="AR561" s="253"/>
      <c r="AS561" s="253"/>
      <c r="AT561" s="253"/>
      <c r="AU561" s="253"/>
      <c r="AV561" s="253"/>
      <c r="AW561" s="253"/>
      <c r="AX561" s="253"/>
      <c r="AY561" s="253"/>
      <c r="AZ561" s="253"/>
      <c r="BA561" s="253"/>
      <c r="BB561" s="253"/>
      <c r="BC561" s="253"/>
      <c r="BD561" s="253"/>
      <c r="BE561" s="253"/>
      <c r="BF561" s="253"/>
      <c r="BG561" s="253"/>
      <c r="BH561" s="253"/>
      <c r="BI561" s="253"/>
      <c r="BJ561" s="253"/>
      <c r="BK561" s="253"/>
      <c r="BL561" s="253"/>
      <c r="BM561" s="253"/>
      <c r="BN561" s="253"/>
      <c r="BO561" s="253"/>
      <c r="BP561" s="253"/>
      <c r="BQ561" s="253"/>
      <c r="BR561" s="253"/>
      <c r="BS561" s="253"/>
      <c r="BT561" s="253"/>
      <c r="BU561" s="253"/>
      <c r="BV561" s="253"/>
      <c r="BW561" s="253"/>
      <c r="BX561" s="253"/>
      <c r="BY561" s="253"/>
      <c r="BZ561" s="253"/>
      <c r="CA561" s="253"/>
      <c r="CB561" s="253"/>
      <c r="CC561" s="253"/>
      <c r="CD561" s="253"/>
      <c r="CE561" s="253"/>
      <c r="CF561" s="253"/>
      <c r="CG561" s="253"/>
      <c r="CH561" s="253"/>
      <c r="CI561" s="253"/>
      <c r="CJ561" s="253"/>
      <c r="CK561" s="253"/>
      <c r="CL561" s="253"/>
      <c r="CM561" s="253"/>
      <c r="CN561" s="253"/>
      <c r="CO561" s="253"/>
      <c r="CP561" s="253"/>
      <c r="CQ561" s="253"/>
      <c r="CR561" s="253"/>
      <c r="CS561" s="253"/>
      <c r="CT561" s="253"/>
      <c r="CU561" s="253"/>
      <c r="CV561" s="253"/>
      <c r="CW561" s="253"/>
      <c r="CX561" s="253"/>
      <c r="CY561" s="253"/>
      <c r="CZ561" s="253"/>
      <c r="DA561" s="253"/>
      <c r="DB561" s="253"/>
      <c r="DC561" s="253"/>
      <c r="DD561" s="253"/>
      <c r="DE561" s="253"/>
      <c r="DF561" s="253"/>
      <c r="DG561" s="253"/>
      <c r="DH561" s="253"/>
      <c r="DI561" s="253"/>
      <c r="DJ561" s="253"/>
      <c r="DK561" s="253"/>
      <c r="DL561" s="253"/>
      <c r="DM561" s="253"/>
      <c r="DN561" s="253"/>
      <c r="DO561" s="253"/>
      <c r="DP561" s="253"/>
      <c r="DQ561" s="253"/>
      <c r="DR561" s="253"/>
      <c r="DS561" s="253"/>
      <c r="DT561" s="253"/>
      <c r="DU561" s="253"/>
    </row>
    <row r="562" spans="1:125" s="248" customFormat="1" x14ac:dyDescent="0.25">
      <c r="A562" s="253"/>
      <c r="B562" s="253"/>
      <c r="D562" s="253"/>
      <c r="E562" s="253"/>
      <c r="F562" s="253"/>
      <c r="G562" s="253"/>
      <c r="H562" s="253"/>
      <c r="I562" s="253"/>
      <c r="J562" s="253"/>
      <c r="K562" s="253"/>
      <c r="L562" s="253"/>
      <c r="S562" s="253"/>
      <c r="T562" s="253"/>
      <c r="U562" s="253"/>
      <c r="V562" s="253"/>
      <c r="W562" s="253"/>
      <c r="X562" s="253"/>
      <c r="Y562" s="253"/>
      <c r="Z562" s="253"/>
      <c r="AA562" s="253"/>
      <c r="AB562" s="253"/>
      <c r="AC562" s="253"/>
      <c r="AD562" s="253"/>
      <c r="AE562" s="253"/>
      <c r="AF562" s="253"/>
      <c r="AG562" s="253"/>
      <c r="AH562" s="253"/>
      <c r="AI562" s="253"/>
      <c r="AJ562" s="253"/>
      <c r="AK562" s="253"/>
      <c r="AL562" s="253"/>
      <c r="AM562" s="253"/>
      <c r="AN562" s="253"/>
      <c r="AO562" s="253"/>
      <c r="AP562" s="253"/>
      <c r="AQ562" s="253"/>
      <c r="AR562" s="253"/>
      <c r="AS562" s="253"/>
      <c r="AT562" s="253"/>
      <c r="AU562" s="253"/>
      <c r="AV562" s="253"/>
      <c r="AW562" s="253"/>
      <c r="AX562" s="253"/>
      <c r="AY562" s="253"/>
      <c r="AZ562" s="253"/>
      <c r="BA562" s="253"/>
      <c r="BB562" s="253"/>
      <c r="BC562" s="253"/>
      <c r="BD562" s="253"/>
      <c r="BE562" s="253"/>
      <c r="BF562" s="253"/>
      <c r="BG562" s="253"/>
      <c r="BH562" s="253"/>
      <c r="BI562" s="253"/>
      <c r="BJ562" s="253"/>
      <c r="BK562" s="253"/>
      <c r="BL562" s="253"/>
      <c r="BM562" s="253"/>
      <c r="BN562" s="253"/>
      <c r="BO562" s="253"/>
      <c r="BP562" s="253"/>
      <c r="BQ562" s="253"/>
      <c r="BR562" s="253"/>
      <c r="BS562" s="253"/>
      <c r="BT562" s="253"/>
      <c r="BU562" s="253"/>
      <c r="BV562" s="253"/>
      <c r="BW562" s="253"/>
      <c r="BX562" s="253"/>
      <c r="BY562" s="253"/>
      <c r="BZ562" s="253"/>
      <c r="CA562" s="253"/>
      <c r="CB562" s="253"/>
      <c r="CC562" s="253"/>
      <c r="CD562" s="253"/>
      <c r="CE562" s="253"/>
      <c r="CF562" s="253"/>
      <c r="CG562" s="253"/>
      <c r="CH562" s="253"/>
      <c r="CI562" s="253"/>
      <c r="CJ562" s="253"/>
      <c r="CK562" s="253"/>
      <c r="CL562" s="253"/>
      <c r="CM562" s="253"/>
      <c r="CN562" s="253"/>
      <c r="CO562" s="253"/>
      <c r="CP562" s="253"/>
      <c r="CQ562" s="253"/>
      <c r="CR562" s="253"/>
      <c r="CS562" s="253"/>
      <c r="CT562" s="253"/>
      <c r="CU562" s="253"/>
      <c r="CV562" s="253"/>
      <c r="CW562" s="253"/>
      <c r="CX562" s="253"/>
      <c r="CY562" s="253"/>
      <c r="CZ562" s="253"/>
      <c r="DA562" s="253"/>
      <c r="DB562" s="253"/>
      <c r="DC562" s="253"/>
      <c r="DD562" s="253"/>
      <c r="DE562" s="253"/>
      <c r="DF562" s="253"/>
      <c r="DG562" s="253"/>
      <c r="DH562" s="253"/>
      <c r="DI562" s="253"/>
      <c r="DJ562" s="253"/>
      <c r="DK562" s="253"/>
      <c r="DL562" s="253"/>
      <c r="DM562" s="253"/>
      <c r="DN562" s="253"/>
      <c r="DO562" s="253"/>
      <c r="DP562" s="253"/>
      <c r="DQ562" s="253"/>
      <c r="DR562" s="253"/>
      <c r="DS562" s="253"/>
      <c r="DT562" s="253"/>
      <c r="DU562" s="253"/>
    </row>
    <row r="563" spans="1:125" s="248" customFormat="1" x14ac:dyDescent="0.25">
      <c r="A563" s="253"/>
      <c r="B563" s="253"/>
      <c r="D563" s="253"/>
      <c r="E563" s="253"/>
      <c r="F563" s="253"/>
      <c r="G563" s="253"/>
      <c r="H563" s="253"/>
      <c r="I563" s="253"/>
      <c r="J563" s="253"/>
      <c r="K563" s="253"/>
      <c r="L563" s="253"/>
      <c r="S563" s="253"/>
      <c r="T563" s="253"/>
      <c r="U563" s="253"/>
      <c r="V563" s="253"/>
      <c r="W563" s="253"/>
      <c r="X563" s="253"/>
      <c r="Y563" s="253"/>
      <c r="Z563" s="253"/>
      <c r="AA563" s="253"/>
      <c r="AB563" s="253"/>
      <c r="AC563" s="253"/>
      <c r="AD563" s="253"/>
      <c r="AE563" s="253"/>
      <c r="AF563" s="253"/>
      <c r="AG563" s="253"/>
      <c r="AH563" s="253"/>
      <c r="AI563" s="253"/>
      <c r="AJ563" s="253"/>
      <c r="AK563" s="253"/>
      <c r="AL563" s="253"/>
      <c r="AM563" s="253"/>
      <c r="AN563" s="253"/>
      <c r="AO563" s="253"/>
      <c r="AP563" s="253"/>
      <c r="AQ563" s="253"/>
      <c r="AR563" s="253"/>
      <c r="AS563" s="253"/>
      <c r="AT563" s="253"/>
      <c r="AU563" s="253"/>
      <c r="AV563" s="253"/>
      <c r="AW563" s="253"/>
      <c r="AX563" s="253"/>
      <c r="AY563" s="253"/>
      <c r="AZ563" s="253"/>
      <c r="BA563" s="253"/>
      <c r="BB563" s="253"/>
      <c r="BC563" s="253"/>
      <c r="BD563" s="253"/>
      <c r="BE563" s="253"/>
      <c r="BF563" s="253"/>
      <c r="BG563" s="253"/>
      <c r="BH563" s="253"/>
      <c r="BI563" s="253"/>
      <c r="BJ563" s="253"/>
      <c r="BK563" s="253"/>
      <c r="BL563" s="253"/>
      <c r="BM563" s="253"/>
      <c r="BN563" s="253"/>
      <c r="BO563" s="253"/>
      <c r="BP563" s="253"/>
      <c r="BQ563" s="253"/>
      <c r="BR563" s="253"/>
      <c r="BS563" s="253"/>
      <c r="BT563" s="253"/>
      <c r="BU563" s="253"/>
      <c r="BV563" s="253"/>
      <c r="BW563" s="253"/>
      <c r="BX563" s="253"/>
      <c r="BY563" s="253"/>
      <c r="BZ563" s="253"/>
      <c r="CA563" s="253"/>
      <c r="CB563" s="253"/>
      <c r="CC563" s="253"/>
      <c r="CD563" s="253"/>
      <c r="CE563" s="253"/>
      <c r="CF563" s="253"/>
      <c r="CG563" s="253"/>
      <c r="CH563" s="253"/>
      <c r="CI563" s="253"/>
      <c r="CJ563" s="253"/>
      <c r="CK563" s="253"/>
      <c r="CL563" s="253"/>
      <c r="CM563" s="253"/>
      <c r="CN563" s="253"/>
      <c r="CO563" s="253"/>
      <c r="CP563" s="253"/>
      <c r="CQ563" s="253"/>
      <c r="CR563" s="253"/>
      <c r="CS563" s="253"/>
      <c r="CT563" s="253"/>
      <c r="CU563" s="253"/>
      <c r="CV563" s="253"/>
      <c r="CW563" s="253"/>
      <c r="CX563" s="253"/>
      <c r="CY563" s="253"/>
      <c r="CZ563" s="253"/>
      <c r="DA563" s="253"/>
      <c r="DB563" s="253"/>
      <c r="DC563" s="253"/>
      <c r="DD563" s="253"/>
      <c r="DE563" s="253"/>
      <c r="DF563" s="253"/>
      <c r="DG563" s="253"/>
      <c r="DH563" s="253"/>
      <c r="DI563" s="253"/>
      <c r="DJ563" s="253"/>
      <c r="DK563" s="253"/>
      <c r="DL563" s="253"/>
      <c r="DM563" s="253"/>
      <c r="DN563" s="253"/>
      <c r="DO563" s="253"/>
      <c r="DP563" s="253"/>
      <c r="DQ563" s="253"/>
      <c r="DR563" s="253"/>
      <c r="DS563" s="253"/>
      <c r="DT563" s="253"/>
      <c r="DU563" s="253"/>
    </row>
    <row r="564" spans="1:125" s="248" customFormat="1" x14ac:dyDescent="0.25">
      <c r="A564" s="253"/>
      <c r="B564" s="253"/>
      <c r="D564" s="253"/>
      <c r="E564" s="253"/>
      <c r="F564" s="253"/>
      <c r="G564" s="253"/>
      <c r="H564" s="253"/>
      <c r="I564" s="253"/>
      <c r="J564" s="253"/>
      <c r="K564" s="253"/>
      <c r="L564" s="253"/>
      <c r="S564" s="253"/>
      <c r="T564" s="253"/>
      <c r="U564" s="253"/>
      <c r="V564" s="253"/>
      <c r="W564" s="253"/>
      <c r="X564" s="253"/>
      <c r="Y564" s="253"/>
      <c r="Z564" s="253"/>
      <c r="AA564" s="253"/>
      <c r="AB564" s="253"/>
      <c r="AC564" s="253"/>
      <c r="AD564" s="253"/>
      <c r="AE564" s="253"/>
      <c r="AF564" s="253"/>
      <c r="AG564" s="253"/>
      <c r="AH564" s="253"/>
      <c r="AI564" s="253"/>
      <c r="AJ564" s="253"/>
      <c r="AK564" s="253"/>
      <c r="AL564" s="253"/>
      <c r="AM564" s="253"/>
      <c r="AN564" s="253"/>
      <c r="AO564" s="253"/>
      <c r="AP564" s="253"/>
      <c r="AQ564" s="253"/>
      <c r="AR564" s="253"/>
      <c r="AS564" s="253"/>
      <c r="AT564" s="253"/>
      <c r="AU564" s="253"/>
      <c r="AV564" s="253"/>
      <c r="AW564" s="253"/>
      <c r="AX564" s="253"/>
      <c r="AY564" s="253"/>
      <c r="AZ564" s="253"/>
      <c r="BA564" s="253"/>
      <c r="BB564" s="253"/>
      <c r="BC564" s="253"/>
      <c r="BD564" s="253"/>
      <c r="BE564" s="253"/>
      <c r="BF564" s="253"/>
      <c r="BG564" s="253"/>
      <c r="BH564" s="253"/>
      <c r="BI564" s="253"/>
      <c r="BJ564" s="253"/>
      <c r="BK564" s="253"/>
      <c r="BL564" s="253"/>
      <c r="BM564" s="253"/>
      <c r="BN564" s="253"/>
      <c r="BO564" s="253"/>
      <c r="BP564" s="253"/>
      <c r="BQ564" s="253"/>
      <c r="BR564" s="253"/>
      <c r="BS564" s="253"/>
      <c r="BT564" s="253"/>
      <c r="BU564" s="253"/>
      <c r="BV564" s="253"/>
      <c r="BW564" s="253"/>
      <c r="BX564" s="253"/>
      <c r="BY564" s="253"/>
      <c r="BZ564" s="253"/>
      <c r="CA564" s="253"/>
      <c r="CB564" s="253"/>
      <c r="CC564" s="253"/>
      <c r="CD564" s="253"/>
      <c r="CE564" s="253"/>
      <c r="CF564" s="253"/>
      <c r="CG564" s="253"/>
      <c r="CH564" s="253"/>
      <c r="CI564" s="253"/>
      <c r="CJ564" s="253"/>
      <c r="CK564" s="253"/>
      <c r="CL564" s="253"/>
      <c r="CM564" s="253"/>
      <c r="CN564" s="253"/>
      <c r="CO564" s="253"/>
      <c r="CP564" s="253"/>
      <c r="CQ564" s="253"/>
      <c r="CR564" s="253"/>
      <c r="CS564" s="253"/>
      <c r="CT564" s="253"/>
      <c r="CU564" s="253"/>
      <c r="CV564" s="253"/>
      <c r="CW564" s="253"/>
      <c r="CX564" s="253"/>
      <c r="CY564" s="253"/>
      <c r="CZ564" s="253"/>
      <c r="DA564" s="253"/>
      <c r="DB564" s="253"/>
      <c r="DC564" s="253"/>
      <c r="DD564" s="253"/>
      <c r="DE564" s="253"/>
      <c r="DF564" s="253"/>
      <c r="DG564" s="253"/>
      <c r="DH564" s="253"/>
      <c r="DI564" s="253"/>
      <c r="DJ564" s="253"/>
      <c r="DK564" s="253"/>
      <c r="DL564" s="253"/>
      <c r="DM564" s="253"/>
      <c r="DN564" s="253"/>
      <c r="DO564" s="253"/>
      <c r="DP564" s="253"/>
      <c r="DQ564" s="253"/>
      <c r="DR564" s="253"/>
      <c r="DS564" s="253"/>
      <c r="DT564" s="253"/>
      <c r="DU564" s="253"/>
    </row>
    <row r="565" spans="1:125" s="248" customFormat="1" x14ac:dyDescent="0.25">
      <c r="A565" s="253"/>
      <c r="B565" s="253"/>
      <c r="D565" s="253"/>
      <c r="E565" s="253"/>
      <c r="F565" s="253"/>
      <c r="G565" s="253"/>
      <c r="H565" s="253"/>
      <c r="I565" s="253"/>
      <c r="J565" s="253"/>
      <c r="K565" s="253"/>
      <c r="L565" s="253"/>
      <c r="S565" s="253"/>
      <c r="T565" s="253"/>
      <c r="U565" s="253"/>
      <c r="V565" s="253"/>
      <c r="W565" s="253"/>
      <c r="X565" s="253"/>
      <c r="Y565" s="253"/>
      <c r="Z565" s="253"/>
      <c r="AA565" s="253"/>
      <c r="AB565" s="253"/>
      <c r="AC565" s="253"/>
      <c r="AD565" s="253"/>
      <c r="AE565" s="253"/>
      <c r="AF565" s="253"/>
      <c r="AG565" s="253"/>
      <c r="AH565" s="253"/>
      <c r="AI565" s="253"/>
      <c r="AJ565" s="253"/>
      <c r="AK565" s="253"/>
      <c r="AL565" s="253"/>
      <c r="AM565" s="253"/>
      <c r="AN565" s="253"/>
      <c r="AO565" s="253"/>
      <c r="AP565" s="253"/>
      <c r="AQ565" s="253"/>
      <c r="AR565" s="253"/>
      <c r="AS565" s="253"/>
      <c r="AT565" s="253"/>
      <c r="AU565" s="253"/>
      <c r="AV565" s="253"/>
      <c r="AW565" s="253"/>
      <c r="AX565" s="253"/>
      <c r="AY565" s="253"/>
      <c r="AZ565" s="253"/>
      <c r="BA565" s="253"/>
      <c r="BB565" s="253"/>
      <c r="BC565" s="253"/>
      <c r="BD565" s="253"/>
      <c r="BE565" s="253"/>
      <c r="BF565" s="253"/>
      <c r="BG565" s="253"/>
      <c r="BH565" s="253"/>
      <c r="BI565" s="253"/>
      <c r="BJ565" s="253"/>
      <c r="BK565" s="253"/>
      <c r="BL565" s="253"/>
      <c r="BM565" s="253"/>
      <c r="BN565" s="253"/>
      <c r="BO565" s="253"/>
      <c r="BP565" s="253"/>
      <c r="BQ565" s="253"/>
      <c r="BR565" s="253"/>
      <c r="BS565" s="253"/>
      <c r="BT565" s="253"/>
      <c r="BU565" s="253"/>
      <c r="BV565" s="253"/>
      <c r="BW565" s="253"/>
      <c r="BX565" s="253"/>
      <c r="BY565" s="253"/>
      <c r="BZ565" s="253"/>
      <c r="CA565" s="253"/>
      <c r="CB565" s="253"/>
      <c r="CC565" s="253"/>
      <c r="CD565" s="253"/>
      <c r="CE565" s="253"/>
      <c r="CF565" s="253"/>
      <c r="CG565" s="253"/>
      <c r="CH565" s="253"/>
      <c r="CI565" s="253"/>
      <c r="CJ565" s="253"/>
      <c r="CK565" s="253"/>
      <c r="CL565" s="253"/>
      <c r="CM565" s="253"/>
      <c r="CN565" s="253"/>
      <c r="CO565" s="253"/>
      <c r="CP565" s="253"/>
      <c r="CQ565" s="253"/>
      <c r="CR565" s="253"/>
      <c r="CS565" s="253"/>
      <c r="CT565" s="253"/>
      <c r="CU565" s="253"/>
      <c r="CV565" s="253"/>
      <c r="CW565" s="253"/>
      <c r="CX565" s="253"/>
      <c r="CY565" s="253"/>
      <c r="CZ565" s="253"/>
      <c r="DA565" s="253"/>
      <c r="DB565" s="253"/>
      <c r="DC565" s="253"/>
      <c r="DD565" s="253"/>
      <c r="DE565" s="253"/>
      <c r="DF565" s="253"/>
      <c r="DG565" s="253"/>
      <c r="DH565" s="253"/>
      <c r="DI565" s="253"/>
      <c r="DJ565" s="253"/>
      <c r="DK565" s="253"/>
      <c r="DL565" s="253"/>
      <c r="DM565" s="253"/>
      <c r="DN565" s="253"/>
      <c r="DO565" s="253"/>
      <c r="DP565" s="253"/>
      <c r="DQ565" s="253"/>
      <c r="DR565" s="253"/>
      <c r="DS565" s="253"/>
      <c r="DT565" s="253"/>
      <c r="DU565" s="253"/>
    </row>
    <row r="566" spans="1:125" s="248" customFormat="1" x14ac:dyDescent="0.25">
      <c r="A566" s="253"/>
      <c r="B566" s="253"/>
      <c r="D566" s="253"/>
      <c r="E566" s="253"/>
      <c r="F566" s="253"/>
      <c r="G566" s="253"/>
      <c r="H566" s="253"/>
      <c r="I566" s="253"/>
      <c r="J566" s="253"/>
      <c r="K566" s="253"/>
      <c r="L566" s="253"/>
      <c r="S566" s="253"/>
      <c r="T566" s="253"/>
      <c r="U566" s="253"/>
      <c r="V566" s="253"/>
      <c r="W566" s="253"/>
      <c r="X566" s="253"/>
      <c r="Y566" s="253"/>
      <c r="Z566" s="253"/>
      <c r="AA566" s="253"/>
      <c r="AB566" s="253"/>
      <c r="AC566" s="253"/>
      <c r="AD566" s="253"/>
      <c r="AE566" s="253"/>
      <c r="AF566" s="253"/>
      <c r="AG566" s="253"/>
      <c r="AH566" s="253"/>
      <c r="AI566" s="253"/>
      <c r="AJ566" s="253"/>
      <c r="AK566" s="253"/>
      <c r="AL566" s="253"/>
      <c r="AM566" s="253"/>
      <c r="AN566" s="253"/>
      <c r="AO566" s="253"/>
      <c r="AP566" s="253"/>
      <c r="AQ566" s="253"/>
      <c r="AR566" s="253"/>
      <c r="AS566" s="253"/>
      <c r="AT566" s="253"/>
      <c r="AU566" s="253"/>
      <c r="AV566" s="253"/>
      <c r="AW566" s="253"/>
      <c r="AX566" s="253"/>
      <c r="AY566" s="253"/>
      <c r="AZ566" s="253"/>
      <c r="BA566" s="253"/>
      <c r="BB566" s="253"/>
      <c r="BC566" s="253"/>
      <c r="BD566" s="253"/>
      <c r="BE566" s="253"/>
      <c r="BF566" s="253"/>
      <c r="BG566" s="253"/>
      <c r="BH566" s="253"/>
      <c r="BI566" s="253"/>
      <c r="BJ566" s="253"/>
      <c r="BK566" s="253"/>
      <c r="BL566" s="253"/>
      <c r="BM566" s="253"/>
      <c r="BN566" s="253"/>
      <c r="BO566" s="253"/>
      <c r="BP566" s="253"/>
      <c r="BQ566" s="253"/>
      <c r="BR566" s="253"/>
      <c r="BS566" s="253"/>
      <c r="BT566" s="253"/>
      <c r="BU566" s="253"/>
      <c r="BV566" s="253"/>
      <c r="BW566" s="253"/>
      <c r="BX566" s="253"/>
      <c r="BY566" s="253"/>
      <c r="BZ566" s="253"/>
      <c r="CA566" s="253"/>
      <c r="CB566" s="253"/>
      <c r="CC566" s="253"/>
      <c r="CD566" s="253"/>
      <c r="CE566" s="253"/>
      <c r="CF566" s="253"/>
      <c r="CG566" s="253"/>
      <c r="CH566" s="253"/>
      <c r="CI566" s="253"/>
      <c r="CJ566" s="253"/>
      <c r="CK566" s="253"/>
      <c r="CL566" s="253"/>
      <c r="CM566" s="253"/>
      <c r="CN566" s="253"/>
      <c r="CO566" s="253"/>
      <c r="CP566" s="253"/>
      <c r="CQ566" s="253"/>
      <c r="CR566" s="253"/>
      <c r="CS566" s="253"/>
      <c r="CT566" s="253"/>
      <c r="CU566" s="253"/>
      <c r="CV566" s="253"/>
      <c r="CW566" s="253"/>
      <c r="CX566" s="253"/>
      <c r="CY566" s="253"/>
      <c r="CZ566" s="253"/>
      <c r="DA566" s="253"/>
      <c r="DB566" s="253"/>
      <c r="DC566" s="253"/>
      <c r="DD566" s="253"/>
      <c r="DE566" s="253"/>
      <c r="DF566" s="253"/>
      <c r="DG566" s="253"/>
      <c r="DH566" s="253"/>
      <c r="DI566" s="253"/>
      <c r="DJ566" s="253"/>
      <c r="DK566" s="253"/>
      <c r="DL566" s="253"/>
      <c r="DM566" s="253"/>
      <c r="DN566" s="253"/>
      <c r="DO566" s="253"/>
      <c r="DP566" s="253"/>
      <c r="DQ566" s="253"/>
      <c r="DR566" s="253"/>
      <c r="DS566" s="253"/>
      <c r="DT566" s="253"/>
      <c r="DU566" s="253"/>
    </row>
    <row r="567" spans="1:125" s="248" customFormat="1" x14ac:dyDescent="0.25">
      <c r="A567" s="253"/>
      <c r="B567" s="253"/>
      <c r="D567" s="253"/>
      <c r="E567" s="253"/>
      <c r="F567" s="253"/>
      <c r="G567" s="253"/>
      <c r="H567" s="253"/>
      <c r="I567" s="253"/>
      <c r="J567" s="253"/>
      <c r="K567" s="253"/>
      <c r="L567" s="253"/>
      <c r="S567" s="253"/>
      <c r="T567" s="253"/>
      <c r="U567" s="253"/>
      <c r="V567" s="253"/>
      <c r="W567" s="253"/>
      <c r="X567" s="253"/>
      <c r="Y567" s="253"/>
      <c r="Z567" s="253"/>
      <c r="AA567" s="253"/>
      <c r="AB567" s="253"/>
      <c r="AC567" s="253"/>
      <c r="AD567" s="253"/>
      <c r="AE567" s="253"/>
      <c r="AF567" s="253"/>
      <c r="AG567" s="253"/>
      <c r="AH567" s="253"/>
      <c r="AI567" s="253"/>
      <c r="AJ567" s="253"/>
      <c r="AK567" s="253"/>
      <c r="AL567" s="253"/>
      <c r="AM567" s="253"/>
      <c r="AN567" s="253"/>
      <c r="AO567" s="253"/>
      <c r="AP567" s="253"/>
      <c r="AQ567" s="253"/>
      <c r="AR567" s="253"/>
      <c r="AS567" s="253"/>
      <c r="AT567" s="253"/>
      <c r="AU567" s="253"/>
      <c r="AV567" s="253"/>
      <c r="AW567" s="253"/>
      <c r="AX567" s="253"/>
      <c r="AY567" s="253"/>
      <c r="AZ567" s="253"/>
      <c r="BA567" s="253"/>
      <c r="BB567" s="253"/>
      <c r="BC567" s="253"/>
      <c r="BD567" s="253"/>
      <c r="BE567" s="253"/>
      <c r="BF567" s="253"/>
      <c r="BG567" s="253"/>
      <c r="BH567" s="253"/>
      <c r="BI567" s="253"/>
      <c r="BJ567" s="253"/>
      <c r="BK567" s="253"/>
      <c r="BL567" s="253"/>
      <c r="BM567" s="253"/>
      <c r="BN567" s="253"/>
      <c r="BO567" s="253"/>
      <c r="BP567" s="253"/>
      <c r="BQ567" s="253"/>
      <c r="BR567" s="253"/>
      <c r="BS567" s="253"/>
      <c r="BT567" s="253"/>
      <c r="BU567" s="253"/>
      <c r="BV567" s="253"/>
      <c r="BW567" s="253"/>
      <c r="BX567" s="253"/>
      <c r="BY567" s="253"/>
      <c r="BZ567" s="253"/>
      <c r="CA567" s="253"/>
      <c r="CB567" s="253"/>
      <c r="CC567" s="253"/>
      <c r="CD567" s="253"/>
      <c r="CE567" s="253"/>
      <c r="CF567" s="253"/>
      <c r="CG567" s="253"/>
      <c r="CH567" s="253"/>
      <c r="CI567" s="253"/>
      <c r="CJ567" s="253"/>
      <c r="CK567" s="253"/>
      <c r="CL567" s="253"/>
      <c r="CM567" s="253"/>
      <c r="CN567" s="253"/>
      <c r="CO567" s="253"/>
      <c r="CP567" s="253"/>
      <c r="CQ567" s="253"/>
      <c r="CR567" s="253"/>
      <c r="CS567" s="253"/>
      <c r="CT567" s="253"/>
      <c r="CU567" s="253"/>
      <c r="CV567" s="253"/>
      <c r="CW567" s="253"/>
      <c r="CX567" s="253"/>
      <c r="CY567" s="253"/>
      <c r="CZ567" s="253"/>
      <c r="DA567" s="253"/>
      <c r="DB567" s="253"/>
      <c r="DC567" s="253"/>
      <c r="DD567" s="253"/>
      <c r="DE567" s="253"/>
      <c r="DF567" s="253"/>
      <c r="DG567" s="253"/>
      <c r="DH567" s="253"/>
      <c r="DI567" s="253"/>
      <c r="DJ567" s="253"/>
      <c r="DK567" s="253"/>
      <c r="DL567" s="253"/>
      <c r="DM567" s="253"/>
      <c r="DN567" s="253"/>
      <c r="DO567" s="253"/>
      <c r="DP567" s="253"/>
      <c r="DQ567" s="253"/>
      <c r="DR567" s="253"/>
      <c r="DS567" s="253"/>
      <c r="DT567" s="253"/>
      <c r="DU567" s="253"/>
    </row>
    <row r="568" spans="1:125" s="248" customFormat="1" x14ac:dyDescent="0.25">
      <c r="A568" s="253"/>
      <c r="B568" s="253"/>
      <c r="D568" s="253"/>
      <c r="E568" s="253"/>
      <c r="F568" s="253"/>
      <c r="G568" s="253"/>
      <c r="H568" s="253"/>
      <c r="I568" s="253"/>
      <c r="J568" s="253"/>
      <c r="K568" s="253"/>
      <c r="L568" s="253"/>
      <c r="S568" s="253"/>
      <c r="T568" s="253"/>
      <c r="U568" s="253"/>
      <c r="V568" s="253"/>
      <c r="W568" s="253"/>
      <c r="X568" s="253"/>
      <c r="Y568" s="253"/>
      <c r="Z568" s="253"/>
      <c r="AA568" s="253"/>
      <c r="AB568" s="253"/>
      <c r="AC568" s="253"/>
      <c r="AD568" s="253"/>
      <c r="AE568" s="253"/>
      <c r="AF568" s="253"/>
      <c r="AG568" s="253"/>
      <c r="AH568" s="253"/>
      <c r="AI568" s="253"/>
      <c r="AJ568" s="253"/>
      <c r="AK568" s="253"/>
      <c r="AL568" s="253"/>
      <c r="AM568" s="253"/>
      <c r="AN568" s="253"/>
      <c r="AO568" s="253"/>
      <c r="AP568" s="253"/>
      <c r="AQ568" s="253"/>
      <c r="AR568" s="253"/>
      <c r="AS568" s="253"/>
      <c r="AT568" s="253"/>
      <c r="AU568" s="253"/>
      <c r="AV568" s="253"/>
      <c r="AW568" s="253"/>
      <c r="AX568" s="253"/>
      <c r="AY568" s="253"/>
      <c r="AZ568" s="253"/>
      <c r="BA568" s="253"/>
      <c r="BB568" s="253"/>
      <c r="BC568" s="253"/>
      <c r="BD568" s="253"/>
      <c r="BE568" s="253"/>
      <c r="BF568" s="253"/>
      <c r="BG568" s="253"/>
      <c r="BH568" s="253"/>
      <c r="BI568" s="253"/>
      <c r="BJ568" s="253"/>
      <c r="BK568" s="253"/>
      <c r="BL568" s="253"/>
      <c r="BM568" s="253"/>
      <c r="BN568" s="253"/>
      <c r="BO568" s="253"/>
      <c r="BP568" s="253"/>
      <c r="BQ568" s="253"/>
      <c r="BR568" s="253"/>
      <c r="BS568" s="253"/>
      <c r="BT568" s="253"/>
      <c r="BU568" s="253"/>
      <c r="BV568" s="253"/>
      <c r="BW568" s="253"/>
      <c r="BX568" s="253"/>
      <c r="BY568" s="253"/>
      <c r="BZ568" s="253"/>
      <c r="CA568" s="253"/>
      <c r="CB568" s="253"/>
      <c r="CC568" s="253"/>
      <c r="CD568" s="253"/>
      <c r="CE568" s="253"/>
      <c r="CF568" s="253"/>
      <c r="CG568" s="253"/>
      <c r="CH568" s="253"/>
      <c r="CI568" s="253"/>
      <c r="CJ568" s="253"/>
      <c r="CK568" s="253"/>
      <c r="CL568" s="253"/>
      <c r="CM568" s="253"/>
      <c r="CN568" s="253"/>
      <c r="CO568" s="253"/>
      <c r="CP568" s="253"/>
      <c r="CQ568" s="253"/>
      <c r="CR568" s="253"/>
      <c r="CS568" s="253"/>
      <c r="CT568" s="253"/>
      <c r="CU568" s="253"/>
      <c r="CV568" s="253"/>
      <c r="CW568" s="253"/>
      <c r="CX568" s="253"/>
      <c r="CY568" s="253"/>
      <c r="CZ568" s="253"/>
      <c r="DA568" s="253"/>
      <c r="DB568" s="253"/>
      <c r="DC568" s="253"/>
      <c r="DD568" s="253"/>
      <c r="DE568" s="253"/>
      <c r="DF568" s="253"/>
      <c r="DG568" s="253"/>
      <c r="DH568" s="253"/>
      <c r="DI568" s="253"/>
      <c r="DJ568" s="253"/>
      <c r="DK568" s="253"/>
      <c r="DL568" s="253"/>
      <c r="DM568" s="253"/>
      <c r="DN568" s="253"/>
      <c r="DO568" s="253"/>
      <c r="DP568" s="253"/>
      <c r="DQ568" s="253"/>
      <c r="DR568" s="253"/>
      <c r="DS568" s="253"/>
      <c r="DT568" s="253"/>
      <c r="DU568" s="253"/>
    </row>
    <row r="569" spans="1:125" s="248" customFormat="1" x14ac:dyDescent="0.25">
      <c r="A569" s="253"/>
      <c r="B569" s="253"/>
      <c r="D569" s="253"/>
      <c r="E569" s="253"/>
      <c r="F569" s="253"/>
      <c r="G569" s="253"/>
      <c r="H569" s="253"/>
      <c r="I569" s="253"/>
      <c r="J569" s="253"/>
      <c r="K569" s="253"/>
      <c r="L569" s="253"/>
      <c r="S569" s="253"/>
      <c r="T569" s="253"/>
      <c r="U569" s="253"/>
      <c r="V569" s="253"/>
      <c r="W569" s="253"/>
      <c r="X569" s="253"/>
      <c r="Y569" s="253"/>
      <c r="Z569" s="253"/>
      <c r="AA569" s="253"/>
      <c r="AB569" s="253"/>
      <c r="AC569" s="253"/>
      <c r="AD569" s="253"/>
      <c r="AE569" s="253"/>
      <c r="AF569" s="253"/>
      <c r="AG569" s="253"/>
      <c r="AH569" s="253"/>
      <c r="AI569" s="253"/>
      <c r="AJ569" s="253"/>
      <c r="AK569" s="253"/>
      <c r="AL569" s="253"/>
      <c r="AM569" s="253"/>
      <c r="AN569" s="253"/>
      <c r="AO569" s="253"/>
      <c r="AP569" s="253"/>
      <c r="AQ569" s="253"/>
      <c r="AR569" s="253"/>
      <c r="AS569" s="253"/>
      <c r="AT569" s="253"/>
      <c r="AU569" s="253"/>
      <c r="AV569" s="253"/>
      <c r="AW569" s="253"/>
      <c r="AX569" s="253"/>
      <c r="AY569" s="253"/>
      <c r="AZ569" s="253"/>
      <c r="BA569" s="253"/>
      <c r="BB569" s="253"/>
      <c r="BC569" s="253"/>
      <c r="BD569" s="253"/>
      <c r="BE569" s="253"/>
      <c r="BF569" s="253"/>
      <c r="BG569" s="253"/>
      <c r="BH569" s="253"/>
      <c r="BI569" s="253"/>
      <c r="BJ569" s="253"/>
      <c r="BK569" s="253"/>
      <c r="BL569" s="253"/>
      <c r="BM569" s="253"/>
      <c r="BN569" s="253"/>
      <c r="BO569" s="253"/>
      <c r="BP569" s="253"/>
      <c r="BQ569" s="253"/>
      <c r="BR569" s="253"/>
      <c r="BS569" s="253"/>
      <c r="BT569" s="253"/>
      <c r="BU569" s="253"/>
      <c r="BV569" s="253"/>
      <c r="BW569" s="253"/>
      <c r="BX569" s="253"/>
      <c r="BY569" s="253"/>
      <c r="BZ569" s="253"/>
      <c r="CA569" s="253"/>
      <c r="CB569" s="253"/>
      <c r="CC569" s="253"/>
      <c r="CD569" s="253"/>
      <c r="CE569" s="253"/>
      <c r="CF569" s="253"/>
      <c r="CG569" s="253"/>
      <c r="CH569" s="253"/>
      <c r="CI569" s="253"/>
      <c r="CJ569" s="253"/>
      <c r="CK569" s="253"/>
      <c r="CL569" s="253"/>
      <c r="CM569" s="253"/>
      <c r="CN569" s="253"/>
      <c r="CO569" s="253"/>
      <c r="CP569" s="253"/>
      <c r="CQ569" s="253"/>
      <c r="CR569" s="253"/>
      <c r="CS569" s="253"/>
      <c r="CT569" s="253"/>
      <c r="CU569" s="253"/>
      <c r="CV569" s="253"/>
      <c r="CW569" s="253"/>
      <c r="CX569" s="253"/>
      <c r="CY569" s="253"/>
      <c r="CZ569" s="253"/>
      <c r="DA569" s="253"/>
      <c r="DB569" s="253"/>
      <c r="DC569" s="253"/>
      <c r="DD569" s="253"/>
      <c r="DE569" s="253"/>
      <c r="DF569" s="253"/>
      <c r="DG569" s="253"/>
      <c r="DH569" s="253"/>
      <c r="DI569" s="253"/>
      <c r="DJ569" s="253"/>
      <c r="DK569" s="253"/>
      <c r="DL569" s="253"/>
      <c r="DM569" s="253"/>
      <c r="DN569" s="253"/>
      <c r="DO569" s="253"/>
      <c r="DP569" s="253"/>
      <c r="DQ569" s="253"/>
      <c r="DR569" s="253"/>
      <c r="DS569" s="253"/>
      <c r="DT569" s="253"/>
      <c r="DU569" s="253"/>
    </row>
    <row r="570" spans="1:125" s="248" customFormat="1" x14ac:dyDescent="0.25">
      <c r="A570" s="253"/>
      <c r="B570" s="253"/>
      <c r="D570" s="253"/>
      <c r="E570" s="253"/>
      <c r="F570" s="253"/>
      <c r="G570" s="253"/>
      <c r="H570" s="253"/>
      <c r="I570" s="253"/>
      <c r="J570" s="253"/>
      <c r="K570" s="253"/>
      <c r="L570" s="253"/>
      <c r="S570" s="253"/>
      <c r="T570" s="253"/>
      <c r="U570" s="253"/>
      <c r="V570" s="253"/>
      <c r="W570" s="253"/>
      <c r="X570" s="253"/>
      <c r="Y570" s="253"/>
      <c r="Z570" s="253"/>
      <c r="AA570" s="253"/>
      <c r="AB570" s="253"/>
      <c r="AC570" s="253"/>
      <c r="AD570" s="253"/>
      <c r="AE570" s="253"/>
      <c r="AF570" s="253"/>
      <c r="AG570" s="253"/>
      <c r="AH570" s="253"/>
      <c r="AI570" s="253"/>
      <c r="AJ570" s="253"/>
      <c r="AK570" s="253"/>
      <c r="AL570" s="253"/>
      <c r="AM570" s="253"/>
      <c r="AN570" s="253"/>
      <c r="AO570" s="253"/>
      <c r="AP570" s="253"/>
      <c r="AQ570" s="253"/>
      <c r="AR570" s="253"/>
      <c r="AS570" s="253"/>
      <c r="AT570" s="253"/>
      <c r="AU570" s="253"/>
      <c r="AV570" s="253"/>
      <c r="AW570" s="253"/>
      <c r="AX570" s="253"/>
      <c r="AY570" s="253"/>
      <c r="AZ570" s="253"/>
      <c r="BA570" s="253"/>
      <c r="BB570" s="253"/>
      <c r="BC570" s="253"/>
      <c r="BD570" s="253"/>
      <c r="BE570" s="253"/>
      <c r="BF570" s="253"/>
      <c r="BG570" s="253"/>
      <c r="BH570" s="253"/>
      <c r="BI570" s="253"/>
      <c r="BJ570" s="253"/>
      <c r="BK570" s="253"/>
      <c r="BL570" s="253"/>
      <c r="BM570" s="253"/>
      <c r="BN570" s="253"/>
      <c r="BO570" s="253"/>
      <c r="BP570" s="253"/>
      <c r="BQ570" s="253"/>
      <c r="BR570" s="253"/>
      <c r="BS570" s="253"/>
      <c r="BT570" s="253"/>
      <c r="BU570" s="253"/>
      <c r="BV570" s="253"/>
      <c r="BW570" s="253"/>
      <c r="BX570" s="253"/>
      <c r="BY570" s="253"/>
      <c r="BZ570" s="253"/>
      <c r="CA570" s="253"/>
      <c r="CB570" s="253"/>
      <c r="CC570" s="253"/>
      <c r="CD570" s="253"/>
      <c r="CE570" s="253"/>
      <c r="CF570" s="253"/>
      <c r="CG570" s="253"/>
      <c r="CH570" s="253"/>
      <c r="CI570" s="253"/>
      <c r="CJ570" s="253"/>
      <c r="CK570" s="253"/>
      <c r="CL570" s="253"/>
      <c r="CM570" s="253"/>
      <c r="CN570" s="253"/>
      <c r="CO570" s="253"/>
      <c r="CP570" s="253"/>
      <c r="CQ570" s="253"/>
      <c r="CR570" s="253"/>
      <c r="CS570" s="253"/>
      <c r="CT570" s="253"/>
      <c r="CU570" s="253"/>
      <c r="CV570" s="253"/>
      <c r="CW570" s="253"/>
      <c r="CX570" s="253"/>
      <c r="CY570" s="253"/>
      <c r="CZ570" s="253"/>
      <c r="DA570" s="253"/>
      <c r="DB570" s="253"/>
      <c r="DC570" s="253"/>
      <c r="DD570" s="253"/>
      <c r="DE570" s="253"/>
      <c r="DF570" s="253"/>
      <c r="DG570" s="253"/>
      <c r="DH570" s="253"/>
      <c r="DI570" s="253"/>
      <c r="DJ570" s="253"/>
      <c r="DK570" s="253"/>
      <c r="DL570" s="253"/>
      <c r="DM570" s="253"/>
      <c r="DN570" s="253"/>
      <c r="DO570" s="253"/>
      <c r="DP570" s="253"/>
      <c r="DQ570" s="253"/>
      <c r="DR570" s="253"/>
      <c r="DS570" s="253"/>
      <c r="DT570" s="253"/>
      <c r="DU570" s="253"/>
    </row>
    <row r="571" spans="1:125" s="248" customFormat="1" x14ac:dyDescent="0.25">
      <c r="A571" s="253"/>
      <c r="B571" s="253"/>
      <c r="D571" s="253"/>
      <c r="E571" s="253"/>
      <c r="F571" s="253"/>
      <c r="G571" s="253"/>
      <c r="H571" s="253"/>
      <c r="I571" s="253"/>
      <c r="J571" s="253"/>
      <c r="K571" s="253"/>
      <c r="L571" s="253"/>
      <c r="S571" s="253"/>
      <c r="T571" s="253"/>
      <c r="U571" s="253"/>
      <c r="V571" s="253"/>
      <c r="W571" s="253"/>
      <c r="X571" s="253"/>
      <c r="Y571" s="253"/>
      <c r="Z571" s="253"/>
      <c r="AA571" s="253"/>
      <c r="AB571" s="253"/>
      <c r="AC571" s="253"/>
      <c r="AD571" s="253"/>
      <c r="AE571" s="253"/>
      <c r="AF571" s="253"/>
      <c r="AG571" s="253"/>
      <c r="AH571" s="253"/>
      <c r="AI571" s="253"/>
      <c r="AJ571" s="253"/>
      <c r="AK571" s="253"/>
      <c r="AL571" s="253"/>
      <c r="AM571" s="253"/>
      <c r="AN571" s="253"/>
      <c r="AO571" s="253"/>
      <c r="AP571" s="253"/>
      <c r="AQ571" s="253"/>
      <c r="AR571" s="253"/>
      <c r="AS571" s="253"/>
      <c r="AT571" s="253"/>
      <c r="AU571" s="253"/>
      <c r="AV571" s="253"/>
      <c r="AW571" s="253"/>
      <c r="AX571" s="253"/>
      <c r="AY571" s="253"/>
      <c r="AZ571" s="253"/>
      <c r="BA571" s="253"/>
      <c r="BB571" s="253"/>
      <c r="BC571" s="253"/>
      <c r="BD571" s="253"/>
      <c r="BE571" s="253"/>
      <c r="BF571" s="253"/>
      <c r="BG571" s="253"/>
      <c r="BH571" s="253"/>
      <c r="BI571" s="253"/>
      <c r="BJ571" s="253"/>
      <c r="BK571" s="253"/>
      <c r="BL571" s="253"/>
      <c r="BM571" s="253"/>
      <c r="BN571" s="253"/>
      <c r="BO571" s="253"/>
      <c r="BP571" s="253"/>
      <c r="BQ571" s="253"/>
      <c r="BR571" s="253"/>
      <c r="BS571" s="253"/>
      <c r="BT571" s="253"/>
      <c r="BU571" s="253"/>
      <c r="BV571" s="253"/>
      <c r="BW571" s="253"/>
      <c r="BX571" s="253"/>
      <c r="BY571" s="253"/>
      <c r="BZ571" s="253"/>
      <c r="CA571" s="253"/>
      <c r="CB571" s="253"/>
      <c r="CC571" s="253"/>
      <c r="CD571" s="253"/>
      <c r="CE571" s="253"/>
      <c r="CF571" s="253"/>
      <c r="CG571" s="253"/>
      <c r="CH571" s="253"/>
      <c r="CI571" s="253"/>
      <c r="CJ571" s="253"/>
      <c r="CK571" s="253"/>
      <c r="CL571" s="253"/>
      <c r="CM571" s="253"/>
      <c r="CN571" s="253"/>
      <c r="CO571" s="253"/>
      <c r="CP571" s="253"/>
      <c r="CQ571" s="253"/>
      <c r="CR571" s="253"/>
      <c r="CS571" s="253"/>
      <c r="CT571" s="253"/>
      <c r="CU571" s="253"/>
      <c r="CV571" s="253"/>
      <c r="CW571" s="253"/>
      <c r="CX571" s="253"/>
      <c r="CY571" s="253"/>
      <c r="CZ571" s="253"/>
      <c r="DA571" s="253"/>
      <c r="DB571" s="253"/>
      <c r="DC571" s="253"/>
      <c r="DD571" s="253"/>
      <c r="DE571" s="253"/>
      <c r="DF571" s="253"/>
      <c r="DG571" s="253"/>
      <c r="DH571" s="253"/>
      <c r="DI571" s="253"/>
      <c r="DJ571" s="253"/>
      <c r="DK571" s="253"/>
      <c r="DL571" s="253"/>
      <c r="DM571" s="253"/>
      <c r="DN571" s="253"/>
      <c r="DO571" s="253"/>
      <c r="DP571" s="253"/>
      <c r="DQ571" s="253"/>
      <c r="DR571" s="253"/>
      <c r="DS571" s="253"/>
      <c r="DT571" s="253"/>
      <c r="DU571" s="253"/>
    </row>
    <row r="572" spans="1:125" s="248" customFormat="1" x14ac:dyDescent="0.25">
      <c r="A572" s="253"/>
      <c r="B572" s="253"/>
      <c r="D572" s="253"/>
      <c r="E572" s="253"/>
      <c r="F572" s="253"/>
      <c r="G572" s="253"/>
      <c r="H572" s="253"/>
      <c r="I572" s="253"/>
      <c r="J572" s="253"/>
      <c r="K572" s="253"/>
      <c r="L572" s="253"/>
      <c r="S572" s="253"/>
      <c r="T572" s="253"/>
      <c r="U572" s="253"/>
      <c r="V572" s="253"/>
      <c r="W572" s="253"/>
      <c r="X572" s="253"/>
      <c r="Y572" s="253"/>
      <c r="Z572" s="253"/>
      <c r="AA572" s="253"/>
      <c r="AB572" s="253"/>
      <c r="AC572" s="253"/>
      <c r="AD572" s="253"/>
      <c r="AE572" s="253"/>
      <c r="AF572" s="253"/>
      <c r="AG572" s="253"/>
      <c r="AH572" s="253"/>
      <c r="AI572" s="253"/>
      <c r="AJ572" s="253"/>
      <c r="AK572" s="253"/>
      <c r="AL572" s="253"/>
      <c r="AM572" s="253"/>
      <c r="AN572" s="253"/>
      <c r="AO572" s="253"/>
      <c r="AP572" s="253"/>
      <c r="AQ572" s="253"/>
      <c r="AR572" s="253"/>
      <c r="AS572" s="253"/>
      <c r="AT572" s="253"/>
      <c r="AU572" s="253"/>
      <c r="AV572" s="253"/>
      <c r="AW572" s="253"/>
      <c r="AX572" s="253"/>
      <c r="AY572" s="253"/>
      <c r="AZ572" s="253"/>
      <c r="BA572" s="253"/>
      <c r="BB572" s="253"/>
      <c r="BC572" s="253"/>
      <c r="BD572" s="253"/>
      <c r="BE572" s="253"/>
      <c r="BF572" s="253"/>
      <c r="BG572" s="253"/>
      <c r="BH572" s="253"/>
      <c r="BI572" s="253"/>
      <c r="BJ572" s="253"/>
      <c r="BK572" s="253"/>
      <c r="BL572" s="253"/>
      <c r="BM572" s="253"/>
      <c r="BN572" s="253"/>
      <c r="BO572" s="253"/>
      <c r="BP572" s="253"/>
      <c r="BQ572" s="253"/>
      <c r="BR572" s="253"/>
      <c r="BS572" s="253"/>
      <c r="BT572" s="253"/>
      <c r="BU572" s="253"/>
      <c r="BV572" s="253"/>
      <c r="BW572" s="253"/>
      <c r="BX572" s="253"/>
      <c r="BY572" s="253"/>
      <c r="BZ572" s="253"/>
      <c r="CA572" s="253"/>
      <c r="CB572" s="253"/>
      <c r="CC572" s="253"/>
      <c r="CD572" s="253"/>
      <c r="CE572" s="253"/>
      <c r="CF572" s="253"/>
      <c r="CG572" s="253"/>
      <c r="CH572" s="253"/>
      <c r="CI572" s="253"/>
      <c r="CJ572" s="253"/>
      <c r="CK572" s="253"/>
      <c r="CL572" s="253"/>
      <c r="CM572" s="253"/>
      <c r="CN572" s="253"/>
      <c r="CO572" s="253"/>
      <c r="CP572" s="253"/>
      <c r="CQ572" s="253"/>
      <c r="CR572" s="253"/>
      <c r="CS572" s="253"/>
      <c r="CT572" s="253"/>
      <c r="CU572" s="253"/>
      <c r="CV572" s="253"/>
      <c r="CW572" s="253"/>
      <c r="CX572" s="253"/>
      <c r="CY572" s="253"/>
      <c r="CZ572" s="253"/>
      <c r="DA572" s="253"/>
      <c r="DB572" s="253"/>
      <c r="DC572" s="253"/>
      <c r="DD572" s="253"/>
      <c r="DE572" s="253"/>
      <c r="DF572" s="253"/>
      <c r="DG572" s="253"/>
      <c r="DH572" s="253"/>
      <c r="DI572" s="253"/>
      <c r="DJ572" s="253"/>
      <c r="DK572" s="253"/>
      <c r="DL572" s="253"/>
      <c r="DM572" s="253"/>
      <c r="DN572" s="253"/>
      <c r="DO572" s="253"/>
      <c r="DP572" s="253"/>
      <c r="DQ572" s="253"/>
      <c r="DR572" s="253"/>
      <c r="DS572" s="253"/>
      <c r="DT572" s="253"/>
      <c r="DU572" s="253"/>
    </row>
    <row r="573" spans="1:125" s="248" customFormat="1" x14ac:dyDescent="0.25">
      <c r="A573" s="253"/>
      <c r="B573" s="253"/>
      <c r="D573" s="253"/>
      <c r="E573" s="253"/>
      <c r="F573" s="253"/>
      <c r="G573" s="253"/>
      <c r="H573" s="253"/>
      <c r="I573" s="253"/>
      <c r="J573" s="253"/>
      <c r="K573" s="253"/>
      <c r="L573" s="253"/>
      <c r="S573" s="253"/>
      <c r="T573" s="253"/>
      <c r="U573" s="253"/>
      <c r="V573" s="253"/>
      <c r="W573" s="253"/>
      <c r="X573" s="253"/>
      <c r="Y573" s="253"/>
      <c r="Z573" s="253"/>
      <c r="AA573" s="253"/>
      <c r="AB573" s="253"/>
      <c r="AC573" s="253"/>
      <c r="AD573" s="253"/>
      <c r="AE573" s="253"/>
      <c r="AF573" s="253"/>
      <c r="AG573" s="253"/>
      <c r="AH573" s="253"/>
      <c r="AI573" s="253"/>
      <c r="AJ573" s="253"/>
      <c r="AK573" s="253"/>
      <c r="AL573" s="253"/>
      <c r="AM573" s="253"/>
      <c r="AN573" s="253"/>
      <c r="AO573" s="253"/>
      <c r="AP573" s="253"/>
      <c r="AQ573" s="253"/>
      <c r="AR573" s="253"/>
      <c r="AS573" s="253"/>
      <c r="AT573" s="253"/>
      <c r="AU573" s="253"/>
      <c r="AV573" s="253"/>
      <c r="AW573" s="253"/>
      <c r="AX573" s="253"/>
      <c r="AY573" s="253"/>
      <c r="AZ573" s="253"/>
      <c r="BA573" s="253"/>
      <c r="BB573" s="253"/>
      <c r="BC573" s="253"/>
      <c r="BD573" s="253"/>
      <c r="BE573" s="253"/>
      <c r="BF573" s="253"/>
      <c r="BG573" s="253"/>
      <c r="BH573" s="253"/>
      <c r="BI573" s="253"/>
      <c r="BJ573" s="253"/>
      <c r="BK573" s="253"/>
      <c r="BL573" s="253"/>
      <c r="BM573" s="253"/>
      <c r="BN573" s="253"/>
      <c r="BO573" s="253"/>
      <c r="BP573" s="253"/>
      <c r="BQ573" s="253"/>
      <c r="BR573" s="253"/>
      <c r="BS573" s="253"/>
      <c r="BT573" s="253"/>
      <c r="BU573" s="253"/>
      <c r="BV573" s="253"/>
      <c r="BW573" s="253"/>
      <c r="BX573" s="253"/>
      <c r="BY573" s="253"/>
      <c r="BZ573" s="253"/>
      <c r="CA573" s="253"/>
      <c r="CB573" s="253"/>
      <c r="CC573" s="253"/>
      <c r="CD573" s="253"/>
      <c r="CE573" s="253"/>
      <c r="CF573" s="253"/>
      <c r="CG573" s="253"/>
      <c r="CH573" s="253"/>
      <c r="CI573" s="253"/>
      <c r="CJ573" s="253"/>
      <c r="CK573" s="253"/>
      <c r="CL573" s="253"/>
      <c r="CM573" s="253"/>
      <c r="CN573" s="253"/>
      <c r="CO573" s="253"/>
      <c r="CP573" s="253"/>
      <c r="CQ573" s="253"/>
      <c r="CR573" s="253"/>
      <c r="CS573" s="253"/>
      <c r="CT573" s="253"/>
      <c r="CU573" s="253"/>
      <c r="CV573" s="253"/>
      <c r="CW573" s="253"/>
      <c r="CX573" s="253"/>
      <c r="CY573" s="253"/>
      <c r="CZ573" s="253"/>
      <c r="DA573" s="253"/>
      <c r="DB573" s="253"/>
      <c r="DC573" s="253"/>
      <c r="DD573" s="253"/>
      <c r="DE573" s="253"/>
      <c r="DF573" s="253"/>
      <c r="DG573" s="253"/>
      <c r="DH573" s="253"/>
      <c r="DI573" s="253"/>
      <c r="DJ573" s="253"/>
      <c r="DK573" s="253"/>
      <c r="DL573" s="253"/>
      <c r="DM573" s="253"/>
      <c r="DN573" s="253"/>
      <c r="DO573" s="253"/>
      <c r="DP573" s="253"/>
      <c r="DQ573" s="253"/>
      <c r="DR573" s="253"/>
      <c r="DS573" s="253"/>
      <c r="DT573" s="253"/>
      <c r="DU573" s="253"/>
    </row>
    <row r="574" spans="1:125" s="248" customFormat="1" x14ac:dyDescent="0.25">
      <c r="A574" s="253"/>
      <c r="B574" s="253"/>
      <c r="D574" s="253"/>
      <c r="E574" s="253"/>
      <c r="F574" s="253"/>
      <c r="G574" s="253"/>
      <c r="H574" s="253"/>
      <c r="I574" s="253"/>
      <c r="J574" s="253"/>
      <c r="K574" s="253"/>
      <c r="L574" s="253"/>
      <c r="S574" s="253"/>
      <c r="T574" s="253"/>
      <c r="U574" s="253"/>
      <c r="V574" s="253"/>
      <c r="W574" s="253"/>
      <c r="X574" s="253"/>
      <c r="Y574" s="253"/>
      <c r="Z574" s="253"/>
      <c r="AA574" s="253"/>
      <c r="AB574" s="253"/>
      <c r="AC574" s="253"/>
      <c r="AD574" s="253"/>
      <c r="AE574" s="253"/>
      <c r="AF574" s="253"/>
      <c r="AG574" s="253"/>
      <c r="AH574" s="253"/>
      <c r="AI574" s="253"/>
      <c r="AJ574" s="253"/>
      <c r="AK574" s="253"/>
      <c r="AL574" s="253"/>
      <c r="AM574" s="253"/>
      <c r="AN574" s="253"/>
      <c r="AO574" s="253"/>
      <c r="AP574" s="253"/>
      <c r="AQ574" s="253"/>
      <c r="AR574" s="253"/>
      <c r="AS574" s="253"/>
      <c r="AT574" s="253"/>
      <c r="AU574" s="253"/>
      <c r="AV574" s="253"/>
      <c r="AW574" s="253"/>
      <c r="AX574" s="253"/>
      <c r="AY574" s="253"/>
      <c r="AZ574" s="253"/>
      <c r="BA574" s="253"/>
      <c r="BB574" s="253"/>
      <c r="BC574" s="253"/>
      <c r="BD574" s="253"/>
      <c r="BE574" s="253"/>
      <c r="BF574" s="253"/>
      <c r="BG574" s="253"/>
      <c r="BH574" s="253"/>
      <c r="BI574" s="253"/>
      <c r="BJ574" s="253"/>
      <c r="BK574" s="253"/>
      <c r="BL574" s="253"/>
      <c r="BM574" s="253"/>
      <c r="BN574" s="253"/>
      <c r="BO574" s="253"/>
      <c r="BP574" s="253"/>
      <c r="BQ574" s="253"/>
      <c r="BR574" s="253"/>
      <c r="BS574" s="253"/>
      <c r="BT574" s="253"/>
      <c r="BU574" s="253"/>
      <c r="BV574" s="253"/>
      <c r="BW574" s="253"/>
      <c r="BX574" s="253"/>
      <c r="BY574" s="253"/>
      <c r="BZ574" s="253"/>
      <c r="CA574" s="253"/>
      <c r="CB574" s="253"/>
      <c r="CC574" s="253"/>
      <c r="CD574" s="253"/>
      <c r="CE574" s="253"/>
      <c r="CF574" s="253"/>
      <c r="CG574" s="253"/>
      <c r="CH574" s="253"/>
      <c r="CI574" s="253"/>
      <c r="CJ574" s="253"/>
      <c r="CK574" s="253"/>
      <c r="CL574" s="253"/>
      <c r="CM574" s="253"/>
      <c r="CN574" s="253"/>
      <c r="CO574" s="253"/>
      <c r="CP574" s="253"/>
      <c r="CQ574" s="253"/>
      <c r="CR574" s="253"/>
      <c r="CS574" s="253"/>
      <c r="CT574" s="253"/>
      <c r="CU574" s="253"/>
      <c r="CV574" s="253"/>
      <c r="CW574" s="253"/>
      <c r="CX574" s="253"/>
      <c r="CY574" s="253"/>
      <c r="CZ574" s="253"/>
      <c r="DA574" s="253"/>
      <c r="DB574" s="253"/>
      <c r="DC574" s="253"/>
      <c r="DD574" s="253"/>
      <c r="DE574" s="253"/>
      <c r="DF574" s="253"/>
      <c r="DG574" s="253"/>
      <c r="DH574" s="253"/>
      <c r="DI574" s="253"/>
      <c r="DJ574" s="253"/>
      <c r="DK574" s="253"/>
      <c r="DL574" s="253"/>
      <c r="DM574" s="253"/>
      <c r="DN574" s="253"/>
      <c r="DO574" s="253"/>
      <c r="DP574" s="253"/>
      <c r="DQ574" s="253"/>
      <c r="DR574" s="253"/>
      <c r="DS574" s="253"/>
      <c r="DT574" s="253"/>
      <c r="DU574" s="253"/>
    </row>
    <row r="575" spans="1:125" s="248" customFormat="1" x14ac:dyDescent="0.25">
      <c r="A575" s="253"/>
      <c r="B575" s="253"/>
      <c r="D575" s="253"/>
      <c r="E575" s="253"/>
      <c r="F575" s="253"/>
      <c r="G575" s="253"/>
      <c r="H575" s="253"/>
      <c r="I575" s="253"/>
      <c r="J575" s="253"/>
      <c r="K575" s="253"/>
      <c r="L575" s="253"/>
      <c r="S575" s="253"/>
      <c r="T575" s="253"/>
      <c r="U575" s="253"/>
      <c r="V575" s="253"/>
      <c r="W575" s="253"/>
      <c r="X575" s="253"/>
      <c r="Y575" s="253"/>
      <c r="Z575" s="253"/>
      <c r="AA575" s="253"/>
      <c r="AB575" s="253"/>
      <c r="AC575" s="253"/>
      <c r="AD575" s="253"/>
      <c r="AE575" s="253"/>
      <c r="AF575" s="253"/>
      <c r="AG575" s="253"/>
      <c r="AH575" s="253"/>
      <c r="AI575" s="253"/>
      <c r="AJ575" s="253"/>
      <c r="AK575" s="253"/>
      <c r="AL575" s="253"/>
      <c r="AM575" s="253"/>
      <c r="AN575" s="253"/>
      <c r="AO575" s="253"/>
      <c r="AP575" s="253"/>
      <c r="AQ575" s="253"/>
      <c r="AR575" s="253"/>
      <c r="AS575" s="253"/>
      <c r="AT575" s="253"/>
      <c r="AU575" s="253"/>
      <c r="AV575" s="253"/>
      <c r="AW575" s="253"/>
      <c r="AX575" s="253"/>
      <c r="AY575" s="253"/>
      <c r="AZ575" s="253"/>
      <c r="BA575" s="253"/>
      <c r="BB575" s="253"/>
      <c r="BC575" s="253"/>
      <c r="BD575" s="253"/>
      <c r="BE575" s="253"/>
      <c r="BF575" s="253"/>
      <c r="BG575" s="253"/>
      <c r="BH575" s="253"/>
      <c r="BI575" s="253"/>
      <c r="BJ575" s="253"/>
      <c r="BK575" s="253"/>
      <c r="BL575" s="253"/>
      <c r="BM575" s="253"/>
      <c r="BN575" s="253"/>
      <c r="BO575" s="253"/>
      <c r="BP575" s="253"/>
      <c r="BQ575" s="253"/>
      <c r="BR575" s="253"/>
      <c r="BS575" s="253"/>
      <c r="BT575" s="253"/>
      <c r="BU575" s="253"/>
      <c r="BV575" s="253"/>
      <c r="BW575" s="253"/>
      <c r="BX575" s="253"/>
      <c r="BY575" s="253"/>
      <c r="BZ575" s="253"/>
      <c r="CA575" s="253"/>
      <c r="CB575" s="253"/>
      <c r="CC575" s="253"/>
      <c r="CD575" s="253"/>
      <c r="CE575" s="253"/>
      <c r="CF575" s="253"/>
      <c r="CG575" s="253"/>
      <c r="CH575" s="253"/>
      <c r="CI575" s="253"/>
      <c r="CJ575" s="253"/>
      <c r="CK575" s="253"/>
      <c r="CL575" s="253"/>
      <c r="CM575" s="253"/>
      <c r="CN575" s="253"/>
      <c r="CO575" s="253"/>
      <c r="CP575" s="253"/>
      <c r="CQ575" s="253"/>
      <c r="CR575" s="253"/>
      <c r="CS575" s="253"/>
      <c r="CT575" s="253"/>
      <c r="CU575" s="253"/>
      <c r="CV575" s="253"/>
      <c r="CW575" s="253"/>
      <c r="CX575" s="253"/>
      <c r="CY575" s="253"/>
      <c r="CZ575" s="253"/>
      <c r="DA575" s="253"/>
      <c r="DB575" s="253"/>
      <c r="DC575" s="253"/>
      <c r="DD575" s="253"/>
      <c r="DE575" s="253"/>
      <c r="DF575" s="253"/>
      <c r="DG575" s="253"/>
      <c r="DH575" s="253"/>
      <c r="DI575" s="253"/>
      <c r="DJ575" s="253"/>
      <c r="DK575" s="253"/>
      <c r="DL575" s="253"/>
      <c r="DM575" s="253"/>
      <c r="DN575" s="253"/>
      <c r="DO575" s="253"/>
      <c r="DP575" s="253"/>
      <c r="DQ575" s="253"/>
      <c r="DR575" s="253"/>
      <c r="DS575" s="253"/>
      <c r="DT575" s="253"/>
      <c r="DU575" s="253"/>
    </row>
    <row r="576" spans="1:125" s="248" customFormat="1" x14ac:dyDescent="0.25">
      <c r="A576" s="253"/>
      <c r="B576" s="253"/>
      <c r="D576" s="253"/>
      <c r="E576" s="253"/>
      <c r="F576" s="253"/>
      <c r="G576" s="253"/>
      <c r="H576" s="253"/>
      <c r="I576" s="253"/>
      <c r="J576" s="253"/>
      <c r="K576" s="253"/>
      <c r="L576" s="253"/>
      <c r="S576" s="253"/>
      <c r="T576" s="253"/>
      <c r="U576" s="253"/>
      <c r="V576" s="253"/>
      <c r="W576" s="253"/>
      <c r="X576" s="253"/>
      <c r="Y576" s="253"/>
      <c r="Z576" s="253"/>
      <c r="AA576" s="253"/>
      <c r="AB576" s="253"/>
      <c r="AC576" s="253"/>
      <c r="AD576" s="253"/>
      <c r="AE576" s="253"/>
      <c r="AF576" s="253"/>
      <c r="AG576" s="253"/>
      <c r="AH576" s="253"/>
      <c r="AI576" s="253"/>
      <c r="AJ576" s="253"/>
      <c r="AK576" s="253"/>
      <c r="AL576" s="253"/>
      <c r="AM576" s="253"/>
      <c r="AN576" s="253"/>
      <c r="AO576" s="253"/>
      <c r="AP576" s="253"/>
      <c r="AQ576" s="253"/>
      <c r="AR576" s="253"/>
      <c r="AS576" s="253"/>
      <c r="AT576" s="253"/>
      <c r="AU576" s="253"/>
      <c r="AV576" s="253"/>
      <c r="AW576" s="253"/>
      <c r="AX576" s="253"/>
      <c r="AY576" s="253"/>
      <c r="AZ576" s="253"/>
      <c r="BA576" s="253"/>
      <c r="BB576" s="253"/>
      <c r="BC576" s="253"/>
      <c r="BD576" s="253"/>
      <c r="BE576" s="253"/>
      <c r="BF576" s="253"/>
      <c r="BG576" s="253"/>
      <c r="BH576" s="253"/>
      <c r="BI576" s="253"/>
      <c r="BJ576" s="253"/>
      <c r="BK576" s="253"/>
      <c r="BL576" s="253"/>
      <c r="BM576" s="253"/>
      <c r="BN576" s="253"/>
      <c r="BO576" s="253"/>
      <c r="BP576" s="253"/>
      <c r="BQ576" s="253"/>
      <c r="BR576" s="253"/>
      <c r="BS576" s="253"/>
      <c r="BT576" s="253"/>
      <c r="BU576" s="253"/>
      <c r="BV576" s="253"/>
      <c r="BW576" s="253"/>
      <c r="BX576" s="253"/>
      <c r="BY576" s="253"/>
      <c r="BZ576" s="253"/>
      <c r="CA576" s="253"/>
      <c r="CB576" s="253"/>
      <c r="CC576" s="253"/>
      <c r="CD576" s="253"/>
      <c r="CE576" s="253"/>
      <c r="CF576" s="253"/>
      <c r="CG576" s="253"/>
      <c r="CH576" s="253"/>
      <c r="CI576" s="253"/>
      <c r="CJ576" s="253"/>
      <c r="CK576" s="253"/>
      <c r="CL576" s="253"/>
      <c r="CM576" s="253"/>
      <c r="CN576" s="253"/>
      <c r="CO576" s="253"/>
      <c r="CP576" s="253"/>
      <c r="CQ576" s="253"/>
      <c r="CR576" s="253"/>
      <c r="CS576" s="253"/>
      <c r="CT576" s="253"/>
      <c r="CU576" s="253"/>
      <c r="CV576" s="253"/>
      <c r="CW576" s="253"/>
      <c r="CX576" s="253"/>
      <c r="CY576" s="253"/>
      <c r="CZ576" s="253"/>
      <c r="DA576" s="253"/>
      <c r="DB576" s="253"/>
      <c r="DC576" s="253"/>
      <c r="DD576" s="253"/>
      <c r="DE576" s="253"/>
      <c r="DF576" s="253"/>
      <c r="DG576" s="253"/>
      <c r="DH576" s="253"/>
      <c r="DI576" s="253"/>
      <c r="DJ576" s="253"/>
      <c r="DK576" s="253"/>
      <c r="DL576" s="253"/>
      <c r="DM576" s="253"/>
      <c r="DN576" s="253"/>
      <c r="DO576" s="253"/>
      <c r="DP576" s="253"/>
      <c r="DQ576" s="253"/>
      <c r="DR576" s="253"/>
      <c r="DS576" s="253"/>
      <c r="DT576" s="253"/>
      <c r="DU576" s="253"/>
    </row>
    <row r="577" spans="1:125" s="248" customFormat="1" x14ac:dyDescent="0.25">
      <c r="A577" s="253"/>
      <c r="B577" s="253"/>
      <c r="D577" s="253"/>
      <c r="E577" s="253"/>
      <c r="F577" s="253"/>
      <c r="G577" s="253"/>
      <c r="H577" s="253"/>
      <c r="I577" s="253"/>
      <c r="J577" s="253"/>
      <c r="K577" s="253"/>
      <c r="L577" s="253"/>
      <c r="S577" s="253"/>
      <c r="T577" s="253"/>
      <c r="U577" s="253"/>
      <c r="V577" s="253"/>
      <c r="W577" s="253"/>
      <c r="X577" s="253"/>
      <c r="Y577" s="253"/>
      <c r="Z577" s="253"/>
      <c r="AA577" s="253"/>
      <c r="AB577" s="253"/>
      <c r="AC577" s="253"/>
      <c r="AD577" s="253"/>
      <c r="AE577" s="253"/>
      <c r="AF577" s="253"/>
      <c r="AG577" s="253"/>
      <c r="AH577" s="253"/>
      <c r="AI577" s="253"/>
      <c r="AJ577" s="253"/>
      <c r="AK577" s="253"/>
      <c r="AL577" s="253"/>
      <c r="AM577" s="253"/>
      <c r="AN577" s="253"/>
      <c r="AO577" s="253"/>
      <c r="AP577" s="253"/>
      <c r="AQ577" s="253"/>
      <c r="AR577" s="253"/>
      <c r="AS577" s="253"/>
      <c r="AT577" s="253"/>
      <c r="AU577" s="253"/>
      <c r="AV577" s="253"/>
      <c r="AW577" s="253"/>
      <c r="AX577" s="253"/>
      <c r="AY577" s="253"/>
      <c r="AZ577" s="253"/>
      <c r="BA577" s="253"/>
      <c r="BB577" s="253"/>
      <c r="BC577" s="253"/>
      <c r="BD577" s="253"/>
      <c r="BE577" s="253"/>
      <c r="BF577" s="253"/>
      <c r="BG577" s="253"/>
      <c r="BH577" s="253"/>
      <c r="BI577" s="253"/>
      <c r="BJ577" s="253"/>
      <c r="BK577" s="253"/>
      <c r="BL577" s="253"/>
      <c r="BM577" s="253"/>
      <c r="BN577" s="253"/>
      <c r="BO577" s="253"/>
      <c r="BP577" s="253"/>
      <c r="BQ577" s="253"/>
      <c r="BR577" s="253"/>
      <c r="BS577" s="253"/>
      <c r="BT577" s="253"/>
      <c r="BU577" s="253"/>
      <c r="BV577" s="253"/>
      <c r="BW577" s="253"/>
      <c r="BX577" s="253"/>
      <c r="BY577" s="253"/>
      <c r="BZ577" s="253"/>
      <c r="CA577" s="253"/>
      <c r="CB577" s="253"/>
      <c r="CC577" s="253"/>
      <c r="CD577" s="253"/>
      <c r="CE577" s="253"/>
      <c r="CF577" s="253"/>
      <c r="CG577" s="253"/>
      <c r="CH577" s="253"/>
      <c r="CI577" s="253"/>
      <c r="CJ577" s="253"/>
      <c r="CK577" s="253"/>
      <c r="CL577" s="253"/>
      <c r="CM577" s="253"/>
      <c r="CN577" s="253"/>
      <c r="CO577" s="253"/>
      <c r="CP577" s="253"/>
      <c r="CQ577" s="253"/>
      <c r="CR577" s="253"/>
      <c r="CS577" s="253"/>
      <c r="CT577" s="253"/>
      <c r="CU577" s="253"/>
      <c r="CV577" s="253"/>
      <c r="CW577" s="253"/>
      <c r="CX577" s="253"/>
      <c r="CY577" s="253"/>
      <c r="CZ577" s="253"/>
      <c r="DA577" s="253"/>
      <c r="DB577" s="253"/>
      <c r="DC577" s="253"/>
      <c r="DD577" s="253"/>
      <c r="DE577" s="253"/>
      <c r="DF577" s="253"/>
      <c r="DG577" s="253"/>
      <c r="DH577" s="253"/>
      <c r="DI577" s="253"/>
      <c r="DJ577" s="253"/>
      <c r="DK577" s="253"/>
      <c r="DL577" s="253"/>
      <c r="DM577" s="253"/>
      <c r="DN577" s="253"/>
      <c r="DO577" s="253"/>
      <c r="DP577" s="253"/>
      <c r="DQ577" s="253"/>
      <c r="DR577" s="253"/>
      <c r="DS577" s="253"/>
      <c r="DT577" s="253"/>
      <c r="DU577" s="253"/>
    </row>
    <row r="578" spans="1:125" s="248" customFormat="1" x14ac:dyDescent="0.25">
      <c r="A578" s="253"/>
      <c r="B578" s="253"/>
      <c r="D578" s="253"/>
      <c r="E578" s="253"/>
      <c r="F578" s="253"/>
      <c r="G578" s="253"/>
      <c r="H578" s="253"/>
      <c r="I578" s="253"/>
      <c r="J578" s="253"/>
      <c r="K578" s="253"/>
      <c r="L578" s="253"/>
      <c r="S578" s="253"/>
      <c r="T578" s="253"/>
      <c r="U578" s="253"/>
      <c r="V578" s="253"/>
      <c r="W578" s="253"/>
      <c r="X578" s="253"/>
      <c r="Y578" s="253"/>
      <c r="Z578" s="253"/>
      <c r="AA578" s="253"/>
      <c r="AB578" s="253"/>
      <c r="AC578" s="253"/>
      <c r="AD578" s="253"/>
      <c r="AE578" s="253"/>
      <c r="AF578" s="253"/>
      <c r="AG578" s="253"/>
      <c r="AH578" s="253"/>
      <c r="AI578" s="253"/>
      <c r="AJ578" s="253"/>
      <c r="AK578" s="253"/>
      <c r="AL578" s="253"/>
      <c r="AM578" s="253"/>
      <c r="AN578" s="253"/>
      <c r="AO578" s="253"/>
      <c r="AP578" s="253"/>
      <c r="AQ578" s="253"/>
      <c r="AR578" s="253"/>
      <c r="AS578" s="253"/>
      <c r="AT578" s="253"/>
      <c r="AU578" s="253"/>
      <c r="AV578" s="253"/>
      <c r="AW578" s="253"/>
      <c r="AX578" s="253"/>
      <c r="AY578" s="253"/>
      <c r="AZ578" s="253"/>
      <c r="BA578" s="253"/>
      <c r="BB578" s="253"/>
      <c r="BC578" s="253"/>
      <c r="BD578" s="253"/>
      <c r="BE578" s="253"/>
      <c r="BF578" s="253"/>
      <c r="BG578" s="253"/>
      <c r="BH578" s="253"/>
      <c r="BI578" s="253"/>
      <c r="BJ578" s="253"/>
      <c r="BK578" s="253"/>
      <c r="BL578" s="253"/>
      <c r="BM578" s="253"/>
      <c r="BN578" s="253"/>
      <c r="BO578" s="253"/>
      <c r="BP578" s="253"/>
      <c r="BQ578" s="253"/>
      <c r="BR578" s="253"/>
      <c r="BS578" s="253"/>
      <c r="BT578" s="253"/>
      <c r="BU578" s="253"/>
      <c r="BV578" s="253"/>
      <c r="BW578" s="253"/>
      <c r="BX578" s="253"/>
      <c r="BY578" s="253"/>
      <c r="BZ578" s="253"/>
      <c r="CA578" s="253"/>
      <c r="CB578" s="253"/>
      <c r="CC578" s="253"/>
      <c r="CD578" s="253"/>
      <c r="CE578" s="253"/>
      <c r="CF578" s="253"/>
      <c r="CG578" s="253"/>
      <c r="CH578" s="253"/>
      <c r="CI578" s="253"/>
      <c r="CJ578" s="253"/>
      <c r="CK578" s="253"/>
      <c r="CL578" s="253"/>
      <c r="CM578" s="253"/>
      <c r="CN578" s="253"/>
      <c r="CO578" s="253"/>
      <c r="CP578" s="253"/>
      <c r="CQ578" s="253"/>
      <c r="CR578" s="253"/>
      <c r="CS578" s="253"/>
      <c r="CT578" s="253"/>
      <c r="CU578" s="253"/>
      <c r="CV578" s="253"/>
      <c r="CW578" s="253"/>
      <c r="CX578" s="253"/>
      <c r="CY578" s="253"/>
      <c r="CZ578" s="253"/>
      <c r="DA578" s="253"/>
      <c r="DB578" s="253"/>
      <c r="DC578" s="253"/>
      <c r="DD578" s="253"/>
      <c r="DE578" s="253"/>
      <c r="DF578" s="253"/>
      <c r="DG578" s="253"/>
      <c r="DH578" s="253"/>
      <c r="DI578" s="253"/>
      <c r="DJ578" s="253"/>
      <c r="DK578" s="253"/>
      <c r="DL578" s="253"/>
      <c r="DM578" s="253"/>
      <c r="DN578" s="253"/>
      <c r="DO578" s="253"/>
      <c r="DP578" s="253"/>
      <c r="DQ578" s="253"/>
      <c r="DR578" s="253"/>
      <c r="DS578" s="253"/>
      <c r="DT578" s="253"/>
      <c r="DU578" s="253"/>
    </row>
    <row r="579" spans="1:125" s="248" customFormat="1" x14ac:dyDescent="0.25">
      <c r="A579" s="253"/>
      <c r="B579" s="253"/>
      <c r="D579" s="253"/>
      <c r="E579" s="253"/>
      <c r="F579" s="253"/>
      <c r="G579" s="253"/>
      <c r="H579" s="253"/>
      <c r="I579" s="253"/>
      <c r="J579" s="253"/>
      <c r="K579" s="253"/>
      <c r="L579" s="253"/>
      <c r="S579" s="253"/>
      <c r="T579" s="253"/>
      <c r="U579" s="253"/>
      <c r="V579" s="253"/>
      <c r="W579" s="253"/>
      <c r="X579" s="253"/>
      <c r="Y579" s="253"/>
      <c r="Z579" s="253"/>
      <c r="AA579" s="253"/>
      <c r="AB579" s="253"/>
      <c r="AC579" s="253"/>
      <c r="AD579" s="253"/>
      <c r="AE579" s="253"/>
      <c r="AF579" s="253"/>
      <c r="AG579" s="253"/>
      <c r="AH579" s="253"/>
      <c r="AI579" s="253"/>
      <c r="AJ579" s="253"/>
      <c r="AK579" s="253"/>
      <c r="AL579" s="253"/>
      <c r="AM579" s="253"/>
      <c r="AN579" s="253"/>
      <c r="AO579" s="253"/>
      <c r="AP579" s="253"/>
      <c r="AQ579" s="253"/>
      <c r="AR579" s="253"/>
      <c r="AS579" s="253"/>
      <c r="AT579" s="253"/>
      <c r="AU579" s="253"/>
      <c r="AV579" s="253"/>
      <c r="AW579" s="253"/>
      <c r="AX579" s="253"/>
      <c r="AY579" s="253"/>
      <c r="AZ579" s="253"/>
      <c r="BA579" s="253"/>
      <c r="BB579" s="253"/>
      <c r="BC579" s="253"/>
      <c r="BD579" s="253"/>
      <c r="BE579" s="253"/>
      <c r="BF579" s="253"/>
      <c r="BG579" s="253"/>
      <c r="BH579" s="253"/>
      <c r="BI579" s="253"/>
      <c r="BJ579" s="253"/>
      <c r="BK579" s="253"/>
      <c r="BL579" s="253"/>
      <c r="BM579" s="253"/>
      <c r="BN579" s="253"/>
      <c r="BO579" s="253"/>
      <c r="BP579" s="253"/>
      <c r="BQ579" s="253"/>
      <c r="BR579" s="253"/>
      <c r="BS579" s="253"/>
      <c r="BT579" s="253"/>
      <c r="BU579" s="253"/>
      <c r="BV579" s="253"/>
      <c r="BW579" s="253"/>
      <c r="BX579" s="253"/>
      <c r="BY579" s="253"/>
      <c r="BZ579" s="253"/>
      <c r="CA579" s="253"/>
      <c r="CB579" s="253"/>
      <c r="CC579" s="253"/>
      <c r="CD579" s="253"/>
      <c r="CE579" s="253"/>
      <c r="CF579" s="253"/>
      <c r="CG579" s="253"/>
      <c r="CH579" s="253"/>
      <c r="CI579" s="253"/>
      <c r="CJ579" s="253"/>
      <c r="CK579" s="253"/>
      <c r="CL579" s="253"/>
      <c r="CM579" s="253"/>
      <c r="CN579" s="253"/>
      <c r="CO579" s="253"/>
      <c r="CP579" s="253"/>
      <c r="CQ579" s="253"/>
      <c r="CR579" s="253"/>
      <c r="CS579" s="253"/>
      <c r="CT579" s="253"/>
      <c r="CU579" s="253"/>
      <c r="CV579" s="253"/>
      <c r="CW579" s="253"/>
      <c r="CX579" s="253"/>
      <c r="CY579" s="253"/>
      <c r="CZ579" s="253"/>
      <c r="DA579" s="253"/>
      <c r="DB579" s="253"/>
      <c r="DC579" s="253"/>
      <c r="DD579" s="253"/>
      <c r="DE579" s="253"/>
      <c r="DF579" s="253"/>
      <c r="DG579" s="253"/>
      <c r="DH579" s="253"/>
      <c r="DI579" s="253"/>
      <c r="DJ579" s="253"/>
      <c r="DK579" s="253"/>
      <c r="DL579" s="253"/>
      <c r="DM579" s="253"/>
      <c r="DN579" s="253"/>
      <c r="DO579" s="253"/>
      <c r="DP579" s="253"/>
      <c r="DQ579" s="253"/>
      <c r="DR579" s="253"/>
      <c r="DS579" s="253"/>
      <c r="DT579" s="253"/>
      <c r="DU579" s="253"/>
    </row>
    <row r="580" spans="1:125" s="248" customFormat="1" x14ac:dyDescent="0.25">
      <c r="A580" s="253"/>
      <c r="B580" s="253"/>
      <c r="D580" s="253"/>
      <c r="E580" s="253"/>
      <c r="F580" s="253"/>
      <c r="G580" s="253"/>
      <c r="H580" s="253"/>
      <c r="I580" s="253"/>
      <c r="J580" s="253"/>
      <c r="K580" s="253"/>
      <c r="L580" s="253"/>
      <c r="S580" s="253"/>
      <c r="T580" s="253"/>
      <c r="U580" s="253"/>
      <c r="V580" s="253"/>
      <c r="W580" s="253"/>
      <c r="X580" s="253"/>
      <c r="Y580" s="253"/>
      <c r="Z580" s="253"/>
      <c r="AA580" s="253"/>
      <c r="AB580" s="253"/>
      <c r="AC580" s="253"/>
      <c r="AD580" s="253"/>
      <c r="AE580" s="253"/>
      <c r="AF580" s="253"/>
      <c r="AG580" s="253"/>
      <c r="AH580" s="253"/>
      <c r="AI580" s="253"/>
      <c r="AJ580" s="253"/>
      <c r="AK580" s="253"/>
      <c r="AL580" s="253"/>
      <c r="AM580" s="253"/>
      <c r="AN580" s="253"/>
      <c r="AO580" s="253"/>
      <c r="AP580" s="253"/>
      <c r="AQ580" s="253"/>
      <c r="AR580" s="253"/>
      <c r="AS580" s="253"/>
      <c r="AT580" s="253"/>
      <c r="AU580" s="253"/>
      <c r="AV580" s="253"/>
      <c r="AW580" s="253"/>
      <c r="AX580" s="253"/>
      <c r="AY580" s="253"/>
      <c r="AZ580" s="253"/>
      <c r="BA580" s="253"/>
      <c r="BB580" s="253"/>
      <c r="BC580" s="253"/>
      <c r="BD580" s="253"/>
      <c r="BE580" s="253"/>
      <c r="BF580" s="253"/>
      <c r="BG580" s="253"/>
      <c r="BH580" s="253"/>
      <c r="BI580" s="253"/>
      <c r="BJ580" s="253"/>
      <c r="BK580" s="253"/>
      <c r="BL580" s="253"/>
      <c r="BM580" s="253"/>
      <c r="BN580" s="253"/>
      <c r="BO580" s="253"/>
      <c r="BP580" s="253"/>
      <c r="BQ580" s="253"/>
      <c r="BR580" s="253"/>
      <c r="BS580" s="253"/>
      <c r="BT580" s="253"/>
      <c r="BU580" s="253"/>
      <c r="BV580" s="253"/>
      <c r="BW580" s="253"/>
      <c r="BX580" s="253"/>
      <c r="BY580" s="253"/>
      <c r="BZ580" s="253"/>
      <c r="CA580" s="253"/>
      <c r="CB580" s="253"/>
      <c r="CC580" s="253"/>
      <c r="CD580" s="253"/>
      <c r="CE580" s="253"/>
      <c r="CF580" s="253"/>
      <c r="CG580" s="253"/>
      <c r="CH580" s="253"/>
      <c r="CI580" s="253"/>
      <c r="CJ580" s="253"/>
      <c r="CK580" s="253"/>
      <c r="CL580" s="253"/>
      <c r="CM580" s="253"/>
      <c r="CN580" s="253"/>
      <c r="CO580" s="253"/>
      <c r="CP580" s="253"/>
      <c r="CQ580" s="253"/>
      <c r="CR580" s="253"/>
      <c r="CS580" s="253"/>
      <c r="CT580" s="253"/>
      <c r="CU580" s="253"/>
      <c r="CV580" s="253"/>
      <c r="CW580" s="253"/>
      <c r="CX580" s="253"/>
      <c r="CY580" s="253"/>
      <c r="CZ580" s="253"/>
      <c r="DA580" s="253"/>
      <c r="DB580" s="253"/>
      <c r="DC580" s="253"/>
      <c r="DD580" s="253"/>
      <c r="DE580" s="253"/>
      <c r="DF580" s="253"/>
      <c r="DG580" s="253"/>
      <c r="DH580" s="253"/>
      <c r="DI580" s="253"/>
      <c r="DJ580" s="253"/>
      <c r="DK580" s="253"/>
      <c r="DL580" s="253"/>
      <c r="DM580" s="253"/>
      <c r="DN580" s="253"/>
      <c r="DO580" s="253"/>
      <c r="DP580" s="253"/>
      <c r="DQ580" s="253"/>
      <c r="DR580" s="253"/>
      <c r="DS580" s="253"/>
      <c r="DT580" s="253"/>
      <c r="DU580" s="253"/>
    </row>
    <row r="581" spans="1:125" s="248" customFormat="1" x14ac:dyDescent="0.25">
      <c r="A581" s="253"/>
      <c r="B581" s="253"/>
      <c r="D581" s="253"/>
      <c r="E581" s="253"/>
      <c r="F581" s="253"/>
      <c r="G581" s="253"/>
      <c r="H581" s="253"/>
      <c r="I581" s="253"/>
      <c r="J581" s="253"/>
      <c r="K581" s="253"/>
      <c r="L581" s="253"/>
      <c r="S581" s="253"/>
      <c r="T581" s="253"/>
      <c r="U581" s="253"/>
      <c r="V581" s="253"/>
      <c r="W581" s="253"/>
      <c r="X581" s="253"/>
      <c r="Y581" s="253"/>
      <c r="Z581" s="253"/>
      <c r="AA581" s="253"/>
      <c r="AB581" s="253"/>
      <c r="AC581" s="253"/>
      <c r="AD581" s="253"/>
      <c r="AE581" s="253"/>
      <c r="AF581" s="253"/>
      <c r="AG581" s="253"/>
      <c r="AH581" s="253"/>
      <c r="AI581" s="253"/>
      <c r="AJ581" s="253"/>
      <c r="AK581" s="253"/>
      <c r="AL581" s="253"/>
      <c r="AM581" s="253"/>
      <c r="AN581" s="253"/>
      <c r="AO581" s="253"/>
      <c r="AP581" s="253"/>
      <c r="AQ581" s="253"/>
      <c r="AR581" s="253"/>
      <c r="AS581" s="253"/>
      <c r="AT581" s="253"/>
      <c r="AU581" s="253"/>
      <c r="AV581" s="253"/>
      <c r="AW581" s="253"/>
      <c r="AX581" s="253"/>
      <c r="AY581" s="253"/>
      <c r="AZ581" s="253"/>
      <c r="BA581" s="253"/>
      <c r="BB581" s="253"/>
      <c r="BC581" s="253"/>
      <c r="BD581" s="253"/>
      <c r="BE581" s="253"/>
      <c r="BF581" s="253"/>
      <c r="BG581" s="253"/>
      <c r="BH581" s="253"/>
      <c r="BI581" s="253"/>
      <c r="BJ581" s="253"/>
      <c r="BK581" s="253"/>
      <c r="BL581" s="253"/>
      <c r="BM581" s="253"/>
      <c r="BN581" s="253"/>
      <c r="BO581" s="253"/>
      <c r="BP581" s="253"/>
      <c r="BQ581" s="253"/>
      <c r="BR581" s="253"/>
      <c r="BS581" s="253"/>
      <c r="BT581" s="253"/>
      <c r="BU581" s="253"/>
      <c r="BV581" s="253"/>
      <c r="BW581" s="253"/>
      <c r="BX581" s="253"/>
      <c r="BY581" s="253"/>
      <c r="BZ581" s="253"/>
      <c r="CA581" s="253"/>
      <c r="CB581" s="253"/>
      <c r="CC581" s="253"/>
      <c r="CD581" s="253"/>
      <c r="CE581" s="253"/>
      <c r="CF581" s="253"/>
      <c r="CG581" s="253"/>
      <c r="CH581" s="253"/>
      <c r="CI581" s="253"/>
      <c r="CJ581" s="253"/>
      <c r="CK581" s="253"/>
      <c r="CL581" s="253"/>
      <c r="CM581" s="253"/>
      <c r="CN581" s="253"/>
      <c r="CO581" s="253"/>
      <c r="CP581" s="253"/>
      <c r="CQ581" s="253"/>
      <c r="CR581" s="253"/>
      <c r="CS581" s="253"/>
      <c r="CT581" s="253"/>
      <c r="CU581" s="253"/>
      <c r="CV581" s="253"/>
      <c r="CW581" s="253"/>
      <c r="CX581" s="253"/>
      <c r="CY581" s="253"/>
      <c r="CZ581" s="253"/>
      <c r="DA581" s="253"/>
      <c r="DB581" s="253"/>
      <c r="DC581" s="253"/>
      <c r="DD581" s="253"/>
      <c r="DE581" s="253"/>
      <c r="DF581" s="253"/>
      <c r="DG581" s="253"/>
      <c r="DH581" s="253"/>
      <c r="DI581" s="253"/>
      <c r="DJ581" s="253"/>
      <c r="DK581" s="253"/>
      <c r="DL581" s="253"/>
      <c r="DM581" s="253"/>
      <c r="DN581" s="253"/>
      <c r="DO581" s="253"/>
      <c r="DP581" s="253"/>
      <c r="DQ581" s="253"/>
      <c r="DR581" s="253"/>
      <c r="DS581" s="253"/>
      <c r="DT581" s="253"/>
      <c r="DU581" s="253"/>
    </row>
    <row r="582" spans="1:125" s="248" customFormat="1" x14ac:dyDescent="0.25">
      <c r="A582" s="253"/>
      <c r="B582" s="253"/>
      <c r="D582" s="253"/>
      <c r="E582" s="253"/>
      <c r="F582" s="253"/>
      <c r="G582" s="253"/>
      <c r="H582" s="253"/>
      <c r="I582" s="253"/>
      <c r="J582" s="253"/>
      <c r="K582" s="253"/>
      <c r="L582" s="253"/>
      <c r="S582" s="253"/>
      <c r="T582" s="253"/>
      <c r="U582" s="253"/>
      <c r="V582" s="253"/>
      <c r="W582" s="253"/>
      <c r="X582" s="253"/>
      <c r="Y582" s="253"/>
      <c r="Z582" s="253"/>
      <c r="AA582" s="253"/>
      <c r="AB582" s="253"/>
      <c r="AC582" s="253"/>
      <c r="AD582" s="253"/>
      <c r="AE582" s="253"/>
      <c r="AF582" s="253"/>
      <c r="AG582" s="253"/>
      <c r="AH582" s="253"/>
      <c r="AI582" s="253"/>
      <c r="AJ582" s="253"/>
      <c r="AK582" s="253"/>
      <c r="AL582" s="253"/>
      <c r="AM582" s="253"/>
      <c r="AN582" s="253"/>
      <c r="AO582" s="253"/>
      <c r="AP582" s="253"/>
      <c r="AQ582" s="253"/>
      <c r="AR582" s="253"/>
      <c r="AS582" s="253"/>
      <c r="AT582" s="253"/>
      <c r="AU582" s="253"/>
      <c r="AV582" s="253"/>
      <c r="AW582" s="253"/>
      <c r="AX582" s="253"/>
      <c r="AY582" s="253"/>
      <c r="AZ582" s="253"/>
      <c r="BA582" s="253"/>
      <c r="BB582" s="253"/>
      <c r="BC582" s="253"/>
      <c r="BD582" s="253"/>
      <c r="BE582" s="253"/>
      <c r="BF582" s="253"/>
      <c r="BG582" s="253"/>
      <c r="BH582" s="253"/>
      <c r="BI582" s="253"/>
      <c r="BJ582" s="253"/>
      <c r="BK582" s="253"/>
      <c r="BL582" s="253"/>
      <c r="BM582" s="253"/>
      <c r="BN582" s="253"/>
      <c r="BO582" s="253"/>
      <c r="BP582" s="253"/>
      <c r="BQ582" s="253"/>
      <c r="BR582" s="253"/>
      <c r="BS582" s="253"/>
      <c r="BT582" s="253"/>
      <c r="BU582" s="253"/>
      <c r="BV582" s="253"/>
      <c r="BW582" s="253"/>
      <c r="BX582" s="253"/>
      <c r="BY582" s="253"/>
      <c r="BZ582" s="253"/>
      <c r="CA582" s="253"/>
      <c r="CB582" s="253"/>
      <c r="CC582" s="253"/>
      <c r="CD582" s="253"/>
      <c r="CE582" s="253"/>
      <c r="CF582" s="253"/>
      <c r="CG582" s="253"/>
      <c r="CH582" s="253"/>
      <c r="CI582" s="253"/>
      <c r="CJ582" s="253"/>
      <c r="CK582" s="253"/>
      <c r="CL582" s="253"/>
      <c r="CM582" s="253"/>
      <c r="CN582" s="253"/>
      <c r="CO582" s="253"/>
      <c r="CP582" s="253"/>
      <c r="CQ582" s="253"/>
      <c r="CR582" s="253"/>
      <c r="CS582" s="253"/>
      <c r="CT582" s="253"/>
      <c r="CU582" s="253"/>
      <c r="CV582" s="253"/>
      <c r="CW582" s="253"/>
      <c r="CX582" s="253"/>
      <c r="CY582" s="253"/>
      <c r="CZ582" s="253"/>
      <c r="DA582" s="253"/>
      <c r="DB582" s="253"/>
      <c r="DC582" s="253"/>
      <c r="DD582" s="253"/>
      <c r="DE582" s="253"/>
      <c r="DF582" s="253"/>
      <c r="DG582" s="253"/>
      <c r="DH582" s="253"/>
      <c r="DI582" s="253"/>
      <c r="DJ582" s="253"/>
      <c r="DK582" s="253"/>
      <c r="DL582" s="253"/>
      <c r="DM582" s="253"/>
      <c r="DN582" s="253"/>
      <c r="DO582" s="253"/>
      <c r="DP582" s="253"/>
      <c r="DQ582" s="253"/>
      <c r="DR582" s="253"/>
      <c r="DS582" s="253"/>
      <c r="DT582" s="253"/>
      <c r="DU582" s="253"/>
    </row>
    <row r="583" spans="1:125" s="248" customFormat="1" x14ac:dyDescent="0.25">
      <c r="A583" s="253"/>
      <c r="B583" s="253"/>
      <c r="D583" s="253"/>
      <c r="E583" s="253"/>
      <c r="F583" s="253"/>
      <c r="G583" s="253"/>
      <c r="H583" s="253"/>
      <c r="I583" s="253"/>
      <c r="J583" s="253"/>
      <c r="K583" s="253"/>
      <c r="L583" s="253"/>
      <c r="S583" s="253"/>
      <c r="T583" s="253"/>
      <c r="U583" s="253"/>
      <c r="V583" s="253"/>
      <c r="W583" s="253"/>
      <c r="X583" s="253"/>
      <c r="Y583" s="253"/>
      <c r="Z583" s="253"/>
      <c r="AA583" s="253"/>
      <c r="AB583" s="253"/>
      <c r="AC583" s="253"/>
      <c r="AD583" s="253"/>
      <c r="AE583" s="253"/>
      <c r="AF583" s="253"/>
      <c r="AG583" s="253"/>
      <c r="AH583" s="253"/>
      <c r="AI583" s="253"/>
      <c r="AJ583" s="253"/>
      <c r="AK583" s="253"/>
      <c r="AL583" s="253"/>
      <c r="AM583" s="253"/>
      <c r="AN583" s="253"/>
      <c r="AO583" s="253"/>
      <c r="AP583" s="253"/>
      <c r="AQ583" s="253"/>
      <c r="AR583" s="253"/>
      <c r="AS583" s="253"/>
      <c r="AT583" s="253"/>
      <c r="AU583" s="253"/>
      <c r="AV583" s="253"/>
      <c r="AW583" s="253"/>
      <c r="AX583" s="253"/>
      <c r="AY583" s="253"/>
      <c r="AZ583" s="253"/>
      <c r="BA583" s="253"/>
      <c r="BB583" s="253"/>
      <c r="BC583" s="253"/>
      <c r="BD583" s="253"/>
      <c r="BE583" s="253"/>
      <c r="BF583" s="253"/>
      <c r="BG583" s="253"/>
      <c r="BH583" s="253"/>
      <c r="BI583" s="253"/>
      <c r="BJ583" s="253"/>
      <c r="BK583" s="253"/>
      <c r="BL583" s="253"/>
      <c r="BM583" s="253"/>
      <c r="BN583" s="253"/>
      <c r="BO583" s="253"/>
      <c r="BP583" s="253"/>
      <c r="BQ583" s="253"/>
      <c r="BR583" s="253"/>
      <c r="BS583" s="253"/>
      <c r="BT583" s="253"/>
      <c r="BU583" s="253"/>
      <c r="BV583" s="253"/>
      <c r="BW583" s="253"/>
      <c r="BX583" s="253"/>
      <c r="BY583" s="253"/>
      <c r="BZ583" s="253"/>
      <c r="CA583" s="253"/>
      <c r="CB583" s="253"/>
      <c r="CC583" s="253"/>
      <c r="CD583" s="253"/>
      <c r="CE583" s="253"/>
      <c r="CF583" s="253"/>
      <c r="CG583" s="253"/>
      <c r="CH583" s="253"/>
      <c r="CI583" s="253"/>
      <c r="CJ583" s="253"/>
      <c r="CK583" s="253"/>
      <c r="CL583" s="253"/>
      <c r="CM583" s="253"/>
      <c r="CN583" s="253"/>
      <c r="CO583" s="253"/>
      <c r="CP583" s="253"/>
      <c r="CQ583" s="253"/>
      <c r="CR583" s="253"/>
      <c r="CS583" s="253"/>
      <c r="CT583" s="253"/>
      <c r="CU583" s="253"/>
      <c r="CV583" s="253"/>
      <c r="CW583" s="253"/>
      <c r="CX583" s="253"/>
      <c r="CY583" s="253"/>
      <c r="CZ583" s="253"/>
      <c r="DA583" s="253"/>
      <c r="DB583" s="253"/>
      <c r="DC583" s="253"/>
      <c r="DD583" s="253"/>
      <c r="DE583" s="253"/>
      <c r="DF583" s="253"/>
      <c r="DG583" s="253"/>
      <c r="DH583" s="253"/>
      <c r="DI583" s="253"/>
      <c r="DJ583" s="253"/>
      <c r="DK583" s="253"/>
      <c r="DL583" s="253"/>
      <c r="DM583" s="253"/>
      <c r="DN583" s="253"/>
      <c r="DO583" s="253"/>
      <c r="DP583" s="253"/>
      <c r="DQ583" s="253"/>
      <c r="DR583" s="253"/>
      <c r="DS583" s="253"/>
      <c r="DT583" s="253"/>
      <c r="DU583" s="253"/>
    </row>
    <row r="584" spans="1:125" s="248" customFormat="1" x14ac:dyDescent="0.25">
      <c r="A584" s="253"/>
      <c r="B584" s="253"/>
      <c r="D584" s="253"/>
      <c r="E584" s="253"/>
      <c r="F584" s="253"/>
      <c r="G584" s="253"/>
      <c r="H584" s="253"/>
      <c r="I584" s="253"/>
      <c r="J584" s="253"/>
      <c r="K584" s="253"/>
      <c r="L584" s="253"/>
      <c r="S584" s="253"/>
      <c r="T584" s="253"/>
      <c r="U584" s="253"/>
      <c r="V584" s="253"/>
      <c r="W584" s="253"/>
      <c r="X584" s="253"/>
      <c r="Y584" s="253"/>
      <c r="Z584" s="253"/>
      <c r="AA584" s="253"/>
      <c r="AB584" s="253"/>
      <c r="AC584" s="253"/>
      <c r="AD584" s="253"/>
      <c r="AE584" s="253"/>
      <c r="AF584" s="253"/>
      <c r="AG584" s="253"/>
      <c r="AH584" s="253"/>
      <c r="AI584" s="253"/>
      <c r="AJ584" s="253"/>
      <c r="AK584" s="253"/>
      <c r="AL584" s="253"/>
      <c r="AM584" s="253"/>
      <c r="AN584" s="253"/>
      <c r="AO584" s="253"/>
      <c r="AP584" s="253"/>
      <c r="AQ584" s="253"/>
      <c r="AR584" s="253"/>
      <c r="AS584" s="253"/>
      <c r="AT584" s="253"/>
      <c r="AU584" s="253"/>
      <c r="AV584" s="253"/>
      <c r="AW584" s="253"/>
      <c r="AX584" s="253"/>
      <c r="AY584" s="253"/>
      <c r="AZ584" s="253"/>
      <c r="BA584" s="253"/>
      <c r="BB584" s="253"/>
      <c r="BC584" s="253"/>
      <c r="BD584" s="253"/>
      <c r="BE584" s="253"/>
      <c r="BF584" s="253"/>
      <c r="BG584" s="253"/>
      <c r="BH584" s="253"/>
      <c r="BI584" s="253"/>
      <c r="BJ584" s="253"/>
      <c r="BK584" s="253"/>
      <c r="BL584" s="253"/>
      <c r="BM584" s="253"/>
      <c r="BN584" s="253"/>
      <c r="BO584" s="253"/>
      <c r="BP584" s="253"/>
      <c r="BQ584" s="253"/>
      <c r="BR584" s="253"/>
      <c r="BS584" s="253"/>
      <c r="BT584" s="253"/>
      <c r="BU584" s="253"/>
      <c r="BV584" s="253"/>
      <c r="BW584" s="253"/>
      <c r="BX584" s="253"/>
      <c r="BY584" s="253"/>
      <c r="BZ584" s="253"/>
      <c r="CA584" s="253"/>
      <c r="CB584" s="253"/>
      <c r="CC584" s="253"/>
      <c r="CD584" s="253"/>
      <c r="CE584" s="253"/>
      <c r="CF584" s="253"/>
      <c r="CG584" s="253"/>
      <c r="CH584" s="253"/>
      <c r="CI584" s="253"/>
      <c r="CJ584" s="253"/>
      <c r="CK584" s="253"/>
      <c r="CL584" s="253"/>
      <c r="CM584" s="253"/>
      <c r="CN584" s="253"/>
      <c r="CO584" s="253"/>
      <c r="CP584" s="253"/>
      <c r="CQ584" s="253"/>
      <c r="CR584" s="253"/>
      <c r="CS584" s="253"/>
      <c r="CT584" s="253"/>
      <c r="CU584" s="253"/>
      <c r="CV584" s="253"/>
      <c r="CW584" s="253"/>
      <c r="CX584" s="253"/>
      <c r="CY584" s="253"/>
      <c r="CZ584" s="253"/>
      <c r="DA584" s="253"/>
      <c r="DB584" s="253"/>
      <c r="DC584" s="253"/>
      <c r="DD584" s="253"/>
      <c r="DE584" s="253"/>
      <c r="DF584" s="253"/>
      <c r="DG584" s="253"/>
      <c r="DH584" s="253"/>
      <c r="DI584" s="253"/>
      <c r="DJ584" s="253"/>
      <c r="DK584" s="253"/>
      <c r="DL584" s="253"/>
      <c r="DM584" s="253"/>
      <c r="DN584" s="253"/>
      <c r="DO584" s="253"/>
      <c r="DP584" s="253"/>
      <c r="DQ584" s="253"/>
      <c r="DR584" s="253"/>
      <c r="DS584" s="253"/>
      <c r="DT584" s="253"/>
      <c r="DU584" s="253"/>
    </row>
    <row r="585" spans="1:125" s="248" customFormat="1" x14ac:dyDescent="0.25">
      <c r="A585" s="253"/>
      <c r="B585" s="253"/>
      <c r="D585" s="253"/>
      <c r="E585" s="253"/>
      <c r="F585" s="253"/>
      <c r="G585" s="253"/>
      <c r="H585" s="253"/>
      <c r="I585" s="253"/>
      <c r="J585" s="253"/>
      <c r="K585" s="253"/>
      <c r="L585" s="253"/>
      <c r="S585" s="253"/>
      <c r="T585" s="253"/>
      <c r="U585" s="253"/>
      <c r="V585" s="253"/>
      <c r="W585" s="253"/>
      <c r="X585" s="253"/>
      <c r="Y585" s="253"/>
      <c r="Z585" s="253"/>
      <c r="AA585" s="253"/>
      <c r="AB585" s="253"/>
      <c r="AC585" s="253"/>
      <c r="AD585" s="253"/>
      <c r="AE585" s="253"/>
      <c r="AF585" s="253"/>
      <c r="AG585" s="253"/>
      <c r="AH585" s="253"/>
      <c r="AI585" s="253"/>
      <c r="AJ585" s="253"/>
      <c r="AK585" s="253"/>
      <c r="AL585" s="253"/>
      <c r="AM585" s="253"/>
      <c r="AN585" s="253"/>
      <c r="AO585" s="253"/>
      <c r="AP585" s="253"/>
      <c r="AQ585" s="253"/>
      <c r="AR585" s="253"/>
      <c r="AS585" s="253"/>
      <c r="AT585" s="253"/>
      <c r="AU585" s="253"/>
      <c r="AV585" s="253"/>
      <c r="AW585" s="253"/>
      <c r="AX585" s="253"/>
      <c r="AY585" s="253"/>
      <c r="AZ585" s="253"/>
      <c r="BA585" s="253"/>
      <c r="BB585" s="253"/>
      <c r="BC585" s="253"/>
      <c r="BD585" s="253"/>
      <c r="BE585" s="253"/>
      <c r="BF585" s="253"/>
      <c r="BG585" s="253"/>
      <c r="BH585" s="253"/>
      <c r="BI585" s="253"/>
      <c r="BJ585" s="253"/>
      <c r="BK585" s="253"/>
      <c r="BL585" s="253"/>
      <c r="BM585" s="253"/>
      <c r="BN585" s="253"/>
      <c r="BO585" s="253"/>
      <c r="BP585" s="253"/>
      <c r="BQ585" s="253"/>
      <c r="BR585" s="253"/>
      <c r="BS585" s="253"/>
      <c r="BT585" s="253"/>
      <c r="BU585" s="253"/>
      <c r="BV585" s="253"/>
      <c r="BW585" s="253"/>
      <c r="BX585" s="253"/>
      <c r="BY585" s="253"/>
      <c r="BZ585" s="253"/>
      <c r="CA585" s="253"/>
      <c r="CB585" s="253"/>
      <c r="CC585" s="253"/>
      <c r="CD585" s="253"/>
      <c r="CE585" s="253"/>
      <c r="CF585" s="253"/>
      <c r="CG585" s="253"/>
      <c r="CH585" s="253"/>
      <c r="CI585" s="253"/>
      <c r="CJ585" s="253"/>
      <c r="CK585" s="253"/>
      <c r="CL585" s="253"/>
      <c r="CM585" s="253"/>
      <c r="CN585" s="253"/>
      <c r="CO585" s="253"/>
      <c r="CP585" s="253"/>
      <c r="CQ585" s="253"/>
      <c r="CR585" s="253"/>
      <c r="CS585" s="253"/>
      <c r="CT585" s="253"/>
      <c r="CU585" s="253"/>
      <c r="CV585" s="253"/>
      <c r="CW585" s="253"/>
      <c r="CX585" s="253"/>
      <c r="CY585" s="253"/>
      <c r="CZ585" s="253"/>
      <c r="DA585" s="253"/>
      <c r="DB585" s="253"/>
      <c r="DC585" s="253"/>
      <c r="DD585" s="253"/>
      <c r="DE585" s="253"/>
      <c r="DF585" s="253"/>
      <c r="DG585" s="253"/>
      <c r="DH585" s="253"/>
      <c r="DI585" s="253"/>
      <c r="DJ585" s="253"/>
      <c r="DK585" s="253"/>
      <c r="DL585" s="253"/>
      <c r="DM585" s="253"/>
      <c r="DN585" s="253"/>
      <c r="DO585" s="253"/>
      <c r="DP585" s="253"/>
      <c r="DQ585" s="253"/>
      <c r="DR585" s="253"/>
      <c r="DS585" s="253"/>
      <c r="DT585" s="253"/>
      <c r="DU585" s="253"/>
    </row>
    <row r="586" spans="1:125" s="248" customFormat="1" x14ac:dyDescent="0.25">
      <c r="A586" s="253"/>
      <c r="B586" s="253"/>
      <c r="D586" s="253"/>
      <c r="E586" s="253"/>
      <c r="F586" s="253"/>
      <c r="G586" s="253"/>
      <c r="H586" s="253"/>
      <c r="I586" s="253"/>
      <c r="J586" s="253"/>
      <c r="K586" s="253"/>
      <c r="L586" s="253"/>
      <c r="S586" s="253"/>
      <c r="T586" s="253"/>
      <c r="U586" s="253"/>
      <c r="V586" s="253"/>
      <c r="W586" s="253"/>
      <c r="X586" s="253"/>
      <c r="Y586" s="253"/>
      <c r="Z586" s="253"/>
      <c r="AA586" s="253"/>
      <c r="AB586" s="253"/>
      <c r="AC586" s="253"/>
      <c r="AD586" s="253"/>
      <c r="AE586" s="253"/>
      <c r="AF586" s="253"/>
      <c r="AG586" s="253"/>
      <c r="AH586" s="253"/>
      <c r="AI586" s="253"/>
      <c r="AJ586" s="253"/>
      <c r="AK586" s="253"/>
      <c r="AL586" s="253"/>
      <c r="AM586" s="253"/>
      <c r="AN586" s="253"/>
      <c r="AO586" s="253"/>
      <c r="AP586" s="253"/>
      <c r="AQ586" s="253"/>
      <c r="AR586" s="253"/>
      <c r="AS586" s="253"/>
      <c r="AT586" s="253"/>
      <c r="AU586" s="253"/>
      <c r="AV586" s="253"/>
      <c r="AW586" s="253"/>
      <c r="AX586" s="253"/>
      <c r="AY586" s="253"/>
      <c r="AZ586" s="253"/>
      <c r="BA586" s="253"/>
      <c r="BB586" s="253"/>
      <c r="BC586" s="253"/>
      <c r="BD586" s="253"/>
      <c r="BE586" s="253"/>
      <c r="BF586" s="253"/>
      <c r="BG586" s="253"/>
      <c r="BH586" s="253"/>
      <c r="BI586" s="253"/>
      <c r="BJ586" s="253"/>
      <c r="BK586" s="253"/>
      <c r="BL586" s="253"/>
      <c r="BM586" s="253"/>
      <c r="BN586" s="253"/>
      <c r="BO586" s="253"/>
      <c r="BP586" s="253"/>
      <c r="BQ586" s="253"/>
      <c r="BR586" s="253"/>
      <c r="BS586" s="253"/>
      <c r="BT586" s="253"/>
      <c r="BU586" s="253"/>
      <c r="BV586" s="253"/>
      <c r="BW586" s="253"/>
      <c r="BX586" s="253"/>
      <c r="BY586" s="253"/>
      <c r="BZ586" s="253"/>
      <c r="CA586" s="253"/>
      <c r="CB586" s="253"/>
      <c r="CC586" s="253"/>
      <c r="CD586" s="253"/>
      <c r="CE586" s="253"/>
      <c r="CF586" s="253"/>
      <c r="CG586" s="253"/>
      <c r="CH586" s="253"/>
      <c r="CI586" s="253"/>
      <c r="CJ586" s="253"/>
      <c r="CK586" s="253"/>
      <c r="CL586" s="253"/>
      <c r="CM586" s="253"/>
      <c r="CN586" s="253"/>
      <c r="CO586" s="253"/>
      <c r="CP586" s="253"/>
      <c r="CQ586" s="253"/>
      <c r="CR586" s="253"/>
      <c r="CS586" s="253"/>
      <c r="CT586" s="253"/>
      <c r="CU586" s="253"/>
      <c r="CV586" s="253"/>
      <c r="CW586" s="253"/>
      <c r="CX586" s="253"/>
      <c r="CY586" s="253"/>
      <c r="CZ586" s="253"/>
      <c r="DA586" s="253"/>
      <c r="DB586" s="253"/>
      <c r="DC586" s="253"/>
      <c r="DD586" s="253"/>
      <c r="DE586" s="253"/>
      <c r="DF586" s="253"/>
      <c r="DG586" s="253"/>
      <c r="DH586" s="253"/>
      <c r="DI586" s="253"/>
      <c r="DJ586" s="253"/>
      <c r="DK586" s="253"/>
      <c r="DL586" s="253"/>
      <c r="DM586" s="253"/>
      <c r="DN586" s="253"/>
      <c r="DO586" s="253"/>
      <c r="DP586" s="253"/>
      <c r="DQ586" s="253"/>
      <c r="DR586" s="253"/>
      <c r="DS586" s="253"/>
      <c r="DT586" s="253"/>
      <c r="DU586" s="253"/>
    </row>
    <row r="587" spans="1:125" s="248" customFormat="1" x14ac:dyDescent="0.25">
      <c r="A587" s="253"/>
      <c r="B587" s="253"/>
      <c r="D587" s="253"/>
      <c r="E587" s="253"/>
      <c r="F587" s="253"/>
      <c r="G587" s="253"/>
      <c r="H587" s="253"/>
      <c r="I587" s="253"/>
      <c r="J587" s="253"/>
      <c r="K587" s="253"/>
      <c r="L587" s="253"/>
      <c r="S587" s="253"/>
      <c r="T587" s="253"/>
      <c r="U587" s="253"/>
      <c r="V587" s="253"/>
      <c r="W587" s="253"/>
      <c r="X587" s="253"/>
      <c r="Y587" s="253"/>
      <c r="Z587" s="253"/>
      <c r="AA587" s="253"/>
      <c r="AB587" s="253"/>
      <c r="AC587" s="253"/>
      <c r="AD587" s="253"/>
      <c r="AE587" s="253"/>
      <c r="AF587" s="253"/>
      <c r="AG587" s="253"/>
      <c r="AH587" s="253"/>
      <c r="AI587" s="253"/>
      <c r="AJ587" s="253"/>
      <c r="AK587" s="253"/>
      <c r="AL587" s="253"/>
      <c r="AM587" s="253"/>
      <c r="AN587" s="253"/>
      <c r="AO587" s="253"/>
      <c r="AP587" s="253"/>
      <c r="AQ587" s="253"/>
      <c r="AR587" s="253"/>
      <c r="AS587" s="253"/>
      <c r="AT587" s="253"/>
      <c r="AU587" s="253"/>
      <c r="AV587" s="253"/>
      <c r="AW587" s="253"/>
      <c r="AX587" s="253"/>
      <c r="AY587" s="253"/>
      <c r="AZ587" s="253"/>
      <c r="BA587" s="253"/>
      <c r="BB587" s="253"/>
      <c r="BC587" s="253"/>
      <c r="BD587" s="253"/>
      <c r="BE587" s="253"/>
      <c r="BF587" s="253"/>
      <c r="BG587" s="253"/>
      <c r="BH587" s="253"/>
      <c r="BI587" s="253"/>
      <c r="BJ587" s="253"/>
      <c r="BK587" s="253"/>
      <c r="BL587" s="253"/>
      <c r="BM587" s="253"/>
      <c r="BN587" s="253"/>
      <c r="BO587" s="253"/>
      <c r="BP587" s="253"/>
      <c r="BQ587" s="253"/>
      <c r="BR587" s="253"/>
      <c r="BS587" s="253"/>
      <c r="BT587" s="253"/>
      <c r="BU587" s="253"/>
      <c r="BV587" s="253"/>
      <c r="BW587" s="253"/>
      <c r="BX587" s="253"/>
      <c r="BY587" s="253"/>
      <c r="BZ587" s="253"/>
      <c r="CA587" s="253"/>
      <c r="CB587" s="253"/>
      <c r="CC587" s="253"/>
      <c r="CD587" s="253"/>
      <c r="CE587" s="253"/>
      <c r="CF587" s="253"/>
      <c r="CG587" s="253"/>
      <c r="CH587" s="253"/>
      <c r="CI587" s="253"/>
      <c r="CJ587" s="253"/>
      <c r="CK587" s="253"/>
      <c r="CL587" s="253"/>
      <c r="CM587" s="253"/>
      <c r="CN587" s="253"/>
      <c r="CO587" s="253"/>
      <c r="CP587" s="253"/>
      <c r="CQ587" s="253"/>
      <c r="CR587" s="253"/>
      <c r="CS587" s="253"/>
      <c r="CT587" s="253"/>
      <c r="CU587" s="253"/>
      <c r="CV587" s="253"/>
      <c r="CW587" s="253"/>
      <c r="CX587" s="253"/>
      <c r="CY587" s="253"/>
      <c r="CZ587" s="253"/>
      <c r="DA587" s="253"/>
      <c r="DB587" s="253"/>
      <c r="DC587" s="253"/>
      <c r="DD587" s="253"/>
      <c r="DE587" s="253"/>
      <c r="DF587" s="253"/>
      <c r="DG587" s="253"/>
      <c r="DH587" s="253"/>
      <c r="DI587" s="253"/>
      <c r="DJ587" s="253"/>
      <c r="DK587" s="253"/>
      <c r="DL587" s="253"/>
      <c r="DM587" s="253"/>
      <c r="DN587" s="253"/>
      <c r="DO587" s="253"/>
      <c r="DP587" s="253"/>
      <c r="DQ587" s="253"/>
      <c r="DR587" s="253"/>
      <c r="DS587" s="253"/>
      <c r="DT587" s="253"/>
      <c r="DU587" s="253"/>
    </row>
    <row r="588" spans="1:125" s="248" customFormat="1" x14ac:dyDescent="0.25">
      <c r="A588" s="253"/>
      <c r="B588" s="253"/>
      <c r="D588" s="253"/>
      <c r="E588" s="253"/>
      <c r="F588" s="253"/>
      <c r="G588" s="253"/>
      <c r="H588" s="253"/>
      <c r="I588" s="253"/>
      <c r="J588" s="253"/>
      <c r="K588" s="253"/>
      <c r="L588" s="253"/>
      <c r="S588" s="253"/>
      <c r="T588" s="253"/>
      <c r="U588" s="253"/>
      <c r="V588" s="253"/>
      <c r="W588" s="253"/>
      <c r="X588" s="253"/>
      <c r="Y588" s="253"/>
      <c r="Z588" s="253"/>
      <c r="AA588" s="253"/>
      <c r="AB588" s="253"/>
      <c r="AC588" s="253"/>
      <c r="AD588" s="253"/>
      <c r="AE588" s="253"/>
      <c r="AF588" s="253"/>
      <c r="AG588" s="253"/>
      <c r="AH588" s="253"/>
      <c r="AI588" s="253"/>
      <c r="AJ588" s="253"/>
      <c r="AK588" s="253"/>
      <c r="AL588" s="253"/>
      <c r="AM588" s="253"/>
      <c r="AN588" s="253"/>
      <c r="AO588" s="253"/>
      <c r="AP588" s="253"/>
      <c r="AQ588" s="253"/>
      <c r="AR588" s="253"/>
      <c r="AS588" s="253"/>
      <c r="AT588" s="253"/>
      <c r="AU588" s="253"/>
      <c r="AV588" s="253"/>
      <c r="AW588" s="253"/>
      <c r="AX588" s="253"/>
      <c r="AY588" s="253"/>
      <c r="AZ588" s="253"/>
      <c r="BA588" s="253"/>
      <c r="BB588" s="253"/>
      <c r="BC588" s="253"/>
      <c r="BD588" s="253"/>
      <c r="BE588" s="253"/>
      <c r="BF588" s="253"/>
      <c r="BG588" s="253"/>
      <c r="BH588" s="253"/>
      <c r="BI588" s="253"/>
      <c r="BJ588" s="253"/>
      <c r="BK588" s="253"/>
      <c r="BL588" s="253"/>
      <c r="BM588" s="253"/>
      <c r="BN588" s="253"/>
      <c r="BO588" s="253"/>
      <c r="BP588" s="253"/>
      <c r="BQ588" s="253"/>
      <c r="BR588" s="253"/>
      <c r="BS588" s="253"/>
      <c r="BT588" s="253"/>
      <c r="BU588" s="253"/>
      <c r="BV588" s="253"/>
      <c r="BW588" s="253"/>
      <c r="BX588" s="253"/>
      <c r="BY588" s="253"/>
      <c r="BZ588" s="253"/>
      <c r="CA588" s="253"/>
      <c r="CB588" s="253"/>
      <c r="CC588" s="253"/>
      <c r="CD588" s="253"/>
      <c r="CE588" s="253"/>
      <c r="CF588" s="253"/>
      <c r="CG588" s="253"/>
      <c r="CH588" s="253"/>
      <c r="CI588" s="253"/>
      <c r="CJ588" s="253"/>
      <c r="CK588" s="253"/>
      <c r="CL588" s="253"/>
      <c r="CM588" s="253"/>
      <c r="CN588" s="253"/>
      <c r="CO588" s="253"/>
      <c r="CP588" s="253"/>
      <c r="CQ588" s="253"/>
      <c r="CR588" s="253"/>
      <c r="CS588" s="253"/>
      <c r="CT588" s="253"/>
      <c r="CU588" s="253"/>
      <c r="CV588" s="253"/>
      <c r="CW588" s="253"/>
      <c r="CX588" s="253"/>
      <c r="CY588" s="253"/>
      <c r="CZ588" s="253"/>
      <c r="DA588" s="253"/>
      <c r="DB588" s="253"/>
      <c r="DC588" s="253"/>
      <c r="DD588" s="253"/>
      <c r="DE588" s="253"/>
      <c r="DF588" s="253"/>
      <c r="DG588" s="253"/>
      <c r="DH588" s="253"/>
      <c r="DI588" s="253"/>
      <c r="DJ588" s="253"/>
      <c r="DK588" s="253"/>
      <c r="DL588" s="253"/>
      <c r="DM588" s="253"/>
      <c r="DN588" s="253"/>
      <c r="DO588" s="253"/>
      <c r="DP588" s="253"/>
      <c r="DQ588" s="253"/>
      <c r="DR588" s="253"/>
      <c r="DS588" s="253"/>
      <c r="DT588" s="253"/>
      <c r="DU588" s="253"/>
    </row>
    <row r="589" spans="1:125" s="248" customFormat="1" x14ac:dyDescent="0.25">
      <c r="A589" s="253"/>
      <c r="B589" s="253"/>
      <c r="D589" s="253"/>
      <c r="E589" s="253"/>
      <c r="F589" s="253"/>
      <c r="G589" s="253"/>
      <c r="H589" s="253"/>
      <c r="I589" s="253"/>
      <c r="J589" s="253"/>
      <c r="K589" s="253"/>
      <c r="L589" s="253"/>
      <c r="S589" s="253"/>
      <c r="T589" s="253"/>
      <c r="U589" s="253"/>
      <c r="V589" s="253"/>
      <c r="W589" s="253"/>
      <c r="X589" s="253"/>
      <c r="Y589" s="253"/>
      <c r="Z589" s="253"/>
      <c r="AA589" s="253"/>
      <c r="AB589" s="253"/>
      <c r="AC589" s="253"/>
      <c r="AD589" s="253"/>
      <c r="AE589" s="253"/>
      <c r="AF589" s="253"/>
      <c r="AG589" s="253"/>
      <c r="AH589" s="253"/>
      <c r="AI589" s="253"/>
      <c r="AJ589" s="253"/>
      <c r="AK589" s="253"/>
      <c r="AL589" s="253"/>
      <c r="AM589" s="253"/>
      <c r="AN589" s="253"/>
      <c r="AO589" s="253"/>
      <c r="AP589" s="253"/>
      <c r="AQ589" s="253"/>
      <c r="AR589" s="253"/>
      <c r="AS589" s="253"/>
      <c r="AT589" s="253"/>
      <c r="AU589" s="253"/>
      <c r="AV589" s="253"/>
      <c r="AW589" s="253"/>
      <c r="AX589" s="253"/>
      <c r="AY589" s="253"/>
      <c r="AZ589" s="253"/>
      <c r="BA589" s="253"/>
      <c r="BB589" s="253"/>
      <c r="BC589" s="253"/>
      <c r="BD589" s="253"/>
      <c r="BE589" s="253"/>
      <c r="BF589" s="253"/>
      <c r="BG589" s="253"/>
      <c r="BH589" s="253"/>
      <c r="BI589" s="253"/>
      <c r="BJ589" s="253"/>
      <c r="BK589" s="253"/>
      <c r="BL589" s="253"/>
      <c r="BM589" s="253"/>
      <c r="BN589" s="253"/>
      <c r="BO589" s="253"/>
      <c r="BP589" s="253"/>
      <c r="BQ589" s="253"/>
      <c r="BR589" s="253"/>
      <c r="BS589" s="253"/>
      <c r="BT589" s="253"/>
      <c r="BU589" s="253"/>
      <c r="BV589" s="253"/>
      <c r="BW589" s="253"/>
      <c r="BX589" s="253"/>
      <c r="BY589" s="253"/>
      <c r="BZ589" s="253"/>
      <c r="CA589" s="253"/>
      <c r="CB589" s="253"/>
      <c r="CC589" s="253"/>
      <c r="CD589" s="253"/>
      <c r="CE589" s="253"/>
      <c r="CF589" s="253"/>
      <c r="CG589" s="253"/>
      <c r="CH589" s="253"/>
      <c r="CI589" s="253"/>
      <c r="CJ589" s="253"/>
      <c r="CK589" s="253"/>
      <c r="CL589" s="253"/>
      <c r="CM589" s="253"/>
      <c r="CN589" s="253"/>
      <c r="CO589" s="253"/>
      <c r="CP589" s="253"/>
      <c r="CQ589" s="253"/>
      <c r="CR589" s="253"/>
      <c r="CS589" s="253"/>
      <c r="CT589" s="253"/>
      <c r="CU589" s="253"/>
      <c r="CV589" s="253"/>
      <c r="CW589" s="253"/>
      <c r="CX589" s="253"/>
      <c r="CY589" s="253"/>
      <c r="CZ589" s="253"/>
      <c r="DA589" s="253"/>
      <c r="DB589" s="253"/>
      <c r="DC589" s="253"/>
      <c r="DD589" s="253"/>
      <c r="DE589" s="253"/>
      <c r="DF589" s="253"/>
      <c r="DG589" s="253"/>
      <c r="DH589" s="253"/>
      <c r="DI589" s="253"/>
      <c r="DJ589" s="253"/>
      <c r="DK589" s="253"/>
      <c r="DL589" s="253"/>
      <c r="DM589" s="253"/>
      <c r="DN589" s="253"/>
      <c r="DO589" s="253"/>
      <c r="DP589" s="253"/>
      <c r="DQ589" s="253"/>
      <c r="DR589" s="253"/>
      <c r="DS589" s="253"/>
      <c r="DT589" s="253"/>
      <c r="DU589" s="253"/>
    </row>
    <row r="590" spans="1:125" s="248" customFormat="1" x14ac:dyDescent="0.25">
      <c r="A590" s="253"/>
      <c r="B590" s="253"/>
      <c r="D590" s="253"/>
      <c r="E590" s="253"/>
      <c r="F590" s="253"/>
      <c r="G590" s="253"/>
      <c r="H590" s="253"/>
      <c r="I590" s="253"/>
      <c r="J590" s="253"/>
      <c r="K590" s="253"/>
      <c r="L590" s="253"/>
      <c r="S590" s="253"/>
      <c r="T590" s="253"/>
      <c r="U590" s="253"/>
      <c r="V590" s="253"/>
      <c r="W590" s="253"/>
      <c r="X590" s="253"/>
      <c r="Y590" s="253"/>
      <c r="Z590" s="253"/>
      <c r="AA590" s="253"/>
      <c r="AB590" s="253"/>
      <c r="AC590" s="253"/>
      <c r="AD590" s="253"/>
      <c r="AE590" s="253"/>
      <c r="AF590" s="253"/>
      <c r="AG590" s="253"/>
      <c r="AH590" s="253"/>
      <c r="AI590" s="253"/>
      <c r="AJ590" s="253"/>
      <c r="AK590" s="253"/>
      <c r="AL590" s="253"/>
      <c r="AM590" s="253"/>
      <c r="AN590" s="253"/>
      <c r="AO590" s="253"/>
      <c r="AP590" s="253"/>
      <c r="AQ590" s="253"/>
      <c r="AR590" s="253"/>
      <c r="AS590" s="253"/>
      <c r="AT590" s="253"/>
      <c r="AU590" s="253"/>
      <c r="AV590" s="253"/>
      <c r="AW590" s="253"/>
      <c r="AX590" s="253"/>
      <c r="AY590" s="253"/>
      <c r="AZ590" s="253"/>
      <c r="BA590" s="253"/>
      <c r="BB590" s="253"/>
      <c r="BC590" s="253"/>
      <c r="BD590" s="253"/>
      <c r="BE590" s="253"/>
      <c r="BF590" s="253"/>
      <c r="BG590" s="253"/>
      <c r="BH590" s="253"/>
      <c r="BI590" s="253"/>
      <c r="BJ590" s="253"/>
      <c r="BK590" s="253"/>
      <c r="BL590" s="253"/>
      <c r="BM590" s="253"/>
      <c r="BN590" s="253"/>
      <c r="BO590" s="253"/>
      <c r="BP590" s="253"/>
      <c r="BQ590" s="253"/>
      <c r="BR590" s="253"/>
      <c r="BS590" s="253"/>
      <c r="BT590" s="253"/>
      <c r="BU590" s="253"/>
      <c r="BV590" s="253"/>
      <c r="BW590" s="253"/>
      <c r="BX590" s="253"/>
      <c r="BY590" s="253"/>
      <c r="BZ590" s="253"/>
      <c r="CA590" s="253"/>
      <c r="CB590" s="253"/>
      <c r="CC590" s="253"/>
      <c r="CD590" s="253"/>
      <c r="CE590" s="253"/>
      <c r="CF590" s="253"/>
      <c r="CG590" s="253"/>
      <c r="CH590" s="253"/>
      <c r="CI590" s="253"/>
      <c r="CJ590" s="253"/>
      <c r="CK590" s="253"/>
      <c r="CL590" s="253"/>
      <c r="CM590" s="253"/>
      <c r="CN590" s="253"/>
      <c r="CO590" s="253"/>
      <c r="CP590" s="253"/>
      <c r="CQ590" s="253"/>
      <c r="CR590" s="253"/>
      <c r="CS590" s="253"/>
      <c r="CT590" s="253"/>
      <c r="CU590" s="253"/>
      <c r="CV590" s="253"/>
      <c r="CW590" s="253"/>
      <c r="CX590" s="253"/>
      <c r="CY590" s="253"/>
      <c r="CZ590" s="253"/>
      <c r="DA590" s="253"/>
      <c r="DB590" s="253"/>
      <c r="DC590" s="253"/>
      <c r="DD590" s="253"/>
      <c r="DE590" s="253"/>
      <c r="DF590" s="253"/>
      <c r="DG590" s="253"/>
      <c r="DH590" s="253"/>
      <c r="DI590" s="253"/>
      <c r="DJ590" s="253"/>
      <c r="DK590" s="253"/>
      <c r="DL590" s="253"/>
      <c r="DM590" s="253"/>
      <c r="DN590" s="253"/>
      <c r="DO590" s="253"/>
      <c r="DP590" s="253"/>
      <c r="DQ590" s="253"/>
      <c r="DR590" s="253"/>
      <c r="DS590" s="253"/>
      <c r="DT590" s="253"/>
      <c r="DU590" s="253"/>
    </row>
    <row r="591" spans="1:125" s="248" customFormat="1" x14ac:dyDescent="0.25">
      <c r="A591" s="253"/>
      <c r="B591" s="253"/>
      <c r="D591" s="253"/>
      <c r="E591" s="253"/>
      <c r="F591" s="253"/>
      <c r="G591" s="253"/>
      <c r="H591" s="253"/>
      <c r="I591" s="253"/>
      <c r="J591" s="253"/>
      <c r="K591" s="253"/>
      <c r="L591" s="253"/>
      <c r="S591" s="253"/>
      <c r="T591" s="253"/>
      <c r="U591" s="253"/>
      <c r="V591" s="253"/>
      <c r="W591" s="253"/>
      <c r="X591" s="253"/>
      <c r="Y591" s="253"/>
      <c r="Z591" s="253"/>
      <c r="AA591" s="253"/>
      <c r="AB591" s="253"/>
      <c r="AC591" s="253"/>
      <c r="AD591" s="253"/>
      <c r="AE591" s="253"/>
      <c r="AF591" s="253"/>
      <c r="AG591" s="253"/>
      <c r="AH591" s="253"/>
      <c r="AI591" s="253"/>
      <c r="AJ591" s="253"/>
      <c r="AK591" s="253"/>
      <c r="AL591" s="253"/>
      <c r="AM591" s="253"/>
      <c r="AN591" s="253"/>
      <c r="AO591" s="253"/>
      <c r="AP591" s="253"/>
      <c r="AQ591" s="253"/>
      <c r="AR591" s="253"/>
      <c r="AS591" s="253"/>
      <c r="AT591" s="253"/>
      <c r="AU591" s="253"/>
      <c r="AV591" s="253"/>
      <c r="AW591" s="253"/>
      <c r="AX591" s="253"/>
      <c r="AY591" s="253"/>
      <c r="AZ591" s="253"/>
      <c r="BA591" s="253"/>
      <c r="BB591" s="253"/>
      <c r="BC591" s="253"/>
      <c r="BD591" s="253"/>
      <c r="BE591" s="253"/>
      <c r="BF591" s="253"/>
      <c r="BG591" s="253"/>
      <c r="BH591" s="253"/>
      <c r="BI591" s="253"/>
      <c r="BJ591" s="253"/>
      <c r="BK591" s="253"/>
      <c r="BL591" s="253"/>
      <c r="BM591" s="253"/>
      <c r="BN591" s="253"/>
      <c r="BO591" s="253"/>
      <c r="BP591" s="253"/>
      <c r="BQ591" s="253"/>
      <c r="BR591" s="253"/>
      <c r="BS591" s="253"/>
      <c r="BT591" s="253"/>
      <c r="BU591" s="253"/>
      <c r="BV591" s="253"/>
      <c r="BW591" s="253"/>
      <c r="BX591" s="253"/>
      <c r="BY591" s="253"/>
      <c r="BZ591" s="253"/>
      <c r="CA591" s="253"/>
      <c r="CB591" s="253"/>
      <c r="CC591" s="253"/>
      <c r="CD591" s="253"/>
      <c r="CE591" s="253"/>
      <c r="CF591" s="253"/>
      <c r="CG591" s="253"/>
      <c r="CH591" s="253"/>
      <c r="CI591" s="253"/>
      <c r="CJ591" s="253"/>
      <c r="CK591" s="253"/>
      <c r="CL591" s="253"/>
      <c r="CM591" s="253"/>
      <c r="CN591" s="253"/>
      <c r="CO591" s="253"/>
      <c r="CP591" s="253"/>
      <c r="CQ591" s="253"/>
      <c r="CR591" s="253"/>
      <c r="CS591" s="253"/>
      <c r="CT591" s="253"/>
      <c r="CU591" s="253"/>
      <c r="CV591" s="253"/>
      <c r="CW591" s="253"/>
      <c r="CX591" s="253"/>
      <c r="CY591" s="253"/>
      <c r="CZ591" s="253"/>
      <c r="DA591" s="253"/>
      <c r="DB591" s="253"/>
      <c r="DC591" s="253"/>
      <c r="DD591" s="253"/>
      <c r="DE591" s="253"/>
      <c r="DF591" s="253"/>
      <c r="DG591" s="253"/>
      <c r="DH591" s="253"/>
      <c r="DI591" s="253"/>
      <c r="DJ591" s="253"/>
      <c r="DK591" s="253"/>
      <c r="DL591" s="253"/>
      <c r="DM591" s="253"/>
      <c r="DN591" s="253"/>
      <c r="DO591" s="253"/>
      <c r="DP591" s="253"/>
      <c r="DQ591" s="253"/>
      <c r="DR591" s="253"/>
      <c r="DS591" s="253"/>
      <c r="DT591" s="253"/>
      <c r="DU591" s="253"/>
    </row>
    <row r="592" spans="1:125" s="248" customFormat="1" x14ac:dyDescent="0.25">
      <c r="A592" s="253"/>
      <c r="B592" s="253"/>
      <c r="D592" s="253"/>
      <c r="E592" s="253"/>
      <c r="F592" s="253"/>
      <c r="G592" s="253"/>
      <c r="H592" s="253"/>
      <c r="I592" s="253"/>
      <c r="J592" s="253"/>
      <c r="K592" s="253"/>
      <c r="L592" s="253"/>
      <c r="S592" s="253"/>
      <c r="T592" s="253"/>
      <c r="U592" s="253"/>
      <c r="V592" s="253"/>
      <c r="W592" s="253"/>
      <c r="X592" s="253"/>
      <c r="Y592" s="253"/>
      <c r="Z592" s="253"/>
      <c r="AA592" s="253"/>
      <c r="AB592" s="253"/>
      <c r="AC592" s="253"/>
      <c r="AD592" s="253"/>
      <c r="AE592" s="253"/>
      <c r="AF592" s="253"/>
      <c r="AG592" s="253"/>
      <c r="AH592" s="253"/>
      <c r="AI592" s="253"/>
      <c r="AJ592" s="253"/>
      <c r="AK592" s="253"/>
      <c r="AL592" s="253"/>
      <c r="AM592" s="253"/>
      <c r="AN592" s="253"/>
      <c r="AO592" s="253"/>
      <c r="AP592" s="253"/>
      <c r="AQ592" s="253"/>
      <c r="AR592" s="253"/>
      <c r="AS592" s="253"/>
      <c r="AT592" s="253"/>
      <c r="AU592" s="253"/>
      <c r="AV592" s="253"/>
      <c r="AW592" s="253"/>
      <c r="AX592" s="253"/>
      <c r="AY592" s="253"/>
      <c r="AZ592" s="253"/>
      <c r="BA592" s="253"/>
      <c r="BB592" s="253"/>
      <c r="BC592" s="253"/>
      <c r="BD592" s="253"/>
      <c r="BE592" s="253"/>
      <c r="BF592" s="253"/>
      <c r="BG592" s="253"/>
      <c r="BH592" s="253"/>
      <c r="BI592" s="253"/>
      <c r="BJ592" s="253"/>
      <c r="BK592" s="253"/>
      <c r="BL592" s="253"/>
      <c r="BM592" s="253"/>
      <c r="BN592" s="253"/>
      <c r="BO592" s="253"/>
      <c r="BP592" s="253"/>
      <c r="BQ592" s="253"/>
      <c r="BR592" s="253"/>
      <c r="BS592" s="253"/>
      <c r="BT592" s="253"/>
      <c r="BU592" s="253"/>
      <c r="BV592" s="253"/>
      <c r="BW592" s="253"/>
      <c r="BX592" s="253"/>
      <c r="BY592" s="253"/>
      <c r="BZ592" s="253"/>
      <c r="CA592" s="253"/>
      <c r="CB592" s="253"/>
      <c r="CC592" s="253"/>
      <c r="CD592" s="253"/>
      <c r="CE592" s="253"/>
      <c r="CF592" s="253"/>
      <c r="CG592" s="253"/>
      <c r="CH592" s="253"/>
      <c r="CI592" s="253"/>
      <c r="CJ592" s="253"/>
      <c r="CK592" s="253"/>
      <c r="CL592" s="253"/>
      <c r="CM592" s="253"/>
      <c r="CN592" s="253"/>
      <c r="CO592" s="253"/>
      <c r="CP592" s="253"/>
      <c r="CQ592" s="253"/>
      <c r="CR592" s="253"/>
      <c r="CS592" s="253"/>
      <c r="CT592" s="253"/>
      <c r="CU592" s="253"/>
      <c r="CV592" s="253"/>
      <c r="CW592" s="253"/>
      <c r="CX592" s="253"/>
      <c r="CY592" s="253"/>
      <c r="CZ592" s="253"/>
      <c r="DA592" s="253"/>
      <c r="DB592" s="253"/>
      <c r="DC592" s="253"/>
      <c r="DD592" s="253"/>
      <c r="DE592" s="253"/>
      <c r="DF592" s="253"/>
      <c r="DG592" s="253"/>
      <c r="DH592" s="253"/>
      <c r="DI592" s="253"/>
      <c r="DJ592" s="253"/>
      <c r="DK592" s="253"/>
      <c r="DL592" s="253"/>
      <c r="DM592" s="253"/>
      <c r="DN592" s="253"/>
      <c r="DO592" s="253"/>
      <c r="DP592" s="253"/>
      <c r="DQ592" s="253"/>
      <c r="DR592" s="253"/>
      <c r="DS592" s="253"/>
      <c r="DT592" s="253"/>
      <c r="DU592" s="253"/>
    </row>
    <row r="593" spans="1:125" s="248" customFormat="1" x14ac:dyDescent="0.25">
      <c r="A593" s="253"/>
      <c r="B593" s="253"/>
      <c r="D593" s="253"/>
      <c r="E593" s="253"/>
      <c r="F593" s="253"/>
      <c r="G593" s="253"/>
      <c r="H593" s="253"/>
      <c r="I593" s="253"/>
      <c r="J593" s="253"/>
      <c r="K593" s="253"/>
      <c r="L593" s="253"/>
      <c r="S593" s="253"/>
      <c r="T593" s="253"/>
      <c r="U593" s="253"/>
      <c r="V593" s="253"/>
      <c r="W593" s="253"/>
      <c r="X593" s="253"/>
      <c r="Y593" s="253"/>
      <c r="Z593" s="253"/>
      <c r="AA593" s="253"/>
      <c r="AB593" s="253"/>
      <c r="AC593" s="253"/>
      <c r="AD593" s="253"/>
      <c r="AE593" s="253"/>
      <c r="AF593" s="253"/>
      <c r="AG593" s="253"/>
      <c r="AH593" s="253"/>
      <c r="AI593" s="253"/>
      <c r="AJ593" s="253"/>
      <c r="AK593" s="253"/>
      <c r="AL593" s="253"/>
      <c r="AM593" s="253"/>
      <c r="AN593" s="253"/>
      <c r="AO593" s="253"/>
      <c r="AP593" s="253"/>
      <c r="AQ593" s="253"/>
      <c r="AR593" s="253"/>
      <c r="AS593" s="253"/>
      <c r="AT593" s="253"/>
      <c r="AU593" s="253"/>
      <c r="AV593" s="253"/>
      <c r="AW593" s="253"/>
      <c r="AX593" s="253"/>
      <c r="AY593" s="253"/>
      <c r="AZ593" s="253"/>
      <c r="BA593" s="253"/>
      <c r="BB593" s="253"/>
      <c r="BC593" s="253"/>
      <c r="BD593" s="253"/>
      <c r="BE593" s="253"/>
      <c r="BF593" s="253"/>
      <c r="BG593" s="253"/>
      <c r="BH593" s="253"/>
      <c r="BI593" s="253"/>
      <c r="BJ593" s="253"/>
      <c r="BK593" s="253"/>
      <c r="BL593" s="253"/>
      <c r="BM593" s="253"/>
      <c r="BN593" s="253"/>
      <c r="BO593" s="253"/>
      <c r="BP593" s="253"/>
      <c r="BQ593" s="253"/>
      <c r="BR593" s="253"/>
      <c r="BS593" s="253"/>
      <c r="BT593" s="253"/>
      <c r="BU593" s="253"/>
      <c r="BV593" s="253"/>
      <c r="BW593" s="253"/>
      <c r="BX593" s="253"/>
      <c r="BY593" s="253"/>
      <c r="BZ593" s="253"/>
      <c r="CA593" s="253"/>
      <c r="CB593" s="253"/>
      <c r="CC593" s="253"/>
      <c r="CD593" s="253"/>
      <c r="CE593" s="253"/>
      <c r="CF593" s="253"/>
      <c r="CG593" s="253"/>
      <c r="CH593" s="253"/>
      <c r="CI593" s="253"/>
      <c r="CJ593" s="253"/>
      <c r="CK593" s="253"/>
      <c r="CL593" s="253"/>
      <c r="CM593" s="253"/>
      <c r="CN593" s="253"/>
      <c r="CO593" s="253"/>
      <c r="CP593" s="253"/>
      <c r="CQ593" s="253"/>
      <c r="CR593" s="253"/>
      <c r="CS593" s="253"/>
      <c r="CT593" s="253"/>
      <c r="CU593" s="253"/>
      <c r="CV593" s="253"/>
      <c r="CW593" s="253"/>
      <c r="CX593" s="253"/>
      <c r="CY593" s="253"/>
      <c r="CZ593" s="253"/>
      <c r="DA593" s="253"/>
      <c r="DB593" s="253"/>
      <c r="DC593" s="253"/>
      <c r="DD593" s="253"/>
      <c r="DE593" s="253"/>
      <c r="DF593" s="253"/>
      <c r="DG593" s="253"/>
      <c r="DH593" s="253"/>
      <c r="DI593" s="253"/>
      <c r="DJ593" s="253"/>
      <c r="DK593" s="253"/>
      <c r="DL593" s="253"/>
      <c r="DM593" s="253"/>
      <c r="DN593" s="253"/>
      <c r="DO593" s="253"/>
      <c r="DP593" s="253"/>
      <c r="DQ593" s="253"/>
      <c r="DR593" s="253"/>
      <c r="DS593" s="253"/>
      <c r="DT593" s="253"/>
      <c r="DU593" s="253"/>
    </row>
    <row r="594" spans="1:125" s="248" customFormat="1" x14ac:dyDescent="0.25">
      <c r="A594" s="253"/>
      <c r="B594" s="253"/>
      <c r="D594" s="253"/>
      <c r="E594" s="253"/>
      <c r="F594" s="253"/>
      <c r="G594" s="253"/>
      <c r="H594" s="253"/>
      <c r="I594" s="253"/>
      <c r="J594" s="253"/>
      <c r="K594" s="253"/>
      <c r="L594" s="253"/>
      <c r="S594" s="253"/>
      <c r="T594" s="253"/>
      <c r="U594" s="253"/>
      <c r="V594" s="253"/>
      <c r="W594" s="253"/>
      <c r="X594" s="253"/>
      <c r="Y594" s="253"/>
      <c r="Z594" s="253"/>
      <c r="AA594" s="253"/>
      <c r="AB594" s="253"/>
      <c r="AC594" s="253"/>
      <c r="AD594" s="253"/>
      <c r="AE594" s="253"/>
      <c r="AF594" s="253"/>
      <c r="AG594" s="253"/>
      <c r="AH594" s="253"/>
      <c r="AI594" s="253"/>
      <c r="AJ594" s="253"/>
      <c r="AK594" s="253"/>
      <c r="AL594" s="253"/>
      <c r="AM594" s="253"/>
      <c r="AN594" s="253"/>
      <c r="AO594" s="253"/>
      <c r="AP594" s="253"/>
      <c r="AQ594" s="253"/>
      <c r="AR594" s="253"/>
      <c r="AS594" s="253"/>
      <c r="AT594" s="253"/>
      <c r="AU594" s="253"/>
      <c r="AV594" s="253"/>
      <c r="AW594" s="253"/>
      <c r="AX594" s="253"/>
      <c r="AY594" s="253"/>
      <c r="AZ594" s="253"/>
      <c r="BA594" s="253"/>
      <c r="BB594" s="253"/>
      <c r="BC594" s="253"/>
      <c r="BD594" s="253"/>
      <c r="BE594" s="253"/>
      <c r="BF594" s="253"/>
      <c r="BG594" s="253"/>
      <c r="BH594" s="253"/>
      <c r="BI594" s="253"/>
      <c r="BJ594" s="253"/>
      <c r="BK594" s="253"/>
      <c r="BL594" s="253"/>
      <c r="BM594" s="253"/>
      <c r="BN594" s="253"/>
      <c r="BO594" s="253"/>
      <c r="BP594" s="253"/>
      <c r="BQ594" s="253"/>
      <c r="BR594" s="253"/>
      <c r="BS594" s="253"/>
      <c r="BT594" s="253"/>
      <c r="BU594" s="253"/>
      <c r="BV594" s="253"/>
      <c r="BW594" s="253"/>
      <c r="BX594" s="253"/>
      <c r="BY594" s="253"/>
      <c r="BZ594" s="253"/>
      <c r="CA594" s="253"/>
      <c r="CB594" s="253"/>
      <c r="CC594" s="253"/>
      <c r="CD594" s="253"/>
      <c r="CE594" s="253"/>
      <c r="CF594" s="253"/>
      <c r="CG594" s="253"/>
      <c r="CH594" s="253"/>
      <c r="CI594" s="253"/>
      <c r="CJ594" s="253"/>
      <c r="CK594" s="253"/>
      <c r="CL594" s="253"/>
      <c r="CM594" s="253"/>
      <c r="CN594" s="253"/>
      <c r="CO594" s="253"/>
      <c r="CP594" s="253"/>
      <c r="CQ594" s="253"/>
      <c r="CR594" s="253"/>
      <c r="CS594" s="253"/>
      <c r="CT594" s="253"/>
      <c r="CU594" s="253"/>
      <c r="CV594" s="253"/>
      <c r="CW594" s="253"/>
      <c r="CX594" s="253"/>
      <c r="CY594" s="253"/>
      <c r="CZ594" s="253"/>
      <c r="DA594" s="253"/>
      <c r="DB594" s="253"/>
      <c r="DC594" s="253"/>
      <c r="DD594" s="253"/>
      <c r="DE594" s="253"/>
      <c r="DF594" s="253"/>
      <c r="DG594" s="253"/>
      <c r="DH594" s="253"/>
      <c r="DI594" s="253"/>
      <c r="DJ594" s="253"/>
      <c r="DK594" s="253"/>
      <c r="DL594" s="253"/>
      <c r="DM594" s="253"/>
      <c r="DN594" s="253"/>
      <c r="DO594" s="253"/>
      <c r="DP594" s="253"/>
      <c r="DQ594" s="253"/>
      <c r="DR594" s="253"/>
      <c r="DS594" s="253"/>
      <c r="DT594" s="253"/>
      <c r="DU594" s="253"/>
    </row>
    <row r="595" spans="1:125" s="248" customFormat="1" x14ac:dyDescent="0.25">
      <c r="A595" s="253"/>
      <c r="B595" s="253"/>
      <c r="D595" s="253"/>
      <c r="E595" s="253"/>
      <c r="F595" s="253"/>
      <c r="G595" s="253"/>
      <c r="H595" s="253"/>
      <c r="I595" s="253"/>
      <c r="J595" s="253"/>
      <c r="K595" s="253"/>
      <c r="L595" s="253"/>
      <c r="S595" s="253"/>
      <c r="T595" s="253"/>
      <c r="U595" s="253"/>
      <c r="V595" s="253"/>
      <c r="W595" s="253"/>
      <c r="X595" s="253"/>
      <c r="Y595" s="253"/>
      <c r="Z595" s="253"/>
      <c r="AA595" s="253"/>
      <c r="AB595" s="253"/>
      <c r="AC595" s="253"/>
      <c r="AD595" s="253"/>
      <c r="AE595" s="253"/>
      <c r="AF595" s="253"/>
      <c r="AG595" s="253"/>
      <c r="AH595" s="253"/>
      <c r="AI595" s="253"/>
      <c r="AJ595" s="253"/>
      <c r="AK595" s="253"/>
      <c r="AL595" s="253"/>
      <c r="AM595" s="253"/>
      <c r="AN595" s="253"/>
      <c r="AO595" s="253"/>
      <c r="AP595" s="253"/>
      <c r="AQ595" s="253"/>
      <c r="AR595" s="253"/>
      <c r="AS595" s="253"/>
      <c r="AT595" s="253"/>
      <c r="AU595" s="253"/>
      <c r="AV595" s="253"/>
      <c r="AW595" s="253"/>
      <c r="AX595" s="253"/>
      <c r="AY595" s="253"/>
      <c r="AZ595" s="253"/>
      <c r="BA595" s="253"/>
      <c r="BB595" s="253"/>
      <c r="BC595" s="253"/>
      <c r="BD595" s="253"/>
      <c r="BE595" s="253"/>
      <c r="BF595" s="253"/>
      <c r="BG595" s="253"/>
      <c r="BH595" s="253"/>
      <c r="BI595" s="253"/>
      <c r="BJ595" s="253"/>
      <c r="BK595" s="253"/>
      <c r="BL595" s="253"/>
      <c r="BM595" s="253"/>
      <c r="BN595" s="253"/>
      <c r="BO595" s="253"/>
      <c r="BP595" s="253"/>
      <c r="BQ595" s="253"/>
      <c r="BR595" s="253"/>
      <c r="BS595" s="253"/>
      <c r="BT595" s="253"/>
      <c r="BU595" s="253"/>
      <c r="BV595" s="253"/>
      <c r="BW595" s="253"/>
      <c r="BX595" s="253"/>
      <c r="BY595" s="253"/>
      <c r="BZ595" s="253"/>
      <c r="CA595" s="253"/>
      <c r="CB595" s="253"/>
      <c r="CC595" s="253"/>
      <c r="CD595" s="253"/>
      <c r="CE595" s="253"/>
      <c r="CF595" s="253"/>
      <c r="CG595" s="253"/>
      <c r="CH595" s="253"/>
      <c r="CI595" s="253"/>
      <c r="CJ595" s="253"/>
      <c r="CK595" s="253"/>
      <c r="CL595" s="253"/>
      <c r="CM595" s="253"/>
      <c r="CN595" s="253"/>
      <c r="CO595" s="253"/>
      <c r="CP595" s="253"/>
      <c r="CQ595" s="253"/>
      <c r="CR595" s="253"/>
      <c r="CS595" s="253"/>
      <c r="CT595" s="253"/>
      <c r="CU595" s="253"/>
      <c r="CV595" s="253"/>
      <c r="CW595" s="253"/>
      <c r="CX595" s="253"/>
      <c r="CY595" s="253"/>
      <c r="CZ595" s="253"/>
      <c r="DA595" s="253"/>
      <c r="DB595" s="253"/>
      <c r="DC595" s="253"/>
      <c r="DD595" s="253"/>
      <c r="DE595" s="253"/>
      <c r="DF595" s="253"/>
      <c r="DG595" s="253"/>
      <c r="DH595" s="253"/>
      <c r="DI595" s="253"/>
      <c r="DJ595" s="253"/>
      <c r="DK595" s="253"/>
      <c r="DL595" s="253"/>
      <c r="DM595" s="253"/>
      <c r="DN595" s="253"/>
      <c r="DO595" s="253"/>
      <c r="DP595" s="253"/>
      <c r="DQ595" s="253"/>
      <c r="DR595" s="253"/>
      <c r="DS595" s="253"/>
      <c r="DT595" s="253"/>
      <c r="DU595" s="253"/>
    </row>
    <row r="596" spans="1:125" s="248" customFormat="1" x14ac:dyDescent="0.25">
      <c r="A596" s="253"/>
      <c r="B596" s="253"/>
      <c r="D596" s="253"/>
      <c r="E596" s="253"/>
      <c r="F596" s="253"/>
      <c r="G596" s="253"/>
      <c r="H596" s="253"/>
      <c r="I596" s="253"/>
      <c r="J596" s="253"/>
      <c r="K596" s="253"/>
      <c r="L596" s="253"/>
      <c r="S596" s="253"/>
      <c r="T596" s="253"/>
      <c r="U596" s="253"/>
      <c r="V596" s="253"/>
      <c r="W596" s="253"/>
      <c r="X596" s="253"/>
      <c r="Y596" s="253"/>
      <c r="Z596" s="253"/>
      <c r="AA596" s="253"/>
      <c r="AB596" s="253"/>
      <c r="AC596" s="253"/>
      <c r="AD596" s="253"/>
      <c r="AE596" s="253"/>
      <c r="AF596" s="253"/>
      <c r="AG596" s="253"/>
      <c r="AH596" s="253"/>
      <c r="AI596" s="253"/>
      <c r="AJ596" s="253"/>
      <c r="AK596" s="253"/>
      <c r="AL596" s="253"/>
      <c r="AM596" s="253"/>
      <c r="AN596" s="253"/>
      <c r="AO596" s="253"/>
      <c r="AP596" s="253"/>
      <c r="AQ596" s="253"/>
      <c r="AR596" s="253"/>
      <c r="AS596" s="253"/>
      <c r="AT596" s="253"/>
      <c r="AU596" s="253"/>
      <c r="AV596" s="253"/>
      <c r="AW596" s="253"/>
      <c r="AX596" s="253"/>
      <c r="AY596" s="253"/>
      <c r="AZ596" s="253"/>
      <c r="BA596" s="253"/>
      <c r="BB596" s="253"/>
      <c r="BC596" s="253"/>
      <c r="BD596" s="253"/>
      <c r="BE596" s="253"/>
      <c r="BF596" s="253"/>
      <c r="BG596" s="253"/>
      <c r="BH596" s="253"/>
      <c r="BI596" s="253"/>
      <c r="BJ596" s="253"/>
      <c r="BK596" s="253"/>
      <c r="BL596" s="253"/>
      <c r="BM596" s="253"/>
      <c r="BN596" s="253"/>
      <c r="BO596" s="253"/>
      <c r="BP596" s="253"/>
      <c r="BQ596" s="253"/>
      <c r="BR596" s="253"/>
      <c r="BS596" s="253"/>
      <c r="BT596" s="253"/>
      <c r="BU596" s="253"/>
      <c r="BV596" s="253"/>
      <c r="BW596" s="253"/>
      <c r="BX596" s="253"/>
      <c r="BY596" s="253"/>
      <c r="BZ596" s="253"/>
      <c r="CA596" s="253"/>
      <c r="CB596" s="253"/>
      <c r="CC596" s="253"/>
      <c r="CD596" s="253"/>
      <c r="CE596" s="253"/>
      <c r="CF596" s="253"/>
      <c r="CG596" s="253"/>
      <c r="CH596" s="253"/>
      <c r="CI596" s="253"/>
      <c r="CJ596" s="253"/>
      <c r="CK596" s="253"/>
      <c r="CL596" s="253"/>
      <c r="CM596" s="253"/>
      <c r="CN596" s="253"/>
      <c r="CO596" s="253"/>
      <c r="CP596" s="253"/>
      <c r="CQ596" s="253"/>
      <c r="CR596" s="253"/>
      <c r="CS596" s="253"/>
      <c r="CT596" s="253"/>
      <c r="CU596" s="253"/>
      <c r="CV596" s="253"/>
      <c r="CW596" s="253"/>
      <c r="CX596" s="253"/>
      <c r="CY596" s="253"/>
      <c r="CZ596" s="253"/>
      <c r="DA596" s="253"/>
      <c r="DB596" s="253"/>
      <c r="DC596" s="253"/>
      <c r="DD596" s="253"/>
      <c r="DE596" s="253"/>
      <c r="DF596" s="253"/>
      <c r="DG596" s="253"/>
      <c r="DH596" s="253"/>
      <c r="DI596" s="253"/>
      <c r="DJ596" s="253"/>
      <c r="DK596" s="253"/>
      <c r="DL596" s="253"/>
      <c r="DM596" s="253"/>
      <c r="DN596" s="253"/>
      <c r="DO596" s="253"/>
      <c r="DP596" s="253"/>
      <c r="DQ596" s="253"/>
      <c r="DR596" s="253"/>
      <c r="DS596" s="253"/>
      <c r="DT596" s="253"/>
      <c r="DU596" s="253"/>
    </row>
    <row r="597" spans="1:125" s="248" customFormat="1" x14ac:dyDescent="0.25">
      <c r="A597" s="253"/>
      <c r="B597" s="253"/>
      <c r="D597" s="253"/>
      <c r="E597" s="253"/>
      <c r="F597" s="253"/>
      <c r="G597" s="253"/>
      <c r="H597" s="253"/>
      <c r="I597" s="253"/>
      <c r="J597" s="253"/>
      <c r="K597" s="253"/>
      <c r="L597" s="253"/>
      <c r="S597" s="253"/>
      <c r="T597" s="253"/>
      <c r="U597" s="253"/>
      <c r="V597" s="253"/>
      <c r="W597" s="253"/>
      <c r="X597" s="253"/>
      <c r="Y597" s="253"/>
      <c r="Z597" s="253"/>
      <c r="AA597" s="253"/>
      <c r="AB597" s="253"/>
      <c r="AC597" s="253"/>
      <c r="AD597" s="253"/>
      <c r="AE597" s="253"/>
      <c r="AF597" s="253"/>
      <c r="AG597" s="253"/>
      <c r="AH597" s="253"/>
      <c r="AI597" s="253"/>
      <c r="AJ597" s="253"/>
      <c r="AK597" s="253"/>
      <c r="AL597" s="253"/>
      <c r="AM597" s="253"/>
      <c r="AN597" s="253"/>
      <c r="AO597" s="253"/>
      <c r="AP597" s="253"/>
      <c r="AQ597" s="253"/>
      <c r="AR597" s="253"/>
      <c r="AS597" s="253"/>
      <c r="AT597" s="253"/>
      <c r="AU597" s="253"/>
      <c r="AV597" s="253"/>
      <c r="AW597" s="253"/>
      <c r="AX597" s="253"/>
      <c r="AY597" s="253"/>
      <c r="AZ597" s="253"/>
      <c r="BA597" s="253"/>
      <c r="BB597" s="253"/>
      <c r="BC597" s="253"/>
      <c r="BD597" s="253"/>
      <c r="BE597" s="253"/>
      <c r="BF597" s="253"/>
      <c r="BG597" s="253"/>
      <c r="BH597" s="253"/>
      <c r="BI597" s="253"/>
      <c r="BJ597" s="253"/>
      <c r="BK597" s="253"/>
      <c r="BL597" s="253"/>
      <c r="BM597" s="253"/>
      <c r="BN597" s="253"/>
      <c r="BO597" s="253"/>
      <c r="BP597" s="253"/>
      <c r="BQ597" s="253"/>
      <c r="BR597" s="253"/>
      <c r="BS597" s="253"/>
      <c r="BT597" s="253"/>
      <c r="BU597" s="253"/>
      <c r="BV597" s="253"/>
      <c r="BW597" s="253"/>
      <c r="BX597" s="253"/>
      <c r="BY597" s="253"/>
      <c r="BZ597" s="253"/>
      <c r="CA597" s="253"/>
      <c r="CB597" s="253"/>
      <c r="CC597" s="253"/>
      <c r="CD597" s="253"/>
      <c r="CE597" s="253"/>
      <c r="CF597" s="253"/>
      <c r="CG597" s="253"/>
      <c r="CH597" s="253"/>
      <c r="CI597" s="253"/>
      <c r="CJ597" s="253"/>
      <c r="CK597" s="253"/>
      <c r="CL597" s="253"/>
      <c r="CM597" s="253"/>
      <c r="CN597" s="253"/>
      <c r="CO597" s="253"/>
      <c r="CP597" s="253"/>
      <c r="CQ597" s="253"/>
      <c r="CR597" s="253"/>
      <c r="CS597" s="253"/>
      <c r="CT597" s="253"/>
      <c r="CU597" s="253"/>
      <c r="CV597" s="253"/>
      <c r="CW597" s="253"/>
      <c r="CX597" s="253"/>
      <c r="CY597" s="253"/>
      <c r="CZ597" s="253"/>
      <c r="DA597" s="253"/>
      <c r="DB597" s="253"/>
      <c r="DC597" s="253"/>
      <c r="DD597" s="253"/>
      <c r="DE597" s="253"/>
      <c r="DF597" s="253"/>
      <c r="DG597" s="253"/>
      <c r="DH597" s="253"/>
      <c r="DI597" s="253"/>
      <c r="DJ597" s="253"/>
      <c r="DK597" s="253"/>
      <c r="DL597" s="253"/>
      <c r="DM597" s="253"/>
      <c r="DN597" s="253"/>
      <c r="DO597" s="253"/>
      <c r="DP597" s="253"/>
      <c r="DQ597" s="253"/>
      <c r="DR597" s="253"/>
      <c r="DS597" s="253"/>
      <c r="DT597" s="253"/>
      <c r="DU597" s="253"/>
    </row>
    <row r="598" spans="1:125" s="248" customFormat="1" x14ac:dyDescent="0.25">
      <c r="A598" s="253"/>
      <c r="B598" s="253"/>
      <c r="D598" s="253"/>
      <c r="E598" s="253"/>
      <c r="F598" s="253"/>
      <c r="G598" s="253"/>
      <c r="H598" s="253"/>
      <c r="I598" s="253"/>
      <c r="J598" s="253"/>
      <c r="K598" s="253"/>
      <c r="L598" s="253"/>
      <c r="S598" s="253"/>
      <c r="T598" s="253"/>
      <c r="U598" s="253"/>
      <c r="V598" s="253"/>
      <c r="W598" s="253"/>
      <c r="X598" s="253"/>
      <c r="Y598" s="253"/>
      <c r="Z598" s="253"/>
      <c r="AA598" s="253"/>
      <c r="AB598" s="253"/>
      <c r="AC598" s="253"/>
      <c r="AD598" s="253"/>
      <c r="AE598" s="253"/>
      <c r="AF598" s="253"/>
      <c r="AG598" s="253"/>
      <c r="AH598" s="253"/>
      <c r="AI598" s="253"/>
      <c r="AJ598" s="253"/>
      <c r="AK598" s="253"/>
      <c r="AL598" s="253"/>
      <c r="AM598" s="253"/>
      <c r="AN598" s="253"/>
      <c r="AO598" s="253"/>
      <c r="AP598" s="253"/>
      <c r="AQ598" s="253"/>
      <c r="AR598" s="253"/>
      <c r="AS598" s="253"/>
      <c r="AT598" s="253"/>
      <c r="AU598" s="253"/>
      <c r="AV598" s="253"/>
      <c r="AW598" s="253"/>
      <c r="AX598" s="253"/>
      <c r="AY598" s="253"/>
      <c r="AZ598" s="253"/>
      <c r="BA598" s="253"/>
      <c r="BB598" s="253"/>
      <c r="BC598" s="253"/>
      <c r="BD598" s="253"/>
      <c r="BE598" s="253"/>
      <c r="BF598" s="253"/>
      <c r="BG598" s="253"/>
      <c r="BH598" s="253"/>
      <c r="BI598" s="253"/>
      <c r="BJ598" s="253"/>
      <c r="BK598" s="253"/>
      <c r="BL598" s="253"/>
      <c r="BM598" s="253"/>
      <c r="BN598" s="253"/>
      <c r="BO598" s="253"/>
      <c r="BP598" s="253"/>
      <c r="BQ598" s="253"/>
      <c r="BR598" s="253"/>
      <c r="BS598" s="253"/>
      <c r="BT598" s="253"/>
      <c r="BU598" s="253"/>
      <c r="BV598" s="253"/>
      <c r="BW598" s="253"/>
      <c r="BX598" s="253"/>
      <c r="BY598" s="253"/>
      <c r="BZ598" s="253"/>
      <c r="CA598" s="253"/>
      <c r="CB598" s="253"/>
      <c r="CC598" s="253"/>
      <c r="CD598" s="253"/>
      <c r="CE598" s="253"/>
      <c r="CF598" s="253"/>
      <c r="CG598" s="253"/>
      <c r="CH598" s="253"/>
      <c r="CI598" s="253"/>
      <c r="CJ598" s="253"/>
      <c r="CK598" s="253"/>
      <c r="CL598" s="253"/>
      <c r="CM598" s="253"/>
      <c r="CN598" s="253"/>
      <c r="CO598" s="253"/>
      <c r="CP598" s="253"/>
      <c r="CQ598" s="253"/>
      <c r="CR598" s="253"/>
      <c r="CS598" s="253"/>
      <c r="CT598" s="253"/>
      <c r="CU598" s="253"/>
      <c r="CV598" s="253"/>
      <c r="CW598" s="253"/>
      <c r="CX598" s="253"/>
      <c r="CY598" s="253"/>
      <c r="CZ598" s="253"/>
      <c r="DA598" s="253"/>
      <c r="DB598" s="253"/>
      <c r="DC598" s="253"/>
      <c r="DD598" s="253"/>
      <c r="DE598" s="253"/>
      <c r="DF598" s="253"/>
      <c r="DG598" s="253"/>
      <c r="DH598" s="253"/>
      <c r="DI598" s="253"/>
      <c r="DJ598" s="253"/>
      <c r="DK598" s="253"/>
      <c r="DL598" s="253"/>
      <c r="DM598" s="253"/>
      <c r="DN598" s="253"/>
      <c r="DO598" s="253"/>
      <c r="DP598" s="253"/>
      <c r="DQ598" s="253"/>
      <c r="DR598" s="253"/>
      <c r="DS598" s="253"/>
      <c r="DT598" s="253"/>
      <c r="DU598" s="253"/>
    </row>
    <row r="599" spans="1:125" s="248" customFormat="1" x14ac:dyDescent="0.25">
      <c r="A599" s="253"/>
      <c r="B599" s="253"/>
      <c r="D599" s="253"/>
      <c r="E599" s="253"/>
      <c r="F599" s="253"/>
      <c r="G599" s="253"/>
      <c r="H599" s="253"/>
      <c r="I599" s="253"/>
      <c r="J599" s="253"/>
      <c r="K599" s="253"/>
      <c r="L599" s="253"/>
      <c r="S599" s="253"/>
      <c r="T599" s="253"/>
      <c r="U599" s="253"/>
      <c r="V599" s="253"/>
      <c r="W599" s="253"/>
      <c r="X599" s="253"/>
      <c r="Y599" s="253"/>
      <c r="Z599" s="253"/>
      <c r="AA599" s="253"/>
      <c r="AB599" s="253"/>
      <c r="AC599" s="253"/>
      <c r="AD599" s="253"/>
      <c r="AE599" s="253"/>
      <c r="AF599" s="253"/>
      <c r="AG599" s="253"/>
      <c r="AH599" s="253"/>
      <c r="AI599" s="253"/>
      <c r="AJ599" s="253"/>
      <c r="AK599" s="253"/>
      <c r="AL599" s="253"/>
      <c r="AM599" s="253"/>
      <c r="AN599" s="253"/>
      <c r="AO599" s="253"/>
      <c r="AP599" s="253"/>
      <c r="AQ599" s="253"/>
      <c r="AR599" s="253"/>
      <c r="AS599" s="253"/>
      <c r="AT599" s="253"/>
      <c r="AU599" s="253"/>
      <c r="AV599" s="253"/>
      <c r="AW599" s="253"/>
      <c r="AX599" s="253"/>
      <c r="AY599" s="253"/>
      <c r="AZ599" s="253"/>
      <c r="BA599" s="253"/>
      <c r="BB599" s="253"/>
      <c r="BC599" s="253"/>
      <c r="BD599" s="253"/>
      <c r="BE599" s="253"/>
      <c r="BF599" s="253"/>
      <c r="BG599" s="253"/>
      <c r="BH599" s="253"/>
      <c r="BI599" s="253"/>
      <c r="BJ599" s="253"/>
      <c r="BK599" s="253"/>
      <c r="BL599" s="253"/>
      <c r="BM599" s="253"/>
      <c r="BN599" s="253"/>
      <c r="BO599" s="253"/>
      <c r="BP599" s="253"/>
      <c r="BQ599" s="253"/>
      <c r="BR599" s="253"/>
      <c r="BS599" s="253"/>
      <c r="BT599" s="253"/>
      <c r="BU599" s="253"/>
      <c r="BV599" s="253"/>
      <c r="BW599" s="253"/>
      <c r="BX599" s="253"/>
      <c r="BY599" s="253"/>
      <c r="BZ599" s="253"/>
      <c r="CA599" s="253"/>
      <c r="CB599" s="253"/>
      <c r="CC599" s="253"/>
      <c r="CD599" s="253"/>
      <c r="CE599" s="253"/>
      <c r="CF599" s="253"/>
      <c r="CG599" s="253"/>
      <c r="CH599" s="253"/>
      <c r="CI599" s="253"/>
      <c r="CJ599" s="253"/>
      <c r="CK599" s="253"/>
      <c r="CL599" s="253"/>
      <c r="CM599" s="253"/>
      <c r="CN599" s="253"/>
      <c r="CO599" s="253"/>
      <c r="CP599" s="253"/>
      <c r="CQ599" s="253"/>
      <c r="CR599" s="253"/>
      <c r="CS599" s="253"/>
      <c r="CT599" s="253"/>
      <c r="CU599" s="253"/>
      <c r="CV599" s="253"/>
      <c r="CW599" s="253"/>
      <c r="CX599" s="253"/>
      <c r="CY599" s="253"/>
      <c r="CZ599" s="253"/>
      <c r="DA599" s="253"/>
      <c r="DB599" s="253"/>
      <c r="DC599" s="253"/>
      <c r="DD599" s="253"/>
      <c r="DE599" s="253"/>
      <c r="DF599" s="253"/>
      <c r="DG599" s="253"/>
      <c r="DH599" s="253"/>
      <c r="DI599" s="253"/>
      <c r="DJ599" s="253"/>
      <c r="DK599" s="253"/>
      <c r="DL599" s="253"/>
      <c r="DM599" s="253"/>
      <c r="DN599" s="253"/>
      <c r="DO599" s="253"/>
      <c r="DP599" s="253"/>
      <c r="DQ599" s="253"/>
      <c r="DR599" s="253"/>
      <c r="DS599" s="253"/>
      <c r="DT599" s="253"/>
      <c r="DU599" s="253"/>
    </row>
    <row r="600" spans="1:125" s="248" customFormat="1" x14ac:dyDescent="0.25">
      <c r="A600" s="253"/>
      <c r="B600" s="253"/>
      <c r="D600" s="253"/>
      <c r="E600" s="253"/>
      <c r="F600" s="253"/>
      <c r="G600" s="253"/>
      <c r="H600" s="253"/>
      <c r="I600" s="253"/>
      <c r="J600" s="253"/>
      <c r="K600" s="253"/>
      <c r="L600" s="253"/>
      <c r="S600" s="253"/>
      <c r="T600" s="253"/>
      <c r="U600" s="253"/>
      <c r="V600" s="253"/>
      <c r="W600" s="253"/>
      <c r="X600" s="253"/>
      <c r="Y600" s="253"/>
      <c r="Z600" s="253"/>
      <c r="AA600" s="253"/>
      <c r="AB600" s="253"/>
      <c r="AC600" s="253"/>
      <c r="AD600" s="253"/>
      <c r="AE600" s="253"/>
      <c r="AF600" s="253"/>
      <c r="AG600" s="253"/>
      <c r="AH600" s="253"/>
      <c r="AI600" s="253"/>
      <c r="AJ600" s="253"/>
      <c r="AK600" s="253"/>
      <c r="AL600" s="253"/>
      <c r="AM600" s="253"/>
      <c r="AN600" s="253"/>
      <c r="AO600" s="253"/>
      <c r="AP600" s="253"/>
      <c r="AQ600" s="253"/>
      <c r="AR600" s="253"/>
      <c r="AS600" s="253"/>
      <c r="AT600" s="253"/>
      <c r="AU600" s="253"/>
      <c r="AV600" s="253"/>
      <c r="AW600" s="253"/>
      <c r="AX600" s="253"/>
      <c r="AY600" s="253"/>
      <c r="AZ600" s="253"/>
      <c r="BA600" s="253"/>
      <c r="BB600" s="253"/>
      <c r="BC600" s="253"/>
      <c r="BD600" s="253"/>
      <c r="BE600" s="253"/>
      <c r="BF600" s="253"/>
      <c r="BG600" s="253"/>
      <c r="BH600" s="253"/>
      <c r="BI600" s="253"/>
      <c r="BJ600" s="253"/>
      <c r="BK600" s="253"/>
      <c r="BL600" s="253"/>
      <c r="BM600" s="253"/>
      <c r="BN600" s="253"/>
      <c r="BO600" s="253"/>
      <c r="BP600" s="253"/>
      <c r="BQ600" s="253"/>
      <c r="BR600" s="253"/>
      <c r="BS600" s="253"/>
      <c r="BT600" s="253"/>
      <c r="BU600" s="253"/>
      <c r="BV600" s="253"/>
      <c r="BW600" s="253"/>
      <c r="BX600" s="253"/>
      <c r="BY600" s="253"/>
      <c r="BZ600" s="253"/>
      <c r="CA600" s="253"/>
      <c r="CB600" s="253"/>
      <c r="CC600" s="253"/>
      <c r="CD600" s="253"/>
      <c r="CE600" s="253"/>
      <c r="CF600" s="253"/>
      <c r="CG600" s="253"/>
      <c r="CH600" s="253"/>
      <c r="CI600" s="253"/>
      <c r="CJ600" s="253"/>
      <c r="CK600" s="253"/>
      <c r="CL600" s="253"/>
      <c r="CM600" s="253"/>
      <c r="CN600" s="253"/>
      <c r="CO600" s="253"/>
      <c r="CP600" s="253"/>
      <c r="CQ600" s="253"/>
      <c r="CR600" s="253"/>
      <c r="CS600" s="253"/>
      <c r="CT600" s="253"/>
      <c r="CU600" s="253"/>
      <c r="CV600" s="253"/>
      <c r="CW600" s="253"/>
      <c r="CX600" s="253"/>
      <c r="CY600" s="253"/>
      <c r="CZ600" s="253"/>
      <c r="DA600" s="253"/>
      <c r="DB600" s="253"/>
      <c r="DC600" s="253"/>
      <c r="DD600" s="253"/>
      <c r="DE600" s="253"/>
      <c r="DF600" s="253"/>
      <c r="DG600" s="253"/>
      <c r="DH600" s="253"/>
      <c r="DI600" s="253"/>
      <c r="DJ600" s="253"/>
      <c r="DK600" s="253"/>
      <c r="DL600" s="253"/>
      <c r="DM600" s="253"/>
      <c r="DN600" s="253"/>
      <c r="DO600" s="253"/>
      <c r="DP600" s="253"/>
      <c r="DQ600" s="253"/>
      <c r="DR600" s="253"/>
      <c r="DS600" s="253"/>
      <c r="DT600" s="253"/>
      <c r="DU600" s="253"/>
    </row>
    <row r="601" spans="1:125" s="248" customFormat="1" x14ac:dyDescent="0.25">
      <c r="A601" s="253"/>
      <c r="B601" s="253"/>
      <c r="D601" s="253"/>
      <c r="E601" s="253"/>
      <c r="F601" s="253"/>
      <c r="G601" s="253"/>
      <c r="H601" s="253"/>
      <c r="I601" s="253"/>
      <c r="J601" s="253"/>
      <c r="K601" s="253"/>
      <c r="L601" s="253"/>
      <c r="S601" s="253"/>
      <c r="T601" s="253"/>
      <c r="U601" s="253"/>
      <c r="V601" s="253"/>
      <c r="W601" s="253"/>
      <c r="X601" s="253"/>
      <c r="Y601" s="253"/>
      <c r="Z601" s="253"/>
      <c r="AA601" s="253"/>
      <c r="AB601" s="253"/>
      <c r="AC601" s="253"/>
      <c r="AD601" s="253"/>
      <c r="AE601" s="253"/>
      <c r="AF601" s="253"/>
      <c r="AG601" s="253"/>
      <c r="AH601" s="253"/>
      <c r="AI601" s="253"/>
      <c r="AJ601" s="253"/>
      <c r="AK601" s="253"/>
      <c r="AL601" s="253"/>
      <c r="AM601" s="253"/>
      <c r="AN601" s="253"/>
      <c r="AO601" s="253"/>
      <c r="AP601" s="253"/>
      <c r="AQ601" s="253"/>
      <c r="AR601" s="253"/>
      <c r="AS601" s="253"/>
      <c r="AT601" s="253"/>
      <c r="AU601" s="253"/>
      <c r="AV601" s="253"/>
      <c r="AW601" s="253"/>
      <c r="AX601" s="253"/>
      <c r="AY601" s="253"/>
      <c r="AZ601" s="253"/>
      <c r="BA601" s="253"/>
      <c r="BB601" s="253"/>
      <c r="BC601" s="253"/>
      <c r="BD601" s="253"/>
      <c r="BE601" s="253"/>
      <c r="BF601" s="253"/>
      <c r="BG601" s="253"/>
      <c r="BH601" s="253"/>
      <c r="BI601" s="253"/>
      <c r="BJ601" s="253"/>
      <c r="BK601" s="253"/>
      <c r="BL601" s="253"/>
      <c r="BM601" s="253"/>
      <c r="BN601" s="253"/>
      <c r="BO601" s="253"/>
      <c r="BP601" s="253"/>
      <c r="BQ601" s="253"/>
      <c r="BR601" s="253"/>
      <c r="BS601" s="253"/>
      <c r="BT601" s="253"/>
      <c r="BU601" s="253"/>
      <c r="BV601" s="253"/>
      <c r="BW601" s="253"/>
      <c r="BX601" s="253"/>
      <c r="BY601" s="253"/>
      <c r="BZ601" s="253"/>
      <c r="CA601" s="253"/>
      <c r="CB601" s="253"/>
      <c r="CC601" s="253"/>
      <c r="CD601" s="253"/>
      <c r="CE601" s="253"/>
      <c r="CF601" s="253"/>
      <c r="CG601" s="253"/>
      <c r="CH601" s="253"/>
      <c r="CI601" s="253"/>
      <c r="CJ601" s="253"/>
      <c r="CK601" s="253"/>
      <c r="CL601" s="253"/>
      <c r="CM601" s="253"/>
      <c r="CN601" s="253"/>
      <c r="CO601" s="253"/>
      <c r="CP601" s="253"/>
      <c r="CQ601" s="253"/>
      <c r="CR601" s="253"/>
      <c r="CS601" s="253"/>
      <c r="CT601" s="253"/>
      <c r="CU601" s="253"/>
      <c r="CV601" s="253"/>
      <c r="CW601" s="253"/>
      <c r="CX601" s="253"/>
      <c r="CY601" s="253"/>
      <c r="CZ601" s="253"/>
      <c r="DA601" s="253"/>
      <c r="DB601" s="253"/>
      <c r="DC601" s="253"/>
      <c r="DD601" s="253"/>
      <c r="DE601" s="253"/>
      <c r="DF601" s="253"/>
      <c r="DG601" s="253"/>
      <c r="DH601" s="253"/>
      <c r="DI601" s="253"/>
      <c r="DJ601" s="253"/>
      <c r="DK601" s="253"/>
      <c r="DL601" s="253"/>
      <c r="DM601" s="253"/>
      <c r="DN601" s="253"/>
      <c r="DO601" s="253"/>
      <c r="DP601" s="253"/>
      <c r="DQ601" s="253"/>
      <c r="DR601" s="253"/>
      <c r="DS601" s="253"/>
      <c r="DT601" s="253"/>
      <c r="DU601" s="253"/>
    </row>
    <row r="602" spans="1:125" s="248" customFormat="1" x14ac:dyDescent="0.25">
      <c r="A602" s="253"/>
      <c r="B602" s="253"/>
      <c r="D602" s="253"/>
      <c r="E602" s="253"/>
      <c r="F602" s="253"/>
      <c r="G602" s="253"/>
      <c r="H602" s="253"/>
      <c r="I602" s="253"/>
      <c r="J602" s="253"/>
      <c r="K602" s="253"/>
      <c r="L602" s="253"/>
      <c r="S602" s="253"/>
      <c r="T602" s="253"/>
      <c r="U602" s="253"/>
      <c r="V602" s="253"/>
      <c r="W602" s="253"/>
      <c r="X602" s="253"/>
      <c r="Y602" s="253"/>
      <c r="Z602" s="253"/>
      <c r="AA602" s="253"/>
      <c r="AB602" s="253"/>
      <c r="AC602" s="253"/>
      <c r="AD602" s="253"/>
      <c r="AE602" s="253"/>
      <c r="AF602" s="253"/>
      <c r="AG602" s="253"/>
      <c r="AH602" s="253"/>
      <c r="AI602" s="253"/>
      <c r="AJ602" s="253"/>
      <c r="AK602" s="253"/>
      <c r="AL602" s="253"/>
      <c r="AM602" s="253"/>
      <c r="AN602" s="253"/>
      <c r="AO602" s="253"/>
      <c r="AP602" s="253"/>
      <c r="AQ602" s="253"/>
      <c r="AR602" s="253"/>
      <c r="AS602" s="253"/>
      <c r="AT602" s="253"/>
      <c r="AU602" s="253"/>
      <c r="AV602" s="253"/>
      <c r="AW602" s="253"/>
      <c r="AX602" s="253"/>
      <c r="AY602" s="253"/>
      <c r="AZ602" s="253"/>
      <c r="BA602" s="253"/>
      <c r="BB602" s="253"/>
      <c r="BC602" s="253"/>
      <c r="BD602" s="253"/>
      <c r="BE602" s="253"/>
      <c r="BF602" s="253"/>
      <c r="BG602" s="253"/>
      <c r="BH602" s="253"/>
      <c r="BI602" s="253"/>
      <c r="BJ602" s="253"/>
      <c r="BK602" s="253"/>
      <c r="BL602" s="253"/>
      <c r="BM602" s="253"/>
      <c r="BN602" s="253"/>
      <c r="BO602" s="253"/>
      <c r="BP602" s="253"/>
      <c r="BQ602" s="253"/>
      <c r="BR602" s="253"/>
      <c r="BS602" s="253"/>
      <c r="BT602" s="253"/>
      <c r="BU602" s="253"/>
      <c r="BV602" s="253"/>
      <c r="BW602" s="253"/>
      <c r="BX602" s="253"/>
      <c r="BY602" s="253"/>
      <c r="BZ602" s="253"/>
      <c r="CA602" s="253"/>
      <c r="CB602" s="253"/>
      <c r="CC602" s="253"/>
      <c r="CD602" s="253"/>
      <c r="CE602" s="253"/>
      <c r="CF602" s="253"/>
      <c r="CG602" s="253"/>
      <c r="CH602" s="253"/>
      <c r="CI602" s="253"/>
      <c r="CJ602" s="253"/>
      <c r="CK602" s="253"/>
      <c r="CL602" s="253"/>
      <c r="CM602" s="253"/>
      <c r="CN602" s="253"/>
      <c r="CO602" s="253"/>
      <c r="CP602" s="253"/>
      <c r="CQ602" s="253"/>
      <c r="CR602" s="253"/>
      <c r="CS602" s="253"/>
      <c r="CT602" s="253"/>
      <c r="CU602" s="253"/>
      <c r="CV602" s="253"/>
      <c r="CW602" s="253"/>
      <c r="CX602" s="253"/>
      <c r="CY602" s="253"/>
      <c r="CZ602" s="253"/>
      <c r="DA602" s="253"/>
      <c r="DB602" s="253"/>
      <c r="DC602" s="253"/>
      <c r="DD602" s="253"/>
      <c r="DE602" s="253"/>
      <c r="DF602" s="253"/>
      <c r="DG602" s="253"/>
      <c r="DH602" s="253"/>
      <c r="DI602" s="253"/>
      <c r="DJ602" s="253"/>
      <c r="DK602" s="253"/>
      <c r="DL602" s="253"/>
      <c r="DM602" s="253"/>
      <c r="DN602" s="253"/>
      <c r="DO602" s="253"/>
      <c r="DP602" s="253"/>
      <c r="DQ602" s="253"/>
      <c r="DR602" s="253"/>
      <c r="DS602" s="253"/>
      <c r="DT602" s="253"/>
      <c r="DU602" s="253"/>
    </row>
    <row r="603" spans="1:125" s="248" customFormat="1" x14ac:dyDescent="0.25">
      <c r="A603" s="253"/>
      <c r="B603" s="253"/>
      <c r="D603" s="253"/>
      <c r="E603" s="253"/>
      <c r="F603" s="253"/>
      <c r="G603" s="253"/>
      <c r="H603" s="253"/>
      <c r="I603" s="253"/>
      <c r="J603" s="253"/>
      <c r="K603" s="253"/>
      <c r="L603" s="253"/>
      <c r="S603" s="253"/>
      <c r="T603" s="253"/>
      <c r="U603" s="253"/>
      <c r="V603" s="253"/>
      <c r="W603" s="253"/>
      <c r="X603" s="253"/>
      <c r="Y603" s="253"/>
      <c r="Z603" s="253"/>
      <c r="AA603" s="253"/>
      <c r="AB603" s="253"/>
      <c r="AC603" s="253"/>
      <c r="AD603" s="253"/>
      <c r="AE603" s="253"/>
      <c r="AF603" s="253"/>
      <c r="AG603" s="253"/>
      <c r="AH603" s="253"/>
      <c r="AI603" s="253"/>
      <c r="AJ603" s="253"/>
      <c r="AK603" s="253"/>
      <c r="AL603" s="253"/>
      <c r="AM603" s="253"/>
      <c r="AN603" s="253"/>
      <c r="AO603" s="253"/>
      <c r="AP603" s="253"/>
      <c r="AQ603" s="253"/>
      <c r="AR603" s="253"/>
      <c r="AS603" s="253"/>
      <c r="AT603" s="253"/>
      <c r="AU603" s="253"/>
      <c r="AV603" s="253"/>
      <c r="AW603" s="253"/>
      <c r="AX603" s="253"/>
      <c r="AY603" s="253"/>
      <c r="AZ603" s="253"/>
      <c r="BA603" s="253"/>
      <c r="BB603" s="253"/>
      <c r="BC603" s="253"/>
      <c r="BD603" s="253"/>
      <c r="BE603" s="253"/>
      <c r="BF603" s="253"/>
      <c r="BG603" s="253"/>
      <c r="BH603" s="253"/>
      <c r="BI603" s="253"/>
      <c r="BJ603" s="253"/>
      <c r="BK603" s="253"/>
      <c r="BL603" s="253"/>
      <c r="BM603" s="253"/>
      <c r="BN603" s="253"/>
      <c r="BO603" s="253"/>
      <c r="BP603" s="253"/>
      <c r="BQ603" s="253"/>
      <c r="BR603" s="253"/>
      <c r="BS603" s="253"/>
      <c r="BT603" s="253"/>
      <c r="BU603" s="253"/>
      <c r="BV603" s="253"/>
      <c r="BW603" s="253"/>
      <c r="BX603" s="253"/>
      <c r="BY603" s="253"/>
      <c r="BZ603" s="253"/>
      <c r="CA603" s="253"/>
      <c r="CB603" s="253"/>
      <c r="CC603" s="253"/>
      <c r="CD603" s="253"/>
      <c r="CE603" s="253"/>
      <c r="CF603" s="253"/>
      <c r="CG603" s="253"/>
      <c r="CH603" s="253"/>
      <c r="CI603" s="253"/>
      <c r="CJ603" s="253"/>
      <c r="CK603" s="253"/>
      <c r="CL603" s="253"/>
      <c r="CM603" s="253"/>
      <c r="CN603" s="253"/>
      <c r="CO603" s="253"/>
      <c r="CP603" s="253"/>
      <c r="CQ603" s="253"/>
      <c r="CR603" s="253"/>
      <c r="CS603" s="253"/>
      <c r="CT603" s="253"/>
      <c r="CU603" s="253"/>
      <c r="CV603" s="253"/>
      <c r="CW603" s="253"/>
      <c r="CX603" s="253"/>
      <c r="CY603" s="253"/>
      <c r="CZ603" s="253"/>
      <c r="DA603" s="253"/>
      <c r="DB603" s="253"/>
      <c r="DC603" s="253"/>
      <c r="DD603" s="253"/>
      <c r="DE603" s="253"/>
      <c r="DF603" s="253"/>
      <c r="DG603" s="253"/>
      <c r="DH603" s="253"/>
      <c r="DI603" s="253"/>
      <c r="DJ603" s="253"/>
      <c r="DK603" s="253"/>
      <c r="DL603" s="253"/>
      <c r="DM603" s="253"/>
      <c r="DN603" s="253"/>
      <c r="DO603" s="253"/>
      <c r="DP603" s="253"/>
      <c r="DQ603" s="253"/>
      <c r="DR603" s="253"/>
      <c r="DS603" s="253"/>
      <c r="DT603" s="253"/>
      <c r="DU603" s="253"/>
    </row>
    <row r="604" spans="1:125" s="248" customFormat="1" x14ac:dyDescent="0.25">
      <c r="A604" s="253"/>
      <c r="B604" s="253"/>
      <c r="D604" s="253"/>
      <c r="E604" s="253"/>
      <c r="F604" s="253"/>
      <c r="G604" s="253"/>
      <c r="H604" s="253"/>
      <c r="I604" s="253"/>
      <c r="J604" s="253"/>
      <c r="K604" s="253"/>
      <c r="L604" s="253"/>
      <c r="S604" s="253"/>
      <c r="T604" s="253"/>
      <c r="U604" s="253"/>
      <c r="V604" s="253"/>
      <c r="W604" s="253"/>
      <c r="X604" s="253"/>
      <c r="Y604" s="253"/>
      <c r="Z604" s="253"/>
      <c r="AA604" s="253"/>
      <c r="AB604" s="253"/>
      <c r="AC604" s="253"/>
      <c r="AD604" s="253"/>
      <c r="AE604" s="253"/>
      <c r="AF604" s="253"/>
      <c r="AG604" s="253"/>
      <c r="AH604" s="253"/>
      <c r="AI604" s="253"/>
      <c r="AJ604" s="253"/>
      <c r="AK604" s="253"/>
      <c r="AL604" s="253"/>
      <c r="AM604" s="253"/>
      <c r="AN604" s="253"/>
      <c r="AO604" s="253"/>
      <c r="AP604" s="253"/>
      <c r="AQ604" s="253"/>
      <c r="AR604" s="253"/>
      <c r="AS604" s="253"/>
      <c r="AT604" s="253"/>
      <c r="AU604" s="253"/>
      <c r="AV604" s="253"/>
      <c r="AW604" s="253"/>
      <c r="AX604" s="253"/>
      <c r="AY604" s="253"/>
      <c r="AZ604" s="253"/>
      <c r="BA604" s="253"/>
      <c r="BB604" s="253"/>
      <c r="BC604" s="253"/>
      <c r="BD604" s="253"/>
      <c r="BE604" s="253"/>
      <c r="BF604" s="253"/>
      <c r="BG604" s="253"/>
      <c r="BH604" s="253"/>
      <c r="BI604" s="253"/>
      <c r="BJ604" s="253"/>
      <c r="BK604" s="253"/>
      <c r="BL604" s="253"/>
      <c r="BM604" s="253"/>
      <c r="BN604" s="253"/>
      <c r="BO604" s="253"/>
      <c r="BP604" s="253"/>
      <c r="BQ604" s="253"/>
      <c r="BR604" s="253"/>
      <c r="BS604" s="253"/>
      <c r="BT604" s="253"/>
      <c r="BU604" s="253"/>
      <c r="BV604" s="253"/>
      <c r="BW604" s="253"/>
      <c r="BX604" s="253"/>
      <c r="BY604" s="253"/>
      <c r="BZ604" s="253"/>
      <c r="CA604" s="253"/>
      <c r="CB604" s="253"/>
      <c r="CC604" s="253"/>
      <c r="CD604" s="253"/>
      <c r="CE604" s="253"/>
      <c r="CF604" s="253"/>
      <c r="CG604" s="253"/>
      <c r="CH604" s="253"/>
      <c r="CI604" s="253"/>
      <c r="CJ604" s="253"/>
      <c r="CK604" s="253"/>
      <c r="CL604" s="253"/>
      <c r="CM604" s="253"/>
      <c r="CN604" s="253"/>
      <c r="CO604" s="253"/>
      <c r="CP604" s="253"/>
      <c r="CQ604" s="253"/>
      <c r="CR604" s="253"/>
      <c r="CS604" s="253"/>
      <c r="CT604" s="253"/>
      <c r="CU604" s="253"/>
      <c r="CV604" s="253"/>
      <c r="CW604" s="253"/>
      <c r="CX604" s="253"/>
      <c r="CY604" s="253"/>
      <c r="CZ604" s="253"/>
      <c r="DA604" s="253"/>
      <c r="DB604" s="253"/>
      <c r="DC604" s="253"/>
      <c r="DD604" s="253"/>
      <c r="DE604" s="253"/>
      <c r="DF604" s="253"/>
      <c r="DG604" s="253"/>
      <c r="DH604" s="253"/>
      <c r="DI604" s="253"/>
      <c r="DJ604" s="253"/>
      <c r="DK604" s="253"/>
      <c r="DL604" s="253"/>
      <c r="DM604" s="253"/>
      <c r="DN604" s="253"/>
      <c r="DO604" s="253"/>
      <c r="DP604" s="253"/>
      <c r="DQ604" s="253"/>
      <c r="DR604" s="253"/>
      <c r="DS604" s="253"/>
      <c r="DT604" s="253"/>
      <c r="DU604" s="253"/>
    </row>
    <row r="605" spans="1:125" s="248" customFormat="1" x14ac:dyDescent="0.25">
      <c r="A605" s="253"/>
      <c r="B605" s="253"/>
      <c r="D605" s="253"/>
      <c r="E605" s="253"/>
      <c r="F605" s="253"/>
      <c r="G605" s="253"/>
      <c r="H605" s="253"/>
      <c r="I605" s="253"/>
      <c r="J605" s="253"/>
      <c r="K605" s="253"/>
      <c r="L605" s="253"/>
      <c r="S605" s="253"/>
      <c r="T605" s="253"/>
      <c r="U605" s="253"/>
      <c r="V605" s="253"/>
      <c r="W605" s="253"/>
      <c r="X605" s="253"/>
      <c r="Y605" s="253"/>
      <c r="Z605" s="253"/>
      <c r="AA605" s="253"/>
      <c r="AB605" s="253"/>
      <c r="AC605" s="253"/>
      <c r="AD605" s="253"/>
      <c r="AE605" s="253"/>
      <c r="AF605" s="253"/>
      <c r="AG605" s="253"/>
      <c r="AH605" s="253"/>
      <c r="AI605" s="253"/>
      <c r="AJ605" s="253"/>
      <c r="AK605" s="253"/>
      <c r="AL605" s="253"/>
      <c r="AM605" s="253"/>
      <c r="AN605" s="253"/>
      <c r="AO605" s="253"/>
      <c r="AP605" s="253"/>
      <c r="AQ605" s="253"/>
      <c r="AR605" s="253"/>
      <c r="AS605" s="253"/>
      <c r="AT605" s="253"/>
      <c r="AU605" s="253"/>
      <c r="AV605" s="253"/>
      <c r="AW605" s="253"/>
      <c r="AX605" s="253"/>
      <c r="AY605" s="253"/>
      <c r="AZ605" s="253"/>
      <c r="BA605" s="253"/>
      <c r="BB605" s="253"/>
      <c r="BC605" s="253"/>
      <c r="BD605" s="253"/>
      <c r="BE605" s="253"/>
      <c r="BF605" s="253"/>
      <c r="BG605" s="253"/>
      <c r="BH605" s="253"/>
      <c r="BI605" s="253"/>
      <c r="BJ605" s="253"/>
      <c r="BK605" s="253"/>
      <c r="BL605" s="253"/>
      <c r="BM605" s="253"/>
      <c r="BN605" s="253"/>
      <c r="BO605" s="253"/>
      <c r="BP605" s="253"/>
      <c r="BQ605" s="253"/>
      <c r="BR605" s="253"/>
      <c r="BS605" s="253"/>
      <c r="BT605" s="253"/>
      <c r="BU605" s="253"/>
      <c r="BV605" s="253"/>
      <c r="BW605" s="253"/>
      <c r="BX605" s="253"/>
      <c r="BY605" s="253"/>
      <c r="BZ605" s="253"/>
      <c r="CA605" s="253"/>
      <c r="CB605" s="253"/>
      <c r="CC605" s="253"/>
      <c r="CD605" s="253"/>
      <c r="CE605" s="253"/>
      <c r="CF605" s="253"/>
      <c r="CG605" s="253"/>
      <c r="CH605" s="253"/>
      <c r="CI605" s="253"/>
      <c r="CJ605" s="253"/>
      <c r="CK605" s="253"/>
      <c r="CL605" s="253"/>
      <c r="CM605" s="253"/>
      <c r="CN605" s="253"/>
      <c r="CO605" s="253"/>
      <c r="CP605" s="253"/>
      <c r="CQ605" s="253"/>
      <c r="CR605" s="253"/>
      <c r="CS605" s="253"/>
      <c r="CT605" s="253"/>
      <c r="CU605" s="253"/>
      <c r="CV605" s="253"/>
      <c r="CW605" s="253"/>
      <c r="CX605" s="253"/>
      <c r="CY605" s="253"/>
      <c r="CZ605" s="253"/>
      <c r="DA605" s="253"/>
      <c r="DB605" s="253"/>
      <c r="DC605" s="253"/>
      <c r="DD605" s="253"/>
      <c r="DE605" s="253"/>
      <c r="DF605" s="253"/>
      <c r="DG605" s="253"/>
      <c r="DH605" s="253"/>
      <c r="DI605" s="253"/>
      <c r="DJ605" s="253"/>
      <c r="DK605" s="253"/>
      <c r="DL605" s="253"/>
      <c r="DM605" s="253"/>
      <c r="DN605" s="253"/>
      <c r="DO605" s="253"/>
      <c r="DP605" s="253"/>
      <c r="DQ605" s="253"/>
      <c r="DR605" s="253"/>
      <c r="DS605" s="253"/>
      <c r="DT605" s="253"/>
      <c r="DU605" s="253"/>
    </row>
    <row r="606" spans="1:125" s="248" customFormat="1" x14ac:dyDescent="0.25">
      <c r="A606" s="253"/>
      <c r="B606" s="253"/>
      <c r="D606" s="253"/>
      <c r="E606" s="253"/>
      <c r="F606" s="253"/>
      <c r="G606" s="253"/>
      <c r="H606" s="253"/>
      <c r="I606" s="253"/>
      <c r="J606" s="253"/>
      <c r="K606" s="253"/>
      <c r="L606" s="253"/>
      <c r="S606" s="253"/>
      <c r="T606" s="253"/>
      <c r="U606" s="253"/>
      <c r="V606" s="253"/>
      <c r="W606" s="253"/>
      <c r="X606" s="253"/>
      <c r="Y606" s="253"/>
      <c r="Z606" s="253"/>
      <c r="AA606" s="253"/>
      <c r="AB606" s="253"/>
      <c r="AC606" s="253"/>
      <c r="AD606" s="253"/>
      <c r="AE606" s="253"/>
      <c r="AF606" s="253"/>
      <c r="AG606" s="253"/>
      <c r="AH606" s="253"/>
      <c r="AI606" s="253"/>
      <c r="AJ606" s="253"/>
      <c r="AK606" s="253"/>
      <c r="AL606" s="253"/>
      <c r="AM606" s="253"/>
      <c r="AN606" s="253"/>
      <c r="AO606" s="253"/>
      <c r="AP606" s="253"/>
      <c r="AQ606" s="253"/>
      <c r="AR606" s="253"/>
      <c r="AS606" s="253"/>
      <c r="AT606" s="253"/>
      <c r="AU606" s="253"/>
      <c r="AV606" s="253"/>
      <c r="AW606" s="253"/>
      <c r="AX606" s="253"/>
      <c r="AY606" s="253"/>
      <c r="AZ606" s="253"/>
      <c r="BA606" s="253"/>
      <c r="BB606" s="253"/>
      <c r="BC606" s="253"/>
      <c r="BD606" s="253"/>
      <c r="BE606" s="253"/>
      <c r="BF606" s="253"/>
      <c r="BG606" s="253"/>
      <c r="BH606" s="253"/>
      <c r="BI606" s="253"/>
      <c r="BJ606" s="253"/>
      <c r="BK606" s="253"/>
      <c r="BL606" s="253"/>
      <c r="BM606" s="253"/>
      <c r="BN606" s="253"/>
      <c r="BO606" s="253"/>
      <c r="BP606" s="253"/>
      <c r="BQ606" s="253"/>
      <c r="BR606" s="253"/>
      <c r="BS606" s="253"/>
      <c r="BT606" s="253"/>
      <c r="BU606" s="253"/>
      <c r="BV606" s="253"/>
      <c r="BW606" s="253"/>
      <c r="BX606" s="253"/>
      <c r="BY606" s="253"/>
      <c r="BZ606" s="253"/>
      <c r="CA606" s="253"/>
      <c r="CB606" s="253"/>
      <c r="CC606" s="253"/>
      <c r="CD606" s="253"/>
      <c r="CE606" s="253"/>
      <c r="CF606" s="253"/>
      <c r="CG606" s="253"/>
      <c r="CH606" s="253"/>
      <c r="CI606" s="253"/>
      <c r="CJ606" s="253"/>
      <c r="CK606" s="253"/>
      <c r="CL606" s="253"/>
      <c r="CM606" s="253"/>
      <c r="CN606" s="253"/>
      <c r="CO606" s="253"/>
      <c r="CP606" s="253"/>
      <c r="CQ606" s="253"/>
      <c r="CR606" s="253"/>
      <c r="CS606" s="253"/>
      <c r="CT606" s="253"/>
      <c r="CU606" s="253"/>
      <c r="CV606" s="253"/>
      <c r="CW606" s="253"/>
      <c r="CX606" s="253"/>
      <c r="CY606" s="253"/>
      <c r="CZ606" s="253"/>
      <c r="DA606" s="253"/>
      <c r="DB606" s="253"/>
      <c r="DC606" s="253"/>
      <c r="DD606" s="253"/>
      <c r="DE606" s="253"/>
      <c r="DF606" s="253"/>
      <c r="DG606" s="253"/>
      <c r="DH606" s="253"/>
      <c r="DI606" s="253"/>
      <c r="DJ606" s="253"/>
      <c r="DK606" s="253"/>
      <c r="DL606" s="253"/>
      <c r="DM606" s="253"/>
      <c r="DN606" s="253"/>
      <c r="DO606" s="253"/>
      <c r="DP606" s="253"/>
      <c r="DQ606" s="253"/>
      <c r="DR606" s="253"/>
      <c r="DS606" s="253"/>
      <c r="DT606" s="253"/>
      <c r="DU606" s="253"/>
    </row>
    <row r="607" spans="1:125" s="248" customFormat="1" x14ac:dyDescent="0.25">
      <c r="A607" s="253"/>
      <c r="B607" s="253"/>
      <c r="D607" s="253"/>
      <c r="E607" s="253"/>
      <c r="F607" s="253"/>
      <c r="G607" s="253"/>
      <c r="H607" s="253"/>
      <c r="I607" s="253"/>
      <c r="J607" s="253"/>
      <c r="K607" s="253"/>
      <c r="L607" s="253"/>
      <c r="S607" s="253"/>
      <c r="T607" s="253"/>
      <c r="U607" s="253"/>
      <c r="V607" s="253"/>
      <c r="W607" s="253"/>
      <c r="X607" s="253"/>
      <c r="Y607" s="253"/>
      <c r="Z607" s="253"/>
      <c r="AA607" s="253"/>
      <c r="AB607" s="253"/>
      <c r="AC607" s="253"/>
      <c r="AD607" s="253"/>
      <c r="AE607" s="253"/>
      <c r="AF607" s="253"/>
      <c r="AG607" s="253"/>
      <c r="AH607" s="253"/>
      <c r="AI607" s="253"/>
      <c r="AJ607" s="253"/>
      <c r="AK607" s="253"/>
      <c r="AL607" s="253"/>
      <c r="AM607" s="253"/>
      <c r="AN607" s="253"/>
      <c r="AO607" s="253"/>
      <c r="AP607" s="253"/>
      <c r="AQ607" s="253"/>
      <c r="AR607" s="253"/>
      <c r="AS607" s="253"/>
      <c r="AT607" s="253"/>
      <c r="AU607" s="253"/>
      <c r="AV607" s="253"/>
      <c r="AW607" s="253"/>
      <c r="AX607" s="253"/>
      <c r="AY607" s="253"/>
      <c r="AZ607" s="253"/>
      <c r="BA607" s="253"/>
      <c r="BB607" s="253"/>
      <c r="BC607" s="253"/>
      <c r="BD607" s="253"/>
      <c r="BE607" s="253"/>
      <c r="BF607" s="253"/>
      <c r="BG607" s="253"/>
      <c r="BH607" s="253"/>
      <c r="BI607" s="253"/>
      <c r="BJ607" s="253"/>
      <c r="BK607" s="253"/>
      <c r="BL607" s="253"/>
      <c r="BM607" s="253"/>
      <c r="BN607" s="253"/>
      <c r="BO607" s="253"/>
      <c r="BP607" s="253"/>
      <c r="BQ607" s="253"/>
      <c r="BR607" s="253"/>
      <c r="BS607" s="253"/>
      <c r="BT607" s="253"/>
      <c r="BU607" s="253"/>
      <c r="BV607" s="253"/>
      <c r="BW607" s="253"/>
      <c r="BX607" s="253"/>
      <c r="BY607" s="253"/>
      <c r="BZ607" s="253"/>
      <c r="CA607" s="253"/>
      <c r="CB607" s="253"/>
      <c r="CC607" s="253"/>
      <c r="CD607" s="253"/>
      <c r="CE607" s="253"/>
      <c r="CF607" s="253"/>
      <c r="CG607" s="253"/>
      <c r="CH607" s="253"/>
      <c r="CI607" s="253"/>
      <c r="CJ607" s="253"/>
      <c r="CK607" s="253"/>
      <c r="CL607" s="253"/>
      <c r="CM607" s="253"/>
      <c r="CN607" s="253"/>
      <c r="CO607" s="253"/>
      <c r="CP607" s="253"/>
      <c r="CQ607" s="253"/>
      <c r="CR607" s="253"/>
      <c r="CS607" s="253"/>
      <c r="CT607" s="253"/>
      <c r="CU607" s="253"/>
      <c r="CV607" s="253"/>
      <c r="CW607" s="253"/>
      <c r="CX607" s="253"/>
      <c r="CY607" s="253"/>
      <c r="CZ607" s="253"/>
      <c r="DA607" s="253"/>
      <c r="DB607" s="253"/>
      <c r="DC607" s="253"/>
      <c r="DD607" s="253"/>
      <c r="DE607" s="253"/>
      <c r="DF607" s="253"/>
      <c r="DG607" s="253"/>
      <c r="DH607" s="253"/>
      <c r="DI607" s="253"/>
      <c r="DJ607" s="253"/>
      <c r="DK607" s="253"/>
      <c r="DL607" s="253"/>
      <c r="DM607" s="253"/>
      <c r="DN607" s="253"/>
      <c r="DO607" s="253"/>
      <c r="DP607" s="253"/>
      <c r="DQ607" s="253"/>
      <c r="DR607" s="253"/>
      <c r="DS607" s="253"/>
      <c r="DT607" s="253"/>
      <c r="DU607" s="253"/>
    </row>
    <row r="608" spans="1:125" s="248" customFormat="1" x14ac:dyDescent="0.25">
      <c r="A608" s="253"/>
      <c r="B608" s="253"/>
      <c r="D608" s="253"/>
      <c r="E608" s="253"/>
      <c r="F608" s="253"/>
      <c r="G608" s="253"/>
      <c r="H608" s="253"/>
      <c r="I608" s="253"/>
      <c r="J608" s="253"/>
      <c r="K608" s="253"/>
      <c r="L608" s="253"/>
      <c r="S608" s="253"/>
      <c r="T608" s="253"/>
      <c r="U608" s="253"/>
      <c r="V608" s="253"/>
      <c r="W608" s="253"/>
      <c r="X608" s="253"/>
      <c r="Y608" s="253"/>
      <c r="Z608" s="253"/>
      <c r="AA608" s="253"/>
      <c r="AB608" s="253"/>
      <c r="AC608" s="253"/>
      <c r="AD608" s="253"/>
      <c r="AE608" s="253"/>
      <c r="AF608" s="253"/>
      <c r="AG608" s="253"/>
      <c r="AH608" s="253"/>
      <c r="AI608" s="253"/>
      <c r="AJ608" s="253"/>
      <c r="AK608" s="253"/>
      <c r="AL608" s="253"/>
      <c r="AM608" s="253"/>
      <c r="AN608" s="253"/>
      <c r="AO608" s="253"/>
      <c r="AP608" s="253"/>
      <c r="AQ608" s="253"/>
      <c r="AR608" s="253"/>
      <c r="AS608" s="253"/>
      <c r="AT608" s="253"/>
      <c r="AU608" s="253"/>
      <c r="AV608" s="253"/>
      <c r="AW608" s="253"/>
      <c r="AX608" s="253"/>
      <c r="AY608" s="253"/>
      <c r="AZ608" s="253"/>
      <c r="BA608" s="253"/>
      <c r="BB608" s="253"/>
      <c r="BC608" s="253"/>
      <c r="BD608" s="253"/>
      <c r="BE608" s="253"/>
      <c r="BF608" s="253"/>
      <c r="BG608" s="253"/>
      <c r="BH608" s="253"/>
      <c r="BI608" s="253"/>
      <c r="BJ608" s="253"/>
      <c r="BK608" s="253"/>
      <c r="BL608" s="253"/>
      <c r="BM608" s="253"/>
      <c r="BN608" s="253"/>
      <c r="BO608" s="253"/>
      <c r="BP608" s="253"/>
      <c r="BQ608" s="253"/>
      <c r="BR608" s="253"/>
      <c r="BS608" s="253"/>
      <c r="BT608" s="253"/>
      <c r="BU608" s="253"/>
      <c r="BV608" s="253"/>
      <c r="BW608" s="253"/>
      <c r="BX608" s="253"/>
      <c r="BY608" s="253"/>
      <c r="BZ608" s="253"/>
      <c r="CA608" s="253"/>
      <c r="CB608" s="253"/>
      <c r="CC608" s="253"/>
      <c r="CD608" s="253"/>
      <c r="CE608" s="253"/>
      <c r="CF608" s="253"/>
      <c r="CG608" s="253"/>
      <c r="CH608" s="253"/>
      <c r="CI608" s="253"/>
      <c r="CJ608" s="253"/>
      <c r="CK608" s="253"/>
      <c r="CL608" s="253"/>
      <c r="CM608" s="253"/>
      <c r="CN608" s="253"/>
      <c r="CO608" s="253"/>
      <c r="CP608" s="253"/>
      <c r="CQ608" s="253"/>
      <c r="CR608" s="253"/>
      <c r="CS608" s="253"/>
      <c r="CT608" s="253"/>
      <c r="CU608" s="253"/>
      <c r="CV608" s="253"/>
      <c r="CW608" s="253"/>
      <c r="CX608" s="253"/>
      <c r="CY608" s="253"/>
      <c r="CZ608" s="253"/>
      <c r="DA608" s="253"/>
      <c r="DB608" s="253"/>
      <c r="DC608" s="253"/>
      <c r="DD608" s="253"/>
      <c r="DE608" s="253"/>
      <c r="DF608" s="253"/>
      <c r="DG608" s="253"/>
      <c r="DH608" s="253"/>
      <c r="DI608" s="253"/>
      <c r="DJ608" s="253"/>
      <c r="DK608" s="253"/>
      <c r="DL608" s="253"/>
      <c r="DM608" s="253"/>
      <c r="DN608" s="253"/>
      <c r="DO608" s="253"/>
      <c r="DP608" s="253"/>
      <c r="DQ608" s="253"/>
      <c r="DR608" s="253"/>
      <c r="DS608" s="253"/>
      <c r="DT608" s="253"/>
      <c r="DU608" s="253"/>
    </row>
    <row r="609" spans="1:125" s="248" customFormat="1" x14ac:dyDescent="0.25">
      <c r="A609" s="253"/>
      <c r="B609" s="253"/>
      <c r="D609" s="253"/>
      <c r="E609" s="253"/>
      <c r="F609" s="253"/>
      <c r="G609" s="253"/>
      <c r="H609" s="253"/>
      <c r="I609" s="253"/>
      <c r="J609" s="253"/>
      <c r="K609" s="253"/>
      <c r="L609" s="253"/>
      <c r="S609" s="253"/>
      <c r="T609" s="253"/>
      <c r="U609" s="253"/>
      <c r="V609" s="253"/>
      <c r="W609" s="253"/>
      <c r="X609" s="253"/>
      <c r="Y609" s="253"/>
      <c r="Z609" s="253"/>
      <c r="AA609" s="253"/>
      <c r="AB609" s="253"/>
      <c r="AC609" s="253"/>
      <c r="AD609" s="253"/>
      <c r="AE609" s="253"/>
      <c r="AF609" s="253"/>
      <c r="AG609" s="253"/>
      <c r="AH609" s="253"/>
      <c r="AI609" s="253"/>
      <c r="AJ609" s="253"/>
      <c r="AK609" s="253"/>
      <c r="AL609" s="253"/>
      <c r="AM609" s="253"/>
      <c r="AN609" s="253"/>
      <c r="AO609" s="253"/>
      <c r="AP609" s="253"/>
      <c r="AQ609" s="253"/>
      <c r="AR609" s="253"/>
      <c r="AS609" s="253"/>
      <c r="AT609" s="253"/>
      <c r="AU609" s="253"/>
      <c r="AV609" s="253"/>
      <c r="AW609" s="253"/>
      <c r="AX609" s="253"/>
      <c r="AY609" s="253"/>
      <c r="AZ609" s="253"/>
      <c r="BA609" s="253"/>
      <c r="BB609" s="253"/>
      <c r="BC609" s="253"/>
      <c r="BD609" s="253"/>
      <c r="BE609" s="253"/>
      <c r="BF609" s="253"/>
      <c r="BG609" s="253"/>
      <c r="BH609" s="253"/>
      <c r="BI609" s="253"/>
      <c r="BJ609" s="253"/>
      <c r="BK609" s="253"/>
      <c r="BL609" s="253"/>
      <c r="BM609" s="253"/>
      <c r="BN609" s="253"/>
      <c r="BO609" s="253"/>
      <c r="BP609" s="253"/>
      <c r="BQ609" s="253"/>
      <c r="BR609" s="253"/>
      <c r="BS609" s="253"/>
      <c r="BT609" s="253"/>
      <c r="BU609" s="253"/>
      <c r="BV609" s="253"/>
      <c r="BW609" s="253"/>
      <c r="BX609" s="253"/>
      <c r="BY609" s="253"/>
      <c r="BZ609" s="253"/>
      <c r="CA609" s="253"/>
      <c r="CB609" s="253"/>
      <c r="CC609" s="253"/>
      <c r="CD609" s="253"/>
      <c r="CE609" s="253"/>
      <c r="CF609" s="253"/>
      <c r="CG609" s="253"/>
      <c r="CH609" s="253"/>
      <c r="CI609" s="253"/>
      <c r="CJ609" s="253"/>
      <c r="CK609" s="253"/>
      <c r="CL609" s="253"/>
      <c r="CM609" s="253"/>
      <c r="CN609" s="253"/>
      <c r="CO609" s="253"/>
      <c r="CP609" s="253"/>
      <c r="CQ609" s="253"/>
      <c r="CR609" s="253"/>
      <c r="CS609" s="253"/>
      <c r="CT609" s="253"/>
      <c r="CU609" s="253"/>
      <c r="CV609" s="253"/>
      <c r="CW609" s="253"/>
      <c r="CX609" s="253"/>
      <c r="CY609" s="253"/>
      <c r="CZ609" s="253"/>
      <c r="DA609" s="253"/>
      <c r="DB609" s="253"/>
      <c r="DC609" s="253"/>
      <c r="DD609" s="253"/>
      <c r="DE609" s="253"/>
      <c r="DF609" s="253"/>
      <c r="DG609" s="253"/>
      <c r="DH609" s="253"/>
      <c r="DI609" s="253"/>
      <c r="DJ609" s="253"/>
      <c r="DK609" s="253"/>
      <c r="DL609" s="253"/>
      <c r="DM609" s="253"/>
      <c r="DN609" s="253"/>
      <c r="DO609" s="253"/>
      <c r="DP609" s="253"/>
      <c r="DQ609" s="253"/>
      <c r="DR609" s="253"/>
      <c r="DS609" s="253"/>
      <c r="DT609" s="253"/>
      <c r="DU609" s="253"/>
    </row>
    <row r="610" spans="1:125" s="248" customFormat="1" x14ac:dyDescent="0.25">
      <c r="A610" s="253"/>
      <c r="B610" s="253"/>
      <c r="D610" s="253"/>
      <c r="E610" s="253"/>
      <c r="F610" s="253"/>
      <c r="G610" s="253"/>
      <c r="H610" s="253"/>
      <c r="I610" s="253"/>
      <c r="J610" s="253"/>
      <c r="K610" s="253"/>
      <c r="L610" s="253"/>
      <c r="S610" s="253"/>
      <c r="T610" s="253"/>
      <c r="U610" s="253"/>
      <c r="V610" s="253"/>
      <c r="W610" s="253"/>
      <c r="X610" s="253"/>
      <c r="Y610" s="253"/>
      <c r="Z610" s="253"/>
      <c r="AA610" s="253"/>
      <c r="AB610" s="253"/>
      <c r="AC610" s="253"/>
      <c r="AD610" s="253"/>
      <c r="AE610" s="253"/>
      <c r="AF610" s="253"/>
      <c r="AG610" s="253"/>
      <c r="AH610" s="253"/>
      <c r="AI610" s="253"/>
      <c r="AJ610" s="253"/>
      <c r="AK610" s="253"/>
      <c r="AL610" s="253"/>
      <c r="AM610" s="253"/>
      <c r="AN610" s="253"/>
      <c r="AO610" s="253"/>
      <c r="AP610" s="253"/>
      <c r="AQ610" s="253"/>
      <c r="AR610" s="253"/>
      <c r="AS610" s="253"/>
      <c r="AT610" s="253"/>
      <c r="AU610" s="253"/>
      <c r="AV610" s="253"/>
      <c r="AW610" s="253"/>
      <c r="AX610" s="253"/>
      <c r="AY610" s="253"/>
      <c r="AZ610" s="253"/>
      <c r="BA610" s="253"/>
      <c r="BB610" s="253"/>
      <c r="BC610" s="253"/>
      <c r="BD610" s="253"/>
      <c r="BE610" s="253"/>
      <c r="BF610" s="253"/>
      <c r="BG610" s="253"/>
      <c r="BH610" s="253"/>
      <c r="BI610" s="253"/>
      <c r="BJ610" s="253"/>
      <c r="BK610" s="253"/>
      <c r="BL610" s="253"/>
      <c r="BM610" s="253"/>
      <c r="BN610" s="253"/>
      <c r="BO610" s="253"/>
      <c r="BP610" s="253"/>
      <c r="BQ610" s="253"/>
      <c r="BR610" s="253"/>
      <c r="BS610" s="253"/>
      <c r="BT610" s="253"/>
      <c r="BU610" s="253"/>
      <c r="BV610" s="253"/>
      <c r="BW610" s="253"/>
      <c r="BX610" s="253"/>
      <c r="BY610" s="253"/>
      <c r="BZ610" s="253"/>
      <c r="CA610" s="253"/>
      <c r="CB610" s="253"/>
      <c r="CC610" s="253"/>
      <c r="CD610" s="253"/>
      <c r="CE610" s="253"/>
      <c r="CF610" s="253"/>
      <c r="CG610" s="253"/>
      <c r="CH610" s="253"/>
      <c r="CI610" s="253"/>
      <c r="CJ610" s="253"/>
      <c r="CK610" s="253"/>
      <c r="CL610" s="253"/>
      <c r="CM610" s="253"/>
      <c r="CN610" s="253"/>
      <c r="CO610" s="253"/>
      <c r="CP610" s="253"/>
      <c r="CQ610" s="253"/>
      <c r="CR610" s="253"/>
      <c r="CS610" s="253"/>
      <c r="CT610" s="253"/>
      <c r="CU610" s="253"/>
      <c r="CV610" s="253"/>
      <c r="CW610" s="253"/>
      <c r="CX610" s="253"/>
      <c r="CY610" s="253"/>
      <c r="CZ610" s="253"/>
      <c r="DA610" s="253"/>
      <c r="DB610" s="253"/>
      <c r="DC610" s="253"/>
      <c r="DD610" s="253"/>
      <c r="DE610" s="253"/>
      <c r="DF610" s="253"/>
      <c r="DG610" s="253"/>
      <c r="DH610" s="253"/>
      <c r="DI610" s="253"/>
      <c r="DJ610" s="253"/>
      <c r="DK610" s="253"/>
      <c r="DL610" s="253"/>
      <c r="DM610" s="253"/>
      <c r="DN610" s="253"/>
      <c r="DO610" s="253"/>
      <c r="DP610" s="253"/>
      <c r="DQ610" s="253"/>
      <c r="DR610" s="253"/>
      <c r="DS610" s="253"/>
      <c r="DT610" s="253"/>
      <c r="DU610" s="253"/>
    </row>
    <row r="611" spans="1:125" s="248" customFormat="1" x14ac:dyDescent="0.25">
      <c r="A611" s="253"/>
      <c r="B611" s="253"/>
      <c r="D611" s="253"/>
      <c r="E611" s="253"/>
      <c r="F611" s="253"/>
      <c r="G611" s="253"/>
      <c r="H611" s="253"/>
      <c r="I611" s="253"/>
      <c r="J611" s="253"/>
      <c r="K611" s="253"/>
      <c r="L611" s="253"/>
      <c r="S611" s="253"/>
      <c r="T611" s="253"/>
      <c r="U611" s="253"/>
      <c r="V611" s="253"/>
      <c r="W611" s="253"/>
      <c r="X611" s="253"/>
      <c r="Y611" s="253"/>
      <c r="Z611" s="253"/>
      <c r="AA611" s="253"/>
      <c r="AB611" s="253"/>
      <c r="AC611" s="253"/>
      <c r="AD611" s="253"/>
      <c r="AE611" s="253"/>
      <c r="AF611" s="253"/>
      <c r="AG611" s="253"/>
      <c r="AH611" s="253"/>
      <c r="AI611" s="253"/>
      <c r="AJ611" s="253"/>
      <c r="AK611" s="253"/>
      <c r="AL611" s="253"/>
      <c r="AM611" s="253"/>
      <c r="AN611" s="253"/>
      <c r="AO611" s="253"/>
      <c r="AP611" s="253"/>
      <c r="AQ611" s="253"/>
      <c r="AR611" s="253"/>
      <c r="AS611" s="253"/>
      <c r="AT611" s="253"/>
      <c r="AU611" s="253"/>
      <c r="AV611" s="253"/>
      <c r="AW611" s="253"/>
      <c r="AX611" s="253"/>
      <c r="AY611" s="253"/>
      <c r="AZ611" s="253"/>
      <c r="BA611" s="253"/>
      <c r="BB611" s="253"/>
      <c r="BC611" s="253"/>
      <c r="BD611" s="253"/>
      <c r="BE611" s="253"/>
      <c r="BF611" s="253"/>
      <c r="BG611" s="253"/>
      <c r="BH611" s="253"/>
      <c r="BI611" s="253"/>
      <c r="BJ611" s="253"/>
      <c r="BK611" s="253"/>
      <c r="BL611" s="253"/>
      <c r="BM611" s="253"/>
      <c r="BN611" s="253"/>
      <c r="BO611" s="253"/>
      <c r="BP611" s="253"/>
      <c r="BQ611" s="253"/>
      <c r="BR611" s="253"/>
      <c r="BS611" s="253"/>
      <c r="BT611" s="253"/>
      <c r="BU611" s="253"/>
      <c r="BV611" s="253"/>
      <c r="BW611" s="253"/>
      <c r="BX611" s="253"/>
      <c r="BY611" s="253"/>
      <c r="BZ611" s="253"/>
      <c r="CA611" s="253"/>
      <c r="CB611" s="253"/>
      <c r="CC611" s="253"/>
      <c r="CD611" s="253"/>
      <c r="CE611" s="253"/>
      <c r="CF611" s="253"/>
      <c r="CG611" s="253"/>
      <c r="CH611" s="253"/>
      <c r="CI611" s="253"/>
      <c r="CJ611" s="253"/>
      <c r="CK611" s="253"/>
      <c r="CL611" s="253"/>
      <c r="CM611" s="253"/>
      <c r="CN611" s="253"/>
      <c r="CO611" s="253"/>
      <c r="CP611" s="253"/>
      <c r="CQ611" s="253"/>
      <c r="CR611" s="253"/>
      <c r="CS611" s="253"/>
      <c r="CT611" s="253"/>
      <c r="CU611" s="253"/>
      <c r="CV611" s="253"/>
      <c r="CW611" s="253"/>
      <c r="CX611" s="253"/>
      <c r="CY611" s="253"/>
      <c r="CZ611" s="253"/>
      <c r="DA611" s="253"/>
      <c r="DB611" s="253"/>
      <c r="DC611" s="253"/>
      <c r="DD611" s="253"/>
      <c r="DE611" s="253"/>
      <c r="DF611" s="253"/>
      <c r="DG611" s="253"/>
      <c r="DH611" s="253"/>
      <c r="DI611" s="253"/>
      <c r="DJ611" s="253"/>
      <c r="DK611" s="253"/>
      <c r="DL611" s="253"/>
      <c r="DM611" s="253"/>
      <c r="DN611" s="253"/>
      <c r="DO611" s="253"/>
      <c r="DP611" s="253"/>
      <c r="DQ611" s="253"/>
      <c r="DR611" s="253"/>
      <c r="DS611" s="253"/>
      <c r="DT611" s="253"/>
      <c r="DU611" s="253"/>
    </row>
    <row r="612" spans="1:125" s="248" customFormat="1" x14ac:dyDescent="0.25">
      <c r="A612" s="253"/>
      <c r="B612" s="253"/>
      <c r="D612" s="253"/>
      <c r="E612" s="253"/>
      <c r="F612" s="253"/>
      <c r="G612" s="253"/>
      <c r="H612" s="253"/>
      <c r="I612" s="253"/>
      <c r="J612" s="253"/>
      <c r="K612" s="253"/>
      <c r="L612" s="253"/>
      <c r="S612" s="253"/>
      <c r="T612" s="253"/>
      <c r="U612" s="253"/>
      <c r="V612" s="253"/>
      <c r="W612" s="253"/>
      <c r="X612" s="253"/>
      <c r="Y612" s="253"/>
      <c r="Z612" s="253"/>
      <c r="AA612" s="253"/>
      <c r="AB612" s="253"/>
      <c r="AC612" s="253"/>
      <c r="AD612" s="253"/>
      <c r="AE612" s="253"/>
      <c r="AF612" s="253"/>
      <c r="AG612" s="253"/>
      <c r="AH612" s="253"/>
      <c r="AI612" s="253"/>
      <c r="AJ612" s="253"/>
      <c r="AK612" s="253"/>
      <c r="AL612" s="253"/>
      <c r="AM612" s="253"/>
      <c r="AN612" s="253"/>
      <c r="AO612" s="253"/>
      <c r="AP612" s="253"/>
      <c r="AQ612" s="253"/>
      <c r="AR612" s="253"/>
      <c r="AS612" s="253"/>
      <c r="AT612" s="253"/>
      <c r="AU612" s="253"/>
      <c r="AV612" s="253"/>
      <c r="AW612" s="253"/>
      <c r="AX612" s="253"/>
      <c r="AY612" s="253"/>
      <c r="AZ612" s="253"/>
      <c r="BA612" s="253"/>
      <c r="BB612" s="253"/>
      <c r="BC612" s="253"/>
      <c r="BD612" s="253"/>
      <c r="BE612" s="253"/>
      <c r="BF612" s="253"/>
      <c r="BG612" s="253"/>
      <c r="BH612" s="253"/>
      <c r="BI612" s="253"/>
      <c r="BJ612" s="253"/>
      <c r="BK612" s="253"/>
      <c r="BL612" s="253"/>
      <c r="BM612" s="253"/>
      <c r="BN612" s="253"/>
      <c r="BO612" s="253"/>
      <c r="BP612" s="253"/>
      <c r="BQ612" s="253"/>
      <c r="BR612" s="253"/>
      <c r="BS612" s="253"/>
      <c r="BT612" s="253"/>
      <c r="BU612" s="253"/>
      <c r="BV612" s="253"/>
      <c r="BW612" s="253"/>
      <c r="BX612" s="253"/>
      <c r="BY612" s="253"/>
      <c r="BZ612" s="253"/>
      <c r="CA612" s="253"/>
      <c r="CB612" s="253"/>
      <c r="CC612" s="253"/>
      <c r="CD612" s="253"/>
      <c r="CE612" s="253"/>
      <c r="CF612" s="253"/>
      <c r="CG612" s="253"/>
      <c r="CH612" s="253"/>
      <c r="CI612" s="253"/>
      <c r="CJ612" s="253"/>
      <c r="CK612" s="253"/>
      <c r="CL612" s="253"/>
      <c r="CM612" s="253"/>
      <c r="CN612" s="253"/>
      <c r="CO612" s="253"/>
      <c r="CP612" s="253"/>
      <c r="CQ612" s="253"/>
      <c r="CR612" s="253"/>
      <c r="CS612" s="253"/>
      <c r="CT612" s="253"/>
      <c r="CU612" s="253"/>
      <c r="CV612" s="253"/>
      <c r="CW612" s="253"/>
      <c r="CX612" s="253"/>
      <c r="CY612" s="253"/>
      <c r="CZ612" s="253"/>
      <c r="DA612" s="253"/>
      <c r="DB612" s="253"/>
      <c r="DC612" s="253"/>
      <c r="DD612" s="253"/>
      <c r="DE612" s="253"/>
      <c r="DF612" s="253"/>
      <c r="DG612" s="253"/>
      <c r="DH612" s="253"/>
      <c r="DI612" s="253"/>
      <c r="DJ612" s="253"/>
      <c r="DK612" s="253"/>
      <c r="DL612" s="253"/>
      <c r="DM612" s="253"/>
      <c r="DN612" s="253"/>
      <c r="DO612" s="253"/>
      <c r="DP612" s="253"/>
      <c r="DQ612" s="253"/>
      <c r="DR612" s="253"/>
      <c r="DS612" s="253"/>
      <c r="DT612" s="253"/>
      <c r="DU612" s="253"/>
    </row>
    <row r="613" spans="1:125" s="248" customFormat="1" x14ac:dyDescent="0.25">
      <c r="A613" s="253"/>
      <c r="B613" s="253"/>
      <c r="D613" s="253"/>
      <c r="E613" s="253"/>
      <c r="F613" s="253"/>
      <c r="G613" s="253"/>
      <c r="H613" s="253"/>
      <c r="I613" s="253"/>
      <c r="J613" s="253"/>
      <c r="K613" s="253"/>
      <c r="L613" s="253"/>
      <c r="S613" s="253"/>
      <c r="T613" s="253"/>
      <c r="U613" s="253"/>
      <c r="V613" s="253"/>
      <c r="W613" s="253"/>
      <c r="X613" s="253"/>
      <c r="Y613" s="253"/>
      <c r="Z613" s="253"/>
      <c r="AA613" s="253"/>
      <c r="AB613" s="253"/>
      <c r="AC613" s="253"/>
      <c r="AD613" s="253"/>
      <c r="AE613" s="253"/>
      <c r="AF613" s="253"/>
      <c r="AG613" s="253"/>
      <c r="AH613" s="253"/>
      <c r="AI613" s="253"/>
      <c r="AJ613" s="253"/>
      <c r="AK613" s="253"/>
      <c r="AL613" s="253"/>
      <c r="AM613" s="253"/>
      <c r="AN613" s="253"/>
      <c r="AO613" s="253"/>
      <c r="AP613" s="253"/>
      <c r="AQ613" s="253"/>
      <c r="AR613" s="253"/>
      <c r="AS613" s="253"/>
      <c r="AT613" s="253"/>
      <c r="AU613" s="253"/>
      <c r="AV613" s="253"/>
      <c r="AW613" s="253"/>
      <c r="AX613" s="253"/>
      <c r="AY613" s="253"/>
      <c r="AZ613" s="253"/>
      <c r="BA613" s="253"/>
      <c r="BB613" s="253"/>
      <c r="BC613" s="253"/>
      <c r="BD613" s="253"/>
      <c r="BE613" s="253"/>
      <c r="BF613" s="253"/>
      <c r="BG613" s="253"/>
      <c r="BH613" s="253"/>
      <c r="BI613" s="253"/>
      <c r="BJ613" s="253"/>
      <c r="BK613" s="253"/>
      <c r="BL613" s="253"/>
      <c r="BM613" s="253"/>
      <c r="BN613" s="253"/>
      <c r="BO613" s="253"/>
      <c r="BP613" s="253"/>
      <c r="BQ613" s="253"/>
      <c r="BR613" s="253"/>
      <c r="BS613" s="253"/>
      <c r="BT613" s="253"/>
      <c r="BU613" s="253"/>
      <c r="BV613" s="253"/>
      <c r="BW613" s="253"/>
      <c r="BX613" s="253"/>
      <c r="BY613" s="253"/>
      <c r="BZ613" s="253"/>
      <c r="CA613" s="253"/>
      <c r="CB613" s="253"/>
      <c r="CC613" s="253"/>
      <c r="CD613" s="253"/>
      <c r="CE613" s="253"/>
      <c r="CF613" s="253"/>
      <c r="CG613" s="253"/>
      <c r="CH613" s="253"/>
      <c r="CI613" s="253"/>
      <c r="CJ613" s="253"/>
      <c r="CK613" s="253"/>
      <c r="CL613" s="253"/>
      <c r="CM613" s="253"/>
      <c r="CN613" s="253"/>
      <c r="CO613" s="253"/>
      <c r="CP613" s="253"/>
      <c r="CQ613" s="253"/>
      <c r="CR613" s="253"/>
      <c r="CS613" s="253"/>
      <c r="CT613" s="253"/>
      <c r="CU613" s="253"/>
      <c r="CV613" s="253"/>
      <c r="CW613" s="253"/>
      <c r="CX613" s="253"/>
      <c r="CY613" s="253"/>
      <c r="CZ613" s="253"/>
      <c r="DA613" s="253"/>
      <c r="DB613" s="253"/>
      <c r="DC613" s="253"/>
      <c r="DD613" s="253"/>
      <c r="DE613" s="253"/>
      <c r="DF613" s="253"/>
      <c r="DG613" s="253"/>
      <c r="DH613" s="253"/>
      <c r="DI613" s="253"/>
      <c r="DJ613" s="253"/>
      <c r="DK613" s="253"/>
      <c r="DL613" s="253"/>
      <c r="DM613" s="253"/>
      <c r="DN613" s="253"/>
      <c r="DO613" s="253"/>
      <c r="DP613" s="253"/>
      <c r="DQ613" s="253"/>
      <c r="DR613" s="253"/>
      <c r="DS613" s="253"/>
      <c r="DT613" s="253"/>
      <c r="DU613" s="253"/>
    </row>
    <row r="614" spans="1:125" s="248" customFormat="1" x14ac:dyDescent="0.25">
      <c r="A614" s="253"/>
      <c r="B614" s="253"/>
      <c r="D614" s="253"/>
      <c r="E614" s="253"/>
      <c r="F614" s="253"/>
      <c r="G614" s="253"/>
      <c r="H614" s="253"/>
      <c r="I614" s="253"/>
      <c r="J614" s="253"/>
      <c r="K614" s="253"/>
      <c r="L614" s="253"/>
      <c r="S614" s="253"/>
      <c r="T614" s="253"/>
      <c r="U614" s="253"/>
      <c r="V614" s="253"/>
      <c r="W614" s="253"/>
      <c r="X614" s="253"/>
      <c r="Y614" s="253"/>
      <c r="Z614" s="253"/>
      <c r="AA614" s="253"/>
      <c r="AB614" s="253"/>
      <c r="AC614" s="253"/>
      <c r="AD614" s="253"/>
      <c r="AE614" s="253"/>
      <c r="AF614" s="253"/>
      <c r="AG614" s="253"/>
      <c r="AH614" s="253"/>
      <c r="AI614" s="253"/>
      <c r="AJ614" s="253"/>
      <c r="AK614" s="253"/>
      <c r="AL614" s="253"/>
      <c r="AM614" s="253"/>
      <c r="AN614" s="253"/>
      <c r="AO614" s="253"/>
      <c r="AP614" s="253"/>
      <c r="AQ614" s="253"/>
      <c r="AR614" s="253"/>
      <c r="AS614" s="253"/>
      <c r="AT614" s="253"/>
      <c r="AU614" s="253"/>
      <c r="AV614" s="253"/>
      <c r="AW614" s="253"/>
      <c r="AX614" s="253"/>
      <c r="AY614" s="253"/>
      <c r="AZ614" s="253"/>
      <c r="BA614" s="253"/>
      <c r="BB614" s="253"/>
      <c r="BC614" s="253"/>
      <c r="BD614" s="253"/>
      <c r="BE614" s="253"/>
      <c r="BF614" s="253"/>
      <c r="BG614" s="253"/>
      <c r="BH614" s="253"/>
      <c r="BI614" s="253"/>
      <c r="BJ614" s="253"/>
      <c r="BK614" s="253"/>
      <c r="BL614" s="253"/>
      <c r="BM614" s="253"/>
      <c r="BN614" s="253"/>
      <c r="BO614" s="253"/>
      <c r="BP614" s="253"/>
      <c r="BQ614" s="253"/>
      <c r="BR614" s="253"/>
      <c r="BS614" s="253"/>
      <c r="BT614" s="253"/>
      <c r="BU614" s="253"/>
      <c r="BV614" s="253"/>
      <c r="BW614" s="253"/>
      <c r="BX614" s="253"/>
      <c r="BY614" s="253"/>
      <c r="BZ614" s="253"/>
      <c r="CA614" s="253"/>
      <c r="CB614" s="253"/>
      <c r="CC614" s="253"/>
      <c r="CD614" s="253"/>
      <c r="CE614" s="253"/>
      <c r="CF614" s="253"/>
      <c r="CG614" s="253"/>
      <c r="CH614" s="253"/>
      <c r="CI614" s="253"/>
      <c r="CJ614" s="253"/>
      <c r="CK614" s="253"/>
      <c r="CL614" s="253"/>
      <c r="CM614" s="253"/>
      <c r="CN614" s="253"/>
      <c r="CO614" s="253"/>
      <c r="CP614" s="253"/>
      <c r="CQ614" s="253"/>
      <c r="CR614" s="253"/>
      <c r="CS614" s="253"/>
      <c r="CT614" s="253"/>
      <c r="CU614" s="253"/>
      <c r="CV614" s="253"/>
      <c r="CW614" s="253"/>
      <c r="CX614" s="253"/>
      <c r="CY614" s="253"/>
      <c r="CZ614" s="253"/>
      <c r="DA614" s="253"/>
      <c r="DB614" s="253"/>
      <c r="DC614" s="253"/>
      <c r="DD614" s="253"/>
      <c r="DE614" s="253"/>
      <c r="DF614" s="253"/>
      <c r="DG614" s="253"/>
      <c r="DH614" s="253"/>
      <c r="DI614" s="253"/>
      <c r="DJ614" s="253"/>
      <c r="DK614" s="253"/>
      <c r="DL614" s="253"/>
      <c r="DM614" s="253"/>
      <c r="DN614" s="253"/>
      <c r="DO614" s="253"/>
      <c r="DP614" s="253"/>
      <c r="DQ614" s="253"/>
      <c r="DR614" s="253"/>
      <c r="DS614" s="253"/>
      <c r="DT614" s="253"/>
      <c r="DU614" s="253"/>
    </row>
    <row r="615" spans="1:125" s="248" customFormat="1" x14ac:dyDescent="0.25">
      <c r="A615" s="253"/>
      <c r="B615" s="253"/>
      <c r="D615" s="253"/>
      <c r="E615" s="253"/>
      <c r="F615" s="253"/>
      <c r="G615" s="253"/>
      <c r="H615" s="253"/>
      <c r="I615" s="253"/>
      <c r="J615" s="253"/>
      <c r="K615" s="253"/>
      <c r="L615" s="253"/>
      <c r="S615" s="253"/>
      <c r="T615" s="253"/>
      <c r="U615" s="253"/>
      <c r="V615" s="253"/>
      <c r="W615" s="253"/>
      <c r="X615" s="253"/>
      <c r="Y615" s="253"/>
      <c r="Z615" s="253"/>
      <c r="AA615" s="253"/>
      <c r="AB615" s="253"/>
      <c r="AC615" s="253"/>
      <c r="AD615" s="253"/>
      <c r="AE615" s="253"/>
      <c r="AF615" s="253"/>
      <c r="AG615" s="253"/>
      <c r="AH615" s="253"/>
      <c r="AI615" s="253"/>
      <c r="AJ615" s="253"/>
      <c r="AK615" s="253"/>
      <c r="AL615" s="253"/>
      <c r="AM615" s="253"/>
      <c r="AN615" s="253"/>
      <c r="AO615" s="253"/>
      <c r="AP615" s="253"/>
      <c r="AQ615" s="253"/>
      <c r="AR615" s="253"/>
      <c r="AS615" s="253"/>
      <c r="AT615" s="253"/>
      <c r="AU615" s="253"/>
      <c r="AV615" s="253"/>
      <c r="AW615" s="253"/>
      <c r="AX615" s="253"/>
      <c r="AY615" s="253"/>
      <c r="AZ615" s="253"/>
      <c r="BA615" s="253"/>
      <c r="BB615" s="253"/>
      <c r="BC615" s="253"/>
      <c r="BD615" s="253"/>
      <c r="BE615" s="253"/>
      <c r="BF615" s="253"/>
      <c r="BG615" s="253"/>
      <c r="BH615" s="253"/>
      <c r="BI615" s="253"/>
      <c r="BJ615" s="253"/>
      <c r="BK615" s="253"/>
      <c r="BL615" s="253"/>
      <c r="BM615" s="253"/>
      <c r="BN615" s="253"/>
      <c r="BO615" s="253"/>
      <c r="BP615" s="253"/>
      <c r="BQ615" s="253"/>
      <c r="BR615" s="253"/>
      <c r="BS615" s="253"/>
      <c r="BT615" s="253"/>
      <c r="BU615" s="253"/>
      <c r="BV615" s="253"/>
      <c r="BW615" s="253"/>
      <c r="BX615" s="253"/>
      <c r="BY615" s="253"/>
      <c r="BZ615" s="253"/>
      <c r="CA615" s="253"/>
      <c r="CB615" s="253"/>
      <c r="CC615" s="253"/>
      <c r="CD615" s="253"/>
      <c r="CE615" s="253"/>
      <c r="CF615" s="253"/>
      <c r="CG615" s="253"/>
      <c r="CH615" s="253"/>
      <c r="CI615" s="253"/>
      <c r="CJ615" s="253"/>
      <c r="CK615" s="253"/>
      <c r="CL615" s="253"/>
      <c r="CM615" s="253"/>
      <c r="CN615" s="253"/>
      <c r="CO615" s="253"/>
      <c r="CP615" s="253"/>
      <c r="CQ615" s="253"/>
      <c r="CR615" s="253"/>
      <c r="CS615" s="253"/>
      <c r="CT615" s="253"/>
      <c r="CU615" s="253"/>
      <c r="CV615" s="253"/>
      <c r="CW615" s="253"/>
      <c r="CX615" s="253"/>
      <c r="CY615" s="253"/>
      <c r="CZ615" s="253"/>
      <c r="DA615" s="253"/>
      <c r="DB615" s="253"/>
      <c r="DC615" s="253"/>
      <c r="DD615" s="253"/>
      <c r="DE615" s="253"/>
      <c r="DF615" s="253"/>
      <c r="DG615" s="253"/>
      <c r="DH615" s="253"/>
      <c r="DI615" s="253"/>
      <c r="DJ615" s="253"/>
      <c r="DK615" s="253"/>
      <c r="DL615" s="253"/>
      <c r="DM615" s="253"/>
      <c r="DN615" s="253"/>
      <c r="DO615" s="253"/>
      <c r="DP615" s="253"/>
      <c r="DQ615" s="253"/>
      <c r="DR615" s="253"/>
      <c r="DS615" s="253"/>
      <c r="DT615" s="253"/>
      <c r="DU615" s="253"/>
    </row>
    <row r="616" spans="1:125" s="248" customFormat="1" x14ac:dyDescent="0.25">
      <c r="A616" s="253"/>
      <c r="B616" s="253"/>
      <c r="D616" s="253"/>
      <c r="E616" s="253"/>
      <c r="F616" s="253"/>
      <c r="G616" s="253"/>
      <c r="H616" s="253"/>
      <c r="I616" s="253"/>
      <c r="J616" s="253"/>
      <c r="K616" s="253"/>
      <c r="L616" s="253"/>
      <c r="S616" s="253"/>
      <c r="T616" s="253"/>
      <c r="U616" s="253"/>
      <c r="V616" s="253"/>
      <c r="W616" s="253"/>
      <c r="X616" s="253"/>
      <c r="Y616" s="253"/>
      <c r="Z616" s="253"/>
      <c r="AA616" s="253"/>
      <c r="AB616" s="253"/>
      <c r="AC616" s="253"/>
      <c r="AD616" s="253"/>
      <c r="AE616" s="253"/>
      <c r="AF616" s="253"/>
      <c r="AG616" s="253"/>
      <c r="AH616" s="253"/>
      <c r="AI616" s="253"/>
      <c r="AJ616" s="253"/>
      <c r="AK616" s="253"/>
      <c r="AL616" s="253"/>
      <c r="AM616" s="253"/>
      <c r="AN616" s="253"/>
      <c r="AO616" s="253"/>
      <c r="AP616" s="253"/>
      <c r="AQ616" s="253"/>
      <c r="AR616" s="253"/>
      <c r="AS616" s="253"/>
      <c r="AT616" s="253"/>
      <c r="AU616" s="253"/>
      <c r="AV616" s="253"/>
      <c r="AW616" s="253"/>
      <c r="AX616" s="253"/>
      <c r="AY616" s="253"/>
      <c r="AZ616" s="253"/>
      <c r="BA616" s="253"/>
      <c r="BB616" s="253"/>
      <c r="BC616" s="253"/>
      <c r="BD616" s="253"/>
      <c r="BE616" s="253"/>
      <c r="BF616" s="253"/>
      <c r="BG616" s="253"/>
      <c r="BH616" s="253"/>
      <c r="BI616" s="253"/>
      <c r="BJ616" s="253"/>
      <c r="BK616" s="253"/>
      <c r="BL616" s="253"/>
      <c r="BM616" s="253"/>
      <c r="BN616" s="253"/>
      <c r="BO616" s="253"/>
      <c r="BP616" s="253"/>
      <c r="BQ616" s="253"/>
      <c r="BR616" s="253"/>
      <c r="BS616" s="253"/>
      <c r="BT616" s="253"/>
      <c r="BU616" s="253"/>
      <c r="BV616" s="253"/>
      <c r="BW616" s="253"/>
      <c r="BX616" s="253"/>
      <c r="BY616" s="253"/>
      <c r="BZ616" s="253"/>
      <c r="CA616" s="253"/>
      <c r="CB616" s="253"/>
      <c r="CC616" s="253"/>
      <c r="CD616" s="253"/>
      <c r="CE616" s="253"/>
      <c r="CF616" s="253"/>
      <c r="CG616" s="253"/>
      <c r="CH616" s="253"/>
      <c r="CI616" s="253"/>
      <c r="CJ616" s="253"/>
      <c r="CK616" s="253"/>
      <c r="CL616" s="253"/>
      <c r="CM616" s="253"/>
      <c r="CN616" s="253"/>
      <c r="CO616" s="253"/>
      <c r="CP616" s="253"/>
      <c r="CQ616" s="253"/>
      <c r="CR616" s="253"/>
      <c r="CS616" s="253"/>
      <c r="CT616" s="253"/>
      <c r="CU616" s="253"/>
      <c r="CV616" s="253"/>
      <c r="CW616" s="253"/>
      <c r="CX616" s="253"/>
      <c r="CY616" s="253"/>
      <c r="CZ616" s="253"/>
      <c r="DA616" s="253"/>
      <c r="DB616" s="253"/>
      <c r="DC616" s="253"/>
      <c r="DD616" s="253"/>
      <c r="DE616" s="253"/>
      <c r="DF616" s="253"/>
      <c r="DG616" s="253"/>
      <c r="DH616" s="253"/>
      <c r="DI616" s="253"/>
      <c r="DJ616" s="253"/>
      <c r="DK616" s="253"/>
      <c r="DL616" s="253"/>
      <c r="DM616" s="253"/>
      <c r="DN616" s="253"/>
      <c r="DO616" s="253"/>
      <c r="DP616" s="253"/>
      <c r="DQ616" s="253"/>
      <c r="DR616" s="253"/>
      <c r="DS616" s="253"/>
      <c r="DT616" s="253"/>
      <c r="DU616" s="253"/>
    </row>
    <row r="617" spans="1:125" s="248" customFormat="1" x14ac:dyDescent="0.25">
      <c r="A617" s="253"/>
      <c r="B617" s="253"/>
      <c r="D617" s="253"/>
      <c r="E617" s="253"/>
      <c r="F617" s="253"/>
      <c r="G617" s="253"/>
      <c r="H617" s="253"/>
      <c r="I617" s="253"/>
      <c r="J617" s="253"/>
      <c r="K617" s="253"/>
      <c r="L617" s="253"/>
      <c r="S617" s="253"/>
      <c r="T617" s="253"/>
      <c r="U617" s="253"/>
      <c r="V617" s="253"/>
      <c r="W617" s="253"/>
      <c r="X617" s="253"/>
      <c r="Y617" s="253"/>
      <c r="Z617" s="253"/>
      <c r="AA617" s="253"/>
      <c r="AB617" s="253"/>
      <c r="AC617" s="253"/>
      <c r="AD617" s="253"/>
      <c r="AE617" s="253"/>
      <c r="AF617" s="253"/>
      <c r="AG617" s="253"/>
      <c r="AH617" s="253"/>
      <c r="AI617" s="253"/>
      <c r="AJ617" s="253"/>
      <c r="AK617" s="253"/>
      <c r="AL617" s="253"/>
      <c r="AM617" s="253"/>
      <c r="AN617" s="253"/>
      <c r="AO617" s="253"/>
      <c r="AP617" s="253"/>
      <c r="AQ617" s="253"/>
      <c r="AR617" s="253"/>
      <c r="AS617" s="253"/>
      <c r="AT617" s="253"/>
      <c r="AU617" s="253"/>
      <c r="AV617" s="253"/>
      <c r="AW617" s="253"/>
      <c r="AX617" s="253"/>
      <c r="AY617" s="253"/>
      <c r="AZ617" s="253"/>
      <c r="BA617" s="253"/>
      <c r="BB617" s="253"/>
      <c r="BC617" s="253"/>
      <c r="BD617" s="253"/>
      <c r="BE617" s="253"/>
      <c r="BF617" s="253"/>
      <c r="BG617" s="253"/>
      <c r="BH617" s="253"/>
      <c r="BI617" s="253"/>
      <c r="BJ617" s="253"/>
      <c r="BK617" s="253"/>
      <c r="BL617" s="253"/>
      <c r="BM617" s="253"/>
      <c r="BN617" s="253"/>
      <c r="BO617" s="253"/>
      <c r="BP617" s="253"/>
      <c r="BQ617" s="253"/>
      <c r="BR617" s="253"/>
      <c r="BS617" s="253"/>
      <c r="BT617" s="253"/>
      <c r="BU617" s="253"/>
      <c r="BV617" s="253"/>
      <c r="BW617" s="253"/>
      <c r="BX617" s="253"/>
      <c r="BY617" s="253"/>
      <c r="BZ617" s="253"/>
      <c r="CA617" s="253"/>
      <c r="CB617" s="253"/>
      <c r="CC617" s="253"/>
      <c r="CD617" s="253"/>
      <c r="CE617" s="253"/>
      <c r="CF617" s="253"/>
      <c r="CG617" s="253"/>
      <c r="CH617" s="253"/>
      <c r="CI617" s="253"/>
      <c r="CJ617" s="253"/>
      <c r="CK617" s="253"/>
      <c r="CL617" s="253"/>
      <c r="CM617" s="253"/>
      <c r="CN617" s="253"/>
      <c r="CO617" s="253"/>
      <c r="CP617" s="253"/>
      <c r="CQ617" s="253"/>
      <c r="CR617" s="253"/>
      <c r="CS617" s="253"/>
      <c r="CT617" s="253"/>
      <c r="CU617" s="253"/>
      <c r="CV617" s="253"/>
      <c r="CW617" s="253"/>
      <c r="CX617" s="253"/>
      <c r="CY617" s="253"/>
      <c r="CZ617" s="253"/>
      <c r="DA617" s="253"/>
      <c r="DB617" s="253"/>
      <c r="DC617" s="253"/>
      <c r="DD617" s="253"/>
      <c r="DE617" s="253"/>
      <c r="DF617" s="253"/>
      <c r="DG617" s="253"/>
      <c r="DH617" s="253"/>
      <c r="DI617" s="253"/>
      <c r="DJ617" s="253"/>
      <c r="DK617" s="253"/>
      <c r="DL617" s="253"/>
      <c r="DM617" s="253"/>
      <c r="DN617" s="253"/>
      <c r="DO617" s="253"/>
      <c r="DP617" s="253"/>
      <c r="DQ617" s="253"/>
      <c r="DR617" s="253"/>
      <c r="DS617" s="253"/>
      <c r="DT617" s="253"/>
      <c r="DU617" s="253"/>
    </row>
    <row r="618" spans="1:125" s="248" customFormat="1" x14ac:dyDescent="0.25">
      <c r="A618" s="253"/>
      <c r="B618" s="253"/>
      <c r="D618" s="253"/>
      <c r="E618" s="253"/>
      <c r="F618" s="253"/>
      <c r="G618" s="253"/>
      <c r="H618" s="253"/>
      <c r="I618" s="253"/>
      <c r="J618" s="253"/>
      <c r="K618" s="253"/>
      <c r="L618" s="253"/>
      <c r="S618" s="253"/>
      <c r="T618" s="253"/>
      <c r="U618" s="253"/>
      <c r="V618" s="253"/>
      <c r="W618" s="253"/>
      <c r="X618" s="253"/>
      <c r="Y618" s="253"/>
      <c r="Z618" s="253"/>
      <c r="AA618" s="253"/>
      <c r="AB618" s="253"/>
      <c r="AC618" s="253"/>
      <c r="AD618" s="253"/>
      <c r="AE618" s="253"/>
      <c r="AF618" s="253"/>
      <c r="AG618" s="253"/>
      <c r="AH618" s="253"/>
      <c r="AI618" s="253"/>
      <c r="AJ618" s="253"/>
      <c r="AK618" s="253"/>
      <c r="AL618" s="253"/>
      <c r="AM618" s="253"/>
      <c r="AN618" s="253"/>
      <c r="AO618" s="253"/>
      <c r="AP618" s="253"/>
      <c r="AQ618" s="253"/>
      <c r="AR618" s="253"/>
      <c r="AS618" s="253"/>
      <c r="AT618" s="253"/>
      <c r="AU618" s="253"/>
      <c r="AV618" s="253"/>
      <c r="AW618" s="253"/>
      <c r="AX618" s="253"/>
      <c r="AY618" s="253"/>
      <c r="AZ618" s="253"/>
      <c r="BA618" s="253"/>
      <c r="BB618" s="253"/>
      <c r="BC618" s="253"/>
      <c r="BD618" s="253"/>
      <c r="BE618" s="253"/>
      <c r="BF618" s="253"/>
      <c r="BG618" s="253"/>
      <c r="BH618" s="253"/>
      <c r="BI618" s="253"/>
      <c r="BJ618" s="253"/>
      <c r="BK618" s="253"/>
      <c r="BL618" s="253"/>
      <c r="BM618" s="253"/>
      <c r="BN618" s="253"/>
      <c r="BO618" s="253"/>
      <c r="BP618" s="253"/>
      <c r="BQ618" s="253"/>
      <c r="BR618" s="253"/>
      <c r="BS618" s="253"/>
      <c r="BT618" s="253"/>
      <c r="BU618" s="253"/>
      <c r="BV618" s="253"/>
      <c r="BW618" s="253"/>
      <c r="BX618" s="253"/>
      <c r="BY618" s="253"/>
      <c r="BZ618" s="253"/>
      <c r="CA618" s="253"/>
      <c r="CB618" s="253"/>
      <c r="CC618" s="253"/>
      <c r="CD618" s="253"/>
      <c r="CE618" s="253"/>
      <c r="CF618" s="253"/>
      <c r="CG618" s="253"/>
      <c r="CH618" s="253"/>
      <c r="CI618" s="253"/>
      <c r="CJ618" s="253"/>
      <c r="CK618" s="253"/>
      <c r="CL618" s="253"/>
      <c r="CM618" s="253"/>
      <c r="CN618" s="253"/>
      <c r="CO618" s="253"/>
      <c r="CP618" s="253"/>
      <c r="CQ618" s="253"/>
      <c r="CR618" s="253"/>
      <c r="CS618" s="253"/>
      <c r="CT618" s="253"/>
      <c r="CU618" s="253"/>
      <c r="CV618" s="253"/>
      <c r="CW618" s="253"/>
      <c r="CX618" s="253"/>
      <c r="CY618" s="253"/>
      <c r="CZ618" s="253"/>
      <c r="DA618" s="253"/>
      <c r="DB618" s="253"/>
      <c r="DC618" s="253"/>
      <c r="DD618" s="253"/>
      <c r="DE618" s="253"/>
      <c r="DF618" s="253"/>
      <c r="DG618" s="253"/>
      <c r="DH618" s="253"/>
      <c r="DI618" s="253"/>
      <c r="DJ618" s="253"/>
      <c r="DK618" s="253"/>
      <c r="DL618" s="253"/>
      <c r="DM618" s="253"/>
      <c r="DN618" s="253"/>
      <c r="DO618" s="253"/>
      <c r="DP618" s="253"/>
      <c r="DQ618" s="253"/>
      <c r="DR618" s="253"/>
      <c r="DS618" s="253"/>
      <c r="DT618" s="253"/>
      <c r="DU618" s="253"/>
    </row>
    <row r="619" spans="1:125" s="248" customFormat="1" x14ac:dyDescent="0.25">
      <c r="A619" s="253"/>
      <c r="B619" s="253"/>
      <c r="D619" s="253"/>
      <c r="E619" s="253"/>
      <c r="F619" s="253"/>
      <c r="G619" s="253"/>
      <c r="H619" s="253"/>
      <c r="I619" s="253"/>
      <c r="J619" s="253"/>
      <c r="K619" s="253"/>
      <c r="L619" s="253"/>
      <c r="S619" s="253"/>
      <c r="T619" s="253"/>
      <c r="U619" s="253"/>
      <c r="V619" s="253"/>
      <c r="W619" s="253"/>
      <c r="X619" s="253"/>
      <c r="Y619" s="253"/>
      <c r="Z619" s="253"/>
      <c r="AA619" s="253"/>
      <c r="AB619" s="253"/>
      <c r="AC619" s="253"/>
      <c r="AD619" s="253"/>
      <c r="AE619" s="253"/>
      <c r="AF619" s="253"/>
      <c r="AG619" s="253"/>
      <c r="AH619" s="253"/>
      <c r="AI619" s="253"/>
      <c r="AJ619" s="253"/>
      <c r="AK619" s="253"/>
      <c r="AL619" s="253"/>
      <c r="AM619" s="253"/>
      <c r="AN619" s="253"/>
      <c r="AO619" s="253"/>
      <c r="AP619" s="253"/>
      <c r="AQ619" s="253"/>
      <c r="AR619" s="253"/>
      <c r="AS619" s="253"/>
      <c r="AT619" s="253"/>
      <c r="AU619" s="253"/>
      <c r="AV619" s="253"/>
      <c r="AW619" s="253"/>
      <c r="AX619" s="253"/>
      <c r="AY619" s="253"/>
      <c r="AZ619" s="253"/>
      <c r="BA619" s="253"/>
      <c r="BB619" s="253"/>
      <c r="BC619" s="253"/>
      <c r="BD619" s="253"/>
      <c r="BE619" s="253"/>
      <c r="BF619" s="253"/>
      <c r="BG619" s="253"/>
      <c r="BH619" s="253"/>
      <c r="BI619" s="253"/>
      <c r="BJ619" s="253"/>
      <c r="BK619" s="253"/>
      <c r="BL619" s="253"/>
      <c r="BM619" s="253"/>
      <c r="BN619" s="253"/>
      <c r="BO619" s="253"/>
      <c r="BP619" s="253"/>
      <c r="BQ619" s="253"/>
      <c r="BR619" s="253"/>
      <c r="BS619" s="253"/>
      <c r="BT619" s="253"/>
      <c r="BU619" s="253"/>
      <c r="BV619" s="253"/>
      <c r="BW619" s="253"/>
      <c r="BX619" s="253"/>
      <c r="BY619" s="253"/>
      <c r="BZ619" s="253"/>
      <c r="CA619" s="253"/>
      <c r="CB619" s="253"/>
      <c r="CC619" s="253"/>
      <c r="CD619" s="253"/>
      <c r="CE619" s="253"/>
      <c r="CF619" s="253"/>
      <c r="CG619" s="253"/>
      <c r="CH619" s="253"/>
      <c r="CI619" s="253"/>
      <c r="CJ619" s="253"/>
      <c r="CK619" s="253"/>
      <c r="CL619" s="253"/>
      <c r="CM619" s="253"/>
      <c r="CN619" s="253"/>
      <c r="CO619" s="253"/>
      <c r="CP619" s="253"/>
      <c r="CQ619" s="253"/>
      <c r="CR619" s="253"/>
      <c r="CS619" s="253"/>
      <c r="CT619" s="253"/>
      <c r="CU619" s="253"/>
      <c r="CV619" s="253"/>
      <c r="CW619" s="253"/>
      <c r="CX619" s="253"/>
      <c r="CY619" s="253"/>
      <c r="CZ619" s="253"/>
      <c r="DA619" s="253"/>
      <c r="DB619" s="253"/>
      <c r="DC619" s="253"/>
      <c r="DD619" s="253"/>
      <c r="DE619" s="253"/>
      <c r="DF619" s="253"/>
      <c r="DG619" s="253"/>
      <c r="DH619" s="253"/>
      <c r="DI619" s="253"/>
      <c r="DJ619" s="253"/>
      <c r="DK619" s="253"/>
      <c r="DL619" s="253"/>
      <c r="DM619" s="253"/>
      <c r="DN619" s="253"/>
      <c r="DO619" s="253"/>
      <c r="DP619" s="253"/>
      <c r="DQ619" s="253"/>
      <c r="DR619" s="253"/>
      <c r="DS619" s="253"/>
      <c r="DT619" s="253"/>
      <c r="DU619" s="253"/>
    </row>
    <row r="620" spans="1:125" s="248" customFormat="1" x14ac:dyDescent="0.25">
      <c r="A620" s="253"/>
      <c r="B620" s="253"/>
      <c r="D620" s="253"/>
      <c r="E620" s="253"/>
      <c r="F620" s="253"/>
      <c r="G620" s="253"/>
      <c r="H620" s="253"/>
      <c r="I620" s="253"/>
      <c r="J620" s="253"/>
      <c r="K620" s="253"/>
      <c r="L620" s="253"/>
      <c r="S620" s="253"/>
      <c r="T620" s="253"/>
      <c r="U620" s="253"/>
      <c r="V620" s="253"/>
      <c r="W620" s="253"/>
      <c r="X620" s="253"/>
      <c r="Y620" s="253"/>
      <c r="Z620" s="253"/>
      <c r="AA620" s="253"/>
      <c r="AB620" s="253"/>
      <c r="AC620" s="253"/>
      <c r="AD620" s="253"/>
      <c r="AE620" s="253"/>
      <c r="AF620" s="253"/>
      <c r="AG620" s="253"/>
      <c r="AH620" s="253"/>
      <c r="AI620" s="253"/>
      <c r="AJ620" s="253"/>
      <c r="AK620" s="253"/>
      <c r="AL620" s="253"/>
      <c r="AM620" s="253"/>
      <c r="AN620" s="253"/>
      <c r="AO620" s="253"/>
      <c r="AP620" s="253"/>
      <c r="AQ620" s="253"/>
      <c r="AR620" s="253"/>
      <c r="AS620" s="253"/>
      <c r="AT620" s="253"/>
      <c r="AU620" s="253"/>
      <c r="AV620" s="253"/>
      <c r="AW620" s="253"/>
      <c r="AX620" s="253"/>
      <c r="AY620" s="253"/>
      <c r="AZ620" s="253"/>
      <c r="BA620" s="253"/>
      <c r="BB620" s="253"/>
      <c r="BC620" s="253"/>
      <c r="BD620" s="253"/>
      <c r="BE620" s="253"/>
      <c r="BF620" s="253"/>
      <c r="BG620" s="253"/>
      <c r="BH620" s="253"/>
      <c r="BI620" s="253"/>
      <c r="BJ620" s="253"/>
      <c r="BK620" s="253"/>
      <c r="BL620" s="253"/>
      <c r="BM620" s="253"/>
      <c r="BN620" s="253"/>
      <c r="BO620" s="253"/>
      <c r="BP620" s="253"/>
      <c r="BQ620" s="253"/>
      <c r="BR620" s="253"/>
      <c r="BS620" s="253"/>
      <c r="BT620" s="253"/>
      <c r="BU620" s="253"/>
      <c r="BV620" s="253"/>
      <c r="BW620" s="253"/>
      <c r="BX620" s="253"/>
      <c r="BY620" s="253"/>
      <c r="BZ620" s="253"/>
      <c r="CA620" s="253"/>
      <c r="CB620" s="253"/>
      <c r="CC620" s="253"/>
      <c r="CD620" s="253"/>
      <c r="CE620" s="253"/>
      <c r="CF620" s="253"/>
      <c r="CG620" s="253"/>
      <c r="CH620" s="253"/>
      <c r="CI620" s="253"/>
      <c r="CJ620" s="253"/>
      <c r="CK620" s="253"/>
      <c r="CL620" s="253"/>
      <c r="CM620" s="253"/>
      <c r="CN620" s="253"/>
      <c r="CO620" s="253"/>
      <c r="CP620" s="253"/>
      <c r="CQ620" s="253"/>
      <c r="CR620" s="253"/>
      <c r="CS620" s="253"/>
      <c r="CT620" s="253"/>
      <c r="CU620" s="253"/>
      <c r="CV620" s="253"/>
      <c r="CW620" s="253"/>
      <c r="CX620" s="253"/>
      <c r="CY620" s="253"/>
      <c r="CZ620" s="253"/>
      <c r="DA620" s="253"/>
      <c r="DB620" s="253"/>
      <c r="DC620" s="253"/>
      <c r="DD620" s="253"/>
      <c r="DE620" s="253"/>
      <c r="DF620" s="253"/>
      <c r="DG620" s="253"/>
      <c r="DH620" s="253"/>
      <c r="DI620" s="253"/>
      <c r="DJ620" s="253"/>
      <c r="DK620" s="253"/>
      <c r="DL620" s="253"/>
      <c r="DM620" s="253"/>
      <c r="DN620" s="253"/>
      <c r="DO620" s="253"/>
      <c r="DP620" s="253"/>
      <c r="DQ620" s="253"/>
      <c r="DR620" s="253"/>
      <c r="DS620" s="253"/>
      <c r="DT620" s="253"/>
      <c r="DU620" s="253"/>
    </row>
    <row r="621" spans="1:125" s="248" customFormat="1" x14ac:dyDescent="0.25">
      <c r="A621" s="253"/>
      <c r="B621" s="253"/>
      <c r="D621" s="253"/>
      <c r="E621" s="253"/>
      <c r="F621" s="253"/>
      <c r="G621" s="253"/>
      <c r="H621" s="253"/>
      <c r="I621" s="253"/>
      <c r="J621" s="253"/>
      <c r="K621" s="253"/>
      <c r="L621" s="253"/>
      <c r="S621" s="253"/>
      <c r="T621" s="253"/>
      <c r="U621" s="253"/>
      <c r="V621" s="253"/>
      <c r="W621" s="253"/>
      <c r="X621" s="253"/>
      <c r="Y621" s="253"/>
      <c r="Z621" s="253"/>
      <c r="AA621" s="253"/>
      <c r="AB621" s="253"/>
      <c r="AC621" s="253"/>
      <c r="AD621" s="253"/>
      <c r="AE621" s="253"/>
      <c r="AF621" s="253"/>
      <c r="AG621" s="253"/>
      <c r="AH621" s="253"/>
      <c r="AI621" s="253"/>
      <c r="AJ621" s="253"/>
      <c r="AK621" s="253"/>
      <c r="AL621" s="253"/>
      <c r="AM621" s="253"/>
      <c r="AN621" s="253"/>
      <c r="AO621" s="253"/>
      <c r="AP621" s="253"/>
      <c r="AQ621" s="253"/>
      <c r="AR621" s="253"/>
      <c r="AS621" s="253"/>
      <c r="AT621" s="253"/>
      <c r="AU621" s="253"/>
      <c r="AV621" s="253"/>
      <c r="AW621" s="253"/>
      <c r="AX621" s="253"/>
      <c r="AY621" s="253"/>
      <c r="AZ621" s="253"/>
      <c r="BA621" s="253"/>
      <c r="BB621" s="253"/>
      <c r="BC621" s="253"/>
      <c r="BD621" s="253"/>
      <c r="BE621" s="253"/>
      <c r="BF621" s="253"/>
      <c r="BG621" s="253"/>
      <c r="BH621" s="253"/>
      <c r="BI621" s="253"/>
      <c r="BJ621" s="253"/>
      <c r="BK621" s="253"/>
      <c r="BL621" s="253"/>
      <c r="BM621" s="253"/>
      <c r="BN621" s="253"/>
      <c r="BO621" s="253"/>
      <c r="BP621" s="253"/>
      <c r="BQ621" s="253"/>
      <c r="BR621" s="253"/>
      <c r="BS621" s="253"/>
      <c r="BT621" s="253"/>
      <c r="BU621" s="253"/>
      <c r="BV621" s="253"/>
      <c r="BW621" s="253"/>
      <c r="BX621" s="253"/>
      <c r="BY621" s="253"/>
      <c r="BZ621" s="253"/>
      <c r="CA621" s="253"/>
      <c r="CB621" s="253"/>
      <c r="CC621" s="253"/>
      <c r="CD621" s="253"/>
      <c r="CE621" s="253"/>
      <c r="CF621" s="253"/>
      <c r="CG621" s="253"/>
      <c r="CH621" s="253"/>
      <c r="CI621" s="253"/>
      <c r="CJ621" s="253"/>
      <c r="CK621" s="253"/>
      <c r="CL621" s="253"/>
      <c r="CM621" s="253"/>
      <c r="CN621" s="253"/>
      <c r="CO621" s="253"/>
      <c r="CP621" s="253"/>
      <c r="CQ621" s="253"/>
      <c r="CR621" s="253"/>
      <c r="CS621" s="253"/>
      <c r="CT621" s="253"/>
      <c r="CU621" s="253"/>
      <c r="CV621" s="253"/>
      <c r="CW621" s="253"/>
      <c r="CX621" s="253"/>
      <c r="CY621" s="253"/>
      <c r="CZ621" s="253"/>
      <c r="DA621" s="253"/>
      <c r="DB621" s="253"/>
      <c r="DC621" s="253"/>
      <c r="DD621" s="253"/>
      <c r="DE621" s="253"/>
      <c r="DF621" s="253"/>
      <c r="DG621" s="253"/>
      <c r="DH621" s="253"/>
      <c r="DI621" s="253"/>
      <c r="DJ621" s="253"/>
      <c r="DK621" s="253"/>
      <c r="DL621" s="253"/>
      <c r="DM621" s="253"/>
      <c r="DN621" s="253"/>
      <c r="DO621" s="253"/>
      <c r="DP621" s="253"/>
      <c r="DQ621" s="253"/>
      <c r="DR621" s="253"/>
      <c r="DS621" s="253"/>
      <c r="DT621" s="253"/>
      <c r="DU621" s="253"/>
    </row>
    <row r="622" spans="1:125" s="248" customFormat="1" x14ac:dyDescent="0.25">
      <c r="A622" s="253"/>
      <c r="B622" s="253"/>
      <c r="D622" s="253"/>
      <c r="E622" s="253"/>
      <c r="F622" s="253"/>
      <c r="G622" s="253"/>
      <c r="H622" s="253"/>
      <c r="I622" s="253"/>
      <c r="J622" s="253"/>
      <c r="K622" s="253"/>
      <c r="L622" s="253"/>
      <c r="S622" s="253"/>
      <c r="T622" s="253"/>
      <c r="U622" s="253"/>
      <c r="V622" s="253"/>
      <c r="W622" s="253"/>
      <c r="X622" s="253"/>
      <c r="Y622" s="253"/>
      <c r="Z622" s="253"/>
      <c r="AA622" s="253"/>
      <c r="AB622" s="253"/>
      <c r="AC622" s="253"/>
      <c r="AD622" s="253"/>
      <c r="AE622" s="253"/>
      <c r="AF622" s="253"/>
      <c r="AG622" s="253"/>
      <c r="AH622" s="253"/>
      <c r="AI622" s="253"/>
      <c r="AJ622" s="253"/>
      <c r="AK622" s="253"/>
      <c r="AL622" s="253"/>
      <c r="AM622" s="253"/>
      <c r="AN622" s="253"/>
      <c r="AO622" s="253"/>
      <c r="AP622" s="253"/>
      <c r="AQ622" s="253"/>
      <c r="AR622" s="253"/>
      <c r="AS622" s="253"/>
      <c r="AT622" s="253"/>
      <c r="AU622" s="253"/>
      <c r="AV622" s="253"/>
      <c r="AW622" s="253"/>
      <c r="AX622" s="253"/>
      <c r="AY622" s="253"/>
      <c r="AZ622" s="253"/>
      <c r="BA622" s="253"/>
      <c r="BB622" s="253"/>
      <c r="BC622" s="253"/>
      <c r="BD622" s="253"/>
      <c r="BE622" s="253"/>
      <c r="BF622" s="253"/>
      <c r="BG622" s="253"/>
      <c r="BH622" s="253"/>
      <c r="BI622" s="253"/>
      <c r="BJ622" s="253"/>
      <c r="BK622" s="253"/>
      <c r="BL622" s="253"/>
      <c r="BM622" s="253"/>
      <c r="BN622" s="253"/>
      <c r="BO622" s="253"/>
      <c r="BP622" s="253"/>
      <c r="BQ622" s="253"/>
      <c r="BR622" s="253"/>
      <c r="BS622" s="253"/>
      <c r="BT622" s="253"/>
      <c r="BU622" s="253"/>
      <c r="BV622" s="253"/>
      <c r="BW622" s="253"/>
      <c r="BX622" s="253"/>
      <c r="BY622" s="253"/>
      <c r="BZ622" s="253"/>
      <c r="CA622" s="253"/>
      <c r="CB622" s="253"/>
      <c r="CC622" s="253"/>
      <c r="CD622" s="253"/>
      <c r="CE622" s="253"/>
      <c r="CF622" s="253"/>
      <c r="CG622" s="253"/>
      <c r="CH622" s="253"/>
      <c r="CI622" s="253"/>
      <c r="CJ622" s="253"/>
      <c r="CK622" s="253"/>
      <c r="CL622" s="253"/>
      <c r="CM622" s="253"/>
      <c r="CN622" s="253"/>
      <c r="CO622" s="253"/>
      <c r="CP622" s="253"/>
      <c r="CQ622" s="253"/>
      <c r="CR622" s="253"/>
      <c r="CS622" s="253"/>
      <c r="CT622" s="253"/>
      <c r="CU622" s="253"/>
      <c r="CV622" s="253"/>
      <c r="CW622" s="253"/>
      <c r="CX622" s="253"/>
      <c r="CY622" s="253"/>
      <c r="CZ622" s="253"/>
      <c r="DA622" s="253"/>
      <c r="DB622" s="253"/>
      <c r="DC622" s="253"/>
      <c r="DD622" s="253"/>
      <c r="DE622" s="253"/>
      <c r="DF622" s="253"/>
      <c r="DG622" s="253"/>
      <c r="DH622" s="253"/>
      <c r="DI622" s="253"/>
      <c r="DJ622" s="253"/>
      <c r="DK622" s="253"/>
      <c r="DL622" s="253"/>
      <c r="DM622" s="253"/>
      <c r="DN622" s="253"/>
      <c r="DO622" s="253"/>
      <c r="DP622" s="253"/>
      <c r="DQ622" s="253"/>
      <c r="DR622" s="253"/>
      <c r="DS622" s="253"/>
      <c r="DT622" s="253"/>
      <c r="DU622" s="253"/>
    </row>
    <row r="623" spans="1:125" s="248" customFormat="1" x14ac:dyDescent="0.25">
      <c r="A623" s="253"/>
      <c r="B623" s="253"/>
      <c r="D623" s="253"/>
      <c r="E623" s="253"/>
      <c r="F623" s="253"/>
      <c r="G623" s="253"/>
      <c r="H623" s="253"/>
      <c r="I623" s="253"/>
      <c r="J623" s="253"/>
      <c r="K623" s="253"/>
      <c r="L623" s="253"/>
      <c r="S623" s="253"/>
      <c r="T623" s="253"/>
      <c r="U623" s="253"/>
      <c r="V623" s="253"/>
      <c r="W623" s="253"/>
      <c r="X623" s="253"/>
      <c r="Y623" s="253"/>
      <c r="Z623" s="253"/>
      <c r="AA623" s="253"/>
      <c r="AB623" s="253"/>
      <c r="AC623" s="253"/>
      <c r="AD623" s="253"/>
      <c r="AE623" s="253"/>
      <c r="AF623" s="253"/>
      <c r="AG623" s="253"/>
      <c r="AH623" s="253"/>
      <c r="AI623" s="253"/>
      <c r="AJ623" s="253"/>
      <c r="AK623" s="253"/>
      <c r="AL623" s="253"/>
      <c r="AM623" s="253"/>
      <c r="AN623" s="253"/>
      <c r="AO623" s="253"/>
      <c r="AP623" s="253"/>
      <c r="AQ623" s="253"/>
      <c r="AR623" s="253"/>
      <c r="AS623" s="253"/>
      <c r="AT623" s="253"/>
      <c r="AU623" s="253"/>
      <c r="AV623" s="253"/>
      <c r="AW623" s="253"/>
      <c r="AX623" s="253"/>
      <c r="AY623" s="253"/>
      <c r="AZ623" s="253"/>
      <c r="BA623" s="253"/>
      <c r="BB623" s="253"/>
      <c r="BC623" s="253"/>
      <c r="BD623" s="253"/>
      <c r="BE623" s="253"/>
      <c r="BF623" s="253"/>
      <c r="BG623" s="253"/>
      <c r="BH623" s="253"/>
      <c r="BI623" s="253"/>
      <c r="BJ623" s="253"/>
      <c r="BK623" s="253"/>
      <c r="BL623" s="253"/>
      <c r="BM623" s="253"/>
      <c r="BN623" s="253"/>
      <c r="BO623" s="253"/>
      <c r="BP623" s="253"/>
      <c r="BQ623" s="253"/>
      <c r="BR623" s="253"/>
      <c r="BS623" s="253"/>
      <c r="BT623" s="253"/>
      <c r="BU623" s="253"/>
      <c r="BV623" s="253"/>
      <c r="BW623" s="253"/>
      <c r="BX623" s="253"/>
      <c r="BY623" s="253"/>
      <c r="BZ623" s="253"/>
      <c r="CA623" s="253"/>
      <c r="CB623" s="253"/>
      <c r="CC623" s="253"/>
      <c r="CD623" s="253"/>
      <c r="CE623" s="253"/>
      <c r="CF623" s="253"/>
      <c r="CG623" s="253"/>
      <c r="CH623" s="253"/>
      <c r="CI623" s="253"/>
      <c r="CJ623" s="253"/>
      <c r="CK623" s="253"/>
      <c r="CL623" s="253"/>
      <c r="CM623" s="253"/>
      <c r="CN623" s="253"/>
      <c r="CO623" s="253"/>
      <c r="CP623" s="253"/>
      <c r="CQ623" s="253"/>
      <c r="CR623" s="253"/>
      <c r="CS623" s="253"/>
      <c r="CT623" s="253"/>
      <c r="CU623" s="253"/>
      <c r="CV623" s="253"/>
      <c r="CW623" s="253"/>
      <c r="CX623" s="253"/>
      <c r="CY623" s="253"/>
      <c r="CZ623" s="253"/>
      <c r="DA623" s="253"/>
      <c r="DB623" s="253"/>
      <c r="DC623" s="253"/>
      <c r="DD623" s="253"/>
      <c r="DE623" s="253"/>
      <c r="DF623" s="253"/>
      <c r="DG623" s="253"/>
      <c r="DH623" s="253"/>
      <c r="DI623" s="253"/>
      <c r="DJ623" s="253"/>
      <c r="DK623" s="253"/>
      <c r="DL623" s="253"/>
      <c r="DM623" s="253"/>
      <c r="DN623" s="253"/>
      <c r="DO623" s="253"/>
      <c r="DP623" s="253"/>
      <c r="DQ623" s="253"/>
      <c r="DR623" s="253"/>
      <c r="DS623" s="253"/>
      <c r="DT623" s="253"/>
      <c r="DU623" s="253"/>
    </row>
    <row r="624" spans="1:125" s="248" customFormat="1" x14ac:dyDescent="0.25">
      <c r="A624" s="253"/>
      <c r="B624" s="253"/>
      <c r="D624" s="253"/>
      <c r="E624" s="253"/>
      <c r="F624" s="253"/>
      <c r="G624" s="253"/>
      <c r="H624" s="253"/>
      <c r="I624" s="253"/>
      <c r="J624" s="253"/>
      <c r="K624" s="253"/>
      <c r="L624" s="253"/>
      <c r="S624" s="253"/>
      <c r="T624" s="253"/>
      <c r="U624" s="253"/>
      <c r="V624" s="253"/>
      <c r="W624" s="253"/>
      <c r="X624" s="253"/>
      <c r="Y624" s="253"/>
      <c r="Z624" s="253"/>
      <c r="AA624" s="253"/>
      <c r="AB624" s="253"/>
      <c r="AC624" s="253"/>
      <c r="AD624" s="253"/>
      <c r="AE624" s="253"/>
      <c r="AF624" s="253"/>
      <c r="AG624" s="253"/>
      <c r="AH624" s="253"/>
      <c r="AI624" s="253"/>
      <c r="AJ624" s="253"/>
      <c r="AK624" s="253"/>
      <c r="AL624" s="253"/>
      <c r="AM624" s="253"/>
      <c r="AN624" s="253"/>
      <c r="AO624" s="253"/>
      <c r="AP624" s="253"/>
      <c r="AQ624" s="253"/>
      <c r="AR624" s="253"/>
      <c r="AS624" s="253"/>
      <c r="AT624" s="253"/>
      <c r="AU624" s="253"/>
      <c r="AV624" s="253"/>
      <c r="AW624" s="253"/>
      <c r="AX624" s="253"/>
      <c r="AY624" s="253"/>
      <c r="AZ624" s="253"/>
      <c r="BA624" s="253"/>
      <c r="BB624" s="253"/>
      <c r="BC624" s="253"/>
      <c r="BD624" s="253"/>
      <c r="BE624" s="253"/>
      <c r="BF624" s="253"/>
      <c r="BG624" s="253"/>
      <c r="BH624" s="253"/>
      <c r="BI624" s="253"/>
      <c r="BJ624" s="253"/>
      <c r="BK624" s="253"/>
      <c r="BL624" s="253"/>
      <c r="BM624" s="253"/>
      <c r="BN624" s="253"/>
      <c r="BO624" s="253"/>
      <c r="BP624" s="253"/>
      <c r="BQ624" s="253"/>
      <c r="BR624" s="253"/>
      <c r="BS624" s="253"/>
      <c r="BT624" s="253"/>
      <c r="BU624" s="253"/>
      <c r="BV624" s="253"/>
      <c r="BW624" s="253"/>
      <c r="BX624" s="253"/>
      <c r="BY624" s="253"/>
      <c r="BZ624" s="253"/>
      <c r="CA624" s="253"/>
      <c r="CB624" s="253"/>
      <c r="CC624" s="253"/>
      <c r="CD624" s="253"/>
      <c r="CE624" s="253"/>
      <c r="CF624" s="253"/>
      <c r="CG624" s="253"/>
      <c r="CH624" s="253"/>
      <c r="CI624" s="253"/>
      <c r="CJ624" s="253"/>
      <c r="CK624" s="253"/>
      <c r="CL624" s="253"/>
      <c r="CM624" s="253"/>
      <c r="CN624" s="253"/>
      <c r="CO624" s="253"/>
      <c r="CP624" s="253"/>
      <c r="CQ624" s="253"/>
      <c r="CR624" s="253"/>
      <c r="CS624" s="253"/>
      <c r="CT624" s="253"/>
      <c r="CU624" s="253"/>
      <c r="CV624" s="253"/>
      <c r="CW624" s="253"/>
      <c r="CX624" s="253"/>
      <c r="CY624" s="253"/>
      <c r="CZ624" s="253"/>
      <c r="DA624" s="253"/>
      <c r="DB624" s="253"/>
      <c r="DC624" s="253"/>
      <c r="DD624" s="253"/>
      <c r="DE624" s="253"/>
      <c r="DF624" s="253"/>
      <c r="DG624" s="253"/>
      <c r="DH624" s="253"/>
      <c r="DI624" s="253"/>
      <c r="DJ624" s="253"/>
      <c r="DK624" s="253"/>
      <c r="DL624" s="253"/>
      <c r="DM624" s="253"/>
      <c r="DN624" s="253"/>
      <c r="DO624" s="253"/>
      <c r="DP624" s="253"/>
      <c r="DQ624" s="253"/>
      <c r="DR624" s="253"/>
      <c r="DS624" s="253"/>
      <c r="DT624" s="253"/>
      <c r="DU624" s="253"/>
    </row>
    <row r="625" spans="1:125" s="248" customFormat="1" x14ac:dyDescent="0.25">
      <c r="A625" s="253"/>
      <c r="B625" s="253"/>
      <c r="D625" s="253"/>
      <c r="E625" s="253"/>
      <c r="F625" s="253"/>
      <c r="G625" s="253"/>
      <c r="H625" s="253"/>
      <c r="I625" s="253"/>
      <c r="J625" s="253"/>
      <c r="K625" s="253"/>
      <c r="L625" s="253"/>
      <c r="S625" s="253"/>
      <c r="T625" s="253"/>
      <c r="U625" s="253"/>
      <c r="V625" s="253"/>
      <c r="W625" s="253"/>
      <c r="X625" s="253"/>
      <c r="Y625" s="253"/>
      <c r="Z625" s="253"/>
      <c r="AA625" s="253"/>
      <c r="AB625" s="253"/>
      <c r="AC625" s="253"/>
      <c r="AD625" s="253"/>
      <c r="AE625" s="253"/>
      <c r="AF625" s="253"/>
      <c r="AG625" s="253"/>
      <c r="AH625" s="253"/>
      <c r="AI625" s="253"/>
      <c r="AJ625" s="253"/>
      <c r="AK625" s="253"/>
      <c r="AL625" s="253"/>
      <c r="AM625" s="253"/>
      <c r="AN625" s="253"/>
      <c r="AO625" s="253"/>
      <c r="AP625" s="253"/>
      <c r="AQ625" s="253"/>
      <c r="AR625" s="253"/>
      <c r="AS625" s="253"/>
      <c r="AT625" s="253"/>
      <c r="AU625" s="253"/>
      <c r="AV625" s="253"/>
      <c r="AW625" s="253"/>
      <c r="AX625" s="253"/>
      <c r="AY625" s="253"/>
      <c r="AZ625" s="253"/>
      <c r="BA625" s="253"/>
      <c r="BB625" s="253"/>
      <c r="BC625" s="253"/>
      <c r="BD625" s="253"/>
      <c r="BE625" s="253"/>
      <c r="BF625" s="253"/>
      <c r="BG625" s="253"/>
      <c r="BH625" s="253"/>
      <c r="BI625" s="253"/>
      <c r="BJ625" s="253"/>
      <c r="BK625" s="253"/>
      <c r="BL625" s="253"/>
      <c r="BM625" s="253"/>
      <c r="BN625" s="253"/>
      <c r="BO625" s="253"/>
      <c r="BP625" s="253"/>
      <c r="BQ625" s="253"/>
      <c r="BR625" s="253"/>
      <c r="BS625" s="253"/>
      <c r="BT625" s="253"/>
      <c r="BU625" s="253"/>
      <c r="BV625" s="253"/>
      <c r="BW625" s="253"/>
      <c r="BX625" s="253"/>
      <c r="BY625" s="253"/>
      <c r="BZ625" s="253"/>
      <c r="CA625" s="253"/>
      <c r="CB625" s="253"/>
      <c r="CC625" s="253"/>
      <c r="CD625" s="253"/>
      <c r="CE625" s="253"/>
      <c r="CF625" s="253"/>
      <c r="CG625" s="253"/>
      <c r="CH625" s="253"/>
      <c r="CI625" s="253"/>
      <c r="CJ625" s="253"/>
      <c r="CK625" s="253"/>
      <c r="CL625" s="253"/>
      <c r="CM625" s="253"/>
      <c r="CN625" s="253"/>
      <c r="CO625" s="253"/>
      <c r="CP625" s="253"/>
      <c r="CQ625" s="253"/>
      <c r="CR625" s="253"/>
      <c r="CS625" s="253"/>
      <c r="CT625" s="253"/>
      <c r="CU625" s="253"/>
      <c r="CV625" s="253"/>
      <c r="CW625" s="253"/>
      <c r="CX625" s="253"/>
      <c r="CY625" s="253"/>
      <c r="CZ625" s="253"/>
      <c r="DA625" s="253"/>
      <c r="DB625" s="253"/>
      <c r="DC625" s="253"/>
      <c r="DD625" s="253"/>
      <c r="DE625" s="253"/>
      <c r="DF625" s="253"/>
      <c r="DG625" s="253"/>
      <c r="DH625" s="253"/>
      <c r="DI625" s="253"/>
      <c r="DJ625" s="253"/>
      <c r="DK625" s="253"/>
      <c r="DL625" s="253"/>
      <c r="DM625" s="253"/>
      <c r="DN625" s="253"/>
      <c r="DO625" s="253"/>
      <c r="DP625" s="253"/>
      <c r="DQ625" s="253"/>
      <c r="DR625" s="253"/>
      <c r="DS625" s="253"/>
      <c r="DT625" s="253"/>
      <c r="DU625" s="253"/>
    </row>
    <row r="626" spans="1:125" s="248" customFormat="1" x14ac:dyDescent="0.25">
      <c r="A626" s="253"/>
      <c r="B626" s="253"/>
      <c r="D626" s="253"/>
      <c r="E626" s="253"/>
      <c r="F626" s="253"/>
      <c r="G626" s="253"/>
      <c r="H626" s="253"/>
      <c r="I626" s="253"/>
      <c r="J626" s="253"/>
      <c r="K626" s="253"/>
      <c r="L626" s="253"/>
      <c r="S626" s="253"/>
      <c r="T626" s="253"/>
      <c r="U626" s="253"/>
      <c r="V626" s="253"/>
      <c r="W626" s="253"/>
      <c r="X626" s="253"/>
      <c r="Y626" s="253"/>
      <c r="Z626" s="253"/>
      <c r="AA626" s="253"/>
      <c r="AB626" s="253"/>
      <c r="AC626" s="253"/>
      <c r="AD626" s="253"/>
      <c r="AE626" s="253"/>
      <c r="AF626" s="253"/>
      <c r="AG626" s="253"/>
      <c r="AH626" s="253"/>
      <c r="AI626" s="253"/>
      <c r="AJ626" s="253"/>
      <c r="AK626" s="253"/>
      <c r="AL626" s="253"/>
      <c r="AM626" s="253"/>
      <c r="AN626" s="253"/>
      <c r="AO626" s="253"/>
      <c r="AP626" s="253"/>
      <c r="AQ626" s="253"/>
      <c r="AR626" s="253"/>
      <c r="AS626" s="253"/>
      <c r="AT626" s="253"/>
      <c r="AU626" s="253"/>
      <c r="AV626" s="253"/>
      <c r="AW626" s="253"/>
      <c r="AX626" s="253"/>
      <c r="AY626" s="253"/>
      <c r="AZ626" s="253"/>
      <c r="BA626" s="253"/>
      <c r="BB626" s="253"/>
      <c r="BC626" s="253"/>
      <c r="BD626" s="253"/>
      <c r="BE626" s="253"/>
      <c r="BF626" s="253"/>
      <c r="BG626" s="253"/>
      <c r="BH626" s="253"/>
      <c r="BI626" s="253"/>
      <c r="BJ626" s="253"/>
      <c r="BK626" s="253"/>
      <c r="BL626" s="253"/>
      <c r="BM626" s="253"/>
      <c r="BN626" s="253"/>
      <c r="BO626" s="253"/>
      <c r="BP626" s="253"/>
      <c r="BQ626" s="253"/>
      <c r="BR626" s="253"/>
      <c r="BS626" s="253"/>
      <c r="BT626" s="253"/>
      <c r="BU626" s="253"/>
      <c r="BV626" s="253"/>
      <c r="BW626" s="253"/>
      <c r="BX626" s="253"/>
      <c r="BY626" s="253"/>
      <c r="BZ626" s="253"/>
      <c r="CA626" s="253"/>
      <c r="CB626" s="253"/>
      <c r="CC626" s="253"/>
      <c r="CD626" s="253"/>
      <c r="CE626" s="253"/>
      <c r="CF626" s="253"/>
      <c r="CG626" s="253"/>
      <c r="CH626" s="253"/>
      <c r="CI626" s="253"/>
      <c r="CJ626" s="253"/>
      <c r="CK626" s="253"/>
      <c r="CL626" s="253"/>
      <c r="CM626" s="253"/>
      <c r="CN626" s="253"/>
      <c r="CO626" s="253"/>
      <c r="CP626" s="253"/>
      <c r="CQ626" s="253"/>
      <c r="CR626" s="253"/>
      <c r="CS626" s="253"/>
      <c r="CT626" s="253"/>
      <c r="CU626" s="253"/>
      <c r="CV626" s="253"/>
      <c r="CW626" s="253"/>
      <c r="CX626" s="253"/>
      <c r="CY626" s="253"/>
      <c r="CZ626" s="253"/>
      <c r="DA626" s="253"/>
      <c r="DB626" s="253"/>
      <c r="DC626" s="253"/>
      <c r="DD626" s="253"/>
      <c r="DE626" s="253"/>
      <c r="DF626" s="253"/>
      <c r="DG626" s="253"/>
      <c r="DH626" s="253"/>
      <c r="DI626" s="253"/>
      <c r="DJ626" s="253"/>
      <c r="DK626" s="253"/>
      <c r="DL626" s="253"/>
      <c r="DM626" s="253"/>
      <c r="DN626" s="253"/>
      <c r="DO626" s="253"/>
      <c r="DP626" s="253"/>
      <c r="DQ626" s="253"/>
      <c r="DR626" s="253"/>
      <c r="DS626" s="253"/>
      <c r="DT626" s="253"/>
      <c r="DU626" s="253"/>
    </row>
    <row r="627" spans="1:125" s="248" customFormat="1" x14ac:dyDescent="0.25">
      <c r="A627" s="253"/>
      <c r="B627" s="253"/>
      <c r="D627" s="253"/>
      <c r="E627" s="253"/>
      <c r="F627" s="253"/>
      <c r="G627" s="253"/>
      <c r="H627" s="253"/>
      <c r="I627" s="253"/>
      <c r="J627" s="253"/>
      <c r="K627" s="253"/>
      <c r="L627" s="253"/>
      <c r="S627" s="253"/>
      <c r="T627" s="253"/>
      <c r="U627" s="253"/>
      <c r="V627" s="253"/>
      <c r="W627" s="253"/>
      <c r="X627" s="253"/>
      <c r="Y627" s="253"/>
      <c r="Z627" s="253"/>
      <c r="AA627" s="253"/>
      <c r="AB627" s="253"/>
      <c r="AC627" s="253"/>
      <c r="AD627" s="253"/>
      <c r="AE627" s="253"/>
      <c r="AF627" s="253"/>
      <c r="AG627" s="253"/>
      <c r="AH627" s="253"/>
      <c r="AI627" s="253"/>
      <c r="AJ627" s="253"/>
      <c r="AK627" s="253"/>
      <c r="AL627" s="253"/>
      <c r="AM627" s="253"/>
      <c r="AN627" s="253"/>
      <c r="AO627" s="253"/>
      <c r="AP627" s="253"/>
      <c r="AQ627" s="253"/>
      <c r="AR627" s="253"/>
      <c r="AS627" s="253"/>
      <c r="AT627" s="253"/>
      <c r="AU627" s="253"/>
      <c r="AV627" s="253"/>
      <c r="AW627" s="253"/>
      <c r="AX627" s="253"/>
      <c r="AY627" s="253"/>
      <c r="AZ627" s="253"/>
      <c r="BA627" s="253"/>
      <c r="BB627" s="253"/>
      <c r="BC627" s="253"/>
      <c r="BD627" s="253"/>
      <c r="BE627" s="253"/>
      <c r="BF627" s="253"/>
      <c r="BG627" s="253"/>
      <c r="BH627" s="253"/>
      <c r="BI627" s="253"/>
      <c r="BJ627" s="253"/>
      <c r="BK627" s="253"/>
      <c r="BL627" s="253"/>
      <c r="BM627" s="253"/>
      <c r="BN627" s="253"/>
      <c r="BO627" s="253"/>
      <c r="BP627" s="253"/>
      <c r="BQ627" s="253"/>
      <c r="BR627" s="253"/>
      <c r="BS627" s="253"/>
      <c r="BT627" s="253"/>
      <c r="BU627" s="253"/>
      <c r="BV627" s="253"/>
      <c r="BW627" s="253"/>
      <c r="BX627" s="253"/>
      <c r="BY627" s="253"/>
      <c r="BZ627" s="253"/>
      <c r="CA627" s="253"/>
      <c r="CB627" s="253"/>
      <c r="CC627" s="253"/>
      <c r="CD627" s="253"/>
      <c r="CE627" s="253"/>
      <c r="CF627" s="253"/>
      <c r="CG627" s="253"/>
      <c r="CH627" s="253"/>
      <c r="CI627" s="253"/>
      <c r="CJ627" s="253"/>
      <c r="CK627" s="253"/>
      <c r="CL627" s="253"/>
      <c r="CM627" s="253"/>
      <c r="CN627" s="253"/>
      <c r="CO627" s="253"/>
      <c r="CP627" s="253"/>
      <c r="CQ627" s="253"/>
      <c r="CR627" s="253"/>
      <c r="CS627" s="253"/>
      <c r="CT627" s="253"/>
      <c r="CU627" s="253"/>
      <c r="CV627" s="253"/>
      <c r="CW627" s="253"/>
      <c r="CX627" s="253"/>
      <c r="CY627" s="253"/>
      <c r="CZ627" s="253"/>
      <c r="DA627" s="253"/>
      <c r="DB627" s="253"/>
      <c r="DC627" s="253"/>
      <c r="DD627" s="253"/>
      <c r="DE627" s="253"/>
      <c r="DF627" s="253"/>
      <c r="DG627" s="253"/>
      <c r="DH627" s="253"/>
      <c r="DI627" s="253"/>
      <c r="DJ627" s="253"/>
      <c r="DK627" s="253"/>
      <c r="DL627" s="253"/>
      <c r="DM627" s="253"/>
      <c r="DN627" s="253"/>
      <c r="DO627" s="253"/>
      <c r="DP627" s="253"/>
      <c r="DQ627" s="253"/>
      <c r="DR627" s="253"/>
      <c r="DS627" s="253"/>
      <c r="DT627" s="253"/>
      <c r="DU627" s="253"/>
    </row>
    <row r="628" spans="1:125" s="248" customFormat="1" x14ac:dyDescent="0.25">
      <c r="A628" s="253"/>
      <c r="B628" s="253"/>
      <c r="D628" s="253"/>
      <c r="E628" s="253"/>
      <c r="F628" s="253"/>
      <c r="G628" s="253"/>
      <c r="H628" s="253"/>
      <c r="I628" s="253"/>
      <c r="J628" s="253"/>
      <c r="K628" s="253"/>
      <c r="L628" s="253"/>
      <c r="S628" s="253"/>
      <c r="T628" s="253"/>
      <c r="U628" s="253"/>
      <c r="V628" s="253"/>
      <c r="W628" s="253"/>
      <c r="X628" s="253"/>
      <c r="Y628" s="253"/>
      <c r="Z628" s="253"/>
      <c r="AA628" s="253"/>
      <c r="AB628" s="253"/>
      <c r="AC628" s="253"/>
      <c r="AD628" s="253"/>
      <c r="AE628" s="253"/>
      <c r="AF628" s="253"/>
      <c r="AG628" s="253"/>
      <c r="AH628" s="253"/>
      <c r="AI628" s="253"/>
      <c r="AJ628" s="253"/>
      <c r="AK628" s="253"/>
      <c r="AL628" s="253"/>
      <c r="AM628" s="253"/>
      <c r="AN628" s="253"/>
      <c r="AO628" s="253"/>
      <c r="AP628" s="253"/>
      <c r="AQ628" s="253"/>
      <c r="AR628" s="253"/>
      <c r="AS628" s="253"/>
      <c r="AT628" s="253"/>
      <c r="AU628" s="253"/>
      <c r="AV628" s="253"/>
      <c r="AW628" s="253"/>
      <c r="AX628" s="253"/>
      <c r="AY628" s="253"/>
      <c r="AZ628" s="253"/>
      <c r="BA628" s="253"/>
      <c r="BB628" s="253"/>
      <c r="BC628" s="253"/>
      <c r="BD628" s="253"/>
      <c r="BE628" s="253"/>
      <c r="BF628" s="253"/>
      <c r="BG628" s="253"/>
      <c r="BH628" s="253"/>
      <c r="BI628" s="253"/>
      <c r="BJ628" s="253"/>
      <c r="BK628" s="253"/>
      <c r="BL628" s="253"/>
      <c r="BM628" s="253"/>
      <c r="BN628" s="253"/>
      <c r="BO628" s="253"/>
      <c r="BP628" s="253"/>
      <c r="BQ628" s="253"/>
      <c r="BR628" s="253"/>
      <c r="BS628" s="253"/>
      <c r="BT628" s="253"/>
      <c r="BU628" s="253"/>
      <c r="BV628" s="253"/>
      <c r="BW628" s="253"/>
      <c r="BX628" s="253"/>
      <c r="BY628" s="253"/>
      <c r="BZ628" s="253"/>
      <c r="CA628" s="253"/>
      <c r="CB628" s="253"/>
      <c r="CC628" s="253"/>
      <c r="CD628" s="253"/>
      <c r="CE628" s="253"/>
      <c r="CF628" s="253"/>
      <c r="CG628" s="253"/>
      <c r="CH628" s="253"/>
      <c r="CI628" s="253"/>
      <c r="CJ628" s="253"/>
      <c r="CK628" s="253"/>
      <c r="CL628" s="253"/>
      <c r="CM628" s="253"/>
      <c r="CN628" s="253"/>
      <c r="CO628" s="253"/>
      <c r="CP628" s="253"/>
      <c r="CQ628" s="253"/>
      <c r="CR628" s="253"/>
      <c r="CS628" s="253"/>
      <c r="CT628" s="253"/>
      <c r="CU628" s="253"/>
      <c r="CV628" s="253"/>
      <c r="CW628" s="253"/>
      <c r="CX628" s="253"/>
      <c r="CY628" s="253"/>
      <c r="CZ628" s="253"/>
      <c r="DA628" s="253"/>
      <c r="DB628" s="253"/>
      <c r="DC628" s="253"/>
      <c r="DD628" s="253"/>
      <c r="DE628" s="253"/>
      <c r="DF628" s="253"/>
      <c r="DG628" s="253"/>
      <c r="DH628" s="253"/>
      <c r="DI628" s="253"/>
      <c r="DJ628" s="253"/>
      <c r="DK628" s="253"/>
      <c r="DL628" s="253"/>
      <c r="DM628" s="253"/>
      <c r="DN628" s="253"/>
      <c r="DO628" s="253"/>
      <c r="DP628" s="253"/>
      <c r="DQ628" s="253"/>
      <c r="DR628" s="253"/>
      <c r="DS628" s="253"/>
      <c r="DT628" s="253"/>
      <c r="DU628" s="253"/>
    </row>
    <row r="629" spans="1:125" s="248" customFormat="1" x14ac:dyDescent="0.25">
      <c r="A629" s="253"/>
      <c r="B629" s="253"/>
      <c r="D629" s="253"/>
      <c r="E629" s="253"/>
      <c r="F629" s="253"/>
      <c r="G629" s="253"/>
      <c r="H629" s="253"/>
      <c r="I629" s="253"/>
      <c r="J629" s="253"/>
      <c r="K629" s="253"/>
      <c r="L629" s="253"/>
      <c r="S629" s="253"/>
      <c r="T629" s="253"/>
      <c r="U629" s="253"/>
      <c r="V629" s="253"/>
      <c r="W629" s="253"/>
      <c r="X629" s="253"/>
      <c r="Y629" s="253"/>
      <c r="Z629" s="253"/>
      <c r="AA629" s="253"/>
      <c r="AB629" s="253"/>
      <c r="AC629" s="253"/>
      <c r="AD629" s="253"/>
      <c r="AE629" s="253"/>
      <c r="AF629" s="253"/>
      <c r="AG629" s="253"/>
      <c r="AH629" s="253"/>
      <c r="AI629" s="253"/>
      <c r="AJ629" s="253"/>
      <c r="AK629" s="253"/>
      <c r="AL629" s="253"/>
      <c r="AM629" s="253"/>
      <c r="AN629" s="253"/>
      <c r="AO629" s="253"/>
      <c r="AP629" s="253"/>
      <c r="AQ629" s="253"/>
      <c r="AR629" s="253"/>
      <c r="AS629" s="253"/>
      <c r="AT629" s="253"/>
      <c r="AU629" s="253"/>
      <c r="AV629" s="253"/>
      <c r="AW629" s="253"/>
      <c r="AX629" s="253"/>
      <c r="AY629" s="253"/>
      <c r="AZ629" s="253"/>
      <c r="BA629" s="253"/>
      <c r="BB629" s="253"/>
      <c r="BC629" s="253"/>
      <c r="BD629" s="253"/>
      <c r="BE629" s="253"/>
      <c r="BF629" s="253"/>
      <c r="BG629" s="253"/>
      <c r="BH629" s="253"/>
      <c r="BI629" s="253"/>
      <c r="BJ629" s="253"/>
      <c r="BK629" s="253"/>
      <c r="BL629" s="253"/>
      <c r="BM629" s="253"/>
      <c r="BN629" s="253"/>
      <c r="BO629" s="253"/>
      <c r="BP629" s="253"/>
      <c r="BQ629" s="253"/>
      <c r="BR629" s="253"/>
      <c r="BS629" s="253"/>
      <c r="BT629" s="253"/>
      <c r="BU629" s="253"/>
      <c r="BV629" s="253"/>
      <c r="BW629" s="253"/>
      <c r="BX629" s="253"/>
      <c r="BY629" s="253"/>
      <c r="BZ629" s="253"/>
      <c r="CA629" s="253"/>
      <c r="CB629" s="253"/>
      <c r="CC629" s="253"/>
      <c r="CD629" s="253"/>
      <c r="CE629" s="253"/>
      <c r="CF629" s="253"/>
      <c r="CG629" s="253"/>
      <c r="CH629" s="253"/>
      <c r="CI629" s="253"/>
      <c r="CJ629" s="253"/>
      <c r="CK629" s="253"/>
      <c r="CL629" s="253"/>
      <c r="CM629" s="253"/>
      <c r="CN629" s="253"/>
      <c r="CO629" s="253"/>
      <c r="CP629" s="253"/>
      <c r="CQ629" s="253"/>
      <c r="CR629" s="253"/>
      <c r="CS629" s="253"/>
      <c r="CT629" s="253"/>
      <c r="CU629" s="253"/>
      <c r="CV629" s="253"/>
      <c r="CW629" s="253"/>
      <c r="CX629" s="253"/>
      <c r="CY629" s="253"/>
      <c r="CZ629" s="253"/>
      <c r="DA629" s="253"/>
      <c r="DB629" s="253"/>
      <c r="DC629" s="253"/>
      <c r="DD629" s="253"/>
      <c r="DE629" s="253"/>
      <c r="DF629" s="253"/>
      <c r="DG629" s="253"/>
      <c r="DH629" s="253"/>
      <c r="DI629" s="253"/>
      <c r="DJ629" s="253"/>
      <c r="DK629" s="253"/>
      <c r="DL629" s="253"/>
      <c r="DM629" s="253"/>
      <c r="DN629" s="253"/>
      <c r="DO629" s="253"/>
      <c r="DP629" s="253"/>
      <c r="DQ629" s="253"/>
      <c r="DR629" s="253"/>
      <c r="DS629" s="253"/>
      <c r="DT629" s="253"/>
      <c r="DU629" s="253"/>
    </row>
    <row r="630" spans="1:125" s="248" customFormat="1" x14ac:dyDescent="0.25">
      <c r="A630" s="253"/>
      <c r="B630" s="253"/>
      <c r="D630" s="253"/>
      <c r="E630" s="253"/>
      <c r="F630" s="253"/>
      <c r="G630" s="253"/>
      <c r="H630" s="253"/>
      <c r="I630" s="253"/>
      <c r="J630" s="253"/>
      <c r="K630" s="253"/>
      <c r="L630" s="253"/>
      <c r="S630" s="253"/>
      <c r="T630" s="253"/>
      <c r="U630" s="253"/>
      <c r="V630" s="253"/>
      <c r="W630" s="253"/>
      <c r="X630" s="253"/>
      <c r="Y630" s="253"/>
      <c r="Z630" s="253"/>
      <c r="AA630" s="253"/>
      <c r="AB630" s="253"/>
      <c r="AC630" s="253"/>
      <c r="AD630" s="253"/>
      <c r="AE630" s="253"/>
      <c r="AF630" s="253"/>
      <c r="AG630" s="253"/>
      <c r="AH630" s="253"/>
      <c r="AI630" s="253"/>
      <c r="AJ630" s="253"/>
      <c r="AK630" s="253"/>
      <c r="AL630" s="253"/>
      <c r="AM630" s="253"/>
      <c r="AN630" s="253"/>
      <c r="AO630" s="253"/>
      <c r="AP630" s="253"/>
      <c r="AQ630" s="253"/>
      <c r="AR630" s="253"/>
      <c r="AS630" s="253"/>
      <c r="AT630" s="253"/>
      <c r="AU630" s="253"/>
      <c r="AV630" s="253"/>
      <c r="AW630" s="253"/>
      <c r="AX630" s="253"/>
      <c r="AY630" s="253"/>
      <c r="AZ630" s="253"/>
      <c r="BA630" s="253"/>
      <c r="BB630" s="253"/>
      <c r="BC630" s="253"/>
      <c r="BD630" s="253"/>
      <c r="BE630" s="253"/>
      <c r="BF630" s="253"/>
      <c r="BG630" s="253"/>
      <c r="BH630" s="253"/>
      <c r="BI630" s="253"/>
      <c r="BJ630" s="253"/>
      <c r="BK630" s="253"/>
      <c r="BL630" s="253"/>
      <c r="BM630" s="253"/>
      <c r="BN630" s="253"/>
      <c r="BO630" s="253"/>
      <c r="BP630" s="253"/>
      <c r="BQ630" s="253"/>
      <c r="BR630" s="253"/>
      <c r="BS630" s="253"/>
      <c r="BT630" s="253"/>
      <c r="BU630" s="253"/>
      <c r="BV630" s="253"/>
      <c r="BW630" s="253"/>
      <c r="BX630" s="253"/>
      <c r="BY630" s="253"/>
      <c r="BZ630" s="253"/>
      <c r="CA630" s="253"/>
      <c r="CB630" s="253"/>
      <c r="CC630" s="253"/>
      <c r="CD630" s="253"/>
      <c r="CE630" s="253"/>
      <c r="CF630" s="253"/>
      <c r="CG630" s="253"/>
      <c r="CH630" s="253"/>
      <c r="CI630" s="253"/>
      <c r="CJ630" s="253"/>
      <c r="CK630" s="253"/>
      <c r="CL630" s="253"/>
      <c r="CM630" s="253"/>
      <c r="CN630" s="253"/>
      <c r="CO630" s="253"/>
      <c r="CP630" s="253"/>
      <c r="CQ630" s="253"/>
      <c r="CR630" s="253"/>
      <c r="CS630" s="253"/>
      <c r="CT630" s="253"/>
      <c r="CU630" s="253"/>
      <c r="CV630" s="253"/>
      <c r="CW630" s="253"/>
      <c r="CX630" s="253"/>
      <c r="CY630" s="253"/>
      <c r="CZ630" s="253"/>
      <c r="DA630" s="253"/>
      <c r="DB630" s="253"/>
      <c r="DC630" s="253"/>
      <c r="DD630" s="253"/>
      <c r="DE630" s="253"/>
      <c r="DF630" s="253"/>
      <c r="DG630" s="253"/>
      <c r="DH630" s="253"/>
      <c r="DI630" s="253"/>
      <c r="DJ630" s="253"/>
      <c r="DK630" s="253"/>
      <c r="DL630" s="253"/>
      <c r="DM630" s="253"/>
      <c r="DN630" s="253"/>
      <c r="DO630" s="253"/>
      <c r="DP630" s="253"/>
      <c r="DQ630" s="253"/>
      <c r="DR630" s="253"/>
      <c r="DS630" s="253"/>
      <c r="DT630" s="253"/>
      <c r="DU630" s="253"/>
    </row>
    <row r="631" spans="1:125" s="248" customFormat="1" x14ac:dyDescent="0.25">
      <c r="A631" s="253"/>
      <c r="B631" s="253"/>
      <c r="D631" s="253"/>
      <c r="E631" s="253"/>
      <c r="F631" s="253"/>
      <c r="G631" s="253"/>
      <c r="H631" s="253"/>
      <c r="I631" s="253"/>
      <c r="J631" s="253"/>
      <c r="K631" s="253"/>
      <c r="L631" s="253"/>
      <c r="S631" s="253"/>
      <c r="T631" s="253"/>
      <c r="U631" s="253"/>
      <c r="V631" s="253"/>
      <c r="W631" s="253"/>
      <c r="X631" s="253"/>
      <c r="Y631" s="253"/>
      <c r="Z631" s="253"/>
      <c r="AA631" s="253"/>
      <c r="AB631" s="253"/>
      <c r="AC631" s="253"/>
      <c r="AD631" s="253"/>
      <c r="AE631" s="253"/>
      <c r="AF631" s="253"/>
      <c r="AG631" s="253"/>
      <c r="AH631" s="253"/>
      <c r="AI631" s="253"/>
      <c r="AJ631" s="253"/>
      <c r="AK631" s="253"/>
      <c r="AL631" s="253"/>
      <c r="AM631" s="253"/>
      <c r="AN631" s="253"/>
      <c r="AO631" s="253"/>
      <c r="AP631" s="253"/>
      <c r="AQ631" s="253"/>
      <c r="AR631" s="253"/>
      <c r="AS631" s="253"/>
      <c r="AT631" s="253"/>
      <c r="AU631" s="253"/>
      <c r="AV631" s="253"/>
      <c r="AW631" s="253"/>
      <c r="AX631" s="253"/>
      <c r="AY631" s="253"/>
      <c r="AZ631" s="253"/>
      <c r="BA631" s="253"/>
      <c r="BB631" s="253"/>
      <c r="BC631" s="253"/>
      <c r="BD631" s="253"/>
      <c r="BE631" s="253"/>
      <c r="BF631" s="253"/>
      <c r="BG631" s="253"/>
      <c r="BH631" s="253"/>
      <c r="BI631" s="253"/>
      <c r="BJ631" s="253"/>
      <c r="BK631" s="253"/>
      <c r="BL631" s="253"/>
      <c r="BM631" s="253"/>
      <c r="BN631" s="253"/>
      <c r="BO631" s="253"/>
      <c r="BP631" s="253"/>
      <c r="BQ631" s="253"/>
      <c r="BR631" s="253"/>
      <c r="BS631" s="253"/>
      <c r="BT631" s="253"/>
      <c r="BU631" s="253"/>
      <c r="BV631" s="253"/>
      <c r="BW631" s="253"/>
      <c r="BX631" s="253"/>
      <c r="BY631" s="253"/>
      <c r="BZ631" s="253"/>
      <c r="CA631" s="253"/>
      <c r="CB631" s="253"/>
      <c r="CC631" s="253"/>
      <c r="CD631" s="253"/>
      <c r="CE631" s="253"/>
      <c r="CF631" s="253"/>
      <c r="CG631" s="253"/>
      <c r="CH631" s="253"/>
      <c r="CI631" s="253"/>
      <c r="CJ631" s="253"/>
      <c r="CK631" s="253"/>
      <c r="CL631" s="253"/>
      <c r="CM631" s="253"/>
      <c r="CN631" s="253"/>
      <c r="CO631" s="253"/>
      <c r="CP631" s="253"/>
      <c r="CQ631" s="253"/>
      <c r="CR631" s="253"/>
      <c r="CS631" s="253"/>
      <c r="CT631" s="253"/>
      <c r="CU631" s="253"/>
      <c r="CV631" s="253"/>
      <c r="CW631" s="253"/>
      <c r="CX631" s="253"/>
      <c r="CY631" s="253"/>
      <c r="CZ631" s="253"/>
      <c r="DA631" s="253"/>
      <c r="DB631" s="253"/>
      <c r="DC631" s="253"/>
      <c r="DD631" s="253"/>
      <c r="DE631" s="253"/>
      <c r="DF631" s="253"/>
      <c r="DG631" s="253"/>
      <c r="DH631" s="253"/>
      <c r="DI631" s="253"/>
      <c r="DJ631" s="253"/>
      <c r="DK631" s="253"/>
      <c r="DL631" s="253"/>
      <c r="DM631" s="253"/>
      <c r="DN631" s="253"/>
      <c r="DO631" s="253"/>
      <c r="DP631" s="253"/>
      <c r="DQ631" s="253"/>
      <c r="DR631" s="253"/>
      <c r="DS631" s="253"/>
      <c r="DT631" s="253"/>
      <c r="DU631" s="253"/>
    </row>
    <row r="632" spans="1:125" s="248" customFormat="1" x14ac:dyDescent="0.25">
      <c r="A632" s="253"/>
      <c r="B632" s="253"/>
      <c r="D632" s="253"/>
      <c r="E632" s="253"/>
      <c r="F632" s="253"/>
      <c r="G632" s="253"/>
      <c r="H632" s="253"/>
      <c r="I632" s="253"/>
      <c r="J632" s="253"/>
      <c r="K632" s="253"/>
      <c r="L632" s="253"/>
      <c r="S632" s="253"/>
      <c r="T632" s="253"/>
      <c r="U632" s="253"/>
      <c r="V632" s="253"/>
      <c r="W632" s="253"/>
      <c r="X632" s="253"/>
      <c r="Y632" s="253"/>
      <c r="Z632" s="253"/>
      <c r="AA632" s="253"/>
      <c r="AB632" s="253"/>
      <c r="AC632" s="253"/>
      <c r="AD632" s="253"/>
      <c r="AE632" s="253"/>
      <c r="AF632" s="253"/>
      <c r="AG632" s="253"/>
      <c r="AH632" s="253"/>
      <c r="AI632" s="253"/>
      <c r="AJ632" s="253"/>
      <c r="AK632" s="253"/>
      <c r="AL632" s="253"/>
      <c r="AM632" s="253"/>
      <c r="AN632" s="253"/>
      <c r="AO632" s="253"/>
      <c r="AP632" s="253"/>
      <c r="AQ632" s="253"/>
      <c r="AR632" s="253"/>
      <c r="AS632" s="253"/>
      <c r="AT632" s="253"/>
      <c r="AU632" s="253"/>
      <c r="AV632" s="253"/>
      <c r="AW632" s="253"/>
      <c r="AX632" s="253"/>
      <c r="AY632" s="253"/>
      <c r="AZ632" s="253"/>
      <c r="BA632" s="253"/>
      <c r="BB632" s="253"/>
      <c r="BC632" s="253"/>
      <c r="BD632" s="253"/>
      <c r="BE632" s="253"/>
      <c r="BF632" s="253"/>
      <c r="BG632" s="253"/>
      <c r="BH632" s="253"/>
      <c r="BI632" s="253"/>
      <c r="BJ632" s="253"/>
      <c r="BK632" s="253"/>
      <c r="BL632" s="253"/>
      <c r="BM632" s="253"/>
      <c r="BN632" s="253"/>
      <c r="BO632" s="253"/>
      <c r="BP632" s="253"/>
      <c r="BQ632" s="253"/>
      <c r="BR632" s="253"/>
      <c r="BS632" s="253"/>
      <c r="BT632" s="253"/>
      <c r="BU632" s="253"/>
      <c r="BV632" s="253"/>
      <c r="BW632" s="253"/>
      <c r="BX632" s="253"/>
      <c r="BY632" s="253"/>
      <c r="BZ632" s="253"/>
      <c r="CA632" s="253"/>
      <c r="CB632" s="253"/>
      <c r="CC632" s="253"/>
      <c r="CD632" s="253"/>
      <c r="CE632" s="253"/>
      <c r="CF632" s="253"/>
      <c r="CG632" s="253"/>
      <c r="CH632" s="253"/>
      <c r="CI632" s="253"/>
      <c r="CJ632" s="253"/>
      <c r="CK632" s="253"/>
      <c r="CL632" s="253"/>
      <c r="CM632" s="253"/>
      <c r="CN632" s="253"/>
      <c r="CO632" s="253"/>
      <c r="CP632" s="253"/>
      <c r="CQ632" s="253"/>
      <c r="CR632" s="253"/>
      <c r="CS632" s="253"/>
      <c r="CT632" s="253"/>
      <c r="CU632" s="253"/>
      <c r="CV632" s="253"/>
      <c r="CW632" s="253"/>
      <c r="CX632" s="253"/>
      <c r="CY632" s="253"/>
      <c r="CZ632" s="253"/>
      <c r="DA632" s="253"/>
      <c r="DB632" s="253"/>
      <c r="DC632" s="253"/>
      <c r="DD632" s="253"/>
      <c r="DE632" s="253"/>
      <c r="DF632" s="253"/>
      <c r="DG632" s="253"/>
      <c r="DH632" s="253"/>
      <c r="DI632" s="253"/>
      <c r="DJ632" s="253"/>
      <c r="DK632" s="253"/>
      <c r="DL632" s="253"/>
      <c r="DM632" s="253"/>
      <c r="DN632" s="253"/>
      <c r="DO632" s="253"/>
      <c r="DP632" s="253"/>
      <c r="DQ632" s="253"/>
      <c r="DR632" s="253"/>
      <c r="DS632" s="253"/>
      <c r="DT632" s="253"/>
      <c r="DU632" s="253"/>
    </row>
    <row r="633" spans="1:125" s="248" customFormat="1" x14ac:dyDescent="0.25">
      <c r="A633" s="253"/>
      <c r="B633" s="253"/>
      <c r="D633" s="253"/>
      <c r="E633" s="253"/>
      <c r="F633" s="253"/>
      <c r="G633" s="253"/>
      <c r="H633" s="253"/>
      <c r="I633" s="253"/>
      <c r="J633" s="253"/>
      <c r="K633" s="253"/>
      <c r="L633" s="253"/>
      <c r="S633" s="253"/>
      <c r="T633" s="253"/>
      <c r="U633" s="253"/>
      <c r="V633" s="253"/>
      <c r="W633" s="253"/>
      <c r="X633" s="253"/>
      <c r="Y633" s="253"/>
      <c r="Z633" s="253"/>
      <c r="AA633" s="253"/>
      <c r="AB633" s="253"/>
      <c r="AC633" s="253"/>
      <c r="AD633" s="253"/>
      <c r="AE633" s="253"/>
      <c r="AF633" s="253"/>
      <c r="AG633" s="253"/>
      <c r="AH633" s="253"/>
      <c r="AI633" s="253"/>
      <c r="AJ633" s="253"/>
      <c r="AK633" s="253"/>
      <c r="AL633" s="253"/>
      <c r="AM633" s="253"/>
      <c r="AN633" s="253"/>
      <c r="AO633" s="253"/>
      <c r="AP633" s="253"/>
      <c r="AQ633" s="253"/>
      <c r="AR633" s="253"/>
      <c r="AS633" s="253"/>
      <c r="AT633" s="253"/>
      <c r="AU633" s="253"/>
      <c r="AV633" s="253"/>
      <c r="AW633" s="253"/>
      <c r="AX633" s="253"/>
      <c r="AY633" s="253"/>
      <c r="AZ633" s="253"/>
      <c r="BA633" s="253"/>
      <c r="BB633" s="253"/>
      <c r="BC633" s="253"/>
      <c r="BD633" s="253"/>
      <c r="BE633" s="253"/>
      <c r="BF633" s="253"/>
      <c r="BG633" s="253"/>
      <c r="BH633" s="253"/>
      <c r="BI633" s="253"/>
      <c r="BJ633" s="253"/>
      <c r="BK633" s="253"/>
      <c r="BL633" s="253"/>
      <c r="BM633" s="253"/>
      <c r="BN633" s="253"/>
      <c r="BO633" s="253"/>
      <c r="BP633" s="253"/>
      <c r="BQ633" s="253"/>
      <c r="BR633" s="253"/>
      <c r="BS633" s="253"/>
      <c r="BT633" s="253"/>
      <c r="BU633" s="253"/>
      <c r="BV633" s="253"/>
      <c r="BW633" s="253"/>
      <c r="BX633" s="253"/>
      <c r="BY633" s="253"/>
      <c r="BZ633" s="253"/>
      <c r="CA633" s="253"/>
      <c r="CB633" s="253"/>
      <c r="CC633" s="253"/>
      <c r="CD633" s="253"/>
      <c r="CE633" s="253"/>
      <c r="CF633" s="253"/>
      <c r="CG633" s="253"/>
      <c r="CH633" s="253"/>
      <c r="CI633" s="253"/>
      <c r="CJ633" s="253"/>
      <c r="CK633" s="253"/>
      <c r="CL633" s="253"/>
      <c r="CM633" s="253"/>
      <c r="CN633" s="253"/>
      <c r="CO633" s="253"/>
      <c r="CP633" s="253"/>
      <c r="CQ633" s="253"/>
      <c r="CR633" s="253"/>
      <c r="CS633" s="253"/>
      <c r="CT633" s="253"/>
      <c r="CU633" s="253"/>
      <c r="CV633" s="253"/>
      <c r="CW633" s="253"/>
      <c r="CX633" s="253"/>
      <c r="CY633" s="253"/>
      <c r="CZ633" s="253"/>
      <c r="DA633" s="253"/>
      <c r="DB633" s="253"/>
      <c r="DC633" s="253"/>
      <c r="DD633" s="253"/>
      <c r="DE633" s="253"/>
      <c r="DF633" s="253"/>
      <c r="DG633" s="253"/>
      <c r="DH633" s="253"/>
      <c r="DI633" s="253"/>
      <c r="DJ633" s="253"/>
      <c r="DK633" s="253"/>
      <c r="DL633" s="253"/>
      <c r="DM633" s="253"/>
      <c r="DN633" s="253"/>
      <c r="DO633" s="253"/>
      <c r="DP633" s="253"/>
      <c r="DQ633" s="253"/>
      <c r="DR633" s="253"/>
      <c r="DS633" s="253"/>
      <c r="DT633" s="253"/>
      <c r="DU633" s="253"/>
    </row>
    <row r="634" spans="1:125" s="248" customFormat="1" x14ac:dyDescent="0.25">
      <c r="A634" s="253"/>
      <c r="B634" s="253"/>
      <c r="D634" s="253"/>
      <c r="E634" s="253"/>
      <c r="F634" s="253"/>
      <c r="G634" s="253"/>
      <c r="H634" s="253"/>
      <c r="I634" s="253"/>
      <c r="J634" s="253"/>
      <c r="K634" s="253"/>
      <c r="L634" s="253"/>
      <c r="S634" s="253"/>
      <c r="T634" s="253"/>
      <c r="U634" s="253"/>
      <c r="V634" s="253"/>
      <c r="W634" s="253"/>
      <c r="X634" s="253"/>
      <c r="Y634" s="253"/>
      <c r="Z634" s="253"/>
      <c r="AA634" s="253"/>
      <c r="AB634" s="253"/>
      <c r="AC634" s="253"/>
      <c r="AD634" s="253"/>
      <c r="AE634" s="253"/>
      <c r="AF634" s="253"/>
      <c r="AG634" s="253"/>
      <c r="AH634" s="253"/>
      <c r="AI634" s="253"/>
      <c r="AJ634" s="253"/>
      <c r="AK634" s="253"/>
      <c r="AL634" s="253"/>
      <c r="AM634" s="253"/>
      <c r="AN634" s="253"/>
      <c r="AO634" s="253"/>
      <c r="AP634" s="253"/>
      <c r="AQ634" s="253"/>
      <c r="AR634" s="253"/>
      <c r="AS634" s="253"/>
      <c r="AT634" s="253"/>
      <c r="AU634" s="253"/>
      <c r="AV634" s="253"/>
      <c r="AW634" s="253"/>
      <c r="AX634" s="253"/>
      <c r="AY634" s="253"/>
      <c r="AZ634" s="253"/>
      <c r="BA634" s="253"/>
      <c r="BB634" s="253"/>
      <c r="BC634" s="253"/>
      <c r="BD634" s="253"/>
      <c r="BE634" s="253"/>
      <c r="BF634" s="253"/>
      <c r="BG634" s="253"/>
      <c r="BH634" s="253"/>
      <c r="BI634" s="253"/>
      <c r="BJ634" s="253"/>
      <c r="BK634" s="253"/>
      <c r="BL634" s="253"/>
      <c r="BM634" s="253"/>
      <c r="BN634" s="253"/>
      <c r="BO634" s="253"/>
      <c r="BP634" s="253"/>
      <c r="BQ634" s="253"/>
      <c r="BR634" s="253"/>
      <c r="BS634" s="253"/>
      <c r="BT634" s="253"/>
      <c r="BU634" s="253"/>
      <c r="BV634" s="253"/>
      <c r="BW634" s="253"/>
      <c r="BX634" s="253"/>
      <c r="BY634" s="253"/>
      <c r="BZ634" s="253"/>
      <c r="CA634" s="253"/>
      <c r="CB634" s="253"/>
      <c r="CC634" s="253"/>
      <c r="CD634" s="253"/>
      <c r="CE634" s="253"/>
      <c r="CF634" s="253"/>
      <c r="CG634" s="253"/>
      <c r="CH634" s="253"/>
      <c r="CI634" s="253"/>
      <c r="CJ634" s="253"/>
      <c r="CK634" s="253"/>
      <c r="CL634" s="253"/>
      <c r="CM634" s="253"/>
      <c r="CN634" s="253"/>
      <c r="CO634" s="253"/>
      <c r="CP634" s="253"/>
      <c r="CQ634" s="253"/>
      <c r="CR634" s="253"/>
      <c r="CS634" s="253"/>
      <c r="CT634" s="253"/>
      <c r="CU634" s="253"/>
      <c r="CV634" s="253"/>
      <c r="CW634" s="253"/>
      <c r="CX634" s="253"/>
      <c r="CY634" s="253"/>
      <c r="CZ634" s="253"/>
      <c r="DA634" s="253"/>
      <c r="DB634" s="253"/>
      <c r="DC634" s="253"/>
      <c r="DD634" s="253"/>
      <c r="DE634" s="253"/>
      <c r="DF634" s="253"/>
      <c r="DG634" s="253"/>
      <c r="DH634" s="253"/>
      <c r="DI634" s="253"/>
      <c r="DJ634" s="253"/>
      <c r="DK634" s="253"/>
      <c r="DL634" s="253"/>
      <c r="DM634" s="253"/>
      <c r="DN634" s="253"/>
      <c r="DO634" s="253"/>
      <c r="DP634" s="253"/>
      <c r="DQ634" s="253"/>
      <c r="DR634" s="253"/>
      <c r="DS634" s="253"/>
      <c r="DT634" s="253"/>
      <c r="DU634" s="253"/>
    </row>
    <row r="635" spans="1:125" s="248" customFormat="1" x14ac:dyDescent="0.25">
      <c r="A635" s="253"/>
      <c r="B635" s="253"/>
      <c r="D635" s="253"/>
      <c r="E635" s="253"/>
      <c r="F635" s="253"/>
      <c r="G635" s="253"/>
      <c r="H635" s="253"/>
      <c r="I635" s="253"/>
      <c r="J635" s="253"/>
      <c r="K635" s="253"/>
      <c r="L635" s="253"/>
      <c r="S635" s="253"/>
      <c r="T635" s="253"/>
      <c r="U635" s="253"/>
      <c r="V635" s="253"/>
      <c r="W635" s="253"/>
      <c r="X635" s="253"/>
      <c r="Y635" s="253"/>
      <c r="Z635" s="253"/>
      <c r="AA635" s="253"/>
      <c r="AB635" s="253"/>
      <c r="AC635" s="253"/>
      <c r="AD635" s="253"/>
      <c r="AE635" s="253"/>
      <c r="AF635" s="253"/>
      <c r="AG635" s="253"/>
      <c r="AH635" s="253"/>
      <c r="AI635" s="253"/>
      <c r="AJ635" s="253"/>
      <c r="AK635" s="253"/>
      <c r="AL635" s="253"/>
      <c r="AM635" s="253"/>
      <c r="AN635" s="253"/>
      <c r="AO635" s="253"/>
      <c r="AP635" s="253"/>
      <c r="AQ635" s="253"/>
      <c r="AR635" s="253"/>
      <c r="AS635" s="253"/>
      <c r="AT635" s="253"/>
      <c r="AU635" s="253"/>
      <c r="AV635" s="253"/>
      <c r="AW635" s="253"/>
      <c r="AX635" s="253"/>
      <c r="AY635" s="253"/>
      <c r="AZ635" s="253"/>
      <c r="BA635" s="253"/>
      <c r="BB635" s="253"/>
      <c r="BC635" s="253"/>
      <c r="BD635" s="253"/>
      <c r="BE635" s="253"/>
      <c r="BF635" s="253"/>
      <c r="BG635" s="253"/>
      <c r="BH635" s="253"/>
      <c r="BI635" s="253"/>
      <c r="BJ635" s="253"/>
      <c r="BK635" s="253"/>
      <c r="BL635" s="253"/>
      <c r="BM635" s="253"/>
      <c r="BN635" s="253"/>
      <c r="BO635" s="253"/>
      <c r="BP635" s="253"/>
      <c r="BQ635" s="253"/>
      <c r="BR635" s="253"/>
      <c r="BS635" s="253"/>
      <c r="BT635" s="253"/>
      <c r="BU635" s="253"/>
      <c r="BV635" s="253"/>
      <c r="BW635" s="253"/>
      <c r="BX635" s="253"/>
      <c r="BY635" s="253"/>
      <c r="BZ635" s="253"/>
      <c r="CA635" s="253"/>
      <c r="CB635" s="253"/>
      <c r="CC635" s="253"/>
      <c r="CD635" s="253"/>
      <c r="CE635" s="253"/>
      <c r="CF635" s="253"/>
      <c r="CG635" s="253"/>
      <c r="CH635" s="253"/>
      <c r="CI635" s="253"/>
      <c r="CJ635" s="253"/>
      <c r="CK635" s="253"/>
      <c r="CL635" s="253"/>
      <c r="CM635" s="253"/>
      <c r="CN635" s="253"/>
      <c r="CO635" s="253"/>
      <c r="CP635" s="253"/>
      <c r="CQ635" s="253"/>
      <c r="CR635" s="253"/>
      <c r="CS635" s="253"/>
      <c r="CT635" s="253"/>
      <c r="CU635" s="253"/>
      <c r="CV635" s="253"/>
      <c r="CW635" s="253"/>
      <c r="CX635" s="253"/>
      <c r="CY635" s="253"/>
      <c r="CZ635" s="253"/>
      <c r="DA635" s="253"/>
      <c r="DB635" s="253"/>
      <c r="DC635" s="253"/>
      <c r="DD635" s="253"/>
      <c r="DE635" s="253"/>
      <c r="DF635" s="253"/>
      <c r="DG635" s="253"/>
      <c r="DH635" s="253"/>
      <c r="DI635" s="253"/>
      <c r="DJ635" s="253"/>
      <c r="DK635" s="253"/>
      <c r="DL635" s="253"/>
      <c r="DM635" s="253"/>
      <c r="DN635" s="253"/>
      <c r="DO635" s="253"/>
      <c r="DP635" s="253"/>
      <c r="DQ635" s="253"/>
      <c r="DR635" s="253"/>
      <c r="DS635" s="253"/>
      <c r="DT635" s="253"/>
      <c r="DU635" s="253"/>
    </row>
    <row r="636" spans="1:125" s="248" customFormat="1" x14ac:dyDescent="0.25">
      <c r="A636" s="253"/>
      <c r="B636" s="253"/>
      <c r="D636" s="253"/>
      <c r="E636" s="253"/>
      <c r="F636" s="253"/>
      <c r="G636" s="253"/>
      <c r="H636" s="253"/>
      <c r="I636" s="253"/>
      <c r="J636" s="253"/>
      <c r="K636" s="253"/>
      <c r="L636" s="253"/>
      <c r="S636" s="253"/>
      <c r="T636" s="253"/>
      <c r="U636" s="253"/>
      <c r="V636" s="253"/>
      <c r="W636" s="253"/>
      <c r="X636" s="253"/>
      <c r="Y636" s="253"/>
      <c r="Z636" s="253"/>
      <c r="AA636" s="253"/>
      <c r="AB636" s="253"/>
      <c r="AC636" s="253"/>
      <c r="AD636" s="253"/>
      <c r="AE636" s="253"/>
      <c r="AF636" s="253"/>
      <c r="AG636" s="253"/>
      <c r="AH636" s="253"/>
      <c r="AI636" s="253"/>
      <c r="AJ636" s="253"/>
      <c r="AK636" s="253"/>
      <c r="AL636" s="253"/>
      <c r="AM636" s="253"/>
      <c r="AN636" s="253"/>
      <c r="AO636" s="253"/>
      <c r="AP636" s="253"/>
      <c r="AQ636" s="253"/>
      <c r="AR636" s="253"/>
      <c r="AS636" s="253"/>
      <c r="AT636" s="253"/>
      <c r="AU636" s="253"/>
      <c r="AV636" s="253"/>
      <c r="AW636" s="253"/>
      <c r="AX636" s="253"/>
      <c r="AY636" s="253"/>
      <c r="AZ636" s="253"/>
      <c r="BA636" s="253"/>
      <c r="BB636" s="253"/>
      <c r="BC636" s="253"/>
      <c r="BD636" s="253"/>
      <c r="BE636" s="253"/>
      <c r="BF636" s="253"/>
      <c r="BG636" s="253"/>
      <c r="BH636" s="253"/>
      <c r="BI636" s="253"/>
      <c r="BJ636" s="253"/>
      <c r="BK636" s="253"/>
      <c r="BL636" s="253"/>
      <c r="BM636" s="253"/>
      <c r="BN636" s="253"/>
      <c r="BO636" s="253"/>
      <c r="BP636" s="253"/>
      <c r="BQ636" s="253"/>
      <c r="BR636" s="253"/>
      <c r="BS636" s="253"/>
      <c r="BT636" s="253"/>
      <c r="BU636" s="253"/>
      <c r="BV636" s="253"/>
      <c r="BW636" s="253"/>
      <c r="BX636" s="253"/>
      <c r="BY636" s="253"/>
      <c r="BZ636" s="253"/>
      <c r="CA636" s="253"/>
      <c r="CB636" s="253"/>
      <c r="CC636" s="253"/>
      <c r="CD636" s="253"/>
      <c r="CE636" s="253"/>
      <c r="CF636" s="253"/>
      <c r="CG636" s="253"/>
      <c r="CH636" s="253"/>
      <c r="CI636" s="253"/>
      <c r="CJ636" s="253"/>
      <c r="CK636" s="253"/>
      <c r="CL636" s="253"/>
      <c r="CM636" s="253"/>
      <c r="CN636" s="253"/>
      <c r="CO636" s="253"/>
      <c r="CP636" s="253"/>
      <c r="CQ636" s="253"/>
      <c r="CR636" s="253"/>
      <c r="CS636" s="253"/>
      <c r="CT636" s="253"/>
      <c r="CU636" s="253"/>
      <c r="CV636" s="253"/>
      <c r="CW636" s="253"/>
      <c r="CX636" s="253"/>
      <c r="CY636" s="253"/>
      <c r="CZ636" s="253"/>
      <c r="DA636" s="253"/>
      <c r="DB636" s="253"/>
      <c r="DC636" s="253"/>
      <c r="DD636" s="253"/>
      <c r="DE636" s="253"/>
      <c r="DF636" s="253"/>
      <c r="DG636" s="253"/>
      <c r="DH636" s="253"/>
      <c r="DI636" s="253"/>
      <c r="DJ636" s="253"/>
      <c r="DK636" s="253"/>
      <c r="DL636" s="253"/>
      <c r="DM636" s="253"/>
      <c r="DN636" s="253"/>
      <c r="DO636" s="253"/>
      <c r="DP636" s="253"/>
      <c r="DQ636" s="253"/>
      <c r="DR636" s="253"/>
      <c r="DS636" s="253"/>
      <c r="DT636" s="253"/>
      <c r="DU636" s="253"/>
    </row>
    <row r="637" spans="1:125" s="248" customFormat="1" x14ac:dyDescent="0.25">
      <c r="A637" s="253"/>
      <c r="B637" s="253"/>
      <c r="D637" s="253"/>
      <c r="E637" s="253"/>
      <c r="F637" s="253"/>
      <c r="G637" s="253"/>
      <c r="H637" s="253"/>
      <c r="I637" s="253"/>
      <c r="J637" s="253"/>
      <c r="K637" s="253"/>
      <c r="L637" s="253"/>
      <c r="S637" s="253"/>
      <c r="T637" s="253"/>
      <c r="U637" s="253"/>
      <c r="V637" s="253"/>
      <c r="W637" s="253"/>
      <c r="X637" s="253"/>
      <c r="Y637" s="253"/>
      <c r="Z637" s="253"/>
      <c r="AA637" s="253"/>
      <c r="AB637" s="253"/>
      <c r="AC637" s="253"/>
      <c r="AD637" s="253"/>
      <c r="AE637" s="253"/>
      <c r="AF637" s="253"/>
      <c r="AG637" s="253"/>
      <c r="AH637" s="253"/>
      <c r="AI637" s="253"/>
      <c r="AJ637" s="253"/>
      <c r="AK637" s="253"/>
      <c r="AL637" s="253"/>
      <c r="AM637" s="253"/>
      <c r="AN637" s="253"/>
      <c r="AO637" s="253"/>
      <c r="AP637" s="253"/>
      <c r="AQ637" s="253"/>
      <c r="AR637" s="253"/>
      <c r="AS637" s="253"/>
      <c r="AT637" s="253"/>
      <c r="AU637" s="253"/>
      <c r="AV637" s="253"/>
      <c r="AW637" s="253"/>
      <c r="AX637" s="253"/>
      <c r="AY637" s="253"/>
      <c r="AZ637" s="253"/>
      <c r="BA637" s="253"/>
      <c r="BB637" s="253"/>
      <c r="BC637" s="253"/>
      <c r="BD637" s="253"/>
      <c r="BE637" s="253"/>
      <c r="BF637" s="253"/>
      <c r="BG637" s="253"/>
      <c r="BH637" s="253"/>
      <c r="BI637" s="253"/>
      <c r="BJ637" s="253"/>
      <c r="BK637" s="253"/>
      <c r="BL637" s="253"/>
      <c r="BM637" s="253"/>
      <c r="BN637" s="253"/>
      <c r="BO637" s="253"/>
      <c r="BP637" s="253"/>
      <c r="BQ637" s="253"/>
      <c r="BR637" s="253"/>
      <c r="BS637" s="253"/>
      <c r="BT637" s="253"/>
      <c r="BU637" s="253"/>
      <c r="BV637" s="253"/>
      <c r="BW637" s="253"/>
      <c r="BX637" s="253"/>
      <c r="BY637" s="253"/>
      <c r="BZ637" s="253"/>
      <c r="CA637" s="253"/>
      <c r="CB637" s="253"/>
      <c r="CC637" s="253"/>
      <c r="CD637" s="253"/>
      <c r="CE637" s="253"/>
      <c r="CF637" s="253"/>
      <c r="CG637" s="253"/>
      <c r="CH637" s="253"/>
      <c r="CI637" s="253"/>
      <c r="CJ637" s="253"/>
      <c r="CK637" s="253"/>
      <c r="CL637" s="253"/>
      <c r="CM637" s="253"/>
      <c r="CN637" s="253"/>
      <c r="CO637" s="253"/>
      <c r="CP637" s="253"/>
      <c r="CQ637" s="253"/>
      <c r="CR637" s="253"/>
      <c r="CS637" s="253"/>
      <c r="CT637" s="253"/>
      <c r="CU637" s="253"/>
      <c r="CV637" s="253"/>
      <c r="CW637" s="253"/>
      <c r="CX637" s="253"/>
      <c r="CY637" s="253"/>
      <c r="CZ637" s="253"/>
      <c r="DA637" s="253"/>
      <c r="DB637" s="253"/>
      <c r="DC637" s="253"/>
      <c r="DD637" s="253"/>
      <c r="DE637" s="253"/>
      <c r="DF637" s="253"/>
      <c r="DG637" s="253"/>
      <c r="DH637" s="253"/>
      <c r="DI637" s="253"/>
      <c r="DJ637" s="253"/>
      <c r="DK637" s="253"/>
      <c r="DL637" s="253"/>
      <c r="DM637" s="253"/>
      <c r="DN637" s="253"/>
      <c r="DO637" s="253"/>
      <c r="DP637" s="253"/>
      <c r="DQ637" s="253"/>
      <c r="DR637" s="253"/>
      <c r="DS637" s="253"/>
      <c r="DT637" s="253"/>
      <c r="DU637" s="253"/>
    </row>
    <row r="638" spans="1:125" s="248" customFormat="1" x14ac:dyDescent="0.25">
      <c r="A638" s="253"/>
      <c r="B638" s="253"/>
      <c r="D638" s="253"/>
      <c r="E638" s="253"/>
      <c r="F638" s="253"/>
      <c r="G638" s="253"/>
      <c r="H638" s="253"/>
      <c r="I638" s="253"/>
      <c r="J638" s="253"/>
      <c r="K638" s="253"/>
      <c r="L638" s="253"/>
      <c r="S638" s="253"/>
      <c r="T638" s="253"/>
      <c r="U638" s="253"/>
      <c r="V638" s="253"/>
      <c r="W638" s="253"/>
      <c r="X638" s="253"/>
      <c r="Y638" s="253"/>
      <c r="Z638" s="253"/>
      <c r="AA638" s="253"/>
      <c r="AB638" s="253"/>
      <c r="AC638" s="253"/>
      <c r="AD638" s="253"/>
      <c r="AE638" s="253"/>
      <c r="AF638" s="253"/>
      <c r="AG638" s="253"/>
      <c r="AH638" s="253"/>
      <c r="AI638" s="253"/>
      <c r="AJ638" s="253"/>
      <c r="AK638" s="253"/>
      <c r="AL638" s="253"/>
      <c r="AM638" s="253"/>
      <c r="AN638" s="253"/>
      <c r="AO638" s="253"/>
      <c r="AP638" s="253"/>
      <c r="AQ638" s="253"/>
      <c r="AR638" s="253"/>
      <c r="AS638" s="253"/>
      <c r="AT638" s="253"/>
      <c r="AU638" s="253"/>
      <c r="AV638" s="253"/>
      <c r="AW638" s="253"/>
      <c r="AX638" s="253"/>
      <c r="AY638" s="253"/>
      <c r="AZ638" s="253"/>
      <c r="BA638" s="253"/>
      <c r="BB638" s="253"/>
      <c r="BC638" s="253"/>
      <c r="BD638" s="253"/>
      <c r="BE638" s="253"/>
      <c r="BF638" s="253"/>
      <c r="BG638" s="253"/>
      <c r="BH638" s="253"/>
      <c r="BI638" s="253"/>
      <c r="BJ638" s="253"/>
      <c r="BK638" s="253"/>
      <c r="BL638" s="253"/>
      <c r="BM638" s="253"/>
      <c r="BN638" s="253"/>
      <c r="BO638" s="253"/>
      <c r="BP638" s="253"/>
      <c r="BQ638" s="253"/>
      <c r="BR638" s="253"/>
      <c r="BS638" s="253"/>
      <c r="BT638" s="253"/>
      <c r="BU638" s="253"/>
      <c r="BV638" s="253"/>
      <c r="BW638" s="253"/>
      <c r="BX638" s="253"/>
      <c r="BY638" s="253"/>
      <c r="BZ638" s="253"/>
      <c r="CA638" s="253"/>
      <c r="CB638" s="253"/>
      <c r="CC638" s="253"/>
      <c r="CD638" s="253"/>
      <c r="CE638" s="253"/>
      <c r="CF638" s="253"/>
      <c r="CG638" s="253"/>
      <c r="CH638" s="253"/>
      <c r="CI638" s="253"/>
      <c r="CJ638" s="253"/>
      <c r="CK638" s="253"/>
      <c r="CL638" s="253"/>
      <c r="CM638" s="253"/>
      <c r="CN638" s="253"/>
      <c r="CO638" s="253"/>
      <c r="CP638" s="253"/>
      <c r="CQ638" s="253"/>
      <c r="CR638" s="253"/>
      <c r="CS638" s="253"/>
      <c r="CT638" s="253"/>
      <c r="CU638" s="253"/>
      <c r="CV638" s="253"/>
      <c r="CW638" s="253"/>
      <c r="CX638" s="253"/>
      <c r="CY638" s="253"/>
      <c r="CZ638" s="253"/>
      <c r="DA638" s="253"/>
      <c r="DB638" s="253"/>
      <c r="DC638" s="253"/>
      <c r="DD638" s="253"/>
      <c r="DE638" s="253"/>
      <c r="DF638" s="253"/>
      <c r="DG638" s="253"/>
      <c r="DH638" s="253"/>
      <c r="DI638" s="253"/>
      <c r="DJ638" s="253"/>
      <c r="DK638" s="253"/>
      <c r="DL638" s="253"/>
      <c r="DM638" s="253"/>
      <c r="DN638" s="253"/>
      <c r="DO638" s="253"/>
      <c r="DP638" s="253"/>
      <c r="DQ638" s="253"/>
      <c r="DR638" s="253"/>
      <c r="DS638" s="253"/>
      <c r="DT638" s="253"/>
      <c r="DU638" s="253"/>
    </row>
    <row r="639" spans="1:125" s="248" customFormat="1" x14ac:dyDescent="0.25">
      <c r="A639" s="253"/>
      <c r="B639" s="253"/>
      <c r="D639" s="253"/>
      <c r="E639" s="253"/>
      <c r="F639" s="253"/>
      <c r="G639" s="253"/>
      <c r="H639" s="253"/>
      <c r="I639" s="253"/>
      <c r="J639" s="253"/>
      <c r="K639" s="253"/>
      <c r="L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T639" s="253"/>
      <c r="BU639" s="253"/>
      <c r="BV639" s="253"/>
      <c r="BW639" s="253"/>
      <c r="BX639" s="253"/>
      <c r="BY639" s="253"/>
      <c r="BZ639" s="253"/>
      <c r="CA639" s="253"/>
      <c r="CB639" s="253"/>
      <c r="CC639" s="253"/>
      <c r="CD639" s="253"/>
      <c r="CE639" s="253"/>
      <c r="CF639" s="253"/>
      <c r="CG639" s="253"/>
      <c r="CH639" s="253"/>
      <c r="CI639" s="253"/>
      <c r="CJ639" s="253"/>
      <c r="CK639" s="253"/>
      <c r="CL639" s="253"/>
      <c r="CM639" s="253"/>
      <c r="CN639" s="253"/>
      <c r="CO639" s="253"/>
      <c r="CP639" s="253"/>
      <c r="CQ639" s="253"/>
      <c r="CR639" s="253"/>
      <c r="CS639" s="253"/>
      <c r="CT639" s="253"/>
      <c r="CU639" s="253"/>
      <c r="CV639" s="253"/>
      <c r="CW639" s="253"/>
      <c r="CX639" s="253"/>
      <c r="CY639" s="253"/>
      <c r="CZ639" s="253"/>
      <c r="DA639" s="253"/>
      <c r="DB639" s="253"/>
      <c r="DC639" s="253"/>
      <c r="DD639" s="253"/>
      <c r="DE639" s="253"/>
      <c r="DF639" s="253"/>
      <c r="DG639" s="253"/>
      <c r="DH639" s="253"/>
      <c r="DI639" s="253"/>
      <c r="DJ639" s="253"/>
      <c r="DK639" s="253"/>
      <c r="DL639" s="253"/>
      <c r="DM639" s="253"/>
      <c r="DN639" s="253"/>
      <c r="DO639" s="253"/>
      <c r="DP639" s="253"/>
      <c r="DQ639" s="253"/>
      <c r="DR639" s="253"/>
      <c r="DS639" s="253"/>
      <c r="DT639" s="253"/>
      <c r="DU639" s="253"/>
    </row>
    <row r="640" spans="1:125" s="248" customFormat="1" x14ac:dyDescent="0.25">
      <c r="A640" s="253"/>
      <c r="B640" s="253"/>
      <c r="D640" s="253"/>
      <c r="E640" s="253"/>
      <c r="F640" s="253"/>
      <c r="G640" s="253"/>
      <c r="H640" s="253"/>
      <c r="I640" s="253"/>
      <c r="J640" s="253"/>
      <c r="K640" s="253"/>
      <c r="L640" s="253"/>
      <c r="S640" s="253"/>
      <c r="T640" s="253"/>
      <c r="U640" s="253"/>
      <c r="V640" s="253"/>
      <c r="W640" s="253"/>
      <c r="X640" s="253"/>
      <c r="Y640" s="253"/>
      <c r="Z640" s="253"/>
      <c r="AA640" s="253"/>
      <c r="AB640" s="253"/>
      <c r="AC640" s="253"/>
      <c r="AD640" s="253"/>
      <c r="AE640" s="253"/>
      <c r="AF640" s="253"/>
      <c r="AG640" s="253"/>
      <c r="AH640" s="253"/>
      <c r="AI640" s="253"/>
      <c r="AJ640" s="253"/>
      <c r="AK640" s="253"/>
      <c r="AL640" s="253"/>
      <c r="AM640" s="253"/>
      <c r="AN640" s="253"/>
      <c r="AO640" s="253"/>
      <c r="AP640" s="253"/>
      <c r="AQ640" s="253"/>
      <c r="AR640" s="253"/>
      <c r="AS640" s="253"/>
      <c r="AT640" s="253"/>
      <c r="AU640" s="253"/>
      <c r="AV640" s="253"/>
      <c r="AW640" s="253"/>
      <c r="AX640" s="253"/>
      <c r="AY640" s="253"/>
      <c r="AZ640" s="253"/>
      <c r="BA640" s="253"/>
      <c r="BB640" s="253"/>
      <c r="BC640" s="253"/>
      <c r="BD640" s="253"/>
      <c r="BE640" s="253"/>
      <c r="BF640" s="253"/>
      <c r="BG640" s="253"/>
      <c r="BH640" s="253"/>
      <c r="BI640" s="253"/>
      <c r="BJ640" s="253"/>
      <c r="BK640" s="253"/>
      <c r="BL640" s="253"/>
      <c r="BM640" s="253"/>
      <c r="BN640" s="253"/>
      <c r="BO640" s="253"/>
      <c r="BP640" s="253"/>
      <c r="BQ640" s="253"/>
      <c r="BR640" s="253"/>
      <c r="BS640" s="253"/>
      <c r="BT640" s="253"/>
      <c r="BU640" s="253"/>
      <c r="BV640" s="253"/>
      <c r="BW640" s="253"/>
      <c r="BX640" s="253"/>
      <c r="BY640" s="253"/>
      <c r="BZ640" s="253"/>
      <c r="CA640" s="253"/>
      <c r="CB640" s="253"/>
      <c r="CC640" s="253"/>
      <c r="CD640" s="253"/>
      <c r="CE640" s="253"/>
      <c r="CF640" s="253"/>
      <c r="CG640" s="253"/>
      <c r="CH640" s="253"/>
      <c r="CI640" s="253"/>
      <c r="CJ640" s="253"/>
      <c r="CK640" s="253"/>
      <c r="CL640" s="253"/>
      <c r="CM640" s="253"/>
      <c r="CN640" s="253"/>
      <c r="CO640" s="253"/>
      <c r="CP640" s="253"/>
      <c r="CQ640" s="253"/>
      <c r="CR640" s="253"/>
      <c r="CS640" s="253"/>
      <c r="CT640" s="253"/>
      <c r="CU640" s="253"/>
      <c r="CV640" s="253"/>
      <c r="CW640" s="253"/>
      <c r="CX640" s="253"/>
      <c r="CY640" s="253"/>
      <c r="CZ640" s="253"/>
      <c r="DA640" s="253"/>
      <c r="DB640" s="253"/>
      <c r="DC640" s="253"/>
      <c r="DD640" s="253"/>
      <c r="DE640" s="253"/>
      <c r="DF640" s="253"/>
      <c r="DG640" s="253"/>
      <c r="DH640" s="253"/>
      <c r="DI640" s="253"/>
      <c r="DJ640" s="253"/>
      <c r="DK640" s="253"/>
      <c r="DL640" s="253"/>
      <c r="DM640" s="253"/>
      <c r="DN640" s="253"/>
      <c r="DO640" s="253"/>
      <c r="DP640" s="253"/>
      <c r="DQ640" s="253"/>
      <c r="DR640" s="253"/>
      <c r="DS640" s="253"/>
      <c r="DT640" s="253"/>
      <c r="DU640" s="253"/>
    </row>
    <row r="641" spans="1:125" s="248" customFormat="1" x14ac:dyDescent="0.25">
      <c r="A641" s="253"/>
      <c r="B641" s="253"/>
      <c r="D641" s="253"/>
      <c r="E641" s="253"/>
      <c r="F641" s="253"/>
      <c r="G641" s="253"/>
      <c r="H641" s="253"/>
      <c r="I641" s="253"/>
      <c r="J641" s="253"/>
      <c r="K641" s="253"/>
      <c r="L641" s="253"/>
      <c r="S641" s="253"/>
      <c r="T641" s="253"/>
      <c r="U641" s="253"/>
      <c r="V641" s="253"/>
      <c r="W641" s="253"/>
      <c r="X641" s="253"/>
      <c r="Y641" s="253"/>
      <c r="Z641" s="253"/>
      <c r="AA641" s="253"/>
      <c r="AB641" s="253"/>
      <c r="AC641" s="253"/>
      <c r="AD641" s="253"/>
      <c r="AE641" s="253"/>
      <c r="AF641" s="253"/>
      <c r="AG641" s="253"/>
      <c r="AH641" s="253"/>
      <c r="AI641" s="253"/>
      <c r="AJ641" s="253"/>
      <c r="AK641" s="253"/>
      <c r="AL641" s="253"/>
      <c r="AM641" s="253"/>
      <c r="AN641" s="253"/>
      <c r="AO641" s="253"/>
      <c r="AP641" s="253"/>
      <c r="AQ641" s="253"/>
      <c r="AR641" s="253"/>
      <c r="AS641" s="253"/>
      <c r="AT641" s="253"/>
      <c r="AU641" s="253"/>
      <c r="AV641" s="253"/>
      <c r="AW641" s="253"/>
      <c r="AX641" s="253"/>
      <c r="AY641" s="253"/>
      <c r="AZ641" s="253"/>
      <c r="BA641" s="253"/>
      <c r="BB641" s="253"/>
      <c r="BC641" s="253"/>
      <c r="BD641" s="253"/>
      <c r="BE641" s="253"/>
      <c r="BF641" s="253"/>
      <c r="BG641" s="253"/>
      <c r="BH641" s="253"/>
      <c r="BI641" s="253"/>
      <c r="BJ641" s="253"/>
      <c r="BK641" s="253"/>
      <c r="BL641" s="253"/>
      <c r="BM641" s="253"/>
      <c r="BN641" s="253"/>
      <c r="BO641" s="253"/>
      <c r="BP641" s="253"/>
      <c r="BQ641" s="253"/>
      <c r="BR641" s="253"/>
      <c r="BS641" s="253"/>
      <c r="BT641" s="253"/>
      <c r="BU641" s="253"/>
      <c r="BV641" s="253"/>
      <c r="BW641" s="253"/>
      <c r="BX641" s="253"/>
      <c r="BY641" s="253"/>
      <c r="BZ641" s="253"/>
      <c r="CA641" s="253"/>
      <c r="CB641" s="253"/>
      <c r="CC641" s="253"/>
      <c r="CD641" s="253"/>
      <c r="CE641" s="253"/>
      <c r="CF641" s="253"/>
      <c r="CG641" s="253"/>
      <c r="CH641" s="253"/>
      <c r="CI641" s="253"/>
      <c r="CJ641" s="253"/>
      <c r="CK641" s="253"/>
      <c r="CL641" s="253"/>
      <c r="CM641" s="253"/>
      <c r="CN641" s="253"/>
      <c r="CO641" s="253"/>
      <c r="CP641" s="253"/>
      <c r="CQ641" s="253"/>
      <c r="CR641" s="253"/>
      <c r="CS641" s="253"/>
      <c r="CT641" s="253"/>
      <c r="CU641" s="253"/>
      <c r="CV641" s="253"/>
      <c r="CW641" s="253"/>
      <c r="CX641" s="253"/>
      <c r="CY641" s="253"/>
      <c r="CZ641" s="253"/>
      <c r="DA641" s="253"/>
      <c r="DB641" s="253"/>
      <c r="DC641" s="253"/>
      <c r="DD641" s="253"/>
      <c r="DE641" s="253"/>
      <c r="DF641" s="253"/>
      <c r="DG641" s="253"/>
      <c r="DH641" s="253"/>
      <c r="DI641" s="253"/>
      <c r="DJ641" s="253"/>
      <c r="DK641" s="253"/>
      <c r="DL641" s="253"/>
      <c r="DM641" s="253"/>
      <c r="DN641" s="253"/>
      <c r="DO641" s="253"/>
      <c r="DP641" s="253"/>
      <c r="DQ641" s="253"/>
      <c r="DR641" s="253"/>
      <c r="DS641" s="253"/>
      <c r="DT641" s="253"/>
      <c r="DU641" s="253"/>
    </row>
    <row r="642" spans="1:125" s="248" customFormat="1" x14ac:dyDescent="0.25">
      <c r="A642" s="253"/>
      <c r="B642" s="253"/>
      <c r="D642" s="253"/>
      <c r="E642" s="253"/>
      <c r="F642" s="253"/>
      <c r="G642" s="253"/>
      <c r="H642" s="253"/>
      <c r="I642" s="253"/>
      <c r="J642" s="253"/>
      <c r="K642" s="253"/>
      <c r="L642" s="253"/>
      <c r="S642" s="253"/>
      <c r="T642" s="253"/>
      <c r="U642" s="253"/>
      <c r="V642" s="253"/>
      <c r="W642" s="253"/>
      <c r="X642" s="253"/>
      <c r="Y642" s="253"/>
      <c r="Z642" s="253"/>
      <c r="AA642" s="253"/>
      <c r="AB642" s="253"/>
      <c r="AC642" s="253"/>
      <c r="AD642" s="253"/>
      <c r="AE642" s="253"/>
      <c r="AF642" s="253"/>
      <c r="AG642" s="253"/>
      <c r="AH642" s="253"/>
      <c r="AI642" s="253"/>
      <c r="AJ642" s="253"/>
      <c r="AK642" s="253"/>
      <c r="AL642" s="253"/>
      <c r="AM642" s="253"/>
      <c r="AN642" s="253"/>
      <c r="AO642" s="253"/>
      <c r="AP642" s="253"/>
      <c r="AQ642" s="253"/>
      <c r="AR642" s="253"/>
      <c r="AS642" s="253"/>
      <c r="AT642" s="253"/>
      <c r="AU642" s="253"/>
      <c r="AV642" s="253"/>
      <c r="AW642" s="253"/>
      <c r="AX642" s="253"/>
      <c r="AY642" s="253"/>
      <c r="AZ642" s="253"/>
      <c r="BA642" s="253"/>
      <c r="BB642" s="253"/>
      <c r="BC642" s="253"/>
      <c r="BD642" s="253"/>
      <c r="BE642" s="253"/>
      <c r="BF642" s="253"/>
      <c r="BG642" s="253"/>
      <c r="BH642" s="253"/>
      <c r="BI642" s="253"/>
      <c r="BJ642" s="253"/>
      <c r="BK642" s="253"/>
      <c r="BL642" s="253"/>
      <c r="BM642" s="253"/>
      <c r="BN642" s="253"/>
      <c r="BO642" s="253"/>
      <c r="BP642" s="253"/>
      <c r="BQ642" s="253"/>
      <c r="BR642" s="253"/>
      <c r="BS642" s="253"/>
      <c r="BT642" s="253"/>
      <c r="BU642" s="253"/>
      <c r="BV642" s="253"/>
      <c r="BW642" s="253"/>
      <c r="BX642" s="253"/>
      <c r="BY642" s="253"/>
      <c r="BZ642" s="253"/>
      <c r="CA642" s="253"/>
      <c r="CB642" s="253"/>
      <c r="CC642" s="253"/>
      <c r="CD642" s="253"/>
      <c r="CE642" s="253"/>
      <c r="CF642" s="253"/>
      <c r="CG642" s="253"/>
      <c r="CH642" s="253"/>
      <c r="CI642" s="253"/>
      <c r="CJ642" s="253"/>
      <c r="CK642" s="253"/>
      <c r="CL642" s="253"/>
      <c r="CM642" s="253"/>
      <c r="CN642" s="253"/>
      <c r="CO642" s="253"/>
      <c r="CP642" s="253"/>
      <c r="CQ642" s="253"/>
      <c r="CR642" s="253"/>
      <c r="CS642" s="253"/>
      <c r="CT642" s="253"/>
      <c r="CU642" s="253"/>
      <c r="CV642" s="253"/>
      <c r="CW642" s="253"/>
      <c r="CX642" s="253"/>
      <c r="CY642" s="253"/>
      <c r="CZ642" s="253"/>
      <c r="DA642" s="253"/>
      <c r="DB642" s="253"/>
      <c r="DC642" s="253"/>
      <c r="DD642" s="253"/>
      <c r="DE642" s="253"/>
      <c r="DF642" s="253"/>
      <c r="DG642" s="253"/>
      <c r="DH642" s="253"/>
      <c r="DI642" s="253"/>
      <c r="DJ642" s="253"/>
      <c r="DK642" s="253"/>
      <c r="DL642" s="253"/>
      <c r="DM642" s="253"/>
      <c r="DN642" s="253"/>
      <c r="DO642" s="253"/>
      <c r="DP642" s="253"/>
      <c r="DQ642" s="253"/>
      <c r="DR642" s="253"/>
      <c r="DS642" s="253"/>
      <c r="DT642" s="253"/>
      <c r="DU642" s="253"/>
    </row>
    <row r="643" spans="1:125" s="248" customFormat="1" x14ac:dyDescent="0.25">
      <c r="A643" s="253"/>
      <c r="B643" s="253"/>
      <c r="D643" s="253"/>
      <c r="E643" s="253"/>
      <c r="F643" s="253"/>
      <c r="G643" s="253"/>
      <c r="H643" s="253"/>
      <c r="I643" s="253"/>
      <c r="J643" s="253"/>
      <c r="K643" s="253"/>
      <c r="L643" s="253"/>
      <c r="S643" s="253"/>
      <c r="T643" s="253"/>
      <c r="U643" s="253"/>
      <c r="V643" s="253"/>
      <c r="W643" s="253"/>
      <c r="X643" s="253"/>
      <c r="Y643" s="253"/>
      <c r="Z643" s="253"/>
      <c r="AA643" s="253"/>
      <c r="AB643" s="253"/>
      <c r="AC643" s="253"/>
      <c r="AD643" s="253"/>
      <c r="AE643" s="253"/>
      <c r="AF643" s="253"/>
      <c r="AG643" s="253"/>
      <c r="AH643" s="253"/>
      <c r="AI643" s="253"/>
      <c r="AJ643" s="253"/>
      <c r="AK643" s="253"/>
      <c r="AL643" s="253"/>
      <c r="AM643" s="253"/>
      <c r="AN643" s="253"/>
      <c r="AO643" s="253"/>
      <c r="AP643" s="253"/>
      <c r="AQ643" s="253"/>
      <c r="AR643" s="253"/>
      <c r="AS643" s="253"/>
      <c r="AT643" s="253"/>
      <c r="AU643" s="253"/>
      <c r="AV643" s="253"/>
      <c r="AW643" s="253"/>
      <c r="AX643" s="253"/>
      <c r="AY643" s="253"/>
      <c r="AZ643" s="253"/>
      <c r="BA643" s="253"/>
      <c r="BB643" s="253"/>
      <c r="BC643" s="253"/>
      <c r="BD643" s="253"/>
      <c r="BE643" s="253"/>
      <c r="BF643" s="253"/>
      <c r="BG643" s="253"/>
      <c r="BH643" s="253"/>
      <c r="BI643" s="253"/>
      <c r="BJ643" s="253"/>
      <c r="BK643" s="253"/>
      <c r="BL643" s="253"/>
      <c r="BM643" s="253"/>
      <c r="BN643" s="253"/>
      <c r="BO643" s="253"/>
      <c r="BP643" s="253"/>
      <c r="BQ643" s="253"/>
      <c r="BR643" s="253"/>
      <c r="BS643" s="253"/>
      <c r="BT643" s="253"/>
      <c r="BU643" s="253"/>
      <c r="BV643" s="253"/>
      <c r="BW643" s="253"/>
      <c r="BX643" s="253"/>
      <c r="BY643" s="253"/>
      <c r="BZ643" s="253"/>
      <c r="CA643" s="253"/>
      <c r="CB643" s="253"/>
      <c r="CC643" s="253"/>
      <c r="CD643" s="253"/>
      <c r="CE643" s="253"/>
      <c r="CF643" s="253"/>
      <c r="CG643" s="253"/>
      <c r="CH643" s="253"/>
      <c r="CI643" s="253"/>
      <c r="CJ643" s="253"/>
      <c r="CK643" s="253"/>
      <c r="CL643" s="253"/>
      <c r="CM643" s="253"/>
      <c r="CN643" s="253"/>
      <c r="CO643" s="253"/>
      <c r="CP643" s="253"/>
      <c r="CQ643" s="253"/>
      <c r="CR643" s="253"/>
      <c r="CS643" s="253"/>
      <c r="CT643" s="253"/>
      <c r="CU643" s="253"/>
      <c r="CV643" s="253"/>
      <c r="CW643" s="253"/>
      <c r="CX643" s="253"/>
      <c r="CY643" s="253"/>
      <c r="CZ643" s="253"/>
      <c r="DA643" s="253"/>
      <c r="DB643" s="253"/>
      <c r="DC643" s="253"/>
      <c r="DD643" s="253"/>
      <c r="DE643" s="253"/>
      <c r="DF643" s="253"/>
      <c r="DG643" s="253"/>
      <c r="DH643" s="253"/>
      <c r="DI643" s="253"/>
      <c r="DJ643" s="253"/>
      <c r="DK643" s="253"/>
      <c r="DL643" s="253"/>
      <c r="DM643" s="253"/>
      <c r="DN643" s="253"/>
      <c r="DO643" s="253"/>
      <c r="DP643" s="253"/>
      <c r="DQ643" s="253"/>
      <c r="DR643" s="253"/>
      <c r="DS643" s="253"/>
      <c r="DT643" s="253"/>
      <c r="DU643" s="253"/>
    </row>
    <row r="644" spans="1:125" s="248" customFormat="1" x14ac:dyDescent="0.25">
      <c r="A644" s="253"/>
      <c r="B644" s="253"/>
      <c r="D644" s="253"/>
      <c r="E644" s="253"/>
      <c r="F644" s="253"/>
      <c r="G644" s="253"/>
      <c r="H644" s="253"/>
      <c r="I644" s="253"/>
      <c r="J644" s="253"/>
      <c r="K644" s="253"/>
      <c r="L644" s="253"/>
      <c r="S644" s="253"/>
      <c r="T644" s="253"/>
      <c r="U644" s="253"/>
      <c r="V644" s="253"/>
      <c r="W644" s="253"/>
      <c r="X644" s="253"/>
      <c r="Y644" s="253"/>
      <c r="Z644" s="253"/>
      <c r="AA644" s="253"/>
      <c r="AB644" s="253"/>
      <c r="AC644" s="253"/>
      <c r="AD644" s="253"/>
      <c r="AE644" s="253"/>
      <c r="AF644" s="253"/>
      <c r="AG644" s="253"/>
      <c r="AH644" s="253"/>
      <c r="AI644" s="253"/>
      <c r="AJ644" s="253"/>
      <c r="AK644" s="253"/>
      <c r="AL644" s="253"/>
      <c r="AM644" s="253"/>
      <c r="AN644" s="253"/>
      <c r="AO644" s="253"/>
      <c r="AP644" s="253"/>
      <c r="AQ644" s="253"/>
      <c r="AR644" s="253"/>
      <c r="AS644" s="253"/>
      <c r="AT644" s="253"/>
      <c r="AU644" s="253"/>
      <c r="AV644" s="253"/>
      <c r="AW644" s="253"/>
      <c r="AX644" s="253"/>
      <c r="AY644" s="253"/>
      <c r="AZ644" s="253"/>
      <c r="BA644" s="253"/>
      <c r="BB644" s="253"/>
      <c r="BC644" s="253"/>
      <c r="BD644" s="253"/>
      <c r="BE644" s="253"/>
      <c r="BF644" s="253"/>
      <c r="BG644" s="253"/>
      <c r="BH644" s="253"/>
      <c r="BI644" s="253"/>
      <c r="BJ644" s="253"/>
      <c r="BK644" s="253"/>
      <c r="BL644" s="253"/>
      <c r="BM644" s="253"/>
      <c r="BN644" s="253"/>
      <c r="BO644" s="253"/>
      <c r="BP644" s="253"/>
      <c r="BQ644" s="253"/>
      <c r="BR644" s="253"/>
      <c r="BS644" s="253"/>
      <c r="BT644" s="253"/>
      <c r="BU644" s="253"/>
      <c r="BV644" s="253"/>
      <c r="BW644" s="253"/>
      <c r="BX644" s="253"/>
      <c r="BY644" s="253"/>
      <c r="BZ644" s="253"/>
      <c r="CA644" s="253"/>
      <c r="CB644" s="253"/>
      <c r="CC644" s="253"/>
      <c r="CD644" s="253"/>
      <c r="CE644" s="253"/>
      <c r="CF644" s="253"/>
      <c r="CG644" s="253"/>
      <c r="CH644" s="253"/>
      <c r="CI644" s="253"/>
      <c r="CJ644" s="253"/>
      <c r="CK644" s="253"/>
      <c r="CL644" s="253"/>
      <c r="CM644" s="253"/>
      <c r="CN644" s="253"/>
      <c r="CO644" s="253"/>
      <c r="CP644" s="253"/>
      <c r="CQ644" s="253"/>
      <c r="CR644" s="253"/>
      <c r="CS644" s="253"/>
      <c r="CT644" s="253"/>
      <c r="CU644" s="253"/>
      <c r="CV644" s="253"/>
      <c r="CW644" s="253"/>
      <c r="CX644" s="253"/>
      <c r="CY644" s="253"/>
      <c r="CZ644" s="253"/>
      <c r="DA644" s="253"/>
      <c r="DB644" s="253"/>
      <c r="DC644" s="253"/>
      <c r="DD644" s="253"/>
      <c r="DE644" s="253"/>
      <c r="DF644" s="253"/>
      <c r="DG644" s="253"/>
      <c r="DH644" s="253"/>
      <c r="DI644" s="253"/>
      <c r="DJ644" s="253"/>
      <c r="DK644" s="253"/>
      <c r="DL644" s="253"/>
      <c r="DM644" s="253"/>
      <c r="DN644" s="253"/>
      <c r="DO644" s="253"/>
      <c r="DP644" s="253"/>
      <c r="DQ644" s="253"/>
      <c r="DR644" s="253"/>
      <c r="DS644" s="253"/>
      <c r="DT644" s="253"/>
      <c r="DU644" s="253"/>
    </row>
    <row r="645" spans="1:125" s="248" customFormat="1" x14ac:dyDescent="0.25">
      <c r="A645" s="253"/>
      <c r="B645" s="253"/>
      <c r="D645" s="253"/>
      <c r="E645" s="253"/>
      <c r="F645" s="253"/>
      <c r="G645" s="253"/>
      <c r="H645" s="253"/>
      <c r="I645" s="253"/>
      <c r="J645" s="253"/>
      <c r="K645" s="253"/>
      <c r="L645" s="253"/>
      <c r="S645" s="253"/>
      <c r="T645" s="253"/>
      <c r="U645" s="253"/>
      <c r="V645" s="253"/>
      <c r="W645" s="253"/>
      <c r="X645" s="253"/>
      <c r="Y645" s="253"/>
      <c r="Z645" s="253"/>
      <c r="AA645" s="253"/>
      <c r="AB645" s="253"/>
      <c r="AC645" s="253"/>
      <c r="AD645" s="253"/>
      <c r="AE645" s="253"/>
      <c r="AF645" s="253"/>
      <c r="AG645" s="253"/>
      <c r="AH645" s="253"/>
      <c r="AI645" s="253"/>
      <c r="AJ645" s="253"/>
      <c r="AK645" s="253"/>
      <c r="AL645" s="253"/>
      <c r="AM645" s="253"/>
      <c r="AN645" s="253"/>
      <c r="AO645" s="253"/>
      <c r="AP645" s="253"/>
      <c r="AQ645" s="253"/>
      <c r="AR645" s="253"/>
      <c r="AS645" s="253"/>
      <c r="AT645" s="253"/>
      <c r="AU645" s="253"/>
      <c r="AV645" s="253"/>
      <c r="AW645" s="253"/>
      <c r="AX645" s="253"/>
      <c r="AY645" s="253"/>
      <c r="AZ645" s="253"/>
      <c r="BA645" s="253"/>
      <c r="BB645" s="253"/>
      <c r="BC645" s="253"/>
      <c r="BD645" s="253"/>
      <c r="BE645" s="253"/>
      <c r="BF645" s="253"/>
      <c r="BG645" s="253"/>
      <c r="BH645" s="253"/>
      <c r="BI645" s="253"/>
      <c r="BJ645" s="253"/>
      <c r="BK645" s="253"/>
      <c r="BL645" s="253"/>
      <c r="BM645" s="253"/>
      <c r="BN645" s="253"/>
      <c r="BO645" s="253"/>
      <c r="BP645" s="253"/>
      <c r="BQ645" s="253"/>
      <c r="BR645" s="253"/>
      <c r="BS645" s="253"/>
      <c r="BT645" s="253"/>
      <c r="BU645" s="253"/>
      <c r="BV645" s="253"/>
      <c r="BW645" s="253"/>
      <c r="BX645" s="253"/>
      <c r="BY645" s="253"/>
      <c r="BZ645" s="253"/>
      <c r="CA645" s="253"/>
      <c r="CB645" s="253"/>
      <c r="CC645" s="253"/>
      <c r="CD645" s="253"/>
      <c r="CE645" s="253"/>
      <c r="CF645" s="253"/>
      <c r="CG645" s="253"/>
      <c r="CH645" s="253"/>
      <c r="CI645" s="253"/>
      <c r="CJ645" s="253"/>
      <c r="CK645" s="253"/>
      <c r="CL645" s="253"/>
      <c r="CM645" s="253"/>
      <c r="CN645" s="253"/>
      <c r="CO645" s="253"/>
      <c r="CP645" s="253"/>
      <c r="CQ645" s="253"/>
      <c r="CR645" s="253"/>
      <c r="CS645" s="253"/>
      <c r="CT645" s="253"/>
      <c r="CU645" s="253"/>
      <c r="CV645" s="253"/>
      <c r="CW645" s="253"/>
      <c r="CX645" s="253"/>
      <c r="CY645" s="253"/>
      <c r="CZ645" s="253"/>
      <c r="DA645" s="253"/>
      <c r="DB645" s="253"/>
      <c r="DC645" s="253"/>
      <c r="DD645" s="253"/>
      <c r="DE645" s="253"/>
      <c r="DF645" s="253"/>
      <c r="DG645" s="253"/>
      <c r="DH645" s="253"/>
      <c r="DI645" s="253"/>
      <c r="DJ645" s="253"/>
      <c r="DK645" s="253"/>
      <c r="DL645" s="253"/>
      <c r="DM645" s="253"/>
      <c r="DN645" s="253"/>
      <c r="DO645" s="253"/>
      <c r="DP645" s="253"/>
      <c r="DQ645" s="253"/>
      <c r="DR645" s="253"/>
      <c r="DS645" s="253"/>
      <c r="DT645" s="253"/>
      <c r="DU645" s="253"/>
    </row>
    <row r="646" spans="1:125" s="248" customFormat="1" x14ac:dyDescent="0.25">
      <c r="A646" s="253"/>
      <c r="B646" s="253"/>
      <c r="D646" s="253"/>
      <c r="E646" s="253"/>
      <c r="F646" s="253"/>
      <c r="G646" s="253"/>
      <c r="H646" s="253"/>
      <c r="I646" s="253"/>
      <c r="J646" s="253"/>
      <c r="K646" s="253"/>
      <c r="L646" s="253"/>
      <c r="S646" s="253"/>
      <c r="T646" s="253"/>
      <c r="U646" s="253"/>
      <c r="V646" s="253"/>
      <c r="W646" s="253"/>
      <c r="X646" s="253"/>
      <c r="Y646" s="253"/>
      <c r="Z646" s="253"/>
      <c r="AA646" s="253"/>
      <c r="AB646" s="253"/>
      <c r="AC646" s="253"/>
      <c r="AD646" s="253"/>
      <c r="AE646" s="253"/>
      <c r="AF646" s="253"/>
      <c r="AG646" s="253"/>
      <c r="AH646" s="253"/>
      <c r="AI646" s="253"/>
      <c r="AJ646" s="253"/>
      <c r="AK646" s="253"/>
      <c r="AL646" s="253"/>
      <c r="AM646" s="253"/>
      <c r="AN646" s="253"/>
      <c r="AO646" s="253"/>
      <c r="AP646" s="253"/>
      <c r="AQ646" s="253"/>
      <c r="AR646" s="253"/>
      <c r="AS646" s="253"/>
      <c r="AT646" s="253"/>
      <c r="AU646" s="253"/>
      <c r="AV646" s="253"/>
      <c r="AW646" s="253"/>
      <c r="AX646" s="253"/>
      <c r="AY646" s="253"/>
      <c r="AZ646" s="253"/>
      <c r="BA646" s="253"/>
      <c r="BB646" s="253"/>
      <c r="BC646" s="253"/>
      <c r="BD646" s="253"/>
      <c r="BE646" s="253"/>
      <c r="BF646" s="253"/>
      <c r="BG646" s="253"/>
      <c r="BH646" s="253"/>
      <c r="BI646" s="253"/>
      <c r="BJ646" s="253"/>
      <c r="BK646" s="253"/>
      <c r="BL646" s="253"/>
      <c r="BM646" s="253"/>
      <c r="BN646" s="253"/>
      <c r="BO646" s="253"/>
      <c r="BP646" s="253"/>
      <c r="BQ646" s="253"/>
      <c r="BR646" s="253"/>
      <c r="BS646" s="253"/>
      <c r="BT646" s="253"/>
      <c r="BU646" s="253"/>
      <c r="BV646" s="253"/>
      <c r="BW646" s="253"/>
      <c r="BX646" s="253"/>
      <c r="BY646" s="253"/>
      <c r="BZ646" s="253"/>
      <c r="CA646" s="253"/>
      <c r="CB646" s="253"/>
      <c r="CC646" s="253"/>
      <c r="CD646" s="253"/>
      <c r="CE646" s="253"/>
      <c r="CF646" s="253"/>
      <c r="CG646" s="253"/>
      <c r="CH646" s="253"/>
      <c r="CI646" s="253"/>
      <c r="CJ646" s="253"/>
      <c r="CK646" s="253"/>
      <c r="CL646" s="253"/>
      <c r="CM646" s="253"/>
      <c r="CN646" s="253"/>
      <c r="CO646" s="253"/>
      <c r="CP646" s="253"/>
      <c r="CQ646" s="253"/>
      <c r="CR646" s="253"/>
      <c r="CS646" s="253"/>
      <c r="CT646" s="253"/>
      <c r="CU646" s="253"/>
      <c r="CV646" s="253"/>
      <c r="CW646" s="253"/>
      <c r="CX646" s="253"/>
      <c r="CY646" s="253"/>
      <c r="CZ646" s="253"/>
      <c r="DA646" s="253"/>
      <c r="DB646" s="253"/>
      <c r="DC646" s="253"/>
      <c r="DD646" s="253"/>
      <c r="DE646" s="253"/>
      <c r="DF646" s="253"/>
      <c r="DG646" s="253"/>
      <c r="DH646" s="253"/>
      <c r="DI646" s="253"/>
      <c r="DJ646" s="253"/>
      <c r="DK646" s="253"/>
      <c r="DL646" s="253"/>
      <c r="DM646" s="253"/>
      <c r="DN646" s="253"/>
      <c r="DO646" s="253"/>
      <c r="DP646" s="253"/>
      <c r="DQ646" s="253"/>
      <c r="DR646" s="253"/>
      <c r="DS646" s="253"/>
      <c r="DT646" s="253"/>
      <c r="DU646" s="253"/>
    </row>
    <row r="647" spans="1:125" s="248" customFormat="1" x14ac:dyDescent="0.25">
      <c r="A647" s="253"/>
      <c r="B647" s="253"/>
      <c r="D647" s="253"/>
      <c r="E647" s="253"/>
      <c r="F647" s="253"/>
      <c r="G647" s="253"/>
      <c r="H647" s="253"/>
      <c r="I647" s="253"/>
      <c r="J647" s="253"/>
      <c r="K647" s="253"/>
      <c r="L647" s="253"/>
      <c r="S647" s="253"/>
      <c r="T647" s="253"/>
      <c r="U647" s="253"/>
      <c r="V647" s="253"/>
      <c r="W647" s="253"/>
      <c r="X647" s="253"/>
      <c r="Y647" s="253"/>
      <c r="Z647" s="253"/>
      <c r="AA647" s="253"/>
      <c r="AB647" s="253"/>
      <c r="AC647" s="253"/>
      <c r="AD647" s="253"/>
      <c r="AE647" s="253"/>
      <c r="AF647" s="253"/>
      <c r="AG647" s="253"/>
      <c r="AH647" s="253"/>
      <c r="AI647" s="253"/>
      <c r="AJ647" s="253"/>
      <c r="AK647" s="253"/>
      <c r="AL647" s="253"/>
      <c r="AM647" s="253"/>
      <c r="AN647" s="253"/>
      <c r="AO647" s="253"/>
      <c r="AP647" s="253"/>
      <c r="AQ647" s="253"/>
      <c r="AR647" s="253"/>
      <c r="AS647" s="253"/>
      <c r="AT647" s="253"/>
      <c r="AU647" s="253"/>
      <c r="AV647" s="253"/>
      <c r="AW647" s="253"/>
      <c r="AX647" s="253"/>
      <c r="AY647" s="253"/>
      <c r="AZ647" s="253"/>
      <c r="BA647" s="253"/>
      <c r="BB647" s="253"/>
      <c r="BC647" s="253"/>
      <c r="BD647" s="253"/>
      <c r="BE647" s="253"/>
      <c r="BF647" s="253"/>
      <c r="BG647" s="253"/>
      <c r="BH647" s="253"/>
      <c r="BI647" s="253"/>
      <c r="BJ647" s="253"/>
      <c r="BK647" s="253"/>
      <c r="BL647" s="253"/>
      <c r="BM647" s="253"/>
      <c r="BN647" s="253"/>
      <c r="BO647" s="253"/>
      <c r="BP647" s="253"/>
      <c r="BQ647" s="253"/>
      <c r="BR647" s="253"/>
      <c r="BS647" s="253"/>
      <c r="BT647" s="253"/>
      <c r="BU647" s="253"/>
      <c r="BV647" s="253"/>
      <c r="BW647" s="253"/>
      <c r="BX647" s="253"/>
      <c r="BY647" s="253"/>
      <c r="BZ647" s="253"/>
      <c r="CA647" s="253"/>
      <c r="CB647" s="253"/>
      <c r="CC647" s="253"/>
      <c r="CD647" s="253"/>
      <c r="CE647" s="253"/>
      <c r="CF647" s="253"/>
      <c r="CG647" s="253"/>
      <c r="CH647" s="253"/>
      <c r="CI647" s="253"/>
      <c r="CJ647" s="253"/>
      <c r="CK647" s="253"/>
      <c r="CL647" s="253"/>
      <c r="CM647" s="253"/>
      <c r="CN647" s="253"/>
      <c r="CO647" s="253"/>
      <c r="CP647" s="253"/>
      <c r="CQ647" s="253"/>
      <c r="CR647" s="253"/>
      <c r="CS647" s="253"/>
      <c r="CT647" s="253"/>
      <c r="CU647" s="253"/>
      <c r="CV647" s="253"/>
      <c r="CW647" s="253"/>
      <c r="CX647" s="253"/>
      <c r="CY647" s="253"/>
      <c r="CZ647" s="253"/>
      <c r="DA647" s="253"/>
      <c r="DB647" s="253"/>
      <c r="DC647" s="253"/>
      <c r="DD647" s="253"/>
      <c r="DE647" s="253"/>
      <c r="DF647" s="253"/>
      <c r="DG647" s="253"/>
      <c r="DH647" s="253"/>
      <c r="DI647" s="253"/>
      <c r="DJ647" s="253"/>
      <c r="DK647" s="253"/>
      <c r="DL647" s="253"/>
      <c r="DM647" s="253"/>
      <c r="DN647" s="253"/>
      <c r="DO647" s="253"/>
      <c r="DP647" s="253"/>
      <c r="DQ647" s="253"/>
      <c r="DR647" s="253"/>
      <c r="DS647" s="253"/>
      <c r="DT647" s="253"/>
      <c r="DU647" s="253"/>
    </row>
    <row r="648" spans="1:125" s="248" customFormat="1" x14ac:dyDescent="0.25">
      <c r="A648" s="253"/>
      <c r="B648" s="253"/>
      <c r="D648" s="253"/>
      <c r="E648" s="253"/>
      <c r="F648" s="253"/>
      <c r="G648" s="253"/>
      <c r="H648" s="253"/>
      <c r="I648" s="253"/>
      <c r="J648" s="253"/>
      <c r="K648" s="253"/>
      <c r="L648" s="253"/>
      <c r="S648" s="253"/>
      <c r="T648" s="253"/>
      <c r="U648" s="253"/>
      <c r="V648" s="253"/>
      <c r="W648" s="253"/>
      <c r="X648" s="253"/>
      <c r="Y648" s="253"/>
      <c r="Z648" s="253"/>
      <c r="AA648" s="253"/>
      <c r="AB648" s="253"/>
      <c r="AC648" s="253"/>
      <c r="AD648" s="253"/>
      <c r="AE648" s="253"/>
      <c r="AF648" s="253"/>
      <c r="AG648" s="253"/>
      <c r="AH648" s="253"/>
      <c r="AI648" s="253"/>
      <c r="AJ648" s="253"/>
      <c r="AK648" s="253"/>
      <c r="AL648" s="253"/>
      <c r="AM648" s="253"/>
      <c r="AN648" s="253"/>
      <c r="AO648" s="253"/>
      <c r="AP648" s="253"/>
      <c r="AQ648" s="253"/>
      <c r="AR648" s="253"/>
      <c r="AS648" s="253"/>
      <c r="AT648" s="253"/>
      <c r="AU648" s="253"/>
      <c r="AV648" s="253"/>
      <c r="AW648" s="253"/>
      <c r="AX648" s="253"/>
      <c r="AY648" s="253"/>
      <c r="AZ648" s="253"/>
      <c r="BA648" s="253"/>
      <c r="BB648" s="253"/>
      <c r="BC648" s="253"/>
      <c r="BD648" s="253"/>
      <c r="BE648" s="253"/>
      <c r="BF648" s="253"/>
      <c r="BG648" s="253"/>
      <c r="BH648" s="253"/>
      <c r="BI648" s="253"/>
      <c r="BJ648" s="253"/>
      <c r="BK648" s="253"/>
      <c r="BL648" s="253"/>
      <c r="BM648" s="253"/>
      <c r="BN648" s="253"/>
      <c r="BO648" s="253"/>
      <c r="BP648" s="253"/>
      <c r="BQ648" s="253"/>
      <c r="BR648" s="253"/>
      <c r="BS648" s="253"/>
      <c r="BT648" s="253"/>
      <c r="BU648" s="253"/>
      <c r="BV648" s="253"/>
      <c r="BW648" s="253"/>
      <c r="BX648" s="253"/>
      <c r="BY648" s="253"/>
      <c r="BZ648" s="253"/>
      <c r="CA648" s="253"/>
      <c r="CB648" s="253"/>
      <c r="CC648" s="253"/>
      <c r="CD648" s="253"/>
      <c r="CE648" s="253"/>
      <c r="CF648" s="253"/>
      <c r="CG648" s="253"/>
      <c r="CH648" s="253"/>
      <c r="CI648" s="253"/>
      <c r="CJ648" s="253"/>
      <c r="CK648" s="253"/>
      <c r="CL648" s="253"/>
      <c r="CM648" s="253"/>
      <c r="CN648" s="253"/>
      <c r="CO648" s="253"/>
      <c r="CP648" s="253"/>
      <c r="CQ648" s="253"/>
      <c r="CR648" s="253"/>
      <c r="CS648" s="253"/>
      <c r="CT648" s="253"/>
      <c r="CU648" s="253"/>
      <c r="CV648" s="253"/>
      <c r="CW648" s="253"/>
      <c r="CX648" s="253"/>
      <c r="CY648" s="253"/>
      <c r="CZ648" s="253"/>
      <c r="DA648" s="253"/>
      <c r="DB648" s="253"/>
      <c r="DC648" s="253"/>
      <c r="DD648" s="253"/>
      <c r="DE648" s="253"/>
      <c r="DF648" s="253"/>
      <c r="DG648" s="253"/>
      <c r="DH648" s="253"/>
      <c r="DI648" s="253"/>
      <c r="DJ648" s="253"/>
      <c r="DK648" s="253"/>
      <c r="DL648" s="253"/>
      <c r="DM648" s="253"/>
      <c r="DN648" s="253"/>
      <c r="DO648" s="253"/>
      <c r="DP648" s="253"/>
      <c r="DQ648" s="253"/>
      <c r="DR648" s="253"/>
      <c r="DS648" s="253"/>
      <c r="DT648" s="253"/>
      <c r="DU648" s="253"/>
    </row>
    <row r="649" spans="1:125" s="248" customFormat="1" x14ac:dyDescent="0.25">
      <c r="A649" s="253"/>
      <c r="B649" s="253"/>
      <c r="D649" s="253"/>
      <c r="E649" s="253"/>
      <c r="F649" s="253"/>
      <c r="G649" s="253"/>
      <c r="H649" s="253"/>
      <c r="I649" s="253"/>
      <c r="J649" s="253"/>
      <c r="K649" s="253"/>
      <c r="L649" s="253"/>
      <c r="S649" s="253"/>
      <c r="T649" s="253"/>
      <c r="U649" s="253"/>
      <c r="V649" s="253"/>
      <c r="W649" s="253"/>
      <c r="X649" s="253"/>
      <c r="Y649" s="253"/>
      <c r="Z649" s="253"/>
      <c r="AA649" s="253"/>
      <c r="AB649" s="253"/>
      <c r="AC649" s="253"/>
      <c r="AD649" s="253"/>
      <c r="AE649" s="253"/>
      <c r="AF649" s="253"/>
      <c r="AG649" s="253"/>
      <c r="AH649" s="253"/>
      <c r="AI649" s="253"/>
      <c r="AJ649" s="253"/>
      <c r="AK649" s="253"/>
      <c r="AL649" s="253"/>
      <c r="AM649" s="253"/>
      <c r="AN649" s="253"/>
      <c r="AO649" s="253"/>
      <c r="AP649" s="253"/>
      <c r="AQ649" s="253"/>
      <c r="AR649" s="253"/>
      <c r="AS649" s="253"/>
      <c r="AT649" s="253"/>
      <c r="AU649" s="253"/>
      <c r="AV649" s="253"/>
      <c r="AW649" s="253"/>
      <c r="AX649" s="253"/>
      <c r="AY649" s="253"/>
      <c r="AZ649" s="253"/>
      <c r="BA649" s="253"/>
      <c r="BB649" s="253"/>
      <c r="BC649" s="253"/>
      <c r="BD649" s="253"/>
      <c r="BE649" s="253"/>
      <c r="BF649" s="253"/>
      <c r="BG649" s="253"/>
      <c r="BH649" s="253"/>
      <c r="BI649" s="253"/>
      <c r="BJ649" s="253"/>
      <c r="BK649" s="253"/>
      <c r="BL649" s="253"/>
      <c r="BM649" s="253"/>
      <c r="BN649" s="253"/>
      <c r="BO649" s="253"/>
      <c r="BP649" s="253"/>
      <c r="BQ649" s="253"/>
      <c r="BR649" s="253"/>
      <c r="BS649" s="253"/>
      <c r="BT649" s="253"/>
      <c r="BU649" s="253"/>
      <c r="BV649" s="253"/>
      <c r="BW649" s="253"/>
      <c r="BX649" s="253"/>
      <c r="BY649" s="253"/>
      <c r="BZ649" s="253"/>
      <c r="CA649" s="253"/>
      <c r="CB649" s="253"/>
      <c r="CC649" s="253"/>
      <c r="CD649" s="253"/>
      <c r="CE649" s="253"/>
      <c r="CF649" s="253"/>
      <c r="CG649" s="253"/>
      <c r="CH649" s="253"/>
      <c r="CI649" s="253"/>
      <c r="CJ649" s="253"/>
      <c r="CK649" s="253"/>
      <c r="CL649" s="253"/>
      <c r="CM649" s="253"/>
      <c r="CN649" s="253"/>
      <c r="CO649" s="253"/>
      <c r="CP649" s="253"/>
      <c r="CQ649" s="253"/>
      <c r="CR649" s="253"/>
      <c r="CS649" s="253"/>
      <c r="CT649" s="253"/>
      <c r="CU649" s="253"/>
      <c r="CV649" s="253"/>
      <c r="CW649" s="253"/>
      <c r="CX649" s="253"/>
      <c r="CY649" s="253"/>
      <c r="CZ649" s="253"/>
      <c r="DA649" s="253"/>
      <c r="DB649" s="253"/>
      <c r="DC649" s="253"/>
      <c r="DD649" s="253"/>
      <c r="DE649" s="253"/>
      <c r="DF649" s="253"/>
      <c r="DG649" s="253"/>
      <c r="DH649" s="253"/>
      <c r="DI649" s="253"/>
      <c r="DJ649" s="253"/>
      <c r="DK649" s="253"/>
      <c r="DL649" s="253"/>
      <c r="DM649" s="253"/>
      <c r="DN649" s="253"/>
      <c r="DO649" s="253"/>
      <c r="DP649" s="253"/>
      <c r="DQ649" s="253"/>
      <c r="DR649" s="253"/>
      <c r="DS649" s="253"/>
      <c r="DT649" s="253"/>
      <c r="DU649" s="253"/>
    </row>
    <row r="650" spans="1:125" s="248" customFormat="1" x14ac:dyDescent="0.25">
      <c r="A650" s="253"/>
      <c r="B650" s="253"/>
      <c r="D650" s="253"/>
      <c r="E650" s="253"/>
      <c r="F650" s="253"/>
      <c r="G650" s="253"/>
      <c r="H650" s="253"/>
      <c r="I650" s="253"/>
      <c r="J650" s="253"/>
      <c r="K650" s="253"/>
      <c r="L650" s="253"/>
      <c r="S650" s="253"/>
      <c r="T650" s="253"/>
      <c r="U650" s="253"/>
      <c r="V650" s="253"/>
      <c r="W650" s="253"/>
      <c r="X650" s="253"/>
      <c r="Y650" s="253"/>
      <c r="Z650" s="253"/>
      <c r="AA650" s="253"/>
      <c r="AB650" s="253"/>
      <c r="AC650" s="253"/>
      <c r="AD650" s="253"/>
      <c r="AE650" s="253"/>
      <c r="AF650" s="253"/>
      <c r="AG650" s="253"/>
      <c r="AH650" s="253"/>
      <c r="AI650" s="253"/>
      <c r="AJ650" s="253"/>
      <c r="AK650" s="253"/>
      <c r="AL650" s="253"/>
      <c r="AM650" s="253"/>
      <c r="AN650" s="253"/>
      <c r="AO650" s="253"/>
      <c r="AP650" s="253"/>
      <c r="AQ650" s="253"/>
      <c r="AR650" s="253"/>
      <c r="AS650" s="253"/>
      <c r="AT650" s="253"/>
      <c r="AU650" s="253"/>
      <c r="AV650" s="253"/>
      <c r="AW650" s="253"/>
      <c r="AX650" s="253"/>
      <c r="AY650" s="253"/>
      <c r="AZ650" s="253"/>
      <c r="BA650" s="253"/>
      <c r="BB650" s="253"/>
      <c r="BC650" s="253"/>
      <c r="BD650" s="253"/>
      <c r="BE650" s="253"/>
      <c r="BF650" s="253"/>
      <c r="BG650" s="253"/>
      <c r="BH650" s="253"/>
      <c r="BI650" s="253"/>
      <c r="BJ650" s="253"/>
      <c r="BK650" s="253"/>
      <c r="BL650" s="253"/>
      <c r="BM650" s="253"/>
      <c r="BN650" s="253"/>
      <c r="BO650" s="253"/>
      <c r="BP650" s="253"/>
      <c r="BQ650" s="253"/>
      <c r="BR650" s="253"/>
      <c r="BS650" s="253"/>
      <c r="BT650" s="253"/>
      <c r="BU650" s="253"/>
      <c r="BV650" s="253"/>
      <c r="BW650" s="253"/>
      <c r="BX650" s="253"/>
      <c r="BY650" s="253"/>
      <c r="BZ650" s="253"/>
      <c r="CA650" s="253"/>
      <c r="CB650" s="253"/>
      <c r="CC650" s="253"/>
      <c r="CD650" s="253"/>
      <c r="CE650" s="253"/>
      <c r="CF650" s="253"/>
      <c r="CG650" s="253"/>
      <c r="CH650" s="253"/>
      <c r="CI650" s="253"/>
      <c r="CJ650" s="253"/>
      <c r="CK650" s="253"/>
      <c r="CL650" s="253"/>
      <c r="CM650" s="253"/>
      <c r="CN650" s="253"/>
      <c r="CO650" s="253"/>
      <c r="CP650" s="253"/>
      <c r="CQ650" s="253"/>
      <c r="CR650" s="253"/>
      <c r="CS650" s="253"/>
      <c r="CT650" s="253"/>
      <c r="CU650" s="253"/>
      <c r="CV650" s="253"/>
      <c r="CW650" s="253"/>
      <c r="CX650" s="253"/>
      <c r="CY650" s="253"/>
      <c r="CZ650" s="253"/>
      <c r="DA650" s="253"/>
      <c r="DB650" s="253"/>
      <c r="DC650" s="253"/>
      <c r="DD650" s="253"/>
      <c r="DE650" s="253"/>
      <c r="DF650" s="253"/>
      <c r="DG650" s="253"/>
      <c r="DH650" s="253"/>
      <c r="DI650" s="253"/>
      <c r="DJ650" s="253"/>
      <c r="DK650" s="253"/>
      <c r="DL650" s="253"/>
      <c r="DM650" s="253"/>
      <c r="DN650" s="253"/>
      <c r="DO650" s="253"/>
      <c r="DP650" s="253"/>
      <c r="DQ650" s="253"/>
      <c r="DR650" s="253"/>
      <c r="DS650" s="253"/>
      <c r="DT650" s="253"/>
      <c r="DU650" s="253"/>
    </row>
    <row r="651" spans="1:125" s="248" customFormat="1" x14ac:dyDescent="0.25">
      <c r="A651" s="253"/>
      <c r="B651" s="253"/>
      <c r="D651" s="253"/>
      <c r="E651" s="253"/>
      <c r="F651" s="253"/>
      <c r="G651" s="253"/>
      <c r="H651" s="253"/>
      <c r="I651" s="253"/>
      <c r="J651" s="253"/>
      <c r="K651" s="253"/>
      <c r="L651" s="253"/>
      <c r="S651" s="253"/>
      <c r="T651" s="253"/>
      <c r="U651" s="253"/>
      <c r="V651" s="253"/>
      <c r="W651" s="253"/>
      <c r="X651" s="253"/>
      <c r="Y651" s="253"/>
      <c r="Z651" s="253"/>
      <c r="AA651" s="253"/>
      <c r="AB651" s="253"/>
      <c r="AC651" s="253"/>
      <c r="AD651" s="253"/>
      <c r="AE651" s="253"/>
      <c r="AF651" s="253"/>
      <c r="AG651" s="253"/>
      <c r="AH651" s="253"/>
      <c r="AI651" s="253"/>
      <c r="AJ651" s="253"/>
      <c r="AK651" s="253"/>
      <c r="AL651" s="253"/>
      <c r="AM651" s="253"/>
      <c r="AN651" s="253"/>
      <c r="AO651" s="253"/>
      <c r="AP651" s="253"/>
      <c r="AQ651" s="253"/>
      <c r="AR651" s="253"/>
      <c r="AS651" s="253"/>
      <c r="AT651" s="253"/>
      <c r="AU651" s="253"/>
      <c r="AV651" s="253"/>
      <c r="AW651" s="253"/>
      <c r="AX651" s="253"/>
      <c r="AY651" s="253"/>
      <c r="AZ651" s="253"/>
      <c r="BA651" s="253"/>
      <c r="BB651" s="253"/>
      <c r="BC651" s="253"/>
      <c r="BD651" s="253"/>
      <c r="BE651" s="253"/>
      <c r="BF651" s="253"/>
      <c r="BG651" s="253"/>
      <c r="BH651" s="253"/>
      <c r="BI651" s="253"/>
      <c r="BJ651" s="253"/>
      <c r="BK651" s="253"/>
      <c r="BL651" s="253"/>
      <c r="BM651" s="253"/>
      <c r="BN651" s="253"/>
      <c r="BO651" s="253"/>
      <c r="BP651" s="253"/>
      <c r="BQ651" s="253"/>
      <c r="BR651" s="253"/>
      <c r="BS651" s="253"/>
      <c r="BT651" s="253"/>
      <c r="BU651" s="253"/>
      <c r="BV651" s="253"/>
      <c r="BW651" s="253"/>
      <c r="BX651" s="253"/>
      <c r="BY651" s="253"/>
      <c r="BZ651" s="253"/>
      <c r="CA651" s="253"/>
      <c r="CB651" s="253"/>
      <c r="CC651" s="253"/>
      <c r="CD651" s="253"/>
      <c r="CE651" s="253"/>
      <c r="CF651" s="253"/>
      <c r="CG651" s="253"/>
      <c r="CH651" s="253"/>
      <c r="CI651" s="253"/>
      <c r="CJ651" s="253"/>
      <c r="CK651" s="253"/>
      <c r="CL651" s="253"/>
      <c r="CM651" s="253"/>
      <c r="CN651" s="253"/>
      <c r="CO651" s="253"/>
      <c r="CP651" s="253"/>
      <c r="CQ651" s="253"/>
      <c r="CR651" s="253"/>
      <c r="CS651" s="253"/>
      <c r="CT651" s="253"/>
      <c r="CU651" s="253"/>
      <c r="CV651" s="253"/>
      <c r="CW651" s="253"/>
      <c r="CX651" s="253"/>
      <c r="CY651" s="253"/>
      <c r="CZ651" s="253"/>
      <c r="DA651" s="253"/>
      <c r="DB651" s="253"/>
      <c r="DC651" s="253"/>
      <c r="DD651" s="253"/>
      <c r="DE651" s="253"/>
      <c r="DF651" s="253"/>
      <c r="DG651" s="253"/>
      <c r="DH651" s="253"/>
      <c r="DI651" s="253"/>
      <c r="DJ651" s="253"/>
      <c r="DK651" s="253"/>
      <c r="DL651" s="253"/>
      <c r="DM651" s="253"/>
      <c r="DN651" s="253"/>
      <c r="DO651" s="253"/>
      <c r="DP651" s="253"/>
      <c r="DQ651" s="253"/>
      <c r="DR651" s="253"/>
      <c r="DS651" s="253"/>
      <c r="DT651" s="253"/>
      <c r="DU651" s="253"/>
    </row>
    <row r="652" spans="1:125" s="248" customFormat="1" x14ac:dyDescent="0.25">
      <c r="A652" s="253"/>
      <c r="B652" s="253"/>
      <c r="D652" s="253"/>
      <c r="E652" s="253"/>
      <c r="F652" s="253"/>
      <c r="G652" s="253"/>
      <c r="H652" s="253"/>
      <c r="I652" s="253"/>
      <c r="J652" s="253"/>
      <c r="K652" s="253"/>
      <c r="L652" s="253"/>
      <c r="S652" s="253"/>
      <c r="T652" s="253"/>
      <c r="U652" s="253"/>
      <c r="V652" s="253"/>
      <c r="W652" s="253"/>
      <c r="X652" s="253"/>
      <c r="Y652" s="253"/>
      <c r="Z652" s="253"/>
      <c r="AA652" s="253"/>
      <c r="AB652" s="253"/>
      <c r="AC652" s="253"/>
      <c r="AD652" s="253"/>
      <c r="AE652" s="253"/>
      <c r="AF652" s="253"/>
      <c r="AG652" s="253"/>
      <c r="AH652" s="253"/>
      <c r="AI652" s="253"/>
      <c r="AJ652" s="253"/>
      <c r="AK652" s="253"/>
      <c r="AL652" s="253"/>
      <c r="AM652" s="253"/>
      <c r="AN652" s="253"/>
      <c r="AO652" s="253"/>
      <c r="AP652" s="253"/>
      <c r="AQ652" s="253"/>
      <c r="AR652" s="253"/>
      <c r="AS652" s="253"/>
      <c r="AT652" s="253"/>
      <c r="AU652" s="253"/>
      <c r="AV652" s="253"/>
      <c r="AW652" s="253"/>
      <c r="AX652" s="253"/>
      <c r="AY652" s="253"/>
      <c r="AZ652" s="253"/>
      <c r="BA652" s="253"/>
      <c r="BB652" s="253"/>
      <c r="BC652" s="253"/>
      <c r="BD652" s="253"/>
      <c r="BE652" s="253"/>
      <c r="BF652" s="253"/>
      <c r="BG652" s="253"/>
      <c r="BH652" s="253"/>
      <c r="BI652" s="253"/>
      <c r="BJ652" s="253"/>
      <c r="BK652" s="253"/>
      <c r="BL652" s="253"/>
      <c r="BM652" s="253"/>
      <c r="BN652" s="253"/>
      <c r="BO652" s="253"/>
      <c r="BP652" s="253"/>
      <c r="BQ652" s="253"/>
      <c r="BR652" s="253"/>
      <c r="BS652" s="253"/>
      <c r="BT652" s="253"/>
      <c r="BU652" s="253"/>
      <c r="BV652" s="253"/>
      <c r="BW652" s="253"/>
      <c r="BX652" s="253"/>
      <c r="BY652" s="253"/>
      <c r="BZ652" s="253"/>
      <c r="CA652" s="253"/>
      <c r="CB652" s="253"/>
      <c r="CC652" s="253"/>
      <c r="CD652" s="253"/>
      <c r="CE652" s="253"/>
      <c r="CF652" s="253"/>
      <c r="CG652" s="253"/>
      <c r="CH652" s="253"/>
      <c r="CI652" s="253"/>
      <c r="CJ652" s="253"/>
      <c r="CK652" s="253"/>
      <c r="CL652" s="253"/>
      <c r="CM652" s="253"/>
      <c r="CN652" s="253"/>
      <c r="CO652" s="253"/>
      <c r="CP652" s="253"/>
      <c r="CQ652" s="253"/>
      <c r="CR652" s="253"/>
      <c r="CS652" s="253"/>
      <c r="CT652" s="253"/>
      <c r="CU652" s="253"/>
      <c r="CV652" s="253"/>
      <c r="CW652" s="253"/>
      <c r="CX652" s="253"/>
      <c r="CY652" s="253"/>
      <c r="CZ652" s="253"/>
      <c r="DA652" s="253"/>
      <c r="DB652" s="253"/>
      <c r="DC652" s="253"/>
      <c r="DD652" s="253"/>
      <c r="DE652" s="253"/>
      <c r="DF652" s="253"/>
      <c r="DG652" s="253"/>
      <c r="DH652" s="253"/>
      <c r="DI652" s="253"/>
      <c r="DJ652" s="253"/>
      <c r="DK652" s="253"/>
      <c r="DL652" s="253"/>
      <c r="DM652" s="253"/>
      <c r="DN652" s="253"/>
      <c r="DO652" s="253"/>
      <c r="DP652" s="253"/>
      <c r="DQ652" s="253"/>
      <c r="DR652" s="253"/>
      <c r="DS652" s="253"/>
      <c r="DT652" s="253"/>
      <c r="DU652" s="253"/>
    </row>
    <row r="653" spans="1:125" s="248" customFormat="1" x14ac:dyDescent="0.25">
      <c r="A653" s="253"/>
      <c r="B653" s="253"/>
      <c r="D653" s="253"/>
      <c r="E653" s="253"/>
      <c r="F653" s="253"/>
      <c r="G653" s="253"/>
      <c r="H653" s="253"/>
      <c r="I653" s="253"/>
      <c r="J653" s="253"/>
      <c r="K653" s="253"/>
      <c r="L653" s="253"/>
      <c r="S653" s="253"/>
      <c r="T653" s="253"/>
      <c r="U653" s="253"/>
      <c r="V653" s="253"/>
      <c r="W653" s="253"/>
      <c r="X653" s="253"/>
      <c r="Y653" s="253"/>
      <c r="Z653" s="253"/>
      <c r="AA653" s="253"/>
      <c r="AB653" s="253"/>
      <c r="AC653" s="253"/>
      <c r="AD653" s="253"/>
      <c r="AE653" s="253"/>
      <c r="AF653" s="253"/>
      <c r="AG653" s="253"/>
      <c r="AH653" s="253"/>
      <c r="AI653" s="253"/>
      <c r="AJ653" s="253"/>
      <c r="AK653" s="253"/>
      <c r="AL653" s="253"/>
      <c r="AM653" s="253"/>
      <c r="AN653" s="253"/>
      <c r="AO653" s="253"/>
      <c r="AP653" s="253"/>
      <c r="AQ653" s="253"/>
      <c r="AR653" s="253"/>
      <c r="AS653" s="253"/>
      <c r="AT653" s="253"/>
      <c r="AU653" s="253"/>
      <c r="AV653" s="253"/>
      <c r="AW653" s="253"/>
      <c r="AX653" s="253"/>
      <c r="AY653" s="253"/>
      <c r="AZ653" s="253"/>
      <c r="BA653" s="253"/>
      <c r="BB653" s="253"/>
      <c r="BC653" s="253"/>
      <c r="BD653" s="253"/>
      <c r="BE653" s="253"/>
      <c r="BF653" s="253"/>
      <c r="BG653" s="253"/>
      <c r="BH653" s="253"/>
      <c r="BI653" s="253"/>
      <c r="BJ653" s="253"/>
      <c r="BK653" s="253"/>
      <c r="BL653" s="253"/>
      <c r="BM653" s="253"/>
      <c r="BN653" s="253"/>
      <c r="BO653" s="253"/>
      <c r="BP653" s="253"/>
      <c r="BQ653" s="253"/>
      <c r="BR653" s="253"/>
      <c r="BS653" s="253"/>
      <c r="BT653" s="253"/>
      <c r="BU653" s="253"/>
      <c r="BV653" s="253"/>
      <c r="BW653" s="253"/>
      <c r="BX653" s="253"/>
      <c r="BY653" s="253"/>
      <c r="BZ653" s="253"/>
      <c r="CA653" s="253"/>
      <c r="CB653" s="253"/>
      <c r="CC653" s="253"/>
      <c r="CD653" s="253"/>
      <c r="CE653" s="253"/>
      <c r="CF653" s="253"/>
      <c r="CG653" s="253"/>
      <c r="CH653" s="253"/>
      <c r="CI653" s="253"/>
      <c r="CJ653" s="253"/>
      <c r="CK653" s="253"/>
      <c r="CL653" s="253"/>
      <c r="CM653" s="253"/>
      <c r="CN653" s="253"/>
      <c r="CO653" s="253"/>
      <c r="CP653" s="253"/>
      <c r="CQ653" s="253"/>
      <c r="CR653" s="253"/>
      <c r="CS653" s="253"/>
      <c r="CT653" s="253"/>
      <c r="CU653" s="253"/>
      <c r="CV653" s="253"/>
      <c r="CW653" s="253"/>
      <c r="CX653" s="253"/>
      <c r="CY653" s="253"/>
      <c r="CZ653" s="253"/>
      <c r="DA653" s="253"/>
      <c r="DB653" s="253"/>
      <c r="DC653" s="253"/>
      <c r="DD653" s="253"/>
      <c r="DE653" s="253"/>
      <c r="DF653" s="253"/>
      <c r="DG653" s="253"/>
      <c r="DH653" s="253"/>
      <c r="DI653" s="253"/>
      <c r="DJ653" s="253"/>
      <c r="DK653" s="253"/>
      <c r="DL653" s="253"/>
      <c r="DM653" s="253"/>
      <c r="DN653" s="253"/>
      <c r="DO653" s="253"/>
      <c r="DP653" s="253"/>
      <c r="DQ653" s="253"/>
      <c r="DR653" s="253"/>
      <c r="DS653" s="253"/>
      <c r="DT653" s="253"/>
      <c r="DU653" s="253"/>
    </row>
    <row r="654" spans="1:125" s="248" customFormat="1" x14ac:dyDescent="0.25">
      <c r="A654" s="253"/>
      <c r="B654" s="253"/>
      <c r="D654" s="253"/>
      <c r="E654" s="253"/>
      <c r="F654" s="253"/>
      <c r="G654" s="253"/>
      <c r="H654" s="253"/>
      <c r="I654" s="253"/>
      <c r="J654" s="253"/>
      <c r="K654" s="253"/>
      <c r="L654" s="253"/>
      <c r="S654" s="253"/>
      <c r="T654" s="253"/>
      <c r="U654" s="253"/>
      <c r="V654" s="253"/>
      <c r="W654" s="253"/>
      <c r="X654" s="253"/>
      <c r="Y654" s="253"/>
      <c r="Z654" s="253"/>
      <c r="AA654" s="253"/>
      <c r="AB654" s="253"/>
      <c r="AC654" s="253"/>
      <c r="AD654" s="253"/>
      <c r="AE654" s="253"/>
      <c r="AF654" s="253"/>
      <c r="AG654" s="253"/>
      <c r="AH654" s="253"/>
      <c r="AI654" s="253"/>
      <c r="AJ654" s="253"/>
      <c r="AK654" s="253"/>
      <c r="AL654" s="253"/>
      <c r="AM654" s="253"/>
      <c r="AN654" s="253"/>
      <c r="AO654" s="253"/>
      <c r="AP654" s="253"/>
      <c r="AQ654" s="253"/>
      <c r="AR654" s="253"/>
      <c r="AS654" s="253"/>
      <c r="AT654" s="253"/>
      <c r="AU654" s="253"/>
      <c r="AV654" s="253"/>
      <c r="AW654" s="253"/>
      <c r="AX654" s="253"/>
      <c r="AY654" s="253"/>
      <c r="AZ654" s="253"/>
      <c r="BA654" s="253"/>
      <c r="BB654" s="253"/>
      <c r="BC654" s="253"/>
      <c r="BD654" s="253"/>
      <c r="BE654" s="253"/>
      <c r="BF654" s="253"/>
      <c r="BG654" s="253"/>
      <c r="BH654" s="253"/>
      <c r="BI654" s="253"/>
      <c r="BJ654" s="253"/>
      <c r="BK654" s="253"/>
      <c r="BL654" s="253"/>
      <c r="BM654" s="253"/>
      <c r="BN654" s="253"/>
      <c r="BO654" s="253"/>
      <c r="BP654" s="253"/>
      <c r="BQ654" s="253"/>
      <c r="BR654" s="253"/>
      <c r="BS654" s="253"/>
      <c r="BT654" s="253"/>
      <c r="BU654" s="253"/>
      <c r="BV654" s="253"/>
      <c r="BW654" s="253"/>
      <c r="BX654" s="253"/>
      <c r="BY654" s="253"/>
      <c r="BZ654" s="253"/>
      <c r="CA654" s="253"/>
      <c r="CB654" s="253"/>
      <c r="CC654" s="253"/>
      <c r="CD654" s="253"/>
      <c r="CE654" s="253"/>
      <c r="CF654" s="253"/>
      <c r="CG654" s="253"/>
      <c r="CH654" s="253"/>
      <c r="CI654" s="253"/>
      <c r="CJ654" s="253"/>
      <c r="CK654" s="253"/>
      <c r="CL654" s="253"/>
      <c r="CM654" s="253"/>
      <c r="CN654" s="253"/>
      <c r="CO654" s="253"/>
      <c r="CP654" s="253"/>
      <c r="CQ654" s="253"/>
      <c r="CR654" s="253"/>
      <c r="CS654" s="253"/>
      <c r="CT654" s="253"/>
      <c r="CU654" s="253"/>
      <c r="CV654" s="253"/>
      <c r="CW654" s="253"/>
      <c r="CX654" s="253"/>
      <c r="CY654" s="253"/>
      <c r="CZ654" s="253"/>
      <c r="DA654" s="253"/>
      <c r="DB654" s="253"/>
      <c r="DC654" s="253"/>
      <c r="DD654" s="253"/>
      <c r="DE654" s="253"/>
      <c r="DF654" s="253"/>
      <c r="DG654" s="253"/>
      <c r="DH654" s="253"/>
      <c r="DI654" s="253"/>
      <c r="DJ654" s="253"/>
      <c r="DK654" s="253"/>
      <c r="DL654" s="253"/>
      <c r="DM654" s="253"/>
      <c r="DN654" s="253"/>
      <c r="DO654" s="253"/>
      <c r="DP654" s="253"/>
      <c r="DQ654" s="253"/>
      <c r="DR654" s="253"/>
      <c r="DS654" s="253"/>
      <c r="DT654" s="253"/>
      <c r="DU654" s="253"/>
    </row>
    <row r="655" spans="1:125" s="248" customFormat="1" x14ac:dyDescent="0.25">
      <c r="A655" s="253"/>
      <c r="B655" s="253"/>
      <c r="D655" s="253"/>
      <c r="E655" s="253"/>
      <c r="F655" s="253"/>
      <c r="G655" s="253"/>
      <c r="H655" s="253"/>
      <c r="I655" s="253"/>
      <c r="J655" s="253"/>
      <c r="K655" s="253"/>
      <c r="L655" s="253"/>
      <c r="S655" s="253"/>
      <c r="T655" s="253"/>
      <c r="U655" s="253"/>
      <c r="V655" s="253"/>
      <c r="W655" s="253"/>
      <c r="X655" s="253"/>
      <c r="Y655" s="253"/>
      <c r="Z655" s="253"/>
      <c r="AA655" s="253"/>
      <c r="AB655" s="253"/>
      <c r="AC655" s="253"/>
      <c r="AD655" s="253"/>
      <c r="AE655" s="253"/>
      <c r="AF655" s="253"/>
      <c r="AG655" s="253"/>
      <c r="AH655" s="253"/>
      <c r="AI655" s="253"/>
      <c r="AJ655" s="253"/>
      <c r="AK655" s="253"/>
      <c r="AL655" s="253"/>
      <c r="AM655" s="253"/>
      <c r="AN655" s="253"/>
      <c r="AO655" s="253"/>
      <c r="AP655" s="253"/>
      <c r="AQ655" s="253"/>
      <c r="AR655" s="253"/>
      <c r="AS655" s="253"/>
      <c r="AT655" s="253"/>
      <c r="AU655" s="253"/>
      <c r="AV655" s="253"/>
      <c r="AW655" s="253"/>
      <c r="AX655" s="253"/>
      <c r="AY655" s="253"/>
      <c r="AZ655" s="253"/>
      <c r="BA655" s="253"/>
      <c r="BB655" s="253"/>
      <c r="BC655" s="253"/>
      <c r="BD655" s="253"/>
      <c r="BE655" s="253"/>
      <c r="BF655" s="253"/>
      <c r="BG655" s="253"/>
      <c r="BH655" s="253"/>
      <c r="BI655" s="253"/>
      <c r="BJ655" s="253"/>
      <c r="BK655" s="253"/>
      <c r="BL655" s="253"/>
      <c r="BM655" s="253"/>
      <c r="BN655" s="253"/>
      <c r="BO655" s="253"/>
      <c r="BP655" s="253"/>
      <c r="BQ655" s="253"/>
      <c r="BR655" s="253"/>
      <c r="BS655" s="253"/>
      <c r="BT655" s="253"/>
      <c r="BU655" s="253"/>
      <c r="BV655" s="253"/>
      <c r="BW655" s="253"/>
      <c r="BX655" s="253"/>
      <c r="BY655" s="253"/>
      <c r="BZ655" s="253"/>
      <c r="CA655" s="253"/>
      <c r="CB655" s="253"/>
      <c r="CC655" s="253"/>
      <c r="CD655" s="253"/>
      <c r="CE655" s="253"/>
      <c r="CF655" s="253"/>
      <c r="CG655" s="253"/>
      <c r="CH655" s="253"/>
      <c r="CI655" s="253"/>
      <c r="CJ655" s="253"/>
      <c r="CK655" s="253"/>
      <c r="CL655" s="253"/>
      <c r="CM655" s="253"/>
      <c r="CN655" s="253"/>
      <c r="CO655" s="253"/>
      <c r="CP655" s="253"/>
      <c r="CQ655" s="253"/>
      <c r="CR655" s="253"/>
      <c r="CS655" s="253"/>
      <c r="CT655" s="253"/>
      <c r="CU655" s="253"/>
      <c r="CV655" s="253"/>
      <c r="CW655" s="253"/>
      <c r="CX655" s="253"/>
      <c r="CY655" s="253"/>
      <c r="CZ655" s="253"/>
      <c r="DA655" s="253"/>
      <c r="DB655" s="253"/>
      <c r="DC655" s="253"/>
      <c r="DD655" s="253"/>
      <c r="DE655" s="253"/>
      <c r="DF655" s="253"/>
      <c r="DG655" s="253"/>
      <c r="DH655" s="253"/>
      <c r="DI655" s="253"/>
      <c r="DJ655" s="253"/>
      <c r="DK655" s="253"/>
      <c r="DL655" s="253"/>
      <c r="DM655" s="253"/>
      <c r="DN655" s="253"/>
      <c r="DO655" s="253"/>
      <c r="DP655" s="253"/>
      <c r="DQ655" s="253"/>
      <c r="DR655" s="253"/>
      <c r="DS655" s="253"/>
      <c r="DT655" s="253"/>
      <c r="DU655" s="253"/>
    </row>
    <row r="656" spans="1:125" s="248" customFormat="1" x14ac:dyDescent="0.25">
      <c r="A656" s="253"/>
      <c r="B656" s="253"/>
      <c r="D656" s="253"/>
      <c r="E656" s="253"/>
      <c r="F656" s="253"/>
      <c r="G656" s="253"/>
      <c r="H656" s="253"/>
      <c r="I656" s="253"/>
      <c r="J656" s="253"/>
      <c r="K656" s="253"/>
      <c r="L656" s="253"/>
      <c r="S656" s="253"/>
      <c r="T656" s="253"/>
      <c r="U656" s="253"/>
      <c r="V656" s="253"/>
      <c r="W656" s="253"/>
      <c r="X656" s="253"/>
      <c r="Y656" s="253"/>
      <c r="Z656" s="253"/>
      <c r="AA656" s="253"/>
      <c r="AB656" s="253"/>
      <c r="AC656" s="253"/>
      <c r="AD656" s="253"/>
      <c r="AE656" s="253"/>
      <c r="AF656" s="253"/>
      <c r="AG656" s="253"/>
      <c r="AH656" s="253"/>
      <c r="AI656" s="253"/>
      <c r="AJ656" s="253"/>
      <c r="AK656" s="253"/>
      <c r="AL656" s="253"/>
      <c r="AM656" s="253"/>
      <c r="AN656" s="253"/>
      <c r="AO656" s="253"/>
      <c r="AP656" s="253"/>
      <c r="AQ656" s="253"/>
      <c r="AR656" s="253"/>
      <c r="AS656" s="253"/>
      <c r="AT656" s="253"/>
      <c r="AU656" s="253"/>
      <c r="AV656" s="253"/>
      <c r="AW656" s="253"/>
      <c r="AX656" s="253"/>
      <c r="AY656" s="253"/>
      <c r="AZ656" s="253"/>
      <c r="BA656" s="253"/>
      <c r="BB656" s="253"/>
      <c r="BC656" s="253"/>
      <c r="BD656" s="253"/>
      <c r="BE656" s="253"/>
      <c r="BF656" s="253"/>
      <c r="BG656" s="253"/>
      <c r="BH656" s="253"/>
      <c r="BI656" s="253"/>
      <c r="BJ656" s="253"/>
      <c r="BK656" s="253"/>
      <c r="BL656" s="253"/>
      <c r="BM656" s="253"/>
      <c r="BN656" s="253"/>
      <c r="BO656" s="253"/>
      <c r="BP656" s="253"/>
      <c r="BQ656" s="253"/>
      <c r="BR656" s="253"/>
      <c r="BS656" s="253"/>
      <c r="BT656" s="253"/>
      <c r="BU656" s="253"/>
      <c r="BV656" s="253"/>
      <c r="BW656" s="253"/>
      <c r="BX656" s="253"/>
      <c r="BY656" s="253"/>
      <c r="BZ656" s="253"/>
      <c r="CA656" s="253"/>
      <c r="CB656" s="253"/>
      <c r="CC656" s="253"/>
      <c r="CD656" s="253"/>
      <c r="CE656" s="253"/>
      <c r="CF656" s="253"/>
      <c r="CG656" s="253"/>
      <c r="CH656" s="253"/>
      <c r="CI656" s="253"/>
      <c r="CJ656" s="253"/>
      <c r="CK656" s="253"/>
      <c r="CL656" s="253"/>
      <c r="CM656" s="253"/>
      <c r="CN656" s="253"/>
      <c r="CO656" s="253"/>
      <c r="CP656" s="253"/>
      <c r="CQ656" s="253"/>
      <c r="CR656" s="253"/>
      <c r="CS656" s="253"/>
      <c r="CT656" s="253"/>
      <c r="CU656" s="253"/>
      <c r="CV656" s="253"/>
      <c r="CW656" s="253"/>
      <c r="CX656" s="253"/>
      <c r="CY656" s="253"/>
      <c r="CZ656" s="253"/>
      <c r="DA656" s="253"/>
      <c r="DB656" s="253"/>
      <c r="DC656" s="253"/>
      <c r="DD656" s="253"/>
      <c r="DE656" s="253"/>
      <c r="DF656" s="253"/>
      <c r="DG656" s="253"/>
      <c r="DH656" s="253"/>
      <c r="DI656" s="253"/>
      <c r="DJ656" s="253"/>
      <c r="DK656" s="253"/>
      <c r="DL656" s="253"/>
      <c r="DM656" s="253"/>
      <c r="DN656" s="253"/>
      <c r="DO656" s="253"/>
      <c r="DP656" s="253"/>
      <c r="DQ656" s="253"/>
      <c r="DR656" s="253"/>
      <c r="DS656" s="253"/>
      <c r="DT656" s="253"/>
      <c r="DU656" s="253"/>
    </row>
    <row r="657" spans="1:125" s="248" customFormat="1" x14ac:dyDescent="0.25">
      <c r="A657" s="253"/>
      <c r="B657" s="253"/>
      <c r="D657" s="253"/>
      <c r="E657" s="253"/>
      <c r="F657" s="253"/>
      <c r="G657" s="253"/>
      <c r="H657" s="253"/>
      <c r="I657" s="253"/>
      <c r="J657" s="253"/>
      <c r="K657" s="253"/>
      <c r="L657" s="253"/>
      <c r="S657" s="253"/>
      <c r="T657" s="253"/>
      <c r="U657" s="253"/>
      <c r="V657" s="253"/>
      <c r="W657" s="253"/>
      <c r="X657" s="253"/>
      <c r="Y657" s="253"/>
      <c r="Z657" s="253"/>
      <c r="AA657" s="253"/>
      <c r="AB657" s="253"/>
      <c r="AC657" s="253"/>
      <c r="AD657" s="253"/>
      <c r="AE657" s="253"/>
      <c r="AF657" s="253"/>
      <c r="AG657" s="253"/>
      <c r="AH657" s="253"/>
      <c r="AI657" s="253"/>
      <c r="AJ657" s="253"/>
      <c r="AK657" s="253"/>
      <c r="AL657" s="253"/>
      <c r="AM657" s="253"/>
      <c r="AN657" s="253"/>
      <c r="AO657" s="253"/>
      <c r="AP657" s="253"/>
      <c r="AQ657" s="253"/>
      <c r="AR657" s="253"/>
      <c r="AS657" s="253"/>
      <c r="AT657" s="253"/>
      <c r="AU657" s="253"/>
      <c r="AV657" s="253"/>
      <c r="AW657" s="253"/>
      <c r="AX657" s="253"/>
      <c r="AY657" s="253"/>
      <c r="AZ657" s="253"/>
      <c r="BA657" s="253"/>
      <c r="BB657" s="253"/>
      <c r="BC657" s="253"/>
      <c r="BD657" s="253"/>
      <c r="BE657" s="253"/>
      <c r="BF657" s="253"/>
      <c r="BG657" s="253"/>
      <c r="BH657" s="253"/>
      <c r="BI657" s="253"/>
      <c r="BJ657" s="253"/>
      <c r="BK657" s="253"/>
      <c r="BL657" s="253"/>
      <c r="BM657" s="253"/>
      <c r="BN657" s="253"/>
      <c r="BO657" s="253"/>
      <c r="BP657" s="253"/>
      <c r="BQ657" s="253"/>
      <c r="BR657" s="253"/>
      <c r="BS657" s="253"/>
      <c r="BT657" s="253"/>
      <c r="BU657" s="253"/>
      <c r="BV657" s="253"/>
      <c r="BW657" s="253"/>
      <c r="BX657" s="253"/>
      <c r="BY657" s="253"/>
      <c r="BZ657" s="253"/>
      <c r="CA657" s="253"/>
      <c r="CB657" s="253"/>
      <c r="CC657" s="253"/>
      <c r="CD657" s="253"/>
      <c r="CE657" s="253"/>
      <c r="CF657" s="253"/>
      <c r="CG657" s="253"/>
      <c r="CH657" s="253"/>
      <c r="CI657" s="253"/>
      <c r="CJ657" s="253"/>
      <c r="CK657" s="253"/>
      <c r="CL657" s="253"/>
      <c r="CM657" s="253"/>
      <c r="CN657" s="253"/>
      <c r="CO657" s="253"/>
      <c r="CP657" s="253"/>
      <c r="CQ657" s="253"/>
      <c r="CR657" s="253"/>
      <c r="CS657" s="253"/>
      <c r="CT657" s="253"/>
      <c r="CU657" s="253"/>
      <c r="CV657" s="253"/>
      <c r="CW657" s="253"/>
      <c r="CX657" s="253"/>
      <c r="CY657" s="253"/>
      <c r="CZ657" s="253"/>
      <c r="DA657" s="253"/>
      <c r="DB657" s="253"/>
      <c r="DC657" s="253"/>
      <c r="DD657" s="253"/>
      <c r="DE657" s="253"/>
      <c r="DF657" s="253"/>
      <c r="DG657" s="253"/>
      <c r="DH657" s="253"/>
      <c r="DI657" s="253"/>
      <c r="DJ657" s="253"/>
      <c r="DK657" s="253"/>
      <c r="DL657" s="253"/>
      <c r="DM657" s="253"/>
      <c r="DN657" s="253"/>
      <c r="DO657" s="253"/>
      <c r="DP657" s="253"/>
      <c r="DQ657" s="253"/>
      <c r="DR657" s="253"/>
      <c r="DS657" s="253"/>
      <c r="DT657" s="253"/>
      <c r="DU657" s="253"/>
    </row>
    <row r="658" spans="1:125" s="248" customFormat="1" x14ac:dyDescent="0.25">
      <c r="A658" s="253"/>
      <c r="B658" s="253"/>
      <c r="D658" s="253"/>
      <c r="E658" s="253"/>
      <c r="F658" s="253"/>
      <c r="G658" s="253"/>
      <c r="H658" s="253"/>
      <c r="I658" s="253"/>
      <c r="J658" s="253"/>
      <c r="K658" s="253"/>
      <c r="L658" s="253"/>
      <c r="S658" s="253"/>
      <c r="T658" s="253"/>
      <c r="U658" s="253"/>
      <c r="V658" s="253"/>
      <c r="W658" s="253"/>
      <c r="X658" s="253"/>
      <c r="Y658" s="253"/>
      <c r="Z658" s="253"/>
      <c r="AA658" s="253"/>
      <c r="AB658" s="253"/>
      <c r="AC658" s="253"/>
      <c r="AD658" s="253"/>
      <c r="AE658" s="253"/>
      <c r="AF658" s="253"/>
      <c r="AG658" s="253"/>
      <c r="AH658" s="253"/>
      <c r="AI658" s="253"/>
      <c r="AJ658" s="253"/>
      <c r="AK658" s="253"/>
      <c r="AL658" s="253"/>
      <c r="AM658" s="253"/>
      <c r="AN658" s="253"/>
      <c r="AO658" s="253"/>
      <c r="AP658" s="253"/>
      <c r="AQ658" s="253"/>
      <c r="AR658" s="253"/>
      <c r="AS658" s="253"/>
      <c r="AT658" s="253"/>
      <c r="AU658" s="253"/>
      <c r="AV658" s="253"/>
      <c r="AW658" s="253"/>
      <c r="AX658" s="253"/>
      <c r="AY658" s="253"/>
      <c r="AZ658" s="253"/>
      <c r="BA658" s="253"/>
      <c r="BB658" s="253"/>
      <c r="BC658" s="253"/>
      <c r="BD658" s="253"/>
      <c r="BE658" s="253"/>
      <c r="BF658" s="253"/>
      <c r="BG658" s="253"/>
      <c r="BH658" s="253"/>
      <c r="BI658" s="253"/>
      <c r="BJ658" s="253"/>
      <c r="BK658" s="253"/>
      <c r="BL658" s="253"/>
      <c r="BM658" s="253"/>
      <c r="BN658" s="253"/>
      <c r="BO658" s="253"/>
      <c r="BP658" s="253"/>
      <c r="BQ658" s="253"/>
      <c r="BR658" s="253"/>
      <c r="BS658" s="253"/>
      <c r="BT658" s="253"/>
      <c r="BU658" s="253"/>
      <c r="BV658" s="253"/>
      <c r="BW658" s="253"/>
      <c r="BX658" s="253"/>
      <c r="BY658" s="253"/>
      <c r="BZ658" s="253"/>
      <c r="CA658" s="253"/>
      <c r="CB658" s="253"/>
      <c r="CC658" s="253"/>
      <c r="CD658" s="253"/>
      <c r="CE658" s="253"/>
      <c r="CF658" s="253"/>
      <c r="CG658" s="253"/>
      <c r="CH658" s="253"/>
      <c r="CI658" s="253"/>
      <c r="CJ658" s="253"/>
      <c r="CK658" s="253"/>
      <c r="CL658" s="253"/>
      <c r="CM658" s="253"/>
      <c r="CN658" s="253"/>
      <c r="CO658" s="253"/>
      <c r="CP658" s="253"/>
      <c r="CQ658" s="253"/>
      <c r="CR658" s="253"/>
      <c r="CS658" s="253"/>
      <c r="CT658" s="253"/>
      <c r="CU658" s="253"/>
      <c r="CV658" s="253"/>
      <c r="CW658" s="253"/>
      <c r="CX658" s="253"/>
      <c r="CY658" s="253"/>
      <c r="CZ658" s="253"/>
      <c r="DA658" s="253"/>
      <c r="DB658" s="253"/>
      <c r="DC658" s="253"/>
      <c r="DD658" s="253"/>
      <c r="DE658" s="253"/>
      <c r="DF658" s="253"/>
      <c r="DG658" s="253"/>
      <c r="DH658" s="253"/>
      <c r="DI658" s="253"/>
      <c r="DJ658" s="253"/>
      <c r="DK658" s="253"/>
      <c r="DL658" s="253"/>
      <c r="DM658" s="253"/>
      <c r="DN658" s="253"/>
      <c r="DO658" s="253"/>
      <c r="DP658" s="253"/>
      <c r="DQ658" s="253"/>
      <c r="DR658" s="253"/>
      <c r="DS658" s="253"/>
      <c r="DT658" s="253"/>
      <c r="DU658" s="253"/>
    </row>
    <row r="659" spans="1:125" s="248" customFormat="1" x14ac:dyDescent="0.25">
      <c r="A659" s="253"/>
      <c r="B659" s="253"/>
      <c r="D659" s="253"/>
      <c r="E659" s="253"/>
      <c r="F659" s="253"/>
      <c r="G659" s="253"/>
      <c r="H659" s="253"/>
      <c r="I659" s="253"/>
      <c r="J659" s="253"/>
      <c r="K659" s="253"/>
      <c r="L659" s="253"/>
      <c r="S659" s="253"/>
      <c r="T659" s="253"/>
      <c r="U659" s="253"/>
      <c r="V659" s="253"/>
      <c r="W659" s="253"/>
      <c r="X659" s="253"/>
      <c r="Y659" s="253"/>
      <c r="Z659" s="253"/>
      <c r="AA659" s="253"/>
      <c r="AB659" s="253"/>
      <c r="AC659" s="253"/>
      <c r="AD659" s="253"/>
      <c r="AE659" s="253"/>
      <c r="AF659" s="253"/>
      <c r="AG659" s="253"/>
      <c r="AH659" s="253"/>
      <c r="AI659" s="253"/>
      <c r="AJ659" s="253"/>
      <c r="AK659" s="253"/>
      <c r="AL659" s="253"/>
      <c r="AM659" s="253"/>
      <c r="AN659" s="253"/>
      <c r="AO659" s="253"/>
      <c r="AP659" s="253"/>
      <c r="AQ659" s="253"/>
      <c r="AR659" s="253"/>
      <c r="AS659" s="253"/>
      <c r="AT659" s="253"/>
      <c r="AU659" s="253"/>
      <c r="AV659" s="253"/>
      <c r="AW659" s="253"/>
      <c r="AX659" s="253"/>
      <c r="AY659" s="253"/>
      <c r="AZ659" s="253"/>
      <c r="BA659" s="253"/>
      <c r="BB659" s="253"/>
      <c r="BC659" s="253"/>
      <c r="BD659" s="253"/>
      <c r="BE659" s="253"/>
      <c r="BF659" s="253"/>
      <c r="BG659" s="253"/>
      <c r="BH659" s="253"/>
      <c r="BI659" s="253"/>
      <c r="BJ659" s="253"/>
      <c r="BK659" s="253"/>
      <c r="BL659" s="253"/>
      <c r="BM659" s="253"/>
      <c r="BN659" s="253"/>
      <c r="BO659" s="253"/>
      <c r="BP659" s="253"/>
      <c r="BQ659" s="253"/>
      <c r="BR659" s="253"/>
      <c r="BS659" s="253"/>
      <c r="BT659" s="253"/>
      <c r="BU659" s="253"/>
      <c r="BV659" s="253"/>
      <c r="BW659" s="253"/>
      <c r="BX659" s="253"/>
      <c r="BY659" s="253"/>
      <c r="BZ659" s="253"/>
      <c r="CA659" s="253"/>
      <c r="CB659" s="253"/>
      <c r="CC659" s="253"/>
      <c r="CD659" s="253"/>
      <c r="CE659" s="253"/>
      <c r="CF659" s="253"/>
      <c r="CG659" s="253"/>
      <c r="CH659" s="253"/>
      <c r="CI659" s="253"/>
      <c r="CJ659" s="253"/>
      <c r="CK659" s="253"/>
      <c r="CL659" s="253"/>
      <c r="CM659" s="253"/>
      <c r="CN659" s="253"/>
      <c r="CO659" s="253"/>
      <c r="CP659" s="253"/>
      <c r="CQ659" s="253"/>
      <c r="CR659" s="253"/>
      <c r="CS659" s="253"/>
      <c r="CT659" s="253"/>
      <c r="CU659" s="253"/>
      <c r="CV659" s="253"/>
      <c r="CW659" s="253"/>
      <c r="CX659" s="253"/>
      <c r="CY659" s="253"/>
      <c r="CZ659" s="253"/>
      <c r="DA659" s="253"/>
      <c r="DB659" s="253"/>
      <c r="DC659" s="253"/>
      <c r="DD659" s="253"/>
      <c r="DE659" s="253"/>
      <c r="DF659" s="253"/>
      <c r="DG659" s="253"/>
      <c r="DH659" s="253"/>
      <c r="DI659" s="253"/>
      <c r="DJ659" s="253"/>
      <c r="DK659" s="253"/>
      <c r="DL659" s="253"/>
      <c r="DM659" s="253"/>
      <c r="DN659" s="253"/>
      <c r="DO659" s="253"/>
      <c r="DP659" s="253"/>
      <c r="DQ659" s="253"/>
      <c r="DR659" s="253"/>
      <c r="DS659" s="253"/>
      <c r="DT659" s="253"/>
      <c r="DU659" s="253"/>
    </row>
    <row r="660" spans="1:125" s="248" customFormat="1" x14ac:dyDescent="0.25">
      <c r="A660" s="253"/>
      <c r="B660" s="253"/>
      <c r="D660" s="253"/>
      <c r="E660" s="253"/>
      <c r="F660" s="253"/>
      <c r="G660" s="253"/>
      <c r="H660" s="253"/>
      <c r="I660" s="253"/>
      <c r="J660" s="253"/>
      <c r="K660" s="253"/>
      <c r="L660" s="253"/>
      <c r="S660" s="253"/>
      <c r="T660" s="253"/>
      <c r="U660" s="253"/>
      <c r="V660" s="253"/>
      <c r="W660" s="253"/>
      <c r="X660" s="253"/>
      <c r="Y660" s="253"/>
      <c r="Z660" s="253"/>
      <c r="AA660" s="253"/>
      <c r="AB660" s="253"/>
      <c r="AC660" s="253"/>
      <c r="AD660" s="253"/>
      <c r="AE660" s="253"/>
      <c r="AF660" s="253"/>
      <c r="AG660" s="253"/>
      <c r="AH660" s="253"/>
      <c r="AI660" s="253"/>
      <c r="AJ660" s="253"/>
      <c r="AK660" s="253"/>
      <c r="AL660" s="253"/>
      <c r="AM660" s="253"/>
      <c r="AN660" s="253"/>
      <c r="AO660" s="253"/>
      <c r="AP660" s="253"/>
      <c r="AQ660" s="253"/>
      <c r="AR660" s="253"/>
      <c r="AS660" s="253"/>
      <c r="AT660" s="253"/>
      <c r="AU660" s="253"/>
      <c r="AV660" s="253"/>
      <c r="AW660" s="253"/>
      <c r="AX660" s="253"/>
      <c r="AY660" s="253"/>
      <c r="AZ660" s="253"/>
      <c r="BA660" s="253"/>
      <c r="BB660" s="253"/>
      <c r="BC660" s="253"/>
      <c r="BD660" s="253"/>
      <c r="BE660" s="253"/>
      <c r="BF660" s="253"/>
      <c r="BG660" s="253"/>
      <c r="BH660" s="253"/>
      <c r="BI660" s="253"/>
      <c r="BJ660" s="253"/>
      <c r="BK660" s="253"/>
      <c r="BL660" s="253"/>
      <c r="BM660" s="253"/>
      <c r="BN660" s="253"/>
      <c r="BO660" s="253"/>
      <c r="BP660" s="253"/>
      <c r="BQ660" s="253"/>
      <c r="BR660" s="253"/>
      <c r="BS660" s="253"/>
      <c r="BT660" s="253"/>
      <c r="BU660" s="253"/>
      <c r="BV660" s="253"/>
      <c r="BW660" s="253"/>
      <c r="BX660" s="253"/>
      <c r="BY660" s="253"/>
      <c r="BZ660" s="253"/>
      <c r="CA660" s="253"/>
      <c r="CB660" s="253"/>
      <c r="CC660" s="253"/>
      <c r="CD660" s="253"/>
      <c r="CE660" s="253"/>
      <c r="CF660" s="253"/>
      <c r="CG660" s="253"/>
      <c r="CH660" s="253"/>
      <c r="CI660" s="253"/>
      <c r="CJ660" s="253"/>
      <c r="CK660" s="253"/>
      <c r="CL660" s="253"/>
      <c r="CM660" s="253"/>
      <c r="CN660" s="253"/>
      <c r="CO660" s="253"/>
      <c r="CP660" s="253"/>
      <c r="CQ660" s="253"/>
      <c r="CR660" s="253"/>
      <c r="CS660" s="253"/>
      <c r="CT660" s="253"/>
      <c r="CU660" s="253"/>
      <c r="CV660" s="253"/>
      <c r="CW660" s="253"/>
      <c r="CX660" s="253"/>
      <c r="CY660" s="253"/>
      <c r="CZ660" s="253"/>
      <c r="DA660" s="253"/>
      <c r="DB660" s="253"/>
      <c r="DC660" s="253"/>
      <c r="DD660" s="253"/>
      <c r="DE660" s="253"/>
      <c r="DF660" s="253"/>
      <c r="DG660" s="253"/>
      <c r="DH660" s="253"/>
      <c r="DI660" s="253"/>
      <c r="DJ660" s="253"/>
      <c r="DK660" s="253"/>
      <c r="DL660" s="253"/>
      <c r="DM660" s="253"/>
      <c r="DN660" s="253"/>
      <c r="DO660" s="253"/>
      <c r="DP660" s="253"/>
      <c r="DQ660" s="253"/>
      <c r="DR660" s="253"/>
      <c r="DS660" s="253"/>
      <c r="DT660" s="253"/>
      <c r="DU660" s="253"/>
    </row>
    <row r="661" spans="1:125" s="248" customFormat="1" x14ac:dyDescent="0.25">
      <c r="A661" s="253"/>
      <c r="B661" s="253"/>
      <c r="D661" s="253"/>
      <c r="E661" s="253"/>
      <c r="F661" s="253"/>
      <c r="G661" s="253"/>
      <c r="H661" s="253"/>
      <c r="I661" s="253"/>
      <c r="J661" s="253"/>
      <c r="K661" s="253"/>
      <c r="L661" s="253"/>
      <c r="S661" s="253"/>
      <c r="T661" s="253"/>
      <c r="U661" s="253"/>
      <c r="V661" s="253"/>
      <c r="W661" s="253"/>
      <c r="X661" s="253"/>
      <c r="Y661" s="253"/>
      <c r="Z661" s="253"/>
      <c r="AA661" s="253"/>
      <c r="AB661" s="253"/>
      <c r="AC661" s="253"/>
      <c r="AD661" s="253"/>
      <c r="AE661" s="253"/>
      <c r="AF661" s="253"/>
      <c r="AG661" s="253"/>
      <c r="AH661" s="253"/>
      <c r="AI661" s="253"/>
      <c r="AJ661" s="253"/>
      <c r="AK661" s="253"/>
      <c r="AL661" s="253"/>
      <c r="AM661" s="253"/>
      <c r="AN661" s="253"/>
      <c r="AO661" s="253"/>
      <c r="AP661" s="253"/>
      <c r="AQ661" s="253"/>
      <c r="AR661" s="253"/>
      <c r="AS661" s="253"/>
      <c r="AT661" s="253"/>
      <c r="AU661" s="253"/>
      <c r="AV661" s="253"/>
      <c r="AW661" s="253"/>
      <c r="AX661" s="253"/>
      <c r="AY661" s="253"/>
      <c r="AZ661" s="253"/>
      <c r="BA661" s="253"/>
      <c r="BB661" s="253"/>
      <c r="BC661" s="253"/>
      <c r="BD661" s="253"/>
      <c r="BE661" s="253"/>
      <c r="BF661" s="253"/>
      <c r="BG661" s="253"/>
      <c r="BH661" s="253"/>
      <c r="BI661" s="253"/>
      <c r="BJ661" s="253"/>
      <c r="BK661" s="253"/>
      <c r="BL661" s="253"/>
      <c r="BM661" s="253"/>
      <c r="BN661" s="253"/>
      <c r="BO661" s="253"/>
      <c r="BP661" s="253"/>
      <c r="BQ661" s="253"/>
      <c r="BR661" s="253"/>
      <c r="BS661" s="253"/>
      <c r="BT661" s="253"/>
      <c r="BU661" s="253"/>
      <c r="BV661" s="253"/>
      <c r="BW661" s="253"/>
      <c r="BX661" s="253"/>
      <c r="BY661" s="253"/>
      <c r="BZ661" s="253"/>
      <c r="CA661" s="253"/>
      <c r="CB661" s="253"/>
      <c r="CC661" s="253"/>
      <c r="CD661" s="253"/>
      <c r="CE661" s="253"/>
      <c r="CF661" s="253"/>
      <c r="CG661" s="253"/>
      <c r="CH661" s="253"/>
      <c r="CI661" s="253"/>
      <c r="CJ661" s="253"/>
      <c r="CK661" s="253"/>
      <c r="CL661" s="253"/>
      <c r="CM661" s="253"/>
      <c r="CN661" s="253"/>
      <c r="CO661" s="253"/>
      <c r="CP661" s="253"/>
      <c r="CQ661" s="253"/>
      <c r="CR661" s="253"/>
      <c r="CS661" s="253"/>
      <c r="CT661" s="253"/>
      <c r="CU661" s="253"/>
      <c r="CV661" s="253"/>
      <c r="CW661" s="253"/>
      <c r="CX661" s="253"/>
      <c r="CY661" s="253"/>
      <c r="CZ661" s="253"/>
      <c r="DA661" s="253"/>
      <c r="DB661" s="253"/>
      <c r="DC661" s="253"/>
      <c r="DD661" s="253"/>
      <c r="DE661" s="253"/>
      <c r="DF661" s="253"/>
      <c r="DG661" s="253"/>
      <c r="DH661" s="253"/>
      <c r="DI661" s="253"/>
      <c r="DJ661" s="253"/>
      <c r="DK661" s="253"/>
      <c r="DL661" s="253"/>
      <c r="DM661" s="253"/>
      <c r="DN661" s="253"/>
      <c r="DO661" s="253"/>
      <c r="DP661" s="253"/>
      <c r="DQ661" s="253"/>
      <c r="DR661" s="253"/>
      <c r="DS661" s="253"/>
      <c r="DT661" s="253"/>
      <c r="DU661" s="253"/>
    </row>
    <row r="662" spans="1:125" s="248" customFormat="1" x14ac:dyDescent="0.25">
      <c r="A662" s="253"/>
      <c r="B662" s="253"/>
      <c r="D662" s="253"/>
      <c r="E662" s="253"/>
      <c r="F662" s="253"/>
      <c r="G662" s="253"/>
      <c r="H662" s="253"/>
      <c r="I662" s="253"/>
      <c r="J662" s="253"/>
      <c r="K662" s="253"/>
      <c r="L662" s="253"/>
      <c r="S662" s="253"/>
      <c r="T662" s="253"/>
      <c r="U662" s="253"/>
      <c r="V662" s="253"/>
      <c r="W662" s="253"/>
      <c r="X662" s="253"/>
      <c r="Y662" s="253"/>
      <c r="Z662" s="253"/>
      <c r="AA662" s="253"/>
      <c r="AB662" s="253"/>
      <c r="AC662" s="253"/>
      <c r="AD662" s="253"/>
      <c r="AE662" s="253"/>
      <c r="AF662" s="253"/>
      <c r="AG662" s="253"/>
      <c r="AH662" s="253"/>
      <c r="AI662" s="253"/>
      <c r="AJ662" s="253"/>
      <c r="AK662" s="253"/>
      <c r="AL662" s="253"/>
      <c r="AM662" s="253"/>
      <c r="AN662" s="253"/>
      <c r="AO662" s="253"/>
      <c r="AP662" s="253"/>
      <c r="AQ662" s="253"/>
      <c r="AR662" s="253"/>
      <c r="AS662" s="253"/>
      <c r="AT662" s="253"/>
      <c r="AU662" s="253"/>
      <c r="AV662" s="253"/>
      <c r="AW662" s="253"/>
      <c r="AX662" s="253"/>
      <c r="AY662" s="253"/>
      <c r="AZ662" s="253"/>
      <c r="BA662" s="253"/>
      <c r="BB662" s="253"/>
      <c r="BC662" s="253"/>
      <c r="BD662" s="253"/>
      <c r="BE662" s="253"/>
      <c r="BF662" s="253"/>
      <c r="BG662" s="253"/>
      <c r="BH662" s="253"/>
      <c r="BI662" s="253"/>
      <c r="BJ662" s="253"/>
      <c r="BK662" s="253"/>
      <c r="BL662" s="253"/>
      <c r="BM662" s="253"/>
      <c r="BN662" s="253"/>
      <c r="BO662" s="253"/>
      <c r="BP662" s="253"/>
      <c r="BQ662" s="253"/>
      <c r="BR662" s="253"/>
      <c r="BS662" s="253"/>
      <c r="BT662" s="253"/>
      <c r="BU662" s="253"/>
      <c r="BV662" s="253"/>
      <c r="BW662" s="253"/>
      <c r="BX662" s="253"/>
      <c r="BY662" s="253"/>
      <c r="BZ662" s="253"/>
      <c r="CA662" s="253"/>
      <c r="CB662" s="253"/>
      <c r="CC662" s="253"/>
      <c r="CD662" s="253"/>
      <c r="CE662" s="253"/>
      <c r="CF662" s="253"/>
      <c r="CG662" s="253"/>
      <c r="CH662" s="253"/>
      <c r="CI662" s="253"/>
      <c r="CJ662" s="253"/>
      <c r="CK662" s="253"/>
      <c r="CL662" s="253"/>
      <c r="CM662" s="253"/>
      <c r="CN662" s="253"/>
      <c r="CO662" s="253"/>
      <c r="CP662" s="253"/>
      <c r="CQ662" s="253"/>
      <c r="CR662" s="253"/>
      <c r="CS662" s="253"/>
      <c r="CT662" s="253"/>
      <c r="CU662" s="253"/>
      <c r="CV662" s="253"/>
      <c r="CW662" s="253"/>
      <c r="CX662" s="253"/>
      <c r="CY662" s="253"/>
      <c r="CZ662" s="253"/>
      <c r="DA662" s="253"/>
      <c r="DB662" s="253"/>
      <c r="DC662" s="253"/>
      <c r="DD662" s="253"/>
      <c r="DE662" s="253"/>
      <c r="DF662" s="253"/>
      <c r="DG662" s="253"/>
      <c r="DH662" s="253"/>
      <c r="DI662" s="253"/>
      <c r="DJ662" s="253"/>
      <c r="DK662" s="253"/>
      <c r="DL662" s="253"/>
      <c r="DM662" s="253"/>
      <c r="DN662" s="253"/>
      <c r="DO662" s="253"/>
      <c r="DP662" s="253"/>
      <c r="DQ662" s="253"/>
      <c r="DR662" s="253"/>
      <c r="DS662" s="253"/>
      <c r="DT662" s="253"/>
      <c r="DU662" s="253"/>
    </row>
    <row r="663" spans="1:125" s="248" customFormat="1" x14ac:dyDescent="0.25">
      <c r="A663" s="253"/>
      <c r="B663" s="253"/>
      <c r="D663" s="253"/>
      <c r="E663" s="253"/>
      <c r="F663" s="253"/>
      <c r="G663" s="253"/>
      <c r="H663" s="253"/>
      <c r="I663" s="253"/>
      <c r="J663" s="253"/>
      <c r="K663" s="253"/>
      <c r="L663" s="253"/>
      <c r="S663" s="253"/>
      <c r="T663" s="253"/>
      <c r="U663" s="253"/>
      <c r="V663" s="253"/>
      <c r="W663" s="253"/>
      <c r="X663" s="253"/>
      <c r="Y663" s="253"/>
      <c r="Z663" s="253"/>
      <c r="AA663" s="253"/>
      <c r="AB663" s="253"/>
      <c r="AC663" s="253"/>
      <c r="AD663" s="253"/>
      <c r="AE663" s="253"/>
      <c r="AF663" s="253"/>
      <c r="AG663" s="253"/>
      <c r="AH663" s="253"/>
      <c r="AI663" s="253"/>
      <c r="AJ663" s="253"/>
      <c r="AK663" s="253"/>
      <c r="AL663" s="253"/>
      <c r="AM663" s="253"/>
      <c r="AN663" s="253"/>
      <c r="AO663" s="253"/>
      <c r="AP663" s="253"/>
      <c r="AQ663" s="253"/>
      <c r="AR663" s="253"/>
      <c r="AS663" s="253"/>
      <c r="AT663" s="253"/>
      <c r="AU663" s="253"/>
      <c r="AV663" s="253"/>
      <c r="AW663" s="253"/>
      <c r="AX663" s="253"/>
      <c r="AY663" s="253"/>
      <c r="AZ663" s="253"/>
      <c r="BA663" s="253"/>
      <c r="BB663" s="253"/>
      <c r="BC663" s="253"/>
      <c r="BD663" s="253"/>
      <c r="BE663" s="253"/>
      <c r="BF663" s="253"/>
      <c r="BG663" s="253"/>
      <c r="BH663" s="253"/>
      <c r="BI663" s="253"/>
      <c r="BJ663" s="253"/>
      <c r="BK663" s="253"/>
      <c r="BL663" s="253"/>
      <c r="BM663" s="253"/>
      <c r="BN663" s="253"/>
      <c r="BO663" s="253"/>
      <c r="BP663" s="253"/>
      <c r="BQ663" s="253"/>
      <c r="BR663" s="253"/>
      <c r="BS663" s="253"/>
      <c r="BT663" s="253"/>
      <c r="BU663" s="253"/>
      <c r="BV663" s="253"/>
      <c r="BW663" s="253"/>
      <c r="BX663" s="253"/>
      <c r="BY663" s="253"/>
      <c r="BZ663" s="253"/>
      <c r="CA663" s="253"/>
      <c r="CB663" s="253"/>
      <c r="CC663" s="253"/>
      <c r="CD663" s="253"/>
      <c r="CE663" s="253"/>
      <c r="CF663" s="253"/>
      <c r="CG663" s="253"/>
      <c r="CH663" s="253"/>
      <c r="CI663" s="253"/>
      <c r="CJ663" s="253"/>
      <c r="CK663" s="253"/>
      <c r="CL663" s="253"/>
      <c r="CM663" s="253"/>
      <c r="CN663" s="253"/>
      <c r="CO663" s="253"/>
      <c r="CP663" s="253"/>
      <c r="CQ663" s="253"/>
      <c r="CR663" s="253"/>
      <c r="CS663" s="253"/>
      <c r="CT663" s="253"/>
      <c r="CU663" s="253"/>
      <c r="CV663" s="253"/>
      <c r="CW663" s="253"/>
      <c r="CX663" s="253"/>
      <c r="CY663" s="253"/>
      <c r="CZ663" s="253"/>
      <c r="DA663" s="253"/>
      <c r="DB663" s="253"/>
      <c r="DC663" s="253"/>
      <c r="DD663" s="253"/>
      <c r="DE663" s="253"/>
      <c r="DF663" s="253"/>
      <c r="DG663" s="253"/>
      <c r="DH663" s="253"/>
      <c r="DI663" s="253"/>
      <c r="DJ663" s="253"/>
      <c r="DK663" s="253"/>
      <c r="DL663" s="253"/>
      <c r="DM663" s="253"/>
      <c r="DN663" s="253"/>
      <c r="DO663" s="253"/>
      <c r="DP663" s="253"/>
      <c r="DQ663" s="253"/>
      <c r="DR663" s="253"/>
      <c r="DS663" s="253"/>
      <c r="DT663" s="253"/>
      <c r="DU663" s="253"/>
    </row>
    <row r="664" spans="1:125" s="248" customFormat="1" x14ac:dyDescent="0.25">
      <c r="A664" s="253"/>
      <c r="B664" s="253"/>
      <c r="D664" s="253"/>
      <c r="E664" s="253"/>
      <c r="F664" s="253"/>
      <c r="G664" s="253"/>
      <c r="H664" s="253"/>
      <c r="I664" s="253"/>
      <c r="J664" s="253"/>
      <c r="K664" s="253"/>
      <c r="L664" s="253"/>
      <c r="S664" s="253"/>
      <c r="T664" s="253"/>
      <c r="U664" s="253"/>
      <c r="V664" s="253"/>
      <c r="W664" s="253"/>
      <c r="X664" s="253"/>
      <c r="Y664" s="253"/>
      <c r="Z664" s="253"/>
      <c r="AA664" s="253"/>
      <c r="AB664" s="253"/>
      <c r="AC664" s="253"/>
      <c r="AD664" s="253"/>
      <c r="AE664" s="253"/>
      <c r="AF664" s="253"/>
      <c r="AG664" s="253"/>
      <c r="AH664" s="253"/>
      <c r="AI664" s="253"/>
      <c r="AJ664" s="253"/>
      <c r="AK664" s="253"/>
      <c r="AL664" s="253"/>
      <c r="AM664" s="253"/>
      <c r="AN664" s="253"/>
      <c r="AO664" s="253"/>
      <c r="AP664" s="253"/>
      <c r="AQ664" s="253"/>
      <c r="AR664" s="253"/>
      <c r="AS664" s="253"/>
      <c r="AT664" s="253"/>
      <c r="AU664" s="253"/>
      <c r="AV664" s="253"/>
      <c r="AW664" s="253"/>
      <c r="AX664" s="253"/>
      <c r="AY664" s="253"/>
      <c r="AZ664" s="253"/>
      <c r="BA664" s="253"/>
      <c r="BB664" s="253"/>
      <c r="BC664" s="253"/>
      <c r="BD664" s="253"/>
      <c r="BE664" s="253"/>
      <c r="BF664" s="253"/>
      <c r="BG664" s="253"/>
      <c r="BH664" s="253"/>
      <c r="BI664" s="253"/>
      <c r="BJ664" s="253"/>
      <c r="BK664" s="253"/>
      <c r="BL664" s="253"/>
      <c r="BM664" s="253"/>
      <c r="BN664" s="253"/>
      <c r="BO664" s="253"/>
      <c r="BP664" s="253"/>
      <c r="BQ664" s="253"/>
      <c r="BR664" s="253"/>
      <c r="BS664" s="253"/>
      <c r="BT664" s="253"/>
      <c r="BU664" s="253"/>
      <c r="BV664" s="253"/>
      <c r="BW664" s="253"/>
      <c r="BX664" s="253"/>
      <c r="BY664" s="253"/>
      <c r="BZ664" s="253"/>
      <c r="CA664" s="253"/>
      <c r="CB664" s="253"/>
      <c r="CC664" s="253"/>
      <c r="CD664" s="253"/>
      <c r="CE664" s="253"/>
      <c r="CF664" s="253"/>
      <c r="CG664" s="253"/>
      <c r="CH664" s="253"/>
      <c r="CI664" s="253"/>
      <c r="CJ664" s="253"/>
      <c r="CK664" s="253"/>
      <c r="CL664" s="253"/>
      <c r="CM664" s="253"/>
      <c r="CN664" s="253"/>
      <c r="CO664" s="253"/>
      <c r="CP664" s="253"/>
      <c r="CQ664" s="253"/>
      <c r="CR664" s="253"/>
      <c r="CS664" s="253"/>
      <c r="CT664" s="253"/>
      <c r="CU664" s="253"/>
      <c r="CV664" s="253"/>
      <c r="CW664" s="253"/>
      <c r="CX664" s="253"/>
      <c r="CY664" s="253"/>
      <c r="CZ664" s="253"/>
      <c r="DA664" s="253"/>
      <c r="DB664" s="253"/>
      <c r="DC664" s="253"/>
      <c r="DD664" s="253"/>
      <c r="DE664" s="253"/>
      <c r="DF664" s="253"/>
      <c r="DG664" s="253"/>
      <c r="DH664" s="253"/>
      <c r="DI664" s="253"/>
      <c r="DJ664" s="253"/>
      <c r="DK664" s="253"/>
      <c r="DL664" s="253"/>
      <c r="DM664" s="253"/>
      <c r="DN664" s="253"/>
      <c r="DO664" s="253"/>
      <c r="DP664" s="253"/>
      <c r="DQ664" s="253"/>
      <c r="DR664" s="253"/>
      <c r="DS664" s="253"/>
      <c r="DT664" s="253"/>
      <c r="DU664" s="253"/>
    </row>
    <row r="665" spans="1:125" s="248" customFormat="1" x14ac:dyDescent="0.25">
      <c r="A665" s="253"/>
      <c r="B665" s="253"/>
      <c r="D665" s="253"/>
      <c r="E665" s="253"/>
      <c r="F665" s="253"/>
      <c r="G665" s="253"/>
      <c r="H665" s="253"/>
      <c r="I665" s="253"/>
      <c r="J665" s="253"/>
      <c r="K665" s="253"/>
      <c r="L665" s="253"/>
      <c r="S665" s="253"/>
      <c r="T665" s="253"/>
      <c r="U665" s="253"/>
      <c r="V665" s="253"/>
      <c r="W665" s="253"/>
      <c r="X665" s="253"/>
      <c r="Y665" s="253"/>
      <c r="Z665" s="253"/>
      <c r="AA665" s="253"/>
      <c r="AB665" s="253"/>
      <c r="AC665" s="253"/>
      <c r="AD665" s="253"/>
      <c r="AE665" s="253"/>
      <c r="AF665" s="253"/>
      <c r="AG665" s="253"/>
      <c r="AH665" s="253"/>
      <c r="AI665" s="253"/>
      <c r="AJ665" s="253"/>
      <c r="AK665" s="253"/>
      <c r="AL665" s="253"/>
      <c r="AM665" s="253"/>
      <c r="AN665" s="253"/>
      <c r="AO665" s="253"/>
      <c r="AP665" s="253"/>
      <c r="AQ665" s="253"/>
      <c r="AR665" s="253"/>
      <c r="AS665" s="253"/>
      <c r="AT665" s="253"/>
      <c r="AU665" s="253"/>
      <c r="AV665" s="253"/>
      <c r="AW665" s="253"/>
      <c r="AX665" s="253"/>
      <c r="AY665" s="253"/>
      <c r="AZ665" s="253"/>
      <c r="BA665" s="253"/>
      <c r="BB665" s="253"/>
      <c r="BC665" s="253"/>
      <c r="BD665" s="253"/>
      <c r="BE665" s="253"/>
      <c r="BF665" s="253"/>
      <c r="BG665" s="253"/>
      <c r="BH665" s="253"/>
      <c r="BI665" s="253"/>
      <c r="BJ665" s="253"/>
      <c r="BK665" s="253"/>
      <c r="BL665" s="253"/>
      <c r="BM665" s="253"/>
      <c r="BN665" s="253"/>
      <c r="BO665" s="253"/>
      <c r="BP665" s="253"/>
      <c r="BQ665" s="253"/>
      <c r="BR665" s="253"/>
      <c r="BS665" s="253"/>
      <c r="BT665" s="253"/>
      <c r="BU665" s="253"/>
      <c r="BV665" s="253"/>
      <c r="BW665" s="253"/>
      <c r="BX665" s="253"/>
      <c r="BY665" s="253"/>
      <c r="BZ665" s="253"/>
      <c r="CA665" s="253"/>
      <c r="CB665" s="253"/>
      <c r="CC665" s="253"/>
      <c r="CD665" s="253"/>
      <c r="CE665" s="253"/>
      <c r="CF665" s="253"/>
      <c r="CG665" s="253"/>
      <c r="CH665" s="253"/>
      <c r="CI665" s="253"/>
      <c r="CJ665" s="253"/>
      <c r="CK665" s="253"/>
      <c r="CL665" s="253"/>
      <c r="CM665" s="253"/>
      <c r="CN665" s="253"/>
      <c r="CO665" s="253"/>
      <c r="CP665" s="253"/>
      <c r="CQ665" s="253"/>
      <c r="CR665" s="253"/>
      <c r="CS665" s="253"/>
      <c r="CT665" s="253"/>
      <c r="CU665" s="253"/>
      <c r="CV665" s="253"/>
      <c r="CW665" s="253"/>
      <c r="CX665" s="253"/>
      <c r="CY665" s="253"/>
      <c r="CZ665" s="253"/>
      <c r="DA665" s="253"/>
      <c r="DB665" s="253"/>
      <c r="DC665" s="253"/>
      <c r="DD665" s="253"/>
      <c r="DE665" s="253"/>
      <c r="DF665" s="253"/>
      <c r="DG665" s="253"/>
      <c r="DH665" s="253"/>
      <c r="DI665" s="253"/>
      <c r="DJ665" s="253"/>
      <c r="DK665" s="253"/>
      <c r="DL665" s="253"/>
      <c r="DM665" s="253"/>
      <c r="DN665" s="253"/>
      <c r="DO665" s="253"/>
      <c r="DP665" s="253"/>
      <c r="DQ665" s="253"/>
      <c r="DR665" s="253"/>
      <c r="DS665" s="253"/>
      <c r="DT665" s="253"/>
      <c r="DU665" s="253"/>
    </row>
    <row r="666" spans="1:125" s="248" customFormat="1" x14ac:dyDescent="0.25">
      <c r="A666" s="253"/>
      <c r="B666" s="253"/>
      <c r="D666" s="253"/>
      <c r="E666" s="253"/>
      <c r="F666" s="253"/>
      <c r="G666" s="253"/>
      <c r="H666" s="253"/>
      <c r="I666" s="253"/>
      <c r="J666" s="253"/>
      <c r="K666" s="253"/>
      <c r="L666" s="253"/>
      <c r="S666" s="253"/>
      <c r="T666" s="253"/>
      <c r="U666" s="253"/>
      <c r="V666" s="253"/>
      <c r="W666" s="253"/>
      <c r="X666" s="253"/>
      <c r="Y666" s="253"/>
      <c r="Z666" s="253"/>
      <c r="AA666" s="253"/>
      <c r="AB666" s="253"/>
      <c r="AC666" s="253"/>
      <c r="AD666" s="253"/>
      <c r="AE666" s="253"/>
      <c r="AF666" s="253"/>
      <c r="AG666" s="253"/>
      <c r="AH666" s="253"/>
      <c r="AI666" s="253"/>
      <c r="AJ666" s="253"/>
      <c r="AK666" s="253"/>
      <c r="AL666" s="253"/>
      <c r="AM666" s="253"/>
      <c r="AN666" s="253"/>
      <c r="AO666" s="253"/>
      <c r="AP666" s="253"/>
      <c r="AQ666" s="253"/>
      <c r="AR666" s="253"/>
      <c r="AS666" s="253"/>
      <c r="AT666" s="253"/>
      <c r="AU666" s="253"/>
      <c r="AV666" s="253"/>
      <c r="AW666" s="253"/>
      <c r="AX666" s="253"/>
      <c r="AY666" s="253"/>
      <c r="AZ666" s="253"/>
      <c r="BA666" s="253"/>
      <c r="BB666" s="253"/>
      <c r="BC666" s="253"/>
      <c r="BD666" s="253"/>
      <c r="BE666" s="253"/>
      <c r="BF666" s="253"/>
      <c r="BG666" s="253"/>
      <c r="BH666" s="253"/>
      <c r="BI666" s="253"/>
      <c r="BJ666" s="253"/>
      <c r="BK666" s="253"/>
      <c r="BL666" s="253"/>
      <c r="BM666" s="253"/>
      <c r="BN666" s="253"/>
      <c r="BO666" s="253"/>
      <c r="BP666" s="253"/>
      <c r="BQ666" s="253"/>
      <c r="BR666" s="253"/>
      <c r="BS666" s="253"/>
      <c r="BT666" s="253"/>
      <c r="BU666" s="253"/>
      <c r="BV666" s="253"/>
      <c r="BW666" s="253"/>
      <c r="BX666" s="253"/>
      <c r="BY666" s="253"/>
      <c r="BZ666" s="253"/>
      <c r="CA666" s="253"/>
      <c r="CB666" s="253"/>
      <c r="CC666" s="253"/>
      <c r="CD666" s="253"/>
      <c r="CE666" s="253"/>
      <c r="CF666" s="253"/>
      <c r="CG666" s="253"/>
      <c r="CH666" s="253"/>
      <c r="CI666" s="253"/>
      <c r="CJ666" s="253"/>
      <c r="CK666" s="253"/>
      <c r="CL666" s="253"/>
      <c r="CM666" s="253"/>
      <c r="CN666" s="253"/>
      <c r="CO666" s="253"/>
      <c r="CP666" s="253"/>
      <c r="CQ666" s="253"/>
      <c r="CR666" s="253"/>
      <c r="CS666" s="253"/>
      <c r="CT666" s="253"/>
      <c r="CU666" s="253"/>
      <c r="CV666" s="253"/>
      <c r="CW666" s="253"/>
      <c r="CX666" s="253"/>
      <c r="CY666" s="253"/>
      <c r="CZ666" s="253"/>
      <c r="DA666" s="253"/>
      <c r="DB666" s="253"/>
      <c r="DC666" s="253"/>
      <c r="DD666" s="253"/>
      <c r="DE666" s="253"/>
      <c r="DF666" s="253"/>
      <c r="DG666" s="253"/>
      <c r="DH666" s="253"/>
      <c r="DI666" s="253"/>
      <c r="DJ666" s="253"/>
      <c r="DK666" s="253"/>
      <c r="DL666" s="253"/>
      <c r="DM666" s="253"/>
      <c r="DN666" s="253"/>
      <c r="DO666" s="253"/>
      <c r="DP666" s="253"/>
      <c r="DQ666" s="253"/>
      <c r="DR666" s="253"/>
      <c r="DS666" s="253"/>
      <c r="DT666" s="253"/>
      <c r="DU666" s="253"/>
    </row>
    <row r="667" spans="1:125" s="248" customFormat="1" x14ac:dyDescent="0.25">
      <c r="A667" s="253"/>
      <c r="B667" s="253"/>
      <c r="D667" s="253"/>
      <c r="E667" s="253"/>
      <c r="F667" s="253"/>
      <c r="G667" s="253"/>
      <c r="H667" s="253"/>
      <c r="I667" s="253"/>
      <c r="J667" s="253"/>
      <c r="K667" s="253"/>
      <c r="L667" s="253"/>
      <c r="S667" s="253"/>
      <c r="T667" s="253"/>
      <c r="U667" s="253"/>
      <c r="V667" s="253"/>
      <c r="W667" s="253"/>
      <c r="X667" s="253"/>
      <c r="Y667" s="253"/>
      <c r="Z667" s="253"/>
      <c r="AA667" s="253"/>
      <c r="AB667" s="253"/>
      <c r="AC667" s="253"/>
      <c r="AD667" s="253"/>
      <c r="AE667" s="253"/>
      <c r="AF667" s="253"/>
      <c r="AG667" s="253"/>
      <c r="AH667" s="253"/>
      <c r="AI667" s="253"/>
      <c r="AJ667" s="253"/>
      <c r="AK667" s="253"/>
      <c r="AL667" s="253"/>
      <c r="AM667" s="253"/>
      <c r="AN667" s="253"/>
      <c r="AO667" s="253"/>
      <c r="AP667" s="253"/>
      <c r="AQ667" s="253"/>
      <c r="AR667" s="253"/>
      <c r="AS667" s="253"/>
      <c r="AT667" s="253"/>
      <c r="AU667" s="253"/>
      <c r="AV667" s="253"/>
      <c r="AW667" s="253"/>
      <c r="AX667" s="253"/>
      <c r="AY667" s="253"/>
      <c r="AZ667" s="253"/>
      <c r="BA667" s="253"/>
      <c r="BB667" s="253"/>
      <c r="BC667" s="253"/>
      <c r="BD667" s="253"/>
      <c r="BE667" s="253"/>
      <c r="BF667" s="253"/>
      <c r="BG667" s="253"/>
      <c r="BH667" s="253"/>
      <c r="BI667" s="253"/>
      <c r="BJ667" s="253"/>
      <c r="BK667" s="253"/>
      <c r="BL667" s="253"/>
      <c r="BM667" s="253"/>
      <c r="BN667" s="253"/>
      <c r="BO667" s="253"/>
      <c r="BP667" s="253"/>
      <c r="BQ667" s="253"/>
      <c r="BR667" s="253"/>
      <c r="BS667" s="253"/>
      <c r="BT667" s="253"/>
      <c r="BU667" s="253"/>
      <c r="BV667" s="253"/>
      <c r="BW667" s="253"/>
      <c r="BX667" s="253"/>
      <c r="BY667" s="253"/>
      <c r="BZ667" s="253"/>
      <c r="CA667" s="253"/>
      <c r="CB667" s="253"/>
      <c r="CC667" s="253"/>
      <c r="CD667" s="253"/>
      <c r="CE667" s="253"/>
      <c r="CF667" s="253"/>
      <c r="CG667" s="253"/>
      <c r="CH667" s="253"/>
      <c r="CI667" s="253"/>
      <c r="CJ667" s="253"/>
      <c r="CK667" s="253"/>
      <c r="CL667" s="253"/>
      <c r="CM667" s="253"/>
      <c r="CN667" s="253"/>
      <c r="CO667" s="253"/>
      <c r="CP667" s="253"/>
      <c r="CQ667" s="253"/>
      <c r="CR667" s="253"/>
      <c r="CS667" s="253"/>
      <c r="CT667" s="253"/>
      <c r="CU667" s="253"/>
      <c r="CV667" s="253"/>
      <c r="CW667" s="253"/>
      <c r="CX667" s="253"/>
      <c r="CY667" s="253"/>
      <c r="CZ667" s="253"/>
      <c r="DA667" s="253"/>
      <c r="DB667" s="253"/>
      <c r="DC667" s="253"/>
      <c r="DD667" s="253"/>
      <c r="DE667" s="253"/>
      <c r="DF667" s="253"/>
      <c r="DG667" s="253"/>
      <c r="DH667" s="253"/>
      <c r="DI667" s="253"/>
      <c r="DJ667" s="253"/>
      <c r="DK667" s="253"/>
      <c r="DL667" s="253"/>
      <c r="DM667" s="253"/>
      <c r="DN667" s="253"/>
      <c r="DO667" s="253"/>
      <c r="DP667" s="253"/>
      <c r="DQ667" s="253"/>
      <c r="DR667" s="253"/>
      <c r="DS667" s="253"/>
      <c r="DT667" s="253"/>
      <c r="DU667" s="253"/>
    </row>
    <row r="668" spans="1:125" s="248" customFormat="1" x14ac:dyDescent="0.25">
      <c r="A668" s="253"/>
      <c r="B668" s="253"/>
      <c r="D668" s="253"/>
      <c r="E668" s="253"/>
      <c r="F668" s="253"/>
      <c r="G668" s="253"/>
      <c r="H668" s="253"/>
      <c r="I668" s="253"/>
      <c r="J668" s="253"/>
      <c r="K668" s="253"/>
      <c r="L668" s="253"/>
      <c r="S668" s="253"/>
      <c r="T668" s="253"/>
      <c r="U668" s="253"/>
      <c r="V668" s="253"/>
      <c r="W668" s="253"/>
      <c r="X668" s="253"/>
      <c r="Y668" s="253"/>
      <c r="Z668" s="253"/>
      <c r="AA668" s="253"/>
      <c r="AB668" s="253"/>
      <c r="AC668" s="253"/>
      <c r="AD668" s="253"/>
      <c r="AE668" s="253"/>
      <c r="AF668" s="253"/>
      <c r="AG668" s="253"/>
      <c r="AH668" s="253"/>
      <c r="AI668" s="253"/>
      <c r="AJ668" s="253"/>
      <c r="AK668" s="253"/>
      <c r="AL668" s="253"/>
      <c r="AM668" s="253"/>
      <c r="AN668" s="253"/>
      <c r="AO668" s="253"/>
      <c r="AP668" s="253"/>
      <c r="AQ668" s="253"/>
      <c r="AR668" s="253"/>
      <c r="AS668" s="253"/>
      <c r="AT668" s="253"/>
      <c r="AU668" s="253"/>
      <c r="AV668" s="253"/>
      <c r="AW668" s="253"/>
      <c r="AX668" s="253"/>
      <c r="AY668" s="253"/>
      <c r="AZ668" s="253"/>
      <c r="BA668" s="253"/>
      <c r="BB668" s="253"/>
      <c r="BC668" s="253"/>
      <c r="BD668" s="253"/>
      <c r="BE668" s="253"/>
      <c r="BF668" s="253"/>
      <c r="BG668" s="253"/>
      <c r="BH668" s="253"/>
      <c r="BI668" s="253"/>
      <c r="BJ668" s="253"/>
      <c r="BK668" s="253"/>
      <c r="BL668" s="253"/>
      <c r="BM668" s="253"/>
      <c r="BN668" s="253"/>
      <c r="BO668" s="253"/>
      <c r="BP668" s="253"/>
      <c r="BQ668" s="253"/>
      <c r="BR668" s="253"/>
      <c r="BS668" s="253"/>
      <c r="BT668" s="253"/>
      <c r="BU668" s="253"/>
      <c r="BV668" s="253"/>
      <c r="BW668" s="253"/>
      <c r="BX668" s="253"/>
      <c r="BY668" s="253"/>
      <c r="BZ668" s="253"/>
      <c r="CA668" s="253"/>
      <c r="CB668" s="253"/>
      <c r="CC668" s="253"/>
      <c r="CD668" s="253"/>
      <c r="CE668" s="253"/>
      <c r="CF668" s="253"/>
      <c r="CG668" s="253"/>
      <c r="CH668" s="253"/>
      <c r="CI668" s="253"/>
      <c r="CJ668" s="253"/>
      <c r="CK668" s="253"/>
      <c r="CL668" s="253"/>
      <c r="CM668" s="253"/>
      <c r="CN668" s="253"/>
      <c r="CO668" s="253"/>
      <c r="CP668" s="253"/>
      <c r="CQ668" s="253"/>
      <c r="CR668" s="253"/>
      <c r="CS668" s="253"/>
      <c r="CT668" s="253"/>
      <c r="CU668" s="253"/>
      <c r="CV668" s="253"/>
      <c r="CW668" s="253"/>
      <c r="CX668" s="253"/>
      <c r="CY668" s="253"/>
      <c r="CZ668" s="253"/>
      <c r="DA668" s="253"/>
      <c r="DB668" s="253"/>
      <c r="DC668" s="253"/>
      <c r="DD668" s="253"/>
      <c r="DE668" s="253"/>
      <c r="DF668" s="253"/>
      <c r="DG668" s="253"/>
      <c r="DH668" s="253"/>
      <c r="DI668" s="253"/>
      <c r="DJ668" s="253"/>
      <c r="DK668" s="253"/>
      <c r="DL668" s="253"/>
      <c r="DM668" s="253"/>
      <c r="DN668" s="253"/>
      <c r="DO668" s="253"/>
      <c r="DP668" s="253"/>
      <c r="DQ668" s="253"/>
      <c r="DR668" s="253"/>
      <c r="DS668" s="253"/>
      <c r="DT668" s="253"/>
      <c r="DU668" s="253"/>
    </row>
    <row r="669" spans="1:125" s="248" customFormat="1" x14ac:dyDescent="0.25">
      <c r="A669" s="253"/>
      <c r="B669" s="253"/>
      <c r="D669" s="253"/>
      <c r="E669" s="253"/>
      <c r="F669" s="253"/>
      <c r="G669" s="253"/>
      <c r="H669" s="253"/>
      <c r="I669" s="253"/>
      <c r="J669" s="253"/>
      <c r="K669" s="253"/>
      <c r="L669" s="253"/>
      <c r="S669" s="253"/>
      <c r="T669" s="253"/>
      <c r="U669" s="253"/>
      <c r="V669" s="253"/>
      <c r="W669" s="253"/>
      <c r="X669" s="253"/>
      <c r="Y669" s="253"/>
      <c r="Z669" s="253"/>
      <c r="AA669" s="253"/>
      <c r="AB669" s="253"/>
      <c r="AC669" s="253"/>
      <c r="AD669" s="253"/>
      <c r="AE669" s="253"/>
      <c r="AF669" s="253"/>
      <c r="AG669" s="253"/>
      <c r="AH669" s="253"/>
      <c r="AI669" s="253"/>
      <c r="AJ669" s="253"/>
      <c r="AK669" s="253"/>
      <c r="AL669" s="253"/>
      <c r="AM669" s="253"/>
      <c r="AN669" s="253"/>
      <c r="AO669" s="253"/>
      <c r="AP669" s="253"/>
      <c r="AQ669" s="253"/>
      <c r="AR669" s="253"/>
      <c r="AS669" s="253"/>
      <c r="AT669" s="253"/>
      <c r="AU669" s="253"/>
      <c r="AV669" s="253"/>
      <c r="AW669" s="253"/>
      <c r="AX669" s="253"/>
      <c r="AY669" s="253"/>
      <c r="AZ669" s="253"/>
      <c r="BA669" s="253"/>
      <c r="BB669" s="253"/>
      <c r="BC669" s="253"/>
      <c r="BD669" s="253"/>
      <c r="BE669" s="253"/>
      <c r="BF669" s="253"/>
      <c r="BG669" s="253"/>
      <c r="BH669" s="253"/>
      <c r="BI669" s="253"/>
      <c r="BJ669" s="253"/>
      <c r="BK669" s="253"/>
      <c r="BL669" s="253"/>
      <c r="BM669" s="253"/>
      <c r="BN669" s="253"/>
      <c r="BO669" s="253"/>
      <c r="BP669" s="253"/>
      <c r="BQ669" s="253"/>
      <c r="BR669" s="253"/>
      <c r="BS669" s="253"/>
      <c r="BT669" s="253"/>
      <c r="BU669" s="253"/>
      <c r="BV669" s="253"/>
      <c r="BW669" s="253"/>
      <c r="BX669" s="253"/>
      <c r="BY669" s="253"/>
      <c r="BZ669" s="253"/>
      <c r="CA669" s="253"/>
      <c r="CB669" s="253"/>
      <c r="CC669" s="253"/>
      <c r="CD669" s="253"/>
      <c r="CE669" s="253"/>
      <c r="CF669" s="253"/>
      <c r="CG669" s="253"/>
      <c r="CH669" s="253"/>
      <c r="CI669" s="253"/>
      <c r="CJ669" s="253"/>
      <c r="CK669" s="253"/>
      <c r="CL669" s="253"/>
      <c r="CM669" s="253"/>
      <c r="CN669" s="253"/>
      <c r="CO669" s="253"/>
      <c r="CP669" s="253"/>
      <c r="CQ669" s="253"/>
      <c r="CR669" s="253"/>
      <c r="CS669" s="253"/>
      <c r="CT669" s="253"/>
      <c r="CU669" s="253"/>
      <c r="CV669" s="253"/>
      <c r="CW669" s="253"/>
      <c r="CX669" s="253"/>
      <c r="CY669" s="253"/>
      <c r="CZ669" s="253"/>
      <c r="DA669" s="253"/>
      <c r="DB669" s="253"/>
      <c r="DC669" s="253"/>
      <c r="DD669" s="253"/>
      <c r="DE669" s="253"/>
      <c r="DF669" s="253"/>
      <c r="DG669" s="253"/>
      <c r="DH669" s="253"/>
      <c r="DI669" s="253"/>
      <c r="DJ669" s="253"/>
      <c r="DK669" s="253"/>
      <c r="DL669" s="253"/>
      <c r="DM669" s="253"/>
      <c r="DN669" s="253"/>
      <c r="DO669" s="253"/>
      <c r="DP669" s="253"/>
      <c r="DQ669" s="253"/>
      <c r="DR669" s="253"/>
      <c r="DS669" s="253"/>
      <c r="DT669" s="253"/>
      <c r="DU669" s="253"/>
    </row>
    <row r="670" spans="1:125" s="248" customFormat="1" x14ac:dyDescent="0.25">
      <c r="A670" s="253"/>
      <c r="B670" s="253"/>
      <c r="D670" s="253"/>
      <c r="E670" s="253"/>
      <c r="F670" s="253"/>
      <c r="G670" s="253"/>
      <c r="H670" s="253"/>
      <c r="I670" s="253"/>
      <c r="J670" s="253"/>
      <c r="K670" s="253"/>
      <c r="L670" s="253"/>
      <c r="S670" s="253"/>
      <c r="T670" s="253"/>
      <c r="U670" s="253"/>
      <c r="V670" s="253"/>
      <c r="W670" s="253"/>
      <c r="X670" s="253"/>
      <c r="Y670" s="253"/>
      <c r="Z670" s="253"/>
      <c r="AA670" s="253"/>
      <c r="AB670" s="253"/>
      <c r="AC670" s="253"/>
      <c r="AD670" s="253"/>
      <c r="AE670" s="253"/>
      <c r="AF670" s="253"/>
      <c r="AG670" s="253"/>
      <c r="AH670" s="253"/>
      <c r="AI670" s="253"/>
      <c r="AJ670" s="253"/>
      <c r="AK670" s="253"/>
      <c r="AL670" s="253"/>
      <c r="AM670" s="253"/>
      <c r="AN670" s="253"/>
      <c r="AO670" s="253"/>
      <c r="AP670" s="253"/>
      <c r="AQ670" s="253"/>
      <c r="AR670" s="253"/>
      <c r="AS670" s="253"/>
      <c r="AT670" s="253"/>
      <c r="AU670" s="253"/>
      <c r="AV670" s="253"/>
      <c r="AW670" s="253"/>
      <c r="AX670" s="253"/>
      <c r="AY670" s="253"/>
      <c r="AZ670" s="253"/>
      <c r="BA670" s="253"/>
      <c r="BB670" s="253"/>
      <c r="BC670" s="253"/>
      <c r="BD670" s="253"/>
      <c r="BE670" s="253"/>
      <c r="BF670" s="253"/>
      <c r="BG670" s="253"/>
      <c r="BH670" s="253"/>
      <c r="BI670" s="253"/>
      <c r="BJ670" s="253"/>
      <c r="BK670" s="253"/>
      <c r="BL670" s="253"/>
      <c r="BM670" s="253"/>
      <c r="BN670" s="253"/>
      <c r="BO670" s="253"/>
      <c r="BP670" s="253"/>
      <c r="BQ670" s="253"/>
      <c r="BR670" s="253"/>
      <c r="BS670" s="253"/>
      <c r="BT670" s="253"/>
      <c r="BU670" s="253"/>
      <c r="BV670" s="253"/>
      <c r="BW670" s="253"/>
      <c r="BX670" s="253"/>
      <c r="BY670" s="253"/>
      <c r="BZ670" s="253"/>
      <c r="CA670" s="253"/>
      <c r="CB670" s="253"/>
      <c r="CC670" s="253"/>
      <c r="CD670" s="253"/>
      <c r="CE670" s="253"/>
      <c r="CF670" s="253"/>
      <c r="CG670" s="253"/>
      <c r="CH670" s="253"/>
      <c r="CI670" s="253"/>
      <c r="CJ670" s="253"/>
      <c r="CK670" s="253"/>
      <c r="CL670" s="253"/>
      <c r="CM670" s="253"/>
      <c r="CN670" s="253"/>
      <c r="CO670" s="253"/>
      <c r="CP670" s="253"/>
      <c r="CQ670" s="253"/>
      <c r="CR670" s="253"/>
      <c r="CS670" s="253"/>
      <c r="CT670" s="253"/>
      <c r="CU670" s="253"/>
      <c r="CV670" s="253"/>
      <c r="CW670" s="253"/>
      <c r="CX670" s="253"/>
      <c r="CY670" s="253"/>
      <c r="CZ670" s="253"/>
      <c r="DA670" s="253"/>
      <c r="DB670" s="253"/>
      <c r="DC670" s="253"/>
      <c r="DD670" s="253"/>
      <c r="DE670" s="253"/>
      <c r="DF670" s="253"/>
      <c r="DG670" s="253"/>
      <c r="DH670" s="253"/>
      <c r="DI670" s="253"/>
      <c r="DJ670" s="253"/>
      <c r="DK670" s="253"/>
      <c r="DL670" s="253"/>
      <c r="DM670" s="253"/>
      <c r="DN670" s="253"/>
      <c r="DO670" s="253"/>
      <c r="DP670" s="253"/>
      <c r="DQ670" s="253"/>
      <c r="DR670" s="253"/>
      <c r="DS670" s="253"/>
      <c r="DT670" s="253"/>
      <c r="DU670" s="253"/>
    </row>
    <row r="671" spans="1:125" s="248" customFormat="1" x14ac:dyDescent="0.25">
      <c r="A671" s="253"/>
      <c r="B671" s="253"/>
      <c r="D671" s="253"/>
      <c r="E671" s="253"/>
      <c r="F671" s="253"/>
      <c r="G671" s="253"/>
      <c r="H671" s="253"/>
      <c r="I671" s="253"/>
      <c r="J671" s="253"/>
      <c r="K671" s="253"/>
      <c r="L671" s="253"/>
      <c r="S671" s="253"/>
      <c r="T671" s="253"/>
      <c r="U671" s="253"/>
      <c r="V671" s="253"/>
      <c r="W671" s="253"/>
      <c r="X671" s="253"/>
      <c r="Y671" s="253"/>
      <c r="Z671" s="253"/>
      <c r="AA671" s="253"/>
      <c r="AB671" s="253"/>
      <c r="AC671" s="253"/>
      <c r="AD671" s="253"/>
      <c r="AE671" s="253"/>
      <c r="AF671" s="253"/>
      <c r="AG671" s="253"/>
      <c r="AH671" s="253"/>
      <c r="AI671" s="253"/>
      <c r="AJ671" s="253"/>
      <c r="AK671" s="253"/>
      <c r="AL671" s="253"/>
      <c r="AM671" s="253"/>
      <c r="AN671" s="253"/>
      <c r="AO671" s="253"/>
      <c r="AP671" s="253"/>
      <c r="AQ671" s="253"/>
      <c r="AR671" s="253"/>
      <c r="AS671" s="253"/>
      <c r="AT671" s="253"/>
      <c r="AU671" s="253"/>
      <c r="AV671" s="253"/>
      <c r="AW671" s="253"/>
      <c r="AX671" s="253"/>
      <c r="AY671" s="253"/>
      <c r="AZ671" s="253"/>
      <c r="BA671" s="253"/>
      <c r="BB671" s="253"/>
      <c r="BC671" s="253"/>
      <c r="BD671" s="253"/>
      <c r="BE671" s="253"/>
      <c r="BF671" s="253"/>
      <c r="BG671" s="253"/>
      <c r="BH671" s="253"/>
      <c r="BI671" s="253"/>
      <c r="BJ671" s="253"/>
      <c r="BK671" s="253"/>
      <c r="BL671" s="253"/>
      <c r="BM671" s="253"/>
      <c r="BN671" s="253"/>
      <c r="BO671" s="253"/>
      <c r="BP671" s="253"/>
      <c r="BQ671" s="253"/>
      <c r="BR671" s="253"/>
      <c r="BS671" s="253"/>
      <c r="BT671" s="253"/>
      <c r="BU671" s="253"/>
      <c r="BV671" s="253"/>
      <c r="BW671" s="253"/>
      <c r="BX671" s="253"/>
      <c r="BY671" s="253"/>
      <c r="BZ671" s="253"/>
      <c r="CA671" s="253"/>
      <c r="CB671" s="253"/>
      <c r="CC671" s="253"/>
      <c r="CD671" s="253"/>
      <c r="CE671" s="253"/>
      <c r="CF671" s="253"/>
      <c r="CG671" s="253"/>
      <c r="CH671" s="253"/>
      <c r="CI671" s="253"/>
      <c r="CJ671" s="253"/>
      <c r="CK671" s="253"/>
      <c r="CL671" s="253"/>
      <c r="CM671" s="253"/>
      <c r="CN671" s="253"/>
      <c r="CO671" s="253"/>
      <c r="CP671" s="253"/>
      <c r="CQ671" s="253"/>
      <c r="CR671" s="253"/>
      <c r="CS671" s="253"/>
      <c r="CT671" s="253"/>
      <c r="CU671" s="253"/>
      <c r="CV671" s="253"/>
      <c r="CW671" s="253"/>
      <c r="CX671" s="253"/>
      <c r="CY671" s="253"/>
      <c r="CZ671" s="253"/>
      <c r="DA671" s="253"/>
      <c r="DB671" s="253"/>
      <c r="DC671" s="253"/>
      <c r="DD671" s="253"/>
      <c r="DE671" s="253"/>
      <c r="DF671" s="253"/>
      <c r="DG671" s="253"/>
      <c r="DH671" s="253"/>
      <c r="DI671" s="253"/>
      <c r="DJ671" s="253"/>
      <c r="DK671" s="253"/>
      <c r="DL671" s="253"/>
      <c r="DM671" s="253"/>
      <c r="DN671" s="253"/>
      <c r="DO671" s="253"/>
      <c r="DP671" s="253"/>
      <c r="DQ671" s="253"/>
      <c r="DR671" s="253"/>
      <c r="DS671" s="253"/>
      <c r="DT671" s="253"/>
      <c r="DU671" s="253"/>
    </row>
    <row r="672" spans="1:125" s="248" customFormat="1" x14ac:dyDescent="0.25">
      <c r="A672" s="253"/>
      <c r="B672" s="253"/>
      <c r="D672" s="253"/>
      <c r="E672" s="253"/>
      <c r="F672" s="253"/>
      <c r="G672" s="253"/>
      <c r="H672" s="253"/>
      <c r="I672" s="253"/>
      <c r="J672" s="253"/>
      <c r="K672" s="253"/>
      <c r="L672" s="253"/>
      <c r="S672" s="253"/>
      <c r="T672" s="253"/>
      <c r="U672" s="253"/>
      <c r="V672" s="253"/>
      <c r="W672" s="253"/>
      <c r="X672" s="253"/>
      <c r="Y672" s="253"/>
      <c r="Z672" s="253"/>
      <c r="AA672" s="253"/>
      <c r="AB672" s="253"/>
      <c r="AC672" s="253"/>
      <c r="AD672" s="253"/>
      <c r="AE672" s="253"/>
      <c r="AF672" s="253"/>
      <c r="AG672" s="253"/>
      <c r="AH672" s="253"/>
      <c r="AI672" s="253"/>
      <c r="AJ672" s="253"/>
      <c r="AK672" s="253"/>
      <c r="AL672" s="253"/>
      <c r="AM672" s="253"/>
      <c r="AN672" s="253"/>
      <c r="AO672" s="253"/>
      <c r="AP672" s="253"/>
      <c r="AQ672" s="253"/>
      <c r="AR672" s="253"/>
      <c r="AS672" s="253"/>
      <c r="AT672" s="253"/>
      <c r="AU672" s="253"/>
      <c r="AV672" s="253"/>
      <c r="AW672" s="253"/>
      <c r="AX672" s="253"/>
      <c r="AY672" s="253"/>
      <c r="AZ672" s="253"/>
      <c r="BA672" s="253"/>
      <c r="BB672" s="253"/>
      <c r="BC672" s="253"/>
      <c r="BD672" s="253"/>
      <c r="BE672" s="253"/>
      <c r="BF672" s="253"/>
      <c r="BG672" s="253"/>
      <c r="BH672" s="253"/>
      <c r="BI672" s="253"/>
      <c r="BJ672" s="253"/>
      <c r="BK672" s="253"/>
      <c r="BL672" s="253"/>
      <c r="BM672" s="253"/>
      <c r="BN672" s="253"/>
      <c r="BO672" s="253"/>
      <c r="BP672" s="253"/>
      <c r="BQ672" s="253"/>
      <c r="BR672" s="253"/>
      <c r="BS672" s="253"/>
      <c r="BT672" s="253"/>
      <c r="BU672" s="253"/>
      <c r="BV672" s="253"/>
      <c r="BW672" s="253"/>
      <c r="BX672" s="253"/>
      <c r="BY672" s="253"/>
      <c r="BZ672" s="253"/>
      <c r="CA672" s="253"/>
      <c r="CB672" s="253"/>
      <c r="CC672" s="253"/>
      <c r="CD672" s="253"/>
      <c r="CE672" s="253"/>
      <c r="CF672" s="253"/>
      <c r="CG672" s="253"/>
      <c r="CH672" s="253"/>
      <c r="CI672" s="253"/>
      <c r="CJ672" s="253"/>
      <c r="CK672" s="253"/>
      <c r="CL672" s="253"/>
      <c r="CM672" s="253"/>
      <c r="CN672" s="253"/>
      <c r="CO672" s="253"/>
      <c r="CP672" s="253"/>
      <c r="CQ672" s="253"/>
      <c r="CR672" s="253"/>
      <c r="CS672" s="253"/>
      <c r="CT672" s="253"/>
      <c r="CU672" s="253"/>
      <c r="CV672" s="253"/>
      <c r="CW672" s="253"/>
      <c r="CX672" s="253"/>
      <c r="CY672" s="253"/>
      <c r="CZ672" s="253"/>
      <c r="DA672" s="253"/>
      <c r="DB672" s="253"/>
      <c r="DC672" s="253"/>
      <c r="DD672" s="253"/>
      <c r="DE672" s="253"/>
      <c r="DF672" s="253"/>
      <c r="DG672" s="253"/>
      <c r="DH672" s="253"/>
      <c r="DI672" s="253"/>
      <c r="DJ672" s="253"/>
      <c r="DK672" s="253"/>
      <c r="DL672" s="253"/>
      <c r="DM672" s="253"/>
      <c r="DN672" s="253"/>
      <c r="DO672" s="253"/>
      <c r="DP672" s="253"/>
      <c r="DQ672" s="253"/>
      <c r="DR672" s="253"/>
      <c r="DS672" s="253"/>
      <c r="DT672" s="253"/>
      <c r="DU672" s="253"/>
    </row>
    <row r="673" spans="1:125" s="248" customFormat="1" x14ac:dyDescent="0.25">
      <c r="A673" s="253"/>
      <c r="B673" s="253"/>
      <c r="D673" s="253"/>
      <c r="E673" s="253"/>
      <c r="F673" s="253"/>
      <c r="G673" s="253"/>
      <c r="H673" s="253"/>
      <c r="I673" s="253"/>
      <c r="J673" s="253"/>
      <c r="K673" s="253"/>
      <c r="L673" s="253"/>
      <c r="S673" s="253"/>
      <c r="T673" s="253"/>
      <c r="U673" s="253"/>
      <c r="V673" s="253"/>
      <c r="W673" s="253"/>
      <c r="X673" s="253"/>
      <c r="Y673" s="253"/>
      <c r="Z673" s="253"/>
      <c r="AA673" s="253"/>
      <c r="AB673" s="253"/>
      <c r="AC673" s="253"/>
      <c r="AD673" s="253"/>
      <c r="AE673" s="253"/>
      <c r="AF673" s="253"/>
      <c r="AG673" s="253"/>
      <c r="AH673" s="253"/>
      <c r="AI673" s="253"/>
      <c r="AJ673" s="253"/>
      <c r="AK673" s="253"/>
      <c r="AL673" s="253"/>
      <c r="AM673" s="253"/>
      <c r="AN673" s="253"/>
      <c r="AO673" s="253"/>
      <c r="AP673" s="253"/>
      <c r="AQ673" s="253"/>
      <c r="AR673" s="253"/>
      <c r="AS673" s="253"/>
      <c r="AT673" s="253"/>
      <c r="AU673" s="253"/>
      <c r="AV673" s="253"/>
      <c r="AW673" s="253"/>
      <c r="AX673" s="253"/>
      <c r="AY673" s="253"/>
      <c r="AZ673" s="253"/>
      <c r="BA673" s="253"/>
      <c r="BB673" s="253"/>
      <c r="BC673" s="253"/>
      <c r="BD673" s="253"/>
      <c r="BE673" s="253"/>
      <c r="BF673" s="253"/>
      <c r="BG673" s="253"/>
      <c r="BH673" s="253"/>
      <c r="BI673" s="253"/>
      <c r="BJ673" s="253"/>
      <c r="BK673" s="253"/>
      <c r="BL673" s="253"/>
      <c r="BM673" s="253"/>
      <c r="BN673" s="253"/>
      <c r="BO673" s="253"/>
      <c r="BP673" s="253"/>
      <c r="BQ673" s="253"/>
      <c r="BR673" s="253"/>
      <c r="BS673" s="253"/>
      <c r="BT673" s="253"/>
      <c r="BU673" s="253"/>
      <c r="BV673" s="253"/>
      <c r="BW673" s="253"/>
      <c r="BX673" s="253"/>
      <c r="BY673" s="253"/>
      <c r="BZ673" s="253"/>
      <c r="CA673" s="253"/>
      <c r="CB673" s="253"/>
      <c r="CC673" s="253"/>
      <c r="CD673" s="253"/>
      <c r="CE673" s="253"/>
      <c r="CF673" s="253"/>
      <c r="CG673" s="253"/>
      <c r="CH673" s="253"/>
      <c r="CI673" s="253"/>
      <c r="CJ673" s="253"/>
      <c r="CK673" s="253"/>
      <c r="CL673" s="253"/>
      <c r="CM673" s="253"/>
      <c r="CN673" s="253"/>
      <c r="CO673" s="253"/>
      <c r="CP673" s="253"/>
      <c r="CQ673" s="253"/>
      <c r="CR673" s="253"/>
      <c r="CS673" s="253"/>
      <c r="CT673" s="253"/>
      <c r="CU673" s="253"/>
      <c r="CV673" s="253"/>
      <c r="CW673" s="253"/>
      <c r="CX673" s="253"/>
      <c r="CY673" s="253"/>
      <c r="CZ673" s="253"/>
      <c r="DA673" s="253"/>
      <c r="DB673" s="253"/>
      <c r="DC673" s="253"/>
      <c r="DD673" s="253"/>
      <c r="DE673" s="253"/>
      <c r="DF673" s="253"/>
      <c r="DG673" s="253"/>
      <c r="DH673" s="253"/>
      <c r="DI673" s="253"/>
      <c r="DJ673" s="253"/>
      <c r="DK673" s="253"/>
      <c r="DL673" s="253"/>
      <c r="DM673" s="253"/>
      <c r="DN673" s="253"/>
      <c r="DO673" s="253"/>
      <c r="DP673" s="253"/>
      <c r="DQ673" s="253"/>
      <c r="DR673" s="253"/>
      <c r="DS673" s="253"/>
      <c r="DT673" s="253"/>
      <c r="DU673" s="253"/>
    </row>
    <row r="674" spans="1:125" s="248" customFormat="1" x14ac:dyDescent="0.25">
      <c r="A674" s="253"/>
      <c r="B674" s="253"/>
      <c r="D674" s="253"/>
      <c r="E674" s="253"/>
      <c r="F674" s="253"/>
      <c r="G674" s="253"/>
      <c r="H674" s="253"/>
      <c r="I674" s="253"/>
      <c r="J674" s="253"/>
      <c r="K674" s="253"/>
      <c r="L674" s="253"/>
      <c r="S674" s="253"/>
      <c r="T674" s="253"/>
      <c r="U674" s="253"/>
      <c r="V674" s="253"/>
      <c r="W674" s="253"/>
      <c r="X674" s="253"/>
      <c r="Y674" s="253"/>
      <c r="Z674" s="253"/>
      <c r="AA674" s="253"/>
      <c r="AB674" s="253"/>
      <c r="AC674" s="253"/>
      <c r="AD674" s="253"/>
      <c r="AE674" s="253"/>
      <c r="AF674" s="253"/>
      <c r="AG674" s="253"/>
      <c r="AH674" s="253"/>
      <c r="AI674" s="253"/>
      <c r="AJ674" s="253"/>
      <c r="AK674" s="253"/>
      <c r="AL674" s="253"/>
      <c r="AM674" s="253"/>
      <c r="AN674" s="253"/>
      <c r="AO674" s="253"/>
      <c r="AP674" s="253"/>
      <c r="AQ674" s="253"/>
      <c r="AR674" s="253"/>
      <c r="AS674" s="253"/>
      <c r="AT674" s="253"/>
      <c r="AU674" s="253"/>
      <c r="AV674" s="253"/>
      <c r="AW674" s="253"/>
      <c r="AX674" s="253"/>
      <c r="AY674" s="253"/>
      <c r="AZ674" s="253"/>
      <c r="BA674" s="253"/>
      <c r="BB674" s="253"/>
      <c r="BC674" s="253"/>
      <c r="BD674" s="253"/>
      <c r="BE674" s="253"/>
      <c r="BF674" s="253"/>
      <c r="BG674" s="253"/>
      <c r="BH674" s="253"/>
      <c r="BI674" s="253"/>
      <c r="BJ674" s="253"/>
      <c r="BK674" s="253"/>
      <c r="BL674" s="253"/>
      <c r="BM674" s="253"/>
      <c r="BN674" s="253"/>
      <c r="BO674" s="253"/>
      <c r="BP674" s="253"/>
      <c r="BQ674" s="253"/>
      <c r="BR674" s="253"/>
      <c r="BS674" s="253"/>
      <c r="BT674" s="253"/>
      <c r="BU674" s="253"/>
      <c r="BV674" s="253"/>
      <c r="BW674" s="253"/>
      <c r="BX674" s="253"/>
      <c r="BY674" s="253"/>
      <c r="BZ674" s="253"/>
      <c r="CA674" s="253"/>
      <c r="CB674" s="253"/>
      <c r="CC674" s="253"/>
      <c r="CD674" s="253"/>
      <c r="CE674" s="253"/>
      <c r="CF674" s="253"/>
      <c r="CG674" s="253"/>
      <c r="CH674" s="253"/>
      <c r="CI674" s="253"/>
      <c r="CJ674" s="253"/>
      <c r="CK674" s="253"/>
      <c r="CL674" s="253"/>
      <c r="CM674" s="253"/>
      <c r="CN674" s="253"/>
      <c r="CO674" s="253"/>
      <c r="CP674" s="253"/>
      <c r="CQ674" s="253"/>
      <c r="CR674" s="253"/>
      <c r="CS674" s="253"/>
      <c r="CT674" s="253"/>
      <c r="CU674" s="253"/>
      <c r="CV674" s="253"/>
      <c r="CW674" s="253"/>
      <c r="CX674" s="253"/>
      <c r="CY674" s="253"/>
      <c r="CZ674" s="253"/>
      <c r="DA674" s="253"/>
      <c r="DB674" s="253"/>
      <c r="DC674" s="253"/>
      <c r="DD674" s="253"/>
      <c r="DE674" s="253"/>
      <c r="DF674" s="253"/>
      <c r="DG674" s="253"/>
      <c r="DH674" s="253"/>
      <c r="DI674" s="253"/>
      <c r="DJ674" s="253"/>
      <c r="DK674" s="253"/>
      <c r="DL674" s="253"/>
      <c r="DM674" s="253"/>
      <c r="DN674" s="253"/>
      <c r="DO674" s="253"/>
      <c r="DP674" s="253"/>
      <c r="DQ674" s="253"/>
      <c r="DR674" s="253"/>
      <c r="DS674" s="253"/>
      <c r="DT674" s="253"/>
      <c r="DU674" s="253"/>
    </row>
    <row r="675" spans="1:125" s="248" customFormat="1" x14ac:dyDescent="0.25">
      <c r="A675" s="253"/>
      <c r="B675" s="253"/>
      <c r="D675" s="253"/>
      <c r="E675" s="253"/>
      <c r="F675" s="253"/>
      <c r="G675" s="253"/>
      <c r="H675" s="253"/>
      <c r="I675" s="253"/>
      <c r="J675" s="253"/>
      <c r="K675" s="253"/>
      <c r="L675" s="253"/>
      <c r="S675" s="253"/>
      <c r="T675" s="253"/>
      <c r="U675" s="253"/>
      <c r="V675" s="253"/>
      <c r="W675" s="253"/>
      <c r="X675" s="253"/>
      <c r="Y675" s="253"/>
      <c r="Z675" s="253"/>
      <c r="AA675" s="253"/>
      <c r="AB675" s="253"/>
      <c r="AC675" s="253"/>
      <c r="AD675" s="253"/>
      <c r="AE675" s="253"/>
      <c r="AF675" s="253"/>
      <c r="AG675" s="253"/>
      <c r="AH675" s="253"/>
      <c r="AI675" s="253"/>
      <c r="AJ675" s="253"/>
      <c r="AK675" s="253"/>
      <c r="AL675" s="253"/>
      <c r="AM675" s="253"/>
      <c r="AN675" s="253"/>
      <c r="AO675" s="253"/>
      <c r="AP675" s="253"/>
      <c r="AQ675" s="253"/>
      <c r="AR675" s="253"/>
      <c r="AS675" s="253"/>
      <c r="AT675" s="253"/>
      <c r="AU675" s="253"/>
      <c r="AV675" s="253"/>
      <c r="AW675" s="253"/>
      <c r="AX675" s="253"/>
      <c r="AY675" s="253"/>
      <c r="AZ675" s="253"/>
      <c r="BA675" s="253"/>
      <c r="BB675" s="253"/>
      <c r="BC675" s="253"/>
      <c r="BD675" s="253"/>
      <c r="BE675" s="253"/>
      <c r="BF675" s="253"/>
      <c r="BG675" s="253"/>
      <c r="BH675" s="253"/>
      <c r="BI675" s="253"/>
      <c r="BJ675" s="253"/>
      <c r="BK675" s="253"/>
      <c r="BL675" s="253"/>
      <c r="BM675" s="253"/>
      <c r="BN675" s="253"/>
      <c r="BO675" s="253"/>
      <c r="BP675" s="253"/>
      <c r="BQ675" s="253"/>
      <c r="BR675" s="253"/>
      <c r="BS675" s="253"/>
      <c r="BT675" s="253"/>
      <c r="BU675" s="253"/>
      <c r="BV675" s="253"/>
      <c r="BW675" s="253"/>
      <c r="BX675" s="253"/>
      <c r="BY675" s="253"/>
      <c r="BZ675" s="253"/>
      <c r="CA675" s="253"/>
      <c r="CB675" s="253"/>
      <c r="CC675" s="253"/>
      <c r="CD675" s="253"/>
      <c r="CE675" s="253"/>
      <c r="CF675" s="253"/>
      <c r="CG675" s="253"/>
      <c r="CH675" s="253"/>
      <c r="CI675" s="253"/>
      <c r="CJ675" s="253"/>
      <c r="CK675" s="253"/>
      <c r="CL675" s="253"/>
      <c r="CM675" s="253"/>
      <c r="CN675" s="253"/>
      <c r="CO675" s="253"/>
      <c r="CP675" s="253"/>
      <c r="CQ675" s="253"/>
      <c r="CR675" s="253"/>
      <c r="CS675" s="253"/>
      <c r="CT675" s="253"/>
      <c r="CU675" s="253"/>
      <c r="CV675" s="253"/>
      <c r="CW675" s="253"/>
      <c r="CX675" s="253"/>
      <c r="CY675" s="253"/>
      <c r="CZ675" s="253"/>
      <c r="DA675" s="253"/>
      <c r="DB675" s="253"/>
      <c r="DC675" s="253"/>
      <c r="DD675" s="253"/>
      <c r="DE675" s="253"/>
      <c r="DF675" s="253"/>
      <c r="DG675" s="253"/>
      <c r="DH675" s="253"/>
      <c r="DI675" s="253"/>
      <c r="DJ675" s="253"/>
      <c r="DK675" s="253"/>
      <c r="DL675" s="253"/>
      <c r="DM675" s="253"/>
      <c r="DN675" s="253"/>
      <c r="DO675" s="253"/>
      <c r="DP675" s="253"/>
      <c r="DQ675" s="253"/>
      <c r="DR675" s="253"/>
      <c r="DS675" s="253"/>
      <c r="DT675" s="253"/>
      <c r="DU675" s="253"/>
    </row>
    <row r="676" spans="1:125" s="248" customFormat="1" x14ac:dyDescent="0.25">
      <c r="A676" s="253"/>
      <c r="B676" s="253"/>
      <c r="D676" s="253"/>
      <c r="E676" s="253"/>
      <c r="F676" s="253"/>
      <c r="G676" s="253"/>
      <c r="H676" s="253"/>
      <c r="I676" s="253"/>
      <c r="J676" s="253"/>
      <c r="K676" s="253"/>
      <c r="L676" s="253"/>
      <c r="S676" s="253"/>
      <c r="T676" s="253"/>
      <c r="U676" s="253"/>
      <c r="V676" s="253"/>
      <c r="W676" s="253"/>
      <c r="X676" s="253"/>
      <c r="Y676" s="253"/>
      <c r="Z676" s="253"/>
      <c r="AA676" s="253"/>
      <c r="AB676" s="253"/>
      <c r="AC676" s="253"/>
      <c r="AD676" s="253"/>
      <c r="AE676" s="253"/>
      <c r="AF676" s="253"/>
      <c r="AG676" s="253"/>
      <c r="AH676" s="253"/>
      <c r="AI676" s="253"/>
      <c r="AJ676" s="253"/>
      <c r="AK676" s="253"/>
      <c r="AL676" s="253"/>
      <c r="AM676" s="253"/>
      <c r="AN676" s="253"/>
      <c r="AO676" s="253"/>
      <c r="AP676" s="253"/>
      <c r="AQ676" s="253"/>
      <c r="AR676" s="253"/>
      <c r="AS676" s="253"/>
      <c r="AT676" s="253"/>
      <c r="AU676" s="253"/>
      <c r="AV676" s="253"/>
      <c r="AW676" s="253"/>
      <c r="AX676" s="253"/>
      <c r="AY676" s="253"/>
      <c r="AZ676" s="253"/>
      <c r="BA676" s="253"/>
      <c r="BB676" s="253"/>
      <c r="BC676" s="253"/>
      <c r="BD676" s="253"/>
      <c r="BE676" s="253"/>
      <c r="BF676" s="253"/>
      <c r="BG676" s="253"/>
      <c r="BH676" s="253"/>
      <c r="BI676" s="253"/>
      <c r="BJ676" s="253"/>
      <c r="BK676" s="253"/>
      <c r="BL676" s="253"/>
      <c r="BM676" s="253"/>
      <c r="BN676" s="253"/>
      <c r="BO676" s="253"/>
      <c r="BP676" s="253"/>
      <c r="BQ676" s="253"/>
      <c r="BR676" s="253"/>
      <c r="BS676" s="253"/>
      <c r="BT676" s="253"/>
      <c r="BU676" s="253"/>
      <c r="BV676" s="253"/>
      <c r="BW676" s="253"/>
      <c r="BX676" s="253"/>
      <c r="BY676" s="253"/>
      <c r="BZ676" s="253"/>
      <c r="CA676" s="253"/>
      <c r="CB676" s="253"/>
      <c r="CC676" s="253"/>
      <c r="CD676" s="253"/>
      <c r="CE676" s="253"/>
      <c r="CF676" s="253"/>
      <c r="CG676" s="253"/>
      <c r="CH676" s="253"/>
      <c r="CI676" s="253"/>
      <c r="CJ676" s="253"/>
      <c r="CK676" s="253"/>
      <c r="CL676" s="253"/>
      <c r="CM676" s="253"/>
      <c r="CN676" s="253"/>
      <c r="CO676" s="253"/>
      <c r="CP676" s="253"/>
      <c r="CQ676" s="253"/>
      <c r="CR676" s="253"/>
      <c r="CS676" s="253"/>
      <c r="CT676" s="253"/>
      <c r="CU676" s="253"/>
      <c r="CV676" s="253"/>
      <c r="CW676" s="253"/>
      <c r="CX676" s="253"/>
      <c r="CY676" s="253"/>
      <c r="CZ676" s="253"/>
      <c r="DA676" s="253"/>
      <c r="DB676" s="253"/>
      <c r="DC676" s="253"/>
      <c r="DD676" s="253"/>
      <c r="DE676" s="253"/>
      <c r="DF676" s="253"/>
      <c r="DG676" s="253"/>
      <c r="DH676" s="253"/>
      <c r="DI676" s="253"/>
      <c r="DJ676" s="253"/>
      <c r="DK676" s="253"/>
      <c r="DL676" s="253"/>
      <c r="DM676" s="253"/>
      <c r="DN676" s="253"/>
      <c r="DO676" s="253"/>
      <c r="DP676" s="253"/>
      <c r="DQ676" s="253"/>
      <c r="DR676" s="253"/>
      <c r="DS676" s="253"/>
      <c r="DT676" s="253"/>
      <c r="DU676" s="253"/>
    </row>
    <row r="677" spans="1:125" s="248" customFormat="1" x14ac:dyDescent="0.25">
      <c r="A677" s="253"/>
      <c r="B677" s="253"/>
      <c r="D677" s="253"/>
      <c r="E677" s="253"/>
      <c r="F677" s="253"/>
      <c r="G677" s="253"/>
      <c r="H677" s="253"/>
      <c r="I677" s="253"/>
      <c r="J677" s="253"/>
      <c r="K677" s="253"/>
      <c r="L677" s="253"/>
      <c r="S677" s="253"/>
      <c r="T677" s="253"/>
      <c r="U677" s="253"/>
      <c r="V677" s="253"/>
      <c r="W677" s="253"/>
      <c r="X677" s="253"/>
      <c r="Y677" s="253"/>
      <c r="Z677" s="253"/>
      <c r="AA677" s="253"/>
      <c r="AB677" s="253"/>
      <c r="AC677" s="253"/>
      <c r="AD677" s="253"/>
      <c r="AE677" s="253"/>
      <c r="AF677" s="253"/>
      <c r="AG677" s="253"/>
      <c r="AH677" s="253"/>
      <c r="AI677" s="253"/>
      <c r="AJ677" s="253"/>
      <c r="AK677" s="253"/>
      <c r="AL677" s="253"/>
      <c r="AM677" s="253"/>
      <c r="AN677" s="253"/>
      <c r="AO677" s="253"/>
      <c r="AP677" s="253"/>
      <c r="AQ677" s="253"/>
      <c r="AR677" s="253"/>
      <c r="AS677" s="253"/>
      <c r="AT677" s="253"/>
      <c r="AU677" s="253"/>
      <c r="AV677" s="253"/>
      <c r="AW677" s="253"/>
      <c r="AX677" s="253"/>
      <c r="AY677" s="253"/>
      <c r="AZ677" s="253"/>
      <c r="BA677" s="253"/>
      <c r="BB677" s="253"/>
      <c r="BC677" s="253"/>
      <c r="BD677" s="253"/>
      <c r="BE677" s="253"/>
      <c r="BF677" s="253"/>
      <c r="BG677" s="253"/>
      <c r="BH677" s="253"/>
      <c r="BI677" s="253"/>
      <c r="BJ677" s="253"/>
      <c r="BK677" s="253"/>
      <c r="BL677" s="253"/>
      <c r="BM677" s="253"/>
      <c r="BN677" s="253"/>
      <c r="BO677" s="253"/>
      <c r="BP677" s="253"/>
      <c r="BQ677" s="253"/>
      <c r="BR677" s="253"/>
      <c r="BS677" s="253"/>
      <c r="BT677" s="253"/>
      <c r="BU677" s="253"/>
      <c r="BV677" s="253"/>
      <c r="BW677" s="253"/>
      <c r="BX677" s="253"/>
      <c r="BY677" s="253"/>
      <c r="BZ677" s="253"/>
      <c r="CA677" s="253"/>
      <c r="CB677" s="253"/>
      <c r="CC677" s="253"/>
      <c r="CD677" s="253"/>
      <c r="CE677" s="253"/>
      <c r="CF677" s="253"/>
      <c r="CG677" s="253"/>
      <c r="CH677" s="253"/>
      <c r="CI677" s="253"/>
      <c r="CJ677" s="253"/>
      <c r="CK677" s="253"/>
      <c r="CL677" s="253"/>
      <c r="CM677" s="253"/>
      <c r="CN677" s="253"/>
      <c r="CO677" s="253"/>
      <c r="CP677" s="253"/>
      <c r="CQ677" s="253"/>
      <c r="CR677" s="253"/>
      <c r="CS677" s="253"/>
      <c r="CT677" s="253"/>
      <c r="CU677" s="253"/>
      <c r="CV677" s="253"/>
      <c r="CW677" s="253"/>
      <c r="CX677" s="253"/>
      <c r="CY677" s="253"/>
      <c r="CZ677" s="253"/>
      <c r="DA677" s="253"/>
      <c r="DB677" s="253"/>
      <c r="DC677" s="253"/>
      <c r="DD677" s="253"/>
      <c r="DE677" s="253"/>
      <c r="DF677" s="253"/>
      <c r="DG677" s="253"/>
      <c r="DH677" s="253"/>
      <c r="DI677" s="253"/>
      <c r="DJ677" s="253"/>
      <c r="DK677" s="253"/>
      <c r="DL677" s="253"/>
      <c r="DM677" s="253"/>
      <c r="DN677" s="253"/>
      <c r="DO677" s="253"/>
      <c r="DP677" s="253"/>
      <c r="DQ677" s="253"/>
      <c r="DR677" s="253"/>
      <c r="DS677" s="253"/>
      <c r="DT677" s="253"/>
      <c r="DU677" s="253"/>
    </row>
    <row r="678" spans="1:125" s="248" customFormat="1" x14ac:dyDescent="0.25">
      <c r="A678" s="253"/>
      <c r="B678" s="253"/>
      <c r="D678" s="253"/>
      <c r="E678" s="253"/>
      <c r="F678" s="253"/>
      <c r="G678" s="253"/>
      <c r="H678" s="253"/>
      <c r="I678" s="253"/>
      <c r="J678" s="253"/>
      <c r="K678" s="253"/>
      <c r="L678" s="253"/>
      <c r="S678" s="253"/>
      <c r="T678" s="253"/>
      <c r="U678" s="253"/>
      <c r="V678" s="253"/>
      <c r="W678" s="253"/>
      <c r="X678" s="253"/>
      <c r="Y678" s="253"/>
      <c r="Z678" s="253"/>
      <c r="AA678" s="253"/>
      <c r="AB678" s="253"/>
      <c r="AC678" s="253"/>
      <c r="AD678" s="253"/>
      <c r="AE678" s="253"/>
      <c r="AF678" s="253"/>
      <c r="AG678" s="253"/>
      <c r="AH678" s="253"/>
      <c r="AI678" s="253"/>
      <c r="AJ678" s="253"/>
      <c r="AK678" s="253"/>
      <c r="AL678" s="253"/>
      <c r="AM678" s="253"/>
      <c r="AN678" s="253"/>
      <c r="AO678" s="253"/>
      <c r="AP678" s="253"/>
      <c r="AQ678" s="253"/>
      <c r="AR678" s="253"/>
      <c r="AS678" s="253"/>
      <c r="AT678" s="253"/>
      <c r="AU678" s="253"/>
      <c r="AV678" s="253"/>
      <c r="AW678" s="253"/>
      <c r="AX678" s="253"/>
      <c r="AY678" s="253"/>
      <c r="AZ678" s="253"/>
      <c r="BA678" s="253"/>
      <c r="BB678" s="253"/>
      <c r="BC678" s="253"/>
      <c r="BD678" s="253"/>
      <c r="BE678" s="253"/>
      <c r="BF678" s="253"/>
      <c r="BG678" s="253"/>
      <c r="BH678" s="253"/>
      <c r="BI678" s="253"/>
      <c r="BJ678" s="253"/>
      <c r="BK678" s="253"/>
      <c r="BL678" s="253"/>
      <c r="BM678" s="253"/>
      <c r="BN678" s="253"/>
      <c r="BO678" s="253"/>
      <c r="BP678" s="253"/>
      <c r="BQ678" s="253"/>
      <c r="BR678" s="253"/>
      <c r="BS678" s="253"/>
      <c r="BT678" s="253"/>
      <c r="BU678" s="253"/>
      <c r="BV678" s="253"/>
      <c r="BW678" s="253"/>
      <c r="BX678" s="253"/>
      <c r="BY678" s="253"/>
      <c r="BZ678" s="253"/>
      <c r="CA678" s="253"/>
      <c r="CB678" s="253"/>
      <c r="CC678" s="253"/>
      <c r="CD678" s="253"/>
      <c r="CE678" s="253"/>
      <c r="CF678" s="253"/>
      <c r="CG678" s="253"/>
      <c r="CH678" s="253"/>
      <c r="CI678" s="253"/>
      <c r="CJ678" s="253"/>
      <c r="CK678" s="253"/>
      <c r="CL678" s="253"/>
      <c r="CM678" s="253"/>
      <c r="CN678" s="253"/>
      <c r="CO678" s="253"/>
      <c r="CP678" s="253"/>
      <c r="CQ678" s="253"/>
      <c r="CR678" s="253"/>
      <c r="CS678" s="253"/>
      <c r="CT678" s="253"/>
      <c r="CU678" s="253"/>
      <c r="CV678" s="253"/>
      <c r="CW678" s="253"/>
      <c r="CX678" s="253"/>
      <c r="CY678" s="253"/>
      <c r="CZ678" s="253"/>
      <c r="DA678" s="253"/>
      <c r="DB678" s="253"/>
      <c r="DC678" s="253"/>
      <c r="DD678" s="253"/>
      <c r="DE678" s="253"/>
      <c r="DF678" s="253"/>
      <c r="DG678" s="253"/>
      <c r="DH678" s="253"/>
      <c r="DI678" s="253"/>
      <c r="DJ678" s="253"/>
      <c r="DK678" s="253"/>
      <c r="DL678" s="253"/>
      <c r="DM678" s="253"/>
      <c r="DN678" s="253"/>
      <c r="DO678" s="253"/>
      <c r="DP678" s="253"/>
      <c r="DQ678" s="253"/>
      <c r="DR678" s="253"/>
      <c r="DS678" s="253"/>
      <c r="DT678" s="253"/>
      <c r="DU678" s="253"/>
    </row>
    <row r="679" spans="1:125" s="248" customFormat="1" x14ac:dyDescent="0.25">
      <c r="A679" s="253"/>
      <c r="B679" s="253"/>
      <c r="D679" s="253"/>
      <c r="E679" s="253"/>
      <c r="F679" s="253"/>
      <c r="G679" s="253"/>
      <c r="H679" s="253"/>
      <c r="I679" s="253"/>
      <c r="J679" s="253"/>
      <c r="K679" s="253"/>
      <c r="L679" s="253"/>
      <c r="S679" s="253"/>
      <c r="T679" s="253"/>
      <c r="U679" s="253"/>
      <c r="V679" s="253"/>
      <c r="W679" s="253"/>
      <c r="X679" s="253"/>
      <c r="Y679" s="253"/>
      <c r="Z679" s="253"/>
      <c r="AA679" s="253"/>
      <c r="AB679" s="253"/>
      <c r="AC679" s="253"/>
      <c r="AD679" s="253"/>
      <c r="AE679" s="253"/>
      <c r="AF679" s="253"/>
      <c r="AG679" s="253"/>
      <c r="AH679" s="253"/>
      <c r="AI679" s="253"/>
      <c r="AJ679" s="253"/>
      <c r="AK679" s="253"/>
      <c r="AL679" s="253"/>
      <c r="AM679" s="253"/>
      <c r="AN679" s="253"/>
      <c r="AO679" s="253"/>
      <c r="AP679" s="253"/>
      <c r="AQ679" s="253"/>
      <c r="AR679" s="253"/>
      <c r="AS679" s="253"/>
      <c r="AT679" s="253"/>
      <c r="AU679" s="253"/>
      <c r="AV679" s="253"/>
      <c r="AW679" s="253"/>
      <c r="AX679" s="253"/>
      <c r="AY679" s="253"/>
      <c r="AZ679" s="253"/>
      <c r="BA679" s="253"/>
      <c r="BB679" s="253"/>
      <c r="BC679" s="253"/>
      <c r="BD679" s="253"/>
      <c r="BE679" s="253"/>
      <c r="BF679" s="253"/>
      <c r="BG679" s="253"/>
      <c r="BH679" s="253"/>
      <c r="BI679" s="253"/>
      <c r="BJ679" s="253"/>
      <c r="BK679" s="253"/>
      <c r="BL679" s="253"/>
      <c r="BM679" s="253"/>
      <c r="BN679" s="253"/>
      <c r="BO679" s="253"/>
      <c r="BP679" s="253"/>
      <c r="BQ679" s="253"/>
      <c r="BR679" s="253"/>
      <c r="BS679" s="253"/>
      <c r="BT679" s="253"/>
      <c r="BU679" s="253"/>
      <c r="BV679" s="253"/>
      <c r="BW679" s="253"/>
      <c r="BX679" s="253"/>
      <c r="BY679" s="253"/>
      <c r="BZ679" s="253"/>
      <c r="CA679" s="253"/>
      <c r="CB679" s="253"/>
      <c r="CC679" s="253"/>
      <c r="CD679" s="253"/>
      <c r="CE679" s="253"/>
      <c r="CF679" s="253"/>
      <c r="CG679" s="253"/>
      <c r="CH679" s="253"/>
      <c r="CI679" s="253"/>
      <c r="CJ679" s="253"/>
      <c r="CK679" s="253"/>
      <c r="CL679" s="253"/>
      <c r="CM679" s="253"/>
      <c r="CN679" s="253"/>
      <c r="CO679" s="253"/>
      <c r="CP679" s="253"/>
      <c r="CQ679" s="253"/>
      <c r="CR679" s="253"/>
      <c r="CS679" s="253"/>
      <c r="CT679" s="253"/>
      <c r="CU679" s="253"/>
      <c r="CV679" s="253"/>
      <c r="CW679" s="253"/>
      <c r="CX679" s="253"/>
      <c r="CY679" s="253"/>
      <c r="CZ679" s="253"/>
      <c r="DA679" s="253"/>
      <c r="DB679" s="253"/>
      <c r="DC679" s="253"/>
      <c r="DD679" s="253"/>
      <c r="DE679" s="253"/>
      <c r="DF679" s="253"/>
      <c r="DG679" s="253"/>
      <c r="DH679" s="253"/>
      <c r="DI679" s="253"/>
      <c r="DJ679" s="253"/>
      <c r="DK679" s="253"/>
      <c r="DL679" s="253"/>
      <c r="DM679" s="253"/>
      <c r="DN679" s="253"/>
      <c r="DO679" s="253"/>
      <c r="DP679" s="253"/>
      <c r="DQ679" s="253"/>
      <c r="DR679" s="253"/>
      <c r="DS679" s="253"/>
      <c r="DT679" s="253"/>
      <c r="DU679" s="253"/>
    </row>
    <row r="680" spans="1:125" s="248" customFormat="1" x14ac:dyDescent="0.25">
      <c r="A680" s="253"/>
      <c r="B680" s="253"/>
      <c r="D680" s="253"/>
      <c r="E680" s="253"/>
      <c r="F680" s="253"/>
      <c r="G680" s="253"/>
      <c r="H680" s="253"/>
      <c r="I680" s="253"/>
      <c r="J680" s="253"/>
      <c r="K680" s="253"/>
      <c r="L680" s="253"/>
      <c r="S680" s="253"/>
      <c r="T680" s="253"/>
      <c r="U680" s="253"/>
      <c r="V680" s="253"/>
      <c r="W680" s="253"/>
      <c r="X680" s="253"/>
      <c r="Y680" s="253"/>
      <c r="Z680" s="253"/>
      <c r="AA680" s="253"/>
      <c r="AB680" s="253"/>
      <c r="AC680" s="253"/>
      <c r="AD680" s="253"/>
      <c r="AE680" s="253"/>
      <c r="AF680" s="253"/>
      <c r="AG680" s="253"/>
      <c r="AH680" s="253"/>
      <c r="AI680" s="253"/>
      <c r="AJ680" s="253"/>
      <c r="AK680" s="253"/>
      <c r="AL680" s="253"/>
      <c r="AM680" s="253"/>
      <c r="AN680" s="253"/>
      <c r="AO680" s="253"/>
      <c r="AP680" s="253"/>
      <c r="AQ680" s="253"/>
      <c r="AR680" s="253"/>
      <c r="AS680" s="253"/>
      <c r="AT680" s="253"/>
      <c r="AU680" s="253"/>
      <c r="AV680" s="253"/>
      <c r="AW680" s="253"/>
      <c r="AX680" s="253"/>
      <c r="AY680" s="253"/>
      <c r="AZ680" s="253"/>
      <c r="BA680" s="253"/>
      <c r="BB680" s="253"/>
      <c r="BC680" s="253"/>
      <c r="BD680" s="253"/>
      <c r="BE680" s="253"/>
      <c r="BF680" s="253"/>
      <c r="BG680" s="253"/>
      <c r="BH680" s="253"/>
      <c r="BI680" s="253"/>
      <c r="BJ680" s="253"/>
      <c r="BK680" s="253"/>
      <c r="BL680" s="253"/>
      <c r="BM680" s="253"/>
      <c r="BN680" s="253"/>
      <c r="BO680" s="253"/>
      <c r="BP680" s="253"/>
      <c r="BQ680" s="253"/>
      <c r="BR680" s="253"/>
      <c r="BS680" s="253"/>
      <c r="BT680" s="253"/>
      <c r="BU680" s="253"/>
      <c r="BV680" s="253"/>
      <c r="BW680" s="253"/>
      <c r="BX680" s="253"/>
      <c r="BY680" s="253"/>
      <c r="BZ680" s="253"/>
      <c r="CA680" s="253"/>
      <c r="CB680" s="253"/>
      <c r="CC680" s="253"/>
      <c r="CD680" s="253"/>
      <c r="CE680" s="253"/>
      <c r="CF680" s="253"/>
      <c r="CG680" s="253"/>
      <c r="CH680" s="253"/>
      <c r="CI680" s="253"/>
      <c r="CJ680" s="253"/>
      <c r="CK680" s="253"/>
      <c r="CL680" s="253"/>
      <c r="CM680" s="253"/>
      <c r="CN680" s="253"/>
      <c r="CO680" s="253"/>
      <c r="CP680" s="253"/>
      <c r="CQ680" s="253"/>
      <c r="CR680" s="253"/>
      <c r="CS680" s="253"/>
      <c r="CT680" s="253"/>
      <c r="CU680" s="253"/>
      <c r="CV680" s="253"/>
      <c r="CW680" s="253"/>
      <c r="CX680" s="253"/>
      <c r="CY680" s="253"/>
      <c r="CZ680" s="253"/>
      <c r="DA680" s="253"/>
      <c r="DB680" s="253"/>
      <c r="DC680" s="253"/>
      <c r="DD680" s="253"/>
      <c r="DE680" s="253"/>
      <c r="DF680" s="253"/>
      <c r="DG680" s="253"/>
      <c r="DH680" s="253"/>
      <c r="DI680" s="253"/>
      <c r="DJ680" s="253"/>
      <c r="DK680" s="253"/>
      <c r="DL680" s="253"/>
      <c r="DM680" s="253"/>
      <c r="DN680" s="253"/>
      <c r="DO680" s="253"/>
      <c r="DP680" s="253"/>
      <c r="DQ680" s="253"/>
      <c r="DR680" s="253"/>
      <c r="DS680" s="253"/>
      <c r="DT680" s="253"/>
      <c r="DU680" s="253"/>
    </row>
    <row r="681" spans="1:125" s="248" customFormat="1" x14ac:dyDescent="0.25">
      <c r="A681" s="253"/>
      <c r="B681" s="253"/>
      <c r="D681" s="253"/>
      <c r="E681" s="253"/>
      <c r="F681" s="253"/>
      <c r="G681" s="253"/>
      <c r="H681" s="253"/>
      <c r="I681" s="253"/>
      <c r="J681" s="253"/>
      <c r="K681" s="253"/>
      <c r="L681" s="253"/>
      <c r="S681" s="253"/>
      <c r="T681" s="253"/>
      <c r="U681" s="253"/>
      <c r="V681" s="253"/>
      <c r="W681" s="253"/>
      <c r="X681" s="253"/>
      <c r="Y681" s="253"/>
      <c r="Z681" s="253"/>
      <c r="AA681" s="253"/>
      <c r="AB681" s="253"/>
      <c r="AC681" s="253"/>
      <c r="AD681" s="253"/>
      <c r="AE681" s="253"/>
      <c r="AF681" s="253"/>
      <c r="AG681" s="253"/>
      <c r="AH681" s="253"/>
      <c r="AI681" s="253"/>
      <c r="AJ681" s="253"/>
      <c r="AK681" s="253"/>
      <c r="AL681" s="253"/>
      <c r="AM681" s="253"/>
      <c r="AN681" s="253"/>
      <c r="AO681" s="253"/>
      <c r="AP681" s="253"/>
      <c r="AQ681" s="253"/>
      <c r="AR681" s="253"/>
      <c r="AS681" s="253"/>
      <c r="AT681" s="253"/>
      <c r="AU681" s="253"/>
      <c r="AV681" s="253"/>
      <c r="AW681" s="253"/>
      <c r="AX681" s="253"/>
      <c r="AY681" s="253"/>
      <c r="AZ681" s="253"/>
      <c r="BA681" s="253"/>
      <c r="BB681" s="253"/>
      <c r="BC681" s="253"/>
      <c r="BD681" s="253"/>
      <c r="BE681" s="253"/>
      <c r="BF681" s="253"/>
      <c r="BG681" s="253"/>
      <c r="BH681" s="253"/>
      <c r="BI681" s="253"/>
      <c r="BJ681" s="253"/>
      <c r="BK681" s="253"/>
      <c r="BL681" s="253"/>
      <c r="BM681" s="253"/>
      <c r="BN681" s="253"/>
      <c r="BO681" s="253"/>
      <c r="BP681" s="253"/>
      <c r="BQ681" s="253"/>
      <c r="BR681" s="253"/>
      <c r="BS681" s="253"/>
      <c r="BT681" s="253"/>
      <c r="BU681" s="253"/>
      <c r="BV681" s="253"/>
      <c r="BW681" s="253"/>
      <c r="BX681" s="253"/>
      <c r="BY681" s="253"/>
      <c r="BZ681" s="253"/>
      <c r="CA681" s="253"/>
      <c r="CB681" s="253"/>
      <c r="CC681" s="253"/>
      <c r="CD681" s="253"/>
      <c r="CE681" s="253"/>
      <c r="CF681" s="253"/>
      <c r="CG681" s="253"/>
      <c r="CH681" s="253"/>
      <c r="CI681" s="253"/>
      <c r="CJ681" s="253"/>
      <c r="CK681" s="253"/>
      <c r="CL681" s="253"/>
      <c r="CM681" s="253"/>
      <c r="CN681" s="253"/>
      <c r="CO681" s="253"/>
      <c r="CP681" s="253"/>
      <c r="CQ681" s="253"/>
      <c r="CR681" s="253"/>
      <c r="CS681" s="253"/>
      <c r="CT681" s="253"/>
      <c r="CU681" s="253"/>
      <c r="CV681" s="253"/>
      <c r="CW681" s="253"/>
      <c r="CX681" s="253"/>
      <c r="CY681" s="253"/>
      <c r="CZ681" s="253"/>
      <c r="DA681" s="253"/>
      <c r="DB681" s="253"/>
      <c r="DC681" s="253"/>
      <c r="DD681" s="253"/>
      <c r="DE681" s="253"/>
      <c r="DF681" s="253"/>
      <c r="DG681" s="253"/>
      <c r="DH681" s="253"/>
      <c r="DI681" s="253"/>
      <c r="DJ681" s="253"/>
      <c r="DK681" s="253"/>
      <c r="DL681" s="253"/>
      <c r="DM681" s="253"/>
      <c r="DN681" s="253"/>
      <c r="DO681" s="253"/>
      <c r="DP681" s="253"/>
      <c r="DQ681" s="253"/>
      <c r="DR681" s="253"/>
      <c r="DS681" s="253"/>
      <c r="DT681" s="253"/>
      <c r="DU681" s="253"/>
    </row>
    <row r="682" spans="1:125" s="248" customFormat="1" x14ac:dyDescent="0.25">
      <c r="A682" s="253"/>
      <c r="B682" s="253"/>
      <c r="D682" s="253"/>
      <c r="E682" s="253"/>
      <c r="F682" s="253"/>
      <c r="G682" s="253"/>
      <c r="H682" s="253"/>
      <c r="I682" s="253"/>
      <c r="J682" s="253"/>
      <c r="K682" s="253"/>
      <c r="L682" s="253"/>
      <c r="S682" s="253"/>
      <c r="T682" s="253"/>
      <c r="U682" s="253"/>
      <c r="V682" s="253"/>
      <c r="W682" s="253"/>
      <c r="X682" s="253"/>
      <c r="Y682" s="253"/>
      <c r="Z682" s="253"/>
      <c r="AA682" s="253"/>
      <c r="AB682" s="253"/>
      <c r="AC682" s="253"/>
      <c r="AD682" s="253"/>
      <c r="AE682" s="253"/>
      <c r="AF682" s="253"/>
      <c r="AG682" s="253"/>
      <c r="AH682" s="253"/>
      <c r="AI682" s="253"/>
      <c r="AJ682" s="253"/>
      <c r="AK682" s="253"/>
      <c r="AL682" s="253"/>
      <c r="AM682" s="253"/>
      <c r="AN682" s="253"/>
      <c r="AO682" s="253"/>
      <c r="AP682" s="253"/>
      <c r="AQ682" s="253"/>
      <c r="AR682" s="253"/>
      <c r="AS682" s="253"/>
      <c r="AT682" s="253"/>
      <c r="AU682" s="253"/>
      <c r="AV682" s="253"/>
      <c r="AW682" s="253"/>
      <c r="AX682" s="253"/>
      <c r="AY682" s="253"/>
      <c r="AZ682" s="253"/>
      <c r="BA682" s="253"/>
      <c r="BB682" s="253"/>
      <c r="BC682" s="253"/>
      <c r="BD682" s="253"/>
      <c r="BE682" s="253"/>
      <c r="BF682" s="253"/>
      <c r="BG682" s="253"/>
      <c r="BH682" s="253"/>
      <c r="BI682" s="253"/>
      <c r="BJ682" s="253"/>
      <c r="BK682" s="253"/>
      <c r="BL682" s="253"/>
      <c r="BM682" s="253"/>
      <c r="BN682" s="253"/>
      <c r="BO682" s="253"/>
      <c r="BP682" s="253"/>
      <c r="BQ682" s="253"/>
      <c r="BR682" s="253"/>
      <c r="BS682" s="253"/>
      <c r="BT682" s="253"/>
      <c r="BU682" s="253"/>
      <c r="BV682" s="253"/>
      <c r="BW682" s="253"/>
      <c r="BX682" s="253"/>
      <c r="BY682" s="253"/>
      <c r="BZ682" s="253"/>
      <c r="CA682" s="253"/>
      <c r="CB682" s="253"/>
      <c r="CC682" s="253"/>
      <c r="CD682" s="253"/>
      <c r="CE682" s="253"/>
      <c r="CF682" s="253"/>
      <c r="CG682" s="253"/>
      <c r="CH682" s="253"/>
      <c r="CI682" s="253"/>
      <c r="CJ682" s="253"/>
      <c r="CK682" s="253"/>
      <c r="CL682" s="253"/>
      <c r="CM682" s="253"/>
      <c r="CN682" s="253"/>
      <c r="CO682" s="253"/>
      <c r="CP682" s="253"/>
      <c r="CQ682" s="253"/>
      <c r="CR682" s="253"/>
      <c r="CS682" s="253"/>
      <c r="CT682" s="253"/>
      <c r="CU682" s="253"/>
      <c r="CV682" s="253"/>
      <c r="CW682" s="253"/>
      <c r="CX682" s="253"/>
      <c r="CY682" s="253"/>
      <c r="CZ682" s="253"/>
      <c r="DA682" s="253"/>
      <c r="DB682" s="253"/>
      <c r="DC682" s="253"/>
      <c r="DD682" s="253"/>
      <c r="DE682" s="253"/>
      <c r="DF682" s="253"/>
      <c r="DG682" s="253"/>
      <c r="DH682" s="253"/>
      <c r="DI682" s="253"/>
      <c r="DJ682" s="253"/>
      <c r="DK682" s="253"/>
      <c r="DL682" s="253"/>
      <c r="DM682" s="253"/>
      <c r="DN682" s="253"/>
      <c r="DO682" s="253"/>
      <c r="DP682" s="253"/>
      <c r="DQ682" s="253"/>
      <c r="DR682" s="253"/>
      <c r="DS682" s="253"/>
      <c r="DT682" s="253"/>
      <c r="DU682" s="253"/>
    </row>
    <row r="683" spans="1:125" s="248" customFormat="1" x14ac:dyDescent="0.25">
      <c r="A683" s="253"/>
      <c r="B683" s="253"/>
      <c r="D683" s="253"/>
      <c r="E683" s="253"/>
      <c r="F683" s="253"/>
      <c r="G683" s="253"/>
      <c r="H683" s="253"/>
      <c r="I683" s="253"/>
      <c r="J683" s="253"/>
      <c r="K683" s="253"/>
      <c r="L683" s="253"/>
      <c r="S683" s="253"/>
      <c r="T683" s="253"/>
      <c r="U683" s="253"/>
      <c r="V683" s="253"/>
      <c r="W683" s="253"/>
      <c r="X683" s="253"/>
      <c r="Y683" s="253"/>
      <c r="Z683" s="253"/>
      <c r="AA683" s="253"/>
      <c r="AB683" s="253"/>
      <c r="AC683" s="253"/>
      <c r="AD683" s="253"/>
      <c r="AE683" s="253"/>
      <c r="AF683" s="253"/>
      <c r="AG683" s="253"/>
      <c r="AH683" s="253"/>
      <c r="AI683" s="253"/>
      <c r="AJ683" s="253"/>
      <c r="AK683" s="253"/>
      <c r="AL683" s="253"/>
      <c r="AM683" s="253"/>
      <c r="AN683" s="253"/>
      <c r="AO683" s="253"/>
      <c r="AP683" s="253"/>
      <c r="AQ683" s="253"/>
      <c r="AR683" s="253"/>
      <c r="AS683" s="253"/>
      <c r="AT683" s="253"/>
      <c r="AU683" s="253"/>
      <c r="AV683" s="253"/>
      <c r="AW683" s="253"/>
      <c r="AX683" s="253"/>
      <c r="AY683" s="253"/>
      <c r="AZ683" s="253"/>
      <c r="BA683" s="253"/>
      <c r="BB683" s="253"/>
      <c r="BC683" s="253"/>
      <c r="BD683" s="253"/>
      <c r="BE683" s="253"/>
      <c r="BF683" s="253"/>
      <c r="BG683" s="253"/>
      <c r="BH683" s="253"/>
      <c r="BI683" s="253"/>
      <c r="BJ683" s="253"/>
      <c r="BK683" s="253"/>
      <c r="BL683" s="253"/>
      <c r="BM683" s="253"/>
      <c r="BN683" s="253"/>
      <c r="BO683" s="253"/>
      <c r="BP683" s="253"/>
      <c r="BQ683" s="253"/>
      <c r="BR683" s="253"/>
      <c r="BS683" s="253"/>
      <c r="BT683" s="253"/>
      <c r="BU683" s="253"/>
      <c r="BV683" s="253"/>
      <c r="BW683" s="253"/>
      <c r="BX683" s="253"/>
      <c r="BY683" s="253"/>
      <c r="BZ683" s="253"/>
      <c r="CA683" s="253"/>
      <c r="CB683" s="253"/>
      <c r="CC683" s="253"/>
      <c r="CD683" s="253"/>
      <c r="CE683" s="253"/>
      <c r="CF683" s="253"/>
      <c r="CG683" s="253"/>
      <c r="CH683" s="253"/>
      <c r="CI683" s="253"/>
      <c r="CJ683" s="253"/>
      <c r="CK683" s="253"/>
      <c r="CL683" s="253"/>
      <c r="CM683" s="253"/>
      <c r="CN683" s="253"/>
      <c r="CO683" s="253"/>
      <c r="CP683" s="253"/>
      <c r="CQ683" s="253"/>
      <c r="CR683" s="253"/>
      <c r="CS683" s="253"/>
      <c r="CT683" s="253"/>
      <c r="CU683" s="253"/>
      <c r="CV683" s="253"/>
      <c r="CW683" s="253"/>
      <c r="CX683" s="253"/>
      <c r="CY683" s="253"/>
      <c r="CZ683" s="253"/>
      <c r="DA683" s="253"/>
      <c r="DB683" s="253"/>
      <c r="DC683" s="253"/>
      <c r="DD683" s="253"/>
      <c r="DE683" s="253"/>
      <c r="DF683" s="253"/>
      <c r="DG683" s="253"/>
      <c r="DH683" s="253"/>
      <c r="DI683" s="253"/>
      <c r="DJ683" s="253"/>
      <c r="DK683" s="253"/>
      <c r="DL683" s="253"/>
      <c r="DM683" s="253"/>
      <c r="DN683" s="253"/>
      <c r="DO683" s="253"/>
      <c r="DP683" s="253"/>
      <c r="DQ683" s="253"/>
      <c r="DR683" s="253"/>
      <c r="DS683" s="253"/>
      <c r="DT683" s="253"/>
      <c r="DU683" s="253"/>
    </row>
    <row r="684" spans="1:125" s="248" customFormat="1" x14ac:dyDescent="0.25">
      <c r="A684" s="253"/>
      <c r="B684" s="253"/>
      <c r="D684" s="253"/>
      <c r="E684" s="253"/>
      <c r="F684" s="253"/>
      <c r="G684" s="253"/>
      <c r="H684" s="253"/>
      <c r="I684" s="253"/>
      <c r="J684" s="253"/>
      <c r="K684" s="253"/>
      <c r="L684" s="253"/>
      <c r="S684" s="253"/>
      <c r="T684" s="253"/>
      <c r="U684" s="253"/>
      <c r="V684" s="253"/>
      <c r="W684" s="253"/>
      <c r="X684" s="253"/>
      <c r="Y684" s="253"/>
      <c r="Z684" s="253"/>
      <c r="AA684" s="253"/>
      <c r="AB684" s="253"/>
      <c r="AC684" s="253"/>
      <c r="AD684" s="253"/>
      <c r="AE684" s="253"/>
      <c r="AF684" s="253"/>
      <c r="AG684" s="253"/>
      <c r="AH684" s="253"/>
      <c r="AI684" s="253"/>
      <c r="AJ684" s="253"/>
      <c r="AK684" s="253"/>
      <c r="AL684" s="253"/>
      <c r="AM684" s="253"/>
      <c r="AN684" s="253"/>
      <c r="AO684" s="253"/>
      <c r="AP684" s="253"/>
      <c r="AQ684" s="253"/>
      <c r="AR684" s="253"/>
      <c r="AS684" s="253"/>
      <c r="AT684" s="253"/>
      <c r="AU684" s="253"/>
      <c r="AV684" s="253"/>
      <c r="AW684" s="253"/>
      <c r="AX684" s="253"/>
      <c r="AY684" s="253"/>
      <c r="AZ684" s="253"/>
      <c r="BA684" s="253"/>
      <c r="BB684" s="253"/>
      <c r="BC684" s="253"/>
      <c r="BD684" s="253"/>
      <c r="BE684" s="253"/>
      <c r="BF684" s="253"/>
      <c r="BG684" s="253"/>
      <c r="BH684" s="253"/>
      <c r="BI684" s="253"/>
      <c r="BJ684" s="253"/>
      <c r="BK684" s="253"/>
      <c r="BL684" s="253"/>
      <c r="BM684" s="253"/>
      <c r="BN684" s="253"/>
      <c r="BO684" s="253"/>
      <c r="BP684" s="253"/>
      <c r="BQ684" s="253"/>
      <c r="BR684" s="253"/>
      <c r="BS684" s="253"/>
      <c r="BT684" s="253"/>
      <c r="BU684" s="253"/>
      <c r="BV684" s="253"/>
      <c r="BW684" s="253"/>
      <c r="BX684" s="253"/>
      <c r="BY684" s="253"/>
      <c r="BZ684" s="253"/>
      <c r="CA684" s="253"/>
      <c r="CB684" s="253"/>
      <c r="CC684" s="253"/>
      <c r="CD684" s="253"/>
      <c r="CE684" s="253"/>
      <c r="CF684" s="253"/>
      <c r="CG684" s="253"/>
      <c r="CH684" s="253"/>
      <c r="CI684" s="253"/>
      <c r="CJ684" s="253"/>
      <c r="CK684" s="253"/>
      <c r="CL684" s="253"/>
      <c r="CM684" s="253"/>
      <c r="CN684" s="253"/>
      <c r="CO684" s="253"/>
      <c r="CP684" s="253"/>
      <c r="CQ684" s="253"/>
      <c r="CR684" s="253"/>
      <c r="CS684" s="253"/>
      <c r="CT684" s="253"/>
      <c r="CU684" s="253"/>
      <c r="CV684" s="253"/>
      <c r="CW684" s="253"/>
      <c r="CX684" s="253"/>
      <c r="CY684" s="253"/>
      <c r="CZ684" s="253"/>
      <c r="DA684" s="253"/>
      <c r="DB684" s="253"/>
      <c r="DC684" s="253"/>
      <c r="DD684" s="253"/>
      <c r="DE684" s="253"/>
      <c r="DF684" s="253"/>
      <c r="DG684" s="253"/>
      <c r="DH684" s="253"/>
      <c r="DI684" s="253"/>
      <c r="DJ684" s="253"/>
      <c r="DK684" s="253"/>
      <c r="DL684" s="253"/>
      <c r="DM684" s="253"/>
      <c r="DN684" s="253"/>
      <c r="DO684" s="253"/>
      <c r="DP684" s="253"/>
      <c r="DQ684" s="253"/>
      <c r="DR684" s="253"/>
      <c r="DS684" s="253"/>
      <c r="DT684" s="253"/>
      <c r="DU684" s="253"/>
    </row>
    <row r="685" spans="1:125" s="248" customFormat="1" x14ac:dyDescent="0.25">
      <c r="A685" s="253"/>
      <c r="B685" s="253"/>
      <c r="D685" s="253"/>
      <c r="E685" s="253"/>
      <c r="F685" s="253"/>
      <c r="G685" s="253"/>
      <c r="H685" s="253"/>
      <c r="I685" s="253"/>
      <c r="J685" s="253"/>
      <c r="K685" s="253"/>
      <c r="L685" s="253"/>
      <c r="S685" s="253"/>
      <c r="T685" s="253"/>
      <c r="U685" s="253"/>
      <c r="V685" s="253"/>
      <c r="W685" s="253"/>
      <c r="X685" s="253"/>
      <c r="Y685" s="253"/>
      <c r="Z685" s="253"/>
      <c r="AA685" s="253"/>
      <c r="AB685" s="253"/>
      <c r="AC685" s="253"/>
      <c r="AD685" s="253"/>
      <c r="AE685" s="253"/>
      <c r="AF685" s="253"/>
      <c r="AG685" s="253"/>
      <c r="AH685" s="253"/>
      <c r="AI685" s="253"/>
      <c r="AJ685" s="253"/>
      <c r="AK685" s="253"/>
      <c r="AL685" s="253"/>
      <c r="AM685" s="253"/>
      <c r="AN685" s="253"/>
      <c r="AO685" s="253"/>
      <c r="AP685" s="253"/>
      <c r="AQ685" s="253"/>
      <c r="AR685" s="253"/>
      <c r="AS685" s="253"/>
      <c r="AT685" s="253"/>
      <c r="AU685" s="253"/>
      <c r="AV685" s="253"/>
      <c r="AW685" s="253"/>
      <c r="AX685" s="253"/>
      <c r="AY685" s="253"/>
      <c r="AZ685" s="253"/>
      <c r="BA685" s="253"/>
      <c r="BB685" s="253"/>
      <c r="BC685" s="253"/>
      <c r="BD685" s="253"/>
      <c r="BE685" s="253"/>
      <c r="BF685" s="253"/>
      <c r="BG685" s="253"/>
      <c r="BH685" s="253"/>
      <c r="BI685" s="253"/>
      <c r="BJ685" s="253"/>
      <c r="BK685" s="253"/>
      <c r="BL685" s="253"/>
      <c r="BM685" s="253"/>
      <c r="BN685" s="253"/>
      <c r="BO685" s="253"/>
      <c r="BP685" s="253"/>
      <c r="BQ685" s="253"/>
      <c r="BR685" s="253"/>
      <c r="BS685" s="253"/>
      <c r="BT685" s="253"/>
      <c r="BU685" s="253"/>
      <c r="BV685" s="253"/>
      <c r="BW685" s="253"/>
      <c r="BX685" s="253"/>
      <c r="BY685" s="253"/>
      <c r="BZ685" s="253"/>
      <c r="CA685" s="253"/>
      <c r="CB685" s="253"/>
      <c r="CC685" s="253"/>
      <c r="CD685" s="253"/>
      <c r="CE685" s="253"/>
      <c r="CF685" s="253"/>
      <c r="CG685" s="253"/>
      <c r="CH685" s="253"/>
      <c r="CI685" s="253"/>
      <c r="CJ685" s="253"/>
      <c r="CK685" s="253"/>
      <c r="CL685" s="253"/>
      <c r="CM685" s="253"/>
      <c r="CN685" s="253"/>
      <c r="CO685" s="253"/>
      <c r="CP685" s="253"/>
      <c r="CQ685" s="253"/>
      <c r="CR685" s="253"/>
      <c r="CS685" s="253"/>
      <c r="CT685" s="253"/>
      <c r="CU685" s="253"/>
      <c r="CV685" s="253"/>
      <c r="CW685" s="253"/>
      <c r="CX685" s="253"/>
      <c r="CY685" s="253"/>
      <c r="CZ685" s="253"/>
      <c r="DA685" s="253"/>
      <c r="DB685" s="253"/>
      <c r="DC685" s="253"/>
      <c r="DD685" s="253"/>
      <c r="DE685" s="253"/>
      <c r="DF685" s="253"/>
      <c r="DG685" s="253"/>
      <c r="DH685" s="253"/>
      <c r="DI685" s="253"/>
      <c r="DJ685" s="253"/>
      <c r="DK685" s="253"/>
      <c r="DL685" s="253"/>
      <c r="DM685" s="253"/>
      <c r="DN685" s="253"/>
      <c r="DO685" s="253"/>
      <c r="DP685" s="253"/>
      <c r="DQ685" s="253"/>
      <c r="DR685" s="253"/>
      <c r="DS685" s="253"/>
      <c r="DT685" s="253"/>
      <c r="DU685" s="253"/>
    </row>
    <row r="686" spans="1:125" s="248" customFormat="1" x14ac:dyDescent="0.25">
      <c r="A686" s="253"/>
      <c r="B686" s="253"/>
      <c r="D686" s="253"/>
      <c r="E686" s="253"/>
      <c r="F686" s="253"/>
      <c r="G686" s="253"/>
      <c r="H686" s="253"/>
      <c r="I686" s="253"/>
      <c r="J686" s="253"/>
      <c r="K686" s="253"/>
      <c r="L686" s="253"/>
      <c r="S686" s="253"/>
      <c r="T686" s="253"/>
      <c r="U686" s="253"/>
      <c r="V686" s="253"/>
      <c r="W686" s="253"/>
      <c r="X686" s="253"/>
      <c r="Y686" s="253"/>
      <c r="Z686" s="253"/>
      <c r="AA686" s="253"/>
      <c r="AB686" s="253"/>
      <c r="AC686" s="253"/>
      <c r="AD686" s="253"/>
      <c r="AE686" s="253"/>
      <c r="AF686" s="253"/>
      <c r="AG686" s="253"/>
      <c r="AH686" s="253"/>
      <c r="AI686" s="253"/>
      <c r="AJ686" s="253"/>
      <c r="AK686" s="253"/>
      <c r="AL686" s="253"/>
      <c r="AM686" s="253"/>
      <c r="AN686" s="253"/>
      <c r="AO686" s="253"/>
      <c r="AP686" s="253"/>
      <c r="AQ686" s="253"/>
      <c r="AR686" s="253"/>
      <c r="AS686" s="253"/>
      <c r="AT686" s="253"/>
      <c r="AU686" s="253"/>
      <c r="AV686" s="253"/>
      <c r="AW686" s="253"/>
      <c r="AX686" s="253"/>
      <c r="AY686" s="253"/>
      <c r="AZ686" s="253"/>
      <c r="BA686" s="253"/>
      <c r="BB686" s="253"/>
      <c r="BC686" s="253"/>
      <c r="BD686" s="253"/>
      <c r="BE686" s="253"/>
      <c r="BF686" s="253"/>
      <c r="BG686" s="253"/>
      <c r="BH686" s="253"/>
      <c r="BI686" s="253"/>
      <c r="BJ686" s="253"/>
      <c r="BK686" s="253"/>
      <c r="BL686" s="253"/>
      <c r="BM686" s="253"/>
      <c r="BN686" s="253"/>
      <c r="BO686" s="253"/>
      <c r="BP686" s="253"/>
      <c r="BQ686" s="253"/>
      <c r="BR686" s="253"/>
      <c r="BS686" s="253"/>
      <c r="BT686" s="253"/>
      <c r="BU686" s="253"/>
      <c r="BV686" s="253"/>
      <c r="BW686" s="253"/>
      <c r="BX686" s="253"/>
      <c r="BY686" s="253"/>
      <c r="BZ686" s="253"/>
      <c r="CA686" s="253"/>
      <c r="CB686" s="253"/>
      <c r="CC686" s="253"/>
      <c r="CD686" s="253"/>
      <c r="CE686" s="253"/>
      <c r="CF686" s="253"/>
      <c r="CG686" s="253"/>
      <c r="CH686" s="253"/>
      <c r="CI686" s="253"/>
      <c r="CJ686" s="253"/>
      <c r="CK686" s="253"/>
      <c r="CL686" s="253"/>
      <c r="CM686" s="253"/>
      <c r="CN686" s="253"/>
      <c r="CO686" s="253"/>
      <c r="CP686" s="253"/>
      <c r="CQ686" s="253"/>
      <c r="CR686" s="253"/>
      <c r="CS686" s="253"/>
      <c r="CT686" s="253"/>
      <c r="CU686" s="253"/>
      <c r="CV686" s="253"/>
      <c r="CW686" s="253"/>
      <c r="CX686" s="253"/>
      <c r="CY686" s="253"/>
      <c r="CZ686" s="253"/>
      <c r="DA686" s="253"/>
      <c r="DB686" s="253"/>
      <c r="DC686" s="253"/>
      <c r="DD686" s="253"/>
      <c r="DE686" s="253"/>
      <c r="DF686" s="253"/>
      <c r="DG686" s="253"/>
      <c r="DH686" s="253"/>
      <c r="DI686" s="253"/>
      <c r="DJ686" s="253"/>
      <c r="DK686" s="253"/>
      <c r="DL686" s="253"/>
      <c r="DM686" s="253"/>
      <c r="DN686" s="253"/>
      <c r="DO686" s="253"/>
      <c r="DP686" s="253"/>
      <c r="DQ686" s="253"/>
      <c r="DR686" s="253"/>
      <c r="DS686" s="253"/>
      <c r="DT686" s="253"/>
      <c r="DU686" s="253"/>
    </row>
    <row r="687" spans="1:125" s="248" customFormat="1" x14ac:dyDescent="0.25">
      <c r="A687" s="253"/>
      <c r="B687" s="253"/>
      <c r="D687" s="253"/>
      <c r="E687" s="253"/>
      <c r="F687" s="253"/>
      <c r="G687" s="253"/>
      <c r="H687" s="253"/>
      <c r="I687" s="253"/>
      <c r="J687" s="253"/>
      <c r="K687" s="253"/>
      <c r="L687" s="253"/>
      <c r="S687" s="253"/>
      <c r="T687" s="253"/>
      <c r="U687" s="253"/>
      <c r="V687" s="253"/>
      <c r="W687" s="253"/>
      <c r="X687" s="253"/>
      <c r="Y687" s="253"/>
      <c r="Z687" s="253"/>
      <c r="AA687" s="253"/>
      <c r="AB687" s="253"/>
      <c r="AC687" s="253"/>
      <c r="AD687" s="253"/>
      <c r="AE687" s="253"/>
      <c r="AF687" s="253"/>
      <c r="AG687" s="253"/>
      <c r="AH687" s="253"/>
      <c r="AI687" s="253"/>
      <c r="AJ687" s="253"/>
      <c r="AK687" s="253"/>
      <c r="AL687" s="253"/>
      <c r="AM687" s="253"/>
      <c r="AN687" s="253"/>
      <c r="AO687" s="253"/>
      <c r="AP687" s="253"/>
      <c r="AQ687" s="253"/>
      <c r="AR687" s="253"/>
      <c r="AS687" s="253"/>
      <c r="AT687" s="253"/>
      <c r="AU687" s="253"/>
      <c r="AV687" s="253"/>
      <c r="AW687" s="253"/>
      <c r="AX687" s="253"/>
      <c r="AY687" s="253"/>
      <c r="AZ687" s="253"/>
      <c r="BA687" s="253"/>
      <c r="BB687" s="253"/>
      <c r="BC687" s="253"/>
      <c r="BD687" s="253"/>
      <c r="BE687" s="253"/>
      <c r="BF687" s="253"/>
      <c r="BG687" s="253"/>
      <c r="BH687" s="253"/>
      <c r="BI687" s="253"/>
      <c r="BJ687" s="253"/>
      <c r="BK687" s="253"/>
      <c r="BL687" s="253"/>
      <c r="BM687" s="253"/>
      <c r="BN687" s="253"/>
      <c r="BO687" s="253"/>
      <c r="BP687" s="253"/>
      <c r="BQ687" s="253"/>
      <c r="BR687" s="253"/>
      <c r="BS687" s="253"/>
      <c r="BT687" s="253"/>
      <c r="BU687" s="253"/>
      <c r="BV687" s="253"/>
      <c r="BW687" s="253"/>
      <c r="BX687" s="253"/>
      <c r="BY687" s="253"/>
      <c r="BZ687" s="253"/>
      <c r="CA687" s="253"/>
      <c r="CB687" s="253"/>
      <c r="CC687" s="253"/>
      <c r="CD687" s="253"/>
      <c r="CE687" s="253"/>
      <c r="CF687" s="253"/>
      <c r="CG687" s="253"/>
      <c r="CH687" s="253"/>
      <c r="CI687" s="253"/>
      <c r="CJ687" s="253"/>
      <c r="CK687" s="253"/>
      <c r="CL687" s="253"/>
      <c r="CM687" s="253"/>
      <c r="CN687" s="253"/>
      <c r="CO687" s="253"/>
      <c r="CP687" s="253"/>
      <c r="CQ687" s="253"/>
      <c r="CR687" s="253"/>
      <c r="CS687" s="253"/>
      <c r="CT687" s="253"/>
      <c r="CU687" s="253"/>
      <c r="CV687" s="253"/>
      <c r="CW687" s="253"/>
      <c r="CX687" s="253"/>
      <c r="CY687" s="253"/>
      <c r="CZ687" s="253"/>
      <c r="DA687" s="253"/>
      <c r="DB687" s="253"/>
      <c r="DC687" s="253"/>
      <c r="DD687" s="253"/>
      <c r="DE687" s="253"/>
      <c r="DF687" s="253"/>
      <c r="DG687" s="253"/>
      <c r="DH687" s="253"/>
      <c r="DI687" s="253"/>
      <c r="DJ687" s="253"/>
      <c r="DK687" s="253"/>
      <c r="DL687" s="253"/>
      <c r="DM687" s="253"/>
      <c r="DN687" s="253"/>
      <c r="DO687" s="253"/>
      <c r="DP687" s="253"/>
      <c r="DQ687" s="253"/>
      <c r="DR687" s="253"/>
      <c r="DS687" s="253"/>
      <c r="DT687" s="253"/>
      <c r="DU687" s="253"/>
    </row>
    <row r="688" spans="1:125" s="248" customFormat="1" x14ac:dyDescent="0.25">
      <c r="A688" s="253"/>
      <c r="B688" s="253"/>
      <c r="D688" s="253"/>
      <c r="E688" s="253"/>
      <c r="F688" s="253"/>
      <c r="G688" s="253"/>
      <c r="H688" s="253"/>
      <c r="I688" s="253"/>
      <c r="J688" s="253"/>
      <c r="K688" s="253"/>
      <c r="L688" s="253"/>
      <c r="S688" s="253"/>
      <c r="T688" s="253"/>
      <c r="U688" s="253"/>
      <c r="V688" s="253"/>
      <c r="W688" s="253"/>
      <c r="X688" s="253"/>
      <c r="Y688" s="253"/>
      <c r="Z688" s="253"/>
      <c r="AA688" s="253"/>
      <c r="AB688" s="253"/>
      <c r="AC688" s="253"/>
      <c r="AD688" s="253"/>
      <c r="AE688" s="253"/>
      <c r="AF688" s="253"/>
      <c r="AG688" s="253"/>
      <c r="AH688" s="253"/>
      <c r="AI688" s="253"/>
      <c r="AJ688" s="253"/>
      <c r="AK688" s="253"/>
      <c r="AL688" s="253"/>
      <c r="AM688" s="253"/>
      <c r="AN688" s="253"/>
      <c r="AO688" s="253"/>
      <c r="AP688" s="253"/>
      <c r="AQ688" s="253"/>
      <c r="AR688" s="253"/>
      <c r="AS688" s="253"/>
      <c r="AT688" s="253"/>
      <c r="AU688" s="253"/>
      <c r="AV688" s="253"/>
      <c r="AW688" s="253"/>
      <c r="AX688" s="253"/>
      <c r="AY688" s="253"/>
      <c r="AZ688" s="253"/>
      <c r="BA688" s="253"/>
      <c r="BB688" s="253"/>
      <c r="BC688" s="253"/>
      <c r="BD688" s="253"/>
      <c r="BE688" s="253"/>
      <c r="BF688" s="253"/>
      <c r="BG688" s="253"/>
      <c r="BH688" s="253"/>
      <c r="BI688" s="253"/>
      <c r="BJ688" s="253"/>
      <c r="BK688" s="253"/>
      <c r="BL688" s="253"/>
      <c r="BM688" s="253"/>
      <c r="BN688" s="253"/>
      <c r="BO688" s="253"/>
      <c r="BP688" s="253"/>
      <c r="BQ688" s="253"/>
      <c r="BR688" s="253"/>
      <c r="BS688" s="253"/>
      <c r="BT688" s="253"/>
      <c r="BU688" s="253"/>
      <c r="BV688" s="253"/>
      <c r="BW688" s="253"/>
      <c r="BX688" s="253"/>
      <c r="BY688" s="253"/>
      <c r="BZ688" s="253"/>
      <c r="CA688" s="253"/>
      <c r="CB688" s="253"/>
      <c r="CC688" s="253"/>
      <c r="CD688" s="253"/>
      <c r="CE688" s="253"/>
      <c r="CF688" s="253"/>
      <c r="CG688" s="253"/>
      <c r="CH688" s="253"/>
      <c r="CI688" s="253"/>
      <c r="CJ688" s="253"/>
      <c r="CK688" s="253"/>
      <c r="CL688" s="253"/>
      <c r="CM688" s="253"/>
      <c r="CN688" s="253"/>
      <c r="CO688" s="253"/>
      <c r="CP688" s="253"/>
      <c r="CQ688" s="253"/>
      <c r="CR688" s="253"/>
      <c r="CS688" s="253"/>
      <c r="CT688" s="253"/>
      <c r="CU688" s="253"/>
      <c r="CV688" s="253"/>
      <c r="CW688" s="253"/>
      <c r="CX688" s="253"/>
      <c r="CY688" s="253"/>
      <c r="CZ688" s="253"/>
      <c r="DA688" s="253"/>
      <c r="DB688" s="253"/>
      <c r="DC688" s="253"/>
      <c r="DD688" s="253"/>
      <c r="DE688" s="253"/>
      <c r="DF688" s="253"/>
      <c r="DG688" s="253"/>
      <c r="DH688" s="253"/>
      <c r="DI688" s="253"/>
      <c r="DJ688" s="253"/>
      <c r="DK688" s="253"/>
      <c r="DL688" s="253"/>
      <c r="DM688" s="253"/>
      <c r="DN688" s="253"/>
      <c r="DO688" s="253"/>
      <c r="DP688" s="253"/>
      <c r="DQ688" s="253"/>
      <c r="DR688" s="253"/>
      <c r="DS688" s="253"/>
      <c r="DT688" s="253"/>
      <c r="DU688" s="253"/>
    </row>
    <row r="689" spans="1:125" s="248" customFormat="1" x14ac:dyDescent="0.25">
      <c r="A689" s="253"/>
      <c r="B689" s="253"/>
      <c r="D689" s="253"/>
      <c r="E689" s="253"/>
      <c r="F689" s="253"/>
      <c r="G689" s="253"/>
      <c r="H689" s="253"/>
      <c r="I689" s="253"/>
      <c r="J689" s="253"/>
      <c r="K689" s="253"/>
      <c r="L689" s="253"/>
      <c r="S689" s="253"/>
      <c r="T689" s="253"/>
      <c r="U689" s="253"/>
      <c r="V689" s="253"/>
      <c r="W689" s="253"/>
      <c r="X689" s="253"/>
      <c r="Y689" s="253"/>
      <c r="Z689" s="253"/>
      <c r="AA689" s="253"/>
      <c r="AB689" s="253"/>
      <c r="AC689" s="253"/>
      <c r="AD689" s="253"/>
      <c r="AE689" s="253"/>
      <c r="AF689" s="253"/>
      <c r="AG689" s="253"/>
      <c r="AH689" s="253"/>
      <c r="AI689" s="253"/>
      <c r="AJ689" s="253"/>
      <c r="AK689" s="253"/>
      <c r="AL689" s="253"/>
      <c r="AM689" s="253"/>
      <c r="AN689" s="253"/>
      <c r="AO689" s="253"/>
      <c r="AP689" s="253"/>
      <c r="AQ689" s="253"/>
      <c r="AR689" s="253"/>
      <c r="AS689" s="253"/>
      <c r="AT689" s="253"/>
      <c r="AU689" s="253"/>
      <c r="AV689" s="253"/>
      <c r="AW689" s="253"/>
      <c r="AX689" s="253"/>
      <c r="AY689" s="253"/>
      <c r="AZ689" s="253"/>
      <c r="BA689" s="253"/>
      <c r="BB689" s="253"/>
      <c r="BC689" s="253"/>
      <c r="BD689" s="253"/>
      <c r="BE689" s="253"/>
      <c r="BF689" s="253"/>
      <c r="BG689" s="253"/>
      <c r="BH689" s="253"/>
      <c r="BI689" s="253"/>
      <c r="BJ689" s="253"/>
      <c r="BK689" s="253"/>
      <c r="BL689" s="253"/>
      <c r="BM689" s="253"/>
      <c r="BN689" s="253"/>
      <c r="BO689" s="253"/>
      <c r="BP689" s="253"/>
      <c r="BQ689" s="253"/>
      <c r="BR689" s="253"/>
      <c r="BS689" s="253"/>
      <c r="BT689" s="253"/>
      <c r="BU689" s="253"/>
      <c r="BV689" s="253"/>
      <c r="BW689" s="253"/>
      <c r="BX689" s="253"/>
      <c r="BY689" s="253"/>
      <c r="BZ689" s="253"/>
      <c r="CA689" s="253"/>
      <c r="CB689" s="253"/>
      <c r="CC689" s="253"/>
      <c r="CD689" s="253"/>
      <c r="CE689" s="253"/>
      <c r="CF689" s="253"/>
      <c r="CG689" s="253"/>
      <c r="CH689" s="253"/>
      <c r="CI689" s="253"/>
      <c r="CJ689" s="253"/>
      <c r="CK689" s="253"/>
      <c r="CL689" s="253"/>
      <c r="CM689" s="253"/>
      <c r="CN689" s="253"/>
      <c r="CO689" s="253"/>
      <c r="CP689" s="253"/>
      <c r="CQ689" s="253"/>
      <c r="CR689" s="253"/>
      <c r="CS689" s="253"/>
      <c r="CT689" s="253"/>
      <c r="CU689" s="253"/>
      <c r="CV689" s="253"/>
      <c r="CW689" s="253"/>
      <c r="CX689" s="253"/>
      <c r="CY689" s="253"/>
      <c r="CZ689" s="253"/>
      <c r="DA689" s="253"/>
      <c r="DB689" s="253"/>
      <c r="DC689" s="253"/>
      <c r="DD689" s="253"/>
      <c r="DE689" s="253"/>
      <c r="DF689" s="253"/>
      <c r="DG689" s="253"/>
      <c r="DH689" s="253"/>
      <c r="DI689" s="253"/>
      <c r="DJ689" s="253"/>
      <c r="DK689" s="253"/>
      <c r="DL689" s="253"/>
      <c r="DM689" s="253"/>
      <c r="DN689" s="253"/>
      <c r="DO689" s="253"/>
      <c r="DP689" s="253"/>
      <c r="DQ689" s="253"/>
      <c r="DR689" s="253"/>
      <c r="DS689" s="253"/>
      <c r="DT689" s="253"/>
      <c r="DU689" s="253"/>
    </row>
    <row r="690" spans="1:125" s="248" customFormat="1" x14ac:dyDescent="0.25">
      <c r="A690" s="253"/>
      <c r="B690" s="253"/>
      <c r="D690" s="253"/>
      <c r="E690" s="253"/>
      <c r="F690" s="253"/>
      <c r="G690" s="253"/>
      <c r="H690" s="253"/>
      <c r="I690" s="253"/>
      <c r="J690" s="253"/>
      <c r="K690" s="253"/>
      <c r="L690" s="253"/>
      <c r="S690" s="253"/>
      <c r="T690" s="253"/>
      <c r="U690" s="253"/>
      <c r="V690" s="253"/>
      <c r="W690" s="253"/>
      <c r="X690" s="253"/>
      <c r="Y690" s="253"/>
      <c r="Z690" s="253"/>
      <c r="AA690" s="253"/>
      <c r="AB690" s="253"/>
      <c r="AC690" s="253"/>
      <c r="AD690" s="253"/>
      <c r="AE690" s="253"/>
      <c r="AF690" s="253"/>
      <c r="AG690" s="253"/>
      <c r="AH690" s="253"/>
      <c r="AI690" s="253"/>
      <c r="AJ690" s="253"/>
      <c r="AK690" s="253"/>
      <c r="AL690" s="253"/>
      <c r="AM690" s="253"/>
      <c r="AN690" s="253"/>
      <c r="AO690" s="253"/>
      <c r="AP690" s="253"/>
      <c r="AQ690" s="253"/>
      <c r="AR690" s="253"/>
      <c r="AS690" s="253"/>
      <c r="AT690" s="253"/>
      <c r="AU690" s="253"/>
      <c r="AV690" s="253"/>
      <c r="AW690" s="253"/>
      <c r="AX690" s="253"/>
      <c r="AY690" s="253"/>
      <c r="AZ690" s="253"/>
      <c r="BA690" s="253"/>
      <c r="BB690" s="253"/>
      <c r="BC690" s="253"/>
      <c r="BD690" s="253"/>
      <c r="BE690" s="253"/>
      <c r="BF690" s="253"/>
      <c r="BG690" s="253"/>
      <c r="BH690" s="253"/>
      <c r="BI690" s="253"/>
      <c r="BJ690" s="253"/>
      <c r="BK690" s="253"/>
      <c r="BL690" s="253"/>
      <c r="BM690" s="253"/>
      <c r="BN690" s="253"/>
      <c r="BO690" s="253"/>
      <c r="BP690" s="253"/>
      <c r="BQ690" s="253"/>
      <c r="BR690" s="253"/>
      <c r="BS690" s="253"/>
      <c r="BT690" s="253"/>
      <c r="BU690" s="253"/>
      <c r="BV690" s="253"/>
      <c r="BW690" s="253"/>
      <c r="BX690" s="253"/>
      <c r="BY690" s="253"/>
      <c r="BZ690" s="253"/>
      <c r="CA690" s="253"/>
      <c r="CB690" s="253"/>
      <c r="CC690" s="253"/>
      <c r="CD690" s="253"/>
      <c r="CE690" s="253"/>
      <c r="CF690" s="253"/>
      <c r="CG690" s="253"/>
      <c r="CH690" s="253"/>
      <c r="CI690" s="253"/>
      <c r="CJ690" s="253"/>
      <c r="CK690" s="253"/>
      <c r="CL690" s="253"/>
      <c r="CM690" s="253"/>
      <c r="CN690" s="253"/>
      <c r="CO690" s="253"/>
      <c r="CP690" s="253"/>
      <c r="CQ690" s="253"/>
      <c r="CR690" s="253"/>
      <c r="CS690" s="253"/>
      <c r="CT690" s="253"/>
      <c r="CU690" s="253"/>
      <c r="CV690" s="253"/>
      <c r="CW690" s="253"/>
      <c r="CX690" s="253"/>
      <c r="CY690" s="253"/>
      <c r="CZ690" s="253"/>
      <c r="DA690" s="253"/>
      <c r="DB690" s="253"/>
      <c r="DC690" s="253"/>
      <c r="DD690" s="253"/>
      <c r="DE690" s="253"/>
      <c r="DF690" s="253"/>
      <c r="DG690" s="253"/>
      <c r="DH690" s="253"/>
      <c r="DI690" s="253"/>
      <c r="DJ690" s="253"/>
      <c r="DK690" s="253"/>
      <c r="DL690" s="253"/>
      <c r="DM690" s="253"/>
      <c r="DN690" s="253"/>
      <c r="DO690" s="253"/>
      <c r="DP690" s="253"/>
      <c r="DQ690" s="253"/>
      <c r="DR690" s="253"/>
      <c r="DS690" s="253"/>
      <c r="DT690" s="253"/>
      <c r="DU690" s="253"/>
    </row>
    <row r="691" spans="1:125" s="248" customFormat="1" x14ac:dyDescent="0.25">
      <c r="A691" s="253"/>
      <c r="B691" s="253"/>
      <c r="D691" s="253"/>
      <c r="E691" s="253"/>
      <c r="F691" s="253"/>
      <c r="G691" s="253"/>
      <c r="H691" s="253"/>
      <c r="I691" s="253"/>
      <c r="J691" s="253"/>
      <c r="K691" s="253"/>
      <c r="L691" s="253"/>
      <c r="S691" s="253"/>
      <c r="T691" s="253"/>
      <c r="U691" s="253"/>
      <c r="V691" s="253"/>
      <c r="W691" s="253"/>
      <c r="X691" s="253"/>
      <c r="Y691" s="253"/>
      <c r="Z691" s="253"/>
      <c r="AA691" s="253"/>
      <c r="AB691" s="253"/>
      <c r="AC691" s="253"/>
      <c r="AD691" s="253"/>
      <c r="AE691" s="253"/>
      <c r="AF691" s="253"/>
      <c r="AG691" s="253"/>
      <c r="AH691" s="253"/>
      <c r="AI691" s="253"/>
      <c r="AJ691" s="253"/>
      <c r="AK691" s="253"/>
      <c r="AL691" s="253"/>
      <c r="AM691" s="253"/>
      <c r="AN691" s="253"/>
      <c r="AO691" s="253"/>
      <c r="AP691" s="253"/>
      <c r="AQ691" s="253"/>
      <c r="AR691" s="253"/>
      <c r="AS691" s="253"/>
      <c r="AT691" s="253"/>
      <c r="AU691" s="253"/>
      <c r="AV691" s="253"/>
      <c r="AW691" s="253"/>
      <c r="AX691" s="253"/>
      <c r="AY691" s="253"/>
      <c r="AZ691" s="253"/>
      <c r="BA691" s="253"/>
      <c r="BB691" s="253"/>
      <c r="BC691" s="253"/>
      <c r="BD691" s="253"/>
      <c r="BE691" s="253"/>
      <c r="BF691" s="253"/>
      <c r="BG691" s="253"/>
      <c r="BH691" s="253"/>
      <c r="BI691" s="253"/>
      <c r="BJ691" s="253"/>
      <c r="BK691" s="253"/>
      <c r="BL691" s="253"/>
      <c r="BM691" s="253"/>
      <c r="BN691" s="253"/>
      <c r="BO691" s="253"/>
      <c r="BP691" s="253"/>
      <c r="BQ691" s="253"/>
      <c r="BR691" s="253"/>
      <c r="BS691" s="253"/>
      <c r="BT691" s="253"/>
      <c r="BU691" s="253"/>
      <c r="BV691" s="253"/>
      <c r="BW691" s="253"/>
      <c r="BX691" s="253"/>
      <c r="BY691" s="253"/>
      <c r="BZ691" s="253"/>
      <c r="CA691" s="253"/>
      <c r="CB691" s="253"/>
      <c r="CC691" s="253"/>
      <c r="CD691" s="253"/>
      <c r="CE691" s="253"/>
      <c r="CF691" s="253"/>
      <c r="CG691" s="253"/>
      <c r="CH691" s="253"/>
      <c r="CI691" s="253"/>
      <c r="CJ691" s="253"/>
      <c r="CK691" s="253"/>
      <c r="CL691" s="253"/>
      <c r="CM691" s="253"/>
      <c r="CN691" s="253"/>
      <c r="CO691" s="253"/>
      <c r="CP691" s="253"/>
      <c r="CQ691" s="253"/>
      <c r="CR691" s="253"/>
      <c r="CS691" s="253"/>
      <c r="CT691" s="253"/>
      <c r="CU691" s="253"/>
      <c r="CV691" s="253"/>
      <c r="CW691" s="253"/>
      <c r="CX691" s="253"/>
      <c r="CY691" s="253"/>
      <c r="CZ691" s="253"/>
      <c r="DA691" s="253"/>
      <c r="DB691" s="253"/>
      <c r="DC691" s="253"/>
      <c r="DD691" s="253"/>
      <c r="DE691" s="253"/>
      <c r="DF691" s="253"/>
      <c r="DG691" s="253"/>
      <c r="DH691" s="253"/>
      <c r="DI691" s="253"/>
      <c r="DJ691" s="253"/>
      <c r="DK691" s="253"/>
      <c r="DL691" s="253"/>
      <c r="DM691" s="253"/>
      <c r="DN691" s="253"/>
      <c r="DO691" s="253"/>
      <c r="DP691" s="253"/>
      <c r="DQ691" s="253"/>
      <c r="DR691" s="253"/>
      <c r="DS691" s="253"/>
      <c r="DT691" s="253"/>
      <c r="DU691" s="253"/>
    </row>
    <row r="692" spans="1:125" s="248" customFormat="1" x14ac:dyDescent="0.25">
      <c r="A692" s="253"/>
      <c r="B692" s="253"/>
      <c r="D692" s="253"/>
      <c r="E692" s="253"/>
      <c r="F692" s="253"/>
      <c r="G692" s="253"/>
      <c r="H692" s="253"/>
      <c r="I692" s="253"/>
      <c r="J692" s="253"/>
      <c r="K692" s="253"/>
      <c r="L692" s="253"/>
      <c r="S692" s="253"/>
      <c r="T692" s="253"/>
      <c r="U692" s="253"/>
      <c r="V692" s="253"/>
      <c r="W692" s="253"/>
      <c r="X692" s="253"/>
      <c r="Y692" s="253"/>
      <c r="Z692" s="253"/>
      <c r="AA692" s="253"/>
      <c r="AB692" s="253"/>
      <c r="AC692" s="253"/>
      <c r="AD692" s="253"/>
      <c r="AE692" s="253"/>
      <c r="AF692" s="253"/>
      <c r="AG692" s="253"/>
      <c r="AH692" s="253"/>
      <c r="AI692" s="253"/>
      <c r="AJ692" s="253"/>
      <c r="AK692" s="253"/>
      <c r="AL692" s="253"/>
      <c r="AM692" s="253"/>
      <c r="AN692" s="253"/>
      <c r="AO692" s="253"/>
      <c r="AP692" s="253"/>
      <c r="AQ692" s="253"/>
      <c r="AR692" s="253"/>
      <c r="AS692" s="253"/>
      <c r="AT692" s="253"/>
      <c r="AU692" s="253"/>
      <c r="AV692" s="253"/>
      <c r="AW692" s="253"/>
      <c r="AX692" s="253"/>
      <c r="AY692" s="253"/>
      <c r="AZ692" s="253"/>
      <c r="BA692" s="253"/>
      <c r="BB692" s="253"/>
      <c r="BC692" s="253"/>
      <c r="BD692" s="253"/>
      <c r="BE692" s="253"/>
      <c r="BF692" s="253"/>
      <c r="BG692" s="253"/>
      <c r="BH692" s="253"/>
      <c r="BI692" s="253"/>
      <c r="BJ692" s="253"/>
      <c r="BK692" s="253"/>
      <c r="BL692" s="253"/>
      <c r="BM692" s="253"/>
      <c r="BN692" s="253"/>
      <c r="BO692" s="253"/>
      <c r="BP692" s="253"/>
      <c r="BQ692" s="253"/>
      <c r="BR692" s="253"/>
      <c r="BS692" s="253"/>
      <c r="BT692" s="253"/>
      <c r="BU692" s="253"/>
      <c r="BV692" s="253"/>
      <c r="BW692" s="253"/>
      <c r="BX692" s="253"/>
      <c r="BY692" s="253"/>
      <c r="BZ692" s="253"/>
      <c r="CA692" s="253"/>
      <c r="CB692" s="253"/>
      <c r="CC692" s="253"/>
      <c r="CD692" s="253"/>
      <c r="CE692" s="253"/>
      <c r="CF692" s="253"/>
      <c r="CG692" s="253"/>
      <c r="CH692" s="253"/>
      <c r="CI692" s="253"/>
      <c r="CJ692" s="253"/>
      <c r="CK692" s="253"/>
      <c r="CL692" s="253"/>
      <c r="CM692" s="253"/>
      <c r="CN692" s="253"/>
      <c r="CO692" s="253"/>
      <c r="CP692" s="253"/>
      <c r="CQ692" s="253"/>
      <c r="CR692" s="253"/>
      <c r="CS692" s="253"/>
      <c r="CT692" s="253"/>
      <c r="CU692" s="253"/>
      <c r="CV692" s="253"/>
      <c r="CW692" s="253"/>
      <c r="CX692" s="253"/>
      <c r="CY692" s="253"/>
      <c r="CZ692" s="253"/>
      <c r="DA692" s="253"/>
      <c r="DB692" s="253"/>
      <c r="DC692" s="253"/>
      <c r="DD692" s="253"/>
      <c r="DE692" s="253"/>
      <c r="DF692" s="253"/>
      <c r="DG692" s="253"/>
      <c r="DH692" s="253"/>
      <c r="DI692" s="253"/>
      <c r="DJ692" s="253"/>
      <c r="DK692" s="253"/>
      <c r="DL692" s="253"/>
      <c r="DM692" s="253"/>
      <c r="DN692" s="253"/>
      <c r="DO692" s="253"/>
      <c r="DP692" s="253"/>
      <c r="DQ692" s="253"/>
      <c r="DR692" s="253"/>
      <c r="DS692" s="253"/>
      <c r="DT692" s="253"/>
      <c r="DU692" s="253"/>
    </row>
    <row r="693" spans="1:125" s="248" customFormat="1" x14ac:dyDescent="0.25">
      <c r="A693" s="253"/>
      <c r="B693" s="253"/>
      <c r="D693" s="253"/>
      <c r="E693" s="253"/>
      <c r="F693" s="253"/>
      <c r="G693" s="253"/>
      <c r="H693" s="253"/>
      <c r="I693" s="253"/>
      <c r="J693" s="253"/>
      <c r="K693" s="253"/>
      <c r="L693" s="253"/>
      <c r="S693" s="253"/>
      <c r="T693" s="253"/>
      <c r="U693" s="253"/>
      <c r="V693" s="253"/>
      <c r="W693" s="253"/>
      <c r="X693" s="253"/>
      <c r="Y693" s="253"/>
      <c r="Z693" s="253"/>
      <c r="AA693" s="253"/>
      <c r="AB693" s="253"/>
      <c r="AC693" s="253"/>
      <c r="AD693" s="253"/>
      <c r="AE693" s="253"/>
      <c r="AF693" s="253"/>
      <c r="AG693" s="253"/>
      <c r="AH693" s="253"/>
      <c r="AI693" s="253"/>
      <c r="AJ693" s="253"/>
      <c r="AK693" s="253"/>
      <c r="AL693" s="253"/>
      <c r="AM693" s="253"/>
      <c r="AN693" s="253"/>
      <c r="AO693" s="253"/>
      <c r="AP693" s="253"/>
      <c r="AQ693" s="253"/>
      <c r="AR693" s="253"/>
      <c r="AS693" s="253"/>
      <c r="AT693" s="253"/>
      <c r="AU693" s="253"/>
      <c r="AV693" s="253"/>
      <c r="AW693" s="253"/>
      <c r="AX693" s="253"/>
      <c r="AY693" s="253"/>
      <c r="AZ693" s="253"/>
      <c r="BA693" s="253"/>
      <c r="BB693" s="253"/>
      <c r="BC693" s="253"/>
      <c r="BD693" s="253"/>
      <c r="BE693" s="253"/>
      <c r="BF693" s="253"/>
      <c r="BG693" s="253"/>
      <c r="BH693" s="253"/>
      <c r="BI693" s="253"/>
      <c r="BJ693" s="253"/>
      <c r="BK693" s="253"/>
      <c r="BL693" s="253"/>
      <c r="BM693" s="253"/>
      <c r="BN693" s="253"/>
      <c r="BO693" s="253"/>
      <c r="BP693" s="253"/>
      <c r="BQ693" s="253"/>
      <c r="BR693" s="253"/>
      <c r="BS693" s="253"/>
      <c r="BT693" s="253"/>
      <c r="BU693" s="253"/>
      <c r="BV693" s="253"/>
      <c r="BW693" s="253"/>
      <c r="BX693" s="253"/>
      <c r="BY693" s="253"/>
      <c r="BZ693" s="253"/>
      <c r="CA693" s="253"/>
      <c r="CB693" s="253"/>
      <c r="CC693" s="253"/>
      <c r="CD693" s="253"/>
      <c r="CE693" s="253"/>
      <c r="CF693" s="253"/>
      <c r="CG693" s="253"/>
      <c r="CH693" s="253"/>
      <c r="CI693" s="253"/>
      <c r="CJ693" s="253"/>
      <c r="CK693" s="253"/>
      <c r="CL693" s="253"/>
      <c r="CM693" s="253"/>
      <c r="CN693" s="253"/>
      <c r="CO693" s="253"/>
      <c r="CP693" s="253"/>
      <c r="CQ693" s="253"/>
      <c r="CR693" s="253"/>
      <c r="CS693" s="253"/>
      <c r="CT693" s="253"/>
      <c r="CU693" s="253"/>
      <c r="CV693" s="253"/>
      <c r="CW693" s="253"/>
      <c r="CX693" s="253"/>
      <c r="CY693" s="253"/>
      <c r="CZ693" s="253"/>
      <c r="DA693" s="253"/>
      <c r="DB693" s="253"/>
      <c r="DC693" s="253"/>
      <c r="DD693" s="253"/>
      <c r="DE693" s="253"/>
      <c r="DF693" s="253"/>
      <c r="DG693" s="253"/>
      <c r="DH693" s="253"/>
      <c r="DI693" s="253"/>
      <c r="DJ693" s="253"/>
      <c r="DK693" s="253"/>
      <c r="DL693" s="253"/>
      <c r="DM693" s="253"/>
      <c r="DN693" s="253"/>
      <c r="DO693" s="253"/>
      <c r="DP693" s="253"/>
      <c r="DQ693" s="253"/>
      <c r="DR693" s="253"/>
      <c r="DS693" s="253"/>
      <c r="DT693" s="253"/>
      <c r="DU693" s="253"/>
    </row>
    <row r="694" spans="1:125" s="248" customFormat="1" x14ac:dyDescent="0.25">
      <c r="A694" s="253"/>
      <c r="B694" s="253"/>
      <c r="D694" s="253"/>
      <c r="E694" s="253"/>
      <c r="F694" s="253"/>
      <c r="G694" s="253"/>
      <c r="H694" s="253"/>
      <c r="I694" s="253"/>
      <c r="J694" s="253"/>
      <c r="K694" s="253"/>
      <c r="L694" s="253"/>
      <c r="S694" s="253"/>
      <c r="T694" s="253"/>
      <c r="U694" s="253"/>
      <c r="V694" s="253"/>
      <c r="W694" s="253"/>
      <c r="X694" s="253"/>
      <c r="Y694" s="253"/>
      <c r="Z694" s="253"/>
      <c r="AA694" s="253"/>
      <c r="AB694" s="253"/>
      <c r="AC694" s="253"/>
      <c r="AD694" s="253"/>
      <c r="AE694" s="253"/>
      <c r="AF694" s="253"/>
      <c r="AG694" s="253"/>
      <c r="AH694" s="253"/>
      <c r="AI694" s="253"/>
      <c r="AJ694" s="253"/>
      <c r="AK694" s="253"/>
      <c r="AL694" s="253"/>
      <c r="AM694" s="253"/>
      <c r="AN694" s="253"/>
      <c r="AO694" s="253"/>
      <c r="AP694" s="253"/>
      <c r="AQ694" s="253"/>
      <c r="AR694" s="253"/>
      <c r="AS694" s="253"/>
      <c r="AT694" s="253"/>
      <c r="AU694" s="253"/>
      <c r="AV694" s="253"/>
      <c r="AW694" s="253"/>
      <c r="AX694" s="253"/>
      <c r="AY694" s="253"/>
      <c r="AZ694" s="253"/>
      <c r="BA694" s="253"/>
      <c r="BB694" s="253"/>
      <c r="BC694" s="253"/>
      <c r="BD694" s="253"/>
      <c r="BE694" s="253"/>
      <c r="BF694" s="253"/>
      <c r="BG694" s="253"/>
      <c r="BH694" s="253"/>
      <c r="BI694" s="253"/>
      <c r="BJ694" s="253"/>
      <c r="BK694" s="253"/>
      <c r="BL694" s="253"/>
      <c r="BM694" s="253"/>
      <c r="BN694" s="253"/>
      <c r="BO694" s="253"/>
      <c r="BP694" s="253"/>
      <c r="BQ694" s="253"/>
      <c r="BR694" s="253"/>
      <c r="BS694" s="253"/>
      <c r="BT694" s="253"/>
      <c r="BU694" s="253"/>
      <c r="BV694" s="253"/>
      <c r="BW694" s="253"/>
      <c r="BX694" s="253"/>
      <c r="BY694" s="253"/>
      <c r="BZ694" s="253"/>
      <c r="CA694" s="253"/>
      <c r="CB694" s="253"/>
      <c r="CC694" s="253"/>
      <c r="CD694" s="253"/>
      <c r="CE694" s="253"/>
      <c r="CF694" s="253"/>
      <c r="CG694" s="253"/>
      <c r="CH694" s="253"/>
      <c r="CI694" s="253"/>
      <c r="CJ694" s="253"/>
      <c r="CK694" s="253"/>
      <c r="CL694" s="253"/>
      <c r="CM694" s="253"/>
      <c r="CN694" s="253"/>
      <c r="CO694" s="253"/>
      <c r="CP694" s="253"/>
      <c r="CQ694" s="253"/>
      <c r="CR694" s="253"/>
      <c r="CS694" s="253"/>
      <c r="CT694" s="253"/>
      <c r="CU694" s="253"/>
      <c r="CV694" s="253"/>
      <c r="CW694" s="253"/>
      <c r="CX694" s="253"/>
      <c r="CY694" s="253"/>
      <c r="CZ694" s="253"/>
      <c r="DA694" s="253"/>
      <c r="DB694" s="253"/>
      <c r="DC694" s="253"/>
      <c r="DD694" s="253"/>
      <c r="DE694" s="253"/>
      <c r="DF694" s="253"/>
      <c r="DG694" s="253"/>
      <c r="DH694" s="253"/>
      <c r="DI694" s="253"/>
      <c r="DJ694" s="253"/>
      <c r="DK694" s="253"/>
      <c r="DL694" s="253"/>
      <c r="DM694" s="253"/>
      <c r="DN694" s="253"/>
      <c r="DO694" s="253"/>
      <c r="DP694" s="253"/>
      <c r="DQ694" s="253"/>
      <c r="DR694" s="253"/>
      <c r="DS694" s="253"/>
      <c r="DT694" s="253"/>
      <c r="DU694" s="253"/>
    </row>
    <row r="695" spans="1:125" s="248" customFormat="1" x14ac:dyDescent="0.25">
      <c r="A695" s="253"/>
      <c r="B695" s="253"/>
      <c r="D695" s="253"/>
      <c r="E695" s="253"/>
      <c r="F695" s="253"/>
      <c r="G695" s="253"/>
      <c r="H695" s="253"/>
      <c r="I695" s="253"/>
      <c r="J695" s="253"/>
      <c r="K695" s="253"/>
      <c r="L695" s="253"/>
      <c r="S695" s="253"/>
      <c r="T695" s="253"/>
      <c r="U695" s="253"/>
      <c r="V695" s="253"/>
      <c r="W695" s="253"/>
      <c r="X695" s="253"/>
      <c r="Y695" s="253"/>
      <c r="Z695" s="253"/>
      <c r="AA695" s="253"/>
      <c r="AB695" s="253"/>
      <c r="AC695" s="253"/>
      <c r="AD695" s="253"/>
      <c r="AE695" s="253"/>
      <c r="AF695" s="253"/>
      <c r="AG695" s="253"/>
      <c r="AH695" s="253"/>
      <c r="AI695" s="253"/>
      <c r="AJ695" s="253"/>
      <c r="AK695" s="253"/>
      <c r="AL695" s="253"/>
      <c r="AM695" s="253"/>
      <c r="AN695" s="253"/>
      <c r="AO695" s="253"/>
      <c r="AP695" s="253"/>
      <c r="AQ695" s="253"/>
      <c r="AR695" s="253"/>
      <c r="AS695" s="253"/>
      <c r="AT695" s="253"/>
      <c r="AU695" s="253"/>
      <c r="AV695" s="253"/>
      <c r="AW695" s="253"/>
      <c r="AX695" s="253"/>
      <c r="AY695" s="253"/>
      <c r="AZ695" s="253"/>
      <c r="BA695" s="253"/>
      <c r="BB695" s="253"/>
      <c r="BC695" s="253"/>
      <c r="BD695" s="253"/>
      <c r="BE695" s="253"/>
      <c r="BF695" s="253"/>
      <c r="BG695" s="253"/>
      <c r="BH695" s="253"/>
      <c r="BI695" s="253"/>
      <c r="BJ695" s="253"/>
      <c r="BK695" s="253"/>
      <c r="BL695" s="253"/>
      <c r="BM695" s="253"/>
      <c r="BN695" s="253"/>
      <c r="BO695" s="253"/>
      <c r="BP695" s="253"/>
      <c r="BQ695" s="253"/>
      <c r="BR695" s="253"/>
      <c r="BS695" s="253"/>
      <c r="BT695" s="253"/>
      <c r="BU695" s="253"/>
      <c r="BV695" s="253"/>
      <c r="BW695" s="253"/>
      <c r="BX695" s="253"/>
      <c r="BY695" s="253"/>
      <c r="BZ695" s="253"/>
      <c r="CA695" s="253"/>
      <c r="CB695" s="253"/>
      <c r="CC695" s="253"/>
      <c r="CD695" s="253"/>
      <c r="CE695" s="253"/>
      <c r="CF695" s="253"/>
      <c r="CG695" s="253"/>
      <c r="CH695" s="253"/>
      <c r="CI695" s="253"/>
      <c r="CJ695" s="253"/>
      <c r="CK695" s="253"/>
      <c r="CL695" s="253"/>
      <c r="CM695" s="253"/>
      <c r="CN695" s="253"/>
      <c r="CO695" s="253"/>
      <c r="CP695" s="253"/>
      <c r="CQ695" s="253"/>
      <c r="CR695" s="253"/>
      <c r="CS695" s="253"/>
      <c r="CT695" s="253"/>
      <c r="CU695" s="253"/>
      <c r="CV695" s="253"/>
      <c r="CW695" s="253"/>
      <c r="CX695" s="253"/>
      <c r="CY695" s="253"/>
      <c r="CZ695" s="253"/>
      <c r="DA695" s="253"/>
      <c r="DB695" s="253"/>
      <c r="DC695" s="253"/>
      <c r="DD695" s="253"/>
      <c r="DE695" s="253"/>
      <c r="DF695" s="253"/>
      <c r="DG695" s="253"/>
      <c r="DH695" s="253"/>
      <c r="DI695" s="253"/>
      <c r="DJ695" s="253"/>
      <c r="DK695" s="253"/>
      <c r="DL695" s="253"/>
      <c r="DM695" s="253"/>
      <c r="DN695" s="253"/>
      <c r="DO695" s="253"/>
      <c r="DP695" s="253"/>
      <c r="DQ695" s="253"/>
      <c r="DR695" s="253"/>
      <c r="DS695" s="253"/>
      <c r="DT695" s="253"/>
      <c r="DU695" s="253"/>
    </row>
    <row r="696" spans="1:125" s="248" customFormat="1" x14ac:dyDescent="0.25">
      <c r="A696" s="253"/>
      <c r="B696" s="253"/>
      <c r="D696" s="253"/>
      <c r="E696" s="253"/>
      <c r="F696" s="253"/>
      <c r="G696" s="253"/>
      <c r="H696" s="253"/>
      <c r="I696" s="253"/>
      <c r="J696" s="253"/>
      <c r="K696" s="253"/>
      <c r="L696" s="253"/>
      <c r="S696" s="253"/>
      <c r="T696" s="253"/>
      <c r="U696" s="253"/>
      <c r="V696" s="253"/>
      <c r="W696" s="253"/>
      <c r="X696" s="253"/>
      <c r="Y696" s="253"/>
      <c r="Z696" s="253"/>
      <c r="AA696" s="253"/>
      <c r="AB696" s="253"/>
      <c r="AC696" s="253"/>
      <c r="AD696" s="253"/>
      <c r="AE696" s="253"/>
      <c r="AF696" s="253"/>
      <c r="AG696" s="253"/>
      <c r="AH696" s="253"/>
      <c r="AI696" s="253"/>
      <c r="AJ696" s="253"/>
      <c r="AK696" s="253"/>
      <c r="AL696" s="253"/>
      <c r="AM696" s="253"/>
      <c r="AN696" s="253"/>
      <c r="AO696" s="253"/>
      <c r="AP696" s="253"/>
      <c r="AQ696" s="253"/>
      <c r="AR696" s="253"/>
      <c r="AS696" s="253"/>
      <c r="AT696" s="253"/>
      <c r="AU696" s="253"/>
      <c r="AV696" s="253"/>
      <c r="AW696" s="253"/>
      <c r="AX696" s="253"/>
      <c r="AY696" s="253"/>
      <c r="AZ696" s="253"/>
      <c r="BA696" s="253"/>
      <c r="BB696" s="253"/>
      <c r="BC696" s="253"/>
      <c r="BD696" s="253"/>
      <c r="BE696" s="253"/>
      <c r="BF696" s="253"/>
      <c r="BG696" s="253"/>
      <c r="BH696" s="253"/>
      <c r="BI696" s="253"/>
      <c r="BJ696" s="253"/>
      <c r="BK696" s="253"/>
      <c r="BL696" s="253"/>
      <c r="BM696" s="253"/>
      <c r="BN696" s="253"/>
      <c r="BO696" s="253"/>
      <c r="BP696" s="253"/>
      <c r="BQ696" s="253"/>
      <c r="BR696" s="253"/>
      <c r="BS696" s="253"/>
      <c r="BT696" s="253"/>
      <c r="BU696" s="253"/>
      <c r="BV696" s="253"/>
      <c r="BW696" s="253"/>
      <c r="BX696" s="253"/>
      <c r="BY696" s="253"/>
      <c r="BZ696" s="253"/>
      <c r="CA696" s="253"/>
      <c r="CB696" s="253"/>
      <c r="CC696" s="253"/>
      <c r="CD696" s="253"/>
      <c r="CE696" s="253"/>
      <c r="CF696" s="253"/>
      <c r="CG696" s="253"/>
      <c r="CH696" s="253"/>
      <c r="CI696" s="253"/>
      <c r="CJ696" s="253"/>
      <c r="CK696" s="253"/>
      <c r="CL696" s="253"/>
      <c r="CM696" s="253"/>
      <c r="CN696" s="253"/>
      <c r="CO696" s="253"/>
      <c r="CP696" s="253"/>
      <c r="CQ696" s="253"/>
      <c r="CR696" s="253"/>
      <c r="CS696" s="253"/>
      <c r="CT696" s="253"/>
      <c r="CU696" s="253"/>
      <c r="CV696" s="253"/>
      <c r="CW696" s="253"/>
      <c r="CX696" s="253"/>
      <c r="CY696" s="253"/>
      <c r="CZ696" s="253"/>
      <c r="DA696" s="253"/>
      <c r="DB696" s="253"/>
      <c r="DC696" s="253"/>
      <c r="DD696" s="253"/>
      <c r="DE696" s="253"/>
      <c r="DF696" s="253"/>
      <c r="DG696" s="253"/>
      <c r="DH696" s="253"/>
      <c r="DI696" s="253"/>
      <c r="DJ696" s="253"/>
      <c r="DK696" s="253"/>
      <c r="DL696" s="253"/>
      <c r="DM696" s="253"/>
      <c r="DN696" s="253"/>
      <c r="DO696" s="253"/>
      <c r="DP696" s="253"/>
      <c r="DQ696" s="253"/>
      <c r="DR696" s="253"/>
      <c r="DS696" s="253"/>
      <c r="DT696" s="253"/>
      <c r="DU696" s="253"/>
    </row>
    <row r="697" spans="1:125" s="248" customFormat="1" x14ac:dyDescent="0.25">
      <c r="A697" s="253"/>
      <c r="B697" s="253"/>
      <c r="D697" s="253"/>
      <c r="E697" s="253"/>
      <c r="F697" s="253"/>
      <c r="G697" s="253"/>
      <c r="H697" s="253"/>
      <c r="I697" s="253"/>
      <c r="J697" s="253"/>
      <c r="K697" s="253"/>
      <c r="L697" s="253"/>
      <c r="S697" s="253"/>
      <c r="T697" s="253"/>
      <c r="U697" s="253"/>
      <c r="V697" s="253"/>
      <c r="W697" s="253"/>
      <c r="X697" s="253"/>
      <c r="Y697" s="253"/>
      <c r="Z697" s="253"/>
      <c r="AA697" s="253"/>
      <c r="AB697" s="253"/>
      <c r="AC697" s="253"/>
      <c r="AD697" s="253"/>
      <c r="AE697" s="253"/>
      <c r="AF697" s="253"/>
      <c r="AG697" s="253"/>
      <c r="AH697" s="253"/>
      <c r="AI697" s="253"/>
      <c r="AJ697" s="253"/>
      <c r="AK697" s="253"/>
      <c r="AL697" s="253"/>
      <c r="AM697" s="253"/>
      <c r="AN697" s="253"/>
      <c r="AO697" s="253"/>
      <c r="AP697" s="253"/>
      <c r="AQ697" s="253"/>
      <c r="AR697" s="253"/>
      <c r="AS697" s="253"/>
      <c r="AT697" s="253"/>
      <c r="AU697" s="253"/>
      <c r="AV697" s="253"/>
      <c r="AW697" s="253"/>
      <c r="AX697" s="253"/>
      <c r="AY697" s="253"/>
      <c r="AZ697" s="253"/>
      <c r="BA697" s="253"/>
      <c r="BB697" s="253"/>
      <c r="BC697" s="253"/>
      <c r="BD697" s="253"/>
      <c r="BE697" s="253"/>
      <c r="BF697" s="253"/>
      <c r="BG697" s="253"/>
      <c r="BH697" s="253"/>
      <c r="BI697" s="253"/>
      <c r="BJ697" s="253"/>
      <c r="BK697" s="253"/>
      <c r="BL697" s="253"/>
      <c r="BM697" s="253"/>
      <c r="BN697" s="253"/>
      <c r="BO697" s="253"/>
      <c r="BP697" s="253"/>
      <c r="BQ697" s="253"/>
      <c r="BR697" s="253"/>
      <c r="BS697" s="253"/>
      <c r="BT697" s="253"/>
      <c r="BU697" s="253"/>
      <c r="BV697" s="253"/>
      <c r="BW697" s="253"/>
      <c r="BX697" s="253"/>
      <c r="BY697" s="253"/>
      <c r="BZ697" s="253"/>
      <c r="CA697" s="253"/>
      <c r="CB697" s="253"/>
      <c r="CC697" s="253"/>
      <c r="CD697" s="253"/>
      <c r="CE697" s="253"/>
      <c r="CF697" s="253"/>
      <c r="CG697" s="253"/>
      <c r="CH697" s="253"/>
      <c r="CI697" s="253"/>
      <c r="CJ697" s="253"/>
      <c r="CK697" s="253"/>
      <c r="CL697" s="253"/>
      <c r="CM697" s="253"/>
      <c r="CN697" s="253"/>
      <c r="CO697" s="253"/>
      <c r="CP697" s="253"/>
      <c r="CQ697" s="253"/>
      <c r="CR697" s="253"/>
      <c r="CS697" s="253"/>
      <c r="CT697" s="253"/>
      <c r="CU697" s="253"/>
      <c r="CV697" s="253"/>
      <c r="CW697" s="253"/>
      <c r="CX697" s="253"/>
      <c r="CY697" s="253"/>
      <c r="CZ697" s="253"/>
      <c r="DA697" s="253"/>
      <c r="DB697" s="253"/>
      <c r="DC697" s="253"/>
      <c r="DD697" s="253"/>
      <c r="DE697" s="253"/>
      <c r="DF697" s="253"/>
      <c r="DG697" s="253"/>
      <c r="DH697" s="253"/>
      <c r="DI697" s="253"/>
      <c r="DJ697" s="253"/>
      <c r="DK697" s="253"/>
      <c r="DL697" s="253"/>
      <c r="DM697" s="253"/>
      <c r="DN697" s="253"/>
      <c r="DO697" s="253"/>
      <c r="DP697" s="253"/>
      <c r="DQ697" s="253"/>
      <c r="DR697" s="253"/>
      <c r="DS697" s="253"/>
      <c r="DT697" s="253"/>
      <c r="DU697" s="253"/>
    </row>
    <row r="698" spans="1:125" s="248" customFormat="1" x14ac:dyDescent="0.25">
      <c r="A698" s="253"/>
      <c r="B698" s="253"/>
      <c r="D698" s="253"/>
      <c r="E698" s="253"/>
      <c r="F698" s="253"/>
      <c r="G698" s="253"/>
      <c r="H698" s="253"/>
      <c r="I698" s="253"/>
      <c r="J698" s="253"/>
      <c r="K698" s="253"/>
      <c r="L698" s="253"/>
      <c r="S698" s="253"/>
      <c r="T698" s="253"/>
      <c r="U698" s="253"/>
      <c r="V698" s="253"/>
      <c r="W698" s="253"/>
      <c r="X698" s="253"/>
      <c r="Y698" s="253"/>
      <c r="Z698" s="253"/>
      <c r="AA698" s="253"/>
      <c r="AB698" s="253"/>
      <c r="AC698" s="253"/>
      <c r="AD698" s="253"/>
      <c r="AE698" s="253"/>
      <c r="AF698" s="253"/>
      <c r="AG698" s="253"/>
      <c r="AH698" s="253"/>
      <c r="AI698" s="253"/>
      <c r="AJ698" s="253"/>
      <c r="AK698" s="253"/>
      <c r="AL698" s="253"/>
      <c r="AM698" s="253"/>
      <c r="AN698" s="253"/>
      <c r="AO698" s="253"/>
      <c r="AP698" s="253"/>
      <c r="AQ698" s="253"/>
      <c r="AR698" s="253"/>
      <c r="AS698" s="253"/>
      <c r="AT698" s="253"/>
      <c r="AU698" s="253"/>
      <c r="AV698" s="253"/>
      <c r="AW698" s="253"/>
      <c r="AX698" s="253"/>
      <c r="AY698" s="253"/>
      <c r="AZ698" s="253"/>
      <c r="BA698" s="253"/>
      <c r="BB698" s="253"/>
      <c r="BC698" s="253"/>
      <c r="BD698" s="253"/>
      <c r="BE698" s="253"/>
      <c r="BF698" s="253"/>
      <c r="BG698" s="253"/>
      <c r="BH698" s="253"/>
      <c r="BI698" s="253"/>
      <c r="BJ698" s="253"/>
      <c r="BK698" s="253"/>
      <c r="BL698" s="253"/>
      <c r="BM698" s="253"/>
      <c r="BN698" s="253"/>
      <c r="BO698" s="253"/>
      <c r="BP698" s="253"/>
      <c r="BQ698" s="253"/>
      <c r="BR698" s="253"/>
      <c r="BS698" s="253"/>
      <c r="BT698" s="253"/>
      <c r="BU698" s="253"/>
      <c r="BV698" s="253"/>
      <c r="BW698" s="253"/>
      <c r="BX698" s="253"/>
      <c r="BY698" s="253"/>
      <c r="BZ698" s="253"/>
      <c r="CA698" s="253"/>
      <c r="CB698" s="253"/>
      <c r="CC698" s="253"/>
      <c r="CD698" s="253"/>
      <c r="CE698" s="253"/>
      <c r="CF698" s="253"/>
      <c r="CG698" s="253"/>
      <c r="CH698" s="253"/>
      <c r="CI698" s="253"/>
      <c r="CJ698" s="253"/>
      <c r="CK698" s="253"/>
      <c r="CL698" s="253"/>
      <c r="CM698" s="253"/>
      <c r="CN698" s="253"/>
      <c r="CO698" s="253"/>
      <c r="CP698" s="253"/>
      <c r="CQ698" s="253"/>
      <c r="CR698" s="253"/>
      <c r="CS698" s="253"/>
      <c r="CT698" s="253"/>
      <c r="CU698" s="253"/>
      <c r="CV698" s="253"/>
      <c r="CW698" s="253"/>
      <c r="CX698" s="253"/>
      <c r="CY698" s="253"/>
      <c r="CZ698" s="253"/>
      <c r="DA698" s="253"/>
      <c r="DB698" s="253"/>
      <c r="DC698" s="253"/>
      <c r="DD698" s="253"/>
      <c r="DE698" s="253"/>
      <c r="DF698" s="253"/>
      <c r="DG698" s="253"/>
      <c r="DH698" s="253"/>
      <c r="DI698" s="253"/>
      <c r="DJ698" s="253"/>
      <c r="DK698" s="253"/>
      <c r="DL698" s="253"/>
      <c r="DM698" s="253"/>
      <c r="DN698" s="253"/>
      <c r="DO698" s="253"/>
      <c r="DP698" s="253"/>
      <c r="DQ698" s="253"/>
      <c r="DR698" s="253"/>
      <c r="DS698" s="253"/>
      <c r="DT698" s="253"/>
      <c r="DU698" s="253"/>
    </row>
    <row r="699" spans="1:125" s="248" customFormat="1" x14ac:dyDescent="0.25">
      <c r="A699" s="253"/>
      <c r="B699" s="253"/>
      <c r="D699" s="253"/>
      <c r="E699" s="253"/>
      <c r="F699" s="253"/>
      <c r="G699" s="253"/>
      <c r="H699" s="253"/>
      <c r="I699" s="253"/>
      <c r="J699" s="253"/>
      <c r="K699" s="253"/>
      <c r="L699" s="253"/>
      <c r="S699" s="253"/>
      <c r="T699" s="253"/>
      <c r="U699" s="253"/>
      <c r="V699" s="253"/>
      <c r="W699" s="253"/>
      <c r="X699" s="253"/>
      <c r="Y699" s="253"/>
      <c r="Z699" s="253"/>
      <c r="AA699" s="253"/>
      <c r="AB699" s="253"/>
      <c r="AC699" s="253"/>
      <c r="AD699" s="253"/>
      <c r="AE699" s="253"/>
      <c r="AF699" s="253"/>
      <c r="AG699" s="253"/>
      <c r="AH699" s="253"/>
      <c r="AI699" s="253"/>
      <c r="AJ699" s="253"/>
      <c r="AK699" s="253"/>
      <c r="AL699" s="253"/>
      <c r="AM699" s="253"/>
      <c r="AN699" s="253"/>
      <c r="AO699" s="253"/>
      <c r="AP699" s="253"/>
      <c r="AQ699" s="253"/>
      <c r="AR699" s="253"/>
      <c r="AS699" s="253"/>
      <c r="AT699" s="253"/>
      <c r="AU699" s="253"/>
      <c r="AV699" s="253"/>
      <c r="AW699" s="253"/>
      <c r="AX699" s="253"/>
      <c r="AY699" s="253"/>
      <c r="AZ699" s="253"/>
      <c r="BA699" s="253"/>
      <c r="BB699" s="253"/>
      <c r="BC699" s="253"/>
      <c r="BD699" s="253"/>
      <c r="BE699" s="253"/>
      <c r="BF699" s="253"/>
      <c r="BG699" s="253"/>
      <c r="BH699" s="253"/>
      <c r="BI699" s="253"/>
      <c r="BJ699" s="253"/>
      <c r="BK699" s="253"/>
      <c r="BL699" s="253"/>
      <c r="BM699" s="253"/>
      <c r="BN699" s="253"/>
      <c r="BO699" s="253"/>
      <c r="BP699" s="253"/>
      <c r="BQ699" s="253"/>
      <c r="BR699" s="253"/>
      <c r="BS699" s="253"/>
      <c r="BT699" s="253"/>
      <c r="BU699" s="253"/>
      <c r="BV699" s="253"/>
      <c r="BW699" s="253"/>
      <c r="BX699" s="253"/>
      <c r="BY699" s="253"/>
      <c r="BZ699" s="253"/>
      <c r="CA699" s="253"/>
      <c r="CB699" s="253"/>
      <c r="CC699" s="253"/>
      <c r="CD699" s="253"/>
      <c r="CE699" s="253"/>
      <c r="CF699" s="253"/>
      <c r="CG699" s="253"/>
      <c r="CH699" s="253"/>
      <c r="CI699" s="253"/>
      <c r="CJ699" s="253"/>
      <c r="CK699" s="253"/>
      <c r="CL699" s="253"/>
      <c r="CM699" s="253"/>
      <c r="CN699" s="253"/>
      <c r="CO699" s="253"/>
      <c r="CP699" s="253"/>
      <c r="CQ699" s="253"/>
      <c r="CR699" s="253"/>
      <c r="CS699" s="253"/>
      <c r="CT699" s="253"/>
      <c r="CU699" s="253"/>
      <c r="CV699" s="253"/>
      <c r="CW699" s="253"/>
      <c r="CX699" s="253"/>
      <c r="CY699" s="253"/>
      <c r="CZ699" s="253"/>
      <c r="DA699" s="253"/>
      <c r="DB699" s="253"/>
      <c r="DC699" s="253"/>
      <c r="DD699" s="253"/>
      <c r="DE699" s="253"/>
      <c r="DF699" s="253"/>
      <c r="DG699" s="253"/>
      <c r="DH699" s="253"/>
      <c r="DI699" s="253"/>
      <c r="DJ699" s="253"/>
      <c r="DK699" s="253"/>
      <c r="DL699" s="253"/>
      <c r="DM699" s="253"/>
      <c r="DN699" s="253"/>
      <c r="DO699" s="253"/>
      <c r="DP699" s="253"/>
      <c r="DQ699" s="253"/>
      <c r="DR699" s="253"/>
      <c r="DS699" s="253"/>
      <c r="DT699" s="253"/>
      <c r="DU699" s="253"/>
    </row>
    <row r="700" spans="1:125" s="248" customFormat="1" x14ac:dyDescent="0.25">
      <c r="A700" s="253"/>
      <c r="B700" s="253"/>
      <c r="D700" s="253"/>
      <c r="E700" s="253"/>
      <c r="F700" s="253"/>
      <c r="G700" s="253"/>
      <c r="H700" s="253"/>
      <c r="I700" s="253"/>
      <c r="J700" s="253"/>
      <c r="K700" s="253"/>
      <c r="L700" s="253"/>
      <c r="S700" s="253"/>
      <c r="T700" s="253"/>
      <c r="U700" s="253"/>
      <c r="V700" s="253"/>
      <c r="W700" s="253"/>
      <c r="X700" s="253"/>
      <c r="Y700" s="253"/>
      <c r="Z700" s="253"/>
      <c r="AA700" s="253"/>
      <c r="AB700" s="253"/>
      <c r="AC700" s="253"/>
      <c r="AD700" s="253"/>
      <c r="AE700" s="253"/>
      <c r="AF700" s="253"/>
      <c r="AG700" s="253"/>
      <c r="AH700" s="253"/>
      <c r="AI700" s="253"/>
      <c r="AJ700" s="253"/>
      <c r="AK700" s="253"/>
      <c r="AL700" s="253"/>
      <c r="AM700" s="253"/>
      <c r="AN700" s="253"/>
      <c r="AO700" s="253"/>
      <c r="AP700" s="253"/>
      <c r="AQ700" s="253"/>
      <c r="AR700" s="253"/>
      <c r="AS700" s="253"/>
      <c r="AT700" s="253"/>
      <c r="AU700" s="253"/>
      <c r="AV700" s="253"/>
      <c r="AW700" s="253"/>
      <c r="AX700" s="253"/>
      <c r="AY700" s="253"/>
      <c r="AZ700" s="253"/>
      <c r="BA700" s="253"/>
      <c r="BB700" s="253"/>
      <c r="BC700" s="253"/>
      <c r="BD700" s="253"/>
      <c r="BE700" s="253"/>
      <c r="BF700" s="253"/>
      <c r="BG700" s="253"/>
      <c r="BH700" s="253"/>
      <c r="BI700" s="253"/>
      <c r="BJ700" s="253"/>
      <c r="BK700" s="253"/>
      <c r="BL700" s="253"/>
      <c r="BM700" s="253"/>
      <c r="BN700" s="253"/>
      <c r="BO700" s="253"/>
      <c r="BP700" s="253"/>
      <c r="BQ700" s="253"/>
      <c r="BR700" s="253"/>
      <c r="BS700" s="253"/>
      <c r="BT700" s="253"/>
      <c r="BU700" s="253"/>
      <c r="BV700" s="253"/>
      <c r="BW700" s="253"/>
      <c r="BX700" s="253"/>
      <c r="BY700" s="253"/>
      <c r="BZ700" s="253"/>
      <c r="CA700" s="253"/>
      <c r="CB700" s="253"/>
      <c r="CC700" s="253"/>
      <c r="CD700" s="253"/>
      <c r="CE700" s="253"/>
      <c r="CF700" s="253"/>
      <c r="CG700" s="253"/>
      <c r="CH700" s="253"/>
      <c r="CI700" s="253"/>
      <c r="CJ700" s="253"/>
      <c r="CK700" s="253"/>
      <c r="CL700" s="253"/>
      <c r="CM700" s="253"/>
      <c r="CN700" s="253"/>
      <c r="CO700" s="253"/>
      <c r="CP700" s="253"/>
      <c r="CQ700" s="253"/>
      <c r="CR700" s="253"/>
      <c r="CS700" s="253"/>
      <c r="CT700" s="253"/>
      <c r="CU700" s="253"/>
      <c r="CV700" s="253"/>
      <c r="CW700" s="253"/>
      <c r="CX700" s="253"/>
      <c r="CY700" s="253"/>
      <c r="CZ700" s="253"/>
      <c r="DA700" s="253"/>
      <c r="DB700" s="253"/>
      <c r="DC700" s="253"/>
      <c r="DD700" s="253"/>
      <c r="DE700" s="253"/>
      <c r="DF700" s="253"/>
      <c r="DG700" s="253"/>
      <c r="DH700" s="253"/>
      <c r="DI700" s="253"/>
      <c r="DJ700" s="253"/>
      <c r="DK700" s="253"/>
      <c r="DL700" s="253"/>
      <c r="DM700" s="253"/>
      <c r="DN700" s="253"/>
      <c r="DO700" s="253"/>
      <c r="DP700" s="253"/>
      <c r="DQ700" s="253"/>
      <c r="DR700" s="253"/>
      <c r="DS700" s="253"/>
      <c r="DT700" s="253"/>
      <c r="DU700" s="253"/>
    </row>
    <row r="701" spans="1:125" s="248" customFormat="1" x14ac:dyDescent="0.25">
      <c r="A701" s="253"/>
      <c r="B701" s="253"/>
      <c r="D701" s="253"/>
      <c r="E701" s="253"/>
      <c r="F701" s="253"/>
      <c r="G701" s="253"/>
      <c r="H701" s="253"/>
      <c r="I701" s="253"/>
      <c r="J701" s="253"/>
      <c r="K701" s="253"/>
      <c r="L701" s="253"/>
      <c r="S701" s="253"/>
      <c r="T701" s="253"/>
      <c r="U701" s="253"/>
      <c r="V701" s="253"/>
      <c r="W701" s="253"/>
      <c r="X701" s="253"/>
      <c r="Y701" s="253"/>
      <c r="Z701" s="253"/>
      <c r="AA701" s="253"/>
      <c r="AB701" s="253"/>
      <c r="AC701" s="253"/>
      <c r="AD701" s="253"/>
      <c r="AE701" s="253"/>
      <c r="AF701" s="253"/>
      <c r="AG701" s="253"/>
      <c r="AH701" s="253"/>
      <c r="AI701" s="253"/>
      <c r="AJ701" s="253"/>
      <c r="AK701" s="253"/>
      <c r="AL701" s="253"/>
      <c r="AM701" s="253"/>
      <c r="AN701" s="253"/>
      <c r="AO701" s="253"/>
      <c r="AP701" s="253"/>
      <c r="AQ701" s="253"/>
      <c r="AR701" s="253"/>
      <c r="AS701" s="253"/>
      <c r="AT701" s="253"/>
      <c r="AU701" s="253"/>
      <c r="AV701" s="253"/>
      <c r="AW701" s="253"/>
      <c r="AX701" s="253"/>
      <c r="AY701" s="253"/>
      <c r="AZ701" s="253"/>
      <c r="BA701" s="253"/>
      <c r="BB701" s="253"/>
      <c r="BC701" s="253"/>
      <c r="BD701" s="253"/>
      <c r="BE701" s="253"/>
      <c r="BF701" s="253"/>
      <c r="BG701" s="253"/>
      <c r="BH701" s="253"/>
      <c r="BI701" s="253"/>
      <c r="BJ701" s="253"/>
      <c r="BK701" s="253"/>
      <c r="BL701" s="253"/>
      <c r="BM701" s="253"/>
      <c r="BN701" s="253"/>
      <c r="BO701" s="253"/>
      <c r="BP701" s="253"/>
      <c r="BQ701" s="253"/>
      <c r="BR701" s="253"/>
      <c r="BS701" s="253"/>
      <c r="BT701" s="253"/>
      <c r="BU701" s="253"/>
      <c r="BV701" s="253"/>
      <c r="BW701" s="253"/>
      <c r="BX701" s="253"/>
      <c r="BY701" s="253"/>
      <c r="BZ701" s="253"/>
      <c r="CA701" s="253"/>
      <c r="CB701" s="253"/>
      <c r="CC701" s="253"/>
      <c r="CD701" s="253"/>
      <c r="CE701" s="253"/>
      <c r="CF701" s="253"/>
      <c r="CG701" s="253"/>
      <c r="CH701" s="253"/>
      <c r="CI701" s="253"/>
      <c r="CJ701" s="253"/>
      <c r="CK701" s="253"/>
      <c r="CL701" s="253"/>
      <c r="CM701" s="253"/>
      <c r="CN701" s="253"/>
      <c r="CO701" s="253"/>
      <c r="CP701" s="253"/>
      <c r="CQ701" s="253"/>
      <c r="CR701" s="253"/>
      <c r="CS701" s="253"/>
      <c r="CT701" s="253"/>
      <c r="CU701" s="253"/>
      <c r="CV701" s="253"/>
      <c r="CW701" s="253"/>
      <c r="CX701" s="253"/>
      <c r="CY701" s="253"/>
      <c r="CZ701" s="253"/>
      <c r="DA701" s="253"/>
      <c r="DB701" s="253"/>
      <c r="DC701" s="253"/>
      <c r="DD701" s="253"/>
      <c r="DE701" s="253"/>
      <c r="DF701" s="253"/>
      <c r="DG701" s="253"/>
      <c r="DH701" s="253"/>
      <c r="DI701" s="253"/>
      <c r="DJ701" s="253"/>
      <c r="DK701" s="253"/>
      <c r="DL701" s="253"/>
      <c r="DM701" s="253"/>
      <c r="DN701" s="253"/>
      <c r="DO701" s="253"/>
      <c r="DP701" s="253"/>
      <c r="DQ701" s="253"/>
      <c r="DR701" s="253"/>
      <c r="DS701" s="253"/>
      <c r="DT701" s="253"/>
      <c r="DU701" s="253"/>
    </row>
    <row r="702" spans="1:125" s="248" customFormat="1" x14ac:dyDescent="0.25">
      <c r="A702" s="253"/>
      <c r="B702" s="253"/>
      <c r="D702" s="253"/>
      <c r="E702" s="253"/>
      <c r="F702" s="253"/>
      <c r="G702" s="253"/>
      <c r="H702" s="253"/>
      <c r="I702" s="253"/>
      <c r="J702" s="253"/>
      <c r="K702" s="253"/>
      <c r="L702" s="253"/>
      <c r="S702" s="253"/>
      <c r="T702" s="253"/>
      <c r="U702" s="253"/>
      <c r="V702" s="253"/>
      <c r="W702" s="253"/>
      <c r="X702" s="253"/>
      <c r="Y702" s="253"/>
      <c r="Z702" s="253"/>
      <c r="AA702" s="253"/>
      <c r="AB702" s="253"/>
      <c r="AC702" s="253"/>
      <c r="AD702" s="253"/>
      <c r="AE702" s="253"/>
      <c r="AF702" s="253"/>
      <c r="AG702" s="253"/>
      <c r="AH702" s="253"/>
      <c r="AI702" s="253"/>
      <c r="AJ702" s="253"/>
      <c r="AK702" s="253"/>
      <c r="AL702" s="253"/>
      <c r="AM702" s="253"/>
      <c r="AN702" s="253"/>
      <c r="AO702" s="253"/>
      <c r="AP702" s="253"/>
      <c r="AQ702" s="253"/>
      <c r="AR702" s="253"/>
      <c r="AS702" s="253"/>
      <c r="AT702" s="253"/>
      <c r="AU702" s="253"/>
      <c r="AV702" s="253"/>
      <c r="AW702" s="253"/>
      <c r="AX702" s="253"/>
      <c r="AY702" s="253"/>
      <c r="AZ702" s="253"/>
      <c r="BA702" s="253"/>
      <c r="BB702" s="253"/>
      <c r="BC702" s="253"/>
      <c r="BD702" s="253"/>
      <c r="BE702" s="253"/>
      <c r="BF702" s="253"/>
      <c r="BG702" s="253"/>
      <c r="BH702" s="253"/>
      <c r="BI702" s="253"/>
      <c r="BJ702" s="253"/>
      <c r="BK702" s="253"/>
      <c r="BL702" s="253"/>
      <c r="BM702" s="253"/>
      <c r="BN702" s="253"/>
      <c r="BO702" s="253"/>
      <c r="BP702" s="253"/>
      <c r="BQ702" s="253"/>
      <c r="BR702" s="253"/>
      <c r="BS702" s="253"/>
      <c r="BT702" s="253"/>
      <c r="BU702" s="253"/>
      <c r="BV702" s="253"/>
      <c r="BW702" s="253"/>
      <c r="BX702" s="253"/>
      <c r="BY702" s="253"/>
      <c r="BZ702" s="253"/>
      <c r="CA702" s="253"/>
      <c r="CB702" s="253"/>
      <c r="CC702" s="253"/>
      <c r="CD702" s="253"/>
      <c r="CE702" s="253"/>
      <c r="CF702" s="253"/>
      <c r="CG702" s="253"/>
      <c r="CH702" s="253"/>
      <c r="CI702" s="253"/>
      <c r="CJ702" s="253"/>
      <c r="CK702" s="253"/>
      <c r="CL702" s="253"/>
      <c r="CM702" s="253"/>
      <c r="CN702" s="253"/>
      <c r="CO702" s="253"/>
      <c r="CP702" s="253"/>
      <c r="CQ702" s="253"/>
      <c r="CR702" s="253"/>
      <c r="CS702" s="253"/>
      <c r="CT702" s="253"/>
      <c r="CU702" s="253"/>
      <c r="CV702" s="253"/>
      <c r="CW702" s="253"/>
      <c r="CX702" s="253"/>
      <c r="CY702" s="253"/>
      <c r="CZ702" s="253"/>
      <c r="DA702" s="253"/>
      <c r="DB702" s="253"/>
      <c r="DC702" s="253"/>
      <c r="DD702" s="253"/>
      <c r="DE702" s="253"/>
      <c r="DF702" s="253"/>
      <c r="DG702" s="253"/>
      <c r="DH702" s="253"/>
      <c r="DI702" s="253"/>
      <c r="DJ702" s="253"/>
      <c r="DK702" s="253"/>
      <c r="DL702" s="253"/>
      <c r="DM702" s="253"/>
      <c r="DN702" s="253"/>
      <c r="DO702" s="253"/>
      <c r="DP702" s="253"/>
      <c r="DQ702" s="253"/>
      <c r="DR702" s="253"/>
      <c r="DS702" s="253"/>
      <c r="DT702" s="253"/>
      <c r="DU702" s="253"/>
    </row>
    <row r="703" spans="1:125" s="248" customFormat="1" x14ac:dyDescent="0.25">
      <c r="A703" s="253"/>
      <c r="B703" s="253"/>
      <c r="D703" s="253"/>
      <c r="E703" s="253"/>
      <c r="F703" s="253"/>
      <c r="G703" s="253"/>
      <c r="H703" s="253"/>
      <c r="I703" s="253"/>
      <c r="J703" s="253"/>
      <c r="K703" s="253"/>
      <c r="L703" s="253"/>
      <c r="S703" s="253"/>
      <c r="T703" s="253"/>
      <c r="U703" s="253"/>
      <c r="V703" s="253"/>
      <c r="W703" s="253"/>
      <c r="X703" s="253"/>
      <c r="Y703" s="253"/>
      <c r="Z703" s="253"/>
      <c r="AA703" s="253"/>
      <c r="AB703" s="253"/>
      <c r="AC703" s="253"/>
      <c r="AD703" s="253"/>
      <c r="AE703" s="253"/>
      <c r="AF703" s="253"/>
      <c r="AG703" s="253"/>
      <c r="AH703" s="253"/>
      <c r="AI703" s="253"/>
      <c r="AJ703" s="253"/>
      <c r="AK703" s="253"/>
      <c r="AL703" s="253"/>
      <c r="AM703" s="253"/>
      <c r="AN703" s="253"/>
      <c r="AO703" s="253"/>
      <c r="AP703" s="253"/>
      <c r="AQ703" s="253"/>
      <c r="AR703" s="253"/>
      <c r="AS703" s="253"/>
      <c r="AT703" s="253"/>
      <c r="AU703" s="253"/>
      <c r="AV703" s="253"/>
      <c r="AW703" s="253"/>
      <c r="AX703" s="253"/>
      <c r="AY703" s="253"/>
      <c r="AZ703" s="253"/>
      <c r="BA703" s="253"/>
      <c r="BB703" s="253"/>
      <c r="BC703" s="253"/>
      <c r="BD703" s="253"/>
      <c r="BE703" s="253"/>
      <c r="BF703" s="253"/>
      <c r="BG703" s="253"/>
      <c r="BH703" s="253"/>
      <c r="BI703" s="253"/>
      <c r="BJ703" s="253"/>
      <c r="BK703" s="253"/>
      <c r="BL703" s="253"/>
      <c r="BM703" s="253"/>
      <c r="BN703" s="253"/>
      <c r="BO703" s="253"/>
      <c r="BP703" s="253"/>
      <c r="BQ703" s="253"/>
      <c r="BR703" s="253"/>
      <c r="BS703" s="253"/>
      <c r="BT703" s="253"/>
      <c r="BU703" s="253"/>
      <c r="BV703" s="253"/>
      <c r="BW703" s="253"/>
      <c r="BX703" s="253"/>
      <c r="BY703" s="253"/>
      <c r="BZ703" s="253"/>
      <c r="CA703" s="253"/>
      <c r="CB703" s="253"/>
      <c r="CC703" s="253"/>
      <c r="CD703" s="253"/>
      <c r="CE703" s="253"/>
      <c r="CF703" s="253"/>
      <c r="CG703" s="253"/>
      <c r="CH703" s="253"/>
      <c r="CI703" s="253"/>
      <c r="CJ703" s="253"/>
      <c r="CK703" s="253"/>
      <c r="CL703" s="253"/>
      <c r="CM703" s="253"/>
      <c r="CN703" s="253"/>
      <c r="CO703" s="253"/>
      <c r="CP703" s="253"/>
      <c r="CQ703" s="253"/>
      <c r="CR703" s="253"/>
      <c r="CS703" s="253"/>
      <c r="CT703" s="253"/>
      <c r="CU703" s="253"/>
      <c r="CV703" s="253"/>
      <c r="CW703" s="253"/>
      <c r="CX703" s="253"/>
      <c r="CY703" s="253"/>
      <c r="CZ703" s="253"/>
      <c r="DA703" s="253"/>
      <c r="DB703" s="253"/>
      <c r="DC703" s="253"/>
      <c r="DD703" s="253"/>
      <c r="DE703" s="253"/>
      <c r="DF703" s="253"/>
      <c r="DG703" s="253"/>
      <c r="DH703" s="253"/>
      <c r="DI703" s="253"/>
      <c r="DJ703" s="253"/>
      <c r="DK703" s="253"/>
      <c r="DL703" s="253"/>
      <c r="DM703" s="253"/>
      <c r="DN703" s="253"/>
      <c r="DO703" s="253"/>
      <c r="DP703" s="253"/>
      <c r="DQ703" s="253"/>
      <c r="DR703" s="253"/>
      <c r="DS703" s="253"/>
      <c r="DT703" s="253"/>
      <c r="DU703" s="253"/>
    </row>
    <row r="704" spans="1:125" s="248" customFormat="1" x14ac:dyDescent="0.25">
      <c r="A704" s="253"/>
      <c r="B704" s="253"/>
      <c r="D704" s="253"/>
      <c r="E704" s="253"/>
      <c r="F704" s="253"/>
      <c r="G704" s="253"/>
      <c r="H704" s="253"/>
      <c r="I704" s="253"/>
      <c r="J704" s="253"/>
      <c r="K704" s="253"/>
      <c r="L704" s="253"/>
      <c r="S704" s="253"/>
      <c r="T704" s="253"/>
      <c r="U704" s="253"/>
      <c r="V704" s="253"/>
      <c r="W704" s="253"/>
      <c r="X704" s="253"/>
      <c r="Y704" s="253"/>
      <c r="Z704" s="253"/>
      <c r="AA704" s="253"/>
      <c r="AB704" s="253"/>
      <c r="AC704" s="253"/>
      <c r="AD704" s="253"/>
      <c r="AE704" s="253"/>
      <c r="AF704" s="253"/>
      <c r="AG704" s="253"/>
      <c r="AH704" s="253"/>
      <c r="AI704" s="253"/>
      <c r="AJ704" s="253"/>
      <c r="AK704" s="253"/>
      <c r="AL704" s="253"/>
      <c r="AM704" s="253"/>
      <c r="AN704" s="253"/>
      <c r="AO704" s="253"/>
      <c r="AP704" s="253"/>
      <c r="AQ704" s="253"/>
      <c r="AR704" s="253"/>
      <c r="AS704" s="253"/>
      <c r="AT704" s="253"/>
      <c r="AU704" s="253"/>
      <c r="AV704" s="253"/>
      <c r="AW704" s="253"/>
      <c r="AX704" s="253"/>
      <c r="AY704" s="253"/>
      <c r="AZ704" s="253"/>
      <c r="BA704" s="253"/>
      <c r="BB704" s="253"/>
      <c r="BC704" s="253"/>
      <c r="BD704" s="253"/>
      <c r="BE704" s="253"/>
      <c r="BF704" s="253"/>
      <c r="BG704" s="253"/>
      <c r="BH704" s="253"/>
      <c r="BI704" s="253"/>
      <c r="BJ704" s="253"/>
      <c r="BK704" s="253"/>
      <c r="BL704" s="253"/>
      <c r="BM704" s="253"/>
      <c r="BN704" s="253"/>
      <c r="BO704" s="253"/>
      <c r="BP704" s="253"/>
      <c r="BQ704" s="253"/>
      <c r="BR704" s="253"/>
      <c r="BS704" s="253"/>
      <c r="BT704" s="253"/>
      <c r="BU704" s="253"/>
      <c r="BV704" s="253"/>
      <c r="BW704" s="253"/>
      <c r="BX704" s="253"/>
      <c r="BY704" s="253"/>
      <c r="BZ704" s="253"/>
      <c r="CA704" s="253"/>
      <c r="CB704" s="253"/>
      <c r="CC704" s="253"/>
      <c r="CD704" s="253"/>
      <c r="CE704" s="253"/>
      <c r="CF704" s="253"/>
      <c r="CG704" s="253"/>
      <c r="CH704" s="253"/>
      <c r="CI704" s="253"/>
      <c r="CJ704" s="253"/>
      <c r="CK704" s="253"/>
      <c r="CL704" s="253"/>
      <c r="CM704" s="253"/>
      <c r="CN704" s="253"/>
      <c r="CO704" s="253"/>
      <c r="CP704" s="253"/>
      <c r="CQ704" s="253"/>
      <c r="CR704" s="253"/>
      <c r="CS704" s="253"/>
      <c r="CT704" s="253"/>
      <c r="CU704" s="253"/>
      <c r="CV704" s="253"/>
      <c r="CW704" s="253"/>
      <c r="CX704" s="253"/>
      <c r="CY704" s="253"/>
      <c r="CZ704" s="253"/>
      <c r="DA704" s="253"/>
      <c r="DB704" s="253"/>
      <c r="DC704" s="253"/>
      <c r="DD704" s="253"/>
      <c r="DE704" s="253"/>
      <c r="DF704" s="253"/>
      <c r="DG704" s="253"/>
      <c r="DH704" s="253"/>
      <c r="DI704" s="253"/>
      <c r="DJ704" s="253"/>
      <c r="DK704" s="253"/>
      <c r="DL704" s="253"/>
      <c r="DM704" s="253"/>
      <c r="DN704" s="253"/>
      <c r="DO704" s="253"/>
      <c r="DP704" s="253"/>
      <c r="DQ704" s="253"/>
      <c r="DR704" s="253"/>
      <c r="DS704" s="253"/>
      <c r="DT704" s="253"/>
      <c r="DU704" s="253"/>
    </row>
    <row r="705" spans="1:125" s="248" customFormat="1" x14ac:dyDescent="0.25">
      <c r="A705" s="253"/>
      <c r="B705" s="253"/>
      <c r="D705" s="253"/>
      <c r="E705" s="253"/>
      <c r="F705" s="253"/>
      <c r="G705" s="253"/>
      <c r="H705" s="253"/>
      <c r="I705" s="253"/>
      <c r="J705" s="253"/>
      <c r="K705" s="253"/>
      <c r="L705" s="253"/>
      <c r="S705" s="253"/>
      <c r="T705" s="253"/>
      <c r="U705" s="253"/>
      <c r="V705" s="253"/>
      <c r="W705" s="253"/>
      <c r="X705" s="253"/>
      <c r="Y705" s="253"/>
      <c r="Z705" s="253"/>
      <c r="AA705" s="253"/>
      <c r="AB705" s="253"/>
      <c r="AC705" s="253"/>
      <c r="AD705" s="253"/>
      <c r="AE705" s="253"/>
      <c r="AF705" s="253"/>
      <c r="AG705" s="253"/>
      <c r="AH705" s="253"/>
      <c r="AI705" s="253"/>
      <c r="AJ705" s="253"/>
      <c r="AK705" s="253"/>
      <c r="AL705" s="253"/>
      <c r="AM705" s="253"/>
      <c r="AN705" s="253"/>
      <c r="AO705" s="253"/>
      <c r="AP705" s="253"/>
      <c r="AQ705" s="253"/>
      <c r="AR705" s="253"/>
      <c r="AS705" s="253"/>
      <c r="AT705" s="253"/>
      <c r="AU705" s="253"/>
      <c r="AV705" s="253"/>
      <c r="AW705" s="253"/>
      <c r="AX705" s="253"/>
      <c r="AY705" s="253"/>
      <c r="AZ705" s="253"/>
      <c r="BA705" s="253"/>
      <c r="BB705" s="253"/>
      <c r="BC705" s="253"/>
      <c r="BD705" s="253"/>
      <c r="BE705" s="253"/>
      <c r="BF705" s="253"/>
      <c r="BG705" s="253"/>
      <c r="BH705" s="253"/>
      <c r="BI705" s="253"/>
      <c r="BJ705" s="253"/>
      <c r="BK705" s="253"/>
      <c r="BL705" s="253"/>
      <c r="BM705" s="253"/>
      <c r="BN705" s="253"/>
      <c r="BO705" s="253"/>
      <c r="BP705" s="253"/>
      <c r="BQ705" s="253"/>
      <c r="BR705" s="253"/>
      <c r="BS705" s="253"/>
      <c r="BT705" s="253"/>
      <c r="BU705" s="253"/>
      <c r="BV705" s="253"/>
      <c r="BW705" s="253"/>
      <c r="BX705" s="253"/>
      <c r="BY705" s="253"/>
      <c r="BZ705" s="253"/>
      <c r="CA705" s="253"/>
      <c r="CB705" s="253"/>
      <c r="CC705" s="253"/>
      <c r="CD705" s="253"/>
      <c r="CE705" s="253"/>
      <c r="CF705" s="253"/>
      <c r="CG705" s="253"/>
      <c r="CH705" s="253"/>
      <c r="CI705" s="253"/>
      <c r="CJ705" s="253"/>
      <c r="CK705" s="253"/>
      <c r="CL705" s="253"/>
      <c r="CM705" s="253"/>
      <c r="CN705" s="253"/>
      <c r="CO705" s="253"/>
      <c r="CP705" s="253"/>
      <c r="CQ705" s="253"/>
      <c r="CR705" s="253"/>
      <c r="CS705" s="253"/>
      <c r="CT705" s="253"/>
      <c r="CU705" s="253"/>
      <c r="CV705" s="253"/>
      <c r="CW705" s="253"/>
      <c r="CX705" s="253"/>
      <c r="CY705" s="253"/>
      <c r="CZ705" s="253"/>
      <c r="DA705" s="253"/>
      <c r="DB705" s="253"/>
      <c r="DC705" s="253"/>
      <c r="DD705" s="253"/>
      <c r="DE705" s="253"/>
      <c r="DF705" s="253"/>
      <c r="DG705" s="253"/>
      <c r="DH705" s="253"/>
      <c r="DI705" s="253"/>
      <c r="DJ705" s="253"/>
      <c r="DK705" s="253"/>
      <c r="DL705" s="253"/>
      <c r="DM705" s="253"/>
      <c r="DN705" s="253"/>
      <c r="DO705" s="253"/>
      <c r="DP705" s="253"/>
      <c r="DQ705" s="253"/>
      <c r="DR705" s="253"/>
      <c r="DS705" s="253"/>
      <c r="DT705" s="253"/>
      <c r="DU705" s="253"/>
    </row>
    <row r="706" spans="1:125" s="248" customFormat="1" x14ac:dyDescent="0.25">
      <c r="A706" s="253"/>
      <c r="B706" s="253"/>
      <c r="D706" s="253"/>
      <c r="E706" s="253"/>
      <c r="F706" s="253"/>
      <c r="G706" s="253"/>
      <c r="H706" s="253"/>
      <c r="I706" s="253"/>
      <c r="J706" s="253"/>
      <c r="K706" s="253"/>
      <c r="L706" s="253"/>
      <c r="S706" s="253"/>
      <c r="T706" s="253"/>
      <c r="U706" s="253"/>
      <c r="V706" s="253"/>
      <c r="W706" s="253"/>
      <c r="X706" s="253"/>
      <c r="Y706" s="253"/>
      <c r="Z706" s="253"/>
      <c r="AA706" s="253"/>
      <c r="AB706" s="253"/>
      <c r="AC706" s="253"/>
      <c r="AD706" s="253"/>
      <c r="AE706" s="253"/>
      <c r="AF706" s="253"/>
      <c r="AG706" s="253"/>
      <c r="AH706" s="253"/>
      <c r="AI706" s="253"/>
      <c r="AJ706" s="253"/>
      <c r="AK706" s="253"/>
      <c r="AL706" s="253"/>
      <c r="AM706" s="253"/>
      <c r="AN706" s="253"/>
      <c r="AO706" s="253"/>
      <c r="AP706" s="253"/>
      <c r="AQ706" s="253"/>
      <c r="AR706" s="253"/>
      <c r="AS706" s="253"/>
      <c r="AT706" s="253"/>
      <c r="AU706" s="253"/>
      <c r="AV706" s="253"/>
      <c r="AW706" s="253"/>
      <c r="AX706" s="253"/>
      <c r="AY706" s="253"/>
      <c r="AZ706" s="253"/>
      <c r="BA706" s="253"/>
      <c r="BB706" s="253"/>
      <c r="BC706" s="253"/>
      <c r="BD706" s="253"/>
      <c r="BE706" s="253"/>
      <c r="BF706" s="253"/>
      <c r="BG706" s="253"/>
      <c r="BH706" s="253"/>
      <c r="BI706" s="253"/>
      <c r="BJ706" s="253"/>
      <c r="BK706" s="253"/>
      <c r="BL706" s="253"/>
      <c r="BM706" s="253"/>
      <c r="BN706" s="253"/>
      <c r="BO706" s="253"/>
      <c r="BP706" s="253"/>
      <c r="BQ706" s="253"/>
      <c r="BR706" s="253"/>
      <c r="BS706" s="253"/>
      <c r="BT706" s="253"/>
      <c r="BU706" s="253"/>
      <c r="BV706" s="253"/>
      <c r="BW706" s="253"/>
      <c r="BX706" s="253"/>
      <c r="BY706" s="253"/>
      <c r="BZ706" s="253"/>
      <c r="CA706" s="253"/>
      <c r="CB706" s="253"/>
      <c r="CC706" s="253"/>
      <c r="CD706" s="253"/>
      <c r="CE706" s="253"/>
      <c r="CF706" s="253"/>
      <c r="CG706" s="253"/>
      <c r="CH706" s="253"/>
      <c r="CI706" s="253"/>
      <c r="CJ706" s="253"/>
      <c r="CK706" s="253"/>
      <c r="CL706" s="253"/>
      <c r="CM706" s="253"/>
      <c r="CN706" s="253"/>
      <c r="CO706" s="253"/>
      <c r="CP706" s="253"/>
      <c r="CQ706" s="253"/>
      <c r="CR706" s="253"/>
      <c r="CS706" s="253"/>
      <c r="CT706" s="253"/>
      <c r="CU706" s="253"/>
      <c r="CV706" s="253"/>
      <c r="CW706" s="253"/>
      <c r="CX706" s="253"/>
      <c r="CY706" s="253"/>
      <c r="CZ706" s="253"/>
      <c r="DA706" s="253"/>
      <c r="DB706" s="253"/>
      <c r="DC706" s="253"/>
      <c r="DD706" s="253"/>
      <c r="DE706" s="253"/>
      <c r="DF706" s="253"/>
      <c r="DG706" s="253"/>
      <c r="DH706" s="253"/>
      <c r="DI706" s="253"/>
      <c r="DJ706" s="253"/>
      <c r="DK706" s="253"/>
      <c r="DL706" s="253"/>
      <c r="DM706" s="253"/>
      <c r="DN706" s="253"/>
      <c r="DO706" s="253"/>
      <c r="DP706" s="253"/>
      <c r="DQ706" s="253"/>
      <c r="DR706" s="253"/>
      <c r="DS706" s="253"/>
      <c r="DT706" s="253"/>
      <c r="DU706" s="253"/>
    </row>
    <row r="707" spans="1:125" s="248" customFormat="1" x14ac:dyDescent="0.25">
      <c r="A707" s="253"/>
      <c r="B707" s="253"/>
      <c r="D707" s="253"/>
      <c r="E707" s="253"/>
      <c r="F707" s="253"/>
      <c r="G707" s="253"/>
      <c r="H707" s="253"/>
      <c r="I707" s="253"/>
      <c r="J707" s="253"/>
      <c r="K707" s="253"/>
      <c r="L707" s="253"/>
      <c r="S707" s="253"/>
      <c r="T707" s="253"/>
      <c r="U707" s="253"/>
      <c r="V707" s="253"/>
      <c r="W707" s="253"/>
      <c r="X707" s="253"/>
      <c r="Y707" s="253"/>
      <c r="Z707" s="253"/>
      <c r="AA707" s="253"/>
      <c r="AB707" s="253"/>
      <c r="AC707" s="253"/>
      <c r="AD707" s="253"/>
      <c r="AE707" s="253"/>
      <c r="AF707" s="253"/>
      <c r="AG707" s="253"/>
      <c r="AH707" s="253"/>
      <c r="AI707" s="253"/>
      <c r="AJ707" s="253"/>
      <c r="AK707" s="253"/>
      <c r="AL707" s="253"/>
      <c r="AM707" s="253"/>
      <c r="AN707" s="253"/>
      <c r="AO707" s="253"/>
      <c r="AP707" s="253"/>
      <c r="AQ707" s="253"/>
      <c r="AR707" s="253"/>
      <c r="AS707" s="253"/>
      <c r="AT707" s="253"/>
      <c r="AU707" s="253"/>
      <c r="AV707" s="253"/>
      <c r="AW707" s="253"/>
      <c r="AX707" s="253"/>
      <c r="AY707" s="253"/>
      <c r="AZ707" s="253"/>
      <c r="BA707" s="253"/>
      <c r="BB707" s="253"/>
      <c r="BC707" s="253"/>
      <c r="BD707" s="253"/>
      <c r="BE707" s="253"/>
      <c r="BF707" s="253"/>
      <c r="BG707" s="253"/>
      <c r="BH707" s="253"/>
      <c r="BI707" s="253"/>
      <c r="BJ707" s="253"/>
      <c r="BK707" s="253"/>
      <c r="BL707" s="253"/>
      <c r="BM707" s="253"/>
      <c r="BN707" s="253"/>
      <c r="BO707" s="253"/>
      <c r="BP707" s="253"/>
      <c r="BQ707" s="253"/>
      <c r="BR707" s="253"/>
      <c r="BS707" s="253"/>
      <c r="BT707" s="253"/>
      <c r="BU707" s="253"/>
      <c r="BV707" s="253"/>
      <c r="BW707" s="253"/>
      <c r="BX707" s="253"/>
      <c r="BY707" s="253"/>
      <c r="BZ707" s="253"/>
      <c r="CA707" s="253"/>
      <c r="CB707" s="253"/>
      <c r="CC707" s="253"/>
      <c r="CD707" s="253"/>
      <c r="CE707" s="253"/>
      <c r="CF707" s="253"/>
      <c r="CG707" s="253"/>
      <c r="CH707" s="253"/>
      <c r="CI707" s="253"/>
      <c r="CJ707" s="253"/>
      <c r="CK707" s="253"/>
      <c r="CL707" s="253"/>
      <c r="CM707" s="253"/>
      <c r="CN707" s="253"/>
      <c r="CO707" s="253"/>
      <c r="CP707" s="253"/>
      <c r="CQ707" s="253"/>
      <c r="CR707" s="253"/>
      <c r="CS707" s="253"/>
      <c r="CT707" s="253"/>
      <c r="CU707" s="253"/>
      <c r="CV707" s="253"/>
      <c r="CW707" s="253"/>
      <c r="CX707" s="253"/>
      <c r="CY707" s="253"/>
      <c r="CZ707" s="253"/>
      <c r="DA707" s="253"/>
      <c r="DB707" s="253"/>
      <c r="DC707" s="253"/>
      <c r="DD707" s="253"/>
      <c r="DE707" s="253"/>
      <c r="DF707" s="253"/>
      <c r="DG707" s="253"/>
      <c r="DH707" s="253"/>
      <c r="DI707" s="253"/>
      <c r="DJ707" s="253"/>
      <c r="DK707" s="253"/>
      <c r="DL707" s="253"/>
      <c r="DM707" s="253"/>
      <c r="DN707" s="253"/>
      <c r="DO707" s="253"/>
      <c r="DP707" s="253"/>
      <c r="DQ707" s="253"/>
      <c r="DR707" s="253"/>
      <c r="DS707" s="253"/>
      <c r="DT707" s="253"/>
      <c r="DU707" s="253"/>
    </row>
    <row r="708" spans="1:125" s="248" customFormat="1" x14ac:dyDescent="0.25">
      <c r="A708" s="253"/>
      <c r="B708" s="253"/>
      <c r="D708" s="253"/>
      <c r="E708" s="253"/>
      <c r="F708" s="253"/>
      <c r="G708" s="253"/>
      <c r="H708" s="253"/>
      <c r="I708" s="253"/>
      <c r="J708" s="253"/>
      <c r="K708" s="253"/>
      <c r="L708" s="253"/>
      <c r="S708" s="253"/>
      <c r="T708" s="253"/>
      <c r="U708" s="253"/>
      <c r="V708" s="253"/>
      <c r="W708" s="253"/>
      <c r="X708" s="253"/>
      <c r="Y708" s="253"/>
      <c r="Z708" s="253"/>
      <c r="AA708" s="253"/>
      <c r="AB708" s="253"/>
      <c r="AC708" s="253"/>
      <c r="AD708" s="253"/>
      <c r="AE708" s="253"/>
      <c r="AF708" s="253"/>
      <c r="AG708" s="253"/>
      <c r="AH708" s="253"/>
      <c r="AI708" s="253"/>
      <c r="AJ708" s="253"/>
      <c r="AK708" s="253"/>
      <c r="AL708" s="253"/>
      <c r="AM708" s="253"/>
      <c r="AN708" s="253"/>
      <c r="AO708" s="253"/>
      <c r="AP708" s="253"/>
      <c r="AQ708" s="253"/>
      <c r="AR708" s="253"/>
      <c r="AS708" s="253"/>
      <c r="AT708" s="253"/>
      <c r="AU708" s="253"/>
      <c r="AV708" s="253"/>
      <c r="AW708" s="253"/>
      <c r="AX708" s="253"/>
      <c r="AY708" s="253"/>
      <c r="AZ708" s="253"/>
      <c r="BA708" s="253"/>
      <c r="BB708" s="253"/>
      <c r="BC708" s="253"/>
      <c r="BD708" s="253"/>
      <c r="BE708" s="253"/>
      <c r="BF708" s="253"/>
      <c r="BG708" s="253"/>
      <c r="BH708" s="253"/>
      <c r="BI708" s="253"/>
      <c r="BJ708" s="253"/>
      <c r="BK708" s="253"/>
      <c r="BL708" s="253"/>
      <c r="BM708" s="253"/>
      <c r="BN708" s="253"/>
      <c r="BO708" s="253"/>
      <c r="BP708" s="253"/>
      <c r="BQ708" s="253"/>
      <c r="BR708" s="253"/>
      <c r="BS708" s="253"/>
      <c r="BT708" s="253"/>
      <c r="BU708" s="253"/>
      <c r="BV708" s="253"/>
      <c r="BW708" s="253"/>
      <c r="BX708" s="253"/>
      <c r="BY708" s="253"/>
      <c r="BZ708" s="253"/>
      <c r="CA708" s="253"/>
      <c r="CB708" s="253"/>
      <c r="CC708" s="253"/>
      <c r="CD708" s="253"/>
      <c r="CE708" s="253"/>
      <c r="CF708" s="253"/>
      <c r="CG708" s="253"/>
      <c r="CH708" s="253"/>
      <c r="CI708" s="253"/>
      <c r="CJ708" s="253"/>
      <c r="CK708" s="253"/>
      <c r="CL708" s="253"/>
      <c r="CM708" s="253"/>
      <c r="CN708" s="253"/>
      <c r="CO708" s="253"/>
      <c r="CP708" s="253"/>
      <c r="CQ708" s="253"/>
      <c r="CR708" s="253"/>
      <c r="CS708" s="253"/>
      <c r="CT708" s="253"/>
      <c r="CU708" s="253"/>
      <c r="CV708" s="253"/>
      <c r="CW708" s="253"/>
      <c r="CX708" s="253"/>
      <c r="CY708" s="253"/>
      <c r="CZ708" s="253"/>
      <c r="DA708" s="253"/>
      <c r="DB708" s="253"/>
      <c r="DC708" s="253"/>
      <c r="DD708" s="253"/>
      <c r="DE708" s="253"/>
      <c r="DF708" s="253"/>
      <c r="DG708" s="253"/>
      <c r="DH708" s="253"/>
      <c r="DI708" s="253"/>
      <c r="DJ708" s="253"/>
      <c r="DK708" s="253"/>
      <c r="DL708" s="253"/>
      <c r="DM708" s="253"/>
      <c r="DN708" s="253"/>
      <c r="DO708" s="253"/>
      <c r="DP708" s="253"/>
      <c r="DQ708" s="253"/>
      <c r="DR708" s="253"/>
      <c r="DS708" s="253"/>
      <c r="DT708" s="253"/>
      <c r="DU708" s="253"/>
    </row>
    <row r="709" spans="1:125" s="248" customFormat="1" x14ac:dyDescent="0.25">
      <c r="A709" s="253"/>
      <c r="B709" s="253"/>
      <c r="D709" s="253"/>
      <c r="E709" s="253"/>
      <c r="F709" s="253"/>
      <c r="G709" s="253"/>
      <c r="H709" s="253"/>
      <c r="I709" s="253"/>
      <c r="J709" s="253"/>
      <c r="K709" s="253"/>
      <c r="L709" s="253"/>
      <c r="S709" s="253"/>
      <c r="T709" s="253"/>
      <c r="U709" s="253"/>
      <c r="V709" s="253"/>
      <c r="W709" s="253"/>
      <c r="X709" s="253"/>
      <c r="Y709" s="253"/>
      <c r="Z709" s="253"/>
      <c r="AA709" s="253"/>
      <c r="AB709" s="253"/>
      <c r="AC709" s="253"/>
      <c r="AD709" s="253"/>
      <c r="AE709" s="253"/>
      <c r="AF709" s="253"/>
      <c r="AG709" s="253"/>
      <c r="AH709" s="253"/>
      <c r="AI709" s="253"/>
      <c r="AJ709" s="253"/>
      <c r="AK709" s="253"/>
      <c r="AL709" s="253"/>
      <c r="AM709" s="253"/>
      <c r="AN709" s="253"/>
      <c r="AO709" s="253"/>
      <c r="AP709" s="253"/>
      <c r="AQ709" s="253"/>
      <c r="AR709" s="253"/>
      <c r="AS709" s="253"/>
      <c r="AT709" s="253"/>
      <c r="AU709" s="253"/>
      <c r="AV709" s="253"/>
      <c r="AW709" s="253"/>
      <c r="AX709" s="253"/>
      <c r="AY709" s="253"/>
      <c r="AZ709" s="253"/>
      <c r="BA709" s="253"/>
      <c r="BB709" s="253"/>
      <c r="BC709" s="253"/>
      <c r="BD709" s="253"/>
      <c r="BE709" s="253"/>
      <c r="BF709" s="253"/>
      <c r="BG709" s="253"/>
      <c r="BH709" s="253"/>
      <c r="BI709" s="253"/>
      <c r="BJ709" s="253"/>
      <c r="BK709" s="253"/>
      <c r="BL709" s="253"/>
      <c r="BM709" s="253"/>
      <c r="BN709" s="253"/>
      <c r="BO709" s="253"/>
      <c r="BP709" s="253"/>
      <c r="BQ709" s="253"/>
      <c r="BR709" s="253"/>
      <c r="BS709" s="253"/>
      <c r="BT709" s="253"/>
      <c r="BU709" s="253"/>
      <c r="BV709" s="253"/>
      <c r="BW709" s="253"/>
      <c r="BX709" s="253"/>
      <c r="BY709" s="253"/>
      <c r="BZ709" s="253"/>
      <c r="CA709" s="253"/>
      <c r="CB709" s="253"/>
      <c r="CC709" s="253"/>
      <c r="CD709" s="253"/>
      <c r="CE709" s="253"/>
      <c r="CF709" s="253"/>
      <c r="CG709" s="253"/>
      <c r="CH709" s="253"/>
      <c r="CI709" s="253"/>
      <c r="CJ709" s="253"/>
      <c r="CK709" s="253"/>
      <c r="CL709" s="253"/>
      <c r="CM709" s="253"/>
      <c r="CN709" s="253"/>
      <c r="CO709" s="253"/>
      <c r="CP709" s="253"/>
      <c r="CQ709" s="253"/>
      <c r="CR709" s="253"/>
      <c r="CS709" s="253"/>
      <c r="CT709" s="253"/>
      <c r="CU709" s="253"/>
      <c r="CV709" s="253"/>
      <c r="CW709" s="253"/>
      <c r="CX709" s="253"/>
      <c r="CY709" s="253"/>
      <c r="CZ709" s="253"/>
      <c r="DA709" s="253"/>
      <c r="DB709" s="253"/>
      <c r="DC709" s="253"/>
      <c r="DD709" s="253"/>
      <c r="DE709" s="253"/>
      <c r="DF709" s="253"/>
      <c r="DG709" s="253"/>
      <c r="DH709" s="253"/>
      <c r="DI709" s="253"/>
      <c r="DJ709" s="253"/>
      <c r="DK709" s="253"/>
      <c r="DL709" s="253"/>
      <c r="DM709" s="253"/>
      <c r="DN709" s="253"/>
      <c r="DO709" s="253"/>
      <c r="DP709" s="253"/>
      <c r="DQ709" s="253"/>
      <c r="DR709" s="253"/>
      <c r="DS709" s="253"/>
      <c r="DT709" s="253"/>
      <c r="DU709" s="253"/>
    </row>
    <row r="710" spans="1:125" s="248" customFormat="1" x14ac:dyDescent="0.25">
      <c r="A710" s="253"/>
      <c r="B710" s="253"/>
      <c r="D710" s="253"/>
      <c r="E710" s="253"/>
      <c r="F710" s="253"/>
      <c r="G710" s="253"/>
      <c r="H710" s="253"/>
      <c r="I710" s="253"/>
      <c r="J710" s="253"/>
      <c r="K710" s="253"/>
      <c r="L710" s="253"/>
      <c r="S710" s="253"/>
      <c r="T710" s="253"/>
      <c r="U710" s="253"/>
      <c r="V710" s="253"/>
      <c r="W710" s="253"/>
      <c r="X710" s="253"/>
      <c r="Y710" s="253"/>
      <c r="Z710" s="253"/>
      <c r="AA710" s="253"/>
      <c r="AB710" s="253"/>
      <c r="AC710" s="253"/>
      <c r="AD710" s="253"/>
      <c r="AE710" s="253"/>
      <c r="AF710" s="253"/>
      <c r="AG710" s="253"/>
      <c r="AH710" s="253"/>
      <c r="AI710" s="253"/>
      <c r="AJ710" s="253"/>
      <c r="AK710" s="253"/>
      <c r="AL710" s="253"/>
      <c r="AM710" s="253"/>
      <c r="AN710" s="253"/>
      <c r="AO710" s="253"/>
      <c r="AP710" s="253"/>
      <c r="AQ710" s="253"/>
      <c r="AR710" s="253"/>
      <c r="AS710" s="253"/>
      <c r="AT710" s="253"/>
      <c r="AU710" s="253"/>
      <c r="AV710" s="253"/>
      <c r="AW710" s="253"/>
      <c r="AX710" s="253"/>
      <c r="AY710" s="253"/>
      <c r="AZ710" s="253"/>
      <c r="BA710" s="253"/>
      <c r="BB710" s="253"/>
      <c r="BC710" s="253"/>
      <c r="BD710" s="253"/>
      <c r="BE710" s="253"/>
      <c r="BF710" s="253"/>
      <c r="BG710" s="253"/>
      <c r="BH710" s="253"/>
      <c r="BI710" s="253"/>
      <c r="BJ710" s="253"/>
      <c r="BK710" s="253"/>
      <c r="BL710" s="253"/>
      <c r="BM710" s="253"/>
      <c r="BN710" s="253"/>
      <c r="BO710" s="253"/>
      <c r="BP710" s="253"/>
      <c r="BQ710" s="253"/>
      <c r="BR710" s="253"/>
      <c r="BS710" s="253"/>
      <c r="BT710" s="253"/>
      <c r="BU710" s="253"/>
      <c r="BV710" s="253"/>
      <c r="BW710" s="253"/>
      <c r="BX710" s="253"/>
      <c r="BY710" s="253"/>
      <c r="BZ710" s="253"/>
      <c r="CA710" s="253"/>
      <c r="CB710" s="253"/>
      <c r="CC710" s="253"/>
      <c r="CD710" s="253"/>
      <c r="CE710" s="253"/>
      <c r="CF710" s="253"/>
      <c r="CG710" s="253"/>
      <c r="CH710" s="253"/>
      <c r="CI710" s="253"/>
      <c r="CJ710" s="253"/>
      <c r="CK710" s="253"/>
      <c r="CL710" s="253"/>
      <c r="CM710" s="253"/>
      <c r="CN710" s="253"/>
      <c r="CO710" s="253"/>
      <c r="CP710" s="253"/>
      <c r="CQ710" s="253"/>
      <c r="CR710" s="253"/>
      <c r="CS710" s="253"/>
      <c r="CT710" s="253"/>
      <c r="CU710" s="253"/>
      <c r="CV710" s="253"/>
      <c r="CW710" s="253"/>
      <c r="CX710" s="253"/>
      <c r="CY710" s="253"/>
      <c r="CZ710" s="253"/>
      <c r="DA710" s="253"/>
      <c r="DB710" s="253"/>
      <c r="DC710" s="253"/>
      <c r="DD710" s="253"/>
      <c r="DE710" s="253"/>
      <c r="DF710" s="253"/>
      <c r="DG710" s="253"/>
      <c r="DH710" s="253"/>
      <c r="DI710" s="253"/>
      <c r="DJ710" s="253"/>
      <c r="DK710" s="253"/>
      <c r="DL710" s="253"/>
      <c r="DM710" s="253"/>
      <c r="DN710" s="253"/>
      <c r="DO710" s="253"/>
      <c r="DP710" s="253"/>
      <c r="DQ710" s="253"/>
      <c r="DR710" s="253"/>
      <c r="DS710" s="253"/>
      <c r="DT710" s="253"/>
      <c r="DU710" s="253"/>
    </row>
    <row r="711" spans="1:125" s="248" customFormat="1" x14ac:dyDescent="0.25">
      <c r="A711" s="253"/>
      <c r="B711" s="253"/>
      <c r="D711" s="253"/>
      <c r="E711" s="253"/>
      <c r="F711" s="253"/>
      <c r="G711" s="253"/>
      <c r="H711" s="253"/>
      <c r="I711" s="253"/>
      <c r="J711" s="253"/>
      <c r="K711" s="253"/>
      <c r="L711" s="253"/>
      <c r="S711" s="253"/>
      <c r="T711" s="253"/>
      <c r="U711" s="253"/>
      <c r="V711" s="253"/>
      <c r="W711" s="253"/>
      <c r="X711" s="253"/>
      <c r="Y711" s="253"/>
      <c r="Z711" s="253"/>
      <c r="AA711" s="253"/>
      <c r="AB711" s="253"/>
      <c r="AC711" s="253"/>
      <c r="AD711" s="253"/>
      <c r="AE711" s="253"/>
      <c r="AF711" s="253"/>
      <c r="AG711" s="253"/>
      <c r="AH711" s="253"/>
      <c r="AI711" s="253"/>
      <c r="AJ711" s="253"/>
      <c r="AK711" s="253"/>
      <c r="AL711" s="253"/>
      <c r="AM711" s="253"/>
      <c r="AN711" s="253"/>
      <c r="AO711" s="253"/>
      <c r="AP711" s="253"/>
      <c r="AQ711" s="253"/>
      <c r="AR711" s="253"/>
      <c r="AS711" s="253"/>
      <c r="AT711" s="253"/>
      <c r="AU711" s="253"/>
      <c r="AV711" s="253"/>
      <c r="AW711" s="253"/>
      <c r="AX711" s="253"/>
      <c r="AY711" s="253"/>
      <c r="AZ711" s="253"/>
      <c r="BA711" s="253"/>
      <c r="BB711" s="253"/>
      <c r="BC711" s="253"/>
      <c r="BD711" s="253"/>
      <c r="BE711" s="253"/>
      <c r="BF711" s="253"/>
      <c r="BG711" s="253"/>
      <c r="BH711" s="253"/>
      <c r="BI711" s="253"/>
      <c r="BJ711" s="253"/>
      <c r="BK711" s="253"/>
      <c r="BL711" s="253"/>
      <c r="BM711" s="253"/>
      <c r="BN711" s="253"/>
      <c r="BO711" s="253"/>
      <c r="BP711" s="253"/>
      <c r="BQ711" s="253"/>
      <c r="BR711" s="253"/>
      <c r="BS711" s="253"/>
      <c r="BT711" s="253"/>
      <c r="BU711" s="253"/>
      <c r="BV711" s="253"/>
      <c r="BW711" s="253"/>
      <c r="BX711" s="253"/>
      <c r="BY711" s="253"/>
      <c r="BZ711" s="253"/>
      <c r="CA711" s="253"/>
      <c r="CB711" s="253"/>
      <c r="CC711" s="253"/>
      <c r="CD711" s="253"/>
      <c r="CE711" s="253"/>
      <c r="CF711" s="253"/>
      <c r="CG711" s="253"/>
      <c r="CH711" s="253"/>
      <c r="CI711" s="253"/>
      <c r="CJ711" s="253"/>
      <c r="CK711" s="253"/>
      <c r="CL711" s="253"/>
      <c r="CM711" s="253"/>
      <c r="CN711" s="253"/>
      <c r="CO711" s="253"/>
      <c r="CP711" s="253"/>
      <c r="CQ711" s="253"/>
      <c r="CR711" s="253"/>
      <c r="CS711" s="253"/>
      <c r="CT711" s="253"/>
      <c r="CU711" s="253"/>
      <c r="CV711" s="253"/>
      <c r="CW711" s="253"/>
      <c r="CX711" s="253"/>
      <c r="CY711" s="253"/>
      <c r="CZ711" s="253"/>
      <c r="DA711" s="253"/>
      <c r="DB711" s="253"/>
      <c r="DC711" s="253"/>
      <c r="DD711" s="253"/>
      <c r="DE711" s="253"/>
      <c r="DF711" s="253"/>
      <c r="DG711" s="253"/>
      <c r="DH711" s="253"/>
      <c r="DI711" s="253"/>
      <c r="DJ711" s="253"/>
      <c r="DK711" s="253"/>
      <c r="DL711" s="253"/>
      <c r="DM711" s="253"/>
      <c r="DN711" s="253"/>
      <c r="DO711" s="253"/>
      <c r="DP711" s="253"/>
      <c r="DQ711" s="253"/>
      <c r="DR711" s="253"/>
      <c r="DS711" s="253"/>
      <c r="DT711" s="253"/>
      <c r="DU711" s="253"/>
    </row>
    <row r="712" spans="1:125" s="248" customFormat="1" x14ac:dyDescent="0.25">
      <c r="A712" s="253"/>
      <c r="B712" s="253"/>
      <c r="D712" s="253"/>
      <c r="E712" s="253"/>
      <c r="F712" s="253"/>
      <c r="G712" s="253"/>
      <c r="H712" s="253"/>
      <c r="I712" s="253"/>
      <c r="J712" s="253"/>
      <c r="K712" s="253"/>
      <c r="L712" s="253"/>
      <c r="S712" s="253"/>
      <c r="T712" s="253"/>
      <c r="U712" s="253"/>
      <c r="V712" s="253"/>
      <c r="W712" s="253"/>
      <c r="X712" s="253"/>
      <c r="Y712" s="253"/>
      <c r="Z712" s="253"/>
      <c r="AA712" s="253"/>
      <c r="AB712" s="253"/>
      <c r="AC712" s="253"/>
      <c r="AD712" s="253"/>
      <c r="AE712" s="253"/>
      <c r="AF712" s="253"/>
      <c r="AG712" s="253"/>
      <c r="AH712" s="253"/>
      <c r="AI712" s="253"/>
      <c r="AJ712" s="253"/>
      <c r="AK712" s="253"/>
      <c r="AL712" s="253"/>
      <c r="AM712" s="253"/>
      <c r="AN712" s="253"/>
      <c r="AO712" s="253"/>
      <c r="AP712" s="253"/>
      <c r="AQ712" s="253"/>
      <c r="AR712" s="253"/>
      <c r="AS712" s="253"/>
      <c r="AT712" s="253"/>
      <c r="AU712" s="253"/>
      <c r="AV712" s="253"/>
      <c r="AW712" s="253"/>
      <c r="AX712" s="253"/>
      <c r="AY712" s="253"/>
      <c r="AZ712" s="253"/>
      <c r="BA712" s="253"/>
      <c r="BB712" s="253"/>
      <c r="BC712" s="253"/>
      <c r="BD712" s="253"/>
      <c r="BE712" s="253"/>
      <c r="BF712" s="253"/>
      <c r="BG712" s="253"/>
      <c r="BH712" s="253"/>
      <c r="BI712" s="253"/>
      <c r="BJ712" s="253"/>
      <c r="BK712" s="253"/>
      <c r="BL712" s="253"/>
      <c r="BM712" s="253"/>
      <c r="BN712" s="253"/>
      <c r="BO712" s="253"/>
      <c r="BP712" s="253"/>
      <c r="BQ712" s="253"/>
      <c r="BR712" s="253"/>
      <c r="BS712" s="253"/>
      <c r="BT712" s="253"/>
      <c r="BU712" s="253"/>
      <c r="BV712" s="253"/>
      <c r="BW712" s="253"/>
      <c r="BX712" s="253"/>
      <c r="BY712" s="253"/>
      <c r="BZ712" s="253"/>
      <c r="CA712" s="253"/>
      <c r="CB712" s="253"/>
      <c r="CC712" s="253"/>
      <c r="CD712" s="253"/>
      <c r="CE712" s="253"/>
      <c r="CF712" s="253"/>
      <c r="CG712" s="253"/>
      <c r="CH712" s="253"/>
      <c r="CI712" s="253"/>
      <c r="CJ712" s="253"/>
      <c r="CK712" s="253"/>
      <c r="CL712" s="253"/>
      <c r="CM712" s="253"/>
      <c r="CN712" s="253"/>
      <c r="CO712" s="253"/>
      <c r="CP712" s="253"/>
      <c r="CQ712" s="253"/>
      <c r="CR712" s="253"/>
      <c r="CS712" s="253"/>
      <c r="CT712" s="253"/>
      <c r="CU712" s="253"/>
      <c r="CV712" s="253"/>
      <c r="CW712" s="253"/>
      <c r="CX712" s="253"/>
      <c r="CY712" s="253"/>
      <c r="CZ712" s="253"/>
      <c r="DA712" s="253"/>
      <c r="DB712" s="253"/>
      <c r="DC712" s="253"/>
      <c r="DD712" s="253"/>
      <c r="DE712" s="253"/>
      <c r="DF712" s="253"/>
      <c r="DG712" s="253"/>
      <c r="DH712" s="253"/>
      <c r="DI712" s="253"/>
      <c r="DJ712" s="253"/>
      <c r="DK712" s="253"/>
      <c r="DL712" s="253"/>
      <c r="DM712" s="253"/>
      <c r="DN712" s="253"/>
      <c r="DO712" s="253"/>
      <c r="DP712" s="253"/>
      <c r="DQ712" s="253"/>
      <c r="DR712" s="253"/>
      <c r="DS712" s="253"/>
      <c r="DT712" s="253"/>
      <c r="DU712" s="253"/>
    </row>
    <row r="713" spans="1:125" s="248" customFormat="1" x14ac:dyDescent="0.25">
      <c r="A713" s="253"/>
      <c r="B713" s="253"/>
      <c r="D713" s="253"/>
      <c r="E713" s="253"/>
      <c r="F713" s="253"/>
      <c r="G713" s="253"/>
      <c r="H713" s="253"/>
      <c r="I713" s="253"/>
      <c r="J713" s="253"/>
      <c r="K713" s="253"/>
      <c r="L713" s="253"/>
      <c r="S713" s="253"/>
      <c r="T713" s="253"/>
      <c r="U713" s="253"/>
      <c r="V713" s="253"/>
      <c r="W713" s="253"/>
      <c r="X713" s="253"/>
      <c r="Y713" s="253"/>
      <c r="Z713" s="253"/>
      <c r="AA713" s="253"/>
      <c r="AB713" s="253"/>
      <c r="AC713" s="253"/>
      <c r="AD713" s="253"/>
      <c r="AE713" s="253"/>
      <c r="AF713" s="253"/>
      <c r="AG713" s="253"/>
      <c r="AH713" s="253"/>
      <c r="AI713" s="253"/>
      <c r="AJ713" s="253"/>
      <c r="AK713" s="253"/>
      <c r="AL713" s="253"/>
      <c r="AM713" s="253"/>
      <c r="AN713" s="253"/>
      <c r="AO713" s="253"/>
      <c r="AP713" s="253"/>
      <c r="AQ713" s="253"/>
      <c r="AR713" s="253"/>
      <c r="AS713" s="253"/>
      <c r="AT713" s="253"/>
      <c r="AU713" s="253"/>
      <c r="AV713" s="253"/>
      <c r="AW713" s="253"/>
      <c r="AX713" s="253"/>
      <c r="AY713" s="253"/>
      <c r="AZ713" s="253"/>
      <c r="BA713" s="253"/>
      <c r="BB713" s="253"/>
      <c r="BC713" s="253"/>
      <c r="BD713" s="253"/>
      <c r="BE713" s="253"/>
      <c r="BF713" s="253"/>
      <c r="BG713" s="253"/>
      <c r="BH713" s="253"/>
      <c r="BI713" s="253"/>
      <c r="BJ713" s="253"/>
      <c r="BK713" s="253"/>
      <c r="BL713" s="253"/>
      <c r="BM713" s="253"/>
      <c r="BN713" s="253"/>
      <c r="BO713" s="253"/>
      <c r="BP713" s="253"/>
      <c r="BQ713" s="253"/>
      <c r="BR713" s="253"/>
      <c r="BS713" s="253"/>
      <c r="BT713" s="253"/>
      <c r="BU713" s="253"/>
      <c r="BV713" s="253"/>
      <c r="BW713" s="253"/>
      <c r="BX713" s="253"/>
      <c r="BY713" s="253"/>
      <c r="BZ713" s="253"/>
      <c r="CA713" s="253"/>
      <c r="CB713" s="253"/>
      <c r="CC713" s="253"/>
      <c r="CD713" s="253"/>
      <c r="CE713" s="253"/>
      <c r="CF713" s="253"/>
      <c r="CG713" s="253"/>
      <c r="CH713" s="253"/>
      <c r="CI713" s="253"/>
      <c r="CJ713" s="253"/>
      <c r="CK713" s="253"/>
      <c r="CL713" s="253"/>
      <c r="CM713" s="253"/>
      <c r="CN713" s="253"/>
      <c r="CO713" s="253"/>
      <c r="CP713" s="253"/>
      <c r="CQ713" s="253"/>
      <c r="CR713" s="253"/>
      <c r="CS713" s="253"/>
      <c r="CT713" s="253"/>
      <c r="CU713" s="253"/>
      <c r="CV713" s="253"/>
      <c r="CW713" s="253"/>
      <c r="CX713" s="253"/>
      <c r="CY713" s="253"/>
      <c r="CZ713" s="253"/>
      <c r="DA713" s="253"/>
      <c r="DB713" s="253"/>
      <c r="DC713" s="253"/>
      <c r="DD713" s="253"/>
      <c r="DE713" s="253"/>
      <c r="DF713" s="253"/>
      <c r="DG713" s="253"/>
      <c r="DH713" s="253"/>
      <c r="DI713" s="253"/>
      <c r="DJ713" s="253"/>
      <c r="DK713" s="253"/>
      <c r="DL713" s="253"/>
      <c r="DM713" s="253"/>
      <c r="DN713" s="253"/>
      <c r="DO713" s="253"/>
      <c r="DP713" s="253"/>
      <c r="DQ713" s="253"/>
      <c r="DR713" s="253"/>
      <c r="DS713" s="253"/>
      <c r="DT713" s="253"/>
      <c r="DU713" s="253"/>
    </row>
    <row r="714" spans="1:125" s="248" customFormat="1" x14ac:dyDescent="0.25">
      <c r="A714" s="253"/>
      <c r="B714" s="253"/>
      <c r="D714" s="253"/>
      <c r="E714" s="253"/>
      <c r="F714" s="253"/>
      <c r="G714" s="253"/>
      <c r="H714" s="253"/>
      <c r="I714" s="253"/>
      <c r="J714" s="253"/>
      <c r="K714" s="253"/>
      <c r="L714" s="253"/>
      <c r="S714" s="253"/>
      <c r="T714" s="253"/>
      <c r="U714" s="253"/>
      <c r="V714" s="253"/>
      <c r="W714" s="253"/>
      <c r="X714" s="253"/>
      <c r="Y714" s="253"/>
      <c r="Z714" s="253"/>
      <c r="AA714" s="253"/>
      <c r="AB714" s="253"/>
      <c r="AC714" s="253"/>
      <c r="AD714" s="253"/>
      <c r="AE714" s="253"/>
      <c r="AF714" s="253"/>
      <c r="AG714" s="253"/>
      <c r="AH714" s="253"/>
      <c r="AI714" s="253"/>
      <c r="AJ714" s="253"/>
      <c r="AK714" s="253"/>
      <c r="AL714" s="253"/>
      <c r="AM714" s="253"/>
      <c r="AN714" s="253"/>
      <c r="AO714" s="253"/>
      <c r="AP714" s="253"/>
      <c r="AQ714" s="253"/>
      <c r="AR714" s="253"/>
      <c r="AS714" s="253"/>
      <c r="AT714" s="253"/>
      <c r="AU714" s="253"/>
      <c r="AV714" s="253"/>
      <c r="AW714" s="253"/>
      <c r="AX714" s="253"/>
      <c r="AY714" s="253"/>
      <c r="AZ714" s="253"/>
      <c r="BA714" s="253"/>
      <c r="BB714" s="253"/>
      <c r="BC714" s="253"/>
      <c r="BD714" s="253"/>
      <c r="BE714" s="253"/>
      <c r="BF714" s="253"/>
      <c r="BG714" s="253"/>
      <c r="BH714" s="253"/>
      <c r="BI714" s="253"/>
      <c r="BJ714" s="253"/>
      <c r="BK714" s="253"/>
      <c r="BL714" s="253"/>
      <c r="BM714" s="253"/>
      <c r="BN714" s="253"/>
      <c r="BO714" s="253"/>
      <c r="BP714" s="253"/>
      <c r="BQ714" s="253"/>
      <c r="BR714" s="253"/>
      <c r="BS714" s="253"/>
      <c r="BT714" s="253"/>
      <c r="BU714" s="253"/>
      <c r="BV714" s="253"/>
      <c r="BW714" s="253"/>
      <c r="BX714" s="253"/>
      <c r="BY714" s="253"/>
      <c r="BZ714" s="253"/>
      <c r="CA714" s="253"/>
      <c r="CB714" s="253"/>
      <c r="CC714" s="253"/>
      <c r="CD714" s="253"/>
      <c r="CE714" s="253"/>
      <c r="CF714" s="253"/>
      <c r="CG714" s="253"/>
      <c r="CH714" s="253"/>
      <c r="CI714" s="253"/>
      <c r="CJ714" s="253"/>
      <c r="CK714" s="253"/>
      <c r="CL714" s="253"/>
      <c r="CM714" s="253"/>
      <c r="CN714" s="253"/>
      <c r="CO714" s="253"/>
      <c r="CP714" s="253"/>
      <c r="CQ714" s="253"/>
      <c r="CR714" s="253"/>
      <c r="CS714" s="253"/>
      <c r="CT714" s="253"/>
      <c r="CU714" s="253"/>
      <c r="CV714" s="253"/>
      <c r="CW714" s="253"/>
      <c r="CX714" s="253"/>
      <c r="CY714" s="253"/>
      <c r="CZ714" s="253"/>
      <c r="DA714" s="253"/>
      <c r="DB714" s="253"/>
      <c r="DC714" s="253"/>
      <c r="DD714" s="253"/>
      <c r="DE714" s="253"/>
      <c r="DF714" s="253"/>
      <c r="DG714" s="253"/>
      <c r="DH714" s="253"/>
      <c r="DI714" s="253"/>
      <c r="DJ714" s="253"/>
      <c r="DK714" s="253"/>
      <c r="DL714" s="253"/>
      <c r="DM714" s="253"/>
      <c r="DN714" s="253"/>
      <c r="DO714" s="253"/>
      <c r="DP714" s="253"/>
      <c r="DQ714" s="253"/>
      <c r="DR714" s="253"/>
      <c r="DS714" s="253"/>
      <c r="DT714" s="253"/>
      <c r="DU714" s="253"/>
    </row>
    <row r="715" spans="1:125" s="248" customFormat="1" x14ac:dyDescent="0.25">
      <c r="A715" s="253"/>
      <c r="B715" s="253"/>
      <c r="D715" s="253"/>
      <c r="E715" s="253"/>
      <c r="F715" s="253"/>
      <c r="G715" s="253"/>
      <c r="H715" s="253"/>
      <c r="I715" s="253"/>
      <c r="J715" s="253"/>
      <c r="K715" s="253"/>
      <c r="L715" s="253"/>
      <c r="S715" s="253"/>
      <c r="T715" s="253"/>
      <c r="U715" s="253"/>
      <c r="V715" s="253"/>
      <c r="W715" s="253"/>
      <c r="X715" s="253"/>
      <c r="Y715" s="253"/>
      <c r="Z715" s="253"/>
      <c r="AA715" s="253"/>
      <c r="AB715" s="253"/>
      <c r="AC715" s="253"/>
      <c r="AD715" s="253"/>
      <c r="AE715" s="253"/>
      <c r="AF715" s="253"/>
      <c r="AG715" s="253"/>
      <c r="AH715" s="253"/>
      <c r="AI715" s="253"/>
      <c r="AJ715" s="253"/>
      <c r="AK715" s="253"/>
      <c r="AL715" s="253"/>
      <c r="AM715" s="253"/>
      <c r="AN715" s="253"/>
      <c r="AO715" s="253"/>
      <c r="AP715" s="253"/>
      <c r="AQ715" s="253"/>
      <c r="AR715" s="253"/>
      <c r="AS715" s="253"/>
      <c r="AT715" s="253"/>
      <c r="AU715" s="253"/>
      <c r="AV715" s="253"/>
      <c r="AW715" s="253"/>
      <c r="AX715" s="253"/>
      <c r="AY715" s="253"/>
      <c r="AZ715" s="253"/>
      <c r="BA715" s="253"/>
      <c r="BB715" s="253"/>
      <c r="BC715" s="253"/>
      <c r="BD715" s="253"/>
      <c r="BE715" s="253"/>
      <c r="BF715" s="253"/>
      <c r="BG715" s="253"/>
      <c r="BH715" s="253"/>
      <c r="BI715" s="253"/>
      <c r="BJ715" s="253"/>
      <c r="BK715" s="253"/>
      <c r="BL715" s="253"/>
      <c r="BM715" s="253"/>
      <c r="BN715" s="253"/>
      <c r="BO715" s="253"/>
      <c r="BP715" s="253"/>
      <c r="BQ715" s="253"/>
      <c r="BR715" s="253"/>
      <c r="BS715" s="253"/>
      <c r="BT715" s="253"/>
      <c r="BU715" s="253"/>
      <c r="BV715" s="253"/>
      <c r="BW715" s="253"/>
      <c r="BX715" s="253"/>
      <c r="BY715" s="253"/>
      <c r="BZ715" s="253"/>
      <c r="CA715" s="253"/>
      <c r="CB715" s="253"/>
      <c r="CC715" s="253"/>
      <c r="CD715" s="253"/>
      <c r="CE715" s="253"/>
      <c r="CF715" s="253"/>
      <c r="CG715" s="253"/>
      <c r="CH715" s="253"/>
      <c r="CI715" s="253"/>
      <c r="CJ715" s="253"/>
      <c r="CK715" s="253"/>
      <c r="CL715" s="253"/>
      <c r="CM715" s="253"/>
      <c r="CN715" s="253"/>
      <c r="CO715" s="253"/>
      <c r="CP715" s="253"/>
      <c r="CQ715" s="253"/>
      <c r="CR715" s="253"/>
      <c r="CS715" s="253"/>
      <c r="CT715" s="253"/>
      <c r="CU715" s="253"/>
      <c r="CV715" s="253"/>
      <c r="CW715" s="253"/>
      <c r="CX715" s="253"/>
      <c r="CY715" s="253"/>
      <c r="CZ715" s="253"/>
      <c r="DA715" s="253"/>
      <c r="DB715" s="253"/>
      <c r="DC715" s="253"/>
      <c r="DD715" s="253"/>
      <c r="DE715" s="253"/>
      <c r="DF715" s="253"/>
      <c r="DG715" s="253"/>
      <c r="DH715" s="253"/>
      <c r="DI715" s="253"/>
      <c r="DJ715" s="253"/>
      <c r="DK715" s="253"/>
      <c r="DL715" s="253"/>
      <c r="DM715" s="253"/>
      <c r="DN715" s="253"/>
      <c r="DO715" s="253"/>
      <c r="DP715" s="253"/>
      <c r="DQ715" s="253"/>
      <c r="DR715" s="253"/>
      <c r="DS715" s="253"/>
      <c r="DT715" s="253"/>
      <c r="DU715" s="253"/>
    </row>
    <row r="716" spans="1:125" s="248" customFormat="1" x14ac:dyDescent="0.25">
      <c r="A716" s="253"/>
      <c r="B716" s="253"/>
      <c r="D716" s="253"/>
      <c r="E716" s="253"/>
      <c r="F716" s="253"/>
      <c r="G716" s="253"/>
      <c r="H716" s="253"/>
      <c r="I716" s="253"/>
      <c r="J716" s="253"/>
      <c r="K716" s="253"/>
      <c r="L716" s="253"/>
      <c r="S716" s="253"/>
      <c r="T716" s="253"/>
      <c r="U716" s="253"/>
      <c r="V716" s="253"/>
      <c r="W716" s="253"/>
      <c r="X716" s="253"/>
      <c r="Y716" s="253"/>
      <c r="Z716" s="253"/>
      <c r="AA716" s="253"/>
      <c r="AB716" s="253"/>
      <c r="AC716" s="253"/>
      <c r="AD716" s="253"/>
      <c r="AE716" s="253"/>
      <c r="AF716" s="253"/>
      <c r="AG716" s="253"/>
      <c r="AH716" s="253"/>
      <c r="AI716" s="253"/>
      <c r="AJ716" s="253"/>
      <c r="AK716" s="253"/>
      <c r="AL716" s="253"/>
      <c r="AM716" s="253"/>
      <c r="AN716" s="253"/>
      <c r="AO716" s="253"/>
      <c r="AP716" s="253"/>
      <c r="AQ716" s="253"/>
      <c r="AR716" s="253"/>
      <c r="AS716" s="253"/>
      <c r="AT716" s="253"/>
      <c r="AU716" s="253"/>
      <c r="AV716" s="253"/>
      <c r="AW716" s="253"/>
      <c r="AX716" s="253"/>
      <c r="AY716" s="253"/>
      <c r="AZ716" s="253"/>
      <c r="BA716" s="253"/>
      <c r="BB716" s="253"/>
      <c r="BC716" s="253"/>
      <c r="BD716" s="253"/>
      <c r="BE716" s="253"/>
      <c r="BF716" s="253"/>
      <c r="BG716" s="253"/>
      <c r="BH716" s="253"/>
      <c r="BI716" s="253"/>
      <c r="BJ716" s="253"/>
      <c r="BK716" s="253"/>
      <c r="BL716" s="253"/>
      <c r="BM716" s="253"/>
      <c r="BN716" s="253"/>
      <c r="BO716" s="253"/>
      <c r="BP716" s="253"/>
      <c r="BQ716" s="253"/>
      <c r="BR716" s="253"/>
      <c r="BS716" s="253"/>
      <c r="BT716" s="253"/>
      <c r="BU716" s="253"/>
      <c r="BV716" s="253"/>
      <c r="BW716" s="253"/>
      <c r="BX716" s="253"/>
      <c r="BY716" s="253"/>
      <c r="BZ716" s="253"/>
      <c r="CA716" s="253"/>
      <c r="CB716" s="253"/>
      <c r="CC716" s="253"/>
      <c r="CD716" s="253"/>
      <c r="CE716" s="253"/>
      <c r="CF716" s="253"/>
      <c r="CG716" s="253"/>
      <c r="CH716" s="253"/>
      <c r="CI716" s="253"/>
      <c r="CJ716" s="253"/>
      <c r="CK716" s="253"/>
      <c r="CL716" s="253"/>
      <c r="CM716" s="253"/>
      <c r="CN716" s="253"/>
      <c r="CO716" s="253"/>
      <c r="CP716" s="253"/>
      <c r="CQ716" s="253"/>
      <c r="CR716" s="253"/>
      <c r="CS716" s="253"/>
      <c r="CT716" s="253"/>
      <c r="CU716" s="253"/>
      <c r="CV716" s="253"/>
      <c r="CW716" s="253"/>
      <c r="CX716" s="253"/>
      <c r="CY716" s="253"/>
      <c r="CZ716" s="253"/>
      <c r="DA716" s="253"/>
      <c r="DB716" s="253"/>
      <c r="DC716" s="253"/>
      <c r="DD716" s="253"/>
      <c r="DE716" s="253"/>
      <c r="DF716" s="253"/>
      <c r="DG716" s="253"/>
      <c r="DH716" s="253"/>
      <c r="DI716" s="253"/>
      <c r="DJ716" s="253"/>
      <c r="DK716" s="253"/>
      <c r="DL716" s="253"/>
      <c r="DM716" s="253"/>
      <c r="DN716" s="253"/>
      <c r="DO716" s="253"/>
      <c r="DP716" s="253"/>
      <c r="DQ716" s="253"/>
      <c r="DR716" s="253"/>
      <c r="DS716" s="253"/>
      <c r="DT716" s="253"/>
      <c r="DU716" s="253"/>
    </row>
    <row r="717" spans="1:125" s="248" customFormat="1" x14ac:dyDescent="0.25">
      <c r="A717" s="253"/>
      <c r="B717" s="253"/>
      <c r="D717" s="253"/>
      <c r="E717" s="253"/>
      <c r="F717" s="253"/>
      <c r="G717" s="253"/>
      <c r="H717" s="253"/>
      <c r="I717" s="253"/>
      <c r="J717" s="253"/>
      <c r="K717" s="253"/>
      <c r="L717" s="253"/>
      <c r="S717" s="253"/>
      <c r="T717" s="253"/>
      <c r="U717" s="253"/>
      <c r="V717" s="253"/>
      <c r="W717" s="253"/>
      <c r="X717" s="253"/>
      <c r="Y717" s="253"/>
      <c r="Z717" s="253"/>
      <c r="AA717" s="253"/>
      <c r="AB717" s="253"/>
      <c r="AC717" s="253"/>
      <c r="AD717" s="253"/>
      <c r="AE717" s="253"/>
      <c r="AF717" s="253"/>
      <c r="AG717" s="253"/>
      <c r="AH717" s="253"/>
      <c r="AI717" s="253"/>
      <c r="AJ717" s="253"/>
      <c r="AK717" s="253"/>
      <c r="AL717" s="253"/>
      <c r="AM717" s="253"/>
      <c r="AN717" s="253"/>
      <c r="AO717" s="253"/>
      <c r="AP717" s="253"/>
      <c r="AQ717" s="253"/>
      <c r="AR717" s="253"/>
      <c r="AS717" s="253"/>
      <c r="AT717" s="253"/>
      <c r="AU717" s="253"/>
      <c r="AV717" s="253"/>
      <c r="AW717" s="253"/>
      <c r="AX717" s="253"/>
      <c r="AY717" s="253"/>
      <c r="AZ717" s="253"/>
      <c r="BA717" s="253"/>
      <c r="BB717" s="253"/>
      <c r="BC717" s="253"/>
      <c r="BD717" s="253"/>
      <c r="BE717" s="253"/>
      <c r="BF717" s="253"/>
      <c r="BG717" s="253"/>
      <c r="BH717" s="253"/>
      <c r="BI717" s="253"/>
      <c r="BJ717" s="253"/>
      <c r="BK717" s="253"/>
      <c r="BL717" s="253"/>
      <c r="BM717" s="253"/>
      <c r="BN717" s="253"/>
      <c r="BO717" s="253"/>
      <c r="BP717" s="253"/>
      <c r="BQ717" s="253"/>
      <c r="BR717" s="253"/>
      <c r="BS717" s="253"/>
      <c r="BT717" s="253"/>
      <c r="BU717" s="253"/>
      <c r="BV717" s="253"/>
      <c r="BW717" s="253"/>
      <c r="BX717" s="253"/>
      <c r="BY717" s="253"/>
      <c r="BZ717" s="253"/>
      <c r="CA717" s="253"/>
      <c r="CB717" s="253"/>
      <c r="CC717" s="253"/>
      <c r="CD717" s="253"/>
      <c r="CE717" s="253"/>
      <c r="CF717" s="253"/>
      <c r="CG717" s="253"/>
      <c r="CH717" s="253"/>
      <c r="CI717" s="253"/>
      <c r="CJ717" s="253"/>
      <c r="CK717" s="253"/>
      <c r="CL717" s="253"/>
      <c r="CM717" s="253"/>
      <c r="CN717" s="253"/>
      <c r="CO717" s="253"/>
      <c r="CP717" s="253"/>
      <c r="CQ717" s="253"/>
      <c r="CR717" s="253"/>
      <c r="CS717" s="253"/>
      <c r="CT717" s="253"/>
      <c r="CU717" s="253"/>
      <c r="CV717" s="253"/>
      <c r="CW717" s="253"/>
      <c r="CX717" s="253"/>
      <c r="CY717" s="253"/>
      <c r="CZ717" s="253"/>
      <c r="DA717" s="253"/>
      <c r="DB717" s="253"/>
      <c r="DC717" s="253"/>
      <c r="DD717" s="253"/>
      <c r="DE717" s="253"/>
      <c r="DF717" s="253"/>
      <c r="DG717" s="253"/>
      <c r="DH717" s="253"/>
      <c r="DI717" s="253"/>
      <c r="DJ717" s="253"/>
      <c r="DK717" s="253"/>
      <c r="DL717" s="253"/>
      <c r="DM717" s="253"/>
      <c r="DN717" s="253"/>
      <c r="DO717" s="253"/>
      <c r="DP717" s="253"/>
      <c r="DQ717" s="253"/>
      <c r="DR717" s="253"/>
      <c r="DS717" s="253"/>
      <c r="DT717" s="253"/>
      <c r="DU717" s="253"/>
    </row>
    <row r="718" spans="1:125" s="248" customFormat="1" x14ac:dyDescent="0.25">
      <c r="A718" s="253"/>
      <c r="B718" s="253"/>
      <c r="D718" s="253"/>
      <c r="E718" s="253"/>
      <c r="F718" s="253"/>
      <c r="G718" s="253"/>
      <c r="H718" s="253"/>
      <c r="I718" s="253"/>
      <c r="J718" s="253"/>
      <c r="K718" s="253"/>
      <c r="L718" s="253"/>
      <c r="S718" s="253"/>
      <c r="T718" s="253"/>
      <c r="U718" s="253"/>
      <c r="V718" s="253"/>
      <c r="W718" s="253"/>
      <c r="X718" s="253"/>
      <c r="Y718" s="253"/>
      <c r="Z718" s="253"/>
      <c r="AA718" s="253"/>
      <c r="AB718" s="253"/>
      <c r="AC718" s="253"/>
      <c r="AD718" s="253"/>
      <c r="AE718" s="253"/>
      <c r="AF718" s="253"/>
      <c r="AG718" s="253"/>
      <c r="AH718" s="253"/>
      <c r="AI718" s="253"/>
      <c r="AJ718" s="253"/>
      <c r="AK718" s="253"/>
      <c r="AL718" s="253"/>
      <c r="AM718" s="253"/>
      <c r="AN718" s="253"/>
      <c r="AO718" s="253"/>
      <c r="AP718" s="253"/>
      <c r="AQ718" s="253"/>
      <c r="AR718" s="253"/>
      <c r="AS718" s="253"/>
      <c r="AT718" s="253"/>
      <c r="AU718" s="253"/>
      <c r="AV718" s="253"/>
      <c r="AW718" s="253"/>
      <c r="AX718" s="253"/>
      <c r="AY718" s="253"/>
      <c r="AZ718" s="253"/>
      <c r="BA718" s="253"/>
      <c r="BB718" s="253"/>
      <c r="BC718" s="253"/>
      <c r="BD718" s="253"/>
      <c r="BE718" s="253"/>
      <c r="BF718" s="253"/>
      <c r="BG718" s="253"/>
      <c r="BH718" s="253"/>
      <c r="BI718" s="253"/>
      <c r="BJ718" s="253"/>
      <c r="BK718" s="253"/>
      <c r="BL718" s="253"/>
      <c r="BM718" s="253"/>
      <c r="BN718" s="253"/>
      <c r="BO718" s="253"/>
      <c r="BP718" s="253"/>
      <c r="BQ718" s="253"/>
      <c r="BR718" s="253"/>
      <c r="BS718" s="253"/>
      <c r="BT718" s="253"/>
      <c r="BU718" s="253"/>
      <c r="BV718" s="253"/>
      <c r="BW718" s="253"/>
      <c r="BX718" s="253"/>
      <c r="BY718" s="253"/>
      <c r="BZ718" s="253"/>
      <c r="CA718" s="253"/>
      <c r="CB718" s="253"/>
      <c r="CC718" s="253"/>
      <c r="CD718" s="253"/>
      <c r="CE718" s="253"/>
      <c r="CF718" s="253"/>
      <c r="CG718" s="253"/>
      <c r="CH718" s="253"/>
      <c r="CI718" s="253"/>
      <c r="CJ718" s="253"/>
      <c r="CK718" s="253"/>
      <c r="CL718" s="253"/>
      <c r="CM718" s="253"/>
      <c r="CN718" s="253"/>
      <c r="CO718" s="253"/>
      <c r="CP718" s="253"/>
      <c r="CQ718" s="253"/>
      <c r="CR718" s="253"/>
      <c r="CS718" s="253"/>
      <c r="CT718" s="253"/>
      <c r="CU718" s="253"/>
      <c r="CV718" s="253"/>
      <c r="CW718" s="253"/>
      <c r="CX718" s="253"/>
      <c r="CY718" s="253"/>
      <c r="CZ718" s="253"/>
      <c r="DA718" s="253"/>
      <c r="DB718" s="253"/>
      <c r="DC718" s="253"/>
      <c r="DD718" s="253"/>
      <c r="DE718" s="253"/>
      <c r="DF718" s="253"/>
      <c r="DG718" s="253"/>
      <c r="DH718" s="253"/>
      <c r="DI718" s="253"/>
      <c r="DJ718" s="253"/>
      <c r="DK718" s="253"/>
      <c r="DL718" s="253"/>
      <c r="DM718" s="253"/>
      <c r="DN718" s="253"/>
      <c r="DO718" s="253"/>
      <c r="DP718" s="253"/>
      <c r="DQ718" s="253"/>
      <c r="DR718" s="253"/>
      <c r="DS718" s="253"/>
      <c r="DT718" s="253"/>
      <c r="DU718" s="253"/>
    </row>
    <row r="719" spans="1:125" s="248" customFormat="1" x14ac:dyDescent="0.25">
      <c r="A719" s="253"/>
      <c r="B719" s="253"/>
      <c r="D719" s="253"/>
      <c r="E719" s="253"/>
      <c r="F719" s="253"/>
      <c r="G719" s="253"/>
      <c r="H719" s="253"/>
      <c r="I719" s="253"/>
      <c r="J719" s="253"/>
      <c r="K719" s="253"/>
      <c r="L719" s="253"/>
      <c r="S719" s="253"/>
      <c r="T719" s="253"/>
      <c r="U719" s="253"/>
      <c r="V719" s="253"/>
      <c r="W719" s="253"/>
      <c r="X719" s="253"/>
      <c r="Y719" s="253"/>
      <c r="Z719" s="253"/>
      <c r="AA719" s="253"/>
      <c r="AB719" s="253"/>
      <c r="AC719" s="253"/>
      <c r="AD719" s="253"/>
      <c r="AE719" s="253"/>
      <c r="AF719" s="253"/>
      <c r="AG719" s="253"/>
      <c r="AH719" s="253"/>
      <c r="AI719" s="253"/>
      <c r="AJ719" s="253"/>
      <c r="AK719" s="253"/>
      <c r="AL719" s="253"/>
      <c r="AM719" s="253"/>
      <c r="AN719" s="253"/>
      <c r="AO719" s="253"/>
      <c r="AP719" s="253"/>
      <c r="AQ719" s="253"/>
      <c r="AR719" s="253"/>
      <c r="AS719" s="253"/>
      <c r="AT719" s="253"/>
      <c r="AU719" s="253"/>
      <c r="AV719" s="253"/>
      <c r="AW719" s="253"/>
      <c r="AX719" s="253"/>
      <c r="AY719" s="253"/>
      <c r="AZ719" s="253"/>
      <c r="BA719" s="253"/>
      <c r="BB719" s="253"/>
      <c r="BC719" s="253"/>
      <c r="BD719" s="253"/>
      <c r="BE719" s="253"/>
      <c r="BF719" s="253"/>
      <c r="BG719" s="253"/>
      <c r="BH719" s="253"/>
      <c r="BI719" s="253"/>
      <c r="BJ719" s="253"/>
      <c r="BK719" s="253"/>
      <c r="BL719" s="253"/>
      <c r="BM719" s="253"/>
      <c r="BN719" s="253"/>
      <c r="BO719" s="253"/>
      <c r="BP719" s="253"/>
      <c r="BQ719" s="253"/>
      <c r="BR719" s="253"/>
      <c r="BS719" s="253"/>
      <c r="BT719" s="253"/>
      <c r="BU719" s="253"/>
      <c r="BV719" s="253"/>
      <c r="BW719" s="253"/>
      <c r="BX719" s="253"/>
      <c r="BY719" s="253"/>
      <c r="BZ719" s="253"/>
      <c r="CA719" s="253"/>
      <c r="CB719" s="253"/>
      <c r="CC719" s="253"/>
      <c r="CD719" s="253"/>
      <c r="CE719" s="253"/>
      <c r="CF719" s="253"/>
      <c r="CG719" s="253"/>
      <c r="CH719" s="253"/>
      <c r="CI719" s="253"/>
      <c r="CJ719" s="253"/>
      <c r="CK719" s="253"/>
      <c r="CL719" s="253"/>
      <c r="CM719" s="253"/>
      <c r="CN719" s="253"/>
      <c r="CO719" s="253"/>
      <c r="CP719" s="253"/>
      <c r="CQ719" s="253"/>
      <c r="CR719" s="253"/>
      <c r="CS719" s="253"/>
      <c r="CT719" s="253"/>
      <c r="CU719" s="253"/>
      <c r="CV719" s="253"/>
      <c r="CW719" s="253"/>
      <c r="CX719" s="253"/>
      <c r="CY719" s="253"/>
      <c r="CZ719" s="253"/>
      <c r="DA719" s="253"/>
      <c r="DB719" s="253"/>
      <c r="DC719" s="253"/>
      <c r="DD719" s="253"/>
      <c r="DE719" s="253"/>
      <c r="DF719" s="253"/>
      <c r="DG719" s="253"/>
      <c r="DH719" s="253"/>
      <c r="DI719" s="253"/>
      <c r="DJ719" s="253"/>
      <c r="DK719" s="253"/>
      <c r="DL719" s="253"/>
      <c r="DM719" s="253"/>
      <c r="DN719" s="253"/>
      <c r="DO719" s="253"/>
      <c r="DP719" s="253"/>
      <c r="DQ719" s="253"/>
      <c r="DR719" s="253"/>
      <c r="DS719" s="253"/>
      <c r="DT719" s="253"/>
      <c r="DU719" s="253"/>
    </row>
    <row r="720" spans="1:125" s="248" customFormat="1" x14ac:dyDescent="0.25">
      <c r="A720" s="253"/>
      <c r="B720" s="253"/>
      <c r="D720" s="253"/>
      <c r="E720" s="253"/>
      <c r="F720" s="253"/>
      <c r="G720" s="253"/>
      <c r="H720" s="253"/>
      <c r="I720" s="253"/>
      <c r="J720" s="253"/>
      <c r="K720" s="253"/>
      <c r="L720" s="253"/>
      <c r="S720" s="253"/>
      <c r="T720" s="253"/>
      <c r="U720" s="253"/>
      <c r="V720" s="253"/>
      <c r="W720" s="253"/>
      <c r="X720" s="253"/>
      <c r="Y720" s="253"/>
      <c r="Z720" s="253"/>
      <c r="AA720" s="253"/>
      <c r="AB720" s="253"/>
      <c r="AC720" s="253"/>
      <c r="AD720" s="253"/>
      <c r="AE720" s="253"/>
      <c r="AF720" s="253"/>
      <c r="AG720" s="253"/>
      <c r="AH720" s="253"/>
      <c r="AI720" s="253"/>
      <c r="AJ720" s="253"/>
      <c r="AK720" s="253"/>
      <c r="AL720" s="253"/>
      <c r="AM720" s="253"/>
      <c r="AN720" s="253"/>
      <c r="AO720" s="253"/>
      <c r="AP720" s="253"/>
      <c r="AQ720" s="253"/>
      <c r="AR720" s="253"/>
      <c r="AS720" s="253"/>
      <c r="AT720" s="253"/>
      <c r="AU720" s="253"/>
      <c r="AV720" s="253"/>
      <c r="AW720" s="253"/>
      <c r="AX720" s="253"/>
      <c r="AY720" s="253"/>
      <c r="AZ720" s="253"/>
      <c r="BA720" s="253"/>
      <c r="BB720" s="253"/>
      <c r="BC720" s="253"/>
      <c r="BD720" s="253"/>
      <c r="BE720" s="253"/>
      <c r="BF720" s="253"/>
      <c r="BG720" s="253"/>
      <c r="BH720" s="253"/>
      <c r="BI720" s="253"/>
      <c r="BJ720" s="253"/>
      <c r="BK720" s="253"/>
      <c r="BL720" s="253"/>
      <c r="BM720" s="253"/>
      <c r="BN720" s="253"/>
      <c r="BO720" s="253"/>
      <c r="BP720" s="253"/>
      <c r="BQ720" s="253"/>
      <c r="BR720" s="253"/>
      <c r="BS720" s="253"/>
      <c r="BT720" s="253"/>
      <c r="BU720" s="253"/>
      <c r="BV720" s="253"/>
      <c r="BW720" s="253"/>
      <c r="BX720" s="253"/>
      <c r="BY720" s="253"/>
      <c r="BZ720" s="253"/>
      <c r="CA720" s="253"/>
      <c r="CB720" s="253"/>
      <c r="CC720" s="253"/>
      <c r="CD720" s="253"/>
      <c r="CE720" s="253"/>
      <c r="CF720" s="253"/>
      <c r="CG720" s="253"/>
      <c r="CH720" s="253"/>
      <c r="CI720" s="253"/>
      <c r="CJ720" s="253"/>
      <c r="CK720" s="253"/>
      <c r="CL720" s="253"/>
      <c r="CM720" s="253"/>
      <c r="CN720" s="253"/>
      <c r="CO720" s="253"/>
      <c r="CP720" s="253"/>
      <c r="CQ720" s="253"/>
      <c r="CR720" s="253"/>
      <c r="CS720" s="253"/>
      <c r="CT720" s="253"/>
      <c r="CU720" s="253"/>
      <c r="CV720" s="253"/>
      <c r="CW720" s="253"/>
      <c r="CX720" s="253"/>
      <c r="CY720" s="253"/>
      <c r="CZ720" s="253"/>
      <c r="DA720" s="253"/>
      <c r="DB720" s="253"/>
      <c r="DC720" s="253"/>
      <c r="DD720" s="253"/>
      <c r="DE720" s="253"/>
      <c r="DF720" s="253"/>
      <c r="DG720" s="253"/>
      <c r="DH720" s="253"/>
      <c r="DI720" s="253"/>
      <c r="DJ720" s="253"/>
      <c r="DK720" s="253"/>
      <c r="DL720" s="253"/>
      <c r="DM720" s="253"/>
      <c r="DN720" s="253"/>
      <c r="DO720" s="253"/>
      <c r="DP720" s="253"/>
      <c r="DQ720" s="253"/>
      <c r="DR720" s="253"/>
      <c r="DS720" s="253"/>
      <c r="DT720" s="253"/>
      <c r="DU720" s="253"/>
    </row>
    <row r="721" spans="1:125" s="248" customFormat="1" x14ac:dyDescent="0.25">
      <c r="A721" s="253"/>
      <c r="B721" s="253"/>
      <c r="D721" s="253"/>
      <c r="E721" s="253"/>
      <c r="F721" s="253"/>
      <c r="G721" s="253"/>
      <c r="H721" s="253"/>
      <c r="I721" s="253"/>
      <c r="J721" s="253"/>
      <c r="K721" s="253"/>
      <c r="L721" s="253"/>
      <c r="S721" s="253"/>
      <c r="T721" s="253"/>
      <c r="U721" s="253"/>
      <c r="V721" s="253"/>
      <c r="W721" s="253"/>
      <c r="X721" s="253"/>
      <c r="Y721" s="253"/>
      <c r="Z721" s="253"/>
      <c r="AA721" s="253"/>
      <c r="AB721" s="253"/>
      <c r="AC721" s="253"/>
      <c r="AD721" s="253"/>
      <c r="AE721" s="253"/>
      <c r="AF721" s="253"/>
      <c r="AG721" s="253"/>
      <c r="AH721" s="253"/>
      <c r="AI721" s="253"/>
      <c r="AJ721" s="253"/>
      <c r="AK721" s="253"/>
      <c r="AL721" s="253"/>
      <c r="AM721" s="253"/>
      <c r="AN721" s="253"/>
      <c r="AO721" s="253"/>
      <c r="AP721" s="253"/>
      <c r="AQ721" s="253"/>
      <c r="AR721" s="253"/>
      <c r="AS721" s="253"/>
      <c r="AT721" s="253"/>
      <c r="AU721" s="253"/>
      <c r="AV721" s="253"/>
      <c r="AW721" s="253"/>
      <c r="AX721" s="253"/>
      <c r="AY721" s="253"/>
      <c r="AZ721" s="253"/>
      <c r="BA721" s="253"/>
      <c r="BB721" s="253"/>
      <c r="BC721" s="253"/>
      <c r="BD721" s="253"/>
      <c r="BE721" s="253"/>
      <c r="BF721" s="253"/>
      <c r="BG721" s="253"/>
      <c r="BH721" s="253"/>
      <c r="BI721" s="253"/>
      <c r="BJ721" s="253"/>
      <c r="BK721" s="253"/>
      <c r="BL721" s="253"/>
      <c r="BM721" s="253"/>
      <c r="BN721" s="253"/>
      <c r="BO721" s="253"/>
      <c r="BP721" s="253"/>
      <c r="BQ721" s="253"/>
      <c r="BR721" s="253"/>
      <c r="BS721" s="253"/>
      <c r="BT721" s="253"/>
      <c r="BU721" s="253"/>
      <c r="BV721" s="253"/>
      <c r="BW721" s="253"/>
      <c r="BX721" s="253"/>
      <c r="BY721" s="253"/>
      <c r="BZ721" s="253"/>
      <c r="CA721" s="253"/>
      <c r="CB721" s="253"/>
      <c r="CC721" s="253"/>
      <c r="CD721" s="253"/>
      <c r="CE721" s="253"/>
      <c r="CF721" s="253"/>
      <c r="CG721" s="253"/>
      <c r="CH721" s="253"/>
      <c r="CI721" s="253"/>
      <c r="CJ721" s="253"/>
      <c r="CK721" s="253"/>
      <c r="CL721" s="253"/>
      <c r="CM721" s="253"/>
      <c r="CN721" s="253"/>
      <c r="CO721" s="253"/>
      <c r="CP721" s="253"/>
      <c r="CQ721" s="253"/>
      <c r="CR721" s="253"/>
      <c r="CS721" s="253"/>
      <c r="CT721" s="253"/>
      <c r="CU721" s="253"/>
      <c r="CV721" s="253"/>
      <c r="CW721" s="253"/>
      <c r="CX721" s="253"/>
      <c r="CY721" s="253"/>
      <c r="CZ721" s="253"/>
      <c r="DA721" s="253"/>
      <c r="DB721" s="253"/>
      <c r="DC721" s="253"/>
      <c r="DD721" s="253"/>
      <c r="DE721" s="253"/>
      <c r="DF721" s="253"/>
      <c r="DG721" s="253"/>
      <c r="DH721" s="253"/>
      <c r="DI721" s="253"/>
      <c r="DJ721" s="253"/>
      <c r="DK721" s="253"/>
      <c r="DL721" s="253"/>
      <c r="DM721" s="253"/>
      <c r="DN721" s="253"/>
      <c r="DO721" s="253"/>
      <c r="DP721" s="253"/>
      <c r="DQ721" s="253"/>
      <c r="DR721" s="253"/>
      <c r="DS721" s="253"/>
      <c r="DT721" s="253"/>
      <c r="DU721" s="253"/>
    </row>
    <row r="722" spans="1:125" s="248" customFormat="1" x14ac:dyDescent="0.25">
      <c r="A722" s="253"/>
      <c r="B722" s="253"/>
      <c r="D722" s="253"/>
      <c r="E722" s="253"/>
      <c r="F722" s="253"/>
      <c r="G722" s="253"/>
      <c r="H722" s="253"/>
      <c r="I722" s="253"/>
      <c r="J722" s="253"/>
      <c r="K722" s="253"/>
      <c r="L722" s="253"/>
      <c r="S722" s="253"/>
      <c r="T722" s="253"/>
      <c r="U722" s="253"/>
      <c r="V722" s="253"/>
      <c r="W722" s="253"/>
      <c r="X722" s="253"/>
      <c r="Y722" s="253"/>
      <c r="Z722" s="253"/>
      <c r="AA722" s="253"/>
      <c r="AB722" s="253"/>
      <c r="AC722" s="253"/>
      <c r="AD722" s="253"/>
      <c r="AE722" s="253"/>
      <c r="AF722" s="253"/>
      <c r="AG722" s="253"/>
      <c r="AH722" s="253"/>
      <c r="AI722" s="253"/>
      <c r="AJ722" s="253"/>
      <c r="AK722" s="253"/>
      <c r="AL722" s="253"/>
      <c r="AM722" s="253"/>
      <c r="AN722" s="253"/>
      <c r="AO722" s="253"/>
      <c r="AP722" s="253"/>
      <c r="AQ722" s="253"/>
      <c r="AR722" s="253"/>
      <c r="AS722" s="253"/>
      <c r="AT722" s="253"/>
      <c r="AU722" s="253"/>
      <c r="AV722" s="253"/>
      <c r="AW722" s="253"/>
      <c r="AX722" s="253"/>
      <c r="AY722" s="253"/>
      <c r="AZ722" s="253"/>
      <c r="BA722" s="253"/>
      <c r="BB722" s="253"/>
      <c r="BC722" s="253"/>
      <c r="BD722" s="253"/>
      <c r="BE722" s="253"/>
      <c r="BF722" s="253"/>
      <c r="BG722" s="253"/>
      <c r="BH722" s="253"/>
      <c r="BI722" s="253"/>
      <c r="BJ722" s="253"/>
      <c r="BK722" s="253"/>
      <c r="BL722" s="253"/>
      <c r="BM722" s="253"/>
      <c r="BN722" s="253"/>
      <c r="BO722" s="253"/>
      <c r="BP722" s="253"/>
      <c r="BQ722" s="253"/>
      <c r="BR722" s="253"/>
      <c r="BS722" s="253"/>
      <c r="BT722" s="253"/>
      <c r="BU722" s="253"/>
      <c r="BV722" s="253"/>
      <c r="BW722" s="253"/>
      <c r="BX722" s="253"/>
      <c r="BY722" s="253"/>
      <c r="BZ722" s="253"/>
      <c r="CA722" s="253"/>
      <c r="CB722" s="253"/>
      <c r="CC722" s="253"/>
      <c r="CD722" s="253"/>
      <c r="CE722" s="253"/>
      <c r="CF722" s="253"/>
      <c r="CG722" s="253"/>
      <c r="CH722" s="253"/>
      <c r="CI722" s="253"/>
      <c r="CJ722" s="253"/>
      <c r="CK722" s="253"/>
      <c r="CL722" s="253"/>
      <c r="CM722" s="253"/>
      <c r="CN722" s="253"/>
      <c r="CO722" s="253"/>
      <c r="CP722" s="253"/>
      <c r="CQ722" s="253"/>
      <c r="CR722" s="253"/>
      <c r="CS722" s="253"/>
      <c r="CT722" s="253"/>
      <c r="CU722" s="253"/>
      <c r="CV722" s="253"/>
      <c r="CW722" s="253"/>
      <c r="CX722" s="253"/>
      <c r="CY722" s="253"/>
      <c r="CZ722" s="253"/>
      <c r="DA722" s="253"/>
      <c r="DB722" s="253"/>
      <c r="DC722" s="253"/>
      <c r="DD722" s="253"/>
      <c r="DE722" s="253"/>
      <c r="DF722" s="253"/>
      <c r="DG722" s="253"/>
      <c r="DH722" s="253"/>
      <c r="DI722" s="253"/>
      <c r="DJ722" s="253"/>
      <c r="DK722" s="253"/>
      <c r="DL722" s="253"/>
      <c r="DM722" s="253"/>
      <c r="DN722" s="253"/>
      <c r="DO722" s="253"/>
      <c r="DP722" s="253"/>
      <c r="DQ722" s="253"/>
      <c r="DR722" s="253"/>
      <c r="DS722" s="253"/>
      <c r="DT722" s="253"/>
      <c r="DU722" s="253"/>
    </row>
    <row r="723" spans="1:125" s="248" customFormat="1" x14ac:dyDescent="0.25">
      <c r="A723" s="253"/>
      <c r="B723" s="253"/>
      <c r="D723" s="253"/>
      <c r="E723" s="253"/>
      <c r="F723" s="253"/>
      <c r="G723" s="253"/>
      <c r="H723" s="253"/>
      <c r="I723" s="253"/>
      <c r="J723" s="253"/>
      <c r="K723" s="253"/>
      <c r="L723" s="253"/>
      <c r="S723" s="253"/>
      <c r="T723" s="253"/>
      <c r="U723" s="253"/>
      <c r="V723" s="253"/>
      <c r="W723" s="253"/>
      <c r="X723" s="253"/>
      <c r="Y723" s="253"/>
      <c r="Z723" s="253"/>
      <c r="AA723" s="253"/>
      <c r="AB723" s="253"/>
      <c r="AC723" s="253"/>
      <c r="AD723" s="253"/>
      <c r="AE723" s="253"/>
      <c r="AF723" s="253"/>
      <c r="AG723" s="253"/>
      <c r="AH723" s="253"/>
      <c r="AI723" s="253"/>
      <c r="AJ723" s="253"/>
      <c r="AK723" s="253"/>
      <c r="AL723" s="253"/>
      <c r="AM723" s="253"/>
      <c r="AN723" s="253"/>
      <c r="AO723" s="253"/>
      <c r="AP723" s="253"/>
      <c r="AQ723" s="253"/>
      <c r="AR723" s="253"/>
      <c r="AS723" s="253"/>
      <c r="AT723" s="253"/>
      <c r="AU723" s="253"/>
      <c r="AV723" s="253"/>
      <c r="AW723" s="253"/>
      <c r="AX723" s="253"/>
      <c r="AY723" s="253"/>
      <c r="AZ723" s="253"/>
      <c r="BA723" s="253"/>
      <c r="BB723" s="253"/>
      <c r="BC723" s="253"/>
      <c r="BD723" s="253"/>
      <c r="BE723" s="253"/>
      <c r="BF723" s="253"/>
      <c r="BG723" s="253"/>
      <c r="BH723" s="253"/>
      <c r="BI723" s="253"/>
      <c r="BJ723" s="253"/>
      <c r="BK723" s="253"/>
      <c r="BL723" s="253"/>
      <c r="BM723" s="253"/>
      <c r="BN723" s="253"/>
      <c r="BO723" s="253"/>
      <c r="BP723" s="253"/>
      <c r="BQ723" s="253"/>
      <c r="BR723" s="253"/>
      <c r="BS723" s="253"/>
      <c r="BT723" s="253"/>
      <c r="BU723" s="253"/>
      <c r="BV723" s="253"/>
      <c r="BW723" s="253"/>
      <c r="BX723" s="253"/>
      <c r="BY723" s="253"/>
      <c r="BZ723" s="253"/>
      <c r="CA723" s="253"/>
      <c r="CB723" s="253"/>
      <c r="CC723" s="253"/>
      <c r="CD723" s="253"/>
      <c r="CE723" s="253"/>
      <c r="CF723" s="253"/>
      <c r="CG723" s="253"/>
      <c r="CH723" s="253"/>
      <c r="CI723" s="253"/>
      <c r="CJ723" s="253"/>
      <c r="CK723" s="253"/>
      <c r="CL723" s="253"/>
      <c r="CM723" s="253"/>
      <c r="CN723" s="253"/>
      <c r="CO723" s="253"/>
      <c r="CP723" s="253"/>
      <c r="CQ723" s="253"/>
      <c r="CR723" s="253"/>
      <c r="CS723" s="253"/>
      <c r="CT723" s="253"/>
      <c r="CU723" s="253"/>
      <c r="CV723" s="253"/>
      <c r="CW723" s="253"/>
      <c r="CX723" s="253"/>
      <c r="CY723" s="253"/>
      <c r="CZ723" s="253"/>
      <c r="DA723" s="253"/>
      <c r="DB723" s="253"/>
      <c r="DC723" s="253"/>
      <c r="DD723" s="253"/>
      <c r="DE723" s="253"/>
      <c r="DF723" s="253"/>
      <c r="DG723" s="253"/>
      <c r="DH723" s="253"/>
      <c r="DI723" s="253"/>
      <c r="DJ723" s="253"/>
      <c r="DK723" s="253"/>
      <c r="DL723" s="253"/>
      <c r="DM723" s="253"/>
      <c r="DN723" s="253"/>
      <c r="DO723" s="253"/>
      <c r="DP723" s="253"/>
      <c r="DQ723" s="253"/>
      <c r="DR723" s="253"/>
      <c r="DS723" s="253"/>
      <c r="DT723" s="253"/>
      <c r="DU723" s="253"/>
    </row>
    <row r="724" spans="1:125" s="248" customFormat="1" x14ac:dyDescent="0.25">
      <c r="A724" s="253"/>
      <c r="B724" s="253"/>
      <c r="D724" s="253"/>
      <c r="E724" s="253"/>
      <c r="F724" s="253"/>
      <c r="G724" s="253"/>
      <c r="H724" s="253"/>
      <c r="I724" s="253"/>
      <c r="J724" s="253"/>
      <c r="K724" s="253"/>
      <c r="L724" s="253"/>
      <c r="S724" s="253"/>
      <c r="T724" s="253"/>
      <c r="U724" s="253"/>
      <c r="V724" s="253"/>
      <c r="W724" s="253"/>
      <c r="X724" s="253"/>
      <c r="Y724" s="253"/>
      <c r="Z724" s="253"/>
      <c r="AA724" s="253"/>
      <c r="AB724" s="253"/>
      <c r="AC724" s="253"/>
      <c r="AD724" s="253"/>
      <c r="AE724" s="253"/>
      <c r="AF724" s="253"/>
      <c r="AG724" s="253"/>
      <c r="AH724" s="253"/>
      <c r="AI724" s="253"/>
      <c r="AJ724" s="253"/>
      <c r="AK724" s="253"/>
      <c r="AL724" s="253"/>
      <c r="AM724" s="253"/>
      <c r="AN724" s="253"/>
      <c r="AO724" s="253"/>
      <c r="AP724" s="253"/>
      <c r="AQ724" s="253"/>
      <c r="AR724" s="253"/>
      <c r="AS724" s="253"/>
      <c r="AT724" s="253"/>
      <c r="AU724" s="253"/>
      <c r="AV724" s="253"/>
      <c r="AW724" s="253"/>
      <c r="AX724" s="253"/>
      <c r="AY724" s="253"/>
      <c r="AZ724" s="253"/>
      <c r="BA724" s="253"/>
      <c r="BB724" s="253"/>
      <c r="BC724" s="253"/>
      <c r="BD724" s="253"/>
      <c r="BE724" s="253"/>
      <c r="BF724" s="253"/>
      <c r="BG724" s="253"/>
      <c r="BH724" s="253"/>
      <c r="BI724" s="253"/>
      <c r="BJ724" s="253"/>
      <c r="BK724" s="253"/>
      <c r="BL724" s="253"/>
      <c r="BM724" s="253"/>
      <c r="BN724" s="253"/>
      <c r="BO724" s="253"/>
      <c r="BP724" s="253"/>
      <c r="BQ724" s="253"/>
      <c r="BR724" s="253"/>
      <c r="BS724" s="253"/>
      <c r="BT724" s="253"/>
      <c r="BU724" s="253"/>
      <c r="BV724" s="253"/>
      <c r="BW724" s="253"/>
      <c r="BX724" s="253"/>
      <c r="BY724" s="253"/>
      <c r="BZ724" s="253"/>
      <c r="CA724" s="253"/>
      <c r="CB724" s="253"/>
      <c r="CC724" s="253"/>
      <c r="CD724" s="253"/>
      <c r="CE724" s="253"/>
      <c r="CF724" s="253"/>
      <c r="CG724" s="253"/>
      <c r="CH724" s="253"/>
      <c r="CI724" s="253"/>
      <c r="CJ724" s="253"/>
      <c r="CK724" s="253"/>
      <c r="CL724" s="253"/>
      <c r="CM724" s="253"/>
      <c r="CN724" s="253"/>
      <c r="CO724" s="253"/>
      <c r="CP724" s="253"/>
      <c r="CQ724" s="253"/>
      <c r="CR724" s="253"/>
      <c r="CS724" s="253"/>
      <c r="CT724" s="253"/>
      <c r="CU724" s="253"/>
      <c r="CV724" s="253"/>
      <c r="CW724" s="253"/>
      <c r="CX724" s="253"/>
      <c r="CY724" s="253"/>
      <c r="CZ724" s="253"/>
      <c r="DA724" s="253"/>
      <c r="DB724" s="253"/>
      <c r="DC724" s="253"/>
      <c r="DD724" s="253"/>
      <c r="DE724" s="253"/>
      <c r="DF724" s="253"/>
      <c r="DG724" s="253"/>
      <c r="DH724" s="253"/>
      <c r="DI724" s="253"/>
      <c r="DJ724" s="253"/>
      <c r="DK724" s="253"/>
      <c r="DL724" s="253"/>
      <c r="DM724" s="253"/>
      <c r="DN724" s="253"/>
      <c r="DO724" s="253"/>
      <c r="DP724" s="253"/>
      <c r="DQ724" s="253"/>
      <c r="DR724" s="253"/>
      <c r="DS724" s="253"/>
      <c r="DT724" s="253"/>
      <c r="DU724" s="253"/>
    </row>
    <row r="725" spans="1:125" s="248" customFormat="1" x14ac:dyDescent="0.25">
      <c r="A725" s="253"/>
      <c r="B725" s="253"/>
      <c r="D725" s="253"/>
      <c r="E725" s="253"/>
      <c r="F725" s="253"/>
      <c r="G725" s="253"/>
      <c r="H725" s="253"/>
      <c r="I725" s="253"/>
      <c r="J725" s="253"/>
      <c r="K725" s="253"/>
      <c r="L725" s="253"/>
      <c r="S725" s="253"/>
      <c r="T725" s="253"/>
      <c r="U725" s="253"/>
      <c r="V725" s="253"/>
      <c r="W725" s="253"/>
      <c r="X725" s="253"/>
      <c r="Y725" s="253"/>
      <c r="Z725" s="253"/>
      <c r="AA725" s="253"/>
      <c r="AB725" s="253"/>
      <c r="AC725" s="253"/>
      <c r="AD725" s="253"/>
      <c r="AE725" s="253"/>
      <c r="AF725" s="253"/>
      <c r="AG725" s="253"/>
      <c r="AH725" s="253"/>
      <c r="AI725" s="253"/>
      <c r="AJ725" s="253"/>
      <c r="AK725" s="253"/>
      <c r="AL725" s="253"/>
      <c r="AM725" s="253"/>
      <c r="AN725" s="253"/>
      <c r="AO725" s="253"/>
      <c r="AP725" s="253"/>
      <c r="AQ725" s="253"/>
      <c r="AR725" s="253"/>
      <c r="AS725" s="253"/>
      <c r="AT725" s="253"/>
      <c r="AU725" s="253"/>
      <c r="AV725" s="253"/>
      <c r="AW725" s="253"/>
      <c r="AX725" s="253"/>
      <c r="AY725" s="253"/>
      <c r="AZ725" s="253"/>
      <c r="BA725" s="253"/>
      <c r="BB725" s="253"/>
      <c r="BC725" s="253"/>
      <c r="BD725" s="253"/>
      <c r="BE725" s="253"/>
      <c r="BF725" s="253"/>
      <c r="BG725" s="253"/>
      <c r="BH725" s="253"/>
      <c r="BI725" s="253"/>
      <c r="BJ725" s="253"/>
      <c r="BK725" s="253"/>
      <c r="BL725" s="253"/>
      <c r="BM725" s="253"/>
      <c r="BN725" s="253"/>
      <c r="BO725" s="253"/>
      <c r="BP725" s="253"/>
      <c r="BQ725" s="253"/>
      <c r="BR725" s="253"/>
      <c r="BS725" s="253"/>
      <c r="BT725" s="253"/>
      <c r="BU725" s="253"/>
      <c r="BV725" s="253"/>
      <c r="BW725" s="253"/>
      <c r="BX725" s="253"/>
      <c r="BY725" s="253"/>
      <c r="BZ725" s="253"/>
      <c r="CA725" s="253"/>
      <c r="CB725" s="253"/>
      <c r="CC725" s="253"/>
      <c r="CD725" s="253"/>
      <c r="CE725" s="253"/>
      <c r="CF725" s="253"/>
      <c r="CG725" s="253"/>
      <c r="CH725" s="253"/>
      <c r="CI725" s="253"/>
      <c r="CJ725" s="253"/>
      <c r="CK725" s="253"/>
      <c r="CL725" s="253"/>
      <c r="CM725" s="253"/>
      <c r="CN725" s="253"/>
      <c r="CO725" s="253"/>
      <c r="CP725" s="253"/>
      <c r="CQ725" s="253"/>
      <c r="CR725" s="253"/>
      <c r="CS725" s="253"/>
      <c r="CT725" s="253"/>
      <c r="CU725" s="253"/>
      <c r="CV725" s="253"/>
      <c r="CW725" s="253"/>
      <c r="CX725" s="253"/>
      <c r="CY725" s="253"/>
      <c r="CZ725" s="253"/>
      <c r="DA725" s="253"/>
      <c r="DB725" s="253"/>
      <c r="DC725" s="253"/>
      <c r="DD725" s="253"/>
      <c r="DE725" s="253"/>
      <c r="DF725" s="253"/>
      <c r="DG725" s="253"/>
      <c r="DH725" s="253"/>
      <c r="DI725" s="253"/>
      <c r="DJ725" s="253"/>
      <c r="DK725" s="253"/>
      <c r="DL725" s="253"/>
      <c r="DM725" s="253"/>
      <c r="DN725" s="253"/>
      <c r="DO725" s="253"/>
      <c r="DP725" s="253"/>
      <c r="DQ725" s="253"/>
      <c r="DR725" s="253"/>
      <c r="DS725" s="253"/>
      <c r="DT725" s="253"/>
      <c r="DU725" s="253"/>
    </row>
    <row r="726" spans="1:125" s="248" customFormat="1" x14ac:dyDescent="0.25">
      <c r="A726" s="253"/>
      <c r="B726" s="253"/>
      <c r="D726" s="253"/>
      <c r="E726" s="253"/>
      <c r="F726" s="253"/>
      <c r="G726" s="253"/>
      <c r="H726" s="253"/>
      <c r="I726" s="253"/>
      <c r="J726" s="253"/>
      <c r="K726" s="253"/>
      <c r="L726" s="253"/>
      <c r="S726" s="253"/>
      <c r="T726" s="253"/>
      <c r="U726" s="253"/>
      <c r="V726" s="253"/>
      <c r="W726" s="253"/>
      <c r="X726" s="253"/>
      <c r="Y726" s="253"/>
      <c r="Z726" s="253"/>
      <c r="AA726" s="253"/>
      <c r="AB726" s="253"/>
      <c r="AC726" s="253"/>
      <c r="AD726" s="253"/>
      <c r="AE726" s="253"/>
      <c r="AF726" s="253"/>
      <c r="AG726" s="253"/>
      <c r="AH726" s="253"/>
      <c r="AI726" s="253"/>
      <c r="AJ726" s="253"/>
      <c r="AK726" s="253"/>
      <c r="AL726" s="253"/>
      <c r="AM726" s="253"/>
      <c r="AN726" s="253"/>
      <c r="AO726" s="253"/>
      <c r="AP726" s="253"/>
      <c r="AQ726" s="253"/>
      <c r="AR726" s="253"/>
      <c r="AS726" s="253"/>
      <c r="AT726" s="253"/>
      <c r="AU726" s="253"/>
      <c r="AV726" s="253"/>
      <c r="AW726" s="253"/>
      <c r="AX726" s="253"/>
      <c r="AY726" s="253"/>
      <c r="AZ726" s="253"/>
      <c r="BA726" s="253"/>
      <c r="BB726" s="253"/>
      <c r="BC726" s="253"/>
      <c r="BD726" s="253"/>
      <c r="BE726" s="253"/>
      <c r="BF726" s="253"/>
      <c r="BG726" s="253"/>
      <c r="BH726" s="253"/>
      <c r="BI726" s="253"/>
      <c r="BJ726" s="253"/>
      <c r="BK726" s="253"/>
      <c r="BL726" s="253"/>
      <c r="BM726" s="253"/>
      <c r="BN726" s="253"/>
      <c r="BO726" s="253"/>
      <c r="BP726" s="253"/>
      <c r="BQ726" s="253"/>
      <c r="BR726" s="253"/>
      <c r="BS726" s="253"/>
      <c r="BT726" s="253"/>
      <c r="BU726" s="253"/>
      <c r="BV726" s="253"/>
      <c r="BW726" s="253"/>
      <c r="BX726" s="253"/>
      <c r="BY726" s="253"/>
      <c r="BZ726" s="253"/>
      <c r="CA726" s="253"/>
      <c r="CB726" s="253"/>
      <c r="CC726" s="253"/>
      <c r="CD726" s="253"/>
      <c r="CE726" s="253"/>
      <c r="CF726" s="253"/>
      <c r="CG726" s="253"/>
      <c r="CH726" s="253"/>
      <c r="CI726" s="253"/>
      <c r="CJ726" s="253"/>
      <c r="CK726" s="253"/>
      <c r="CL726" s="253"/>
      <c r="CM726" s="253"/>
      <c r="CN726" s="253"/>
      <c r="CO726" s="253"/>
      <c r="CP726" s="253"/>
      <c r="CQ726" s="253"/>
      <c r="CR726" s="253"/>
      <c r="CS726" s="253"/>
      <c r="CT726" s="253"/>
      <c r="CU726" s="253"/>
      <c r="CV726" s="253"/>
      <c r="CW726" s="253"/>
      <c r="CX726" s="253"/>
      <c r="CY726" s="253"/>
      <c r="CZ726" s="253"/>
      <c r="DA726" s="253"/>
      <c r="DB726" s="253"/>
      <c r="DC726" s="253"/>
      <c r="DD726" s="253"/>
      <c r="DE726" s="253"/>
      <c r="DF726" s="253"/>
      <c r="DG726" s="253"/>
      <c r="DH726" s="253"/>
      <c r="DI726" s="253"/>
      <c r="DJ726" s="253"/>
      <c r="DK726" s="253"/>
      <c r="DL726" s="253"/>
      <c r="DM726" s="253"/>
      <c r="DN726" s="253"/>
      <c r="DO726" s="253"/>
      <c r="DP726" s="253"/>
      <c r="DQ726" s="253"/>
      <c r="DR726" s="253"/>
      <c r="DS726" s="253"/>
      <c r="DT726" s="253"/>
      <c r="DU726" s="253"/>
    </row>
    <row r="727" spans="1:125" s="248" customFormat="1" x14ac:dyDescent="0.25">
      <c r="A727" s="253"/>
      <c r="B727" s="253"/>
      <c r="D727" s="253"/>
      <c r="E727" s="253"/>
      <c r="F727" s="253"/>
      <c r="G727" s="253"/>
      <c r="H727" s="253"/>
      <c r="I727" s="253"/>
      <c r="J727" s="253"/>
      <c r="K727" s="253"/>
      <c r="L727" s="253"/>
      <c r="S727" s="253"/>
      <c r="T727" s="253"/>
      <c r="U727" s="253"/>
      <c r="V727" s="253"/>
      <c r="W727" s="253"/>
      <c r="X727" s="253"/>
      <c r="Y727" s="253"/>
      <c r="Z727" s="253"/>
      <c r="AA727" s="253"/>
      <c r="AB727" s="253"/>
      <c r="AC727" s="253"/>
      <c r="AD727" s="253"/>
      <c r="AE727" s="253"/>
      <c r="AF727" s="253"/>
      <c r="AG727" s="253"/>
      <c r="AH727" s="253"/>
      <c r="AI727" s="253"/>
      <c r="AJ727" s="253"/>
      <c r="AK727" s="253"/>
      <c r="AL727" s="253"/>
      <c r="AM727" s="253"/>
      <c r="AN727" s="253"/>
      <c r="AO727" s="253"/>
      <c r="AP727" s="253"/>
      <c r="AQ727" s="253"/>
      <c r="AR727" s="253"/>
      <c r="AS727" s="253"/>
      <c r="AT727" s="253"/>
      <c r="AU727" s="253"/>
      <c r="AV727" s="253"/>
      <c r="AW727" s="253"/>
      <c r="AX727" s="253"/>
      <c r="AY727" s="253"/>
      <c r="AZ727" s="253"/>
      <c r="BA727" s="253"/>
      <c r="BB727" s="253"/>
      <c r="BC727" s="253"/>
      <c r="BD727" s="253"/>
      <c r="BE727" s="253"/>
      <c r="BF727" s="253"/>
      <c r="BG727" s="253"/>
      <c r="BH727" s="253"/>
      <c r="BI727" s="253"/>
      <c r="BJ727" s="253"/>
      <c r="BK727" s="253"/>
      <c r="BL727" s="253"/>
      <c r="BM727" s="253"/>
      <c r="BN727" s="253"/>
      <c r="BO727" s="253"/>
      <c r="BP727" s="253"/>
      <c r="BQ727" s="253"/>
      <c r="BR727" s="253"/>
      <c r="BS727" s="253"/>
      <c r="BT727" s="253"/>
      <c r="BU727" s="253"/>
      <c r="BV727" s="253"/>
      <c r="BW727" s="253"/>
      <c r="BX727" s="253"/>
      <c r="BY727" s="253"/>
      <c r="BZ727" s="253"/>
      <c r="CA727" s="253"/>
      <c r="CB727" s="253"/>
      <c r="CC727" s="253"/>
      <c r="CD727" s="253"/>
      <c r="CE727" s="253"/>
      <c r="CF727" s="253"/>
      <c r="CG727" s="253"/>
      <c r="CH727" s="253"/>
      <c r="CI727" s="253"/>
      <c r="CJ727" s="253"/>
      <c r="CK727" s="253"/>
      <c r="CL727" s="253"/>
      <c r="CM727" s="253"/>
      <c r="CN727" s="253"/>
      <c r="CO727" s="253"/>
      <c r="CP727" s="253"/>
      <c r="CQ727" s="253"/>
      <c r="CR727" s="253"/>
      <c r="CS727" s="253"/>
      <c r="CT727" s="253"/>
      <c r="CU727" s="253"/>
      <c r="CV727" s="253"/>
      <c r="CW727" s="253"/>
      <c r="CX727" s="253"/>
      <c r="CY727" s="253"/>
      <c r="CZ727" s="253"/>
      <c r="DA727" s="253"/>
      <c r="DB727" s="253"/>
      <c r="DC727" s="253"/>
      <c r="DD727" s="253"/>
      <c r="DE727" s="253"/>
      <c r="DF727" s="253"/>
      <c r="DG727" s="253"/>
      <c r="DH727" s="253"/>
      <c r="DI727" s="253"/>
      <c r="DJ727" s="253"/>
      <c r="DK727" s="253"/>
      <c r="DL727" s="253"/>
      <c r="DM727" s="253"/>
      <c r="DN727" s="253"/>
      <c r="DO727" s="253"/>
      <c r="DP727" s="253"/>
      <c r="DQ727" s="253"/>
      <c r="DR727" s="253"/>
      <c r="DS727" s="253"/>
      <c r="DT727" s="253"/>
      <c r="DU727" s="253"/>
    </row>
    <row r="728" spans="1:125" s="248" customFormat="1" x14ac:dyDescent="0.25">
      <c r="A728" s="253"/>
      <c r="B728" s="253"/>
      <c r="D728" s="253"/>
      <c r="E728" s="253"/>
      <c r="F728" s="253"/>
      <c r="G728" s="253"/>
      <c r="H728" s="253"/>
      <c r="I728" s="253"/>
      <c r="J728" s="253"/>
      <c r="K728" s="253"/>
      <c r="L728" s="253"/>
      <c r="S728" s="253"/>
      <c r="T728" s="253"/>
      <c r="U728" s="253"/>
      <c r="V728" s="253"/>
      <c r="W728" s="253"/>
      <c r="X728" s="253"/>
      <c r="Y728" s="253"/>
      <c r="Z728" s="253"/>
      <c r="AA728" s="253"/>
      <c r="AB728" s="253"/>
      <c r="AC728" s="253"/>
      <c r="AD728" s="253"/>
      <c r="AE728" s="253"/>
      <c r="AF728" s="253"/>
      <c r="AG728" s="253"/>
      <c r="AH728" s="253"/>
      <c r="AI728" s="253"/>
      <c r="AJ728" s="253"/>
      <c r="AK728" s="253"/>
      <c r="AL728" s="253"/>
      <c r="AM728" s="253"/>
      <c r="AN728" s="253"/>
      <c r="AO728" s="253"/>
      <c r="AP728" s="253"/>
      <c r="AQ728" s="253"/>
      <c r="AR728" s="253"/>
      <c r="AS728" s="253"/>
      <c r="AT728" s="253"/>
      <c r="AU728" s="253"/>
      <c r="AV728" s="253"/>
      <c r="AW728" s="253"/>
      <c r="AX728" s="253"/>
      <c r="AY728" s="253"/>
      <c r="AZ728" s="253"/>
      <c r="BA728" s="253"/>
      <c r="BB728" s="253"/>
      <c r="BC728" s="253"/>
      <c r="BD728" s="253"/>
      <c r="BE728" s="253"/>
      <c r="BF728" s="253"/>
      <c r="BG728" s="253"/>
      <c r="BH728" s="253"/>
      <c r="BI728" s="253"/>
      <c r="BJ728" s="253"/>
      <c r="BK728" s="253"/>
      <c r="BL728" s="253"/>
      <c r="BM728" s="253"/>
      <c r="BN728" s="253"/>
      <c r="BO728" s="253"/>
      <c r="BP728" s="253"/>
      <c r="BQ728" s="253"/>
      <c r="BR728" s="253"/>
      <c r="BS728" s="253"/>
      <c r="BT728" s="253"/>
      <c r="BU728" s="253"/>
      <c r="BV728" s="253"/>
      <c r="BW728" s="253"/>
      <c r="BX728" s="253"/>
      <c r="BY728" s="253"/>
      <c r="BZ728" s="253"/>
      <c r="CA728" s="253"/>
      <c r="CB728" s="253"/>
      <c r="CC728" s="253"/>
      <c r="CD728" s="253"/>
      <c r="CE728" s="253"/>
      <c r="CF728" s="253"/>
      <c r="CG728" s="253"/>
      <c r="CH728" s="253"/>
      <c r="CI728" s="253"/>
      <c r="CJ728" s="253"/>
      <c r="CK728" s="253"/>
      <c r="CL728" s="253"/>
      <c r="CM728" s="253"/>
      <c r="CN728" s="253"/>
      <c r="CO728" s="253"/>
      <c r="CP728" s="253"/>
      <c r="CQ728" s="253"/>
      <c r="CR728" s="253"/>
      <c r="CS728" s="253"/>
      <c r="CT728" s="253"/>
      <c r="CU728" s="253"/>
      <c r="CV728" s="253"/>
      <c r="CW728" s="253"/>
      <c r="CX728" s="253"/>
      <c r="CY728" s="253"/>
      <c r="CZ728" s="253"/>
      <c r="DA728" s="253"/>
      <c r="DB728" s="253"/>
      <c r="DC728" s="253"/>
      <c r="DD728" s="253"/>
      <c r="DE728" s="253"/>
      <c r="DF728" s="253"/>
      <c r="DG728" s="253"/>
      <c r="DH728" s="253"/>
      <c r="DI728" s="253"/>
      <c r="DJ728" s="253"/>
      <c r="DK728" s="253"/>
      <c r="DL728" s="253"/>
      <c r="DM728" s="253"/>
      <c r="DN728" s="253"/>
      <c r="DO728" s="253"/>
      <c r="DP728" s="253"/>
      <c r="DQ728" s="253"/>
      <c r="DR728" s="253"/>
      <c r="DS728" s="253"/>
      <c r="DT728" s="253"/>
      <c r="DU728" s="253"/>
    </row>
    <row r="729" spans="1:125" s="248" customFormat="1" x14ac:dyDescent="0.25">
      <c r="A729" s="253"/>
      <c r="B729" s="253"/>
      <c r="D729" s="253"/>
      <c r="E729" s="253"/>
      <c r="F729" s="253"/>
      <c r="G729" s="253"/>
      <c r="H729" s="253"/>
      <c r="I729" s="253"/>
      <c r="J729" s="253"/>
      <c r="K729" s="253"/>
      <c r="L729" s="253"/>
      <c r="S729" s="253"/>
      <c r="T729" s="253"/>
      <c r="U729" s="253"/>
      <c r="V729" s="253"/>
      <c r="W729" s="253"/>
      <c r="X729" s="253"/>
      <c r="Y729" s="253"/>
      <c r="Z729" s="253"/>
      <c r="AA729" s="253"/>
      <c r="AB729" s="253"/>
      <c r="AC729" s="253"/>
      <c r="AD729" s="253"/>
      <c r="AE729" s="253"/>
      <c r="AF729" s="253"/>
      <c r="AG729" s="253"/>
      <c r="AH729" s="253"/>
      <c r="AI729" s="253"/>
      <c r="AJ729" s="253"/>
      <c r="AK729" s="253"/>
      <c r="AL729" s="253"/>
      <c r="AM729" s="253"/>
      <c r="AN729" s="253"/>
      <c r="AO729" s="253"/>
      <c r="AP729" s="253"/>
      <c r="AQ729" s="253"/>
      <c r="AR729" s="253"/>
      <c r="AS729" s="253"/>
      <c r="AT729" s="253"/>
      <c r="AU729" s="253"/>
      <c r="AV729" s="253"/>
      <c r="AW729" s="253"/>
      <c r="AX729" s="253"/>
      <c r="AY729" s="253"/>
      <c r="AZ729" s="253"/>
      <c r="BA729" s="253"/>
      <c r="BB729" s="253"/>
      <c r="BC729" s="253"/>
      <c r="BD729" s="253"/>
      <c r="BE729" s="253"/>
      <c r="BF729" s="253"/>
      <c r="BG729" s="253"/>
      <c r="BH729" s="253"/>
      <c r="BI729" s="253"/>
      <c r="BJ729" s="253"/>
      <c r="BK729" s="253"/>
      <c r="BL729" s="253"/>
      <c r="BM729" s="253"/>
      <c r="BN729" s="253"/>
      <c r="BO729" s="253"/>
      <c r="BP729" s="253"/>
      <c r="BQ729" s="253"/>
      <c r="BR729" s="253"/>
      <c r="BS729" s="253"/>
      <c r="BT729" s="253"/>
      <c r="BU729" s="253"/>
      <c r="BV729" s="253"/>
      <c r="BW729" s="253"/>
      <c r="BX729" s="253"/>
      <c r="BY729" s="253"/>
      <c r="BZ729" s="253"/>
      <c r="CA729" s="253"/>
      <c r="CB729" s="253"/>
      <c r="CC729" s="253"/>
      <c r="CD729" s="253"/>
      <c r="CE729" s="253"/>
      <c r="CF729" s="253"/>
      <c r="CG729" s="253"/>
      <c r="CH729" s="253"/>
      <c r="CI729" s="253"/>
      <c r="CJ729" s="253"/>
      <c r="CK729" s="253"/>
      <c r="CL729" s="253"/>
      <c r="CM729" s="253"/>
      <c r="CN729" s="253"/>
      <c r="CO729" s="253"/>
      <c r="CP729" s="253"/>
      <c r="CQ729" s="253"/>
      <c r="CR729" s="253"/>
      <c r="CS729" s="253"/>
      <c r="CT729" s="253"/>
      <c r="CU729" s="253"/>
      <c r="CV729" s="253"/>
      <c r="CW729" s="253"/>
      <c r="CX729" s="253"/>
      <c r="CY729" s="253"/>
      <c r="CZ729" s="253"/>
      <c r="DA729" s="253"/>
      <c r="DB729" s="253"/>
      <c r="DC729" s="253"/>
      <c r="DD729" s="253"/>
      <c r="DE729" s="253"/>
      <c r="DF729" s="253"/>
      <c r="DG729" s="253"/>
      <c r="DH729" s="253"/>
      <c r="DI729" s="253"/>
      <c r="DJ729" s="253"/>
      <c r="DK729" s="253"/>
      <c r="DL729" s="253"/>
      <c r="DM729" s="253"/>
      <c r="DN729" s="253"/>
      <c r="DO729" s="253"/>
      <c r="DP729" s="253"/>
      <c r="DQ729" s="253"/>
      <c r="DR729" s="253"/>
      <c r="DS729" s="253"/>
      <c r="DT729" s="253"/>
      <c r="DU729" s="253"/>
    </row>
    <row r="730" spans="1:125" s="248" customFormat="1" x14ac:dyDescent="0.25">
      <c r="A730" s="253"/>
      <c r="B730" s="253"/>
      <c r="D730" s="253"/>
      <c r="E730" s="253"/>
      <c r="F730" s="253"/>
      <c r="G730" s="253"/>
      <c r="H730" s="253"/>
      <c r="I730" s="253"/>
      <c r="J730" s="253"/>
      <c r="K730" s="253"/>
      <c r="L730" s="253"/>
      <c r="S730" s="253"/>
      <c r="T730" s="253"/>
      <c r="U730" s="253"/>
      <c r="V730" s="253"/>
      <c r="W730" s="253"/>
      <c r="X730" s="253"/>
      <c r="Y730" s="253"/>
      <c r="Z730" s="253"/>
      <c r="AA730" s="253"/>
      <c r="AB730" s="253"/>
      <c r="AC730" s="253"/>
      <c r="AD730" s="253"/>
      <c r="AE730" s="253"/>
      <c r="AF730" s="253"/>
      <c r="AG730" s="253"/>
      <c r="AH730" s="253"/>
      <c r="AI730" s="253"/>
      <c r="AJ730" s="253"/>
      <c r="AK730" s="253"/>
      <c r="AL730" s="253"/>
      <c r="AM730" s="253"/>
      <c r="AN730" s="253"/>
      <c r="AO730" s="253"/>
      <c r="AP730" s="253"/>
      <c r="AQ730" s="253"/>
      <c r="AR730" s="253"/>
      <c r="AS730" s="253"/>
      <c r="AT730" s="253"/>
      <c r="AU730" s="253"/>
      <c r="AV730" s="253"/>
      <c r="AW730" s="253"/>
      <c r="AX730" s="253"/>
      <c r="AY730" s="253"/>
      <c r="AZ730" s="253"/>
      <c r="BA730" s="253"/>
      <c r="BB730" s="253"/>
      <c r="BC730" s="253"/>
      <c r="BD730" s="253"/>
      <c r="BE730" s="253"/>
      <c r="BF730" s="253"/>
      <c r="BG730" s="253"/>
      <c r="BH730" s="253"/>
      <c r="BI730" s="253"/>
      <c r="BJ730" s="253"/>
      <c r="BK730" s="253"/>
      <c r="BL730" s="253"/>
      <c r="BM730" s="253"/>
      <c r="BN730" s="253"/>
      <c r="BO730" s="253"/>
      <c r="BP730" s="253"/>
      <c r="BQ730" s="253"/>
      <c r="BR730" s="253"/>
      <c r="BS730" s="253"/>
      <c r="BT730" s="253"/>
      <c r="BU730" s="253"/>
      <c r="BV730" s="253"/>
      <c r="BW730" s="253"/>
      <c r="BX730" s="253"/>
      <c r="BY730" s="253"/>
      <c r="BZ730" s="253"/>
      <c r="CA730" s="253"/>
      <c r="CB730" s="253"/>
      <c r="CC730" s="253"/>
      <c r="CD730" s="253"/>
      <c r="CE730" s="253"/>
      <c r="CF730" s="253"/>
      <c r="CG730" s="253"/>
      <c r="CH730" s="253"/>
      <c r="CI730" s="253"/>
      <c r="CJ730" s="253"/>
      <c r="CK730" s="253"/>
      <c r="CL730" s="253"/>
      <c r="CM730" s="253"/>
      <c r="CN730" s="253"/>
      <c r="CO730" s="253"/>
      <c r="CP730" s="253"/>
      <c r="CQ730" s="253"/>
      <c r="CR730" s="253"/>
      <c r="CS730" s="253"/>
      <c r="CT730" s="253"/>
      <c r="CU730" s="253"/>
      <c r="CV730" s="253"/>
      <c r="CW730" s="253"/>
      <c r="CX730" s="253"/>
      <c r="CY730" s="253"/>
      <c r="CZ730" s="253"/>
      <c r="DA730" s="253"/>
      <c r="DB730" s="253"/>
      <c r="DC730" s="253"/>
      <c r="DD730" s="253"/>
      <c r="DE730" s="253"/>
      <c r="DF730" s="253"/>
      <c r="DG730" s="253"/>
      <c r="DH730" s="253"/>
      <c r="DI730" s="253"/>
      <c r="DJ730" s="253"/>
      <c r="DK730" s="253"/>
      <c r="DL730" s="253"/>
      <c r="DM730" s="253"/>
      <c r="DN730" s="253"/>
      <c r="DO730" s="253"/>
      <c r="DP730" s="253"/>
      <c r="DQ730" s="253"/>
      <c r="DR730" s="253"/>
      <c r="DS730" s="253"/>
      <c r="DT730" s="253"/>
      <c r="DU730" s="253"/>
    </row>
    <row r="731" spans="1:125" s="248" customFormat="1" x14ac:dyDescent="0.25">
      <c r="A731" s="253"/>
      <c r="B731" s="253"/>
      <c r="D731" s="253"/>
      <c r="E731" s="253"/>
      <c r="F731" s="253"/>
      <c r="G731" s="253"/>
      <c r="H731" s="253"/>
      <c r="I731" s="253"/>
      <c r="J731" s="253"/>
      <c r="K731" s="253"/>
      <c r="L731" s="253"/>
      <c r="S731" s="253"/>
      <c r="T731" s="253"/>
      <c r="U731" s="253"/>
      <c r="V731" s="253"/>
      <c r="W731" s="253"/>
      <c r="X731" s="253"/>
      <c r="Y731" s="253"/>
      <c r="Z731" s="253"/>
      <c r="AA731" s="253"/>
      <c r="AB731" s="253"/>
      <c r="AC731" s="253"/>
      <c r="AD731" s="253"/>
      <c r="AE731" s="253"/>
      <c r="AF731" s="253"/>
      <c r="AG731" s="253"/>
      <c r="AH731" s="253"/>
      <c r="AI731" s="253"/>
      <c r="AJ731" s="253"/>
      <c r="AK731" s="253"/>
      <c r="AL731" s="253"/>
      <c r="AM731" s="253"/>
      <c r="AN731" s="253"/>
      <c r="AO731" s="253"/>
      <c r="AP731" s="253"/>
      <c r="AQ731" s="253"/>
      <c r="AR731" s="253"/>
      <c r="AS731" s="253"/>
      <c r="AT731" s="253"/>
      <c r="AU731" s="253"/>
      <c r="AV731" s="253"/>
      <c r="AW731" s="253"/>
      <c r="AX731" s="253"/>
      <c r="AY731" s="253"/>
      <c r="AZ731" s="253"/>
      <c r="BA731" s="253"/>
      <c r="BB731" s="253"/>
      <c r="BC731" s="253"/>
      <c r="BD731" s="253"/>
      <c r="BE731" s="253"/>
      <c r="BF731" s="253"/>
      <c r="BG731" s="253"/>
      <c r="BH731" s="253"/>
      <c r="BI731" s="253"/>
      <c r="BJ731" s="253"/>
      <c r="BK731" s="253"/>
      <c r="BL731" s="253"/>
      <c r="BM731" s="253"/>
      <c r="BN731" s="253"/>
      <c r="BO731" s="253"/>
      <c r="BP731" s="253"/>
      <c r="BQ731" s="253"/>
      <c r="BR731" s="253"/>
      <c r="BS731" s="253"/>
      <c r="BT731" s="253"/>
      <c r="BU731" s="253"/>
      <c r="BV731" s="253"/>
      <c r="BW731" s="253"/>
      <c r="BX731" s="253"/>
      <c r="BY731" s="253"/>
      <c r="BZ731" s="253"/>
      <c r="CA731" s="253"/>
      <c r="CB731" s="253"/>
      <c r="CC731" s="253"/>
      <c r="CD731" s="253"/>
      <c r="CE731" s="253"/>
      <c r="CF731" s="253"/>
      <c r="CG731" s="253"/>
      <c r="CH731" s="253"/>
      <c r="CI731" s="253"/>
      <c r="CJ731" s="253"/>
      <c r="CK731" s="253"/>
      <c r="CL731" s="253"/>
      <c r="CM731" s="253"/>
      <c r="CN731" s="253"/>
      <c r="CO731" s="253"/>
      <c r="CP731" s="253"/>
      <c r="CQ731" s="253"/>
      <c r="CR731" s="253"/>
      <c r="CS731" s="253"/>
      <c r="CT731" s="253"/>
      <c r="CU731" s="253"/>
      <c r="CV731" s="253"/>
      <c r="CW731" s="253"/>
      <c r="CX731" s="253"/>
      <c r="CY731" s="253"/>
      <c r="CZ731" s="253"/>
      <c r="DA731" s="253"/>
      <c r="DB731" s="253"/>
      <c r="DC731" s="253"/>
      <c r="DD731" s="253"/>
      <c r="DE731" s="253"/>
      <c r="DF731" s="253"/>
      <c r="DG731" s="253"/>
      <c r="DH731" s="253"/>
      <c r="DI731" s="253"/>
      <c r="DJ731" s="253"/>
      <c r="DK731" s="253"/>
      <c r="DL731" s="253"/>
      <c r="DM731" s="253"/>
      <c r="DN731" s="253"/>
      <c r="DO731" s="253"/>
      <c r="DP731" s="253"/>
      <c r="DQ731" s="253"/>
      <c r="DR731" s="253"/>
      <c r="DS731" s="253"/>
      <c r="DT731" s="253"/>
      <c r="DU731" s="253"/>
    </row>
    <row r="732" spans="1:125" s="248" customFormat="1" x14ac:dyDescent="0.25">
      <c r="A732" s="253"/>
      <c r="B732" s="253"/>
      <c r="D732" s="253"/>
      <c r="E732" s="253"/>
      <c r="F732" s="253"/>
      <c r="G732" s="253"/>
      <c r="H732" s="253"/>
      <c r="I732" s="253"/>
      <c r="J732" s="253"/>
      <c r="K732" s="253"/>
      <c r="L732" s="253"/>
      <c r="S732" s="253"/>
      <c r="T732" s="253"/>
      <c r="U732" s="253"/>
      <c r="V732" s="253"/>
      <c r="W732" s="253"/>
      <c r="X732" s="253"/>
      <c r="Y732" s="253"/>
      <c r="Z732" s="253"/>
      <c r="AA732" s="253"/>
      <c r="AB732" s="253"/>
      <c r="AC732" s="253"/>
      <c r="AD732" s="253"/>
      <c r="AE732" s="253"/>
      <c r="AF732" s="253"/>
      <c r="AG732" s="253"/>
      <c r="AH732" s="253"/>
      <c r="AI732" s="253"/>
      <c r="AJ732" s="253"/>
      <c r="AK732" s="253"/>
      <c r="AL732" s="253"/>
      <c r="AM732" s="253"/>
      <c r="AN732" s="253"/>
      <c r="AO732" s="253"/>
      <c r="AP732" s="253"/>
      <c r="AQ732" s="253"/>
      <c r="AR732" s="253"/>
      <c r="AS732" s="253"/>
      <c r="AT732" s="253"/>
      <c r="AU732" s="253"/>
      <c r="AV732" s="253"/>
      <c r="AW732" s="253"/>
      <c r="AX732" s="253"/>
      <c r="AY732" s="253"/>
      <c r="AZ732" s="253"/>
      <c r="BA732" s="253"/>
      <c r="BB732" s="253"/>
      <c r="BC732" s="253"/>
      <c r="BD732" s="253"/>
      <c r="BE732" s="253"/>
      <c r="BF732" s="253"/>
      <c r="BG732" s="253"/>
      <c r="BH732" s="253"/>
      <c r="BI732" s="253"/>
      <c r="BJ732" s="253"/>
      <c r="BK732" s="253"/>
      <c r="BL732" s="253"/>
      <c r="BM732" s="253"/>
      <c r="BN732" s="253"/>
      <c r="BO732" s="253"/>
      <c r="BP732" s="253"/>
      <c r="BQ732" s="253"/>
      <c r="BR732" s="253"/>
      <c r="BS732" s="253"/>
      <c r="BT732" s="253"/>
      <c r="BU732" s="253"/>
      <c r="BV732" s="253"/>
      <c r="BW732" s="253"/>
      <c r="BX732" s="253"/>
      <c r="BY732" s="253"/>
      <c r="BZ732" s="253"/>
      <c r="CA732" s="253"/>
      <c r="CB732" s="253"/>
      <c r="CC732" s="253"/>
      <c r="CD732" s="253"/>
      <c r="CE732" s="253"/>
      <c r="CF732" s="253"/>
      <c r="CG732" s="253"/>
      <c r="CH732" s="253"/>
      <c r="CI732" s="253"/>
      <c r="CJ732" s="253"/>
      <c r="CK732" s="253"/>
      <c r="CL732" s="253"/>
      <c r="CM732" s="253"/>
      <c r="CN732" s="253"/>
      <c r="CO732" s="253"/>
      <c r="CP732" s="253"/>
      <c r="CQ732" s="253"/>
      <c r="CR732" s="253"/>
      <c r="CS732" s="253"/>
      <c r="CT732" s="253"/>
      <c r="CU732" s="253"/>
      <c r="CV732" s="253"/>
      <c r="CW732" s="253"/>
      <c r="CX732" s="253"/>
      <c r="CY732" s="253"/>
      <c r="CZ732" s="253"/>
      <c r="DA732" s="253"/>
      <c r="DB732" s="253"/>
      <c r="DC732" s="253"/>
      <c r="DD732" s="253"/>
      <c r="DE732" s="253"/>
      <c r="DF732" s="253"/>
      <c r="DG732" s="253"/>
      <c r="DH732" s="253"/>
      <c r="DI732" s="253"/>
      <c r="DJ732" s="253"/>
      <c r="DK732" s="253"/>
      <c r="DL732" s="253"/>
      <c r="DM732" s="253"/>
      <c r="DN732" s="253"/>
      <c r="DO732" s="253"/>
      <c r="DP732" s="253"/>
      <c r="DQ732" s="253"/>
      <c r="DR732" s="253"/>
      <c r="DS732" s="253"/>
      <c r="DT732" s="253"/>
      <c r="DU732" s="253"/>
    </row>
    <row r="733" spans="1:125" s="248" customFormat="1" x14ac:dyDescent="0.25">
      <c r="A733" s="253"/>
      <c r="B733" s="253"/>
      <c r="D733" s="253"/>
      <c r="E733" s="253"/>
      <c r="F733" s="253"/>
      <c r="G733" s="253"/>
      <c r="H733" s="253"/>
      <c r="I733" s="253"/>
      <c r="J733" s="253"/>
      <c r="K733" s="253"/>
      <c r="L733" s="253"/>
      <c r="S733" s="253"/>
      <c r="T733" s="253"/>
      <c r="U733" s="253"/>
      <c r="V733" s="253"/>
      <c r="W733" s="253"/>
      <c r="X733" s="253"/>
      <c r="Y733" s="253"/>
      <c r="Z733" s="253"/>
      <c r="AA733" s="253"/>
      <c r="AB733" s="253"/>
      <c r="AC733" s="253"/>
      <c r="AD733" s="253"/>
      <c r="AE733" s="253"/>
      <c r="AF733" s="253"/>
      <c r="AG733" s="253"/>
      <c r="AH733" s="253"/>
      <c r="AI733" s="253"/>
      <c r="AJ733" s="253"/>
      <c r="AK733" s="253"/>
      <c r="AL733" s="253"/>
      <c r="AM733" s="253"/>
      <c r="AN733" s="253"/>
      <c r="AO733" s="253"/>
      <c r="AP733" s="253"/>
      <c r="AQ733" s="253"/>
      <c r="AR733" s="253"/>
      <c r="AS733" s="253"/>
      <c r="AT733" s="253"/>
      <c r="AU733" s="253"/>
      <c r="AV733" s="253"/>
      <c r="AW733" s="253"/>
      <c r="AX733" s="253"/>
      <c r="AY733" s="253"/>
      <c r="AZ733" s="253"/>
      <c r="BA733" s="253"/>
      <c r="BB733" s="253"/>
      <c r="BC733" s="253"/>
      <c r="BD733" s="253"/>
      <c r="BE733" s="253"/>
      <c r="BF733" s="253"/>
      <c r="BG733" s="253"/>
      <c r="BH733" s="253"/>
      <c r="BI733" s="253"/>
      <c r="BJ733" s="253"/>
      <c r="BK733" s="253"/>
      <c r="BL733" s="253"/>
      <c r="BM733" s="253"/>
      <c r="BN733" s="253"/>
      <c r="BO733" s="253"/>
      <c r="BP733" s="253"/>
      <c r="BQ733" s="253"/>
      <c r="BR733" s="253"/>
      <c r="BS733" s="253"/>
      <c r="BT733" s="253"/>
      <c r="BU733" s="253"/>
      <c r="BV733" s="253"/>
      <c r="BW733" s="253"/>
      <c r="BX733" s="253"/>
      <c r="BY733" s="253"/>
      <c r="BZ733" s="253"/>
      <c r="CA733" s="253"/>
      <c r="CB733" s="253"/>
      <c r="CC733" s="253"/>
      <c r="CD733" s="253"/>
      <c r="CE733" s="253"/>
      <c r="CF733" s="253"/>
      <c r="CG733" s="253"/>
      <c r="CH733" s="253"/>
      <c r="CI733" s="253"/>
      <c r="CJ733" s="253"/>
      <c r="CK733" s="253"/>
      <c r="CL733" s="253"/>
      <c r="CM733" s="253"/>
      <c r="CN733" s="253"/>
      <c r="CO733" s="253"/>
      <c r="CP733" s="253"/>
      <c r="CQ733" s="253"/>
      <c r="CR733" s="253"/>
      <c r="CS733" s="253"/>
      <c r="CT733" s="253"/>
      <c r="CU733" s="253"/>
      <c r="CV733" s="253"/>
      <c r="CW733" s="253"/>
      <c r="CX733" s="253"/>
      <c r="CY733" s="253"/>
      <c r="CZ733" s="253"/>
      <c r="DA733" s="253"/>
      <c r="DB733" s="253"/>
      <c r="DC733" s="253"/>
      <c r="DD733" s="253"/>
      <c r="DE733" s="253"/>
      <c r="DF733" s="253"/>
      <c r="DG733" s="253"/>
      <c r="DH733" s="253"/>
      <c r="DI733" s="253"/>
      <c r="DJ733" s="253"/>
      <c r="DK733" s="253"/>
      <c r="DL733" s="253"/>
      <c r="DM733" s="253"/>
      <c r="DN733" s="253"/>
      <c r="DO733" s="253"/>
      <c r="DP733" s="253"/>
      <c r="DQ733" s="253"/>
      <c r="DR733" s="253"/>
      <c r="DS733" s="253"/>
      <c r="DT733" s="253"/>
      <c r="DU733" s="253"/>
    </row>
    <row r="734" spans="1:125" s="248" customFormat="1" x14ac:dyDescent="0.25">
      <c r="A734" s="253"/>
      <c r="B734" s="253"/>
      <c r="D734" s="253"/>
      <c r="E734" s="253"/>
      <c r="F734" s="253"/>
      <c r="G734" s="253"/>
      <c r="H734" s="253"/>
      <c r="I734" s="253"/>
      <c r="J734" s="253"/>
      <c r="K734" s="253"/>
      <c r="L734" s="253"/>
      <c r="S734" s="253"/>
      <c r="T734" s="253"/>
      <c r="U734" s="253"/>
      <c r="V734" s="253"/>
      <c r="W734" s="253"/>
      <c r="X734" s="253"/>
      <c r="Y734" s="253"/>
      <c r="Z734" s="253"/>
      <c r="AA734" s="253"/>
      <c r="AB734" s="253"/>
      <c r="AC734" s="253"/>
      <c r="AD734" s="253"/>
      <c r="AE734" s="253"/>
      <c r="AF734" s="253"/>
      <c r="AG734" s="253"/>
      <c r="AH734" s="253"/>
      <c r="AI734" s="253"/>
      <c r="AJ734" s="253"/>
      <c r="AK734" s="253"/>
      <c r="AL734" s="253"/>
      <c r="AM734" s="253"/>
      <c r="AN734" s="253"/>
      <c r="AO734" s="253"/>
      <c r="AP734" s="253"/>
      <c r="AQ734" s="253"/>
      <c r="AR734" s="253"/>
      <c r="AS734" s="253"/>
      <c r="AT734" s="253"/>
      <c r="AU734" s="253"/>
      <c r="AV734" s="253"/>
      <c r="AW734" s="253"/>
      <c r="AX734" s="253"/>
      <c r="AY734" s="253"/>
      <c r="AZ734" s="253"/>
      <c r="BA734" s="253"/>
      <c r="BB734" s="253"/>
      <c r="BC734" s="253"/>
      <c r="BD734" s="253"/>
      <c r="BE734" s="253"/>
      <c r="BF734" s="253"/>
      <c r="BG734" s="253"/>
      <c r="BH734" s="253"/>
      <c r="BI734" s="253"/>
      <c r="BJ734" s="253"/>
      <c r="BK734" s="253"/>
      <c r="BL734" s="253"/>
      <c r="BM734" s="253"/>
      <c r="BN734" s="253"/>
      <c r="BO734" s="253"/>
      <c r="BP734" s="253"/>
      <c r="BQ734" s="253"/>
      <c r="BR734" s="253"/>
      <c r="BS734" s="253"/>
      <c r="BT734" s="253"/>
      <c r="BU734" s="253"/>
      <c r="BV734" s="253"/>
      <c r="BW734" s="253"/>
      <c r="BX734" s="253"/>
      <c r="BY734" s="253"/>
      <c r="BZ734" s="253"/>
      <c r="CA734" s="253"/>
      <c r="CB734" s="253"/>
      <c r="CC734" s="253"/>
      <c r="CD734" s="253"/>
      <c r="CE734" s="253"/>
      <c r="CF734" s="253"/>
      <c r="CG734" s="253"/>
      <c r="CH734" s="253"/>
      <c r="CI734" s="253"/>
      <c r="CJ734" s="253"/>
      <c r="CK734" s="253"/>
      <c r="CL734" s="253"/>
      <c r="CM734" s="253"/>
      <c r="CN734" s="253"/>
      <c r="CO734" s="253"/>
      <c r="CP734" s="253"/>
      <c r="CQ734" s="253"/>
      <c r="CR734" s="253"/>
      <c r="CS734" s="253"/>
      <c r="CT734" s="253"/>
      <c r="CU734" s="253"/>
      <c r="CV734" s="253"/>
      <c r="CW734" s="253"/>
      <c r="CX734" s="253"/>
      <c r="CY734" s="253"/>
      <c r="CZ734" s="253"/>
      <c r="DA734" s="253"/>
      <c r="DB734" s="253"/>
      <c r="DC734" s="253"/>
      <c r="DD734" s="253"/>
      <c r="DE734" s="253"/>
      <c r="DF734" s="253"/>
      <c r="DG734" s="253"/>
      <c r="DH734" s="253"/>
      <c r="DI734" s="253"/>
      <c r="DJ734" s="253"/>
      <c r="DK734" s="253"/>
      <c r="DL734" s="253"/>
      <c r="DM734" s="253"/>
      <c r="DN734" s="253"/>
      <c r="DO734" s="253"/>
      <c r="DP734" s="253"/>
      <c r="DQ734" s="253"/>
      <c r="DR734" s="253"/>
      <c r="DS734" s="253"/>
      <c r="DT734" s="253"/>
      <c r="DU734" s="253"/>
    </row>
    <row r="735" spans="1:125" s="248" customFormat="1" x14ac:dyDescent="0.25">
      <c r="A735" s="253"/>
      <c r="B735" s="253"/>
      <c r="D735" s="253"/>
      <c r="E735" s="253"/>
      <c r="F735" s="253"/>
      <c r="G735" s="253"/>
      <c r="H735" s="253"/>
      <c r="I735" s="253"/>
      <c r="J735" s="253"/>
      <c r="K735" s="253"/>
      <c r="L735" s="253"/>
      <c r="S735" s="253"/>
      <c r="T735" s="253"/>
      <c r="U735" s="253"/>
      <c r="V735" s="253"/>
      <c r="W735" s="253"/>
      <c r="X735" s="253"/>
      <c r="Y735" s="253"/>
      <c r="Z735" s="253"/>
      <c r="AA735" s="253"/>
      <c r="AB735" s="253"/>
      <c r="AC735" s="253"/>
      <c r="AD735" s="253"/>
      <c r="AE735" s="253"/>
      <c r="AF735" s="253"/>
      <c r="AG735" s="253"/>
      <c r="AH735" s="253"/>
      <c r="AI735" s="253"/>
      <c r="AJ735" s="253"/>
      <c r="AK735" s="253"/>
      <c r="AL735" s="253"/>
      <c r="AM735" s="253"/>
      <c r="AN735" s="253"/>
      <c r="AO735" s="253"/>
      <c r="AP735" s="253"/>
      <c r="AQ735" s="253"/>
      <c r="AR735" s="253"/>
      <c r="AS735" s="253"/>
      <c r="AT735" s="253"/>
      <c r="AU735" s="253"/>
      <c r="AV735" s="253"/>
      <c r="AW735" s="253"/>
      <c r="AX735" s="253"/>
      <c r="AY735" s="253"/>
      <c r="AZ735" s="253"/>
      <c r="BA735" s="253"/>
      <c r="BB735" s="253"/>
      <c r="BC735" s="253"/>
      <c r="BD735" s="253"/>
      <c r="BE735" s="253"/>
      <c r="BF735" s="253"/>
      <c r="BG735" s="253"/>
      <c r="BH735" s="253"/>
      <c r="BI735" s="253"/>
      <c r="BJ735" s="253"/>
      <c r="BK735" s="253"/>
      <c r="BL735" s="253"/>
      <c r="BM735" s="253"/>
      <c r="BN735" s="253"/>
      <c r="BO735" s="253"/>
      <c r="BP735" s="253"/>
      <c r="BQ735" s="253"/>
      <c r="BR735" s="253"/>
      <c r="BS735" s="253"/>
      <c r="BT735" s="253"/>
      <c r="BU735" s="253"/>
      <c r="BV735" s="253"/>
      <c r="BW735" s="253"/>
      <c r="BX735" s="253"/>
      <c r="BY735" s="253"/>
      <c r="BZ735" s="253"/>
      <c r="CA735" s="253"/>
      <c r="CB735" s="253"/>
      <c r="CC735" s="253"/>
      <c r="CD735" s="253"/>
      <c r="CE735" s="253"/>
      <c r="CF735" s="253"/>
      <c r="CG735" s="253"/>
      <c r="CH735" s="253"/>
      <c r="CI735" s="253"/>
      <c r="CJ735" s="253"/>
      <c r="CK735" s="253"/>
      <c r="CL735" s="253"/>
      <c r="CM735" s="253"/>
      <c r="CN735" s="253"/>
      <c r="CO735" s="253"/>
      <c r="CP735" s="253"/>
      <c r="CQ735" s="253"/>
      <c r="CR735" s="253"/>
      <c r="CS735" s="253"/>
      <c r="CT735" s="253"/>
      <c r="CU735" s="253"/>
      <c r="CV735" s="253"/>
      <c r="CW735" s="253"/>
      <c r="CX735" s="253"/>
      <c r="CY735" s="253"/>
      <c r="CZ735" s="253"/>
      <c r="DA735" s="253"/>
      <c r="DB735" s="253"/>
      <c r="DC735" s="253"/>
      <c r="DD735" s="253"/>
      <c r="DE735" s="253"/>
      <c r="DF735" s="253"/>
      <c r="DG735" s="253"/>
      <c r="DH735" s="253"/>
      <c r="DI735" s="253"/>
      <c r="DJ735" s="253"/>
      <c r="DK735" s="253"/>
      <c r="DL735" s="253"/>
      <c r="DM735" s="253"/>
      <c r="DN735" s="253"/>
      <c r="DO735" s="253"/>
      <c r="DP735" s="253"/>
      <c r="DQ735" s="253"/>
      <c r="DR735" s="253"/>
      <c r="DS735" s="253"/>
      <c r="DT735" s="253"/>
      <c r="DU735" s="253"/>
    </row>
    <row r="736" spans="1:125" s="248" customFormat="1" x14ac:dyDescent="0.25">
      <c r="A736" s="253"/>
      <c r="B736" s="253"/>
      <c r="D736" s="253"/>
      <c r="E736" s="253"/>
      <c r="F736" s="253"/>
      <c r="G736" s="253"/>
      <c r="H736" s="253"/>
      <c r="I736" s="253"/>
      <c r="J736" s="253"/>
      <c r="K736" s="253"/>
      <c r="L736" s="253"/>
      <c r="S736" s="253"/>
      <c r="T736" s="253"/>
      <c r="U736" s="253"/>
      <c r="V736" s="253"/>
      <c r="W736" s="253"/>
      <c r="X736" s="253"/>
      <c r="Y736" s="253"/>
      <c r="Z736" s="253"/>
      <c r="AA736" s="253"/>
      <c r="AB736" s="253"/>
      <c r="AC736" s="253"/>
      <c r="AD736" s="253"/>
      <c r="AE736" s="253"/>
      <c r="AF736" s="253"/>
      <c r="AG736" s="253"/>
      <c r="AH736" s="253"/>
      <c r="AI736" s="253"/>
      <c r="AJ736" s="253"/>
      <c r="AK736" s="253"/>
      <c r="AL736" s="253"/>
      <c r="AM736" s="253"/>
      <c r="AN736" s="253"/>
      <c r="AO736" s="253"/>
      <c r="AP736" s="253"/>
      <c r="AQ736" s="253"/>
      <c r="AR736" s="253"/>
      <c r="AS736" s="253"/>
      <c r="AT736" s="253"/>
      <c r="AU736" s="253"/>
      <c r="AV736" s="253"/>
      <c r="AW736" s="253"/>
      <c r="AX736" s="253"/>
      <c r="AY736" s="253"/>
      <c r="AZ736" s="253"/>
      <c r="BA736" s="253"/>
      <c r="BB736" s="253"/>
      <c r="BC736" s="253"/>
      <c r="BD736" s="253"/>
      <c r="BE736" s="253"/>
      <c r="BF736" s="253"/>
      <c r="BG736" s="253"/>
      <c r="BH736" s="253"/>
      <c r="BI736" s="253"/>
      <c r="BJ736" s="253"/>
      <c r="BK736" s="253"/>
      <c r="BL736" s="253"/>
      <c r="BM736" s="253"/>
      <c r="BN736" s="253"/>
      <c r="BO736" s="253"/>
      <c r="BP736" s="253"/>
      <c r="BQ736" s="253"/>
      <c r="BR736" s="253"/>
      <c r="BS736" s="253"/>
      <c r="BT736" s="253"/>
      <c r="BU736" s="253"/>
      <c r="BV736" s="253"/>
      <c r="BW736" s="253"/>
      <c r="BX736" s="253"/>
      <c r="BY736" s="253"/>
      <c r="BZ736" s="253"/>
      <c r="CA736" s="253"/>
      <c r="CB736" s="253"/>
      <c r="CC736" s="253"/>
      <c r="CD736" s="253"/>
      <c r="CE736" s="253"/>
      <c r="CF736" s="253"/>
      <c r="CG736" s="253"/>
      <c r="CH736" s="253"/>
      <c r="CI736" s="253"/>
      <c r="CJ736" s="253"/>
      <c r="CK736" s="253"/>
      <c r="CL736" s="253"/>
      <c r="CM736" s="253"/>
      <c r="CN736" s="253"/>
      <c r="CO736" s="253"/>
      <c r="CP736" s="253"/>
      <c r="CQ736" s="253"/>
      <c r="CR736" s="253"/>
      <c r="CS736" s="253"/>
      <c r="CT736" s="253"/>
      <c r="CU736" s="253"/>
      <c r="CV736" s="253"/>
      <c r="CW736" s="253"/>
      <c r="CX736" s="253"/>
      <c r="CY736" s="253"/>
      <c r="CZ736" s="253"/>
      <c r="DA736" s="253"/>
      <c r="DB736" s="253"/>
      <c r="DC736" s="253"/>
      <c r="DD736" s="253"/>
      <c r="DE736" s="253"/>
      <c r="DF736" s="253"/>
      <c r="DG736" s="253"/>
      <c r="DH736" s="253"/>
      <c r="DI736" s="253"/>
      <c r="DJ736" s="253"/>
      <c r="DK736" s="253"/>
      <c r="DL736" s="253"/>
      <c r="DM736" s="253"/>
      <c r="DN736" s="253"/>
      <c r="DO736" s="253"/>
      <c r="DP736" s="253"/>
      <c r="DQ736" s="253"/>
      <c r="DR736" s="253"/>
      <c r="DS736" s="253"/>
      <c r="DT736" s="253"/>
      <c r="DU736" s="253"/>
    </row>
    <row r="737" spans="1:125" s="248" customFormat="1" x14ac:dyDescent="0.25">
      <c r="A737" s="253"/>
      <c r="B737" s="253"/>
      <c r="D737" s="253"/>
      <c r="E737" s="253"/>
      <c r="F737" s="253"/>
      <c r="G737" s="253"/>
      <c r="H737" s="253"/>
      <c r="I737" s="253"/>
      <c r="J737" s="253"/>
      <c r="K737" s="253"/>
      <c r="L737" s="253"/>
      <c r="S737" s="253"/>
      <c r="T737" s="253"/>
      <c r="U737" s="253"/>
      <c r="V737" s="253"/>
      <c r="W737" s="253"/>
      <c r="X737" s="253"/>
      <c r="Y737" s="253"/>
      <c r="Z737" s="253"/>
      <c r="AA737" s="253"/>
      <c r="AB737" s="253"/>
      <c r="AC737" s="253"/>
      <c r="AD737" s="253"/>
      <c r="AE737" s="253"/>
      <c r="AF737" s="253"/>
      <c r="AG737" s="253"/>
      <c r="AH737" s="253"/>
      <c r="AI737" s="253"/>
      <c r="AJ737" s="253"/>
      <c r="AK737" s="253"/>
      <c r="AL737" s="253"/>
      <c r="AM737" s="253"/>
      <c r="AN737" s="253"/>
      <c r="AO737" s="253"/>
      <c r="AP737" s="253"/>
      <c r="AQ737" s="253"/>
      <c r="AR737" s="253"/>
      <c r="AS737" s="253"/>
      <c r="AT737" s="253"/>
      <c r="AU737" s="253"/>
      <c r="AV737" s="253"/>
      <c r="AW737" s="253"/>
      <c r="AX737" s="253"/>
      <c r="AY737" s="253"/>
      <c r="AZ737" s="253"/>
      <c r="BA737" s="253"/>
      <c r="BB737" s="253"/>
      <c r="BC737" s="253"/>
      <c r="BD737" s="253"/>
      <c r="BE737" s="253"/>
      <c r="BF737" s="253"/>
      <c r="BG737" s="253"/>
      <c r="BH737" s="253"/>
      <c r="BI737" s="253"/>
      <c r="BJ737" s="253"/>
      <c r="BK737" s="253"/>
      <c r="BL737" s="253"/>
      <c r="BM737" s="253"/>
      <c r="BN737" s="253"/>
      <c r="BO737" s="253"/>
      <c r="BP737" s="253"/>
      <c r="BQ737" s="253"/>
      <c r="BR737" s="253"/>
      <c r="BS737" s="253"/>
      <c r="BT737" s="253"/>
      <c r="BU737" s="253"/>
      <c r="BV737" s="253"/>
      <c r="BW737" s="253"/>
      <c r="BX737" s="253"/>
      <c r="BY737" s="253"/>
      <c r="BZ737" s="253"/>
      <c r="CA737" s="253"/>
      <c r="CB737" s="253"/>
      <c r="CC737" s="253"/>
      <c r="CD737" s="253"/>
      <c r="CE737" s="253"/>
      <c r="CF737" s="253"/>
      <c r="CG737" s="253"/>
      <c r="CH737" s="253"/>
      <c r="CI737" s="253"/>
      <c r="CJ737" s="253"/>
      <c r="CK737" s="253"/>
      <c r="CL737" s="253"/>
      <c r="CM737" s="253"/>
      <c r="CN737" s="253"/>
      <c r="CO737" s="253"/>
      <c r="CP737" s="253"/>
      <c r="CQ737" s="253"/>
      <c r="CR737" s="253"/>
      <c r="CS737" s="253"/>
      <c r="CT737" s="253"/>
      <c r="CU737" s="253"/>
      <c r="CV737" s="253"/>
      <c r="CW737" s="253"/>
      <c r="CX737" s="253"/>
      <c r="CY737" s="253"/>
      <c r="CZ737" s="253"/>
      <c r="DA737" s="253"/>
      <c r="DB737" s="253"/>
      <c r="DC737" s="253"/>
      <c r="DD737" s="253"/>
      <c r="DE737" s="253"/>
      <c r="DF737" s="253"/>
      <c r="DG737" s="253"/>
      <c r="DH737" s="253"/>
      <c r="DI737" s="253"/>
      <c r="DJ737" s="253"/>
      <c r="DK737" s="253"/>
      <c r="DL737" s="253"/>
      <c r="DM737" s="253"/>
      <c r="DN737" s="253"/>
      <c r="DO737" s="253"/>
      <c r="DP737" s="253"/>
      <c r="DQ737" s="253"/>
      <c r="DR737" s="253"/>
      <c r="DS737" s="253"/>
      <c r="DT737" s="253"/>
      <c r="DU737" s="253"/>
    </row>
    <row r="738" spans="1:125" s="248" customFormat="1" x14ac:dyDescent="0.25">
      <c r="A738" s="253"/>
      <c r="B738" s="253"/>
      <c r="D738" s="253"/>
      <c r="E738" s="253"/>
      <c r="F738" s="253"/>
      <c r="G738" s="253"/>
      <c r="H738" s="253"/>
      <c r="I738" s="253"/>
      <c r="J738" s="253"/>
      <c r="K738" s="253"/>
      <c r="L738" s="253"/>
      <c r="S738" s="253"/>
      <c r="T738" s="253"/>
      <c r="U738" s="253"/>
      <c r="V738" s="253"/>
      <c r="W738" s="253"/>
      <c r="X738" s="253"/>
      <c r="Y738" s="253"/>
      <c r="Z738" s="253"/>
      <c r="AA738" s="253"/>
      <c r="AB738" s="253"/>
      <c r="AC738" s="253"/>
      <c r="AD738" s="253"/>
      <c r="AE738" s="253"/>
      <c r="AF738" s="253"/>
      <c r="AG738" s="253"/>
      <c r="AH738" s="253"/>
      <c r="AI738" s="253"/>
      <c r="AJ738" s="253"/>
      <c r="AK738" s="253"/>
      <c r="AL738" s="253"/>
      <c r="AM738" s="253"/>
      <c r="AN738" s="253"/>
      <c r="AO738" s="253"/>
      <c r="AP738" s="253"/>
      <c r="AQ738" s="253"/>
      <c r="AR738" s="253"/>
      <c r="AS738" s="253"/>
      <c r="AT738" s="253"/>
      <c r="AU738" s="253"/>
      <c r="AV738" s="253"/>
      <c r="AW738" s="253"/>
      <c r="AX738" s="253"/>
      <c r="AY738" s="253"/>
      <c r="AZ738" s="253"/>
      <c r="BA738" s="253"/>
      <c r="BB738" s="253"/>
      <c r="BC738" s="253"/>
      <c r="BD738" s="253"/>
      <c r="BE738" s="253"/>
      <c r="BF738" s="253"/>
      <c r="BG738" s="253"/>
      <c r="BH738" s="253"/>
      <c r="BI738" s="253"/>
      <c r="BJ738" s="253"/>
      <c r="BK738" s="253"/>
      <c r="BL738" s="253"/>
      <c r="BM738" s="253"/>
      <c r="BN738" s="253"/>
      <c r="BO738" s="253"/>
      <c r="BP738" s="253"/>
      <c r="BQ738" s="253"/>
      <c r="BR738" s="253"/>
      <c r="BS738" s="253"/>
      <c r="BT738" s="253"/>
      <c r="BU738" s="253"/>
      <c r="BV738" s="253"/>
      <c r="BW738" s="253"/>
      <c r="BX738" s="253"/>
      <c r="BY738" s="253"/>
      <c r="BZ738" s="253"/>
      <c r="CA738" s="253"/>
      <c r="CB738" s="253"/>
      <c r="CC738" s="253"/>
      <c r="CD738" s="253"/>
      <c r="CE738" s="253"/>
      <c r="CF738" s="253"/>
      <c r="CG738" s="253"/>
      <c r="CH738" s="253"/>
      <c r="CI738" s="253"/>
      <c r="CJ738" s="253"/>
      <c r="CK738" s="253"/>
      <c r="CL738" s="253"/>
      <c r="CM738" s="253"/>
      <c r="CN738" s="253"/>
      <c r="CO738" s="253"/>
      <c r="CP738" s="253"/>
      <c r="CQ738" s="253"/>
      <c r="CR738" s="253"/>
      <c r="CS738" s="253"/>
      <c r="CT738" s="253"/>
      <c r="CU738" s="253"/>
      <c r="CV738" s="253"/>
      <c r="CW738" s="253"/>
      <c r="CX738" s="253"/>
      <c r="CY738" s="253"/>
      <c r="CZ738" s="253"/>
      <c r="DA738" s="253"/>
      <c r="DB738" s="253"/>
      <c r="DC738" s="253"/>
      <c r="DD738" s="253"/>
      <c r="DE738" s="253"/>
      <c r="DF738" s="253"/>
      <c r="DG738" s="253"/>
      <c r="DH738" s="253"/>
      <c r="DI738" s="253"/>
      <c r="DJ738" s="253"/>
      <c r="DK738" s="253"/>
      <c r="DL738" s="253"/>
      <c r="DM738" s="253"/>
      <c r="DN738" s="253"/>
      <c r="DO738" s="253"/>
      <c r="DP738" s="253"/>
      <c r="DQ738" s="253"/>
      <c r="DR738" s="253"/>
      <c r="DS738" s="253"/>
      <c r="DT738" s="253"/>
      <c r="DU738" s="253"/>
    </row>
    <row r="739" spans="1:125" s="248" customFormat="1" x14ac:dyDescent="0.25">
      <c r="A739" s="253"/>
      <c r="B739" s="253"/>
      <c r="D739" s="253"/>
      <c r="E739" s="253"/>
      <c r="F739" s="253"/>
      <c r="G739" s="253"/>
      <c r="H739" s="253"/>
      <c r="I739" s="253"/>
      <c r="J739" s="253"/>
      <c r="K739" s="253"/>
      <c r="L739" s="253"/>
      <c r="S739" s="253"/>
      <c r="T739" s="253"/>
      <c r="U739" s="253"/>
      <c r="V739" s="253"/>
      <c r="W739" s="253"/>
      <c r="X739" s="253"/>
      <c r="Y739" s="253"/>
      <c r="Z739" s="253"/>
      <c r="AA739" s="253"/>
      <c r="AB739" s="253"/>
      <c r="AC739" s="253"/>
      <c r="AD739" s="253"/>
      <c r="AE739" s="253"/>
      <c r="AF739" s="253"/>
      <c r="AG739" s="253"/>
      <c r="AH739" s="253"/>
      <c r="AI739" s="253"/>
      <c r="AJ739" s="253"/>
      <c r="AK739" s="253"/>
      <c r="AL739" s="253"/>
      <c r="AM739" s="253"/>
      <c r="AN739" s="253"/>
      <c r="AO739" s="253"/>
      <c r="AP739" s="253"/>
      <c r="AQ739" s="253"/>
      <c r="AR739" s="253"/>
      <c r="AS739" s="253"/>
      <c r="AT739" s="253"/>
      <c r="AU739" s="253"/>
      <c r="AV739" s="253"/>
      <c r="AW739" s="253"/>
      <c r="AX739" s="253"/>
      <c r="AY739" s="253"/>
      <c r="AZ739" s="253"/>
      <c r="BA739" s="253"/>
      <c r="BB739" s="253"/>
      <c r="BC739" s="253"/>
      <c r="BD739" s="253"/>
      <c r="BE739" s="253"/>
      <c r="BF739" s="253"/>
      <c r="BG739" s="253"/>
      <c r="BH739" s="253"/>
      <c r="BI739" s="253"/>
      <c r="BJ739" s="253"/>
      <c r="BK739" s="253"/>
      <c r="BL739" s="253"/>
      <c r="BM739" s="253"/>
      <c r="BN739" s="253"/>
      <c r="BO739" s="253"/>
      <c r="BP739" s="253"/>
      <c r="BQ739" s="253"/>
      <c r="BR739" s="253"/>
      <c r="BS739" s="253"/>
      <c r="BT739" s="253"/>
      <c r="BU739" s="253"/>
      <c r="BV739" s="253"/>
      <c r="BW739" s="253"/>
      <c r="BX739" s="253"/>
      <c r="BY739" s="253"/>
      <c r="BZ739" s="253"/>
      <c r="CA739" s="253"/>
      <c r="CB739" s="253"/>
      <c r="CC739" s="253"/>
      <c r="CD739" s="253"/>
      <c r="CE739" s="253"/>
      <c r="CF739" s="253"/>
      <c r="CG739" s="253"/>
      <c r="CH739" s="253"/>
      <c r="CI739" s="253"/>
      <c r="CJ739" s="253"/>
      <c r="CK739" s="253"/>
      <c r="CL739" s="253"/>
      <c r="CM739" s="253"/>
      <c r="CN739" s="253"/>
      <c r="CO739" s="253"/>
      <c r="CP739" s="253"/>
      <c r="CQ739" s="253"/>
      <c r="CR739" s="253"/>
      <c r="CS739" s="253"/>
      <c r="CT739" s="253"/>
      <c r="CU739" s="253"/>
      <c r="CV739" s="253"/>
      <c r="CW739" s="253"/>
      <c r="CX739" s="253"/>
      <c r="CY739" s="253"/>
      <c r="CZ739" s="253"/>
      <c r="DA739" s="253"/>
      <c r="DB739" s="253"/>
      <c r="DC739" s="253"/>
      <c r="DD739" s="253"/>
      <c r="DE739" s="253"/>
      <c r="DF739" s="253"/>
      <c r="DG739" s="253"/>
      <c r="DH739" s="253"/>
      <c r="DI739" s="253"/>
      <c r="DJ739" s="253"/>
      <c r="DK739" s="253"/>
      <c r="DL739" s="253"/>
      <c r="DM739" s="253"/>
      <c r="DN739" s="253"/>
      <c r="DO739" s="253"/>
      <c r="DP739" s="253"/>
      <c r="DQ739" s="253"/>
      <c r="DR739" s="253"/>
      <c r="DS739" s="253"/>
      <c r="DT739" s="253"/>
      <c r="DU739" s="253"/>
    </row>
    <row r="740" spans="1:125" s="248" customFormat="1" x14ac:dyDescent="0.25">
      <c r="A740" s="253"/>
      <c r="B740" s="253"/>
      <c r="D740" s="253"/>
      <c r="E740" s="253"/>
      <c r="F740" s="253"/>
      <c r="G740" s="253"/>
      <c r="H740" s="253"/>
      <c r="I740" s="253"/>
      <c r="J740" s="253"/>
      <c r="K740" s="253"/>
      <c r="L740" s="253"/>
      <c r="S740" s="253"/>
      <c r="T740" s="253"/>
      <c r="U740" s="253"/>
      <c r="V740" s="253"/>
      <c r="W740" s="253"/>
      <c r="X740" s="253"/>
      <c r="Y740" s="253"/>
      <c r="Z740" s="253"/>
      <c r="AA740" s="253"/>
      <c r="AB740" s="253"/>
      <c r="AC740" s="253"/>
      <c r="AD740" s="253"/>
      <c r="AE740" s="253"/>
      <c r="AF740" s="253"/>
      <c r="AG740" s="253"/>
      <c r="AH740" s="253"/>
      <c r="AI740" s="253"/>
      <c r="AJ740" s="253"/>
      <c r="AK740" s="253"/>
      <c r="AL740" s="253"/>
      <c r="AM740" s="253"/>
      <c r="AN740" s="253"/>
      <c r="AO740" s="253"/>
      <c r="AP740" s="253"/>
      <c r="AQ740" s="253"/>
      <c r="AR740" s="253"/>
      <c r="AS740" s="253"/>
      <c r="AT740" s="253"/>
      <c r="AU740" s="253"/>
      <c r="AV740" s="253"/>
      <c r="AW740" s="253"/>
      <c r="AX740" s="253"/>
      <c r="AY740" s="253"/>
      <c r="AZ740" s="253"/>
      <c r="BA740" s="253"/>
      <c r="BB740" s="253"/>
      <c r="BC740" s="253"/>
      <c r="BD740" s="253"/>
      <c r="BE740" s="253"/>
      <c r="BF740" s="253"/>
      <c r="BG740" s="253"/>
      <c r="BH740" s="253"/>
      <c r="BI740" s="253"/>
      <c r="BJ740" s="253"/>
      <c r="BK740" s="253"/>
      <c r="BL740" s="253"/>
      <c r="BM740" s="253"/>
      <c r="BN740" s="253"/>
      <c r="BO740" s="253"/>
      <c r="BP740" s="253"/>
      <c r="BQ740" s="253"/>
      <c r="BR740" s="253"/>
      <c r="BS740" s="253"/>
      <c r="BT740" s="253"/>
      <c r="BU740" s="253"/>
      <c r="BV740" s="253"/>
      <c r="BW740" s="253"/>
      <c r="BX740" s="253"/>
      <c r="BY740" s="253"/>
      <c r="BZ740" s="253"/>
      <c r="CA740" s="253"/>
      <c r="CB740" s="253"/>
      <c r="CC740" s="253"/>
      <c r="CD740" s="253"/>
      <c r="CE740" s="253"/>
      <c r="CF740" s="253"/>
      <c r="CG740" s="253"/>
      <c r="CH740" s="253"/>
      <c r="CI740" s="253"/>
      <c r="CJ740" s="253"/>
      <c r="CK740" s="253"/>
      <c r="CL740" s="253"/>
      <c r="CM740" s="253"/>
      <c r="CN740" s="253"/>
      <c r="CO740" s="253"/>
      <c r="CP740" s="253"/>
      <c r="CQ740" s="253"/>
      <c r="CR740" s="253"/>
      <c r="CS740" s="253"/>
      <c r="CT740" s="253"/>
      <c r="CU740" s="253"/>
      <c r="CV740" s="253"/>
      <c r="CW740" s="253"/>
      <c r="CX740" s="253"/>
      <c r="CY740" s="253"/>
      <c r="CZ740" s="253"/>
      <c r="DA740" s="253"/>
      <c r="DB740" s="253"/>
      <c r="DC740" s="253"/>
      <c r="DD740" s="253"/>
      <c r="DE740" s="253"/>
      <c r="DF740" s="253"/>
      <c r="DG740" s="253"/>
      <c r="DH740" s="253"/>
      <c r="DI740" s="253"/>
      <c r="DJ740" s="253"/>
      <c r="DK740" s="253"/>
      <c r="DL740" s="253"/>
      <c r="DM740" s="253"/>
      <c r="DN740" s="253"/>
      <c r="DO740" s="253"/>
      <c r="DP740" s="253"/>
      <c r="DQ740" s="253"/>
      <c r="DR740" s="253"/>
      <c r="DS740" s="253"/>
      <c r="DT740" s="253"/>
      <c r="DU740" s="253"/>
    </row>
    <row r="741" spans="1:125" s="248" customFormat="1" x14ac:dyDescent="0.25">
      <c r="A741" s="253"/>
      <c r="B741" s="253"/>
      <c r="D741" s="253"/>
      <c r="E741" s="253"/>
      <c r="F741" s="253"/>
      <c r="G741" s="253"/>
      <c r="H741" s="253"/>
      <c r="I741" s="253"/>
      <c r="J741" s="253"/>
      <c r="K741" s="253"/>
      <c r="L741" s="253"/>
      <c r="S741" s="253"/>
      <c r="T741" s="253"/>
      <c r="U741" s="253"/>
      <c r="V741" s="253"/>
      <c r="W741" s="253"/>
      <c r="X741" s="253"/>
      <c r="Y741" s="253"/>
      <c r="Z741" s="253"/>
      <c r="AA741" s="253"/>
      <c r="AB741" s="253"/>
      <c r="AC741" s="253"/>
      <c r="AD741" s="253"/>
      <c r="AE741" s="253"/>
      <c r="AF741" s="253"/>
      <c r="AG741" s="253"/>
      <c r="AH741" s="253"/>
      <c r="AI741" s="253"/>
      <c r="AJ741" s="253"/>
      <c r="AK741" s="253"/>
      <c r="AL741" s="253"/>
      <c r="AM741" s="253"/>
      <c r="AN741" s="253"/>
      <c r="AO741" s="253"/>
      <c r="AP741" s="253"/>
      <c r="AQ741" s="253"/>
      <c r="AR741" s="253"/>
      <c r="AS741" s="253"/>
      <c r="AT741" s="253"/>
      <c r="AU741" s="253"/>
      <c r="AV741" s="253"/>
      <c r="AW741" s="253"/>
      <c r="AX741" s="253"/>
      <c r="AY741" s="253"/>
      <c r="AZ741" s="253"/>
      <c r="BA741" s="253"/>
      <c r="BB741" s="253"/>
      <c r="BC741" s="253"/>
      <c r="BD741" s="253"/>
      <c r="BE741" s="253"/>
      <c r="BF741" s="253"/>
      <c r="BG741" s="253"/>
      <c r="BH741" s="253"/>
      <c r="BI741" s="253"/>
      <c r="BJ741" s="253"/>
      <c r="BK741" s="253"/>
      <c r="BL741" s="253"/>
      <c r="BM741" s="253"/>
      <c r="BN741" s="253"/>
      <c r="BO741" s="253"/>
      <c r="BP741" s="253"/>
      <c r="BQ741" s="253"/>
      <c r="BR741" s="253"/>
      <c r="BS741" s="253"/>
      <c r="BT741" s="253"/>
      <c r="BU741" s="253"/>
      <c r="BV741" s="253"/>
      <c r="BW741" s="253"/>
      <c r="BX741" s="253"/>
      <c r="BY741" s="253"/>
      <c r="BZ741" s="253"/>
      <c r="CA741" s="253"/>
      <c r="CB741" s="253"/>
      <c r="CC741" s="253"/>
      <c r="CD741" s="253"/>
      <c r="CE741" s="253"/>
      <c r="CF741" s="253"/>
      <c r="CG741" s="253"/>
      <c r="CH741" s="253"/>
      <c r="CI741" s="253"/>
      <c r="CJ741" s="253"/>
      <c r="CK741" s="253"/>
      <c r="CL741" s="253"/>
      <c r="CM741" s="253"/>
      <c r="CN741" s="253"/>
      <c r="CO741" s="253"/>
      <c r="CP741" s="253"/>
      <c r="CQ741" s="253"/>
      <c r="CR741" s="253"/>
      <c r="CS741" s="253"/>
      <c r="CT741" s="253"/>
      <c r="CU741" s="253"/>
      <c r="CV741" s="253"/>
      <c r="CW741" s="253"/>
      <c r="CX741" s="253"/>
      <c r="CY741" s="253"/>
      <c r="CZ741" s="253"/>
      <c r="DA741" s="253"/>
      <c r="DB741" s="253"/>
      <c r="DC741" s="253"/>
      <c r="DD741" s="253"/>
      <c r="DE741" s="253"/>
      <c r="DF741" s="253"/>
      <c r="DG741" s="253"/>
      <c r="DH741" s="253"/>
      <c r="DI741" s="253"/>
      <c r="DJ741" s="253"/>
      <c r="DK741" s="253"/>
      <c r="DL741" s="253"/>
      <c r="DM741" s="253"/>
      <c r="DN741" s="253"/>
      <c r="DO741" s="253"/>
      <c r="DP741" s="253"/>
      <c r="DQ741" s="253"/>
      <c r="DR741" s="253"/>
      <c r="DS741" s="253"/>
      <c r="DT741" s="253"/>
      <c r="DU741" s="253"/>
    </row>
    <row r="742" spans="1:125" s="248" customFormat="1" x14ac:dyDescent="0.25">
      <c r="A742" s="253"/>
      <c r="B742" s="253"/>
      <c r="D742" s="253"/>
      <c r="E742" s="253"/>
      <c r="F742" s="253"/>
      <c r="G742" s="253"/>
      <c r="H742" s="253"/>
      <c r="I742" s="253"/>
      <c r="J742" s="253"/>
      <c r="K742" s="253"/>
      <c r="L742" s="253"/>
      <c r="S742" s="253"/>
      <c r="T742" s="253"/>
      <c r="U742" s="253"/>
      <c r="V742" s="253"/>
      <c r="W742" s="253"/>
      <c r="X742" s="253"/>
      <c r="Y742" s="253"/>
      <c r="Z742" s="253"/>
      <c r="AA742" s="253"/>
      <c r="AB742" s="253"/>
      <c r="AC742" s="253"/>
      <c r="AD742" s="253"/>
      <c r="AE742" s="253"/>
      <c r="AF742" s="253"/>
      <c r="AG742" s="253"/>
      <c r="AH742" s="253"/>
      <c r="AI742" s="253"/>
      <c r="AJ742" s="253"/>
      <c r="AK742" s="253"/>
      <c r="AL742" s="253"/>
      <c r="AM742" s="253"/>
      <c r="AN742" s="253"/>
      <c r="AO742" s="253"/>
      <c r="AP742" s="253"/>
      <c r="AQ742" s="253"/>
      <c r="AR742" s="253"/>
      <c r="AS742" s="253"/>
      <c r="AT742" s="253"/>
      <c r="AU742" s="253"/>
      <c r="AV742" s="253"/>
      <c r="AW742" s="253"/>
      <c r="AX742" s="253"/>
      <c r="AY742" s="253"/>
      <c r="AZ742" s="253"/>
      <c r="BA742" s="253"/>
      <c r="BB742" s="253"/>
      <c r="BC742" s="253"/>
      <c r="BD742" s="253"/>
      <c r="BE742" s="253"/>
      <c r="BF742" s="253"/>
      <c r="BG742" s="253"/>
      <c r="BH742" s="253"/>
      <c r="BI742" s="253"/>
      <c r="BJ742" s="253"/>
      <c r="BK742" s="253"/>
      <c r="BL742" s="253"/>
      <c r="BM742" s="253"/>
      <c r="BN742" s="253"/>
      <c r="BO742" s="253"/>
      <c r="BP742" s="253"/>
      <c r="BQ742" s="253"/>
      <c r="BR742" s="253"/>
      <c r="BS742" s="253"/>
      <c r="BT742" s="253"/>
      <c r="BU742" s="253"/>
      <c r="BV742" s="253"/>
      <c r="BW742" s="253"/>
      <c r="BX742" s="253"/>
      <c r="BY742" s="253"/>
      <c r="BZ742" s="253"/>
      <c r="CA742" s="253"/>
      <c r="CB742" s="253"/>
      <c r="CC742" s="253"/>
      <c r="CD742" s="253"/>
      <c r="CE742" s="253"/>
      <c r="CF742" s="253"/>
      <c r="CG742" s="253"/>
      <c r="CH742" s="253"/>
      <c r="CI742" s="253"/>
      <c r="CJ742" s="253"/>
      <c r="CK742" s="253"/>
      <c r="CL742" s="253"/>
      <c r="CM742" s="253"/>
      <c r="CN742" s="253"/>
      <c r="CO742" s="253"/>
      <c r="CP742" s="253"/>
      <c r="CQ742" s="253"/>
      <c r="CR742" s="253"/>
      <c r="CS742" s="253"/>
      <c r="CT742" s="253"/>
      <c r="CU742" s="253"/>
      <c r="CV742" s="253"/>
      <c r="CW742" s="253"/>
      <c r="CX742" s="253"/>
      <c r="CY742" s="253"/>
      <c r="CZ742" s="253"/>
      <c r="DA742" s="253"/>
      <c r="DB742" s="253"/>
      <c r="DC742" s="253"/>
      <c r="DD742" s="253"/>
      <c r="DE742" s="253"/>
      <c r="DF742" s="253"/>
      <c r="DG742" s="253"/>
      <c r="DH742" s="253"/>
      <c r="DI742" s="253"/>
      <c r="DJ742" s="253"/>
      <c r="DK742" s="253"/>
      <c r="DL742" s="253"/>
      <c r="DM742" s="253"/>
      <c r="DN742" s="253"/>
      <c r="DO742" s="253"/>
      <c r="DP742" s="253"/>
      <c r="DQ742" s="253"/>
      <c r="DR742" s="253"/>
      <c r="DS742" s="253"/>
      <c r="DT742" s="253"/>
      <c r="DU742" s="253"/>
    </row>
    <row r="743" spans="1:125" s="248" customFormat="1" x14ac:dyDescent="0.25">
      <c r="A743" s="253"/>
      <c r="B743" s="253"/>
      <c r="D743" s="253"/>
      <c r="E743" s="253"/>
      <c r="F743" s="253"/>
      <c r="G743" s="253"/>
      <c r="H743" s="253"/>
      <c r="I743" s="253"/>
      <c r="J743" s="253"/>
      <c r="K743" s="253"/>
      <c r="L743" s="253"/>
      <c r="S743" s="253"/>
      <c r="T743" s="253"/>
      <c r="U743" s="253"/>
      <c r="V743" s="253"/>
      <c r="W743" s="253"/>
      <c r="X743" s="253"/>
      <c r="Y743" s="253"/>
      <c r="Z743" s="253"/>
      <c r="AA743" s="253"/>
      <c r="AB743" s="253"/>
      <c r="AC743" s="253"/>
      <c r="AD743" s="253"/>
      <c r="AE743" s="253"/>
      <c r="AF743" s="253"/>
      <c r="AG743" s="253"/>
      <c r="AH743" s="253"/>
      <c r="AI743" s="253"/>
      <c r="AJ743" s="253"/>
      <c r="AK743" s="253"/>
      <c r="AL743" s="253"/>
      <c r="AM743" s="253"/>
      <c r="AN743" s="253"/>
      <c r="AO743" s="253"/>
      <c r="AP743" s="253"/>
      <c r="AQ743" s="253"/>
      <c r="AR743" s="253"/>
      <c r="AS743" s="253"/>
      <c r="AT743" s="253"/>
      <c r="AU743" s="253"/>
      <c r="AV743" s="253"/>
      <c r="AW743" s="253"/>
      <c r="AX743" s="253"/>
      <c r="AY743" s="253"/>
      <c r="AZ743" s="253"/>
      <c r="BA743" s="253"/>
      <c r="BB743" s="253"/>
      <c r="BC743" s="253"/>
      <c r="BD743" s="253"/>
      <c r="BE743" s="253"/>
      <c r="BF743" s="253"/>
      <c r="BG743" s="253"/>
      <c r="BH743" s="253"/>
      <c r="BI743" s="253"/>
      <c r="BJ743" s="253"/>
      <c r="BK743" s="253"/>
      <c r="BL743" s="253"/>
      <c r="BM743" s="253"/>
      <c r="BN743" s="253"/>
      <c r="BO743" s="253"/>
      <c r="BP743" s="253"/>
      <c r="BQ743" s="253"/>
      <c r="BR743" s="253"/>
      <c r="BS743" s="253"/>
      <c r="BT743" s="253"/>
      <c r="BU743" s="253"/>
      <c r="BV743" s="253"/>
      <c r="BW743" s="253"/>
      <c r="BX743" s="253"/>
      <c r="BY743" s="253"/>
      <c r="BZ743" s="253"/>
      <c r="CA743" s="253"/>
      <c r="CB743" s="253"/>
      <c r="CC743" s="253"/>
      <c r="CD743" s="253"/>
      <c r="CE743" s="253"/>
      <c r="CF743" s="253"/>
      <c r="CG743" s="253"/>
      <c r="CH743" s="253"/>
      <c r="CI743" s="253"/>
      <c r="CJ743" s="253"/>
      <c r="CK743" s="253"/>
      <c r="CL743" s="253"/>
      <c r="CM743" s="253"/>
      <c r="CN743" s="253"/>
      <c r="CO743" s="253"/>
      <c r="CP743" s="253"/>
      <c r="CQ743" s="253"/>
      <c r="CR743" s="253"/>
      <c r="CS743" s="253"/>
      <c r="CT743" s="253"/>
      <c r="CU743" s="253"/>
      <c r="CV743" s="253"/>
      <c r="CW743" s="253"/>
      <c r="CX743" s="253"/>
      <c r="CY743" s="253"/>
      <c r="CZ743" s="253"/>
      <c r="DA743" s="253"/>
      <c r="DB743" s="253"/>
      <c r="DC743" s="253"/>
      <c r="DD743" s="253"/>
      <c r="DE743" s="253"/>
      <c r="DF743" s="253"/>
      <c r="DG743" s="253"/>
      <c r="DH743" s="253"/>
      <c r="DI743" s="253"/>
      <c r="DJ743" s="253"/>
      <c r="DK743" s="253"/>
      <c r="DL743" s="253"/>
      <c r="DM743" s="253"/>
      <c r="DN743" s="253"/>
      <c r="DO743" s="253"/>
      <c r="DP743" s="253"/>
      <c r="DQ743" s="253"/>
      <c r="DR743" s="253"/>
      <c r="DS743" s="253"/>
      <c r="DT743" s="253"/>
      <c r="DU743" s="253"/>
    </row>
    <row r="744" spans="1:125" s="248" customFormat="1" x14ac:dyDescent="0.25">
      <c r="A744" s="253"/>
      <c r="B744" s="253"/>
      <c r="D744" s="253"/>
      <c r="E744" s="253"/>
      <c r="F744" s="253"/>
      <c r="G744" s="253"/>
      <c r="H744" s="253"/>
      <c r="I744" s="253"/>
      <c r="J744" s="253"/>
      <c r="K744" s="253"/>
      <c r="L744" s="253"/>
      <c r="S744" s="253"/>
      <c r="T744" s="253"/>
      <c r="U744" s="253"/>
      <c r="V744" s="253"/>
      <c r="W744" s="253"/>
      <c r="X744" s="253"/>
      <c r="Y744" s="253"/>
      <c r="Z744" s="253"/>
      <c r="AA744" s="253"/>
      <c r="AB744" s="253"/>
      <c r="AC744" s="253"/>
      <c r="AD744" s="253"/>
      <c r="AE744" s="253"/>
      <c r="AF744" s="253"/>
      <c r="AG744" s="253"/>
      <c r="AH744" s="253"/>
      <c r="AI744" s="253"/>
      <c r="AJ744" s="253"/>
      <c r="AK744" s="253"/>
      <c r="AL744" s="253"/>
      <c r="AM744" s="253"/>
      <c r="AN744" s="253"/>
      <c r="AO744" s="253"/>
      <c r="AP744" s="253"/>
      <c r="AQ744" s="253"/>
      <c r="AR744" s="253"/>
      <c r="AS744" s="253"/>
      <c r="AT744" s="253"/>
      <c r="AU744" s="253"/>
      <c r="AV744" s="253"/>
      <c r="AW744" s="253"/>
      <c r="AX744" s="253"/>
      <c r="AY744" s="253"/>
      <c r="AZ744" s="253"/>
      <c r="BA744" s="253"/>
      <c r="BB744" s="253"/>
      <c r="BC744" s="253"/>
      <c r="BD744" s="253"/>
      <c r="BE744" s="253"/>
      <c r="BF744" s="253"/>
      <c r="BG744" s="253"/>
      <c r="BH744" s="253"/>
      <c r="BI744" s="253"/>
      <c r="BJ744" s="253"/>
      <c r="BK744" s="253"/>
      <c r="BL744" s="253"/>
      <c r="BM744" s="253"/>
      <c r="BN744" s="253"/>
      <c r="BO744" s="253"/>
      <c r="BP744" s="253"/>
      <c r="BQ744" s="253"/>
      <c r="BR744" s="253"/>
      <c r="BS744" s="253"/>
      <c r="BT744" s="253"/>
      <c r="BU744" s="253"/>
      <c r="BV744" s="253"/>
      <c r="BW744" s="253"/>
      <c r="BX744" s="253"/>
      <c r="BY744" s="253"/>
      <c r="BZ744" s="253"/>
      <c r="CA744" s="253"/>
      <c r="CB744" s="253"/>
      <c r="CC744" s="253"/>
      <c r="CD744" s="253"/>
      <c r="CE744" s="253"/>
      <c r="CF744" s="253"/>
      <c r="CG744" s="253"/>
      <c r="CH744" s="253"/>
      <c r="CI744" s="253"/>
      <c r="CJ744" s="253"/>
      <c r="CK744" s="253"/>
      <c r="CL744" s="253"/>
      <c r="CM744" s="253"/>
      <c r="CN744" s="253"/>
      <c r="CO744" s="253"/>
      <c r="CP744" s="253"/>
      <c r="CQ744" s="253"/>
      <c r="CR744" s="253"/>
      <c r="CS744" s="253"/>
      <c r="CT744" s="253"/>
      <c r="CU744" s="253"/>
      <c r="CV744" s="253"/>
      <c r="CW744" s="253"/>
      <c r="CX744" s="253"/>
      <c r="CY744" s="253"/>
      <c r="CZ744" s="253"/>
      <c r="DA744" s="253"/>
      <c r="DB744" s="253"/>
      <c r="DC744" s="253"/>
      <c r="DD744" s="253"/>
      <c r="DE744" s="253"/>
      <c r="DF744" s="253"/>
      <c r="DG744" s="253"/>
      <c r="DH744" s="253"/>
      <c r="DI744" s="253"/>
      <c r="DJ744" s="253"/>
      <c r="DK744" s="253"/>
      <c r="DL744" s="253"/>
      <c r="DM744" s="253"/>
      <c r="DN744" s="253"/>
      <c r="DO744" s="253"/>
      <c r="DP744" s="253"/>
      <c r="DQ744" s="253"/>
      <c r="DR744" s="253"/>
      <c r="DS744" s="253"/>
      <c r="DT744" s="253"/>
      <c r="DU744" s="253"/>
    </row>
    <row r="745" spans="1:125" s="248" customFormat="1" x14ac:dyDescent="0.25">
      <c r="A745" s="253"/>
      <c r="B745" s="253"/>
      <c r="D745" s="253"/>
      <c r="E745" s="253"/>
      <c r="F745" s="253"/>
      <c r="G745" s="253"/>
      <c r="H745" s="253"/>
      <c r="I745" s="253"/>
      <c r="J745" s="253"/>
      <c r="K745" s="253"/>
      <c r="L745" s="253"/>
      <c r="S745" s="253"/>
      <c r="T745" s="253"/>
      <c r="U745" s="253"/>
      <c r="V745" s="253"/>
      <c r="W745" s="253"/>
      <c r="X745" s="253"/>
      <c r="Y745" s="253"/>
      <c r="Z745" s="253"/>
      <c r="AA745" s="253"/>
      <c r="AB745" s="253"/>
      <c r="AC745" s="253"/>
      <c r="AD745" s="253"/>
      <c r="AE745" s="253"/>
      <c r="AF745" s="253"/>
      <c r="AG745" s="253"/>
      <c r="AH745" s="253"/>
      <c r="AI745" s="253"/>
      <c r="AJ745" s="253"/>
      <c r="AK745" s="253"/>
      <c r="AL745" s="253"/>
      <c r="AM745" s="253"/>
      <c r="AN745" s="253"/>
      <c r="AO745" s="253"/>
      <c r="AP745" s="253"/>
      <c r="AQ745" s="253"/>
      <c r="AR745" s="253"/>
      <c r="AS745" s="253"/>
      <c r="AT745" s="253"/>
      <c r="AU745" s="253"/>
      <c r="AV745" s="253"/>
      <c r="AW745" s="253"/>
      <c r="AX745" s="253"/>
      <c r="AY745" s="253"/>
      <c r="AZ745" s="253"/>
      <c r="BA745" s="253"/>
      <c r="BB745" s="253"/>
      <c r="BC745" s="253"/>
      <c r="BD745" s="253"/>
      <c r="BE745" s="253"/>
      <c r="BF745" s="253"/>
      <c r="BG745" s="253"/>
      <c r="BH745" s="253"/>
      <c r="BI745" s="253"/>
      <c r="BJ745" s="253"/>
      <c r="BK745" s="253"/>
      <c r="BL745" s="253"/>
      <c r="BM745" s="253"/>
      <c r="BN745" s="253"/>
      <c r="BO745" s="253"/>
      <c r="BP745" s="253"/>
      <c r="BQ745" s="253"/>
      <c r="BR745" s="253"/>
      <c r="BS745" s="253"/>
      <c r="BT745" s="253"/>
      <c r="BU745" s="253"/>
      <c r="BV745" s="253"/>
      <c r="BW745" s="253"/>
      <c r="BX745" s="253"/>
      <c r="BY745" s="253"/>
      <c r="BZ745" s="253"/>
      <c r="CA745" s="253"/>
      <c r="CB745" s="253"/>
      <c r="CC745" s="253"/>
      <c r="CD745" s="253"/>
      <c r="CE745" s="253"/>
      <c r="CF745" s="253"/>
      <c r="CG745" s="253"/>
      <c r="CH745" s="253"/>
      <c r="CI745" s="253"/>
      <c r="CJ745" s="253"/>
      <c r="CK745" s="253"/>
      <c r="CL745" s="253"/>
      <c r="CM745" s="253"/>
      <c r="CN745" s="253"/>
      <c r="CO745" s="253"/>
      <c r="CP745" s="253"/>
      <c r="CQ745" s="253"/>
      <c r="CR745" s="253"/>
      <c r="CS745" s="253"/>
      <c r="CT745" s="253"/>
      <c r="CU745" s="253"/>
      <c r="CV745" s="253"/>
      <c r="CW745" s="253"/>
      <c r="CX745" s="253"/>
      <c r="CY745" s="253"/>
      <c r="CZ745" s="253"/>
      <c r="DA745" s="253"/>
      <c r="DB745" s="253"/>
      <c r="DC745" s="253"/>
      <c r="DD745" s="253"/>
      <c r="DE745" s="253"/>
      <c r="DF745" s="253"/>
      <c r="DG745" s="253"/>
      <c r="DH745" s="253"/>
      <c r="DI745" s="253"/>
      <c r="DJ745" s="253"/>
      <c r="DK745" s="253"/>
      <c r="DL745" s="253"/>
      <c r="DM745" s="253"/>
      <c r="DN745" s="253"/>
      <c r="DO745" s="253"/>
      <c r="DP745" s="253"/>
      <c r="DQ745" s="253"/>
      <c r="DR745" s="253"/>
      <c r="DS745" s="253"/>
      <c r="DT745" s="253"/>
      <c r="DU745" s="253"/>
    </row>
    <row r="746" spans="1:125" s="248" customFormat="1" x14ac:dyDescent="0.25">
      <c r="A746" s="253"/>
      <c r="B746" s="253"/>
      <c r="D746" s="253"/>
      <c r="E746" s="253"/>
      <c r="F746" s="253"/>
      <c r="G746" s="253"/>
      <c r="H746" s="253"/>
      <c r="I746" s="253"/>
      <c r="J746" s="253"/>
      <c r="K746" s="253"/>
      <c r="L746" s="253"/>
      <c r="S746" s="253"/>
      <c r="T746" s="253"/>
      <c r="U746" s="253"/>
      <c r="V746" s="253"/>
      <c r="W746" s="253"/>
      <c r="X746" s="253"/>
      <c r="Y746" s="253"/>
      <c r="Z746" s="253"/>
      <c r="AA746" s="253"/>
      <c r="AB746" s="253"/>
      <c r="AC746" s="253"/>
      <c r="AD746" s="253"/>
      <c r="AE746" s="253"/>
      <c r="AF746" s="253"/>
      <c r="AG746" s="253"/>
      <c r="AH746" s="253"/>
      <c r="AI746" s="253"/>
      <c r="AJ746" s="253"/>
      <c r="AK746" s="253"/>
      <c r="AL746" s="253"/>
      <c r="AM746" s="253"/>
      <c r="AN746" s="253"/>
      <c r="AO746" s="253"/>
      <c r="AP746" s="253"/>
      <c r="AQ746" s="253"/>
      <c r="AR746" s="253"/>
      <c r="AS746" s="253"/>
      <c r="AT746" s="253"/>
      <c r="AU746" s="253"/>
      <c r="AV746" s="253"/>
      <c r="AW746" s="253"/>
      <c r="AX746" s="253"/>
      <c r="AY746" s="253"/>
      <c r="AZ746" s="253"/>
      <c r="BA746" s="253"/>
      <c r="BB746" s="253"/>
      <c r="BC746" s="253"/>
      <c r="BD746" s="253"/>
      <c r="BE746" s="253"/>
      <c r="BF746" s="253"/>
      <c r="BG746" s="253"/>
      <c r="BH746" s="253"/>
      <c r="BI746" s="253"/>
      <c r="BJ746" s="253"/>
      <c r="BK746" s="253"/>
      <c r="BL746" s="253"/>
      <c r="BM746" s="253"/>
      <c r="BN746" s="253"/>
      <c r="BO746" s="253"/>
      <c r="BP746" s="253"/>
      <c r="BQ746" s="253"/>
      <c r="BR746" s="253"/>
      <c r="BS746" s="253"/>
      <c r="BT746" s="253"/>
      <c r="BU746" s="253"/>
      <c r="BV746" s="253"/>
      <c r="BW746" s="253"/>
      <c r="BX746" s="253"/>
      <c r="BY746" s="253"/>
      <c r="BZ746" s="253"/>
      <c r="CA746" s="253"/>
      <c r="CB746" s="253"/>
      <c r="CC746" s="253"/>
      <c r="CD746" s="253"/>
      <c r="CE746" s="253"/>
      <c r="CF746" s="253"/>
      <c r="CG746" s="253"/>
      <c r="CH746" s="253"/>
      <c r="CI746" s="253"/>
      <c r="CJ746" s="253"/>
      <c r="CK746" s="253"/>
      <c r="CL746" s="253"/>
      <c r="CM746" s="253"/>
      <c r="CN746" s="253"/>
      <c r="CO746" s="253"/>
      <c r="CP746" s="253"/>
      <c r="CQ746" s="253"/>
      <c r="CR746" s="253"/>
      <c r="CS746" s="253"/>
      <c r="CT746" s="253"/>
      <c r="CU746" s="253"/>
      <c r="CV746" s="253"/>
      <c r="CW746" s="253"/>
      <c r="CX746" s="253"/>
      <c r="CY746" s="253"/>
      <c r="CZ746" s="253"/>
      <c r="DA746" s="253"/>
      <c r="DB746" s="253"/>
      <c r="DC746" s="253"/>
      <c r="DD746" s="253"/>
      <c r="DE746" s="253"/>
      <c r="DF746" s="253"/>
      <c r="DG746" s="253"/>
      <c r="DH746" s="253"/>
      <c r="DI746" s="253"/>
      <c r="DJ746" s="253"/>
      <c r="DK746" s="253"/>
      <c r="DL746" s="253"/>
      <c r="DM746" s="253"/>
      <c r="DN746" s="253"/>
      <c r="DO746" s="253"/>
      <c r="DP746" s="253"/>
      <c r="DQ746" s="253"/>
      <c r="DR746" s="253"/>
      <c r="DS746" s="253"/>
      <c r="DT746" s="253"/>
      <c r="DU746" s="253"/>
    </row>
    <row r="747" spans="1:125" s="248" customFormat="1" x14ac:dyDescent="0.25">
      <c r="A747" s="253"/>
      <c r="B747" s="253"/>
      <c r="D747" s="253"/>
      <c r="E747" s="253"/>
      <c r="F747" s="253"/>
      <c r="G747" s="253"/>
      <c r="H747" s="253"/>
      <c r="I747" s="253"/>
      <c r="J747" s="253"/>
      <c r="K747" s="253"/>
      <c r="L747" s="253"/>
      <c r="S747" s="253"/>
      <c r="T747" s="253"/>
      <c r="U747" s="253"/>
      <c r="V747" s="253"/>
      <c r="W747" s="253"/>
      <c r="X747" s="253"/>
      <c r="Y747" s="253"/>
      <c r="Z747" s="253"/>
      <c r="AA747" s="253"/>
      <c r="AB747" s="253"/>
      <c r="AC747" s="253"/>
      <c r="AD747" s="253"/>
      <c r="AE747" s="253"/>
      <c r="AF747" s="253"/>
      <c r="AG747" s="253"/>
      <c r="AH747" s="253"/>
      <c r="AI747" s="253"/>
      <c r="AJ747" s="253"/>
      <c r="AK747" s="253"/>
      <c r="AL747" s="253"/>
      <c r="AM747" s="253"/>
      <c r="AN747" s="253"/>
      <c r="AO747" s="253"/>
      <c r="AP747" s="253"/>
      <c r="AQ747" s="253"/>
      <c r="AR747" s="253"/>
      <c r="AS747" s="253"/>
      <c r="AT747" s="253"/>
      <c r="AU747" s="253"/>
      <c r="AV747" s="253"/>
      <c r="AW747" s="253"/>
      <c r="AX747" s="253"/>
      <c r="AY747" s="253"/>
      <c r="AZ747" s="253"/>
      <c r="BA747" s="253"/>
      <c r="BB747" s="253"/>
      <c r="BC747" s="253"/>
      <c r="BD747" s="253"/>
      <c r="BE747" s="253"/>
      <c r="BF747" s="253"/>
      <c r="BG747" s="253"/>
      <c r="BH747" s="253"/>
      <c r="BI747" s="253"/>
      <c r="BJ747" s="253"/>
      <c r="BK747" s="253"/>
      <c r="BL747" s="253"/>
      <c r="BM747" s="253"/>
      <c r="BN747" s="253"/>
      <c r="BO747" s="253"/>
      <c r="BP747" s="253"/>
      <c r="BQ747" s="253"/>
      <c r="BR747" s="253"/>
      <c r="BS747" s="253"/>
      <c r="BT747" s="253"/>
      <c r="BU747" s="253"/>
      <c r="BV747" s="253"/>
      <c r="BW747" s="253"/>
      <c r="BX747" s="253"/>
      <c r="BY747" s="253"/>
      <c r="BZ747" s="253"/>
      <c r="CA747" s="253"/>
      <c r="CB747" s="253"/>
      <c r="CC747" s="253"/>
      <c r="CD747" s="253"/>
      <c r="CE747" s="253"/>
      <c r="CF747" s="253"/>
      <c r="CG747" s="253"/>
      <c r="CH747" s="253"/>
      <c r="CI747" s="253"/>
      <c r="CJ747" s="253"/>
      <c r="CK747" s="253"/>
      <c r="CL747" s="253"/>
      <c r="CM747" s="253"/>
      <c r="CN747" s="253"/>
      <c r="CO747" s="253"/>
      <c r="CP747" s="253"/>
      <c r="CQ747" s="253"/>
      <c r="CR747" s="253"/>
      <c r="CS747" s="253"/>
      <c r="CT747" s="253"/>
      <c r="CU747" s="253"/>
      <c r="CV747" s="253"/>
      <c r="CW747" s="253"/>
      <c r="CX747" s="253"/>
      <c r="CY747" s="253"/>
      <c r="CZ747" s="253"/>
      <c r="DA747" s="253"/>
      <c r="DB747" s="253"/>
      <c r="DC747" s="253"/>
      <c r="DD747" s="253"/>
      <c r="DE747" s="253"/>
      <c r="DF747" s="253"/>
      <c r="DG747" s="253"/>
      <c r="DH747" s="253"/>
      <c r="DI747" s="253"/>
      <c r="DJ747" s="253"/>
      <c r="DK747" s="253"/>
      <c r="DL747" s="253"/>
      <c r="DM747" s="253"/>
      <c r="DN747" s="253"/>
      <c r="DO747" s="253"/>
      <c r="DP747" s="253"/>
      <c r="DQ747" s="253"/>
      <c r="DR747" s="253"/>
      <c r="DS747" s="253"/>
      <c r="DT747" s="253"/>
      <c r="DU747" s="253"/>
    </row>
    <row r="748" spans="1:125" s="248" customFormat="1" x14ac:dyDescent="0.25">
      <c r="A748" s="253"/>
      <c r="B748" s="253"/>
      <c r="D748" s="253"/>
      <c r="E748" s="253"/>
      <c r="F748" s="253"/>
      <c r="G748" s="253"/>
      <c r="H748" s="253"/>
      <c r="I748" s="253"/>
      <c r="J748" s="253"/>
      <c r="K748" s="253"/>
      <c r="L748" s="253"/>
      <c r="S748" s="253"/>
      <c r="T748" s="253"/>
      <c r="U748" s="253"/>
      <c r="V748" s="253"/>
      <c r="W748" s="253"/>
      <c r="X748" s="253"/>
      <c r="Y748" s="253"/>
      <c r="Z748" s="253"/>
      <c r="AA748" s="253"/>
      <c r="AB748" s="253"/>
      <c r="AC748" s="253"/>
      <c r="AD748" s="253"/>
      <c r="AE748" s="253"/>
      <c r="AF748" s="253"/>
      <c r="AG748" s="253"/>
      <c r="AH748" s="253"/>
      <c r="AI748" s="253"/>
      <c r="AJ748" s="253"/>
      <c r="AK748" s="253"/>
      <c r="AL748" s="253"/>
      <c r="AM748" s="253"/>
      <c r="AN748" s="253"/>
      <c r="AO748" s="253"/>
      <c r="AP748" s="253"/>
      <c r="AQ748" s="253"/>
      <c r="AR748" s="253"/>
      <c r="AS748" s="253"/>
      <c r="AT748" s="253"/>
      <c r="AU748" s="253"/>
      <c r="AV748" s="253"/>
      <c r="AW748" s="253"/>
      <c r="AX748" s="253"/>
      <c r="AY748" s="253"/>
      <c r="AZ748" s="253"/>
      <c r="BA748" s="253"/>
      <c r="BB748" s="253"/>
      <c r="BC748" s="253"/>
      <c r="BD748" s="253"/>
      <c r="BE748" s="253"/>
      <c r="BF748" s="253"/>
      <c r="BG748" s="253"/>
      <c r="BH748" s="253"/>
      <c r="BI748" s="253"/>
      <c r="BJ748" s="253"/>
      <c r="BK748" s="253"/>
      <c r="BL748" s="253"/>
      <c r="BM748" s="253"/>
      <c r="BN748" s="253"/>
      <c r="BO748" s="253"/>
      <c r="BP748" s="253"/>
      <c r="BQ748" s="253"/>
      <c r="BR748" s="253"/>
      <c r="BS748" s="253"/>
      <c r="BT748" s="253"/>
      <c r="BU748" s="253"/>
      <c r="BV748" s="253"/>
      <c r="BW748" s="253"/>
      <c r="BX748" s="253"/>
      <c r="BY748" s="253"/>
      <c r="BZ748" s="253"/>
      <c r="CA748" s="253"/>
      <c r="CB748" s="253"/>
      <c r="CC748" s="253"/>
      <c r="CD748" s="253"/>
      <c r="CE748" s="253"/>
      <c r="CF748" s="253"/>
      <c r="CG748" s="253"/>
      <c r="CH748" s="253"/>
      <c r="CI748" s="253"/>
      <c r="CJ748" s="253"/>
      <c r="CK748" s="253"/>
      <c r="CL748" s="253"/>
      <c r="CM748" s="253"/>
      <c r="CN748" s="253"/>
      <c r="CO748" s="253"/>
      <c r="CP748" s="253"/>
      <c r="CQ748" s="253"/>
      <c r="CR748" s="253"/>
      <c r="CS748" s="253"/>
      <c r="CT748" s="253"/>
      <c r="CU748" s="253"/>
      <c r="CV748" s="253"/>
      <c r="CW748" s="253"/>
      <c r="CX748" s="253"/>
      <c r="CY748" s="253"/>
      <c r="CZ748" s="253"/>
      <c r="DA748" s="253"/>
      <c r="DB748" s="253"/>
      <c r="DC748" s="253"/>
      <c r="DD748" s="253"/>
      <c r="DE748" s="253"/>
      <c r="DF748" s="253"/>
      <c r="DG748" s="253"/>
      <c r="DH748" s="253"/>
      <c r="DI748" s="253"/>
      <c r="DJ748" s="253"/>
      <c r="DK748" s="253"/>
      <c r="DL748" s="253"/>
      <c r="DM748" s="253"/>
      <c r="DN748" s="253"/>
      <c r="DO748" s="253"/>
      <c r="DP748" s="253"/>
      <c r="DQ748" s="253"/>
      <c r="DR748" s="253"/>
      <c r="DS748" s="253"/>
      <c r="DT748" s="253"/>
      <c r="DU748" s="253"/>
    </row>
    <row r="749" spans="1:125" s="248" customFormat="1" x14ac:dyDescent="0.25">
      <c r="A749" s="253"/>
      <c r="B749" s="253"/>
      <c r="D749" s="253"/>
      <c r="E749" s="253"/>
      <c r="F749" s="253"/>
      <c r="G749" s="253"/>
      <c r="H749" s="253"/>
      <c r="I749" s="253"/>
      <c r="J749" s="253"/>
      <c r="K749" s="253"/>
      <c r="L749" s="253"/>
      <c r="S749" s="253"/>
      <c r="T749" s="253"/>
      <c r="U749" s="253"/>
      <c r="V749" s="253"/>
      <c r="W749" s="253"/>
      <c r="X749" s="253"/>
      <c r="Y749" s="253"/>
      <c r="Z749" s="253"/>
      <c r="AA749" s="253"/>
      <c r="AB749" s="253"/>
      <c r="AC749" s="253"/>
      <c r="AD749" s="253"/>
      <c r="AE749" s="253"/>
      <c r="AF749" s="253"/>
      <c r="AG749" s="253"/>
      <c r="AH749" s="253"/>
      <c r="AI749" s="253"/>
      <c r="AJ749" s="253"/>
      <c r="AK749" s="253"/>
      <c r="AL749" s="253"/>
      <c r="AM749" s="253"/>
      <c r="AN749" s="253"/>
      <c r="AO749" s="253"/>
      <c r="AP749" s="253"/>
      <c r="AQ749" s="253"/>
      <c r="AR749" s="253"/>
      <c r="AS749" s="253"/>
      <c r="AT749" s="253"/>
      <c r="AU749" s="253"/>
      <c r="AV749" s="253"/>
      <c r="AW749" s="253"/>
      <c r="AX749" s="253"/>
      <c r="AY749" s="253"/>
      <c r="AZ749" s="253"/>
      <c r="BA749" s="253"/>
      <c r="BB749" s="253"/>
      <c r="BC749" s="253"/>
      <c r="BD749" s="253"/>
      <c r="BE749" s="253"/>
      <c r="BF749" s="253"/>
      <c r="BG749" s="253"/>
      <c r="BH749" s="253"/>
      <c r="BI749" s="253"/>
      <c r="BJ749" s="253"/>
      <c r="BK749" s="253"/>
      <c r="BL749" s="253"/>
      <c r="BM749" s="253"/>
      <c r="BN749" s="253"/>
      <c r="BO749" s="253"/>
      <c r="BP749" s="253"/>
      <c r="BQ749" s="253"/>
      <c r="BR749" s="253"/>
      <c r="BS749" s="253"/>
      <c r="BT749" s="253"/>
      <c r="BU749" s="253"/>
      <c r="BV749" s="253"/>
      <c r="BW749" s="253"/>
      <c r="BX749" s="253"/>
      <c r="BY749" s="253"/>
      <c r="BZ749" s="253"/>
      <c r="CA749" s="253"/>
      <c r="CB749" s="253"/>
      <c r="CC749" s="253"/>
      <c r="CD749" s="253"/>
      <c r="CE749" s="253"/>
      <c r="CF749" s="253"/>
      <c r="CG749" s="253"/>
      <c r="CH749" s="253"/>
      <c r="CI749" s="253"/>
      <c r="CJ749" s="253"/>
      <c r="CK749" s="253"/>
      <c r="CL749" s="253"/>
      <c r="CM749" s="253"/>
      <c r="CN749" s="253"/>
      <c r="CO749" s="253"/>
      <c r="CP749" s="253"/>
      <c r="CQ749" s="253"/>
      <c r="CR749" s="253"/>
      <c r="CS749" s="253"/>
      <c r="CT749" s="253"/>
      <c r="CU749" s="253"/>
      <c r="CV749" s="253"/>
      <c r="CW749" s="253"/>
      <c r="CX749" s="253"/>
      <c r="CY749" s="253"/>
      <c r="CZ749" s="253"/>
      <c r="DA749" s="253"/>
      <c r="DB749" s="253"/>
      <c r="DC749" s="253"/>
      <c r="DD749" s="253"/>
      <c r="DE749" s="253"/>
      <c r="DF749" s="253"/>
      <c r="DG749" s="253"/>
      <c r="DH749" s="253"/>
      <c r="DI749" s="253"/>
      <c r="DJ749" s="253"/>
      <c r="DK749" s="253"/>
      <c r="DL749" s="253"/>
      <c r="DM749" s="253"/>
      <c r="DN749" s="253"/>
      <c r="DO749" s="253"/>
      <c r="DP749" s="253"/>
      <c r="DQ749" s="253"/>
      <c r="DR749" s="253"/>
      <c r="DS749" s="253"/>
      <c r="DT749" s="253"/>
      <c r="DU749" s="253"/>
    </row>
    <row r="750" spans="1:125" s="248" customFormat="1" x14ac:dyDescent="0.25">
      <c r="A750" s="253"/>
      <c r="B750" s="253"/>
      <c r="D750" s="253"/>
      <c r="E750" s="253"/>
      <c r="F750" s="253"/>
      <c r="G750" s="253"/>
      <c r="H750" s="253"/>
      <c r="I750" s="253"/>
      <c r="J750" s="253"/>
      <c r="K750" s="253"/>
      <c r="L750" s="253"/>
      <c r="S750" s="253"/>
      <c r="T750" s="253"/>
      <c r="U750" s="253"/>
      <c r="V750" s="253"/>
      <c r="W750" s="253"/>
      <c r="X750" s="253"/>
      <c r="Y750" s="253"/>
      <c r="Z750" s="253"/>
      <c r="AA750" s="253"/>
      <c r="AB750" s="253"/>
      <c r="AC750" s="253"/>
      <c r="AD750" s="253"/>
      <c r="AE750" s="253"/>
      <c r="AF750" s="253"/>
      <c r="AG750" s="253"/>
      <c r="AH750" s="253"/>
      <c r="AI750" s="253"/>
      <c r="AJ750" s="253"/>
      <c r="AK750" s="253"/>
      <c r="AL750" s="253"/>
      <c r="AM750" s="253"/>
      <c r="AN750" s="253"/>
      <c r="AO750" s="253"/>
      <c r="AP750" s="253"/>
      <c r="AQ750" s="253"/>
      <c r="AR750" s="253"/>
      <c r="AS750" s="253"/>
      <c r="AT750" s="253"/>
      <c r="AU750" s="253"/>
      <c r="AV750" s="253"/>
      <c r="AW750" s="253"/>
      <c r="AX750" s="253"/>
      <c r="AY750" s="253"/>
      <c r="AZ750" s="253"/>
      <c r="BA750" s="253"/>
      <c r="BB750" s="253"/>
      <c r="BC750" s="253"/>
      <c r="BD750" s="253"/>
      <c r="BE750" s="253"/>
      <c r="BF750" s="253"/>
      <c r="BG750" s="253"/>
      <c r="BH750" s="253"/>
      <c r="BI750" s="253"/>
      <c r="BJ750" s="253"/>
      <c r="BK750" s="253"/>
      <c r="BL750" s="253"/>
      <c r="BM750" s="253"/>
      <c r="BN750" s="253"/>
      <c r="BO750" s="253"/>
      <c r="BP750" s="253"/>
      <c r="BQ750" s="253"/>
      <c r="BR750" s="253"/>
      <c r="BS750" s="253"/>
      <c r="BT750" s="253"/>
      <c r="BU750" s="253"/>
      <c r="BV750" s="253"/>
      <c r="BW750" s="253"/>
      <c r="BX750" s="253"/>
      <c r="BY750" s="253"/>
      <c r="BZ750" s="253"/>
      <c r="CA750" s="253"/>
      <c r="CB750" s="253"/>
      <c r="CC750" s="253"/>
      <c r="CD750" s="253"/>
      <c r="CE750" s="253"/>
      <c r="CF750" s="253"/>
      <c r="CG750" s="253"/>
      <c r="CH750" s="253"/>
      <c r="CI750" s="253"/>
      <c r="CJ750" s="253"/>
      <c r="CK750" s="253"/>
      <c r="CL750" s="253"/>
      <c r="CM750" s="253"/>
      <c r="CN750" s="253"/>
      <c r="CO750" s="253"/>
      <c r="CP750" s="253"/>
      <c r="CQ750" s="253"/>
      <c r="CR750" s="253"/>
      <c r="CS750" s="253"/>
      <c r="CT750" s="253"/>
      <c r="CU750" s="253"/>
      <c r="CV750" s="253"/>
      <c r="CW750" s="253"/>
      <c r="CX750" s="253"/>
      <c r="CY750" s="253"/>
      <c r="CZ750" s="253"/>
      <c r="DA750" s="253"/>
      <c r="DB750" s="253"/>
      <c r="DC750" s="253"/>
      <c r="DD750" s="253"/>
      <c r="DE750" s="253"/>
      <c r="DF750" s="253"/>
      <c r="DG750" s="253"/>
      <c r="DH750" s="253"/>
      <c r="DI750" s="253"/>
      <c r="DJ750" s="253"/>
      <c r="DK750" s="253"/>
      <c r="DL750" s="253"/>
      <c r="DM750" s="253"/>
      <c r="DN750" s="253"/>
      <c r="DO750" s="253"/>
      <c r="DP750" s="253"/>
      <c r="DQ750" s="253"/>
      <c r="DR750" s="253"/>
      <c r="DS750" s="253"/>
      <c r="DT750" s="253"/>
      <c r="DU750" s="253"/>
    </row>
    <row r="751" spans="1:125" s="248" customFormat="1" x14ac:dyDescent="0.25">
      <c r="A751" s="253"/>
      <c r="B751" s="253"/>
      <c r="D751" s="253"/>
      <c r="E751" s="253"/>
      <c r="F751" s="253"/>
      <c r="G751" s="253"/>
      <c r="H751" s="253"/>
      <c r="I751" s="253"/>
      <c r="J751" s="253"/>
      <c r="K751" s="253"/>
      <c r="L751" s="253"/>
      <c r="S751" s="253"/>
      <c r="T751" s="253"/>
      <c r="U751" s="253"/>
      <c r="V751" s="253"/>
      <c r="W751" s="253"/>
      <c r="X751" s="253"/>
      <c r="Y751" s="253"/>
      <c r="Z751" s="253"/>
      <c r="AA751" s="253"/>
      <c r="AB751" s="253"/>
      <c r="AC751" s="253"/>
      <c r="AD751" s="253"/>
      <c r="AE751" s="253"/>
      <c r="AF751" s="253"/>
      <c r="AG751" s="253"/>
      <c r="AH751" s="253"/>
      <c r="AI751" s="253"/>
      <c r="AJ751" s="253"/>
      <c r="AK751" s="253"/>
      <c r="AL751" s="253"/>
      <c r="AM751" s="253"/>
      <c r="AN751" s="253"/>
      <c r="AO751" s="253"/>
      <c r="AP751" s="253"/>
      <c r="AQ751" s="253"/>
      <c r="AR751" s="253"/>
      <c r="AS751" s="253"/>
      <c r="AT751" s="253"/>
      <c r="AU751" s="253"/>
      <c r="AV751" s="253"/>
      <c r="AW751" s="253"/>
      <c r="AX751" s="253"/>
      <c r="AY751" s="253"/>
      <c r="AZ751" s="253"/>
      <c r="BA751" s="253"/>
      <c r="BB751" s="253"/>
      <c r="BC751" s="253"/>
      <c r="BD751" s="253"/>
      <c r="BE751" s="253"/>
      <c r="BF751" s="253"/>
      <c r="BG751" s="253"/>
      <c r="BH751" s="253"/>
      <c r="BI751" s="253"/>
      <c r="BJ751" s="253"/>
      <c r="BK751" s="253"/>
      <c r="BL751" s="253"/>
      <c r="BM751" s="253"/>
      <c r="BN751" s="253"/>
      <c r="BO751" s="253"/>
      <c r="BP751" s="253"/>
      <c r="BQ751" s="253"/>
      <c r="BR751" s="253"/>
      <c r="BS751" s="253"/>
      <c r="BT751" s="253"/>
      <c r="BU751" s="253"/>
      <c r="BV751" s="253"/>
      <c r="BW751" s="253"/>
      <c r="BX751" s="253"/>
      <c r="BY751" s="253"/>
      <c r="BZ751" s="253"/>
      <c r="CA751" s="253"/>
      <c r="CB751" s="253"/>
      <c r="CC751" s="253"/>
      <c r="CD751" s="253"/>
      <c r="CE751" s="253"/>
      <c r="CF751" s="253"/>
      <c r="CG751" s="253"/>
      <c r="CH751" s="253"/>
      <c r="CI751" s="253"/>
      <c r="CJ751" s="253"/>
      <c r="CK751" s="253"/>
      <c r="CL751" s="253"/>
      <c r="CM751" s="253"/>
      <c r="CN751" s="253"/>
      <c r="CO751" s="253"/>
      <c r="CP751" s="253"/>
      <c r="CQ751" s="253"/>
      <c r="CR751" s="253"/>
      <c r="CS751" s="253"/>
      <c r="CT751" s="253"/>
      <c r="CU751" s="253"/>
      <c r="CV751" s="253"/>
      <c r="CW751" s="253"/>
      <c r="CX751" s="253"/>
      <c r="CY751" s="253"/>
      <c r="CZ751" s="253"/>
      <c r="DA751" s="253"/>
      <c r="DB751" s="253"/>
      <c r="DC751" s="253"/>
      <c r="DD751" s="253"/>
      <c r="DE751" s="253"/>
      <c r="DF751" s="253"/>
      <c r="DG751" s="253"/>
      <c r="DH751" s="253"/>
      <c r="DI751" s="253"/>
      <c r="DJ751" s="253"/>
      <c r="DK751" s="253"/>
      <c r="DL751" s="253"/>
      <c r="DM751" s="253"/>
      <c r="DN751" s="253"/>
      <c r="DO751" s="253"/>
      <c r="DP751" s="253"/>
      <c r="DQ751" s="253"/>
      <c r="DR751" s="253"/>
      <c r="DS751" s="253"/>
      <c r="DT751" s="253"/>
      <c r="DU751" s="253"/>
    </row>
    <row r="752" spans="1:125" s="248" customFormat="1" x14ac:dyDescent="0.25">
      <c r="A752" s="253"/>
      <c r="B752" s="253"/>
      <c r="D752" s="253"/>
      <c r="E752" s="253"/>
      <c r="F752" s="253"/>
      <c r="G752" s="253"/>
      <c r="H752" s="253"/>
      <c r="I752" s="253"/>
      <c r="J752" s="253"/>
      <c r="K752" s="253"/>
      <c r="L752" s="253"/>
      <c r="S752" s="253"/>
      <c r="T752" s="253"/>
      <c r="U752" s="253"/>
      <c r="V752" s="253"/>
      <c r="W752" s="253"/>
      <c r="X752" s="253"/>
      <c r="Y752" s="253"/>
      <c r="Z752" s="253"/>
      <c r="AA752" s="253"/>
      <c r="AB752" s="253"/>
      <c r="AC752" s="253"/>
      <c r="AD752" s="253"/>
      <c r="AE752" s="253"/>
      <c r="AF752" s="253"/>
      <c r="AG752" s="253"/>
      <c r="AH752" s="253"/>
      <c r="AI752" s="253"/>
      <c r="AJ752" s="253"/>
      <c r="AK752" s="253"/>
      <c r="AL752" s="253"/>
      <c r="AM752" s="253"/>
      <c r="AN752" s="253"/>
      <c r="AO752" s="253"/>
      <c r="AP752" s="253"/>
      <c r="AQ752" s="253"/>
      <c r="AR752" s="253"/>
      <c r="AS752" s="253"/>
      <c r="AT752" s="253"/>
      <c r="AU752" s="253"/>
      <c r="AV752" s="253"/>
      <c r="AW752" s="253"/>
      <c r="AX752" s="253"/>
      <c r="AY752" s="253"/>
      <c r="AZ752" s="253"/>
      <c r="BA752" s="253"/>
      <c r="BB752" s="253"/>
      <c r="BC752" s="253"/>
      <c r="BD752" s="253"/>
      <c r="BE752" s="253"/>
      <c r="BF752" s="253"/>
      <c r="BG752" s="253"/>
      <c r="BH752" s="253"/>
      <c r="BI752" s="253"/>
      <c r="BJ752" s="253"/>
      <c r="BK752" s="253"/>
      <c r="BL752" s="253"/>
      <c r="BM752" s="253"/>
      <c r="BN752" s="253"/>
      <c r="BO752" s="253"/>
      <c r="BP752" s="253"/>
      <c r="BQ752" s="253"/>
      <c r="BR752" s="253"/>
      <c r="BS752" s="253"/>
      <c r="BT752" s="253"/>
      <c r="BU752" s="253"/>
      <c r="BV752" s="253"/>
      <c r="BW752" s="253"/>
      <c r="BX752" s="253"/>
      <c r="BY752" s="253"/>
      <c r="BZ752" s="253"/>
      <c r="CA752" s="253"/>
      <c r="CB752" s="253"/>
      <c r="CC752" s="253"/>
      <c r="CD752" s="253"/>
      <c r="CE752" s="253"/>
      <c r="CF752" s="253"/>
      <c r="CG752" s="253"/>
      <c r="CH752" s="253"/>
      <c r="CI752" s="253"/>
      <c r="CJ752" s="253"/>
      <c r="CK752" s="253"/>
      <c r="CL752" s="253"/>
      <c r="CM752" s="253"/>
      <c r="CN752" s="253"/>
      <c r="CO752" s="253"/>
      <c r="CP752" s="253"/>
      <c r="CQ752" s="253"/>
      <c r="CR752" s="253"/>
      <c r="CS752" s="253"/>
      <c r="CT752" s="253"/>
      <c r="CU752" s="253"/>
      <c r="CV752" s="253"/>
      <c r="CW752" s="253"/>
      <c r="CX752" s="253"/>
      <c r="CY752" s="253"/>
      <c r="CZ752" s="253"/>
      <c r="DA752" s="253"/>
      <c r="DB752" s="253"/>
      <c r="DC752" s="253"/>
      <c r="DD752" s="253"/>
      <c r="DE752" s="253"/>
      <c r="DF752" s="253"/>
      <c r="DG752" s="253"/>
      <c r="DH752" s="253"/>
      <c r="DI752" s="253"/>
      <c r="DJ752" s="253"/>
      <c r="DK752" s="253"/>
      <c r="DL752" s="253"/>
      <c r="DM752" s="253"/>
      <c r="DN752" s="253"/>
      <c r="DO752" s="253"/>
      <c r="DP752" s="253"/>
      <c r="DQ752" s="253"/>
      <c r="DR752" s="253"/>
      <c r="DS752" s="253"/>
      <c r="DT752" s="253"/>
      <c r="DU752" s="253"/>
    </row>
    <row r="753" spans="1:125" s="248" customFormat="1" x14ac:dyDescent="0.25">
      <c r="A753" s="253"/>
      <c r="B753" s="253"/>
      <c r="D753" s="253"/>
      <c r="E753" s="253"/>
      <c r="F753" s="253"/>
      <c r="G753" s="253"/>
      <c r="H753" s="253"/>
      <c r="I753" s="253"/>
      <c r="J753" s="253"/>
      <c r="K753" s="253"/>
      <c r="L753" s="253"/>
      <c r="S753" s="253"/>
      <c r="T753" s="253"/>
      <c r="U753" s="253"/>
      <c r="V753" s="253"/>
      <c r="W753" s="253"/>
      <c r="X753" s="253"/>
      <c r="Y753" s="253"/>
      <c r="Z753" s="253"/>
      <c r="AA753" s="253"/>
      <c r="AB753" s="253"/>
      <c r="AC753" s="253"/>
      <c r="AD753" s="253"/>
      <c r="AE753" s="253"/>
      <c r="AF753" s="253"/>
      <c r="AG753" s="253"/>
      <c r="AH753" s="253"/>
      <c r="AI753" s="253"/>
      <c r="AJ753" s="253"/>
      <c r="AK753" s="253"/>
      <c r="AL753" s="253"/>
      <c r="AM753" s="253"/>
      <c r="AN753" s="253"/>
      <c r="AO753" s="253"/>
      <c r="AP753" s="253"/>
      <c r="AQ753" s="253"/>
      <c r="AR753" s="253"/>
      <c r="AS753" s="253"/>
      <c r="AT753" s="253"/>
      <c r="AU753" s="253"/>
      <c r="AV753" s="253"/>
      <c r="AW753" s="253"/>
      <c r="AX753" s="253"/>
      <c r="AY753" s="253"/>
      <c r="AZ753" s="253"/>
      <c r="BA753" s="253"/>
      <c r="BB753" s="253"/>
      <c r="BC753" s="253"/>
      <c r="BD753" s="253"/>
      <c r="BE753" s="253"/>
      <c r="BF753" s="253"/>
      <c r="BG753" s="253"/>
      <c r="BH753" s="253"/>
      <c r="BI753" s="253"/>
      <c r="BJ753" s="253"/>
      <c r="BK753" s="253"/>
      <c r="BL753" s="253"/>
      <c r="BM753" s="253"/>
      <c r="BN753" s="253"/>
      <c r="BO753" s="253"/>
      <c r="BP753" s="253"/>
      <c r="BQ753" s="253"/>
      <c r="BR753" s="253"/>
      <c r="BS753" s="253"/>
      <c r="BT753" s="253"/>
      <c r="BU753" s="253"/>
      <c r="BV753" s="253"/>
      <c r="BW753" s="253"/>
      <c r="BX753" s="253"/>
      <c r="BY753" s="253"/>
      <c r="BZ753" s="253"/>
      <c r="CA753" s="253"/>
      <c r="CB753" s="253"/>
      <c r="CC753" s="253"/>
      <c r="CD753" s="253"/>
      <c r="CE753" s="253"/>
      <c r="CF753" s="253"/>
      <c r="CG753" s="253"/>
      <c r="CH753" s="253"/>
      <c r="CI753" s="253"/>
      <c r="CJ753" s="253"/>
      <c r="CK753" s="253"/>
      <c r="CL753" s="253"/>
      <c r="CM753" s="253"/>
      <c r="CN753" s="253"/>
      <c r="CO753" s="253"/>
      <c r="CP753" s="253"/>
      <c r="CQ753" s="253"/>
      <c r="CR753" s="253"/>
      <c r="CS753" s="253"/>
      <c r="CT753" s="253"/>
      <c r="CU753" s="253"/>
      <c r="CV753" s="253"/>
      <c r="CW753" s="253"/>
      <c r="CX753" s="253"/>
      <c r="CY753" s="253"/>
      <c r="CZ753" s="253"/>
      <c r="DA753" s="253"/>
      <c r="DB753" s="253"/>
      <c r="DC753" s="253"/>
      <c r="DD753" s="253"/>
      <c r="DE753" s="253"/>
      <c r="DF753" s="253"/>
      <c r="DG753" s="253"/>
      <c r="DH753" s="253"/>
      <c r="DI753" s="253"/>
      <c r="DJ753" s="253"/>
      <c r="DK753" s="253"/>
      <c r="DL753" s="253"/>
      <c r="DM753" s="253"/>
      <c r="DN753" s="253"/>
      <c r="DO753" s="253"/>
      <c r="DP753" s="253"/>
      <c r="DQ753" s="253"/>
      <c r="DR753" s="253"/>
      <c r="DS753" s="253"/>
      <c r="DT753" s="253"/>
      <c r="DU753" s="253"/>
    </row>
    <row r="754" spans="1:125" s="248" customFormat="1" x14ac:dyDescent="0.25">
      <c r="A754" s="253"/>
      <c r="B754" s="253"/>
      <c r="D754" s="253"/>
      <c r="E754" s="253"/>
      <c r="F754" s="253"/>
      <c r="G754" s="253"/>
      <c r="H754" s="253"/>
      <c r="I754" s="253"/>
      <c r="J754" s="253"/>
      <c r="K754" s="253"/>
      <c r="L754" s="253"/>
      <c r="S754" s="253"/>
      <c r="T754" s="253"/>
      <c r="U754" s="253"/>
      <c r="V754" s="253"/>
      <c r="W754" s="253"/>
      <c r="X754" s="253"/>
      <c r="Y754" s="253"/>
      <c r="Z754" s="253"/>
      <c r="AA754" s="253"/>
      <c r="AB754" s="253"/>
      <c r="AC754" s="253"/>
      <c r="AD754" s="253"/>
      <c r="AE754" s="253"/>
      <c r="AF754" s="253"/>
      <c r="AG754" s="253"/>
      <c r="AH754" s="253"/>
      <c r="AI754" s="253"/>
      <c r="AJ754" s="253"/>
      <c r="AK754" s="253"/>
      <c r="AL754" s="253"/>
      <c r="AM754" s="253"/>
      <c r="AN754" s="253"/>
      <c r="AO754" s="253"/>
      <c r="AP754" s="253"/>
      <c r="AQ754" s="253"/>
      <c r="AR754" s="253"/>
      <c r="AS754" s="253"/>
      <c r="AT754" s="253"/>
      <c r="AU754" s="253"/>
      <c r="AV754" s="253"/>
      <c r="AW754" s="253"/>
      <c r="AX754" s="253"/>
      <c r="AY754" s="253"/>
      <c r="AZ754" s="253"/>
      <c r="BA754" s="253"/>
      <c r="BB754" s="253"/>
      <c r="BC754" s="253"/>
      <c r="BD754" s="253"/>
      <c r="BE754" s="253"/>
      <c r="BF754" s="253"/>
      <c r="BG754" s="253"/>
      <c r="BH754" s="253"/>
      <c r="BI754" s="253"/>
      <c r="BJ754" s="253"/>
      <c r="BK754" s="253"/>
      <c r="BL754" s="253"/>
      <c r="BM754" s="253"/>
      <c r="BN754" s="253"/>
      <c r="BO754" s="253"/>
      <c r="BP754" s="253"/>
      <c r="BQ754" s="253"/>
      <c r="BR754" s="253"/>
      <c r="BS754" s="253"/>
      <c r="BT754" s="253"/>
      <c r="BU754" s="253"/>
      <c r="BV754" s="253"/>
      <c r="BW754" s="253"/>
      <c r="BX754" s="253"/>
      <c r="BY754" s="253"/>
      <c r="BZ754" s="253"/>
      <c r="CA754" s="253"/>
      <c r="CB754" s="253"/>
      <c r="CC754" s="253"/>
      <c r="CD754" s="253"/>
      <c r="CE754" s="253"/>
      <c r="CF754" s="253"/>
      <c r="CG754" s="253"/>
      <c r="CH754" s="253"/>
      <c r="CI754" s="253"/>
      <c r="CJ754" s="253"/>
      <c r="CK754" s="253"/>
      <c r="CL754" s="253"/>
      <c r="CM754" s="253"/>
      <c r="CN754" s="253"/>
      <c r="CO754" s="253"/>
      <c r="CP754" s="253"/>
      <c r="CQ754" s="253"/>
      <c r="CR754" s="253"/>
      <c r="CS754" s="253"/>
      <c r="CT754" s="253"/>
      <c r="CU754" s="253"/>
      <c r="CV754" s="253"/>
      <c r="CW754" s="253"/>
      <c r="CX754" s="253"/>
      <c r="CY754" s="253"/>
      <c r="CZ754" s="253"/>
      <c r="DA754" s="253"/>
      <c r="DB754" s="253"/>
      <c r="DC754" s="253"/>
      <c r="DD754" s="253"/>
      <c r="DE754" s="253"/>
      <c r="DF754" s="253"/>
      <c r="DG754" s="253"/>
      <c r="DH754" s="253"/>
      <c r="DI754" s="253"/>
      <c r="DJ754" s="253"/>
      <c r="DK754" s="253"/>
      <c r="DL754" s="253"/>
      <c r="DM754" s="253"/>
      <c r="DN754" s="253"/>
      <c r="DO754" s="253"/>
      <c r="DP754" s="253"/>
      <c r="DQ754" s="253"/>
      <c r="DR754" s="253"/>
      <c r="DS754" s="253"/>
      <c r="DT754" s="253"/>
      <c r="DU754" s="253"/>
    </row>
    <row r="755" spans="1:125" s="248" customFormat="1" x14ac:dyDescent="0.25">
      <c r="A755" s="253"/>
      <c r="B755" s="253"/>
      <c r="D755" s="253"/>
      <c r="E755" s="253"/>
      <c r="F755" s="253"/>
      <c r="G755" s="253"/>
      <c r="H755" s="253"/>
      <c r="I755" s="253"/>
      <c r="J755" s="253"/>
      <c r="K755" s="253"/>
      <c r="L755" s="253"/>
      <c r="S755" s="253"/>
      <c r="T755" s="253"/>
      <c r="U755" s="253"/>
      <c r="V755" s="253"/>
      <c r="W755" s="253"/>
      <c r="X755" s="253"/>
      <c r="Y755" s="253"/>
      <c r="Z755" s="253"/>
      <c r="AA755" s="253"/>
      <c r="AB755" s="253"/>
      <c r="AC755" s="253"/>
      <c r="AD755" s="253"/>
      <c r="AE755" s="253"/>
      <c r="AF755" s="253"/>
      <c r="AG755" s="253"/>
      <c r="AH755" s="253"/>
      <c r="AI755" s="253"/>
      <c r="AJ755" s="253"/>
      <c r="AK755" s="253"/>
      <c r="AL755" s="253"/>
      <c r="AM755" s="253"/>
      <c r="AN755" s="253"/>
      <c r="AO755" s="253"/>
      <c r="AP755" s="253"/>
      <c r="AQ755" s="253"/>
      <c r="AR755" s="253"/>
      <c r="AS755" s="253"/>
      <c r="AT755" s="253"/>
      <c r="AU755" s="253"/>
      <c r="AV755" s="253"/>
      <c r="AW755" s="253"/>
      <c r="AX755" s="253"/>
      <c r="AY755" s="253"/>
      <c r="AZ755" s="253"/>
      <c r="BA755" s="253"/>
      <c r="BB755" s="253"/>
      <c r="BC755" s="253"/>
      <c r="BD755" s="253"/>
      <c r="BE755" s="253"/>
      <c r="BF755" s="253"/>
      <c r="BG755" s="253"/>
      <c r="BH755" s="253"/>
      <c r="BI755" s="253"/>
      <c r="BJ755" s="253"/>
      <c r="BK755" s="253"/>
      <c r="BL755" s="253"/>
      <c r="BM755" s="253"/>
      <c r="BN755" s="253"/>
      <c r="BO755" s="253"/>
      <c r="BP755" s="253"/>
      <c r="BQ755" s="253"/>
      <c r="BR755" s="253"/>
      <c r="BS755" s="253"/>
      <c r="BT755" s="253"/>
      <c r="BU755" s="253"/>
      <c r="BV755" s="253"/>
      <c r="BW755" s="253"/>
      <c r="BX755" s="253"/>
      <c r="BY755" s="253"/>
      <c r="BZ755" s="253"/>
      <c r="CA755" s="253"/>
      <c r="CB755" s="253"/>
      <c r="CC755" s="253"/>
      <c r="CD755" s="253"/>
      <c r="CE755" s="253"/>
      <c r="CF755" s="253"/>
      <c r="CG755" s="253"/>
      <c r="CH755" s="253"/>
      <c r="CI755" s="253"/>
      <c r="CJ755" s="253"/>
      <c r="CK755" s="253"/>
      <c r="CL755" s="253"/>
      <c r="CM755" s="253"/>
      <c r="CN755" s="253"/>
      <c r="CO755" s="253"/>
      <c r="CP755" s="253"/>
      <c r="CQ755" s="253"/>
      <c r="CR755" s="253"/>
      <c r="CS755" s="253"/>
      <c r="CT755" s="253"/>
      <c r="CU755" s="253"/>
      <c r="CV755" s="253"/>
      <c r="CW755" s="253"/>
      <c r="CX755" s="253"/>
      <c r="CY755" s="253"/>
      <c r="CZ755" s="253"/>
      <c r="DA755" s="253"/>
      <c r="DB755" s="253"/>
      <c r="DC755" s="253"/>
      <c r="DD755" s="253"/>
      <c r="DE755" s="253"/>
      <c r="DF755" s="253"/>
      <c r="DG755" s="253"/>
      <c r="DH755" s="253"/>
      <c r="DI755" s="253"/>
      <c r="DJ755" s="253"/>
      <c r="DK755" s="253"/>
      <c r="DL755" s="253"/>
      <c r="DM755" s="253"/>
      <c r="DN755" s="253"/>
      <c r="DO755" s="253"/>
      <c r="DP755" s="253"/>
      <c r="DQ755" s="253"/>
      <c r="DR755" s="253"/>
      <c r="DS755" s="253"/>
      <c r="DT755" s="253"/>
      <c r="DU755" s="253"/>
    </row>
    <row r="756" spans="1:125" s="248" customFormat="1" x14ac:dyDescent="0.25">
      <c r="A756" s="253"/>
      <c r="B756" s="253"/>
      <c r="D756" s="253"/>
      <c r="E756" s="253"/>
      <c r="F756" s="253"/>
      <c r="G756" s="253"/>
      <c r="H756" s="253"/>
      <c r="I756" s="253"/>
      <c r="J756" s="253"/>
      <c r="K756" s="253"/>
      <c r="L756" s="253"/>
      <c r="S756" s="253"/>
      <c r="T756" s="253"/>
      <c r="U756" s="253"/>
      <c r="V756" s="253"/>
      <c r="W756" s="253"/>
      <c r="X756" s="253"/>
      <c r="Y756" s="253"/>
      <c r="Z756" s="253"/>
      <c r="AA756" s="253"/>
      <c r="AB756" s="253"/>
      <c r="AC756" s="253"/>
      <c r="AD756" s="253"/>
      <c r="AE756" s="253"/>
      <c r="AF756" s="253"/>
      <c r="AG756" s="253"/>
      <c r="AH756" s="253"/>
      <c r="AI756" s="253"/>
      <c r="AJ756" s="253"/>
      <c r="AK756" s="253"/>
      <c r="AL756" s="253"/>
      <c r="AM756" s="253"/>
      <c r="AN756" s="253"/>
      <c r="AO756" s="253"/>
      <c r="AP756" s="253"/>
      <c r="AQ756" s="253"/>
      <c r="AR756" s="253"/>
      <c r="AS756" s="253"/>
      <c r="AT756" s="253"/>
      <c r="AU756" s="253"/>
      <c r="AV756" s="253"/>
      <c r="AW756" s="253"/>
      <c r="AX756" s="253"/>
      <c r="AY756" s="253"/>
      <c r="AZ756" s="253"/>
      <c r="BA756" s="253"/>
      <c r="BB756" s="253"/>
      <c r="BC756" s="253"/>
      <c r="BD756" s="253"/>
      <c r="BE756" s="253"/>
      <c r="BF756" s="253"/>
      <c r="BG756" s="253"/>
      <c r="BH756" s="253"/>
      <c r="BI756" s="253"/>
      <c r="BJ756" s="253"/>
      <c r="BK756" s="253"/>
      <c r="BL756" s="253"/>
      <c r="BM756" s="253"/>
      <c r="BN756" s="253"/>
      <c r="BO756" s="253"/>
      <c r="BP756" s="253"/>
      <c r="BQ756" s="253"/>
      <c r="BR756" s="253"/>
      <c r="BS756" s="253"/>
      <c r="BT756" s="253"/>
      <c r="BU756" s="253"/>
      <c r="BV756" s="253"/>
      <c r="BW756" s="253"/>
      <c r="BX756" s="253"/>
      <c r="BY756" s="253"/>
      <c r="BZ756" s="253"/>
      <c r="CA756" s="253"/>
      <c r="CB756" s="253"/>
      <c r="CC756" s="253"/>
      <c r="CD756" s="253"/>
      <c r="CE756" s="253"/>
      <c r="CF756" s="253"/>
      <c r="CG756" s="253"/>
      <c r="CH756" s="253"/>
      <c r="CI756" s="253"/>
      <c r="CJ756" s="253"/>
      <c r="CK756" s="253"/>
      <c r="CL756" s="253"/>
      <c r="CM756" s="253"/>
      <c r="CN756" s="253"/>
      <c r="CO756" s="253"/>
      <c r="CP756" s="253"/>
      <c r="CQ756" s="253"/>
      <c r="CR756" s="253"/>
      <c r="CS756" s="253"/>
      <c r="CT756" s="253"/>
      <c r="CU756" s="253"/>
      <c r="CV756" s="253"/>
      <c r="CW756" s="253"/>
      <c r="CX756" s="253"/>
      <c r="CY756" s="253"/>
      <c r="CZ756" s="253"/>
      <c r="DA756" s="253"/>
      <c r="DB756" s="253"/>
      <c r="DC756" s="253"/>
      <c r="DD756" s="253"/>
      <c r="DE756" s="253"/>
      <c r="DF756" s="253"/>
      <c r="DG756" s="253"/>
      <c r="DH756" s="253"/>
      <c r="DI756" s="253"/>
      <c r="DJ756" s="253"/>
      <c r="DK756" s="253"/>
      <c r="DL756" s="253"/>
      <c r="DM756" s="253"/>
      <c r="DN756" s="253"/>
      <c r="DO756" s="253"/>
      <c r="DP756" s="253"/>
      <c r="DQ756" s="253"/>
      <c r="DR756" s="253"/>
      <c r="DS756" s="253"/>
      <c r="DT756" s="253"/>
      <c r="DU756" s="253"/>
    </row>
    <row r="757" spans="1:125" s="248" customFormat="1" x14ac:dyDescent="0.25">
      <c r="A757" s="253"/>
      <c r="B757" s="253"/>
      <c r="D757" s="253"/>
      <c r="E757" s="253"/>
      <c r="F757" s="253"/>
      <c r="G757" s="253"/>
      <c r="H757" s="253"/>
      <c r="I757" s="253"/>
      <c r="J757" s="253"/>
      <c r="K757" s="253"/>
      <c r="L757" s="253"/>
      <c r="S757" s="253"/>
      <c r="T757" s="253"/>
      <c r="U757" s="253"/>
      <c r="V757" s="253"/>
      <c r="W757" s="253"/>
      <c r="X757" s="253"/>
      <c r="Y757" s="253"/>
      <c r="Z757" s="253"/>
      <c r="AA757" s="253"/>
      <c r="AB757" s="253"/>
      <c r="AC757" s="253"/>
      <c r="AD757" s="253"/>
      <c r="AE757" s="253"/>
      <c r="AF757" s="253"/>
      <c r="AG757" s="253"/>
      <c r="AH757" s="253"/>
      <c r="AI757" s="253"/>
      <c r="AJ757" s="253"/>
      <c r="AK757" s="253"/>
      <c r="AL757" s="253"/>
      <c r="AM757" s="253"/>
      <c r="AN757" s="253"/>
      <c r="AO757" s="253"/>
      <c r="AP757" s="253"/>
      <c r="AQ757" s="253"/>
      <c r="AR757" s="253"/>
      <c r="AS757" s="253"/>
      <c r="AT757" s="253"/>
      <c r="AU757" s="253"/>
      <c r="AV757" s="253"/>
      <c r="AW757" s="253"/>
      <c r="AX757" s="253"/>
      <c r="AY757" s="253"/>
      <c r="AZ757" s="253"/>
      <c r="BA757" s="253"/>
      <c r="BB757" s="253"/>
      <c r="BC757" s="253"/>
      <c r="BD757" s="253"/>
      <c r="BE757" s="253"/>
      <c r="BF757" s="253"/>
      <c r="BG757" s="253"/>
      <c r="BH757" s="253"/>
      <c r="BI757" s="253"/>
      <c r="BJ757" s="253"/>
      <c r="BK757" s="253"/>
      <c r="BL757" s="253"/>
      <c r="BM757" s="253"/>
      <c r="BN757" s="253"/>
      <c r="BO757" s="253"/>
      <c r="BP757" s="253"/>
      <c r="BQ757" s="253"/>
      <c r="BR757" s="253"/>
      <c r="BS757" s="253"/>
      <c r="BT757" s="253"/>
      <c r="BU757" s="253"/>
      <c r="BV757" s="253"/>
      <c r="BW757" s="253"/>
      <c r="BX757" s="253"/>
      <c r="BY757" s="253"/>
      <c r="BZ757" s="253"/>
      <c r="CA757" s="253"/>
      <c r="CB757" s="253"/>
      <c r="CC757" s="253"/>
      <c r="CD757" s="253"/>
      <c r="CE757" s="253"/>
      <c r="CF757" s="253"/>
      <c r="CG757" s="253"/>
      <c r="CH757" s="253"/>
      <c r="CI757" s="253"/>
      <c r="CJ757" s="253"/>
      <c r="CK757" s="253"/>
      <c r="CL757" s="253"/>
      <c r="CM757" s="253"/>
      <c r="CN757" s="253"/>
      <c r="CO757" s="253"/>
      <c r="CP757" s="253"/>
      <c r="CQ757" s="253"/>
      <c r="CR757" s="253"/>
      <c r="CS757" s="253"/>
      <c r="CT757" s="253"/>
      <c r="CU757" s="253"/>
      <c r="CV757" s="253"/>
      <c r="CW757" s="253"/>
      <c r="CX757" s="253"/>
      <c r="CY757" s="253"/>
      <c r="CZ757" s="253"/>
      <c r="DA757" s="253"/>
      <c r="DB757" s="253"/>
      <c r="DC757" s="253"/>
      <c r="DD757" s="253"/>
      <c r="DE757" s="253"/>
      <c r="DF757" s="253"/>
      <c r="DG757" s="253"/>
      <c r="DH757" s="253"/>
      <c r="DI757" s="253"/>
      <c r="DJ757" s="253"/>
      <c r="DK757" s="253"/>
      <c r="DL757" s="253"/>
      <c r="DM757" s="253"/>
      <c r="DN757" s="253"/>
      <c r="DO757" s="253"/>
      <c r="DP757" s="253"/>
      <c r="DQ757" s="253"/>
      <c r="DR757" s="253"/>
      <c r="DS757" s="253"/>
      <c r="DT757" s="253"/>
      <c r="DU757" s="253"/>
    </row>
    <row r="758" spans="1:125" s="248" customFormat="1" x14ac:dyDescent="0.25">
      <c r="A758" s="253"/>
      <c r="B758" s="253"/>
      <c r="D758" s="253"/>
      <c r="E758" s="253"/>
      <c r="F758" s="253"/>
      <c r="G758" s="253"/>
      <c r="H758" s="253"/>
      <c r="I758" s="253"/>
      <c r="J758" s="253"/>
      <c r="K758" s="253"/>
      <c r="L758" s="253"/>
      <c r="S758" s="253"/>
      <c r="T758" s="253"/>
      <c r="U758" s="253"/>
      <c r="V758" s="253"/>
      <c r="W758" s="253"/>
      <c r="X758" s="253"/>
      <c r="Y758" s="253"/>
      <c r="Z758" s="253"/>
      <c r="AA758" s="253"/>
      <c r="AB758" s="253"/>
      <c r="AC758" s="253"/>
      <c r="AD758" s="253"/>
      <c r="AE758" s="253"/>
      <c r="AF758" s="253"/>
      <c r="AG758" s="253"/>
      <c r="AH758" s="253"/>
      <c r="AI758" s="253"/>
      <c r="AJ758" s="253"/>
      <c r="AK758" s="253"/>
      <c r="AL758" s="253"/>
      <c r="AM758" s="253"/>
      <c r="AN758" s="253"/>
      <c r="AO758" s="253"/>
      <c r="AP758" s="253"/>
      <c r="AQ758" s="253"/>
      <c r="AR758" s="253"/>
      <c r="AS758" s="253"/>
      <c r="AT758" s="253"/>
      <c r="AU758" s="253"/>
      <c r="AV758" s="253"/>
      <c r="AW758" s="253"/>
      <c r="AX758" s="253"/>
      <c r="AY758" s="253"/>
      <c r="AZ758" s="253"/>
      <c r="BA758" s="253"/>
      <c r="BB758" s="253"/>
      <c r="BC758" s="253"/>
      <c r="BD758" s="253"/>
      <c r="BE758" s="253"/>
      <c r="BF758" s="253"/>
      <c r="BG758" s="253"/>
      <c r="BH758" s="253"/>
      <c r="BI758" s="253"/>
      <c r="BJ758" s="253"/>
      <c r="BK758" s="253"/>
      <c r="BL758" s="253"/>
      <c r="BM758" s="253"/>
      <c r="BN758" s="253"/>
      <c r="BO758" s="253"/>
      <c r="BP758" s="253"/>
      <c r="BQ758" s="253"/>
      <c r="BR758" s="253"/>
      <c r="BS758" s="253"/>
      <c r="BT758" s="253"/>
      <c r="BU758" s="253"/>
      <c r="BV758" s="253"/>
      <c r="BW758" s="253"/>
      <c r="BX758" s="253"/>
      <c r="BY758" s="253"/>
      <c r="BZ758" s="253"/>
      <c r="CA758" s="253"/>
      <c r="CB758" s="253"/>
      <c r="CC758" s="253"/>
      <c r="CD758" s="253"/>
      <c r="CE758" s="253"/>
      <c r="CF758" s="253"/>
      <c r="CG758" s="253"/>
      <c r="CH758" s="253"/>
      <c r="CI758" s="253"/>
      <c r="CJ758" s="253"/>
      <c r="CK758" s="253"/>
      <c r="CL758" s="253"/>
      <c r="CM758" s="253"/>
      <c r="CN758" s="253"/>
      <c r="CO758" s="253"/>
      <c r="CP758" s="253"/>
      <c r="CQ758" s="253"/>
      <c r="CR758" s="253"/>
      <c r="CS758" s="253"/>
      <c r="CT758" s="253"/>
      <c r="CU758" s="253"/>
      <c r="CV758" s="253"/>
      <c r="CW758" s="253"/>
      <c r="CX758" s="253"/>
      <c r="CY758" s="253"/>
      <c r="CZ758" s="253"/>
      <c r="DA758" s="253"/>
      <c r="DB758" s="253"/>
      <c r="DC758" s="253"/>
      <c r="DD758" s="253"/>
      <c r="DE758" s="253"/>
      <c r="DF758" s="253"/>
      <c r="DG758" s="253"/>
      <c r="DH758" s="253"/>
      <c r="DI758" s="253"/>
      <c r="DJ758" s="253"/>
      <c r="DK758" s="253"/>
      <c r="DL758" s="253"/>
      <c r="DM758" s="253"/>
      <c r="DN758" s="253"/>
      <c r="DO758" s="253"/>
      <c r="DP758" s="253"/>
      <c r="DQ758" s="253"/>
      <c r="DR758" s="253"/>
      <c r="DS758" s="253"/>
      <c r="DT758" s="253"/>
      <c r="DU758" s="253"/>
    </row>
    <row r="759" spans="1:125" s="248" customFormat="1" x14ac:dyDescent="0.25">
      <c r="A759" s="253"/>
      <c r="B759" s="253"/>
      <c r="D759" s="253"/>
      <c r="E759" s="253"/>
      <c r="F759" s="253"/>
      <c r="G759" s="253"/>
      <c r="H759" s="253"/>
      <c r="I759" s="253"/>
      <c r="J759" s="253"/>
      <c r="K759" s="253"/>
      <c r="L759" s="253"/>
      <c r="S759" s="253"/>
      <c r="T759" s="253"/>
      <c r="U759" s="253"/>
      <c r="V759" s="253"/>
      <c r="W759" s="253"/>
      <c r="X759" s="253"/>
      <c r="Y759" s="253"/>
      <c r="Z759" s="253"/>
      <c r="AA759" s="253"/>
      <c r="AB759" s="253"/>
      <c r="AC759" s="253"/>
      <c r="AD759" s="253"/>
      <c r="AE759" s="253"/>
      <c r="AF759" s="253"/>
      <c r="AG759" s="253"/>
      <c r="AH759" s="253"/>
      <c r="AI759" s="253"/>
      <c r="AJ759" s="253"/>
      <c r="AK759" s="253"/>
      <c r="AL759" s="253"/>
      <c r="AM759" s="253"/>
      <c r="AN759" s="253"/>
      <c r="AO759" s="253"/>
      <c r="AP759" s="253"/>
      <c r="AQ759" s="253"/>
      <c r="AR759" s="253"/>
      <c r="AS759" s="253"/>
      <c r="AT759" s="253"/>
      <c r="AU759" s="253"/>
      <c r="AV759" s="253"/>
      <c r="AW759" s="253"/>
      <c r="AX759" s="253"/>
      <c r="AY759" s="253"/>
      <c r="AZ759" s="253"/>
      <c r="BA759" s="253"/>
      <c r="BB759" s="253"/>
      <c r="BC759" s="253"/>
      <c r="BD759" s="253"/>
      <c r="BE759" s="253"/>
      <c r="BF759" s="253"/>
      <c r="BG759" s="253"/>
      <c r="BH759" s="253"/>
      <c r="BI759" s="253"/>
      <c r="BJ759" s="253"/>
      <c r="BK759" s="253"/>
      <c r="BL759" s="253"/>
      <c r="BM759" s="253"/>
      <c r="BN759" s="253"/>
      <c r="BO759" s="253"/>
      <c r="BP759" s="253"/>
      <c r="BQ759" s="253"/>
      <c r="BR759" s="253"/>
      <c r="BS759" s="253"/>
      <c r="BT759" s="253"/>
      <c r="BU759" s="253"/>
      <c r="BV759" s="253"/>
      <c r="BW759" s="253"/>
      <c r="BX759" s="253"/>
      <c r="BY759" s="253"/>
      <c r="BZ759" s="253"/>
      <c r="CA759" s="253"/>
      <c r="CB759" s="253"/>
      <c r="CC759" s="253"/>
      <c r="CD759" s="253"/>
      <c r="CE759" s="253"/>
      <c r="CF759" s="253"/>
      <c r="CG759" s="253"/>
      <c r="CH759" s="253"/>
      <c r="CI759" s="253"/>
      <c r="CJ759" s="253"/>
      <c r="CK759" s="253"/>
      <c r="CL759" s="253"/>
      <c r="CM759" s="253"/>
      <c r="CN759" s="253"/>
      <c r="CO759" s="253"/>
      <c r="CP759" s="253"/>
      <c r="CQ759" s="253"/>
      <c r="CR759" s="253"/>
      <c r="CS759" s="253"/>
      <c r="CT759" s="253"/>
      <c r="CU759" s="253"/>
      <c r="CV759" s="253"/>
      <c r="CW759" s="253"/>
      <c r="CX759" s="253"/>
      <c r="CY759" s="253"/>
      <c r="CZ759" s="253"/>
      <c r="DA759" s="253"/>
      <c r="DB759" s="253"/>
      <c r="DC759" s="253"/>
      <c r="DD759" s="253"/>
      <c r="DE759" s="253"/>
      <c r="DF759" s="253"/>
      <c r="DG759" s="253"/>
      <c r="DH759" s="253"/>
      <c r="DI759" s="253"/>
      <c r="DJ759" s="253"/>
      <c r="DK759" s="253"/>
      <c r="DL759" s="253"/>
      <c r="DM759" s="253"/>
      <c r="DN759" s="253"/>
      <c r="DO759" s="253"/>
      <c r="DP759" s="253"/>
      <c r="DQ759" s="253"/>
      <c r="DR759" s="253"/>
      <c r="DS759" s="253"/>
      <c r="DT759" s="253"/>
      <c r="DU759" s="253"/>
    </row>
    <row r="760" spans="1:125" s="248" customFormat="1" x14ac:dyDescent="0.25">
      <c r="A760" s="253"/>
      <c r="B760" s="253"/>
      <c r="D760" s="253"/>
      <c r="E760" s="253"/>
      <c r="F760" s="253"/>
      <c r="G760" s="253"/>
      <c r="H760" s="253"/>
      <c r="I760" s="253"/>
      <c r="J760" s="253"/>
      <c r="K760" s="253"/>
      <c r="L760" s="253"/>
      <c r="S760" s="253"/>
      <c r="T760" s="253"/>
      <c r="U760" s="253"/>
      <c r="V760" s="253"/>
      <c r="W760" s="253"/>
      <c r="X760" s="253"/>
      <c r="Y760" s="253"/>
      <c r="Z760" s="253"/>
      <c r="AA760" s="253"/>
      <c r="AB760" s="253"/>
      <c r="AC760" s="253"/>
      <c r="AD760" s="253"/>
      <c r="AE760" s="253"/>
      <c r="AF760" s="253"/>
      <c r="AG760" s="253"/>
      <c r="AH760" s="253"/>
      <c r="AI760" s="253"/>
      <c r="AJ760" s="253"/>
      <c r="AK760" s="253"/>
      <c r="AL760" s="253"/>
      <c r="AM760" s="253"/>
      <c r="AN760" s="253"/>
      <c r="AO760" s="253"/>
      <c r="AP760" s="253"/>
      <c r="AQ760" s="253"/>
      <c r="AR760" s="253"/>
      <c r="AS760" s="253"/>
      <c r="AT760" s="253"/>
      <c r="AU760" s="253"/>
      <c r="AV760" s="253"/>
      <c r="AW760" s="253"/>
      <c r="AX760" s="253"/>
      <c r="AY760" s="253"/>
      <c r="AZ760" s="253"/>
      <c r="BA760" s="253"/>
      <c r="BB760" s="253"/>
      <c r="BC760" s="253"/>
      <c r="BD760" s="253"/>
      <c r="BE760" s="253"/>
      <c r="BF760" s="253"/>
      <c r="BG760" s="253"/>
      <c r="BH760" s="253"/>
      <c r="BI760" s="253"/>
      <c r="BJ760" s="253"/>
      <c r="BK760" s="253"/>
      <c r="BL760" s="253"/>
      <c r="BM760" s="253"/>
      <c r="BN760" s="253"/>
      <c r="BO760" s="253"/>
      <c r="BP760" s="253"/>
      <c r="BQ760" s="253"/>
      <c r="BR760" s="253"/>
      <c r="BS760" s="253"/>
      <c r="BT760" s="253"/>
      <c r="BU760" s="253"/>
      <c r="BV760" s="253"/>
      <c r="BW760" s="253"/>
      <c r="BX760" s="253"/>
      <c r="BY760" s="253"/>
      <c r="BZ760" s="253"/>
      <c r="CA760" s="253"/>
      <c r="CB760" s="253"/>
      <c r="CC760" s="253"/>
      <c r="CD760" s="253"/>
      <c r="CE760" s="253"/>
      <c r="CF760" s="253"/>
      <c r="CG760" s="253"/>
      <c r="CH760" s="253"/>
      <c r="CI760" s="253"/>
      <c r="CJ760" s="253"/>
      <c r="CK760" s="253"/>
      <c r="CL760" s="253"/>
      <c r="CM760" s="253"/>
      <c r="CN760" s="253"/>
      <c r="CO760" s="253"/>
      <c r="CP760" s="253"/>
      <c r="CQ760" s="253"/>
      <c r="CR760" s="253"/>
      <c r="CS760" s="253"/>
      <c r="CT760" s="253"/>
      <c r="CU760" s="253"/>
      <c r="CV760" s="253"/>
      <c r="CW760" s="253"/>
      <c r="CX760" s="253"/>
      <c r="CY760" s="253"/>
      <c r="CZ760" s="253"/>
      <c r="DA760" s="253"/>
      <c r="DB760" s="253"/>
      <c r="DC760" s="253"/>
      <c r="DD760" s="253"/>
      <c r="DE760" s="253"/>
      <c r="DF760" s="253"/>
      <c r="DG760" s="253"/>
      <c r="DH760" s="253"/>
      <c r="DI760" s="253"/>
      <c r="DJ760" s="253"/>
      <c r="DK760" s="253"/>
      <c r="DL760" s="253"/>
      <c r="DM760" s="253"/>
      <c r="DN760" s="253"/>
      <c r="DO760" s="253"/>
      <c r="DP760" s="253"/>
      <c r="DQ760" s="253"/>
      <c r="DR760" s="253"/>
      <c r="DS760" s="253"/>
      <c r="DT760" s="253"/>
      <c r="DU760" s="253"/>
    </row>
    <row r="761" spans="1:125" s="248" customFormat="1" x14ac:dyDescent="0.25">
      <c r="A761" s="253"/>
      <c r="B761" s="253"/>
      <c r="D761" s="253"/>
      <c r="E761" s="253"/>
      <c r="F761" s="253"/>
      <c r="G761" s="253"/>
      <c r="H761" s="253"/>
      <c r="I761" s="253"/>
      <c r="J761" s="253"/>
      <c r="K761" s="253"/>
      <c r="L761" s="253"/>
      <c r="S761" s="253"/>
      <c r="T761" s="253"/>
      <c r="U761" s="253"/>
      <c r="V761" s="253"/>
      <c r="W761" s="253"/>
      <c r="X761" s="253"/>
      <c r="Y761" s="253"/>
      <c r="Z761" s="253"/>
      <c r="AA761" s="253"/>
      <c r="AB761" s="253"/>
      <c r="AC761" s="253"/>
      <c r="AD761" s="253"/>
      <c r="AE761" s="253"/>
      <c r="AF761" s="253"/>
      <c r="AG761" s="253"/>
      <c r="AH761" s="253"/>
      <c r="AI761" s="253"/>
      <c r="AJ761" s="253"/>
      <c r="AK761" s="253"/>
      <c r="AL761" s="253"/>
      <c r="AM761" s="253"/>
      <c r="AN761" s="253"/>
      <c r="AO761" s="253"/>
      <c r="AP761" s="253"/>
      <c r="AQ761" s="253"/>
      <c r="AR761" s="253"/>
      <c r="AS761" s="253"/>
      <c r="AT761" s="253"/>
      <c r="AU761" s="253"/>
      <c r="AV761" s="253"/>
      <c r="AW761" s="253"/>
      <c r="AX761" s="253"/>
      <c r="AY761" s="253"/>
      <c r="AZ761" s="253"/>
      <c r="BA761" s="253"/>
      <c r="BB761" s="253"/>
      <c r="BC761" s="253"/>
      <c r="BD761" s="253"/>
      <c r="BE761" s="253"/>
      <c r="BF761" s="253"/>
      <c r="BG761" s="253"/>
      <c r="BH761" s="253"/>
      <c r="BI761" s="253"/>
      <c r="BJ761" s="253"/>
      <c r="BK761" s="253"/>
      <c r="BL761" s="253"/>
      <c r="BM761" s="253"/>
      <c r="BN761" s="253"/>
      <c r="BO761" s="253"/>
      <c r="BP761" s="253"/>
      <c r="BQ761" s="253"/>
      <c r="BR761" s="253"/>
      <c r="BS761" s="253"/>
      <c r="BT761" s="253"/>
      <c r="BU761" s="253"/>
      <c r="BV761" s="253"/>
      <c r="BW761" s="253"/>
      <c r="BX761" s="253"/>
      <c r="BY761" s="253"/>
      <c r="BZ761" s="253"/>
      <c r="CA761" s="253"/>
      <c r="CB761" s="253"/>
      <c r="CC761" s="253"/>
      <c r="CD761" s="253"/>
      <c r="CE761" s="253"/>
      <c r="CF761" s="253"/>
      <c r="CG761" s="253"/>
      <c r="CH761" s="253"/>
      <c r="CI761" s="253"/>
      <c r="CJ761" s="253"/>
      <c r="CK761" s="253"/>
      <c r="CL761" s="253"/>
      <c r="CM761" s="253"/>
      <c r="CN761" s="253"/>
      <c r="CO761" s="253"/>
      <c r="CP761" s="253"/>
      <c r="CQ761" s="253"/>
      <c r="CR761" s="253"/>
      <c r="CS761" s="253"/>
      <c r="CT761" s="253"/>
      <c r="CU761" s="253"/>
      <c r="CV761" s="253"/>
      <c r="CW761" s="253"/>
      <c r="CX761" s="253"/>
      <c r="CY761" s="253"/>
      <c r="CZ761" s="253"/>
      <c r="DA761" s="253"/>
      <c r="DB761" s="253"/>
      <c r="DC761" s="253"/>
      <c r="DD761" s="253"/>
      <c r="DE761" s="253"/>
      <c r="DF761" s="253"/>
      <c r="DG761" s="253"/>
      <c r="DH761" s="253"/>
      <c r="DI761" s="253"/>
      <c r="DJ761" s="253"/>
      <c r="DK761" s="253"/>
      <c r="DL761" s="253"/>
      <c r="DM761" s="253"/>
      <c r="DN761" s="253"/>
      <c r="DO761" s="253"/>
      <c r="DP761" s="253"/>
      <c r="DQ761" s="253"/>
      <c r="DR761" s="253"/>
      <c r="DS761" s="253"/>
      <c r="DT761" s="253"/>
      <c r="DU761" s="253"/>
    </row>
    <row r="762" spans="1:125" s="248" customFormat="1" x14ac:dyDescent="0.25">
      <c r="A762" s="253"/>
      <c r="B762" s="253"/>
      <c r="D762" s="253"/>
      <c r="E762" s="253"/>
      <c r="F762" s="253"/>
      <c r="G762" s="253"/>
      <c r="H762" s="253"/>
      <c r="I762" s="253"/>
      <c r="J762" s="253"/>
      <c r="K762" s="253"/>
      <c r="L762" s="253"/>
      <c r="S762" s="253"/>
      <c r="T762" s="253"/>
      <c r="U762" s="253"/>
      <c r="V762" s="253"/>
      <c r="W762" s="253"/>
      <c r="X762" s="253"/>
      <c r="Y762" s="253"/>
      <c r="Z762" s="253"/>
      <c r="AA762" s="253"/>
      <c r="AB762" s="253"/>
      <c r="AC762" s="253"/>
      <c r="AD762" s="253"/>
      <c r="AE762" s="253"/>
      <c r="AF762" s="253"/>
      <c r="AG762" s="253"/>
      <c r="AH762" s="253"/>
      <c r="AI762" s="253"/>
      <c r="AJ762" s="253"/>
      <c r="AK762" s="253"/>
      <c r="AL762" s="253"/>
      <c r="AM762" s="253"/>
      <c r="AN762" s="253"/>
      <c r="AO762" s="253"/>
      <c r="AP762" s="253"/>
      <c r="AQ762" s="253"/>
      <c r="AR762" s="253"/>
      <c r="AS762" s="253"/>
      <c r="AT762" s="253"/>
      <c r="AU762" s="253"/>
      <c r="AV762" s="253"/>
      <c r="AW762" s="253"/>
      <c r="AX762" s="253"/>
      <c r="AY762" s="253"/>
      <c r="AZ762" s="253"/>
      <c r="BA762" s="253"/>
      <c r="BB762" s="253"/>
      <c r="BC762" s="253"/>
      <c r="BD762" s="253"/>
      <c r="BE762" s="253"/>
      <c r="BF762" s="253"/>
      <c r="BG762" s="253"/>
      <c r="BH762" s="253"/>
      <c r="BI762" s="253"/>
      <c r="BJ762" s="253"/>
      <c r="BK762" s="253"/>
      <c r="BL762" s="253"/>
      <c r="BM762" s="253"/>
      <c r="BN762" s="253"/>
      <c r="BO762" s="253"/>
      <c r="BP762" s="253"/>
      <c r="BQ762" s="253"/>
      <c r="BR762" s="253"/>
      <c r="BS762" s="253"/>
      <c r="BT762" s="253"/>
      <c r="BU762" s="253"/>
      <c r="BV762" s="253"/>
      <c r="BW762" s="253"/>
      <c r="BX762" s="253"/>
      <c r="BY762" s="253"/>
      <c r="BZ762" s="253"/>
      <c r="CA762" s="253"/>
      <c r="CB762" s="253"/>
      <c r="CC762" s="253"/>
      <c r="CD762" s="253"/>
      <c r="CE762" s="253"/>
      <c r="CF762" s="253"/>
      <c r="CG762" s="253"/>
      <c r="CH762" s="253"/>
      <c r="CI762" s="253"/>
      <c r="CJ762" s="253"/>
      <c r="CK762" s="253"/>
      <c r="CL762" s="253"/>
      <c r="CM762" s="253"/>
      <c r="CN762" s="253"/>
      <c r="CO762" s="253"/>
      <c r="CP762" s="253"/>
      <c r="CQ762" s="253"/>
      <c r="CR762" s="253"/>
      <c r="CS762" s="253"/>
      <c r="CT762" s="253"/>
      <c r="CU762" s="253"/>
      <c r="CV762" s="253"/>
      <c r="CW762" s="253"/>
      <c r="CX762" s="253"/>
      <c r="CY762" s="253"/>
      <c r="CZ762" s="253"/>
      <c r="DA762" s="253"/>
      <c r="DB762" s="253"/>
      <c r="DC762" s="253"/>
      <c r="DD762" s="253"/>
      <c r="DE762" s="253"/>
      <c r="DF762" s="253"/>
      <c r="DG762" s="253"/>
      <c r="DH762" s="253"/>
      <c r="DI762" s="253"/>
      <c r="DJ762" s="253"/>
      <c r="DK762" s="253"/>
      <c r="DL762" s="253"/>
      <c r="DM762" s="253"/>
      <c r="DN762" s="253"/>
      <c r="DO762" s="253"/>
      <c r="DP762" s="253"/>
      <c r="DQ762" s="253"/>
      <c r="DR762" s="253"/>
      <c r="DS762" s="253"/>
      <c r="DT762" s="253"/>
      <c r="DU762" s="253"/>
    </row>
    <row r="763" spans="1:125" s="248" customFormat="1" x14ac:dyDescent="0.25">
      <c r="A763" s="253"/>
      <c r="B763" s="253"/>
      <c r="D763" s="253"/>
      <c r="E763" s="253"/>
      <c r="F763" s="253"/>
      <c r="G763" s="253"/>
      <c r="H763" s="253"/>
      <c r="I763" s="253"/>
      <c r="J763" s="253"/>
      <c r="K763" s="253"/>
      <c r="L763" s="253"/>
      <c r="S763" s="253"/>
      <c r="T763" s="253"/>
      <c r="U763" s="253"/>
      <c r="V763" s="253"/>
      <c r="W763" s="253"/>
      <c r="X763" s="253"/>
      <c r="Y763" s="253"/>
      <c r="Z763" s="253"/>
      <c r="AA763" s="253"/>
      <c r="AB763" s="253"/>
      <c r="AC763" s="253"/>
      <c r="AD763" s="253"/>
      <c r="AE763" s="253"/>
      <c r="AF763" s="253"/>
      <c r="AG763" s="253"/>
      <c r="AH763" s="253"/>
      <c r="AI763" s="253"/>
      <c r="AJ763" s="253"/>
      <c r="AK763" s="253"/>
      <c r="AL763" s="253"/>
      <c r="AM763" s="253"/>
      <c r="AN763" s="253"/>
      <c r="AO763" s="253"/>
      <c r="AP763" s="253"/>
      <c r="AQ763" s="253"/>
      <c r="AR763" s="253"/>
      <c r="AS763" s="253"/>
      <c r="AT763" s="253"/>
      <c r="AU763" s="253"/>
      <c r="AV763" s="253"/>
      <c r="AW763" s="253"/>
      <c r="AX763" s="253"/>
      <c r="AY763" s="253"/>
      <c r="AZ763" s="253"/>
      <c r="BA763" s="253"/>
      <c r="BB763" s="253"/>
      <c r="BC763" s="253"/>
      <c r="BD763" s="253"/>
      <c r="BE763" s="253"/>
      <c r="BF763" s="253"/>
      <c r="BG763" s="253"/>
      <c r="BH763" s="253"/>
      <c r="BI763" s="253"/>
      <c r="BJ763" s="253"/>
      <c r="BK763" s="253"/>
      <c r="BL763" s="253"/>
      <c r="BM763" s="253"/>
      <c r="BN763" s="253"/>
      <c r="BO763" s="253"/>
      <c r="BP763" s="253"/>
      <c r="BQ763" s="253"/>
      <c r="BR763" s="253"/>
      <c r="BS763" s="253"/>
      <c r="BT763" s="253"/>
      <c r="BU763" s="253"/>
      <c r="BV763" s="253"/>
      <c r="BW763" s="253"/>
      <c r="BX763" s="253"/>
      <c r="BY763" s="253"/>
      <c r="BZ763" s="253"/>
      <c r="CA763" s="253"/>
      <c r="CB763" s="253"/>
      <c r="CC763" s="253"/>
      <c r="CD763" s="253"/>
      <c r="CE763" s="253"/>
      <c r="CF763" s="253"/>
      <c r="CG763" s="253"/>
      <c r="CH763" s="253"/>
      <c r="CI763" s="253"/>
      <c r="CJ763" s="253"/>
      <c r="CK763" s="253"/>
      <c r="CL763" s="253"/>
      <c r="CM763" s="253"/>
      <c r="CN763" s="253"/>
      <c r="CO763" s="253"/>
      <c r="CP763" s="253"/>
      <c r="CQ763" s="253"/>
      <c r="CR763" s="253"/>
      <c r="CS763" s="253"/>
      <c r="CT763" s="253"/>
      <c r="CU763" s="253"/>
      <c r="CV763" s="253"/>
      <c r="CW763" s="253"/>
      <c r="CX763" s="253"/>
      <c r="CY763" s="253"/>
      <c r="CZ763" s="253"/>
      <c r="DA763" s="253"/>
      <c r="DB763" s="253"/>
      <c r="DC763" s="253"/>
      <c r="DD763" s="253"/>
      <c r="DE763" s="253"/>
      <c r="DF763" s="253"/>
      <c r="DG763" s="253"/>
      <c r="DH763" s="253"/>
      <c r="DI763" s="253"/>
      <c r="DJ763" s="253"/>
      <c r="DK763" s="253"/>
      <c r="DL763" s="253"/>
      <c r="DM763" s="253"/>
      <c r="DN763" s="253"/>
      <c r="DO763" s="253"/>
      <c r="DP763" s="253"/>
      <c r="DQ763" s="253"/>
      <c r="DR763" s="253"/>
      <c r="DS763" s="253"/>
      <c r="DT763" s="253"/>
      <c r="DU763" s="253"/>
    </row>
    <row r="764" spans="1:125" s="248" customFormat="1" x14ac:dyDescent="0.25">
      <c r="A764" s="253"/>
      <c r="B764" s="253"/>
      <c r="D764" s="253"/>
      <c r="E764" s="253"/>
      <c r="F764" s="253"/>
      <c r="G764" s="253"/>
      <c r="H764" s="253"/>
      <c r="I764" s="253"/>
      <c r="J764" s="253"/>
      <c r="K764" s="253"/>
      <c r="L764" s="253"/>
      <c r="S764" s="253"/>
      <c r="T764" s="253"/>
      <c r="U764" s="253"/>
      <c r="V764" s="253"/>
      <c r="W764" s="253"/>
      <c r="X764" s="253"/>
      <c r="Y764" s="253"/>
      <c r="Z764" s="253"/>
      <c r="AA764" s="253"/>
      <c r="AB764" s="253"/>
      <c r="AC764" s="253"/>
      <c r="AD764" s="253"/>
      <c r="AE764" s="253"/>
      <c r="AF764" s="253"/>
      <c r="AG764" s="253"/>
      <c r="AH764" s="253"/>
      <c r="AI764" s="253"/>
      <c r="AJ764" s="253"/>
      <c r="AK764" s="253"/>
      <c r="AL764" s="253"/>
      <c r="AM764" s="253"/>
      <c r="AN764" s="253"/>
      <c r="AO764" s="253"/>
      <c r="AP764" s="253"/>
      <c r="AQ764" s="253"/>
      <c r="AR764" s="253"/>
      <c r="AS764" s="253"/>
      <c r="AT764" s="253"/>
      <c r="AU764" s="253"/>
      <c r="AV764" s="253"/>
      <c r="AW764" s="253"/>
      <c r="AX764" s="253"/>
      <c r="AY764" s="253"/>
      <c r="AZ764" s="253"/>
      <c r="BA764" s="253"/>
      <c r="BB764" s="253"/>
      <c r="BC764" s="253"/>
      <c r="BD764" s="253"/>
      <c r="BE764" s="253"/>
      <c r="BF764" s="253"/>
      <c r="BG764" s="253"/>
      <c r="BH764" s="253"/>
      <c r="BI764" s="253"/>
      <c r="BJ764" s="253"/>
      <c r="BK764" s="253"/>
      <c r="BL764" s="253"/>
      <c r="BM764" s="253"/>
      <c r="BN764" s="253"/>
      <c r="BO764" s="253"/>
      <c r="BP764" s="253"/>
      <c r="BQ764" s="253"/>
      <c r="BR764" s="253"/>
      <c r="BS764" s="253"/>
      <c r="BT764" s="253"/>
      <c r="BU764" s="253"/>
      <c r="BV764" s="253"/>
      <c r="BW764" s="253"/>
      <c r="BX764" s="253"/>
      <c r="BY764" s="253"/>
      <c r="BZ764" s="253"/>
      <c r="CA764" s="253"/>
      <c r="CB764" s="253"/>
      <c r="CC764" s="253"/>
      <c r="CD764" s="253"/>
      <c r="CE764" s="253"/>
      <c r="CF764" s="253"/>
      <c r="CG764" s="253"/>
      <c r="CH764" s="253"/>
      <c r="CI764" s="253"/>
      <c r="CJ764" s="253"/>
      <c r="CK764" s="253"/>
      <c r="CL764" s="253"/>
      <c r="CM764" s="253"/>
      <c r="CN764" s="253"/>
      <c r="CO764" s="253"/>
      <c r="CP764" s="253"/>
      <c r="CQ764" s="253"/>
      <c r="CR764" s="253"/>
      <c r="CS764" s="253"/>
      <c r="CT764" s="253"/>
      <c r="CU764" s="253"/>
      <c r="CV764" s="253"/>
      <c r="CW764" s="253"/>
      <c r="CX764" s="253"/>
      <c r="CY764" s="253"/>
      <c r="CZ764" s="253"/>
      <c r="DA764" s="253"/>
      <c r="DB764" s="253"/>
      <c r="DC764" s="253"/>
      <c r="DD764" s="253"/>
      <c r="DE764" s="253"/>
      <c r="DF764" s="253"/>
      <c r="DG764" s="253"/>
      <c r="DH764" s="253"/>
      <c r="DI764" s="253"/>
      <c r="DJ764" s="253"/>
      <c r="DK764" s="253"/>
      <c r="DL764" s="253"/>
      <c r="DM764" s="253"/>
      <c r="DN764" s="253"/>
      <c r="DO764" s="253"/>
      <c r="DP764" s="253"/>
      <c r="DQ764" s="253"/>
      <c r="DR764" s="253"/>
      <c r="DS764" s="253"/>
      <c r="DT764" s="253"/>
      <c r="DU764" s="253"/>
    </row>
    <row r="765" spans="1:125" s="248" customFormat="1" x14ac:dyDescent="0.25">
      <c r="A765" s="253"/>
      <c r="B765" s="253"/>
      <c r="D765" s="253"/>
      <c r="E765" s="253"/>
      <c r="F765" s="253"/>
      <c r="G765" s="253"/>
      <c r="H765" s="253"/>
      <c r="I765" s="253"/>
      <c r="J765" s="253"/>
      <c r="K765" s="253"/>
      <c r="L765" s="253"/>
      <c r="S765" s="253"/>
      <c r="T765" s="253"/>
      <c r="U765" s="253"/>
      <c r="V765" s="253"/>
      <c r="W765" s="253"/>
      <c r="X765" s="253"/>
      <c r="Y765" s="253"/>
      <c r="Z765" s="253"/>
      <c r="AA765" s="253"/>
      <c r="AB765" s="253"/>
      <c r="AC765" s="253"/>
      <c r="AD765" s="253"/>
      <c r="AE765" s="253"/>
      <c r="AF765" s="253"/>
      <c r="AG765" s="253"/>
      <c r="AH765" s="253"/>
      <c r="AI765" s="253"/>
      <c r="AJ765" s="253"/>
      <c r="AK765" s="253"/>
      <c r="AL765" s="253"/>
      <c r="AM765" s="253"/>
      <c r="AN765" s="253"/>
      <c r="AO765" s="253"/>
      <c r="AP765" s="253"/>
      <c r="AQ765" s="253"/>
      <c r="AR765" s="253"/>
      <c r="AS765" s="253"/>
      <c r="AT765" s="253"/>
      <c r="AU765" s="253"/>
      <c r="AV765" s="253"/>
      <c r="AW765" s="253"/>
      <c r="AX765" s="253"/>
      <c r="AY765" s="253"/>
      <c r="AZ765" s="253"/>
      <c r="BA765" s="253"/>
      <c r="BB765" s="253"/>
      <c r="BC765" s="253"/>
      <c r="BD765" s="253"/>
      <c r="BE765" s="253"/>
      <c r="BF765" s="253"/>
      <c r="BG765" s="253"/>
      <c r="BH765" s="253"/>
      <c r="BI765" s="253"/>
      <c r="BJ765" s="253"/>
      <c r="BK765" s="253"/>
      <c r="BL765" s="253"/>
      <c r="BM765" s="253"/>
      <c r="BN765" s="253"/>
      <c r="BO765" s="253"/>
      <c r="BP765" s="253"/>
      <c r="BQ765" s="253"/>
      <c r="BR765" s="253"/>
      <c r="BS765" s="253"/>
      <c r="BT765" s="253"/>
      <c r="BU765" s="253"/>
      <c r="BV765" s="253"/>
      <c r="BW765" s="253"/>
      <c r="BX765" s="253"/>
      <c r="BY765" s="253"/>
      <c r="BZ765" s="253"/>
      <c r="CA765" s="253"/>
      <c r="CB765" s="253"/>
      <c r="CC765" s="253"/>
      <c r="CD765" s="253"/>
      <c r="CE765" s="253"/>
      <c r="CF765" s="253"/>
      <c r="CG765" s="253"/>
      <c r="CH765" s="253"/>
      <c r="CI765" s="253"/>
      <c r="CJ765" s="253"/>
      <c r="CK765" s="253"/>
      <c r="CL765" s="253"/>
      <c r="CM765" s="253"/>
      <c r="CN765" s="253"/>
      <c r="CO765" s="253"/>
      <c r="CP765" s="253"/>
      <c r="CQ765" s="253"/>
      <c r="CR765" s="253"/>
      <c r="CS765" s="253"/>
      <c r="CT765" s="253"/>
      <c r="CU765" s="253"/>
      <c r="CV765" s="253"/>
      <c r="CW765" s="253"/>
      <c r="CX765" s="253"/>
      <c r="CY765" s="253"/>
      <c r="CZ765" s="253"/>
      <c r="DA765" s="253"/>
      <c r="DB765" s="253"/>
      <c r="DC765" s="253"/>
      <c r="DD765" s="253"/>
      <c r="DE765" s="253"/>
      <c r="DF765" s="253"/>
      <c r="DG765" s="253"/>
      <c r="DH765" s="253"/>
      <c r="DI765" s="253"/>
      <c r="DJ765" s="253"/>
      <c r="DK765" s="253"/>
      <c r="DL765" s="253"/>
      <c r="DM765" s="253"/>
      <c r="DN765" s="253"/>
      <c r="DO765" s="253"/>
      <c r="DP765" s="253"/>
      <c r="DQ765" s="253"/>
      <c r="DR765" s="253"/>
      <c r="DS765" s="253"/>
      <c r="DT765" s="253"/>
      <c r="DU765" s="253"/>
    </row>
    <row r="766" spans="1:125" s="248" customFormat="1" x14ac:dyDescent="0.25">
      <c r="A766" s="253"/>
      <c r="B766" s="253"/>
      <c r="D766" s="253"/>
      <c r="E766" s="253"/>
      <c r="F766" s="253"/>
      <c r="G766" s="253"/>
      <c r="H766" s="253"/>
      <c r="I766" s="253"/>
      <c r="J766" s="253"/>
      <c r="K766" s="253"/>
      <c r="L766" s="253"/>
      <c r="S766" s="253"/>
      <c r="T766" s="253"/>
      <c r="U766" s="253"/>
      <c r="V766" s="253"/>
      <c r="W766" s="253"/>
      <c r="X766" s="253"/>
      <c r="Y766" s="253"/>
      <c r="Z766" s="253"/>
      <c r="AA766" s="253"/>
      <c r="AB766" s="253"/>
      <c r="AC766" s="253"/>
      <c r="AD766" s="253"/>
      <c r="AE766" s="253"/>
      <c r="AF766" s="253"/>
      <c r="AG766" s="253"/>
      <c r="AH766" s="253"/>
      <c r="AI766" s="253"/>
      <c r="AJ766" s="253"/>
      <c r="AK766" s="253"/>
      <c r="AL766" s="253"/>
      <c r="AM766" s="253"/>
      <c r="AN766" s="253"/>
      <c r="AO766" s="253"/>
      <c r="AP766" s="253"/>
      <c r="AQ766" s="253"/>
      <c r="AR766" s="253"/>
      <c r="AS766" s="253"/>
      <c r="AT766" s="253"/>
      <c r="AU766" s="253"/>
      <c r="AV766" s="253"/>
      <c r="AW766" s="253"/>
      <c r="AX766" s="253"/>
      <c r="AY766" s="253"/>
      <c r="AZ766" s="253"/>
      <c r="BA766" s="253"/>
      <c r="BB766" s="253"/>
      <c r="BC766" s="253"/>
      <c r="BD766" s="253"/>
      <c r="BE766" s="253"/>
      <c r="BF766" s="253"/>
      <c r="BG766" s="253"/>
      <c r="BH766" s="253"/>
      <c r="BI766" s="253"/>
      <c r="BJ766" s="253"/>
      <c r="BK766" s="253"/>
      <c r="BL766" s="253"/>
      <c r="BM766" s="253"/>
      <c r="BN766" s="253"/>
      <c r="BO766" s="253"/>
      <c r="BP766" s="253"/>
      <c r="BQ766" s="253"/>
      <c r="BR766" s="253"/>
      <c r="BS766" s="253"/>
      <c r="BT766" s="253"/>
      <c r="BU766" s="253"/>
      <c r="BV766" s="253"/>
      <c r="BW766" s="253"/>
      <c r="BX766" s="253"/>
      <c r="BY766" s="253"/>
      <c r="BZ766" s="253"/>
      <c r="CA766" s="253"/>
      <c r="CB766" s="253"/>
      <c r="CC766" s="253"/>
      <c r="CD766" s="253"/>
      <c r="CE766" s="253"/>
      <c r="CF766" s="253"/>
      <c r="CG766" s="253"/>
      <c r="CH766" s="253"/>
      <c r="CI766" s="253"/>
      <c r="CJ766" s="253"/>
      <c r="CK766" s="253"/>
      <c r="CL766" s="253"/>
      <c r="CM766" s="253"/>
      <c r="CN766" s="253"/>
      <c r="CO766" s="253"/>
      <c r="CP766" s="253"/>
      <c r="CQ766" s="253"/>
      <c r="CR766" s="253"/>
      <c r="CS766" s="253"/>
      <c r="CT766" s="253"/>
      <c r="CU766" s="253"/>
      <c r="CV766" s="253"/>
      <c r="CW766" s="253"/>
      <c r="CX766" s="253"/>
      <c r="CY766" s="253"/>
      <c r="CZ766" s="253"/>
      <c r="DA766" s="253"/>
      <c r="DB766" s="253"/>
      <c r="DC766" s="253"/>
      <c r="DD766" s="253"/>
      <c r="DE766" s="253"/>
      <c r="DF766" s="253"/>
      <c r="DG766" s="253"/>
      <c r="DH766" s="253"/>
      <c r="DI766" s="253"/>
      <c r="DJ766" s="253"/>
      <c r="DK766" s="253"/>
      <c r="DL766" s="253"/>
      <c r="DM766" s="253"/>
      <c r="DN766" s="253"/>
      <c r="DO766" s="253"/>
      <c r="DP766" s="253"/>
      <c r="DQ766" s="253"/>
      <c r="DR766" s="253"/>
      <c r="DS766" s="253"/>
      <c r="DT766" s="253"/>
      <c r="DU766" s="253"/>
    </row>
    <row r="767" spans="1:125" s="248" customFormat="1" x14ac:dyDescent="0.25">
      <c r="A767" s="253"/>
      <c r="B767" s="253"/>
      <c r="D767" s="253"/>
      <c r="E767" s="253"/>
      <c r="F767" s="253"/>
      <c r="G767" s="253"/>
      <c r="H767" s="253"/>
      <c r="I767" s="253"/>
      <c r="J767" s="253"/>
      <c r="K767" s="253"/>
      <c r="L767" s="253"/>
      <c r="S767" s="253"/>
      <c r="T767" s="253"/>
      <c r="U767" s="253"/>
      <c r="V767" s="253"/>
      <c r="W767" s="253"/>
      <c r="X767" s="253"/>
      <c r="Y767" s="253"/>
      <c r="Z767" s="253"/>
      <c r="AA767" s="253"/>
      <c r="AB767" s="253"/>
      <c r="AC767" s="253"/>
      <c r="AD767" s="253"/>
      <c r="AE767" s="253"/>
      <c r="AF767" s="253"/>
      <c r="AG767" s="253"/>
      <c r="AH767" s="253"/>
      <c r="AI767" s="253"/>
      <c r="AJ767" s="253"/>
      <c r="AK767" s="253"/>
      <c r="AL767" s="253"/>
      <c r="AM767" s="253"/>
      <c r="AN767" s="253"/>
      <c r="AO767" s="253"/>
      <c r="AP767" s="253"/>
      <c r="AQ767" s="253"/>
      <c r="AR767" s="253"/>
      <c r="AS767" s="253"/>
      <c r="AT767" s="253"/>
      <c r="AU767" s="253"/>
      <c r="AV767" s="253"/>
      <c r="AW767" s="253"/>
      <c r="AX767" s="253"/>
      <c r="AY767" s="253"/>
      <c r="AZ767" s="253"/>
      <c r="BA767" s="253"/>
      <c r="BB767" s="253"/>
      <c r="BC767" s="253"/>
      <c r="BD767" s="253"/>
      <c r="BE767" s="253"/>
      <c r="BF767" s="253"/>
      <c r="BG767" s="253"/>
      <c r="BH767" s="253"/>
      <c r="BI767" s="253"/>
      <c r="BJ767" s="253"/>
      <c r="BK767" s="253"/>
      <c r="BL767" s="253"/>
      <c r="BM767" s="253"/>
      <c r="BN767" s="253"/>
      <c r="BO767" s="253"/>
      <c r="BP767" s="253"/>
      <c r="BQ767" s="253"/>
      <c r="BR767" s="253"/>
      <c r="BS767" s="253"/>
      <c r="BT767" s="253"/>
      <c r="BU767" s="253"/>
      <c r="BV767" s="253"/>
      <c r="BW767" s="253"/>
      <c r="BX767" s="253"/>
      <c r="BY767" s="253"/>
      <c r="BZ767" s="253"/>
      <c r="CA767" s="253"/>
      <c r="CB767" s="253"/>
      <c r="CC767" s="253"/>
      <c r="CD767" s="253"/>
      <c r="CE767" s="253"/>
      <c r="CF767" s="253"/>
      <c r="CG767" s="253"/>
      <c r="CH767" s="253"/>
      <c r="CI767" s="253"/>
      <c r="CJ767" s="253"/>
      <c r="CK767" s="253"/>
      <c r="CL767" s="253"/>
      <c r="CM767" s="253"/>
      <c r="CN767" s="253"/>
      <c r="CO767" s="253"/>
      <c r="CP767" s="253"/>
      <c r="CQ767" s="253"/>
      <c r="CR767" s="253"/>
      <c r="CS767" s="253"/>
      <c r="CT767" s="253"/>
      <c r="CU767" s="253"/>
      <c r="CV767" s="253"/>
      <c r="CW767" s="253"/>
      <c r="CX767" s="253"/>
      <c r="CY767" s="253"/>
      <c r="CZ767" s="253"/>
      <c r="DA767" s="253"/>
      <c r="DB767" s="253"/>
      <c r="DC767" s="253"/>
      <c r="DD767" s="253"/>
      <c r="DE767" s="253"/>
      <c r="DF767" s="253"/>
      <c r="DG767" s="253"/>
      <c r="DH767" s="253"/>
      <c r="DI767" s="253"/>
      <c r="DJ767" s="253"/>
      <c r="DK767" s="253"/>
      <c r="DL767" s="253"/>
      <c r="DM767" s="253"/>
      <c r="DN767" s="253"/>
      <c r="DO767" s="253"/>
      <c r="DP767" s="253"/>
      <c r="DQ767" s="253"/>
      <c r="DR767" s="253"/>
      <c r="DS767" s="253"/>
      <c r="DT767" s="253"/>
      <c r="DU767" s="253"/>
    </row>
    <row r="768" spans="1:125" s="248" customFormat="1" x14ac:dyDescent="0.25">
      <c r="A768" s="253"/>
      <c r="B768" s="253"/>
      <c r="D768" s="253"/>
      <c r="E768" s="253"/>
      <c r="F768" s="253"/>
      <c r="G768" s="253"/>
      <c r="H768" s="253"/>
      <c r="I768" s="253"/>
      <c r="J768" s="253"/>
      <c r="K768" s="253"/>
      <c r="L768" s="253"/>
      <c r="S768" s="253"/>
      <c r="T768" s="253"/>
      <c r="U768" s="253"/>
      <c r="V768" s="253"/>
      <c r="W768" s="253"/>
      <c r="X768" s="253"/>
      <c r="Y768" s="253"/>
      <c r="Z768" s="253"/>
      <c r="AA768" s="253"/>
      <c r="AB768" s="253"/>
      <c r="AC768" s="253"/>
      <c r="AD768" s="253"/>
      <c r="AE768" s="253"/>
      <c r="AF768" s="253"/>
      <c r="AG768" s="253"/>
      <c r="AH768" s="253"/>
      <c r="AI768" s="253"/>
      <c r="AJ768" s="253"/>
      <c r="AK768" s="253"/>
      <c r="AL768" s="253"/>
      <c r="AM768" s="253"/>
      <c r="AN768" s="253"/>
      <c r="AO768" s="253"/>
      <c r="AP768" s="253"/>
      <c r="AQ768" s="253"/>
      <c r="AR768" s="253"/>
      <c r="AS768" s="253"/>
      <c r="AT768" s="253"/>
      <c r="AU768" s="253"/>
      <c r="AV768" s="253"/>
      <c r="AW768" s="253"/>
      <c r="AX768" s="253"/>
      <c r="AY768" s="253"/>
      <c r="AZ768" s="253"/>
      <c r="BA768" s="253"/>
      <c r="BB768" s="253"/>
      <c r="BC768" s="253"/>
      <c r="BD768" s="253"/>
      <c r="BE768" s="253"/>
      <c r="BF768" s="253"/>
      <c r="BG768" s="253"/>
      <c r="BH768" s="253"/>
      <c r="BI768" s="253"/>
      <c r="BJ768" s="253"/>
      <c r="BK768" s="253"/>
      <c r="BL768" s="253"/>
      <c r="BM768" s="253"/>
      <c r="BN768" s="253"/>
      <c r="BO768" s="253"/>
      <c r="BP768" s="253"/>
      <c r="BQ768" s="253"/>
      <c r="BR768" s="253"/>
      <c r="BS768" s="253"/>
      <c r="BT768" s="253"/>
      <c r="BU768" s="253"/>
      <c r="BV768" s="253"/>
      <c r="BW768" s="253"/>
      <c r="BX768" s="253"/>
      <c r="BY768" s="253"/>
      <c r="BZ768" s="253"/>
      <c r="CA768" s="253"/>
      <c r="CB768" s="253"/>
      <c r="CC768" s="253"/>
      <c r="CD768" s="253"/>
      <c r="CE768" s="253"/>
      <c r="CF768" s="253"/>
      <c r="CG768" s="253"/>
      <c r="CH768" s="253"/>
      <c r="CI768" s="253"/>
      <c r="CJ768" s="253"/>
      <c r="CK768" s="253"/>
      <c r="CL768" s="253"/>
      <c r="CM768" s="253"/>
      <c r="CN768" s="253"/>
      <c r="CO768" s="253"/>
      <c r="CP768" s="253"/>
      <c r="CQ768" s="253"/>
      <c r="CR768" s="253"/>
      <c r="CS768" s="253"/>
      <c r="CT768" s="253"/>
      <c r="CU768" s="253"/>
      <c r="CV768" s="253"/>
      <c r="CW768" s="253"/>
      <c r="CX768" s="253"/>
      <c r="CY768" s="253"/>
      <c r="CZ768" s="253"/>
      <c r="DA768" s="253"/>
      <c r="DB768" s="253"/>
      <c r="DC768" s="253"/>
      <c r="DD768" s="253"/>
      <c r="DE768" s="253"/>
      <c r="DF768" s="253"/>
      <c r="DG768" s="253"/>
      <c r="DH768" s="253"/>
      <c r="DI768" s="253"/>
      <c r="DJ768" s="253"/>
      <c r="DK768" s="253"/>
      <c r="DL768" s="253"/>
      <c r="DM768" s="253"/>
      <c r="DN768" s="253"/>
      <c r="DO768" s="253"/>
      <c r="DP768" s="253"/>
      <c r="DQ768" s="253"/>
      <c r="DR768" s="253"/>
      <c r="DS768" s="253"/>
      <c r="DT768" s="253"/>
      <c r="DU768" s="253"/>
    </row>
    <row r="769" spans="1:125" s="248" customFormat="1" x14ac:dyDescent="0.25">
      <c r="A769" s="253"/>
      <c r="B769" s="253"/>
      <c r="D769" s="253"/>
      <c r="E769" s="253"/>
      <c r="F769" s="253"/>
      <c r="G769" s="253"/>
      <c r="H769" s="253"/>
      <c r="I769" s="253"/>
      <c r="J769" s="253"/>
      <c r="K769" s="253"/>
      <c r="L769" s="253"/>
      <c r="S769" s="253"/>
      <c r="T769" s="253"/>
      <c r="U769" s="253"/>
      <c r="V769" s="253"/>
      <c r="W769" s="253"/>
      <c r="X769" s="253"/>
      <c r="Y769" s="253"/>
      <c r="Z769" s="253"/>
      <c r="AA769" s="253"/>
      <c r="AB769" s="253"/>
      <c r="AC769" s="253"/>
      <c r="AD769" s="253"/>
      <c r="AE769" s="253"/>
      <c r="AF769" s="253"/>
      <c r="AG769" s="253"/>
      <c r="AH769" s="253"/>
      <c r="AI769" s="253"/>
      <c r="AJ769" s="253"/>
      <c r="AK769" s="253"/>
      <c r="AL769" s="253"/>
      <c r="AM769" s="253"/>
      <c r="AN769" s="253"/>
      <c r="AO769" s="253"/>
      <c r="AP769" s="253"/>
      <c r="AQ769" s="253"/>
      <c r="AR769" s="253"/>
      <c r="AS769" s="253"/>
      <c r="AT769" s="253"/>
      <c r="AU769" s="253"/>
      <c r="AV769" s="253"/>
      <c r="AW769" s="253"/>
      <c r="AX769" s="253"/>
      <c r="AY769" s="253"/>
      <c r="AZ769" s="253"/>
      <c r="BA769" s="253"/>
      <c r="BB769" s="253"/>
      <c r="BC769" s="253"/>
      <c r="BD769" s="253"/>
      <c r="BE769" s="253"/>
      <c r="BF769" s="253"/>
      <c r="BG769" s="253"/>
      <c r="BH769" s="253"/>
      <c r="BI769" s="253"/>
      <c r="BJ769" s="253"/>
      <c r="BK769" s="253"/>
      <c r="BL769" s="253"/>
      <c r="BM769" s="253"/>
      <c r="BN769" s="253"/>
      <c r="BO769" s="253"/>
      <c r="BP769" s="253"/>
      <c r="BQ769" s="253"/>
      <c r="BR769" s="253"/>
      <c r="BS769" s="253"/>
      <c r="BT769" s="253"/>
      <c r="BU769" s="253"/>
      <c r="BV769" s="253"/>
      <c r="BW769" s="253"/>
      <c r="BX769" s="253"/>
      <c r="BY769" s="253"/>
      <c r="BZ769" s="253"/>
      <c r="CA769" s="253"/>
      <c r="CB769" s="253"/>
      <c r="CC769" s="253"/>
      <c r="CD769" s="253"/>
      <c r="CE769" s="253"/>
      <c r="CF769" s="253"/>
      <c r="CG769" s="253"/>
      <c r="CH769" s="253"/>
      <c r="CI769" s="253"/>
      <c r="CJ769" s="253"/>
      <c r="CK769" s="253"/>
      <c r="CL769" s="253"/>
      <c r="CM769" s="253"/>
      <c r="CN769" s="253"/>
      <c r="CO769" s="253"/>
      <c r="CP769" s="253"/>
      <c r="CQ769" s="253"/>
      <c r="CR769" s="253"/>
      <c r="CS769" s="253"/>
      <c r="CT769" s="253"/>
      <c r="CU769" s="253"/>
      <c r="CV769" s="253"/>
      <c r="CW769" s="253"/>
      <c r="CX769" s="253"/>
      <c r="CY769" s="253"/>
      <c r="CZ769" s="253"/>
      <c r="DA769" s="253"/>
      <c r="DB769" s="253"/>
      <c r="DC769" s="253"/>
      <c r="DD769" s="253"/>
      <c r="DE769" s="253"/>
      <c r="DF769" s="253"/>
      <c r="DG769" s="253"/>
      <c r="DH769" s="253"/>
      <c r="DI769" s="253"/>
      <c r="DJ769" s="253"/>
      <c r="DK769" s="253"/>
      <c r="DL769" s="253"/>
      <c r="DM769" s="253"/>
      <c r="DN769" s="253"/>
      <c r="DO769" s="253"/>
      <c r="DP769" s="253"/>
      <c r="DQ769" s="253"/>
      <c r="DR769" s="253"/>
      <c r="DS769" s="253"/>
      <c r="DT769" s="253"/>
      <c r="DU769" s="253"/>
    </row>
    <row r="770" spans="1:125" s="248" customFormat="1" x14ac:dyDescent="0.25">
      <c r="A770" s="253"/>
      <c r="B770" s="253"/>
      <c r="D770" s="253"/>
      <c r="E770" s="253"/>
      <c r="F770" s="253"/>
      <c r="G770" s="253"/>
      <c r="H770" s="253"/>
      <c r="I770" s="253"/>
      <c r="J770" s="253"/>
      <c r="K770" s="253"/>
      <c r="L770" s="253"/>
      <c r="S770" s="253"/>
      <c r="T770" s="253"/>
      <c r="U770" s="253"/>
      <c r="V770" s="253"/>
      <c r="W770" s="253"/>
      <c r="X770" s="253"/>
      <c r="Y770" s="253"/>
      <c r="Z770" s="253"/>
      <c r="AA770" s="253"/>
      <c r="AB770" s="253"/>
      <c r="AC770" s="253"/>
      <c r="AD770" s="253"/>
      <c r="AE770" s="253"/>
      <c r="AF770" s="253"/>
      <c r="AG770" s="253"/>
      <c r="AH770" s="253"/>
      <c r="AI770" s="253"/>
      <c r="AJ770" s="253"/>
      <c r="AK770" s="253"/>
      <c r="AL770" s="253"/>
      <c r="AM770" s="253"/>
      <c r="AN770" s="253"/>
      <c r="AO770" s="253"/>
      <c r="AP770" s="253"/>
      <c r="AQ770" s="253"/>
      <c r="AR770" s="253"/>
      <c r="AS770" s="253"/>
      <c r="AT770" s="253"/>
      <c r="AU770" s="253"/>
      <c r="AV770" s="253"/>
      <c r="AW770" s="253"/>
      <c r="AX770" s="253"/>
      <c r="AY770" s="253"/>
      <c r="AZ770" s="253"/>
      <c r="BA770" s="253"/>
      <c r="BB770" s="253"/>
      <c r="BC770" s="253"/>
      <c r="BD770" s="253"/>
      <c r="BE770" s="253"/>
      <c r="BF770" s="253"/>
      <c r="BG770" s="253"/>
      <c r="BH770" s="253"/>
      <c r="BI770" s="253"/>
      <c r="BJ770" s="253"/>
      <c r="BK770" s="253"/>
      <c r="BL770" s="253"/>
      <c r="BM770" s="253"/>
      <c r="BN770" s="253"/>
      <c r="BO770" s="253"/>
      <c r="BP770" s="253"/>
      <c r="BQ770" s="253"/>
      <c r="BR770" s="253"/>
      <c r="BS770" s="253"/>
      <c r="BT770" s="253"/>
      <c r="BU770" s="253"/>
      <c r="BV770" s="253"/>
      <c r="BW770" s="253"/>
      <c r="BX770" s="253"/>
      <c r="BY770" s="253"/>
      <c r="BZ770" s="253"/>
      <c r="CA770" s="253"/>
      <c r="CB770" s="253"/>
      <c r="CC770" s="253"/>
      <c r="CD770" s="253"/>
      <c r="CE770" s="253"/>
      <c r="CF770" s="253"/>
      <c r="CG770" s="253"/>
      <c r="CH770" s="253"/>
      <c r="CI770" s="253"/>
      <c r="CJ770" s="253"/>
      <c r="CK770" s="253"/>
      <c r="CL770" s="253"/>
      <c r="CM770" s="253"/>
      <c r="CN770" s="253"/>
      <c r="CO770" s="253"/>
      <c r="CP770" s="253"/>
      <c r="CQ770" s="253"/>
      <c r="CR770" s="253"/>
      <c r="CS770" s="253"/>
      <c r="CT770" s="253"/>
      <c r="CU770" s="253"/>
      <c r="CV770" s="253"/>
      <c r="CW770" s="253"/>
      <c r="CX770" s="253"/>
      <c r="CY770" s="253"/>
      <c r="CZ770" s="253"/>
      <c r="DA770" s="253"/>
      <c r="DB770" s="253"/>
      <c r="DC770" s="253"/>
      <c r="DD770" s="253"/>
      <c r="DE770" s="253"/>
      <c r="DF770" s="253"/>
      <c r="DG770" s="253"/>
      <c r="DH770" s="253"/>
      <c r="DI770" s="253"/>
      <c r="DJ770" s="253"/>
      <c r="DK770" s="253"/>
      <c r="DL770" s="253"/>
      <c r="DM770" s="253"/>
      <c r="DN770" s="253"/>
      <c r="DO770" s="253"/>
      <c r="DP770" s="253"/>
      <c r="DQ770" s="253"/>
      <c r="DR770" s="253"/>
      <c r="DS770" s="253"/>
      <c r="DT770" s="253"/>
      <c r="DU770" s="253"/>
    </row>
    <row r="771" spans="1:125" s="248" customFormat="1" x14ac:dyDescent="0.25">
      <c r="A771" s="253"/>
      <c r="B771" s="253"/>
      <c r="D771" s="253"/>
      <c r="E771" s="253"/>
      <c r="F771" s="253"/>
      <c r="G771" s="253"/>
      <c r="H771" s="253"/>
      <c r="I771" s="253"/>
      <c r="J771" s="253"/>
      <c r="K771" s="253"/>
      <c r="L771" s="253"/>
      <c r="S771" s="253"/>
      <c r="T771" s="253"/>
      <c r="U771" s="253"/>
      <c r="V771" s="253"/>
      <c r="W771" s="253"/>
      <c r="X771" s="253"/>
      <c r="Y771" s="253"/>
      <c r="Z771" s="253"/>
      <c r="AA771" s="253"/>
      <c r="AB771" s="253"/>
      <c r="AC771" s="253"/>
      <c r="AD771" s="253"/>
      <c r="AE771" s="253"/>
      <c r="AF771" s="253"/>
      <c r="AG771" s="253"/>
      <c r="AH771" s="253"/>
      <c r="AI771" s="253"/>
      <c r="AJ771" s="253"/>
      <c r="AK771" s="253"/>
      <c r="AL771" s="253"/>
      <c r="AM771" s="253"/>
      <c r="AN771" s="253"/>
      <c r="AO771" s="253"/>
      <c r="AP771" s="253"/>
      <c r="AQ771" s="253"/>
      <c r="AR771" s="253"/>
      <c r="AS771" s="253"/>
      <c r="AT771" s="253"/>
      <c r="AU771" s="253"/>
      <c r="AV771" s="253"/>
      <c r="AW771" s="253"/>
      <c r="AX771" s="253"/>
      <c r="AY771" s="253"/>
      <c r="AZ771" s="253"/>
      <c r="BA771" s="253"/>
      <c r="BB771" s="253"/>
      <c r="BC771" s="253"/>
      <c r="BD771" s="253"/>
      <c r="BE771" s="253"/>
      <c r="BF771" s="253"/>
      <c r="BG771" s="253"/>
      <c r="BH771" s="253"/>
      <c r="BI771" s="253"/>
      <c r="BJ771" s="253"/>
      <c r="BK771" s="253"/>
      <c r="BL771" s="253"/>
      <c r="BM771" s="253"/>
      <c r="BN771" s="253"/>
      <c r="BO771" s="253"/>
      <c r="BP771" s="253"/>
      <c r="BQ771" s="253"/>
      <c r="BR771" s="253"/>
      <c r="BS771" s="253"/>
      <c r="BT771" s="253"/>
      <c r="BU771" s="253"/>
      <c r="BV771" s="253"/>
      <c r="BW771" s="253"/>
      <c r="BX771" s="253"/>
      <c r="BY771" s="253"/>
      <c r="BZ771" s="253"/>
      <c r="CA771" s="253"/>
      <c r="CB771" s="253"/>
      <c r="CC771" s="253"/>
      <c r="CD771" s="253"/>
      <c r="CE771" s="253"/>
      <c r="CF771" s="253"/>
      <c r="CG771" s="253"/>
      <c r="CH771" s="253"/>
      <c r="CI771" s="253"/>
      <c r="CJ771" s="253"/>
      <c r="CK771" s="253"/>
      <c r="CL771" s="253"/>
      <c r="CM771" s="253"/>
      <c r="CN771" s="253"/>
      <c r="CO771" s="253"/>
      <c r="CP771" s="253"/>
      <c r="CQ771" s="253"/>
      <c r="CR771" s="253"/>
      <c r="CS771" s="253"/>
      <c r="CT771" s="253"/>
      <c r="CU771" s="253"/>
      <c r="CV771" s="253"/>
      <c r="CW771" s="253"/>
      <c r="CX771" s="253"/>
      <c r="CY771" s="253"/>
      <c r="CZ771" s="253"/>
      <c r="DA771" s="253"/>
      <c r="DB771" s="253"/>
      <c r="DC771" s="253"/>
      <c r="DD771" s="253"/>
      <c r="DE771" s="253"/>
      <c r="DF771" s="253"/>
      <c r="DG771" s="253"/>
      <c r="DH771" s="253"/>
      <c r="DI771" s="253"/>
      <c r="DJ771" s="253"/>
      <c r="DK771" s="253"/>
      <c r="DL771" s="253"/>
      <c r="DM771" s="253"/>
      <c r="DN771" s="253"/>
      <c r="DO771" s="253"/>
      <c r="DP771" s="253"/>
      <c r="DQ771" s="253"/>
      <c r="DR771" s="253"/>
      <c r="DS771" s="253"/>
      <c r="DT771" s="253"/>
      <c r="DU771" s="253"/>
    </row>
    <row r="772" spans="1:125" s="248" customFormat="1" x14ac:dyDescent="0.25">
      <c r="A772" s="253"/>
      <c r="B772" s="253"/>
      <c r="D772" s="253"/>
      <c r="E772" s="253"/>
      <c r="F772" s="253"/>
      <c r="G772" s="253"/>
      <c r="H772" s="253"/>
      <c r="I772" s="253"/>
      <c r="J772" s="253"/>
      <c r="K772" s="253"/>
      <c r="L772" s="253"/>
      <c r="S772" s="253"/>
      <c r="T772" s="253"/>
      <c r="U772" s="253"/>
      <c r="V772" s="253"/>
      <c r="W772" s="253"/>
      <c r="X772" s="253"/>
      <c r="Y772" s="253"/>
      <c r="Z772" s="253"/>
      <c r="AA772" s="253"/>
      <c r="AB772" s="253"/>
      <c r="AC772" s="253"/>
      <c r="AD772" s="253"/>
      <c r="AE772" s="253"/>
      <c r="AF772" s="253"/>
      <c r="AG772" s="253"/>
      <c r="AH772" s="253"/>
      <c r="AI772" s="253"/>
      <c r="AJ772" s="253"/>
      <c r="AK772" s="253"/>
      <c r="AL772" s="253"/>
      <c r="AM772" s="253"/>
      <c r="AN772" s="253"/>
      <c r="AO772" s="253"/>
      <c r="AP772" s="253"/>
      <c r="AQ772" s="253"/>
      <c r="AR772" s="253"/>
      <c r="AS772" s="253"/>
      <c r="AT772" s="253"/>
      <c r="AU772" s="253"/>
      <c r="AV772" s="253"/>
      <c r="AW772" s="253"/>
      <c r="AX772" s="253"/>
      <c r="AY772" s="253"/>
      <c r="AZ772" s="253"/>
      <c r="BA772" s="253"/>
      <c r="BB772" s="253"/>
      <c r="BC772" s="253"/>
      <c r="BD772" s="253"/>
      <c r="BE772" s="253"/>
      <c r="BF772" s="253"/>
      <c r="BG772" s="253"/>
      <c r="BH772" s="253"/>
      <c r="BI772" s="253"/>
      <c r="BJ772" s="253"/>
      <c r="BK772" s="253"/>
      <c r="BL772" s="253"/>
      <c r="BM772" s="253"/>
      <c r="BN772" s="253"/>
      <c r="BO772" s="253"/>
      <c r="BP772" s="253"/>
      <c r="BQ772" s="253"/>
      <c r="BR772" s="253"/>
      <c r="BS772" s="253"/>
      <c r="BT772" s="253"/>
      <c r="BU772" s="253"/>
      <c r="BV772" s="253"/>
      <c r="BW772" s="253"/>
      <c r="BX772" s="253"/>
      <c r="BY772" s="253"/>
      <c r="BZ772" s="253"/>
      <c r="CA772" s="253"/>
      <c r="CB772" s="253"/>
      <c r="CC772" s="253"/>
      <c r="CD772" s="253"/>
      <c r="CE772" s="253"/>
      <c r="CF772" s="253"/>
      <c r="CG772" s="253"/>
      <c r="CH772" s="253"/>
      <c r="CI772" s="253"/>
      <c r="CJ772" s="253"/>
      <c r="CK772" s="253"/>
      <c r="CL772" s="253"/>
      <c r="CM772" s="253"/>
      <c r="CN772" s="253"/>
      <c r="CO772" s="253"/>
      <c r="CP772" s="253"/>
      <c r="CQ772" s="253"/>
      <c r="CR772" s="253"/>
      <c r="CS772" s="253"/>
      <c r="CT772" s="253"/>
      <c r="CU772" s="253"/>
      <c r="CV772" s="253"/>
      <c r="CW772" s="253"/>
      <c r="CX772" s="253"/>
      <c r="CY772" s="253"/>
      <c r="CZ772" s="253"/>
      <c r="DA772" s="253"/>
      <c r="DB772" s="253"/>
      <c r="DC772" s="253"/>
      <c r="DD772" s="253"/>
      <c r="DE772" s="253"/>
      <c r="DF772" s="253"/>
      <c r="DG772" s="253"/>
      <c r="DH772" s="253"/>
      <c r="DI772" s="253"/>
      <c r="DJ772" s="253"/>
      <c r="DK772" s="253"/>
      <c r="DL772" s="253"/>
      <c r="DM772" s="253"/>
      <c r="DN772" s="253"/>
      <c r="DO772" s="253"/>
      <c r="DP772" s="253"/>
      <c r="DQ772" s="253"/>
      <c r="DR772" s="253"/>
      <c r="DS772" s="253"/>
      <c r="DT772" s="253"/>
      <c r="DU772" s="253"/>
    </row>
    <row r="773" spans="1:125" s="248" customFormat="1" x14ac:dyDescent="0.25">
      <c r="A773" s="253"/>
      <c r="B773" s="253"/>
      <c r="D773" s="253"/>
      <c r="E773" s="253"/>
      <c r="F773" s="253"/>
      <c r="G773" s="253"/>
      <c r="H773" s="253"/>
      <c r="I773" s="253"/>
      <c r="J773" s="253"/>
      <c r="K773" s="253"/>
      <c r="L773" s="253"/>
      <c r="S773" s="253"/>
      <c r="T773" s="253"/>
      <c r="U773" s="253"/>
      <c r="V773" s="253"/>
      <c r="W773" s="253"/>
      <c r="X773" s="253"/>
      <c r="Y773" s="253"/>
      <c r="Z773" s="253"/>
      <c r="AA773" s="253"/>
      <c r="AB773" s="253"/>
      <c r="AC773" s="253"/>
      <c r="AD773" s="253"/>
      <c r="AE773" s="253"/>
      <c r="AF773" s="253"/>
      <c r="AG773" s="253"/>
      <c r="AH773" s="253"/>
      <c r="AI773" s="253"/>
      <c r="AJ773" s="253"/>
      <c r="AK773" s="253"/>
      <c r="AL773" s="253"/>
      <c r="AM773" s="253"/>
      <c r="AN773" s="253"/>
      <c r="AO773" s="253"/>
      <c r="AP773" s="253"/>
      <c r="AQ773" s="253"/>
      <c r="AR773" s="253"/>
      <c r="AS773" s="253"/>
      <c r="AT773" s="253"/>
      <c r="AU773" s="253"/>
      <c r="AV773" s="253"/>
      <c r="AW773" s="253"/>
      <c r="AX773" s="253"/>
      <c r="AY773" s="253"/>
      <c r="AZ773" s="253"/>
      <c r="BA773" s="253"/>
      <c r="BB773" s="253"/>
      <c r="BC773" s="253"/>
      <c r="BD773" s="253"/>
      <c r="BE773" s="253"/>
      <c r="BF773" s="253"/>
      <c r="BG773" s="253"/>
      <c r="BH773" s="253"/>
      <c r="BI773" s="253"/>
      <c r="BJ773" s="253"/>
      <c r="BK773" s="253"/>
      <c r="BL773" s="253"/>
      <c r="BM773" s="253"/>
      <c r="BN773" s="253"/>
      <c r="BO773" s="253"/>
      <c r="BP773" s="253"/>
      <c r="BQ773" s="253"/>
      <c r="BR773" s="253"/>
      <c r="BS773" s="253"/>
      <c r="BT773" s="253"/>
      <c r="BU773" s="253"/>
      <c r="BV773" s="253"/>
      <c r="BW773" s="253"/>
      <c r="BX773" s="253"/>
      <c r="BY773" s="253"/>
      <c r="BZ773" s="253"/>
      <c r="CA773" s="253"/>
      <c r="CB773" s="253"/>
      <c r="CC773" s="253"/>
      <c r="CD773" s="253"/>
      <c r="CE773" s="253"/>
      <c r="CF773" s="253"/>
      <c r="CG773" s="253"/>
      <c r="CH773" s="253"/>
      <c r="CI773" s="253"/>
      <c r="CJ773" s="253"/>
      <c r="CK773" s="253"/>
      <c r="CL773" s="253"/>
      <c r="CM773" s="253"/>
      <c r="CN773" s="253"/>
      <c r="CO773" s="253"/>
      <c r="CP773" s="253"/>
      <c r="CQ773" s="253"/>
      <c r="CR773" s="253"/>
      <c r="CS773" s="253"/>
      <c r="CT773" s="253"/>
      <c r="CU773" s="253"/>
      <c r="CV773" s="253"/>
      <c r="CW773" s="253"/>
      <c r="CX773" s="253"/>
      <c r="CY773" s="253"/>
      <c r="CZ773" s="253"/>
      <c r="DA773" s="253"/>
      <c r="DB773" s="253"/>
      <c r="DC773" s="253"/>
      <c r="DD773" s="253"/>
      <c r="DE773" s="253"/>
      <c r="DF773" s="253"/>
      <c r="DG773" s="253"/>
      <c r="DH773" s="253"/>
      <c r="DI773" s="253"/>
      <c r="DJ773" s="253"/>
      <c r="DK773" s="253"/>
      <c r="DL773" s="253"/>
      <c r="DM773" s="253"/>
      <c r="DN773" s="253"/>
      <c r="DO773" s="253"/>
      <c r="DP773" s="253"/>
      <c r="DQ773" s="253"/>
      <c r="DR773" s="253"/>
      <c r="DS773" s="253"/>
      <c r="DT773" s="253"/>
      <c r="DU773" s="253"/>
    </row>
    <row r="774" spans="1:125" s="248" customFormat="1" x14ac:dyDescent="0.25">
      <c r="A774" s="253"/>
      <c r="B774" s="253"/>
      <c r="D774" s="253"/>
      <c r="E774" s="253"/>
      <c r="F774" s="253"/>
      <c r="G774" s="253"/>
      <c r="H774" s="253"/>
      <c r="I774" s="253"/>
      <c r="J774" s="253"/>
      <c r="K774" s="253"/>
      <c r="L774" s="253"/>
      <c r="S774" s="253"/>
      <c r="T774" s="253"/>
      <c r="U774" s="253"/>
      <c r="V774" s="253"/>
      <c r="W774" s="253"/>
      <c r="X774" s="253"/>
      <c r="Y774" s="253"/>
      <c r="Z774" s="253"/>
      <c r="AA774" s="253"/>
      <c r="AB774" s="253"/>
      <c r="AC774" s="253"/>
      <c r="AD774" s="253"/>
      <c r="AE774" s="253"/>
      <c r="AF774" s="253"/>
      <c r="AG774" s="253"/>
      <c r="AH774" s="253"/>
      <c r="AI774" s="253"/>
      <c r="AJ774" s="253"/>
      <c r="AK774" s="253"/>
      <c r="AL774" s="253"/>
      <c r="AM774" s="253"/>
      <c r="AN774" s="253"/>
      <c r="AO774" s="253"/>
      <c r="AP774" s="253"/>
      <c r="AQ774" s="253"/>
      <c r="AR774" s="253"/>
      <c r="AS774" s="253"/>
      <c r="AT774" s="253"/>
      <c r="AU774" s="253"/>
      <c r="AV774" s="253"/>
      <c r="AW774" s="253"/>
      <c r="AX774" s="253"/>
      <c r="AY774" s="253"/>
      <c r="AZ774" s="253"/>
      <c r="BA774" s="253"/>
      <c r="BB774" s="253"/>
      <c r="BC774" s="253"/>
      <c r="BD774" s="253"/>
      <c r="BE774" s="253"/>
      <c r="BF774" s="253"/>
      <c r="BG774" s="253"/>
      <c r="BH774" s="253"/>
      <c r="BI774" s="253"/>
      <c r="BJ774" s="253"/>
      <c r="BK774" s="253"/>
      <c r="BL774" s="253"/>
      <c r="BM774" s="253"/>
      <c r="BN774" s="253"/>
      <c r="BO774" s="253"/>
      <c r="BP774" s="253"/>
      <c r="BQ774" s="253"/>
      <c r="BR774" s="253"/>
      <c r="BS774" s="253"/>
      <c r="BT774" s="253"/>
      <c r="BU774" s="253"/>
      <c r="BV774" s="253"/>
      <c r="BW774" s="253"/>
      <c r="BX774" s="253"/>
      <c r="BY774" s="253"/>
      <c r="BZ774" s="253"/>
      <c r="CA774" s="253"/>
      <c r="CB774" s="253"/>
      <c r="CC774" s="253"/>
      <c r="CD774" s="253"/>
      <c r="CE774" s="253"/>
      <c r="CF774" s="253"/>
      <c r="CG774" s="253"/>
      <c r="CH774" s="253"/>
      <c r="CI774" s="253"/>
      <c r="CJ774" s="253"/>
      <c r="CK774" s="253"/>
      <c r="CL774" s="253"/>
      <c r="CM774" s="253"/>
      <c r="CN774" s="253"/>
      <c r="CO774" s="253"/>
      <c r="CP774" s="253"/>
      <c r="CQ774" s="253"/>
      <c r="CR774" s="253"/>
      <c r="CS774" s="253"/>
      <c r="CT774" s="253"/>
      <c r="CU774" s="253"/>
      <c r="CV774" s="253"/>
      <c r="CW774" s="253"/>
      <c r="CX774" s="253"/>
      <c r="CY774" s="253"/>
      <c r="CZ774" s="253"/>
      <c r="DA774" s="253"/>
      <c r="DB774" s="253"/>
      <c r="DC774" s="253"/>
      <c r="DD774" s="253"/>
      <c r="DE774" s="253"/>
      <c r="DF774" s="253"/>
      <c r="DG774" s="253"/>
      <c r="DH774" s="253"/>
      <c r="DI774" s="253"/>
      <c r="DJ774" s="253"/>
      <c r="DK774" s="253"/>
      <c r="DL774" s="253"/>
      <c r="DM774" s="253"/>
      <c r="DN774" s="253"/>
      <c r="DO774" s="253"/>
      <c r="DP774" s="253"/>
      <c r="DQ774" s="253"/>
      <c r="DR774" s="253"/>
      <c r="DS774" s="253"/>
      <c r="DT774" s="253"/>
      <c r="DU774" s="253"/>
    </row>
    <row r="775" spans="1:125" s="248" customFormat="1" x14ac:dyDescent="0.25">
      <c r="A775" s="253"/>
      <c r="B775" s="253"/>
      <c r="D775" s="253"/>
      <c r="E775" s="253"/>
      <c r="F775" s="253"/>
      <c r="G775" s="253"/>
      <c r="H775" s="253"/>
      <c r="I775" s="253"/>
      <c r="J775" s="253"/>
      <c r="K775" s="253"/>
      <c r="L775" s="253"/>
      <c r="S775" s="253"/>
      <c r="T775" s="253"/>
      <c r="U775" s="253"/>
      <c r="V775" s="253"/>
      <c r="W775" s="253"/>
      <c r="X775" s="253"/>
      <c r="Y775" s="253"/>
      <c r="Z775" s="253"/>
      <c r="AA775" s="253"/>
      <c r="AB775" s="253"/>
      <c r="AC775" s="253"/>
      <c r="AD775" s="253"/>
      <c r="AE775" s="253"/>
      <c r="AF775" s="253"/>
      <c r="AG775" s="253"/>
      <c r="AH775" s="253"/>
      <c r="AI775" s="253"/>
      <c r="AJ775" s="253"/>
      <c r="AK775" s="253"/>
      <c r="AL775" s="253"/>
      <c r="AM775" s="253"/>
      <c r="AN775" s="253"/>
      <c r="AO775" s="253"/>
      <c r="AP775" s="253"/>
      <c r="AQ775" s="253"/>
      <c r="AR775" s="253"/>
      <c r="AS775" s="253"/>
      <c r="AT775" s="253"/>
      <c r="AU775" s="253"/>
      <c r="AV775" s="253"/>
      <c r="AW775" s="253"/>
      <c r="AX775" s="253"/>
      <c r="AY775" s="253"/>
      <c r="AZ775" s="253"/>
      <c r="BA775" s="253"/>
      <c r="BB775" s="253"/>
      <c r="BC775" s="253"/>
      <c r="BD775" s="253"/>
      <c r="BE775" s="253"/>
      <c r="BF775" s="253"/>
      <c r="BG775" s="253"/>
      <c r="BH775" s="253"/>
      <c r="BI775" s="253"/>
      <c r="BJ775" s="253"/>
      <c r="BK775" s="253"/>
      <c r="BL775" s="253"/>
      <c r="BM775" s="253"/>
      <c r="BN775" s="253"/>
      <c r="BO775" s="253"/>
      <c r="BP775" s="253"/>
      <c r="BQ775" s="253"/>
      <c r="BR775" s="253"/>
      <c r="BS775" s="253"/>
      <c r="BT775" s="253"/>
      <c r="BU775" s="253"/>
      <c r="BV775" s="253"/>
      <c r="BW775" s="253"/>
      <c r="BX775" s="253"/>
      <c r="BY775" s="253"/>
      <c r="BZ775" s="253"/>
      <c r="CA775" s="253"/>
      <c r="CB775" s="253"/>
      <c r="CC775" s="253"/>
      <c r="CD775" s="253"/>
      <c r="CE775" s="253"/>
      <c r="CF775" s="253"/>
      <c r="CG775" s="253"/>
      <c r="CH775" s="253"/>
      <c r="CI775" s="253"/>
      <c r="CJ775" s="253"/>
      <c r="CK775" s="253"/>
      <c r="CL775" s="253"/>
      <c r="CM775" s="253"/>
      <c r="CN775" s="253"/>
      <c r="CO775" s="253"/>
      <c r="CP775" s="253"/>
      <c r="CQ775" s="253"/>
      <c r="CR775" s="253"/>
      <c r="CS775" s="253"/>
      <c r="CT775" s="253"/>
      <c r="CU775" s="253"/>
      <c r="CV775" s="253"/>
      <c r="CW775" s="253"/>
      <c r="CX775" s="253"/>
      <c r="CY775" s="253"/>
      <c r="CZ775" s="253"/>
      <c r="DA775" s="253"/>
      <c r="DB775" s="253"/>
      <c r="DC775" s="253"/>
      <c r="DD775" s="253"/>
      <c r="DE775" s="253"/>
      <c r="DF775" s="253"/>
      <c r="DG775" s="253"/>
      <c r="DH775" s="253"/>
      <c r="DI775" s="253"/>
      <c r="DJ775" s="253"/>
      <c r="DK775" s="253"/>
      <c r="DL775" s="253"/>
      <c r="DM775" s="253"/>
      <c r="DN775" s="253"/>
      <c r="DO775" s="253"/>
      <c r="DP775" s="253"/>
      <c r="DQ775" s="253"/>
      <c r="DR775" s="253"/>
      <c r="DS775" s="253"/>
      <c r="DT775" s="253"/>
      <c r="DU775" s="253"/>
    </row>
    <row r="776" spans="1:125" s="248" customFormat="1" x14ac:dyDescent="0.25">
      <c r="A776" s="253"/>
      <c r="B776" s="253"/>
      <c r="D776" s="253"/>
      <c r="E776" s="253"/>
      <c r="F776" s="253"/>
      <c r="G776" s="253"/>
      <c r="H776" s="253"/>
      <c r="I776" s="253"/>
      <c r="J776" s="253"/>
      <c r="K776" s="253"/>
      <c r="L776" s="253"/>
      <c r="S776" s="253"/>
      <c r="T776" s="253"/>
      <c r="U776" s="253"/>
      <c r="V776" s="253"/>
      <c r="W776" s="253"/>
      <c r="X776" s="253"/>
      <c r="Y776" s="253"/>
      <c r="Z776" s="253"/>
      <c r="AA776" s="253"/>
      <c r="AB776" s="253"/>
      <c r="AC776" s="253"/>
      <c r="AD776" s="253"/>
      <c r="AE776" s="253"/>
      <c r="AF776" s="253"/>
      <c r="AG776" s="253"/>
      <c r="AH776" s="253"/>
      <c r="AI776" s="253"/>
      <c r="AJ776" s="253"/>
      <c r="AK776" s="253"/>
      <c r="AL776" s="253"/>
      <c r="AM776" s="253"/>
      <c r="AN776" s="253"/>
      <c r="AO776" s="253"/>
      <c r="AP776" s="253"/>
      <c r="AQ776" s="253"/>
      <c r="AR776" s="253"/>
      <c r="AS776" s="253"/>
      <c r="AT776" s="253"/>
      <c r="AU776" s="253"/>
      <c r="AV776" s="253"/>
      <c r="AW776" s="253"/>
      <c r="AX776" s="253"/>
      <c r="AY776" s="253"/>
      <c r="AZ776" s="253"/>
      <c r="BA776" s="253"/>
      <c r="BB776" s="253"/>
      <c r="BC776" s="253"/>
      <c r="BD776" s="253"/>
      <c r="BE776" s="253"/>
      <c r="BF776" s="253"/>
      <c r="BG776" s="253"/>
      <c r="BH776" s="253"/>
      <c r="BI776" s="253"/>
      <c r="BJ776" s="253"/>
      <c r="BK776" s="253"/>
      <c r="BL776" s="253"/>
      <c r="BM776" s="253"/>
      <c r="BN776" s="253"/>
      <c r="BO776" s="253"/>
      <c r="BP776" s="253"/>
      <c r="BQ776" s="253"/>
      <c r="BR776" s="253"/>
      <c r="BS776" s="253"/>
      <c r="BT776" s="253"/>
      <c r="BU776" s="253"/>
      <c r="BV776" s="253"/>
      <c r="BW776" s="253"/>
      <c r="BX776" s="253"/>
      <c r="BY776" s="253"/>
      <c r="BZ776" s="253"/>
      <c r="CA776" s="253"/>
      <c r="CB776" s="253"/>
      <c r="CC776" s="253"/>
      <c r="CD776" s="253"/>
      <c r="CE776" s="253"/>
      <c r="CF776" s="253"/>
      <c r="CG776" s="253"/>
      <c r="CH776" s="253"/>
      <c r="CI776" s="253"/>
      <c r="CJ776" s="253"/>
      <c r="CK776" s="253"/>
      <c r="CL776" s="253"/>
      <c r="CM776" s="253"/>
      <c r="CN776" s="253"/>
      <c r="CO776" s="253"/>
      <c r="CP776" s="253"/>
      <c r="CQ776" s="253"/>
      <c r="CR776" s="253"/>
      <c r="CS776" s="253"/>
      <c r="CT776" s="253"/>
      <c r="CU776" s="253"/>
      <c r="CV776" s="253"/>
      <c r="CW776" s="253"/>
      <c r="CX776" s="253"/>
      <c r="CY776" s="253"/>
      <c r="CZ776" s="253"/>
      <c r="DA776" s="253"/>
      <c r="DB776" s="253"/>
      <c r="DC776" s="253"/>
      <c r="DD776" s="253"/>
      <c r="DE776" s="253"/>
      <c r="DF776" s="253"/>
      <c r="DG776" s="253"/>
      <c r="DH776" s="253"/>
      <c r="DI776" s="253"/>
      <c r="DJ776" s="253"/>
      <c r="DK776" s="253"/>
      <c r="DL776" s="253"/>
      <c r="DM776" s="253"/>
      <c r="DN776" s="253"/>
      <c r="DO776" s="253"/>
      <c r="DP776" s="253"/>
      <c r="DQ776" s="253"/>
      <c r="DR776" s="253"/>
      <c r="DS776" s="253"/>
      <c r="DT776" s="253"/>
      <c r="DU776" s="253"/>
    </row>
    <row r="777" spans="1:125" s="248" customFormat="1" x14ac:dyDescent="0.25">
      <c r="A777" s="253"/>
      <c r="B777" s="253"/>
      <c r="D777" s="253"/>
      <c r="E777" s="253"/>
      <c r="F777" s="253"/>
      <c r="G777" s="253"/>
      <c r="H777" s="253"/>
      <c r="I777" s="253"/>
      <c r="J777" s="253"/>
      <c r="K777" s="253"/>
      <c r="L777" s="253"/>
      <c r="S777" s="253"/>
      <c r="T777" s="253"/>
      <c r="U777" s="253"/>
      <c r="V777" s="253"/>
      <c r="W777" s="253"/>
      <c r="X777" s="253"/>
      <c r="Y777" s="253"/>
      <c r="Z777" s="253"/>
      <c r="AA777" s="253"/>
      <c r="AB777" s="253"/>
      <c r="AC777" s="253"/>
      <c r="AD777" s="253"/>
      <c r="AE777" s="253"/>
      <c r="AF777" s="253"/>
      <c r="AG777" s="253"/>
      <c r="AH777" s="253"/>
      <c r="AI777" s="253"/>
      <c r="AJ777" s="253"/>
      <c r="AK777" s="253"/>
      <c r="AL777" s="253"/>
      <c r="AM777" s="253"/>
      <c r="AN777" s="253"/>
      <c r="AO777" s="253"/>
      <c r="AP777" s="253"/>
      <c r="AQ777" s="253"/>
      <c r="AR777" s="253"/>
      <c r="AS777" s="253"/>
      <c r="AT777" s="253"/>
      <c r="AU777" s="253"/>
      <c r="AV777" s="253"/>
      <c r="AW777" s="253"/>
      <c r="AX777" s="253"/>
      <c r="AY777" s="253"/>
      <c r="AZ777" s="253"/>
      <c r="BA777" s="253"/>
      <c r="BB777" s="253"/>
      <c r="BC777" s="253"/>
      <c r="BD777" s="253"/>
      <c r="BE777" s="253"/>
      <c r="BF777" s="253"/>
      <c r="BG777" s="253"/>
      <c r="BH777" s="253"/>
      <c r="BI777" s="253"/>
      <c r="BJ777" s="253"/>
      <c r="BK777" s="253"/>
      <c r="BL777" s="253"/>
      <c r="BM777" s="253"/>
      <c r="BN777" s="253"/>
      <c r="BO777" s="253"/>
      <c r="BP777" s="253"/>
      <c r="BQ777" s="253"/>
      <c r="BR777" s="253"/>
      <c r="BS777" s="253"/>
      <c r="BT777" s="253"/>
      <c r="BU777" s="253"/>
      <c r="BV777" s="253"/>
      <c r="BW777" s="253"/>
      <c r="BX777" s="253"/>
      <c r="BY777" s="253"/>
      <c r="BZ777" s="253"/>
      <c r="CA777" s="253"/>
      <c r="CB777" s="253"/>
      <c r="CC777" s="253"/>
      <c r="CD777" s="253"/>
      <c r="CE777" s="253"/>
      <c r="CF777" s="253"/>
      <c r="CG777" s="253"/>
      <c r="CH777" s="253"/>
      <c r="CI777" s="253"/>
      <c r="CJ777" s="253"/>
      <c r="CK777" s="253"/>
      <c r="CL777" s="253"/>
      <c r="CM777" s="253"/>
      <c r="CN777" s="253"/>
      <c r="CO777" s="253"/>
      <c r="CP777" s="253"/>
      <c r="CQ777" s="253"/>
      <c r="CR777" s="253"/>
      <c r="CS777" s="253"/>
      <c r="CT777" s="253"/>
      <c r="CU777" s="253"/>
      <c r="CV777" s="253"/>
      <c r="CW777" s="253"/>
      <c r="CX777" s="253"/>
      <c r="CY777" s="253"/>
      <c r="CZ777" s="253"/>
      <c r="DA777" s="253"/>
      <c r="DB777" s="253"/>
      <c r="DC777" s="253"/>
      <c r="DD777" s="253"/>
      <c r="DE777" s="253"/>
      <c r="DF777" s="253"/>
      <c r="DG777" s="253"/>
      <c r="DH777" s="253"/>
      <c r="DI777" s="253"/>
      <c r="DJ777" s="253"/>
      <c r="DK777" s="253"/>
      <c r="DL777" s="253"/>
      <c r="DM777" s="253"/>
      <c r="DN777" s="253"/>
      <c r="DO777" s="253"/>
      <c r="DP777" s="253"/>
      <c r="DQ777" s="253"/>
      <c r="DR777" s="253"/>
      <c r="DS777" s="253"/>
      <c r="DT777" s="253"/>
      <c r="DU777" s="253"/>
    </row>
    <row r="778" spans="1:125" s="248" customFormat="1" x14ac:dyDescent="0.25">
      <c r="A778" s="253"/>
      <c r="B778" s="253"/>
      <c r="D778" s="253"/>
      <c r="E778" s="253"/>
      <c r="F778" s="253"/>
      <c r="G778" s="253"/>
      <c r="H778" s="253"/>
      <c r="I778" s="253"/>
      <c r="J778" s="253"/>
      <c r="K778" s="253"/>
      <c r="L778" s="253"/>
      <c r="S778" s="253"/>
      <c r="T778" s="253"/>
      <c r="U778" s="253"/>
      <c r="V778" s="253"/>
      <c r="W778" s="253"/>
      <c r="X778" s="253"/>
      <c r="Y778" s="253"/>
      <c r="Z778" s="253"/>
      <c r="AA778" s="253"/>
      <c r="AB778" s="253"/>
      <c r="AC778" s="253"/>
      <c r="AD778" s="253"/>
      <c r="AE778" s="253"/>
      <c r="AF778" s="253"/>
      <c r="AG778" s="253"/>
      <c r="AH778" s="253"/>
      <c r="AI778" s="253"/>
      <c r="AJ778" s="253"/>
      <c r="AK778" s="253"/>
      <c r="AL778" s="253"/>
      <c r="AM778" s="253"/>
      <c r="AN778" s="253"/>
      <c r="AO778" s="253"/>
      <c r="AP778" s="253"/>
      <c r="AQ778" s="253"/>
      <c r="AR778" s="253"/>
      <c r="AS778" s="253"/>
      <c r="AT778" s="253"/>
      <c r="AU778" s="253"/>
      <c r="AV778" s="253"/>
      <c r="AW778" s="253"/>
      <c r="AX778" s="253"/>
      <c r="AY778" s="253"/>
      <c r="AZ778" s="253"/>
      <c r="BA778" s="253"/>
      <c r="BB778" s="253"/>
      <c r="BC778" s="253"/>
      <c r="BD778" s="253"/>
      <c r="BE778" s="253"/>
      <c r="BF778" s="253"/>
      <c r="BG778" s="253"/>
      <c r="BH778" s="253"/>
      <c r="BI778" s="253"/>
      <c r="BJ778" s="253"/>
      <c r="BK778" s="253"/>
      <c r="BL778" s="253"/>
      <c r="BM778" s="253"/>
      <c r="BN778" s="253"/>
      <c r="BO778" s="253"/>
      <c r="BP778" s="253"/>
      <c r="BQ778" s="253"/>
      <c r="BR778" s="253"/>
      <c r="BS778" s="253"/>
      <c r="BT778" s="253"/>
      <c r="BU778" s="253"/>
      <c r="BV778" s="253"/>
      <c r="BW778" s="253"/>
      <c r="BX778" s="253"/>
      <c r="BY778" s="253"/>
      <c r="BZ778" s="253"/>
      <c r="CA778" s="253"/>
      <c r="CB778" s="253"/>
      <c r="CC778" s="253"/>
      <c r="CD778" s="253"/>
      <c r="CE778" s="253"/>
      <c r="CF778" s="253"/>
      <c r="CG778" s="253"/>
      <c r="CH778" s="253"/>
      <c r="CI778" s="253"/>
      <c r="CJ778" s="253"/>
      <c r="CK778" s="253"/>
      <c r="CL778" s="253"/>
      <c r="CM778" s="253"/>
      <c r="CN778" s="253"/>
      <c r="CO778" s="253"/>
      <c r="CP778" s="253"/>
      <c r="CQ778" s="253"/>
      <c r="CR778" s="253"/>
      <c r="CS778" s="253"/>
      <c r="CT778" s="253"/>
      <c r="CU778" s="253"/>
      <c r="CV778" s="253"/>
      <c r="CW778" s="253"/>
      <c r="CX778" s="253"/>
      <c r="CY778" s="253"/>
      <c r="CZ778" s="253"/>
      <c r="DA778" s="253"/>
      <c r="DB778" s="253"/>
      <c r="DC778" s="253"/>
      <c r="DD778" s="253"/>
      <c r="DE778" s="253"/>
      <c r="DF778" s="253"/>
      <c r="DG778" s="253"/>
      <c r="DH778" s="253"/>
      <c r="DI778" s="253"/>
      <c r="DJ778" s="253"/>
      <c r="DK778" s="253"/>
      <c r="DL778" s="253"/>
      <c r="DM778" s="253"/>
      <c r="DN778" s="253"/>
      <c r="DO778" s="253"/>
      <c r="DP778" s="253"/>
      <c r="DQ778" s="253"/>
      <c r="DR778" s="253"/>
      <c r="DS778" s="253"/>
      <c r="DT778" s="253"/>
      <c r="DU778" s="253"/>
    </row>
    <row r="779" spans="1:125" s="248" customFormat="1" x14ac:dyDescent="0.25">
      <c r="A779" s="253"/>
      <c r="B779" s="253"/>
      <c r="D779" s="253"/>
      <c r="E779" s="253"/>
      <c r="F779" s="253"/>
      <c r="G779" s="253"/>
      <c r="H779" s="253"/>
      <c r="I779" s="253"/>
      <c r="J779" s="253"/>
      <c r="K779" s="253"/>
      <c r="L779" s="253"/>
      <c r="S779" s="253"/>
      <c r="T779" s="253"/>
      <c r="U779" s="253"/>
      <c r="V779" s="253"/>
      <c r="W779" s="253"/>
      <c r="X779" s="253"/>
      <c r="Y779" s="253"/>
      <c r="Z779" s="253"/>
      <c r="AA779" s="253"/>
      <c r="AB779" s="253"/>
      <c r="AC779" s="253"/>
      <c r="AD779" s="253"/>
      <c r="AE779" s="253"/>
      <c r="AF779" s="253"/>
      <c r="AG779" s="253"/>
      <c r="AH779" s="253"/>
      <c r="AI779" s="253"/>
      <c r="AJ779" s="253"/>
      <c r="AK779" s="253"/>
      <c r="AL779" s="253"/>
      <c r="AM779" s="253"/>
      <c r="AN779" s="253"/>
      <c r="AO779" s="253"/>
      <c r="AP779" s="253"/>
      <c r="AQ779" s="253"/>
      <c r="AR779" s="253"/>
      <c r="AS779" s="253"/>
      <c r="AT779" s="253"/>
      <c r="AU779" s="253"/>
      <c r="AV779" s="253"/>
      <c r="AW779" s="253"/>
      <c r="AX779" s="253"/>
      <c r="AY779" s="253"/>
      <c r="AZ779" s="253"/>
      <c r="BA779" s="253"/>
      <c r="BB779" s="253"/>
      <c r="BC779" s="253"/>
      <c r="BD779" s="253"/>
      <c r="BE779" s="253"/>
      <c r="BF779" s="253"/>
      <c r="BG779" s="253"/>
      <c r="BH779" s="253"/>
      <c r="BI779" s="253"/>
      <c r="BJ779" s="253"/>
      <c r="BK779" s="253"/>
      <c r="BL779" s="253"/>
      <c r="BM779" s="253"/>
      <c r="BN779" s="253"/>
      <c r="BO779" s="253"/>
      <c r="BP779" s="253"/>
      <c r="BQ779" s="253"/>
      <c r="BR779" s="253"/>
      <c r="BS779" s="253"/>
      <c r="BT779" s="253"/>
      <c r="BU779" s="253"/>
      <c r="BV779" s="253"/>
      <c r="BW779" s="253"/>
      <c r="BX779" s="253"/>
      <c r="BY779" s="253"/>
      <c r="BZ779" s="253"/>
      <c r="CA779" s="253"/>
      <c r="CB779" s="253"/>
      <c r="CC779" s="253"/>
      <c r="CD779" s="253"/>
      <c r="CE779" s="253"/>
      <c r="CF779" s="253"/>
      <c r="CG779" s="253"/>
      <c r="CH779" s="253"/>
      <c r="CI779" s="253"/>
      <c r="CJ779" s="253"/>
      <c r="CK779" s="253"/>
      <c r="CL779" s="253"/>
      <c r="CM779" s="253"/>
      <c r="CN779" s="253"/>
      <c r="CO779" s="253"/>
      <c r="CP779" s="253"/>
      <c r="CQ779" s="253"/>
      <c r="CR779" s="253"/>
      <c r="CS779" s="253"/>
      <c r="CT779" s="253"/>
      <c r="CU779" s="253"/>
      <c r="CV779" s="253"/>
      <c r="CW779" s="253"/>
      <c r="CX779" s="253"/>
      <c r="CY779" s="253"/>
      <c r="CZ779" s="253"/>
      <c r="DA779" s="253"/>
      <c r="DB779" s="253"/>
      <c r="DC779" s="253"/>
      <c r="DD779" s="253"/>
      <c r="DE779" s="253"/>
      <c r="DF779" s="253"/>
      <c r="DG779" s="253"/>
      <c r="DH779" s="253"/>
      <c r="DI779" s="253"/>
      <c r="DJ779" s="253"/>
      <c r="DK779" s="253"/>
      <c r="DL779" s="253"/>
      <c r="DM779" s="253"/>
      <c r="DN779" s="253"/>
      <c r="DO779" s="253"/>
      <c r="DP779" s="253"/>
      <c r="DQ779" s="253"/>
      <c r="DR779" s="253"/>
      <c r="DS779" s="253"/>
      <c r="DT779" s="253"/>
      <c r="DU779" s="253"/>
    </row>
    <row r="780" spans="1:125" s="248" customFormat="1" x14ac:dyDescent="0.25">
      <c r="A780" s="253"/>
      <c r="B780" s="253"/>
      <c r="D780" s="253"/>
      <c r="E780" s="253"/>
      <c r="F780" s="253"/>
      <c r="G780" s="253"/>
      <c r="H780" s="253"/>
      <c r="I780" s="253"/>
      <c r="J780" s="253"/>
      <c r="K780" s="253"/>
      <c r="L780" s="253"/>
      <c r="S780" s="253"/>
      <c r="T780" s="253"/>
      <c r="U780" s="253"/>
      <c r="V780" s="253"/>
      <c r="W780" s="253"/>
      <c r="X780" s="253"/>
      <c r="Y780" s="253"/>
      <c r="Z780" s="253"/>
      <c r="AA780" s="253"/>
      <c r="AB780" s="253"/>
      <c r="AC780" s="253"/>
      <c r="AD780" s="253"/>
      <c r="AE780" s="253"/>
      <c r="AF780" s="253"/>
      <c r="AG780" s="253"/>
      <c r="AH780" s="253"/>
      <c r="AI780" s="253"/>
      <c r="AJ780" s="253"/>
      <c r="AK780" s="253"/>
      <c r="AL780" s="253"/>
      <c r="AM780" s="253"/>
      <c r="AN780" s="253"/>
      <c r="AO780" s="253"/>
      <c r="AP780" s="253"/>
      <c r="AQ780" s="253"/>
      <c r="AR780" s="253"/>
      <c r="AS780" s="253"/>
      <c r="AT780" s="253"/>
      <c r="AU780" s="253"/>
      <c r="AV780" s="253"/>
      <c r="AW780" s="253"/>
      <c r="AX780" s="253"/>
      <c r="AY780" s="253"/>
      <c r="AZ780" s="253"/>
      <c r="BA780" s="253"/>
      <c r="BB780" s="253"/>
      <c r="BC780" s="253"/>
      <c r="BD780" s="253"/>
      <c r="BE780" s="253"/>
      <c r="BF780" s="253"/>
      <c r="BG780" s="253"/>
      <c r="BH780" s="253"/>
      <c r="BI780" s="253"/>
      <c r="BJ780" s="253"/>
      <c r="BK780" s="253"/>
      <c r="BL780" s="253"/>
      <c r="BM780" s="253"/>
      <c r="BN780" s="253"/>
      <c r="BO780" s="253"/>
      <c r="BP780" s="253"/>
      <c r="BQ780" s="253"/>
      <c r="BR780" s="253"/>
      <c r="BS780" s="253"/>
      <c r="BT780" s="253"/>
      <c r="BU780" s="253"/>
      <c r="BV780" s="253"/>
      <c r="BW780" s="253"/>
      <c r="BX780" s="253"/>
      <c r="BY780" s="253"/>
      <c r="BZ780" s="253"/>
      <c r="CA780" s="253"/>
      <c r="CB780" s="253"/>
      <c r="CC780" s="253"/>
      <c r="CD780" s="253"/>
      <c r="CE780" s="253"/>
      <c r="CF780" s="253"/>
      <c r="CG780" s="253"/>
      <c r="CH780" s="253"/>
      <c r="CI780" s="253"/>
      <c r="CJ780" s="253"/>
      <c r="CK780" s="253"/>
      <c r="CL780" s="253"/>
      <c r="CM780" s="253"/>
      <c r="CN780" s="253"/>
      <c r="CO780" s="253"/>
      <c r="CP780" s="253"/>
      <c r="CQ780" s="253"/>
      <c r="CR780" s="253"/>
      <c r="CS780" s="253"/>
      <c r="CT780" s="253"/>
      <c r="CU780" s="253"/>
      <c r="CV780" s="253"/>
      <c r="CW780" s="253"/>
      <c r="CX780" s="253"/>
      <c r="CY780" s="253"/>
      <c r="CZ780" s="253"/>
      <c r="DA780" s="253"/>
      <c r="DB780" s="253"/>
      <c r="DC780" s="253"/>
      <c r="DD780" s="253"/>
      <c r="DE780" s="253"/>
      <c r="DF780" s="253"/>
      <c r="DG780" s="253"/>
      <c r="DH780" s="253"/>
      <c r="DI780" s="253"/>
      <c r="DJ780" s="253"/>
      <c r="DK780" s="253"/>
      <c r="DL780" s="253"/>
      <c r="DM780" s="253"/>
      <c r="DN780" s="253"/>
      <c r="DO780" s="253"/>
      <c r="DP780" s="253"/>
      <c r="DQ780" s="253"/>
      <c r="DR780" s="253"/>
      <c r="DS780" s="253"/>
      <c r="DT780" s="253"/>
      <c r="DU780" s="253"/>
    </row>
    <row r="781" spans="1:125" s="248" customFormat="1" x14ac:dyDescent="0.25">
      <c r="A781" s="253"/>
      <c r="B781" s="253"/>
      <c r="D781" s="253"/>
      <c r="E781" s="253"/>
      <c r="F781" s="253"/>
      <c r="G781" s="253"/>
      <c r="H781" s="253"/>
      <c r="I781" s="253"/>
      <c r="J781" s="253"/>
      <c r="K781" s="253"/>
      <c r="L781" s="253"/>
      <c r="S781" s="253"/>
      <c r="T781" s="253"/>
      <c r="U781" s="253"/>
      <c r="V781" s="253"/>
      <c r="W781" s="253"/>
      <c r="X781" s="253"/>
      <c r="Y781" s="253"/>
      <c r="Z781" s="253"/>
      <c r="AA781" s="253"/>
      <c r="AB781" s="253"/>
      <c r="AC781" s="253"/>
      <c r="AD781" s="253"/>
      <c r="AE781" s="253"/>
      <c r="AF781" s="253"/>
      <c r="AG781" s="253"/>
      <c r="AH781" s="253"/>
      <c r="AI781" s="253"/>
      <c r="AJ781" s="253"/>
      <c r="AK781" s="253"/>
      <c r="AL781" s="253"/>
      <c r="AM781" s="253"/>
      <c r="AN781" s="253"/>
      <c r="AO781" s="253"/>
      <c r="AP781" s="253"/>
      <c r="AQ781" s="253"/>
      <c r="AR781" s="253"/>
      <c r="AS781" s="253"/>
      <c r="AT781" s="253"/>
      <c r="AU781" s="253"/>
      <c r="AV781" s="253"/>
      <c r="AW781" s="253"/>
      <c r="AX781" s="253"/>
      <c r="AY781" s="253"/>
      <c r="AZ781" s="253"/>
      <c r="BA781" s="253"/>
      <c r="BB781" s="253"/>
      <c r="BC781" s="253"/>
      <c r="BD781" s="253"/>
      <c r="BE781" s="253"/>
      <c r="BF781" s="253"/>
      <c r="BG781" s="253"/>
      <c r="BH781" s="253"/>
      <c r="BI781" s="253"/>
      <c r="BJ781" s="253"/>
      <c r="BK781" s="253"/>
      <c r="BL781" s="253"/>
      <c r="BM781" s="253"/>
      <c r="BN781" s="253"/>
      <c r="BO781" s="253"/>
      <c r="BP781" s="253"/>
      <c r="BQ781" s="253"/>
      <c r="BR781" s="253"/>
      <c r="BS781" s="253"/>
      <c r="BT781" s="253"/>
      <c r="BU781" s="253"/>
      <c r="BV781" s="253"/>
      <c r="BW781" s="253"/>
      <c r="BX781" s="253"/>
      <c r="BY781" s="253"/>
      <c r="BZ781" s="253"/>
      <c r="CA781" s="253"/>
      <c r="CB781" s="253"/>
      <c r="CC781" s="253"/>
      <c r="CD781" s="253"/>
      <c r="CE781" s="253"/>
      <c r="CF781" s="253"/>
      <c r="CG781" s="253"/>
      <c r="CH781" s="253"/>
      <c r="CI781" s="253"/>
      <c r="CJ781" s="253"/>
      <c r="CK781" s="253"/>
      <c r="CL781" s="253"/>
      <c r="CM781" s="253"/>
      <c r="CN781" s="253"/>
      <c r="CO781" s="253"/>
      <c r="CP781" s="253"/>
      <c r="CQ781" s="253"/>
      <c r="CR781" s="253"/>
      <c r="CS781" s="253"/>
      <c r="CT781" s="253"/>
      <c r="CU781" s="253"/>
      <c r="CV781" s="253"/>
      <c r="CW781" s="253"/>
      <c r="CX781" s="253"/>
      <c r="CY781" s="253"/>
      <c r="CZ781" s="253"/>
      <c r="DA781" s="253"/>
      <c r="DB781" s="253"/>
      <c r="DC781" s="253"/>
      <c r="DD781" s="253"/>
      <c r="DE781" s="253"/>
      <c r="DF781" s="253"/>
      <c r="DG781" s="253"/>
      <c r="DH781" s="253"/>
      <c r="DI781" s="253"/>
      <c r="DJ781" s="253"/>
      <c r="DK781" s="253"/>
      <c r="DL781" s="253"/>
      <c r="DM781" s="253"/>
      <c r="DN781" s="253"/>
      <c r="DO781" s="253"/>
      <c r="DP781" s="253"/>
      <c r="DQ781" s="253"/>
      <c r="DR781" s="253"/>
      <c r="DS781" s="253"/>
      <c r="DT781" s="253"/>
      <c r="DU781" s="253"/>
    </row>
    <row r="782" spans="1:125" s="248" customFormat="1" x14ac:dyDescent="0.25">
      <c r="A782" s="253"/>
      <c r="B782" s="253"/>
      <c r="D782" s="253"/>
      <c r="E782" s="253"/>
      <c r="F782" s="253"/>
      <c r="G782" s="253"/>
      <c r="H782" s="253"/>
      <c r="I782" s="253"/>
      <c r="J782" s="253"/>
      <c r="K782" s="253"/>
      <c r="L782" s="253"/>
      <c r="S782" s="253"/>
      <c r="T782" s="253"/>
      <c r="U782" s="253"/>
      <c r="V782" s="253"/>
      <c r="W782" s="253"/>
      <c r="X782" s="253"/>
      <c r="Y782" s="253"/>
      <c r="Z782" s="253"/>
      <c r="AA782" s="253"/>
      <c r="AB782" s="253"/>
      <c r="AC782" s="253"/>
      <c r="AD782" s="253"/>
      <c r="AE782" s="253"/>
      <c r="AF782" s="253"/>
      <c r="AG782" s="253"/>
      <c r="AH782" s="253"/>
      <c r="AI782" s="253"/>
      <c r="AJ782" s="253"/>
      <c r="AK782" s="253"/>
      <c r="AL782" s="253"/>
      <c r="AM782" s="253"/>
      <c r="AN782" s="253"/>
      <c r="AO782" s="253"/>
      <c r="AP782" s="253"/>
      <c r="AQ782" s="253"/>
      <c r="AR782" s="253"/>
      <c r="AS782" s="253"/>
      <c r="AT782" s="253"/>
      <c r="AU782" s="253"/>
      <c r="AV782" s="253"/>
      <c r="AW782" s="253"/>
      <c r="AX782" s="253"/>
      <c r="AY782" s="253"/>
      <c r="AZ782" s="253"/>
      <c r="BA782" s="253"/>
      <c r="BB782" s="253"/>
      <c r="BC782" s="253"/>
      <c r="BD782" s="253"/>
      <c r="BE782" s="253"/>
      <c r="BF782" s="253"/>
      <c r="BG782" s="253"/>
      <c r="BH782" s="253"/>
      <c r="BI782" s="253"/>
      <c r="BJ782" s="253"/>
      <c r="BK782" s="253"/>
      <c r="BL782" s="253"/>
      <c r="BM782" s="253"/>
      <c r="BN782" s="253"/>
      <c r="BO782" s="253"/>
      <c r="BP782" s="253"/>
      <c r="BQ782" s="253"/>
      <c r="BR782" s="253"/>
      <c r="BS782" s="253"/>
      <c r="BT782" s="253"/>
      <c r="BU782" s="253"/>
      <c r="BV782" s="253"/>
      <c r="BW782" s="253"/>
      <c r="BX782" s="253"/>
      <c r="BY782" s="253"/>
      <c r="BZ782" s="253"/>
      <c r="CA782" s="253"/>
      <c r="CB782" s="253"/>
      <c r="CC782" s="253"/>
      <c r="CD782" s="253"/>
      <c r="CE782" s="253"/>
      <c r="CF782" s="253"/>
      <c r="CG782" s="253"/>
      <c r="CH782" s="253"/>
      <c r="CI782" s="253"/>
      <c r="CJ782" s="253"/>
      <c r="CK782" s="253"/>
      <c r="CL782" s="253"/>
      <c r="CM782" s="253"/>
      <c r="CN782" s="253"/>
      <c r="CO782" s="253"/>
      <c r="CP782" s="253"/>
      <c r="CQ782" s="253"/>
      <c r="CR782" s="253"/>
      <c r="CS782" s="253"/>
      <c r="CT782" s="253"/>
      <c r="CU782" s="253"/>
      <c r="CV782" s="253"/>
      <c r="CW782" s="253"/>
      <c r="CX782" s="253"/>
      <c r="CY782" s="253"/>
      <c r="CZ782" s="253"/>
      <c r="DA782" s="253"/>
      <c r="DB782" s="253"/>
      <c r="DC782" s="253"/>
      <c r="DD782" s="253"/>
      <c r="DE782" s="253"/>
      <c r="DF782" s="253"/>
      <c r="DG782" s="253"/>
      <c r="DH782" s="253"/>
      <c r="DI782" s="253"/>
      <c r="DJ782" s="253"/>
      <c r="DK782" s="253"/>
      <c r="DL782" s="253"/>
      <c r="DM782" s="253"/>
      <c r="DN782" s="253"/>
      <c r="DO782" s="253"/>
      <c r="DP782" s="253"/>
      <c r="DQ782" s="253"/>
      <c r="DR782" s="253"/>
      <c r="DS782" s="253"/>
      <c r="DT782" s="253"/>
      <c r="DU782" s="253"/>
    </row>
    <row r="783" spans="1:125" s="248" customFormat="1" x14ac:dyDescent="0.25">
      <c r="A783" s="253"/>
      <c r="B783" s="253"/>
      <c r="D783" s="253"/>
      <c r="E783" s="253"/>
      <c r="F783" s="253"/>
      <c r="G783" s="253"/>
      <c r="H783" s="253"/>
      <c r="I783" s="253"/>
      <c r="J783" s="253"/>
      <c r="K783" s="253"/>
      <c r="L783" s="253"/>
      <c r="S783" s="253"/>
      <c r="T783" s="253"/>
      <c r="U783" s="253"/>
      <c r="V783" s="253"/>
      <c r="W783" s="253"/>
      <c r="X783" s="253"/>
      <c r="Y783" s="253"/>
      <c r="Z783" s="253"/>
      <c r="AA783" s="253"/>
      <c r="AB783" s="253"/>
      <c r="AC783" s="253"/>
      <c r="AD783" s="253"/>
      <c r="AE783" s="253"/>
      <c r="AF783" s="253"/>
      <c r="AG783" s="253"/>
      <c r="AH783" s="253"/>
      <c r="AI783" s="253"/>
      <c r="AJ783" s="253"/>
      <c r="AK783" s="253"/>
      <c r="AL783" s="253"/>
      <c r="AM783" s="253"/>
      <c r="AN783" s="253"/>
      <c r="AO783" s="253"/>
      <c r="AP783" s="253"/>
      <c r="AQ783" s="253"/>
      <c r="AR783" s="253"/>
      <c r="AS783" s="253"/>
      <c r="AT783" s="253"/>
      <c r="AU783" s="253"/>
      <c r="AV783" s="253"/>
      <c r="AW783" s="253"/>
      <c r="AX783" s="253"/>
      <c r="AY783" s="253"/>
      <c r="AZ783" s="253"/>
      <c r="BA783" s="253"/>
      <c r="BB783" s="253"/>
      <c r="BC783" s="253"/>
      <c r="BD783" s="253"/>
      <c r="BE783" s="253"/>
      <c r="BF783" s="253"/>
      <c r="BG783" s="253"/>
      <c r="BH783" s="253"/>
      <c r="BI783" s="253"/>
      <c r="BJ783" s="253"/>
      <c r="BK783" s="253"/>
      <c r="BL783" s="253"/>
      <c r="BM783" s="253"/>
      <c r="BN783" s="253"/>
      <c r="BO783" s="253"/>
      <c r="BP783" s="253"/>
      <c r="BQ783" s="253"/>
      <c r="BR783" s="253"/>
      <c r="BS783" s="253"/>
      <c r="BT783" s="253"/>
      <c r="BU783" s="253"/>
      <c r="BV783" s="253"/>
      <c r="BW783" s="253"/>
      <c r="BX783" s="253"/>
      <c r="BY783" s="253"/>
      <c r="BZ783" s="253"/>
      <c r="CA783" s="253"/>
      <c r="CB783" s="253"/>
      <c r="CC783" s="253"/>
      <c r="CD783" s="253"/>
      <c r="CE783" s="253"/>
      <c r="CF783" s="253"/>
      <c r="CG783" s="253"/>
      <c r="CH783" s="253"/>
      <c r="CI783" s="253"/>
      <c r="CJ783" s="253"/>
      <c r="CK783" s="253"/>
      <c r="CL783" s="253"/>
      <c r="CM783" s="253"/>
      <c r="CN783" s="253"/>
      <c r="CO783" s="253"/>
      <c r="CP783" s="253"/>
      <c r="CQ783" s="253"/>
      <c r="CR783" s="253"/>
      <c r="CS783" s="253"/>
      <c r="CT783" s="253"/>
      <c r="CU783" s="253"/>
      <c r="CV783" s="253"/>
      <c r="CW783" s="253"/>
      <c r="CX783" s="253"/>
      <c r="CY783" s="253"/>
      <c r="CZ783" s="253"/>
      <c r="DA783" s="253"/>
      <c r="DB783" s="253"/>
      <c r="DC783" s="253"/>
      <c r="DD783" s="253"/>
      <c r="DE783" s="253"/>
      <c r="DF783" s="253"/>
      <c r="DG783" s="253"/>
      <c r="DH783" s="253"/>
      <c r="DI783" s="253"/>
      <c r="DJ783" s="253"/>
      <c r="DK783" s="253"/>
      <c r="DL783" s="253"/>
      <c r="DM783" s="253"/>
      <c r="DN783" s="253"/>
      <c r="DO783" s="253"/>
      <c r="DP783" s="253"/>
      <c r="DQ783" s="253"/>
      <c r="DR783" s="253"/>
      <c r="DS783" s="253"/>
      <c r="DT783" s="253"/>
      <c r="DU783" s="253"/>
    </row>
    <row r="784" spans="1:125" s="248" customFormat="1" x14ac:dyDescent="0.25">
      <c r="A784" s="253"/>
      <c r="B784" s="253"/>
      <c r="D784" s="253"/>
      <c r="E784" s="253"/>
      <c r="F784" s="253"/>
      <c r="G784" s="253"/>
      <c r="H784" s="253"/>
      <c r="I784" s="253"/>
      <c r="J784" s="253"/>
      <c r="K784" s="253"/>
      <c r="L784" s="253"/>
      <c r="S784" s="253"/>
      <c r="T784" s="253"/>
      <c r="U784" s="253"/>
      <c r="V784" s="253"/>
      <c r="W784" s="253"/>
      <c r="X784" s="253"/>
      <c r="Y784" s="253"/>
      <c r="Z784" s="253"/>
      <c r="AA784" s="253"/>
      <c r="AB784" s="253"/>
      <c r="AC784" s="253"/>
      <c r="AD784" s="253"/>
      <c r="AE784" s="253"/>
      <c r="AF784" s="253"/>
      <c r="AG784" s="253"/>
      <c r="AH784" s="253"/>
      <c r="AI784" s="253"/>
      <c r="AJ784" s="253"/>
      <c r="AK784" s="253"/>
      <c r="AL784" s="253"/>
      <c r="AM784" s="253"/>
      <c r="AN784" s="253"/>
      <c r="AO784" s="253"/>
      <c r="AP784" s="253"/>
      <c r="AQ784" s="253"/>
      <c r="AR784" s="253"/>
      <c r="AS784" s="253"/>
      <c r="AT784" s="253"/>
      <c r="AU784" s="253"/>
      <c r="AV784" s="253"/>
      <c r="AW784" s="253"/>
      <c r="AX784" s="253"/>
      <c r="AY784" s="253"/>
      <c r="AZ784" s="253"/>
      <c r="BA784" s="253"/>
      <c r="BB784" s="253"/>
      <c r="BC784" s="253"/>
      <c r="BD784" s="253"/>
      <c r="BE784" s="253"/>
      <c r="BF784" s="253"/>
      <c r="BG784" s="253"/>
      <c r="BH784" s="253"/>
      <c r="BI784" s="253"/>
      <c r="BJ784" s="253"/>
      <c r="BK784" s="253"/>
      <c r="BL784" s="253"/>
      <c r="BM784" s="253"/>
      <c r="BN784" s="253"/>
      <c r="BO784" s="253"/>
      <c r="BP784" s="253"/>
      <c r="BQ784" s="253"/>
      <c r="BR784" s="253"/>
      <c r="BS784" s="253"/>
      <c r="BT784" s="253"/>
      <c r="BU784" s="253"/>
      <c r="BV784" s="253"/>
      <c r="BW784" s="253"/>
      <c r="BX784" s="253"/>
      <c r="BY784" s="253"/>
      <c r="BZ784" s="253"/>
      <c r="CA784" s="253"/>
      <c r="CB784" s="253"/>
      <c r="CC784" s="253"/>
      <c r="CD784" s="253"/>
      <c r="CE784" s="253"/>
      <c r="CF784" s="253"/>
      <c r="CG784" s="253"/>
      <c r="CH784" s="253"/>
      <c r="CI784" s="253"/>
      <c r="CJ784" s="253"/>
      <c r="CK784" s="253"/>
      <c r="CL784" s="253"/>
      <c r="CM784" s="253"/>
      <c r="CN784" s="253"/>
      <c r="CO784" s="253"/>
      <c r="CP784" s="253"/>
      <c r="CQ784" s="253"/>
      <c r="CR784" s="253"/>
      <c r="CS784" s="253"/>
      <c r="CT784" s="253"/>
      <c r="CU784" s="253"/>
      <c r="CV784" s="253"/>
      <c r="CW784" s="253"/>
      <c r="CX784" s="253"/>
      <c r="CY784" s="253"/>
      <c r="CZ784" s="253"/>
      <c r="DA784" s="253"/>
      <c r="DB784" s="253"/>
      <c r="DC784" s="253"/>
      <c r="DD784" s="253"/>
      <c r="DE784" s="253"/>
      <c r="DF784" s="253"/>
      <c r="DG784" s="253"/>
      <c r="DH784" s="253"/>
      <c r="DI784" s="253"/>
      <c r="DJ784" s="253"/>
      <c r="DK784" s="253"/>
      <c r="DL784" s="253"/>
      <c r="DM784" s="253"/>
      <c r="DN784" s="253"/>
      <c r="DO784" s="253"/>
      <c r="DP784" s="253"/>
      <c r="DQ784" s="253"/>
      <c r="DR784" s="253"/>
      <c r="DS784" s="253"/>
      <c r="DT784" s="253"/>
      <c r="DU784" s="253"/>
    </row>
    <row r="785" spans="1:125" s="248" customFormat="1" x14ac:dyDescent="0.25">
      <c r="A785" s="253"/>
      <c r="B785" s="253"/>
      <c r="D785" s="253"/>
      <c r="E785" s="253"/>
      <c r="F785" s="253"/>
      <c r="G785" s="253"/>
      <c r="H785" s="253"/>
      <c r="I785" s="253"/>
      <c r="J785" s="253"/>
      <c r="K785" s="253"/>
      <c r="L785" s="253"/>
      <c r="S785" s="253"/>
      <c r="T785" s="253"/>
      <c r="U785" s="253"/>
      <c r="V785" s="253"/>
      <c r="W785" s="253"/>
      <c r="X785" s="253"/>
      <c r="Y785" s="253"/>
      <c r="Z785" s="253"/>
      <c r="AA785" s="253"/>
      <c r="AB785" s="253"/>
      <c r="AC785" s="253"/>
      <c r="AD785" s="253"/>
      <c r="AE785" s="253"/>
      <c r="AF785" s="253"/>
      <c r="AG785" s="253"/>
      <c r="AH785" s="253"/>
      <c r="AI785" s="253"/>
      <c r="AJ785" s="253"/>
      <c r="AK785" s="253"/>
      <c r="AL785" s="253"/>
      <c r="AM785" s="253"/>
      <c r="AN785" s="253"/>
      <c r="AO785" s="253"/>
      <c r="AP785" s="253"/>
      <c r="AQ785" s="253"/>
      <c r="AR785" s="253"/>
      <c r="AS785" s="253"/>
      <c r="AT785" s="253"/>
      <c r="AU785" s="253"/>
      <c r="AV785" s="253"/>
      <c r="AW785" s="253"/>
      <c r="AX785" s="253"/>
      <c r="AY785" s="253"/>
      <c r="AZ785" s="253"/>
      <c r="BA785" s="253"/>
      <c r="BB785" s="253"/>
      <c r="BC785" s="253"/>
      <c r="BD785" s="253"/>
      <c r="BE785" s="253"/>
      <c r="BF785" s="253"/>
      <c r="BG785" s="253"/>
      <c r="BH785" s="253"/>
      <c r="BI785" s="253"/>
      <c r="BJ785" s="253"/>
      <c r="BK785" s="253"/>
      <c r="BL785" s="253"/>
      <c r="BM785" s="253"/>
      <c r="BN785" s="253"/>
      <c r="BO785" s="253"/>
      <c r="BP785" s="253"/>
      <c r="BQ785" s="253"/>
      <c r="BR785" s="253"/>
      <c r="BS785" s="253"/>
      <c r="BT785" s="253"/>
      <c r="BU785" s="253"/>
      <c r="BV785" s="253"/>
      <c r="BW785" s="253"/>
      <c r="BX785" s="253"/>
      <c r="BY785" s="253"/>
      <c r="BZ785" s="253"/>
      <c r="CA785" s="253"/>
      <c r="CB785" s="253"/>
      <c r="CC785" s="253"/>
      <c r="CD785" s="253"/>
      <c r="CE785" s="253"/>
      <c r="CF785" s="253"/>
      <c r="CG785" s="253"/>
      <c r="CH785" s="253"/>
      <c r="CI785" s="253"/>
      <c r="CJ785" s="253"/>
      <c r="CK785" s="253"/>
      <c r="CL785" s="253"/>
      <c r="CM785" s="253"/>
      <c r="CN785" s="253"/>
      <c r="CO785" s="253"/>
      <c r="CP785" s="253"/>
      <c r="CQ785" s="253"/>
      <c r="CR785" s="253"/>
      <c r="CS785" s="253"/>
      <c r="CT785" s="253"/>
      <c r="CU785" s="253"/>
      <c r="CV785" s="253"/>
      <c r="CW785" s="253"/>
      <c r="CX785" s="253"/>
      <c r="CY785" s="253"/>
      <c r="CZ785" s="253"/>
      <c r="DA785" s="253"/>
      <c r="DB785" s="253"/>
      <c r="DC785" s="253"/>
      <c r="DD785" s="253"/>
      <c r="DE785" s="253"/>
      <c r="DF785" s="253"/>
      <c r="DG785" s="253"/>
      <c r="DH785" s="253"/>
      <c r="DI785" s="253"/>
      <c r="DJ785" s="253"/>
      <c r="DK785" s="253"/>
      <c r="DL785" s="253"/>
      <c r="DM785" s="253"/>
      <c r="DN785" s="253"/>
      <c r="DO785" s="253"/>
      <c r="DP785" s="253"/>
      <c r="DQ785" s="253"/>
      <c r="DR785" s="253"/>
      <c r="DS785" s="253"/>
      <c r="DT785" s="253"/>
      <c r="DU785" s="253"/>
    </row>
    <row r="786" spans="1:125" s="248" customFormat="1" x14ac:dyDescent="0.25">
      <c r="A786" s="253"/>
      <c r="B786" s="253"/>
      <c r="D786" s="253"/>
      <c r="E786" s="253"/>
      <c r="F786" s="253"/>
      <c r="G786" s="253"/>
      <c r="H786" s="253"/>
      <c r="I786" s="253"/>
      <c r="J786" s="253"/>
      <c r="K786" s="253"/>
      <c r="L786" s="253"/>
      <c r="S786" s="253"/>
      <c r="T786" s="253"/>
      <c r="U786" s="253"/>
      <c r="V786" s="253"/>
      <c r="W786" s="253"/>
      <c r="X786" s="253"/>
      <c r="Y786" s="253"/>
      <c r="Z786" s="253"/>
      <c r="AA786" s="253"/>
      <c r="AB786" s="253"/>
      <c r="AC786" s="253"/>
      <c r="AD786" s="253"/>
      <c r="AE786" s="253"/>
      <c r="AF786" s="253"/>
      <c r="AG786" s="253"/>
      <c r="AH786" s="253"/>
      <c r="AI786" s="253"/>
      <c r="AJ786" s="253"/>
      <c r="AK786" s="253"/>
      <c r="AL786" s="253"/>
      <c r="AM786" s="253"/>
      <c r="AN786" s="253"/>
      <c r="AO786" s="253"/>
      <c r="AP786" s="253"/>
      <c r="AQ786" s="253"/>
      <c r="AR786" s="253"/>
      <c r="AS786" s="253"/>
      <c r="AT786" s="253"/>
      <c r="AU786" s="253"/>
      <c r="AV786" s="253"/>
      <c r="AW786" s="253"/>
      <c r="AX786" s="253"/>
      <c r="AY786" s="253"/>
      <c r="AZ786" s="253"/>
      <c r="BA786" s="253"/>
      <c r="BB786" s="253"/>
      <c r="BC786" s="253"/>
      <c r="BD786" s="253"/>
      <c r="BE786" s="253"/>
      <c r="BF786" s="253"/>
      <c r="BG786" s="253"/>
      <c r="BH786" s="253"/>
      <c r="BI786" s="253"/>
      <c r="BJ786" s="253"/>
      <c r="BK786" s="253"/>
      <c r="BL786" s="253"/>
      <c r="BM786" s="253"/>
      <c r="BN786" s="253"/>
      <c r="BO786" s="253"/>
      <c r="BP786" s="253"/>
      <c r="BQ786" s="253"/>
      <c r="BR786" s="253"/>
      <c r="BS786" s="253"/>
      <c r="BT786" s="253"/>
      <c r="BU786" s="253"/>
      <c r="BV786" s="253"/>
      <c r="BW786" s="253"/>
      <c r="BX786" s="253"/>
      <c r="BY786" s="253"/>
      <c r="BZ786" s="253"/>
      <c r="CA786" s="253"/>
      <c r="CB786" s="253"/>
      <c r="CC786" s="253"/>
      <c r="CD786" s="253"/>
      <c r="CE786" s="253"/>
      <c r="CF786" s="253"/>
      <c r="CG786" s="253"/>
      <c r="CH786" s="253"/>
      <c r="CI786" s="253"/>
      <c r="CJ786" s="253"/>
      <c r="CK786" s="253"/>
      <c r="CL786" s="253"/>
      <c r="CM786" s="253"/>
      <c r="CN786" s="253"/>
      <c r="CO786" s="253"/>
      <c r="CP786" s="253"/>
      <c r="CQ786" s="253"/>
      <c r="CR786" s="253"/>
      <c r="CS786" s="253"/>
      <c r="CT786" s="253"/>
      <c r="CU786" s="253"/>
      <c r="CV786" s="253"/>
      <c r="CW786" s="253"/>
      <c r="CX786" s="253"/>
      <c r="CY786" s="253"/>
      <c r="CZ786" s="253"/>
      <c r="DA786" s="253"/>
      <c r="DB786" s="253"/>
      <c r="DC786" s="253"/>
      <c r="DD786" s="253"/>
      <c r="DE786" s="253"/>
      <c r="DF786" s="253"/>
      <c r="DG786" s="253"/>
      <c r="DH786" s="253"/>
      <c r="DI786" s="253"/>
      <c r="DJ786" s="253"/>
      <c r="DK786" s="253"/>
      <c r="DL786" s="253"/>
      <c r="DM786" s="253"/>
      <c r="DN786" s="253"/>
      <c r="DO786" s="253"/>
      <c r="DP786" s="253"/>
      <c r="DQ786" s="253"/>
      <c r="DR786" s="253"/>
      <c r="DS786" s="253"/>
      <c r="DT786" s="253"/>
      <c r="DU786" s="253"/>
    </row>
    <row r="787" spans="1:125" s="248" customFormat="1" x14ac:dyDescent="0.25">
      <c r="A787" s="253"/>
      <c r="B787" s="253"/>
      <c r="D787" s="253"/>
      <c r="E787" s="253"/>
      <c r="F787" s="253"/>
      <c r="G787" s="253"/>
      <c r="H787" s="253"/>
      <c r="I787" s="253"/>
      <c r="J787" s="253"/>
      <c r="K787" s="253"/>
      <c r="L787" s="253"/>
      <c r="S787" s="253"/>
      <c r="T787" s="253"/>
      <c r="U787" s="253"/>
      <c r="V787" s="253"/>
      <c r="W787" s="253"/>
      <c r="X787" s="253"/>
      <c r="Y787" s="253"/>
      <c r="Z787" s="253"/>
      <c r="AA787" s="253"/>
      <c r="AB787" s="253"/>
      <c r="AC787" s="253"/>
      <c r="AD787" s="253"/>
      <c r="AE787" s="253"/>
      <c r="AF787" s="253"/>
      <c r="AG787" s="253"/>
      <c r="AH787" s="253"/>
      <c r="AI787" s="253"/>
      <c r="AJ787" s="253"/>
      <c r="AK787" s="253"/>
      <c r="AL787" s="253"/>
      <c r="AM787" s="253"/>
      <c r="AN787" s="253"/>
      <c r="AO787" s="253"/>
      <c r="AP787" s="253"/>
      <c r="AQ787" s="253"/>
      <c r="AR787" s="253"/>
      <c r="AS787" s="253"/>
      <c r="AT787" s="253"/>
      <c r="AU787" s="253"/>
      <c r="AV787" s="253"/>
      <c r="AW787" s="253"/>
      <c r="AX787" s="253"/>
      <c r="AY787" s="253"/>
      <c r="AZ787" s="253"/>
      <c r="BA787" s="253"/>
      <c r="BB787" s="253"/>
      <c r="BC787" s="253"/>
      <c r="BD787" s="253"/>
      <c r="BE787" s="253"/>
      <c r="BF787" s="253"/>
      <c r="BG787" s="253"/>
      <c r="BH787" s="253"/>
      <c r="BI787" s="253"/>
      <c r="BJ787" s="253"/>
      <c r="BK787" s="253"/>
      <c r="BL787" s="253"/>
      <c r="BM787" s="253"/>
      <c r="BN787" s="253"/>
      <c r="BO787" s="253"/>
      <c r="BP787" s="253"/>
      <c r="BQ787" s="253"/>
      <c r="BR787" s="253"/>
      <c r="BS787" s="253"/>
      <c r="BT787" s="253"/>
      <c r="BU787" s="253"/>
      <c r="BV787" s="253"/>
      <c r="BW787" s="253"/>
      <c r="BX787" s="253"/>
      <c r="BY787" s="253"/>
      <c r="BZ787" s="253"/>
      <c r="CA787" s="253"/>
      <c r="CB787" s="253"/>
      <c r="CC787" s="253"/>
      <c r="CD787" s="253"/>
      <c r="CE787" s="253"/>
      <c r="CF787" s="253"/>
      <c r="CG787" s="253"/>
      <c r="CH787" s="253"/>
      <c r="CI787" s="253"/>
      <c r="CJ787" s="253"/>
      <c r="CK787" s="253"/>
      <c r="CL787" s="253"/>
      <c r="CM787" s="253"/>
      <c r="CN787" s="253"/>
      <c r="CO787" s="253"/>
      <c r="CP787" s="253"/>
      <c r="CQ787" s="253"/>
      <c r="CR787" s="253"/>
      <c r="CS787" s="253"/>
      <c r="CT787" s="253"/>
      <c r="CU787" s="253"/>
      <c r="CV787" s="253"/>
      <c r="CW787" s="253"/>
      <c r="CX787" s="253"/>
      <c r="CY787" s="253"/>
      <c r="CZ787" s="253"/>
      <c r="DA787" s="253"/>
      <c r="DB787" s="253"/>
      <c r="DC787" s="253"/>
      <c r="DD787" s="253"/>
      <c r="DE787" s="253"/>
      <c r="DF787" s="253"/>
      <c r="DG787" s="253"/>
      <c r="DH787" s="253"/>
      <c r="DI787" s="253"/>
      <c r="DJ787" s="253"/>
      <c r="DK787" s="253"/>
      <c r="DL787" s="253"/>
      <c r="DM787" s="253"/>
      <c r="DN787" s="253"/>
      <c r="DO787" s="253"/>
      <c r="DP787" s="253"/>
      <c r="DQ787" s="253"/>
      <c r="DR787" s="253"/>
      <c r="DS787" s="253"/>
      <c r="DT787" s="253"/>
      <c r="DU787" s="253"/>
    </row>
    <row r="788" spans="1:125" s="248" customFormat="1" x14ac:dyDescent="0.25">
      <c r="A788" s="253"/>
      <c r="B788" s="253"/>
      <c r="D788" s="253"/>
      <c r="E788" s="253"/>
      <c r="F788" s="253"/>
      <c r="G788" s="253"/>
      <c r="H788" s="253"/>
      <c r="I788" s="253"/>
      <c r="J788" s="253"/>
      <c r="K788" s="253"/>
      <c r="L788" s="253"/>
      <c r="S788" s="253"/>
      <c r="T788" s="253"/>
      <c r="U788" s="253"/>
      <c r="V788" s="253"/>
      <c r="W788" s="253"/>
      <c r="X788" s="253"/>
      <c r="Y788" s="253"/>
      <c r="Z788" s="253"/>
      <c r="AA788" s="253"/>
      <c r="AB788" s="253"/>
      <c r="AC788" s="253"/>
      <c r="AD788" s="253"/>
      <c r="AE788" s="253"/>
      <c r="AF788" s="253"/>
      <c r="AG788" s="253"/>
      <c r="AH788" s="253"/>
      <c r="AI788" s="253"/>
      <c r="AJ788" s="253"/>
      <c r="AK788" s="253"/>
      <c r="AL788" s="253"/>
      <c r="AM788" s="253"/>
      <c r="AN788" s="253"/>
      <c r="AO788" s="253"/>
      <c r="AP788" s="253"/>
      <c r="AQ788" s="253"/>
      <c r="AR788" s="253"/>
      <c r="AS788" s="253"/>
      <c r="AT788" s="253"/>
      <c r="AU788" s="253"/>
      <c r="AV788" s="253"/>
      <c r="AW788" s="253"/>
      <c r="AX788" s="253"/>
      <c r="AY788" s="253"/>
      <c r="AZ788" s="253"/>
      <c r="BA788" s="253"/>
      <c r="BB788" s="253"/>
      <c r="BC788" s="253"/>
      <c r="BD788" s="253"/>
      <c r="BE788" s="253"/>
      <c r="BF788" s="253"/>
      <c r="BG788" s="253"/>
      <c r="BH788" s="253"/>
      <c r="BI788" s="253"/>
      <c r="BJ788" s="253"/>
      <c r="BK788" s="253"/>
      <c r="BL788" s="253"/>
      <c r="BM788" s="253"/>
      <c r="BN788" s="253"/>
      <c r="BO788" s="253"/>
      <c r="BP788" s="253"/>
      <c r="BQ788" s="253"/>
      <c r="BR788" s="253"/>
      <c r="BS788" s="253"/>
      <c r="BT788" s="253"/>
      <c r="BU788" s="253"/>
      <c r="BV788" s="253"/>
      <c r="BW788" s="253"/>
      <c r="BX788" s="253"/>
      <c r="BY788" s="253"/>
      <c r="BZ788" s="253"/>
      <c r="CA788" s="253"/>
      <c r="CB788" s="253"/>
      <c r="CC788" s="253"/>
      <c r="CD788" s="253"/>
      <c r="CE788" s="253"/>
      <c r="CF788" s="253"/>
      <c r="CG788" s="253"/>
      <c r="CH788" s="253"/>
      <c r="CI788" s="253"/>
      <c r="CJ788" s="253"/>
      <c r="CK788" s="253"/>
      <c r="CL788" s="253"/>
      <c r="CM788" s="253"/>
      <c r="CN788" s="253"/>
      <c r="CO788" s="253"/>
      <c r="CP788" s="253"/>
      <c r="CQ788" s="253"/>
      <c r="CR788" s="253"/>
      <c r="CS788" s="253"/>
      <c r="CT788" s="253"/>
      <c r="CU788" s="253"/>
      <c r="CV788" s="253"/>
      <c r="CW788" s="253"/>
      <c r="CX788" s="253"/>
      <c r="CY788" s="253"/>
      <c r="CZ788" s="253"/>
      <c r="DA788" s="253"/>
      <c r="DB788" s="253"/>
      <c r="DC788" s="253"/>
      <c r="DD788" s="253"/>
      <c r="DE788" s="253"/>
      <c r="DF788" s="253"/>
      <c r="DG788" s="253"/>
      <c r="DH788" s="253"/>
      <c r="DI788" s="253"/>
      <c r="DJ788" s="253"/>
      <c r="DK788" s="253"/>
      <c r="DL788" s="253"/>
      <c r="DM788" s="253"/>
      <c r="DN788" s="253"/>
      <c r="DO788" s="253"/>
      <c r="DP788" s="253"/>
      <c r="DQ788" s="253"/>
      <c r="DR788" s="253"/>
      <c r="DS788" s="253"/>
      <c r="DT788" s="253"/>
      <c r="DU788" s="253"/>
    </row>
    <row r="789" spans="1:125" s="248" customFormat="1" x14ac:dyDescent="0.25">
      <c r="A789" s="253"/>
      <c r="B789" s="253"/>
      <c r="D789" s="253"/>
      <c r="E789" s="253"/>
      <c r="F789" s="253"/>
      <c r="G789" s="253"/>
      <c r="H789" s="253"/>
      <c r="I789" s="253"/>
      <c r="J789" s="253"/>
      <c r="K789" s="253"/>
      <c r="L789" s="253"/>
      <c r="S789" s="253"/>
      <c r="T789" s="253"/>
      <c r="U789" s="253"/>
      <c r="V789" s="253"/>
      <c r="W789" s="253"/>
      <c r="X789" s="253"/>
      <c r="Y789" s="253"/>
      <c r="Z789" s="253"/>
      <c r="AA789" s="253"/>
      <c r="AB789" s="253"/>
      <c r="AC789" s="253"/>
      <c r="AD789" s="253"/>
      <c r="AE789" s="253"/>
      <c r="AF789" s="253"/>
      <c r="AG789" s="253"/>
      <c r="AH789" s="253"/>
      <c r="AI789" s="253"/>
      <c r="AJ789" s="253"/>
      <c r="AK789" s="253"/>
      <c r="AL789" s="253"/>
      <c r="AM789" s="253"/>
      <c r="AN789" s="253"/>
      <c r="AO789" s="253"/>
      <c r="AP789" s="253"/>
      <c r="AQ789" s="253"/>
      <c r="AR789" s="253"/>
      <c r="AS789" s="253"/>
      <c r="AT789" s="253"/>
      <c r="AU789" s="253"/>
      <c r="AV789" s="253"/>
      <c r="AW789" s="253"/>
      <c r="AX789" s="253"/>
      <c r="AY789" s="253"/>
      <c r="AZ789" s="253"/>
      <c r="BA789" s="253"/>
      <c r="BB789" s="253"/>
      <c r="BC789" s="253"/>
      <c r="BD789" s="253"/>
      <c r="BE789" s="253"/>
      <c r="BF789" s="253"/>
      <c r="BG789" s="253"/>
      <c r="BH789" s="253"/>
      <c r="BI789" s="253"/>
      <c r="BJ789" s="253"/>
      <c r="BK789" s="253"/>
      <c r="BL789" s="253"/>
      <c r="BM789" s="253"/>
      <c r="BN789" s="253"/>
      <c r="BO789" s="253"/>
      <c r="BP789" s="253"/>
      <c r="BQ789" s="253"/>
      <c r="BR789" s="253"/>
      <c r="BS789" s="253"/>
      <c r="BT789" s="253"/>
      <c r="BU789" s="253"/>
      <c r="BV789" s="253"/>
      <c r="BW789" s="253"/>
      <c r="BX789" s="253"/>
      <c r="BY789" s="253"/>
      <c r="BZ789" s="253"/>
      <c r="CA789" s="253"/>
      <c r="CB789" s="253"/>
      <c r="CC789" s="253"/>
      <c r="CD789" s="253"/>
      <c r="CE789" s="253"/>
      <c r="CF789" s="253"/>
      <c r="CG789" s="253"/>
      <c r="CH789" s="253"/>
      <c r="CI789" s="253"/>
      <c r="CJ789" s="253"/>
      <c r="CK789" s="253"/>
      <c r="CL789" s="253"/>
      <c r="CM789" s="253"/>
      <c r="CN789" s="253"/>
      <c r="CO789" s="253"/>
      <c r="CP789" s="253"/>
      <c r="CQ789" s="253"/>
      <c r="CR789" s="253"/>
      <c r="CS789" s="253"/>
      <c r="CT789" s="253"/>
      <c r="CU789" s="253"/>
      <c r="CV789" s="253"/>
      <c r="CW789" s="253"/>
      <c r="CX789" s="253"/>
      <c r="CY789" s="253"/>
      <c r="CZ789" s="253"/>
      <c r="DA789" s="253"/>
      <c r="DB789" s="253"/>
      <c r="DC789" s="253"/>
      <c r="DD789" s="253"/>
      <c r="DE789" s="253"/>
      <c r="DF789" s="253"/>
      <c r="DG789" s="253"/>
      <c r="DH789" s="253"/>
      <c r="DI789" s="253"/>
      <c r="DJ789" s="253"/>
      <c r="DK789" s="253"/>
      <c r="DL789" s="253"/>
      <c r="DM789" s="253"/>
      <c r="DN789" s="253"/>
      <c r="DO789" s="253"/>
      <c r="DP789" s="253"/>
      <c r="DQ789" s="253"/>
      <c r="DR789" s="253"/>
      <c r="DS789" s="253"/>
      <c r="DT789" s="253"/>
      <c r="DU789" s="253"/>
    </row>
    <row r="790" spans="1:125" s="248" customFormat="1" x14ac:dyDescent="0.25">
      <c r="A790" s="253"/>
      <c r="B790" s="253"/>
      <c r="D790" s="253"/>
      <c r="E790" s="253"/>
      <c r="F790" s="253"/>
      <c r="G790" s="253"/>
      <c r="H790" s="253"/>
      <c r="I790" s="253"/>
      <c r="J790" s="253"/>
      <c r="K790" s="253"/>
      <c r="L790" s="253"/>
      <c r="S790" s="253"/>
      <c r="T790" s="253"/>
      <c r="U790" s="253"/>
      <c r="V790" s="253"/>
      <c r="W790" s="253"/>
      <c r="X790" s="253"/>
      <c r="Y790" s="253"/>
      <c r="Z790" s="253"/>
      <c r="AA790" s="253"/>
      <c r="AB790" s="253"/>
      <c r="AC790" s="253"/>
      <c r="AD790" s="253"/>
      <c r="AE790" s="253"/>
      <c r="AF790" s="253"/>
      <c r="AG790" s="253"/>
      <c r="AH790" s="253"/>
      <c r="AI790" s="253"/>
      <c r="AJ790" s="253"/>
      <c r="AK790" s="253"/>
      <c r="AL790" s="253"/>
      <c r="AM790" s="253"/>
      <c r="AN790" s="253"/>
      <c r="AO790" s="253"/>
      <c r="AP790" s="253"/>
      <c r="AQ790" s="253"/>
      <c r="AR790" s="253"/>
      <c r="AS790" s="253"/>
      <c r="AT790" s="253"/>
      <c r="AU790" s="253"/>
      <c r="AV790" s="253"/>
      <c r="AW790" s="253"/>
      <c r="AX790" s="253"/>
      <c r="AY790" s="253"/>
      <c r="AZ790" s="253"/>
      <c r="BA790" s="253"/>
      <c r="BB790" s="253"/>
      <c r="BC790" s="253"/>
      <c r="BD790" s="253"/>
      <c r="BE790" s="253"/>
      <c r="BF790" s="253"/>
      <c r="BG790" s="253"/>
      <c r="BH790" s="253"/>
      <c r="BI790" s="253"/>
      <c r="BJ790" s="253"/>
      <c r="BK790" s="253"/>
      <c r="BL790" s="253"/>
      <c r="BM790" s="253"/>
      <c r="BN790" s="253"/>
      <c r="BO790" s="253"/>
      <c r="BP790" s="253"/>
      <c r="BQ790" s="253"/>
      <c r="BR790" s="253"/>
      <c r="BS790" s="253"/>
      <c r="BT790" s="253"/>
      <c r="BU790" s="253"/>
      <c r="BV790" s="253"/>
      <c r="BW790" s="253"/>
      <c r="BX790" s="253"/>
      <c r="BY790" s="253"/>
      <c r="BZ790" s="253"/>
      <c r="CA790" s="253"/>
      <c r="CB790" s="253"/>
      <c r="CC790" s="253"/>
      <c r="CD790" s="253"/>
      <c r="CE790" s="253"/>
      <c r="CF790" s="253"/>
      <c r="CG790" s="253"/>
      <c r="CH790" s="253"/>
      <c r="CI790" s="253"/>
      <c r="CJ790" s="253"/>
      <c r="CK790" s="253"/>
      <c r="CL790" s="253"/>
      <c r="CM790" s="253"/>
      <c r="CN790" s="253"/>
      <c r="CO790" s="253"/>
      <c r="CP790" s="253"/>
      <c r="CQ790" s="253"/>
      <c r="CR790" s="253"/>
      <c r="CS790" s="253"/>
      <c r="CT790" s="253"/>
      <c r="CU790" s="253"/>
      <c r="CV790" s="253"/>
      <c r="CW790" s="253"/>
      <c r="CX790" s="253"/>
      <c r="CY790" s="253"/>
      <c r="CZ790" s="253"/>
      <c r="DA790" s="253"/>
      <c r="DB790" s="253"/>
      <c r="DC790" s="253"/>
      <c r="DD790" s="253"/>
      <c r="DE790" s="253"/>
      <c r="DF790" s="253"/>
      <c r="DG790" s="253"/>
      <c r="DH790" s="253"/>
      <c r="DI790" s="253"/>
      <c r="DJ790" s="253"/>
      <c r="DK790" s="253"/>
      <c r="DL790" s="253"/>
      <c r="DM790" s="253"/>
      <c r="DN790" s="253"/>
      <c r="DO790" s="253"/>
      <c r="DP790" s="253"/>
      <c r="DQ790" s="253"/>
      <c r="DR790" s="253"/>
      <c r="DS790" s="253"/>
      <c r="DT790" s="253"/>
      <c r="DU790" s="253"/>
    </row>
    <row r="791" spans="1:125" s="248" customFormat="1" x14ac:dyDescent="0.25">
      <c r="A791" s="253"/>
      <c r="B791" s="253"/>
      <c r="D791" s="253"/>
      <c r="E791" s="253"/>
      <c r="F791" s="253"/>
      <c r="G791" s="253"/>
      <c r="H791" s="253"/>
      <c r="I791" s="253"/>
      <c r="J791" s="253"/>
      <c r="K791" s="253"/>
      <c r="L791" s="253"/>
      <c r="S791" s="253"/>
      <c r="T791" s="253"/>
      <c r="U791" s="253"/>
      <c r="V791" s="253"/>
      <c r="W791" s="253"/>
      <c r="X791" s="253"/>
      <c r="Y791" s="253"/>
      <c r="Z791" s="253"/>
      <c r="AA791" s="253"/>
      <c r="AB791" s="253"/>
      <c r="AC791" s="253"/>
      <c r="AD791" s="253"/>
      <c r="AE791" s="253"/>
      <c r="AF791" s="253"/>
      <c r="AG791" s="253"/>
      <c r="AH791" s="253"/>
      <c r="AI791" s="253"/>
      <c r="AJ791" s="253"/>
      <c r="AK791" s="253"/>
      <c r="AL791" s="253"/>
      <c r="AM791" s="253"/>
      <c r="AN791" s="253"/>
      <c r="AO791" s="253"/>
      <c r="AP791" s="253"/>
      <c r="AQ791" s="253"/>
      <c r="AR791" s="253"/>
      <c r="AS791" s="253"/>
      <c r="AT791" s="253"/>
      <c r="AU791" s="253"/>
      <c r="AV791" s="253"/>
      <c r="AW791" s="253"/>
      <c r="AX791" s="253"/>
      <c r="AY791" s="253"/>
      <c r="AZ791" s="253"/>
      <c r="BA791" s="253"/>
      <c r="BB791" s="253"/>
      <c r="BC791" s="253"/>
      <c r="BD791" s="253"/>
      <c r="BE791" s="253"/>
      <c r="BF791" s="253"/>
      <c r="BG791" s="253"/>
      <c r="BH791" s="253"/>
      <c r="BI791" s="253"/>
      <c r="BJ791" s="253"/>
      <c r="BK791" s="253"/>
      <c r="BL791" s="253"/>
      <c r="BM791" s="253"/>
      <c r="BN791" s="253"/>
      <c r="BO791" s="253"/>
      <c r="BP791" s="253"/>
      <c r="BQ791" s="253"/>
      <c r="BR791" s="253"/>
      <c r="BS791" s="253"/>
      <c r="BT791" s="253"/>
      <c r="BU791" s="253"/>
      <c r="BV791" s="253"/>
      <c r="BW791" s="253"/>
      <c r="BX791" s="253"/>
      <c r="BY791" s="253"/>
      <c r="BZ791" s="253"/>
      <c r="CA791" s="253"/>
      <c r="CB791" s="253"/>
      <c r="CC791" s="253"/>
      <c r="CD791" s="253"/>
      <c r="CE791" s="253"/>
      <c r="CF791" s="253"/>
      <c r="CG791" s="253"/>
      <c r="CH791" s="253"/>
      <c r="CI791" s="253"/>
      <c r="CJ791" s="253"/>
      <c r="CK791" s="253"/>
      <c r="CL791" s="253"/>
      <c r="CM791" s="253"/>
      <c r="CN791" s="253"/>
      <c r="CO791" s="253"/>
      <c r="CP791" s="253"/>
      <c r="CQ791" s="253"/>
      <c r="CR791" s="253"/>
      <c r="CS791" s="253"/>
      <c r="CT791" s="253"/>
      <c r="CU791" s="253"/>
      <c r="CV791" s="253"/>
      <c r="CW791" s="253"/>
      <c r="CX791" s="253"/>
      <c r="CY791" s="253"/>
      <c r="CZ791" s="253"/>
      <c r="DA791" s="253"/>
      <c r="DB791" s="253"/>
      <c r="DC791" s="253"/>
      <c r="DD791" s="253"/>
      <c r="DE791" s="253"/>
      <c r="DF791" s="253"/>
      <c r="DG791" s="253"/>
      <c r="DH791" s="253"/>
      <c r="DI791" s="253"/>
      <c r="DJ791" s="253"/>
      <c r="DK791" s="253"/>
      <c r="DL791" s="253"/>
      <c r="DM791" s="253"/>
      <c r="DN791" s="253"/>
      <c r="DO791" s="253"/>
      <c r="DP791" s="253"/>
      <c r="DQ791" s="253"/>
      <c r="DR791" s="253"/>
      <c r="DS791" s="253"/>
      <c r="DT791" s="253"/>
      <c r="DU791" s="253"/>
    </row>
    <row r="792" spans="1:125" s="248" customFormat="1" x14ac:dyDescent="0.25">
      <c r="A792" s="253"/>
      <c r="B792" s="253"/>
      <c r="D792" s="253"/>
      <c r="E792" s="253"/>
      <c r="F792" s="253"/>
      <c r="G792" s="253"/>
      <c r="H792" s="253"/>
      <c r="I792" s="253"/>
      <c r="J792" s="253"/>
      <c r="K792" s="253"/>
      <c r="L792" s="253"/>
      <c r="S792" s="253"/>
      <c r="T792" s="253"/>
      <c r="U792" s="253"/>
      <c r="V792" s="253"/>
      <c r="W792" s="253"/>
      <c r="X792" s="253"/>
      <c r="Y792" s="253"/>
      <c r="Z792" s="253"/>
      <c r="AA792" s="253"/>
      <c r="AB792" s="253"/>
      <c r="AC792" s="253"/>
      <c r="AD792" s="253"/>
      <c r="AE792" s="253"/>
      <c r="AF792" s="253"/>
      <c r="AG792" s="253"/>
      <c r="AH792" s="253"/>
      <c r="AI792" s="253"/>
      <c r="AJ792" s="253"/>
      <c r="AK792" s="253"/>
      <c r="AL792" s="253"/>
      <c r="AM792" s="253"/>
      <c r="AN792" s="253"/>
      <c r="AO792" s="253"/>
      <c r="AP792" s="253"/>
      <c r="AQ792" s="253"/>
      <c r="AR792" s="253"/>
      <c r="AS792" s="253"/>
      <c r="AT792" s="253"/>
      <c r="AU792" s="253"/>
      <c r="AV792" s="253"/>
      <c r="AW792" s="253"/>
      <c r="AX792" s="253"/>
      <c r="AY792" s="253"/>
      <c r="AZ792" s="253"/>
      <c r="BA792" s="253"/>
      <c r="BB792" s="253"/>
      <c r="BC792" s="253"/>
      <c r="BD792" s="253"/>
      <c r="BE792" s="253"/>
      <c r="BF792" s="253"/>
      <c r="BG792" s="253"/>
      <c r="BH792" s="253"/>
      <c r="BI792" s="253"/>
      <c r="BJ792" s="253"/>
      <c r="BK792" s="253"/>
      <c r="BL792" s="253"/>
      <c r="BM792" s="253"/>
      <c r="BN792" s="253"/>
      <c r="BO792" s="253"/>
      <c r="BP792" s="253"/>
      <c r="BQ792" s="253"/>
      <c r="BR792" s="253"/>
      <c r="BS792" s="253"/>
      <c r="BT792" s="253"/>
      <c r="BU792" s="253"/>
      <c r="BV792" s="253"/>
      <c r="BW792" s="253"/>
      <c r="BX792" s="253"/>
      <c r="BY792" s="253"/>
      <c r="BZ792" s="253"/>
      <c r="CA792" s="253"/>
      <c r="CB792" s="253"/>
      <c r="CC792" s="253"/>
      <c r="CD792" s="253"/>
      <c r="CE792" s="253"/>
      <c r="CF792" s="253"/>
      <c r="CG792" s="253"/>
      <c r="CH792" s="253"/>
      <c r="CI792" s="253"/>
      <c r="CJ792" s="253"/>
      <c r="CK792" s="253"/>
      <c r="CL792" s="253"/>
      <c r="CM792" s="253"/>
      <c r="CN792" s="253"/>
      <c r="CO792" s="253"/>
      <c r="CP792" s="253"/>
      <c r="CQ792" s="253"/>
      <c r="CR792" s="253"/>
      <c r="CS792" s="253"/>
      <c r="CT792" s="253"/>
      <c r="CU792" s="253"/>
      <c r="CV792" s="253"/>
      <c r="CW792" s="253"/>
      <c r="CX792" s="253"/>
      <c r="CY792" s="253"/>
      <c r="CZ792" s="253"/>
      <c r="DA792" s="253"/>
      <c r="DB792" s="253"/>
      <c r="DC792" s="253"/>
      <c r="DD792" s="253"/>
      <c r="DE792" s="253"/>
      <c r="DF792" s="253"/>
      <c r="DG792" s="253"/>
      <c r="DH792" s="253"/>
      <c r="DI792" s="253"/>
      <c r="DJ792" s="253"/>
      <c r="DK792" s="253"/>
      <c r="DL792" s="253"/>
      <c r="DM792" s="253"/>
      <c r="DN792" s="253"/>
      <c r="DO792" s="253"/>
      <c r="DP792" s="253"/>
      <c r="DQ792" s="253"/>
      <c r="DR792" s="253"/>
      <c r="DS792" s="253"/>
      <c r="DT792" s="253"/>
      <c r="DU792" s="253"/>
    </row>
    <row r="793" spans="1:125" s="248" customFormat="1" x14ac:dyDescent="0.25">
      <c r="A793" s="253"/>
      <c r="B793" s="253"/>
      <c r="D793" s="253"/>
      <c r="E793" s="253"/>
      <c r="F793" s="253"/>
      <c r="G793" s="253"/>
      <c r="H793" s="253"/>
      <c r="I793" s="253"/>
      <c r="J793" s="253"/>
      <c r="K793" s="253"/>
      <c r="L793" s="253"/>
      <c r="S793" s="253"/>
      <c r="T793" s="253"/>
      <c r="U793" s="253"/>
      <c r="V793" s="253"/>
      <c r="W793" s="253"/>
      <c r="X793" s="253"/>
      <c r="Y793" s="253"/>
      <c r="Z793" s="253"/>
      <c r="AA793" s="253"/>
      <c r="AB793" s="253"/>
      <c r="AC793" s="253"/>
      <c r="AD793" s="253"/>
      <c r="AE793" s="253"/>
      <c r="AF793" s="253"/>
      <c r="AG793" s="253"/>
      <c r="AH793" s="253"/>
      <c r="AI793" s="253"/>
      <c r="AJ793" s="253"/>
      <c r="AK793" s="253"/>
      <c r="AL793" s="253"/>
      <c r="AM793" s="253"/>
      <c r="AN793" s="253"/>
      <c r="AO793" s="253"/>
      <c r="AP793" s="253"/>
      <c r="AQ793" s="253"/>
      <c r="AR793" s="253"/>
      <c r="AS793" s="253"/>
      <c r="AT793" s="253"/>
      <c r="AU793" s="253"/>
      <c r="AV793" s="253"/>
      <c r="AW793" s="253"/>
      <c r="AX793" s="253"/>
      <c r="AY793" s="253"/>
      <c r="AZ793" s="253"/>
      <c r="BA793" s="253"/>
      <c r="BB793" s="253"/>
      <c r="BC793" s="253"/>
      <c r="BD793" s="253"/>
      <c r="BE793" s="253"/>
      <c r="BF793" s="253"/>
      <c r="BG793" s="253"/>
      <c r="BH793" s="253"/>
      <c r="BI793" s="253"/>
      <c r="BJ793" s="253"/>
      <c r="BK793" s="253"/>
      <c r="BL793" s="253"/>
      <c r="BM793" s="253"/>
      <c r="BN793" s="253"/>
      <c r="BO793" s="253"/>
      <c r="BP793" s="253"/>
      <c r="BQ793" s="253"/>
      <c r="BR793" s="253"/>
      <c r="BS793" s="253"/>
      <c r="BT793" s="253"/>
      <c r="BU793" s="253"/>
      <c r="BV793" s="253"/>
      <c r="BW793" s="253"/>
      <c r="BX793" s="253"/>
      <c r="BY793" s="253"/>
      <c r="BZ793" s="253"/>
      <c r="CA793" s="253"/>
      <c r="CB793" s="253"/>
      <c r="CC793" s="253"/>
      <c r="CD793" s="253"/>
      <c r="CE793" s="253"/>
      <c r="CF793" s="253"/>
      <c r="CG793" s="253"/>
      <c r="CH793" s="253"/>
      <c r="CI793" s="253"/>
      <c r="CJ793" s="253"/>
      <c r="CK793" s="253"/>
      <c r="CL793" s="253"/>
      <c r="CM793" s="253"/>
      <c r="CN793" s="253"/>
      <c r="CO793" s="253"/>
      <c r="CP793" s="253"/>
      <c r="CQ793" s="253"/>
      <c r="CR793" s="253"/>
      <c r="CS793" s="253"/>
      <c r="CT793" s="253"/>
      <c r="CU793" s="253"/>
      <c r="CV793" s="253"/>
      <c r="CW793" s="253"/>
      <c r="CX793" s="253"/>
      <c r="CY793" s="253"/>
      <c r="CZ793" s="253"/>
      <c r="DA793" s="253"/>
      <c r="DB793" s="253"/>
      <c r="DC793" s="253"/>
      <c r="DD793" s="253"/>
      <c r="DE793" s="253"/>
      <c r="DF793" s="253"/>
      <c r="DG793" s="253"/>
      <c r="DH793" s="253"/>
      <c r="DI793" s="253"/>
      <c r="DJ793" s="253"/>
      <c r="DK793" s="253"/>
      <c r="DL793" s="253"/>
      <c r="DM793" s="253"/>
      <c r="DN793" s="253"/>
      <c r="DO793" s="253"/>
      <c r="DP793" s="253"/>
      <c r="DQ793" s="253"/>
      <c r="DR793" s="253"/>
      <c r="DS793" s="253"/>
      <c r="DT793" s="253"/>
      <c r="DU793" s="253"/>
    </row>
    <row r="794" spans="1:125" s="248" customFormat="1" x14ac:dyDescent="0.25">
      <c r="A794" s="253"/>
      <c r="B794" s="253"/>
      <c r="D794" s="253"/>
      <c r="E794" s="253"/>
      <c r="F794" s="253"/>
      <c r="G794" s="253"/>
      <c r="H794" s="253"/>
      <c r="I794" s="253"/>
      <c r="J794" s="253"/>
      <c r="K794" s="253"/>
      <c r="L794" s="253"/>
      <c r="S794" s="253"/>
      <c r="T794" s="253"/>
      <c r="U794" s="253"/>
      <c r="V794" s="253"/>
      <c r="W794" s="253"/>
      <c r="X794" s="253"/>
      <c r="Y794" s="253"/>
      <c r="Z794" s="253"/>
      <c r="AA794" s="253"/>
      <c r="AB794" s="253"/>
      <c r="AC794" s="253"/>
      <c r="AD794" s="253"/>
      <c r="AE794" s="253"/>
      <c r="AF794" s="253"/>
      <c r="AG794" s="253"/>
      <c r="AH794" s="253"/>
      <c r="AI794" s="253"/>
      <c r="AJ794" s="253"/>
      <c r="AK794" s="253"/>
      <c r="AL794" s="253"/>
      <c r="AM794" s="253"/>
      <c r="AN794" s="253"/>
      <c r="AO794" s="253"/>
      <c r="AP794" s="253"/>
      <c r="AQ794" s="253"/>
      <c r="AR794" s="253"/>
      <c r="AS794" s="253"/>
      <c r="AT794" s="253"/>
      <c r="AU794" s="253"/>
      <c r="AV794" s="253"/>
      <c r="AW794" s="253"/>
      <c r="AX794" s="253"/>
      <c r="AY794" s="253"/>
      <c r="AZ794" s="253"/>
      <c r="BA794" s="253"/>
      <c r="BB794" s="253"/>
      <c r="BC794" s="253"/>
      <c r="BD794" s="253"/>
      <c r="BE794" s="253"/>
      <c r="BF794" s="253"/>
      <c r="BG794" s="253"/>
      <c r="BH794" s="253"/>
      <c r="BI794" s="253"/>
      <c r="BJ794" s="253"/>
      <c r="BK794" s="253"/>
      <c r="BL794" s="253"/>
      <c r="BM794" s="253"/>
      <c r="BN794" s="253"/>
      <c r="BO794" s="253"/>
      <c r="BP794" s="253"/>
      <c r="BQ794" s="253"/>
      <c r="BR794" s="253"/>
      <c r="BS794" s="253"/>
      <c r="BT794" s="253"/>
      <c r="BU794" s="253"/>
      <c r="BV794" s="253"/>
      <c r="BW794" s="253"/>
      <c r="BX794" s="253"/>
      <c r="BY794" s="253"/>
      <c r="BZ794" s="253"/>
      <c r="CA794" s="253"/>
      <c r="CB794" s="253"/>
      <c r="CC794" s="253"/>
      <c r="CD794" s="253"/>
      <c r="CE794" s="253"/>
      <c r="CF794" s="253"/>
      <c r="CG794" s="253"/>
      <c r="CH794" s="253"/>
      <c r="CI794" s="253"/>
      <c r="CJ794" s="253"/>
      <c r="CK794" s="253"/>
      <c r="CL794" s="253"/>
      <c r="CM794" s="253"/>
      <c r="CN794" s="253"/>
      <c r="CO794" s="253"/>
      <c r="CP794" s="253"/>
      <c r="CQ794" s="253"/>
      <c r="CR794" s="253"/>
      <c r="CS794" s="253"/>
      <c r="CT794" s="253"/>
      <c r="CU794" s="253"/>
      <c r="CV794" s="253"/>
      <c r="CW794" s="253"/>
      <c r="CX794" s="253"/>
      <c r="CY794" s="253"/>
      <c r="CZ794" s="253"/>
      <c r="DA794" s="253"/>
      <c r="DB794" s="253"/>
      <c r="DC794" s="253"/>
      <c r="DD794" s="253"/>
      <c r="DE794" s="253"/>
      <c r="DF794" s="253"/>
      <c r="DG794" s="253"/>
      <c r="DH794" s="253"/>
      <c r="DI794" s="253"/>
      <c r="DJ794" s="253"/>
      <c r="DK794" s="253"/>
      <c r="DL794" s="253"/>
      <c r="DM794" s="253"/>
      <c r="DN794" s="253"/>
      <c r="DO794" s="253"/>
      <c r="DP794" s="253"/>
      <c r="DQ794" s="253"/>
      <c r="DR794" s="253"/>
      <c r="DS794" s="253"/>
      <c r="DT794" s="253"/>
      <c r="DU794" s="253"/>
    </row>
    <row r="795" spans="1:125" s="248" customFormat="1" x14ac:dyDescent="0.25">
      <c r="A795" s="253"/>
      <c r="B795" s="253"/>
      <c r="D795" s="253"/>
      <c r="E795" s="253"/>
      <c r="F795" s="253"/>
      <c r="G795" s="253"/>
      <c r="H795" s="253"/>
      <c r="I795" s="253"/>
      <c r="J795" s="253"/>
      <c r="K795" s="253"/>
      <c r="L795" s="253"/>
      <c r="S795" s="253"/>
      <c r="T795" s="253"/>
      <c r="U795" s="253"/>
      <c r="V795" s="253"/>
      <c r="W795" s="253"/>
      <c r="X795" s="253"/>
      <c r="Y795" s="253"/>
      <c r="Z795" s="253"/>
      <c r="AA795" s="253"/>
      <c r="AB795" s="253"/>
      <c r="AC795" s="253"/>
      <c r="AD795" s="253"/>
      <c r="AE795" s="253"/>
      <c r="AF795" s="253"/>
      <c r="AG795" s="253"/>
      <c r="AH795" s="253"/>
      <c r="AI795" s="253"/>
      <c r="AJ795" s="253"/>
      <c r="AK795" s="253"/>
      <c r="AL795" s="253"/>
      <c r="AM795" s="253"/>
      <c r="AN795" s="253"/>
      <c r="AO795" s="253"/>
      <c r="AP795" s="253"/>
      <c r="AQ795" s="253"/>
      <c r="AR795" s="253"/>
      <c r="AS795" s="253"/>
      <c r="AT795" s="253"/>
      <c r="AU795" s="253"/>
      <c r="AV795" s="253"/>
      <c r="AW795" s="253"/>
      <c r="AX795" s="253"/>
      <c r="AY795" s="253"/>
      <c r="AZ795" s="253"/>
      <c r="BA795" s="253"/>
      <c r="BB795" s="253"/>
      <c r="BC795" s="253"/>
      <c r="BD795" s="253"/>
      <c r="BE795" s="253"/>
      <c r="BF795" s="253"/>
      <c r="BG795" s="253"/>
      <c r="BH795" s="253"/>
      <c r="BI795" s="253"/>
      <c r="BJ795" s="253"/>
      <c r="BK795" s="253"/>
      <c r="BL795" s="253"/>
      <c r="BM795" s="253"/>
      <c r="BN795" s="253"/>
      <c r="BO795" s="253"/>
      <c r="BP795" s="253"/>
      <c r="BQ795" s="253"/>
      <c r="BR795" s="253"/>
      <c r="BS795" s="253"/>
      <c r="BT795" s="253"/>
      <c r="BU795" s="253"/>
      <c r="BV795" s="253"/>
      <c r="BW795" s="253"/>
      <c r="BX795" s="253"/>
      <c r="BY795" s="253"/>
      <c r="BZ795" s="253"/>
      <c r="CA795" s="253"/>
      <c r="CB795" s="253"/>
      <c r="CC795" s="253"/>
      <c r="CD795" s="253"/>
      <c r="CE795" s="253"/>
      <c r="CF795" s="253"/>
      <c r="CG795" s="253"/>
      <c r="CH795" s="253"/>
      <c r="CI795" s="253"/>
      <c r="CJ795" s="253"/>
      <c r="CK795" s="253"/>
      <c r="CL795" s="253"/>
      <c r="CM795" s="253"/>
      <c r="CN795" s="253"/>
      <c r="CO795" s="253"/>
      <c r="CP795" s="253"/>
      <c r="CQ795" s="253"/>
      <c r="CR795" s="253"/>
      <c r="CS795" s="253"/>
      <c r="CT795" s="253"/>
      <c r="CU795" s="253"/>
      <c r="CV795" s="253"/>
      <c r="CW795" s="253"/>
      <c r="CX795" s="253"/>
      <c r="CY795" s="253"/>
      <c r="CZ795" s="253"/>
      <c r="DA795" s="253"/>
      <c r="DB795" s="253"/>
      <c r="DC795" s="253"/>
      <c r="DD795" s="253"/>
      <c r="DE795" s="253"/>
      <c r="DF795" s="253"/>
      <c r="DG795" s="253"/>
      <c r="DH795" s="253"/>
      <c r="DI795" s="253"/>
      <c r="DJ795" s="253"/>
      <c r="DK795" s="253"/>
      <c r="DL795" s="253"/>
      <c r="DM795" s="253"/>
      <c r="DN795" s="253"/>
      <c r="DO795" s="253"/>
      <c r="DP795" s="253"/>
      <c r="DQ795" s="253"/>
      <c r="DR795" s="253"/>
      <c r="DS795" s="253"/>
      <c r="DT795" s="253"/>
      <c r="DU795" s="253"/>
    </row>
    <row r="796" spans="1:125" s="248" customFormat="1" x14ac:dyDescent="0.25">
      <c r="A796" s="253"/>
      <c r="B796" s="253"/>
      <c r="D796" s="253"/>
      <c r="E796" s="253"/>
      <c r="F796" s="253"/>
      <c r="G796" s="253"/>
      <c r="H796" s="253"/>
      <c r="I796" s="253"/>
      <c r="J796" s="253"/>
      <c r="K796" s="253"/>
      <c r="L796" s="253"/>
      <c r="S796" s="253"/>
      <c r="T796" s="253"/>
      <c r="U796" s="253"/>
      <c r="V796" s="253"/>
      <c r="W796" s="253"/>
      <c r="X796" s="253"/>
      <c r="Y796" s="253"/>
      <c r="Z796" s="253"/>
      <c r="AA796" s="253"/>
      <c r="AB796" s="253"/>
      <c r="AC796" s="253"/>
      <c r="AD796" s="253"/>
      <c r="AE796" s="253"/>
      <c r="AF796" s="253"/>
      <c r="AG796" s="253"/>
      <c r="AH796" s="253"/>
      <c r="AI796" s="253"/>
      <c r="AJ796" s="253"/>
      <c r="AK796" s="253"/>
      <c r="AL796" s="253"/>
      <c r="AM796" s="253"/>
      <c r="AN796" s="253"/>
      <c r="AO796" s="253"/>
      <c r="AP796" s="253"/>
      <c r="AQ796" s="253"/>
      <c r="AR796" s="253"/>
      <c r="AS796" s="253"/>
      <c r="AT796" s="253"/>
      <c r="AU796" s="253"/>
      <c r="AV796" s="253"/>
      <c r="AW796" s="253"/>
      <c r="AX796" s="253"/>
      <c r="AY796" s="253"/>
      <c r="AZ796" s="253"/>
      <c r="BA796" s="253"/>
      <c r="BB796" s="253"/>
      <c r="BC796" s="253"/>
      <c r="BD796" s="253"/>
      <c r="BE796" s="253"/>
      <c r="BF796" s="253"/>
      <c r="BG796" s="253"/>
      <c r="BH796" s="253"/>
      <c r="BI796" s="253"/>
      <c r="BJ796" s="253"/>
      <c r="BK796" s="253"/>
      <c r="BL796" s="253"/>
      <c r="BM796" s="253"/>
      <c r="BN796" s="253"/>
      <c r="BO796" s="253"/>
      <c r="BP796" s="253"/>
      <c r="BQ796" s="253"/>
      <c r="BR796" s="253"/>
      <c r="BS796" s="253"/>
      <c r="BT796" s="253"/>
      <c r="BU796" s="253"/>
      <c r="BV796" s="253"/>
      <c r="BW796" s="253"/>
      <c r="BX796" s="253"/>
      <c r="BY796" s="253"/>
      <c r="BZ796" s="253"/>
      <c r="CA796" s="253"/>
      <c r="CB796" s="253"/>
      <c r="CC796" s="253"/>
      <c r="CD796" s="253"/>
      <c r="CE796" s="253"/>
      <c r="CF796" s="253"/>
      <c r="CG796" s="253"/>
      <c r="CH796" s="253"/>
      <c r="CI796" s="253"/>
      <c r="CJ796" s="253"/>
      <c r="CK796" s="253"/>
      <c r="CL796" s="253"/>
      <c r="CM796" s="253"/>
      <c r="CN796" s="253"/>
      <c r="CO796" s="253"/>
      <c r="CP796" s="253"/>
      <c r="CQ796" s="253"/>
      <c r="CR796" s="253"/>
      <c r="CS796" s="253"/>
      <c r="CT796" s="253"/>
      <c r="CU796" s="253"/>
      <c r="CV796" s="253"/>
      <c r="CW796" s="253"/>
      <c r="CX796" s="253"/>
      <c r="CY796" s="253"/>
      <c r="CZ796" s="253"/>
      <c r="DA796" s="253"/>
      <c r="DB796" s="253"/>
      <c r="DC796" s="253"/>
      <c r="DD796" s="253"/>
      <c r="DE796" s="253"/>
      <c r="DF796" s="253"/>
      <c r="DG796" s="253"/>
      <c r="DH796" s="253"/>
      <c r="DI796" s="253"/>
      <c r="DJ796" s="253"/>
      <c r="DK796" s="253"/>
      <c r="DL796" s="253"/>
      <c r="DM796" s="253"/>
      <c r="DN796" s="253"/>
      <c r="DO796" s="253"/>
      <c r="DP796" s="253"/>
      <c r="DQ796" s="253"/>
      <c r="DR796" s="253"/>
      <c r="DS796" s="253"/>
      <c r="DT796" s="253"/>
      <c r="DU796" s="253"/>
    </row>
    <row r="797" spans="1:125" s="248" customFormat="1" x14ac:dyDescent="0.25">
      <c r="A797" s="253"/>
      <c r="B797" s="253"/>
      <c r="D797" s="253"/>
      <c r="E797" s="253"/>
      <c r="F797" s="253"/>
      <c r="G797" s="253"/>
      <c r="H797" s="253"/>
      <c r="I797" s="253"/>
      <c r="J797" s="253"/>
      <c r="K797" s="253"/>
      <c r="L797" s="253"/>
      <c r="S797" s="253"/>
      <c r="T797" s="253"/>
      <c r="U797" s="253"/>
      <c r="V797" s="253"/>
      <c r="W797" s="253"/>
      <c r="X797" s="253"/>
      <c r="Y797" s="253"/>
      <c r="Z797" s="253"/>
      <c r="AA797" s="253"/>
      <c r="AB797" s="253"/>
      <c r="AC797" s="253"/>
      <c r="AD797" s="253"/>
      <c r="AE797" s="253"/>
      <c r="AF797" s="253"/>
      <c r="AG797" s="253"/>
      <c r="AH797" s="253"/>
      <c r="AI797" s="253"/>
      <c r="AJ797" s="253"/>
      <c r="AK797" s="253"/>
      <c r="AL797" s="253"/>
      <c r="AM797" s="253"/>
      <c r="AN797" s="253"/>
      <c r="AO797" s="253"/>
      <c r="AP797" s="253"/>
      <c r="AQ797" s="253"/>
      <c r="AR797" s="253"/>
      <c r="AS797" s="253"/>
      <c r="AT797" s="253"/>
      <c r="AU797" s="253"/>
      <c r="AV797" s="253"/>
      <c r="AW797" s="253"/>
      <c r="AX797" s="253"/>
      <c r="AY797" s="253"/>
      <c r="AZ797" s="253"/>
      <c r="BA797" s="253"/>
      <c r="BB797" s="253"/>
      <c r="BC797" s="253"/>
      <c r="BD797" s="253"/>
      <c r="BE797" s="253"/>
      <c r="BF797" s="253"/>
      <c r="BG797" s="253"/>
      <c r="BH797" s="253"/>
      <c r="BI797" s="253"/>
      <c r="BJ797" s="253"/>
      <c r="BK797" s="253"/>
      <c r="BL797" s="253"/>
      <c r="BM797" s="253"/>
      <c r="BN797" s="253"/>
      <c r="BO797" s="253"/>
      <c r="BP797" s="253"/>
      <c r="BQ797" s="253"/>
      <c r="BR797" s="253"/>
      <c r="BS797" s="253"/>
      <c r="BT797" s="253"/>
      <c r="BU797" s="253"/>
      <c r="BV797" s="253"/>
      <c r="BW797" s="253"/>
      <c r="BX797" s="253"/>
      <c r="BY797" s="253"/>
      <c r="BZ797" s="253"/>
      <c r="CA797" s="253"/>
      <c r="CB797" s="253"/>
      <c r="CC797" s="253"/>
      <c r="CD797" s="253"/>
      <c r="CE797" s="253"/>
      <c r="CF797" s="253"/>
      <c r="CG797" s="253"/>
      <c r="CH797" s="253"/>
      <c r="CI797" s="253"/>
      <c r="CJ797" s="253"/>
      <c r="CK797" s="253"/>
      <c r="CL797" s="253"/>
      <c r="CM797" s="253"/>
      <c r="CN797" s="253"/>
      <c r="CO797" s="253"/>
      <c r="CP797" s="253"/>
      <c r="CQ797" s="253"/>
      <c r="CR797" s="253"/>
      <c r="CS797" s="253"/>
      <c r="CT797" s="253"/>
      <c r="CU797" s="253"/>
      <c r="CV797" s="253"/>
      <c r="CW797" s="253"/>
      <c r="CX797" s="253"/>
      <c r="CY797" s="253"/>
      <c r="CZ797" s="253"/>
      <c r="DA797" s="253"/>
      <c r="DB797" s="253"/>
      <c r="DC797" s="253"/>
      <c r="DD797" s="253"/>
      <c r="DE797" s="253"/>
      <c r="DF797" s="253"/>
      <c r="DG797" s="253"/>
      <c r="DH797" s="253"/>
      <c r="DI797" s="253"/>
      <c r="DJ797" s="253"/>
      <c r="DK797" s="253"/>
      <c r="DL797" s="253"/>
      <c r="DM797" s="253"/>
      <c r="DN797" s="253"/>
      <c r="DO797" s="253"/>
      <c r="DP797" s="253"/>
      <c r="DQ797" s="253"/>
      <c r="DR797" s="253"/>
      <c r="DS797" s="253"/>
      <c r="DT797" s="253"/>
      <c r="DU797" s="253"/>
    </row>
    <row r="798" spans="1:125" s="248" customFormat="1" x14ac:dyDescent="0.25">
      <c r="A798" s="253"/>
      <c r="B798" s="253"/>
      <c r="D798" s="253"/>
      <c r="E798" s="253"/>
      <c r="F798" s="253"/>
      <c r="G798" s="253"/>
      <c r="H798" s="253"/>
      <c r="I798" s="253"/>
      <c r="J798" s="253"/>
      <c r="K798" s="253"/>
      <c r="L798" s="253"/>
      <c r="S798" s="253"/>
      <c r="T798" s="253"/>
      <c r="U798" s="253"/>
      <c r="V798" s="253"/>
      <c r="W798" s="253"/>
      <c r="X798" s="253"/>
      <c r="Y798" s="253"/>
      <c r="Z798" s="253"/>
      <c r="AA798" s="253"/>
      <c r="AB798" s="253"/>
      <c r="AC798" s="253"/>
      <c r="AD798" s="253"/>
      <c r="AE798" s="253"/>
      <c r="AF798" s="253"/>
      <c r="AG798" s="253"/>
      <c r="AH798" s="253"/>
      <c r="AI798" s="253"/>
      <c r="AJ798" s="253"/>
      <c r="AK798" s="253"/>
      <c r="AL798" s="253"/>
      <c r="AM798" s="253"/>
      <c r="AN798" s="253"/>
      <c r="AO798" s="253"/>
      <c r="AP798" s="253"/>
      <c r="AQ798" s="253"/>
      <c r="AR798" s="253"/>
      <c r="AS798" s="253"/>
      <c r="AT798" s="253"/>
      <c r="AU798" s="253"/>
      <c r="AV798" s="253"/>
      <c r="AW798" s="253"/>
      <c r="AX798" s="253"/>
      <c r="AY798" s="253"/>
      <c r="AZ798" s="253"/>
      <c r="BA798" s="253"/>
      <c r="BB798" s="253"/>
      <c r="BC798" s="253"/>
      <c r="BD798" s="253"/>
      <c r="BE798" s="253"/>
      <c r="BF798" s="253"/>
      <c r="BG798" s="253"/>
      <c r="BH798" s="253"/>
      <c r="BI798" s="253"/>
      <c r="BJ798" s="253"/>
      <c r="BK798" s="253"/>
      <c r="BL798" s="253"/>
      <c r="BM798" s="253"/>
      <c r="BN798" s="253"/>
      <c r="BO798" s="253"/>
      <c r="BP798" s="253"/>
      <c r="BQ798" s="253"/>
      <c r="BR798" s="253"/>
      <c r="BS798" s="253"/>
      <c r="BT798" s="253"/>
      <c r="BU798" s="253"/>
      <c r="BV798" s="253"/>
      <c r="BW798" s="253"/>
      <c r="BX798" s="253"/>
      <c r="BY798" s="253"/>
      <c r="BZ798" s="253"/>
      <c r="CA798" s="253"/>
      <c r="CB798" s="253"/>
      <c r="CC798" s="253"/>
      <c r="CD798" s="253"/>
      <c r="CE798" s="253"/>
      <c r="CF798" s="253"/>
      <c r="CG798" s="253"/>
      <c r="CH798" s="253"/>
      <c r="CI798" s="253"/>
      <c r="CJ798" s="253"/>
      <c r="CK798" s="253"/>
      <c r="CL798" s="253"/>
      <c r="CM798" s="253"/>
      <c r="CN798" s="253"/>
      <c r="CO798" s="253"/>
      <c r="CP798" s="253"/>
      <c r="CQ798" s="253"/>
      <c r="CR798" s="253"/>
      <c r="CS798" s="253"/>
      <c r="CT798" s="253"/>
      <c r="CU798" s="253"/>
      <c r="CV798" s="253"/>
      <c r="CW798" s="253"/>
      <c r="CX798" s="253"/>
      <c r="CY798" s="253"/>
      <c r="CZ798" s="253"/>
      <c r="DA798" s="253"/>
      <c r="DB798" s="253"/>
      <c r="DC798" s="253"/>
      <c r="DD798" s="253"/>
      <c r="DE798" s="253"/>
      <c r="DF798" s="253"/>
      <c r="DG798" s="253"/>
      <c r="DH798" s="253"/>
      <c r="DI798" s="253"/>
      <c r="DJ798" s="253"/>
      <c r="DK798" s="253"/>
      <c r="DL798" s="253"/>
      <c r="DM798" s="253"/>
      <c r="DN798" s="253"/>
      <c r="DO798" s="253"/>
      <c r="DP798" s="253"/>
      <c r="DQ798" s="253"/>
      <c r="DR798" s="253"/>
      <c r="DS798" s="253"/>
      <c r="DT798" s="253"/>
      <c r="DU798" s="253"/>
    </row>
    <row r="799" spans="1:125" s="248" customFormat="1" x14ac:dyDescent="0.25">
      <c r="A799" s="253"/>
      <c r="B799" s="253"/>
      <c r="D799" s="253"/>
      <c r="E799" s="253"/>
      <c r="F799" s="253"/>
      <c r="G799" s="253"/>
      <c r="H799" s="253"/>
      <c r="I799" s="253"/>
      <c r="J799" s="253"/>
      <c r="K799" s="253"/>
      <c r="L799" s="253"/>
      <c r="S799" s="253"/>
      <c r="T799" s="253"/>
      <c r="U799" s="253"/>
      <c r="V799" s="253"/>
      <c r="W799" s="253"/>
      <c r="X799" s="253"/>
      <c r="Y799" s="253"/>
      <c r="Z799" s="253"/>
      <c r="AA799" s="253"/>
      <c r="AB799" s="253"/>
      <c r="AC799" s="253"/>
      <c r="AD799" s="253"/>
      <c r="AE799" s="253"/>
      <c r="AF799" s="253"/>
      <c r="AG799" s="253"/>
      <c r="AH799" s="253"/>
      <c r="AI799" s="253"/>
      <c r="AJ799" s="253"/>
      <c r="AK799" s="253"/>
      <c r="AL799" s="253"/>
      <c r="AM799" s="253"/>
      <c r="AN799" s="253"/>
      <c r="AO799" s="253"/>
      <c r="AP799" s="253"/>
      <c r="AQ799" s="253"/>
      <c r="AR799" s="253"/>
      <c r="AS799" s="253"/>
      <c r="AT799" s="253"/>
      <c r="AU799" s="253"/>
      <c r="AV799" s="253"/>
      <c r="AW799" s="253"/>
      <c r="AX799" s="253"/>
      <c r="AY799" s="253"/>
      <c r="AZ799" s="253"/>
      <c r="BA799" s="253"/>
      <c r="BB799" s="253"/>
      <c r="BC799" s="253"/>
      <c r="BD799" s="253"/>
      <c r="BE799" s="253"/>
      <c r="BF799" s="253"/>
      <c r="BG799" s="253"/>
      <c r="BH799" s="253"/>
      <c r="BI799" s="253"/>
      <c r="BJ799" s="253"/>
      <c r="BK799" s="253"/>
      <c r="BL799" s="253"/>
      <c r="BM799" s="253"/>
      <c r="BN799" s="253"/>
      <c r="BO799" s="253"/>
      <c r="BP799" s="253"/>
      <c r="BQ799" s="253"/>
      <c r="BR799" s="253"/>
      <c r="BS799" s="253"/>
      <c r="BT799" s="253"/>
      <c r="BU799" s="253"/>
      <c r="BV799" s="253"/>
      <c r="BW799" s="253"/>
      <c r="BX799" s="253"/>
      <c r="BY799" s="253"/>
      <c r="BZ799" s="253"/>
      <c r="CA799" s="253"/>
      <c r="CB799" s="253"/>
      <c r="CC799" s="253"/>
      <c r="CD799" s="253"/>
      <c r="CE799" s="253"/>
      <c r="CF799" s="253"/>
      <c r="CG799" s="253"/>
      <c r="CH799" s="253"/>
      <c r="CI799" s="253"/>
      <c r="CJ799" s="253"/>
      <c r="CK799" s="253"/>
      <c r="CL799" s="253"/>
      <c r="CM799" s="253"/>
      <c r="CN799" s="253"/>
      <c r="CO799" s="253"/>
      <c r="CP799" s="253"/>
      <c r="CQ799" s="253"/>
      <c r="CR799" s="253"/>
      <c r="CS799" s="253"/>
      <c r="CT799" s="253"/>
      <c r="CU799" s="253"/>
      <c r="CV799" s="253"/>
      <c r="CW799" s="253"/>
      <c r="CX799" s="253"/>
      <c r="CY799" s="253"/>
      <c r="CZ799" s="253"/>
      <c r="DA799" s="253"/>
      <c r="DB799" s="253"/>
      <c r="DC799" s="253"/>
      <c r="DD799" s="253"/>
      <c r="DE799" s="253"/>
      <c r="DF799" s="253"/>
      <c r="DG799" s="253"/>
      <c r="DH799" s="253"/>
      <c r="DI799" s="253"/>
      <c r="DJ799" s="253"/>
      <c r="DK799" s="253"/>
      <c r="DL799" s="253"/>
      <c r="DM799" s="253"/>
      <c r="DN799" s="253"/>
      <c r="DO799" s="253"/>
      <c r="DP799" s="253"/>
      <c r="DQ799" s="253"/>
      <c r="DR799" s="253"/>
      <c r="DS799" s="253"/>
      <c r="DT799" s="253"/>
      <c r="DU799" s="253"/>
    </row>
    <row r="800" spans="1:125" s="248" customFormat="1" x14ac:dyDescent="0.25">
      <c r="A800" s="253"/>
      <c r="B800" s="253"/>
      <c r="D800" s="253"/>
      <c r="E800" s="253"/>
      <c r="F800" s="253"/>
      <c r="G800" s="253"/>
      <c r="H800" s="253"/>
      <c r="I800" s="253"/>
      <c r="J800" s="253"/>
      <c r="K800" s="253"/>
      <c r="L800" s="253"/>
      <c r="S800" s="253"/>
      <c r="T800" s="253"/>
      <c r="U800" s="253"/>
      <c r="V800" s="253"/>
      <c r="W800" s="253"/>
      <c r="X800" s="253"/>
      <c r="Y800" s="253"/>
      <c r="Z800" s="253"/>
      <c r="AA800" s="253"/>
      <c r="AB800" s="253"/>
      <c r="AC800" s="253"/>
      <c r="AD800" s="253"/>
      <c r="AE800" s="253"/>
      <c r="AF800" s="253"/>
      <c r="AG800" s="253"/>
      <c r="AH800" s="253"/>
      <c r="AI800" s="253"/>
      <c r="AJ800" s="253"/>
      <c r="AK800" s="253"/>
      <c r="AL800" s="253"/>
      <c r="AM800" s="253"/>
      <c r="AN800" s="253"/>
      <c r="AO800" s="253"/>
      <c r="AP800" s="253"/>
      <c r="AQ800" s="253"/>
      <c r="AR800" s="253"/>
      <c r="AS800" s="253"/>
      <c r="AT800" s="253"/>
      <c r="AU800" s="253"/>
      <c r="AV800" s="253"/>
      <c r="AW800" s="253"/>
      <c r="AX800" s="253"/>
      <c r="AY800" s="253"/>
      <c r="AZ800" s="253"/>
      <c r="BA800" s="253"/>
      <c r="BB800" s="253"/>
      <c r="BC800" s="253"/>
      <c r="BD800" s="253"/>
      <c r="BE800" s="253"/>
      <c r="BF800" s="253"/>
      <c r="BG800" s="253"/>
      <c r="BH800" s="253"/>
      <c r="BI800" s="253"/>
      <c r="BJ800" s="253"/>
      <c r="BK800" s="253"/>
      <c r="BL800" s="253"/>
      <c r="BM800" s="253"/>
      <c r="BN800" s="253"/>
      <c r="BO800" s="253"/>
      <c r="BP800" s="253"/>
      <c r="BQ800" s="253"/>
      <c r="BR800" s="253"/>
      <c r="BS800" s="253"/>
      <c r="BT800" s="253"/>
      <c r="BU800" s="253"/>
      <c r="BV800" s="253"/>
      <c r="BW800" s="253"/>
      <c r="BX800" s="253"/>
      <c r="BY800" s="253"/>
      <c r="BZ800" s="253"/>
      <c r="CA800" s="253"/>
      <c r="CB800" s="253"/>
      <c r="CC800" s="253"/>
      <c r="CD800" s="253"/>
      <c r="CE800" s="253"/>
      <c r="CF800" s="253"/>
      <c r="CG800" s="253"/>
      <c r="CH800" s="253"/>
      <c r="CI800" s="253"/>
      <c r="CJ800" s="253"/>
      <c r="CK800" s="253"/>
      <c r="CL800" s="253"/>
      <c r="CM800" s="253"/>
      <c r="CN800" s="253"/>
      <c r="CO800" s="253"/>
      <c r="CP800" s="253"/>
      <c r="CQ800" s="253"/>
      <c r="CR800" s="253"/>
      <c r="CS800" s="253"/>
      <c r="CT800" s="253"/>
      <c r="CU800" s="253"/>
      <c r="CV800" s="253"/>
      <c r="CW800" s="253"/>
      <c r="CX800" s="253"/>
      <c r="CY800" s="253"/>
      <c r="CZ800" s="253"/>
      <c r="DA800" s="253"/>
      <c r="DB800" s="253"/>
      <c r="DC800" s="253"/>
      <c r="DD800" s="253"/>
      <c r="DE800" s="253"/>
      <c r="DF800" s="253"/>
      <c r="DG800" s="253"/>
      <c r="DH800" s="253"/>
      <c r="DI800" s="253"/>
      <c r="DJ800" s="253"/>
      <c r="DK800" s="253"/>
      <c r="DL800" s="253"/>
      <c r="DM800" s="253"/>
      <c r="DN800" s="253"/>
      <c r="DO800" s="253"/>
      <c r="DP800" s="253"/>
      <c r="DQ800" s="253"/>
      <c r="DR800" s="253"/>
      <c r="DS800" s="253"/>
      <c r="DT800" s="253"/>
      <c r="DU800" s="253"/>
    </row>
    <row r="801" spans="1:125" s="248" customFormat="1" x14ac:dyDescent="0.25">
      <c r="A801" s="253"/>
      <c r="B801" s="253"/>
      <c r="D801" s="253"/>
      <c r="E801" s="253"/>
      <c r="F801" s="253"/>
      <c r="G801" s="253"/>
      <c r="H801" s="253"/>
      <c r="I801" s="253"/>
      <c r="J801" s="253"/>
      <c r="K801" s="253"/>
      <c r="L801" s="253"/>
      <c r="S801" s="253"/>
      <c r="T801" s="253"/>
      <c r="U801" s="253"/>
      <c r="V801" s="253"/>
      <c r="W801" s="253"/>
      <c r="X801" s="253"/>
      <c r="Y801" s="253"/>
      <c r="Z801" s="253"/>
      <c r="AA801" s="253"/>
      <c r="AB801" s="253"/>
      <c r="AC801" s="253"/>
      <c r="AD801" s="253"/>
      <c r="AE801" s="253"/>
      <c r="AF801" s="253"/>
      <c r="AG801" s="253"/>
      <c r="AH801" s="253"/>
      <c r="AI801" s="253"/>
      <c r="AJ801" s="253"/>
      <c r="AK801" s="253"/>
      <c r="AL801" s="253"/>
      <c r="AM801" s="253"/>
      <c r="AN801" s="253"/>
      <c r="AO801" s="253"/>
      <c r="AP801" s="253"/>
      <c r="AQ801" s="253"/>
      <c r="AR801" s="253"/>
      <c r="AS801" s="253"/>
      <c r="AT801" s="253"/>
      <c r="AU801" s="253"/>
      <c r="AV801" s="253"/>
      <c r="AW801" s="253"/>
      <c r="AX801" s="253"/>
      <c r="AY801" s="253"/>
      <c r="AZ801" s="253"/>
      <c r="BA801" s="253"/>
      <c r="BB801" s="253"/>
      <c r="BC801" s="253"/>
      <c r="BD801" s="253"/>
      <c r="BE801" s="253"/>
      <c r="BF801" s="253"/>
      <c r="BG801" s="253"/>
      <c r="BH801" s="253"/>
      <c r="BI801" s="253"/>
      <c r="BJ801" s="253"/>
      <c r="BK801" s="253"/>
      <c r="BL801" s="253"/>
      <c r="BM801" s="253"/>
      <c r="BN801" s="253"/>
      <c r="BO801" s="253"/>
      <c r="BP801" s="253"/>
      <c r="BQ801" s="253"/>
      <c r="BR801" s="253"/>
      <c r="BS801" s="253"/>
      <c r="BT801" s="253"/>
      <c r="BU801" s="253"/>
      <c r="BV801" s="253"/>
      <c r="BW801" s="253"/>
      <c r="BX801" s="253"/>
      <c r="BY801" s="253"/>
      <c r="BZ801" s="253"/>
      <c r="CA801" s="253"/>
      <c r="CB801" s="253"/>
      <c r="CC801" s="253"/>
      <c r="CD801" s="253"/>
      <c r="CE801" s="253"/>
      <c r="CF801" s="253"/>
      <c r="CG801" s="253"/>
      <c r="CH801" s="253"/>
      <c r="CI801" s="253"/>
      <c r="CJ801" s="253"/>
      <c r="CK801" s="253"/>
      <c r="CL801" s="253"/>
      <c r="CM801" s="253"/>
      <c r="CN801" s="253"/>
      <c r="CO801" s="253"/>
      <c r="CP801" s="253"/>
      <c r="CQ801" s="253"/>
      <c r="CR801" s="253"/>
      <c r="CS801" s="253"/>
      <c r="CT801" s="253"/>
      <c r="CU801" s="253"/>
      <c r="CV801" s="253"/>
      <c r="CW801" s="253"/>
      <c r="CX801" s="253"/>
      <c r="CY801" s="253"/>
      <c r="CZ801" s="253"/>
      <c r="DA801" s="253"/>
      <c r="DB801" s="253"/>
      <c r="DC801" s="253"/>
      <c r="DD801" s="253"/>
      <c r="DE801" s="253"/>
      <c r="DF801" s="253"/>
      <c r="DG801" s="253"/>
      <c r="DH801" s="253"/>
      <c r="DI801" s="253"/>
      <c r="DJ801" s="253"/>
      <c r="DK801" s="253"/>
      <c r="DL801" s="253"/>
      <c r="DM801" s="253"/>
      <c r="DN801" s="253"/>
      <c r="DO801" s="253"/>
      <c r="DP801" s="253"/>
      <c r="DQ801" s="253"/>
      <c r="DR801" s="253"/>
      <c r="DS801" s="253"/>
      <c r="DT801" s="253"/>
      <c r="DU801" s="253"/>
    </row>
    <row r="802" spans="1:125" s="248" customFormat="1" x14ac:dyDescent="0.25">
      <c r="A802" s="253"/>
      <c r="B802" s="253"/>
      <c r="D802" s="253"/>
      <c r="E802" s="253"/>
      <c r="F802" s="253"/>
      <c r="G802" s="253"/>
      <c r="H802" s="253"/>
      <c r="I802" s="253"/>
      <c r="J802" s="253"/>
      <c r="K802" s="253"/>
      <c r="L802" s="253"/>
      <c r="S802" s="253"/>
      <c r="T802" s="253"/>
      <c r="U802" s="253"/>
      <c r="V802" s="253"/>
      <c r="W802" s="253"/>
      <c r="X802" s="253"/>
      <c r="Y802" s="253"/>
      <c r="Z802" s="253"/>
      <c r="AA802" s="253"/>
      <c r="AB802" s="253"/>
      <c r="AC802" s="253"/>
      <c r="AD802" s="253"/>
      <c r="AE802" s="253"/>
      <c r="AF802" s="253"/>
      <c r="AG802" s="253"/>
      <c r="AH802" s="253"/>
      <c r="AI802" s="253"/>
      <c r="AJ802" s="253"/>
      <c r="AK802" s="253"/>
      <c r="AL802" s="253"/>
      <c r="AM802" s="253"/>
      <c r="AN802" s="253"/>
      <c r="AO802" s="253"/>
      <c r="AP802" s="253"/>
      <c r="AQ802" s="253"/>
      <c r="AR802" s="253"/>
      <c r="AS802" s="253"/>
      <c r="AT802" s="253"/>
      <c r="AU802" s="253"/>
      <c r="AV802" s="253"/>
      <c r="AW802" s="253"/>
      <c r="AX802" s="253"/>
      <c r="AY802" s="253"/>
      <c r="AZ802" s="253"/>
      <c r="BA802" s="253"/>
      <c r="BB802" s="253"/>
      <c r="BC802" s="253"/>
      <c r="BD802" s="253"/>
      <c r="BE802" s="253"/>
      <c r="BF802" s="253"/>
      <c r="BG802" s="253"/>
      <c r="BH802" s="253"/>
      <c r="BI802" s="253"/>
      <c r="BJ802" s="253"/>
      <c r="BK802" s="253"/>
      <c r="BL802" s="253"/>
      <c r="BM802" s="253"/>
      <c r="BN802" s="253"/>
      <c r="BO802" s="253"/>
      <c r="BP802" s="253"/>
      <c r="BQ802" s="253"/>
      <c r="BR802" s="253"/>
      <c r="BS802" s="253"/>
      <c r="BT802" s="253"/>
      <c r="BU802" s="253"/>
      <c r="BV802" s="253"/>
      <c r="BW802" s="253"/>
      <c r="BX802" s="253"/>
      <c r="BY802" s="253"/>
      <c r="BZ802" s="253"/>
      <c r="CA802" s="253"/>
      <c r="CB802" s="253"/>
      <c r="CC802" s="253"/>
      <c r="CD802" s="253"/>
      <c r="CE802" s="253"/>
      <c r="CF802" s="253"/>
      <c r="CG802" s="253"/>
      <c r="CH802" s="253"/>
      <c r="CI802" s="253"/>
      <c r="CJ802" s="253"/>
      <c r="CK802" s="253"/>
      <c r="CL802" s="253"/>
      <c r="CM802" s="253"/>
      <c r="CN802" s="253"/>
      <c r="CO802" s="253"/>
      <c r="CP802" s="253"/>
      <c r="CQ802" s="253"/>
      <c r="CR802" s="253"/>
      <c r="CS802" s="253"/>
      <c r="CT802" s="253"/>
      <c r="CU802" s="253"/>
      <c r="CV802" s="253"/>
      <c r="CW802" s="253"/>
      <c r="CX802" s="253"/>
      <c r="CY802" s="253"/>
      <c r="CZ802" s="253"/>
      <c r="DA802" s="253"/>
      <c r="DB802" s="253"/>
      <c r="DC802" s="253"/>
      <c r="DD802" s="253"/>
      <c r="DE802" s="253"/>
      <c r="DF802" s="253"/>
      <c r="DG802" s="253"/>
      <c r="DH802" s="253"/>
      <c r="DI802" s="253"/>
      <c r="DJ802" s="253"/>
      <c r="DK802" s="253"/>
      <c r="DL802" s="253"/>
      <c r="DM802" s="253"/>
      <c r="DN802" s="253"/>
      <c r="DO802" s="253"/>
      <c r="DP802" s="253"/>
      <c r="DQ802" s="253"/>
      <c r="DR802" s="253"/>
      <c r="DS802" s="253"/>
      <c r="DT802" s="253"/>
      <c r="DU802" s="253"/>
    </row>
    <row r="803" spans="1:125" s="248" customFormat="1" x14ac:dyDescent="0.25">
      <c r="A803" s="253"/>
      <c r="B803" s="253"/>
      <c r="D803" s="253"/>
      <c r="E803" s="253"/>
      <c r="F803" s="253"/>
      <c r="G803" s="253"/>
      <c r="H803" s="253"/>
      <c r="I803" s="253"/>
      <c r="J803" s="253"/>
      <c r="K803" s="253"/>
      <c r="L803" s="253"/>
      <c r="S803" s="253"/>
      <c r="T803" s="253"/>
      <c r="U803" s="253"/>
      <c r="V803" s="253"/>
      <c r="W803" s="253"/>
      <c r="X803" s="253"/>
      <c r="Y803" s="253"/>
      <c r="Z803" s="253"/>
      <c r="AA803" s="253"/>
      <c r="AB803" s="253"/>
      <c r="AC803" s="253"/>
      <c r="AD803" s="253"/>
      <c r="AE803" s="253"/>
      <c r="AF803" s="253"/>
      <c r="AG803" s="253"/>
      <c r="AH803" s="253"/>
      <c r="AI803" s="253"/>
      <c r="AJ803" s="253"/>
      <c r="AK803" s="253"/>
      <c r="AL803" s="253"/>
      <c r="AM803" s="253"/>
      <c r="AN803" s="253"/>
      <c r="AO803" s="253"/>
      <c r="AP803" s="253"/>
      <c r="AQ803" s="253"/>
      <c r="AR803" s="253"/>
      <c r="AS803" s="253"/>
      <c r="AT803" s="253"/>
      <c r="AU803" s="253"/>
      <c r="AV803" s="253"/>
      <c r="AW803" s="253"/>
      <c r="AX803" s="253"/>
      <c r="AY803" s="253"/>
      <c r="AZ803" s="253"/>
      <c r="BA803" s="253"/>
      <c r="BB803" s="253"/>
      <c r="BC803" s="253"/>
      <c r="BD803" s="253"/>
      <c r="BE803" s="253"/>
      <c r="BF803" s="253"/>
      <c r="BG803" s="253"/>
      <c r="BH803" s="253"/>
      <c r="BI803" s="253"/>
      <c r="BJ803" s="253"/>
      <c r="BK803" s="253"/>
      <c r="BL803" s="253"/>
      <c r="BM803" s="253"/>
      <c r="BN803" s="253"/>
      <c r="BO803" s="253"/>
      <c r="BP803" s="253"/>
      <c r="BQ803" s="253"/>
      <c r="BR803" s="253"/>
      <c r="BS803" s="253"/>
      <c r="BT803" s="253"/>
      <c r="BU803" s="253"/>
      <c r="BV803" s="253"/>
      <c r="BW803" s="253"/>
      <c r="BX803" s="253"/>
      <c r="BY803" s="253"/>
      <c r="BZ803" s="253"/>
      <c r="CA803" s="253"/>
      <c r="CB803" s="253"/>
      <c r="CC803" s="253"/>
      <c r="CD803" s="253"/>
      <c r="CE803" s="253"/>
      <c r="CF803" s="253"/>
      <c r="CG803" s="253"/>
      <c r="CH803" s="253"/>
      <c r="CI803" s="253"/>
      <c r="CJ803" s="253"/>
      <c r="CK803" s="253"/>
      <c r="CL803" s="253"/>
      <c r="CM803" s="253"/>
      <c r="CN803" s="253"/>
      <c r="CO803" s="253"/>
      <c r="CP803" s="253"/>
      <c r="CQ803" s="253"/>
      <c r="CR803" s="253"/>
      <c r="CS803" s="253"/>
      <c r="CT803" s="253"/>
      <c r="CU803" s="253"/>
      <c r="CV803" s="253"/>
      <c r="CW803" s="253"/>
      <c r="CX803" s="253"/>
      <c r="CY803" s="253"/>
      <c r="CZ803" s="253"/>
      <c r="DA803" s="253"/>
      <c r="DB803" s="253"/>
      <c r="DC803" s="253"/>
      <c r="DD803" s="253"/>
      <c r="DE803" s="253"/>
      <c r="DF803" s="253"/>
      <c r="DG803" s="253"/>
      <c r="DH803" s="253"/>
      <c r="DI803" s="253"/>
      <c r="DJ803" s="253"/>
      <c r="DK803" s="253"/>
      <c r="DL803" s="253"/>
      <c r="DM803" s="253"/>
      <c r="DN803" s="253"/>
      <c r="DO803" s="253"/>
      <c r="DP803" s="253"/>
      <c r="DQ803" s="253"/>
      <c r="DR803" s="253"/>
      <c r="DS803" s="253"/>
      <c r="DT803" s="253"/>
      <c r="DU803" s="253"/>
    </row>
    <row r="804" spans="1:125" s="248" customFormat="1" x14ac:dyDescent="0.25">
      <c r="A804" s="253"/>
      <c r="B804" s="253"/>
      <c r="D804" s="253"/>
      <c r="E804" s="253"/>
      <c r="F804" s="253"/>
      <c r="G804" s="253"/>
      <c r="H804" s="253"/>
      <c r="I804" s="253"/>
      <c r="J804" s="253"/>
      <c r="K804" s="253"/>
      <c r="L804" s="253"/>
      <c r="S804" s="253"/>
      <c r="T804" s="253"/>
      <c r="U804" s="253"/>
      <c r="V804" s="253"/>
      <c r="W804" s="253"/>
      <c r="X804" s="253"/>
      <c r="Y804" s="253"/>
      <c r="Z804" s="253"/>
      <c r="AA804" s="253"/>
      <c r="AB804" s="253"/>
      <c r="AC804" s="253"/>
      <c r="AD804" s="253"/>
      <c r="AE804" s="253"/>
      <c r="AF804" s="253"/>
      <c r="AG804" s="253"/>
      <c r="AH804" s="253"/>
      <c r="AI804" s="253"/>
      <c r="AJ804" s="253"/>
      <c r="AK804" s="253"/>
      <c r="AL804" s="253"/>
      <c r="AM804" s="253"/>
      <c r="AN804" s="253"/>
      <c r="AO804" s="253"/>
      <c r="AP804" s="253"/>
      <c r="AQ804" s="253"/>
      <c r="AR804" s="253"/>
      <c r="AS804" s="253"/>
      <c r="AT804" s="253"/>
      <c r="AU804" s="253"/>
      <c r="AV804" s="253"/>
      <c r="AW804" s="253"/>
      <c r="AX804" s="253"/>
      <c r="AY804" s="253"/>
      <c r="AZ804" s="253"/>
      <c r="BA804" s="253"/>
      <c r="BB804" s="253"/>
      <c r="BC804" s="253"/>
      <c r="BD804" s="253"/>
      <c r="BE804" s="253"/>
      <c r="BF804" s="253"/>
      <c r="BG804" s="253"/>
      <c r="BH804" s="253"/>
      <c r="BI804" s="253"/>
      <c r="BJ804" s="253"/>
      <c r="BK804" s="253"/>
      <c r="BL804" s="253"/>
      <c r="BM804" s="253"/>
      <c r="BN804" s="253"/>
      <c r="BO804" s="253"/>
      <c r="BP804" s="253"/>
      <c r="BQ804" s="253"/>
      <c r="BR804" s="253"/>
      <c r="BS804" s="253"/>
      <c r="BT804" s="253"/>
      <c r="BU804" s="253"/>
      <c r="BV804" s="253"/>
      <c r="BW804" s="253"/>
      <c r="BX804" s="253"/>
      <c r="BY804" s="253"/>
      <c r="BZ804" s="253"/>
      <c r="CA804" s="253"/>
      <c r="CB804" s="253"/>
      <c r="CC804" s="253"/>
      <c r="CD804" s="253"/>
      <c r="CE804" s="253"/>
      <c r="CF804" s="253"/>
      <c r="CG804" s="253"/>
      <c r="CH804" s="253"/>
      <c r="CI804" s="253"/>
      <c r="CJ804" s="253"/>
      <c r="CK804" s="253"/>
      <c r="CL804" s="253"/>
      <c r="CM804" s="253"/>
      <c r="CN804" s="253"/>
      <c r="CO804" s="253"/>
      <c r="CP804" s="253"/>
      <c r="CQ804" s="253"/>
      <c r="CR804" s="253"/>
      <c r="CS804" s="253"/>
      <c r="CT804" s="253"/>
      <c r="CU804" s="253"/>
      <c r="CV804" s="253"/>
      <c r="CW804" s="253"/>
      <c r="CX804" s="253"/>
      <c r="CY804" s="253"/>
      <c r="CZ804" s="253"/>
      <c r="DA804" s="253"/>
      <c r="DB804" s="253"/>
      <c r="DC804" s="253"/>
      <c r="DD804" s="253"/>
      <c r="DE804" s="253"/>
      <c r="DF804" s="253"/>
      <c r="DG804" s="253"/>
      <c r="DH804" s="253"/>
      <c r="DI804" s="253"/>
      <c r="DJ804" s="253"/>
      <c r="DK804" s="253"/>
      <c r="DL804" s="253"/>
      <c r="DM804" s="253"/>
      <c r="DN804" s="253"/>
      <c r="DO804" s="253"/>
      <c r="DP804" s="253"/>
      <c r="DQ804" s="253"/>
      <c r="DR804" s="253"/>
      <c r="DS804" s="253"/>
      <c r="DT804" s="253"/>
      <c r="DU804" s="253"/>
    </row>
    <row r="805" spans="1:125" s="248" customFormat="1" x14ac:dyDescent="0.25">
      <c r="A805" s="253"/>
      <c r="B805" s="253"/>
      <c r="D805" s="253"/>
      <c r="E805" s="253"/>
      <c r="F805" s="253"/>
      <c r="G805" s="253"/>
      <c r="H805" s="253"/>
      <c r="I805" s="253"/>
      <c r="J805" s="253"/>
      <c r="K805" s="253"/>
      <c r="L805" s="253"/>
      <c r="S805" s="253"/>
      <c r="T805" s="253"/>
      <c r="U805" s="253"/>
      <c r="V805" s="253"/>
      <c r="W805" s="253"/>
      <c r="X805" s="253"/>
      <c r="Y805" s="253"/>
      <c r="Z805" s="253"/>
      <c r="AA805" s="253"/>
      <c r="AB805" s="253"/>
      <c r="AC805" s="253"/>
      <c r="AD805" s="253"/>
      <c r="AE805" s="253"/>
      <c r="AF805" s="253"/>
      <c r="AG805" s="253"/>
      <c r="AH805" s="253"/>
      <c r="AI805" s="253"/>
      <c r="AJ805" s="253"/>
      <c r="AK805" s="253"/>
      <c r="AL805" s="253"/>
      <c r="AM805" s="253"/>
      <c r="AN805" s="253"/>
      <c r="AO805" s="253"/>
      <c r="AP805" s="253"/>
      <c r="AQ805" s="253"/>
      <c r="AR805" s="253"/>
      <c r="AS805" s="253"/>
      <c r="AT805" s="253"/>
      <c r="AU805" s="253"/>
      <c r="AV805" s="253"/>
      <c r="AW805" s="253"/>
      <c r="AX805" s="253"/>
      <c r="AY805" s="253"/>
      <c r="AZ805" s="253"/>
      <c r="BA805" s="253"/>
      <c r="BB805" s="253"/>
      <c r="BC805" s="253"/>
      <c r="BD805" s="253"/>
      <c r="BE805" s="253"/>
      <c r="BF805" s="253"/>
      <c r="BG805" s="253"/>
      <c r="BH805" s="253"/>
      <c r="BI805" s="253"/>
      <c r="BJ805" s="253"/>
      <c r="BK805" s="253"/>
      <c r="BL805" s="253"/>
      <c r="BM805" s="253"/>
      <c r="BN805" s="253"/>
      <c r="BO805" s="253"/>
      <c r="BP805" s="253"/>
      <c r="BQ805" s="253"/>
      <c r="BR805" s="253"/>
      <c r="BS805" s="253"/>
      <c r="BT805" s="253"/>
      <c r="BU805" s="253"/>
      <c r="BV805" s="253"/>
      <c r="BW805" s="253"/>
      <c r="BX805" s="253"/>
      <c r="BY805" s="253"/>
      <c r="BZ805" s="253"/>
      <c r="CA805" s="253"/>
      <c r="CB805" s="253"/>
      <c r="CC805" s="253"/>
      <c r="CD805" s="253"/>
      <c r="CE805" s="253"/>
      <c r="CF805" s="253"/>
      <c r="CG805" s="253"/>
      <c r="CH805" s="253"/>
      <c r="CI805" s="253"/>
      <c r="CJ805" s="253"/>
      <c r="CK805" s="253"/>
      <c r="CL805" s="253"/>
      <c r="CM805" s="253"/>
      <c r="CN805" s="253"/>
      <c r="CO805" s="253"/>
      <c r="CP805" s="253"/>
      <c r="CQ805" s="253"/>
      <c r="CR805" s="253"/>
      <c r="CS805" s="253"/>
      <c r="CT805" s="253"/>
      <c r="CU805" s="253"/>
      <c r="CV805" s="253"/>
      <c r="CW805" s="253"/>
      <c r="CX805" s="253"/>
      <c r="CY805" s="253"/>
      <c r="CZ805" s="253"/>
      <c r="DA805" s="253"/>
      <c r="DB805" s="253"/>
      <c r="DC805" s="253"/>
      <c r="DD805" s="253"/>
      <c r="DE805" s="253"/>
      <c r="DF805" s="253"/>
      <c r="DG805" s="253"/>
      <c r="DH805" s="253"/>
      <c r="DI805" s="253"/>
      <c r="DJ805" s="253"/>
      <c r="DK805" s="253"/>
      <c r="DL805" s="253"/>
      <c r="DM805" s="253"/>
      <c r="DN805" s="253"/>
      <c r="DO805" s="253"/>
      <c r="DP805" s="253"/>
      <c r="DQ805" s="253"/>
      <c r="DR805" s="253"/>
      <c r="DS805" s="253"/>
      <c r="DT805" s="253"/>
      <c r="DU805" s="253"/>
    </row>
    <row r="806" spans="1:125" s="248" customFormat="1" x14ac:dyDescent="0.25">
      <c r="A806" s="253"/>
      <c r="B806" s="253"/>
      <c r="D806" s="253"/>
      <c r="E806" s="253"/>
      <c r="F806" s="253"/>
      <c r="G806" s="253"/>
      <c r="H806" s="253"/>
      <c r="I806" s="253"/>
      <c r="J806" s="253"/>
      <c r="K806" s="253"/>
      <c r="L806" s="253"/>
      <c r="S806" s="253"/>
      <c r="T806" s="253"/>
      <c r="U806" s="253"/>
      <c r="V806" s="253"/>
      <c r="W806" s="253"/>
      <c r="X806" s="253"/>
      <c r="Y806" s="253"/>
      <c r="Z806" s="253"/>
      <c r="AA806" s="253"/>
      <c r="AB806" s="253"/>
      <c r="AC806" s="253"/>
      <c r="AD806" s="253"/>
      <c r="AE806" s="253"/>
      <c r="AF806" s="253"/>
      <c r="AG806" s="253"/>
      <c r="AH806" s="253"/>
      <c r="AI806" s="253"/>
      <c r="AJ806" s="253"/>
      <c r="AK806" s="253"/>
      <c r="AL806" s="253"/>
      <c r="AM806" s="253"/>
      <c r="AN806" s="253"/>
      <c r="AO806" s="253"/>
      <c r="AP806" s="253"/>
      <c r="AQ806" s="253"/>
      <c r="AR806" s="253"/>
      <c r="AS806" s="253"/>
      <c r="AT806" s="253"/>
      <c r="AU806" s="253"/>
      <c r="AV806" s="253"/>
      <c r="AW806" s="253"/>
      <c r="AX806" s="253"/>
      <c r="AY806" s="253"/>
      <c r="AZ806" s="253"/>
      <c r="BA806" s="253"/>
      <c r="BB806" s="253"/>
      <c r="BC806" s="253"/>
      <c r="BD806" s="253"/>
      <c r="BE806" s="253"/>
      <c r="BF806" s="253"/>
      <c r="BG806" s="253"/>
      <c r="BH806" s="253"/>
      <c r="BI806" s="253"/>
      <c r="BJ806" s="253"/>
      <c r="BK806" s="253"/>
      <c r="BL806" s="253"/>
      <c r="BM806" s="253"/>
      <c r="BN806" s="253"/>
      <c r="BO806" s="253"/>
      <c r="BP806" s="253"/>
      <c r="BQ806" s="253"/>
      <c r="BR806" s="253"/>
      <c r="BS806" s="253"/>
      <c r="BT806" s="253"/>
      <c r="BU806" s="253"/>
      <c r="BV806" s="253"/>
      <c r="BW806" s="253"/>
      <c r="BX806" s="253"/>
      <c r="BY806" s="253"/>
      <c r="BZ806" s="253"/>
      <c r="CA806" s="253"/>
      <c r="CB806" s="253"/>
      <c r="CC806" s="253"/>
      <c r="CD806" s="253"/>
      <c r="CE806" s="253"/>
      <c r="CF806" s="253"/>
      <c r="CG806" s="253"/>
      <c r="CH806" s="253"/>
      <c r="CI806" s="253"/>
      <c r="CJ806" s="253"/>
      <c r="CK806" s="253"/>
      <c r="CL806" s="253"/>
      <c r="CM806" s="253"/>
      <c r="CN806" s="253"/>
      <c r="CO806" s="253"/>
      <c r="CP806" s="253"/>
      <c r="CQ806" s="253"/>
      <c r="CR806" s="253"/>
      <c r="CS806" s="253"/>
      <c r="CT806" s="253"/>
      <c r="CU806" s="253"/>
      <c r="CV806" s="253"/>
      <c r="CW806" s="253"/>
      <c r="CX806" s="253"/>
      <c r="CY806" s="253"/>
      <c r="CZ806" s="253"/>
      <c r="DA806" s="253"/>
      <c r="DB806" s="253"/>
      <c r="DC806" s="253"/>
      <c r="DD806" s="253"/>
      <c r="DE806" s="253"/>
      <c r="DF806" s="253"/>
      <c r="DG806" s="253"/>
      <c r="DH806" s="253"/>
      <c r="DI806" s="253"/>
      <c r="DJ806" s="253"/>
      <c r="DK806" s="253"/>
      <c r="DL806" s="253"/>
      <c r="DM806" s="253"/>
      <c r="DN806" s="253"/>
      <c r="DO806" s="253"/>
      <c r="DP806" s="253"/>
      <c r="DQ806" s="253"/>
      <c r="DR806" s="253"/>
      <c r="DS806" s="253"/>
      <c r="DT806" s="253"/>
      <c r="DU806" s="253"/>
    </row>
    <row r="807" spans="1:125" s="248" customFormat="1" x14ac:dyDescent="0.25">
      <c r="A807" s="253"/>
      <c r="B807" s="253"/>
      <c r="D807" s="253"/>
      <c r="E807" s="253"/>
      <c r="F807" s="253"/>
      <c r="G807" s="253"/>
      <c r="H807" s="253"/>
      <c r="I807" s="253"/>
      <c r="J807" s="253"/>
      <c r="K807" s="253"/>
      <c r="L807" s="253"/>
      <c r="S807" s="253"/>
      <c r="T807" s="253"/>
      <c r="U807" s="253"/>
      <c r="V807" s="253"/>
      <c r="W807" s="253"/>
      <c r="X807" s="253"/>
      <c r="Y807" s="253"/>
      <c r="Z807" s="253"/>
      <c r="AA807" s="253"/>
      <c r="AB807" s="253"/>
      <c r="AC807" s="253"/>
      <c r="AD807" s="253"/>
      <c r="AE807" s="253"/>
      <c r="AF807" s="253"/>
      <c r="AG807" s="253"/>
      <c r="AH807" s="253"/>
      <c r="AI807" s="253"/>
      <c r="AJ807" s="253"/>
      <c r="AK807" s="253"/>
      <c r="AL807" s="253"/>
      <c r="AM807" s="253"/>
      <c r="AN807" s="253"/>
      <c r="AO807" s="253"/>
      <c r="AP807" s="253"/>
      <c r="AQ807" s="253"/>
      <c r="AR807" s="253"/>
      <c r="AS807" s="253"/>
      <c r="AT807" s="253"/>
      <c r="AU807" s="253"/>
      <c r="AV807" s="253"/>
      <c r="AW807" s="253"/>
      <c r="AX807" s="253"/>
      <c r="AY807" s="253"/>
      <c r="AZ807" s="253"/>
      <c r="BA807" s="253"/>
      <c r="BB807" s="253"/>
      <c r="BC807" s="253"/>
      <c r="BD807" s="253"/>
      <c r="BE807" s="253"/>
      <c r="BF807" s="253"/>
      <c r="BG807" s="253"/>
      <c r="BH807" s="253"/>
      <c r="BI807" s="253"/>
      <c r="BJ807" s="253"/>
      <c r="BK807" s="253"/>
      <c r="BL807" s="253"/>
      <c r="BM807" s="253"/>
      <c r="BN807" s="253"/>
      <c r="BO807" s="253"/>
      <c r="BP807" s="253"/>
      <c r="BQ807" s="253"/>
      <c r="BR807" s="253"/>
      <c r="BS807" s="253"/>
      <c r="BT807" s="253"/>
      <c r="BU807" s="253"/>
      <c r="BV807" s="253"/>
      <c r="BW807" s="253"/>
      <c r="BX807" s="253"/>
      <c r="BY807" s="253"/>
      <c r="BZ807" s="253"/>
      <c r="CA807" s="253"/>
      <c r="CB807" s="253"/>
      <c r="CC807" s="253"/>
      <c r="CD807" s="253"/>
      <c r="CE807" s="253"/>
      <c r="CF807" s="253"/>
      <c r="CG807" s="253"/>
      <c r="CH807" s="253"/>
      <c r="CI807" s="253"/>
      <c r="CJ807" s="253"/>
      <c r="CK807" s="253"/>
      <c r="CL807" s="253"/>
      <c r="CM807" s="253"/>
      <c r="CN807" s="253"/>
      <c r="CO807" s="253"/>
      <c r="CP807" s="253"/>
      <c r="CQ807" s="253"/>
      <c r="CR807" s="253"/>
      <c r="CS807" s="253"/>
      <c r="CT807" s="253"/>
      <c r="CU807" s="253"/>
      <c r="CV807" s="253"/>
      <c r="CW807" s="253"/>
      <c r="CX807" s="253"/>
      <c r="CY807" s="253"/>
      <c r="CZ807" s="253"/>
      <c r="DA807" s="253"/>
      <c r="DB807" s="253"/>
      <c r="DC807" s="253"/>
      <c r="DD807" s="253"/>
      <c r="DE807" s="253"/>
      <c r="DF807" s="253"/>
      <c r="DG807" s="253"/>
      <c r="DH807" s="253"/>
      <c r="DI807" s="253"/>
      <c r="DJ807" s="253"/>
      <c r="DK807" s="253"/>
      <c r="DL807" s="253"/>
      <c r="DM807" s="253"/>
      <c r="DN807" s="253"/>
      <c r="DO807" s="253"/>
      <c r="DP807" s="253"/>
      <c r="DQ807" s="253"/>
      <c r="DR807" s="253"/>
      <c r="DS807" s="253"/>
      <c r="DT807" s="253"/>
      <c r="DU807" s="253"/>
    </row>
    <row r="808" spans="1:125" s="248" customFormat="1" x14ac:dyDescent="0.25">
      <c r="A808" s="253"/>
      <c r="B808" s="253"/>
      <c r="D808" s="253"/>
      <c r="E808" s="253"/>
      <c r="F808" s="253"/>
      <c r="G808" s="253"/>
      <c r="H808" s="253"/>
      <c r="I808" s="253"/>
      <c r="J808" s="253"/>
      <c r="K808" s="253"/>
      <c r="L808" s="253"/>
      <c r="S808" s="253"/>
      <c r="T808" s="253"/>
      <c r="U808" s="253"/>
      <c r="V808" s="253"/>
      <c r="W808" s="253"/>
      <c r="X808" s="253"/>
      <c r="Y808" s="253"/>
      <c r="Z808" s="253"/>
      <c r="AA808" s="253"/>
      <c r="AB808" s="253"/>
      <c r="AC808" s="253"/>
      <c r="AD808" s="253"/>
      <c r="AE808" s="253"/>
      <c r="AF808" s="253"/>
      <c r="AG808" s="253"/>
      <c r="AH808" s="253"/>
      <c r="AI808" s="253"/>
      <c r="AJ808" s="253"/>
      <c r="AK808" s="253"/>
      <c r="AL808" s="253"/>
      <c r="AM808" s="253"/>
      <c r="AN808" s="253"/>
      <c r="AO808" s="253"/>
      <c r="AP808" s="253"/>
      <c r="AQ808" s="253"/>
      <c r="AR808" s="253"/>
      <c r="AS808" s="253"/>
      <c r="AT808" s="253"/>
      <c r="AU808" s="253"/>
      <c r="AV808" s="253"/>
      <c r="AW808" s="253"/>
      <c r="AX808" s="253"/>
      <c r="AY808" s="253"/>
      <c r="AZ808" s="253"/>
      <c r="BA808" s="253"/>
      <c r="BB808" s="253"/>
      <c r="BC808" s="253"/>
      <c r="BD808" s="253"/>
      <c r="BE808" s="253"/>
      <c r="BF808" s="253"/>
      <c r="BG808" s="253"/>
      <c r="BH808" s="253"/>
      <c r="BI808" s="253"/>
      <c r="BJ808" s="253"/>
      <c r="BK808" s="253"/>
      <c r="BL808" s="253"/>
      <c r="BM808" s="253"/>
      <c r="BN808" s="253"/>
      <c r="BO808" s="253"/>
      <c r="BP808" s="253"/>
      <c r="BQ808" s="253"/>
      <c r="BR808" s="253"/>
      <c r="BS808" s="253"/>
      <c r="BT808" s="253"/>
      <c r="BU808" s="253"/>
      <c r="BV808" s="253"/>
      <c r="BW808" s="253"/>
      <c r="BX808" s="253"/>
      <c r="BY808" s="253"/>
      <c r="BZ808" s="253"/>
      <c r="CA808" s="253"/>
      <c r="CB808" s="253"/>
      <c r="CC808" s="253"/>
      <c r="CD808" s="253"/>
      <c r="CE808" s="253"/>
      <c r="CF808" s="253"/>
      <c r="CG808" s="253"/>
      <c r="CH808" s="253"/>
      <c r="CI808" s="253"/>
      <c r="CJ808" s="253"/>
      <c r="CK808" s="253"/>
      <c r="CL808" s="253"/>
      <c r="CM808" s="253"/>
      <c r="CN808" s="253"/>
      <c r="CO808" s="253"/>
      <c r="CP808" s="253"/>
      <c r="CQ808" s="253"/>
      <c r="CR808" s="253"/>
      <c r="CS808" s="253"/>
      <c r="CT808" s="253"/>
      <c r="CU808" s="253"/>
      <c r="CV808" s="253"/>
      <c r="CW808" s="253"/>
      <c r="CX808" s="253"/>
      <c r="CY808" s="253"/>
      <c r="CZ808" s="253"/>
      <c r="DA808" s="253"/>
      <c r="DB808" s="253"/>
      <c r="DC808" s="253"/>
      <c r="DD808" s="253"/>
      <c r="DE808" s="253"/>
      <c r="DF808" s="253"/>
      <c r="DG808" s="253"/>
      <c r="DH808" s="253"/>
      <c r="DI808" s="253"/>
      <c r="DJ808" s="253"/>
      <c r="DK808" s="253"/>
      <c r="DL808" s="253"/>
      <c r="DM808" s="253"/>
      <c r="DN808" s="253"/>
      <c r="DO808" s="253"/>
      <c r="DP808" s="253"/>
      <c r="DQ808" s="253"/>
      <c r="DR808" s="253"/>
      <c r="DS808" s="253"/>
      <c r="DT808" s="253"/>
      <c r="DU808" s="253"/>
    </row>
    <row r="809" spans="1:125" s="248" customFormat="1" x14ac:dyDescent="0.25">
      <c r="A809" s="253"/>
      <c r="B809" s="253"/>
      <c r="D809" s="253"/>
      <c r="E809" s="253"/>
      <c r="F809" s="253"/>
      <c r="G809" s="253"/>
      <c r="H809" s="253"/>
      <c r="I809" s="253"/>
      <c r="J809" s="253"/>
      <c r="K809" s="253"/>
      <c r="L809" s="253"/>
      <c r="S809" s="253"/>
      <c r="T809" s="253"/>
      <c r="U809" s="253"/>
      <c r="V809" s="253"/>
      <c r="W809" s="253"/>
      <c r="X809" s="253"/>
      <c r="Y809" s="253"/>
      <c r="Z809" s="253"/>
      <c r="AA809" s="253"/>
      <c r="AB809" s="253"/>
      <c r="AC809" s="253"/>
      <c r="AD809" s="253"/>
      <c r="AE809" s="253"/>
      <c r="AF809" s="253"/>
      <c r="AG809" s="253"/>
      <c r="AH809" s="253"/>
      <c r="AI809" s="253"/>
      <c r="AJ809" s="253"/>
      <c r="AK809" s="253"/>
      <c r="AL809" s="253"/>
      <c r="AM809" s="253"/>
      <c r="AN809" s="253"/>
      <c r="AO809" s="253"/>
      <c r="AP809" s="253"/>
      <c r="AQ809" s="253"/>
      <c r="AR809" s="253"/>
      <c r="AS809" s="253"/>
      <c r="AT809" s="253"/>
      <c r="AU809" s="253"/>
      <c r="AV809" s="253"/>
      <c r="AW809" s="253"/>
      <c r="AX809" s="253"/>
      <c r="AY809" s="253"/>
      <c r="AZ809" s="253"/>
      <c r="BA809" s="253"/>
      <c r="BB809" s="253"/>
      <c r="BC809" s="253"/>
      <c r="BD809" s="253"/>
      <c r="BE809" s="253"/>
      <c r="BF809" s="253"/>
      <c r="BG809" s="253"/>
      <c r="BH809" s="253"/>
      <c r="BI809" s="253"/>
      <c r="BJ809" s="253"/>
      <c r="BK809" s="253"/>
      <c r="BL809" s="253"/>
      <c r="BM809" s="253"/>
      <c r="BN809" s="253"/>
      <c r="BO809" s="253"/>
      <c r="BP809" s="253"/>
      <c r="BQ809" s="253"/>
      <c r="BR809" s="253"/>
      <c r="BS809" s="253"/>
      <c r="BT809" s="253"/>
      <c r="BU809" s="253"/>
      <c r="BV809" s="253"/>
      <c r="BW809" s="253"/>
      <c r="BX809" s="253"/>
      <c r="BY809" s="253"/>
      <c r="BZ809" s="253"/>
      <c r="CA809" s="253"/>
      <c r="CB809" s="253"/>
      <c r="CC809" s="253"/>
      <c r="CD809" s="253"/>
      <c r="CE809" s="253"/>
      <c r="CF809" s="253"/>
      <c r="CG809" s="253"/>
      <c r="CH809" s="253"/>
      <c r="CI809" s="253"/>
      <c r="CJ809" s="253"/>
      <c r="CK809" s="253"/>
      <c r="CL809" s="253"/>
      <c r="CM809" s="253"/>
      <c r="CN809" s="253"/>
      <c r="CO809" s="253"/>
      <c r="CP809" s="253"/>
      <c r="CQ809" s="253"/>
      <c r="CR809" s="253"/>
      <c r="CS809" s="253"/>
      <c r="CT809" s="253"/>
      <c r="CU809" s="253"/>
      <c r="CV809" s="253"/>
      <c r="CW809" s="253"/>
      <c r="CX809" s="253"/>
      <c r="CY809" s="253"/>
      <c r="CZ809" s="253"/>
      <c r="DA809" s="253"/>
      <c r="DB809" s="253"/>
      <c r="DC809" s="253"/>
      <c r="DD809" s="253"/>
      <c r="DE809" s="253"/>
      <c r="DF809" s="253"/>
      <c r="DG809" s="253"/>
      <c r="DH809" s="253"/>
      <c r="DI809" s="253"/>
      <c r="DJ809" s="253"/>
      <c r="DK809" s="253"/>
      <c r="DL809" s="253"/>
      <c r="DM809" s="253"/>
      <c r="DN809" s="253"/>
      <c r="DO809" s="253"/>
      <c r="DP809" s="253"/>
      <c r="DQ809" s="253"/>
      <c r="DR809" s="253"/>
      <c r="DS809" s="253"/>
      <c r="DT809" s="253"/>
      <c r="DU809" s="253"/>
    </row>
    <row r="810" spans="1:125" s="248" customFormat="1" x14ac:dyDescent="0.25">
      <c r="A810" s="253"/>
      <c r="B810" s="253"/>
      <c r="D810" s="253"/>
      <c r="E810" s="253"/>
      <c r="F810" s="253"/>
      <c r="G810" s="253"/>
      <c r="H810" s="253"/>
      <c r="I810" s="253"/>
      <c r="J810" s="253"/>
      <c r="K810" s="253"/>
      <c r="L810" s="253"/>
      <c r="S810" s="253"/>
      <c r="T810" s="253"/>
      <c r="U810" s="253"/>
      <c r="V810" s="253"/>
      <c r="W810" s="253"/>
      <c r="X810" s="253"/>
      <c r="Y810" s="253"/>
      <c r="Z810" s="253"/>
      <c r="AA810" s="253"/>
      <c r="AB810" s="253"/>
      <c r="AC810" s="253"/>
      <c r="AD810" s="253"/>
      <c r="AE810" s="253"/>
      <c r="AF810" s="253"/>
      <c r="AG810" s="253"/>
      <c r="AH810" s="253"/>
      <c r="AI810" s="253"/>
      <c r="AJ810" s="253"/>
      <c r="AK810" s="253"/>
      <c r="AL810" s="253"/>
      <c r="AM810" s="253"/>
      <c r="AN810" s="253"/>
      <c r="AO810" s="253"/>
      <c r="AP810" s="253"/>
      <c r="AQ810" s="253"/>
      <c r="AR810" s="253"/>
      <c r="AS810" s="253"/>
      <c r="AT810" s="253"/>
      <c r="AU810" s="253"/>
      <c r="AV810" s="253"/>
      <c r="AW810" s="253"/>
      <c r="AX810" s="253"/>
      <c r="AY810" s="253"/>
      <c r="AZ810" s="253"/>
      <c r="BA810" s="253"/>
      <c r="BB810" s="253"/>
      <c r="BC810" s="253"/>
      <c r="BD810" s="253"/>
      <c r="BE810" s="253"/>
      <c r="BF810" s="253"/>
      <c r="BG810" s="253"/>
      <c r="BH810" s="253"/>
      <c r="BI810" s="253"/>
      <c r="BJ810" s="253"/>
      <c r="BK810" s="253"/>
      <c r="BL810" s="253"/>
      <c r="BM810" s="253"/>
      <c r="BN810" s="253"/>
      <c r="BO810" s="253"/>
      <c r="BP810" s="253"/>
      <c r="BQ810" s="253"/>
      <c r="BR810" s="253"/>
      <c r="BS810" s="253"/>
      <c r="BT810" s="253"/>
      <c r="BU810" s="253"/>
      <c r="BV810" s="253"/>
      <c r="BW810" s="253"/>
      <c r="BX810" s="253"/>
      <c r="BY810" s="253"/>
      <c r="BZ810" s="253"/>
      <c r="CA810" s="253"/>
      <c r="CB810" s="253"/>
      <c r="CC810" s="253"/>
      <c r="CD810" s="253"/>
      <c r="CE810" s="253"/>
      <c r="CF810" s="253"/>
      <c r="CG810" s="253"/>
      <c r="CH810" s="253"/>
      <c r="CI810" s="253"/>
      <c r="CJ810" s="253"/>
      <c r="CK810" s="253"/>
      <c r="CL810" s="253"/>
      <c r="CM810" s="253"/>
      <c r="CN810" s="253"/>
      <c r="CO810" s="253"/>
      <c r="CP810" s="253"/>
      <c r="CQ810" s="253"/>
      <c r="CR810" s="253"/>
      <c r="CS810" s="253"/>
      <c r="CT810" s="253"/>
      <c r="CU810" s="253"/>
      <c r="CV810" s="253"/>
      <c r="CW810" s="253"/>
      <c r="CX810" s="253"/>
      <c r="CY810" s="253"/>
      <c r="CZ810" s="253"/>
      <c r="DA810" s="253"/>
      <c r="DB810" s="253"/>
      <c r="DC810" s="253"/>
      <c r="DD810" s="253"/>
      <c r="DE810" s="253"/>
      <c r="DF810" s="253"/>
      <c r="DG810" s="253"/>
      <c r="DH810" s="253"/>
      <c r="DI810" s="253"/>
      <c r="DJ810" s="253"/>
      <c r="DK810" s="253"/>
      <c r="DL810" s="253"/>
      <c r="DM810" s="253"/>
      <c r="DN810" s="253"/>
      <c r="DO810" s="253"/>
      <c r="DP810" s="253"/>
      <c r="DQ810" s="253"/>
      <c r="DR810" s="253"/>
      <c r="DS810" s="253"/>
      <c r="DT810" s="253"/>
      <c r="DU810" s="253"/>
    </row>
    <row r="811" spans="1:125" s="248" customFormat="1" x14ac:dyDescent="0.25">
      <c r="A811" s="253"/>
      <c r="B811" s="253"/>
      <c r="D811" s="253"/>
      <c r="E811" s="253"/>
      <c r="F811" s="253"/>
      <c r="G811" s="253"/>
      <c r="H811" s="253"/>
      <c r="I811" s="253"/>
      <c r="J811" s="253"/>
      <c r="K811" s="253"/>
      <c r="L811" s="253"/>
      <c r="S811" s="253"/>
      <c r="T811" s="253"/>
      <c r="U811" s="253"/>
      <c r="V811" s="253"/>
      <c r="W811" s="253"/>
      <c r="X811" s="253"/>
      <c r="Y811" s="253"/>
      <c r="Z811" s="253"/>
      <c r="AA811" s="253"/>
      <c r="AB811" s="253"/>
      <c r="AC811" s="253"/>
      <c r="AD811" s="253"/>
      <c r="AE811" s="253"/>
      <c r="AF811" s="253"/>
      <c r="AG811" s="253"/>
      <c r="AH811" s="253"/>
      <c r="AI811" s="253"/>
      <c r="AJ811" s="253"/>
      <c r="AK811" s="253"/>
      <c r="AL811" s="253"/>
      <c r="AM811" s="253"/>
      <c r="AN811" s="253"/>
      <c r="AO811" s="253"/>
      <c r="AP811" s="253"/>
      <c r="AQ811" s="253"/>
      <c r="AR811" s="253"/>
      <c r="AS811" s="253"/>
      <c r="AT811" s="253"/>
      <c r="AU811" s="253"/>
      <c r="AV811" s="253"/>
      <c r="AW811" s="253"/>
      <c r="AX811" s="253"/>
      <c r="AY811" s="253"/>
      <c r="AZ811" s="253"/>
      <c r="BA811" s="253"/>
      <c r="BB811" s="253"/>
      <c r="BC811" s="253"/>
      <c r="BD811" s="253"/>
      <c r="BE811" s="253"/>
      <c r="BF811" s="253"/>
      <c r="BG811" s="253"/>
      <c r="BH811" s="253"/>
      <c r="BI811" s="253"/>
      <c r="BJ811" s="253"/>
      <c r="BK811" s="253"/>
      <c r="BL811" s="253"/>
      <c r="BM811" s="253"/>
      <c r="BN811" s="253"/>
      <c r="BO811" s="253"/>
      <c r="BP811" s="253"/>
      <c r="BQ811" s="253"/>
      <c r="BR811" s="253"/>
      <c r="BS811" s="253"/>
      <c r="BT811" s="253"/>
      <c r="BU811" s="253"/>
      <c r="BV811" s="253"/>
      <c r="BW811" s="253"/>
      <c r="BX811" s="253"/>
      <c r="BY811" s="253"/>
      <c r="BZ811" s="253"/>
      <c r="CA811" s="253"/>
      <c r="CB811" s="253"/>
      <c r="CC811" s="253"/>
      <c r="CD811" s="253"/>
      <c r="CE811" s="253"/>
      <c r="CF811" s="253"/>
      <c r="CG811" s="253"/>
      <c r="CH811" s="253"/>
      <c r="CI811" s="253"/>
      <c r="CJ811" s="253"/>
      <c r="CK811" s="253"/>
      <c r="CL811" s="253"/>
      <c r="CM811" s="253"/>
      <c r="CN811" s="253"/>
      <c r="CO811" s="253"/>
      <c r="CP811" s="253"/>
      <c r="CQ811" s="253"/>
      <c r="CR811" s="253"/>
      <c r="CS811" s="253"/>
      <c r="CT811" s="253"/>
      <c r="CU811" s="253"/>
      <c r="CV811" s="253"/>
      <c r="CW811" s="253"/>
      <c r="CX811" s="253"/>
      <c r="CY811" s="253"/>
      <c r="CZ811" s="253"/>
      <c r="DA811" s="253"/>
      <c r="DB811" s="253"/>
      <c r="DC811" s="253"/>
      <c r="DD811" s="253"/>
      <c r="DE811" s="253"/>
      <c r="DF811" s="253"/>
      <c r="DG811" s="253"/>
      <c r="DH811" s="253"/>
      <c r="DI811" s="253"/>
      <c r="DJ811" s="253"/>
      <c r="DK811" s="253"/>
      <c r="DL811" s="253"/>
      <c r="DM811" s="253"/>
      <c r="DN811" s="253"/>
      <c r="DO811" s="253"/>
      <c r="DP811" s="253"/>
      <c r="DQ811" s="253"/>
      <c r="DR811" s="253"/>
      <c r="DS811" s="253"/>
      <c r="DT811" s="253"/>
      <c r="DU811" s="253"/>
    </row>
    <row r="812" spans="1:125" s="248" customFormat="1" x14ac:dyDescent="0.25">
      <c r="A812" s="253"/>
      <c r="B812" s="253"/>
      <c r="D812" s="253"/>
      <c r="E812" s="253"/>
      <c r="F812" s="253"/>
      <c r="G812" s="253"/>
      <c r="H812" s="253"/>
      <c r="I812" s="253"/>
      <c r="J812" s="253"/>
      <c r="K812" s="253"/>
      <c r="L812" s="253"/>
      <c r="S812" s="253"/>
      <c r="T812" s="253"/>
      <c r="U812" s="253"/>
      <c r="V812" s="253"/>
      <c r="W812" s="253"/>
      <c r="X812" s="253"/>
      <c r="Y812" s="253"/>
      <c r="Z812" s="253"/>
      <c r="AA812" s="253"/>
      <c r="AB812" s="253"/>
      <c r="AC812" s="253"/>
      <c r="AD812" s="253"/>
      <c r="AE812" s="253"/>
      <c r="AF812" s="253"/>
      <c r="AG812" s="253"/>
      <c r="AH812" s="253"/>
      <c r="AI812" s="253"/>
      <c r="AJ812" s="253"/>
      <c r="AK812" s="253"/>
      <c r="AL812" s="253"/>
      <c r="AM812" s="253"/>
      <c r="AN812" s="253"/>
      <c r="AO812" s="253"/>
      <c r="AP812" s="253"/>
      <c r="AQ812" s="253"/>
      <c r="AR812" s="253"/>
      <c r="AS812" s="253"/>
      <c r="AT812" s="253"/>
      <c r="AU812" s="253"/>
      <c r="AV812" s="253"/>
      <c r="AW812" s="253"/>
      <c r="AX812" s="253"/>
      <c r="AY812" s="253"/>
      <c r="AZ812" s="253"/>
      <c r="BA812" s="253"/>
      <c r="BB812" s="253"/>
      <c r="BC812" s="253"/>
      <c r="BD812" s="253"/>
      <c r="BE812" s="253"/>
      <c r="BF812" s="253"/>
      <c r="BG812" s="253"/>
      <c r="BH812" s="253"/>
      <c r="BI812" s="253"/>
      <c r="BJ812" s="253"/>
      <c r="BK812" s="253"/>
      <c r="BL812" s="253"/>
      <c r="BM812" s="253"/>
      <c r="BN812" s="253"/>
      <c r="BO812" s="253"/>
      <c r="BP812" s="253"/>
      <c r="BQ812" s="253"/>
      <c r="BR812" s="253"/>
      <c r="BS812" s="253"/>
      <c r="BT812" s="253"/>
      <c r="BU812" s="253"/>
      <c r="BV812" s="253"/>
      <c r="BW812" s="253"/>
      <c r="BX812" s="253"/>
      <c r="BY812" s="253"/>
      <c r="BZ812" s="253"/>
      <c r="CA812" s="253"/>
      <c r="CB812" s="253"/>
      <c r="CC812" s="253"/>
      <c r="CD812" s="253"/>
      <c r="CE812" s="253"/>
      <c r="CF812" s="253"/>
      <c r="CG812" s="253"/>
      <c r="CH812" s="253"/>
      <c r="CI812" s="253"/>
      <c r="CJ812" s="253"/>
      <c r="CK812" s="253"/>
      <c r="CL812" s="253"/>
      <c r="CM812" s="253"/>
      <c r="CN812" s="253"/>
      <c r="CO812" s="253"/>
      <c r="CP812" s="253"/>
      <c r="CQ812" s="253"/>
      <c r="CR812" s="253"/>
      <c r="CS812" s="253"/>
      <c r="CT812" s="253"/>
      <c r="CU812" s="253"/>
      <c r="CV812" s="253"/>
      <c r="CW812" s="253"/>
      <c r="CX812" s="253"/>
      <c r="CY812" s="253"/>
      <c r="CZ812" s="253"/>
      <c r="DA812" s="253"/>
      <c r="DB812" s="253"/>
      <c r="DC812" s="253"/>
      <c r="DD812" s="253"/>
      <c r="DE812" s="253"/>
      <c r="DF812" s="253"/>
      <c r="DG812" s="253"/>
      <c r="DH812" s="253"/>
      <c r="DI812" s="253"/>
      <c r="DJ812" s="253"/>
      <c r="DK812" s="253"/>
      <c r="DL812" s="253"/>
      <c r="DM812" s="253"/>
      <c r="DN812" s="253"/>
      <c r="DO812" s="253"/>
      <c r="DP812" s="253"/>
      <c r="DQ812" s="253"/>
      <c r="DR812" s="253"/>
      <c r="DS812" s="253"/>
      <c r="DT812" s="253"/>
      <c r="DU812" s="253"/>
    </row>
    <row r="813" spans="1:125" s="248" customFormat="1" x14ac:dyDescent="0.25">
      <c r="A813" s="253"/>
      <c r="B813" s="253"/>
      <c r="D813" s="253"/>
      <c r="E813" s="253"/>
      <c r="F813" s="253"/>
      <c r="G813" s="253"/>
      <c r="H813" s="253"/>
      <c r="I813" s="253"/>
      <c r="J813" s="253"/>
      <c r="K813" s="253"/>
      <c r="L813" s="253"/>
      <c r="S813" s="253"/>
      <c r="T813" s="253"/>
      <c r="U813" s="253"/>
      <c r="V813" s="253"/>
      <c r="W813" s="253"/>
      <c r="X813" s="253"/>
      <c r="Y813" s="253"/>
      <c r="Z813" s="253"/>
      <c r="AA813" s="253"/>
      <c r="AB813" s="253"/>
      <c r="AC813" s="253"/>
      <c r="AD813" s="253"/>
      <c r="AE813" s="253"/>
      <c r="AF813" s="253"/>
      <c r="AG813" s="253"/>
      <c r="AH813" s="253"/>
      <c r="AI813" s="253"/>
      <c r="AJ813" s="253"/>
      <c r="AK813" s="253"/>
      <c r="AL813" s="253"/>
      <c r="AM813" s="253"/>
      <c r="AN813" s="253"/>
      <c r="AO813" s="253"/>
      <c r="AP813" s="253"/>
      <c r="AQ813" s="253"/>
      <c r="AR813" s="253"/>
      <c r="AS813" s="253"/>
      <c r="AT813" s="253"/>
      <c r="AU813" s="253"/>
      <c r="AV813" s="253"/>
      <c r="AW813" s="253"/>
      <c r="AX813" s="253"/>
      <c r="AY813" s="253"/>
      <c r="AZ813" s="253"/>
      <c r="BA813" s="253"/>
      <c r="BB813" s="253"/>
      <c r="BC813" s="253"/>
      <c r="BD813" s="253"/>
      <c r="BE813" s="253"/>
      <c r="BF813" s="253"/>
      <c r="BG813" s="253"/>
      <c r="BH813" s="253"/>
      <c r="BI813" s="253"/>
      <c r="BJ813" s="253"/>
      <c r="BK813" s="253"/>
      <c r="BL813" s="253"/>
      <c r="BM813" s="253"/>
      <c r="BN813" s="253"/>
      <c r="BO813" s="253"/>
      <c r="BP813" s="253"/>
      <c r="BQ813" s="253"/>
      <c r="BR813" s="253"/>
      <c r="BS813" s="253"/>
      <c r="BT813" s="253"/>
      <c r="BU813" s="253"/>
      <c r="BV813" s="253"/>
      <c r="BW813" s="253"/>
      <c r="BX813" s="253"/>
      <c r="BY813" s="253"/>
      <c r="BZ813" s="253"/>
      <c r="CA813" s="253"/>
      <c r="CB813" s="253"/>
      <c r="CC813" s="253"/>
      <c r="CD813" s="253"/>
      <c r="CE813" s="253"/>
      <c r="CF813" s="253"/>
      <c r="CG813" s="253"/>
      <c r="CH813" s="253"/>
      <c r="CI813" s="253"/>
      <c r="CJ813" s="253"/>
      <c r="CK813" s="253"/>
      <c r="CL813" s="253"/>
      <c r="CM813" s="253"/>
      <c r="CN813" s="253"/>
      <c r="CO813" s="253"/>
      <c r="CP813" s="253"/>
      <c r="CQ813" s="253"/>
      <c r="CR813" s="253"/>
      <c r="CS813" s="253"/>
      <c r="CT813" s="253"/>
      <c r="CU813" s="253"/>
      <c r="CV813" s="253"/>
      <c r="CW813" s="253"/>
      <c r="CX813" s="253"/>
      <c r="CY813" s="253"/>
      <c r="CZ813" s="253"/>
      <c r="DA813" s="253"/>
      <c r="DB813" s="253"/>
      <c r="DC813" s="253"/>
      <c r="DD813" s="253"/>
      <c r="DE813" s="253"/>
      <c r="DF813" s="253"/>
      <c r="DG813" s="253"/>
      <c r="DH813" s="253"/>
      <c r="DI813" s="253"/>
      <c r="DJ813" s="253"/>
      <c r="DK813" s="253"/>
      <c r="DL813" s="253"/>
      <c r="DM813" s="253"/>
      <c r="DN813" s="253"/>
      <c r="DO813" s="253"/>
      <c r="DP813" s="253"/>
      <c r="DQ813" s="253"/>
      <c r="DR813" s="253"/>
      <c r="DS813" s="253"/>
      <c r="DT813" s="253"/>
      <c r="DU813" s="253"/>
    </row>
    <row r="814" spans="1:125" s="248" customFormat="1" x14ac:dyDescent="0.25">
      <c r="A814" s="253"/>
      <c r="B814" s="253"/>
      <c r="D814" s="253"/>
      <c r="E814" s="253"/>
      <c r="F814" s="253"/>
      <c r="G814" s="253"/>
      <c r="H814" s="253"/>
      <c r="I814" s="253"/>
      <c r="J814" s="253"/>
      <c r="K814" s="253"/>
      <c r="L814" s="253"/>
      <c r="S814" s="253"/>
      <c r="T814" s="253"/>
      <c r="U814" s="253"/>
      <c r="V814" s="253"/>
      <c r="W814" s="253"/>
      <c r="X814" s="253"/>
      <c r="Y814" s="253"/>
      <c r="Z814" s="253"/>
      <c r="AA814" s="253"/>
      <c r="AB814" s="253"/>
      <c r="AC814" s="253"/>
      <c r="AD814" s="253"/>
      <c r="AE814" s="253"/>
      <c r="AF814" s="253"/>
      <c r="AG814" s="253"/>
      <c r="AH814" s="253"/>
      <c r="AI814" s="253"/>
      <c r="AJ814" s="253"/>
      <c r="AK814" s="253"/>
      <c r="AL814" s="253"/>
      <c r="AM814" s="253"/>
      <c r="AN814" s="253"/>
      <c r="AO814" s="253"/>
      <c r="AP814" s="253"/>
      <c r="AQ814" s="253"/>
      <c r="AR814" s="253"/>
      <c r="AS814" s="253"/>
      <c r="AT814" s="253"/>
      <c r="AU814" s="253"/>
      <c r="AV814" s="253"/>
      <c r="AW814" s="253"/>
      <c r="AX814" s="253"/>
      <c r="AY814" s="253"/>
      <c r="AZ814" s="253"/>
      <c r="BA814" s="253"/>
      <c r="BB814" s="253"/>
      <c r="BC814" s="253"/>
      <c r="BD814" s="253"/>
      <c r="BE814" s="253"/>
      <c r="BF814" s="253"/>
      <c r="BG814" s="253"/>
      <c r="BH814" s="253"/>
      <c r="BI814" s="253"/>
      <c r="BJ814" s="253"/>
      <c r="BK814" s="253"/>
      <c r="BL814" s="253"/>
      <c r="BM814" s="253"/>
      <c r="BN814" s="253"/>
      <c r="BO814" s="253"/>
      <c r="BP814" s="253"/>
      <c r="BQ814" s="253"/>
      <c r="BR814" s="253"/>
      <c r="BS814" s="253"/>
      <c r="BT814" s="253"/>
      <c r="BU814" s="253"/>
      <c r="BV814" s="253"/>
      <c r="BW814" s="253"/>
      <c r="BX814" s="253"/>
      <c r="BY814" s="253"/>
      <c r="BZ814" s="253"/>
      <c r="CA814" s="253"/>
      <c r="CB814" s="253"/>
      <c r="CC814" s="253"/>
      <c r="CD814" s="253"/>
      <c r="CE814" s="253"/>
      <c r="CF814" s="253"/>
      <c r="CG814" s="253"/>
      <c r="CH814" s="253"/>
      <c r="CI814" s="253"/>
      <c r="CJ814" s="253"/>
      <c r="CK814" s="253"/>
      <c r="CL814" s="253"/>
      <c r="CM814" s="253"/>
      <c r="CN814" s="253"/>
      <c r="CO814" s="253"/>
      <c r="CP814" s="253"/>
      <c r="CQ814" s="253"/>
      <c r="CR814" s="253"/>
      <c r="CS814" s="253"/>
      <c r="CT814" s="253"/>
      <c r="CU814" s="253"/>
      <c r="CV814" s="253"/>
      <c r="CW814" s="253"/>
      <c r="CX814" s="253"/>
      <c r="CY814" s="253"/>
      <c r="CZ814" s="253"/>
      <c r="DA814" s="253"/>
      <c r="DB814" s="253"/>
      <c r="DC814" s="253"/>
      <c r="DD814" s="253"/>
      <c r="DE814" s="253"/>
      <c r="DF814" s="253"/>
      <c r="DG814" s="253"/>
      <c r="DH814" s="253"/>
      <c r="DI814" s="253"/>
      <c r="DJ814" s="253"/>
      <c r="DK814" s="253"/>
      <c r="DL814" s="253"/>
      <c r="DM814" s="253"/>
      <c r="DN814" s="253"/>
      <c r="DO814" s="253"/>
      <c r="DP814" s="253"/>
      <c r="DQ814" s="253"/>
      <c r="DR814" s="253"/>
      <c r="DS814" s="253"/>
      <c r="DT814" s="253"/>
      <c r="DU814" s="253"/>
    </row>
    <row r="815" spans="1:125" s="248" customFormat="1" x14ac:dyDescent="0.25">
      <c r="A815" s="253"/>
      <c r="B815" s="253"/>
      <c r="D815" s="253"/>
      <c r="E815" s="253"/>
      <c r="F815" s="253"/>
      <c r="G815" s="253"/>
      <c r="H815" s="253"/>
      <c r="I815" s="253"/>
      <c r="J815" s="253"/>
      <c r="K815" s="253"/>
      <c r="L815" s="253"/>
      <c r="S815" s="253"/>
      <c r="T815" s="253"/>
      <c r="U815" s="253"/>
      <c r="V815" s="253"/>
      <c r="W815" s="253"/>
      <c r="X815" s="253"/>
      <c r="Y815" s="253"/>
      <c r="Z815" s="253"/>
      <c r="AA815" s="253"/>
      <c r="AB815" s="253"/>
      <c r="AC815" s="253"/>
      <c r="AD815" s="253"/>
      <c r="AE815" s="253"/>
      <c r="AF815" s="253"/>
      <c r="AG815" s="253"/>
      <c r="AH815" s="253"/>
      <c r="AI815" s="253"/>
      <c r="AJ815" s="253"/>
      <c r="AK815" s="253"/>
      <c r="AL815" s="253"/>
      <c r="AM815" s="253"/>
      <c r="AN815" s="253"/>
      <c r="AO815" s="253"/>
      <c r="AP815" s="253"/>
      <c r="AQ815" s="253"/>
      <c r="AR815" s="253"/>
      <c r="AS815" s="253"/>
      <c r="AT815" s="253"/>
      <c r="AU815" s="253"/>
      <c r="AV815" s="253"/>
      <c r="AW815" s="253"/>
      <c r="AX815" s="253"/>
      <c r="AY815" s="253"/>
      <c r="AZ815" s="253"/>
      <c r="BA815" s="253"/>
      <c r="BB815" s="253"/>
      <c r="BC815" s="253"/>
      <c r="BD815" s="253"/>
      <c r="BE815" s="253"/>
      <c r="BF815" s="253"/>
      <c r="BG815" s="253"/>
      <c r="BH815" s="253"/>
      <c r="BI815" s="253"/>
      <c r="BJ815" s="253"/>
      <c r="BK815" s="253"/>
      <c r="BL815" s="253"/>
      <c r="BM815" s="253"/>
      <c r="BN815" s="253"/>
      <c r="BO815" s="253"/>
      <c r="BP815" s="253"/>
      <c r="BQ815" s="253"/>
      <c r="BR815" s="253"/>
      <c r="BS815" s="253"/>
      <c r="BT815" s="253"/>
      <c r="BU815" s="253"/>
      <c r="BV815" s="253"/>
      <c r="BW815" s="253"/>
      <c r="BX815" s="253"/>
      <c r="BY815" s="253"/>
      <c r="BZ815" s="253"/>
      <c r="CA815" s="253"/>
      <c r="CB815" s="253"/>
      <c r="CC815" s="253"/>
      <c r="CD815" s="253"/>
      <c r="CE815" s="253"/>
      <c r="CF815" s="253"/>
      <c r="CG815" s="253"/>
      <c r="CH815" s="253"/>
      <c r="CI815" s="253"/>
      <c r="CJ815" s="253"/>
      <c r="CK815" s="253"/>
      <c r="CL815" s="253"/>
      <c r="CM815" s="253"/>
      <c r="CN815" s="253"/>
      <c r="CO815" s="253"/>
      <c r="CP815" s="253"/>
      <c r="CQ815" s="253"/>
      <c r="CR815" s="253"/>
      <c r="CS815" s="253"/>
      <c r="CT815" s="253"/>
      <c r="CU815" s="253"/>
      <c r="CV815" s="253"/>
      <c r="CW815" s="253"/>
      <c r="CX815" s="253"/>
      <c r="CY815" s="253"/>
      <c r="CZ815" s="253"/>
      <c r="DA815" s="253"/>
      <c r="DB815" s="253"/>
      <c r="DC815" s="253"/>
      <c r="DD815" s="253"/>
      <c r="DE815" s="253"/>
      <c r="DF815" s="253"/>
      <c r="DG815" s="253"/>
      <c r="DH815" s="253"/>
      <c r="DI815" s="253"/>
      <c r="DJ815" s="253"/>
      <c r="DK815" s="253"/>
      <c r="DL815" s="253"/>
      <c r="DM815" s="253"/>
      <c r="DN815" s="253"/>
      <c r="DO815" s="253"/>
      <c r="DP815" s="253"/>
      <c r="DQ815" s="253"/>
      <c r="DR815" s="253"/>
      <c r="DS815" s="253"/>
      <c r="DT815" s="253"/>
      <c r="DU815" s="253"/>
    </row>
    <row r="816" spans="1:125" s="248" customFormat="1" x14ac:dyDescent="0.25">
      <c r="A816" s="253"/>
      <c r="B816" s="253"/>
      <c r="D816" s="253"/>
      <c r="E816" s="253"/>
      <c r="F816" s="253"/>
      <c r="G816" s="253"/>
      <c r="H816" s="253"/>
      <c r="I816" s="253"/>
      <c r="J816" s="253"/>
      <c r="K816" s="253"/>
      <c r="L816" s="253"/>
      <c r="S816" s="253"/>
      <c r="T816" s="253"/>
      <c r="U816" s="253"/>
      <c r="V816" s="253"/>
      <c r="W816" s="253"/>
      <c r="X816" s="253"/>
      <c r="Y816" s="253"/>
      <c r="Z816" s="253"/>
      <c r="AA816" s="253"/>
      <c r="AB816" s="253"/>
      <c r="AC816" s="253"/>
      <c r="AD816" s="253"/>
      <c r="AE816" s="253"/>
      <c r="AF816" s="253"/>
      <c r="AG816" s="253"/>
      <c r="AH816" s="253"/>
      <c r="AI816" s="253"/>
      <c r="AJ816" s="253"/>
      <c r="AK816" s="253"/>
      <c r="AL816" s="253"/>
      <c r="AM816" s="253"/>
      <c r="AN816" s="253"/>
      <c r="AO816" s="253"/>
      <c r="AP816" s="253"/>
      <c r="AQ816" s="253"/>
      <c r="AR816" s="253"/>
      <c r="AS816" s="253"/>
      <c r="AT816" s="253"/>
      <c r="AU816" s="253"/>
      <c r="AV816" s="253"/>
      <c r="AW816" s="253"/>
      <c r="AX816" s="253"/>
      <c r="AY816" s="253"/>
      <c r="AZ816" s="253"/>
      <c r="BA816" s="253"/>
      <c r="BB816" s="253"/>
      <c r="BC816" s="253"/>
      <c r="BD816" s="253"/>
      <c r="BE816" s="253"/>
      <c r="BF816" s="253"/>
      <c r="BG816" s="253"/>
      <c r="BH816" s="253"/>
      <c r="BI816" s="253"/>
      <c r="BJ816" s="253"/>
      <c r="BK816" s="253"/>
      <c r="BL816" s="253"/>
      <c r="BM816" s="253"/>
      <c r="BN816" s="253"/>
      <c r="BO816" s="253"/>
      <c r="BP816" s="253"/>
      <c r="BQ816" s="253"/>
      <c r="BR816" s="253"/>
      <c r="BS816" s="253"/>
      <c r="BT816" s="253"/>
      <c r="BU816" s="253"/>
      <c r="BV816" s="253"/>
      <c r="BW816" s="253"/>
      <c r="BX816" s="253"/>
      <c r="BY816" s="253"/>
      <c r="BZ816" s="253"/>
      <c r="CA816" s="253"/>
      <c r="CB816" s="253"/>
      <c r="CC816" s="253"/>
      <c r="CD816" s="253"/>
      <c r="CE816" s="253"/>
      <c r="CF816" s="253"/>
      <c r="CG816" s="253"/>
      <c r="CH816" s="253"/>
      <c r="CI816" s="253"/>
      <c r="CJ816" s="253"/>
      <c r="CK816" s="253"/>
      <c r="CL816" s="253"/>
      <c r="CM816" s="253"/>
      <c r="CN816" s="253"/>
      <c r="CO816" s="253"/>
      <c r="CP816" s="253"/>
      <c r="CQ816" s="253"/>
      <c r="CR816" s="253"/>
      <c r="CS816" s="253"/>
      <c r="CT816" s="253"/>
      <c r="CU816" s="253"/>
      <c r="CV816" s="253"/>
      <c r="CW816" s="253"/>
      <c r="CX816" s="253"/>
      <c r="CY816" s="253"/>
      <c r="CZ816" s="253"/>
      <c r="DA816" s="253"/>
      <c r="DB816" s="253"/>
      <c r="DC816" s="253"/>
      <c r="DD816" s="253"/>
      <c r="DE816" s="253"/>
      <c r="DF816" s="253"/>
      <c r="DG816" s="253"/>
      <c r="DH816" s="253"/>
      <c r="DI816" s="253"/>
      <c r="DJ816" s="253"/>
      <c r="DK816" s="253"/>
      <c r="DL816" s="253"/>
      <c r="DM816" s="253"/>
      <c r="DN816" s="253"/>
      <c r="DO816" s="253"/>
      <c r="DP816" s="253"/>
      <c r="DQ816" s="253"/>
      <c r="DR816" s="253"/>
      <c r="DS816" s="253"/>
      <c r="DT816" s="253"/>
      <c r="DU816" s="253"/>
    </row>
    <row r="817" spans="1:125" s="248" customFormat="1" x14ac:dyDescent="0.25">
      <c r="A817" s="253"/>
      <c r="B817" s="253"/>
      <c r="D817" s="253"/>
      <c r="E817" s="253"/>
      <c r="F817" s="253"/>
      <c r="G817" s="253"/>
      <c r="H817" s="253"/>
      <c r="I817" s="253"/>
      <c r="J817" s="253"/>
      <c r="K817" s="253"/>
      <c r="L817" s="253"/>
      <c r="S817" s="253"/>
      <c r="T817" s="253"/>
      <c r="U817" s="253"/>
      <c r="V817" s="253"/>
      <c r="W817" s="253"/>
      <c r="X817" s="253"/>
      <c r="Y817" s="253"/>
      <c r="Z817" s="253"/>
      <c r="AA817" s="253"/>
      <c r="AB817" s="253"/>
      <c r="AC817" s="253"/>
      <c r="AD817" s="253"/>
      <c r="AE817" s="253"/>
      <c r="AF817" s="253"/>
      <c r="AG817" s="253"/>
      <c r="AH817" s="253"/>
      <c r="AI817" s="253"/>
      <c r="AJ817" s="253"/>
      <c r="AK817" s="253"/>
      <c r="AL817" s="253"/>
      <c r="AM817" s="253"/>
      <c r="AN817" s="253"/>
      <c r="AO817" s="253"/>
      <c r="AP817" s="253"/>
      <c r="AQ817" s="253"/>
      <c r="AR817" s="253"/>
      <c r="AS817" s="253"/>
      <c r="AT817" s="253"/>
      <c r="AU817" s="253"/>
      <c r="AV817" s="253"/>
      <c r="AW817" s="253"/>
      <c r="AX817" s="253"/>
      <c r="AY817" s="253"/>
      <c r="AZ817" s="253"/>
      <c r="BA817" s="253"/>
      <c r="BB817" s="253"/>
      <c r="BC817" s="253"/>
      <c r="BD817" s="253"/>
      <c r="BE817" s="253"/>
      <c r="BF817" s="253"/>
      <c r="BG817" s="253"/>
      <c r="BH817" s="253"/>
      <c r="BI817" s="253"/>
      <c r="BJ817" s="253"/>
      <c r="BK817" s="253"/>
      <c r="BL817" s="253"/>
      <c r="BM817" s="253"/>
      <c r="BN817" s="253"/>
      <c r="BO817" s="253"/>
      <c r="BP817" s="253"/>
      <c r="BQ817" s="253"/>
      <c r="BR817" s="253"/>
      <c r="BS817" s="253"/>
      <c r="BT817" s="253"/>
      <c r="BU817" s="253"/>
      <c r="BV817" s="253"/>
      <c r="BW817" s="253"/>
      <c r="BX817" s="253"/>
      <c r="BY817" s="253"/>
      <c r="BZ817" s="253"/>
      <c r="CA817" s="253"/>
      <c r="CB817" s="253"/>
      <c r="CC817" s="253"/>
      <c r="CD817" s="253"/>
      <c r="CE817" s="253"/>
      <c r="CF817" s="253"/>
      <c r="CG817" s="253"/>
      <c r="CH817" s="253"/>
      <c r="CI817" s="253"/>
      <c r="CJ817" s="253"/>
      <c r="CK817" s="253"/>
      <c r="CL817" s="253"/>
      <c r="CM817" s="253"/>
      <c r="CN817" s="253"/>
      <c r="CO817" s="253"/>
      <c r="CP817" s="253"/>
      <c r="CQ817" s="253"/>
      <c r="CR817" s="253"/>
      <c r="CS817" s="253"/>
      <c r="CT817" s="253"/>
      <c r="CU817" s="253"/>
      <c r="CV817" s="253"/>
      <c r="CW817" s="253"/>
      <c r="CX817" s="253"/>
      <c r="CY817" s="253"/>
      <c r="CZ817" s="253"/>
      <c r="DA817" s="253"/>
      <c r="DB817" s="253"/>
      <c r="DC817" s="253"/>
      <c r="DD817" s="253"/>
      <c r="DE817" s="253"/>
      <c r="DF817" s="253"/>
      <c r="DG817" s="253"/>
      <c r="DH817" s="253"/>
      <c r="DI817" s="253"/>
      <c r="DJ817" s="253"/>
      <c r="DK817" s="253"/>
      <c r="DL817" s="253"/>
      <c r="DM817" s="253"/>
      <c r="DN817" s="253"/>
      <c r="DO817" s="253"/>
      <c r="DP817" s="253"/>
      <c r="DQ817" s="253"/>
      <c r="DR817" s="253"/>
      <c r="DS817" s="253"/>
      <c r="DT817" s="253"/>
      <c r="DU817" s="253"/>
    </row>
    <row r="818" spans="1:125" s="248" customFormat="1" x14ac:dyDescent="0.25">
      <c r="A818" s="253"/>
      <c r="B818" s="253"/>
      <c r="D818" s="253"/>
      <c r="E818" s="253"/>
      <c r="F818" s="253"/>
      <c r="G818" s="253"/>
      <c r="H818" s="253"/>
      <c r="I818" s="253"/>
      <c r="J818" s="253"/>
      <c r="K818" s="253"/>
      <c r="L818" s="253"/>
      <c r="S818" s="253"/>
      <c r="T818" s="253"/>
      <c r="U818" s="253"/>
      <c r="V818" s="253"/>
      <c r="W818" s="253"/>
      <c r="X818" s="253"/>
      <c r="Y818" s="253"/>
      <c r="Z818" s="253"/>
      <c r="AA818" s="253"/>
      <c r="AB818" s="253"/>
      <c r="AC818" s="253"/>
      <c r="AD818" s="253"/>
      <c r="AE818" s="253"/>
      <c r="AF818" s="253"/>
      <c r="AG818" s="253"/>
      <c r="AH818" s="253"/>
      <c r="AI818" s="253"/>
      <c r="AJ818" s="253"/>
      <c r="AK818" s="253"/>
      <c r="AL818" s="253"/>
      <c r="AM818" s="253"/>
      <c r="AN818" s="253"/>
      <c r="AO818" s="253"/>
      <c r="AP818" s="253"/>
      <c r="AQ818" s="253"/>
      <c r="AR818" s="253"/>
      <c r="AS818" s="253"/>
      <c r="AT818" s="253"/>
      <c r="AU818" s="253"/>
      <c r="AV818" s="253"/>
      <c r="AW818" s="253"/>
      <c r="AX818" s="253"/>
      <c r="AY818" s="253"/>
      <c r="AZ818" s="253"/>
      <c r="BA818" s="253"/>
      <c r="BB818" s="253"/>
      <c r="BC818" s="253"/>
      <c r="BD818" s="253"/>
      <c r="BE818" s="253"/>
      <c r="BF818" s="253"/>
      <c r="BG818" s="253"/>
      <c r="BH818" s="253"/>
      <c r="BI818" s="253"/>
      <c r="BJ818" s="253"/>
      <c r="BK818" s="253"/>
      <c r="BL818" s="253"/>
      <c r="BM818" s="253"/>
      <c r="BN818" s="253"/>
      <c r="BO818" s="253"/>
      <c r="BP818" s="253"/>
      <c r="BQ818" s="253"/>
      <c r="BR818" s="253"/>
      <c r="BS818" s="253"/>
      <c r="BT818" s="253"/>
      <c r="BU818" s="253"/>
      <c r="BV818" s="253"/>
      <c r="BW818" s="253"/>
      <c r="BX818" s="253"/>
      <c r="BY818" s="253"/>
      <c r="BZ818" s="253"/>
      <c r="CA818" s="253"/>
      <c r="CB818" s="253"/>
      <c r="CC818" s="253"/>
      <c r="CD818" s="253"/>
      <c r="CE818" s="253"/>
      <c r="CF818" s="253"/>
      <c r="CG818" s="253"/>
      <c r="CH818" s="253"/>
      <c r="CI818" s="253"/>
      <c r="CJ818" s="253"/>
      <c r="CK818" s="253"/>
      <c r="CL818" s="253"/>
      <c r="CM818" s="253"/>
      <c r="CN818" s="253"/>
      <c r="CO818" s="253"/>
      <c r="CP818" s="253"/>
      <c r="CQ818" s="253"/>
      <c r="CR818" s="253"/>
      <c r="CS818" s="253"/>
      <c r="CT818" s="253"/>
      <c r="CU818" s="253"/>
      <c r="CV818" s="253"/>
      <c r="CW818" s="253"/>
      <c r="CX818" s="253"/>
      <c r="CY818" s="253"/>
      <c r="CZ818" s="253"/>
      <c r="DA818" s="253"/>
      <c r="DB818" s="253"/>
      <c r="DC818" s="253"/>
      <c r="DD818" s="253"/>
      <c r="DE818" s="253"/>
      <c r="DF818" s="253"/>
      <c r="DG818" s="253"/>
      <c r="DH818" s="253"/>
      <c r="DI818" s="253"/>
      <c r="DJ818" s="253"/>
      <c r="DK818" s="253"/>
      <c r="DL818" s="253"/>
      <c r="DM818" s="253"/>
      <c r="DN818" s="253"/>
      <c r="DO818" s="253"/>
      <c r="DP818" s="253"/>
      <c r="DQ818" s="253"/>
      <c r="DR818" s="253"/>
      <c r="DS818" s="253"/>
      <c r="DT818" s="253"/>
      <c r="DU818" s="253"/>
    </row>
    <row r="819" spans="1:125" s="248" customFormat="1" x14ac:dyDescent="0.25">
      <c r="A819" s="253"/>
      <c r="B819" s="253"/>
      <c r="D819" s="253"/>
      <c r="E819" s="253"/>
      <c r="F819" s="253"/>
      <c r="G819" s="253"/>
      <c r="H819" s="253"/>
      <c r="I819" s="253"/>
      <c r="J819" s="253"/>
      <c r="K819" s="253"/>
      <c r="L819" s="253"/>
      <c r="S819" s="253"/>
      <c r="T819" s="253"/>
      <c r="U819" s="253"/>
      <c r="V819" s="253"/>
      <c r="W819" s="253"/>
      <c r="X819" s="253"/>
      <c r="Y819" s="253"/>
      <c r="Z819" s="253"/>
      <c r="AA819" s="253"/>
      <c r="AB819" s="253"/>
      <c r="AC819" s="253"/>
      <c r="AD819" s="253"/>
      <c r="AE819" s="253"/>
      <c r="AF819" s="253"/>
      <c r="AG819" s="253"/>
      <c r="AH819" s="253"/>
      <c r="AI819" s="253"/>
      <c r="AJ819" s="253"/>
      <c r="AK819" s="253"/>
      <c r="AL819" s="253"/>
      <c r="AM819" s="253"/>
      <c r="AN819" s="253"/>
      <c r="AO819" s="253"/>
      <c r="AP819" s="253"/>
      <c r="AQ819" s="253"/>
      <c r="AR819" s="253"/>
      <c r="AS819" s="253"/>
      <c r="AT819" s="253"/>
      <c r="AU819" s="253"/>
      <c r="AV819" s="253"/>
      <c r="AW819" s="253"/>
      <c r="AX819" s="253"/>
      <c r="AY819" s="253"/>
      <c r="AZ819" s="253"/>
      <c r="BA819" s="253"/>
      <c r="BB819" s="253"/>
      <c r="BC819" s="253"/>
      <c r="BD819" s="253"/>
      <c r="BE819" s="253"/>
      <c r="BF819" s="253"/>
      <c r="BG819" s="253"/>
      <c r="BH819" s="253"/>
      <c r="BI819" s="253"/>
      <c r="BJ819" s="253"/>
      <c r="BK819" s="253"/>
      <c r="BL819" s="253"/>
      <c r="BM819" s="253"/>
      <c r="BN819" s="253"/>
      <c r="BO819" s="253"/>
      <c r="BP819" s="253"/>
      <c r="BQ819" s="253"/>
      <c r="BR819" s="253"/>
      <c r="BS819" s="253"/>
      <c r="BT819" s="253"/>
      <c r="BU819" s="253"/>
      <c r="BV819" s="253"/>
      <c r="BW819" s="253"/>
      <c r="BX819" s="253"/>
      <c r="BY819" s="253"/>
      <c r="BZ819" s="253"/>
      <c r="CA819" s="253"/>
      <c r="CB819" s="253"/>
      <c r="CC819" s="253"/>
      <c r="CD819" s="253"/>
      <c r="CE819" s="253"/>
      <c r="CF819" s="253"/>
      <c r="CG819" s="253"/>
      <c r="CH819" s="253"/>
      <c r="CI819" s="253"/>
      <c r="CJ819" s="253"/>
      <c r="CK819" s="253"/>
      <c r="CL819" s="253"/>
      <c r="CM819" s="253"/>
      <c r="CN819" s="253"/>
      <c r="CO819" s="253"/>
      <c r="CP819" s="253"/>
      <c r="CQ819" s="253"/>
      <c r="CR819" s="253"/>
      <c r="CS819" s="253"/>
      <c r="CT819" s="253"/>
      <c r="CU819" s="253"/>
      <c r="CV819" s="253"/>
      <c r="CW819" s="253"/>
      <c r="CX819" s="253"/>
      <c r="CY819" s="253"/>
      <c r="CZ819" s="253"/>
      <c r="DA819" s="253"/>
      <c r="DB819" s="253"/>
      <c r="DC819" s="253"/>
      <c r="DD819" s="253"/>
      <c r="DE819" s="253"/>
      <c r="DF819" s="253"/>
      <c r="DG819" s="253"/>
      <c r="DH819" s="253"/>
      <c r="DI819" s="253"/>
      <c r="DJ819" s="253"/>
      <c r="DK819" s="253"/>
      <c r="DL819" s="253"/>
      <c r="DM819" s="253"/>
      <c r="DN819" s="253"/>
      <c r="DO819" s="253"/>
      <c r="DP819" s="253"/>
      <c r="DQ819" s="253"/>
      <c r="DR819" s="253"/>
      <c r="DS819" s="253"/>
      <c r="DT819" s="253"/>
      <c r="DU819" s="253"/>
    </row>
    <row r="820" spans="1:125" s="248" customFormat="1" x14ac:dyDescent="0.25">
      <c r="A820" s="253"/>
      <c r="B820" s="253"/>
      <c r="D820" s="253"/>
      <c r="E820" s="253"/>
      <c r="F820" s="253"/>
      <c r="G820" s="253"/>
      <c r="H820" s="253"/>
      <c r="I820" s="253"/>
      <c r="J820" s="253"/>
      <c r="K820" s="253"/>
      <c r="L820" s="253"/>
      <c r="S820" s="253"/>
      <c r="T820" s="253"/>
      <c r="U820" s="253"/>
      <c r="V820" s="253"/>
      <c r="W820" s="253"/>
      <c r="X820" s="253"/>
      <c r="Y820" s="253"/>
      <c r="Z820" s="253"/>
      <c r="AA820" s="253"/>
      <c r="AB820" s="253"/>
      <c r="AC820" s="253"/>
      <c r="AD820" s="253"/>
      <c r="AE820" s="253"/>
      <c r="AF820" s="253"/>
      <c r="AG820" s="253"/>
      <c r="AH820" s="253"/>
      <c r="AI820" s="253"/>
      <c r="AJ820" s="253"/>
      <c r="AK820" s="253"/>
      <c r="AL820" s="253"/>
      <c r="AM820" s="253"/>
      <c r="AN820" s="253"/>
      <c r="AO820" s="253"/>
      <c r="AP820" s="253"/>
      <c r="AQ820" s="253"/>
      <c r="AR820" s="253"/>
      <c r="AS820" s="253"/>
      <c r="AT820" s="253"/>
      <c r="AU820" s="253"/>
      <c r="AV820" s="253"/>
      <c r="AW820" s="253"/>
      <c r="AX820" s="253"/>
      <c r="AY820" s="253"/>
      <c r="AZ820" s="253"/>
      <c r="BA820" s="253"/>
      <c r="BB820" s="253"/>
      <c r="BC820" s="253"/>
      <c r="BD820" s="253"/>
      <c r="BE820" s="253"/>
      <c r="BF820" s="253"/>
      <c r="BG820" s="253"/>
      <c r="BH820" s="253"/>
      <c r="BI820" s="253"/>
      <c r="BJ820" s="253"/>
      <c r="BK820" s="253"/>
      <c r="BL820" s="253"/>
      <c r="BM820" s="253"/>
      <c r="BN820" s="253"/>
      <c r="BO820" s="253"/>
      <c r="BP820" s="253"/>
      <c r="BQ820" s="253"/>
      <c r="BR820" s="253"/>
      <c r="BS820" s="253"/>
      <c r="BT820" s="253"/>
      <c r="BU820" s="253"/>
      <c r="BV820" s="253"/>
      <c r="BW820" s="253"/>
      <c r="BX820" s="253"/>
      <c r="BY820" s="253"/>
      <c r="BZ820" s="253"/>
      <c r="CA820" s="253"/>
      <c r="CB820" s="253"/>
      <c r="CC820" s="253"/>
      <c r="CD820" s="253"/>
      <c r="CE820" s="253"/>
      <c r="CF820" s="253"/>
      <c r="CG820" s="253"/>
      <c r="CH820" s="253"/>
      <c r="CI820" s="253"/>
      <c r="CJ820" s="253"/>
      <c r="CK820" s="253"/>
      <c r="CL820" s="253"/>
      <c r="CM820" s="253"/>
      <c r="CN820" s="253"/>
      <c r="CO820" s="253"/>
      <c r="CP820" s="253"/>
      <c r="CQ820" s="253"/>
      <c r="CR820" s="253"/>
      <c r="CS820" s="253"/>
      <c r="CT820" s="253"/>
      <c r="CU820" s="253"/>
      <c r="CV820" s="253"/>
      <c r="CW820" s="253"/>
      <c r="CX820" s="253"/>
      <c r="CY820" s="253"/>
      <c r="CZ820" s="253"/>
      <c r="DA820" s="253"/>
      <c r="DB820" s="253"/>
      <c r="DC820" s="253"/>
      <c r="DD820" s="253"/>
      <c r="DE820" s="253"/>
      <c r="DF820" s="253"/>
      <c r="DG820" s="253"/>
      <c r="DH820" s="253"/>
      <c r="DI820" s="253"/>
      <c r="DJ820" s="253"/>
      <c r="DK820" s="253"/>
      <c r="DL820" s="253"/>
      <c r="DM820" s="253"/>
      <c r="DN820" s="253"/>
      <c r="DO820" s="253"/>
      <c r="DP820" s="253"/>
      <c r="DQ820" s="253"/>
      <c r="DR820" s="253"/>
      <c r="DS820" s="253"/>
      <c r="DT820" s="253"/>
      <c r="DU820" s="253"/>
    </row>
    <row r="821" spans="1:125" s="248" customFormat="1" x14ac:dyDescent="0.25">
      <c r="A821" s="253"/>
      <c r="B821" s="253"/>
      <c r="D821" s="253"/>
      <c r="E821" s="253"/>
      <c r="F821" s="253"/>
      <c r="G821" s="253"/>
      <c r="H821" s="253"/>
      <c r="I821" s="253"/>
      <c r="J821" s="253"/>
      <c r="K821" s="253"/>
      <c r="L821" s="253"/>
      <c r="S821" s="253"/>
      <c r="T821" s="253"/>
      <c r="U821" s="253"/>
      <c r="V821" s="253"/>
      <c r="W821" s="253"/>
      <c r="X821" s="253"/>
      <c r="Y821" s="253"/>
      <c r="Z821" s="253"/>
      <c r="AA821" s="253"/>
      <c r="AB821" s="253"/>
      <c r="AC821" s="253"/>
      <c r="AD821" s="253"/>
      <c r="AE821" s="253"/>
      <c r="AF821" s="253"/>
      <c r="AG821" s="253"/>
      <c r="AH821" s="253"/>
      <c r="AI821" s="253"/>
      <c r="AJ821" s="253"/>
      <c r="AK821" s="253"/>
      <c r="AL821" s="253"/>
      <c r="AM821" s="253"/>
      <c r="AN821" s="253"/>
      <c r="AO821" s="253"/>
      <c r="AP821" s="253"/>
      <c r="AQ821" s="253"/>
      <c r="AR821" s="253"/>
      <c r="AS821" s="253"/>
      <c r="AT821" s="253"/>
      <c r="AU821" s="253"/>
      <c r="AV821" s="253"/>
      <c r="AW821" s="253"/>
      <c r="AX821" s="253"/>
      <c r="AY821" s="253"/>
      <c r="AZ821" s="253"/>
      <c r="BA821" s="253"/>
      <c r="BB821" s="253"/>
      <c r="BC821" s="253"/>
      <c r="BD821" s="253"/>
      <c r="BE821" s="253"/>
      <c r="BF821" s="253"/>
      <c r="BG821" s="253"/>
      <c r="BH821" s="253"/>
      <c r="BI821" s="253"/>
      <c r="BJ821" s="253"/>
      <c r="BK821" s="253"/>
      <c r="BL821" s="253"/>
      <c r="BM821" s="253"/>
      <c r="BN821" s="253"/>
      <c r="BO821" s="253"/>
      <c r="BP821" s="253"/>
      <c r="BQ821" s="253"/>
      <c r="BR821" s="253"/>
      <c r="BS821" s="253"/>
      <c r="BT821" s="253"/>
      <c r="BU821" s="253"/>
      <c r="BV821" s="253"/>
      <c r="BW821" s="253"/>
      <c r="BX821" s="253"/>
      <c r="BY821" s="253"/>
      <c r="BZ821" s="253"/>
      <c r="CA821" s="253"/>
      <c r="CB821" s="253"/>
      <c r="CC821" s="253"/>
      <c r="CD821" s="253"/>
      <c r="CE821" s="253"/>
      <c r="CF821" s="253"/>
      <c r="CG821" s="253"/>
      <c r="CH821" s="253"/>
      <c r="CI821" s="253"/>
      <c r="CJ821" s="253"/>
      <c r="CK821" s="253"/>
      <c r="CL821" s="253"/>
      <c r="CM821" s="253"/>
      <c r="CN821" s="253"/>
      <c r="CO821" s="253"/>
      <c r="CP821" s="253"/>
      <c r="CQ821" s="253"/>
      <c r="CR821" s="253"/>
      <c r="CS821" s="253"/>
      <c r="CT821" s="253"/>
      <c r="CU821" s="253"/>
      <c r="CV821" s="253"/>
      <c r="CW821" s="253"/>
      <c r="CX821" s="253"/>
      <c r="CY821" s="253"/>
      <c r="CZ821" s="253"/>
      <c r="DA821" s="253"/>
      <c r="DB821" s="253"/>
      <c r="DC821" s="253"/>
      <c r="DD821" s="253"/>
      <c r="DE821" s="253"/>
      <c r="DF821" s="253"/>
      <c r="DG821" s="253"/>
      <c r="DH821" s="253"/>
      <c r="DI821" s="253"/>
      <c r="DJ821" s="253"/>
      <c r="DK821" s="253"/>
      <c r="DL821" s="253"/>
      <c r="DM821" s="253"/>
      <c r="DN821" s="253"/>
      <c r="DO821" s="253"/>
      <c r="DP821" s="253"/>
      <c r="DQ821" s="253"/>
      <c r="DR821" s="253"/>
      <c r="DS821" s="253"/>
      <c r="DT821" s="253"/>
      <c r="DU821" s="253"/>
    </row>
    <row r="822" spans="1:125" s="248" customFormat="1" x14ac:dyDescent="0.25">
      <c r="A822" s="253"/>
      <c r="B822" s="253"/>
      <c r="D822" s="253"/>
      <c r="E822" s="253"/>
      <c r="F822" s="253"/>
      <c r="G822" s="253"/>
      <c r="H822" s="253"/>
      <c r="I822" s="253"/>
      <c r="J822" s="253"/>
      <c r="K822" s="253"/>
      <c r="L822" s="253"/>
      <c r="S822" s="253"/>
      <c r="T822" s="253"/>
      <c r="U822" s="253"/>
      <c r="V822" s="253"/>
      <c r="W822" s="253"/>
      <c r="X822" s="253"/>
      <c r="Y822" s="253"/>
      <c r="Z822" s="253"/>
      <c r="AA822" s="253"/>
      <c r="AB822" s="253"/>
      <c r="AC822" s="253"/>
      <c r="AD822" s="253"/>
      <c r="AE822" s="253"/>
      <c r="AF822" s="253"/>
      <c r="AG822" s="253"/>
      <c r="AH822" s="253"/>
      <c r="AI822" s="253"/>
      <c r="AJ822" s="253"/>
      <c r="AK822" s="253"/>
      <c r="AL822" s="253"/>
      <c r="AM822" s="253"/>
      <c r="AN822" s="253"/>
      <c r="AO822" s="253"/>
      <c r="AP822" s="253"/>
      <c r="AQ822" s="253"/>
      <c r="AR822" s="253"/>
      <c r="AS822" s="253"/>
      <c r="AT822" s="253"/>
      <c r="AU822" s="253"/>
      <c r="AV822" s="253"/>
      <c r="AW822" s="253"/>
      <c r="AX822" s="253"/>
      <c r="AY822" s="253"/>
      <c r="AZ822" s="253"/>
      <c r="BA822" s="253"/>
      <c r="BB822" s="253"/>
      <c r="BC822" s="253"/>
      <c r="BD822" s="253"/>
      <c r="BE822" s="253"/>
      <c r="BF822" s="253"/>
      <c r="BG822" s="253"/>
      <c r="BH822" s="253"/>
      <c r="BI822" s="253"/>
      <c r="BJ822" s="253"/>
      <c r="BK822" s="253"/>
      <c r="BL822" s="253"/>
      <c r="BM822" s="253"/>
      <c r="BN822" s="253"/>
      <c r="BO822" s="253"/>
      <c r="BP822" s="253"/>
      <c r="BQ822" s="253"/>
      <c r="BR822" s="253"/>
      <c r="BS822" s="253"/>
      <c r="BT822" s="253"/>
      <c r="BU822" s="253"/>
      <c r="BV822" s="253"/>
      <c r="BW822" s="253"/>
      <c r="BX822" s="253"/>
      <c r="BY822" s="253"/>
      <c r="BZ822" s="253"/>
      <c r="CA822" s="253"/>
      <c r="CB822" s="253"/>
      <c r="CC822" s="253"/>
      <c r="CD822" s="253"/>
      <c r="CE822" s="253"/>
      <c r="CF822" s="253"/>
      <c r="CG822" s="253"/>
      <c r="CH822" s="253"/>
      <c r="CI822" s="253"/>
      <c r="CJ822" s="253"/>
      <c r="CK822" s="253"/>
      <c r="CL822" s="253"/>
      <c r="CM822" s="253"/>
      <c r="CN822" s="253"/>
      <c r="CO822" s="253"/>
      <c r="CP822" s="253"/>
      <c r="CQ822" s="253"/>
      <c r="CR822" s="253"/>
      <c r="CS822" s="253"/>
      <c r="CT822" s="253"/>
      <c r="CU822" s="253"/>
      <c r="CV822" s="253"/>
      <c r="CW822" s="253"/>
      <c r="CX822" s="253"/>
      <c r="CY822" s="253"/>
      <c r="CZ822" s="253"/>
      <c r="DA822" s="253"/>
      <c r="DB822" s="253"/>
      <c r="DC822" s="253"/>
      <c r="DD822" s="253"/>
      <c r="DE822" s="253"/>
      <c r="DF822" s="253"/>
      <c r="DG822" s="253"/>
      <c r="DH822" s="253"/>
      <c r="DI822" s="253"/>
      <c r="DJ822" s="253"/>
      <c r="DK822" s="253"/>
      <c r="DL822" s="253"/>
      <c r="DM822" s="253"/>
      <c r="DN822" s="253"/>
      <c r="DO822" s="253"/>
      <c r="DP822" s="253"/>
      <c r="DQ822" s="253"/>
      <c r="DR822" s="253"/>
      <c r="DS822" s="253"/>
      <c r="DT822" s="253"/>
      <c r="DU822" s="253"/>
    </row>
    <row r="823" spans="1:125" s="248" customFormat="1" x14ac:dyDescent="0.25">
      <c r="A823" s="253"/>
      <c r="B823" s="253"/>
      <c r="D823" s="253"/>
      <c r="E823" s="253"/>
      <c r="F823" s="253"/>
      <c r="G823" s="253"/>
      <c r="H823" s="253"/>
      <c r="I823" s="253"/>
      <c r="J823" s="253"/>
      <c r="K823" s="253"/>
      <c r="L823" s="253"/>
      <c r="S823" s="253"/>
      <c r="T823" s="253"/>
      <c r="U823" s="253"/>
      <c r="V823" s="253"/>
      <c r="W823" s="253"/>
      <c r="X823" s="253"/>
      <c r="Y823" s="253"/>
      <c r="Z823" s="253"/>
      <c r="AA823" s="253"/>
      <c r="AB823" s="253"/>
      <c r="AC823" s="253"/>
      <c r="AD823" s="253"/>
      <c r="AE823" s="253"/>
      <c r="AF823" s="253"/>
      <c r="AG823" s="253"/>
      <c r="AH823" s="253"/>
      <c r="AI823" s="253"/>
      <c r="AJ823" s="253"/>
      <c r="AK823" s="253"/>
      <c r="AL823" s="253"/>
      <c r="AM823" s="253"/>
      <c r="AN823" s="253"/>
      <c r="AO823" s="253"/>
      <c r="AP823" s="253"/>
      <c r="AQ823" s="253"/>
      <c r="AR823" s="253"/>
      <c r="AS823" s="253"/>
      <c r="AT823" s="253"/>
      <c r="AU823" s="253"/>
      <c r="AV823" s="253"/>
      <c r="AW823" s="253"/>
      <c r="AX823" s="253"/>
      <c r="AY823" s="253"/>
      <c r="AZ823" s="253"/>
      <c r="BA823" s="253"/>
      <c r="BB823" s="253"/>
      <c r="BC823" s="253"/>
      <c r="BD823" s="253"/>
      <c r="BE823" s="253"/>
      <c r="BF823" s="253"/>
      <c r="BG823" s="253"/>
      <c r="BH823" s="253"/>
      <c r="BI823" s="253"/>
      <c r="BJ823" s="253"/>
      <c r="BK823" s="253"/>
      <c r="BL823" s="253"/>
      <c r="BM823" s="253"/>
      <c r="BN823" s="253"/>
      <c r="BO823" s="253"/>
      <c r="BP823" s="253"/>
      <c r="BQ823" s="253"/>
      <c r="BR823" s="253"/>
      <c r="BS823" s="253"/>
      <c r="BT823" s="253"/>
      <c r="BU823" s="253"/>
      <c r="BV823" s="253"/>
      <c r="BW823" s="253"/>
      <c r="BX823" s="253"/>
      <c r="BY823" s="253"/>
      <c r="BZ823" s="253"/>
      <c r="CA823" s="253"/>
      <c r="CB823" s="253"/>
      <c r="CC823" s="253"/>
      <c r="CD823" s="253"/>
      <c r="CE823" s="253"/>
      <c r="CF823" s="253"/>
      <c r="CG823" s="253"/>
      <c r="CH823" s="253"/>
      <c r="CI823" s="253"/>
      <c r="CJ823" s="253"/>
      <c r="CK823" s="253"/>
      <c r="CL823" s="253"/>
      <c r="CM823" s="253"/>
      <c r="CN823" s="253"/>
      <c r="CO823" s="253"/>
      <c r="CP823" s="253"/>
      <c r="CQ823" s="253"/>
      <c r="CR823" s="253"/>
      <c r="CS823" s="253"/>
      <c r="CT823" s="253"/>
      <c r="CU823" s="253"/>
      <c r="CV823" s="253"/>
      <c r="CW823" s="253"/>
      <c r="CX823" s="253"/>
      <c r="CY823" s="253"/>
      <c r="CZ823" s="253"/>
      <c r="DA823" s="253"/>
      <c r="DB823" s="253"/>
      <c r="DC823" s="253"/>
      <c r="DD823" s="253"/>
      <c r="DE823" s="253"/>
      <c r="DF823" s="253"/>
      <c r="DG823" s="253"/>
      <c r="DH823" s="253"/>
      <c r="DI823" s="253"/>
      <c r="DJ823" s="253"/>
      <c r="DK823" s="253"/>
      <c r="DL823" s="253"/>
      <c r="DM823" s="253"/>
      <c r="DN823" s="253"/>
      <c r="DO823" s="253"/>
      <c r="DP823" s="253"/>
      <c r="DQ823" s="253"/>
      <c r="DR823" s="253"/>
      <c r="DS823" s="253"/>
      <c r="DT823" s="253"/>
      <c r="DU823" s="253"/>
    </row>
    <row r="824" spans="1:125" s="248" customFormat="1" x14ac:dyDescent="0.25">
      <c r="A824" s="253"/>
      <c r="B824" s="253"/>
      <c r="D824" s="253"/>
      <c r="E824" s="253"/>
      <c r="F824" s="253"/>
      <c r="G824" s="253"/>
      <c r="H824" s="253"/>
      <c r="I824" s="253"/>
      <c r="J824" s="253"/>
      <c r="K824" s="253"/>
      <c r="L824" s="253"/>
      <c r="S824" s="253"/>
      <c r="T824" s="253"/>
      <c r="U824" s="253"/>
      <c r="V824" s="253"/>
      <c r="W824" s="253"/>
      <c r="X824" s="253"/>
      <c r="Y824" s="253"/>
      <c r="Z824" s="253"/>
      <c r="AA824" s="253"/>
      <c r="AB824" s="253"/>
      <c r="AC824" s="253"/>
      <c r="AD824" s="253"/>
      <c r="AE824" s="253"/>
      <c r="AF824" s="253"/>
      <c r="AG824" s="253"/>
      <c r="AH824" s="253"/>
      <c r="AI824" s="253"/>
      <c r="AJ824" s="253"/>
      <c r="AK824" s="253"/>
      <c r="AL824" s="253"/>
      <c r="AM824" s="253"/>
      <c r="AN824" s="253"/>
      <c r="AO824" s="253"/>
      <c r="AP824" s="253"/>
      <c r="AQ824" s="253"/>
      <c r="AR824" s="253"/>
      <c r="AS824" s="253"/>
      <c r="AT824" s="253"/>
      <c r="AU824" s="253"/>
      <c r="AV824" s="253"/>
      <c r="AW824" s="253"/>
      <c r="AX824" s="253"/>
      <c r="AY824" s="253"/>
      <c r="AZ824" s="253"/>
      <c r="BA824" s="253"/>
      <c r="BB824" s="253"/>
      <c r="BC824" s="253"/>
      <c r="BD824" s="253"/>
      <c r="BE824" s="253"/>
      <c r="BF824" s="253"/>
      <c r="BG824" s="253"/>
      <c r="BH824" s="253"/>
      <c r="BI824" s="253"/>
      <c r="BJ824" s="253"/>
      <c r="BK824" s="253"/>
      <c r="BL824" s="253"/>
      <c r="BM824" s="253"/>
      <c r="BN824" s="253"/>
      <c r="BO824" s="253"/>
      <c r="BP824" s="253"/>
      <c r="BQ824" s="253"/>
      <c r="BR824" s="253"/>
      <c r="BS824" s="253"/>
      <c r="BT824" s="253"/>
      <c r="BU824" s="253"/>
      <c r="BV824" s="253"/>
      <c r="BW824" s="253"/>
      <c r="BX824" s="253"/>
      <c r="BY824" s="253"/>
      <c r="BZ824" s="253"/>
      <c r="CA824" s="253"/>
      <c r="CB824" s="253"/>
      <c r="CC824" s="253"/>
      <c r="CD824" s="253"/>
      <c r="CE824" s="253"/>
      <c r="CF824" s="253"/>
      <c r="CG824" s="253"/>
      <c r="CH824" s="253"/>
      <c r="CI824" s="253"/>
      <c r="CJ824" s="253"/>
      <c r="CK824" s="253"/>
      <c r="CL824" s="253"/>
      <c r="CM824" s="253"/>
      <c r="CN824" s="253"/>
      <c r="CO824" s="253"/>
      <c r="CP824" s="253"/>
      <c r="CQ824" s="253"/>
      <c r="CR824" s="253"/>
      <c r="CS824" s="253"/>
      <c r="CT824" s="253"/>
      <c r="CU824" s="253"/>
      <c r="CV824" s="253"/>
      <c r="CW824" s="253"/>
      <c r="CX824" s="253"/>
      <c r="CY824" s="253"/>
      <c r="CZ824" s="253"/>
      <c r="DA824" s="253"/>
      <c r="DB824" s="253"/>
      <c r="DC824" s="253"/>
      <c r="DD824" s="253"/>
      <c r="DE824" s="253"/>
      <c r="DF824" s="253"/>
      <c r="DG824" s="253"/>
      <c r="DH824" s="253"/>
      <c r="DI824" s="253"/>
      <c r="DJ824" s="253"/>
      <c r="DK824" s="253"/>
      <c r="DL824" s="253"/>
      <c r="DM824" s="253"/>
      <c r="DN824" s="253"/>
      <c r="DO824" s="253"/>
      <c r="DP824" s="253"/>
      <c r="DQ824" s="253"/>
      <c r="DR824" s="253"/>
      <c r="DS824" s="253"/>
      <c r="DT824" s="253"/>
      <c r="DU824" s="253"/>
    </row>
    <row r="825" spans="1:125" s="248" customFormat="1" x14ac:dyDescent="0.25">
      <c r="A825" s="253"/>
      <c r="B825" s="253"/>
      <c r="D825" s="253"/>
      <c r="E825" s="253"/>
      <c r="F825" s="253"/>
      <c r="G825" s="253"/>
      <c r="H825" s="253"/>
      <c r="I825" s="253"/>
      <c r="J825" s="253"/>
      <c r="K825" s="253"/>
      <c r="L825" s="253"/>
      <c r="S825" s="253"/>
      <c r="T825" s="253"/>
      <c r="U825" s="253"/>
      <c r="V825" s="253"/>
      <c r="W825" s="253"/>
      <c r="X825" s="253"/>
      <c r="Y825" s="253"/>
      <c r="Z825" s="253"/>
      <c r="AA825" s="253"/>
      <c r="AB825" s="253"/>
      <c r="AC825" s="253"/>
      <c r="AD825" s="253"/>
      <c r="AE825" s="253"/>
      <c r="AF825" s="253"/>
      <c r="AG825" s="253"/>
      <c r="AH825" s="253"/>
      <c r="AI825" s="253"/>
      <c r="AJ825" s="253"/>
      <c r="AK825" s="253"/>
      <c r="AL825" s="253"/>
      <c r="AM825" s="253"/>
      <c r="AN825" s="253"/>
      <c r="AO825" s="253"/>
      <c r="AP825" s="253"/>
      <c r="AQ825" s="253"/>
      <c r="AR825" s="253"/>
      <c r="AS825" s="253"/>
      <c r="AT825" s="253"/>
      <c r="AU825" s="253"/>
      <c r="AV825" s="253"/>
      <c r="AW825" s="253"/>
      <c r="AX825" s="253"/>
      <c r="AY825" s="253"/>
      <c r="AZ825" s="253"/>
      <c r="BA825" s="253"/>
      <c r="BB825" s="253"/>
      <c r="BC825" s="253"/>
      <c r="BD825" s="253"/>
      <c r="BE825" s="253"/>
      <c r="BF825" s="253"/>
      <c r="BG825" s="253"/>
      <c r="BH825" s="253"/>
      <c r="BI825" s="253"/>
      <c r="BJ825" s="253"/>
      <c r="BK825" s="253"/>
      <c r="BL825" s="253"/>
      <c r="BM825" s="253"/>
      <c r="BN825" s="253"/>
      <c r="BO825" s="253"/>
      <c r="BP825" s="253"/>
      <c r="BQ825" s="253"/>
      <c r="BR825" s="253"/>
      <c r="BS825" s="253"/>
      <c r="BT825" s="253"/>
      <c r="BU825" s="253"/>
      <c r="BV825" s="253"/>
      <c r="BW825" s="253"/>
      <c r="BX825" s="253"/>
      <c r="BY825" s="253"/>
      <c r="BZ825" s="253"/>
      <c r="CA825" s="253"/>
      <c r="CB825" s="253"/>
      <c r="CC825" s="253"/>
      <c r="CD825" s="253"/>
      <c r="CE825" s="253"/>
      <c r="CF825" s="253"/>
      <c r="CG825" s="253"/>
      <c r="CH825" s="253"/>
      <c r="CI825" s="253"/>
      <c r="CJ825" s="253"/>
      <c r="CK825" s="253"/>
      <c r="CL825" s="253"/>
      <c r="CM825" s="253"/>
      <c r="CN825" s="253"/>
      <c r="CO825" s="253"/>
      <c r="CP825" s="253"/>
      <c r="CQ825" s="253"/>
      <c r="CR825" s="253"/>
      <c r="CS825" s="253"/>
      <c r="CT825" s="253"/>
      <c r="CU825" s="253"/>
      <c r="CV825" s="253"/>
      <c r="CW825" s="253"/>
      <c r="CX825" s="253"/>
      <c r="CY825" s="253"/>
      <c r="CZ825" s="253"/>
      <c r="DA825" s="253"/>
      <c r="DB825" s="253"/>
      <c r="DC825" s="253"/>
      <c r="DD825" s="253"/>
      <c r="DE825" s="253"/>
      <c r="DF825" s="253"/>
      <c r="DG825" s="253"/>
      <c r="DH825" s="253"/>
      <c r="DI825" s="253"/>
      <c r="DJ825" s="253"/>
      <c r="DK825" s="253"/>
      <c r="DL825" s="253"/>
      <c r="DM825" s="253"/>
      <c r="DN825" s="253"/>
      <c r="DO825" s="253"/>
      <c r="DP825" s="253"/>
      <c r="DQ825" s="253"/>
      <c r="DR825" s="253"/>
      <c r="DS825" s="253"/>
      <c r="DT825" s="253"/>
      <c r="DU825" s="253"/>
    </row>
    <row r="826" spans="1:125" s="248" customFormat="1" x14ac:dyDescent="0.25">
      <c r="A826" s="253"/>
      <c r="B826" s="253"/>
      <c r="D826" s="253"/>
      <c r="E826" s="253"/>
      <c r="F826" s="253"/>
      <c r="G826" s="253"/>
      <c r="H826" s="253"/>
      <c r="I826" s="253"/>
      <c r="J826" s="253"/>
      <c r="K826" s="253"/>
      <c r="L826" s="253"/>
      <c r="S826" s="253"/>
      <c r="T826" s="253"/>
      <c r="U826" s="253"/>
      <c r="V826" s="253"/>
      <c r="W826" s="253"/>
      <c r="X826" s="253"/>
      <c r="Y826" s="253"/>
      <c r="Z826" s="253"/>
      <c r="AA826" s="253"/>
      <c r="AB826" s="253"/>
      <c r="AC826" s="253"/>
      <c r="AD826" s="253"/>
      <c r="AE826" s="253"/>
      <c r="AF826" s="253"/>
      <c r="AG826" s="253"/>
      <c r="AH826" s="253"/>
      <c r="AI826" s="253"/>
      <c r="AJ826" s="253"/>
      <c r="AK826" s="253"/>
      <c r="AL826" s="253"/>
      <c r="AM826" s="253"/>
      <c r="AN826" s="253"/>
      <c r="AO826" s="253"/>
      <c r="AP826" s="253"/>
      <c r="AQ826" s="253"/>
      <c r="AR826" s="253"/>
      <c r="AS826" s="253"/>
      <c r="AT826" s="253"/>
      <c r="AU826" s="253"/>
      <c r="AV826" s="253"/>
      <c r="AW826" s="253"/>
      <c r="AX826" s="253"/>
      <c r="AY826" s="253"/>
      <c r="AZ826" s="253"/>
      <c r="BA826" s="253"/>
      <c r="BB826" s="253"/>
      <c r="BC826" s="253"/>
      <c r="BD826" s="253"/>
      <c r="BE826" s="253"/>
      <c r="BF826" s="253"/>
      <c r="BG826" s="253"/>
      <c r="BH826" s="253"/>
      <c r="BI826" s="253"/>
      <c r="BJ826" s="253"/>
      <c r="BK826" s="253"/>
      <c r="BL826" s="253"/>
      <c r="BM826" s="253"/>
      <c r="BN826" s="253"/>
      <c r="BO826" s="253"/>
      <c r="BP826" s="253"/>
      <c r="BQ826" s="253"/>
      <c r="BR826" s="253"/>
      <c r="BS826" s="253"/>
      <c r="BT826" s="253"/>
      <c r="BU826" s="253"/>
      <c r="BV826" s="253"/>
      <c r="BW826" s="253"/>
      <c r="BX826" s="253"/>
      <c r="BY826" s="253"/>
      <c r="BZ826" s="253"/>
      <c r="CA826" s="253"/>
      <c r="CB826" s="253"/>
      <c r="CC826" s="253"/>
      <c r="CD826" s="253"/>
      <c r="CE826" s="253"/>
      <c r="CF826" s="253"/>
      <c r="CG826" s="253"/>
      <c r="CH826" s="253"/>
      <c r="CI826" s="253"/>
      <c r="CJ826" s="253"/>
      <c r="CK826" s="253"/>
      <c r="CL826" s="253"/>
      <c r="CM826" s="253"/>
      <c r="CN826" s="253"/>
      <c r="CO826" s="253"/>
      <c r="CP826" s="253"/>
      <c r="CQ826" s="253"/>
      <c r="CR826" s="253"/>
      <c r="CS826" s="253"/>
      <c r="CT826" s="253"/>
      <c r="CU826" s="253"/>
      <c r="CV826" s="253"/>
      <c r="CW826" s="253"/>
      <c r="CX826" s="253"/>
      <c r="CY826" s="253"/>
      <c r="CZ826" s="253"/>
      <c r="DA826" s="253"/>
      <c r="DB826" s="253"/>
      <c r="DC826" s="253"/>
      <c r="DD826" s="253"/>
      <c r="DE826" s="253"/>
      <c r="DF826" s="253"/>
      <c r="DG826" s="253"/>
      <c r="DH826" s="253"/>
      <c r="DI826" s="253"/>
      <c r="DJ826" s="253"/>
      <c r="DK826" s="253"/>
      <c r="DL826" s="253"/>
      <c r="DM826" s="253"/>
      <c r="DN826" s="253"/>
      <c r="DO826" s="253"/>
      <c r="DP826" s="253"/>
      <c r="DQ826" s="253"/>
      <c r="DR826" s="253"/>
      <c r="DS826" s="253"/>
      <c r="DT826" s="253"/>
      <c r="DU826" s="253"/>
    </row>
    <row r="827" spans="1:125" s="248" customFormat="1" x14ac:dyDescent="0.25">
      <c r="A827" s="253"/>
      <c r="B827" s="253"/>
      <c r="D827" s="253"/>
      <c r="E827" s="253"/>
      <c r="F827" s="253"/>
      <c r="G827" s="253"/>
      <c r="H827" s="253"/>
      <c r="I827" s="253"/>
      <c r="J827" s="253"/>
      <c r="K827" s="253"/>
      <c r="L827" s="253"/>
      <c r="S827" s="253"/>
      <c r="T827" s="253"/>
      <c r="U827" s="253"/>
      <c r="V827" s="253"/>
      <c r="W827" s="253"/>
      <c r="X827" s="253"/>
      <c r="Y827" s="253"/>
      <c r="Z827" s="253"/>
      <c r="AA827" s="253"/>
      <c r="AB827" s="253"/>
      <c r="AC827" s="253"/>
      <c r="AD827" s="253"/>
      <c r="AE827" s="253"/>
      <c r="AF827" s="253"/>
      <c r="AG827" s="253"/>
      <c r="AH827" s="253"/>
      <c r="AI827" s="253"/>
      <c r="AJ827" s="253"/>
      <c r="AK827" s="253"/>
      <c r="AL827" s="253"/>
      <c r="AM827" s="253"/>
      <c r="AN827" s="253"/>
      <c r="AO827" s="253"/>
      <c r="AP827" s="253"/>
      <c r="AQ827" s="253"/>
      <c r="AR827" s="253"/>
      <c r="AS827" s="253"/>
      <c r="AT827" s="253"/>
      <c r="AU827" s="253"/>
      <c r="AV827" s="253"/>
      <c r="AW827" s="253"/>
      <c r="AX827" s="253"/>
      <c r="AY827" s="253"/>
      <c r="AZ827" s="253"/>
      <c r="BA827" s="253"/>
      <c r="BB827" s="253"/>
      <c r="BC827" s="253"/>
      <c r="BD827" s="253"/>
      <c r="BE827" s="253"/>
      <c r="BF827" s="253"/>
      <c r="BG827" s="253"/>
      <c r="BH827" s="253"/>
      <c r="BI827" s="253"/>
      <c r="BJ827" s="253"/>
      <c r="BK827" s="253"/>
      <c r="BL827" s="253"/>
      <c r="BM827" s="253"/>
      <c r="BN827" s="253"/>
      <c r="BO827" s="253"/>
      <c r="BP827" s="253"/>
      <c r="BQ827" s="253"/>
      <c r="BR827" s="253"/>
      <c r="BS827" s="253"/>
      <c r="BT827" s="253"/>
      <c r="BU827" s="253"/>
      <c r="BV827" s="253"/>
      <c r="BW827" s="253"/>
      <c r="BX827" s="253"/>
      <c r="BY827" s="253"/>
      <c r="BZ827" s="253"/>
      <c r="CA827" s="253"/>
      <c r="CB827" s="253"/>
      <c r="CC827" s="253"/>
      <c r="CD827" s="253"/>
      <c r="CE827" s="253"/>
      <c r="CF827" s="253"/>
      <c r="CG827" s="253"/>
      <c r="CH827" s="253"/>
      <c r="CI827" s="253"/>
      <c r="CJ827" s="253"/>
      <c r="CK827" s="253"/>
      <c r="CL827" s="253"/>
      <c r="CM827" s="253"/>
      <c r="CN827" s="253"/>
      <c r="CO827" s="253"/>
      <c r="CP827" s="253"/>
      <c r="CQ827" s="253"/>
      <c r="CR827" s="253"/>
      <c r="CS827" s="253"/>
      <c r="CT827" s="253"/>
      <c r="CU827" s="253"/>
      <c r="CV827" s="253"/>
      <c r="CW827" s="253"/>
      <c r="CX827" s="253"/>
      <c r="CY827" s="253"/>
      <c r="CZ827" s="253"/>
      <c r="DA827" s="253"/>
      <c r="DB827" s="253"/>
      <c r="DC827" s="253"/>
      <c r="DD827" s="253"/>
      <c r="DE827" s="253"/>
      <c r="DF827" s="253"/>
      <c r="DG827" s="253"/>
      <c r="DH827" s="253"/>
      <c r="DI827" s="253"/>
      <c r="DJ827" s="253"/>
      <c r="DK827" s="253"/>
      <c r="DL827" s="253"/>
      <c r="DM827" s="253"/>
      <c r="DN827" s="253"/>
      <c r="DO827" s="253"/>
      <c r="DP827" s="253"/>
      <c r="DQ827" s="253"/>
      <c r="DR827" s="253"/>
      <c r="DS827" s="253"/>
      <c r="DT827" s="253"/>
      <c r="DU827" s="253"/>
    </row>
    <row r="828" spans="1:125" s="248" customFormat="1" x14ac:dyDescent="0.25">
      <c r="A828" s="253"/>
      <c r="B828" s="253"/>
      <c r="D828" s="253"/>
      <c r="E828" s="253"/>
      <c r="F828" s="253"/>
      <c r="G828" s="253"/>
      <c r="H828" s="253"/>
      <c r="I828" s="253"/>
      <c r="J828" s="253"/>
      <c r="K828" s="253"/>
      <c r="L828" s="253"/>
      <c r="S828" s="253"/>
      <c r="T828" s="253"/>
      <c r="U828" s="253"/>
      <c r="V828" s="253"/>
      <c r="W828" s="253"/>
      <c r="X828" s="253"/>
      <c r="Y828" s="253"/>
      <c r="Z828" s="253"/>
      <c r="AA828" s="253"/>
      <c r="AB828" s="253"/>
      <c r="AC828" s="253"/>
      <c r="AD828" s="253"/>
      <c r="AE828" s="253"/>
      <c r="AF828" s="253"/>
      <c r="AG828" s="253"/>
      <c r="AH828" s="253"/>
      <c r="AI828" s="253"/>
      <c r="AJ828" s="253"/>
      <c r="AK828" s="253"/>
      <c r="AL828" s="253"/>
      <c r="AM828" s="253"/>
      <c r="AN828" s="253"/>
      <c r="AO828" s="253"/>
      <c r="AP828" s="253"/>
      <c r="AQ828" s="253"/>
      <c r="AR828" s="253"/>
      <c r="AS828" s="253"/>
      <c r="AT828" s="253"/>
      <c r="AU828" s="253"/>
      <c r="AV828" s="253"/>
      <c r="AW828" s="253"/>
      <c r="AX828" s="253"/>
      <c r="AY828" s="253"/>
      <c r="AZ828" s="253"/>
      <c r="BA828" s="253"/>
      <c r="BB828" s="253"/>
      <c r="BC828" s="253"/>
      <c r="BD828" s="253"/>
      <c r="BE828" s="253"/>
      <c r="BF828" s="253"/>
      <c r="BG828" s="253"/>
      <c r="BH828" s="253"/>
      <c r="BI828" s="253"/>
      <c r="BJ828" s="253"/>
      <c r="BK828" s="253"/>
      <c r="BL828" s="253"/>
      <c r="BM828" s="253"/>
      <c r="BN828" s="253"/>
      <c r="BO828" s="253"/>
      <c r="BP828" s="253"/>
      <c r="BQ828" s="253"/>
      <c r="BR828" s="253"/>
      <c r="BS828" s="253"/>
      <c r="BT828" s="253"/>
      <c r="BU828" s="253"/>
      <c r="BV828" s="253"/>
      <c r="BW828" s="253"/>
      <c r="BX828" s="253"/>
      <c r="BY828" s="253"/>
      <c r="BZ828" s="253"/>
      <c r="CA828" s="253"/>
      <c r="CB828" s="253"/>
      <c r="CC828" s="253"/>
      <c r="CD828" s="253"/>
      <c r="CE828" s="253"/>
      <c r="CF828" s="253"/>
      <c r="CG828" s="253"/>
      <c r="CH828" s="253"/>
      <c r="CI828" s="253"/>
      <c r="CJ828" s="253"/>
      <c r="CK828" s="253"/>
      <c r="CL828" s="253"/>
      <c r="CM828" s="253"/>
      <c r="CN828" s="253"/>
      <c r="CO828" s="253"/>
      <c r="CP828" s="253"/>
      <c r="CQ828" s="253"/>
      <c r="CR828" s="253"/>
      <c r="CS828" s="253"/>
      <c r="CT828" s="253"/>
      <c r="CU828" s="253"/>
      <c r="CV828" s="253"/>
      <c r="CW828" s="253"/>
      <c r="CX828" s="253"/>
      <c r="CY828" s="253"/>
      <c r="CZ828" s="253"/>
      <c r="DA828" s="253"/>
      <c r="DB828" s="253"/>
      <c r="DC828" s="253"/>
      <c r="DD828" s="253"/>
      <c r="DE828" s="253"/>
      <c r="DF828" s="253"/>
      <c r="DG828" s="253"/>
      <c r="DH828" s="253"/>
      <c r="DI828" s="253"/>
      <c r="DJ828" s="253"/>
      <c r="DK828" s="253"/>
      <c r="DL828" s="253"/>
      <c r="DM828" s="253"/>
      <c r="DN828" s="253"/>
      <c r="DO828" s="253"/>
      <c r="DP828" s="253"/>
      <c r="DQ828" s="253"/>
      <c r="DR828" s="253"/>
      <c r="DS828" s="253"/>
      <c r="DT828" s="253"/>
      <c r="DU828" s="253"/>
    </row>
    <row r="829" spans="1:125" s="248" customFormat="1" x14ac:dyDescent="0.25">
      <c r="A829" s="253"/>
      <c r="B829" s="253"/>
      <c r="D829" s="253"/>
      <c r="E829" s="253"/>
      <c r="F829" s="253"/>
      <c r="G829" s="253"/>
      <c r="H829" s="253"/>
      <c r="I829" s="253"/>
      <c r="J829" s="253"/>
      <c r="K829" s="253"/>
      <c r="L829" s="253"/>
      <c r="S829" s="253"/>
      <c r="T829" s="253"/>
      <c r="U829" s="253"/>
      <c r="V829" s="253"/>
      <c r="W829" s="253"/>
      <c r="X829" s="253"/>
      <c r="Y829" s="253"/>
      <c r="Z829" s="253"/>
      <c r="AA829" s="253"/>
      <c r="AB829" s="253"/>
      <c r="AC829" s="253"/>
      <c r="AD829" s="253"/>
      <c r="AE829" s="253"/>
      <c r="AF829" s="253"/>
      <c r="AG829" s="253"/>
      <c r="AH829" s="253"/>
      <c r="AI829" s="253"/>
      <c r="AJ829" s="253"/>
      <c r="AK829" s="253"/>
      <c r="AL829" s="253"/>
      <c r="AM829" s="253"/>
      <c r="AN829" s="253"/>
      <c r="AO829" s="253"/>
      <c r="AP829" s="253"/>
      <c r="AQ829" s="253"/>
      <c r="AR829" s="253"/>
      <c r="AS829" s="253"/>
      <c r="AT829" s="253"/>
      <c r="AU829" s="253"/>
      <c r="AV829" s="253"/>
      <c r="AW829" s="253"/>
      <c r="AX829" s="253"/>
      <c r="AY829" s="253"/>
      <c r="AZ829" s="253"/>
      <c r="BA829" s="253"/>
      <c r="BB829" s="253"/>
      <c r="BC829" s="253"/>
      <c r="BD829" s="253"/>
      <c r="BE829" s="253"/>
      <c r="BF829" s="253"/>
      <c r="BG829" s="253"/>
      <c r="BH829" s="253"/>
      <c r="BI829" s="253"/>
      <c r="BJ829" s="253"/>
      <c r="BK829" s="253"/>
      <c r="BL829" s="253"/>
      <c r="BM829" s="253"/>
      <c r="BN829" s="253"/>
      <c r="BO829" s="253"/>
      <c r="BP829" s="253"/>
      <c r="BQ829" s="253"/>
      <c r="BR829" s="253"/>
      <c r="BS829" s="253"/>
      <c r="BT829" s="253"/>
      <c r="BU829" s="253"/>
      <c r="BV829" s="253"/>
      <c r="BW829" s="253"/>
      <c r="BX829" s="253"/>
      <c r="BY829" s="253"/>
      <c r="BZ829" s="253"/>
      <c r="CA829" s="253"/>
      <c r="CB829" s="253"/>
      <c r="CC829" s="253"/>
      <c r="CD829" s="253"/>
      <c r="CE829" s="253"/>
      <c r="CF829" s="253"/>
      <c r="CG829" s="253"/>
      <c r="CH829" s="253"/>
      <c r="CI829" s="253"/>
      <c r="CJ829" s="253"/>
      <c r="CK829" s="253"/>
      <c r="CL829" s="253"/>
      <c r="CM829" s="253"/>
      <c r="CN829" s="253"/>
      <c r="CO829" s="253"/>
      <c r="CP829" s="253"/>
      <c r="CQ829" s="253"/>
      <c r="CR829" s="253"/>
      <c r="CS829" s="253"/>
      <c r="CT829" s="253"/>
      <c r="CU829" s="253"/>
      <c r="CV829" s="253"/>
      <c r="CW829" s="253"/>
      <c r="CX829" s="253"/>
      <c r="CY829" s="253"/>
      <c r="CZ829" s="253"/>
      <c r="DA829" s="253"/>
      <c r="DB829" s="253"/>
      <c r="DC829" s="253"/>
      <c r="DD829" s="253"/>
      <c r="DE829" s="253"/>
      <c r="DF829" s="253"/>
      <c r="DG829" s="253"/>
      <c r="DH829" s="253"/>
      <c r="DI829" s="253"/>
      <c r="DJ829" s="253"/>
      <c r="DK829" s="253"/>
      <c r="DL829" s="253"/>
      <c r="DM829" s="253"/>
      <c r="DN829" s="253"/>
      <c r="DO829" s="253"/>
      <c r="DP829" s="253"/>
      <c r="DQ829" s="253"/>
      <c r="DR829" s="253"/>
      <c r="DS829" s="253"/>
      <c r="DT829" s="253"/>
      <c r="DU829" s="253"/>
    </row>
    <row r="830" spans="1:125" s="248" customFormat="1" x14ac:dyDescent="0.25">
      <c r="A830" s="253"/>
      <c r="B830" s="253"/>
      <c r="D830" s="253"/>
      <c r="E830" s="253"/>
      <c r="F830" s="253"/>
      <c r="G830" s="253"/>
      <c r="H830" s="253"/>
      <c r="I830" s="253"/>
      <c r="J830" s="253"/>
      <c r="K830" s="253"/>
      <c r="L830" s="253"/>
      <c r="S830" s="253"/>
      <c r="T830" s="253"/>
      <c r="U830" s="253"/>
      <c r="V830" s="253"/>
      <c r="W830" s="253"/>
      <c r="X830" s="253"/>
      <c r="Y830" s="253"/>
      <c r="Z830" s="253"/>
      <c r="AA830" s="253"/>
      <c r="AB830" s="253"/>
      <c r="AC830" s="253"/>
      <c r="AD830" s="253"/>
      <c r="AE830" s="253"/>
      <c r="AF830" s="253"/>
      <c r="AG830" s="253"/>
      <c r="AH830" s="253"/>
      <c r="AI830" s="253"/>
      <c r="AJ830" s="253"/>
      <c r="AK830" s="253"/>
      <c r="AL830" s="253"/>
      <c r="AM830" s="253"/>
      <c r="AN830" s="253"/>
      <c r="AO830" s="253"/>
      <c r="AP830" s="253"/>
      <c r="AQ830" s="253"/>
      <c r="AR830" s="253"/>
      <c r="AS830" s="253"/>
      <c r="AT830" s="253"/>
      <c r="AU830" s="253"/>
      <c r="AV830" s="253"/>
      <c r="AW830" s="253"/>
      <c r="AX830" s="253"/>
      <c r="AY830" s="253"/>
      <c r="AZ830" s="253"/>
      <c r="BA830" s="253"/>
      <c r="BB830" s="253"/>
      <c r="BC830" s="253"/>
      <c r="BD830" s="253"/>
      <c r="BE830" s="253"/>
      <c r="BF830" s="253"/>
      <c r="BG830" s="253"/>
      <c r="BH830" s="253"/>
      <c r="BI830" s="253"/>
      <c r="BJ830" s="253"/>
      <c r="BK830" s="253"/>
      <c r="BL830" s="253"/>
      <c r="BM830" s="253"/>
      <c r="BN830" s="253"/>
      <c r="BO830" s="253"/>
      <c r="BP830" s="253"/>
      <c r="BQ830" s="253"/>
      <c r="BR830" s="253"/>
      <c r="BS830" s="253"/>
      <c r="BT830" s="253"/>
      <c r="BU830" s="253"/>
      <c r="BV830" s="253"/>
      <c r="BW830" s="253"/>
      <c r="BX830" s="253"/>
      <c r="BY830" s="253"/>
      <c r="BZ830" s="253"/>
      <c r="CA830" s="253"/>
      <c r="CB830" s="253"/>
      <c r="CC830" s="253"/>
      <c r="CD830" s="253"/>
      <c r="CE830" s="253"/>
      <c r="CF830" s="253"/>
      <c r="CG830" s="253"/>
      <c r="CH830" s="253"/>
      <c r="CI830" s="253"/>
      <c r="CJ830" s="253"/>
      <c r="CK830" s="253"/>
      <c r="CL830" s="253"/>
      <c r="CM830" s="253"/>
      <c r="CN830" s="253"/>
      <c r="CO830" s="253"/>
      <c r="CP830" s="253"/>
      <c r="CQ830" s="253"/>
      <c r="CR830" s="253"/>
      <c r="CS830" s="253"/>
      <c r="CT830" s="253"/>
      <c r="CU830" s="253"/>
      <c r="CV830" s="253"/>
      <c r="CW830" s="253"/>
      <c r="CX830" s="253"/>
      <c r="CY830" s="253"/>
      <c r="CZ830" s="253"/>
      <c r="DA830" s="253"/>
      <c r="DB830" s="253"/>
      <c r="DC830" s="253"/>
      <c r="DD830" s="253"/>
      <c r="DE830" s="253"/>
      <c r="DF830" s="253"/>
      <c r="DG830" s="253"/>
      <c r="DH830" s="253"/>
      <c r="DI830" s="253"/>
      <c r="DJ830" s="253"/>
      <c r="DK830" s="253"/>
      <c r="DL830" s="253"/>
      <c r="DM830" s="253"/>
      <c r="DN830" s="253"/>
      <c r="DO830" s="253"/>
      <c r="DP830" s="253"/>
      <c r="DQ830" s="253"/>
      <c r="DR830" s="253"/>
      <c r="DS830" s="253"/>
      <c r="DT830" s="253"/>
      <c r="DU830" s="253"/>
    </row>
    <row r="831" spans="1:125" s="248" customFormat="1" x14ac:dyDescent="0.25">
      <c r="A831" s="253"/>
      <c r="B831" s="253"/>
      <c r="D831" s="253"/>
      <c r="E831" s="253"/>
      <c r="F831" s="253"/>
      <c r="G831" s="253"/>
      <c r="H831" s="253"/>
      <c r="I831" s="253"/>
      <c r="J831" s="253"/>
      <c r="K831" s="253"/>
      <c r="L831" s="253"/>
      <c r="S831" s="253"/>
      <c r="T831" s="253"/>
      <c r="U831" s="253"/>
      <c r="V831" s="253"/>
      <c r="W831" s="253"/>
      <c r="X831" s="253"/>
      <c r="Y831" s="253"/>
      <c r="Z831" s="253"/>
      <c r="AA831" s="253"/>
      <c r="AB831" s="253"/>
      <c r="AC831" s="253"/>
      <c r="AD831" s="253"/>
      <c r="AE831" s="253"/>
      <c r="AF831" s="253"/>
      <c r="AG831" s="253"/>
      <c r="AH831" s="253"/>
      <c r="AI831" s="253"/>
      <c r="AJ831" s="253"/>
      <c r="AK831" s="253"/>
      <c r="AL831" s="253"/>
      <c r="AM831" s="253"/>
      <c r="AN831" s="253"/>
      <c r="AO831" s="253"/>
      <c r="AP831" s="253"/>
      <c r="AQ831" s="253"/>
      <c r="AR831" s="253"/>
      <c r="AS831" s="253"/>
      <c r="AT831" s="253"/>
      <c r="AU831" s="253"/>
      <c r="AV831" s="253"/>
      <c r="AW831" s="253"/>
      <c r="AX831" s="253"/>
      <c r="AY831" s="253"/>
      <c r="AZ831" s="253"/>
      <c r="BA831" s="253"/>
      <c r="BB831" s="253"/>
      <c r="BC831" s="253"/>
      <c r="BD831" s="253"/>
      <c r="BE831" s="253"/>
      <c r="BF831" s="253"/>
      <c r="BG831" s="253"/>
      <c r="BH831" s="253"/>
      <c r="BI831" s="253"/>
      <c r="BJ831" s="253"/>
      <c r="BK831" s="253"/>
      <c r="BL831" s="253"/>
      <c r="BM831" s="253"/>
      <c r="BN831" s="253"/>
      <c r="BO831" s="253"/>
      <c r="BP831" s="253"/>
      <c r="BQ831" s="253"/>
      <c r="BR831" s="253"/>
      <c r="BS831" s="253"/>
      <c r="BT831" s="253"/>
      <c r="BU831" s="253"/>
      <c r="BV831" s="253"/>
      <c r="BW831" s="253"/>
      <c r="BX831" s="253"/>
      <c r="BY831" s="253"/>
      <c r="BZ831" s="253"/>
      <c r="CA831" s="253"/>
      <c r="CB831" s="253"/>
      <c r="CC831" s="253"/>
      <c r="CD831" s="253"/>
      <c r="CE831" s="253"/>
      <c r="CF831" s="253"/>
      <c r="CG831" s="253"/>
      <c r="CH831" s="253"/>
      <c r="CI831" s="253"/>
      <c r="CJ831" s="253"/>
      <c r="CK831" s="253"/>
      <c r="CL831" s="253"/>
      <c r="CM831" s="253"/>
      <c r="CN831" s="253"/>
      <c r="CO831" s="253"/>
      <c r="CP831" s="253"/>
      <c r="CQ831" s="253"/>
      <c r="CR831" s="253"/>
      <c r="CS831" s="253"/>
      <c r="CT831" s="253"/>
      <c r="CU831" s="253"/>
      <c r="CV831" s="253"/>
      <c r="CW831" s="253"/>
      <c r="CX831" s="253"/>
      <c r="CY831" s="253"/>
      <c r="CZ831" s="253"/>
      <c r="DA831" s="253"/>
      <c r="DB831" s="253"/>
      <c r="DC831" s="253"/>
      <c r="DD831" s="253"/>
      <c r="DE831" s="253"/>
      <c r="DF831" s="253"/>
      <c r="DG831" s="253"/>
      <c r="DH831" s="253"/>
      <c r="DI831" s="253"/>
      <c r="DJ831" s="253"/>
      <c r="DK831" s="253"/>
      <c r="DL831" s="253"/>
      <c r="DM831" s="253"/>
      <c r="DN831" s="253"/>
      <c r="DO831" s="253"/>
      <c r="DP831" s="253"/>
      <c r="DQ831" s="253"/>
      <c r="DR831" s="253"/>
      <c r="DS831" s="253"/>
      <c r="DT831" s="253"/>
      <c r="DU831" s="253"/>
    </row>
    <row r="832" spans="1:125" s="248" customFormat="1" x14ac:dyDescent="0.25">
      <c r="A832" s="253"/>
      <c r="B832" s="253"/>
      <c r="D832" s="253"/>
      <c r="E832" s="253"/>
      <c r="F832" s="253"/>
      <c r="G832" s="253"/>
      <c r="H832" s="253"/>
      <c r="I832" s="253"/>
      <c r="J832" s="253"/>
      <c r="K832" s="253"/>
      <c r="L832" s="253"/>
      <c r="S832" s="253"/>
      <c r="T832" s="253"/>
      <c r="U832" s="253"/>
      <c r="V832" s="253"/>
      <c r="W832" s="253"/>
      <c r="X832" s="253"/>
      <c r="Y832" s="253"/>
      <c r="Z832" s="253"/>
      <c r="AA832" s="253"/>
      <c r="AB832" s="253"/>
      <c r="AC832" s="253"/>
      <c r="AD832" s="253"/>
      <c r="AE832" s="253"/>
      <c r="AF832" s="253"/>
      <c r="AG832" s="253"/>
      <c r="AH832" s="253"/>
      <c r="AI832" s="253"/>
      <c r="AJ832" s="253"/>
      <c r="AK832" s="253"/>
      <c r="AL832" s="253"/>
      <c r="AM832" s="253"/>
      <c r="AN832" s="253"/>
      <c r="AO832" s="253"/>
      <c r="AP832" s="253"/>
      <c r="AQ832" s="253"/>
      <c r="AR832" s="253"/>
      <c r="AS832" s="253"/>
      <c r="AT832" s="253"/>
      <c r="AU832" s="253"/>
      <c r="AV832" s="253"/>
      <c r="AW832" s="253"/>
      <c r="AX832" s="253"/>
      <c r="AY832" s="253"/>
      <c r="AZ832" s="253"/>
      <c r="BA832" s="253"/>
      <c r="BB832" s="253"/>
      <c r="BC832" s="253"/>
      <c r="BD832" s="253"/>
      <c r="BE832" s="253"/>
      <c r="BF832" s="253"/>
      <c r="BG832" s="253"/>
      <c r="BH832" s="253"/>
      <c r="BI832" s="253"/>
      <c r="BJ832" s="253"/>
      <c r="BK832" s="253"/>
      <c r="BL832" s="253"/>
      <c r="BM832" s="253"/>
      <c r="BN832" s="253"/>
      <c r="BO832" s="253"/>
      <c r="BP832" s="253"/>
      <c r="BQ832" s="253"/>
      <c r="BR832" s="253"/>
      <c r="BS832" s="253"/>
      <c r="BT832" s="253"/>
      <c r="BU832" s="253"/>
      <c r="BV832" s="253"/>
      <c r="BW832" s="253"/>
      <c r="BX832" s="253"/>
      <c r="BY832" s="253"/>
      <c r="BZ832" s="253"/>
      <c r="CA832" s="253"/>
      <c r="CB832" s="253"/>
      <c r="CC832" s="253"/>
      <c r="CD832" s="253"/>
      <c r="CE832" s="253"/>
      <c r="CF832" s="253"/>
      <c r="CG832" s="253"/>
      <c r="CH832" s="253"/>
      <c r="CI832" s="253"/>
      <c r="CJ832" s="253"/>
      <c r="CK832" s="253"/>
      <c r="CL832" s="253"/>
      <c r="CM832" s="253"/>
      <c r="CN832" s="253"/>
      <c r="CO832" s="253"/>
      <c r="CP832" s="253"/>
      <c r="CQ832" s="253"/>
      <c r="CR832" s="253"/>
      <c r="CS832" s="253"/>
      <c r="CT832" s="253"/>
      <c r="CU832" s="253"/>
      <c r="CV832" s="253"/>
      <c r="CW832" s="253"/>
      <c r="CX832" s="253"/>
      <c r="CY832" s="253"/>
      <c r="CZ832" s="253"/>
      <c r="DA832" s="253"/>
      <c r="DB832" s="253"/>
      <c r="DC832" s="253"/>
      <c r="DD832" s="253"/>
      <c r="DE832" s="253"/>
      <c r="DF832" s="253"/>
      <c r="DG832" s="253"/>
      <c r="DH832" s="253"/>
      <c r="DI832" s="253"/>
      <c r="DJ832" s="253"/>
      <c r="DK832" s="253"/>
      <c r="DL832" s="253"/>
      <c r="DM832" s="253"/>
      <c r="DN832" s="253"/>
      <c r="DO832" s="253"/>
      <c r="DP832" s="253"/>
      <c r="DQ832" s="253"/>
      <c r="DR832" s="253"/>
      <c r="DS832" s="253"/>
      <c r="DT832" s="253"/>
      <c r="DU832" s="253"/>
    </row>
    <row r="833" spans="1:125" s="248" customFormat="1" x14ac:dyDescent="0.25">
      <c r="A833" s="253"/>
      <c r="B833" s="253"/>
      <c r="D833" s="253"/>
      <c r="E833" s="253"/>
      <c r="F833" s="253"/>
      <c r="G833" s="253"/>
      <c r="H833" s="253"/>
      <c r="I833" s="253"/>
      <c r="J833" s="253"/>
      <c r="K833" s="253"/>
      <c r="L833" s="253"/>
      <c r="S833" s="253"/>
      <c r="T833" s="253"/>
      <c r="U833" s="253"/>
      <c r="V833" s="253"/>
      <c r="W833" s="253"/>
      <c r="X833" s="253"/>
      <c r="Y833" s="253"/>
      <c r="Z833" s="253"/>
      <c r="AA833" s="253"/>
      <c r="AB833" s="253"/>
      <c r="AC833" s="253"/>
      <c r="AD833" s="253"/>
      <c r="AE833" s="253"/>
      <c r="AF833" s="253"/>
      <c r="AG833" s="253"/>
      <c r="AH833" s="253"/>
      <c r="AI833" s="253"/>
      <c r="AJ833" s="253"/>
      <c r="AK833" s="253"/>
      <c r="AL833" s="253"/>
      <c r="AM833" s="253"/>
      <c r="AN833" s="253"/>
      <c r="AO833" s="253"/>
      <c r="AP833" s="253"/>
      <c r="AQ833" s="253"/>
      <c r="AR833" s="253"/>
      <c r="AS833" s="253"/>
      <c r="AT833" s="253"/>
      <c r="AU833" s="253"/>
      <c r="AV833" s="253"/>
      <c r="AW833" s="253"/>
      <c r="AX833" s="253"/>
      <c r="AY833" s="253"/>
      <c r="AZ833" s="253"/>
      <c r="BA833" s="253"/>
      <c r="BB833" s="253"/>
      <c r="BC833" s="253"/>
      <c r="BD833" s="253"/>
      <c r="BE833" s="253"/>
      <c r="BF833" s="253"/>
      <c r="BG833" s="253"/>
      <c r="BH833" s="253"/>
      <c r="BI833" s="253"/>
      <c r="BJ833" s="253"/>
      <c r="BK833" s="253"/>
      <c r="BL833" s="253"/>
      <c r="BM833" s="253"/>
      <c r="BN833" s="253"/>
      <c r="BO833" s="253"/>
      <c r="BP833" s="253"/>
      <c r="BQ833" s="253"/>
      <c r="BR833" s="253"/>
      <c r="BS833" s="253"/>
      <c r="BT833" s="253"/>
      <c r="BU833" s="253"/>
      <c r="BV833" s="253"/>
      <c r="BW833" s="253"/>
      <c r="BX833" s="253"/>
      <c r="BY833" s="253"/>
      <c r="BZ833" s="253"/>
      <c r="CA833" s="253"/>
      <c r="CB833" s="253"/>
      <c r="CC833" s="253"/>
      <c r="CD833" s="253"/>
      <c r="CE833" s="253"/>
      <c r="CF833" s="253"/>
      <c r="CG833" s="253"/>
      <c r="CH833" s="253"/>
      <c r="CI833" s="253"/>
      <c r="CJ833" s="253"/>
      <c r="CK833" s="253"/>
      <c r="CL833" s="253"/>
      <c r="CM833" s="253"/>
      <c r="CN833" s="253"/>
      <c r="CO833" s="253"/>
      <c r="CP833" s="253"/>
      <c r="CQ833" s="253"/>
      <c r="CR833" s="253"/>
      <c r="CS833" s="253"/>
      <c r="CT833" s="253"/>
      <c r="CU833" s="253"/>
      <c r="CV833" s="253"/>
      <c r="CW833" s="253"/>
      <c r="CX833" s="253"/>
      <c r="CY833" s="253"/>
      <c r="CZ833" s="253"/>
      <c r="DA833" s="253"/>
      <c r="DB833" s="253"/>
      <c r="DC833" s="253"/>
      <c r="DD833" s="253"/>
      <c r="DE833" s="253"/>
      <c r="DF833" s="253"/>
      <c r="DG833" s="253"/>
      <c r="DH833" s="253"/>
      <c r="DI833" s="253"/>
      <c r="DJ833" s="253"/>
      <c r="DK833" s="253"/>
      <c r="DL833" s="253"/>
      <c r="DM833" s="253"/>
      <c r="DN833" s="253"/>
      <c r="DO833" s="253"/>
      <c r="DP833" s="253"/>
      <c r="DQ833" s="253"/>
      <c r="DR833" s="253"/>
      <c r="DS833" s="253"/>
      <c r="DT833" s="253"/>
      <c r="DU833" s="253"/>
    </row>
    <row r="834" spans="1:125" s="248" customFormat="1" x14ac:dyDescent="0.25">
      <c r="A834" s="253"/>
      <c r="B834" s="253"/>
      <c r="D834" s="253"/>
      <c r="E834" s="253"/>
      <c r="F834" s="253"/>
      <c r="G834" s="253"/>
      <c r="H834" s="253"/>
      <c r="I834" s="253"/>
      <c r="J834" s="253"/>
      <c r="K834" s="253"/>
      <c r="L834" s="253"/>
      <c r="S834" s="253"/>
      <c r="T834" s="253"/>
      <c r="U834" s="253"/>
      <c r="V834" s="253"/>
      <c r="W834" s="253"/>
      <c r="X834" s="253"/>
      <c r="Y834" s="253"/>
      <c r="Z834" s="253"/>
      <c r="AA834" s="253"/>
      <c r="AB834" s="253"/>
      <c r="AC834" s="253"/>
      <c r="AD834" s="253"/>
      <c r="AE834" s="253"/>
      <c r="AF834" s="253"/>
      <c r="AG834" s="253"/>
      <c r="AH834" s="253"/>
      <c r="AI834" s="253"/>
      <c r="AJ834" s="253"/>
      <c r="AK834" s="253"/>
      <c r="AL834" s="253"/>
      <c r="AM834" s="253"/>
      <c r="AN834" s="253"/>
      <c r="AO834" s="253"/>
      <c r="AP834" s="253"/>
      <c r="AQ834" s="253"/>
      <c r="AR834" s="253"/>
      <c r="AS834" s="253"/>
      <c r="AT834" s="253"/>
      <c r="AU834" s="253"/>
      <c r="AV834" s="253"/>
      <c r="AW834" s="253"/>
      <c r="AX834" s="253"/>
      <c r="AY834" s="253"/>
      <c r="AZ834" s="253"/>
      <c r="BA834" s="253"/>
      <c r="BB834" s="253"/>
      <c r="BC834" s="253"/>
      <c r="BD834" s="253"/>
      <c r="BE834" s="253"/>
      <c r="BF834" s="253"/>
      <c r="BG834" s="253"/>
      <c r="BH834" s="253"/>
      <c r="BI834" s="253"/>
      <c r="BJ834" s="253"/>
      <c r="BK834" s="253"/>
      <c r="BL834" s="253"/>
      <c r="BM834" s="253"/>
      <c r="BN834" s="253"/>
      <c r="BO834" s="253"/>
      <c r="BP834" s="253"/>
      <c r="BQ834" s="253"/>
      <c r="BR834" s="253"/>
      <c r="BS834" s="253"/>
      <c r="BT834" s="253"/>
      <c r="BU834" s="253"/>
      <c r="BV834" s="253"/>
      <c r="BW834" s="253"/>
      <c r="BX834" s="253"/>
      <c r="BY834" s="253"/>
      <c r="BZ834" s="253"/>
      <c r="CA834" s="253"/>
      <c r="CB834" s="253"/>
      <c r="CC834" s="253"/>
      <c r="CD834" s="253"/>
      <c r="CE834" s="253"/>
      <c r="CF834" s="253"/>
      <c r="CG834" s="253"/>
      <c r="CH834" s="253"/>
      <c r="CI834" s="253"/>
      <c r="CJ834" s="253"/>
      <c r="CK834" s="253"/>
      <c r="CL834" s="253"/>
      <c r="CM834" s="253"/>
      <c r="CN834" s="253"/>
      <c r="CO834" s="253"/>
      <c r="CP834" s="253"/>
      <c r="CQ834" s="253"/>
      <c r="CR834" s="253"/>
      <c r="CS834" s="253"/>
      <c r="CT834" s="253"/>
      <c r="CU834" s="253"/>
      <c r="CV834" s="253"/>
      <c r="CW834" s="253"/>
      <c r="CX834" s="253"/>
      <c r="CY834" s="253"/>
      <c r="CZ834" s="253"/>
      <c r="DA834" s="253"/>
      <c r="DB834" s="253"/>
      <c r="DC834" s="253"/>
      <c r="DD834" s="253"/>
      <c r="DE834" s="253"/>
      <c r="DF834" s="253"/>
      <c r="DG834" s="253"/>
      <c r="DH834" s="253"/>
      <c r="DI834" s="253"/>
      <c r="DJ834" s="253"/>
      <c r="DK834" s="253"/>
      <c r="DL834" s="253"/>
      <c r="DM834" s="253"/>
      <c r="DN834" s="253"/>
      <c r="DO834" s="253"/>
      <c r="DP834" s="253"/>
      <c r="DQ834" s="253"/>
      <c r="DR834" s="253"/>
      <c r="DS834" s="253"/>
      <c r="DT834" s="253"/>
      <c r="DU834" s="253"/>
    </row>
    <row r="835" spans="1:125" s="248" customFormat="1" x14ac:dyDescent="0.25">
      <c r="A835" s="253"/>
      <c r="B835" s="253"/>
      <c r="D835" s="253"/>
      <c r="E835" s="253"/>
      <c r="F835" s="253"/>
      <c r="G835" s="253"/>
      <c r="H835" s="253"/>
      <c r="I835" s="253"/>
      <c r="J835" s="253"/>
      <c r="K835" s="253"/>
      <c r="L835" s="253"/>
      <c r="S835" s="253"/>
      <c r="T835" s="253"/>
      <c r="U835" s="253"/>
      <c r="V835" s="253"/>
      <c r="W835" s="253"/>
      <c r="X835" s="253"/>
      <c r="Y835" s="253"/>
      <c r="Z835" s="253"/>
      <c r="AA835" s="253"/>
      <c r="AB835" s="253"/>
      <c r="AC835" s="253"/>
      <c r="AD835" s="253"/>
      <c r="AE835" s="253"/>
      <c r="AF835" s="253"/>
      <c r="AG835" s="253"/>
      <c r="AH835" s="253"/>
      <c r="AI835" s="253"/>
      <c r="AJ835" s="253"/>
      <c r="AK835" s="253"/>
      <c r="AL835" s="253"/>
      <c r="AM835" s="253"/>
      <c r="AN835" s="253"/>
      <c r="AO835" s="253"/>
      <c r="AP835" s="253"/>
      <c r="AQ835" s="253"/>
      <c r="AR835" s="253"/>
      <c r="AS835" s="253"/>
      <c r="AT835" s="253"/>
      <c r="AU835" s="253"/>
      <c r="AV835" s="253"/>
      <c r="AW835" s="253"/>
      <c r="AX835" s="253"/>
      <c r="AY835" s="253"/>
      <c r="AZ835" s="253"/>
      <c r="BA835" s="253"/>
      <c r="BB835" s="253"/>
      <c r="BC835" s="253"/>
      <c r="BD835" s="253"/>
      <c r="BE835" s="253"/>
      <c r="BF835" s="253"/>
      <c r="BG835" s="253"/>
      <c r="BH835" s="253"/>
      <c r="BI835" s="253"/>
      <c r="BJ835" s="253"/>
      <c r="BK835" s="253"/>
      <c r="BL835" s="253"/>
      <c r="BM835" s="253"/>
      <c r="BN835" s="253"/>
      <c r="BO835" s="253"/>
      <c r="BP835" s="253"/>
      <c r="BQ835" s="253"/>
      <c r="BR835" s="253"/>
      <c r="BS835" s="253"/>
      <c r="BT835" s="253"/>
      <c r="BU835" s="253"/>
      <c r="BV835" s="253"/>
      <c r="BW835" s="253"/>
      <c r="BX835" s="253"/>
      <c r="BY835" s="253"/>
      <c r="BZ835" s="253"/>
      <c r="CA835" s="253"/>
      <c r="CB835" s="253"/>
      <c r="CC835" s="253"/>
      <c r="CD835" s="253"/>
      <c r="CE835" s="253"/>
      <c r="CF835" s="253"/>
      <c r="CG835" s="253"/>
      <c r="CH835" s="253"/>
      <c r="CI835" s="253"/>
      <c r="CJ835" s="253"/>
      <c r="CK835" s="253"/>
      <c r="CL835" s="253"/>
      <c r="CM835" s="253"/>
      <c r="CN835" s="253"/>
      <c r="CO835" s="253"/>
      <c r="CP835" s="253"/>
      <c r="CQ835" s="253"/>
      <c r="CR835" s="253"/>
      <c r="CS835" s="253"/>
      <c r="CT835" s="253"/>
      <c r="CU835" s="253"/>
      <c r="CV835" s="253"/>
      <c r="CW835" s="253"/>
      <c r="CX835" s="253"/>
      <c r="CY835" s="253"/>
      <c r="CZ835" s="253"/>
      <c r="DA835" s="253"/>
      <c r="DB835" s="253"/>
      <c r="DC835" s="253"/>
      <c r="DD835" s="253"/>
      <c r="DE835" s="253"/>
      <c r="DF835" s="253"/>
      <c r="DG835" s="253"/>
      <c r="DH835" s="253"/>
      <c r="DI835" s="253"/>
      <c r="DJ835" s="253"/>
      <c r="DK835" s="253"/>
      <c r="DL835" s="253"/>
      <c r="DM835" s="253"/>
      <c r="DN835" s="253"/>
      <c r="DO835" s="253"/>
      <c r="DP835" s="253"/>
      <c r="DQ835" s="253"/>
      <c r="DR835" s="253"/>
      <c r="DS835" s="253"/>
      <c r="DT835" s="253"/>
      <c r="DU835" s="253"/>
    </row>
    <row r="836" spans="1:125" s="248" customFormat="1" x14ac:dyDescent="0.25">
      <c r="A836" s="253"/>
      <c r="B836" s="253"/>
      <c r="D836" s="253"/>
      <c r="E836" s="253"/>
      <c r="F836" s="253"/>
      <c r="G836" s="253"/>
      <c r="H836" s="253"/>
      <c r="I836" s="253"/>
      <c r="J836" s="253"/>
      <c r="K836" s="253"/>
      <c r="L836" s="253"/>
      <c r="S836" s="253"/>
      <c r="T836" s="253"/>
      <c r="U836" s="253"/>
      <c r="V836" s="253"/>
      <c r="W836" s="253"/>
      <c r="X836" s="253"/>
      <c r="Y836" s="253"/>
      <c r="Z836" s="253"/>
      <c r="AA836" s="253"/>
      <c r="AB836" s="253"/>
      <c r="AC836" s="253"/>
      <c r="AD836" s="253"/>
      <c r="AE836" s="253"/>
      <c r="AF836" s="253"/>
      <c r="AG836" s="253"/>
      <c r="AH836" s="253"/>
      <c r="AI836" s="253"/>
      <c r="AJ836" s="253"/>
      <c r="AK836" s="253"/>
      <c r="AL836" s="253"/>
      <c r="AM836" s="253"/>
      <c r="AN836" s="253"/>
      <c r="AO836" s="253"/>
      <c r="AP836" s="253"/>
      <c r="AQ836" s="253"/>
      <c r="AR836" s="253"/>
      <c r="AS836" s="253"/>
      <c r="AT836" s="253"/>
      <c r="AU836" s="253"/>
      <c r="AV836" s="253"/>
      <c r="AW836" s="253"/>
      <c r="AX836" s="253"/>
      <c r="AY836" s="253"/>
      <c r="AZ836" s="253"/>
      <c r="BA836" s="253"/>
      <c r="BB836" s="253"/>
      <c r="BC836" s="253"/>
      <c r="BD836" s="253"/>
      <c r="BE836" s="253"/>
      <c r="BF836" s="253"/>
      <c r="BG836" s="253"/>
      <c r="BH836" s="253"/>
      <c r="BI836" s="253"/>
      <c r="BJ836" s="253"/>
      <c r="BK836" s="253"/>
      <c r="BL836" s="253"/>
      <c r="BM836" s="253"/>
      <c r="BN836" s="253"/>
      <c r="BO836" s="253"/>
      <c r="BP836" s="253"/>
      <c r="BQ836" s="253"/>
      <c r="BR836" s="253"/>
      <c r="BS836" s="253"/>
      <c r="BT836" s="253"/>
      <c r="BU836" s="253"/>
      <c r="BV836" s="253"/>
      <c r="BW836" s="253"/>
      <c r="BX836" s="253"/>
      <c r="BY836" s="253"/>
      <c r="BZ836" s="253"/>
      <c r="CA836" s="253"/>
      <c r="CB836" s="253"/>
      <c r="CC836" s="253"/>
      <c r="CD836" s="253"/>
      <c r="CE836" s="253"/>
      <c r="CF836" s="253"/>
      <c r="CG836" s="253"/>
      <c r="CH836" s="253"/>
      <c r="CI836" s="253"/>
      <c r="CJ836" s="253"/>
      <c r="CK836" s="253"/>
      <c r="CL836" s="253"/>
      <c r="CM836" s="253"/>
      <c r="CN836" s="253"/>
      <c r="CO836" s="253"/>
      <c r="CP836" s="253"/>
      <c r="CQ836" s="253"/>
      <c r="CR836" s="253"/>
      <c r="CS836" s="253"/>
      <c r="CT836" s="253"/>
      <c r="CU836" s="253"/>
      <c r="CV836" s="253"/>
      <c r="CW836" s="253"/>
      <c r="CX836" s="253"/>
      <c r="CY836" s="253"/>
      <c r="CZ836" s="253"/>
      <c r="DA836" s="253"/>
      <c r="DB836" s="253"/>
      <c r="DC836" s="253"/>
      <c r="DD836" s="253"/>
      <c r="DE836" s="253"/>
      <c r="DF836" s="253"/>
      <c r="DG836" s="253"/>
      <c r="DH836" s="253"/>
      <c r="DI836" s="253"/>
      <c r="DJ836" s="253"/>
      <c r="DK836" s="253"/>
      <c r="DL836" s="253"/>
      <c r="DM836" s="253"/>
      <c r="DN836" s="253"/>
      <c r="DO836" s="253"/>
      <c r="DP836" s="253"/>
      <c r="DQ836" s="253"/>
      <c r="DR836" s="253"/>
      <c r="DS836" s="253"/>
      <c r="DT836" s="253"/>
      <c r="DU836" s="253"/>
    </row>
    <row r="837" spans="1:125" s="248" customFormat="1" x14ac:dyDescent="0.25">
      <c r="A837" s="253"/>
      <c r="B837" s="253"/>
      <c r="D837" s="253"/>
      <c r="E837" s="253"/>
      <c r="F837" s="253"/>
      <c r="G837" s="253"/>
      <c r="H837" s="253"/>
      <c r="I837" s="253"/>
      <c r="J837" s="253"/>
      <c r="K837" s="253"/>
      <c r="L837" s="253"/>
      <c r="S837" s="253"/>
      <c r="T837" s="253"/>
      <c r="U837" s="253"/>
      <c r="V837" s="253"/>
      <c r="W837" s="253"/>
      <c r="X837" s="253"/>
      <c r="Y837" s="253"/>
      <c r="Z837" s="253"/>
      <c r="AA837" s="253"/>
      <c r="AB837" s="253"/>
      <c r="AC837" s="253"/>
      <c r="AD837" s="253"/>
      <c r="AE837" s="253"/>
      <c r="AF837" s="253"/>
      <c r="AG837" s="253"/>
      <c r="AH837" s="253"/>
      <c r="AI837" s="253"/>
      <c r="AJ837" s="253"/>
      <c r="AK837" s="253"/>
      <c r="AL837" s="253"/>
      <c r="AM837" s="253"/>
      <c r="AN837" s="253"/>
      <c r="AO837" s="253"/>
      <c r="AP837" s="253"/>
      <c r="AQ837" s="253"/>
      <c r="AR837" s="253"/>
      <c r="AS837" s="253"/>
      <c r="AT837" s="253"/>
      <c r="AU837" s="253"/>
      <c r="AV837" s="253"/>
      <c r="AW837" s="253"/>
      <c r="AX837" s="253"/>
      <c r="AY837" s="253"/>
      <c r="AZ837" s="253"/>
      <c r="BA837" s="253"/>
      <c r="BB837" s="253"/>
      <c r="BC837" s="253"/>
      <c r="BD837" s="253"/>
      <c r="BE837" s="253"/>
      <c r="BF837" s="253"/>
      <c r="BG837" s="253"/>
      <c r="BH837" s="253"/>
      <c r="BI837" s="253"/>
      <c r="BJ837" s="253"/>
      <c r="BK837" s="253"/>
      <c r="BL837" s="253"/>
      <c r="BM837" s="253"/>
      <c r="BN837" s="253"/>
      <c r="BO837" s="253"/>
      <c r="BP837" s="253"/>
      <c r="BQ837" s="253"/>
      <c r="BR837" s="253"/>
      <c r="BS837" s="253"/>
      <c r="BT837" s="253"/>
      <c r="BU837" s="253"/>
      <c r="BV837" s="253"/>
      <c r="BW837" s="253"/>
      <c r="BX837" s="253"/>
      <c r="BY837" s="253"/>
      <c r="BZ837" s="253"/>
      <c r="CA837" s="253"/>
      <c r="CB837" s="253"/>
      <c r="CC837" s="253"/>
      <c r="CD837" s="253"/>
      <c r="CE837" s="253"/>
      <c r="CF837" s="253"/>
      <c r="CG837" s="253"/>
      <c r="CH837" s="253"/>
      <c r="CI837" s="253"/>
      <c r="CJ837" s="253"/>
      <c r="CK837" s="253"/>
      <c r="CL837" s="253"/>
      <c r="CM837" s="253"/>
      <c r="CN837" s="253"/>
      <c r="CO837" s="253"/>
      <c r="CP837" s="253"/>
      <c r="CQ837" s="253"/>
      <c r="CR837" s="253"/>
      <c r="CS837" s="253"/>
      <c r="CT837" s="253"/>
      <c r="CU837" s="253"/>
      <c r="CV837" s="253"/>
      <c r="CW837" s="253"/>
      <c r="CX837" s="253"/>
      <c r="CY837" s="253"/>
      <c r="CZ837" s="253"/>
      <c r="DA837" s="253"/>
      <c r="DB837" s="253"/>
      <c r="DC837" s="253"/>
      <c r="DD837" s="253"/>
      <c r="DE837" s="253"/>
      <c r="DF837" s="253"/>
      <c r="DG837" s="253"/>
      <c r="DH837" s="253"/>
      <c r="DI837" s="253"/>
      <c r="DJ837" s="253"/>
      <c r="DK837" s="253"/>
      <c r="DL837" s="253"/>
      <c r="DM837" s="253"/>
      <c r="DN837" s="253"/>
      <c r="DO837" s="253"/>
      <c r="DP837" s="253"/>
      <c r="DQ837" s="253"/>
      <c r="DR837" s="253"/>
      <c r="DS837" s="253"/>
      <c r="DT837" s="253"/>
      <c r="DU837" s="253"/>
    </row>
    <row r="838" spans="1:125" s="248" customFormat="1" x14ac:dyDescent="0.25">
      <c r="A838" s="253"/>
      <c r="B838" s="253"/>
      <c r="D838" s="253"/>
      <c r="E838" s="253"/>
      <c r="F838" s="253"/>
      <c r="G838" s="253"/>
      <c r="H838" s="253"/>
      <c r="I838" s="253"/>
      <c r="J838" s="253"/>
      <c r="K838" s="253"/>
      <c r="L838" s="253"/>
      <c r="S838" s="253"/>
      <c r="T838" s="253"/>
      <c r="U838" s="253"/>
      <c r="V838" s="253"/>
      <c r="W838" s="253"/>
      <c r="X838" s="253"/>
      <c r="Y838" s="253"/>
      <c r="Z838" s="253"/>
      <c r="AA838" s="253"/>
      <c r="AB838" s="253"/>
      <c r="AC838" s="253"/>
      <c r="AD838" s="253"/>
      <c r="AE838" s="253"/>
      <c r="AF838" s="253"/>
      <c r="AG838" s="253"/>
      <c r="AH838" s="253"/>
      <c r="AI838" s="253"/>
      <c r="AJ838" s="253"/>
      <c r="AK838" s="253"/>
      <c r="AL838" s="253"/>
      <c r="AM838" s="253"/>
      <c r="AN838" s="253"/>
      <c r="AO838" s="253"/>
      <c r="AP838" s="253"/>
      <c r="AQ838" s="253"/>
      <c r="AR838" s="253"/>
      <c r="AS838" s="253"/>
      <c r="AT838" s="253"/>
      <c r="AU838" s="253"/>
      <c r="AV838" s="253"/>
      <c r="AW838" s="253"/>
      <c r="AX838" s="253"/>
      <c r="AY838" s="253"/>
      <c r="AZ838" s="253"/>
      <c r="BA838" s="253"/>
      <c r="BB838" s="253"/>
      <c r="BC838" s="253"/>
      <c r="BD838" s="253"/>
      <c r="BE838" s="253"/>
      <c r="BF838" s="253"/>
      <c r="BG838" s="253"/>
      <c r="BH838" s="253"/>
      <c r="BI838" s="253"/>
      <c r="BJ838" s="253"/>
      <c r="BK838" s="253"/>
      <c r="BL838" s="253"/>
      <c r="BM838" s="253"/>
      <c r="BN838" s="253"/>
      <c r="BO838" s="253"/>
      <c r="BP838" s="253"/>
      <c r="BQ838" s="253"/>
      <c r="BR838" s="253"/>
      <c r="BS838" s="253"/>
      <c r="BT838" s="253"/>
      <c r="BU838" s="253"/>
      <c r="BV838" s="253"/>
      <c r="BW838" s="253"/>
      <c r="BX838" s="253"/>
      <c r="BY838" s="253"/>
      <c r="BZ838" s="253"/>
      <c r="CA838" s="253"/>
      <c r="CB838" s="253"/>
      <c r="CC838" s="253"/>
      <c r="CD838" s="253"/>
      <c r="CE838" s="253"/>
      <c r="CF838" s="253"/>
      <c r="CG838" s="253"/>
      <c r="CH838" s="253"/>
      <c r="CI838" s="253"/>
      <c r="CJ838" s="253"/>
      <c r="CK838" s="253"/>
      <c r="CL838" s="253"/>
      <c r="CM838" s="253"/>
      <c r="CN838" s="253"/>
      <c r="CO838" s="253"/>
      <c r="CP838" s="253"/>
      <c r="CQ838" s="253"/>
      <c r="CR838" s="253"/>
      <c r="CS838" s="253"/>
      <c r="CT838" s="253"/>
      <c r="CU838" s="253"/>
      <c r="CV838" s="253"/>
      <c r="CW838" s="253"/>
      <c r="CX838" s="253"/>
      <c r="CY838" s="253"/>
      <c r="CZ838" s="253"/>
      <c r="DA838" s="253"/>
      <c r="DB838" s="253"/>
      <c r="DC838" s="253"/>
      <c r="DD838" s="253"/>
      <c r="DE838" s="253"/>
      <c r="DF838" s="253"/>
      <c r="DG838" s="253"/>
      <c r="DH838" s="253"/>
      <c r="DI838" s="253"/>
      <c r="DJ838" s="253"/>
      <c r="DK838" s="253"/>
      <c r="DL838" s="253"/>
      <c r="DM838" s="253"/>
      <c r="DN838" s="253"/>
      <c r="DO838" s="253"/>
      <c r="DP838" s="253"/>
      <c r="DQ838" s="253"/>
      <c r="DR838" s="253"/>
      <c r="DS838" s="253"/>
      <c r="DT838" s="253"/>
      <c r="DU838" s="253"/>
    </row>
    <row r="839" spans="1:125" s="248" customFormat="1" x14ac:dyDescent="0.25">
      <c r="A839" s="253"/>
      <c r="B839" s="253"/>
      <c r="D839" s="253"/>
      <c r="E839" s="253"/>
      <c r="F839" s="253"/>
      <c r="G839" s="253"/>
      <c r="H839" s="253"/>
      <c r="I839" s="253"/>
      <c r="J839" s="253"/>
      <c r="K839" s="253"/>
      <c r="L839" s="253"/>
      <c r="S839" s="253"/>
      <c r="T839" s="253"/>
      <c r="U839" s="253"/>
      <c r="V839" s="253"/>
      <c r="W839" s="253"/>
      <c r="X839" s="253"/>
      <c r="Y839" s="253"/>
      <c r="Z839" s="253"/>
      <c r="AA839" s="253"/>
      <c r="AB839" s="253"/>
      <c r="AC839" s="253"/>
      <c r="AD839" s="253"/>
      <c r="AE839" s="253"/>
      <c r="AF839" s="253"/>
      <c r="AG839" s="253"/>
      <c r="AH839" s="253"/>
      <c r="AI839" s="253"/>
      <c r="AJ839" s="253"/>
      <c r="AK839" s="253"/>
      <c r="AL839" s="253"/>
      <c r="AM839" s="253"/>
      <c r="AN839" s="253"/>
      <c r="AO839" s="253"/>
      <c r="AP839" s="253"/>
      <c r="AQ839" s="253"/>
      <c r="AR839" s="253"/>
      <c r="AS839" s="253"/>
      <c r="AT839" s="253"/>
      <c r="AU839" s="253"/>
      <c r="AV839" s="253"/>
      <c r="AW839" s="253"/>
      <c r="AX839" s="253"/>
      <c r="AY839" s="253"/>
      <c r="AZ839" s="253"/>
      <c r="BA839" s="253"/>
      <c r="BB839" s="253"/>
      <c r="BC839" s="253"/>
      <c r="BD839" s="253"/>
      <c r="BE839" s="253"/>
      <c r="BF839" s="253"/>
      <c r="BG839" s="253"/>
      <c r="BH839" s="253"/>
      <c r="BI839" s="253"/>
      <c r="BJ839" s="253"/>
      <c r="BK839" s="253"/>
      <c r="BL839" s="253"/>
      <c r="BM839" s="253"/>
      <c r="BN839" s="253"/>
      <c r="BO839" s="253"/>
      <c r="BP839" s="253"/>
      <c r="BQ839" s="253"/>
      <c r="BR839" s="253"/>
      <c r="BS839" s="253"/>
      <c r="BT839" s="253"/>
      <c r="BU839" s="253"/>
      <c r="BV839" s="253"/>
      <c r="BW839" s="253"/>
      <c r="BX839" s="253"/>
      <c r="BY839" s="253"/>
      <c r="BZ839" s="253"/>
      <c r="CA839" s="253"/>
      <c r="CB839" s="253"/>
      <c r="CC839" s="253"/>
      <c r="CD839" s="253"/>
      <c r="CE839" s="253"/>
      <c r="CF839" s="253"/>
      <c r="CG839" s="253"/>
      <c r="CH839" s="253"/>
      <c r="CI839" s="253"/>
      <c r="CJ839" s="253"/>
      <c r="CK839" s="253"/>
      <c r="CL839" s="253"/>
      <c r="CM839" s="253"/>
      <c r="CN839" s="253"/>
      <c r="CO839" s="253"/>
      <c r="CP839" s="253"/>
      <c r="CQ839" s="253"/>
      <c r="CR839" s="253"/>
      <c r="CS839" s="253"/>
      <c r="CT839" s="253"/>
      <c r="CU839" s="253"/>
      <c r="CV839" s="253"/>
      <c r="CW839" s="253"/>
      <c r="CX839" s="253"/>
      <c r="CY839" s="253"/>
      <c r="CZ839" s="253"/>
      <c r="DA839" s="253"/>
      <c r="DB839" s="253"/>
      <c r="DC839" s="253"/>
      <c r="DD839" s="253"/>
      <c r="DE839" s="253"/>
      <c r="DF839" s="253"/>
      <c r="DG839" s="253"/>
      <c r="DH839" s="253"/>
      <c r="DI839" s="253"/>
      <c r="DJ839" s="253"/>
      <c r="DK839" s="253"/>
      <c r="DL839" s="253"/>
      <c r="DM839" s="253"/>
      <c r="DN839" s="253"/>
      <c r="DO839" s="253"/>
      <c r="DP839" s="253"/>
      <c r="DQ839" s="253"/>
      <c r="DR839" s="253"/>
      <c r="DS839" s="253"/>
      <c r="DT839" s="253"/>
      <c r="DU839" s="253"/>
    </row>
    <row r="840" spans="1:125" s="248" customFormat="1" x14ac:dyDescent="0.25">
      <c r="A840" s="253"/>
      <c r="B840" s="253"/>
      <c r="D840" s="253"/>
      <c r="E840" s="253"/>
      <c r="F840" s="253"/>
      <c r="G840" s="253"/>
      <c r="H840" s="253"/>
      <c r="I840" s="253"/>
      <c r="J840" s="253"/>
      <c r="K840" s="253"/>
      <c r="L840" s="253"/>
      <c r="S840" s="253"/>
      <c r="T840" s="253"/>
      <c r="U840" s="253"/>
      <c r="V840" s="253"/>
      <c r="W840" s="253"/>
      <c r="X840" s="253"/>
      <c r="Y840" s="253"/>
      <c r="Z840" s="253"/>
      <c r="AA840" s="253"/>
      <c r="AB840" s="253"/>
      <c r="AC840" s="253"/>
      <c r="AD840" s="253"/>
      <c r="AE840" s="253"/>
      <c r="AF840" s="253"/>
      <c r="AG840" s="253"/>
      <c r="AH840" s="253"/>
      <c r="AI840" s="253"/>
      <c r="AJ840" s="253"/>
      <c r="AK840" s="253"/>
      <c r="AL840" s="253"/>
      <c r="AM840" s="253"/>
      <c r="AN840" s="253"/>
      <c r="AO840" s="253"/>
      <c r="AP840" s="253"/>
      <c r="AQ840" s="253"/>
      <c r="AR840" s="253"/>
      <c r="AS840" s="253"/>
      <c r="AT840" s="253"/>
      <c r="AU840" s="253"/>
      <c r="AV840" s="253"/>
      <c r="AW840" s="253"/>
      <c r="AX840" s="253"/>
      <c r="AY840" s="253"/>
      <c r="AZ840" s="253"/>
      <c r="BA840" s="253"/>
      <c r="BB840" s="253"/>
      <c r="BC840" s="253"/>
      <c r="BD840" s="253"/>
      <c r="BE840" s="253"/>
      <c r="BF840" s="253"/>
      <c r="BG840" s="253"/>
      <c r="BH840" s="253"/>
      <c r="BI840" s="253"/>
      <c r="BJ840" s="253"/>
      <c r="BK840" s="253"/>
      <c r="BL840" s="253"/>
      <c r="BM840" s="253"/>
      <c r="BN840" s="253"/>
      <c r="BO840" s="253"/>
      <c r="BP840" s="253"/>
      <c r="BQ840" s="253"/>
      <c r="BR840" s="253"/>
      <c r="BS840" s="253"/>
      <c r="BT840" s="253"/>
      <c r="BU840" s="253"/>
      <c r="BV840" s="253"/>
      <c r="BW840" s="253"/>
      <c r="BX840" s="253"/>
      <c r="BY840" s="253"/>
      <c r="BZ840" s="253"/>
      <c r="CA840" s="253"/>
      <c r="CB840" s="253"/>
      <c r="CC840" s="253"/>
      <c r="CD840" s="253"/>
      <c r="CE840" s="253"/>
      <c r="CF840" s="253"/>
      <c r="CG840" s="253"/>
      <c r="CH840" s="253"/>
      <c r="CI840" s="253"/>
      <c r="CJ840" s="253"/>
      <c r="CK840" s="253"/>
      <c r="CL840" s="253"/>
      <c r="CM840" s="253"/>
      <c r="CN840" s="253"/>
      <c r="CO840" s="253"/>
      <c r="CP840" s="253"/>
      <c r="CQ840" s="253"/>
      <c r="CR840" s="253"/>
      <c r="CS840" s="253"/>
      <c r="CT840" s="253"/>
      <c r="CU840" s="253"/>
      <c r="CV840" s="253"/>
      <c r="CW840" s="253"/>
      <c r="CX840" s="253"/>
      <c r="CY840" s="253"/>
      <c r="CZ840" s="253"/>
      <c r="DA840" s="253"/>
      <c r="DB840" s="253"/>
      <c r="DC840" s="253"/>
      <c r="DD840" s="253"/>
      <c r="DE840" s="253"/>
      <c r="DF840" s="253"/>
      <c r="DG840" s="253"/>
      <c r="DH840" s="253"/>
      <c r="DI840" s="253"/>
      <c r="DJ840" s="253"/>
      <c r="DK840" s="253"/>
      <c r="DL840" s="253"/>
      <c r="DM840" s="253"/>
      <c r="DN840" s="253"/>
      <c r="DO840" s="253"/>
      <c r="DP840" s="253"/>
      <c r="DQ840" s="253"/>
      <c r="DR840" s="253"/>
      <c r="DS840" s="253"/>
      <c r="DT840" s="253"/>
      <c r="DU840" s="253"/>
    </row>
    <row r="841" spans="1:125" s="248" customFormat="1" x14ac:dyDescent="0.25">
      <c r="A841" s="253"/>
      <c r="B841" s="253"/>
      <c r="D841" s="253"/>
      <c r="E841" s="253"/>
      <c r="F841" s="253"/>
      <c r="G841" s="253"/>
      <c r="H841" s="253"/>
      <c r="I841" s="253"/>
      <c r="J841" s="253"/>
      <c r="K841" s="253"/>
      <c r="L841" s="253"/>
      <c r="S841" s="253"/>
      <c r="T841" s="253"/>
      <c r="U841" s="253"/>
      <c r="V841" s="253"/>
      <c r="W841" s="253"/>
      <c r="X841" s="253"/>
      <c r="Y841" s="253"/>
      <c r="Z841" s="253"/>
      <c r="AA841" s="253"/>
      <c r="AB841" s="253"/>
      <c r="AC841" s="253"/>
      <c r="AD841" s="253"/>
      <c r="AE841" s="253"/>
      <c r="AF841" s="253"/>
      <c r="AG841" s="253"/>
      <c r="AH841" s="253"/>
      <c r="AI841" s="253"/>
      <c r="AJ841" s="253"/>
      <c r="AK841" s="253"/>
      <c r="AL841" s="253"/>
      <c r="AM841" s="253"/>
      <c r="AN841" s="253"/>
      <c r="AO841" s="253"/>
      <c r="AP841" s="253"/>
      <c r="AQ841" s="253"/>
      <c r="AR841" s="253"/>
      <c r="AS841" s="253"/>
      <c r="AT841" s="253"/>
      <c r="AU841" s="253"/>
      <c r="AV841" s="253"/>
      <c r="AW841" s="253"/>
      <c r="AX841" s="253"/>
      <c r="AY841" s="253"/>
      <c r="AZ841" s="253"/>
      <c r="BA841" s="253"/>
      <c r="BB841" s="253"/>
      <c r="BC841" s="253"/>
      <c r="BD841" s="253"/>
      <c r="BE841" s="253"/>
      <c r="BF841" s="253"/>
      <c r="BG841" s="253"/>
      <c r="BH841" s="253"/>
      <c r="BI841" s="253"/>
      <c r="BJ841" s="253"/>
      <c r="BK841" s="253"/>
      <c r="BL841" s="253"/>
      <c r="BM841" s="253"/>
      <c r="BN841" s="253"/>
      <c r="BO841" s="253"/>
      <c r="BP841" s="253"/>
      <c r="BQ841" s="253"/>
      <c r="BR841" s="253"/>
      <c r="BS841" s="253"/>
      <c r="BT841" s="253"/>
      <c r="BU841" s="253"/>
      <c r="BV841" s="253"/>
      <c r="BW841" s="253"/>
      <c r="BX841" s="253"/>
      <c r="BY841" s="253"/>
      <c r="BZ841" s="253"/>
      <c r="CA841" s="253"/>
      <c r="CB841" s="253"/>
      <c r="CC841" s="253"/>
      <c r="CD841" s="253"/>
      <c r="CE841" s="253"/>
      <c r="CF841" s="253"/>
      <c r="CG841" s="253"/>
      <c r="CH841" s="253"/>
      <c r="CI841" s="253"/>
      <c r="CJ841" s="253"/>
      <c r="CK841" s="253"/>
      <c r="CL841" s="253"/>
      <c r="CM841" s="253"/>
      <c r="CN841" s="253"/>
      <c r="CO841" s="253"/>
      <c r="CP841" s="253"/>
      <c r="CQ841" s="253"/>
      <c r="CR841" s="253"/>
      <c r="CS841" s="253"/>
      <c r="CT841" s="253"/>
      <c r="CU841" s="253"/>
      <c r="CV841" s="253"/>
      <c r="CW841" s="253"/>
      <c r="CX841" s="253"/>
      <c r="CY841" s="253"/>
      <c r="CZ841" s="253"/>
      <c r="DA841" s="253"/>
      <c r="DB841" s="253"/>
      <c r="DC841" s="253"/>
      <c r="DD841" s="253"/>
      <c r="DE841" s="253"/>
      <c r="DF841" s="253"/>
      <c r="DG841" s="253"/>
      <c r="DH841" s="253"/>
      <c r="DI841" s="253"/>
      <c r="DJ841" s="253"/>
      <c r="DK841" s="253"/>
      <c r="DL841" s="253"/>
      <c r="DM841" s="253"/>
      <c r="DN841" s="253"/>
      <c r="DO841" s="253"/>
      <c r="DP841" s="253"/>
      <c r="DQ841" s="253"/>
      <c r="DR841" s="253"/>
      <c r="DS841" s="253"/>
      <c r="DT841" s="253"/>
      <c r="DU841" s="253"/>
    </row>
    <row r="842" spans="1:125" s="248" customFormat="1" x14ac:dyDescent="0.25">
      <c r="A842" s="253"/>
      <c r="B842" s="253"/>
      <c r="D842" s="253"/>
      <c r="E842" s="253"/>
      <c r="F842" s="253"/>
      <c r="G842" s="253"/>
      <c r="H842" s="253"/>
      <c r="I842" s="253"/>
      <c r="J842" s="253"/>
      <c r="K842" s="253"/>
      <c r="L842" s="253"/>
      <c r="S842" s="253"/>
      <c r="T842" s="253"/>
      <c r="U842" s="253"/>
      <c r="V842" s="253"/>
      <c r="W842" s="253"/>
      <c r="X842" s="253"/>
      <c r="Y842" s="253"/>
      <c r="Z842" s="253"/>
      <c r="AA842" s="253"/>
      <c r="AB842" s="253"/>
      <c r="AC842" s="253"/>
      <c r="AD842" s="253"/>
      <c r="AE842" s="253"/>
      <c r="AF842" s="253"/>
      <c r="AG842" s="253"/>
      <c r="AH842" s="253"/>
      <c r="AI842" s="253"/>
      <c r="AJ842" s="253"/>
      <c r="AK842" s="253"/>
      <c r="AL842" s="253"/>
      <c r="AM842" s="253"/>
      <c r="AN842" s="253"/>
      <c r="AO842" s="253"/>
      <c r="AP842" s="253"/>
      <c r="AQ842" s="253"/>
      <c r="AR842" s="253"/>
      <c r="AS842" s="253"/>
      <c r="AT842" s="253"/>
      <c r="AU842" s="253"/>
      <c r="AV842" s="253"/>
      <c r="AW842" s="253"/>
      <c r="AX842" s="253"/>
      <c r="AY842" s="253"/>
      <c r="AZ842" s="253"/>
      <c r="BA842" s="253"/>
      <c r="BB842" s="253"/>
      <c r="BC842" s="253"/>
      <c r="BD842" s="253"/>
      <c r="BE842" s="253"/>
      <c r="BF842" s="253"/>
      <c r="BG842" s="253"/>
      <c r="BH842" s="253"/>
      <c r="BI842" s="253"/>
      <c r="BJ842" s="253"/>
      <c r="BK842" s="253"/>
      <c r="BL842" s="253"/>
      <c r="BM842" s="253"/>
      <c r="BN842" s="253"/>
      <c r="BO842" s="253"/>
      <c r="BP842" s="253"/>
      <c r="BQ842" s="253"/>
      <c r="BR842" s="253"/>
      <c r="BS842" s="253"/>
      <c r="BT842" s="253"/>
      <c r="BU842" s="253"/>
      <c r="BV842" s="253"/>
      <c r="BW842" s="253"/>
      <c r="BX842" s="253"/>
      <c r="BY842" s="253"/>
      <c r="BZ842" s="253"/>
      <c r="CA842" s="253"/>
      <c r="CB842" s="253"/>
      <c r="CC842" s="253"/>
      <c r="CD842" s="253"/>
      <c r="CE842" s="253"/>
      <c r="CF842" s="253"/>
      <c r="CG842" s="253"/>
      <c r="CH842" s="253"/>
      <c r="CI842" s="253"/>
      <c r="CJ842" s="253"/>
      <c r="CK842" s="253"/>
      <c r="CL842" s="253"/>
      <c r="CM842" s="253"/>
      <c r="CN842" s="253"/>
      <c r="CO842" s="253"/>
      <c r="CP842" s="253"/>
      <c r="CQ842" s="253"/>
      <c r="CR842" s="253"/>
      <c r="CS842" s="253"/>
      <c r="CT842" s="253"/>
      <c r="CU842" s="253"/>
      <c r="CV842" s="253"/>
      <c r="CW842" s="253"/>
      <c r="CX842" s="253"/>
      <c r="CY842" s="253"/>
      <c r="CZ842" s="253"/>
      <c r="DA842" s="253"/>
      <c r="DB842" s="253"/>
      <c r="DC842" s="253"/>
      <c r="DD842" s="253"/>
      <c r="DE842" s="253"/>
      <c r="DF842" s="253"/>
      <c r="DG842" s="253"/>
      <c r="DH842" s="253"/>
      <c r="DI842" s="253"/>
      <c r="DJ842" s="253"/>
      <c r="DK842" s="253"/>
      <c r="DL842" s="253"/>
      <c r="DM842" s="253"/>
      <c r="DN842" s="253"/>
      <c r="DO842" s="253"/>
      <c r="DP842" s="253"/>
      <c r="DQ842" s="253"/>
      <c r="DR842" s="253"/>
      <c r="DS842" s="253"/>
      <c r="DT842" s="253"/>
      <c r="DU842" s="253"/>
    </row>
    <row r="843" spans="1:125" s="248" customFormat="1" x14ac:dyDescent="0.25">
      <c r="A843" s="253"/>
      <c r="B843" s="253"/>
      <c r="D843" s="253"/>
      <c r="E843" s="253"/>
      <c r="F843" s="253"/>
      <c r="G843" s="253"/>
      <c r="H843" s="253"/>
      <c r="I843" s="253"/>
      <c r="J843" s="253"/>
      <c r="K843" s="253"/>
      <c r="L843" s="253"/>
      <c r="S843" s="253"/>
      <c r="T843" s="253"/>
      <c r="U843" s="253"/>
      <c r="V843" s="253"/>
      <c r="W843" s="253"/>
      <c r="X843" s="253"/>
      <c r="Y843" s="253"/>
      <c r="Z843" s="253"/>
      <c r="AA843" s="253"/>
      <c r="AB843" s="253"/>
      <c r="AC843" s="253"/>
      <c r="AD843" s="253"/>
      <c r="AE843" s="253"/>
      <c r="AF843" s="253"/>
      <c r="AG843" s="253"/>
      <c r="AH843" s="253"/>
      <c r="AI843" s="253"/>
      <c r="AJ843" s="253"/>
      <c r="AK843" s="253"/>
      <c r="AL843" s="253"/>
      <c r="AM843" s="253"/>
      <c r="AN843" s="253"/>
      <c r="AO843" s="253"/>
      <c r="AP843" s="253"/>
      <c r="AQ843" s="253"/>
      <c r="AR843" s="253"/>
      <c r="AS843" s="253"/>
      <c r="AT843" s="253"/>
      <c r="AU843" s="253"/>
      <c r="AV843" s="253"/>
      <c r="AW843" s="253"/>
      <c r="AX843" s="253"/>
      <c r="AY843" s="253"/>
      <c r="AZ843" s="253"/>
      <c r="BA843" s="253"/>
      <c r="BB843" s="253"/>
      <c r="BC843" s="253"/>
      <c r="BD843" s="253"/>
      <c r="BE843" s="253"/>
      <c r="BF843" s="253"/>
      <c r="BG843" s="253"/>
      <c r="BH843" s="253"/>
      <c r="BI843" s="253"/>
      <c r="BJ843" s="253"/>
      <c r="BK843" s="253"/>
      <c r="BL843" s="253"/>
      <c r="BM843" s="253"/>
      <c r="BN843" s="253"/>
      <c r="BO843" s="253"/>
      <c r="BP843" s="253"/>
      <c r="BQ843" s="253"/>
      <c r="BR843" s="253"/>
      <c r="BS843" s="253"/>
      <c r="BT843" s="253"/>
      <c r="BU843" s="253"/>
      <c r="BV843" s="253"/>
      <c r="BW843" s="253"/>
      <c r="BX843" s="253"/>
      <c r="BY843" s="253"/>
      <c r="BZ843" s="253"/>
      <c r="CA843" s="253"/>
      <c r="CB843" s="253"/>
      <c r="CC843" s="253"/>
      <c r="CD843" s="253"/>
      <c r="CE843" s="253"/>
      <c r="CF843" s="253"/>
      <c r="CG843" s="253"/>
      <c r="CH843" s="253"/>
      <c r="CI843" s="253"/>
      <c r="CJ843" s="253"/>
      <c r="CK843" s="253"/>
      <c r="CL843" s="253"/>
      <c r="CM843" s="253"/>
      <c r="CN843" s="253"/>
      <c r="CO843" s="253"/>
      <c r="CP843" s="253"/>
      <c r="CQ843" s="253"/>
      <c r="CR843" s="253"/>
      <c r="CS843" s="253"/>
      <c r="CT843" s="253"/>
      <c r="CU843" s="253"/>
      <c r="CV843" s="253"/>
      <c r="CW843" s="253"/>
      <c r="CX843" s="253"/>
      <c r="CY843" s="253"/>
      <c r="CZ843" s="253"/>
      <c r="DA843" s="253"/>
      <c r="DB843" s="253"/>
      <c r="DC843" s="253"/>
      <c r="DD843" s="253"/>
      <c r="DE843" s="253"/>
      <c r="DF843" s="253"/>
      <c r="DG843" s="253"/>
      <c r="DH843" s="253"/>
      <c r="DI843" s="253"/>
      <c r="DJ843" s="253"/>
      <c r="DK843" s="253"/>
      <c r="DL843" s="253"/>
      <c r="DM843" s="253"/>
      <c r="DN843" s="253"/>
      <c r="DO843" s="253"/>
      <c r="DP843" s="253"/>
      <c r="DQ843" s="253"/>
      <c r="DR843" s="253"/>
      <c r="DS843" s="253"/>
      <c r="DT843" s="253"/>
      <c r="DU843" s="253"/>
    </row>
    <row r="844" spans="1:125" s="248" customFormat="1" x14ac:dyDescent="0.25">
      <c r="A844" s="253"/>
      <c r="B844" s="253"/>
      <c r="D844" s="253"/>
      <c r="E844" s="253"/>
      <c r="F844" s="253"/>
      <c r="G844" s="253"/>
      <c r="H844" s="253"/>
      <c r="I844" s="253"/>
      <c r="J844" s="253"/>
      <c r="K844" s="253"/>
      <c r="L844" s="253"/>
      <c r="S844" s="253"/>
      <c r="T844" s="253"/>
      <c r="U844" s="253"/>
      <c r="V844" s="253"/>
      <c r="W844" s="253"/>
      <c r="X844" s="253"/>
      <c r="Y844" s="253"/>
      <c r="Z844" s="253"/>
      <c r="AA844" s="253"/>
      <c r="AB844" s="253"/>
      <c r="AC844" s="253"/>
      <c r="AD844" s="253"/>
      <c r="AE844" s="253"/>
      <c r="AF844" s="253"/>
      <c r="AG844" s="253"/>
      <c r="AH844" s="253"/>
      <c r="AI844" s="253"/>
      <c r="AJ844" s="253"/>
      <c r="AK844" s="253"/>
      <c r="AL844" s="253"/>
      <c r="AM844" s="253"/>
      <c r="AN844" s="253"/>
      <c r="AO844" s="253"/>
      <c r="AP844" s="253"/>
      <c r="AQ844" s="253"/>
      <c r="AR844" s="253"/>
      <c r="AS844" s="253"/>
      <c r="AT844" s="253"/>
      <c r="AU844" s="253"/>
      <c r="AV844" s="253"/>
      <c r="AW844" s="253"/>
      <c r="AX844" s="253"/>
      <c r="AY844" s="253"/>
      <c r="AZ844" s="253"/>
      <c r="BA844" s="253"/>
      <c r="BB844" s="253"/>
      <c r="BC844" s="253"/>
      <c r="BD844" s="253"/>
      <c r="BE844" s="253"/>
      <c r="BF844" s="253"/>
      <c r="BG844" s="253"/>
      <c r="BH844" s="253"/>
      <c r="BI844" s="253"/>
      <c r="BJ844" s="253"/>
      <c r="BK844" s="253"/>
      <c r="BL844" s="253"/>
      <c r="BM844" s="253"/>
      <c r="BN844" s="253"/>
      <c r="BO844" s="253"/>
      <c r="BP844" s="253"/>
      <c r="BQ844" s="253"/>
      <c r="BR844" s="253"/>
      <c r="BS844" s="253"/>
      <c r="BT844" s="253"/>
      <c r="BU844" s="253"/>
      <c r="BV844" s="253"/>
      <c r="BW844" s="253"/>
      <c r="BX844" s="253"/>
      <c r="BY844" s="253"/>
      <c r="BZ844" s="253"/>
      <c r="CA844" s="253"/>
      <c r="CB844" s="253"/>
      <c r="CC844" s="253"/>
      <c r="CD844" s="253"/>
      <c r="CE844" s="253"/>
      <c r="CF844" s="253"/>
      <c r="CG844" s="253"/>
      <c r="CH844" s="253"/>
      <c r="CI844" s="253"/>
      <c r="CJ844" s="253"/>
      <c r="CK844" s="253"/>
      <c r="CL844" s="253"/>
      <c r="CM844" s="253"/>
      <c r="CN844" s="253"/>
      <c r="CO844" s="253"/>
      <c r="CP844" s="253"/>
      <c r="CQ844" s="253"/>
      <c r="CR844" s="253"/>
      <c r="CS844" s="253"/>
      <c r="CT844" s="253"/>
      <c r="CU844" s="253"/>
      <c r="CV844" s="253"/>
      <c r="CW844" s="253"/>
      <c r="CX844" s="253"/>
      <c r="CY844" s="253"/>
      <c r="CZ844" s="253"/>
      <c r="DA844" s="253"/>
      <c r="DB844" s="253"/>
      <c r="DC844" s="253"/>
      <c r="DD844" s="253"/>
      <c r="DE844" s="253"/>
      <c r="DF844" s="253"/>
      <c r="DG844" s="253"/>
      <c r="DH844" s="253"/>
      <c r="DI844" s="253"/>
      <c r="DJ844" s="253"/>
      <c r="DK844" s="253"/>
      <c r="DL844" s="253"/>
      <c r="DM844" s="253"/>
      <c r="DN844" s="253"/>
      <c r="DO844" s="253"/>
      <c r="DP844" s="253"/>
      <c r="DQ844" s="253"/>
      <c r="DR844" s="253"/>
      <c r="DS844" s="253"/>
      <c r="DT844" s="253"/>
      <c r="DU844" s="253"/>
    </row>
    <row r="845" spans="1:125" s="248" customFormat="1" x14ac:dyDescent="0.25">
      <c r="A845" s="253"/>
      <c r="B845" s="253"/>
      <c r="D845" s="253"/>
      <c r="E845" s="253"/>
      <c r="F845" s="253"/>
      <c r="G845" s="253"/>
      <c r="H845" s="253"/>
      <c r="I845" s="253"/>
      <c r="J845" s="253"/>
      <c r="K845" s="253"/>
      <c r="L845" s="253"/>
      <c r="S845" s="253"/>
      <c r="T845" s="253"/>
      <c r="U845" s="253"/>
      <c r="V845" s="253"/>
      <c r="W845" s="253"/>
      <c r="X845" s="253"/>
      <c r="Y845" s="253"/>
      <c r="Z845" s="253"/>
      <c r="AA845" s="253"/>
      <c r="AB845" s="253"/>
      <c r="AC845" s="253"/>
      <c r="AD845" s="253"/>
      <c r="AE845" s="253"/>
      <c r="AF845" s="253"/>
      <c r="AG845" s="253"/>
      <c r="AH845" s="253"/>
      <c r="AI845" s="253"/>
      <c r="AJ845" s="253"/>
      <c r="AK845" s="253"/>
      <c r="AL845" s="253"/>
      <c r="AM845" s="253"/>
      <c r="AN845" s="253"/>
      <c r="AO845" s="253"/>
      <c r="AP845" s="253"/>
      <c r="AQ845" s="253"/>
      <c r="AR845" s="253"/>
      <c r="AS845" s="253"/>
      <c r="AT845" s="253"/>
      <c r="AU845" s="253"/>
      <c r="AV845" s="253"/>
      <c r="AW845" s="253"/>
      <c r="AX845" s="253"/>
      <c r="AY845" s="253"/>
      <c r="AZ845" s="253"/>
      <c r="BA845" s="253"/>
      <c r="BB845" s="253"/>
      <c r="BC845" s="253"/>
      <c r="BD845" s="253"/>
      <c r="BE845" s="253"/>
      <c r="BF845" s="253"/>
      <c r="BG845" s="253"/>
      <c r="BH845" s="253"/>
      <c r="BI845" s="253"/>
      <c r="BJ845" s="253"/>
      <c r="BK845" s="253"/>
      <c r="BL845" s="253"/>
      <c r="BM845" s="253"/>
      <c r="BN845" s="253"/>
      <c r="BO845" s="253"/>
      <c r="BP845" s="253"/>
      <c r="BQ845" s="253"/>
      <c r="BR845" s="253"/>
      <c r="BS845" s="253"/>
      <c r="BT845" s="253"/>
      <c r="BU845" s="253"/>
      <c r="BV845" s="253"/>
      <c r="BW845" s="253"/>
      <c r="BX845" s="253"/>
      <c r="BY845" s="253"/>
      <c r="BZ845" s="253"/>
      <c r="CA845" s="253"/>
      <c r="CB845" s="253"/>
      <c r="CC845" s="253"/>
      <c r="CD845" s="253"/>
      <c r="CE845" s="253"/>
      <c r="CF845" s="253"/>
      <c r="CG845" s="253"/>
      <c r="CH845" s="253"/>
      <c r="CI845" s="253"/>
      <c r="CJ845" s="253"/>
      <c r="CK845" s="253"/>
      <c r="CL845" s="253"/>
      <c r="CM845" s="253"/>
      <c r="CN845" s="253"/>
      <c r="CO845" s="253"/>
      <c r="CP845" s="253"/>
      <c r="CQ845" s="253"/>
      <c r="CR845" s="253"/>
      <c r="CS845" s="253"/>
      <c r="CT845" s="253"/>
      <c r="CU845" s="253"/>
      <c r="CV845" s="253"/>
      <c r="CW845" s="253"/>
      <c r="CX845" s="253"/>
      <c r="CY845" s="253"/>
      <c r="CZ845" s="253"/>
      <c r="DA845" s="253"/>
      <c r="DB845" s="253"/>
      <c r="DC845" s="253"/>
      <c r="DD845" s="253"/>
      <c r="DE845" s="253"/>
      <c r="DF845" s="253"/>
      <c r="DG845" s="253"/>
      <c r="DH845" s="253"/>
      <c r="DI845" s="253"/>
      <c r="DJ845" s="253"/>
      <c r="DK845" s="253"/>
      <c r="DL845" s="253"/>
      <c r="DM845" s="253"/>
      <c r="DN845" s="253"/>
      <c r="DO845" s="253"/>
      <c r="DP845" s="253"/>
      <c r="DQ845" s="253"/>
      <c r="DR845" s="253"/>
      <c r="DS845" s="253"/>
      <c r="DT845" s="253"/>
      <c r="DU845" s="253"/>
    </row>
    <row r="846" spans="1:125" s="248" customFormat="1" x14ac:dyDescent="0.25">
      <c r="A846" s="253"/>
      <c r="B846" s="253"/>
      <c r="D846" s="253"/>
      <c r="E846" s="253"/>
      <c r="F846" s="253"/>
      <c r="G846" s="253"/>
      <c r="H846" s="253"/>
      <c r="I846" s="253"/>
      <c r="J846" s="253"/>
      <c r="K846" s="253"/>
      <c r="L846" s="253"/>
      <c r="S846" s="253"/>
      <c r="T846" s="253"/>
      <c r="U846" s="253"/>
      <c r="V846" s="253"/>
      <c r="W846" s="253"/>
      <c r="X846" s="253"/>
      <c r="Y846" s="253"/>
      <c r="Z846" s="253"/>
      <c r="AA846" s="253"/>
      <c r="AB846" s="253"/>
      <c r="AC846" s="253"/>
      <c r="AD846" s="253"/>
      <c r="AE846" s="253"/>
      <c r="AF846" s="253"/>
      <c r="AG846" s="253"/>
      <c r="AH846" s="253"/>
      <c r="AI846" s="253"/>
      <c r="AJ846" s="253"/>
      <c r="AK846" s="253"/>
      <c r="AL846" s="253"/>
      <c r="AM846" s="253"/>
      <c r="AN846" s="253"/>
      <c r="AO846" s="253"/>
      <c r="AP846" s="253"/>
      <c r="AQ846" s="253"/>
      <c r="AR846" s="253"/>
      <c r="AS846" s="253"/>
      <c r="AT846" s="253"/>
      <c r="AU846" s="253"/>
      <c r="AV846" s="253"/>
      <c r="AW846" s="253"/>
      <c r="AX846" s="253"/>
      <c r="AY846" s="253"/>
      <c r="AZ846" s="253"/>
      <c r="BA846" s="253"/>
      <c r="BB846" s="253"/>
      <c r="BC846" s="253"/>
      <c r="BD846" s="253"/>
      <c r="BE846" s="253"/>
      <c r="BF846" s="253"/>
      <c r="BG846" s="253"/>
      <c r="BH846" s="253"/>
      <c r="BI846" s="253"/>
      <c r="BJ846" s="253"/>
      <c r="BK846" s="253"/>
      <c r="BL846" s="253"/>
      <c r="BM846" s="253"/>
      <c r="BN846" s="253"/>
      <c r="BO846" s="253"/>
      <c r="BP846" s="253"/>
      <c r="BQ846" s="253"/>
      <c r="BR846" s="253"/>
      <c r="BS846" s="253"/>
      <c r="BT846" s="253"/>
      <c r="BU846" s="253"/>
      <c r="BV846" s="253"/>
      <c r="BW846" s="253"/>
      <c r="BX846" s="253"/>
      <c r="BY846" s="253"/>
      <c r="BZ846" s="253"/>
      <c r="CA846" s="253"/>
      <c r="CB846" s="253"/>
      <c r="CC846" s="253"/>
      <c r="CD846" s="253"/>
      <c r="CE846" s="253"/>
      <c r="CF846" s="253"/>
      <c r="CG846" s="253"/>
      <c r="CH846" s="253"/>
      <c r="CI846" s="253"/>
      <c r="CJ846" s="253"/>
      <c r="CK846" s="253"/>
      <c r="CL846" s="253"/>
      <c r="CM846" s="253"/>
      <c r="CN846" s="253"/>
      <c r="CO846" s="253"/>
      <c r="CP846" s="253"/>
      <c r="CQ846" s="253"/>
      <c r="CR846" s="253"/>
      <c r="CS846" s="253"/>
      <c r="CT846" s="253"/>
      <c r="CU846" s="253"/>
      <c r="CV846" s="253"/>
      <c r="CW846" s="253"/>
      <c r="CX846" s="253"/>
      <c r="CY846" s="253"/>
      <c r="CZ846" s="253"/>
      <c r="DA846" s="253"/>
      <c r="DB846" s="253"/>
      <c r="DC846" s="253"/>
      <c r="DD846" s="253"/>
      <c r="DE846" s="253"/>
      <c r="DF846" s="253"/>
      <c r="DG846" s="253"/>
      <c r="DH846" s="253"/>
      <c r="DI846" s="253"/>
      <c r="DJ846" s="253"/>
      <c r="DK846" s="253"/>
      <c r="DL846" s="253"/>
      <c r="DM846" s="253"/>
      <c r="DN846" s="253"/>
      <c r="DO846" s="253"/>
      <c r="DP846" s="253"/>
      <c r="DQ846" s="253"/>
      <c r="DR846" s="253"/>
      <c r="DS846" s="253"/>
      <c r="DT846" s="253"/>
      <c r="DU846" s="253"/>
    </row>
    <row r="847" spans="1:125" s="248" customFormat="1" x14ac:dyDescent="0.25">
      <c r="A847" s="253"/>
      <c r="B847" s="253"/>
      <c r="D847" s="253"/>
      <c r="E847" s="253"/>
      <c r="F847" s="253"/>
      <c r="G847" s="253"/>
      <c r="H847" s="253"/>
      <c r="I847" s="253"/>
      <c r="J847" s="253"/>
      <c r="K847" s="253"/>
      <c r="L847" s="253"/>
      <c r="S847" s="253"/>
      <c r="T847" s="253"/>
      <c r="U847" s="253"/>
      <c r="V847" s="253"/>
      <c r="W847" s="253"/>
      <c r="X847" s="253"/>
      <c r="Y847" s="253"/>
      <c r="Z847" s="253"/>
      <c r="AA847" s="253"/>
      <c r="AB847" s="253"/>
      <c r="AC847" s="253"/>
      <c r="AD847" s="253"/>
      <c r="AE847" s="253"/>
      <c r="AF847" s="253"/>
      <c r="AG847" s="253"/>
      <c r="AH847" s="253"/>
      <c r="AI847" s="253"/>
      <c r="AJ847" s="253"/>
      <c r="AK847" s="253"/>
      <c r="AL847" s="253"/>
      <c r="AM847" s="253"/>
      <c r="AN847" s="253"/>
      <c r="AO847" s="253"/>
      <c r="AP847" s="253"/>
      <c r="AQ847" s="253"/>
      <c r="AR847" s="253"/>
      <c r="AS847" s="253"/>
      <c r="AT847" s="253"/>
      <c r="AU847" s="253"/>
      <c r="AV847" s="253"/>
      <c r="AW847" s="253"/>
      <c r="AX847" s="253"/>
      <c r="AY847" s="253"/>
      <c r="AZ847" s="253"/>
      <c r="BA847" s="253"/>
      <c r="BB847" s="253"/>
      <c r="BC847" s="253"/>
      <c r="BD847" s="253"/>
      <c r="BE847" s="253"/>
      <c r="BF847" s="253"/>
      <c r="BG847" s="253"/>
      <c r="BH847" s="253"/>
      <c r="BI847" s="253"/>
      <c r="BJ847" s="253"/>
      <c r="BK847" s="253"/>
      <c r="BL847" s="253"/>
      <c r="BM847" s="253"/>
      <c r="BN847" s="253"/>
      <c r="BO847" s="253"/>
      <c r="BP847" s="253"/>
      <c r="BQ847" s="253"/>
      <c r="BR847" s="253"/>
      <c r="BS847" s="253"/>
      <c r="BT847" s="253"/>
      <c r="BU847" s="253"/>
      <c r="BV847" s="253"/>
      <c r="BW847" s="253"/>
      <c r="BX847" s="253"/>
      <c r="BY847" s="253"/>
      <c r="BZ847" s="253"/>
      <c r="CA847" s="253"/>
      <c r="CB847" s="253"/>
      <c r="CC847" s="253"/>
      <c r="CD847" s="253"/>
      <c r="CE847" s="253"/>
      <c r="CF847" s="253"/>
      <c r="CG847" s="253"/>
      <c r="CH847" s="253"/>
      <c r="CI847" s="253"/>
      <c r="CJ847" s="253"/>
      <c r="CK847" s="253"/>
      <c r="CL847" s="253"/>
      <c r="CM847" s="253"/>
      <c r="CN847" s="253"/>
      <c r="CO847" s="253"/>
      <c r="CP847" s="253"/>
      <c r="CQ847" s="253"/>
      <c r="CR847" s="253"/>
      <c r="CS847" s="253"/>
      <c r="CT847" s="253"/>
      <c r="CU847" s="253"/>
      <c r="CV847" s="253"/>
      <c r="CW847" s="253"/>
      <c r="CX847" s="253"/>
      <c r="CY847" s="253"/>
      <c r="CZ847" s="253"/>
      <c r="DA847" s="253"/>
      <c r="DB847" s="253"/>
      <c r="DC847" s="253"/>
      <c r="DD847" s="253"/>
      <c r="DE847" s="253"/>
      <c r="DF847" s="253"/>
      <c r="DG847" s="253"/>
      <c r="DH847" s="253"/>
      <c r="DI847" s="253"/>
      <c r="DJ847" s="253"/>
      <c r="DK847" s="253"/>
      <c r="DL847" s="253"/>
      <c r="DM847" s="253"/>
      <c r="DN847" s="253"/>
      <c r="DO847" s="253"/>
      <c r="DP847" s="253"/>
      <c r="DQ847" s="253"/>
      <c r="DR847" s="253"/>
      <c r="DS847" s="253"/>
      <c r="DT847" s="253"/>
      <c r="DU847" s="253"/>
    </row>
    <row r="848" spans="1:125" s="248" customFormat="1" x14ac:dyDescent="0.25">
      <c r="A848" s="253"/>
      <c r="B848" s="253"/>
      <c r="D848" s="253"/>
      <c r="E848" s="253"/>
      <c r="F848" s="253"/>
      <c r="G848" s="253"/>
      <c r="H848" s="253"/>
      <c r="I848" s="253"/>
      <c r="J848" s="253"/>
      <c r="K848" s="253"/>
      <c r="L848" s="253"/>
      <c r="S848" s="253"/>
      <c r="T848" s="253"/>
      <c r="U848" s="253"/>
      <c r="V848" s="253"/>
      <c r="W848" s="253"/>
      <c r="X848" s="253"/>
      <c r="Y848" s="253"/>
      <c r="Z848" s="253"/>
      <c r="AA848" s="253"/>
      <c r="AB848" s="253"/>
      <c r="AC848" s="253"/>
      <c r="AD848" s="253"/>
      <c r="AE848" s="253"/>
      <c r="AF848" s="253"/>
      <c r="AG848" s="253"/>
      <c r="AH848" s="253"/>
      <c r="AI848" s="253"/>
      <c r="AJ848" s="253"/>
      <c r="AK848" s="253"/>
      <c r="AL848" s="253"/>
      <c r="AM848" s="253"/>
      <c r="AN848" s="253"/>
      <c r="AO848" s="253"/>
      <c r="AP848" s="253"/>
      <c r="AQ848" s="253"/>
      <c r="AR848" s="253"/>
      <c r="AS848" s="253"/>
      <c r="AT848" s="253"/>
      <c r="AU848" s="253"/>
      <c r="AV848" s="253"/>
      <c r="AW848" s="253"/>
      <c r="AX848" s="253"/>
      <c r="AY848" s="253"/>
      <c r="AZ848" s="253"/>
      <c r="BA848" s="253"/>
      <c r="BB848" s="253"/>
      <c r="BC848" s="253"/>
      <c r="BD848" s="253"/>
      <c r="BE848" s="253"/>
      <c r="BF848" s="253"/>
      <c r="BG848" s="253"/>
      <c r="BH848" s="253"/>
      <c r="BI848" s="253"/>
      <c r="BJ848" s="253"/>
      <c r="BK848" s="253"/>
      <c r="BL848" s="253"/>
      <c r="BM848" s="253"/>
      <c r="BN848" s="253"/>
      <c r="BO848" s="253"/>
      <c r="BP848" s="253"/>
      <c r="BQ848" s="253"/>
      <c r="BR848" s="253"/>
      <c r="BS848" s="253"/>
      <c r="BT848" s="253"/>
      <c r="BU848" s="253"/>
      <c r="BV848" s="253"/>
      <c r="BW848" s="253"/>
      <c r="BX848" s="253"/>
      <c r="BY848" s="253"/>
      <c r="BZ848" s="253"/>
      <c r="CA848" s="253"/>
      <c r="CB848" s="253"/>
      <c r="CC848" s="253"/>
      <c r="CD848" s="253"/>
      <c r="CE848" s="253"/>
      <c r="CF848" s="253"/>
      <c r="CG848" s="253"/>
      <c r="CH848" s="253"/>
      <c r="CI848" s="253"/>
      <c r="CJ848" s="253"/>
      <c r="CK848" s="253"/>
      <c r="CL848" s="253"/>
      <c r="CM848" s="253"/>
      <c r="CN848" s="253"/>
      <c r="CO848" s="253"/>
      <c r="CP848" s="253"/>
      <c r="CQ848" s="253"/>
      <c r="CR848" s="253"/>
      <c r="CS848" s="253"/>
      <c r="CT848" s="253"/>
      <c r="CU848" s="253"/>
      <c r="CV848" s="253"/>
      <c r="CW848" s="253"/>
      <c r="CX848" s="253"/>
      <c r="CY848" s="253"/>
      <c r="CZ848" s="253"/>
      <c r="DA848" s="253"/>
      <c r="DB848" s="253"/>
      <c r="DC848" s="253"/>
      <c r="DD848" s="253"/>
      <c r="DE848" s="253"/>
      <c r="DF848" s="253"/>
      <c r="DG848" s="253"/>
      <c r="DH848" s="253"/>
      <c r="DI848" s="253"/>
      <c r="DJ848" s="253"/>
      <c r="DK848" s="253"/>
      <c r="DL848" s="253"/>
      <c r="DM848" s="253"/>
      <c r="DN848" s="253"/>
      <c r="DO848" s="253"/>
      <c r="DP848" s="253"/>
      <c r="DQ848" s="253"/>
      <c r="DR848" s="253"/>
      <c r="DS848" s="253"/>
      <c r="DT848" s="253"/>
      <c r="DU848" s="253"/>
    </row>
    <row r="849" spans="1:125" s="248" customFormat="1" x14ac:dyDescent="0.25">
      <c r="A849" s="253"/>
      <c r="B849" s="253"/>
      <c r="D849" s="253"/>
      <c r="E849" s="253"/>
      <c r="F849" s="253"/>
      <c r="G849" s="253"/>
      <c r="H849" s="253"/>
      <c r="I849" s="253"/>
      <c r="J849" s="253"/>
      <c r="K849" s="253"/>
      <c r="L849" s="253"/>
      <c r="S849" s="253"/>
      <c r="T849" s="253"/>
      <c r="U849" s="253"/>
      <c r="V849" s="253"/>
      <c r="W849" s="253"/>
      <c r="X849" s="253"/>
      <c r="Y849" s="253"/>
      <c r="Z849" s="253"/>
      <c r="AA849" s="253"/>
      <c r="AB849" s="253"/>
      <c r="AC849" s="253"/>
      <c r="AD849" s="253"/>
      <c r="AE849" s="253"/>
      <c r="AF849" s="253"/>
      <c r="AG849" s="253"/>
      <c r="AH849" s="253"/>
      <c r="AI849" s="253"/>
      <c r="AJ849" s="253"/>
      <c r="AK849" s="253"/>
      <c r="AL849" s="253"/>
      <c r="AM849" s="253"/>
      <c r="AN849" s="253"/>
      <c r="AO849" s="253"/>
      <c r="AP849" s="253"/>
      <c r="AQ849" s="253"/>
      <c r="AR849" s="253"/>
      <c r="AS849" s="253"/>
      <c r="AT849" s="253"/>
      <c r="AU849" s="253"/>
      <c r="AV849" s="253"/>
      <c r="AW849" s="253"/>
      <c r="AX849" s="253"/>
      <c r="AY849" s="253"/>
      <c r="AZ849" s="253"/>
      <c r="BA849" s="253"/>
      <c r="BB849" s="253"/>
      <c r="BC849" s="253"/>
      <c r="BD849" s="253"/>
      <c r="BE849" s="253"/>
      <c r="BF849" s="253"/>
      <c r="BG849" s="253"/>
      <c r="BH849" s="253"/>
      <c r="BI849" s="253"/>
      <c r="BJ849" s="253"/>
      <c r="BK849" s="253"/>
      <c r="BL849" s="253"/>
      <c r="BM849" s="253"/>
      <c r="BN849" s="253"/>
      <c r="BO849" s="253"/>
      <c r="BP849" s="253"/>
      <c r="BQ849" s="253"/>
      <c r="BR849" s="253"/>
      <c r="BS849" s="253"/>
      <c r="BT849" s="253"/>
      <c r="BU849" s="253"/>
      <c r="BV849" s="253"/>
      <c r="BW849" s="253"/>
      <c r="BX849" s="253"/>
      <c r="BY849" s="253"/>
      <c r="BZ849" s="253"/>
      <c r="CA849" s="253"/>
      <c r="CB849" s="253"/>
      <c r="CC849" s="253"/>
      <c r="CD849" s="253"/>
      <c r="CE849" s="253"/>
      <c r="CF849" s="253"/>
      <c r="CG849" s="253"/>
      <c r="CH849" s="253"/>
      <c r="CI849" s="253"/>
      <c r="CJ849" s="253"/>
      <c r="CK849" s="253"/>
      <c r="CL849" s="253"/>
      <c r="CM849" s="253"/>
      <c r="CN849" s="253"/>
      <c r="CO849" s="253"/>
      <c r="CP849" s="253"/>
      <c r="CQ849" s="253"/>
      <c r="CR849" s="253"/>
      <c r="CS849" s="253"/>
      <c r="CT849" s="253"/>
      <c r="CU849" s="253"/>
      <c r="CV849" s="253"/>
      <c r="CW849" s="253"/>
      <c r="CX849" s="253"/>
      <c r="CY849" s="253"/>
      <c r="CZ849" s="253"/>
      <c r="DA849" s="253"/>
      <c r="DB849" s="253"/>
      <c r="DC849" s="253"/>
      <c r="DD849" s="253"/>
      <c r="DE849" s="253"/>
      <c r="DF849" s="253"/>
      <c r="DG849" s="253"/>
      <c r="DH849" s="253"/>
      <c r="DI849" s="253"/>
      <c r="DJ849" s="253"/>
      <c r="DK849" s="253"/>
      <c r="DL849" s="253"/>
      <c r="DM849" s="253"/>
      <c r="DN849" s="253"/>
      <c r="DO849" s="253"/>
      <c r="DP849" s="253"/>
      <c r="DQ849" s="253"/>
      <c r="DR849" s="253"/>
      <c r="DS849" s="253"/>
      <c r="DT849" s="253"/>
      <c r="DU849" s="253"/>
    </row>
    <row r="850" spans="1:125" s="248" customFormat="1" x14ac:dyDescent="0.25">
      <c r="A850" s="253"/>
      <c r="B850" s="253"/>
      <c r="D850" s="253"/>
      <c r="E850" s="253"/>
      <c r="F850" s="253"/>
      <c r="G850" s="253"/>
      <c r="H850" s="253"/>
      <c r="I850" s="253"/>
      <c r="J850" s="253"/>
      <c r="K850" s="253"/>
      <c r="L850" s="253"/>
      <c r="S850" s="253"/>
      <c r="T850" s="253"/>
      <c r="U850" s="253"/>
      <c r="V850" s="253"/>
      <c r="W850" s="253"/>
      <c r="X850" s="253"/>
      <c r="Y850" s="253"/>
      <c r="Z850" s="253"/>
      <c r="AA850" s="253"/>
      <c r="AB850" s="253"/>
      <c r="AC850" s="253"/>
      <c r="AD850" s="253"/>
      <c r="AE850" s="253"/>
      <c r="AF850" s="253"/>
      <c r="AG850" s="253"/>
      <c r="AH850" s="253"/>
      <c r="AI850" s="253"/>
      <c r="AJ850" s="253"/>
      <c r="AK850" s="253"/>
      <c r="AL850" s="253"/>
      <c r="AM850" s="253"/>
      <c r="AN850" s="253"/>
      <c r="AO850" s="253"/>
      <c r="AP850" s="253"/>
      <c r="AQ850" s="253"/>
      <c r="AR850" s="253"/>
      <c r="AS850" s="253"/>
      <c r="AT850" s="253"/>
      <c r="AU850" s="253"/>
      <c r="AV850" s="253"/>
      <c r="AW850" s="253"/>
      <c r="AX850" s="253"/>
      <c r="AY850" s="253"/>
      <c r="AZ850" s="253"/>
      <c r="BA850" s="253"/>
      <c r="BB850" s="253"/>
      <c r="BC850" s="253"/>
      <c r="BD850" s="253"/>
      <c r="BE850" s="253"/>
      <c r="BF850" s="253"/>
      <c r="BG850" s="253"/>
      <c r="BH850" s="253"/>
      <c r="BI850" s="253"/>
      <c r="BJ850" s="253"/>
      <c r="BK850" s="253"/>
      <c r="BL850" s="253"/>
      <c r="BM850" s="253"/>
      <c r="BN850" s="253"/>
      <c r="BO850" s="253"/>
      <c r="BP850" s="253"/>
      <c r="BQ850" s="253"/>
      <c r="BR850" s="253"/>
      <c r="BS850" s="253"/>
      <c r="BT850" s="253"/>
      <c r="BU850" s="253"/>
      <c r="BV850" s="253"/>
      <c r="BW850" s="253"/>
      <c r="BX850" s="253"/>
      <c r="BY850" s="253"/>
      <c r="BZ850" s="253"/>
      <c r="CA850" s="253"/>
      <c r="CB850" s="253"/>
      <c r="CC850" s="253"/>
      <c r="CD850" s="253"/>
      <c r="CE850" s="253"/>
      <c r="CF850" s="253"/>
      <c r="CG850" s="253"/>
      <c r="CH850" s="253"/>
      <c r="CI850" s="253"/>
      <c r="CJ850" s="253"/>
      <c r="CK850" s="253"/>
      <c r="CL850" s="253"/>
      <c r="CM850" s="253"/>
      <c r="CN850" s="253"/>
      <c r="CO850" s="253"/>
      <c r="CP850" s="253"/>
      <c r="CQ850" s="253"/>
      <c r="CR850" s="253"/>
      <c r="CS850" s="253"/>
      <c r="CT850" s="253"/>
      <c r="CU850" s="253"/>
      <c r="CV850" s="253"/>
      <c r="CW850" s="253"/>
      <c r="CX850" s="253"/>
      <c r="CY850" s="253"/>
      <c r="CZ850" s="253"/>
      <c r="DA850" s="253"/>
      <c r="DB850" s="253"/>
      <c r="DC850" s="253"/>
      <c r="DD850" s="253"/>
      <c r="DE850" s="253"/>
      <c r="DF850" s="253"/>
      <c r="DG850" s="253"/>
      <c r="DH850" s="253"/>
      <c r="DI850" s="253"/>
      <c r="DJ850" s="253"/>
      <c r="DK850" s="253"/>
      <c r="DL850" s="253"/>
      <c r="DM850" s="253"/>
      <c r="DN850" s="253"/>
      <c r="DO850" s="253"/>
      <c r="DP850" s="253"/>
      <c r="DQ850" s="253"/>
      <c r="DR850" s="253"/>
      <c r="DS850" s="253"/>
      <c r="DT850" s="253"/>
      <c r="DU850" s="253"/>
    </row>
    <row r="851" spans="1:125" s="248" customFormat="1" x14ac:dyDescent="0.25">
      <c r="A851" s="253"/>
      <c r="B851" s="253"/>
      <c r="D851" s="253"/>
      <c r="E851" s="253"/>
      <c r="F851" s="253"/>
      <c r="G851" s="253"/>
      <c r="H851" s="253"/>
      <c r="I851" s="253"/>
      <c r="J851" s="253"/>
      <c r="K851" s="253"/>
      <c r="L851" s="253"/>
      <c r="S851" s="253"/>
      <c r="T851" s="253"/>
      <c r="U851" s="253"/>
      <c r="V851" s="253"/>
      <c r="W851" s="253"/>
      <c r="X851" s="253"/>
      <c r="Y851" s="253"/>
      <c r="Z851" s="253"/>
      <c r="AA851" s="253"/>
      <c r="AB851" s="253"/>
      <c r="AC851" s="253"/>
      <c r="AD851" s="253"/>
      <c r="AE851" s="253"/>
      <c r="AF851" s="253"/>
      <c r="AG851" s="253"/>
      <c r="AH851" s="253"/>
      <c r="AI851" s="253"/>
      <c r="AJ851" s="253"/>
      <c r="AK851" s="253"/>
      <c r="AL851" s="253"/>
      <c r="AM851" s="253"/>
      <c r="AN851" s="253"/>
      <c r="AO851" s="253"/>
      <c r="AP851" s="253"/>
      <c r="AQ851" s="253"/>
      <c r="AR851" s="253"/>
      <c r="AS851" s="253"/>
      <c r="AT851" s="253"/>
      <c r="AU851" s="253"/>
      <c r="AV851" s="253"/>
      <c r="AW851" s="253"/>
      <c r="AX851" s="253"/>
      <c r="AY851" s="253"/>
      <c r="AZ851" s="253"/>
      <c r="BA851" s="253"/>
      <c r="BB851" s="253"/>
      <c r="BC851" s="253"/>
      <c r="BD851" s="253"/>
      <c r="BE851" s="253"/>
      <c r="BF851" s="253"/>
      <c r="BG851" s="253"/>
      <c r="BH851" s="253"/>
      <c r="BI851" s="253"/>
      <c r="BJ851" s="253"/>
      <c r="BK851" s="253"/>
      <c r="BL851" s="253"/>
      <c r="BM851" s="253"/>
      <c r="BN851" s="253"/>
      <c r="BO851" s="253"/>
      <c r="BP851" s="253"/>
      <c r="BQ851" s="253"/>
      <c r="BR851" s="253"/>
      <c r="BS851" s="253"/>
      <c r="BT851" s="253"/>
      <c r="BU851" s="253"/>
      <c r="BV851" s="253"/>
      <c r="BW851" s="253"/>
      <c r="BX851" s="253"/>
      <c r="BY851" s="253"/>
      <c r="BZ851" s="253"/>
      <c r="CA851" s="253"/>
      <c r="CB851" s="253"/>
      <c r="CC851" s="253"/>
      <c r="CD851" s="253"/>
      <c r="CE851" s="253"/>
      <c r="CF851" s="253"/>
      <c r="CG851" s="253"/>
      <c r="CH851" s="253"/>
      <c r="CI851" s="253"/>
      <c r="CJ851" s="253"/>
      <c r="CK851" s="253"/>
      <c r="CL851" s="253"/>
      <c r="CM851" s="253"/>
      <c r="CN851" s="253"/>
      <c r="CO851" s="253"/>
      <c r="CP851" s="253"/>
      <c r="CQ851" s="253"/>
      <c r="CR851" s="253"/>
      <c r="CS851" s="253"/>
      <c r="CT851" s="253"/>
      <c r="CU851" s="253"/>
      <c r="CV851" s="253"/>
      <c r="CW851" s="253"/>
      <c r="CX851" s="253"/>
      <c r="CY851" s="253"/>
      <c r="CZ851" s="253"/>
      <c r="DA851" s="253"/>
      <c r="DB851" s="253"/>
      <c r="DC851" s="253"/>
      <c r="DD851" s="253"/>
      <c r="DE851" s="253"/>
      <c r="DF851" s="253"/>
      <c r="DG851" s="253"/>
      <c r="DH851" s="253"/>
      <c r="DI851" s="253"/>
      <c r="DJ851" s="253"/>
      <c r="DK851" s="253"/>
      <c r="DL851" s="253"/>
      <c r="DM851" s="253"/>
      <c r="DN851" s="253"/>
      <c r="DO851" s="253"/>
      <c r="DP851" s="253"/>
      <c r="DQ851" s="253"/>
      <c r="DR851" s="253"/>
      <c r="DS851" s="253"/>
      <c r="DT851" s="253"/>
      <c r="DU851" s="253"/>
    </row>
    <row r="852" spans="1:125" s="248" customFormat="1" x14ac:dyDescent="0.25">
      <c r="A852" s="253"/>
      <c r="B852" s="253"/>
      <c r="D852" s="253"/>
      <c r="E852" s="253"/>
      <c r="F852" s="253"/>
      <c r="G852" s="253"/>
      <c r="H852" s="253"/>
      <c r="I852" s="253"/>
      <c r="J852" s="253"/>
      <c r="K852" s="253"/>
      <c r="L852" s="253"/>
      <c r="S852" s="253"/>
      <c r="T852" s="253"/>
      <c r="U852" s="253"/>
      <c r="V852" s="253"/>
      <c r="W852" s="253"/>
      <c r="X852" s="253"/>
      <c r="Y852" s="253"/>
      <c r="Z852" s="253"/>
      <c r="AA852" s="253"/>
      <c r="AB852" s="253"/>
      <c r="AC852" s="253"/>
      <c r="AD852" s="253"/>
      <c r="AE852" s="253"/>
      <c r="AF852" s="253"/>
      <c r="AG852" s="253"/>
      <c r="AH852" s="253"/>
      <c r="AI852" s="253"/>
      <c r="AJ852" s="253"/>
      <c r="AK852" s="253"/>
      <c r="AL852" s="253"/>
      <c r="AM852" s="253"/>
      <c r="AN852" s="253"/>
      <c r="AO852" s="253"/>
      <c r="AP852" s="253"/>
      <c r="AQ852" s="253"/>
      <c r="AR852" s="253"/>
      <c r="AS852" s="253"/>
      <c r="AT852" s="253"/>
      <c r="AU852" s="253"/>
      <c r="AV852" s="253"/>
      <c r="AW852" s="253"/>
      <c r="AX852" s="253"/>
      <c r="AY852" s="253"/>
      <c r="AZ852" s="253"/>
      <c r="BA852" s="253"/>
      <c r="BB852" s="253"/>
      <c r="BC852" s="253"/>
      <c r="BD852" s="253"/>
      <c r="BE852" s="253"/>
      <c r="BF852" s="253"/>
      <c r="BG852" s="253"/>
      <c r="BH852" s="253"/>
      <c r="BI852" s="253"/>
      <c r="BJ852" s="253"/>
      <c r="BK852" s="253"/>
      <c r="BL852" s="253"/>
      <c r="BM852" s="253"/>
      <c r="BN852" s="253"/>
      <c r="BO852" s="253"/>
      <c r="BP852" s="253"/>
      <c r="BQ852" s="253"/>
      <c r="BR852" s="253"/>
      <c r="BS852" s="253"/>
      <c r="BT852" s="253"/>
      <c r="BU852" s="253"/>
      <c r="BV852" s="253"/>
      <c r="BW852" s="253"/>
      <c r="BX852" s="253"/>
      <c r="BY852" s="253"/>
      <c r="BZ852" s="253"/>
      <c r="CA852" s="253"/>
      <c r="CB852" s="253"/>
      <c r="CC852" s="253"/>
      <c r="CD852" s="253"/>
      <c r="CE852" s="253"/>
      <c r="CF852" s="253"/>
      <c r="CG852" s="253"/>
      <c r="CH852" s="253"/>
      <c r="CI852" s="253"/>
      <c r="CJ852" s="253"/>
      <c r="CK852" s="253"/>
      <c r="CL852" s="253"/>
      <c r="CM852" s="253"/>
      <c r="CN852" s="253"/>
      <c r="CO852" s="253"/>
      <c r="CP852" s="253"/>
      <c r="CQ852" s="253"/>
      <c r="CR852" s="253"/>
      <c r="CS852" s="253"/>
      <c r="CT852" s="253"/>
      <c r="CU852" s="253"/>
      <c r="CV852" s="253"/>
      <c r="CW852" s="253"/>
      <c r="CX852" s="253"/>
      <c r="CY852" s="253"/>
      <c r="CZ852" s="253"/>
      <c r="DA852" s="253"/>
      <c r="DB852" s="253"/>
      <c r="DC852" s="253"/>
      <c r="DD852" s="253"/>
      <c r="DE852" s="253"/>
      <c r="DF852" s="253"/>
      <c r="DG852" s="253"/>
      <c r="DH852" s="253"/>
      <c r="DI852" s="253"/>
      <c r="DJ852" s="253"/>
      <c r="DK852" s="253"/>
      <c r="DL852" s="253"/>
      <c r="DM852" s="253"/>
      <c r="DN852" s="253"/>
      <c r="DO852" s="253"/>
      <c r="DP852" s="253"/>
      <c r="DQ852" s="253"/>
      <c r="DR852" s="253"/>
      <c r="DS852" s="253"/>
      <c r="DT852" s="253"/>
      <c r="DU852" s="253"/>
    </row>
    <row r="853" spans="1:125" s="248" customFormat="1" x14ac:dyDescent="0.25">
      <c r="A853" s="253"/>
      <c r="B853" s="253"/>
      <c r="D853" s="253"/>
      <c r="E853" s="253"/>
      <c r="F853" s="253"/>
      <c r="G853" s="253"/>
      <c r="H853" s="253"/>
      <c r="I853" s="253"/>
      <c r="J853" s="253"/>
      <c r="K853" s="253"/>
      <c r="L853" s="253"/>
      <c r="S853" s="253"/>
      <c r="T853" s="253"/>
      <c r="U853" s="253"/>
      <c r="V853" s="253"/>
      <c r="W853" s="253"/>
      <c r="X853" s="253"/>
      <c r="Y853" s="253"/>
      <c r="Z853" s="253"/>
      <c r="AA853" s="253"/>
      <c r="AB853" s="253"/>
      <c r="AC853" s="253"/>
      <c r="AD853" s="253"/>
      <c r="AE853" s="253"/>
      <c r="AF853" s="253"/>
      <c r="AG853" s="253"/>
      <c r="AH853" s="253"/>
      <c r="AI853" s="253"/>
      <c r="AJ853" s="253"/>
      <c r="AK853" s="253"/>
      <c r="AL853" s="253"/>
      <c r="AM853" s="253"/>
      <c r="AN853" s="253"/>
      <c r="AO853" s="253"/>
      <c r="AP853" s="253"/>
      <c r="AQ853" s="253"/>
      <c r="AR853" s="253"/>
      <c r="AS853" s="253"/>
      <c r="AT853" s="253"/>
      <c r="AU853" s="253"/>
      <c r="AV853" s="253"/>
      <c r="AW853" s="253"/>
      <c r="AX853" s="253"/>
      <c r="AY853" s="253"/>
      <c r="AZ853" s="253"/>
      <c r="BA853" s="253"/>
      <c r="BB853" s="253"/>
      <c r="BC853" s="253"/>
      <c r="BD853" s="253"/>
      <c r="BE853" s="253"/>
      <c r="BF853" s="253"/>
      <c r="BG853" s="253"/>
      <c r="BH853" s="253"/>
      <c r="BI853" s="253"/>
      <c r="BJ853" s="253"/>
      <c r="BK853" s="253"/>
      <c r="BL853" s="253"/>
      <c r="BM853" s="253"/>
      <c r="BN853" s="253"/>
      <c r="BO853" s="253"/>
      <c r="BP853" s="253"/>
      <c r="BQ853" s="253"/>
      <c r="BR853" s="253"/>
      <c r="BS853" s="253"/>
      <c r="BT853" s="253"/>
      <c r="BU853" s="253"/>
      <c r="BV853" s="253"/>
      <c r="BW853" s="253"/>
      <c r="BX853" s="253"/>
      <c r="BY853" s="253"/>
      <c r="BZ853" s="253"/>
      <c r="CA853" s="253"/>
      <c r="CB853" s="253"/>
      <c r="CC853" s="253"/>
      <c r="CD853" s="253"/>
      <c r="CE853" s="253"/>
      <c r="CF853" s="253"/>
      <c r="CG853" s="253"/>
      <c r="CH853" s="253"/>
      <c r="CI853" s="253"/>
      <c r="CJ853" s="253"/>
      <c r="CK853" s="253"/>
      <c r="CL853" s="253"/>
      <c r="CM853" s="253"/>
      <c r="CN853" s="253"/>
      <c r="CO853" s="253"/>
      <c r="CP853" s="253"/>
      <c r="CQ853" s="253"/>
      <c r="CR853" s="253"/>
      <c r="CS853" s="253"/>
      <c r="CT853" s="253"/>
      <c r="CU853" s="253"/>
      <c r="CV853" s="253"/>
      <c r="CW853" s="253"/>
      <c r="CX853" s="253"/>
      <c r="CY853" s="253"/>
      <c r="CZ853" s="253"/>
      <c r="DA853" s="253"/>
      <c r="DB853" s="253"/>
      <c r="DC853" s="253"/>
      <c r="DD853" s="253"/>
      <c r="DE853" s="253"/>
      <c r="DF853" s="253"/>
      <c r="DG853" s="253"/>
      <c r="DH853" s="253"/>
      <c r="DI853" s="253"/>
      <c r="DJ853" s="253"/>
      <c r="DK853" s="253"/>
      <c r="DL853" s="253"/>
      <c r="DM853" s="253"/>
      <c r="DN853" s="253"/>
      <c r="DO853" s="253"/>
      <c r="DP853" s="253"/>
      <c r="DQ853" s="253"/>
      <c r="DR853" s="253"/>
      <c r="DS853" s="253"/>
      <c r="DT853" s="253"/>
      <c r="DU853" s="253"/>
    </row>
    <row r="854" spans="1:125" s="248" customFormat="1" x14ac:dyDescent="0.25">
      <c r="A854" s="253"/>
      <c r="B854" s="253"/>
      <c r="D854" s="253"/>
      <c r="E854" s="253"/>
      <c r="F854" s="253"/>
      <c r="G854" s="253"/>
      <c r="H854" s="253"/>
      <c r="I854" s="253"/>
      <c r="J854" s="253"/>
      <c r="K854" s="253"/>
      <c r="L854" s="253"/>
      <c r="S854" s="253"/>
      <c r="T854" s="253"/>
      <c r="U854" s="253"/>
      <c r="V854" s="253"/>
      <c r="W854" s="253"/>
      <c r="X854" s="253"/>
      <c r="Y854" s="253"/>
      <c r="Z854" s="253"/>
      <c r="AA854" s="253"/>
      <c r="AB854" s="253"/>
      <c r="AC854" s="253"/>
      <c r="AD854" s="253"/>
      <c r="AE854" s="253"/>
      <c r="AF854" s="253"/>
      <c r="AG854" s="253"/>
      <c r="AH854" s="253"/>
      <c r="AI854" s="253"/>
      <c r="AJ854" s="253"/>
      <c r="AK854" s="253"/>
      <c r="AL854" s="253"/>
      <c r="AM854" s="253"/>
      <c r="AN854" s="253"/>
      <c r="AO854" s="253"/>
      <c r="AP854" s="253"/>
      <c r="AQ854" s="253"/>
      <c r="AR854" s="253"/>
      <c r="AS854" s="253"/>
      <c r="AT854" s="253"/>
      <c r="AU854" s="253"/>
      <c r="AV854" s="253"/>
      <c r="AW854" s="253"/>
      <c r="AX854" s="253"/>
      <c r="AY854" s="253"/>
      <c r="AZ854" s="253"/>
      <c r="BA854" s="253"/>
      <c r="BB854" s="253"/>
      <c r="BC854" s="253"/>
      <c r="BD854" s="253"/>
      <c r="BE854" s="253"/>
      <c r="BF854" s="253"/>
      <c r="BG854" s="253"/>
      <c r="BH854" s="253"/>
      <c r="BI854" s="253"/>
      <c r="BJ854" s="253"/>
      <c r="BK854" s="253"/>
      <c r="BL854" s="253"/>
      <c r="BM854" s="253"/>
      <c r="BN854" s="253"/>
      <c r="BO854" s="253"/>
      <c r="BP854" s="253"/>
      <c r="BQ854" s="253"/>
      <c r="BR854" s="253"/>
      <c r="BS854" s="253"/>
      <c r="BT854" s="253"/>
      <c r="BU854" s="253"/>
      <c r="BV854" s="253"/>
      <c r="BW854" s="253"/>
      <c r="BX854" s="253"/>
      <c r="BY854" s="253"/>
      <c r="BZ854" s="253"/>
      <c r="CA854" s="253"/>
      <c r="CB854" s="253"/>
      <c r="CC854" s="253"/>
      <c r="CD854" s="253"/>
      <c r="CE854" s="253"/>
      <c r="CF854" s="253"/>
      <c r="CG854" s="253"/>
      <c r="CH854" s="253"/>
      <c r="CI854" s="253"/>
      <c r="CJ854" s="253"/>
      <c r="CK854" s="253"/>
      <c r="CL854" s="253"/>
      <c r="CM854" s="253"/>
      <c r="CN854" s="253"/>
      <c r="CO854" s="253"/>
      <c r="CP854" s="253"/>
      <c r="CQ854" s="253"/>
      <c r="CR854" s="253"/>
      <c r="CS854" s="253"/>
      <c r="CT854" s="253"/>
      <c r="CU854" s="253"/>
      <c r="CV854" s="253"/>
      <c r="CW854" s="253"/>
      <c r="CX854" s="253"/>
      <c r="CY854" s="253"/>
      <c r="CZ854" s="253"/>
      <c r="DA854" s="253"/>
      <c r="DB854" s="253"/>
      <c r="DC854" s="253"/>
      <c r="DD854" s="253"/>
      <c r="DE854" s="253"/>
      <c r="DF854" s="253"/>
      <c r="DG854" s="253"/>
      <c r="DH854" s="253"/>
      <c r="DI854" s="253"/>
      <c r="DJ854" s="253"/>
      <c r="DK854" s="253"/>
      <c r="DL854" s="253"/>
      <c r="DM854" s="253"/>
      <c r="DN854" s="253"/>
      <c r="DO854" s="253"/>
      <c r="DP854" s="253"/>
      <c r="DQ854" s="253"/>
      <c r="DR854" s="253"/>
      <c r="DS854" s="253"/>
      <c r="DT854" s="253"/>
      <c r="DU854" s="253"/>
    </row>
    <row r="855" spans="1:125" s="248" customFormat="1" x14ac:dyDescent="0.25">
      <c r="A855" s="253"/>
      <c r="B855" s="253"/>
      <c r="D855" s="253"/>
      <c r="E855" s="253"/>
      <c r="F855" s="253"/>
      <c r="G855" s="253"/>
      <c r="H855" s="253"/>
      <c r="I855" s="253"/>
      <c r="J855" s="253"/>
      <c r="K855" s="253"/>
      <c r="L855" s="253"/>
      <c r="S855" s="253"/>
      <c r="T855" s="253"/>
      <c r="U855" s="253"/>
      <c r="V855" s="253"/>
      <c r="W855" s="253"/>
      <c r="X855" s="253"/>
      <c r="Y855" s="253"/>
      <c r="Z855" s="253"/>
      <c r="AA855" s="253"/>
      <c r="AB855" s="253"/>
      <c r="AC855" s="253"/>
      <c r="AD855" s="253"/>
      <c r="AE855" s="253"/>
      <c r="AF855" s="253"/>
      <c r="AG855" s="253"/>
      <c r="AH855" s="253"/>
      <c r="AI855" s="253"/>
      <c r="AJ855" s="253"/>
      <c r="AK855" s="253"/>
      <c r="AL855" s="253"/>
      <c r="AM855" s="253"/>
      <c r="AN855" s="253"/>
      <c r="AO855" s="253"/>
      <c r="AP855" s="253"/>
      <c r="AQ855" s="253"/>
      <c r="AR855" s="253"/>
      <c r="AS855" s="253"/>
      <c r="AT855" s="253"/>
      <c r="AU855" s="253"/>
      <c r="AV855" s="253"/>
      <c r="AW855" s="253"/>
      <c r="AX855" s="253"/>
      <c r="AY855" s="253"/>
      <c r="AZ855" s="253"/>
      <c r="BA855" s="253"/>
      <c r="BB855" s="253"/>
      <c r="BC855" s="253"/>
      <c r="BD855" s="253"/>
      <c r="BE855" s="253"/>
      <c r="BF855" s="253"/>
      <c r="BG855" s="253"/>
      <c r="BH855" s="253"/>
      <c r="BI855" s="253"/>
      <c r="BJ855" s="253"/>
      <c r="BK855" s="253"/>
      <c r="BL855" s="253"/>
      <c r="BM855" s="253"/>
      <c r="BN855" s="253"/>
      <c r="BO855" s="253"/>
      <c r="BP855" s="253"/>
      <c r="BQ855" s="253"/>
      <c r="BR855" s="253"/>
      <c r="BS855" s="253"/>
      <c r="BT855" s="253"/>
      <c r="BU855" s="253"/>
      <c r="BV855" s="253"/>
      <c r="BW855" s="253"/>
      <c r="BX855" s="253"/>
      <c r="BY855" s="253"/>
      <c r="BZ855" s="253"/>
      <c r="CA855" s="253"/>
      <c r="CB855" s="253"/>
      <c r="CC855" s="253"/>
      <c r="CD855" s="253"/>
      <c r="CE855" s="253"/>
      <c r="CF855" s="253"/>
      <c r="CG855" s="253"/>
      <c r="CH855" s="253"/>
      <c r="CI855" s="253"/>
      <c r="CJ855" s="253"/>
      <c r="CK855" s="253"/>
      <c r="CL855" s="253"/>
      <c r="CM855" s="253"/>
      <c r="CN855" s="253"/>
      <c r="CO855" s="253"/>
      <c r="CP855" s="253"/>
      <c r="CQ855" s="253"/>
      <c r="CR855" s="253"/>
      <c r="CS855" s="253"/>
      <c r="CT855" s="253"/>
      <c r="CU855" s="253"/>
      <c r="CV855" s="253"/>
      <c r="CW855" s="253"/>
      <c r="CX855" s="253"/>
      <c r="CY855" s="253"/>
      <c r="CZ855" s="253"/>
      <c r="DA855" s="253"/>
      <c r="DB855" s="253"/>
      <c r="DC855" s="253"/>
      <c r="DD855" s="253"/>
      <c r="DE855" s="253"/>
      <c r="DF855" s="253"/>
      <c r="DG855" s="253"/>
      <c r="DH855" s="253"/>
      <c r="DI855" s="253"/>
      <c r="DJ855" s="253"/>
      <c r="DK855" s="253"/>
      <c r="DL855" s="253"/>
      <c r="DM855" s="253"/>
      <c r="DN855" s="253"/>
      <c r="DO855" s="253"/>
      <c r="DP855" s="253"/>
      <c r="DQ855" s="253"/>
      <c r="DR855" s="253"/>
      <c r="DS855" s="253"/>
      <c r="DT855" s="253"/>
      <c r="DU855" s="253"/>
    </row>
    <row r="856" spans="1:125" s="248" customFormat="1" x14ac:dyDescent="0.25">
      <c r="A856" s="253"/>
      <c r="B856" s="253"/>
      <c r="D856" s="253"/>
      <c r="E856" s="253"/>
      <c r="F856" s="253"/>
      <c r="G856" s="253"/>
      <c r="H856" s="253"/>
      <c r="I856" s="253"/>
      <c r="J856" s="253"/>
      <c r="K856" s="253"/>
      <c r="L856" s="253"/>
      <c r="S856" s="253"/>
      <c r="T856" s="253"/>
      <c r="U856" s="253"/>
      <c r="V856" s="253"/>
      <c r="W856" s="253"/>
      <c r="X856" s="253"/>
      <c r="Y856" s="253"/>
      <c r="Z856" s="253"/>
      <c r="AA856" s="253"/>
      <c r="AB856" s="253"/>
      <c r="AC856" s="253"/>
      <c r="AD856" s="253"/>
      <c r="AE856" s="253"/>
      <c r="AF856" s="253"/>
      <c r="AG856" s="253"/>
      <c r="AH856" s="253"/>
      <c r="AI856" s="253"/>
      <c r="AJ856" s="253"/>
      <c r="AK856" s="253"/>
      <c r="AL856" s="253"/>
      <c r="AM856" s="253"/>
      <c r="AN856" s="253"/>
      <c r="AO856" s="253"/>
      <c r="AP856" s="253"/>
      <c r="AQ856" s="253"/>
      <c r="AR856" s="253"/>
      <c r="AS856" s="253"/>
      <c r="AT856" s="253"/>
      <c r="AU856" s="253"/>
      <c r="AV856" s="253"/>
      <c r="AW856" s="253"/>
      <c r="AX856" s="253"/>
      <c r="AY856" s="253"/>
      <c r="AZ856" s="253"/>
      <c r="BA856" s="253"/>
      <c r="BB856" s="253"/>
      <c r="BC856" s="253"/>
      <c r="BD856" s="253"/>
      <c r="BE856" s="253"/>
      <c r="BF856" s="253"/>
      <c r="BG856" s="253"/>
      <c r="BH856" s="253"/>
      <c r="BI856" s="253"/>
      <c r="BJ856" s="253"/>
      <c r="BK856" s="253"/>
      <c r="BL856" s="253"/>
      <c r="BM856" s="253"/>
      <c r="BN856" s="253"/>
      <c r="BO856" s="253"/>
      <c r="BP856" s="253"/>
      <c r="BQ856" s="253"/>
      <c r="BR856" s="253"/>
      <c r="BS856" s="253"/>
      <c r="BT856" s="253"/>
      <c r="BU856" s="253"/>
      <c r="BV856" s="253"/>
      <c r="BW856" s="253"/>
      <c r="BX856" s="253"/>
      <c r="BY856" s="253"/>
      <c r="BZ856" s="253"/>
      <c r="CA856" s="253"/>
      <c r="CB856" s="253"/>
      <c r="CC856" s="253"/>
      <c r="CD856" s="253"/>
      <c r="CE856" s="253"/>
      <c r="CF856" s="253"/>
      <c r="CG856" s="253"/>
      <c r="CH856" s="253"/>
      <c r="CI856" s="253"/>
      <c r="CJ856" s="253"/>
      <c r="CK856" s="253"/>
      <c r="CL856" s="253"/>
      <c r="CM856" s="253"/>
      <c r="CN856" s="253"/>
      <c r="CO856" s="253"/>
      <c r="CP856" s="253"/>
      <c r="CQ856" s="253"/>
      <c r="CR856" s="253"/>
      <c r="CS856" s="253"/>
      <c r="CT856" s="253"/>
      <c r="CU856" s="253"/>
      <c r="CV856" s="253"/>
      <c r="CW856" s="253"/>
      <c r="CX856" s="253"/>
      <c r="CY856" s="253"/>
      <c r="CZ856" s="253"/>
      <c r="DA856" s="253"/>
      <c r="DB856" s="253"/>
      <c r="DC856" s="253"/>
      <c r="DD856" s="253"/>
      <c r="DE856" s="253"/>
      <c r="DF856" s="253"/>
      <c r="DG856" s="253"/>
      <c r="DH856" s="253"/>
      <c r="DI856" s="253"/>
      <c r="DJ856" s="253"/>
      <c r="DK856" s="253"/>
      <c r="DL856" s="253"/>
      <c r="DM856" s="253"/>
      <c r="DN856" s="253"/>
      <c r="DO856" s="253"/>
      <c r="DP856" s="253"/>
      <c r="DQ856" s="253"/>
      <c r="DR856" s="253"/>
      <c r="DS856" s="253"/>
      <c r="DT856" s="253"/>
      <c r="DU856" s="253"/>
    </row>
    <row r="857" spans="1:125" s="248" customFormat="1" x14ac:dyDescent="0.25">
      <c r="A857" s="253"/>
      <c r="B857" s="253"/>
      <c r="D857" s="253"/>
      <c r="E857" s="253"/>
      <c r="F857" s="253"/>
      <c r="G857" s="253"/>
      <c r="H857" s="253"/>
      <c r="I857" s="253"/>
      <c r="J857" s="253"/>
      <c r="K857" s="253"/>
      <c r="L857" s="253"/>
      <c r="S857" s="253"/>
      <c r="T857" s="253"/>
      <c r="U857" s="253"/>
      <c r="V857" s="253"/>
      <c r="W857" s="253"/>
      <c r="X857" s="253"/>
      <c r="Y857" s="253"/>
      <c r="Z857" s="253"/>
      <c r="AA857" s="253"/>
      <c r="AB857" s="253"/>
      <c r="AC857" s="253"/>
      <c r="AD857" s="253"/>
      <c r="AE857" s="253"/>
      <c r="AF857" s="253"/>
      <c r="AG857" s="253"/>
      <c r="AH857" s="253"/>
      <c r="AI857" s="253"/>
      <c r="AJ857" s="253"/>
      <c r="AK857" s="253"/>
      <c r="AL857" s="253"/>
      <c r="AM857" s="253"/>
      <c r="AN857" s="253"/>
      <c r="AO857" s="253"/>
      <c r="AP857" s="253"/>
      <c r="AQ857" s="253"/>
      <c r="AR857" s="253"/>
      <c r="AS857" s="253"/>
      <c r="AT857" s="253"/>
      <c r="AU857" s="253"/>
      <c r="AV857" s="253"/>
      <c r="AW857" s="253"/>
      <c r="AX857" s="253"/>
      <c r="AY857" s="253"/>
      <c r="AZ857" s="253"/>
      <c r="BA857" s="253"/>
      <c r="BB857" s="253"/>
      <c r="BC857" s="253"/>
      <c r="BD857" s="253"/>
      <c r="BE857" s="253"/>
      <c r="BF857" s="253"/>
      <c r="BG857" s="253"/>
      <c r="BH857" s="253"/>
      <c r="BI857" s="253"/>
      <c r="BJ857" s="253"/>
      <c r="BK857" s="253"/>
      <c r="BL857" s="253"/>
      <c r="BM857" s="253"/>
      <c r="BN857" s="253"/>
      <c r="BO857" s="253"/>
      <c r="BP857" s="253"/>
      <c r="BQ857" s="253"/>
      <c r="BR857" s="253"/>
      <c r="BS857" s="253"/>
      <c r="BT857" s="253"/>
      <c r="BU857" s="253"/>
      <c r="BV857" s="253"/>
      <c r="BW857" s="253"/>
      <c r="BX857" s="253"/>
      <c r="BY857" s="253"/>
      <c r="BZ857" s="253"/>
      <c r="CA857" s="253"/>
      <c r="CB857" s="253"/>
      <c r="CC857" s="253"/>
      <c r="CD857" s="253"/>
      <c r="CE857" s="253"/>
      <c r="CF857" s="253"/>
      <c r="CG857" s="253"/>
      <c r="CH857" s="253"/>
      <c r="CI857" s="253"/>
      <c r="CJ857" s="253"/>
      <c r="CK857" s="253"/>
      <c r="CL857" s="253"/>
      <c r="CM857" s="253"/>
      <c r="CN857" s="253"/>
      <c r="CO857" s="253"/>
      <c r="CP857" s="253"/>
      <c r="CQ857" s="253"/>
      <c r="CR857" s="253"/>
      <c r="CS857" s="253"/>
      <c r="CT857" s="253"/>
      <c r="CU857" s="253"/>
      <c r="CV857" s="253"/>
      <c r="CW857" s="253"/>
      <c r="CX857" s="253"/>
      <c r="CY857" s="253"/>
      <c r="CZ857" s="253"/>
      <c r="DA857" s="253"/>
      <c r="DB857" s="253"/>
      <c r="DC857" s="253"/>
      <c r="DD857" s="253"/>
      <c r="DE857" s="253"/>
      <c r="DF857" s="253"/>
      <c r="DG857" s="253"/>
      <c r="DH857" s="253"/>
      <c r="DI857" s="253"/>
      <c r="DJ857" s="253"/>
      <c r="DK857" s="253"/>
      <c r="DL857" s="253"/>
      <c r="DM857" s="253"/>
      <c r="DN857" s="253"/>
      <c r="DO857" s="253"/>
      <c r="DP857" s="253"/>
      <c r="DQ857" s="253"/>
      <c r="DR857" s="253"/>
      <c r="DS857" s="253"/>
      <c r="DT857" s="253"/>
      <c r="DU857" s="253"/>
    </row>
    <row r="858" spans="1:125" s="248" customFormat="1" x14ac:dyDescent="0.25">
      <c r="A858" s="253"/>
      <c r="B858" s="253"/>
      <c r="D858" s="253"/>
      <c r="E858" s="253"/>
      <c r="F858" s="253"/>
      <c r="G858" s="253"/>
      <c r="H858" s="253"/>
      <c r="I858" s="253"/>
      <c r="J858" s="253"/>
      <c r="K858" s="253"/>
      <c r="L858" s="253"/>
      <c r="S858" s="253"/>
      <c r="T858" s="253"/>
      <c r="U858" s="253"/>
      <c r="V858" s="253"/>
      <c r="W858" s="253"/>
      <c r="X858" s="253"/>
      <c r="Y858" s="253"/>
      <c r="Z858" s="253"/>
      <c r="AA858" s="253"/>
      <c r="AB858" s="253"/>
      <c r="AC858" s="253"/>
      <c r="AD858" s="253"/>
      <c r="AE858" s="253"/>
      <c r="AF858" s="253"/>
      <c r="AG858" s="253"/>
      <c r="AH858" s="253"/>
      <c r="AI858" s="253"/>
      <c r="AJ858" s="253"/>
      <c r="AK858" s="253"/>
      <c r="AL858" s="253"/>
      <c r="AM858" s="253"/>
      <c r="AN858" s="253"/>
      <c r="AO858" s="253"/>
      <c r="AP858" s="253"/>
      <c r="AQ858" s="253"/>
      <c r="AR858" s="253"/>
      <c r="AS858" s="253"/>
      <c r="AT858" s="253"/>
      <c r="AU858" s="253"/>
      <c r="AV858" s="253"/>
      <c r="AW858" s="253"/>
      <c r="AX858" s="253"/>
      <c r="AY858" s="253"/>
      <c r="AZ858" s="253"/>
      <c r="BA858" s="253"/>
      <c r="BB858" s="253"/>
      <c r="BC858" s="253"/>
      <c r="BD858" s="253"/>
      <c r="BE858" s="253"/>
      <c r="BF858" s="253"/>
      <c r="BG858" s="253"/>
      <c r="BH858" s="253"/>
      <c r="BI858" s="253"/>
      <c r="BJ858" s="253"/>
      <c r="BK858" s="253"/>
      <c r="BL858" s="253"/>
      <c r="BM858" s="253"/>
      <c r="BN858" s="253"/>
      <c r="BO858" s="253"/>
      <c r="BP858" s="253"/>
      <c r="BQ858" s="253"/>
      <c r="BR858" s="253"/>
      <c r="BS858" s="253"/>
      <c r="BT858" s="253"/>
      <c r="BU858" s="253"/>
      <c r="BV858" s="253"/>
      <c r="BW858" s="253"/>
      <c r="BX858" s="253"/>
      <c r="BY858" s="253"/>
      <c r="BZ858" s="253"/>
      <c r="CA858" s="253"/>
      <c r="CB858" s="253"/>
      <c r="CC858" s="253"/>
      <c r="CD858" s="253"/>
      <c r="CE858" s="253"/>
      <c r="CF858" s="253"/>
      <c r="CG858" s="253"/>
      <c r="CH858" s="253"/>
      <c r="CI858" s="253"/>
      <c r="CJ858" s="253"/>
      <c r="CK858" s="253"/>
      <c r="CL858" s="253"/>
      <c r="CM858" s="253"/>
      <c r="CN858" s="253"/>
      <c r="CO858" s="253"/>
      <c r="CP858" s="253"/>
      <c r="CQ858" s="253"/>
      <c r="CR858" s="253"/>
      <c r="CS858" s="253"/>
      <c r="CT858" s="253"/>
      <c r="CU858" s="253"/>
      <c r="CV858" s="253"/>
      <c r="CW858" s="253"/>
      <c r="CX858" s="253"/>
      <c r="CY858" s="253"/>
      <c r="CZ858" s="253"/>
      <c r="DA858" s="253"/>
      <c r="DB858" s="253"/>
      <c r="DC858" s="253"/>
      <c r="DD858" s="253"/>
      <c r="DE858" s="253"/>
      <c r="DF858" s="253"/>
      <c r="DG858" s="253"/>
      <c r="DH858" s="253"/>
      <c r="DI858" s="253"/>
      <c r="DJ858" s="253"/>
      <c r="DK858" s="253"/>
      <c r="DL858" s="253"/>
      <c r="DM858" s="253"/>
      <c r="DN858" s="253"/>
      <c r="DO858" s="253"/>
      <c r="DP858" s="253"/>
      <c r="DQ858" s="253"/>
      <c r="DR858" s="253"/>
      <c r="DS858" s="253"/>
      <c r="DT858" s="253"/>
      <c r="DU858" s="253"/>
    </row>
    <row r="859" spans="1:125" s="248" customFormat="1" x14ac:dyDescent="0.25">
      <c r="A859" s="253"/>
      <c r="B859" s="253"/>
      <c r="D859" s="253"/>
      <c r="E859" s="253"/>
      <c r="F859" s="253"/>
      <c r="G859" s="253"/>
      <c r="H859" s="253"/>
      <c r="I859" s="253"/>
      <c r="J859" s="253"/>
      <c r="K859" s="253"/>
      <c r="L859" s="253"/>
      <c r="S859" s="253"/>
      <c r="T859" s="253"/>
      <c r="U859" s="253"/>
      <c r="V859" s="253"/>
      <c r="W859" s="253"/>
      <c r="X859" s="253"/>
      <c r="Y859" s="253"/>
      <c r="Z859" s="253"/>
      <c r="AA859" s="253"/>
      <c r="AB859" s="253"/>
      <c r="AC859" s="253"/>
      <c r="AD859" s="253"/>
      <c r="AE859" s="253"/>
      <c r="AF859" s="253"/>
      <c r="AG859" s="253"/>
      <c r="AH859" s="253"/>
      <c r="AI859" s="253"/>
      <c r="AJ859" s="253"/>
      <c r="AK859" s="253"/>
      <c r="AL859" s="253"/>
      <c r="AM859" s="253"/>
      <c r="AN859" s="253"/>
      <c r="AO859" s="253"/>
      <c r="AP859" s="253"/>
      <c r="AQ859" s="253"/>
      <c r="AR859" s="253"/>
      <c r="AS859" s="253"/>
      <c r="AT859" s="253"/>
      <c r="AU859" s="253"/>
      <c r="AV859" s="253"/>
      <c r="AW859" s="253"/>
      <c r="AX859" s="253"/>
      <c r="AY859" s="253"/>
      <c r="AZ859" s="253"/>
      <c r="BA859" s="253"/>
      <c r="BB859" s="253"/>
      <c r="BC859" s="253"/>
      <c r="BD859" s="253"/>
      <c r="BE859" s="253"/>
      <c r="BF859" s="253"/>
      <c r="BG859" s="253"/>
      <c r="BH859" s="253"/>
      <c r="BI859" s="253"/>
      <c r="BJ859" s="253"/>
      <c r="BK859" s="253"/>
      <c r="BL859" s="253"/>
      <c r="BM859" s="253"/>
      <c r="BN859" s="253"/>
      <c r="BO859" s="253"/>
      <c r="BP859" s="253"/>
      <c r="BQ859" s="253"/>
      <c r="BR859" s="253"/>
      <c r="BS859" s="253"/>
      <c r="BT859" s="253"/>
      <c r="BU859" s="253"/>
      <c r="BV859" s="253"/>
      <c r="BW859" s="253"/>
      <c r="BX859" s="253"/>
      <c r="BY859" s="253"/>
      <c r="BZ859" s="253"/>
      <c r="CA859" s="253"/>
      <c r="CB859" s="253"/>
      <c r="CC859" s="253"/>
      <c r="CD859" s="253"/>
      <c r="CE859" s="253"/>
      <c r="CF859" s="253"/>
      <c r="CG859" s="253"/>
      <c r="CH859" s="253"/>
      <c r="CI859" s="253"/>
      <c r="CJ859" s="253"/>
      <c r="CK859" s="253"/>
      <c r="CL859" s="253"/>
      <c r="CM859" s="253"/>
      <c r="CN859" s="253"/>
      <c r="CO859" s="253"/>
      <c r="CP859" s="253"/>
      <c r="CQ859" s="253"/>
      <c r="CR859" s="253"/>
      <c r="CS859" s="253"/>
      <c r="CT859" s="253"/>
      <c r="CU859" s="253"/>
      <c r="CV859" s="253"/>
      <c r="CW859" s="253"/>
      <c r="CX859" s="253"/>
      <c r="CY859" s="253"/>
      <c r="CZ859" s="253"/>
      <c r="DA859" s="253"/>
      <c r="DB859" s="253"/>
      <c r="DC859" s="253"/>
      <c r="DD859" s="253"/>
      <c r="DE859" s="253"/>
      <c r="DF859" s="253"/>
      <c r="DG859" s="253"/>
      <c r="DH859" s="253"/>
      <c r="DI859" s="253"/>
      <c r="DJ859" s="253"/>
      <c r="DK859" s="253"/>
      <c r="DL859" s="253"/>
      <c r="DM859" s="253"/>
      <c r="DN859" s="253"/>
      <c r="DO859" s="253"/>
      <c r="DP859" s="253"/>
      <c r="DQ859" s="253"/>
      <c r="DR859" s="253"/>
      <c r="DS859" s="253"/>
      <c r="DT859" s="253"/>
      <c r="DU859" s="253"/>
    </row>
    <row r="860" spans="1:125" s="248" customFormat="1" x14ac:dyDescent="0.25">
      <c r="A860" s="253"/>
      <c r="B860" s="253"/>
      <c r="D860" s="253"/>
      <c r="E860" s="253"/>
      <c r="F860" s="253"/>
      <c r="G860" s="253"/>
      <c r="H860" s="253"/>
      <c r="I860" s="253"/>
      <c r="J860" s="253"/>
      <c r="K860" s="253"/>
      <c r="L860" s="253"/>
      <c r="S860" s="253"/>
      <c r="T860" s="253"/>
      <c r="U860" s="253"/>
      <c r="V860" s="253"/>
      <c r="W860" s="253"/>
      <c r="X860" s="253"/>
      <c r="Y860" s="253"/>
      <c r="Z860" s="253"/>
      <c r="AA860" s="253"/>
      <c r="AB860" s="253"/>
      <c r="AC860" s="253"/>
      <c r="AD860" s="253"/>
      <c r="AE860" s="253"/>
      <c r="AF860" s="253"/>
      <c r="AG860" s="253"/>
      <c r="AH860" s="253"/>
      <c r="AI860" s="253"/>
      <c r="AJ860" s="253"/>
      <c r="AK860" s="253"/>
      <c r="AL860" s="253"/>
      <c r="AM860" s="253"/>
      <c r="AN860" s="253"/>
      <c r="AO860" s="253"/>
      <c r="AP860" s="253"/>
      <c r="AQ860" s="253"/>
      <c r="AR860" s="253"/>
      <c r="AS860" s="253"/>
      <c r="AT860" s="253"/>
      <c r="AU860" s="253"/>
      <c r="AV860" s="253"/>
      <c r="AW860" s="253"/>
      <c r="AX860" s="253"/>
      <c r="AY860" s="253"/>
      <c r="AZ860" s="253"/>
      <c r="BA860" s="253"/>
      <c r="BB860" s="253"/>
      <c r="BC860" s="253"/>
      <c r="BD860" s="253"/>
      <c r="BE860" s="253"/>
      <c r="BF860" s="253"/>
      <c r="BG860" s="253"/>
      <c r="BH860" s="253"/>
      <c r="BI860" s="253"/>
      <c r="BJ860" s="253"/>
      <c r="BK860" s="253"/>
      <c r="BL860" s="253"/>
      <c r="BM860" s="253"/>
      <c r="BN860" s="253"/>
      <c r="BO860" s="253"/>
      <c r="BP860" s="253"/>
      <c r="BQ860" s="253"/>
      <c r="BR860" s="253"/>
      <c r="BS860" s="253"/>
      <c r="BT860" s="253"/>
      <c r="BU860" s="253"/>
      <c r="BV860" s="253"/>
      <c r="BW860" s="253"/>
      <c r="BX860" s="253"/>
      <c r="BY860" s="253"/>
      <c r="BZ860" s="253"/>
      <c r="CA860" s="253"/>
      <c r="CB860" s="253"/>
      <c r="CC860" s="253"/>
      <c r="CD860" s="253"/>
      <c r="CE860" s="253"/>
      <c r="CF860" s="253"/>
      <c r="CG860" s="253"/>
      <c r="CH860" s="253"/>
      <c r="CI860" s="253"/>
      <c r="CJ860" s="253"/>
      <c r="CK860" s="253"/>
      <c r="CL860" s="253"/>
      <c r="CM860" s="253"/>
      <c r="CN860" s="253"/>
      <c r="CO860" s="253"/>
      <c r="CP860" s="253"/>
      <c r="CQ860" s="253"/>
      <c r="CR860" s="253"/>
      <c r="CS860" s="253"/>
      <c r="CT860" s="253"/>
      <c r="CU860" s="253"/>
      <c r="CV860" s="253"/>
      <c r="CW860" s="253"/>
      <c r="CX860" s="253"/>
      <c r="CY860" s="253"/>
      <c r="CZ860" s="253"/>
      <c r="DA860" s="253"/>
      <c r="DB860" s="253"/>
      <c r="DC860" s="253"/>
      <c r="DD860" s="253"/>
      <c r="DE860" s="253"/>
      <c r="DF860" s="253"/>
      <c r="DG860" s="253"/>
      <c r="DH860" s="253"/>
      <c r="DI860" s="253"/>
      <c r="DJ860" s="253"/>
      <c r="DK860" s="253"/>
      <c r="DL860" s="253"/>
      <c r="DM860" s="253"/>
      <c r="DN860" s="253"/>
      <c r="DO860" s="253"/>
      <c r="DP860" s="253"/>
      <c r="DQ860" s="253"/>
      <c r="DR860" s="253"/>
      <c r="DS860" s="253"/>
      <c r="DT860" s="253"/>
      <c r="DU860" s="253"/>
    </row>
    <row r="861" spans="1:125" s="248" customFormat="1" x14ac:dyDescent="0.25">
      <c r="A861" s="253"/>
      <c r="B861" s="253"/>
      <c r="D861" s="253"/>
      <c r="E861" s="253"/>
      <c r="F861" s="253"/>
      <c r="G861" s="253"/>
      <c r="H861" s="253"/>
      <c r="I861" s="253"/>
      <c r="J861" s="253"/>
      <c r="K861" s="253"/>
      <c r="L861" s="253"/>
      <c r="S861" s="253"/>
      <c r="T861" s="253"/>
      <c r="U861" s="253"/>
      <c r="V861" s="253"/>
      <c r="W861" s="253"/>
      <c r="X861" s="253"/>
      <c r="Y861" s="253"/>
      <c r="Z861" s="253"/>
      <c r="AA861" s="253"/>
      <c r="AB861" s="253"/>
      <c r="AC861" s="253"/>
      <c r="AD861" s="253"/>
      <c r="AE861" s="253"/>
      <c r="AF861" s="253"/>
      <c r="AG861" s="253"/>
      <c r="AH861" s="253"/>
      <c r="AI861" s="253"/>
      <c r="AJ861" s="253"/>
      <c r="AK861" s="253"/>
      <c r="AL861" s="253"/>
      <c r="AM861" s="253"/>
      <c r="AN861" s="253"/>
      <c r="AO861" s="253"/>
      <c r="AP861" s="253"/>
      <c r="AQ861" s="253"/>
      <c r="AR861" s="253"/>
      <c r="AS861" s="253"/>
      <c r="AT861" s="253"/>
      <c r="AU861" s="253"/>
      <c r="AV861" s="253"/>
      <c r="AW861" s="253"/>
      <c r="AX861" s="253"/>
      <c r="AY861" s="253"/>
      <c r="AZ861" s="253"/>
      <c r="BA861" s="253"/>
      <c r="BB861" s="253"/>
      <c r="BC861" s="253"/>
      <c r="BD861" s="253"/>
      <c r="BE861" s="253"/>
      <c r="BF861" s="253"/>
      <c r="BG861" s="253"/>
      <c r="BH861" s="253"/>
      <c r="BI861" s="253"/>
      <c r="BJ861" s="253"/>
      <c r="BK861" s="253"/>
      <c r="BL861" s="253"/>
      <c r="BM861" s="253"/>
      <c r="BN861" s="253"/>
      <c r="BO861" s="253"/>
      <c r="BP861" s="253"/>
      <c r="BQ861" s="253"/>
      <c r="BR861" s="253"/>
      <c r="BS861" s="253"/>
      <c r="BT861" s="253"/>
      <c r="BU861" s="253"/>
      <c r="BV861" s="253"/>
      <c r="BW861" s="253"/>
      <c r="BX861" s="253"/>
      <c r="BY861" s="253"/>
      <c r="BZ861" s="253"/>
      <c r="CA861" s="253"/>
      <c r="CB861" s="253"/>
      <c r="CC861" s="253"/>
      <c r="CD861" s="253"/>
      <c r="CE861" s="253"/>
      <c r="CF861" s="253"/>
      <c r="CG861" s="253"/>
      <c r="CH861" s="253"/>
      <c r="CI861" s="253"/>
      <c r="CJ861" s="253"/>
      <c r="CK861" s="253"/>
      <c r="CL861" s="253"/>
      <c r="CM861" s="253"/>
      <c r="CN861" s="253"/>
      <c r="CO861" s="253"/>
      <c r="CP861" s="253"/>
      <c r="CQ861" s="253"/>
      <c r="CR861" s="253"/>
      <c r="CS861" s="253"/>
      <c r="CT861" s="253"/>
      <c r="CU861" s="253"/>
      <c r="CV861" s="253"/>
      <c r="CW861" s="253"/>
      <c r="CX861" s="253"/>
      <c r="CY861" s="253"/>
      <c r="CZ861" s="253"/>
      <c r="DA861" s="253"/>
      <c r="DB861" s="253"/>
      <c r="DC861" s="253"/>
      <c r="DD861" s="253"/>
      <c r="DE861" s="253"/>
      <c r="DF861" s="253"/>
      <c r="DG861" s="253"/>
      <c r="DH861" s="253"/>
      <c r="DI861" s="253"/>
      <c r="DJ861" s="253"/>
      <c r="DK861" s="253"/>
      <c r="DL861" s="253"/>
      <c r="DM861" s="253"/>
      <c r="DN861" s="253"/>
      <c r="DO861" s="253"/>
      <c r="DP861" s="253"/>
      <c r="DQ861" s="253"/>
      <c r="DR861" s="253"/>
      <c r="DS861" s="253"/>
      <c r="DT861" s="253"/>
      <c r="DU861" s="253"/>
    </row>
    <row r="862" spans="1:125" s="248" customFormat="1" x14ac:dyDescent="0.25">
      <c r="A862" s="253"/>
      <c r="B862" s="253"/>
      <c r="D862" s="253"/>
      <c r="E862" s="253"/>
      <c r="F862" s="253"/>
      <c r="G862" s="253"/>
      <c r="H862" s="253"/>
      <c r="I862" s="253"/>
      <c r="J862" s="253"/>
      <c r="K862" s="253"/>
      <c r="L862" s="253"/>
      <c r="S862" s="253"/>
      <c r="T862" s="253"/>
      <c r="U862" s="253"/>
      <c r="V862" s="253"/>
      <c r="W862" s="253"/>
      <c r="X862" s="253"/>
      <c r="Y862" s="253"/>
      <c r="Z862" s="253"/>
      <c r="AA862" s="253"/>
      <c r="AB862" s="253"/>
      <c r="AC862" s="253"/>
      <c r="AD862" s="253"/>
      <c r="AE862" s="253"/>
      <c r="AF862" s="253"/>
      <c r="AG862" s="253"/>
      <c r="AH862" s="253"/>
      <c r="AI862" s="253"/>
      <c r="AJ862" s="253"/>
      <c r="AK862" s="253"/>
      <c r="AL862" s="253"/>
      <c r="AM862" s="253"/>
      <c r="AN862" s="253"/>
      <c r="AO862" s="253"/>
      <c r="AP862" s="253"/>
      <c r="AQ862" s="253"/>
      <c r="AR862" s="253"/>
      <c r="AS862" s="253"/>
      <c r="AT862" s="253"/>
      <c r="AU862" s="253"/>
      <c r="AV862" s="253"/>
      <c r="AW862" s="253"/>
      <c r="AX862" s="253"/>
      <c r="AY862" s="253"/>
      <c r="AZ862" s="253"/>
      <c r="BA862" s="253"/>
      <c r="BB862" s="253"/>
      <c r="BC862" s="253"/>
      <c r="BD862" s="253"/>
      <c r="BE862" s="253"/>
      <c r="BF862" s="253"/>
      <c r="BG862" s="253"/>
      <c r="BH862" s="253"/>
      <c r="BI862" s="253"/>
      <c r="BJ862" s="253"/>
      <c r="BK862" s="253"/>
      <c r="BL862" s="253"/>
      <c r="BM862" s="253"/>
      <c r="BN862" s="253"/>
      <c r="BO862" s="253"/>
      <c r="BP862" s="253"/>
      <c r="BQ862" s="253"/>
      <c r="BR862" s="253"/>
      <c r="BS862" s="253"/>
      <c r="BT862" s="253"/>
      <c r="BU862" s="253"/>
      <c r="BV862" s="253"/>
      <c r="BW862" s="253"/>
      <c r="BX862" s="253"/>
      <c r="BY862" s="253"/>
      <c r="BZ862" s="253"/>
      <c r="CA862" s="253"/>
      <c r="CB862" s="253"/>
      <c r="CC862" s="253"/>
      <c r="CD862" s="253"/>
      <c r="CE862" s="253"/>
      <c r="CF862" s="253"/>
      <c r="CG862" s="253"/>
      <c r="CH862" s="253"/>
      <c r="CI862" s="253"/>
      <c r="CJ862" s="253"/>
      <c r="CK862" s="253"/>
      <c r="CL862" s="253"/>
      <c r="CM862" s="253"/>
      <c r="CN862" s="253"/>
      <c r="CO862" s="253"/>
      <c r="CP862" s="253"/>
      <c r="CQ862" s="253"/>
      <c r="CR862" s="253"/>
      <c r="CS862" s="253"/>
      <c r="CT862" s="253"/>
      <c r="CU862" s="253"/>
      <c r="CV862" s="253"/>
      <c r="CW862" s="253"/>
      <c r="CX862" s="253"/>
      <c r="CY862" s="253"/>
      <c r="CZ862" s="253"/>
      <c r="DA862" s="253"/>
      <c r="DB862" s="253"/>
      <c r="DC862" s="253"/>
      <c r="DD862" s="253"/>
      <c r="DE862" s="253"/>
      <c r="DF862" s="253"/>
      <c r="DG862" s="253"/>
      <c r="DH862" s="253"/>
      <c r="DI862" s="253"/>
      <c r="DJ862" s="253"/>
      <c r="DK862" s="253"/>
      <c r="DL862" s="253"/>
      <c r="DM862" s="253"/>
      <c r="DN862" s="253"/>
      <c r="DO862" s="253"/>
      <c r="DP862" s="253"/>
      <c r="DQ862" s="253"/>
      <c r="DR862" s="253"/>
      <c r="DS862" s="253"/>
      <c r="DT862" s="253"/>
      <c r="DU862" s="253"/>
    </row>
    <row r="863" spans="1:125" s="248" customFormat="1" x14ac:dyDescent="0.25">
      <c r="A863" s="253"/>
      <c r="B863" s="253"/>
      <c r="D863" s="253"/>
      <c r="E863" s="253"/>
      <c r="F863" s="253"/>
      <c r="G863" s="253"/>
      <c r="H863" s="253"/>
      <c r="I863" s="253"/>
      <c r="J863" s="253"/>
      <c r="K863" s="253"/>
      <c r="L863" s="253"/>
      <c r="S863" s="253"/>
      <c r="T863" s="253"/>
      <c r="U863" s="253"/>
      <c r="V863" s="253"/>
      <c r="W863" s="253"/>
      <c r="X863" s="253"/>
      <c r="Y863" s="253"/>
      <c r="Z863" s="253"/>
      <c r="AA863" s="253"/>
      <c r="AB863" s="253"/>
      <c r="AC863" s="253"/>
      <c r="AD863" s="253"/>
      <c r="AE863" s="253"/>
      <c r="AF863" s="253"/>
      <c r="AG863" s="253"/>
      <c r="AH863" s="253"/>
      <c r="AI863" s="253"/>
      <c r="AJ863" s="253"/>
      <c r="AK863" s="253"/>
      <c r="AL863" s="253"/>
      <c r="AM863" s="253"/>
      <c r="AN863" s="253"/>
      <c r="AO863" s="253"/>
      <c r="AP863" s="253"/>
      <c r="AQ863" s="253"/>
      <c r="AR863" s="253"/>
      <c r="AS863" s="253"/>
      <c r="AT863" s="253"/>
      <c r="AU863" s="253"/>
      <c r="AV863" s="253"/>
      <c r="AW863" s="253"/>
      <c r="AX863" s="253"/>
      <c r="AY863" s="253"/>
      <c r="AZ863" s="253"/>
      <c r="BA863" s="253"/>
      <c r="BB863" s="253"/>
      <c r="BC863" s="253"/>
      <c r="BD863" s="253"/>
      <c r="BE863" s="253"/>
      <c r="BF863" s="253"/>
      <c r="BG863" s="253"/>
      <c r="BH863" s="253"/>
      <c r="BI863" s="253"/>
      <c r="BJ863" s="253"/>
      <c r="BK863" s="253"/>
      <c r="BL863" s="253"/>
      <c r="BM863" s="253"/>
      <c r="BN863" s="253"/>
      <c r="BO863" s="253"/>
      <c r="BP863" s="253"/>
      <c r="BQ863" s="253"/>
      <c r="BR863" s="253"/>
      <c r="BS863" s="253"/>
      <c r="BT863" s="253"/>
      <c r="BU863" s="253"/>
      <c r="BV863" s="253"/>
      <c r="BW863" s="253"/>
      <c r="BX863" s="253"/>
      <c r="BY863" s="253"/>
      <c r="BZ863" s="253"/>
      <c r="CA863" s="253"/>
      <c r="CB863" s="253"/>
      <c r="CC863" s="253"/>
      <c r="CD863" s="253"/>
      <c r="CE863" s="253"/>
      <c r="CF863" s="253"/>
      <c r="CG863" s="253"/>
      <c r="CH863" s="253"/>
      <c r="CI863" s="253"/>
      <c r="CJ863" s="253"/>
      <c r="CK863" s="253"/>
      <c r="CL863" s="253"/>
      <c r="CM863" s="253"/>
      <c r="CN863" s="253"/>
      <c r="CO863" s="253"/>
      <c r="CP863" s="253"/>
      <c r="CQ863" s="253"/>
      <c r="CR863" s="253"/>
      <c r="CS863" s="253"/>
      <c r="CT863" s="253"/>
      <c r="CU863" s="253"/>
      <c r="CV863" s="253"/>
      <c r="CW863" s="253"/>
      <c r="CX863" s="253"/>
      <c r="CY863" s="253"/>
      <c r="CZ863" s="253"/>
      <c r="DA863" s="253"/>
      <c r="DB863" s="253"/>
      <c r="DC863" s="253"/>
      <c r="DD863" s="253"/>
      <c r="DE863" s="253"/>
      <c r="DF863" s="253"/>
      <c r="DG863" s="253"/>
      <c r="DH863" s="253"/>
      <c r="DI863" s="253"/>
      <c r="DJ863" s="253"/>
      <c r="DK863" s="253"/>
      <c r="DL863" s="253"/>
      <c r="DM863" s="253"/>
      <c r="DN863" s="253"/>
      <c r="DO863" s="253"/>
      <c r="DP863" s="253"/>
      <c r="DQ863" s="253"/>
      <c r="DR863" s="253"/>
      <c r="DS863" s="253"/>
      <c r="DT863" s="253"/>
      <c r="DU863" s="253"/>
    </row>
    <row r="864" spans="1:125" s="248" customFormat="1" x14ac:dyDescent="0.25">
      <c r="A864" s="253"/>
      <c r="B864" s="253"/>
      <c r="D864" s="253"/>
      <c r="E864" s="253"/>
      <c r="F864" s="253"/>
      <c r="G864" s="253"/>
      <c r="H864" s="253"/>
      <c r="I864" s="253"/>
      <c r="J864" s="253"/>
      <c r="K864" s="253"/>
      <c r="L864" s="253"/>
      <c r="S864" s="253"/>
      <c r="T864" s="253"/>
      <c r="U864" s="253"/>
      <c r="V864" s="253"/>
      <c r="W864" s="253"/>
      <c r="X864" s="253"/>
      <c r="Y864" s="253"/>
      <c r="Z864" s="253"/>
      <c r="AA864" s="253"/>
      <c r="AB864" s="253"/>
      <c r="AC864" s="253"/>
      <c r="AD864" s="253"/>
      <c r="AE864" s="253"/>
      <c r="AF864" s="253"/>
      <c r="AG864" s="253"/>
      <c r="AH864" s="253"/>
      <c r="AI864" s="253"/>
      <c r="AJ864" s="253"/>
      <c r="AK864" s="253"/>
      <c r="AL864" s="253"/>
      <c r="AM864" s="253"/>
      <c r="AN864" s="253"/>
      <c r="AO864" s="253"/>
      <c r="AP864" s="253"/>
      <c r="AQ864" s="253"/>
      <c r="AR864" s="253"/>
      <c r="AS864" s="253"/>
      <c r="AT864" s="253"/>
      <c r="AU864" s="253"/>
      <c r="AV864" s="253"/>
      <c r="AW864" s="253"/>
      <c r="AX864" s="253"/>
      <c r="AY864" s="253"/>
      <c r="AZ864" s="253"/>
      <c r="BA864" s="253"/>
      <c r="BB864" s="253"/>
      <c r="BC864" s="253"/>
      <c r="BD864" s="253"/>
      <c r="BE864" s="253"/>
      <c r="BF864" s="253"/>
      <c r="BG864" s="253"/>
      <c r="BH864" s="253"/>
      <c r="BI864" s="253"/>
      <c r="BJ864" s="253"/>
      <c r="BK864" s="253"/>
      <c r="BL864" s="253"/>
      <c r="BM864" s="253"/>
      <c r="BN864" s="253"/>
      <c r="BO864" s="253"/>
      <c r="BP864" s="253"/>
      <c r="BQ864" s="253"/>
      <c r="BR864" s="253"/>
      <c r="BS864" s="253"/>
      <c r="BT864" s="253"/>
      <c r="BU864" s="253"/>
      <c r="BV864" s="253"/>
      <c r="BW864" s="253"/>
      <c r="BX864" s="253"/>
      <c r="BY864" s="253"/>
      <c r="BZ864" s="253"/>
      <c r="CA864" s="253"/>
      <c r="CB864" s="253"/>
      <c r="CC864" s="253"/>
      <c r="CD864" s="253"/>
      <c r="CE864" s="253"/>
      <c r="CF864" s="253"/>
      <c r="CG864" s="253"/>
      <c r="CH864" s="253"/>
      <c r="CI864" s="253"/>
      <c r="CJ864" s="253"/>
      <c r="CK864" s="253"/>
      <c r="CL864" s="253"/>
      <c r="CM864" s="253"/>
      <c r="CN864" s="253"/>
      <c r="CO864" s="253"/>
      <c r="CP864" s="253"/>
      <c r="CQ864" s="253"/>
      <c r="CR864" s="253"/>
      <c r="CS864" s="253"/>
      <c r="CT864" s="253"/>
      <c r="CU864" s="253"/>
      <c r="CV864" s="253"/>
      <c r="CW864" s="253"/>
      <c r="CX864" s="253"/>
      <c r="CY864" s="253"/>
      <c r="CZ864" s="253"/>
      <c r="DA864" s="253"/>
      <c r="DB864" s="253"/>
      <c r="DC864" s="253"/>
      <c r="DD864" s="253"/>
      <c r="DE864" s="253"/>
      <c r="DF864" s="253"/>
      <c r="DG864" s="253"/>
      <c r="DH864" s="253"/>
      <c r="DI864" s="253"/>
      <c r="DJ864" s="253"/>
      <c r="DK864" s="253"/>
      <c r="DL864" s="253"/>
      <c r="DM864" s="253"/>
      <c r="DN864" s="253"/>
      <c r="DO864" s="253"/>
      <c r="DP864" s="253"/>
      <c r="DQ864" s="253"/>
      <c r="DR864" s="253"/>
      <c r="DS864" s="253"/>
      <c r="DT864" s="253"/>
      <c r="DU864" s="253"/>
    </row>
    <row r="865" spans="1:125" s="248" customFormat="1" x14ac:dyDescent="0.25">
      <c r="A865" s="253"/>
      <c r="B865" s="253"/>
      <c r="D865" s="253"/>
      <c r="E865" s="253"/>
      <c r="F865" s="253"/>
      <c r="G865" s="253"/>
      <c r="H865" s="253"/>
      <c r="I865" s="253"/>
      <c r="J865" s="253"/>
      <c r="K865" s="253"/>
      <c r="L865" s="253"/>
      <c r="S865" s="253"/>
      <c r="T865" s="253"/>
      <c r="U865" s="253"/>
      <c r="V865" s="253"/>
      <c r="W865" s="253"/>
      <c r="X865" s="253"/>
      <c r="Y865" s="253"/>
      <c r="Z865" s="253"/>
      <c r="AA865" s="253"/>
      <c r="AB865" s="253"/>
      <c r="AC865" s="253"/>
      <c r="AD865" s="253"/>
      <c r="AE865" s="253"/>
      <c r="AF865" s="253"/>
      <c r="AG865" s="253"/>
      <c r="AH865" s="253"/>
      <c r="AI865" s="253"/>
      <c r="AJ865" s="253"/>
      <c r="AK865" s="253"/>
      <c r="AL865" s="253"/>
      <c r="AM865" s="253"/>
      <c r="AN865" s="253"/>
      <c r="AO865" s="253"/>
      <c r="AP865" s="253"/>
      <c r="AQ865" s="253"/>
      <c r="AR865" s="253"/>
      <c r="AS865" s="253"/>
      <c r="AT865" s="253"/>
      <c r="AU865" s="253"/>
      <c r="AV865" s="253"/>
      <c r="AW865" s="253"/>
      <c r="AX865" s="253"/>
      <c r="AY865" s="253"/>
      <c r="AZ865" s="253"/>
      <c r="BA865" s="253"/>
      <c r="BB865" s="253"/>
      <c r="BC865" s="253"/>
      <c r="BD865" s="253"/>
      <c r="BE865" s="253"/>
      <c r="BF865" s="253"/>
      <c r="BG865" s="253"/>
      <c r="BH865" s="253"/>
      <c r="BI865" s="253"/>
      <c r="BJ865" s="253"/>
      <c r="BK865" s="253"/>
      <c r="BL865" s="253"/>
      <c r="BM865" s="253"/>
      <c r="BN865" s="253"/>
      <c r="BO865" s="253"/>
      <c r="BP865" s="253"/>
      <c r="BQ865" s="253"/>
      <c r="BR865" s="253"/>
      <c r="BS865" s="253"/>
      <c r="BT865" s="253"/>
      <c r="BU865" s="253"/>
      <c r="BV865" s="253"/>
      <c r="BW865" s="253"/>
      <c r="BX865" s="253"/>
      <c r="BY865" s="253"/>
      <c r="BZ865" s="253"/>
      <c r="CA865" s="253"/>
      <c r="CB865" s="253"/>
      <c r="CC865" s="253"/>
      <c r="CD865" s="253"/>
      <c r="CE865" s="253"/>
      <c r="CF865" s="253"/>
      <c r="CG865" s="253"/>
      <c r="CH865" s="253"/>
      <c r="CI865" s="253"/>
      <c r="CJ865" s="253"/>
      <c r="CK865" s="253"/>
      <c r="CL865" s="253"/>
      <c r="CM865" s="253"/>
      <c r="CN865" s="253"/>
      <c r="CO865" s="253"/>
      <c r="CP865" s="253"/>
      <c r="CQ865" s="253"/>
      <c r="CR865" s="253"/>
      <c r="CS865" s="253"/>
      <c r="CT865" s="253"/>
      <c r="CU865" s="253"/>
      <c r="CV865" s="253"/>
      <c r="CW865" s="253"/>
      <c r="CX865" s="253"/>
      <c r="CY865" s="253"/>
      <c r="CZ865" s="253"/>
      <c r="DA865" s="253"/>
      <c r="DB865" s="253"/>
      <c r="DC865" s="253"/>
      <c r="DD865" s="253"/>
      <c r="DE865" s="253"/>
      <c r="DF865" s="253"/>
      <c r="DG865" s="253"/>
      <c r="DH865" s="253"/>
      <c r="DI865" s="253"/>
      <c r="DJ865" s="253"/>
      <c r="DK865" s="253"/>
      <c r="DL865" s="253"/>
      <c r="DM865" s="253"/>
      <c r="DN865" s="253"/>
      <c r="DO865" s="253"/>
      <c r="DP865" s="253"/>
      <c r="DQ865" s="253"/>
      <c r="DR865" s="253"/>
      <c r="DS865" s="253"/>
      <c r="DT865" s="253"/>
      <c r="DU865" s="253"/>
    </row>
    <row r="866" spans="1:125" s="248" customFormat="1" x14ac:dyDescent="0.25">
      <c r="A866" s="253"/>
      <c r="B866" s="253"/>
      <c r="D866" s="253"/>
      <c r="E866" s="253"/>
      <c r="F866" s="253"/>
      <c r="G866" s="253"/>
      <c r="H866" s="253"/>
      <c r="I866" s="253"/>
      <c r="J866" s="253"/>
      <c r="K866" s="253"/>
      <c r="L866" s="253"/>
      <c r="S866" s="253"/>
      <c r="T866" s="253"/>
      <c r="U866" s="253"/>
      <c r="V866" s="253"/>
      <c r="W866" s="253"/>
      <c r="X866" s="253"/>
      <c r="Y866" s="253"/>
      <c r="Z866" s="253"/>
      <c r="AA866" s="253"/>
      <c r="AB866" s="253"/>
      <c r="AC866" s="253"/>
      <c r="AD866" s="253"/>
      <c r="AE866" s="253"/>
      <c r="AF866" s="253"/>
      <c r="AG866" s="253"/>
      <c r="AH866" s="253"/>
      <c r="AI866" s="253"/>
      <c r="AJ866" s="253"/>
      <c r="AK866" s="253"/>
      <c r="AL866" s="253"/>
      <c r="AM866" s="253"/>
      <c r="AN866" s="253"/>
      <c r="AO866" s="253"/>
      <c r="AP866" s="253"/>
      <c r="AQ866" s="253"/>
      <c r="AR866" s="253"/>
      <c r="AS866" s="253"/>
      <c r="AT866" s="253"/>
      <c r="AU866" s="253"/>
      <c r="AV866" s="253"/>
      <c r="AW866" s="253"/>
      <c r="AX866" s="253"/>
      <c r="AY866" s="253"/>
      <c r="AZ866" s="253"/>
      <c r="BA866" s="253"/>
      <c r="BB866" s="253"/>
      <c r="BC866" s="253"/>
      <c r="BD866" s="253"/>
      <c r="BE866" s="253"/>
      <c r="BF866" s="253"/>
      <c r="BG866" s="253"/>
      <c r="BH866" s="253"/>
      <c r="BI866" s="253"/>
      <c r="BJ866" s="253"/>
      <c r="BK866" s="253"/>
      <c r="BL866" s="253"/>
      <c r="BM866" s="253"/>
      <c r="BN866" s="253"/>
      <c r="BO866" s="253"/>
      <c r="BP866" s="253"/>
      <c r="BQ866" s="253"/>
      <c r="BR866" s="253"/>
      <c r="BS866" s="253"/>
      <c r="BT866" s="253"/>
      <c r="BU866" s="253"/>
      <c r="BV866" s="253"/>
      <c r="BW866" s="253"/>
      <c r="BX866" s="253"/>
      <c r="BY866" s="253"/>
      <c r="BZ866" s="253"/>
      <c r="CA866" s="253"/>
      <c r="CB866" s="253"/>
      <c r="CC866" s="253"/>
      <c r="CD866" s="253"/>
      <c r="CE866" s="253"/>
      <c r="CF866" s="253"/>
      <c r="CG866" s="253"/>
      <c r="CH866" s="253"/>
      <c r="CI866" s="253"/>
      <c r="CJ866" s="253"/>
      <c r="CK866" s="253"/>
      <c r="CL866" s="253"/>
      <c r="CM866" s="253"/>
      <c r="CN866" s="253"/>
      <c r="CO866" s="253"/>
      <c r="CP866" s="253"/>
      <c r="CQ866" s="253"/>
      <c r="CR866" s="253"/>
      <c r="CS866" s="253"/>
      <c r="CT866" s="253"/>
      <c r="CU866" s="253"/>
      <c r="CV866" s="253"/>
      <c r="CW866" s="253"/>
      <c r="CX866" s="253"/>
      <c r="CY866" s="253"/>
      <c r="CZ866" s="253"/>
      <c r="DA866" s="253"/>
      <c r="DB866" s="253"/>
      <c r="DC866" s="253"/>
      <c r="DD866" s="253"/>
      <c r="DE866" s="253"/>
      <c r="DF866" s="253"/>
      <c r="DG866" s="253"/>
      <c r="DH866" s="253"/>
      <c r="DI866" s="253"/>
      <c r="DJ866" s="253"/>
      <c r="DK866" s="253"/>
      <c r="DL866" s="253"/>
      <c r="DM866" s="253"/>
      <c r="DN866" s="253"/>
      <c r="DO866" s="253"/>
      <c r="DP866" s="253"/>
      <c r="DQ866" s="253"/>
      <c r="DR866" s="253"/>
      <c r="DS866" s="253"/>
      <c r="DT866" s="253"/>
      <c r="DU866" s="253"/>
    </row>
    <row r="867" spans="1:125" s="248" customFormat="1" x14ac:dyDescent="0.25">
      <c r="A867" s="253"/>
      <c r="B867" s="253"/>
      <c r="D867" s="253"/>
      <c r="E867" s="253"/>
      <c r="F867" s="253"/>
      <c r="G867" s="253"/>
      <c r="H867" s="253"/>
      <c r="I867" s="253"/>
      <c r="J867" s="253"/>
      <c r="K867" s="253"/>
      <c r="L867" s="253"/>
      <c r="S867" s="253"/>
      <c r="T867" s="253"/>
      <c r="U867" s="253"/>
      <c r="V867" s="253"/>
      <c r="W867" s="253"/>
      <c r="X867" s="253"/>
      <c r="Y867" s="253"/>
      <c r="Z867" s="253"/>
      <c r="AA867" s="253"/>
      <c r="AB867" s="253"/>
      <c r="AC867" s="253"/>
      <c r="AD867" s="253"/>
      <c r="AE867" s="253"/>
      <c r="AF867" s="253"/>
      <c r="AG867" s="253"/>
      <c r="AH867" s="253"/>
      <c r="AI867" s="253"/>
      <c r="AJ867" s="253"/>
      <c r="AK867" s="253"/>
      <c r="AL867" s="253"/>
      <c r="AM867" s="253"/>
      <c r="AN867" s="253"/>
      <c r="AO867" s="253"/>
      <c r="AP867" s="253"/>
      <c r="AQ867" s="253"/>
      <c r="AR867" s="253"/>
      <c r="AS867" s="253"/>
      <c r="AT867" s="253"/>
      <c r="AU867" s="253"/>
      <c r="AV867" s="253"/>
      <c r="AW867" s="253"/>
      <c r="AX867" s="253"/>
      <c r="AY867" s="253"/>
      <c r="AZ867" s="253"/>
      <c r="BA867" s="253"/>
      <c r="BB867" s="253"/>
      <c r="BC867" s="253"/>
      <c r="BD867" s="253"/>
      <c r="BE867" s="253"/>
      <c r="BF867" s="253"/>
      <c r="BG867" s="253"/>
      <c r="BH867" s="253"/>
      <c r="BI867" s="253"/>
      <c r="BJ867" s="253"/>
      <c r="BK867" s="253"/>
      <c r="BL867" s="253"/>
      <c r="BM867" s="253"/>
      <c r="BN867" s="253"/>
      <c r="BO867" s="253"/>
      <c r="BP867" s="253"/>
      <c r="BQ867" s="253"/>
      <c r="BR867" s="253"/>
      <c r="BS867" s="253"/>
      <c r="BT867" s="253"/>
      <c r="BU867" s="253"/>
      <c r="BV867" s="253"/>
      <c r="BW867" s="253"/>
      <c r="BX867" s="253"/>
      <c r="BY867" s="253"/>
      <c r="BZ867" s="253"/>
      <c r="CA867" s="253"/>
      <c r="CB867" s="253"/>
      <c r="CC867" s="253"/>
      <c r="CD867" s="253"/>
      <c r="CE867" s="253"/>
      <c r="CF867" s="253"/>
      <c r="CG867" s="253"/>
      <c r="CH867" s="253"/>
      <c r="CI867" s="253"/>
      <c r="CJ867" s="253"/>
      <c r="CK867" s="253"/>
      <c r="CL867" s="253"/>
      <c r="CM867" s="253"/>
      <c r="CN867" s="253"/>
      <c r="CO867" s="253"/>
      <c r="CP867" s="253"/>
      <c r="CQ867" s="253"/>
      <c r="CR867" s="253"/>
      <c r="CS867" s="253"/>
      <c r="CT867" s="253"/>
      <c r="CU867" s="253"/>
      <c r="CV867" s="253"/>
      <c r="CW867" s="253"/>
      <c r="CX867" s="253"/>
      <c r="CY867" s="253"/>
      <c r="CZ867" s="253"/>
      <c r="DA867" s="253"/>
      <c r="DB867" s="253"/>
      <c r="DC867" s="253"/>
      <c r="DD867" s="253"/>
      <c r="DE867" s="253"/>
      <c r="DF867" s="253"/>
      <c r="DG867" s="253"/>
      <c r="DH867" s="253"/>
      <c r="DI867" s="253"/>
      <c r="DJ867" s="253"/>
      <c r="DK867" s="253"/>
      <c r="DL867" s="253"/>
      <c r="DM867" s="253"/>
      <c r="DN867" s="253"/>
      <c r="DO867" s="253"/>
      <c r="DP867" s="253"/>
      <c r="DQ867" s="253"/>
      <c r="DR867" s="253"/>
      <c r="DS867" s="253"/>
      <c r="DT867" s="253"/>
      <c r="DU867" s="253"/>
    </row>
    <row r="868" spans="1:125" s="248" customFormat="1" x14ac:dyDescent="0.25">
      <c r="A868" s="253"/>
      <c r="B868" s="253"/>
      <c r="D868" s="253"/>
      <c r="E868" s="253"/>
      <c r="F868" s="253"/>
      <c r="G868" s="253"/>
      <c r="H868" s="253"/>
      <c r="I868" s="253"/>
      <c r="J868" s="253"/>
      <c r="K868" s="253"/>
      <c r="L868" s="253"/>
      <c r="S868" s="253"/>
      <c r="T868" s="253"/>
      <c r="U868" s="253"/>
      <c r="V868" s="253"/>
      <c r="W868" s="253"/>
      <c r="X868" s="253"/>
      <c r="Y868" s="253"/>
      <c r="Z868" s="253"/>
      <c r="AA868" s="253"/>
      <c r="AB868" s="253"/>
      <c r="AC868" s="253"/>
      <c r="AD868" s="253"/>
      <c r="AE868" s="253"/>
      <c r="AF868" s="253"/>
      <c r="AG868" s="253"/>
      <c r="AH868" s="253"/>
      <c r="AI868" s="253"/>
      <c r="AJ868" s="253"/>
      <c r="AK868" s="253"/>
      <c r="AL868" s="253"/>
      <c r="AM868" s="253"/>
      <c r="AN868" s="253"/>
      <c r="AO868" s="253"/>
      <c r="AP868" s="253"/>
      <c r="AQ868" s="253"/>
      <c r="AR868" s="253"/>
      <c r="AS868" s="253"/>
      <c r="AT868" s="253"/>
      <c r="AU868" s="253"/>
      <c r="AV868" s="253"/>
      <c r="AW868" s="253"/>
      <c r="AX868" s="253"/>
      <c r="AY868" s="253"/>
      <c r="AZ868" s="253"/>
      <c r="BA868" s="253"/>
      <c r="BB868" s="253"/>
      <c r="BC868" s="253"/>
      <c r="BD868" s="253"/>
      <c r="BE868" s="253"/>
      <c r="BF868" s="253"/>
      <c r="BG868" s="253"/>
      <c r="BH868" s="253"/>
      <c r="BI868" s="253"/>
      <c r="BJ868" s="253"/>
      <c r="BK868" s="253"/>
      <c r="BL868" s="253"/>
      <c r="BM868" s="253"/>
      <c r="BN868" s="253"/>
      <c r="BO868" s="253"/>
      <c r="BP868" s="253"/>
      <c r="BQ868" s="253"/>
      <c r="BR868" s="253"/>
      <c r="BS868" s="253"/>
      <c r="BT868" s="253"/>
      <c r="BU868" s="253"/>
      <c r="BV868" s="253"/>
      <c r="BW868" s="253"/>
      <c r="BX868" s="253"/>
      <c r="BY868" s="253"/>
      <c r="BZ868" s="253"/>
      <c r="CA868" s="253"/>
      <c r="CB868" s="253"/>
      <c r="CC868" s="253"/>
      <c r="CD868" s="253"/>
      <c r="CE868" s="253"/>
      <c r="CF868" s="253"/>
      <c r="CG868" s="253"/>
      <c r="CH868" s="253"/>
      <c r="CI868" s="253"/>
      <c r="CJ868" s="253"/>
      <c r="CK868" s="253"/>
      <c r="CL868" s="253"/>
      <c r="CM868" s="253"/>
      <c r="CN868" s="253"/>
      <c r="CO868" s="253"/>
      <c r="CP868" s="253"/>
      <c r="CQ868" s="253"/>
      <c r="CR868" s="253"/>
      <c r="CS868" s="253"/>
      <c r="CT868" s="253"/>
      <c r="CU868" s="253"/>
      <c r="CV868" s="253"/>
      <c r="CW868" s="253"/>
      <c r="CX868" s="253"/>
      <c r="CY868" s="253"/>
      <c r="CZ868" s="253"/>
      <c r="DA868" s="253"/>
      <c r="DB868" s="253"/>
      <c r="DC868" s="253"/>
      <c r="DD868" s="253"/>
      <c r="DE868" s="253"/>
      <c r="DF868" s="253"/>
      <c r="DG868" s="253"/>
      <c r="DH868" s="253"/>
      <c r="DI868" s="253"/>
      <c r="DJ868" s="253"/>
      <c r="DK868" s="253"/>
      <c r="DL868" s="253"/>
      <c r="DM868" s="253"/>
      <c r="DN868" s="253"/>
      <c r="DO868" s="253"/>
      <c r="DP868" s="253"/>
      <c r="DQ868" s="253"/>
      <c r="DR868" s="253"/>
      <c r="DS868" s="253"/>
      <c r="DT868" s="253"/>
      <c r="DU868" s="253"/>
    </row>
    <row r="869" spans="1:125" s="248" customFormat="1" x14ac:dyDescent="0.25">
      <c r="A869" s="253"/>
      <c r="B869" s="253"/>
      <c r="D869" s="253"/>
      <c r="E869" s="253"/>
      <c r="F869" s="253"/>
      <c r="G869" s="253"/>
      <c r="H869" s="253"/>
      <c r="I869" s="253"/>
      <c r="J869" s="253"/>
      <c r="K869" s="253"/>
      <c r="L869" s="253"/>
      <c r="S869" s="253"/>
      <c r="T869" s="253"/>
      <c r="U869" s="253"/>
      <c r="V869" s="253"/>
      <c r="W869" s="253"/>
      <c r="X869" s="253"/>
      <c r="Y869" s="253"/>
      <c r="Z869" s="253"/>
      <c r="AA869" s="253"/>
      <c r="AB869" s="253"/>
      <c r="AC869" s="253"/>
      <c r="AD869" s="253"/>
      <c r="AE869" s="253"/>
      <c r="AF869" s="253"/>
      <c r="AG869" s="253"/>
      <c r="AH869" s="253"/>
      <c r="AI869" s="253"/>
      <c r="AJ869" s="253"/>
      <c r="AK869" s="253"/>
      <c r="AL869" s="253"/>
      <c r="AM869" s="253"/>
      <c r="AN869" s="253"/>
      <c r="AO869" s="253"/>
      <c r="AP869" s="253"/>
      <c r="AQ869" s="253"/>
      <c r="AR869" s="253"/>
      <c r="AS869" s="253"/>
      <c r="AT869" s="253"/>
      <c r="AU869" s="253"/>
      <c r="AV869" s="253"/>
      <c r="AW869" s="253"/>
      <c r="AX869" s="253"/>
      <c r="AY869" s="253"/>
      <c r="AZ869" s="253"/>
      <c r="BA869" s="253"/>
      <c r="BB869" s="253"/>
      <c r="BC869" s="253"/>
      <c r="BD869" s="253"/>
      <c r="BE869" s="253"/>
      <c r="BF869" s="253"/>
      <c r="BG869" s="253"/>
      <c r="BH869" s="253"/>
      <c r="BI869" s="253"/>
      <c r="BJ869" s="253"/>
      <c r="BK869" s="253"/>
      <c r="BL869" s="253"/>
      <c r="BM869" s="253"/>
      <c r="BN869" s="253"/>
      <c r="BO869" s="253"/>
      <c r="BP869" s="253"/>
      <c r="BQ869" s="253"/>
      <c r="BR869" s="253"/>
      <c r="BS869" s="253"/>
      <c r="BT869" s="253"/>
      <c r="BU869" s="253"/>
      <c r="BV869" s="253"/>
      <c r="BW869" s="253"/>
      <c r="BX869" s="253"/>
      <c r="BY869" s="253"/>
      <c r="BZ869" s="253"/>
      <c r="CA869" s="253"/>
      <c r="CB869" s="253"/>
      <c r="CC869" s="253"/>
      <c r="CD869" s="253"/>
      <c r="CE869" s="253"/>
      <c r="CF869" s="253"/>
      <c r="CG869" s="253"/>
      <c r="CH869" s="253"/>
      <c r="CI869" s="253"/>
      <c r="CJ869" s="253"/>
      <c r="CK869" s="253"/>
      <c r="CL869" s="253"/>
      <c r="CM869" s="253"/>
      <c r="CN869" s="253"/>
      <c r="CO869" s="253"/>
      <c r="CP869" s="253"/>
      <c r="CQ869" s="253"/>
      <c r="CR869" s="253"/>
      <c r="CS869" s="253"/>
      <c r="CT869" s="253"/>
      <c r="CU869" s="253"/>
      <c r="CV869" s="253"/>
      <c r="CW869" s="253"/>
      <c r="CX869" s="253"/>
      <c r="CY869" s="253"/>
      <c r="CZ869" s="253"/>
      <c r="DA869" s="253"/>
      <c r="DB869" s="253"/>
      <c r="DC869" s="253"/>
      <c r="DD869" s="253"/>
      <c r="DE869" s="253"/>
      <c r="DF869" s="253"/>
      <c r="DG869" s="253"/>
      <c r="DH869" s="253"/>
      <c r="DI869" s="253"/>
      <c r="DJ869" s="253"/>
      <c r="DK869" s="253"/>
      <c r="DL869" s="253"/>
      <c r="DM869" s="253"/>
      <c r="DN869" s="253"/>
      <c r="DO869" s="253"/>
      <c r="DP869" s="253"/>
      <c r="DQ869" s="253"/>
      <c r="DR869" s="253"/>
      <c r="DS869" s="253"/>
      <c r="DT869" s="253"/>
      <c r="DU869" s="253"/>
    </row>
    <row r="870" spans="1:125" s="248" customFormat="1" x14ac:dyDescent="0.25">
      <c r="A870" s="253"/>
      <c r="B870" s="253"/>
      <c r="D870" s="253"/>
      <c r="E870" s="253"/>
      <c r="F870" s="253"/>
      <c r="G870" s="253"/>
      <c r="H870" s="253"/>
      <c r="I870" s="253"/>
      <c r="J870" s="253"/>
      <c r="K870" s="253"/>
      <c r="L870" s="253"/>
      <c r="S870" s="253"/>
      <c r="T870" s="253"/>
      <c r="U870" s="253"/>
      <c r="V870" s="253"/>
      <c r="W870" s="253"/>
      <c r="X870" s="253"/>
      <c r="Y870" s="253"/>
      <c r="Z870" s="253"/>
      <c r="AA870" s="253"/>
      <c r="AB870" s="253"/>
      <c r="AC870" s="253"/>
      <c r="AD870" s="253"/>
      <c r="AE870" s="253"/>
      <c r="AF870" s="253"/>
      <c r="AG870" s="253"/>
      <c r="AH870" s="253"/>
      <c r="AI870" s="253"/>
      <c r="AJ870" s="253"/>
      <c r="AK870" s="253"/>
      <c r="AL870" s="253"/>
      <c r="AM870" s="253"/>
      <c r="AN870" s="253"/>
      <c r="AO870" s="253"/>
      <c r="AP870" s="253"/>
      <c r="AQ870" s="253"/>
      <c r="AR870" s="253"/>
      <c r="AS870" s="253"/>
      <c r="AT870" s="253"/>
      <c r="AU870" s="253"/>
      <c r="AV870" s="253"/>
      <c r="AW870" s="253"/>
      <c r="AX870" s="253"/>
      <c r="AY870" s="253"/>
      <c r="AZ870" s="253"/>
      <c r="BA870" s="253"/>
      <c r="BB870" s="253"/>
      <c r="BC870" s="253"/>
      <c r="BD870" s="253"/>
      <c r="BE870" s="253"/>
      <c r="BF870" s="253"/>
      <c r="BG870" s="253"/>
      <c r="BH870" s="253"/>
      <c r="BI870" s="253"/>
      <c r="BJ870" s="253"/>
      <c r="BK870" s="253"/>
      <c r="BL870" s="253"/>
      <c r="BM870" s="253"/>
      <c r="BN870" s="253"/>
      <c r="BO870" s="253"/>
      <c r="BP870" s="253"/>
      <c r="BQ870" s="253"/>
      <c r="BR870" s="253"/>
      <c r="BS870" s="253"/>
      <c r="BT870" s="253"/>
      <c r="BU870" s="253"/>
      <c r="BV870" s="253"/>
      <c r="BW870" s="253"/>
      <c r="BX870" s="253"/>
      <c r="BY870" s="253"/>
      <c r="BZ870" s="253"/>
      <c r="CA870" s="253"/>
      <c r="CB870" s="253"/>
      <c r="CC870" s="253"/>
      <c r="CD870" s="253"/>
      <c r="CE870" s="253"/>
      <c r="CF870" s="253"/>
      <c r="CG870" s="253"/>
      <c r="CH870" s="253"/>
      <c r="CI870" s="253"/>
      <c r="CJ870" s="253"/>
      <c r="CK870" s="253"/>
      <c r="CL870" s="253"/>
      <c r="CM870" s="253"/>
      <c r="CN870" s="253"/>
      <c r="CO870" s="253"/>
      <c r="CP870" s="253"/>
      <c r="CQ870" s="253"/>
      <c r="CR870" s="253"/>
      <c r="CS870" s="253"/>
      <c r="CT870" s="253"/>
      <c r="CU870" s="253"/>
      <c r="CV870" s="253"/>
      <c r="CW870" s="253"/>
      <c r="CX870" s="253"/>
      <c r="CY870" s="253"/>
      <c r="CZ870" s="253"/>
      <c r="DA870" s="253"/>
      <c r="DB870" s="253"/>
      <c r="DC870" s="253"/>
      <c r="DD870" s="253"/>
      <c r="DE870" s="253"/>
      <c r="DF870" s="253"/>
      <c r="DG870" s="253"/>
      <c r="DH870" s="253"/>
      <c r="DI870" s="253"/>
      <c r="DJ870" s="253"/>
      <c r="DK870" s="253"/>
      <c r="DL870" s="253"/>
      <c r="DM870" s="253"/>
      <c r="DN870" s="253"/>
      <c r="DO870" s="253"/>
      <c r="DP870" s="253"/>
      <c r="DQ870" s="253"/>
      <c r="DR870" s="253"/>
      <c r="DS870" s="253"/>
      <c r="DT870" s="253"/>
      <c r="DU870" s="253"/>
    </row>
    <row r="871" spans="1:125" s="248" customFormat="1" x14ac:dyDescent="0.25">
      <c r="A871" s="253"/>
      <c r="B871" s="253"/>
      <c r="D871" s="253"/>
      <c r="E871" s="253"/>
      <c r="F871" s="253"/>
      <c r="G871" s="253"/>
      <c r="H871" s="253"/>
      <c r="I871" s="253"/>
      <c r="J871" s="253"/>
      <c r="K871" s="253"/>
      <c r="L871" s="253"/>
      <c r="S871" s="253"/>
      <c r="T871" s="253"/>
      <c r="U871" s="253"/>
      <c r="V871" s="253"/>
      <c r="W871" s="253"/>
      <c r="X871" s="253"/>
      <c r="Y871" s="253"/>
      <c r="Z871" s="253"/>
      <c r="AA871" s="253"/>
      <c r="AB871" s="253"/>
      <c r="AC871" s="253"/>
      <c r="AD871" s="253"/>
      <c r="AE871" s="253"/>
      <c r="AF871" s="253"/>
      <c r="AG871" s="253"/>
      <c r="AH871" s="253"/>
      <c r="AI871" s="253"/>
      <c r="AJ871" s="253"/>
      <c r="AK871" s="253"/>
      <c r="AL871" s="253"/>
      <c r="AM871" s="253"/>
      <c r="AN871" s="253"/>
      <c r="AO871" s="253"/>
      <c r="AP871" s="253"/>
      <c r="AQ871" s="253"/>
      <c r="AR871" s="253"/>
      <c r="AS871" s="253"/>
      <c r="AT871" s="253"/>
      <c r="AU871" s="253"/>
      <c r="AV871" s="253"/>
      <c r="AW871" s="253"/>
      <c r="AX871" s="253"/>
      <c r="AY871" s="253"/>
      <c r="AZ871" s="253"/>
      <c r="BA871" s="253"/>
      <c r="BB871" s="253"/>
      <c r="BC871" s="253"/>
      <c r="BD871" s="253"/>
      <c r="BE871" s="253"/>
      <c r="BF871" s="253"/>
      <c r="BG871" s="253"/>
      <c r="BH871" s="253"/>
      <c r="BI871" s="253"/>
      <c r="BJ871" s="253"/>
      <c r="BK871" s="253"/>
      <c r="BL871" s="253"/>
      <c r="BM871" s="253"/>
      <c r="BN871" s="253"/>
      <c r="BO871" s="253"/>
      <c r="BP871" s="253"/>
      <c r="BQ871" s="253"/>
      <c r="BR871" s="253"/>
      <c r="BS871" s="253"/>
      <c r="BT871" s="253"/>
      <c r="BU871" s="253"/>
      <c r="BV871" s="253"/>
      <c r="BW871" s="253"/>
      <c r="BX871" s="253"/>
      <c r="BY871" s="253"/>
      <c r="BZ871" s="253"/>
      <c r="CA871" s="253"/>
      <c r="CB871" s="253"/>
      <c r="CC871" s="253"/>
      <c r="CD871" s="253"/>
      <c r="CE871" s="253"/>
      <c r="CF871" s="253"/>
      <c r="CG871" s="253"/>
      <c r="CH871" s="253"/>
      <c r="CI871" s="253"/>
      <c r="CJ871" s="253"/>
      <c r="CK871" s="253"/>
      <c r="CL871" s="253"/>
      <c r="CM871" s="253"/>
      <c r="CN871" s="253"/>
      <c r="CO871" s="253"/>
      <c r="CP871" s="253"/>
      <c r="CQ871" s="253"/>
      <c r="CR871" s="253"/>
      <c r="CS871" s="253"/>
      <c r="CT871" s="253"/>
      <c r="CU871" s="253"/>
      <c r="CV871" s="253"/>
      <c r="CW871" s="253"/>
      <c r="CX871" s="253"/>
      <c r="CY871" s="253"/>
      <c r="CZ871" s="253"/>
      <c r="DA871" s="253"/>
      <c r="DB871" s="253"/>
      <c r="DC871" s="253"/>
      <c r="DD871" s="253"/>
      <c r="DE871" s="253"/>
      <c r="DF871" s="253"/>
      <c r="DG871" s="253"/>
      <c r="DH871" s="253"/>
      <c r="DI871" s="253"/>
      <c r="DJ871" s="253"/>
      <c r="DK871" s="253"/>
      <c r="DL871" s="253"/>
      <c r="DM871" s="253"/>
      <c r="DN871" s="253"/>
      <c r="DO871" s="253"/>
      <c r="DP871" s="253"/>
      <c r="DQ871" s="253"/>
      <c r="DR871" s="253"/>
      <c r="DS871" s="253"/>
      <c r="DT871" s="253"/>
      <c r="DU871" s="253"/>
    </row>
    <row r="872" spans="1:125" s="248" customFormat="1" x14ac:dyDescent="0.25">
      <c r="A872" s="253"/>
      <c r="B872" s="253"/>
      <c r="D872" s="253"/>
      <c r="E872" s="253"/>
      <c r="F872" s="253"/>
      <c r="G872" s="253"/>
      <c r="H872" s="253"/>
      <c r="I872" s="253"/>
      <c r="J872" s="253"/>
      <c r="K872" s="253"/>
      <c r="L872" s="253"/>
      <c r="S872" s="253"/>
      <c r="T872" s="253"/>
      <c r="U872" s="253"/>
      <c r="V872" s="253"/>
      <c r="W872" s="253"/>
      <c r="X872" s="253"/>
      <c r="Y872" s="253"/>
      <c r="Z872" s="253"/>
      <c r="AA872" s="253"/>
      <c r="AB872" s="253"/>
      <c r="AC872" s="253"/>
      <c r="AD872" s="253"/>
      <c r="AE872" s="253"/>
      <c r="AF872" s="253"/>
      <c r="AG872" s="253"/>
      <c r="AH872" s="253"/>
      <c r="AI872" s="253"/>
      <c r="AJ872" s="253"/>
      <c r="AK872" s="253"/>
      <c r="AL872" s="253"/>
      <c r="AM872" s="253"/>
      <c r="AN872" s="253"/>
      <c r="AO872" s="253"/>
      <c r="AP872" s="253"/>
      <c r="AQ872" s="253"/>
      <c r="AR872" s="253"/>
      <c r="AS872" s="253"/>
      <c r="AT872" s="253"/>
      <c r="AU872" s="253"/>
      <c r="AV872" s="253"/>
      <c r="AW872" s="253"/>
      <c r="AX872" s="253"/>
      <c r="AY872" s="253"/>
      <c r="AZ872" s="253"/>
      <c r="BA872" s="253"/>
      <c r="BB872" s="253"/>
      <c r="BC872" s="253"/>
      <c r="BD872" s="253"/>
      <c r="BE872" s="253"/>
      <c r="BF872" s="253"/>
      <c r="BG872" s="253"/>
      <c r="BH872" s="253"/>
      <c r="BI872" s="253"/>
      <c r="BJ872" s="253"/>
      <c r="BK872" s="253"/>
      <c r="BL872" s="253"/>
      <c r="BM872" s="253"/>
      <c r="BN872" s="253"/>
      <c r="BO872" s="253"/>
      <c r="BP872" s="253"/>
      <c r="BQ872" s="253"/>
      <c r="BR872" s="253"/>
      <c r="BS872" s="253"/>
      <c r="BT872" s="253"/>
      <c r="BU872" s="253"/>
      <c r="BV872" s="253"/>
      <c r="BW872" s="253"/>
      <c r="BX872" s="253"/>
      <c r="BY872" s="253"/>
      <c r="BZ872" s="253"/>
      <c r="CA872" s="253"/>
      <c r="CB872" s="253"/>
      <c r="CC872" s="253"/>
      <c r="CD872" s="253"/>
      <c r="CE872" s="253"/>
      <c r="CF872" s="253"/>
      <c r="CG872" s="253"/>
      <c r="CH872" s="253"/>
      <c r="CI872" s="253"/>
      <c r="CJ872" s="253"/>
      <c r="CK872" s="253"/>
      <c r="CL872" s="253"/>
      <c r="CM872" s="253"/>
      <c r="CN872" s="253"/>
      <c r="CO872" s="253"/>
      <c r="CP872" s="253"/>
      <c r="CQ872" s="253"/>
      <c r="CR872" s="253"/>
      <c r="CS872" s="253"/>
      <c r="CT872" s="253"/>
      <c r="CU872" s="253"/>
      <c r="CV872" s="253"/>
      <c r="CW872" s="253"/>
      <c r="CX872" s="253"/>
      <c r="CY872" s="253"/>
      <c r="CZ872" s="253"/>
      <c r="DA872" s="253"/>
      <c r="DB872" s="253"/>
      <c r="DC872" s="253"/>
      <c r="DD872" s="253"/>
      <c r="DE872" s="253"/>
      <c r="DF872" s="253"/>
      <c r="DG872" s="253"/>
      <c r="DH872" s="253"/>
      <c r="DI872" s="253"/>
      <c r="DJ872" s="253"/>
      <c r="DK872" s="253"/>
      <c r="DL872" s="253"/>
      <c r="DM872" s="253"/>
      <c r="DN872" s="253"/>
      <c r="DO872" s="253"/>
      <c r="DP872" s="253"/>
      <c r="DQ872" s="253"/>
      <c r="DR872" s="253"/>
      <c r="DS872" s="253"/>
      <c r="DT872" s="253"/>
      <c r="DU872" s="253"/>
    </row>
    <row r="873" spans="1:125" s="248" customFormat="1" x14ac:dyDescent="0.25">
      <c r="A873" s="253"/>
      <c r="B873" s="253"/>
      <c r="D873" s="253"/>
      <c r="E873" s="253"/>
      <c r="F873" s="253"/>
      <c r="G873" s="253"/>
      <c r="H873" s="253"/>
      <c r="I873" s="253"/>
      <c r="J873" s="253"/>
      <c r="K873" s="253"/>
      <c r="L873" s="253"/>
      <c r="S873" s="253"/>
      <c r="T873" s="253"/>
      <c r="U873" s="253"/>
      <c r="V873" s="253"/>
      <c r="W873" s="253"/>
      <c r="X873" s="253"/>
      <c r="Y873" s="253"/>
      <c r="Z873" s="253"/>
      <c r="AA873" s="253"/>
      <c r="AB873" s="253"/>
      <c r="AC873" s="253"/>
      <c r="AD873" s="253"/>
      <c r="AE873" s="253"/>
      <c r="AF873" s="253"/>
      <c r="AG873" s="253"/>
      <c r="AH873" s="253"/>
      <c r="AI873" s="253"/>
      <c r="AJ873" s="253"/>
      <c r="AK873" s="253"/>
      <c r="AL873" s="253"/>
      <c r="AM873" s="253"/>
      <c r="AN873" s="253"/>
      <c r="AO873" s="253"/>
      <c r="AP873" s="253"/>
      <c r="AQ873" s="253"/>
      <c r="AR873" s="253"/>
      <c r="AS873" s="253"/>
      <c r="AT873" s="253"/>
      <c r="AU873" s="253"/>
      <c r="AV873" s="253"/>
      <c r="AW873" s="253"/>
      <c r="AX873" s="253"/>
      <c r="AY873" s="253"/>
      <c r="AZ873" s="253"/>
      <c r="BA873" s="253"/>
      <c r="BB873" s="253"/>
      <c r="BC873" s="253"/>
      <c r="BD873" s="253"/>
      <c r="BE873" s="253"/>
      <c r="BF873" s="253"/>
      <c r="BG873" s="253"/>
      <c r="BH873" s="253"/>
      <c r="BI873" s="253"/>
      <c r="BJ873" s="253"/>
      <c r="BK873" s="253"/>
      <c r="BL873" s="253"/>
      <c r="BM873" s="253"/>
      <c r="BN873" s="253"/>
      <c r="BO873" s="253"/>
      <c r="BP873" s="253"/>
      <c r="BQ873" s="253"/>
      <c r="BR873" s="253"/>
      <c r="BS873" s="253"/>
      <c r="BT873" s="253"/>
      <c r="BU873" s="253"/>
      <c r="BV873" s="253"/>
      <c r="BW873" s="253"/>
      <c r="BX873" s="253"/>
      <c r="BY873" s="253"/>
      <c r="BZ873" s="253"/>
      <c r="CA873" s="253"/>
      <c r="CB873" s="253"/>
      <c r="CC873" s="253"/>
      <c r="CD873" s="253"/>
      <c r="CE873" s="253"/>
      <c r="CF873" s="253"/>
      <c r="CG873" s="253"/>
      <c r="CH873" s="253"/>
      <c r="CI873" s="253"/>
      <c r="CJ873" s="253"/>
      <c r="CK873" s="253"/>
      <c r="CL873" s="253"/>
      <c r="CM873" s="253"/>
      <c r="CN873" s="253"/>
      <c r="CO873" s="253"/>
      <c r="CP873" s="253"/>
      <c r="CQ873" s="253"/>
      <c r="CR873" s="253"/>
      <c r="CS873" s="253"/>
      <c r="CT873" s="253"/>
      <c r="CU873" s="253"/>
      <c r="CV873" s="253"/>
      <c r="CW873" s="253"/>
      <c r="CX873" s="253"/>
      <c r="CY873" s="253"/>
      <c r="CZ873" s="253"/>
      <c r="DA873" s="253"/>
      <c r="DB873" s="253"/>
      <c r="DC873" s="253"/>
      <c r="DD873" s="253"/>
      <c r="DE873" s="253"/>
      <c r="DF873" s="253"/>
      <c r="DG873" s="253"/>
      <c r="DH873" s="253"/>
      <c r="DI873" s="253"/>
      <c r="DJ873" s="253"/>
      <c r="DK873" s="253"/>
      <c r="DL873" s="253"/>
      <c r="DM873" s="253"/>
      <c r="DN873" s="253"/>
      <c r="DO873" s="253"/>
      <c r="DP873" s="253"/>
      <c r="DQ873" s="253"/>
      <c r="DR873" s="253"/>
      <c r="DS873" s="253"/>
      <c r="DT873" s="253"/>
      <c r="DU873" s="253"/>
    </row>
    <row r="874" spans="1:125" s="248" customFormat="1" x14ac:dyDescent="0.25">
      <c r="A874" s="253"/>
      <c r="B874" s="253"/>
      <c r="D874" s="253"/>
      <c r="E874" s="253"/>
      <c r="F874" s="253"/>
      <c r="G874" s="253"/>
      <c r="H874" s="253"/>
      <c r="I874" s="253"/>
      <c r="J874" s="253"/>
      <c r="K874" s="253"/>
      <c r="L874" s="253"/>
      <c r="S874" s="253"/>
      <c r="T874" s="253"/>
      <c r="U874" s="253"/>
      <c r="V874" s="253"/>
      <c r="W874" s="253"/>
      <c r="X874" s="253"/>
      <c r="Y874" s="253"/>
      <c r="Z874" s="253"/>
      <c r="AA874" s="253"/>
      <c r="AB874" s="253"/>
      <c r="AC874" s="253"/>
      <c r="AD874" s="253"/>
      <c r="AE874" s="253"/>
      <c r="AF874" s="253"/>
      <c r="AG874" s="253"/>
      <c r="AH874" s="253"/>
      <c r="AI874" s="253"/>
      <c r="AJ874" s="253"/>
      <c r="AK874" s="253"/>
      <c r="AL874" s="253"/>
      <c r="AM874" s="253"/>
      <c r="AN874" s="253"/>
      <c r="AO874" s="253"/>
      <c r="AP874" s="253"/>
      <c r="AQ874" s="253"/>
      <c r="AR874" s="253"/>
      <c r="AS874" s="253"/>
      <c r="AT874" s="253"/>
      <c r="AU874" s="253"/>
      <c r="AV874" s="253"/>
      <c r="AW874" s="253"/>
      <c r="AX874" s="253"/>
      <c r="AY874" s="253"/>
      <c r="AZ874" s="253"/>
      <c r="BA874" s="253"/>
      <c r="BB874" s="253"/>
      <c r="BC874" s="253"/>
      <c r="BD874" s="253"/>
      <c r="BE874" s="253"/>
      <c r="BF874" s="253"/>
      <c r="BG874" s="253"/>
      <c r="BH874" s="253"/>
      <c r="BI874" s="253"/>
      <c r="BJ874" s="253"/>
      <c r="BK874" s="253"/>
      <c r="BL874" s="253"/>
      <c r="BM874" s="253"/>
      <c r="BN874" s="253"/>
      <c r="BO874" s="253"/>
      <c r="BP874" s="253"/>
      <c r="BQ874" s="253"/>
      <c r="BR874" s="253"/>
      <c r="BS874" s="253"/>
      <c r="BT874" s="253"/>
      <c r="BU874" s="253"/>
      <c r="BV874" s="253"/>
      <c r="BW874" s="253"/>
      <c r="BX874" s="253"/>
      <c r="BY874" s="253"/>
      <c r="BZ874" s="253"/>
      <c r="CA874" s="253"/>
      <c r="CB874" s="253"/>
      <c r="CC874" s="253"/>
      <c r="CD874" s="253"/>
      <c r="CE874" s="253"/>
      <c r="CF874" s="253"/>
      <c r="CG874" s="253"/>
      <c r="CH874" s="253"/>
      <c r="CI874" s="253"/>
      <c r="CJ874" s="253"/>
      <c r="CK874" s="253"/>
      <c r="CL874" s="253"/>
      <c r="CM874" s="253"/>
      <c r="CN874" s="253"/>
      <c r="CO874" s="253"/>
      <c r="CP874" s="253"/>
      <c r="CQ874" s="253"/>
      <c r="CR874" s="253"/>
      <c r="CS874" s="253"/>
      <c r="CT874" s="253"/>
      <c r="CU874" s="253"/>
      <c r="CV874" s="253"/>
      <c r="CW874" s="253"/>
      <c r="CX874" s="253"/>
      <c r="CY874" s="253"/>
      <c r="CZ874" s="253"/>
      <c r="DA874" s="253"/>
      <c r="DB874" s="253"/>
      <c r="DC874" s="253"/>
      <c r="DD874" s="253"/>
      <c r="DE874" s="253"/>
      <c r="DF874" s="253"/>
      <c r="DG874" s="253"/>
      <c r="DH874" s="253"/>
      <c r="DI874" s="253"/>
      <c r="DJ874" s="253"/>
      <c r="DK874" s="253"/>
      <c r="DL874" s="253"/>
      <c r="DM874" s="253"/>
      <c r="DN874" s="253"/>
      <c r="DO874" s="253"/>
      <c r="DP874" s="253"/>
      <c r="DQ874" s="253"/>
      <c r="DR874" s="253"/>
      <c r="DS874" s="253"/>
      <c r="DT874" s="253"/>
      <c r="DU874" s="253"/>
    </row>
    <row r="875" spans="1:125" s="248" customFormat="1" x14ac:dyDescent="0.25">
      <c r="A875" s="253"/>
      <c r="B875" s="253"/>
      <c r="D875" s="253"/>
      <c r="E875" s="253"/>
      <c r="F875" s="253"/>
      <c r="G875" s="253"/>
      <c r="H875" s="253"/>
      <c r="I875" s="253"/>
      <c r="J875" s="253"/>
      <c r="K875" s="253"/>
      <c r="L875" s="253"/>
      <c r="S875" s="253"/>
      <c r="T875" s="253"/>
      <c r="U875" s="253"/>
      <c r="V875" s="253"/>
      <c r="W875" s="253"/>
      <c r="X875" s="253"/>
      <c r="Y875" s="253"/>
      <c r="Z875" s="253"/>
      <c r="AA875" s="253"/>
      <c r="AB875" s="253"/>
      <c r="AC875" s="253"/>
      <c r="AD875" s="253"/>
      <c r="AE875" s="253"/>
      <c r="AF875" s="253"/>
      <c r="AG875" s="253"/>
      <c r="AH875" s="253"/>
      <c r="AI875" s="253"/>
      <c r="AJ875" s="253"/>
      <c r="AK875" s="253"/>
      <c r="AL875" s="253"/>
      <c r="AM875" s="253"/>
      <c r="AN875" s="253"/>
      <c r="AO875" s="253"/>
      <c r="AP875" s="253"/>
      <c r="AQ875" s="253"/>
      <c r="AR875" s="253"/>
      <c r="AS875" s="253"/>
      <c r="AT875" s="253"/>
      <c r="AU875" s="253"/>
      <c r="AV875" s="253"/>
      <c r="AW875" s="253"/>
      <c r="AX875" s="253"/>
      <c r="AY875" s="253"/>
      <c r="AZ875" s="253"/>
      <c r="BA875" s="253"/>
      <c r="BB875" s="253"/>
      <c r="BC875" s="253"/>
      <c r="BD875" s="253"/>
      <c r="BE875" s="253"/>
      <c r="BF875" s="253"/>
      <c r="BG875" s="253"/>
      <c r="BH875" s="253"/>
      <c r="BI875" s="253"/>
      <c r="BJ875" s="253"/>
      <c r="BK875" s="253"/>
      <c r="BL875" s="253"/>
      <c r="BM875" s="253"/>
      <c r="BN875" s="253"/>
      <c r="BO875" s="253"/>
      <c r="BP875" s="253"/>
      <c r="BQ875" s="253"/>
      <c r="BR875" s="253"/>
      <c r="BS875" s="253"/>
      <c r="BT875" s="253"/>
      <c r="BU875" s="253"/>
      <c r="BV875" s="253"/>
      <c r="BW875" s="253"/>
      <c r="BX875" s="253"/>
      <c r="BY875" s="253"/>
      <c r="BZ875" s="253"/>
      <c r="CA875" s="253"/>
      <c r="CB875" s="253"/>
      <c r="CC875" s="253"/>
      <c r="CD875" s="253"/>
      <c r="CE875" s="253"/>
      <c r="CF875" s="253"/>
      <c r="CG875" s="253"/>
      <c r="CH875" s="253"/>
      <c r="CI875" s="253"/>
      <c r="CJ875" s="253"/>
      <c r="CK875" s="253"/>
      <c r="CL875" s="253"/>
      <c r="CM875" s="253"/>
      <c r="CN875" s="253"/>
      <c r="CO875" s="253"/>
      <c r="CP875" s="253"/>
      <c r="CQ875" s="253"/>
      <c r="CR875" s="253"/>
      <c r="CS875" s="253"/>
      <c r="CT875" s="253"/>
      <c r="CU875" s="253"/>
      <c r="CV875" s="253"/>
      <c r="CW875" s="253"/>
      <c r="CX875" s="253"/>
      <c r="CY875" s="253"/>
      <c r="CZ875" s="253"/>
      <c r="DA875" s="253"/>
      <c r="DB875" s="253"/>
      <c r="DC875" s="253"/>
      <c r="DD875" s="253"/>
      <c r="DE875" s="253"/>
      <c r="DF875" s="253"/>
      <c r="DG875" s="253"/>
      <c r="DH875" s="253"/>
      <c r="DI875" s="253"/>
      <c r="DJ875" s="253"/>
      <c r="DK875" s="253"/>
      <c r="DL875" s="253"/>
      <c r="DM875" s="253"/>
      <c r="DN875" s="253"/>
      <c r="DO875" s="253"/>
      <c r="DP875" s="253"/>
      <c r="DQ875" s="253"/>
      <c r="DR875" s="253"/>
      <c r="DS875" s="253"/>
      <c r="DT875" s="253"/>
      <c r="DU875" s="253"/>
    </row>
    <row r="876" spans="1:125" s="248" customFormat="1" x14ac:dyDescent="0.25">
      <c r="A876" s="253"/>
      <c r="B876" s="253"/>
      <c r="D876" s="253"/>
      <c r="E876" s="253"/>
      <c r="F876" s="253"/>
      <c r="G876" s="253"/>
      <c r="H876" s="253"/>
      <c r="I876" s="253"/>
      <c r="J876" s="253"/>
      <c r="K876" s="253"/>
      <c r="L876" s="253"/>
      <c r="S876" s="253"/>
      <c r="T876" s="253"/>
      <c r="U876" s="253"/>
      <c r="V876" s="253"/>
      <c r="W876" s="253"/>
      <c r="X876" s="253"/>
      <c r="Y876" s="253"/>
      <c r="Z876" s="253"/>
      <c r="AA876" s="253"/>
      <c r="AB876" s="253"/>
      <c r="AC876" s="253"/>
      <c r="AD876" s="253"/>
      <c r="AE876" s="253"/>
      <c r="AF876" s="253"/>
      <c r="AG876" s="253"/>
      <c r="AH876" s="253"/>
      <c r="AI876" s="253"/>
      <c r="AJ876" s="253"/>
      <c r="AK876" s="253"/>
      <c r="AL876" s="253"/>
      <c r="AM876" s="253"/>
      <c r="AN876" s="253"/>
      <c r="AO876" s="253"/>
      <c r="AP876" s="253"/>
      <c r="AQ876" s="253"/>
      <c r="AR876" s="253"/>
      <c r="AS876" s="253"/>
      <c r="AT876" s="253"/>
      <c r="AU876" s="253"/>
      <c r="AV876" s="253"/>
      <c r="AW876" s="253"/>
      <c r="AX876" s="253"/>
      <c r="AY876" s="253"/>
      <c r="AZ876" s="253"/>
      <c r="BA876" s="253"/>
      <c r="BB876" s="253"/>
      <c r="BC876" s="253"/>
      <c r="BD876" s="253"/>
      <c r="BE876" s="253"/>
      <c r="BF876" s="253"/>
      <c r="BG876" s="253"/>
      <c r="BH876" s="253"/>
      <c r="BI876" s="253"/>
      <c r="BJ876" s="253"/>
      <c r="BK876" s="253"/>
      <c r="BL876" s="253"/>
      <c r="BM876" s="253"/>
      <c r="BN876" s="253"/>
      <c r="BO876" s="253"/>
      <c r="BP876" s="253"/>
      <c r="BQ876" s="253"/>
      <c r="BR876" s="253"/>
      <c r="BS876" s="253"/>
      <c r="BT876" s="253"/>
      <c r="BU876" s="253"/>
      <c r="BV876" s="253"/>
      <c r="BW876" s="253"/>
      <c r="BX876" s="253"/>
      <c r="BY876" s="253"/>
      <c r="BZ876" s="253"/>
      <c r="CA876" s="253"/>
      <c r="CB876" s="253"/>
      <c r="CC876" s="253"/>
      <c r="CD876" s="253"/>
      <c r="CE876" s="253"/>
      <c r="CF876" s="253"/>
      <c r="CG876" s="253"/>
      <c r="CH876" s="253"/>
      <c r="CI876" s="253"/>
      <c r="CJ876" s="253"/>
      <c r="CK876" s="253"/>
      <c r="CL876" s="253"/>
      <c r="CM876" s="253"/>
      <c r="CN876" s="253"/>
      <c r="CO876" s="253"/>
      <c r="CP876" s="253"/>
      <c r="CQ876" s="253"/>
      <c r="CR876" s="253"/>
      <c r="CS876" s="253"/>
      <c r="CT876" s="253"/>
      <c r="CU876" s="253"/>
      <c r="CV876" s="253"/>
      <c r="CW876" s="253"/>
      <c r="CX876" s="253"/>
      <c r="CY876" s="253"/>
      <c r="CZ876" s="253"/>
      <c r="DA876" s="253"/>
      <c r="DB876" s="253"/>
      <c r="DC876" s="253"/>
      <c r="DD876" s="253"/>
      <c r="DE876" s="253"/>
      <c r="DF876" s="253"/>
      <c r="DG876" s="253"/>
      <c r="DH876" s="253"/>
      <c r="DI876" s="253"/>
      <c r="DJ876" s="253"/>
      <c r="DK876" s="253"/>
      <c r="DL876" s="253"/>
      <c r="DM876" s="253"/>
      <c r="DN876" s="253"/>
      <c r="DO876" s="253"/>
      <c r="DP876" s="253"/>
      <c r="DQ876" s="253"/>
      <c r="DR876" s="253"/>
      <c r="DS876" s="253"/>
      <c r="DT876" s="253"/>
      <c r="DU876" s="253"/>
    </row>
    <row r="877" spans="1:125" s="248" customFormat="1" x14ac:dyDescent="0.25">
      <c r="A877" s="253"/>
      <c r="B877" s="253"/>
      <c r="D877" s="253"/>
      <c r="E877" s="253"/>
      <c r="F877" s="253"/>
      <c r="G877" s="253"/>
      <c r="H877" s="253"/>
      <c r="I877" s="253"/>
      <c r="J877" s="253"/>
      <c r="K877" s="253"/>
      <c r="L877" s="253"/>
      <c r="S877" s="253"/>
      <c r="T877" s="253"/>
      <c r="U877" s="253"/>
      <c r="V877" s="253"/>
      <c r="W877" s="253"/>
      <c r="X877" s="253"/>
      <c r="Y877" s="253"/>
      <c r="Z877" s="253"/>
      <c r="AA877" s="253"/>
      <c r="AB877" s="253"/>
      <c r="AC877" s="253"/>
      <c r="AD877" s="253"/>
      <c r="AE877" s="253"/>
      <c r="AF877" s="253"/>
      <c r="AG877" s="253"/>
      <c r="AH877" s="253"/>
      <c r="AI877" s="253"/>
      <c r="AJ877" s="253"/>
      <c r="AK877" s="253"/>
      <c r="AL877" s="253"/>
      <c r="AM877" s="253"/>
      <c r="AN877" s="253"/>
      <c r="AO877" s="253"/>
      <c r="AP877" s="253"/>
      <c r="AQ877" s="253"/>
      <c r="AR877" s="253"/>
      <c r="AS877" s="253"/>
      <c r="AT877" s="253"/>
      <c r="AU877" s="253"/>
      <c r="AV877" s="253"/>
      <c r="AW877" s="253"/>
      <c r="AX877" s="253"/>
      <c r="AY877" s="253"/>
      <c r="AZ877" s="253"/>
      <c r="BA877" s="253"/>
      <c r="BB877" s="253"/>
      <c r="BC877" s="253"/>
      <c r="BD877" s="253"/>
      <c r="BE877" s="253"/>
      <c r="BF877" s="253"/>
      <c r="BG877" s="253"/>
      <c r="BH877" s="253"/>
      <c r="BI877" s="253"/>
      <c r="BJ877" s="253"/>
      <c r="BK877" s="253"/>
      <c r="BL877" s="253"/>
      <c r="BM877" s="253"/>
      <c r="BN877" s="253"/>
      <c r="BO877" s="253"/>
      <c r="BP877" s="253"/>
      <c r="BQ877" s="253"/>
      <c r="BR877" s="253"/>
      <c r="BS877" s="253"/>
      <c r="BT877" s="253"/>
      <c r="BU877" s="253"/>
      <c r="BV877" s="253"/>
      <c r="BW877" s="253"/>
      <c r="BX877" s="253"/>
      <c r="BY877" s="253"/>
      <c r="BZ877" s="253"/>
      <c r="CA877" s="253"/>
      <c r="CB877" s="253"/>
      <c r="CC877" s="253"/>
      <c r="CD877" s="253"/>
      <c r="CE877" s="253"/>
      <c r="CF877" s="253"/>
      <c r="CG877" s="253"/>
      <c r="CH877" s="253"/>
      <c r="CI877" s="253"/>
      <c r="CJ877" s="253"/>
      <c r="CK877" s="253"/>
      <c r="CL877" s="253"/>
      <c r="CM877" s="253"/>
      <c r="CN877" s="253"/>
      <c r="CO877" s="253"/>
      <c r="CP877" s="253"/>
      <c r="CQ877" s="253"/>
      <c r="CR877" s="253"/>
      <c r="CS877" s="253"/>
      <c r="CT877" s="253"/>
      <c r="CU877" s="253"/>
      <c r="CV877" s="253"/>
      <c r="CW877" s="253"/>
      <c r="CX877" s="253"/>
      <c r="CY877" s="253"/>
      <c r="CZ877" s="253"/>
      <c r="DA877" s="253"/>
      <c r="DB877" s="253"/>
      <c r="DC877" s="253"/>
      <c r="DD877" s="253"/>
      <c r="DE877" s="253"/>
      <c r="DF877" s="253"/>
      <c r="DG877" s="253"/>
      <c r="DH877" s="253"/>
      <c r="DI877" s="253"/>
      <c r="DJ877" s="253"/>
      <c r="DK877" s="253"/>
      <c r="DL877" s="253"/>
      <c r="DM877" s="253"/>
      <c r="DN877" s="253"/>
      <c r="DO877" s="253"/>
      <c r="DP877" s="253"/>
      <c r="DQ877" s="253"/>
      <c r="DR877" s="253"/>
      <c r="DS877" s="253"/>
      <c r="DT877" s="253"/>
      <c r="DU877" s="253"/>
    </row>
    <row r="878" spans="1:125" s="248" customFormat="1" x14ac:dyDescent="0.25">
      <c r="A878" s="253"/>
      <c r="B878" s="253"/>
      <c r="D878" s="253"/>
      <c r="E878" s="253"/>
      <c r="F878" s="253"/>
      <c r="G878" s="253"/>
      <c r="H878" s="253"/>
      <c r="I878" s="253"/>
      <c r="J878" s="253"/>
      <c r="K878" s="253"/>
      <c r="L878" s="253"/>
      <c r="S878" s="253"/>
      <c r="T878" s="253"/>
      <c r="U878" s="253"/>
      <c r="V878" s="253"/>
      <c r="W878" s="253"/>
      <c r="X878" s="253"/>
      <c r="Y878" s="253"/>
      <c r="Z878" s="253"/>
      <c r="AA878" s="253"/>
      <c r="AB878" s="253"/>
      <c r="AC878" s="253"/>
      <c r="AD878" s="253"/>
      <c r="AE878" s="253"/>
      <c r="AF878" s="253"/>
      <c r="AG878" s="253"/>
      <c r="AH878" s="253"/>
      <c r="AI878" s="253"/>
      <c r="AJ878" s="253"/>
      <c r="AK878" s="253"/>
      <c r="AL878" s="253"/>
      <c r="AM878" s="253"/>
      <c r="AN878" s="253"/>
      <c r="AO878" s="253"/>
      <c r="AP878" s="253"/>
      <c r="AQ878" s="253"/>
      <c r="AR878" s="253"/>
      <c r="AS878" s="253"/>
      <c r="AT878" s="253"/>
      <c r="AU878" s="253"/>
      <c r="AV878" s="253"/>
      <c r="AW878" s="253"/>
      <c r="AX878" s="253"/>
      <c r="AY878" s="253"/>
      <c r="AZ878" s="253"/>
      <c r="BA878" s="253"/>
      <c r="BB878" s="253"/>
      <c r="BC878" s="253"/>
      <c r="BD878" s="253"/>
      <c r="BE878" s="253"/>
      <c r="BF878" s="253"/>
      <c r="BG878" s="253"/>
      <c r="BH878" s="253"/>
      <c r="BI878" s="253"/>
      <c r="BJ878" s="253"/>
      <c r="BK878" s="253"/>
      <c r="BL878" s="253"/>
      <c r="BM878" s="253"/>
      <c r="BN878" s="253"/>
      <c r="BO878" s="253"/>
      <c r="BP878" s="253"/>
      <c r="BQ878" s="253"/>
      <c r="BR878" s="253"/>
      <c r="BS878" s="253"/>
      <c r="BT878" s="253"/>
      <c r="BU878" s="253"/>
      <c r="BV878" s="253"/>
      <c r="BW878" s="253"/>
      <c r="BX878" s="253"/>
      <c r="BY878" s="253"/>
      <c r="BZ878" s="253"/>
      <c r="CA878" s="253"/>
      <c r="CB878" s="253"/>
      <c r="CC878" s="253"/>
      <c r="CD878" s="253"/>
      <c r="CE878" s="253"/>
      <c r="CF878" s="253"/>
      <c r="CG878" s="253"/>
      <c r="CH878" s="253"/>
      <c r="CI878" s="253"/>
      <c r="CJ878" s="253"/>
      <c r="CK878" s="253"/>
      <c r="CL878" s="253"/>
      <c r="CM878" s="253"/>
      <c r="CN878" s="253"/>
      <c r="CO878" s="253"/>
      <c r="CP878" s="253"/>
      <c r="CQ878" s="253"/>
      <c r="CR878" s="253"/>
      <c r="CS878" s="253"/>
      <c r="CT878" s="253"/>
      <c r="CU878" s="253"/>
      <c r="CV878" s="253"/>
      <c r="CW878" s="253"/>
      <c r="CX878" s="253"/>
      <c r="CY878" s="253"/>
      <c r="CZ878" s="253"/>
      <c r="DA878" s="253"/>
      <c r="DB878" s="253"/>
      <c r="DC878" s="253"/>
      <c r="DD878" s="253"/>
      <c r="DE878" s="253"/>
      <c r="DF878" s="253"/>
      <c r="DG878" s="253"/>
      <c r="DH878" s="253"/>
      <c r="DI878" s="253"/>
      <c r="DJ878" s="253"/>
      <c r="DK878" s="253"/>
      <c r="DL878" s="253"/>
      <c r="DM878" s="253"/>
      <c r="DN878" s="253"/>
      <c r="DO878" s="253"/>
      <c r="DP878" s="253"/>
      <c r="DQ878" s="253"/>
      <c r="DR878" s="253"/>
      <c r="DS878" s="253"/>
      <c r="DT878" s="253"/>
      <c r="DU878" s="253"/>
    </row>
    <row r="879" spans="1:125" s="248" customFormat="1" x14ac:dyDescent="0.25">
      <c r="A879" s="253"/>
      <c r="B879" s="253"/>
      <c r="D879" s="253"/>
      <c r="E879" s="253"/>
      <c r="F879" s="253"/>
      <c r="G879" s="253"/>
      <c r="H879" s="253"/>
      <c r="I879" s="253"/>
      <c r="J879" s="253"/>
      <c r="K879" s="253"/>
      <c r="L879" s="253"/>
      <c r="S879" s="253"/>
      <c r="T879" s="253"/>
      <c r="U879" s="253"/>
      <c r="V879" s="253"/>
      <c r="W879" s="253"/>
      <c r="X879" s="253"/>
      <c r="Y879" s="253"/>
      <c r="Z879" s="253"/>
      <c r="AA879" s="253"/>
      <c r="AB879" s="253"/>
      <c r="AC879" s="253"/>
      <c r="AD879" s="253"/>
      <c r="AE879" s="253"/>
      <c r="AF879" s="253"/>
      <c r="AG879" s="253"/>
      <c r="AH879" s="253"/>
      <c r="AI879" s="253"/>
      <c r="AJ879" s="253"/>
      <c r="AK879" s="253"/>
      <c r="AL879" s="253"/>
      <c r="AM879" s="253"/>
      <c r="AN879" s="253"/>
      <c r="AO879" s="253"/>
      <c r="AP879" s="253"/>
      <c r="AQ879" s="253"/>
      <c r="AR879" s="253"/>
      <c r="AS879" s="253"/>
      <c r="AT879" s="253"/>
      <c r="AU879" s="253"/>
      <c r="AV879" s="253"/>
      <c r="AW879" s="253"/>
      <c r="AX879" s="253"/>
      <c r="AY879" s="253"/>
      <c r="AZ879" s="253"/>
      <c r="BA879" s="253"/>
      <c r="BB879" s="253"/>
      <c r="BC879" s="253"/>
      <c r="BD879" s="253"/>
      <c r="BE879" s="253"/>
      <c r="BF879" s="253"/>
      <c r="BG879" s="253"/>
      <c r="BH879" s="253"/>
      <c r="BI879" s="253"/>
      <c r="BJ879" s="253"/>
      <c r="BK879" s="253"/>
      <c r="BL879" s="253"/>
      <c r="BM879" s="253"/>
      <c r="BN879" s="253"/>
      <c r="BO879" s="253"/>
      <c r="BP879" s="253"/>
      <c r="BQ879" s="253"/>
      <c r="BR879" s="253"/>
      <c r="BS879" s="253"/>
      <c r="BT879" s="253"/>
      <c r="BU879" s="253"/>
      <c r="BV879" s="253"/>
      <c r="BW879" s="253"/>
      <c r="BX879" s="253"/>
      <c r="BY879" s="253"/>
      <c r="BZ879" s="253"/>
      <c r="CA879" s="253"/>
      <c r="CB879" s="253"/>
      <c r="CC879" s="253"/>
      <c r="CD879" s="253"/>
      <c r="CE879" s="253"/>
      <c r="CF879" s="253"/>
      <c r="CG879" s="253"/>
      <c r="CH879" s="253"/>
      <c r="CI879" s="253"/>
      <c r="CJ879" s="253"/>
      <c r="CK879" s="253"/>
      <c r="CL879" s="253"/>
      <c r="CM879" s="253"/>
      <c r="CN879" s="253"/>
      <c r="CO879" s="253"/>
      <c r="CP879" s="253"/>
      <c r="CQ879" s="253"/>
      <c r="CR879" s="253"/>
      <c r="CS879" s="253"/>
      <c r="CT879" s="253"/>
      <c r="CU879" s="253"/>
      <c r="CV879" s="253"/>
      <c r="CW879" s="253"/>
      <c r="CX879" s="253"/>
      <c r="CY879" s="253"/>
      <c r="CZ879" s="253"/>
      <c r="DA879" s="253"/>
      <c r="DB879" s="253"/>
      <c r="DC879" s="253"/>
      <c r="DD879" s="253"/>
      <c r="DE879" s="253"/>
      <c r="DF879" s="253"/>
      <c r="DG879" s="253"/>
      <c r="DH879" s="253"/>
      <c r="DI879" s="253"/>
      <c r="DJ879" s="253"/>
      <c r="DK879" s="253"/>
      <c r="DL879" s="253"/>
      <c r="DM879" s="253"/>
      <c r="DN879" s="253"/>
      <c r="DO879" s="253"/>
      <c r="DP879" s="253"/>
      <c r="DQ879" s="253"/>
      <c r="DR879" s="253"/>
      <c r="DS879" s="253"/>
      <c r="DT879" s="253"/>
      <c r="DU879" s="253"/>
    </row>
    <row r="880" spans="1:125" s="248" customFormat="1" x14ac:dyDescent="0.25">
      <c r="A880" s="253"/>
      <c r="B880" s="253"/>
      <c r="D880" s="253"/>
      <c r="E880" s="253"/>
      <c r="F880" s="253"/>
      <c r="G880" s="253"/>
      <c r="H880" s="253"/>
      <c r="I880" s="253"/>
      <c r="J880" s="253"/>
      <c r="K880" s="253"/>
      <c r="L880" s="253"/>
      <c r="S880" s="253"/>
      <c r="T880" s="253"/>
      <c r="U880" s="253"/>
      <c r="V880" s="253"/>
      <c r="W880" s="253"/>
      <c r="X880" s="253"/>
      <c r="Y880" s="253"/>
      <c r="Z880" s="253"/>
      <c r="AA880" s="253"/>
      <c r="AB880" s="253"/>
      <c r="AC880" s="253"/>
      <c r="AD880" s="253"/>
      <c r="AE880" s="253"/>
      <c r="AF880" s="253"/>
      <c r="AG880" s="253"/>
      <c r="AH880" s="253"/>
      <c r="AI880" s="253"/>
      <c r="AJ880" s="253"/>
      <c r="AK880" s="253"/>
      <c r="AL880" s="253"/>
      <c r="AM880" s="253"/>
      <c r="AN880" s="253"/>
      <c r="AO880" s="253"/>
      <c r="AP880" s="253"/>
      <c r="AQ880" s="253"/>
      <c r="AR880" s="253"/>
      <c r="AS880" s="253"/>
      <c r="AT880" s="253"/>
      <c r="AU880" s="253"/>
      <c r="AV880" s="253"/>
      <c r="AW880" s="253"/>
      <c r="AX880" s="253"/>
      <c r="AY880" s="253"/>
      <c r="AZ880" s="253"/>
      <c r="BA880" s="253"/>
      <c r="BB880" s="253"/>
      <c r="BC880" s="253"/>
      <c r="BD880" s="253"/>
      <c r="BE880" s="253"/>
      <c r="BF880" s="253"/>
      <c r="BG880" s="253"/>
      <c r="BH880" s="253"/>
      <c r="BI880" s="253"/>
      <c r="BJ880" s="253"/>
      <c r="BK880" s="253"/>
      <c r="BL880" s="253"/>
      <c r="BM880" s="253"/>
      <c r="BN880" s="253"/>
      <c r="BO880" s="253"/>
      <c r="BP880" s="253"/>
      <c r="BQ880" s="253"/>
      <c r="BR880" s="253"/>
      <c r="BS880" s="253"/>
      <c r="BT880" s="253"/>
      <c r="BU880" s="253"/>
      <c r="BV880" s="253"/>
      <c r="BW880" s="253"/>
      <c r="BX880" s="253"/>
      <c r="BY880" s="253"/>
      <c r="BZ880" s="253"/>
      <c r="CA880" s="253"/>
      <c r="CB880" s="253"/>
      <c r="CC880" s="253"/>
      <c r="CD880" s="253"/>
      <c r="CE880" s="253"/>
      <c r="CF880" s="253"/>
      <c r="CG880" s="253"/>
      <c r="CH880" s="253"/>
      <c r="CI880" s="253"/>
      <c r="CJ880" s="253"/>
      <c r="CK880" s="253"/>
      <c r="CL880" s="253"/>
      <c r="CM880" s="253"/>
      <c r="CN880" s="253"/>
      <c r="CO880" s="253"/>
      <c r="CP880" s="253"/>
      <c r="CQ880" s="253"/>
      <c r="CR880" s="253"/>
      <c r="CS880" s="253"/>
      <c r="CT880" s="253"/>
      <c r="CU880" s="253"/>
      <c r="CV880" s="253"/>
      <c r="CW880" s="253"/>
      <c r="CX880" s="253"/>
      <c r="CY880" s="253"/>
      <c r="CZ880" s="253"/>
      <c r="DA880" s="253"/>
      <c r="DB880" s="253"/>
      <c r="DC880" s="253"/>
      <c r="DD880" s="253"/>
      <c r="DE880" s="253"/>
      <c r="DF880" s="253"/>
      <c r="DG880" s="253"/>
      <c r="DH880" s="253"/>
      <c r="DI880" s="253"/>
      <c r="DJ880" s="253"/>
      <c r="DK880" s="253"/>
      <c r="DL880" s="253"/>
      <c r="DM880" s="253"/>
      <c r="DN880" s="253"/>
      <c r="DO880" s="253"/>
      <c r="DP880" s="253"/>
      <c r="DQ880" s="253"/>
      <c r="DR880" s="253"/>
      <c r="DS880" s="253"/>
      <c r="DT880" s="253"/>
      <c r="DU880" s="253"/>
    </row>
    <row r="881" spans="1:125" s="248" customFormat="1" x14ac:dyDescent="0.25">
      <c r="A881" s="253"/>
      <c r="B881" s="253"/>
      <c r="D881" s="253"/>
      <c r="E881" s="253"/>
      <c r="F881" s="253"/>
      <c r="G881" s="253"/>
      <c r="H881" s="253"/>
      <c r="I881" s="253"/>
      <c r="J881" s="253"/>
      <c r="K881" s="253"/>
      <c r="L881" s="253"/>
      <c r="S881" s="253"/>
      <c r="T881" s="253"/>
      <c r="U881" s="253"/>
      <c r="V881" s="253"/>
      <c r="W881" s="253"/>
      <c r="X881" s="253"/>
      <c r="Y881" s="253"/>
      <c r="Z881" s="253"/>
      <c r="AA881" s="253"/>
      <c r="AB881" s="253"/>
      <c r="AC881" s="253"/>
      <c r="AD881" s="253"/>
      <c r="AE881" s="253"/>
      <c r="AF881" s="253"/>
      <c r="AG881" s="253"/>
      <c r="AH881" s="253"/>
      <c r="AI881" s="253"/>
      <c r="AJ881" s="253"/>
      <c r="AK881" s="253"/>
      <c r="AL881" s="253"/>
      <c r="AM881" s="253"/>
      <c r="AN881" s="253"/>
      <c r="AO881" s="253"/>
      <c r="AP881" s="253"/>
      <c r="AQ881" s="253"/>
      <c r="AR881" s="253"/>
      <c r="AS881" s="253"/>
      <c r="AT881" s="253"/>
      <c r="AU881" s="253"/>
      <c r="AV881" s="253"/>
      <c r="AW881" s="253"/>
      <c r="AX881" s="253"/>
      <c r="AY881" s="253"/>
      <c r="AZ881" s="253"/>
      <c r="BA881" s="253"/>
      <c r="BB881" s="253"/>
      <c r="BC881" s="253"/>
      <c r="BD881" s="253"/>
      <c r="BE881" s="253"/>
      <c r="BF881" s="253"/>
      <c r="BG881" s="253"/>
      <c r="BH881" s="253"/>
      <c r="BI881" s="253"/>
      <c r="BJ881" s="253"/>
      <c r="BK881" s="253"/>
      <c r="BL881" s="253"/>
      <c r="BM881" s="253"/>
      <c r="BN881" s="253"/>
      <c r="BO881" s="253"/>
      <c r="BP881" s="253"/>
      <c r="BQ881" s="253"/>
      <c r="BR881" s="253"/>
      <c r="BS881" s="253"/>
      <c r="BT881" s="253"/>
      <c r="BU881" s="253"/>
      <c r="BV881" s="253"/>
      <c r="BW881" s="253"/>
      <c r="BX881" s="253"/>
      <c r="BY881" s="253"/>
      <c r="BZ881" s="253"/>
      <c r="CA881" s="253"/>
      <c r="CB881" s="253"/>
      <c r="CC881" s="253"/>
      <c r="CD881" s="253"/>
      <c r="CE881" s="253"/>
      <c r="CF881" s="253"/>
      <c r="CG881" s="253"/>
      <c r="CH881" s="253"/>
      <c r="CI881" s="253"/>
      <c r="CJ881" s="253"/>
      <c r="CK881" s="253"/>
      <c r="CL881" s="253"/>
      <c r="CM881" s="253"/>
      <c r="CN881" s="253"/>
      <c r="CO881" s="253"/>
      <c r="CP881" s="253"/>
      <c r="CQ881" s="253"/>
      <c r="CR881" s="253"/>
      <c r="CS881" s="253"/>
      <c r="CT881" s="253"/>
      <c r="CU881" s="253"/>
      <c r="CV881" s="253"/>
      <c r="CW881" s="253"/>
      <c r="CX881" s="253"/>
      <c r="CY881" s="253"/>
      <c r="CZ881" s="253"/>
      <c r="DA881" s="253"/>
      <c r="DB881" s="253"/>
      <c r="DC881" s="253"/>
      <c r="DD881" s="253"/>
      <c r="DE881" s="253"/>
      <c r="DF881" s="253"/>
      <c r="DG881" s="253"/>
      <c r="DH881" s="253"/>
      <c r="DI881" s="253"/>
      <c r="DJ881" s="253"/>
      <c r="DK881" s="253"/>
      <c r="DL881" s="253"/>
      <c r="DM881" s="253"/>
      <c r="DN881" s="253"/>
      <c r="DO881" s="253"/>
      <c r="DP881" s="253"/>
      <c r="DQ881" s="253"/>
      <c r="DR881" s="253"/>
      <c r="DS881" s="253"/>
      <c r="DT881" s="253"/>
      <c r="DU881" s="253"/>
    </row>
    <row r="882" spans="1:125" s="248" customFormat="1" x14ac:dyDescent="0.25">
      <c r="A882" s="253"/>
      <c r="B882" s="253"/>
      <c r="D882" s="253"/>
      <c r="E882" s="253"/>
      <c r="F882" s="253"/>
      <c r="G882" s="253"/>
      <c r="H882" s="253"/>
      <c r="I882" s="253"/>
      <c r="J882" s="253"/>
      <c r="K882" s="253"/>
      <c r="L882" s="253"/>
      <c r="S882" s="253"/>
      <c r="T882" s="253"/>
      <c r="U882" s="253"/>
      <c r="V882" s="253"/>
      <c r="W882" s="253"/>
      <c r="X882" s="253"/>
      <c r="Y882" s="253"/>
      <c r="Z882" s="253"/>
      <c r="AA882" s="253"/>
      <c r="AB882" s="253"/>
      <c r="AC882" s="253"/>
      <c r="AD882" s="253"/>
      <c r="AE882" s="253"/>
      <c r="AF882" s="253"/>
      <c r="AG882" s="253"/>
      <c r="AH882" s="253"/>
      <c r="AI882" s="253"/>
      <c r="AJ882" s="253"/>
      <c r="AK882" s="253"/>
      <c r="AL882" s="253"/>
      <c r="AM882" s="253"/>
      <c r="AN882" s="253"/>
      <c r="AO882" s="253"/>
      <c r="AP882" s="253"/>
      <c r="AQ882" s="253"/>
      <c r="AR882" s="253"/>
      <c r="AS882" s="253"/>
      <c r="AT882" s="253"/>
      <c r="AU882" s="253"/>
      <c r="AV882" s="253"/>
      <c r="AW882" s="253"/>
      <c r="AX882" s="253"/>
      <c r="AY882" s="253"/>
      <c r="AZ882" s="253"/>
      <c r="BA882" s="253"/>
      <c r="BB882" s="253"/>
      <c r="BC882" s="253"/>
      <c r="BD882" s="253"/>
      <c r="BE882" s="253"/>
      <c r="BF882" s="253"/>
      <c r="BG882" s="253"/>
      <c r="BH882" s="253"/>
      <c r="BI882" s="253"/>
      <c r="BJ882" s="253"/>
      <c r="BK882" s="253"/>
      <c r="BL882" s="253"/>
      <c r="BM882" s="253"/>
      <c r="BN882" s="253"/>
      <c r="BO882" s="253"/>
      <c r="BP882" s="253"/>
      <c r="BQ882" s="253"/>
      <c r="BR882" s="253"/>
      <c r="BS882" s="253"/>
      <c r="BT882" s="253"/>
      <c r="BU882" s="253"/>
      <c r="BV882" s="253"/>
      <c r="BW882" s="253"/>
      <c r="BX882" s="253"/>
      <c r="BY882" s="253"/>
      <c r="BZ882" s="253"/>
      <c r="CA882" s="253"/>
      <c r="CB882" s="253"/>
      <c r="CC882" s="253"/>
      <c r="CD882" s="253"/>
      <c r="CE882" s="253"/>
      <c r="CF882" s="253"/>
      <c r="CG882" s="253"/>
      <c r="CH882" s="253"/>
      <c r="CI882" s="253"/>
      <c r="CJ882" s="253"/>
      <c r="CK882" s="253"/>
      <c r="CL882" s="253"/>
      <c r="CM882" s="253"/>
      <c r="CN882" s="253"/>
      <c r="CO882" s="253"/>
      <c r="CP882" s="253"/>
      <c r="CQ882" s="253"/>
      <c r="CR882" s="253"/>
      <c r="CS882" s="253"/>
      <c r="CT882" s="253"/>
      <c r="CU882" s="253"/>
      <c r="CV882" s="253"/>
      <c r="CW882" s="253"/>
      <c r="CX882" s="253"/>
      <c r="CY882" s="253"/>
      <c r="CZ882" s="253"/>
      <c r="DA882" s="253"/>
      <c r="DB882" s="253"/>
      <c r="DC882" s="253"/>
      <c r="DD882" s="253"/>
      <c r="DE882" s="253"/>
      <c r="DF882" s="253"/>
      <c r="DG882" s="253"/>
      <c r="DH882" s="253"/>
      <c r="DI882" s="253"/>
      <c r="DJ882" s="253"/>
      <c r="DK882" s="253"/>
      <c r="DL882" s="253"/>
      <c r="DM882" s="253"/>
      <c r="DN882" s="253"/>
      <c r="DO882" s="253"/>
      <c r="DP882" s="253"/>
      <c r="DQ882" s="253"/>
      <c r="DR882" s="253"/>
      <c r="DS882" s="253"/>
      <c r="DT882" s="253"/>
      <c r="DU882" s="253"/>
    </row>
    <row r="883" spans="1:125" s="248" customFormat="1" x14ac:dyDescent="0.25">
      <c r="A883" s="253"/>
      <c r="B883" s="253"/>
      <c r="D883" s="253"/>
      <c r="E883" s="253"/>
      <c r="F883" s="253"/>
      <c r="G883" s="253"/>
      <c r="H883" s="253"/>
      <c r="I883" s="253"/>
      <c r="J883" s="253"/>
      <c r="K883" s="253"/>
      <c r="L883" s="253"/>
      <c r="S883" s="253"/>
      <c r="T883" s="253"/>
      <c r="U883" s="253"/>
      <c r="V883" s="253"/>
      <c r="W883" s="253"/>
      <c r="X883" s="253"/>
      <c r="Y883" s="253"/>
      <c r="Z883" s="253"/>
      <c r="AA883" s="253"/>
      <c r="AB883" s="253"/>
      <c r="AC883" s="253"/>
      <c r="AD883" s="253"/>
      <c r="AE883" s="253"/>
      <c r="AF883" s="253"/>
      <c r="AG883" s="253"/>
      <c r="AH883" s="253"/>
      <c r="AI883" s="253"/>
      <c r="AJ883" s="253"/>
      <c r="AK883" s="253"/>
      <c r="AL883" s="253"/>
      <c r="AM883" s="253"/>
      <c r="AN883" s="253"/>
      <c r="AO883" s="253"/>
      <c r="AP883" s="253"/>
      <c r="AQ883" s="253"/>
      <c r="AR883" s="253"/>
      <c r="AS883" s="253"/>
      <c r="AT883" s="253"/>
      <c r="AU883" s="253"/>
      <c r="AV883" s="253"/>
      <c r="AW883" s="253"/>
      <c r="AX883" s="253"/>
      <c r="AY883" s="253"/>
      <c r="AZ883" s="253"/>
      <c r="BA883" s="253"/>
      <c r="BB883" s="253"/>
      <c r="BC883" s="253"/>
      <c r="BD883" s="253"/>
      <c r="BE883" s="253"/>
      <c r="BF883" s="253"/>
      <c r="BG883" s="253"/>
      <c r="BH883" s="253"/>
      <c r="BI883" s="253"/>
      <c r="BJ883" s="253"/>
      <c r="BK883" s="253"/>
      <c r="BL883" s="253"/>
      <c r="BM883" s="253"/>
      <c r="BN883" s="253"/>
      <c r="BO883" s="253"/>
      <c r="BP883" s="253"/>
      <c r="BQ883" s="253"/>
      <c r="BR883" s="253"/>
      <c r="BS883" s="253"/>
      <c r="BT883" s="253"/>
      <c r="BU883" s="253"/>
      <c r="BV883" s="253"/>
      <c r="BW883" s="253"/>
      <c r="BX883" s="253"/>
      <c r="BY883" s="253"/>
      <c r="BZ883" s="253"/>
      <c r="CA883" s="253"/>
      <c r="CB883" s="253"/>
      <c r="CC883" s="253"/>
      <c r="CD883" s="253"/>
      <c r="CE883" s="253"/>
      <c r="CF883" s="253"/>
      <c r="CG883" s="253"/>
      <c r="CH883" s="253"/>
      <c r="CI883" s="253"/>
      <c r="CJ883" s="253"/>
      <c r="CK883" s="253"/>
      <c r="CL883" s="253"/>
      <c r="CM883" s="253"/>
      <c r="CN883" s="253"/>
      <c r="CO883" s="253"/>
      <c r="CP883" s="253"/>
      <c r="CQ883" s="253"/>
      <c r="CR883" s="253"/>
      <c r="CS883" s="253"/>
      <c r="CT883" s="253"/>
      <c r="CU883" s="253"/>
      <c r="CV883" s="253"/>
      <c r="CW883" s="253"/>
      <c r="CX883" s="253"/>
      <c r="CY883" s="253"/>
      <c r="CZ883" s="253"/>
      <c r="DA883" s="253"/>
      <c r="DB883" s="253"/>
      <c r="DC883" s="253"/>
      <c r="DD883" s="253"/>
      <c r="DE883" s="253"/>
      <c r="DF883" s="253"/>
      <c r="DG883" s="253"/>
      <c r="DH883" s="253"/>
      <c r="DI883" s="253"/>
      <c r="DJ883" s="253"/>
      <c r="DK883" s="253"/>
      <c r="DL883" s="253"/>
      <c r="DM883" s="253"/>
      <c r="DN883" s="253"/>
      <c r="DO883" s="253"/>
      <c r="DP883" s="253"/>
      <c r="DQ883" s="253"/>
      <c r="DR883" s="253"/>
      <c r="DS883" s="253"/>
      <c r="DT883" s="253"/>
      <c r="DU883" s="253"/>
    </row>
    <row r="884" spans="1:125" s="248" customFormat="1" x14ac:dyDescent="0.25">
      <c r="A884" s="253"/>
      <c r="B884" s="253"/>
      <c r="D884" s="253"/>
      <c r="E884" s="253"/>
      <c r="F884" s="253"/>
      <c r="G884" s="253"/>
      <c r="H884" s="253"/>
      <c r="I884" s="253"/>
      <c r="J884" s="253"/>
      <c r="K884" s="253"/>
      <c r="L884" s="253"/>
      <c r="S884" s="253"/>
      <c r="T884" s="253"/>
      <c r="U884" s="253"/>
      <c r="V884" s="253"/>
      <c r="W884" s="253"/>
      <c r="X884" s="253"/>
      <c r="Y884" s="253"/>
      <c r="Z884" s="253"/>
      <c r="AA884" s="253"/>
      <c r="AB884" s="253"/>
      <c r="AC884" s="253"/>
      <c r="AD884" s="253"/>
      <c r="AE884" s="253"/>
      <c r="AF884" s="253"/>
      <c r="AG884" s="253"/>
      <c r="AH884" s="253"/>
      <c r="AI884" s="253"/>
      <c r="AJ884" s="253"/>
      <c r="AK884" s="253"/>
      <c r="AL884" s="253"/>
      <c r="AM884" s="253"/>
      <c r="AN884" s="253"/>
      <c r="AO884" s="253"/>
      <c r="AP884" s="253"/>
      <c r="AQ884" s="253"/>
      <c r="AR884" s="253"/>
      <c r="AS884" s="253"/>
      <c r="AT884" s="253"/>
      <c r="AU884" s="253"/>
      <c r="AV884" s="253"/>
      <c r="AW884" s="253"/>
      <c r="AX884" s="253"/>
      <c r="AY884" s="253"/>
      <c r="AZ884" s="253"/>
      <c r="BA884" s="253"/>
      <c r="BB884" s="253"/>
      <c r="BC884" s="253"/>
      <c r="BD884" s="253"/>
      <c r="BE884" s="253"/>
      <c r="BF884" s="253"/>
      <c r="BG884" s="253"/>
      <c r="BH884" s="253"/>
      <c r="BI884" s="253"/>
      <c r="BJ884" s="253"/>
      <c r="BK884" s="253"/>
      <c r="BL884" s="253"/>
      <c r="BM884" s="253"/>
      <c r="BN884" s="253"/>
      <c r="BO884" s="253"/>
      <c r="BP884" s="253"/>
      <c r="BQ884" s="253"/>
      <c r="BR884" s="253"/>
      <c r="BS884" s="253"/>
      <c r="BT884" s="253"/>
      <c r="BU884" s="253"/>
      <c r="BV884" s="253"/>
      <c r="BW884" s="253"/>
      <c r="BX884" s="253"/>
      <c r="BY884" s="253"/>
      <c r="BZ884" s="253"/>
      <c r="CA884" s="253"/>
      <c r="CB884" s="253"/>
      <c r="CC884" s="253"/>
      <c r="CD884" s="253"/>
      <c r="CE884" s="253"/>
      <c r="CF884" s="253"/>
      <c r="CG884" s="253"/>
      <c r="CH884" s="253"/>
      <c r="CI884" s="253"/>
      <c r="CJ884" s="253"/>
      <c r="CK884" s="253"/>
      <c r="CL884" s="253"/>
      <c r="CM884" s="253"/>
      <c r="CN884" s="253"/>
      <c r="CO884" s="253"/>
      <c r="CP884" s="253"/>
      <c r="CQ884" s="253"/>
      <c r="CR884" s="253"/>
      <c r="CS884" s="253"/>
      <c r="CT884" s="253"/>
      <c r="CU884" s="253"/>
      <c r="CV884" s="253"/>
      <c r="CW884" s="253"/>
      <c r="CX884" s="253"/>
      <c r="CY884" s="253"/>
      <c r="CZ884" s="253"/>
      <c r="DA884" s="253"/>
      <c r="DB884" s="253"/>
      <c r="DC884" s="253"/>
      <c r="DD884" s="253"/>
      <c r="DE884" s="253"/>
      <c r="DF884" s="253"/>
      <c r="DG884" s="253"/>
      <c r="DH884" s="253"/>
      <c r="DI884" s="253"/>
      <c r="DJ884" s="253"/>
      <c r="DK884" s="253"/>
      <c r="DL884" s="253"/>
      <c r="DM884" s="253"/>
      <c r="DN884" s="253"/>
      <c r="DO884" s="253"/>
      <c r="DP884" s="253"/>
      <c r="DQ884" s="253"/>
      <c r="DR884" s="253"/>
      <c r="DS884" s="253"/>
      <c r="DT884" s="253"/>
      <c r="DU884" s="253"/>
    </row>
    <row r="885" spans="1:125" s="248" customFormat="1" x14ac:dyDescent="0.25">
      <c r="A885" s="253"/>
      <c r="B885" s="253"/>
      <c r="D885" s="253"/>
      <c r="E885" s="253"/>
      <c r="F885" s="253"/>
      <c r="G885" s="253"/>
      <c r="H885" s="253"/>
      <c r="I885" s="253"/>
      <c r="J885" s="253"/>
      <c r="K885" s="253"/>
      <c r="L885" s="253"/>
      <c r="S885" s="253"/>
      <c r="T885" s="253"/>
      <c r="U885" s="253"/>
      <c r="V885" s="253"/>
      <c r="W885" s="253"/>
      <c r="X885" s="253"/>
      <c r="Y885" s="253"/>
      <c r="Z885" s="253"/>
      <c r="AA885" s="253"/>
      <c r="AB885" s="253"/>
      <c r="AC885" s="253"/>
      <c r="AD885" s="253"/>
      <c r="AE885" s="253"/>
      <c r="AF885" s="253"/>
      <c r="AG885" s="253"/>
      <c r="AH885" s="253"/>
      <c r="AI885" s="253"/>
      <c r="AJ885" s="253"/>
      <c r="AK885" s="253"/>
      <c r="AL885" s="253"/>
      <c r="AM885" s="253"/>
      <c r="AN885" s="253"/>
      <c r="AO885" s="253"/>
      <c r="AP885" s="253"/>
      <c r="AQ885" s="253"/>
      <c r="AR885" s="253"/>
      <c r="AS885" s="253"/>
      <c r="AT885" s="253"/>
      <c r="AU885" s="253"/>
      <c r="AV885" s="253"/>
      <c r="AW885" s="253"/>
      <c r="AX885" s="253"/>
      <c r="AY885" s="253"/>
      <c r="AZ885" s="253"/>
      <c r="BA885" s="253"/>
      <c r="BB885" s="253"/>
      <c r="BC885" s="253"/>
      <c r="BD885" s="253"/>
      <c r="BE885" s="253"/>
      <c r="BF885" s="253"/>
      <c r="BG885" s="253"/>
      <c r="BH885" s="253"/>
      <c r="BI885" s="253"/>
      <c r="BJ885" s="253"/>
      <c r="BK885" s="253"/>
      <c r="BL885" s="253"/>
      <c r="BM885" s="253"/>
      <c r="BN885" s="253"/>
      <c r="BO885" s="253"/>
      <c r="BP885" s="253"/>
      <c r="BQ885" s="253"/>
      <c r="BR885" s="253"/>
      <c r="BS885" s="253"/>
      <c r="BT885" s="253"/>
      <c r="BU885" s="253"/>
      <c r="BV885" s="253"/>
      <c r="BW885" s="253"/>
      <c r="BX885" s="253"/>
      <c r="BY885" s="253"/>
      <c r="BZ885" s="253"/>
      <c r="CA885" s="253"/>
      <c r="CB885" s="253"/>
      <c r="CC885" s="253"/>
      <c r="CD885" s="253"/>
      <c r="CE885" s="253"/>
      <c r="CF885" s="253"/>
      <c r="CG885" s="253"/>
      <c r="CH885" s="253"/>
      <c r="CI885" s="253"/>
      <c r="CJ885" s="253"/>
      <c r="CK885" s="253"/>
      <c r="CL885" s="253"/>
      <c r="CM885" s="253"/>
      <c r="CN885" s="253"/>
      <c r="CO885" s="253"/>
      <c r="CP885" s="253"/>
      <c r="CQ885" s="253"/>
      <c r="CR885" s="253"/>
      <c r="CS885" s="253"/>
      <c r="CT885" s="253"/>
      <c r="CU885" s="253"/>
      <c r="CV885" s="253"/>
      <c r="CW885" s="253"/>
      <c r="CX885" s="253"/>
      <c r="CY885" s="253"/>
      <c r="CZ885" s="253"/>
      <c r="DA885" s="253"/>
      <c r="DB885" s="253"/>
      <c r="DC885" s="253"/>
      <c r="DD885" s="253"/>
      <c r="DE885" s="253"/>
      <c r="DF885" s="253"/>
      <c r="DG885" s="253"/>
      <c r="DH885" s="253"/>
      <c r="DI885" s="253"/>
      <c r="DJ885" s="253"/>
      <c r="DK885" s="253"/>
      <c r="DL885" s="253"/>
      <c r="DM885" s="253"/>
      <c r="DN885" s="253"/>
      <c r="DO885" s="253"/>
      <c r="DP885" s="253"/>
      <c r="DQ885" s="253"/>
      <c r="DR885" s="253"/>
      <c r="DS885" s="253"/>
      <c r="DT885" s="253"/>
      <c r="DU885" s="253"/>
    </row>
    <row r="886" spans="1:125" s="248" customFormat="1" x14ac:dyDescent="0.25">
      <c r="A886" s="253"/>
      <c r="B886" s="253"/>
      <c r="D886" s="253"/>
      <c r="E886" s="253"/>
      <c r="F886" s="253"/>
      <c r="G886" s="253"/>
      <c r="H886" s="253"/>
      <c r="I886" s="253"/>
      <c r="J886" s="253"/>
      <c r="K886" s="253"/>
      <c r="L886" s="253"/>
      <c r="S886" s="253"/>
      <c r="T886" s="253"/>
      <c r="U886" s="253"/>
      <c r="V886" s="253"/>
      <c r="W886" s="253"/>
      <c r="X886" s="253"/>
      <c r="Y886" s="253"/>
      <c r="Z886" s="253"/>
      <c r="AA886" s="253"/>
      <c r="AB886" s="253"/>
      <c r="AC886" s="253"/>
      <c r="AD886" s="253"/>
      <c r="AE886" s="253"/>
      <c r="AF886" s="253"/>
      <c r="AG886" s="253"/>
      <c r="AH886" s="253"/>
      <c r="AI886" s="253"/>
      <c r="AJ886" s="253"/>
      <c r="AK886" s="253"/>
      <c r="AL886" s="253"/>
      <c r="AM886" s="253"/>
      <c r="AN886" s="253"/>
      <c r="AO886" s="253"/>
      <c r="AP886" s="253"/>
      <c r="AQ886" s="253"/>
      <c r="AR886" s="253"/>
      <c r="AS886" s="253"/>
      <c r="AT886" s="253"/>
      <c r="AU886" s="253"/>
      <c r="AV886" s="253"/>
      <c r="AW886" s="253"/>
      <c r="AX886" s="253"/>
      <c r="AY886" s="253"/>
      <c r="AZ886" s="253"/>
      <c r="BA886" s="253"/>
      <c r="BB886" s="253"/>
      <c r="BC886" s="253"/>
      <c r="BD886" s="253"/>
      <c r="BE886" s="253"/>
      <c r="BF886" s="253"/>
      <c r="BG886" s="253"/>
      <c r="BH886" s="253"/>
      <c r="BI886" s="253"/>
      <c r="BJ886" s="253"/>
      <c r="BK886" s="253"/>
      <c r="BL886" s="253"/>
      <c r="BM886" s="253"/>
      <c r="BN886" s="253"/>
      <c r="BO886" s="253"/>
      <c r="BP886" s="253"/>
      <c r="BQ886" s="253"/>
      <c r="BR886" s="253"/>
      <c r="BS886" s="253"/>
      <c r="BT886" s="253"/>
      <c r="BU886" s="253"/>
      <c r="BV886" s="253"/>
      <c r="BW886" s="253"/>
      <c r="BX886" s="253"/>
      <c r="BY886" s="253"/>
      <c r="BZ886" s="253"/>
      <c r="CA886" s="253"/>
      <c r="CB886" s="253"/>
      <c r="CC886" s="253"/>
      <c r="CD886" s="253"/>
      <c r="CE886" s="253"/>
      <c r="CF886" s="253"/>
      <c r="CG886" s="253"/>
      <c r="CH886" s="253"/>
      <c r="CI886" s="253"/>
      <c r="CJ886" s="253"/>
      <c r="CK886" s="253"/>
      <c r="CL886" s="253"/>
      <c r="CM886" s="253"/>
      <c r="CN886" s="253"/>
      <c r="CO886" s="253"/>
      <c r="CP886" s="253"/>
      <c r="CQ886" s="253"/>
      <c r="CR886" s="253"/>
      <c r="CS886" s="253"/>
      <c r="CT886" s="253"/>
      <c r="CU886" s="253"/>
      <c r="CV886" s="253"/>
      <c r="CW886" s="253"/>
      <c r="CX886" s="253"/>
      <c r="CY886" s="253"/>
      <c r="CZ886" s="253"/>
      <c r="DA886" s="253"/>
      <c r="DB886" s="253"/>
      <c r="DC886" s="253"/>
      <c r="DD886" s="253"/>
      <c r="DE886" s="253"/>
      <c r="DF886" s="253"/>
      <c r="DG886" s="253"/>
      <c r="DH886" s="253"/>
      <c r="DI886" s="253"/>
      <c r="DJ886" s="253"/>
      <c r="DK886" s="253"/>
      <c r="DL886" s="253"/>
      <c r="DM886" s="253"/>
      <c r="DN886" s="253"/>
      <c r="DO886" s="253"/>
      <c r="DP886" s="253"/>
      <c r="DQ886" s="253"/>
      <c r="DR886" s="253"/>
      <c r="DS886" s="253"/>
      <c r="DT886" s="253"/>
      <c r="DU886" s="253"/>
    </row>
    <row r="887" spans="1:125" s="248" customFormat="1" x14ac:dyDescent="0.25">
      <c r="A887" s="253"/>
      <c r="B887" s="253"/>
      <c r="D887" s="253"/>
      <c r="E887" s="253"/>
      <c r="F887" s="253"/>
      <c r="G887" s="253"/>
      <c r="H887" s="253"/>
      <c r="I887" s="253"/>
      <c r="J887" s="253"/>
      <c r="K887" s="253"/>
      <c r="L887" s="253"/>
      <c r="S887" s="253"/>
      <c r="T887" s="253"/>
      <c r="U887" s="253"/>
      <c r="V887" s="253"/>
      <c r="W887" s="253"/>
      <c r="X887" s="253"/>
      <c r="Y887" s="253"/>
      <c r="Z887" s="253"/>
      <c r="AA887" s="253"/>
      <c r="AB887" s="253"/>
      <c r="AC887" s="253"/>
      <c r="AD887" s="253"/>
      <c r="AE887" s="253"/>
      <c r="AF887" s="253"/>
      <c r="AG887" s="253"/>
      <c r="AH887" s="253"/>
      <c r="AI887" s="253"/>
      <c r="AJ887" s="253"/>
      <c r="AK887" s="253"/>
      <c r="AL887" s="253"/>
      <c r="AM887" s="253"/>
      <c r="AN887" s="253"/>
      <c r="AO887" s="253"/>
      <c r="AP887" s="253"/>
      <c r="AQ887" s="253"/>
      <c r="AR887" s="253"/>
      <c r="AS887" s="253"/>
      <c r="AT887" s="253"/>
      <c r="AU887" s="253"/>
      <c r="AV887" s="253"/>
      <c r="AW887" s="253"/>
      <c r="AX887" s="253"/>
      <c r="AY887" s="253"/>
      <c r="AZ887" s="253"/>
      <c r="BA887" s="253"/>
      <c r="BB887" s="253"/>
      <c r="BC887" s="253"/>
      <c r="BD887" s="253"/>
      <c r="BE887" s="253"/>
      <c r="BF887" s="253"/>
      <c r="BG887" s="253"/>
      <c r="BH887" s="253"/>
      <c r="BI887" s="253"/>
      <c r="BJ887" s="253"/>
      <c r="BK887" s="253"/>
      <c r="BL887" s="253"/>
      <c r="BM887" s="253"/>
      <c r="BN887" s="253"/>
      <c r="BO887" s="253"/>
      <c r="BP887" s="253"/>
      <c r="BQ887" s="253"/>
      <c r="BR887" s="253"/>
      <c r="BS887" s="253"/>
      <c r="BT887" s="253"/>
      <c r="BU887" s="253"/>
      <c r="BV887" s="253"/>
      <c r="BW887" s="253"/>
      <c r="BX887" s="253"/>
      <c r="BY887" s="253"/>
      <c r="BZ887" s="253"/>
      <c r="CA887" s="253"/>
      <c r="CB887" s="253"/>
      <c r="CC887" s="253"/>
      <c r="CD887" s="253"/>
      <c r="CE887" s="253"/>
      <c r="CF887" s="253"/>
      <c r="CG887" s="253"/>
      <c r="CH887" s="253"/>
      <c r="CI887" s="253"/>
      <c r="CJ887" s="253"/>
      <c r="CK887" s="253"/>
      <c r="CL887" s="253"/>
      <c r="CM887" s="253"/>
      <c r="CN887" s="253"/>
      <c r="CO887" s="253"/>
      <c r="CP887" s="253"/>
      <c r="CQ887" s="253"/>
      <c r="CR887" s="253"/>
      <c r="CS887" s="253"/>
      <c r="CT887" s="253"/>
      <c r="CU887" s="253"/>
      <c r="CV887" s="253"/>
      <c r="CW887" s="253"/>
      <c r="CX887" s="253"/>
      <c r="CY887" s="253"/>
      <c r="CZ887" s="253"/>
      <c r="DA887" s="253"/>
      <c r="DB887" s="253"/>
      <c r="DC887" s="253"/>
      <c r="DD887" s="253"/>
      <c r="DE887" s="253"/>
      <c r="DF887" s="253"/>
      <c r="DG887" s="253"/>
      <c r="DH887" s="253"/>
      <c r="DI887" s="253"/>
      <c r="DJ887" s="253"/>
      <c r="DK887" s="253"/>
      <c r="DL887" s="253"/>
      <c r="DM887" s="253"/>
      <c r="DN887" s="253"/>
      <c r="DO887" s="253"/>
      <c r="DP887" s="253"/>
      <c r="DQ887" s="253"/>
      <c r="DR887" s="253"/>
      <c r="DS887" s="253"/>
      <c r="DT887" s="253"/>
      <c r="DU887" s="253"/>
    </row>
    <row r="888" spans="1:125" s="248" customFormat="1" x14ac:dyDescent="0.25">
      <c r="A888" s="253"/>
      <c r="B888" s="253"/>
      <c r="D888" s="253"/>
      <c r="E888" s="253"/>
      <c r="F888" s="253"/>
      <c r="G888" s="253"/>
      <c r="H888" s="253"/>
      <c r="I888" s="253"/>
      <c r="J888" s="253"/>
      <c r="K888" s="253"/>
      <c r="L888" s="253"/>
      <c r="S888" s="253"/>
      <c r="T888" s="253"/>
      <c r="U888" s="253"/>
      <c r="V888" s="253"/>
      <c r="W888" s="253"/>
      <c r="X888" s="253"/>
      <c r="Y888" s="253"/>
      <c r="Z888" s="253"/>
      <c r="AA888" s="253"/>
      <c r="AB888" s="253"/>
      <c r="AC888" s="253"/>
      <c r="AD888" s="253"/>
      <c r="AE888" s="253"/>
      <c r="AF888" s="253"/>
      <c r="AG888" s="253"/>
      <c r="AH888" s="253"/>
      <c r="AI888" s="253"/>
      <c r="AJ888" s="253"/>
      <c r="AK888" s="253"/>
      <c r="AL888" s="253"/>
      <c r="AM888" s="253"/>
      <c r="AN888" s="253"/>
      <c r="AO888" s="253"/>
      <c r="AP888" s="253"/>
      <c r="AQ888" s="253"/>
      <c r="AR888" s="253"/>
      <c r="AS888" s="253"/>
      <c r="AT888" s="253"/>
      <c r="AU888" s="253"/>
      <c r="AV888" s="253"/>
      <c r="AW888" s="253"/>
      <c r="AX888" s="253"/>
      <c r="AY888" s="253"/>
      <c r="AZ888" s="253"/>
      <c r="BA888" s="253"/>
      <c r="BB888" s="253"/>
      <c r="BC888" s="253"/>
      <c r="BD888" s="253"/>
      <c r="BE888" s="253"/>
      <c r="BF888" s="253"/>
      <c r="BG888" s="253"/>
      <c r="BH888" s="253"/>
      <c r="BI888" s="253"/>
      <c r="BJ888" s="253"/>
      <c r="BK888" s="253"/>
      <c r="BL888" s="253"/>
      <c r="BM888" s="253"/>
      <c r="BN888" s="253"/>
      <c r="BO888" s="253"/>
      <c r="BP888" s="253"/>
      <c r="BQ888" s="253"/>
      <c r="BR888" s="253"/>
      <c r="BS888" s="253"/>
      <c r="BT888" s="253"/>
      <c r="BU888" s="253"/>
      <c r="BV888" s="253"/>
      <c r="BW888" s="253"/>
      <c r="BX888" s="253"/>
      <c r="BY888" s="253"/>
      <c r="BZ888" s="253"/>
      <c r="CA888" s="253"/>
      <c r="CB888" s="253"/>
      <c r="CC888" s="253"/>
      <c r="CD888" s="253"/>
      <c r="CE888" s="253"/>
      <c r="CF888" s="253"/>
      <c r="CG888" s="253"/>
      <c r="CH888" s="253"/>
      <c r="CI888" s="253"/>
      <c r="CJ888" s="253"/>
      <c r="CK888" s="253"/>
      <c r="CL888" s="253"/>
      <c r="CM888" s="253"/>
      <c r="CN888" s="253"/>
      <c r="CO888" s="253"/>
      <c r="CP888" s="253"/>
      <c r="CQ888" s="253"/>
      <c r="CR888" s="253"/>
      <c r="CS888" s="253"/>
      <c r="CT888" s="253"/>
      <c r="CU888" s="253"/>
      <c r="CV888" s="253"/>
      <c r="CW888" s="253"/>
      <c r="CX888" s="253"/>
      <c r="CY888" s="253"/>
      <c r="CZ888" s="253"/>
      <c r="DA888" s="253"/>
      <c r="DB888" s="253"/>
      <c r="DC888" s="253"/>
      <c r="DD888" s="253"/>
      <c r="DE888" s="253"/>
      <c r="DF888" s="253"/>
      <c r="DG888" s="253"/>
      <c r="DH888" s="253"/>
      <c r="DI888" s="253"/>
      <c r="DJ888" s="253"/>
      <c r="DK888" s="253"/>
      <c r="DL888" s="253"/>
      <c r="DM888" s="253"/>
      <c r="DN888" s="253"/>
      <c r="DO888" s="253"/>
      <c r="DP888" s="253"/>
      <c r="DQ888" s="253"/>
      <c r="DR888" s="253"/>
      <c r="DS888" s="253"/>
      <c r="DT888" s="253"/>
      <c r="DU888" s="253"/>
    </row>
    <row r="889" spans="1:125" s="248" customFormat="1" x14ac:dyDescent="0.25">
      <c r="A889" s="253"/>
      <c r="B889" s="253"/>
      <c r="D889" s="253"/>
      <c r="E889" s="253"/>
      <c r="F889" s="253"/>
      <c r="G889" s="253"/>
      <c r="H889" s="253"/>
      <c r="I889" s="253"/>
      <c r="J889" s="253"/>
      <c r="K889" s="253"/>
      <c r="L889" s="253"/>
      <c r="S889" s="253"/>
      <c r="T889" s="253"/>
      <c r="U889" s="253"/>
      <c r="V889" s="253"/>
      <c r="W889" s="253"/>
      <c r="X889" s="253"/>
      <c r="Y889" s="253"/>
      <c r="Z889" s="253"/>
      <c r="AA889" s="253"/>
      <c r="AB889" s="253"/>
      <c r="AC889" s="253"/>
      <c r="AD889" s="253"/>
      <c r="AE889" s="253"/>
      <c r="AF889" s="253"/>
      <c r="AG889" s="253"/>
      <c r="AH889" s="253"/>
      <c r="AI889" s="253"/>
      <c r="AJ889" s="253"/>
      <c r="AK889" s="253"/>
      <c r="AL889" s="253"/>
      <c r="AM889" s="253"/>
      <c r="AN889" s="253"/>
      <c r="AO889" s="253"/>
      <c r="AP889" s="253"/>
      <c r="AQ889" s="253"/>
      <c r="AR889" s="253"/>
      <c r="AS889" s="253"/>
      <c r="AT889" s="253"/>
      <c r="AU889" s="253"/>
      <c r="AV889" s="253"/>
      <c r="AW889" s="253"/>
      <c r="AX889" s="253"/>
      <c r="AY889" s="253"/>
      <c r="AZ889" s="253"/>
      <c r="BA889" s="253"/>
      <c r="BB889" s="253"/>
      <c r="BC889" s="253"/>
      <c r="BD889" s="253"/>
      <c r="BE889" s="253"/>
      <c r="BF889" s="253"/>
      <c r="BG889" s="253"/>
      <c r="BH889" s="253"/>
      <c r="BI889" s="253"/>
      <c r="BJ889" s="253"/>
      <c r="BK889" s="253"/>
      <c r="BL889" s="253"/>
      <c r="BM889" s="253"/>
      <c r="BN889" s="253"/>
      <c r="BO889" s="253"/>
      <c r="BP889" s="253"/>
      <c r="BQ889" s="253"/>
      <c r="BR889" s="253"/>
      <c r="BS889" s="253"/>
      <c r="BT889" s="253"/>
      <c r="BU889" s="253"/>
      <c r="BV889" s="253"/>
      <c r="BW889" s="253"/>
      <c r="BX889" s="253"/>
      <c r="BY889" s="253"/>
      <c r="BZ889" s="253"/>
      <c r="CA889" s="253"/>
      <c r="CB889" s="253"/>
      <c r="CC889" s="253"/>
      <c r="CD889" s="253"/>
      <c r="CE889" s="253"/>
      <c r="CF889" s="253"/>
      <c r="CG889" s="253"/>
      <c r="CH889" s="253"/>
      <c r="CI889" s="253"/>
      <c r="CJ889" s="253"/>
      <c r="CK889" s="253"/>
      <c r="CL889" s="253"/>
      <c r="CM889" s="253"/>
      <c r="CN889" s="253"/>
      <c r="CO889" s="253"/>
      <c r="CP889" s="253"/>
      <c r="CQ889" s="253"/>
      <c r="CR889" s="253"/>
      <c r="CS889" s="253"/>
      <c r="CT889" s="253"/>
      <c r="CU889" s="253"/>
      <c r="CV889" s="253"/>
      <c r="CW889" s="253"/>
      <c r="CX889" s="253"/>
      <c r="CY889" s="253"/>
      <c r="CZ889" s="253"/>
      <c r="DA889" s="253"/>
      <c r="DB889" s="253"/>
      <c r="DC889" s="253"/>
      <c r="DD889" s="253"/>
      <c r="DE889" s="253"/>
      <c r="DF889" s="253"/>
      <c r="DG889" s="253"/>
      <c r="DH889" s="253"/>
      <c r="DI889" s="253"/>
      <c r="DJ889" s="253"/>
      <c r="DK889" s="253"/>
      <c r="DL889" s="253"/>
      <c r="DM889" s="253"/>
      <c r="DN889" s="253"/>
      <c r="DO889" s="253"/>
      <c r="DP889" s="253"/>
      <c r="DQ889" s="253"/>
      <c r="DR889" s="253"/>
      <c r="DS889" s="253"/>
      <c r="DT889" s="253"/>
      <c r="DU889" s="253"/>
    </row>
    <row r="890" spans="1:125" s="248" customFormat="1" x14ac:dyDescent="0.25">
      <c r="A890" s="253"/>
      <c r="B890" s="253"/>
      <c r="D890" s="253"/>
      <c r="E890" s="253"/>
      <c r="F890" s="253"/>
      <c r="G890" s="253"/>
      <c r="H890" s="253"/>
      <c r="I890" s="253"/>
      <c r="J890" s="253"/>
      <c r="K890" s="253"/>
      <c r="L890" s="253"/>
      <c r="S890" s="253"/>
      <c r="T890" s="253"/>
      <c r="U890" s="253"/>
      <c r="V890" s="253"/>
      <c r="W890" s="253"/>
      <c r="X890" s="253"/>
      <c r="Y890" s="253"/>
      <c r="Z890" s="253"/>
      <c r="AA890" s="253"/>
      <c r="AB890" s="253"/>
      <c r="AC890" s="253"/>
      <c r="AD890" s="253"/>
      <c r="AE890" s="253"/>
      <c r="AF890" s="253"/>
      <c r="AG890" s="253"/>
      <c r="AH890" s="253"/>
      <c r="AI890" s="253"/>
      <c r="AJ890" s="253"/>
      <c r="AK890" s="253"/>
      <c r="AL890" s="253"/>
      <c r="AM890" s="253"/>
      <c r="AN890" s="253"/>
      <c r="AO890" s="253"/>
      <c r="AP890" s="253"/>
      <c r="AQ890" s="253"/>
      <c r="AR890" s="253"/>
      <c r="AS890" s="253"/>
      <c r="AT890" s="253"/>
      <c r="AU890" s="253"/>
      <c r="AV890" s="253"/>
      <c r="AW890" s="253"/>
      <c r="AX890" s="253"/>
      <c r="AY890" s="253"/>
      <c r="AZ890" s="253"/>
      <c r="BA890" s="253"/>
      <c r="BB890" s="253"/>
      <c r="BC890" s="253"/>
      <c r="BD890" s="253"/>
      <c r="BE890" s="253"/>
      <c r="BF890" s="253"/>
      <c r="BG890" s="253"/>
      <c r="BH890" s="253"/>
      <c r="BI890" s="253"/>
      <c r="BJ890" s="253"/>
      <c r="BK890" s="253"/>
      <c r="BL890" s="253"/>
      <c r="BM890" s="253"/>
      <c r="BN890" s="253"/>
      <c r="BO890" s="253"/>
      <c r="BP890" s="253"/>
      <c r="BQ890" s="253"/>
      <c r="BR890" s="253"/>
      <c r="BS890" s="253"/>
      <c r="BT890" s="253"/>
      <c r="BU890" s="253"/>
      <c r="BV890" s="253"/>
      <c r="BW890" s="253"/>
      <c r="BX890" s="253"/>
      <c r="BY890" s="253"/>
      <c r="BZ890" s="253"/>
      <c r="CA890" s="253"/>
      <c r="CB890" s="253"/>
      <c r="CC890" s="253"/>
      <c r="CD890" s="253"/>
      <c r="CE890" s="253"/>
      <c r="CF890" s="253"/>
      <c r="CG890" s="253"/>
      <c r="CH890" s="253"/>
      <c r="CI890" s="253"/>
      <c r="CJ890" s="253"/>
      <c r="CK890" s="253"/>
      <c r="CL890" s="253"/>
      <c r="CM890" s="253"/>
      <c r="CN890" s="253"/>
      <c r="CO890" s="253"/>
      <c r="CP890" s="253"/>
      <c r="CQ890" s="253"/>
      <c r="CR890" s="253"/>
      <c r="CS890" s="253"/>
      <c r="CT890" s="253"/>
      <c r="CU890" s="253"/>
      <c r="CV890" s="253"/>
      <c r="CW890" s="253"/>
      <c r="CX890" s="253"/>
      <c r="CY890" s="253"/>
      <c r="CZ890" s="253"/>
      <c r="DA890" s="253"/>
      <c r="DB890" s="253"/>
      <c r="DC890" s="253"/>
      <c r="DD890" s="253"/>
      <c r="DE890" s="253"/>
      <c r="DF890" s="253"/>
      <c r="DG890" s="253"/>
      <c r="DH890" s="253"/>
      <c r="DI890" s="253"/>
      <c r="DJ890" s="253"/>
      <c r="DK890" s="253"/>
      <c r="DL890" s="253"/>
      <c r="DM890" s="253"/>
      <c r="DN890" s="253"/>
      <c r="DO890" s="253"/>
      <c r="DP890" s="253"/>
      <c r="DQ890" s="253"/>
      <c r="DR890" s="253"/>
      <c r="DS890" s="253"/>
      <c r="DT890" s="253"/>
      <c r="DU890" s="253"/>
    </row>
    <row r="891" spans="1:125" s="248" customFormat="1" x14ac:dyDescent="0.25">
      <c r="A891" s="253"/>
      <c r="B891" s="253"/>
      <c r="D891" s="253"/>
      <c r="E891" s="253"/>
      <c r="F891" s="253"/>
      <c r="G891" s="253"/>
      <c r="H891" s="253"/>
      <c r="I891" s="253"/>
      <c r="J891" s="253"/>
      <c r="K891" s="253"/>
      <c r="L891" s="253"/>
      <c r="S891" s="253"/>
      <c r="T891" s="253"/>
      <c r="U891" s="253"/>
      <c r="V891" s="253"/>
      <c r="W891" s="253"/>
      <c r="X891" s="253"/>
      <c r="Y891" s="253"/>
      <c r="Z891" s="253"/>
      <c r="AA891" s="253"/>
      <c r="AB891" s="253"/>
      <c r="AC891" s="253"/>
      <c r="AD891" s="253"/>
      <c r="AE891" s="253"/>
      <c r="AF891" s="253"/>
      <c r="AG891" s="253"/>
      <c r="AH891" s="253"/>
      <c r="AI891" s="253"/>
      <c r="AJ891" s="253"/>
      <c r="AK891" s="253"/>
      <c r="AL891" s="253"/>
      <c r="AM891" s="253"/>
      <c r="AN891" s="253"/>
      <c r="AO891" s="253"/>
      <c r="AP891" s="253"/>
      <c r="AQ891" s="253"/>
      <c r="AR891" s="253"/>
      <c r="AS891" s="253"/>
      <c r="AT891" s="253"/>
      <c r="AU891" s="253"/>
      <c r="AV891" s="253"/>
      <c r="AW891" s="253"/>
      <c r="AX891" s="253"/>
      <c r="AY891" s="253"/>
      <c r="AZ891" s="253"/>
      <c r="BA891" s="253"/>
      <c r="BB891" s="253"/>
      <c r="BC891" s="253"/>
      <c r="BD891" s="253"/>
      <c r="BE891" s="253"/>
      <c r="BF891" s="253"/>
      <c r="BG891" s="253"/>
      <c r="BH891" s="253"/>
      <c r="BI891" s="253"/>
      <c r="BJ891" s="253"/>
      <c r="BK891" s="253"/>
      <c r="BL891" s="253"/>
      <c r="BM891" s="253"/>
      <c r="BN891" s="253"/>
      <c r="BO891" s="253"/>
      <c r="BP891" s="253"/>
      <c r="BQ891" s="253"/>
      <c r="BR891" s="253"/>
      <c r="BS891" s="253"/>
      <c r="BT891" s="253"/>
      <c r="BU891" s="253"/>
      <c r="BV891" s="253"/>
      <c r="BW891" s="253"/>
      <c r="BX891" s="253"/>
      <c r="BY891" s="253"/>
      <c r="BZ891" s="253"/>
      <c r="CA891" s="253"/>
      <c r="CB891" s="253"/>
      <c r="CC891" s="253"/>
      <c r="CD891" s="253"/>
      <c r="CE891" s="253"/>
      <c r="CF891" s="253"/>
      <c r="CG891" s="253"/>
      <c r="CH891" s="253"/>
      <c r="CI891" s="253"/>
      <c r="CJ891" s="253"/>
      <c r="CK891" s="253"/>
      <c r="CL891" s="253"/>
      <c r="CM891" s="253"/>
      <c r="CN891" s="253"/>
      <c r="CO891" s="253"/>
      <c r="CP891" s="253"/>
      <c r="CQ891" s="253"/>
      <c r="CR891" s="253"/>
      <c r="CS891" s="253"/>
      <c r="CT891" s="253"/>
      <c r="CU891" s="253"/>
      <c r="CV891" s="253"/>
      <c r="CW891" s="253"/>
      <c r="CX891" s="253"/>
      <c r="CY891" s="253"/>
      <c r="CZ891" s="253"/>
      <c r="DA891" s="253"/>
      <c r="DB891" s="253"/>
      <c r="DC891" s="253"/>
      <c r="DD891" s="253"/>
      <c r="DE891" s="253"/>
      <c r="DF891" s="253"/>
      <c r="DG891" s="253"/>
      <c r="DH891" s="253"/>
      <c r="DI891" s="253"/>
      <c r="DJ891" s="253"/>
      <c r="DK891" s="253"/>
      <c r="DL891" s="253"/>
      <c r="DM891" s="253"/>
      <c r="DN891" s="253"/>
      <c r="DO891" s="253"/>
      <c r="DP891" s="253"/>
      <c r="DQ891" s="253"/>
      <c r="DR891" s="253"/>
      <c r="DS891" s="253"/>
      <c r="DT891" s="253"/>
      <c r="DU891" s="253"/>
    </row>
    <row r="892" spans="1:125" s="248" customFormat="1" x14ac:dyDescent="0.25">
      <c r="A892" s="253"/>
      <c r="B892" s="253"/>
      <c r="D892" s="253"/>
      <c r="E892" s="253"/>
      <c r="F892" s="253"/>
      <c r="G892" s="253"/>
      <c r="H892" s="253"/>
      <c r="I892" s="253"/>
      <c r="J892" s="253"/>
      <c r="K892" s="253"/>
      <c r="L892" s="253"/>
      <c r="S892" s="253"/>
      <c r="T892" s="253"/>
      <c r="U892" s="253"/>
      <c r="V892" s="253"/>
      <c r="W892" s="253"/>
      <c r="X892" s="253"/>
      <c r="Y892" s="253"/>
      <c r="Z892" s="253"/>
      <c r="AA892" s="253"/>
      <c r="AB892" s="253"/>
      <c r="AC892" s="253"/>
      <c r="AD892" s="253"/>
      <c r="AE892" s="253"/>
      <c r="AF892" s="253"/>
      <c r="AG892" s="253"/>
      <c r="AH892" s="253"/>
      <c r="AI892" s="253"/>
      <c r="AJ892" s="253"/>
      <c r="AK892" s="253"/>
      <c r="AL892" s="253"/>
      <c r="AM892" s="253"/>
      <c r="AN892" s="253"/>
      <c r="AO892" s="253"/>
      <c r="AP892" s="253"/>
      <c r="AQ892" s="253"/>
      <c r="AR892" s="253"/>
      <c r="AS892" s="253"/>
      <c r="AT892" s="253"/>
      <c r="AU892" s="253"/>
      <c r="AV892" s="253"/>
      <c r="AW892" s="253"/>
      <c r="AX892" s="253"/>
      <c r="AY892" s="253"/>
      <c r="AZ892" s="253"/>
      <c r="BA892" s="253"/>
      <c r="BB892" s="253"/>
      <c r="BC892" s="253"/>
      <c r="BD892" s="253"/>
      <c r="BE892" s="253"/>
      <c r="BF892" s="253"/>
      <c r="BG892" s="253"/>
      <c r="BH892" s="253"/>
      <c r="BI892" s="253"/>
      <c r="BJ892" s="253"/>
      <c r="BK892" s="253"/>
      <c r="BL892" s="253"/>
      <c r="BM892" s="253"/>
      <c r="BN892" s="253"/>
      <c r="BO892" s="253"/>
      <c r="BP892" s="253"/>
      <c r="BQ892" s="253"/>
      <c r="BR892" s="253"/>
      <c r="BS892" s="253"/>
      <c r="BT892" s="253"/>
      <c r="BU892" s="253"/>
      <c r="BV892" s="253"/>
      <c r="BW892" s="253"/>
      <c r="BX892" s="253"/>
      <c r="BY892" s="253"/>
      <c r="BZ892" s="253"/>
      <c r="CA892" s="253"/>
      <c r="CB892" s="253"/>
      <c r="CC892" s="253"/>
      <c r="CD892" s="253"/>
      <c r="CE892" s="253"/>
      <c r="CF892" s="253"/>
      <c r="CG892" s="253"/>
      <c r="CH892" s="253"/>
      <c r="CI892" s="253"/>
      <c r="CJ892" s="253"/>
      <c r="CK892" s="253"/>
      <c r="CL892" s="253"/>
      <c r="CM892" s="253"/>
      <c r="CN892" s="253"/>
      <c r="CO892" s="253"/>
      <c r="CP892" s="253"/>
      <c r="CQ892" s="253"/>
      <c r="CR892" s="253"/>
      <c r="CS892" s="253"/>
      <c r="CT892" s="253"/>
      <c r="CU892" s="253"/>
      <c r="CV892" s="253"/>
      <c r="CW892" s="253"/>
      <c r="CX892" s="253"/>
      <c r="CY892" s="253"/>
      <c r="CZ892" s="253"/>
      <c r="DA892" s="253"/>
      <c r="DB892" s="253"/>
      <c r="DC892" s="253"/>
      <c r="DD892" s="253"/>
      <c r="DE892" s="253"/>
      <c r="DF892" s="253"/>
      <c r="DG892" s="253"/>
      <c r="DH892" s="253"/>
      <c r="DI892" s="253"/>
      <c r="DJ892" s="253"/>
      <c r="DK892" s="253"/>
      <c r="DL892" s="253"/>
      <c r="DM892" s="253"/>
      <c r="DN892" s="253"/>
      <c r="DO892" s="253"/>
      <c r="DP892" s="253"/>
      <c r="DQ892" s="253"/>
      <c r="DR892" s="253"/>
      <c r="DS892" s="253"/>
      <c r="DT892" s="253"/>
      <c r="DU892" s="253"/>
    </row>
    <row r="893" spans="1:125" s="248" customFormat="1" x14ac:dyDescent="0.25">
      <c r="A893" s="253"/>
      <c r="B893" s="253"/>
      <c r="D893" s="253"/>
      <c r="E893" s="253"/>
      <c r="F893" s="253"/>
      <c r="G893" s="253"/>
      <c r="H893" s="253"/>
      <c r="I893" s="253"/>
      <c r="J893" s="253"/>
      <c r="K893" s="253"/>
      <c r="L893" s="253"/>
      <c r="S893" s="253"/>
      <c r="T893" s="253"/>
      <c r="U893" s="253"/>
      <c r="V893" s="253"/>
      <c r="W893" s="253"/>
      <c r="X893" s="253"/>
      <c r="Y893" s="253"/>
      <c r="Z893" s="253"/>
      <c r="AA893" s="253"/>
      <c r="AB893" s="253"/>
      <c r="AC893" s="253"/>
      <c r="AD893" s="253"/>
      <c r="AE893" s="253"/>
      <c r="AF893" s="253"/>
      <c r="AG893" s="253"/>
      <c r="AH893" s="253"/>
      <c r="AI893" s="253"/>
      <c r="AJ893" s="253"/>
      <c r="AK893" s="253"/>
      <c r="AL893" s="253"/>
      <c r="AM893" s="253"/>
      <c r="AN893" s="253"/>
      <c r="AO893" s="253"/>
      <c r="AP893" s="253"/>
      <c r="AQ893" s="253"/>
      <c r="AR893" s="253"/>
      <c r="AS893" s="253"/>
      <c r="AT893" s="253"/>
      <c r="AU893" s="253"/>
      <c r="AV893" s="253"/>
      <c r="AW893" s="253"/>
      <c r="AX893" s="253"/>
      <c r="AY893" s="253"/>
      <c r="AZ893" s="253"/>
      <c r="BA893" s="253"/>
      <c r="BB893" s="253"/>
      <c r="BC893" s="253"/>
      <c r="BD893" s="253"/>
      <c r="BE893" s="253"/>
      <c r="BF893" s="253"/>
      <c r="BG893" s="253"/>
      <c r="BH893" s="253"/>
      <c r="BI893" s="253"/>
      <c r="BJ893" s="253"/>
      <c r="BK893" s="253"/>
      <c r="BL893" s="253"/>
      <c r="BM893" s="253"/>
      <c r="BN893" s="253"/>
      <c r="BO893" s="253"/>
      <c r="BP893" s="253"/>
      <c r="BQ893" s="253"/>
      <c r="BR893" s="253"/>
      <c r="BS893" s="253"/>
      <c r="BT893" s="253"/>
      <c r="BU893" s="253"/>
      <c r="BV893" s="253"/>
      <c r="BW893" s="253"/>
      <c r="BX893" s="253"/>
      <c r="BY893" s="253"/>
      <c r="BZ893" s="253"/>
      <c r="CA893" s="253"/>
      <c r="CB893" s="253"/>
      <c r="CC893" s="253"/>
      <c r="CD893" s="253"/>
      <c r="CE893" s="253"/>
      <c r="CF893" s="253"/>
      <c r="CG893" s="253"/>
      <c r="CH893" s="253"/>
      <c r="CI893" s="253"/>
      <c r="CJ893" s="253"/>
      <c r="CK893" s="253"/>
      <c r="CL893" s="253"/>
      <c r="CM893" s="253"/>
      <c r="CN893" s="253"/>
      <c r="CO893" s="253"/>
      <c r="CP893" s="253"/>
      <c r="CQ893" s="253"/>
      <c r="CR893" s="253"/>
      <c r="CS893" s="253"/>
      <c r="CT893" s="253"/>
      <c r="CU893" s="253"/>
      <c r="CV893" s="253"/>
      <c r="CW893" s="253"/>
      <c r="CX893" s="253"/>
      <c r="CY893" s="253"/>
      <c r="CZ893" s="253"/>
      <c r="DA893" s="253"/>
      <c r="DB893" s="253"/>
      <c r="DC893" s="253"/>
      <c r="DD893" s="253"/>
      <c r="DE893" s="253"/>
      <c r="DF893" s="253"/>
      <c r="DG893" s="253"/>
      <c r="DH893" s="253"/>
      <c r="DI893" s="253"/>
      <c r="DJ893" s="253"/>
      <c r="DK893" s="253"/>
      <c r="DL893" s="253"/>
      <c r="DM893" s="253"/>
      <c r="DN893" s="253"/>
      <c r="DO893" s="253"/>
      <c r="DP893" s="253"/>
      <c r="DQ893" s="253"/>
      <c r="DR893" s="253"/>
      <c r="DS893" s="253"/>
      <c r="DT893" s="253"/>
      <c r="DU893" s="253"/>
    </row>
    <row r="894" spans="1:125" s="248" customFormat="1" x14ac:dyDescent="0.25">
      <c r="A894" s="253"/>
      <c r="B894" s="253"/>
      <c r="D894" s="253"/>
      <c r="E894" s="253"/>
      <c r="F894" s="253"/>
      <c r="G894" s="253"/>
      <c r="H894" s="253"/>
      <c r="I894" s="253"/>
      <c r="J894" s="253"/>
      <c r="K894" s="253"/>
      <c r="L894" s="253"/>
      <c r="S894" s="253"/>
      <c r="T894" s="253"/>
      <c r="U894" s="253"/>
      <c r="V894" s="253"/>
      <c r="W894" s="253"/>
      <c r="X894" s="253"/>
      <c r="Y894" s="253"/>
      <c r="Z894" s="253"/>
      <c r="AA894" s="253"/>
      <c r="AB894" s="253"/>
      <c r="AC894" s="253"/>
      <c r="AD894" s="253"/>
      <c r="AE894" s="253"/>
      <c r="AF894" s="253"/>
      <c r="AG894" s="253"/>
      <c r="AH894" s="253"/>
      <c r="AI894" s="253"/>
      <c r="AJ894" s="253"/>
      <c r="AK894" s="253"/>
      <c r="AL894" s="253"/>
      <c r="AM894" s="253"/>
      <c r="AN894" s="253"/>
      <c r="AO894" s="253"/>
      <c r="AP894" s="253"/>
      <c r="AQ894" s="253"/>
      <c r="AR894" s="253"/>
      <c r="AS894" s="253"/>
      <c r="AT894" s="253"/>
      <c r="AU894" s="253"/>
      <c r="AV894" s="253"/>
      <c r="AW894" s="253"/>
      <c r="AX894" s="253"/>
      <c r="AY894" s="253"/>
      <c r="AZ894" s="253"/>
      <c r="BA894" s="253"/>
      <c r="BB894" s="253"/>
      <c r="BC894" s="253"/>
      <c r="BD894" s="253"/>
      <c r="BE894" s="253"/>
      <c r="BF894" s="253"/>
      <c r="BG894" s="253"/>
      <c r="BH894" s="253"/>
      <c r="BI894" s="253"/>
      <c r="BJ894" s="253"/>
      <c r="BK894" s="253"/>
      <c r="BL894" s="253"/>
      <c r="BM894" s="253"/>
      <c r="BN894" s="253"/>
      <c r="BO894" s="253"/>
      <c r="BP894" s="253"/>
      <c r="BQ894" s="253"/>
      <c r="BR894" s="253"/>
      <c r="BS894" s="253"/>
      <c r="BT894" s="253"/>
      <c r="BU894" s="253"/>
      <c r="BV894" s="253"/>
      <c r="BW894" s="253"/>
      <c r="BX894" s="253"/>
      <c r="BY894" s="253"/>
      <c r="BZ894" s="253"/>
      <c r="CA894" s="253"/>
      <c r="CB894" s="253"/>
      <c r="CC894" s="253"/>
      <c r="CD894" s="253"/>
      <c r="CE894" s="253"/>
      <c r="CF894" s="253"/>
      <c r="CG894" s="253"/>
      <c r="CH894" s="253"/>
      <c r="CI894" s="253"/>
      <c r="CJ894" s="253"/>
      <c r="CK894" s="253"/>
      <c r="CL894" s="253"/>
      <c r="CM894" s="253"/>
      <c r="CN894" s="253"/>
      <c r="CO894" s="253"/>
      <c r="CP894" s="253"/>
      <c r="CQ894" s="253"/>
      <c r="CR894" s="253"/>
      <c r="CS894" s="253"/>
      <c r="CT894" s="253"/>
      <c r="CU894" s="253"/>
      <c r="CV894" s="253"/>
      <c r="CW894" s="253"/>
      <c r="CX894" s="253"/>
      <c r="CY894" s="253"/>
      <c r="CZ894" s="253"/>
      <c r="DA894" s="253"/>
      <c r="DB894" s="253"/>
      <c r="DC894" s="253"/>
      <c r="DD894" s="253"/>
      <c r="DE894" s="253"/>
      <c r="DF894" s="253"/>
      <c r="DG894" s="253"/>
      <c r="DH894" s="253"/>
      <c r="DI894" s="253"/>
      <c r="DJ894" s="253"/>
      <c r="DK894" s="253"/>
      <c r="DL894" s="253"/>
      <c r="DM894" s="253"/>
      <c r="DN894" s="253"/>
      <c r="DO894" s="253"/>
      <c r="DP894" s="253"/>
      <c r="DQ894" s="253"/>
      <c r="DR894" s="253"/>
      <c r="DS894" s="253"/>
      <c r="DT894" s="253"/>
      <c r="DU894" s="253"/>
    </row>
    <row r="895" spans="1:125" s="248" customFormat="1" x14ac:dyDescent="0.25">
      <c r="A895" s="253"/>
      <c r="B895" s="253"/>
      <c r="D895" s="253"/>
      <c r="E895" s="253"/>
      <c r="F895" s="253"/>
      <c r="G895" s="253"/>
      <c r="H895" s="253"/>
      <c r="I895" s="253"/>
      <c r="J895" s="253"/>
      <c r="K895" s="253"/>
      <c r="L895" s="253"/>
      <c r="S895" s="253"/>
      <c r="T895" s="253"/>
      <c r="U895" s="253"/>
      <c r="V895" s="253"/>
      <c r="W895" s="253"/>
      <c r="X895" s="253"/>
      <c r="Y895" s="253"/>
      <c r="Z895" s="253"/>
      <c r="AA895" s="253"/>
      <c r="AB895" s="253"/>
      <c r="AC895" s="253"/>
      <c r="AD895" s="253"/>
      <c r="AE895" s="253"/>
      <c r="AF895" s="253"/>
      <c r="AG895" s="253"/>
      <c r="AH895" s="253"/>
      <c r="AI895" s="253"/>
      <c r="AJ895" s="253"/>
      <c r="AK895" s="253"/>
      <c r="AL895" s="253"/>
      <c r="AM895" s="253"/>
      <c r="AN895" s="253"/>
      <c r="AO895" s="253"/>
      <c r="AP895" s="253"/>
      <c r="AQ895" s="253"/>
      <c r="AR895" s="253"/>
      <c r="AS895" s="253"/>
      <c r="AT895" s="253"/>
      <c r="AU895" s="253"/>
      <c r="AV895" s="253"/>
      <c r="AW895" s="253"/>
      <c r="AX895" s="253"/>
      <c r="AY895" s="253"/>
      <c r="AZ895" s="253"/>
      <c r="BA895" s="253"/>
      <c r="BB895" s="253"/>
      <c r="BC895" s="253"/>
      <c r="BD895" s="253"/>
      <c r="BE895" s="253"/>
      <c r="BF895" s="253"/>
      <c r="BG895" s="253"/>
      <c r="BH895" s="253"/>
      <c r="BI895" s="253"/>
      <c r="BJ895" s="253"/>
      <c r="BK895" s="253"/>
      <c r="BL895" s="253"/>
      <c r="BM895" s="253"/>
      <c r="BN895" s="253"/>
      <c r="BO895" s="253"/>
      <c r="BP895" s="253"/>
      <c r="BQ895" s="253"/>
      <c r="BR895" s="253"/>
      <c r="BS895" s="253"/>
      <c r="BT895" s="253"/>
      <c r="BU895" s="253"/>
      <c r="BV895" s="253"/>
      <c r="BW895" s="253"/>
      <c r="BX895" s="253"/>
      <c r="BY895" s="253"/>
      <c r="BZ895" s="253"/>
      <c r="CA895" s="253"/>
      <c r="CB895" s="253"/>
      <c r="CC895" s="253"/>
      <c r="CD895" s="253"/>
      <c r="CE895" s="253"/>
      <c r="CF895" s="253"/>
      <c r="CG895" s="253"/>
      <c r="CH895" s="253"/>
      <c r="CI895" s="253"/>
      <c r="CJ895" s="253"/>
      <c r="CK895" s="253"/>
      <c r="CL895" s="253"/>
      <c r="CM895" s="253"/>
      <c r="CN895" s="253"/>
      <c r="CO895" s="253"/>
      <c r="CP895" s="253"/>
      <c r="CQ895" s="253"/>
      <c r="CR895" s="253"/>
      <c r="CS895" s="253"/>
      <c r="CT895" s="253"/>
      <c r="CU895" s="253"/>
      <c r="CV895" s="253"/>
      <c r="CW895" s="253"/>
      <c r="CX895" s="253"/>
      <c r="CY895" s="253"/>
      <c r="CZ895" s="253"/>
      <c r="DA895" s="253"/>
      <c r="DB895" s="253"/>
      <c r="DC895" s="253"/>
      <c r="DD895" s="253"/>
      <c r="DE895" s="253"/>
      <c r="DF895" s="253"/>
      <c r="DG895" s="253"/>
      <c r="DH895" s="253"/>
      <c r="DI895" s="253"/>
      <c r="DJ895" s="253"/>
      <c r="DK895" s="253"/>
      <c r="DL895" s="253"/>
      <c r="DM895" s="253"/>
      <c r="DN895" s="253"/>
      <c r="DO895" s="253"/>
      <c r="DP895" s="253"/>
      <c r="DQ895" s="253"/>
      <c r="DR895" s="253"/>
      <c r="DS895" s="253"/>
      <c r="DT895" s="253"/>
      <c r="DU895" s="253"/>
    </row>
    <row r="896" spans="1:125" s="248" customFormat="1" x14ac:dyDescent="0.25">
      <c r="A896" s="253"/>
      <c r="B896" s="253"/>
      <c r="D896" s="253"/>
      <c r="E896" s="253"/>
      <c r="F896" s="253"/>
      <c r="G896" s="253"/>
      <c r="H896" s="253"/>
      <c r="I896" s="253"/>
      <c r="J896" s="253"/>
      <c r="K896" s="253"/>
      <c r="L896" s="253"/>
      <c r="S896" s="253"/>
      <c r="T896" s="253"/>
      <c r="U896" s="253"/>
      <c r="V896" s="253"/>
      <c r="W896" s="253"/>
      <c r="X896" s="253"/>
      <c r="Y896" s="253"/>
      <c r="Z896" s="253"/>
      <c r="AA896" s="253"/>
      <c r="AB896" s="253"/>
      <c r="AC896" s="253"/>
      <c r="AD896" s="253"/>
      <c r="AE896" s="253"/>
      <c r="AF896" s="253"/>
      <c r="AG896" s="253"/>
      <c r="AH896" s="253"/>
      <c r="AI896" s="253"/>
      <c r="AJ896" s="253"/>
      <c r="AK896" s="253"/>
      <c r="AL896" s="253"/>
      <c r="AM896" s="253"/>
      <c r="AN896" s="253"/>
      <c r="AO896" s="253"/>
      <c r="AP896" s="253"/>
      <c r="AQ896" s="253"/>
      <c r="AR896" s="253"/>
      <c r="AS896" s="253"/>
      <c r="AT896" s="253"/>
      <c r="AU896" s="253"/>
      <c r="AV896" s="253"/>
      <c r="AW896" s="253"/>
      <c r="AX896" s="253"/>
      <c r="AY896" s="253"/>
      <c r="AZ896" s="253"/>
      <c r="BA896" s="253"/>
      <c r="BB896" s="253"/>
      <c r="BC896" s="253"/>
      <c r="BD896" s="253"/>
      <c r="BE896" s="253"/>
      <c r="BF896" s="253"/>
      <c r="BG896" s="253"/>
      <c r="BH896" s="253"/>
      <c r="BI896" s="253"/>
      <c r="BJ896" s="253"/>
      <c r="BK896" s="253"/>
      <c r="BL896" s="253"/>
      <c r="BM896" s="253"/>
      <c r="BN896" s="253"/>
      <c r="BO896" s="253"/>
      <c r="BP896" s="253"/>
      <c r="BQ896" s="253"/>
      <c r="BR896" s="253"/>
      <c r="BS896" s="253"/>
      <c r="BT896" s="253"/>
      <c r="BU896" s="253"/>
      <c r="BV896" s="253"/>
      <c r="BW896" s="253"/>
      <c r="BX896" s="253"/>
      <c r="BY896" s="253"/>
      <c r="BZ896" s="253"/>
      <c r="CA896" s="253"/>
      <c r="CB896" s="253"/>
      <c r="CC896" s="253"/>
      <c r="CD896" s="253"/>
      <c r="CE896" s="253"/>
      <c r="CF896" s="253"/>
      <c r="CG896" s="253"/>
      <c r="CH896" s="253"/>
      <c r="CI896" s="253"/>
      <c r="CJ896" s="253"/>
      <c r="CK896" s="253"/>
      <c r="CL896" s="253"/>
      <c r="CM896" s="253"/>
      <c r="CN896" s="253"/>
      <c r="CO896" s="253"/>
      <c r="CP896" s="253"/>
      <c r="CQ896" s="253"/>
      <c r="CR896" s="253"/>
      <c r="CS896" s="253"/>
      <c r="CT896" s="253"/>
      <c r="CU896" s="253"/>
      <c r="CV896" s="253"/>
      <c r="CW896" s="253"/>
      <c r="CX896" s="253"/>
      <c r="CY896" s="253"/>
      <c r="CZ896" s="253"/>
      <c r="DA896" s="253"/>
      <c r="DB896" s="253"/>
      <c r="DC896" s="253"/>
      <c r="DD896" s="253"/>
      <c r="DE896" s="253"/>
      <c r="DF896" s="253"/>
      <c r="DG896" s="253"/>
      <c r="DH896" s="253"/>
      <c r="DI896" s="253"/>
      <c r="DJ896" s="253"/>
      <c r="DK896" s="253"/>
      <c r="DL896" s="253"/>
      <c r="DM896" s="253"/>
      <c r="DN896" s="253"/>
      <c r="DO896" s="253"/>
      <c r="DP896" s="253"/>
      <c r="DQ896" s="253"/>
      <c r="DR896" s="253"/>
      <c r="DS896" s="253"/>
      <c r="DT896" s="253"/>
      <c r="DU896" s="253"/>
    </row>
    <row r="897" spans="1:125" s="248" customFormat="1" x14ac:dyDescent="0.25">
      <c r="A897" s="253"/>
      <c r="B897" s="253"/>
      <c r="D897" s="253"/>
      <c r="E897" s="253"/>
      <c r="F897" s="253"/>
      <c r="G897" s="253"/>
      <c r="H897" s="253"/>
      <c r="I897" s="253"/>
      <c r="J897" s="253"/>
      <c r="K897" s="253"/>
      <c r="L897" s="253"/>
      <c r="S897" s="253"/>
      <c r="T897" s="253"/>
      <c r="U897" s="253"/>
      <c r="V897" s="253"/>
      <c r="W897" s="253"/>
      <c r="X897" s="253"/>
      <c r="Y897" s="253"/>
      <c r="Z897" s="253"/>
      <c r="AA897" s="253"/>
      <c r="AB897" s="253"/>
      <c r="AC897" s="253"/>
      <c r="AD897" s="253"/>
      <c r="AE897" s="253"/>
      <c r="AF897" s="253"/>
      <c r="AG897" s="253"/>
      <c r="AH897" s="253"/>
      <c r="AI897" s="253"/>
      <c r="AJ897" s="253"/>
      <c r="AK897" s="253"/>
      <c r="AL897" s="253"/>
      <c r="AM897" s="253"/>
      <c r="AN897" s="253"/>
      <c r="AO897" s="253"/>
      <c r="AP897" s="253"/>
      <c r="AQ897" s="253"/>
      <c r="AR897" s="253"/>
      <c r="AS897" s="253"/>
      <c r="AT897" s="253"/>
      <c r="AU897" s="253"/>
      <c r="AV897" s="253"/>
      <c r="AW897" s="253"/>
      <c r="AX897" s="253"/>
      <c r="AY897" s="253"/>
      <c r="AZ897" s="253"/>
      <c r="BA897" s="253"/>
      <c r="BB897" s="253"/>
      <c r="BC897" s="253"/>
      <c r="BD897" s="253"/>
      <c r="BE897" s="253"/>
      <c r="BF897" s="253"/>
      <c r="BG897" s="253"/>
      <c r="BH897" s="253"/>
      <c r="BI897" s="253"/>
      <c r="BJ897" s="253"/>
      <c r="BK897" s="253"/>
      <c r="BL897" s="253"/>
      <c r="BM897" s="253"/>
      <c r="BN897" s="253"/>
      <c r="BO897" s="253"/>
      <c r="BP897" s="253"/>
      <c r="BQ897" s="253"/>
      <c r="BR897" s="253"/>
      <c r="BS897" s="253"/>
      <c r="BT897" s="253"/>
      <c r="BU897" s="253"/>
      <c r="BV897" s="253"/>
      <c r="BW897" s="253"/>
      <c r="BX897" s="253"/>
      <c r="BY897" s="253"/>
      <c r="BZ897" s="253"/>
      <c r="CA897" s="253"/>
      <c r="CB897" s="253"/>
      <c r="CC897" s="253"/>
      <c r="CD897" s="253"/>
      <c r="CE897" s="253"/>
      <c r="CF897" s="253"/>
      <c r="CG897" s="253"/>
      <c r="CH897" s="253"/>
      <c r="CI897" s="253"/>
      <c r="CJ897" s="253"/>
      <c r="CK897" s="253"/>
      <c r="CL897" s="253"/>
      <c r="CM897" s="253"/>
      <c r="CN897" s="253"/>
      <c r="CO897" s="253"/>
      <c r="CP897" s="253"/>
      <c r="CQ897" s="253"/>
      <c r="CR897" s="253"/>
      <c r="CS897" s="253"/>
      <c r="CT897" s="253"/>
      <c r="CU897" s="253"/>
      <c r="CV897" s="253"/>
      <c r="CW897" s="253"/>
      <c r="CX897" s="253"/>
      <c r="CY897" s="253"/>
      <c r="CZ897" s="253"/>
      <c r="DA897" s="253"/>
      <c r="DB897" s="253"/>
      <c r="DC897" s="253"/>
      <c r="DD897" s="253"/>
      <c r="DE897" s="253"/>
      <c r="DF897" s="253"/>
      <c r="DG897" s="253"/>
      <c r="DH897" s="253"/>
      <c r="DI897" s="253"/>
      <c r="DJ897" s="253"/>
      <c r="DK897" s="253"/>
      <c r="DL897" s="253"/>
      <c r="DM897" s="253"/>
      <c r="DN897" s="253"/>
      <c r="DO897" s="253"/>
      <c r="DP897" s="253"/>
      <c r="DQ897" s="253"/>
      <c r="DR897" s="253"/>
      <c r="DS897" s="253"/>
      <c r="DT897" s="253"/>
      <c r="DU897" s="253"/>
    </row>
    <row r="898" spans="1:125" s="248" customFormat="1" x14ac:dyDescent="0.25">
      <c r="A898" s="253"/>
      <c r="B898" s="253"/>
      <c r="D898" s="253"/>
      <c r="E898" s="253"/>
      <c r="F898" s="253"/>
      <c r="G898" s="253"/>
      <c r="H898" s="253"/>
      <c r="I898" s="253"/>
      <c r="J898" s="253"/>
      <c r="K898" s="253"/>
      <c r="L898" s="253"/>
      <c r="S898" s="253"/>
      <c r="T898" s="253"/>
      <c r="U898" s="253"/>
      <c r="V898" s="253"/>
      <c r="W898" s="253"/>
      <c r="X898" s="253"/>
      <c r="Y898" s="253"/>
      <c r="Z898" s="253"/>
      <c r="AA898" s="253"/>
      <c r="AB898" s="253"/>
      <c r="AC898" s="253"/>
      <c r="AD898" s="253"/>
      <c r="AE898" s="253"/>
      <c r="AF898" s="253"/>
      <c r="AG898" s="253"/>
      <c r="AH898" s="253"/>
      <c r="AI898" s="253"/>
      <c r="AJ898" s="253"/>
      <c r="AK898" s="253"/>
      <c r="AL898" s="253"/>
      <c r="AM898" s="253"/>
      <c r="AN898" s="253"/>
      <c r="AO898" s="253"/>
      <c r="AP898" s="253"/>
      <c r="AQ898" s="253"/>
      <c r="AR898" s="253"/>
      <c r="AS898" s="253"/>
      <c r="AT898" s="253"/>
      <c r="AU898" s="253"/>
      <c r="AV898" s="253"/>
      <c r="AW898" s="253"/>
      <c r="AX898" s="253"/>
      <c r="AY898" s="253"/>
      <c r="AZ898" s="253"/>
      <c r="BA898" s="253"/>
      <c r="BB898" s="253"/>
      <c r="BC898" s="253"/>
      <c r="BD898" s="253"/>
      <c r="BE898" s="253"/>
      <c r="BF898" s="253"/>
      <c r="BG898" s="253"/>
      <c r="BH898" s="253"/>
      <c r="BI898" s="253"/>
      <c r="BJ898" s="253"/>
      <c r="BK898" s="253"/>
      <c r="BL898" s="253"/>
      <c r="BM898" s="253"/>
      <c r="BN898" s="253"/>
      <c r="BO898" s="253"/>
      <c r="BP898" s="253"/>
      <c r="BQ898" s="253"/>
      <c r="BR898" s="253"/>
      <c r="BS898" s="253"/>
      <c r="BT898" s="253"/>
      <c r="BU898" s="253"/>
      <c r="BV898" s="253"/>
      <c r="BW898" s="253"/>
      <c r="BX898" s="253"/>
      <c r="BY898" s="253"/>
      <c r="BZ898" s="253"/>
      <c r="CA898" s="253"/>
      <c r="CB898" s="253"/>
      <c r="CC898" s="253"/>
      <c r="CD898" s="253"/>
      <c r="CE898" s="253"/>
      <c r="CF898" s="253"/>
      <c r="CG898" s="253"/>
      <c r="CH898" s="253"/>
      <c r="CI898" s="253"/>
      <c r="CJ898" s="253"/>
      <c r="CK898" s="253"/>
      <c r="CL898" s="253"/>
      <c r="CM898" s="253"/>
      <c r="CN898" s="253"/>
      <c r="CO898" s="253"/>
      <c r="CP898" s="253"/>
      <c r="CQ898" s="253"/>
      <c r="CR898" s="253"/>
      <c r="CS898" s="253"/>
      <c r="CT898" s="253"/>
      <c r="CU898" s="253"/>
      <c r="CV898" s="253"/>
      <c r="CW898" s="253"/>
      <c r="CX898" s="253"/>
      <c r="CY898" s="253"/>
      <c r="CZ898" s="253"/>
      <c r="DA898" s="253"/>
      <c r="DB898" s="253"/>
      <c r="DC898" s="253"/>
      <c r="DD898" s="253"/>
      <c r="DE898" s="253"/>
      <c r="DF898" s="253"/>
      <c r="DG898" s="253"/>
      <c r="DH898" s="253"/>
      <c r="DI898" s="253"/>
      <c r="DJ898" s="253"/>
      <c r="DK898" s="253"/>
      <c r="DL898" s="253"/>
      <c r="DM898" s="253"/>
      <c r="DN898" s="253"/>
      <c r="DO898" s="253"/>
      <c r="DP898" s="253"/>
      <c r="DQ898" s="253"/>
      <c r="DR898" s="253"/>
      <c r="DS898" s="253"/>
      <c r="DT898" s="253"/>
      <c r="DU898" s="253"/>
    </row>
    <row r="899" spans="1:125" s="248" customFormat="1" x14ac:dyDescent="0.25">
      <c r="A899" s="253"/>
      <c r="B899" s="253"/>
      <c r="D899" s="253"/>
      <c r="E899" s="253"/>
      <c r="F899" s="253"/>
      <c r="G899" s="253"/>
      <c r="H899" s="253"/>
      <c r="I899" s="253"/>
      <c r="J899" s="253"/>
      <c r="K899" s="253"/>
      <c r="L899" s="253"/>
      <c r="S899" s="253"/>
      <c r="T899" s="253"/>
      <c r="U899" s="253"/>
      <c r="V899" s="253"/>
      <c r="W899" s="253"/>
      <c r="X899" s="253"/>
      <c r="Y899" s="253"/>
      <c r="Z899" s="253"/>
      <c r="AA899" s="253"/>
      <c r="AB899" s="253"/>
      <c r="AC899" s="253"/>
      <c r="AD899" s="253"/>
      <c r="AE899" s="253"/>
      <c r="AF899" s="253"/>
      <c r="AG899" s="253"/>
      <c r="AH899" s="253"/>
      <c r="AI899" s="253"/>
      <c r="AJ899" s="253"/>
      <c r="AK899" s="253"/>
      <c r="AL899" s="253"/>
      <c r="AM899" s="253"/>
      <c r="AN899" s="253"/>
      <c r="AO899" s="253"/>
      <c r="AP899" s="253"/>
      <c r="AQ899" s="253"/>
      <c r="AR899" s="253"/>
      <c r="AS899" s="253"/>
      <c r="AT899" s="253"/>
      <c r="AU899" s="253"/>
      <c r="AV899" s="253"/>
      <c r="AW899" s="253"/>
      <c r="AX899" s="253"/>
      <c r="AY899" s="253"/>
      <c r="AZ899" s="253"/>
      <c r="BA899" s="253"/>
      <c r="BB899" s="253"/>
      <c r="BC899" s="253"/>
      <c r="BD899" s="253"/>
      <c r="BE899" s="253"/>
      <c r="BF899" s="253"/>
      <c r="BG899" s="253"/>
      <c r="BH899" s="253"/>
      <c r="BI899" s="253"/>
      <c r="BJ899" s="253"/>
      <c r="BK899" s="253"/>
      <c r="BL899" s="253"/>
      <c r="BM899" s="253"/>
      <c r="BN899" s="253"/>
      <c r="BO899" s="253"/>
      <c r="BP899" s="253"/>
      <c r="BQ899" s="253"/>
      <c r="BR899" s="253"/>
      <c r="BS899" s="253"/>
      <c r="BT899" s="253"/>
      <c r="BU899" s="253"/>
      <c r="BV899" s="253"/>
      <c r="BW899" s="253"/>
      <c r="BX899" s="253"/>
      <c r="BY899" s="253"/>
      <c r="BZ899" s="253"/>
      <c r="CA899" s="253"/>
      <c r="CB899" s="253"/>
      <c r="CC899" s="253"/>
      <c r="CD899" s="253"/>
      <c r="CE899" s="253"/>
      <c r="CF899" s="253"/>
      <c r="CG899" s="253"/>
      <c r="CH899" s="253"/>
      <c r="CI899" s="253"/>
      <c r="CJ899" s="253"/>
      <c r="CK899" s="253"/>
      <c r="CL899" s="253"/>
      <c r="CM899" s="253"/>
      <c r="CN899" s="253"/>
      <c r="CO899" s="253"/>
      <c r="CP899" s="253"/>
      <c r="CQ899" s="253"/>
      <c r="CR899" s="253"/>
      <c r="CS899" s="253"/>
      <c r="CT899" s="253"/>
      <c r="CU899" s="253"/>
      <c r="CV899" s="253"/>
      <c r="CW899" s="253"/>
      <c r="CX899" s="253"/>
      <c r="CY899" s="253"/>
      <c r="CZ899" s="253"/>
      <c r="DA899" s="253"/>
      <c r="DB899" s="253"/>
      <c r="DC899" s="253"/>
      <c r="DD899" s="253"/>
      <c r="DE899" s="253"/>
      <c r="DF899" s="253"/>
      <c r="DG899" s="253"/>
      <c r="DH899" s="253"/>
      <c r="DI899" s="253"/>
      <c r="DJ899" s="253"/>
      <c r="DK899" s="253"/>
      <c r="DL899" s="253"/>
      <c r="DM899" s="253"/>
      <c r="DN899" s="253"/>
      <c r="DO899" s="253"/>
      <c r="DP899" s="253"/>
      <c r="DQ899" s="253"/>
      <c r="DR899" s="253"/>
      <c r="DS899" s="253"/>
      <c r="DT899" s="253"/>
      <c r="DU899" s="253"/>
    </row>
    <row r="900" spans="1:125" s="248" customFormat="1" x14ac:dyDescent="0.25">
      <c r="A900" s="253"/>
      <c r="B900" s="253"/>
      <c r="D900" s="253"/>
      <c r="E900" s="253"/>
      <c r="F900" s="253"/>
      <c r="G900" s="253"/>
      <c r="H900" s="253"/>
      <c r="I900" s="253"/>
      <c r="J900" s="253"/>
      <c r="K900" s="253"/>
      <c r="L900" s="253"/>
      <c r="S900" s="253"/>
      <c r="T900" s="253"/>
      <c r="U900" s="253"/>
      <c r="V900" s="253"/>
      <c r="W900" s="253"/>
      <c r="X900" s="253"/>
      <c r="Y900" s="253"/>
      <c r="Z900" s="253"/>
      <c r="AA900" s="253"/>
      <c r="AB900" s="253"/>
      <c r="AC900" s="253"/>
      <c r="AD900" s="253"/>
      <c r="AE900" s="253"/>
      <c r="AF900" s="253"/>
      <c r="AG900" s="253"/>
      <c r="AH900" s="253"/>
      <c r="AI900" s="253"/>
      <c r="AJ900" s="253"/>
      <c r="AK900" s="253"/>
      <c r="AL900" s="253"/>
      <c r="AM900" s="253"/>
      <c r="AN900" s="253"/>
      <c r="AO900" s="253"/>
      <c r="AP900" s="253"/>
      <c r="AQ900" s="253"/>
      <c r="AR900" s="253"/>
      <c r="AS900" s="253"/>
      <c r="AT900" s="253"/>
      <c r="AU900" s="253"/>
      <c r="AV900" s="253"/>
      <c r="AW900" s="253"/>
      <c r="AX900" s="253"/>
      <c r="AY900" s="253"/>
      <c r="AZ900" s="253"/>
      <c r="BA900" s="253"/>
      <c r="BB900" s="253"/>
      <c r="BC900" s="253"/>
      <c r="BD900" s="253"/>
      <c r="BE900" s="253"/>
      <c r="BF900" s="253"/>
      <c r="BG900" s="253"/>
      <c r="BH900" s="253"/>
      <c r="BI900" s="253"/>
      <c r="BJ900" s="253"/>
      <c r="BK900" s="253"/>
      <c r="BL900" s="253"/>
      <c r="BM900" s="253"/>
      <c r="BN900" s="253"/>
      <c r="BO900" s="253"/>
      <c r="BP900" s="253"/>
      <c r="BQ900" s="253"/>
      <c r="BR900" s="253"/>
      <c r="BS900" s="253"/>
      <c r="BT900" s="253"/>
      <c r="BU900" s="253"/>
      <c r="BV900" s="253"/>
      <c r="BW900" s="253"/>
      <c r="BX900" s="253"/>
      <c r="BY900" s="253"/>
      <c r="BZ900" s="253"/>
      <c r="CA900" s="253"/>
      <c r="CB900" s="253"/>
      <c r="CC900" s="253"/>
      <c r="CD900" s="253"/>
      <c r="CE900" s="253"/>
      <c r="CF900" s="253"/>
      <c r="CG900" s="253"/>
      <c r="CH900" s="253"/>
      <c r="CI900" s="253"/>
      <c r="CJ900" s="253"/>
      <c r="CK900" s="253"/>
      <c r="CL900" s="253"/>
      <c r="CM900" s="253"/>
      <c r="CN900" s="253"/>
      <c r="CO900" s="253"/>
      <c r="CP900" s="253"/>
      <c r="CQ900" s="253"/>
      <c r="CR900" s="253"/>
      <c r="CS900" s="253"/>
      <c r="CT900" s="253"/>
      <c r="CU900" s="253"/>
      <c r="CV900" s="253"/>
      <c r="CW900" s="253"/>
      <c r="CX900" s="253"/>
      <c r="CY900" s="253"/>
      <c r="CZ900" s="253"/>
      <c r="DA900" s="253"/>
      <c r="DB900" s="253"/>
      <c r="DC900" s="253"/>
      <c r="DD900" s="253"/>
      <c r="DE900" s="253"/>
      <c r="DF900" s="253"/>
      <c r="DG900" s="253"/>
      <c r="DH900" s="253"/>
      <c r="DI900" s="253"/>
      <c r="DJ900" s="253"/>
      <c r="DK900" s="253"/>
      <c r="DL900" s="253"/>
      <c r="DM900" s="253"/>
      <c r="DN900" s="253"/>
      <c r="DO900" s="253"/>
      <c r="DP900" s="253"/>
      <c r="DQ900" s="253"/>
      <c r="DR900" s="253"/>
      <c r="DS900" s="253"/>
      <c r="DT900" s="253"/>
      <c r="DU900" s="253"/>
    </row>
    <row r="901" spans="1:125" s="248" customFormat="1" x14ac:dyDescent="0.25">
      <c r="A901" s="253"/>
      <c r="B901" s="253"/>
      <c r="D901" s="253"/>
      <c r="E901" s="253"/>
      <c r="F901" s="253"/>
      <c r="G901" s="253"/>
      <c r="H901" s="253"/>
      <c r="I901" s="253"/>
      <c r="J901" s="253"/>
      <c r="K901" s="253"/>
      <c r="L901" s="253"/>
      <c r="S901" s="253"/>
      <c r="T901" s="253"/>
      <c r="U901" s="253"/>
      <c r="V901" s="253"/>
      <c r="W901" s="253"/>
      <c r="X901" s="253"/>
      <c r="Y901" s="253"/>
      <c r="Z901" s="253"/>
      <c r="AA901" s="253"/>
      <c r="AB901" s="253"/>
      <c r="AC901" s="253"/>
      <c r="AD901" s="253"/>
      <c r="AE901" s="253"/>
      <c r="AF901" s="253"/>
      <c r="AG901" s="253"/>
      <c r="AH901" s="253"/>
      <c r="AI901" s="253"/>
      <c r="AJ901" s="253"/>
      <c r="AK901" s="253"/>
      <c r="AL901" s="253"/>
      <c r="AM901" s="253"/>
      <c r="AN901" s="253"/>
      <c r="AO901" s="253"/>
      <c r="AP901" s="253"/>
      <c r="AQ901" s="253"/>
      <c r="AR901" s="253"/>
      <c r="AS901" s="253"/>
      <c r="AT901" s="253"/>
      <c r="AU901" s="253"/>
      <c r="AV901" s="253"/>
      <c r="AW901" s="253"/>
      <c r="AX901" s="253"/>
      <c r="AY901" s="253"/>
      <c r="AZ901" s="253"/>
      <c r="BA901" s="253"/>
      <c r="BB901" s="253"/>
      <c r="BC901" s="253"/>
      <c r="BD901" s="253"/>
      <c r="BE901" s="253"/>
      <c r="BF901" s="253"/>
      <c r="BG901" s="253"/>
      <c r="BH901" s="253"/>
      <c r="BI901" s="253"/>
      <c r="BJ901" s="253"/>
      <c r="BK901" s="253"/>
      <c r="BL901" s="253"/>
      <c r="BM901" s="253"/>
      <c r="BN901" s="253"/>
      <c r="BO901" s="253"/>
      <c r="BP901" s="253"/>
      <c r="BQ901" s="253"/>
      <c r="BR901" s="253"/>
      <c r="BS901" s="253"/>
      <c r="BT901" s="253"/>
      <c r="BU901" s="253"/>
      <c r="BV901" s="253"/>
      <c r="BW901" s="253"/>
      <c r="BX901" s="253"/>
      <c r="BY901" s="253"/>
      <c r="BZ901" s="253"/>
      <c r="CA901" s="253"/>
      <c r="CB901" s="253"/>
      <c r="CC901" s="253"/>
      <c r="CD901" s="253"/>
      <c r="CE901" s="253"/>
      <c r="CF901" s="253"/>
      <c r="CG901" s="253"/>
      <c r="CH901" s="253"/>
      <c r="CI901" s="253"/>
      <c r="CJ901" s="253"/>
      <c r="CK901" s="253"/>
      <c r="CL901" s="253"/>
      <c r="CM901" s="253"/>
      <c r="CN901" s="253"/>
      <c r="CO901" s="253"/>
      <c r="CP901" s="253"/>
      <c r="CQ901" s="253"/>
      <c r="CR901" s="253"/>
      <c r="CS901" s="253"/>
      <c r="CT901" s="253"/>
      <c r="CU901" s="253"/>
      <c r="CV901" s="253"/>
      <c r="CW901" s="253"/>
      <c r="CX901" s="253"/>
      <c r="CY901" s="253"/>
      <c r="CZ901" s="253"/>
      <c r="DA901" s="253"/>
      <c r="DB901" s="253"/>
      <c r="DC901" s="253"/>
      <c r="DD901" s="253"/>
      <c r="DE901" s="253"/>
      <c r="DF901" s="253"/>
      <c r="DG901" s="253"/>
      <c r="DH901" s="253"/>
      <c r="DI901" s="253"/>
      <c r="DJ901" s="253"/>
      <c r="DK901" s="253"/>
      <c r="DL901" s="253"/>
      <c r="DM901" s="253"/>
      <c r="DN901" s="253"/>
      <c r="DO901" s="253"/>
      <c r="DP901" s="253"/>
      <c r="DQ901" s="253"/>
      <c r="DR901" s="253"/>
      <c r="DS901" s="253"/>
      <c r="DT901" s="253"/>
      <c r="DU901" s="253"/>
    </row>
    <row r="902" spans="1:125" s="248" customFormat="1" x14ac:dyDescent="0.25">
      <c r="A902" s="253"/>
      <c r="B902" s="253"/>
      <c r="D902" s="253"/>
      <c r="E902" s="253"/>
      <c r="F902" s="253"/>
      <c r="G902" s="253"/>
      <c r="H902" s="253"/>
      <c r="I902" s="253"/>
      <c r="J902" s="253"/>
      <c r="K902" s="253"/>
      <c r="L902" s="253"/>
      <c r="S902" s="253"/>
      <c r="T902" s="253"/>
      <c r="U902" s="253"/>
      <c r="V902" s="253"/>
      <c r="W902" s="253"/>
      <c r="X902" s="253"/>
      <c r="Y902" s="253"/>
      <c r="Z902" s="253"/>
      <c r="AA902" s="253"/>
      <c r="AB902" s="253"/>
      <c r="AC902" s="253"/>
      <c r="AD902" s="253"/>
      <c r="AE902" s="253"/>
      <c r="AF902" s="253"/>
      <c r="AG902" s="253"/>
      <c r="AH902" s="253"/>
      <c r="AI902" s="253"/>
      <c r="AJ902" s="253"/>
      <c r="AK902" s="253"/>
      <c r="AL902" s="253"/>
      <c r="AM902" s="253"/>
      <c r="AN902" s="253"/>
      <c r="AO902" s="253"/>
      <c r="AP902" s="253"/>
      <c r="AQ902" s="253"/>
      <c r="AR902" s="253"/>
      <c r="AS902" s="253"/>
      <c r="AT902" s="253"/>
      <c r="AU902" s="253"/>
      <c r="AV902" s="253"/>
      <c r="AW902" s="253"/>
      <c r="AX902" s="253"/>
      <c r="AY902" s="253"/>
      <c r="AZ902" s="253"/>
      <c r="BA902" s="253"/>
      <c r="BB902" s="253"/>
      <c r="BC902" s="253"/>
      <c r="BD902" s="253"/>
      <c r="BE902" s="253"/>
      <c r="BF902" s="253"/>
      <c r="BG902" s="253"/>
      <c r="BH902" s="253"/>
      <c r="BI902" s="253"/>
      <c r="BJ902" s="253"/>
      <c r="BK902" s="253"/>
      <c r="BL902" s="253"/>
      <c r="BM902" s="253"/>
      <c r="BN902" s="253"/>
      <c r="BO902" s="253"/>
      <c r="BP902" s="253"/>
      <c r="BQ902" s="253"/>
      <c r="BR902" s="253"/>
      <c r="BS902" s="253"/>
      <c r="BT902" s="253"/>
      <c r="BU902" s="253"/>
      <c r="BV902" s="253"/>
      <c r="BW902" s="253"/>
      <c r="BX902" s="253"/>
      <c r="BY902" s="253"/>
      <c r="BZ902" s="253"/>
      <c r="CA902" s="253"/>
      <c r="CB902" s="253"/>
      <c r="CC902" s="253"/>
      <c r="CD902" s="253"/>
      <c r="CE902" s="253"/>
      <c r="CF902" s="253"/>
      <c r="CG902" s="253"/>
      <c r="CH902" s="253"/>
      <c r="CI902" s="253"/>
      <c r="CJ902" s="253"/>
      <c r="CK902" s="253"/>
      <c r="CL902" s="253"/>
      <c r="CM902" s="253"/>
      <c r="CN902" s="253"/>
      <c r="CO902" s="253"/>
      <c r="CP902" s="253"/>
      <c r="CQ902" s="253"/>
      <c r="CR902" s="253"/>
      <c r="CS902" s="253"/>
      <c r="CT902" s="253"/>
      <c r="CU902" s="253"/>
      <c r="CV902" s="253"/>
      <c r="CW902" s="253"/>
      <c r="CX902" s="253"/>
      <c r="CY902" s="253"/>
      <c r="CZ902" s="253"/>
      <c r="DA902" s="253"/>
      <c r="DB902" s="253"/>
      <c r="DC902" s="253"/>
      <c r="DD902" s="253"/>
      <c r="DE902" s="253"/>
      <c r="DF902" s="253"/>
      <c r="DG902" s="253"/>
      <c r="DH902" s="253"/>
      <c r="DI902" s="253"/>
      <c r="DJ902" s="253"/>
      <c r="DK902" s="253"/>
      <c r="DL902" s="253"/>
      <c r="DM902" s="253"/>
      <c r="DN902" s="253"/>
      <c r="DO902" s="253"/>
      <c r="DP902" s="253"/>
      <c r="DQ902" s="253"/>
      <c r="DR902" s="253"/>
      <c r="DS902" s="253"/>
      <c r="DT902" s="253"/>
      <c r="DU902" s="253"/>
    </row>
    <row r="903" spans="1:125" s="248" customFormat="1" x14ac:dyDescent="0.25">
      <c r="A903" s="253"/>
      <c r="B903" s="253"/>
      <c r="D903" s="253"/>
      <c r="E903" s="253"/>
      <c r="F903" s="253"/>
      <c r="G903" s="253"/>
      <c r="H903" s="253"/>
      <c r="I903" s="253"/>
      <c r="J903" s="253"/>
      <c r="K903" s="253"/>
      <c r="L903" s="253"/>
      <c r="S903" s="253"/>
      <c r="T903" s="253"/>
      <c r="U903" s="253"/>
      <c r="V903" s="253"/>
      <c r="W903" s="253"/>
      <c r="X903" s="253"/>
      <c r="Y903" s="253"/>
      <c r="Z903" s="253"/>
      <c r="AA903" s="253"/>
      <c r="AB903" s="253"/>
      <c r="AC903" s="253"/>
      <c r="AD903" s="253"/>
      <c r="AE903" s="253"/>
      <c r="AF903" s="253"/>
      <c r="AG903" s="253"/>
      <c r="AH903" s="253"/>
      <c r="AI903" s="253"/>
      <c r="AJ903" s="253"/>
      <c r="AK903" s="253"/>
      <c r="AL903" s="253"/>
      <c r="AM903" s="253"/>
      <c r="AN903" s="253"/>
      <c r="AO903" s="253"/>
      <c r="AP903" s="253"/>
      <c r="AQ903" s="253"/>
      <c r="AR903" s="253"/>
      <c r="AS903" s="253"/>
      <c r="AT903" s="253"/>
      <c r="AU903" s="253"/>
      <c r="AV903" s="253"/>
      <c r="AW903" s="253"/>
      <c r="AX903" s="253"/>
      <c r="AY903" s="253"/>
      <c r="AZ903" s="253"/>
      <c r="BA903" s="253"/>
      <c r="BB903" s="253"/>
      <c r="BC903" s="253"/>
      <c r="BD903" s="253"/>
      <c r="BE903" s="253"/>
      <c r="BF903" s="253"/>
      <c r="BG903" s="253"/>
      <c r="BH903" s="253"/>
      <c r="BI903" s="253"/>
      <c r="BJ903" s="253"/>
      <c r="BK903" s="253"/>
      <c r="BL903" s="253"/>
      <c r="BM903" s="253"/>
      <c r="BN903" s="253"/>
      <c r="BO903" s="253"/>
      <c r="BP903" s="253"/>
      <c r="BQ903" s="253"/>
      <c r="BR903" s="253"/>
      <c r="BS903" s="253"/>
      <c r="BT903" s="253"/>
      <c r="BU903" s="253"/>
      <c r="BV903" s="253"/>
      <c r="BW903" s="253"/>
      <c r="BX903" s="253"/>
      <c r="BY903" s="253"/>
      <c r="BZ903" s="253"/>
      <c r="CA903" s="253"/>
      <c r="CB903" s="253"/>
      <c r="CC903" s="253"/>
      <c r="CD903" s="253"/>
      <c r="CE903" s="253"/>
      <c r="CF903" s="253"/>
      <c r="CG903" s="253"/>
      <c r="CH903" s="253"/>
      <c r="CI903" s="253"/>
      <c r="CJ903" s="253"/>
      <c r="CK903" s="253"/>
      <c r="CL903" s="253"/>
      <c r="CM903" s="253"/>
      <c r="CN903" s="253"/>
      <c r="CO903" s="253"/>
      <c r="CP903" s="253"/>
      <c r="CQ903" s="253"/>
      <c r="CR903" s="253"/>
      <c r="CS903" s="253"/>
      <c r="CT903" s="253"/>
      <c r="CU903" s="253"/>
      <c r="CV903" s="253"/>
      <c r="CW903" s="253"/>
      <c r="CX903" s="253"/>
      <c r="CY903" s="253"/>
      <c r="CZ903" s="253"/>
      <c r="DA903" s="253"/>
      <c r="DB903" s="253"/>
      <c r="DC903" s="253"/>
      <c r="DD903" s="253"/>
      <c r="DE903" s="253"/>
      <c r="DF903" s="253"/>
      <c r="DG903" s="253"/>
      <c r="DH903" s="253"/>
      <c r="DI903" s="253"/>
      <c r="DJ903" s="253"/>
      <c r="DK903" s="253"/>
      <c r="DL903" s="253"/>
      <c r="DM903" s="253"/>
      <c r="DN903" s="253"/>
      <c r="DO903" s="253"/>
      <c r="DP903" s="253"/>
      <c r="DQ903" s="253"/>
      <c r="DR903" s="253"/>
      <c r="DS903" s="253"/>
      <c r="DT903" s="253"/>
      <c r="DU903" s="253"/>
    </row>
    <row r="904" spans="1:125" s="248" customFormat="1" x14ac:dyDescent="0.25">
      <c r="A904" s="253"/>
      <c r="B904" s="253"/>
      <c r="D904" s="253"/>
      <c r="E904" s="253"/>
      <c r="F904" s="253"/>
      <c r="G904" s="253"/>
      <c r="H904" s="253"/>
      <c r="I904" s="253"/>
      <c r="J904" s="253"/>
      <c r="K904" s="253"/>
      <c r="L904" s="253"/>
      <c r="S904" s="253"/>
      <c r="T904" s="253"/>
      <c r="U904" s="253"/>
      <c r="V904" s="253"/>
      <c r="W904" s="253"/>
      <c r="X904" s="253"/>
      <c r="Y904" s="253"/>
      <c r="Z904" s="253"/>
      <c r="AA904" s="253"/>
      <c r="AB904" s="253"/>
      <c r="AC904" s="253"/>
      <c r="AD904" s="253"/>
      <c r="AE904" s="253"/>
      <c r="AF904" s="253"/>
      <c r="AG904" s="253"/>
      <c r="AH904" s="253"/>
      <c r="AI904" s="253"/>
      <c r="AJ904" s="253"/>
      <c r="AK904" s="253"/>
      <c r="AL904" s="253"/>
      <c r="AM904" s="253"/>
      <c r="AN904" s="253"/>
      <c r="AO904" s="253"/>
      <c r="AP904" s="253"/>
      <c r="AQ904" s="253"/>
      <c r="AR904" s="253"/>
      <c r="AS904" s="253"/>
      <c r="AT904" s="253"/>
      <c r="AU904" s="253"/>
      <c r="AV904" s="253"/>
      <c r="AW904" s="253"/>
      <c r="AX904" s="253"/>
      <c r="AY904" s="253"/>
      <c r="AZ904" s="253"/>
      <c r="BA904" s="253"/>
      <c r="BB904" s="253"/>
      <c r="BC904" s="253"/>
      <c r="BD904" s="253"/>
      <c r="BE904" s="253"/>
      <c r="BF904" s="253"/>
      <c r="BG904" s="253"/>
      <c r="BH904" s="253"/>
      <c r="BI904" s="253"/>
      <c r="BJ904" s="253"/>
      <c r="BK904" s="253"/>
      <c r="BL904" s="253"/>
      <c r="BM904" s="253"/>
      <c r="BN904" s="253"/>
      <c r="BO904" s="253"/>
      <c r="BP904" s="253"/>
      <c r="BQ904" s="253"/>
      <c r="BR904" s="253"/>
      <c r="BS904" s="253"/>
      <c r="BT904" s="253"/>
      <c r="BU904" s="253"/>
      <c r="BV904" s="253"/>
      <c r="BW904" s="253"/>
      <c r="BX904" s="253"/>
      <c r="BY904" s="253"/>
      <c r="BZ904" s="253"/>
      <c r="CA904" s="253"/>
      <c r="CB904" s="253"/>
      <c r="CC904" s="253"/>
      <c r="CD904" s="253"/>
      <c r="CE904" s="253"/>
      <c r="CF904" s="253"/>
      <c r="CG904" s="253"/>
      <c r="CH904" s="253"/>
      <c r="CI904" s="253"/>
      <c r="CJ904" s="253"/>
      <c r="CK904" s="253"/>
      <c r="CL904" s="253"/>
      <c r="CM904" s="253"/>
      <c r="CN904" s="253"/>
      <c r="CO904" s="253"/>
      <c r="CP904" s="253"/>
      <c r="CQ904" s="253"/>
      <c r="CR904" s="253"/>
      <c r="CS904" s="253"/>
      <c r="CT904" s="253"/>
      <c r="CU904" s="253"/>
      <c r="CV904" s="253"/>
      <c r="CW904" s="253"/>
      <c r="CX904" s="253"/>
      <c r="CY904" s="253"/>
      <c r="CZ904" s="253"/>
      <c r="DA904" s="253"/>
      <c r="DB904" s="253"/>
      <c r="DC904" s="253"/>
      <c r="DD904" s="253"/>
      <c r="DE904" s="253"/>
      <c r="DF904" s="253"/>
      <c r="DG904" s="253"/>
      <c r="DH904" s="253"/>
      <c r="DI904" s="253"/>
      <c r="DJ904" s="253"/>
      <c r="DK904" s="253"/>
      <c r="DL904" s="253"/>
      <c r="DM904" s="253"/>
      <c r="DN904" s="253"/>
      <c r="DO904" s="253"/>
      <c r="DP904" s="253"/>
      <c r="DQ904" s="253"/>
      <c r="DR904" s="253"/>
      <c r="DS904" s="253"/>
      <c r="DT904" s="253"/>
      <c r="DU904" s="253"/>
    </row>
    <row r="905" spans="1:125" s="248" customFormat="1" x14ac:dyDescent="0.25">
      <c r="A905" s="253"/>
      <c r="B905" s="253"/>
      <c r="D905" s="253"/>
      <c r="E905" s="253"/>
      <c r="F905" s="253"/>
      <c r="G905" s="253"/>
      <c r="H905" s="253"/>
      <c r="I905" s="253"/>
      <c r="J905" s="253"/>
      <c r="K905" s="253"/>
      <c r="L905" s="253"/>
      <c r="S905" s="253"/>
      <c r="T905" s="253"/>
      <c r="U905" s="253"/>
      <c r="V905" s="253"/>
      <c r="W905" s="253"/>
      <c r="X905" s="253"/>
      <c r="Y905" s="253"/>
      <c r="Z905" s="253"/>
      <c r="AA905" s="253"/>
      <c r="AB905" s="253"/>
      <c r="AC905" s="253"/>
      <c r="AD905" s="253"/>
      <c r="AE905" s="253"/>
      <c r="AF905" s="253"/>
      <c r="AG905" s="253"/>
      <c r="AH905" s="253"/>
      <c r="AI905" s="253"/>
      <c r="AJ905" s="253"/>
      <c r="AK905" s="253"/>
      <c r="AL905" s="253"/>
      <c r="AM905" s="253"/>
      <c r="AN905" s="253"/>
      <c r="AO905" s="253"/>
      <c r="AP905" s="253"/>
      <c r="AQ905" s="253"/>
      <c r="AR905" s="253"/>
      <c r="AS905" s="253"/>
      <c r="AT905" s="253"/>
      <c r="AU905" s="253"/>
      <c r="AV905" s="253"/>
      <c r="AW905" s="253"/>
      <c r="AX905" s="253"/>
      <c r="AY905" s="253"/>
      <c r="AZ905" s="253"/>
      <c r="BA905" s="253"/>
      <c r="BB905" s="253"/>
      <c r="BC905" s="253"/>
      <c r="BD905" s="253"/>
      <c r="BE905" s="253"/>
      <c r="BF905" s="253"/>
      <c r="BG905" s="253"/>
      <c r="BH905" s="253"/>
      <c r="BI905" s="253"/>
      <c r="BJ905" s="253"/>
      <c r="BK905" s="253"/>
      <c r="BL905" s="253"/>
      <c r="BM905" s="253"/>
      <c r="BN905" s="253"/>
      <c r="BO905" s="253"/>
      <c r="BP905" s="253"/>
      <c r="BQ905" s="253"/>
      <c r="BR905" s="253"/>
      <c r="BS905" s="253"/>
      <c r="BT905" s="253"/>
      <c r="BU905" s="253"/>
      <c r="BV905" s="253"/>
      <c r="BW905" s="253"/>
      <c r="BX905" s="253"/>
      <c r="BY905" s="253"/>
      <c r="BZ905" s="253"/>
      <c r="CA905" s="253"/>
      <c r="CB905" s="253"/>
      <c r="CC905" s="253"/>
      <c r="CD905" s="253"/>
      <c r="CE905" s="253"/>
      <c r="CF905" s="253"/>
      <c r="CG905" s="253"/>
      <c r="CH905" s="253"/>
      <c r="CI905" s="253"/>
      <c r="CJ905" s="253"/>
      <c r="CK905" s="253"/>
      <c r="CL905" s="253"/>
      <c r="CM905" s="253"/>
      <c r="CN905" s="253"/>
      <c r="CO905" s="253"/>
      <c r="CP905" s="253"/>
      <c r="CQ905" s="253"/>
      <c r="CR905" s="253"/>
      <c r="CS905" s="253"/>
      <c r="CT905" s="253"/>
      <c r="CU905" s="253"/>
      <c r="CV905" s="253"/>
      <c r="CW905" s="253"/>
      <c r="CX905" s="253"/>
      <c r="CY905" s="253"/>
      <c r="CZ905" s="253"/>
      <c r="DA905" s="253"/>
      <c r="DB905" s="253"/>
      <c r="DC905" s="253"/>
      <c r="DD905" s="253"/>
      <c r="DE905" s="253"/>
      <c r="DF905" s="253"/>
      <c r="DG905" s="253"/>
      <c r="DH905" s="253"/>
      <c r="DI905" s="253"/>
      <c r="DJ905" s="253"/>
      <c r="DK905" s="253"/>
      <c r="DL905" s="253"/>
      <c r="DM905" s="253"/>
      <c r="DN905" s="253"/>
      <c r="DO905" s="253"/>
      <c r="DP905" s="253"/>
      <c r="DQ905" s="253"/>
      <c r="DR905" s="253"/>
      <c r="DS905" s="253"/>
      <c r="DT905" s="253"/>
      <c r="DU905" s="253"/>
    </row>
    <row r="906" spans="1:125" s="248" customFormat="1" x14ac:dyDescent="0.25">
      <c r="A906" s="253"/>
      <c r="B906" s="253"/>
      <c r="D906" s="253"/>
      <c r="E906" s="253"/>
      <c r="F906" s="253"/>
      <c r="G906" s="253"/>
      <c r="H906" s="253"/>
      <c r="I906" s="253"/>
      <c r="J906" s="253"/>
      <c r="K906" s="253"/>
      <c r="L906" s="253"/>
      <c r="S906" s="253"/>
      <c r="T906" s="253"/>
      <c r="U906" s="253"/>
      <c r="V906" s="253"/>
      <c r="W906" s="253"/>
      <c r="X906" s="253"/>
      <c r="Y906" s="253"/>
      <c r="Z906" s="253"/>
      <c r="AA906" s="253"/>
      <c r="AB906" s="253"/>
      <c r="AC906" s="253"/>
      <c r="AD906" s="253"/>
      <c r="AE906" s="253"/>
      <c r="AF906" s="253"/>
      <c r="AG906" s="253"/>
      <c r="AH906" s="253"/>
      <c r="AI906" s="253"/>
      <c r="AJ906" s="253"/>
      <c r="AK906" s="253"/>
      <c r="AL906" s="253"/>
      <c r="AM906" s="253"/>
      <c r="AN906" s="253"/>
      <c r="AO906" s="253"/>
      <c r="AP906" s="253"/>
      <c r="AQ906" s="253"/>
      <c r="AR906" s="253"/>
      <c r="AS906" s="253"/>
      <c r="AT906" s="253"/>
      <c r="AU906" s="253"/>
      <c r="AV906" s="253"/>
      <c r="AW906" s="253"/>
      <c r="AX906" s="253"/>
      <c r="AY906" s="253"/>
      <c r="AZ906" s="253"/>
      <c r="BA906" s="253"/>
      <c r="BB906" s="253"/>
      <c r="BC906" s="253"/>
      <c r="BD906" s="253"/>
      <c r="BE906" s="253"/>
      <c r="BF906" s="253"/>
      <c r="BG906" s="253"/>
      <c r="BH906" s="253"/>
      <c r="BI906" s="253"/>
      <c r="BJ906" s="253"/>
      <c r="BK906" s="253"/>
      <c r="BL906" s="253"/>
      <c r="BM906" s="253"/>
      <c r="BN906" s="253"/>
      <c r="BO906" s="253"/>
      <c r="BP906" s="253"/>
      <c r="BQ906" s="253"/>
      <c r="BR906" s="253"/>
      <c r="BS906" s="253"/>
      <c r="BT906" s="253"/>
      <c r="BU906" s="253"/>
      <c r="BV906" s="253"/>
      <c r="BW906" s="253"/>
      <c r="BX906" s="253"/>
      <c r="BY906" s="253"/>
      <c r="BZ906" s="253"/>
      <c r="CA906" s="253"/>
      <c r="CB906" s="253"/>
      <c r="CC906" s="253"/>
      <c r="CD906" s="253"/>
      <c r="CE906" s="253"/>
      <c r="CF906" s="253"/>
      <c r="CG906" s="253"/>
      <c r="CH906" s="253"/>
      <c r="CI906" s="253"/>
      <c r="CJ906" s="253"/>
      <c r="CK906" s="253"/>
      <c r="CL906" s="253"/>
      <c r="CM906" s="253"/>
      <c r="CN906" s="253"/>
      <c r="CO906" s="253"/>
      <c r="CP906" s="253"/>
      <c r="CQ906" s="253"/>
      <c r="CR906" s="253"/>
      <c r="CS906" s="253"/>
      <c r="CT906" s="253"/>
      <c r="CU906" s="253"/>
      <c r="CV906" s="253"/>
      <c r="CW906" s="253"/>
      <c r="CX906" s="253"/>
      <c r="CY906" s="253"/>
      <c r="CZ906" s="253"/>
      <c r="DA906" s="253"/>
      <c r="DB906" s="253"/>
      <c r="DC906" s="253"/>
      <c r="DD906" s="253"/>
      <c r="DE906" s="253"/>
      <c r="DF906" s="253"/>
      <c r="DG906" s="253"/>
      <c r="DH906" s="253"/>
      <c r="DI906" s="253"/>
      <c r="DJ906" s="253"/>
      <c r="DK906" s="253"/>
      <c r="DL906" s="253"/>
      <c r="DM906" s="253"/>
      <c r="DN906" s="253"/>
      <c r="DO906" s="253"/>
      <c r="DP906" s="253"/>
      <c r="DQ906" s="253"/>
      <c r="DR906" s="253"/>
      <c r="DS906" s="253"/>
      <c r="DT906" s="253"/>
      <c r="DU906" s="253"/>
    </row>
    <row r="907" spans="1:125" s="248" customFormat="1" x14ac:dyDescent="0.25">
      <c r="A907" s="253"/>
      <c r="B907" s="253"/>
      <c r="D907" s="253"/>
      <c r="E907" s="253"/>
      <c r="F907" s="253"/>
      <c r="G907" s="253"/>
      <c r="H907" s="253"/>
      <c r="I907" s="253"/>
      <c r="J907" s="253"/>
      <c r="K907" s="253"/>
      <c r="L907" s="253"/>
      <c r="S907" s="253"/>
      <c r="T907" s="253"/>
      <c r="U907" s="253"/>
      <c r="V907" s="253"/>
      <c r="W907" s="253"/>
      <c r="X907" s="253"/>
      <c r="Y907" s="253"/>
      <c r="Z907" s="253"/>
      <c r="AA907" s="253"/>
      <c r="AB907" s="253"/>
      <c r="AC907" s="253"/>
      <c r="AD907" s="253"/>
      <c r="AE907" s="253"/>
      <c r="AF907" s="253"/>
      <c r="AG907" s="253"/>
      <c r="AH907" s="253"/>
      <c r="AI907" s="253"/>
      <c r="AJ907" s="253"/>
      <c r="AK907" s="253"/>
      <c r="AL907" s="253"/>
      <c r="AM907" s="253"/>
      <c r="AN907" s="253"/>
      <c r="AO907" s="253"/>
      <c r="AP907" s="253"/>
      <c r="AQ907" s="253"/>
      <c r="AR907" s="253"/>
      <c r="AS907" s="253"/>
      <c r="AT907" s="253"/>
      <c r="AU907" s="253"/>
      <c r="AV907" s="253"/>
      <c r="AW907" s="253"/>
      <c r="AX907" s="253"/>
      <c r="AY907" s="253"/>
      <c r="AZ907" s="253"/>
      <c r="BA907" s="253"/>
      <c r="BB907" s="253"/>
      <c r="BC907" s="253"/>
      <c r="BD907" s="253"/>
      <c r="BE907" s="253"/>
      <c r="BF907" s="253"/>
      <c r="BG907" s="253"/>
      <c r="BH907" s="253"/>
      <c r="BI907" s="253"/>
      <c r="BJ907" s="253"/>
      <c r="BK907" s="253"/>
      <c r="BL907" s="253"/>
      <c r="BM907" s="253"/>
      <c r="BN907" s="253"/>
      <c r="BO907" s="253"/>
      <c r="BP907" s="253"/>
      <c r="BQ907" s="253"/>
      <c r="BR907" s="253"/>
      <c r="BS907" s="253"/>
      <c r="BT907" s="253"/>
      <c r="BU907" s="253"/>
      <c r="BV907" s="253"/>
      <c r="BW907" s="253"/>
      <c r="BX907" s="253"/>
      <c r="BY907" s="253"/>
      <c r="BZ907" s="253"/>
      <c r="CA907" s="253"/>
      <c r="CB907" s="253"/>
      <c r="CC907" s="253"/>
      <c r="CD907" s="253"/>
      <c r="CE907" s="253"/>
      <c r="CF907" s="253"/>
      <c r="CG907" s="253"/>
      <c r="CH907" s="253"/>
      <c r="CI907" s="253"/>
      <c r="CJ907" s="253"/>
      <c r="CK907" s="253"/>
      <c r="CL907" s="253"/>
      <c r="CM907" s="253"/>
      <c r="CN907" s="253"/>
      <c r="CO907" s="253"/>
      <c r="CP907" s="253"/>
      <c r="CQ907" s="253"/>
      <c r="CR907" s="253"/>
      <c r="CS907" s="253"/>
      <c r="CT907" s="253"/>
      <c r="CU907" s="253"/>
      <c r="CV907" s="253"/>
      <c r="CW907" s="253"/>
      <c r="CX907" s="253"/>
      <c r="CY907" s="253"/>
      <c r="CZ907" s="253"/>
      <c r="DA907" s="253"/>
      <c r="DB907" s="253"/>
      <c r="DC907" s="253"/>
      <c r="DD907" s="253"/>
      <c r="DE907" s="253"/>
      <c r="DF907" s="253"/>
      <c r="DG907" s="253"/>
      <c r="DH907" s="253"/>
      <c r="DI907" s="253"/>
      <c r="DJ907" s="253"/>
      <c r="DK907" s="253"/>
      <c r="DL907" s="253"/>
      <c r="DM907" s="253"/>
      <c r="DN907" s="253"/>
      <c r="DO907" s="253"/>
      <c r="DP907" s="253"/>
      <c r="DQ907" s="253"/>
      <c r="DR907" s="253"/>
      <c r="DS907" s="253"/>
      <c r="DT907" s="253"/>
      <c r="DU907" s="253"/>
    </row>
    <row r="908" spans="1:125" s="248" customFormat="1" x14ac:dyDescent="0.25">
      <c r="A908" s="253"/>
      <c r="B908" s="253"/>
      <c r="D908" s="253"/>
      <c r="E908" s="253"/>
      <c r="F908" s="253"/>
      <c r="G908" s="253"/>
      <c r="H908" s="253"/>
      <c r="I908" s="253"/>
      <c r="J908" s="253"/>
      <c r="K908" s="253"/>
      <c r="L908" s="253"/>
      <c r="S908" s="253"/>
      <c r="T908" s="253"/>
      <c r="U908" s="253"/>
      <c r="V908" s="253"/>
      <c r="W908" s="253"/>
      <c r="X908" s="253"/>
      <c r="Y908" s="253"/>
      <c r="Z908" s="253"/>
      <c r="AA908" s="253"/>
      <c r="AB908" s="253"/>
      <c r="AC908" s="253"/>
      <c r="AD908" s="253"/>
      <c r="AE908" s="253"/>
      <c r="AF908" s="253"/>
      <c r="AG908" s="253"/>
      <c r="AH908" s="253"/>
      <c r="AI908" s="253"/>
      <c r="AJ908" s="253"/>
      <c r="AK908" s="253"/>
      <c r="AL908" s="253"/>
      <c r="AM908" s="253"/>
      <c r="AN908" s="253"/>
      <c r="AO908" s="253"/>
      <c r="AP908" s="253"/>
      <c r="AQ908" s="253"/>
      <c r="AR908" s="253"/>
      <c r="AS908" s="253"/>
      <c r="AT908" s="253"/>
      <c r="AU908" s="253"/>
      <c r="AV908" s="253"/>
      <c r="AW908" s="253"/>
      <c r="AX908" s="253"/>
      <c r="AY908" s="253"/>
      <c r="AZ908" s="253"/>
      <c r="BA908" s="253"/>
      <c r="BB908" s="253"/>
      <c r="BC908" s="253"/>
      <c r="BD908" s="253"/>
      <c r="BE908" s="253"/>
      <c r="BF908" s="253"/>
      <c r="BG908" s="253"/>
      <c r="BH908" s="253"/>
      <c r="BI908" s="253"/>
      <c r="BJ908" s="253"/>
      <c r="BK908" s="253"/>
      <c r="BL908" s="253"/>
      <c r="BM908" s="253"/>
      <c r="BN908" s="253"/>
      <c r="BO908" s="253"/>
      <c r="BP908" s="253"/>
      <c r="BQ908" s="253"/>
      <c r="BR908" s="253"/>
      <c r="BS908" s="253"/>
      <c r="BT908" s="253"/>
      <c r="BU908" s="253"/>
      <c r="BV908" s="253"/>
      <c r="BW908" s="253"/>
      <c r="BX908" s="253"/>
      <c r="BY908" s="253"/>
      <c r="BZ908" s="253"/>
      <c r="CA908" s="253"/>
      <c r="CB908" s="253"/>
      <c r="CC908" s="253"/>
      <c r="CD908" s="253"/>
      <c r="CE908" s="253"/>
      <c r="CF908" s="253"/>
      <c r="CG908" s="253"/>
      <c r="CH908" s="253"/>
      <c r="CI908" s="253"/>
      <c r="CJ908" s="253"/>
      <c r="CK908" s="253"/>
      <c r="CL908" s="253"/>
      <c r="CM908" s="253"/>
      <c r="CN908" s="253"/>
      <c r="CO908" s="253"/>
      <c r="CP908" s="253"/>
      <c r="CQ908" s="253"/>
      <c r="CR908" s="253"/>
      <c r="CS908" s="253"/>
      <c r="CT908" s="253"/>
      <c r="CU908" s="253"/>
      <c r="CV908" s="253"/>
      <c r="CW908" s="253"/>
      <c r="CX908" s="253"/>
      <c r="CY908" s="253"/>
      <c r="CZ908" s="253"/>
      <c r="DA908" s="253"/>
      <c r="DB908" s="253"/>
      <c r="DC908" s="253"/>
      <c r="DD908" s="253"/>
      <c r="DE908" s="253"/>
      <c r="DF908" s="253"/>
      <c r="DG908" s="253"/>
      <c r="DH908" s="253"/>
      <c r="DI908" s="253"/>
      <c r="DJ908" s="253"/>
      <c r="DK908" s="253"/>
      <c r="DL908" s="253"/>
      <c r="DM908" s="253"/>
      <c r="DN908" s="253"/>
      <c r="DO908" s="253"/>
      <c r="DP908" s="253"/>
      <c r="DQ908" s="253"/>
      <c r="DR908" s="253"/>
      <c r="DS908" s="253"/>
      <c r="DT908" s="253"/>
      <c r="DU908" s="253"/>
    </row>
    <row r="909" spans="1:125" s="248" customFormat="1" x14ac:dyDescent="0.25">
      <c r="A909" s="253"/>
      <c r="B909" s="253"/>
      <c r="D909" s="253"/>
      <c r="E909" s="253"/>
      <c r="F909" s="253"/>
      <c r="G909" s="253"/>
      <c r="H909" s="253"/>
      <c r="I909" s="253"/>
      <c r="J909" s="253"/>
      <c r="K909" s="253"/>
      <c r="L909" s="253"/>
      <c r="S909" s="253"/>
      <c r="T909" s="253"/>
      <c r="U909" s="253"/>
      <c r="V909" s="253"/>
      <c r="W909" s="253"/>
      <c r="X909" s="253"/>
      <c r="Y909" s="253"/>
      <c r="Z909" s="253"/>
      <c r="AA909" s="253"/>
      <c r="AB909" s="253"/>
      <c r="AC909" s="253"/>
      <c r="AD909" s="253"/>
      <c r="AE909" s="253"/>
      <c r="AF909" s="253"/>
      <c r="AG909" s="253"/>
      <c r="AH909" s="253"/>
      <c r="AI909" s="253"/>
      <c r="AJ909" s="253"/>
      <c r="AK909" s="253"/>
      <c r="AL909" s="253"/>
      <c r="AM909" s="253"/>
      <c r="AN909" s="253"/>
      <c r="AO909" s="253"/>
      <c r="AP909" s="253"/>
      <c r="AQ909" s="253"/>
      <c r="AR909" s="253"/>
      <c r="AS909" s="253"/>
      <c r="AT909" s="253"/>
      <c r="AU909" s="253"/>
      <c r="AV909" s="253"/>
      <c r="AW909" s="253"/>
      <c r="AX909" s="253"/>
      <c r="AY909" s="253"/>
      <c r="AZ909" s="253"/>
      <c r="BA909" s="253"/>
      <c r="BB909" s="253"/>
      <c r="BC909" s="253"/>
      <c r="BD909" s="253"/>
      <c r="BE909" s="253"/>
      <c r="BF909" s="253"/>
      <c r="BG909" s="253"/>
      <c r="BH909" s="253"/>
      <c r="BI909" s="253"/>
      <c r="BJ909" s="253"/>
      <c r="BK909" s="253"/>
      <c r="BL909" s="253"/>
      <c r="BM909" s="253"/>
      <c r="BN909" s="253"/>
      <c r="BO909" s="253"/>
      <c r="BP909" s="253"/>
      <c r="BQ909" s="253"/>
      <c r="BR909" s="253"/>
      <c r="BS909" s="253"/>
      <c r="BT909" s="253"/>
      <c r="BU909" s="253"/>
      <c r="BV909" s="253"/>
      <c r="BW909" s="253"/>
      <c r="BX909" s="253"/>
      <c r="BY909" s="253"/>
      <c r="BZ909" s="253"/>
      <c r="CA909" s="253"/>
      <c r="CB909" s="253"/>
      <c r="CC909" s="253"/>
      <c r="CD909" s="253"/>
      <c r="CE909" s="253"/>
      <c r="CF909" s="253"/>
      <c r="CG909" s="253"/>
      <c r="CH909" s="253"/>
      <c r="CI909" s="253"/>
      <c r="CJ909" s="253"/>
      <c r="CK909" s="253"/>
      <c r="CL909" s="253"/>
      <c r="CM909" s="253"/>
      <c r="CN909" s="253"/>
      <c r="CO909" s="253"/>
      <c r="CP909" s="253"/>
      <c r="CQ909" s="253"/>
      <c r="CR909" s="253"/>
      <c r="CS909" s="253"/>
      <c r="CT909" s="253"/>
      <c r="CU909" s="253"/>
      <c r="CV909" s="253"/>
      <c r="CW909" s="253"/>
      <c r="CX909" s="253"/>
      <c r="CY909" s="253"/>
      <c r="CZ909" s="253"/>
      <c r="DA909" s="253"/>
      <c r="DB909" s="253"/>
      <c r="DC909" s="253"/>
      <c r="DD909" s="253"/>
      <c r="DE909" s="253"/>
      <c r="DF909" s="253"/>
      <c r="DG909" s="253"/>
      <c r="DH909" s="253"/>
      <c r="DI909" s="253"/>
      <c r="DJ909" s="253"/>
      <c r="DK909" s="253"/>
      <c r="DL909" s="253"/>
      <c r="DM909" s="253"/>
      <c r="DN909" s="253"/>
      <c r="DO909" s="253"/>
      <c r="DP909" s="253"/>
      <c r="DQ909" s="253"/>
      <c r="DR909" s="253"/>
      <c r="DS909" s="253"/>
      <c r="DT909" s="253"/>
      <c r="DU909" s="253"/>
    </row>
    <row r="910" spans="1:125" s="248" customFormat="1" x14ac:dyDescent="0.25">
      <c r="A910" s="253"/>
      <c r="B910" s="253"/>
      <c r="D910" s="253"/>
      <c r="E910" s="253"/>
      <c r="F910" s="253"/>
      <c r="G910" s="253"/>
      <c r="H910" s="253"/>
      <c r="I910" s="253"/>
      <c r="J910" s="253"/>
      <c r="K910" s="253"/>
      <c r="L910" s="253"/>
      <c r="S910" s="253"/>
      <c r="T910" s="253"/>
      <c r="U910" s="253"/>
      <c r="V910" s="253"/>
      <c r="W910" s="253"/>
      <c r="X910" s="253"/>
      <c r="Y910" s="253"/>
      <c r="Z910" s="253"/>
      <c r="AA910" s="253"/>
      <c r="AB910" s="253"/>
      <c r="AC910" s="253"/>
      <c r="AD910" s="253"/>
      <c r="AE910" s="253"/>
      <c r="AF910" s="253"/>
      <c r="AG910" s="253"/>
      <c r="AH910" s="253"/>
      <c r="AI910" s="253"/>
      <c r="AJ910" s="253"/>
      <c r="AK910" s="253"/>
      <c r="AL910" s="253"/>
      <c r="AM910" s="253"/>
      <c r="AN910" s="253"/>
      <c r="AO910" s="253"/>
      <c r="AP910" s="253"/>
      <c r="AQ910" s="253"/>
      <c r="AR910" s="253"/>
      <c r="AS910" s="253"/>
      <c r="AT910" s="253"/>
      <c r="AU910" s="253"/>
      <c r="AV910" s="253"/>
      <c r="AW910" s="253"/>
      <c r="AX910" s="253"/>
      <c r="AY910" s="253"/>
      <c r="AZ910" s="253"/>
      <c r="BA910" s="253"/>
      <c r="BB910" s="253"/>
      <c r="BC910" s="253"/>
      <c r="BD910" s="253"/>
      <c r="BE910" s="253"/>
      <c r="BF910" s="253"/>
      <c r="BG910" s="253"/>
      <c r="BH910" s="253"/>
      <c r="BI910" s="253"/>
      <c r="BJ910" s="253"/>
      <c r="BK910" s="253"/>
      <c r="BL910" s="253"/>
      <c r="BM910" s="253"/>
      <c r="BN910" s="253"/>
      <c r="BO910" s="253"/>
      <c r="BP910" s="253"/>
      <c r="BQ910" s="253"/>
      <c r="BR910" s="253"/>
      <c r="BS910" s="253"/>
      <c r="BT910" s="253"/>
      <c r="BU910" s="253"/>
      <c r="BV910" s="253"/>
      <c r="BW910" s="253"/>
      <c r="BX910" s="253"/>
      <c r="BY910" s="253"/>
      <c r="BZ910" s="253"/>
      <c r="CA910" s="253"/>
      <c r="CB910" s="253"/>
      <c r="CC910" s="253"/>
      <c r="CD910" s="253"/>
      <c r="CE910" s="253"/>
      <c r="CF910" s="253"/>
      <c r="CG910" s="253"/>
      <c r="CH910" s="253"/>
      <c r="CI910" s="253"/>
      <c r="CJ910" s="253"/>
      <c r="CK910" s="253"/>
      <c r="CL910" s="253"/>
      <c r="CM910" s="253"/>
      <c r="CN910" s="253"/>
      <c r="CO910" s="253"/>
      <c r="CP910" s="253"/>
      <c r="CQ910" s="253"/>
      <c r="CR910" s="253"/>
      <c r="CS910" s="253"/>
      <c r="CT910" s="253"/>
      <c r="CU910" s="253"/>
      <c r="CV910" s="253"/>
      <c r="CW910" s="253"/>
      <c r="CX910" s="253"/>
      <c r="CY910" s="253"/>
      <c r="CZ910" s="253"/>
      <c r="DA910" s="253"/>
      <c r="DB910" s="253"/>
      <c r="DC910" s="253"/>
      <c r="DD910" s="253"/>
      <c r="DE910" s="253"/>
      <c r="DF910" s="253"/>
      <c r="DG910" s="253"/>
      <c r="DH910" s="253"/>
      <c r="DI910" s="253"/>
      <c r="DJ910" s="253"/>
      <c r="DK910" s="253"/>
      <c r="DL910" s="253"/>
      <c r="DM910" s="253"/>
      <c r="DN910" s="253"/>
      <c r="DO910" s="253"/>
      <c r="DP910" s="253"/>
      <c r="DQ910" s="253"/>
      <c r="DR910" s="253"/>
      <c r="DS910" s="253"/>
      <c r="DT910" s="253"/>
      <c r="DU910" s="253"/>
    </row>
    <row r="911" spans="1:125" s="248" customFormat="1" x14ac:dyDescent="0.25">
      <c r="A911" s="253"/>
      <c r="B911" s="253"/>
      <c r="D911" s="253"/>
      <c r="E911" s="253"/>
      <c r="F911" s="253"/>
      <c r="G911" s="253"/>
      <c r="H911" s="253"/>
      <c r="I911" s="253"/>
      <c r="J911" s="253"/>
      <c r="K911" s="253"/>
      <c r="L911" s="253"/>
      <c r="S911" s="253"/>
      <c r="T911" s="253"/>
      <c r="U911" s="253"/>
      <c r="V911" s="253"/>
      <c r="W911" s="253"/>
      <c r="X911" s="253"/>
      <c r="Y911" s="253"/>
      <c r="Z911" s="253"/>
      <c r="AA911" s="253"/>
      <c r="AB911" s="253"/>
      <c r="AC911" s="253"/>
      <c r="AD911" s="253"/>
      <c r="AE911" s="253"/>
      <c r="AF911" s="253"/>
      <c r="AG911" s="253"/>
      <c r="AH911" s="253"/>
      <c r="AI911" s="253"/>
      <c r="AJ911" s="253"/>
      <c r="AK911" s="253"/>
      <c r="AL911" s="253"/>
      <c r="AM911" s="253"/>
      <c r="AN911" s="253"/>
      <c r="AO911" s="253"/>
      <c r="AP911" s="253"/>
      <c r="AQ911" s="253"/>
      <c r="AR911" s="253"/>
      <c r="AS911" s="253"/>
      <c r="AT911" s="253"/>
      <c r="AU911" s="253"/>
      <c r="AV911" s="253"/>
      <c r="AW911" s="253"/>
      <c r="AX911" s="253"/>
      <c r="AY911" s="253"/>
      <c r="AZ911" s="253"/>
      <c r="BA911" s="253"/>
      <c r="BB911" s="253"/>
      <c r="BC911" s="253"/>
      <c r="BD911" s="253"/>
      <c r="BE911" s="253"/>
      <c r="BF911" s="253"/>
      <c r="BG911" s="253"/>
      <c r="BH911" s="253"/>
      <c r="BI911" s="253"/>
      <c r="BJ911" s="253"/>
      <c r="BK911" s="253"/>
      <c r="BL911" s="253"/>
      <c r="BM911" s="253"/>
      <c r="BN911" s="253"/>
      <c r="BO911" s="253"/>
      <c r="BP911" s="253"/>
      <c r="BQ911" s="253"/>
      <c r="BR911" s="253"/>
      <c r="BS911" s="253"/>
      <c r="BT911" s="253"/>
      <c r="BU911" s="253"/>
      <c r="BV911" s="253"/>
      <c r="BW911" s="253"/>
      <c r="BX911" s="253"/>
      <c r="BY911" s="253"/>
      <c r="BZ911" s="253"/>
      <c r="CA911" s="253"/>
      <c r="CB911" s="253"/>
      <c r="CC911" s="253"/>
      <c r="CD911" s="253"/>
      <c r="CE911" s="253"/>
      <c r="CF911" s="253"/>
      <c r="CG911" s="253"/>
      <c r="CH911" s="253"/>
      <c r="CI911" s="253"/>
      <c r="CJ911" s="253"/>
      <c r="CK911" s="253"/>
      <c r="CL911" s="253"/>
      <c r="CM911" s="253"/>
      <c r="CN911" s="253"/>
      <c r="CO911" s="253"/>
      <c r="CP911" s="253"/>
      <c r="CQ911" s="253"/>
      <c r="CR911" s="253"/>
      <c r="CS911" s="253"/>
      <c r="CT911" s="253"/>
      <c r="CU911" s="253"/>
      <c r="CV911" s="253"/>
      <c r="CW911" s="253"/>
      <c r="CX911" s="253"/>
      <c r="CY911" s="253"/>
      <c r="CZ911" s="253"/>
      <c r="DA911" s="253"/>
      <c r="DB911" s="253"/>
      <c r="DC911" s="253"/>
      <c r="DD911" s="253"/>
      <c r="DE911" s="253"/>
      <c r="DF911" s="253"/>
      <c r="DG911" s="253"/>
      <c r="DH911" s="253"/>
      <c r="DI911" s="253"/>
      <c r="DJ911" s="253"/>
      <c r="DK911" s="253"/>
      <c r="DL911" s="253"/>
      <c r="DM911" s="253"/>
      <c r="DN911" s="253"/>
      <c r="DO911" s="253"/>
      <c r="DP911" s="253"/>
      <c r="DQ911" s="253"/>
      <c r="DR911" s="253"/>
      <c r="DS911" s="253"/>
      <c r="DT911" s="253"/>
      <c r="DU911" s="253"/>
    </row>
    <row r="912" spans="1:125" s="248" customFormat="1" x14ac:dyDescent="0.25">
      <c r="A912" s="253"/>
      <c r="B912" s="253"/>
      <c r="D912" s="253"/>
      <c r="E912" s="253"/>
      <c r="F912" s="253"/>
      <c r="G912" s="253"/>
      <c r="H912" s="253"/>
      <c r="I912" s="253"/>
      <c r="J912" s="253"/>
      <c r="K912" s="253"/>
      <c r="L912" s="253"/>
      <c r="S912" s="253"/>
      <c r="T912" s="253"/>
      <c r="U912" s="253"/>
      <c r="V912" s="253"/>
      <c r="W912" s="253"/>
      <c r="X912" s="253"/>
      <c r="Y912" s="253"/>
      <c r="Z912" s="253"/>
      <c r="AA912" s="253"/>
      <c r="AB912" s="253"/>
      <c r="AC912" s="253"/>
      <c r="AD912" s="253"/>
      <c r="AE912" s="253"/>
      <c r="AF912" s="253"/>
      <c r="AG912" s="253"/>
      <c r="AH912" s="253"/>
      <c r="AI912" s="253"/>
      <c r="AJ912" s="253"/>
      <c r="AK912" s="253"/>
      <c r="AL912" s="253"/>
      <c r="AM912" s="253"/>
      <c r="AN912" s="253"/>
      <c r="AO912" s="253"/>
      <c r="AP912" s="253"/>
      <c r="AQ912" s="253"/>
      <c r="AR912" s="253"/>
      <c r="AS912" s="253"/>
      <c r="AT912" s="253"/>
      <c r="AU912" s="253"/>
      <c r="AV912" s="253"/>
      <c r="AW912" s="253"/>
      <c r="AX912" s="253"/>
      <c r="AY912" s="253"/>
      <c r="AZ912" s="253"/>
      <c r="BA912" s="253"/>
      <c r="BB912" s="253"/>
      <c r="BC912" s="253"/>
      <c r="BD912" s="253"/>
      <c r="BE912" s="253"/>
      <c r="BF912" s="253"/>
      <c r="BG912" s="253"/>
      <c r="BH912" s="253"/>
      <c r="BI912" s="253"/>
      <c r="BJ912" s="253"/>
      <c r="BK912" s="253"/>
      <c r="BL912" s="253"/>
      <c r="BM912" s="253"/>
      <c r="BN912" s="253"/>
      <c r="BO912" s="253"/>
      <c r="BP912" s="253"/>
      <c r="BQ912" s="253"/>
      <c r="BR912" s="253"/>
      <c r="BS912" s="253"/>
      <c r="BT912" s="253"/>
      <c r="BU912" s="253"/>
      <c r="BV912" s="253"/>
      <c r="BW912" s="253"/>
      <c r="BX912" s="253"/>
      <c r="BY912" s="253"/>
      <c r="BZ912" s="253"/>
      <c r="CA912" s="253"/>
      <c r="CB912" s="253"/>
      <c r="CC912" s="253"/>
      <c r="CD912" s="253"/>
      <c r="CE912" s="253"/>
      <c r="CF912" s="253"/>
      <c r="CG912" s="253"/>
      <c r="CH912" s="253"/>
      <c r="CI912" s="253"/>
      <c r="CJ912" s="253"/>
      <c r="CK912" s="253"/>
      <c r="CL912" s="253"/>
      <c r="CM912" s="253"/>
      <c r="CN912" s="253"/>
      <c r="CO912" s="253"/>
      <c r="CP912" s="253"/>
      <c r="CQ912" s="253"/>
      <c r="CR912" s="253"/>
      <c r="CS912" s="253"/>
      <c r="CT912" s="253"/>
      <c r="CU912" s="253"/>
      <c r="CV912" s="253"/>
      <c r="CW912" s="253"/>
      <c r="CX912" s="253"/>
      <c r="CY912" s="253"/>
      <c r="CZ912" s="253"/>
      <c r="DA912" s="253"/>
      <c r="DB912" s="253"/>
      <c r="DC912" s="253"/>
      <c r="DD912" s="253"/>
      <c r="DE912" s="253"/>
      <c r="DF912" s="253"/>
      <c r="DG912" s="253"/>
      <c r="DH912" s="253"/>
      <c r="DI912" s="253"/>
      <c r="DJ912" s="253"/>
      <c r="DK912" s="253"/>
      <c r="DL912" s="253"/>
      <c r="DM912" s="253"/>
      <c r="DN912" s="253"/>
      <c r="DO912" s="253"/>
      <c r="DP912" s="253"/>
      <c r="DQ912" s="253"/>
      <c r="DR912" s="253"/>
      <c r="DS912" s="253"/>
      <c r="DT912" s="253"/>
      <c r="DU912" s="253"/>
    </row>
    <row r="913" spans="1:125" s="248" customFormat="1" x14ac:dyDescent="0.25">
      <c r="A913" s="253"/>
      <c r="B913" s="253"/>
      <c r="D913" s="253"/>
      <c r="E913" s="253"/>
      <c r="F913" s="253"/>
      <c r="G913" s="253"/>
      <c r="H913" s="253"/>
      <c r="I913" s="253"/>
      <c r="J913" s="253"/>
      <c r="K913" s="253"/>
      <c r="L913" s="253"/>
      <c r="S913" s="253"/>
      <c r="T913" s="253"/>
      <c r="U913" s="253"/>
      <c r="V913" s="253"/>
      <c r="W913" s="253"/>
      <c r="X913" s="253"/>
      <c r="Y913" s="253"/>
      <c r="Z913" s="253"/>
      <c r="AA913" s="253"/>
      <c r="AB913" s="253"/>
      <c r="AC913" s="253"/>
      <c r="AD913" s="253"/>
      <c r="AE913" s="253"/>
      <c r="AF913" s="253"/>
      <c r="AG913" s="253"/>
      <c r="AH913" s="253"/>
      <c r="AI913" s="253"/>
      <c r="AJ913" s="253"/>
      <c r="AK913" s="253"/>
      <c r="AL913" s="253"/>
      <c r="AM913" s="253"/>
      <c r="AN913" s="253"/>
      <c r="AO913" s="253"/>
      <c r="AP913" s="253"/>
      <c r="AQ913" s="253"/>
      <c r="AR913" s="253"/>
      <c r="AS913" s="253"/>
      <c r="AT913" s="253"/>
      <c r="AU913" s="253"/>
      <c r="AV913" s="253"/>
      <c r="AW913" s="253"/>
      <c r="AX913" s="253"/>
      <c r="AY913" s="253"/>
      <c r="AZ913" s="253"/>
      <c r="BA913" s="253"/>
      <c r="BB913" s="253"/>
      <c r="BC913" s="253"/>
      <c r="BD913" s="253"/>
      <c r="BE913" s="253"/>
      <c r="BF913" s="253"/>
      <c r="BG913" s="253"/>
      <c r="BH913" s="253"/>
      <c r="BI913" s="253"/>
      <c r="BJ913" s="253"/>
      <c r="BK913" s="253"/>
      <c r="BL913" s="253"/>
      <c r="BM913" s="253"/>
      <c r="BN913" s="253"/>
      <c r="BO913" s="253"/>
      <c r="BP913" s="253"/>
      <c r="BQ913" s="253"/>
      <c r="BR913" s="253"/>
      <c r="BS913" s="253"/>
      <c r="BT913" s="253"/>
      <c r="BU913" s="253"/>
      <c r="BV913" s="253"/>
      <c r="BW913" s="253"/>
      <c r="BX913" s="253"/>
      <c r="BY913" s="253"/>
      <c r="BZ913" s="253"/>
      <c r="CA913" s="253"/>
      <c r="CB913" s="253"/>
      <c r="CC913" s="253"/>
      <c r="CD913" s="253"/>
      <c r="CE913" s="253"/>
      <c r="CF913" s="253"/>
      <c r="CG913" s="253"/>
      <c r="CH913" s="253"/>
      <c r="CI913" s="253"/>
      <c r="CJ913" s="253"/>
      <c r="CK913" s="253"/>
      <c r="CL913" s="253"/>
      <c r="CM913" s="253"/>
      <c r="CN913" s="253"/>
      <c r="CO913" s="253"/>
      <c r="CP913" s="253"/>
      <c r="CQ913" s="253"/>
      <c r="CR913" s="253"/>
      <c r="CS913" s="253"/>
      <c r="CT913" s="253"/>
      <c r="CU913" s="253"/>
      <c r="CV913" s="253"/>
      <c r="CW913" s="253"/>
      <c r="CX913" s="253"/>
      <c r="CY913" s="253"/>
      <c r="CZ913" s="253"/>
      <c r="DA913" s="253"/>
      <c r="DB913" s="253"/>
      <c r="DC913" s="253"/>
      <c r="DD913" s="253"/>
      <c r="DE913" s="253"/>
      <c r="DF913" s="253"/>
      <c r="DG913" s="253"/>
      <c r="DH913" s="253"/>
      <c r="DI913" s="253"/>
      <c r="DJ913" s="253"/>
      <c r="DK913" s="253"/>
      <c r="DL913" s="253"/>
      <c r="DM913" s="253"/>
      <c r="DN913" s="253"/>
      <c r="DO913" s="253"/>
      <c r="DP913" s="253"/>
      <c r="DQ913" s="253"/>
      <c r="DR913" s="253"/>
      <c r="DS913" s="253"/>
      <c r="DT913" s="253"/>
      <c r="DU913" s="253"/>
    </row>
    <row r="914" spans="1:125" s="248" customFormat="1" x14ac:dyDescent="0.25">
      <c r="A914" s="253"/>
      <c r="B914" s="253"/>
      <c r="D914" s="253"/>
      <c r="E914" s="253"/>
      <c r="F914" s="253"/>
      <c r="G914" s="253"/>
      <c r="H914" s="253"/>
      <c r="I914" s="253"/>
      <c r="J914" s="253"/>
      <c r="K914" s="253"/>
      <c r="L914" s="253"/>
      <c r="S914" s="253"/>
      <c r="T914" s="253"/>
      <c r="U914" s="253"/>
      <c r="V914" s="253"/>
      <c r="W914" s="253"/>
      <c r="X914" s="253"/>
      <c r="Y914" s="253"/>
      <c r="Z914" s="253"/>
      <c r="AA914" s="253"/>
      <c r="AB914" s="253"/>
      <c r="AC914" s="253"/>
      <c r="AD914" s="253"/>
      <c r="AE914" s="253"/>
      <c r="AF914" s="253"/>
      <c r="AG914" s="253"/>
      <c r="AH914" s="253"/>
      <c r="AI914" s="253"/>
      <c r="AJ914" s="253"/>
      <c r="AK914" s="253"/>
      <c r="AL914" s="253"/>
      <c r="AM914" s="253"/>
      <c r="AN914" s="253"/>
      <c r="AO914" s="253"/>
      <c r="AP914" s="253"/>
      <c r="AQ914" s="253"/>
      <c r="AR914" s="253"/>
      <c r="AS914" s="253"/>
      <c r="AT914" s="253"/>
      <c r="AU914" s="253"/>
      <c r="AV914" s="253"/>
      <c r="AW914" s="253"/>
      <c r="AX914" s="253"/>
      <c r="AY914" s="253"/>
      <c r="AZ914" s="253"/>
      <c r="BA914" s="253"/>
      <c r="BB914" s="253"/>
      <c r="BC914" s="253"/>
      <c r="BD914" s="253"/>
      <c r="BE914" s="253"/>
      <c r="BF914" s="253"/>
      <c r="BG914" s="253"/>
      <c r="BH914" s="253"/>
      <c r="BI914" s="253"/>
      <c r="BJ914" s="253"/>
      <c r="BK914" s="253"/>
      <c r="BL914" s="253"/>
      <c r="BM914" s="253"/>
      <c r="BN914" s="253"/>
      <c r="BO914" s="253"/>
      <c r="BP914" s="253"/>
      <c r="BQ914" s="253"/>
      <c r="BR914" s="253"/>
      <c r="BS914" s="253"/>
      <c r="BT914" s="253"/>
      <c r="BU914" s="253"/>
      <c r="BV914" s="253"/>
      <c r="BW914" s="253"/>
      <c r="BX914" s="253"/>
      <c r="BY914" s="253"/>
      <c r="BZ914" s="253"/>
      <c r="CA914" s="253"/>
      <c r="CB914" s="253"/>
      <c r="CC914" s="253"/>
      <c r="CD914" s="253"/>
      <c r="CE914" s="253"/>
      <c r="CF914" s="253"/>
      <c r="CG914" s="253"/>
      <c r="CH914" s="253"/>
      <c r="CI914" s="253"/>
      <c r="CJ914" s="253"/>
      <c r="CK914" s="253"/>
      <c r="CL914" s="253"/>
      <c r="CM914" s="253"/>
      <c r="CN914" s="253"/>
      <c r="CO914" s="253"/>
      <c r="CP914" s="253"/>
      <c r="CQ914" s="253"/>
      <c r="CR914" s="253"/>
      <c r="CS914" s="253"/>
      <c r="CT914" s="253"/>
      <c r="CU914" s="253"/>
      <c r="CV914" s="253"/>
      <c r="CW914" s="253"/>
      <c r="CX914" s="253"/>
      <c r="CY914" s="253"/>
      <c r="CZ914" s="253"/>
      <c r="DA914" s="253"/>
      <c r="DB914" s="253"/>
      <c r="DC914" s="253"/>
      <c r="DD914" s="253"/>
      <c r="DE914" s="253"/>
      <c r="DF914" s="253"/>
      <c r="DG914" s="253"/>
      <c r="DH914" s="253"/>
      <c r="DI914" s="253"/>
      <c r="DJ914" s="253"/>
      <c r="DK914" s="253"/>
      <c r="DL914" s="253"/>
      <c r="DM914" s="253"/>
      <c r="DN914" s="253"/>
      <c r="DO914" s="253"/>
      <c r="DP914" s="253"/>
      <c r="DQ914" s="253"/>
      <c r="DR914" s="253"/>
      <c r="DS914" s="253"/>
      <c r="DT914" s="253"/>
      <c r="DU914" s="253"/>
    </row>
    <row r="915" spans="1:125" s="248" customFormat="1" x14ac:dyDescent="0.25">
      <c r="A915" s="253"/>
      <c r="B915" s="253"/>
      <c r="D915" s="253"/>
      <c r="E915" s="253"/>
      <c r="F915" s="253"/>
      <c r="G915" s="253"/>
      <c r="H915" s="253"/>
      <c r="I915" s="253"/>
      <c r="J915" s="253"/>
      <c r="K915" s="253"/>
      <c r="L915" s="253"/>
      <c r="S915" s="253"/>
      <c r="T915" s="253"/>
      <c r="U915" s="253"/>
      <c r="V915" s="253"/>
      <c r="W915" s="253"/>
      <c r="X915" s="253"/>
      <c r="Y915" s="253"/>
      <c r="Z915" s="253"/>
      <c r="AA915" s="253"/>
      <c r="AB915" s="253"/>
      <c r="AC915" s="253"/>
      <c r="AD915" s="253"/>
      <c r="AE915" s="253"/>
      <c r="AF915" s="253"/>
      <c r="AG915" s="253"/>
      <c r="AH915" s="253"/>
      <c r="AI915" s="253"/>
      <c r="AJ915" s="253"/>
      <c r="AK915" s="253"/>
      <c r="AL915" s="253"/>
      <c r="AM915" s="253"/>
      <c r="AN915" s="253"/>
      <c r="AO915" s="253"/>
      <c r="AP915" s="253"/>
      <c r="AQ915" s="253"/>
      <c r="AR915" s="253"/>
      <c r="AS915" s="253"/>
      <c r="AT915" s="253"/>
      <c r="AU915" s="253"/>
      <c r="AV915" s="253"/>
      <c r="AW915" s="253"/>
      <c r="AX915" s="253"/>
      <c r="AY915" s="253"/>
      <c r="AZ915" s="253"/>
      <c r="BA915" s="253"/>
      <c r="BB915" s="253"/>
      <c r="BC915" s="253"/>
      <c r="BD915" s="253"/>
      <c r="BE915" s="253"/>
      <c r="BF915" s="253"/>
      <c r="BG915" s="253"/>
      <c r="BH915" s="253"/>
      <c r="BI915" s="253"/>
      <c r="BJ915" s="253"/>
      <c r="BK915" s="253"/>
      <c r="BL915" s="253"/>
      <c r="BM915" s="253"/>
      <c r="BN915" s="253"/>
      <c r="BO915" s="253"/>
      <c r="BP915" s="253"/>
      <c r="BQ915" s="253"/>
      <c r="BR915" s="253"/>
      <c r="BS915" s="253"/>
      <c r="BT915" s="253"/>
      <c r="BU915" s="253"/>
      <c r="BV915" s="253"/>
      <c r="BW915" s="253"/>
      <c r="BX915" s="253"/>
      <c r="BY915" s="253"/>
      <c r="BZ915" s="253"/>
      <c r="CA915" s="253"/>
      <c r="CB915" s="253"/>
      <c r="CC915" s="253"/>
      <c r="CD915" s="253"/>
      <c r="CE915" s="253"/>
      <c r="CF915" s="253"/>
      <c r="CG915" s="253"/>
      <c r="CH915" s="253"/>
      <c r="CI915" s="253"/>
      <c r="CJ915" s="253"/>
      <c r="CK915" s="253"/>
      <c r="CL915" s="253"/>
      <c r="CM915" s="253"/>
      <c r="CN915" s="253"/>
      <c r="CO915" s="253"/>
      <c r="CP915" s="253"/>
      <c r="CQ915" s="253"/>
      <c r="CR915" s="253"/>
      <c r="CS915" s="253"/>
      <c r="CT915" s="253"/>
      <c r="CU915" s="253"/>
      <c r="CV915" s="253"/>
      <c r="CW915" s="253"/>
      <c r="CX915" s="253"/>
      <c r="CY915" s="253"/>
      <c r="CZ915" s="253"/>
      <c r="DA915" s="253"/>
      <c r="DB915" s="253"/>
      <c r="DC915" s="253"/>
      <c r="DD915" s="253"/>
      <c r="DE915" s="253"/>
      <c r="DF915" s="253"/>
      <c r="DG915" s="253"/>
      <c r="DH915" s="253"/>
      <c r="DI915" s="253"/>
      <c r="DJ915" s="253"/>
      <c r="DK915" s="253"/>
      <c r="DL915" s="253"/>
      <c r="DM915" s="253"/>
      <c r="DN915" s="253"/>
      <c r="DO915" s="253"/>
      <c r="DP915" s="253"/>
      <c r="DQ915" s="253"/>
      <c r="DR915" s="253"/>
      <c r="DS915" s="253"/>
      <c r="DT915" s="253"/>
      <c r="DU915" s="253"/>
    </row>
    <row r="916" spans="1:125" s="248" customFormat="1" x14ac:dyDescent="0.25">
      <c r="A916" s="253"/>
      <c r="B916" s="253"/>
      <c r="D916" s="253"/>
      <c r="E916" s="253"/>
      <c r="F916" s="253"/>
      <c r="G916" s="253"/>
      <c r="H916" s="253"/>
      <c r="I916" s="253"/>
      <c r="J916" s="253"/>
      <c r="K916" s="253"/>
      <c r="L916" s="253"/>
      <c r="S916" s="253"/>
      <c r="T916" s="253"/>
      <c r="U916" s="253"/>
      <c r="V916" s="253"/>
      <c r="W916" s="253"/>
      <c r="X916" s="253"/>
      <c r="Y916" s="253"/>
      <c r="Z916" s="253"/>
      <c r="AA916" s="253"/>
      <c r="AB916" s="253"/>
      <c r="AC916" s="253"/>
      <c r="AD916" s="253"/>
      <c r="AE916" s="253"/>
      <c r="AF916" s="253"/>
      <c r="AG916" s="253"/>
      <c r="AH916" s="253"/>
      <c r="AI916" s="253"/>
      <c r="AJ916" s="253"/>
      <c r="AK916" s="253"/>
      <c r="AL916" s="253"/>
      <c r="AM916" s="253"/>
      <c r="AN916" s="253"/>
      <c r="AO916" s="253"/>
      <c r="AP916" s="253"/>
      <c r="AQ916" s="253"/>
      <c r="AR916" s="253"/>
      <c r="AS916" s="253"/>
      <c r="AT916" s="253"/>
      <c r="AU916" s="253"/>
      <c r="AV916" s="253"/>
      <c r="AW916" s="253"/>
      <c r="AX916" s="253"/>
      <c r="AY916" s="253"/>
      <c r="AZ916" s="253"/>
      <c r="BA916" s="253"/>
      <c r="BB916" s="253"/>
      <c r="BC916" s="253"/>
      <c r="BD916" s="253"/>
      <c r="BE916" s="253"/>
      <c r="BF916" s="253"/>
      <c r="BG916" s="253"/>
      <c r="BH916" s="253"/>
      <c r="BI916" s="253"/>
      <c r="BJ916" s="253"/>
      <c r="BK916" s="253"/>
      <c r="BL916" s="253"/>
      <c r="BM916" s="253"/>
      <c r="BN916" s="253"/>
      <c r="BO916" s="253"/>
      <c r="BP916" s="253"/>
      <c r="BQ916" s="253"/>
      <c r="BR916" s="253"/>
      <c r="BS916" s="253"/>
      <c r="BT916" s="253"/>
      <c r="BU916" s="253"/>
      <c r="BV916" s="253"/>
      <c r="BW916" s="253"/>
      <c r="BX916" s="253"/>
      <c r="BY916" s="253"/>
      <c r="BZ916" s="253"/>
      <c r="CA916" s="253"/>
      <c r="CB916" s="253"/>
      <c r="CC916" s="253"/>
      <c r="CD916" s="253"/>
      <c r="CE916" s="253"/>
      <c r="CF916" s="253"/>
      <c r="CG916" s="253"/>
      <c r="CH916" s="253"/>
      <c r="CI916" s="253"/>
      <c r="CJ916" s="253"/>
      <c r="CK916" s="253"/>
      <c r="CL916" s="253"/>
      <c r="CM916" s="253"/>
      <c r="CN916" s="253"/>
      <c r="CO916" s="253"/>
      <c r="CP916" s="253"/>
      <c r="CQ916" s="253"/>
      <c r="CR916" s="253"/>
      <c r="CS916" s="253"/>
      <c r="CT916" s="253"/>
      <c r="CU916" s="253"/>
      <c r="CV916" s="253"/>
      <c r="CW916" s="253"/>
      <c r="CX916" s="253"/>
      <c r="CY916" s="253"/>
      <c r="CZ916" s="253"/>
      <c r="DA916" s="253"/>
      <c r="DB916" s="253"/>
      <c r="DC916" s="253"/>
      <c r="DD916" s="253"/>
      <c r="DE916" s="253"/>
      <c r="DF916" s="253"/>
      <c r="DG916" s="253"/>
      <c r="DH916" s="253"/>
      <c r="DI916" s="253"/>
      <c r="DJ916" s="253"/>
      <c r="DK916" s="253"/>
      <c r="DL916" s="253"/>
      <c r="DM916" s="253"/>
      <c r="DN916" s="253"/>
      <c r="DO916" s="253"/>
      <c r="DP916" s="253"/>
      <c r="DQ916" s="253"/>
      <c r="DR916" s="253"/>
      <c r="DS916" s="253"/>
      <c r="DT916" s="253"/>
      <c r="DU916" s="253"/>
    </row>
    <row r="917" spans="1:125" s="248" customFormat="1" x14ac:dyDescent="0.25">
      <c r="A917" s="253"/>
      <c r="B917" s="253"/>
      <c r="D917" s="253"/>
      <c r="E917" s="253"/>
      <c r="F917" s="253"/>
      <c r="G917" s="253"/>
      <c r="H917" s="253"/>
      <c r="I917" s="253"/>
      <c r="J917" s="253"/>
      <c r="K917" s="253"/>
      <c r="L917" s="253"/>
      <c r="S917" s="253"/>
      <c r="T917" s="253"/>
      <c r="U917" s="253"/>
      <c r="V917" s="253"/>
      <c r="W917" s="253"/>
      <c r="X917" s="253"/>
      <c r="Y917" s="253"/>
      <c r="Z917" s="253"/>
      <c r="AA917" s="253"/>
      <c r="AB917" s="253"/>
      <c r="AC917" s="253"/>
      <c r="AD917" s="253"/>
      <c r="AE917" s="253"/>
      <c r="AF917" s="253"/>
      <c r="AG917" s="253"/>
      <c r="AH917" s="253"/>
      <c r="AI917" s="253"/>
      <c r="AJ917" s="253"/>
      <c r="AK917" s="253"/>
      <c r="AL917" s="253"/>
      <c r="AM917" s="253"/>
      <c r="AN917" s="253"/>
      <c r="AO917" s="253"/>
      <c r="AP917" s="253"/>
      <c r="AQ917" s="253"/>
      <c r="AR917" s="253"/>
      <c r="AS917" s="253"/>
      <c r="AT917" s="253"/>
      <c r="AU917" s="253"/>
      <c r="AV917" s="253"/>
      <c r="AW917" s="253"/>
      <c r="AX917" s="253"/>
      <c r="AY917" s="253"/>
      <c r="AZ917" s="253"/>
      <c r="BA917" s="253"/>
      <c r="BB917" s="253"/>
      <c r="BC917" s="253"/>
      <c r="BD917" s="253"/>
      <c r="BE917" s="253"/>
      <c r="BF917" s="253"/>
      <c r="BG917" s="253"/>
      <c r="BH917" s="253"/>
      <c r="BI917" s="253"/>
      <c r="BJ917" s="253"/>
      <c r="BK917" s="253"/>
      <c r="BL917" s="253"/>
      <c r="BM917" s="253"/>
      <c r="BN917" s="253"/>
      <c r="BO917" s="253"/>
      <c r="BP917" s="253"/>
      <c r="BQ917" s="253"/>
      <c r="BR917" s="253"/>
      <c r="BS917" s="253"/>
      <c r="BT917" s="253"/>
      <c r="BU917" s="253"/>
      <c r="BV917" s="253"/>
      <c r="BW917" s="253"/>
      <c r="BX917" s="253"/>
      <c r="BY917" s="253"/>
      <c r="BZ917" s="253"/>
      <c r="CA917" s="253"/>
      <c r="CB917" s="253"/>
      <c r="CC917" s="253"/>
      <c r="CD917" s="253"/>
      <c r="CE917" s="253"/>
      <c r="CF917" s="253"/>
      <c r="CG917" s="253"/>
      <c r="CH917" s="253"/>
      <c r="CI917" s="253"/>
      <c r="CJ917" s="253"/>
      <c r="CK917" s="253"/>
      <c r="CL917" s="253"/>
      <c r="CM917" s="253"/>
      <c r="CN917" s="253"/>
      <c r="CO917" s="253"/>
      <c r="CP917" s="253"/>
      <c r="CQ917" s="253"/>
      <c r="CR917" s="253"/>
      <c r="CS917" s="253"/>
      <c r="CT917" s="253"/>
      <c r="CU917" s="253"/>
      <c r="CV917" s="253"/>
      <c r="CW917" s="253"/>
      <c r="CX917" s="253"/>
      <c r="CY917" s="253"/>
      <c r="CZ917" s="253"/>
      <c r="DA917" s="253"/>
      <c r="DB917" s="253"/>
      <c r="DC917" s="253"/>
      <c r="DD917" s="253"/>
      <c r="DE917" s="253"/>
      <c r="DF917" s="253"/>
      <c r="DG917" s="253"/>
      <c r="DH917" s="253"/>
      <c r="DI917" s="253"/>
      <c r="DJ917" s="253"/>
      <c r="DK917" s="253"/>
      <c r="DL917" s="253"/>
      <c r="DM917" s="253"/>
      <c r="DN917" s="253"/>
      <c r="DO917" s="253"/>
      <c r="DP917" s="253"/>
      <c r="DQ917" s="253"/>
      <c r="DR917" s="253"/>
      <c r="DS917" s="253"/>
      <c r="DT917" s="253"/>
      <c r="DU917" s="253"/>
    </row>
    <row r="918" spans="1:125" s="248" customFormat="1" x14ac:dyDescent="0.25">
      <c r="A918" s="253"/>
      <c r="B918" s="253"/>
      <c r="D918" s="253"/>
      <c r="E918" s="253"/>
      <c r="F918" s="253"/>
      <c r="G918" s="253"/>
      <c r="H918" s="253"/>
      <c r="I918" s="253"/>
      <c r="J918" s="253"/>
      <c r="K918" s="253"/>
      <c r="L918" s="253"/>
      <c r="S918" s="253"/>
      <c r="T918" s="253"/>
      <c r="U918" s="253"/>
      <c r="V918" s="253"/>
      <c r="W918" s="253"/>
      <c r="X918" s="253"/>
      <c r="Y918" s="253"/>
      <c r="Z918" s="253"/>
      <c r="AA918" s="253"/>
      <c r="AB918" s="253"/>
      <c r="AC918" s="253"/>
      <c r="AD918" s="253"/>
      <c r="AE918" s="253"/>
      <c r="AF918" s="253"/>
      <c r="AG918" s="253"/>
      <c r="AH918" s="253"/>
      <c r="AI918" s="253"/>
      <c r="AJ918" s="253"/>
      <c r="AK918" s="253"/>
      <c r="AL918" s="253"/>
      <c r="AM918" s="253"/>
      <c r="AN918" s="253"/>
      <c r="AO918" s="253"/>
      <c r="AP918" s="253"/>
      <c r="AQ918" s="253"/>
      <c r="AR918" s="253"/>
      <c r="AS918" s="253"/>
      <c r="AT918" s="253"/>
      <c r="AU918" s="253"/>
      <c r="AV918" s="253"/>
      <c r="AW918" s="253"/>
      <c r="AX918" s="253"/>
      <c r="AY918" s="253"/>
      <c r="AZ918" s="253"/>
      <c r="BA918" s="253"/>
      <c r="BB918" s="253"/>
      <c r="BC918" s="253"/>
      <c r="BD918" s="253"/>
      <c r="BE918" s="253"/>
      <c r="BF918" s="253"/>
      <c r="BG918" s="253"/>
      <c r="BH918" s="253"/>
      <c r="BI918" s="253"/>
      <c r="BJ918" s="253"/>
      <c r="BK918" s="253"/>
      <c r="BL918" s="253"/>
      <c r="BM918" s="253"/>
      <c r="BN918" s="253"/>
      <c r="BO918" s="253"/>
      <c r="BP918" s="253"/>
      <c r="BQ918" s="253"/>
      <c r="BR918" s="253"/>
      <c r="BS918" s="253"/>
      <c r="BT918" s="253"/>
      <c r="BU918" s="253"/>
      <c r="BV918" s="253"/>
      <c r="BW918" s="253"/>
      <c r="BX918" s="253"/>
      <c r="BY918" s="253"/>
      <c r="BZ918" s="253"/>
      <c r="CA918" s="253"/>
      <c r="CB918" s="253"/>
      <c r="CC918" s="253"/>
      <c r="CD918" s="253"/>
      <c r="CE918" s="253"/>
      <c r="CF918" s="253"/>
      <c r="CG918" s="253"/>
      <c r="CH918" s="253"/>
      <c r="CI918" s="253"/>
      <c r="CJ918" s="253"/>
      <c r="CK918" s="253"/>
      <c r="CL918" s="253"/>
      <c r="CM918" s="253"/>
      <c r="CN918" s="253"/>
      <c r="CO918" s="253"/>
      <c r="CP918" s="253"/>
      <c r="CQ918" s="253"/>
      <c r="CR918" s="253"/>
      <c r="CS918" s="253"/>
      <c r="CT918" s="253"/>
      <c r="CU918" s="253"/>
      <c r="CV918" s="253"/>
      <c r="CW918" s="253"/>
      <c r="CX918" s="253"/>
      <c r="CY918" s="253"/>
      <c r="CZ918" s="253"/>
      <c r="DA918" s="253"/>
      <c r="DB918" s="253"/>
      <c r="DC918" s="253"/>
      <c r="DD918" s="253"/>
      <c r="DE918" s="253"/>
      <c r="DF918" s="253"/>
      <c r="DG918" s="253"/>
      <c r="DH918" s="253"/>
      <c r="DI918" s="253"/>
      <c r="DJ918" s="253"/>
      <c r="DK918" s="253"/>
      <c r="DL918" s="253"/>
      <c r="DM918" s="253"/>
      <c r="DN918" s="253"/>
      <c r="DO918" s="253"/>
      <c r="DP918" s="253"/>
      <c r="DQ918" s="253"/>
      <c r="DR918" s="253"/>
      <c r="DS918" s="253"/>
      <c r="DT918" s="253"/>
      <c r="DU918" s="253"/>
    </row>
    <row r="919" spans="1:125" s="248" customFormat="1" x14ac:dyDescent="0.25">
      <c r="A919" s="253"/>
      <c r="B919" s="253"/>
      <c r="D919" s="253"/>
      <c r="E919" s="253"/>
      <c r="F919" s="253"/>
      <c r="G919" s="253"/>
      <c r="H919" s="253"/>
      <c r="I919" s="253"/>
      <c r="J919" s="253"/>
      <c r="K919" s="253"/>
      <c r="L919" s="253"/>
      <c r="S919" s="253"/>
      <c r="T919" s="253"/>
      <c r="U919" s="253"/>
      <c r="V919" s="253"/>
      <c r="W919" s="253"/>
      <c r="X919" s="253"/>
      <c r="Y919" s="253"/>
      <c r="Z919" s="253"/>
      <c r="AA919" s="253"/>
      <c r="AB919" s="253"/>
      <c r="AC919" s="253"/>
      <c r="AD919" s="253"/>
      <c r="AE919" s="253"/>
      <c r="AF919" s="253"/>
      <c r="AG919" s="253"/>
      <c r="AH919" s="253"/>
      <c r="AI919" s="253"/>
      <c r="AJ919" s="253"/>
      <c r="AK919" s="253"/>
      <c r="AL919" s="253"/>
      <c r="AM919" s="253"/>
      <c r="AN919" s="253"/>
      <c r="AO919" s="253"/>
      <c r="AP919" s="253"/>
      <c r="AQ919" s="253"/>
      <c r="AR919" s="253"/>
      <c r="AS919" s="253"/>
      <c r="AT919" s="253"/>
      <c r="AU919" s="253"/>
      <c r="AV919" s="253"/>
      <c r="AW919" s="253"/>
      <c r="AX919" s="253"/>
      <c r="AY919" s="253"/>
      <c r="AZ919" s="253"/>
      <c r="BA919" s="253"/>
      <c r="BB919" s="253"/>
      <c r="BC919" s="253"/>
      <c r="BD919" s="253"/>
      <c r="BE919" s="253"/>
      <c r="BF919" s="253"/>
      <c r="BG919" s="253"/>
      <c r="BH919" s="253"/>
      <c r="BI919" s="253"/>
      <c r="BJ919" s="253"/>
      <c r="BK919" s="253"/>
      <c r="BL919" s="253"/>
      <c r="BM919" s="253"/>
      <c r="BN919" s="253"/>
      <c r="BO919" s="253"/>
      <c r="BP919" s="253"/>
      <c r="BQ919" s="253"/>
      <c r="BR919" s="253"/>
      <c r="BS919" s="253"/>
      <c r="BT919" s="253"/>
      <c r="BU919" s="253"/>
      <c r="BV919" s="253"/>
      <c r="BW919" s="253"/>
      <c r="BX919" s="253"/>
      <c r="BY919" s="253"/>
      <c r="BZ919" s="253"/>
      <c r="CA919" s="253"/>
      <c r="CB919" s="253"/>
      <c r="CC919" s="253"/>
      <c r="CD919" s="253"/>
      <c r="CE919" s="253"/>
      <c r="CF919" s="253"/>
      <c r="CG919" s="253"/>
      <c r="CH919" s="253"/>
      <c r="CI919" s="253"/>
      <c r="CJ919" s="253"/>
      <c r="CK919" s="253"/>
      <c r="CL919" s="253"/>
      <c r="CM919" s="253"/>
      <c r="CN919" s="253"/>
      <c r="CO919" s="253"/>
      <c r="CP919" s="253"/>
      <c r="CQ919" s="253"/>
      <c r="CR919" s="253"/>
      <c r="CS919" s="253"/>
      <c r="CT919" s="253"/>
      <c r="CU919" s="253"/>
      <c r="CV919" s="253"/>
      <c r="CW919" s="253"/>
      <c r="CX919" s="253"/>
      <c r="CY919" s="253"/>
      <c r="CZ919" s="253"/>
      <c r="DA919" s="253"/>
      <c r="DB919" s="253"/>
      <c r="DC919" s="253"/>
      <c r="DD919" s="253"/>
      <c r="DE919" s="253"/>
      <c r="DF919" s="253"/>
      <c r="DG919" s="253"/>
      <c r="DH919" s="253"/>
      <c r="DI919" s="253"/>
      <c r="DJ919" s="253"/>
      <c r="DK919" s="253"/>
      <c r="DL919" s="253"/>
      <c r="DM919" s="253"/>
      <c r="DN919" s="253"/>
      <c r="DO919" s="253"/>
      <c r="DP919" s="253"/>
      <c r="DQ919" s="253"/>
      <c r="DR919" s="253"/>
      <c r="DS919" s="253"/>
      <c r="DT919" s="253"/>
      <c r="DU919" s="253"/>
    </row>
    <row r="920" spans="1:125" s="248" customFormat="1" x14ac:dyDescent="0.25">
      <c r="A920" s="253"/>
      <c r="B920" s="253"/>
      <c r="D920" s="253"/>
      <c r="E920" s="253"/>
      <c r="F920" s="253"/>
      <c r="G920" s="253"/>
      <c r="H920" s="253"/>
      <c r="I920" s="253"/>
      <c r="J920" s="253"/>
      <c r="K920" s="253"/>
      <c r="L920" s="253"/>
      <c r="S920" s="253"/>
      <c r="T920" s="253"/>
      <c r="U920" s="253"/>
      <c r="V920" s="253"/>
      <c r="W920" s="253"/>
      <c r="X920" s="253"/>
      <c r="Y920" s="253"/>
      <c r="Z920" s="253"/>
      <c r="AA920" s="253"/>
      <c r="AB920" s="253"/>
      <c r="AC920" s="253"/>
      <c r="AD920" s="253"/>
      <c r="AE920" s="253"/>
      <c r="AF920" s="253"/>
      <c r="AG920" s="253"/>
      <c r="AH920" s="253"/>
      <c r="AI920" s="253"/>
      <c r="AJ920" s="253"/>
      <c r="AK920" s="253"/>
      <c r="AL920" s="253"/>
      <c r="AM920" s="253"/>
      <c r="AN920" s="253"/>
      <c r="AO920" s="253"/>
      <c r="AP920" s="253"/>
      <c r="AQ920" s="253"/>
      <c r="AR920" s="253"/>
      <c r="AS920" s="253"/>
      <c r="AT920" s="253"/>
      <c r="AU920" s="253"/>
      <c r="AV920" s="253"/>
      <c r="AW920" s="253"/>
      <c r="AX920" s="253"/>
      <c r="AY920" s="253"/>
      <c r="AZ920" s="253"/>
      <c r="BA920" s="253"/>
      <c r="BB920" s="253"/>
      <c r="BC920" s="253"/>
      <c r="BD920" s="253"/>
      <c r="BE920" s="253"/>
      <c r="BF920" s="253"/>
      <c r="BG920" s="253"/>
      <c r="BH920" s="253"/>
      <c r="BI920" s="253"/>
      <c r="BJ920" s="253"/>
      <c r="BK920" s="253"/>
      <c r="BL920" s="253"/>
      <c r="BM920" s="253"/>
      <c r="BN920" s="253"/>
      <c r="BO920" s="253"/>
      <c r="BP920" s="253"/>
      <c r="BQ920" s="253"/>
      <c r="BR920" s="253"/>
      <c r="BS920" s="253"/>
      <c r="BT920" s="253"/>
      <c r="BU920" s="253"/>
      <c r="BV920" s="253"/>
      <c r="BW920" s="253"/>
      <c r="BX920" s="253"/>
      <c r="BY920" s="253"/>
      <c r="BZ920" s="253"/>
      <c r="CA920" s="253"/>
      <c r="CB920" s="253"/>
      <c r="CC920" s="253"/>
      <c r="CD920" s="253"/>
      <c r="CE920" s="253"/>
      <c r="CF920" s="253"/>
      <c r="CG920" s="253"/>
      <c r="CH920" s="253"/>
      <c r="CI920" s="253"/>
      <c r="CJ920" s="253"/>
      <c r="CK920" s="253"/>
      <c r="CL920" s="253"/>
      <c r="CM920" s="253"/>
      <c r="CN920" s="253"/>
      <c r="CO920" s="253"/>
      <c r="CP920" s="253"/>
      <c r="CQ920" s="253"/>
      <c r="CR920" s="253"/>
      <c r="CS920" s="253"/>
      <c r="CT920" s="253"/>
      <c r="CU920" s="253"/>
      <c r="CV920" s="253"/>
      <c r="CW920" s="253"/>
      <c r="CX920" s="253"/>
      <c r="CY920" s="253"/>
      <c r="CZ920" s="253"/>
      <c r="DA920" s="253"/>
      <c r="DB920" s="253"/>
      <c r="DC920" s="253"/>
      <c r="DD920" s="253"/>
      <c r="DE920" s="253"/>
      <c r="DF920" s="253"/>
      <c r="DG920" s="253"/>
      <c r="DH920" s="253"/>
      <c r="DI920" s="253"/>
      <c r="DJ920" s="253"/>
      <c r="DK920" s="253"/>
      <c r="DL920" s="253"/>
      <c r="DM920" s="253"/>
      <c r="DN920" s="253"/>
      <c r="DO920" s="253"/>
      <c r="DP920" s="253"/>
      <c r="DQ920" s="253"/>
      <c r="DR920" s="253"/>
      <c r="DS920" s="253"/>
      <c r="DT920" s="253"/>
      <c r="DU920" s="253"/>
    </row>
    <row r="921" spans="1:125" s="248" customFormat="1" x14ac:dyDescent="0.25">
      <c r="A921" s="253"/>
      <c r="B921" s="253"/>
      <c r="D921" s="253"/>
      <c r="E921" s="253"/>
      <c r="F921" s="253"/>
      <c r="G921" s="253"/>
      <c r="H921" s="253"/>
      <c r="I921" s="253"/>
      <c r="J921" s="253"/>
      <c r="K921" s="253"/>
      <c r="L921" s="253"/>
      <c r="S921" s="253"/>
      <c r="T921" s="253"/>
      <c r="U921" s="253"/>
      <c r="V921" s="253"/>
      <c r="W921" s="253"/>
      <c r="X921" s="253"/>
      <c r="Y921" s="253"/>
      <c r="Z921" s="253"/>
      <c r="AA921" s="253"/>
      <c r="AB921" s="253"/>
      <c r="AC921" s="253"/>
      <c r="AD921" s="253"/>
      <c r="AE921" s="253"/>
      <c r="AF921" s="253"/>
      <c r="AG921" s="253"/>
      <c r="AH921" s="253"/>
      <c r="AI921" s="253"/>
      <c r="AJ921" s="253"/>
      <c r="AK921" s="253"/>
      <c r="AL921" s="253"/>
      <c r="AM921" s="253"/>
      <c r="AN921" s="253"/>
      <c r="AO921" s="253"/>
      <c r="AP921" s="253"/>
      <c r="AQ921" s="253"/>
      <c r="AR921" s="253"/>
      <c r="AS921" s="253"/>
      <c r="AT921" s="253"/>
      <c r="AU921" s="253"/>
      <c r="AV921" s="253"/>
      <c r="AW921" s="253"/>
      <c r="AX921" s="253"/>
      <c r="AY921" s="253"/>
      <c r="AZ921" s="253"/>
      <c r="BA921" s="253"/>
      <c r="BB921" s="253"/>
      <c r="BC921" s="253"/>
      <c r="BD921" s="253"/>
      <c r="BE921" s="253"/>
      <c r="BF921" s="253"/>
      <c r="BG921" s="253"/>
      <c r="BH921" s="253"/>
      <c r="BI921" s="253"/>
      <c r="BJ921" s="253"/>
      <c r="BK921" s="253"/>
      <c r="BL921" s="253"/>
      <c r="BM921" s="253"/>
      <c r="BN921" s="253"/>
      <c r="BO921" s="253"/>
      <c r="BP921" s="253"/>
      <c r="BQ921" s="253"/>
      <c r="BR921" s="253"/>
      <c r="BS921" s="253"/>
      <c r="BT921" s="253"/>
      <c r="BU921" s="253"/>
      <c r="BV921" s="253"/>
      <c r="BW921" s="253"/>
      <c r="BX921" s="253"/>
      <c r="BY921" s="253"/>
      <c r="BZ921" s="253"/>
      <c r="CA921" s="253"/>
      <c r="CB921" s="253"/>
      <c r="CC921" s="253"/>
      <c r="CD921" s="253"/>
      <c r="CE921" s="253"/>
      <c r="CF921" s="253"/>
      <c r="CG921" s="253"/>
      <c r="CH921" s="253"/>
      <c r="CI921" s="253"/>
      <c r="CJ921" s="253"/>
      <c r="CK921" s="253"/>
      <c r="CL921" s="253"/>
      <c r="CM921" s="253"/>
      <c r="CN921" s="253"/>
      <c r="CO921" s="253"/>
      <c r="CP921" s="253"/>
      <c r="CQ921" s="253"/>
      <c r="CR921" s="253"/>
      <c r="CS921" s="253"/>
      <c r="CT921" s="253"/>
      <c r="CU921" s="253"/>
      <c r="CV921" s="253"/>
      <c r="CW921" s="253"/>
      <c r="CX921" s="253"/>
      <c r="CY921" s="253"/>
      <c r="CZ921" s="253"/>
      <c r="DA921" s="253"/>
      <c r="DB921" s="253"/>
      <c r="DC921" s="253"/>
      <c r="DD921" s="253"/>
      <c r="DE921" s="253"/>
      <c r="DF921" s="253"/>
      <c r="DG921" s="253"/>
      <c r="DH921" s="253"/>
      <c r="DI921" s="253"/>
      <c r="DJ921" s="253"/>
      <c r="DK921" s="253"/>
      <c r="DL921" s="253"/>
      <c r="DM921" s="253"/>
      <c r="DN921" s="253"/>
      <c r="DO921" s="253"/>
      <c r="DP921" s="253"/>
      <c r="DQ921" s="253"/>
      <c r="DR921" s="253"/>
      <c r="DS921" s="253"/>
      <c r="DT921" s="253"/>
      <c r="DU921" s="253"/>
    </row>
    <row r="922" spans="1:125" s="248" customFormat="1" x14ac:dyDescent="0.25">
      <c r="A922" s="253"/>
      <c r="B922" s="253"/>
      <c r="D922" s="253"/>
      <c r="E922" s="253"/>
      <c r="F922" s="253"/>
      <c r="G922" s="253"/>
      <c r="H922" s="253"/>
      <c r="I922" s="253"/>
      <c r="J922" s="253"/>
      <c r="K922" s="253"/>
      <c r="L922" s="253"/>
      <c r="S922" s="253"/>
      <c r="T922" s="253"/>
      <c r="U922" s="253"/>
      <c r="V922" s="253"/>
      <c r="W922" s="253"/>
      <c r="X922" s="253"/>
      <c r="Y922" s="253"/>
      <c r="Z922" s="253"/>
      <c r="AA922" s="253"/>
      <c r="AB922" s="253"/>
      <c r="AC922" s="253"/>
      <c r="AD922" s="253"/>
      <c r="AE922" s="253"/>
      <c r="AF922" s="253"/>
      <c r="AG922" s="253"/>
      <c r="AH922" s="253"/>
      <c r="AI922" s="253"/>
      <c r="AJ922" s="253"/>
      <c r="AK922" s="253"/>
      <c r="AL922" s="253"/>
      <c r="AM922" s="253"/>
      <c r="AN922" s="253"/>
      <c r="AO922" s="253"/>
      <c r="AP922" s="253"/>
      <c r="AQ922" s="253"/>
      <c r="AR922" s="253"/>
      <c r="AS922" s="253"/>
      <c r="AT922" s="253"/>
      <c r="AU922" s="253"/>
      <c r="AV922" s="253"/>
      <c r="AW922" s="253"/>
      <c r="AX922" s="253"/>
      <c r="AY922" s="253"/>
      <c r="AZ922" s="253"/>
      <c r="BA922" s="253"/>
      <c r="BB922" s="253"/>
      <c r="BC922" s="253"/>
      <c r="BD922" s="253"/>
      <c r="BE922" s="253"/>
      <c r="BF922" s="253"/>
      <c r="BG922" s="253"/>
      <c r="BH922" s="253"/>
      <c r="BI922" s="253"/>
      <c r="BJ922" s="253"/>
      <c r="BK922" s="253"/>
      <c r="BL922" s="253"/>
      <c r="BM922" s="253"/>
      <c r="BN922" s="253"/>
      <c r="BO922" s="253"/>
      <c r="BP922" s="253"/>
      <c r="BQ922" s="253"/>
      <c r="BR922" s="253"/>
      <c r="BS922" s="253"/>
      <c r="BT922" s="253"/>
      <c r="BU922" s="253"/>
      <c r="BV922" s="253"/>
      <c r="BW922" s="253"/>
      <c r="BX922" s="253"/>
      <c r="BY922" s="253"/>
      <c r="BZ922" s="253"/>
      <c r="CA922" s="253"/>
      <c r="CB922" s="253"/>
      <c r="CC922" s="253"/>
      <c r="CD922" s="253"/>
      <c r="CE922" s="253"/>
      <c r="CF922" s="253"/>
      <c r="CG922" s="253"/>
      <c r="CH922" s="253"/>
      <c r="CI922" s="253"/>
      <c r="CJ922" s="253"/>
      <c r="CK922" s="253"/>
      <c r="CL922" s="253"/>
      <c r="CM922" s="253"/>
      <c r="CN922" s="253"/>
      <c r="CO922" s="253"/>
      <c r="CP922" s="253"/>
      <c r="CQ922" s="253"/>
      <c r="CR922" s="253"/>
      <c r="CS922" s="253"/>
      <c r="CT922" s="253"/>
      <c r="CU922" s="253"/>
      <c r="CV922" s="253"/>
      <c r="CW922" s="253"/>
      <c r="CX922" s="253"/>
      <c r="CY922" s="253"/>
      <c r="CZ922" s="253"/>
      <c r="DA922" s="253"/>
      <c r="DB922" s="253"/>
      <c r="DC922" s="253"/>
      <c r="DD922" s="253"/>
      <c r="DE922" s="253"/>
      <c r="DF922" s="253"/>
      <c r="DG922" s="253"/>
      <c r="DH922" s="253"/>
      <c r="DI922" s="253"/>
      <c r="DJ922" s="253"/>
      <c r="DK922" s="253"/>
      <c r="DL922" s="253"/>
      <c r="DM922" s="253"/>
      <c r="DN922" s="253"/>
      <c r="DO922" s="253"/>
      <c r="DP922" s="253"/>
      <c r="DQ922" s="253"/>
      <c r="DR922" s="253"/>
      <c r="DS922" s="253"/>
      <c r="DT922" s="253"/>
      <c r="DU922" s="253"/>
    </row>
    <row r="923" spans="1:125" s="248" customFormat="1" x14ac:dyDescent="0.25">
      <c r="A923" s="253"/>
      <c r="B923" s="253"/>
      <c r="D923" s="253"/>
      <c r="E923" s="253"/>
      <c r="F923" s="253"/>
      <c r="G923" s="253"/>
      <c r="H923" s="253"/>
      <c r="I923" s="253"/>
      <c r="J923" s="253"/>
      <c r="K923" s="253"/>
      <c r="L923" s="253"/>
      <c r="S923" s="253"/>
      <c r="T923" s="253"/>
      <c r="U923" s="253"/>
      <c r="V923" s="253"/>
      <c r="W923" s="253"/>
      <c r="X923" s="253"/>
      <c r="Y923" s="253"/>
      <c r="Z923" s="253"/>
      <c r="AA923" s="253"/>
      <c r="AB923" s="253"/>
      <c r="AC923" s="253"/>
      <c r="AD923" s="253"/>
      <c r="AE923" s="253"/>
      <c r="AF923" s="253"/>
      <c r="AG923" s="253"/>
      <c r="AH923" s="253"/>
      <c r="AI923" s="253"/>
      <c r="AJ923" s="253"/>
      <c r="AK923" s="253"/>
      <c r="AL923" s="253"/>
      <c r="AM923" s="253"/>
      <c r="AN923" s="253"/>
      <c r="AO923" s="253"/>
      <c r="AP923" s="253"/>
      <c r="AQ923" s="253"/>
      <c r="AR923" s="253"/>
      <c r="AS923" s="253"/>
      <c r="AT923" s="253"/>
      <c r="AU923" s="253"/>
      <c r="AV923" s="253"/>
      <c r="AW923" s="253"/>
      <c r="AX923" s="253"/>
      <c r="AY923" s="253"/>
      <c r="AZ923" s="253"/>
      <c r="BA923" s="253"/>
      <c r="BB923" s="253"/>
      <c r="BC923" s="253"/>
      <c r="BD923" s="253"/>
      <c r="BE923" s="253"/>
      <c r="BF923" s="253"/>
      <c r="BG923" s="253"/>
      <c r="BH923" s="253"/>
      <c r="BI923" s="253"/>
      <c r="BJ923" s="253"/>
      <c r="BK923" s="253"/>
      <c r="BL923" s="253"/>
      <c r="BM923" s="253"/>
      <c r="BN923" s="253"/>
      <c r="BO923" s="253"/>
      <c r="BP923" s="253"/>
      <c r="BQ923" s="253"/>
      <c r="BR923" s="253"/>
      <c r="BS923" s="253"/>
      <c r="BT923" s="253"/>
      <c r="BU923" s="253"/>
      <c r="BV923" s="253"/>
      <c r="BW923" s="253"/>
      <c r="BX923" s="253"/>
      <c r="BY923" s="253"/>
      <c r="BZ923" s="253"/>
      <c r="CA923" s="253"/>
      <c r="CB923" s="253"/>
      <c r="CC923" s="253"/>
      <c r="CD923" s="253"/>
      <c r="CE923" s="253"/>
      <c r="CF923" s="253"/>
      <c r="CG923" s="253"/>
      <c r="CH923" s="253"/>
      <c r="CI923" s="253"/>
      <c r="CJ923" s="253"/>
      <c r="CK923" s="253"/>
      <c r="CL923" s="253"/>
      <c r="CM923" s="253"/>
      <c r="CN923" s="253"/>
      <c r="CO923" s="253"/>
      <c r="CP923" s="253"/>
      <c r="CQ923" s="253"/>
      <c r="CR923" s="253"/>
      <c r="CS923" s="253"/>
      <c r="CT923" s="253"/>
      <c r="CU923" s="253"/>
      <c r="CV923" s="253"/>
      <c r="CW923" s="253"/>
      <c r="CX923" s="253"/>
      <c r="CY923" s="253"/>
      <c r="CZ923" s="253"/>
      <c r="DA923" s="253"/>
      <c r="DB923" s="253"/>
      <c r="DC923" s="253"/>
      <c r="DD923" s="253"/>
      <c r="DE923" s="253"/>
      <c r="DF923" s="253"/>
      <c r="DG923" s="253"/>
      <c r="DH923" s="253"/>
      <c r="DI923" s="253"/>
      <c r="DJ923" s="253"/>
      <c r="DK923" s="253"/>
      <c r="DL923" s="253"/>
      <c r="DM923" s="253"/>
      <c r="DN923" s="253"/>
      <c r="DO923" s="253"/>
      <c r="DP923" s="253"/>
      <c r="DQ923" s="253"/>
      <c r="DR923" s="253"/>
      <c r="DS923" s="253"/>
      <c r="DT923" s="253"/>
      <c r="DU923" s="253"/>
    </row>
    <row r="924" spans="1:125" s="248" customFormat="1" x14ac:dyDescent="0.25">
      <c r="A924" s="253"/>
      <c r="B924" s="253"/>
      <c r="D924" s="253"/>
      <c r="E924" s="253"/>
      <c r="F924" s="253"/>
      <c r="G924" s="253"/>
      <c r="H924" s="253"/>
      <c r="I924" s="253"/>
      <c r="J924" s="253"/>
      <c r="K924" s="253"/>
      <c r="L924" s="253"/>
      <c r="S924" s="253"/>
      <c r="T924" s="253"/>
      <c r="U924" s="253"/>
      <c r="V924" s="253"/>
      <c r="W924" s="253"/>
      <c r="X924" s="253"/>
      <c r="Y924" s="253"/>
      <c r="Z924" s="253"/>
      <c r="AA924" s="253"/>
      <c r="AB924" s="253"/>
      <c r="AC924" s="253"/>
      <c r="AD924" s="253"/>
      <c r="AE924" s="253"/>
      <c r="AF924" s="253"/>
      <c r="AG924" s="253"/>
      <c r="AH924" s="253"/>
      <c r="AI924" s="253"/>
      <c r="AJ924" s="253"/>
      <c r="AK924" s="253"/>
      <c r="AL924" s="253"/>
      <c r="AM924" s="253"/>
      <c r="AN924" s="253"/>
      <c r="AO924" s="253"/>
      <c r="AP924" s="253"/>
      <c r="AQ924" s="253"/>
      <c r="AR924" s="253"/>
      <c r="AS924" s="253"/>
      <c r="AT924" s="253"/>
      <c r="AU924" s="253"/>
      <c r="AV924" s="253"/>
      <c r="AW924" s="253"/>
      <c r="AX924" s="253"/>
      <c r="AY924" s="253"/>
      <c r="AZ924" s="253"/>
      <c r="BA924" s="253"/>
      <c r="BB924" s="253"/>
      <c r="BC924" s="253"/>
      <c r="BD924" s="253"/>
      <c r="BE924" s="253"/>
      <c r="BF924" s="253"/>
      <c r="BG924" s="253"/>
      <c r="BH924" s="253"/>
      <c r="BI924" s="253"/>
      <c r="BJ924" s="253"/>
      <c r="BK924" s="253"/>
      <c r="BL924" s="253"/>
      <c r="BM924" s="253"/>
      <c r="BN924" s="253"/>
      <c r="BO924" s="253"/>
      <c r="BP924" s="253"/>
      <c r="BQ924" s="253"/>
      <c r="BR924" s="253"/>
      <c r="BS924" s="253"/>
      <c r="BT924" s="253"/>
      <c r="BU924" s="253"/>
      <c r="BV924" s="253"/>
      <c r="BW924" s="253"/>
      <c r="BX924" s="253"/>
      <c r="BY924" s="253"/>
      <c r="BZ924" s="253"/>
      <c r="CA924" s="253"/>
      <c r="CB924" s="253"/>
      <c r="CC924" s="253"/>
      <c r="CD924" s="253"/>
      <c r="CE924" s="253"/>
      <c r="CF924" s="253"/>
      <c r="CG924" s="253"/>
      <c r="CH924" s="253"/>
      <c r="CI924" s="253"/>
      <c r="CJ924" s="253"/>
      <c r="CK924" s="253"/>
      <c r="CL924" s="253"/>
      <c r="CM924" s="253"/>
      <c r="CN924" s="253"/>
      <c r="CO924" s="253"/>
      <c r="CP924" s="253"/>
      <c r="CQ924" s="253"/>
      <c r="CR924" s="253"/>
      <c r="CS924" s="253"/>
      <c r="CT924" s="253"/>
      <c r="CU924" s="253"/>
      <c r="CV924" s="253"/>
      <c r="CW924" s="253"/>
      <c r="CX924" s="253"/>
      <c r="CY924" s="253"/>
      <c r="CZ924" s="253"/>
      <c r="DA924" s="253"/>
      <c r="DB924" s="253"/>
      <c r="DC924" s="253"/>
      <c r="DD924" s="253"/>
      <c r="DE924" s="253"/>
      <c r="DF924" s="253"/>
      <c r="DG924" s="253"/>
      <c r="DH924" s="253"/>
      <c r="DI924" s="253"/>
      <c r="DJ924" s="253"/>
      <c r="DK924" s="253"/>
      <c r="DL924" s="253"/>
      <c r="DM924" s="253"/>
      <c r="DN924" s="253"/>
      <c r="DO924" s="253"/>
      <c r="DP924" s="253"/>
      <c r="DQ924" s="253"/>
      <c r="DR924" s="253"/>
      <c r="DS924" s="253"/>
      <c r="DT924" s="253"/>
      <c r="DU924" s="253"/>
    </row>
    <row r="925" spans="1:125" s="248" customFormat="1" x14ac:dyDescent="0.25">
      <c r="A925" s="253"/>
      <c r="B925" s="253"/>
      <c r="D925" s="253"/>
      <c r="E925" s="253"/>
      <c r="F925" s="253"/>
      <c r="G925" s="253"/>
      <c r="H925" s="253"/>
      <c r="I925" s="253"/>
      <c r="J925" s="253"/>
      <c r="K925" s="253"/>
      <c r="L925" s="253"/>
      <c r="S925" s="253"/>
      <c r="T925" s="253"/>
      <c r="U925" s="253"/>
      <c r="V925" s="253"/>
      <c r="W925" s="253"/>
      <c r="X925" s="253"/>
      <c r="Y925" s="253"/>
      <c r="Z925" s="253"/>
      <c r="AA925" s="253"/>
      <c r="AB925" s="253"/>
      <c r="AC925" s="253"/>
      <c r="AD925" s="253"/>
      <c r="AE925" s="253"/>
      <c r="AF925" s="253"/>
      <c r="AG925" s="253"/>
      <c r="AH925" s="253"/>
      <c r="AI925" s="253"/>
      <c r="AJ925" s="253"/>
      <c r="AK925" s="253"/>
      <c r="AL925" s="253"/>
      <c r="AM925" s="253"/>
      <c r="AN925" s="253"/>
      <c r="AO925" s="253"/>
      <c r="AP925" s="253"/>
      <c r="AQ925" s="253"/>
      <c r="AR925" s="253"/>
      <c r="AS925" s="253"/>
      <c r="AT925" s="253"/>
      <c r="AU925" s="253"/>
      <c r="AV925" s="253"/>
      <c r="AW925" s="253"/>
      <c r="AX925" s="253"/>
      <c r="AY925" s="253"/>
      <c r="AZ925" s="253"/>
      <c r="BA925" s="253"/>
      <c r="BB925" s="253"/>
      <c r="BC925" s="253"/>
      <c r="BD925" s="253"/>
      <c r="BE925" s="253"/>
      <c r="BF925" s="253"/>
      <c r="BG925" s="253"/>
      <c r="BH925" s="253"/>
      <c r="BI925" s="253"/>
      <c r="BJ925" s="253"/>
      <c r="BK925" s="253"/>
      <c r="BL925" s="253"/>
      <c r="BM925" s="253"/>
      <c r="BN925" s="253"/>
      <c r="BO925" s="253"/>
      <c r="BP925" s="253"/>
      <c r="BQ925" s="253"/>
      <c r="BR925" s="253"/>
      <c r="BS925" s="253"/>
      <c r="BT925" s="253"/>
      <c r="BU925" s="253"/>
      <c r="BV925" s="253"/>
      <c r="BW925" s="253"/>
      <c r="BX925" s="253"/>
      <c r="BY925" s="253"/>
      <c r="BZ925" s="253"/>
      <c r="CA925" s="253"/>
      <c r="CB925" s="253"/>
      <c r="CC925" s="253"/>
      <c r="CD925" s="253"/>
      <c r="CE925" s="253"/>
      <c r="CF925" s="253"/>
      <c r="CG925" s="253"/>
      <c r="CH925" s="253"/>
      <c r="CI925" s="253"/>
      <c r="CJ925" s="253"/>
      <c r="CK925" s="253"/>
      <c r="CL925" s="253"/>
      <c r="CM925" s="253"/>
      <c r="CN925" s="253"/>
      <c r="CO925" s="253"/>
      <c r="CP925" s="253"/>
      <c r="CQ925" s="253"/>
      <c r="CR925" s="253"/>
      <c r="CS925" s="253"/>
      <c r="CT925" s="253"/>
      <c r="CU925" s="253"/>
      <c r="CV925" s="253"/>
      <c r="CW925" s="253"/>
      <c r="CX925" s="253"/>
      <c r="CY925" s="253"/>
      <c r="CZ925" s="253"/>
      <c r="DA925" s="253"/>
      <c r="DB925" s="253"/>
      <c r="DC925" s="253"/>
      <c r="DD925" s="253"/>
      <c r="DE925" s="253"/>
      <c r="DF925" s="253"/>
      <c r="DG925" s="253"/>
      <c r="DH925" s="253"/>
      <c r="DI925" s="253"/>
      <c r="DJ925" s="253"/>
      <c r="DK925" s="253"/>
      <c r="DL925" s="253"/>
      <c r="DM925" s="253"/>
      <c r="DN925" s="253"/>
      <c r="DO925" s="253"/>
      <c r="DP925" s="253"/>
      <c r="DQ925" s="253"/>
      <c r="DR925" s="253"/>
      <c r="DS925" s="253"/>
      <c r="DT925" s="253"/>
      <c r="DU925" s="253"/>
    </row>
    <row r="926" spans="1:125" s="248" customFormat="1" x14ac:dyDescent="0.25">
      <c r="A926" s="253"/>
      <c r="B926" s="253"/>
      <c r="D926" s="253"/>
      <c r="E926" s="253"/>
      <c r="F926" s="253"/>
      <c r="G926" s="253"/>
      <c r="H926" s="253"/>
      <c r="I926" s="253"/>
      <c r="J926" s="253"/>
      <c r="K926" s="253"/>
      <c r="L926" s="253"/>
      <c r="S926" s="253"/>
      <c r="T926" s="253"/>
      <c r="U926" s="253"/>
      <c r="V926" s="253"/>
      <c r="W926" s="253"/>
      <c r="X926" s="253"/>
      <c r="Y926" s="253"/>
      <c r="Z926" s="253"/>
      <c r="AA926" s="253"/>
      <c r="AB926" s="253"/>
      <c r="AC926" s="253"/>
      <c r="AD926" s="253"/>
      <c r="AE926" s="253"/>
      <c r="AF926" s="253"/>
      <c r="AG926" s="253"/>
      <c r="AH926" s="253"/>
      <c r="AI926" s="253"/>
      <c r="AJ926" s="253"/>
      <c r="AK926" s="253"/>
      <c r="AL926" s="253"/>
      <c r="AM926" s="253"/>
      <c r="AN926" s="253"/>
      <c r="AO926" s="253"/>
      <c r="AP926" s="253"/>
      <c r="AQ926" s="253"/>
      <c r="AR926" s="253"/>
      <c r="AS926" s="253"/>
      <c r="AT926" s="253"/>
      <c r="AU926" s="253"/>
      <c r="AV926" s="253"/>
      <c r="AW926" s="253"/>
      <c r="AX926" s="253"/>
      <c r="AY926" s="253"/>
      <c r="AZ926" s="253"/>
      <c r="BA926" s="253"/>
      <c r="BB926" s="253"/>
      <c r="BC926" s="253"/>
      <c r="BD926" s="253"/>
      <c r="BE926" s="253"/>
      <c r="BF926" s="253"/>
      <c r="BG926" s="253"/>
      <c r="BH926" s="253"/>
      <c r="BI926" s="253"/>
      <c r="BJ926" s="253"/>
      <c r="BK926" s="253"/>
      <c r="BL926" s="253"/>
      <c r="BM926" s="253"/>
      <c r="BN926" s="253"/>
      <c r="BO926" s="253"/>
      <c r="BP926" s="253"/>
      <c r="BQ926" s="253"/>
      <c r="BR926" s="253"/>
      <c r="BS926" s="253"/>
      <c r="BT926" s="253"/>
      <c r="BU926" s="253"/>
      <c r="BV926" s="253"/>
      <c r="BW926" s="253"/>
      <c r="BX926" s="253"/>
      <c r="BY926" s="253"/>
      <c r="BZ926" s="253"/>
      <c r="CA926" s="253"/>
      <c r="CB926" s="253"/>
      <c r="CC926" s="253"/>
      <c r="CD926" s="253"/>
      <c r="CE926" s="253"/>
      <c r="CF926" s="253"/>
      <c r="CG926" s="253"/>
      <c r="CH926" s="253"/>
      <c r="CI926" s="253"/>
      <c r="CJ926" s="253"/>
      <c r="CK926" s="253"/>
      <c r="CL926" s="253"/>
      <c r="CM926" s="253"/>
      <c r="CN926" s="253"/>
      <c r="CO926" s="253"/>
      <c r="CP926" s="253"/>
      <c r="CQ926" s="253"/>
      <c r="CR926" s="253"/>
      <c r="CS926" s="253"/>
      <c r="CT926" s="253"/>
      <c r="CU926" s="253"/>
      <c r="CV926" s="253"/>
      <c r="CW926" s="253"/>
      <c r="CX926" s="253"/>
      <c r="CY926" s="253"/>
      <c r="CZ926" s="253"/>
      <c r="DA926" s="253"/>
      <c r="DB926" s="253"/>
      <c r="DC926" s="253"/>
      <c r="DD926" s="253"/>
      <c r="DE926" s="253"/>
      <c r="DF926" s="253"/>
      <c r="DG926" s="253"/>
      <c r="DH926" s="253"/>
      <c r="DI926" s="253"/>
      <c r="DJ926" s="253"/>
      <c r="DK926" s="253"/>
      <c r="DL926" s="253"/>
      <c r="DM926" s="253"/>
      <c r="DN926" s="253"/>
      <c r="DO926" s="253"/>
      <c r="DP926" s="253"/>
      <c r="DQ926" s="253"/>
      <c r="DR926" s="253"/>
      <c r="DS926" s="253"/>
      <c r="DT926" s="253"/>
      <c r="DU926" s="253"/>
    </row>
    <row r="927" spans="1:125" s="248" customFormat="1" x14ac:dyDescent="0.25">
      <c r="A927" s="253"/>
      <c r="B927" s="253"/>
      <c r="D927" s="253"/>
      <c r="E927" s="253"/>
      <c r="F927" s="253"/>
      <c r="G927" s="253"/>
      <c r="H927" s="253"/>
      <c r="I927" s="253"/>
      <c r="J927" s="253"/>
      <c r="K927" s="253"/>
      <c r="L927" s="253"/>
      <c r="S927" s="253"/>
      <c r="T927" s="253"/>
      <c r="U927" s="253"/>
      <c r="V927" s="253"/>
      <c r="W927" s="253"/>
      <c r="X927" s="253"/>
      <c r="Y927" s="253"/>
      <c r="Z927" s="253"/>
      <c r="AA927" s="253"/>
      <c r="AB927" s="253"/>
      <c r="AC927" s="253"/>
      <c r="AD927" s="253"/>
      <c r="AE927" s="253"/>
      <c r="AF927" s="253"/>
      <c r="AG927" s="253"/>
      <c r="AH927" s="253"/>
      <c r="AI927" s="253"/>
      <c r="AJ927" s="253"/>
      <c r="AK927" s="253"/>
      <c r="AL927" s="253"/>
      <c r="AM927" s="253"/>
      <c r="AN927" s="253"/>
      <c r="AO927" s="253"/>
      <c r="AP927" s="253"/>
      <c r="AQ927" s="253"/>
      <c r="AR927" s="253"/>
      <c r="AS927" s="253"/>
      <c r="AT927" s="253"/>
      <c r="AU927" s="253"/>
      <c r="AV927" s="253"/>
      <c r="AW927" s="253"/>
      <c r="AX927" s="253"/>
      <c r="AY927" s="253"/>
      <c r="AZ927" s="253"/>
      <c r="BA927" s="253"/>
      <c r="BB927" s="253"/>
      <c r="BC927" s="253"/>
      <c r="BD927" s="253"/>
      <c r="BE927" s="253"/>
      <c r="BF927" s="253"/>
      <c r="BG927" s="253"/>
      <c r="BH927" s="253"/>
      <c r="BI927" s="253"/>
      <c r="BJ927" s="253"/>
      <c r="BK927" s="253"/>
      <c r="BL927" s="253"/>
      <c r="BM927" s="253"/>
      <c r="BN927" s="253"/>
      <c r="BO927" s="253"/>
      <c r="BP927" s="253"/>
      <c r="BQ927" s="253"/>
      <c r="BR927" s="253"/>
      <c r="BS927" s="253"/>
      <c r="BT927" s="253"/>
      <c r="BU927" s="253"/>
      <c r="BV927" s="253"/>
      <c r="BW927" s="253"/>
      <c r="BX927" s="253"/>
      <c r="BY927" s="253"/>
      <c r="BZ927" s="253"/>
      <c r="CA927" s="253"/>
      <c r="CB927" s="253"/>
      <c r="CC927" s="253"/>
      <c r="CD927" s="253"/>
      <c r="CE927" s="253"/>
      <c r="CF927" s="253"/>
      <c r="CG927" s="253"/>
      <c r="CH927" s="253"/>
      <c r="CI927" s="253"/>
      <c r="CJ927" s="253"/>
      <c r="CK927" s="253"/>
      <c r="CL927" s="253"/>
      <c r="CM927" s="253"/>
      <c r="CN927" s="253"/>
      <c r="CO927" s="253"/>
      <c r="CP927" s="253"/>
      <c r="CQ927" s="253"/>
      <c r="CR927" s="253"/>
      <c r="CS927" s="253"/>
      <c r="CT927" s="253"/>
      <c r="CU927" s="253"/>
      <c r="CV927" s="253"/>
      <c r="CW927" s="253"/>
      <c r="CX927" s="253"/>
      <c r="CY927" s="253"/>
      <c r="CZ927" s="253"/>
      <c r="DA927" s="253"/>
      <c r="DB927" s="253"/>
      <c r="DC927" s="253"/>
      <c r="DD927" s="253"/>
      <c r="DE927" s="253"/>
      <c r="DF927" s="253"/>
      <c r="DG927" s="253"/>
      <c r="DH927" s="253"/>
      <c r="DI927" s="253"/>
      <c r="DJ927" s="253"/>
      <c r="DK927" s="253"/>
      <c r="DL927" s="253"/>
      <c r="DM927" s="253"/>
      <c r="DN927" s="253"/>
      <c r="DO927" s="253"/>
      <c r="DP927" s="253"/>
      <c r="DQ927" s="253"/>
      <c r="DR927" s="253"/>
      <c r="DS927" s="253"/>
      <c r="DT927" s="253"/>
      <c r="DU927" s="253"/>
    </row>
    <row r="928" spans="1:125" s="248" customFormat="1" x14ac:dyDescent="0.25">
      <c r="A928" s="253"/>
      <c r="B928" s="253"/>
      <c r="D928" s="253"/>
      <c r="E928" s="253"/>
      <c r="F928" s="253"/>
      <c r="G928" s="253"/>
      <c r="H928" s="253"/>
      <c r="I928" s="253"/>
      <c r="J928" s="253"/>
      <c r="K928" s="253"/>
      <c r="L928" s="253"/>
      <c r="S928" s="253"/>
      <c r="T928" s="253"/>
      <c r="U928" s="253"/>
      <c r="V928" s="253"/>
      <c r="W928" s="253"/>
      <c r="X928" s="253"/>
      <c r="Y928" s="253"/>
      <c r="Z928" s="253"/>
      <c r="AA928" s="253"/>
      <c r="AB928" s="253"/>
      <c r="AC928" s="253"/>
      <c r="AD928" s="253"/>
      <c r="AE928" s="253"/>
      <c r="AF928" s="253"/>
      <c r="AG928" s="253"/>
      <c r="AH928" s="253"/>
      <c r="AI928" s="253"/>
      <c r="AJ928" s="253"/>
      <c r="AK928" s="253"/>
      <c r="AL928" s="253"/>
      <c r="AM928" s="253"/>
      <c r="AN928" s="253"/>
      <c r="AO928" s="253"/>
      <c r="AP928" s="253"/>
      <c r="AQ928" s="253"/>
      <c r="AR928" s="253"/>
      <c r="AS928" s="253"/>
      <c r="AT928" s="253"/>
      <c r="AU928" s="253"/>
      <c r="AV928" s="253"/>
      <c r="AW928" s="253"/>
      <c r="AX928" s="253"/>
      <c r="AY928" s="253"/>
      <c r="AZ928" s="253"/>
      <c r="BA928" s="253"/>
      <c r="BB928" s="253"/>
      <c r="BC928" s="253"/>
      <c r="BD928" s="253"/>
      <c r="BE928" s="253"/>
      <c r="BF928" s="253"/>
      <c r="BG928" s="253"/>
      <c r="BH928" s="253"/>
      <c r="BI928" s="253"/>
      <c r="BJ928" s="253"/>
      <c r="BK928" s="253"/>
      <c r="BL928" s="253"/>
      <c r="BM928" s="253"/>
      <c r="BN928" s="253"/>
      <c r="BO928" s="253"/>
      <c r="BP928" s="253"/>
      <c r="BQ928" s="253"/>
      <c r="BR928" s="253"/>
      <c r="BS928" s="253"/>
      <c r="BT928" s="253"/>
      <c r="BU928" s="253"/>
      <c r="BV928" s="253"/>
      <c r="BW928" s="253"/>
      <c r="BX928" s="253"/>
      <c r="BY928" s="253"/>
      <c r="BZ928" s="253"/>
      <c r="CA928" s="253"/>
      <c r="CB928" s="253"/>
      <c r="CC928" s="253"/>
      <c r="CD928" s="253"/>
      <c r="CE928" s="253"/>
      <c r="CF928" s="253"/>
      <c r="CG928" s="253"/>
      <c r="CH928" s="253"/>
      <c r="CI928" s="253"/>
      <c r="CJ928" s="253"/>
      <c r="CK928" s="253"/>
      <c r="CL928" s="253"/>
      <c r="CM928" s="253"/>
      <c r="CN928" s="253"/>
      <c r="CO928" s="253"/>
      <c r="CP928" s="253"/>
      <c r="CQ928" s="253"/>
      <c r="CR928" s="253"/>
      <c r="CS928" s="253"/>
      <c r="CT928" s="253"/>
      <c r="CU928" s="253"/>
      <c r="CV928" s="253"/>
      <c r="CW928" s="253"/>
      <c r="CX928" s="253"/>
      <c r="CY928" s="253"/>
      <c r="CZ928" s="253"/>
      <c r="DA928" s="253"/>
      <c r="DB928" s="253"/>
      <c r="DC928" s="253"/>
      <c r="DD928" s="253"/>
      <c r="DE928" s="253"/>
      <c r="DF928" s="253"/>
      <c r="DG928" s="253"/>
      <c r="DH928" s="253"/>
      <c r="DI928" s="253"/>
      <c r="DJ928" s="253"/>
      <c r="DK928" s="253"/>
      <c r="DL928" s="253"/>
      <c r="DM928" s="253"/>
      <c r="DN928" s="253"/>
      <c r="DO928" s="253"/>
      <c r="DP928" s="253"/>
      <c r="DQ928" s="253"/>
      <c r="DR928" s="253"/>
      <c r="DS928" s="253"/>
      <c r="DT928" s="253"/>
      <c r="DU928" s="253"/>
    </row>
    <row r="929" spans="1:125" s="248" customFormat="1" x14ac:dyDescent="0.25">
      <c r="A929" s="253"/>
      <c r="B929" s="253"/>
      <c r="D929" s="253"/>
      <c r="E929" s="253"/>
      <c r="F929" s="253"/>
      <c r="G929" s="253"/>
      <c r="H929" s="253"/>
      <c r="I929" s="253"/>
      <c r="J929" s="253"/>
      <c r="K929" s="253"/>
      <c r="L929" s="253"/>
      <c r="S929" s="253"/>
      <c r="T929" s="253"/>
      <c r="U929" s="253"/>
      <c r="V929" s="253"/>
      <c r="W929" s="253"/>
      <c r="X929" s="253"/>
      <c r="Y929" s="253"/>
      <c r="Z929" s="253"/>
      <c r="AA929" s="253"/>
      <c r="AB929" s="253"/>
      <c r="AC929" s="253"/>
      <c r="AD929" s="253"/>
      <c r="AE929" s="253"/>
      <c r="AF929" s="253"/>
      <c r="AG929" s="253"/>
      <c r="AH929" s="253"/>
      <c r="AI929" s="253"/>
      <c r="AJ929" s="253"/>
      <c r="AK929" s="253"/>
      <c r="AL929" s="253"/>
      <c r="AM929" s="253"/>
      <c r="AN929" s="253"/>
      <c r="AO929" s="253"/>
      <c r="AP929" s="253"/>
      <c r="AQ929" s="253"/>
      <c r="AR929" s="253"/>
      <c r="AS929" s="253"/>
      <c r="AT929" s="253"/>
      <c r="AU929" s="253"/>
      <c r="AV929" s="253"/>
      <c r="AW929" s="253"/>
      <c r="AX929" s="253"/>
      <c r="AY929" s="253"/>
      <c r="AZ929" s="253"/>
      <c r="BA929" s="253"/>
      <c r="BB929" s="253"/>
      <c r="BC929" s="253"/>
      <c r="BD929" s="253"/>
      <c r="BE929" s="253"/>
      <c r="BF929" s="253"/>
      <c r="BG929" s="253"/>
      <c r="BH929" s="253"/>
      <c r="BI929" s="253"/>
      <c r="BJ929" s="253"/>
      <c r="BK929" s="253"/>
      <c r="BL929" s="253"/>
      <c r="BM929" s="253"/>
      <c r="BN929" s="253"/>
      <c r="BO929" s="253"/>
      <c r="BP929" s="253"/>
      <c r="BQ929" s="253"/>
      <c r="BR929" s="253"/>
      <c r="BS929" s="253"/>
      <c r="BT929" s="253"/>
      <c r="BU929" s="253"/>
      <c r="BV929" s="253"/>
      <c r="BW929" s="253"/>
      <c r="BX929" s="253"/>
      <c r="BY929" s="253"/>
      <c r="BZ929" s="253"/>
      <c r="CA929" s="253"/>
      <c r="CB929" s="253"/>
      <c r="CC929" s="253"/>
      <c r="CD929" s="253"/>
      <c r="CE929" s="253"/>
      <c r="CF929" s="253"/>
      <c r="CG929" s="253"/>
      <c r="CH929" s="253"/>
      <c r="CI929" s="253"/>
      <c r="CJ929" s="253"/>
      <c r="CK929" s="253"/>
      <c r="CL929" s="253"/>
      <c r="CM929" s="253"/>
      <c r="CN929" s="253"/>
      <c r="CO929" s="253"/>
      <c r="CP929" s="253"/>
      <c r="CQ929" s="253"/>
      <c r="CR929" s="253"/>
      <c r="CS929" s="253"/>
      <c r="CT929" s="253"/>
      <c r="CU929" s="253"/>
      <c r="CV929" s="253"/>
      <c r="CW929" s="253"/>
      <c r="CX929" s="253"/>
      <c r="CY929" s="253"/>
      <c r="CZ929" s="253"/>
      <c r="DA929" s="253"/>
      <c r="DB929" s="253"/>
      <c r="DC929" s="253"/>
      <c r="DD929" s="253"/>
      <c r="DE929" s="253"/>
      <c r="DF929" s="253"/>
      <c r="DG929" s="253"/>
      <c r="DH929" s="253"/>
      <c r="DI929" s="253"/>
      <c r="DJ929" s="253"/>
      <c r="DK929" s="253"/>
      <c r="DL929" s="253"/>
      <c r="DM929" s="253"/>
      <c r="DN929" s="253"/>
      <c r="DO929" s="253"/>
      <c r="DP929" s="253"/>
      <c r="DQ929" s="253"/>
      <c r="DR929" s="253"/>
      <c r="DS929" s="253"/>
      <c r="DT929" s="253"/>
      <c r="DU929" s="253"/>
    </row>
    <row r="930" spans="1:125" s="248" customFormat="1" x14ac:dyDescent="0.25">
      <c r="A930" s="253"/>
      <c r="B930" s="253"/>
      <c r="D930" s="253"/>
      <c r="E930" s="253"/>
      <c r="F930" s="253"/>
      <c r="G930" s="253"/>
      <c r="H930" s="253"/>
      <c r="I930" s="253"/>
      <c r="J930" s="253"/>
      <c r="K930" s="253"/>
      <c r="L930" s="253"/>
      <c r="S930" s="253"/>
      <c r="T930" s="253"/>
      <c r="U930" s="253"/>
      <c r="V930" s="253"/>
      <c r="W930" s="253"/>
      <c r="X930" s="253"/>
      <c r="Y930" s="253"/>
      <c r="Z930" s="253"/>
      <c r="AA930" s="253"/>
      <c r="AB930" s="253"/>
      <c r="AC930" s="253"/>
      <c r="AD930" s="253"/>
      <c r="AE930" s="253"/>
      <c r="AF930" s="253"/>
      <c r="AG930" s="253"/>
      <c r="AH930" s="253"/>
      <c r="AI930" s="253"/>
      <c r="AJ930" s="253"/>
      <c r="AK930" s="253"/>
      <c r="AL930" s="253"/>
      <c r="AM930" s="253"/>
      <c r="AN930" s="253"/>
      <c r="AO930" s="253"/>
      <c r="AP930" s="253"/>
      <c r="AQ930" s="253"/>
      <c r="AR930" s="253"/>
      <c r="AS930" s="253"/>
      <c r="AT930" s="253"/>
      <c r="AU930" s="253"/>
      <c r="AV930" s="253"/>
      <c r="AW930" s="253"/>
      <c r="AX930" s="253"/>
      <c r="AY930" s="253"/>
      <c r="AZ930" s="253"/>
      <c r="BA930" s="253"/>
      <c r="BB930" s="253"/>
      <c r="BC930" s="253"/>
      <c r="BD930" s="253"/>
      <c r="BE930" s="253"/>
      <c r="BF930" s="253"/>
      <c r="BG930" s="253"/>
      <c r="BH930" s="253"/>
      <c r="BI930" s="253"/>
      <c r="BJ930" s="253"/>
      <c r="BK930" s="253"/>
      <c r="BL930" s="253"/>
      <c r="BM930" s="253"/>
      <c r="BN930" s="253"/>
      <c r="BO930" s="253"/>
      <c r="BP930" s="253"/>
      <c r="BQ930" s="253"/>
      <c r="BR930" s="253"/>
      <c r="BS930" s="253"/>
      <c r="BT930" s="253"/>
      <c r="BU930" s="253"/>
      <c r="BV930" s="253"/>
      <c r="BW930" s="253"/>
      <c r="BX930" s="253"/>
      <c r="BY930" s="253"/>
      <c r="BZ930" s="253"/>
      <c r="CA930" s="253"/>
      <c r="CB930" s="253"/>
      <c r="CC930" s="253"/>
      <c r="CD930" s="253"/>
      <c r="CE930" s="253"/>
      <c r="CF930" s="253"/>
      <c r="CG930" s="253"/>
      <c r="CH930" s="253"/>
      <c r="CI930" s="253"/>
      <c r="CJ930" s="253"/>
      <c r="CK930" s="253"/>
      <c r="CL930" s="253"/>
      <c r="CM930" s="253"/>
      <c r="CN930" s="253"/>
      <c r="CO930" s="253"/>
      <c r="CP930" s="253"/>
      <c r="CQ930" s="253"/>
      <c r="CR930" s="253"/>
      <c r="CS930" s="253"/>
      <c r="CT930" s="253"/>
      <c r="CU930" s="253"/>
      <c r="CV930" s="253"/>
      <c r="CW930" s="253"/>
      <c r="CX930" s="253"/>
      <c r="CY930" s="253"/>
      <c r="CZ930" s="253"/>
      <c r="DA930" s="253"/>
      <c r="DB930" s="253"/>
      <c r="DC930" s="253"/>
      <c r="DD930" s="253"/>
      <c r="DE930" s="253"/>
      <c r="DF930" s="253"/>
      <c r="DG930" s="253"/>
      <c r="DH930" s="253"/>
      <c r="DI930" s="253"/>
      <c r="DJ930" s="253"/>
      <c r="DK930" s="253"/>
      <c r="DL930" s="253"/>
      <c r="DM930" s="253"/>
      <c r="DN930" s="253"/>
      <c r="DO930" s="253"/>
      <c r="DP930" s="253"/>
      <c r="DQ930" s="253"/>
      <c r="DR930" s="253"/>
      <c r="DS930" s="253"/>
      <c r="DT930" s="253"/>
      <c r="DU930" s="253"/>
    </row>
    <row r="931" spans="1:125" s="248" customFormat="1" x14ac:dyDescent="0.25">
      <c r="A931" s="253"/>
      <c r="B931" s="253"/>
      <c r="D931" s="253"/>
      <c r="E931" s="253"/>
      <c r="F931" s="253"/>
      <c r="G931" s="253"/>
      <c r="H931" s="253"/>
      <c r="I931" s="253"/>
      <c r="J931" s="253"/>
      <c r="K931" s="253"/>
      <c r="L931" s="253"/>
      <c r="S931" s="253"/>
      <c r="T931" s="253"/>
      <c r="U931" s="253"/>
      <c r="V931" s="253"/>
      <c r="W931" s="253"/>
      <c r="X931" s="253"/>
      <c r="Y931" s="253"/>
      <c r="Z931" s="253"/>
      <c r="AA931" s="253"/>
      <c r="AB931" s="253"/>
      <c r="AC931" s="253"/>
      <c r="AD931" s="253"/>
      <c r="AE931" s="253"/>
      <c r="AF931" s="253"/>
      <c r="AG931" s="253"/>
      <c r="AH931" s="253"/>
      <c r="AI931" s="253"/>
      <c r="AJ931" s="253"/>
      <c r="AK931" s="253"/>
      <c r="AL931" s="253"/>
      <c r="AM931" s="253"/>
      <c r="AN931" s="253"/>
      <c r="AO931" s="253"/>
      <c r="AP931" s="253"/>
      <c r="AQ931" s="253"/>
      <c r="AR931" s="253"/>
      <c r="AS931" s="253"/>
      <c r="AT931" s="253"/>
      <c r="AU931" s="253"/>
      <c r="AV931" s="253"/>
      <c r="AW931" s="253"/>
      <c r="AX931" s="253"/>
      <c r="AY931" s="253"/>
      <c r="AZ931" s="253"/>
      <c r="BA931" s="253"/>
      <c r="BB931" s="253"/>
      <c r="BC931" s="253"/>
      <c r="BD931" s="253"/>
      <c r="BE931" s="253"/>
      <c r="BF931" s="253"/>
      <c r="BG931" s="253"/>
      <c r="BH931" s="253"/>
      <c r="BI931" s="253"/>
      <c r="BJ931" s="253"/>
      <c r="BK931" s="253"/>
      <c r="BL931" s="253"/>
      <c r="BM931" s="253"/>
      <c r="BN931" s="253"/>
      <c r="BO931" s="253"/>
      <c r="BP931" s="253"/>
      <c r="BQ931" s="253"/>
      <c r="BR931" s="253"/>
      <c r="BS931" s="253"/>
      <c r="BT931" s="253"/>
      <c r="BU931" s="253"/>
      <c r="BV931" s="253"/>
      <c r="BW931" s="253"/>
      <c r="BX931" s="253"/>
      <c r="BY931" s="253"/>
      <c r="BZ931" s="253"/>
      <c r="CA931" s="253"/>
      <c r="CB931" s="253"/>
      <c r="CC931" s="253"/>
      <c r="CD931" s="253"/>
      <c r="CE931" s="253"/>
      <c r="CF931" s="253"/>
      <c r="CG931" s="253"/>
      <c r="CH931" s="253"/>
      <c r="CI931" s="253"/>
      <c r="CJ931" s="253"/>
      <c r="CK931" s="253"/>
      <c r="CL931" s="253"/>
      <c r="CM931" s="253"/>
      <c r="CN931" s="253"/>
      <c r="CO931" s="253"/>
      <c r="CP931" s="253"/>
      <c r="CQ931" s="253"/>
      <c r="CR931" s="253"/>
      <c r="CS931" s="253"/>
      <c r="CT931" s="253"/>
      <c r="CU931" s="253"/>
      <c r="CV931" s="253"/>
      <c r="CW931" s="253"/>
      <c r="CX931" s="253"/>
      <c r="CY931" s="253"/>
      <c r="CZ931" s="253"/>
      <c r="DA931" s="253"/>
      <c r="DB931" s="253"/>
      <c r="DC931" s="253"/>
      <c r="DD931" s="253"/>
      <c r="DE931" s="253"/>
      <c r="DF931" s="253"/>
      <c r="DG931" s="253"/>
      <c r="DH931" s="253"/>
      <c r="DI931" s="253"/>
      <c r="DJ931" s="253"/>
      <c r="DK931" s="253"/>
      <c r="DL931" s="253"/>
      <c r="DM931" s="253"/>
      <c r="DN931" s="253"/>
      <c r="DO931" s="253"/>
      <c r="DP931" s="253"/>
      <c r="DQ931" s="253"/>
      <c r="DR931" s="253"/>
      <c r="DS931" s="253"/>
      <c r="DT931" s="253"/>
      <c r="DU931" s="253"/>
    </row>
    <row r="932" spans="1:125" s="248" customFormat="1" x14ac:dyDescent="0.25">
      <c r="A932" s="253"/>
      <c r="B932" s="253"/>
      <c r="D932" s="253"/>
      <c r="E932" s="253"/>
      <c r="F932" s="253"/>
      <c r="G932" s="253"/>
      <c r="H932" s="253"/>
      <c r="I932" s="253"/>
      <c r="J932" s="253"/>
      <c r="K932" s="253"/>
      <c r="L932" s="253"/>
      <c r="S932" s="253"/>
      <c r="T932" s="253"/>
      <c r="U932" s="253"/>
      <c r="V932" s="253"/>
      <c r="W932" s="253"/>
      <c r="X932" s="253"/>
      <c r="Y932" s="253"/>
      <c r="Z932" s="253"/>
      <c r="AA932" s="253"/>
      <c r="AB932" s="253"/>
      <c r="AC932" s="253"/>
      <c r="AD932" s="253"/>
      <c r="AE932" s="253"/>
      <c r="AF932" s="253"/>
      <c r="AG932" s="253"/>
      <c r="AH932" s="253"/>
      <c r="AI932" s="253"/>
      <c r="AJ932" s="253"/>
      <c r="AK932" s="253"/>
      <c r="AL932" s="253"/>
      <c r="AM932" s="253"/>
      <c r="AN932" s="253"/>
      <c r="AO932" s="253"/>
      <c r="AP932" s="253"/>
      <c r="AQ932" s="253"/>
      <c r="AR932" s="253"/>
      <c r="AS932" s="253"/>
      <c r="AT932" s="253"/>
      <c r="AU932" s="253"/>
      <c r="AV932" s="253"/>
      <c r="AW932" s="253"/>
      <c r="AX932" s="253"/>
      <c r="AY932" s="253"/>
      <c r="AZ932" s="253"/>
      <c r="BA932" s="253"/>
      <c r="BB932" s="253"/>
      <c r="BC932" s="253"/>
      <c r="BD932" s="253"/>
      <c r="BE932" s="253"/>
      <c r="BF932" s="253"/>
      <c r="BG932" s="253"/>
      <c r="BH932" s="253"/>
      <c r="BI932" s="253"/>
      <c r="BJ932" s="253"/>
      <c r="BK932" s="253"/>
      <c r="BL932" s="253"/>
      <c r="BM932" s="253"/>
      <c r="BN932" s="253"/>
      <c r="BO932" s="253"/>
      <c r="BP932" s="253"/>
      <c r="BQ932" s="253"/>
      <c r="BR932" s="253"/>
      <c r="BS932" s="253"/>
      <c r="BT932" s="253"/>
      <c r="BU932" s="253"/>
      <c r="BV932" s="253"/>
      <c r="BW932" s="253"/>
      <c r="BX932" s="253"/>
      <c r="BY932" s="253"/>
      <c r="BZ932" s="253"/>
      <c r="CA932" s="253"/>
      <c r="CB932" s="253"/>
      <c r="CC932" s="253"/>
      <c r="CD932" s="253"/>
      <c r="CE932" s="253"/>
      <c r="CF932" s="253"/>
      <c r="CG932" s="253"/>
      <c r="CH932" s="253"/>
      <c r="CI932" s="253"/>
      <c r="CJ932" s="253"/>
      <c r="CK932" s="253"/>
      <c r="CL932" s="253"/>
      <c r="CM932" s="253"/>
      <c r="CN932" s="253"/>
      <c r="CO932" s="253"/>
      <c r="CP932" s="253"/>
      <c r="CQ932" s="253"/>
      <c r="CR932" s="253"/>
      <c r="CS932" s="253"/>
      <c r="CT932" s="253"/>
      <c r="CU932" s="253"/>
      <c r="CV932" s="253"/>
      <c r="CW932" s="253"/>
      <c r="CX932" s="253"/>
      <c r="CY932" s="253"/>
      <c r="CZ932" s="253"/>
      <c r="DA932" s="253"/>
      <c r="DB932" s="253"/>
      <c r="DC932" s="253"/>
      <c r="DD932" s="253"/>
      <c r="DE932" s="253"/>
      <c r="DF932" s="253"/>
      <c r="DG932" s="253"/>
      <c r="DH932" s="253"/>
      <c r="DI932" s="253"/>
      <c r="DJ932" s="253"/>
      <c r="DK932" s="253"/>
      <c r="DL932" s="253"/>
      <c r="DM932" s="253"/>
      <c r="DN932" s="253"/>
      <c r="DO932" s="253"/>
      <c r="DP932" s="253"/>
      <c r="DQ932" s="253"/>
      <c r="DR932" s="253"/>
      <c r="DS932" s="253"/>
      <c r="DT932" s="253"/>
      <c r="DU932" s="253"/>
    </row>
    <row r="933" spans="1:125" s="248" customFormat="1" x14ac:dyDescent="0.25">
      <c r="A933" s="253"/>
      <c r="B933" s="253"/>
      <c r="D933" s="253"/>
      <c r="E933" s="253"/>
      <c r="F933" s="253"/>
      <c r="G933" s="253"/>
      <c r="H933" s="253"/>
      <c r="I933" s="253"/>
      <c r="J933" s="253"/>
      <c r="K933" s="253"/>
      <c r="L933" s="253"/>
      <c r="S933" s="253"/>
      <c r="T933" s="253"/>
      <c r="U933" s="253"/>
      <c r="V933" s="253"/>
      <c r="W933" s="253"/>
      <c r="X933" s="253"/>
      <c r="Y933" s="253"/>
      <c r="Z933" s="253"/>
      <c r="AA933" s="253"/>
      <c r="AB933" s="253"/>
      <c r="AC933" s="253"/>
      <c r="AD933" s="253"/>
      <c r="AE933" s="253"/>
      <c r="AF933" s="253"/>
      <c r="AG933" s="253"/>
      <c r="AH933" s="253"/>
      <c r="AI933" s="253"/>
      <c r="AJ933" s="253"/>
      <c r="AK933" s="253"/>
      <c r="AL933" s="253"/>
      <c r="AM933" s="253"/>
      <c r="AN933" s="253"/>
      <c r="AO933" s="253"/>
      <c r="AP933" s="253"/>
      <c r="AQ933" s="253"/>
      <c r="AR933" s="253"/>
      <c r="AS933" s="253"/>
      <c r="AT933" s="253"/>
      <c r="AU933" s="253"/>
      <c r="AV933" s="253"/>
      <c r="AW933" s="253"/>
      <c r="AX933" s="253"/>
      <c r="AY933" s="253"/>
      <c r="AZ933" s="253"/>
      <c r="BA933" s="253"/>
      <c r="BB933" s="253"/>
      <c r="BC933" s="253"/>
      <c r="BD933" s="253"/>
      <c r="BE933" s="253"/>
      <c r="BF933" s="253"/>
      <c r="BG933" s="253"/>
      <c r="BH933" s="253"/>
      <c r="BI933" s="253"/>
      <c r="BJ933" s="253"/>
      <c r="BK933" s="253"/>
      <c r="BL933" s="253"/>
      <c r="BM933" s="253"/>
      <c r="BN933" s="253"/>
      <c r="BO933" s="253"/>
      <c r="BP933" s="253"/>
      <c r="BQ933" s="253"/>
      <c r="BR933" s="253"/>
      <c r="BS933" s="253"/>
      <c r="BT933" s="253"/>
      <c r="BU933" s="253"/>
      <c r="BV933" s="253"/>
      <c r="BW933" s="253"/>
      <c r="BX933" s="253"/>
      <c r="BY933" s="253"/>
      <c r="BZ933" s="253"/>
      <c r="CA933" s="253"/>
      <c r="CB933" s="253"/>
      <c r="CC933" s="253"/>
      <c r="CD933" s="253"/>
      <c r="CE933" s="253"/>
      <c r="CF933" s="253"/>
      <c r="CG933" s="253"/>
      <c r="CH933" s="253"/>
      <c r="CI933" s="253"/>
      <c r="CJ933" s="253"/>
      <c r="CK933" s="253"/>
      <c r="CL933" s="253"/>
      <c r="CM933" s="253"/>
      <c r="CN933" s="253"/>
      <c r="CO933" s="253"/>
      <c r="CP933" s="253"/>
      <c r="CQ933" s="253"/>
      <c r="CR933" s="253"/>
      <c r="CS933" s="253"/>
      <c r="CT933" s="253"/>
      <c r="CU933" s="253"/>
      <c r="CV933" s="253"/>
      <c r="CW933" s="253"/>
      <c r="CX933" s="253"/>
      <c r="CY933" s="253"/>
      <c r="CZ933" s="253"/>
      <c r="DA933" s="253"/>
      <c r="DB933" s="253"/>
      <c r="DC933" s="253"/>
      <c r="DD933" s="253"/>
      <c r="DE933" s="253"/>
      <c r="DF933" s="253"/>
      <c r="DG933" s="253"/>
      <c r="DH933" s="253"/>
      <c r="DI933" s="253"/>
      <c r="DJ933" s="253"/>
      <c r="DK933" s="253"/>
      <c r="DL933" s="253"/>
      <c r="DM933" s="253"/>
      <c r="DN933" s="253"/>
      <c r="DO933" s="253"/>
      <c r="DP933" s="253"/>
      <c r="DQ933" s="253"/>
      <c r="DR933" s="253"/>
      <c r="DS933" s="253"/>
      <c r="DT933" s="253"/>
      <c r="DU933" s="253"/>
    </row>
    <row r="934" spans="1:125" s="248" customFormat="1" x14ac:dyDescent="0.25">
      <c r="A934" s="253"/>
      <c r="B934" s="253"/>
      <c r="D934" s="253"/>
      <c r="E934" s="253"/>
      <c r="F934" s="253"/>
      <c r="G934" s="253"/>
      <c r="H934" s="253"/>
      <c r="I934" s="253"/>
      <c r="J934" s="253"/>
      <c r="K934" s="253"/>
      <c r="L934" s="253"/>
      <c r="S934" s="253"/>
      <c r="T934" s="253"/>
      <c r="U934" s="253"/>
      <c r="V934" s="253"/>
      <c r="W934" s="253"/>
      <c r="X934" s="253"/>
      <c r="Y934" s="253"/>
      <c r="Z934" s="253"/>
      <c r="AA934" s="253"/>
      <c r="AB934" s="253"/>
      <c r="AC934" s="253"/>
      <c r="AD934" s="253"/>
      <c r="AE934" s="253"/>
      <c r="AF934" s="253"/>
      <c r="AG934" s="253"/>
      <c r="AH934" s="253"/>
      <c r="AI934" s="253"/>
      <c r="AJ934" s="253"/>
      <c r="AK934" s="253"/>
      <c r="AL934" s="253"/>
      <c r="AM934" s="253"/>
      <c r="AN934" s="253"/>
      <c r="AO934" s="253"/>
      <c r="AP934" s="253"/>
      <c r="AQ934" s="253"/>
      <c r="AR934" s="253"/>
      <c r="AS934" s="253"/>
      <c r="AT934" s="253"/>
      <c r="AU934" s="253"/>
      <c r="AV934" s="253"/>
      <c r="AW934" s="253"/>
      <c r="AX934" s="253"/>
      <c r="AY934" s="253"/>
      <c r="AZ934" s="253"/>
      <c r="BA934" s="253"/>
      <c r="BB934" s="253"/>
      <c r="BC934" s="253"/>
      <c r="BD934" s="253"/>
      <c r="BE934" s="253"/>
      <c r="BF934" s="253"/>
      <c r="BG934" s="253"/>
      <c r="BH934" s="253"/>
      <c r="BI934" s="253"/>
      <c r="BJ934" s="253"/>
      <c r="BK934" s="253"/>
      <c r="BL934" s="253"/>
      <c r="BM934" s="253"/>
      <c r="BN934" s="253"/>
      <c r="BO934" s="253"/>
      <c r="BP934" s="253"/>
      <c r="BQ934" s="253"/>
      <c r="BR934" s="253"/>
      <c r="BS934" s="253"/>
      <c r="BT934" s="253"/>
      <c r="BU934" s="253"/>
      <c r="BV934" s="253"/>
      <c r="BW934" s="253"/>
      <c r="BX934" s="253"/>
      <c r="BY934" s="253"/>
      <c r="BZ934" s="253"/>
      <c r="CA934" s="253"/>
      <c r="CB934" s="253"/>
      <c r="CC934" s="253"/>
      <c r="CD934" s="253"/>
      <c r="CE934" s="253"/>
      <c r="CF934" s="253"/>
      <c r="CG934" s="253"/>
      <c r="CH934" s="253"/>
      <c r="CI934" s="253"/>
      <c r="CJ934" s="253"/>
      <c r="CK934" s="253"/>
      <c r="CL934" s="253"/>
      <c r="CM934" s="253"/>
      <c r="CN934" s="253"/>
      <c r="CO934" s="253"/>
      <c r="CP934" s="253"/>
      <c r="CQ934" s="253"/>
      <c r="CR934" s="253"/>
      <c r="CS934" s="253"/>
      <c r="CT934" s="253"/>
      <c r="CU934" s="253"/>
      <c r="CV934" s="253"/>
      <c r="CW934" s="253"/>
      <c r="CX934" s="253"/>
      <c r="CY934" s="253"/>
      <c r="CZ934" s="253"/>
      <c r="DA934" s="253"/>
      <c r="DB934" s="253"/>
      <c r="DC934" s="253"/>
      <c r="DD934" s="253"/>
      <c r="DE934" s="253"/>
      <c r="DF934" s="253"/>
      <c r="DG934" s="253"/>
      <c r="DH934" s="253"/>
      <c r="DI934" s="253"/>
      <c r="DJ934" s="253"/>
      <c r="DK934" s="253"/>
      <c r="DL934" s="253"/>
      <c r="DM934" s="253"/>
      <c r="DN934" s="253"/>
      <c r="DO934" s="253"/>
      <c r="DP934" s="253"/>
      <c r="DQ934" s="253"/>
      <c r="DR934" s="253"/>
      <c r="DS934" s="253"/>
      <c r="DT934" s="253"/>
      <c r="DU934" s="253"/>
    </row>
    <row r="935" spans="1:125" s="248" customFormat="1" x14ac:dyDescent="0.25">
      <c r="A935" s="253"/>
      <c r="B935" s="253"/>
      <c r="D935" s="253"/>
      <c r="E935" s="253"/>
      <c r="F935" s="253"/>
      <c r="G935" s="253"/>
      <c r="H935" s="253"/>
      <c r="I935" s="253"/>
      <c r="J935" s="253"/>
      <c r="K935" s="253"/>
      <c r="L935" s="253"/>
      <c r="S935" s="253"/>
      <c r="T935" s="253"/>
      <c r="U935" s="253"/>
      <c r="V935" s="253"/>
      <c r="W935" s="253"/>
      <c r="X935" s="253"/>
      <c r="Y935" s="253"/>
      <c r="Z935" s="253"/>
      <c r="AA935" s="253"/>
      <c r="AB935" s="253"/>
      <c r="AC935" s="253"/>
      <c r="AD935" s="253"/>
      <c r="AE935" s="253"/>
      <c r="AF935" s="253"/>
      <c r="AG935" s="253"/>
      <c r="AH935" s="253"/>
      <c r="AI935" s="253"/>
      <c r="AJ935" s="253"/>
      <c r="AK935" s="253"/>
      <c r="AL935" s="253"/>
      <c r="AM935" s="253"/>
      <c r="AN935" s="253"/>
      <c r="AO935" s="253"/>
      <c r="AP935" s="253"/>
      <c r="AQ935" s="253"/>
      <c r="AR935" s="253"/>
      <c r="AS935" s="253"/>
      <c r="AT935" s="253"/>
      <c r="AU935" s="253"/>
      <c r="AV935" s="253"/>
      <c r="AW935" s="253"/>
      <c r="AX935" s="253"/>
      <c r="AY935" s="253"/>
      <c r="AZ935" s="253"/>
      <c r="BA935" s="253"/>
      <c r="BB935" s="253"/>
      <c r="BC935" s="253"/>
      <c r="BD935" s="253"/>
      <c r="BE935" s="253"/>
      <c r="BF935" s="253"/>
      <c r="BG935" s="253"/>
      <c r="BH935" s="253"/>
      <c r="BI935" s="253"/>
      <c r="BJ935" s="253"/>
      <c r="BK935" s="253"/>
      <c r="BL935" s="253"/>
      <c r="BM935" s="253"/>
      <c r="BN935" s="253"/>
      <c r="BO935" s="253"/>
      <c r="BP935" s="253"/>
      <c r="BQ935" s="253"/>
      <c r="BR935" s="253"/>
      <c r="BS935" s="253"/>
      <c r="BT935" s="253"/>
      <c r="BU935" s="253"/>
      <c r="BV935" s="253"/>
      <c r="BW935" s="253"/>
      <c r="BX935" s="253"/>
      <c r="BY935" s="253"/>
      <c r="BZ935" s="253"/>
      <c r="CA935" s="253"/>
      <c r="CB935" s="253"/>
      <c r="CC935" s="253"/>
      <c r="CD935" s="253"/>
      <c r="CE935" s="253"/>
      <c r="CF935" s="253"/>
      <c r="CG935" s="253"/>
      <c r="CH935" s="253"/>
      <c r="CI935" s="253"/>
      <c r="CJ935" s="253"/>
      <c r="CK935" s="253"/>
      <c r="CL935" s="253"/>
      <c r="CM935" s="253"/>
      <c r="CN935" s="253"/>
      <c r="CO935" s="253"/>
      <c r="CP935" s="253"/>
      <c r="CQ935" s="253"/>
      <c r="CR935" s="253"/>
      <c r="CS935" s="253"/>
      <c r="CT935" s="253"/>
      <c r="CU935" s="253"/>
      <c r="CV935" s="253"/>
      <c r="CW935" s="253"/>
      <c r="CX935" s="253"/>
      <c r="CY935" s="253"/>
      <c r="CZ935" s="253"/>
      <c r="DA935" s="253"/>
      <c r="DB935" s="253"/>
      <c r="DC935" s="253"/>
      <c r="DD935" s="253"/>
      <c r="DE935" s="253"/>
      <c r="DF935" s="253"/>
      <c r="DG935" s="253"/>
      <c r="DH935" s="253"/>
      <c r="DI935" s="253"/>
      <c r="DJ935" s="253"/>
      <c r="DK935" s="253"/>
      <c r="DL935" s="253"/>
      <c r="DM935" s="253"/>
      <c r="DN935" s="253"/>
      <c r="DO935" s="253"/>
      <c r="DP935" s="253"/>
      <c r="DQ935" s="253"/>
      <c r="DR935" s="253"/>
      <c r="DS935" s="253"/>
      <c r="DT935" s="253"/>
      <c r="DU935" s="253"/>
    </row>
    <row r="936" spans="1:125" s="248" customFormat="1" x14ac:dyDescent="0.25">
      <c r="A936" s="253"/>
      <c r="B936" s="253"/>
      <c r="D936" s="253"/>
      <c r="E936" s="253"/>
      <c r="F936" s="253"/>
      <c r="G936" s="253"/>
      <c r="H936" s="253"/>
      <c r="I936" s="253"/>
      <c r="J936" s="253"/>
      <c r="K936" s="253"/>
      <c r="L936" s="253"/>
      <c r="S936" s="253"/>
      <c r="T936" s="253"/>
      <c r="U936" s="253"/>
      <c r="V936" s="253"/>
      <c r="W936" s="253"/>
      <c r="X936" s="253"/>
      <c r="Y936" s="253"/>
      <c r="Z936" s="253"/>
      <c r="AA936" s="253"/>
      <c r="AB936" s="253"/>
      <c r="AC936" s="253"/>
      <c r="AD936" s="253"/>
      <c r="AE936" s="253"/>
      <c r="AF936" s="253"/>
      <c r="AG936" s="253"/>
      <c r="AH936" s="253"/>
      <c r="AI936" s="253"/>
      <c r="AJ936" s="253"/>
      <c r="AK936" s="253"/>
      <c r="AL936" s="253"/>
      <c r="AM936" s="253"/>
      <c r="AN936" s="253"/>
      <c r="AO936" s="253"/>
      <c r="AP936" s="253"/>
      <c r="AQ936" s="253"/>
      <c r="AR936" s="253"/>
      <c r="AS936" s="253"/>
      <c r="AT936" s="253"/>
      <c r="AU936" s="253"/>
      <c r="AV936" s="253"/>
      <c r="AW936" s="253"/>
      <c r="AX936" s="253"/>
      <c r="AY936" s="253"/>
      <c r="AZ936" s="253"/>
      <c r="BA936" s="253"/>
      <c r="BB936" s="253"/>
      <c r="BC936" s="253"/>
      <c r="BD936" s="253"/>
      <c r="BE936" s="253"/>
      <c r="BF936" s="253"/>
      <c r="BG936" s="253"/>
      <c r="BH936" s="253"/>
      <c r="BI936" s="253"/>
      <c r="BJ936" s="253"/>
      <c r="BK936" s="253"/>
      <c r="BL936" s="253"/>
      <c r="BM936" s="253"/>
      <c r="BN936" s="253"/>
      <c r="BO936" s="253"/>
      <c r="BP936" s="253"/>
      <c r="BQ936" s="253"/>
      <c r="BR936" s="253"/>
      <c r="BS936" s="253"/>
      <c r="BT936" s="253"/>
      <c r="BU936" s="253"/>
      <c r="BV936" s="253"/>
      <c r="BW936" s="253"/>
      <c r="BX936" s="253"/>
      <c r="BY936" s="253"/>
      <c r="BZ936" s="253"/>
      <c r="CA936" s="253"/>
      <c r="CB936" s="253"/>
      <c r="CC936" s="253"/>
      <c r="CD936" s="253"/>
      <c r="CE936" s="253"/>
      <c r="CF936" s="253"/>
      <c r="CG936" s="253"/>
      <c r="CH936" s="253"/>
      <c r="CI936" s="253"/>
      <c r="CJ936" s="253"/>
      <c r="CK936" s="253"/>
      <c r="CL936" s="253"/>
      <c r="CM936" s="253"/>
      <c r="CN936" s="253"/>
      <c r="CO936" s="253"/>
      <c r="CP936" s="253"/>
      <c r="CQ936" s="253"/>
      <c r="CR936" s="253"/>
      <c r="CS936" s="253"/>
      <c r="CT936" s="253"/>
      <c r="CU936" s="253"/>
      <c r="CV936" s="253"/>
      <c r="CW936" s="253"/>
      <c r="CX936" s="253"/>
      <c r="CY936" s="253"/>
      <c r="CZ936" s="253"/>
      <c r="DA936" s="253"/>
      <c r="DB936" s="253"/>
      <c r="DC936" s="253"/>
      <c r="DD936" s="253"/>
      <c r="DE936" s="253"/>
      <c r="DF936" s="253"/>
      <c r="DG936" s="253"/>
      <c r="DH936" s="253"/>
      <c r="DI936" s="253"/>
      <c r="DJ936" s="253"/>
      <c r="DK936" s="253"/>
      <c r="DL936" s="253"/>
      <c r="DM936" s="253"/>
      <c r="DN936" s="253"/>
      <c r="DO936" s="253"/>
      <c r="DP936" s="253"/>
      <c r="DQ936" s="253"/>
      <c r="DR936" s="253"/>
      <c r="DS936" s="253"/>
      <c r="DT936" s="253"/>
      <c r="DU936" s="253"/>
    </row>
    <row r="937" spans="1:125" s="248" customFormat="1" x14ac:dyDescent="0.25">
      <c r="A937" s="253"/>
      <c r="B937" s="253"/>
      <c r="D937" s="253"/>
      <c r="E937" s="253"/>
      <c r="F937" s="253"/>
      <c r="G937" s="253"/>
      <c r="H937" s="253"/>
      <c r="I937" s="253"/>
      <c r="J937" s="253"/>
      <c r="K937" s="253"/>
      <c r="L937" s="253"/>
      <c r="S937" s="253"/>
      <c r="T937" s="253"/>
      <c r="U937" s="253"/>
      <c r="V937" s="253"/>
      <c r="W937" s="253"/>
      <c r="X937" s="253"/>
      <c r="Y937" s="253"/>
      <c r="Z937" s="253"/>
      <c r="AA937" s="253"/>
      <c r="AB937" s="253"/>
      <c r="AC937" s="253"/>
      <c r="AD937" s="253"/>
      <c r="AE937" s="253"/>
      <c r="AF937" s="253"/>
      <c r="AG937" s="253"/>
      <c r="AH937" s="253"/>
      <c r="AI937" s="253"/>
      <c r="AJ937" s="253"/>
      <c r="AK937" s="253"/>
      <c r="AL937" s="253"/>
      <c r="AM937" s="253"/>
      <c r="AN937" s="253"/>
      <c r="AO937" s="253"/>
      <c r="AP937" s="253"/>
      <c r="AQ937" s="253"/>
      <c r="AR937" s="253"/>
      <c r="AS937" s="253"/>
      <c r="AT937" s="253"/>
      <c r="AU937" s="253"/>
      <c r="AV937" s="253"/>
      <c r="AW937" s="253"/>
      <c r="AX937" s="253"/>
      <c r="AY937" s="253"/>
      <c r="AZ937" s="253"/>
      <c r="BA937" s="253"/>
      <c r="BB937" s="253"/>
      <c r="BC937" s="253"/>
      <c r="BD937" s="253"/>
      <c r="BE937" s="253"/>
      <c r="BF937" s="253"/>
      <c r="BG937" s="253"/>
      <c r="BH937" s="253"/>
      <c r="BI937" s="253"/>
      <c r="BJ937" s="253"/>
      <c r="BK937" s="253"/>
      <c r="BL937" s="253"/>
      <c r="BM937" s="253"/>
      <c r="BN937" s="253"/>
      <c r="BO937" s="253"/>
      <c r="BP937" s="253"/>
      <c r="BQ937" s="253"/>
      <c r="BR937" s="253"/>
      <c r="BS937" s="253"/>
      <c r="BT937" s="253"/>
      <c r="BU937" s="253"/>
      <c r="BV937" s="253"/>
      <c r="BW937" s="253"/>
      <c r="BX937" s="253"/>
      <c r="BY937" s="253"/>
      <c r="BZ937" s="253"/>
      <c r="CA937" s="253"/>
      <c r="CB937" s="253"/>
      <c r="CC937" s="253"/>
      <c r="CD937" s="253"/>
      <c r="CE937" s="253"/>
      <c r="CF937" s="253"/>
      <c r="CG937" s="253"/>
      <c r="CH937" s="253"/>
      <c r="CI937" s="253"/>
      <c r="CJ937" s="253"/>
      <c r="CK937" s="253"/>
      <c r="CL937" s="253"/>
      <c r="CM937" s="253"/>
      <c r="CN937" s="253"/>
      <c r="CO937" s="253"/>
      <c r="CP937" s="253"/>
      <c r="CQ937" s="253"/>
      <c r="CR937" s="253"/>
      <c r="CS937" s="253"/>
      <c r="CT937" s="253"/>
      <c r="CU937" s="253"/>
      <c r="CV937" s="253"/>
      <c r="CW937" s="253"/>
      <c r="CX937" s="253"/>
      <c r="CY937" s="253"/>
      <c r="CZ937" s="253"/>
      <c r="DA937" s="253"/>
      <c r="DB937" s="253"/>
      <c r="DC937" s="253"/>
      <c r="DD937" s="253"/>
      <c r="DE937" s="253"/>
      <c r="DF937" s="253"/>
      <c r="DG937" s="253"/>
      <c r="DH937" s="253"/>
      <c r="DI937" s="253"/>
      <c r="DJ937" s="253"/>
      <c r="DK937" s="253"/>
      <c r="DL937" s="253"/>
      <c r="DM937" s="253"/>
      <c r="DN937" s="253"/>
      <c r="DO937" s="253"/>
      <c r="DP937" s="253"/>
      <c r="DQ937" s="253"/>
      <c r="DR937" s="253"/>
      <c r="DS937" s="253"/>
      <c r="DT937" s="253"/>
      <c r="DU937" s="253"/>
    </row>
    <row r="938" spans="1:125" s="248" customFormat="1" x14ac:dyDescent="0.25">
      <c r="A938" s="253"/>
      <c r="B938" s="253"/>
      <c r="D938" s="253"/>
      <c r="E938" s="253"/>
      <c r="F938" s="253"/>
      <c r="G938" s="253"/>
      <c r="H938" s="253"/>
      <c r="I938" s="253"/>
      <c r="J938" s="253"/>
      <c r="K938" s="253"/>
      <c r="L938" s="253"/>
      <c r="S938" s="253"/>
      <c r="T938" s="253"/>
      <c r="U938" s="253"/>
      <c r="V938" s="253"/>
      <c r="W938" s="253"/>
      <c r="X938" s="253"/>
      <c r="Y938" s="253"/>
      <c r="Z938" s="253"/>
      <c r="AA938" s="253"/>
      <c r="AB938" s="253"/>
      <c r="AC938" s="253"/>
      <c r="AD938" s="253"/>
      <c r="AE938" s="253"/>
      <c r="AF938" s="253"/>
      <c r="AG938" s="253"/>
      <c r="AH938" s="253"/>
      <c r="AI938" s="253"/>
      <c r="AJ938" s="253"/>
      <c r="AK938" s="253"/>
      <c r="AL938" s="253"/>
      <c r="AM938" s="253"/>
      <c r="AN938" s="253"/>
      <c r="AO938" s="253"/>
      <c r="AP938" s="253"/>
      <c r="AQ938" s="253"/>
      <c r="AR938" s="253"/>
      <c r="AS938" s="253"/>
      <c r="AT938" s="253"/>
      <c r="AU938" s="253"/>
      <c r="AV938" s="253"/>
      <c r="AW938" s="253"/>
      <c r="AX938" s="253"/>
      <c r="AY938" s="253"/>
      <c r="AZ938" s="253"/>
      <c r="BA938" s="253"/>
      <c r="BB938" s="253"/>
      <c r="BC938" s="253"/>
      <c r="BD938" s="253"/>
      <c r="BE938" s="253"/>
      <c r="BF938" s="253"/>
      <c r="BG938" s="253"/>
      <c r="BH938" s="253"/>
      <c r="BI938" s="253"/>
      <c r="BJ938" s="253"/>
      <c r="BK938" s="253"/>
      <c r="BL938" s="253"/>
      <c r="BM938" s="253"/>
      <c r="BN938" s="253"/>
      <c r="BO938" s="253"/>
      <c r="BP938" s="253"/>
      <c r="BQ938" s="253"/>
      <c r="BR938" s="253"/>
      <c r="BS938" s="253"/>
      <c r="BT938" s="253"/>
      <c r="BU938" s="253"/>
      <c r="BV938" s="253"/>
      <c r="BW938" s="253"/>
      <c r="BX938" s="253"/>
      <c r="BY938" s="253"/>
      <c r="BZ938" s="253"/>
      <c r="CA938" s="253"/>
      <c r="CB938" s="253"/>
      <c r="CC938" s="253"/>
      <c r="CD938" s="253"/>
      <c r="CE938" s="253"/>
      <c r="CF938" s="253"/>
      <c r="CG938" s="253"/>
      <c r="CH938" s="253"/>
      <c r="CI938" s="253"/>
      <c r="CJ938" s="253"/>
      <c r="CK938" s="253"/>
      <c r="CL938" s="253"/>
      <c r="CM938" s="253"/>
      <c r="CN938" s="253"/>
      <c r="CO938" s="253"/>
      <c r="CP938" s="253"/>
      <c r="CQ938" s="253"/>
      <c r="CR938" s="253"/>
      <c r="CS938" s="253"/>
      <c r="CT938" s="253"/>
      <c r="CU938" s="253"/>
      <c r="CV938" s="253"/>
      <c r="CW938" s="253"/>
      <c r="CX938" s="253"/>
      <c r="CY938" s="253"/>
      <c r="CZ938" s="253"/>
      <c r="DA938" s="253"/>
      <c r="DB938" s="253"/>
      <c r="DC938" s="253"/>
      <c r="DD938" s="253"/>
      <c r="DE938" s="253"/>
      <c r="DF938" s="253"/>
      <c r="DG938" s="253"/>
      <c r="DH938" s="253"/>
      <c r="DI938" s="253"/>
      <c r="DJ938" s="253"/>
      <c r="DK938" s="253"/>
      <c r="DL938" s="253"/>
      <c r="DM938" s="253"/>
      <c r="DN938" s="253"/>
      <c r="DO938" s="253"/>
      <c r="DP938" s="253"/>
      <c r="DQ938" s="253"/>
      <c r="DR938" s="253"/>
      <c r="DS938" s="253"/>
      <c r="DT938" s="253"/>
      <c r="DU938" s="253"/>
    </row>
    <row r="939" spans="1:125" s="248" customFormat="1" x14ac:dyDescent="0.25">
      <c r="A939" s="253"/>
      <c r="B939" s="253"/>
      <c r="D939" s="253"/>
      <c r="E939" s="253"/>
      <c r="F939" s="253"/>
      <c r="G939" s="253"/>
      <c r="H939" s="253"/>
      <c r="I939" s="253"/>
      <c r="J939" s="253"/>
      <c r="K939" s="253"/>
      <c r="L939" s="253"/>
      <c r="S939" s="253"/>
      <c r="T939" s="253"/>
      <c r="U939" s="253"/>
      <c r="V939" s="253"/>
      <c r="W939" s="253"/>
      <c r="X939" s="253"/>
      <c r="Y939" s="253"/>
      <c r="Z939" s="253"/>
      <c r="AA939" s="253"/>
      <c r="AB939" s="253"/>
      <c r="AC939" s="253"/>
      <c r="AD939" s="253"/>
      <c r="AE939" s="253"/>
      <c r="AF939" s="253"/>
      <c r="AG939" s="253"/>
      <c r="AH939" s="253"/>
      <c r="AI939" s="253"/>
      <c r="AJ939" s="253"/>
      <c r="AK939" s="253"/>
      <c r="AL939" s="253"/>
      <c r="AM939" s="253"/>
      <c r="AN939" s="253"/>
      <c r="AO939" s="253"/>
      <c r="AP939" s="253"/>
      <c r="AQ939" s="253"/>
      <c r="AR939" s="253"/>
      <c r="AS939" s="253"/>
      <c r="AT939" s="253"/>
      <c r="AU939" s="253"/>
      <c r="AV939" s="253"/>
      <c r="AW939" s="253"/>
      <c r="AX939" s="253"/>
      <c r="AY939" s="253"/>
      <c r="AZ939" s="253"/>
      <c r="BA939" s="253"/>
      <c r="BB939" s="253"/>
      <c r="BC939" s="253"/>
      <c r="BD939" s="253"/>
      <c r="BE939" s="253"/>
      <c r="BF939" s="253"/>
      <c r="BG939" s="253"/>
      <c r="BH939" s="253"/>
      <c r="BI939" s="253"/>
      <c r="BJ939" s="253"/>
      <c r="BK939" s="253"/>
      <c r="BL939" s="253"/>
      <c r="BM939" s="253"/>
      <c r="BN939" s="253"/>
      <c r="BO939" s="253"/>
      <c r="BP939" s="253"/>
      <c r="BQ939" s="253"/>
      <c r="BR939" s="253"/>
      <c r="BS939" s="253"/>
      <c r="BT939" s="253"/>
      <c r="BU939" s="253"/>
      <c r="BV939" s="253"/>
      <c r="BW939" s="253"/>
      <c r="BX939" s="253"/>
      <c r="BY939" s="253"/>
      <c r="BZ939" s="253"/>
      <c r="CA939" s="253"/>
      <c r="CB939" s="253"/>
      <c r="CC939" s="253"/>
      <c r="CD939" s="253"/>
      <c r="CE939" s="253"/>
      <c r="CF939" s="253"/>
      <c r="CG939" s="253"/>
      <c r="CH939" s="253"/>
      <c r="CI939" s="253"/>
      <c r="CJ939" s="253"/>
      <c r="CK939" s="253"/>
      <c r="CL939" s="253"/>
      <c r="CM939" s="253"/>
      <c r="CN939" s="253"/>
      <c r="CO939" s="253"/>
      <c r="CP939" s="253"/>
      <c r="CQ939" s="253"/>
      <c r="CR939" s="253"/>
      <c r="CS939" s="253"/>
      <c r="CT939" s="253"/>
      <c r="CU939" s="253"/>
      <c r="CV939" s="253"/>
      <c r="CW939" s="253"/>
      <c r="CX939" s="253"/>
      <c r="CY939" s="253"/>
      <c r="CZ939" s="253"/>
      <c r="DA939" s="253"/>
      <c r="DB939" s="253"/>
      <c r="DC939" s="253"/>
      <c r="DD939" s="253"/>
      <c r="DE939" s="253"/>
      <c r="DF939" s="253"/>
      <c r="DG939" s="253"/>
      <c r="DH939" s="253"/>
      <c r="DI939" s="253"/>
      <c r="DJ939" s="253"/>
      <c r="DK939" s="253"/>
      <c r="DL939" s="253"/>
      <c r="DM939" s="253"/>
      <c r="DN939" s="253"/>
      <c r="DO939" s="253"/>
      <c r="DP939" s="253"/>
      <c r="DQ939" s="253"/>
      <c r="DR939" s="253"/>
      <c r="DS939" s="253"/>
      <c r="DT939" s="253"/>
      <c r="DU939" s="253"/>
    </row>
    <row r="940" spans="1:125" s="248" customFormat="1" x14ac:dyDescent="0.25">
      <c r="A940" s="253"/>
      <c r="B940" s="253"/>
      <c r="D940" s="253"/>
      <c r="E940" s="253"/>
      <c r="F940" s="253"/>
      <c r="G940" s="253"/>
      <c r="H940" s="253"/>
      <c r="I940" s="253"/>
      <c r="J940" s="253"/>
      <c r="K940" s="253"/>
      <c r="L940" s="253"/>
      <c r="S940" s="253"/>
      <c r="T940" s="253"/>
      <c r="U940" s="253"/>
      <c r="V940" s="253"/>
      <c r="W940" s="253"/>
      <c r="X940" s="253"/>
      <c r="Y940" s="253"/>
      <c r="Z940" s="253"/>
      <c r="AA940" s="253"/>
      <c r="AB940" s="253"/>
      <c r="AC940" s="253"/>
      <c r="AD940" s="253"/>
      <c r="AE940" s="253"/>
      <c r="AF940" s="253"/>
      <c r="AG940" s="253"/>
      <c r="AH940" s="253"/>
      <c r="AI940" s="253"/>
      <c r="AJ940" s="253"/>
      <c r="AK940" s="253"/>
      <c r="AL940" s="253"/>
      <c r="AM940" s="253"/>
      <c r="AN940" s="253"/>
      <c r="AO940" s="253"/>
      <c r="AP940" s="253"/>
      <c r="AQ940" s="253"/>
      <c r="AR940" s="253"/>
      <c r="AS940" s="253"/>
      <c r="AT940" s="253"/>
      <c r="AU940" s="253"/>
      <c r="AV940" s="253"/>
      <c r="AW940" s="253"/>
      <c r="AX940" s="253"/>
      <c r="AY940" s="253"/>
      <c r="AZ940" s="253"/>
      <c r="BA940" s="253"/>
      <c r="BB940" s="253"/>
      <c r="BC940" s="253"/>
      <c r="BD940" s="253"/>
      <c r="BE940" s="253"/>
      <c r="BF940" s="253"/>
      <c r="BG940" s="253"/>
      <c r="BH940" s="253"/>
      <c r="BI940" s="253"/>
      <c r="BJ940" s="253"/>
      <c r="BK940" s="253"/>
      <c r="BL940" s="253"/>
      <c r="BM940" s="253"/>
      <c r="BN940" s="253"/>
      <c r="BO940" s="253"/>
      <c r="BP940" s="253"/>
      <c r="BQ940" s="253"/>
      <c r="BR940" s="253"/>
      <c r="BS940" s="253"/>
      <c r="BT940" s="253"/>
      <c r="BU940" s="253"/>
      <c r="BV940" s="253"/>
      <c r="BW940" s="253"/>
      <c r="BX940" s="253"/>
      <c r="BY940" s="253"/>
      <c r="BZ940" s="253"/>
      <c r="CA940" s="253"/>
      <c r="CB940" s="253"/>
      <c r="CC940" s="253"/>
      <c r="CD940" s="253"/>
      <c r="CE940" s="253"/>
      <c r="CF940" s="253"/>
      <c r="CG940" s="253"/>
      <c r="CH940" s="253"/>
      <c r="CI940" s="253"/>
      <c r="CJ940" s="253"/>
      <c r="CK940" s="253"/>
      <c r="CL940" s="253"/>
      <c r="CM940" s="253"/>
      <c r="CN940" s="253"/>
      <c r="CO940" s="253"/>
      <c r="CP940" s="253"/>
      <c r="CQ940" s="253"/>
      <c r="CR940" s="253"/>
      <c r="CS940" s="253"/>
      <c r="CT940" s="253"/>
      <c r="CU940" s="253"/>
      <c r="CV940" s="253"/>
      <c r="CW940" s="253"/>
      <c r="CX940" s="253"/>
      <c r="CY940" s="253"/>
      <c r="CZ940" s="253"/>
      <c r="DA940" s="253"/>
      <c r="DB940" s="253"/>
      <c r="DC940" s="253"/>
      <c r="DD940" s="253"/>
      <c r="DE940" s="253"/>
      <c r="DF940" s="253"/>
      <c r="DG940" s="253"/>
      <c r="DH940" s="253"/>
      <c r="DI940" s="253"/>
      <c r="DJ940" s="253"/>
      <c r="DK940" s="253"/>
      <c r="DL940" s="253"/>
      <c r="DM940" s="253"/>
      <c r="DN940" s="253"/>
      <c r="DO940" s="253"/>
      <c r="DP940" s="253"/>
      <c r="DQ940" s="253"/>
      <c r="DR940" s="253"/>
      <c r="DS940" s="253"/>
      <c r="DT940" s="253"/>
      <c r="DU940" s="253"/>
    </row>
    <row r="941" spans="1:125" s="248" customFormat="1" x14ac:dyDescent="0.25">
      <c r="A941" s="253"/>
      <c r="B941" s="253"/>
      <c r="D941" s="253"/>
      <c r="E941" s="253"/>
      <c r="F941" s="253"/>
      <c r="G941" s="253"/>
      <c r="H941" s="253"/>
      <c r="I941" s="253"/>
      <c r="J941" s="253"/>
      <c r="K941" s="253"/>
      <c r="L941" s="253"/>
      <c r="S941" s="253"/>
      <c r="T941" s="253"/>
      <c r="U941" s="253"/>
      <c r="V941" s="253"/>
      <c r="W941" s="253"/>
      <c r="X941" s="253"/>
      <c r="Y941" s="253"/>
      <c r="Z941" s="253"/>
      <c r="AA941" s="253"/>
      <c r="AB941" s="253"/>
      <c r="AC941" s="253"/>
      <c r="AD941" s="253"/>
      <c r="AE941" s="253"/>
      <c r="AF941" s="253"/>
      <c r="AG941" s="253"/>
      <c r="AH941" s="253"/>
      <c r="AI941" s="253"/>
      <c r="AJ941" s="253"/>
      <c r="AK941" s="253"/>
      <c r="AL941" s="253"/>
      <c r="AM941" s="253"/>
      <c r="AN941" s="253"/>
      <c r="AO941" s="253"/>
      <c r="AP941" s="253"/>
      <c r="AQ941" s="253"/>
      <c r="AR941" s="253"/>
      <c r="AS941" s="253"/>
      <c r="AT941" s="253"/>
      <c r="AU941" s="253"/>
      <c r="AV941" s="253"/>
      <c r="AW941" s="253"/>
      <c r="AX941" s="253"/>
      <c r="AY941" s="253"/>
      <c r="AZ941" s="253"/>
      <c r="BA941" s="253"/>
      <c r="BB941" s="253"/>
      <c r="BC941" s="253"/>
      <c r="BD941" s="253"/>
      <c r="BE941" s="253"/>
      <c r="BF941" s="253"/>
      <c r="BG941" s="253"/>
      <c r="BH941" s="253"/>
      <c r="BI941" s="253"/>
      <c r="BJ941" s="253"/>
      <c r="BK941" s="253"/>
      <c r="BL941" s="253"/>
      <c r="BM941" s="253"/>
      <c r="BN941" s="253"/>
      <c r="BO941" s="253"/>
      <c r="BP941" s="253"/>
      <c r="BQ941" s="253"/>
      <c r="BR941" s="253"/>
      <c r="BS941" s="253"/>
      <c r="BT941" s="253"/>
      <c r="BU941" s="253"/>
      <c r="BV941" s="253"/>
      <c r="BW941" s="253"/>
      <c r="BX941" s="253"/>
      <c r="BY941" s="253"/>
      <c r="BZ941" s="253"/>
      <c r="CA941" s="253"/>
      <c r="CB941" s="253"/>
      <c r="CC941" s="253"/>
      <c r="CD941" s="253"/>
      <c r="CE941" s="253"/>
      <c r="CF941" s="253"/>
      <c r="CG941" s="253"/>
      <c r="CH941" s="253"/>
      <c r="CI941" s="253"/>
      <c r="CJ941" s="253"/>
      <c r="CK941" s="253"/>
      <c r="CL941" s="253"/>
      <c r="CM941" s="253"/>
      <c r="CN941" s="253"/>
      <c r="CO941" s="253"/>
      <c r="CP941" s="253"/>
      <c r="CQ941" s="253"/>
      <c r="CR941" s="253"/>
      <c r="CS941" s="253"/>
      <c r="CT941" s="253"/>
      <c r="CU941" s="253"/>
      <c r="CV941" s="253"/>
      <c r="CW941" s="253"/>
      <c r="CX941" s="253"/>
      <c r="CY941" s="253"/>
      <c r="CZ941" s="253"/>
      <c r="DA941" s="253"/>
      <c r="DB941" s="253"/>
      <c r="DC941" s="253"/>
      <c r="DD941" s="253"/>
      <c r="DE941" s="253"/>
      <c r="DF941" s="253"/>
      <c r="DG941" s="253"/>
      <c r="DH941" s="253"/>
      <c r="DI941" s="253"/>
      <c r="DJ941" s="253"/>
      <c r="DK941" s="253"/>
      <c r="DL941" s="253"/>
      <c r="DM941" s="253"/>
      <c r="DN941" s="253"/>
      <c r="DO941" s="253"/>
      <c r="DP941" s="253"/>
      <c r="DQ941" s="253"/>
      <c r="DR941" s="253"/>
      <c r="DS941" s="253"/>
      <c r="DT941" s="253"/>
      <c r="DU941" s="253"/>
    </row>
    <row r="942" spans="1:125" s="248" customFormat="1" x14ac:dyDescent="0.25">
      <c r="A942" s="253"/>
      <c r="B942" s="253"/>
      <c r="D942" s="253"/>
      <c r="E942" s="253"/>
      <c r="F942" s="253"/>
      <c r="G942" s="253"/>
      <c r="H942" s="253"/>
      <c r="I942" s="253"/>
      <c r="J942" s="253"/>
      <c r="K942" s="253"/>
      <c r="L942" s="253"/>
      <c r="S942" s="253"/>
      <c r="T942" s="253"/>
      <c r="U942" s="253"/>
      <c r="V942" s="253"/>
      <c r="W942" s="253"/>
      <c r="X942" s="253"/>
      <c r="Y942" s="253"/>
      <c r="Z942" s="253"/>
      <c r="AA942" s="253"/>
      <c r="AB942" s="253"/>
      <c r="AC942" s="253"/>
      <c r="AD942" s="253"/>
      <c r="AE942" s="253"/>
      <c r="AF942" s="253"/>
      <c r="AG942" s="253"/>
      <c r="AH942" s="253"/>
      <c r="AI942" s="253"/>
      <c r="AJ942" s="253"/>
      <c r="AK942" s="253"/>
      <c r="AL942" s="253"/>
      <c r="AM942" s="253"/>
      <c r="AN942" s="253"/>
      <c r="AO942" s="253"/>
      <c r="AP942" s="253"/>
      <c r="AQ942" s="253"/>
      <c r="AR942" s="253"/>
      <c r="AS942" s="253"/>
      <c r="AT942" s="253"/>
      <c r="AU942" s="253"/>
      <c r="AV942" s="253"/>
      <c r="AW942" s="253"/>
      <c r="AX942" s="253"/>
      <c r="AY942" s="253"/>
      <c r="AZ942" s="253"/>
      <c r="BA942" s="253"/>
      <c r="BB942" s="253"/>
      <c r="BC942" s="253"/>
      <c r="BD942" s="253"/>
      <c r="BE942" s="253"/>
      <c r="BF942" s="253"/>
      <c r="BG942" s="253"/>
      <c r="BH942" s="253"/>
      <c r="BI942" s="253"/>
      <c r="BJ942" s="253"/>
      <c r="BK942" s="253"/>
      <c r="BL942" s="253"/>
      <c r="BM942" s="253"/>
      <c r="BN942" s="253"/>
      <c r="BO942" s="253"/>
      <c r="BP942" s="253"/>
      <c r="BQ942" s="253"/>
      <c r="BR942" s="253"/>
      <c r="BS942" s="253"/>
      <c r="BT942" s="253"/>
      <c r="BU942" s="253"/>
      <c r="BV942" s="253"/>
      <c r="BW942" s="253"/>
      <c r="BX942" s="253"/>
      <c r="BY942" s="253"/>
      <c r="BZ942" s="253"/>
      <c r="CA942" s="253"/>
      <c r="CB942" s="253"/>
      <c r="CC942" s="253"/>
      <c r="CD942" s="253"/>
      <c r="CE942" s="253"/>
      <c r="CF942" s="253"/>
      <c r="CG942" s="253"/>
      <c r="CH942" s="253"/>
      <c r="CI942" s="253"/>
      <c r="CJ942" s="253"/>
      <c r="CK942" s="253"/>
      <c r="CL942" s="253"/>
      <c r="CM942" s="253"/>
      <c r="CN942" s="253"/>
      <c r="CO942" s="253"/>
      <c r="CP942" s="253"/>
      <c r="CQ942" s="253"/>
      <c r="CR942" s="253"/>
      <c r="CS942" s="253"/>
      <c r="CT942" s="253"/>
      <c r="CU942" s="253"/>
      <c r="CV942" s="253"/>
      <c r="CW942" s="253"/>
      <c r="CX942" s="253"/>
      <c r="CY942" s="253"/>
      <c r="CZ942" s="253"/>
      <c r="DA942" s="253"/>
      <c r="DB942" s="253"/>
      <c r="DC942" s="253"/>
      <c r="DD942" s="253"/>
      <c r="DE942" s="253"/>
      <c r="DF942" s="253"/>
      <c r="DG942" s="253"/>
      <c r="DH942" s="253"/>
      <c r="DI942" s="253"/>
      <c r="DJ942" s="253"/>
      <c r="DK942" s="253"/>
      <c r="DL942" s="253"/>
      <c r="DM942" s="253"/>
      <c r="DN942" s="253"/>
      <c r="DO942" s="253"/>
      <c r="DP942" s="253"/>
      <c r="DQ942" s="253"/>
      <c r="DR942" s="253"/>
      <c r="DS942" s="253"/>
      <c r="DT942" s="253"/>
      <c r="DU942" s="253"/>
    </row>
    <row r="943" spans="1:125" s="248" customFormat="1" x14ac:dyDescent="0.25">
      <c r="A943" s="253"/>
      <c r="B943" s="253"/>
      <c r="D943" s="253"/>
      <c r="E943" s="253"/>
      <c r="F943" s="253"/>
      <c r="G943" s="253"/>
      <c r="H943" s="253"/>
      <c r="I943" s="253"/>
      <c r="J943" s="253"/>
      <c r="K943" s="253"/>
      <c r="L943" s="253"/>
      <c r="S943" s="253"/>
      <c r="T943" s="253"/>
      <c r="U943" s="253"/>
      <c r="V943" s="253"/>
      <c r="W943" s="253"/>
      <c r="X943" s="253"/>
      <c r="Y943" s="253"/>
      <c r="Z943" s="253"/>
      <c r="AA943" s="253"/>
      <c r="AB943" s="253"/>
      <c r="AC943" s="253"/>
      <c r="AD943" s="253"/>
      <c r="AE943" s="253"/>
      <c r="AF943" s="253"/>
      <c r="AG943" s="253"/>
      <c r="AH943" s="253"/>
      <c r="AI943" s="253"/>
      <c r="AJ943" s="253"/>
      <c r="AK943" s="253"/>
      <c r="AL943" s="253"/>
      <c r="AM943" s="253"/>
      <c r="AN943" s="253"/>
      <c r="AO943" s="253"/>
      <c r="AP943" s="253"/>
      <c r="AQ943" s="253"/>
      <c r="AR943" s="253"/>
      <c r="AS943" s="253"/>
      <c r="AT943" s="253"/>
      <c r="AU943" s="253"/>
      <c r="AV943" s="253"/>
      <c r="AW943" s="253"/>
      <c r="AX943" s="253"/>
      <c r="AY943" s="253"/>
      <c r="AZ943" s="253"/>
      <c r="BA943" s="253"/>
      <c r="BB943" s="253"/>
      <c r="BC943" s="253"/>
      <c r="BD943" s="253"/>
      <c r="BE943" s="253"/>
      <c r="BF943" s="253"/>
      <c r="BG943" s="253"/>
      <c r="BH943" s="253"/>
      <c r="BI943" s="253"/>
      <c r="BJ943" s="253"/>
      <c r="BK943" s="253"/>
      <c r="BL943" s="253"/>
      <c r="BM943" s="253"/>
      <c r="BN943" s="253"/>
      <c r="BO943" s="253"/>
      <c r="BP943" s="253"/>
      <c r="BQ943" s="253"/>
      <c r="BR943" s="253"/>
      <c r="BS943" s="253"/>
      <c r="BT943" s="253"/>
      <c r="BU943" s="253"/>
      <c r="BV943" s="253"/>
      <c r="BW943" s="253"/>
      <c r="BX943" s="253"/>
      <c r="BY943" s="253"/>
      <c r="BZ943" s="253"/>
      <c r="CA943" s="253"/>
      <c r="CB943" s="253"/>
      <c r="CC943" s="253"/>
      <c r="CD943" s="253"/>
      <c r="CE943" s="253"/>
      <c r="CF943" s="253"/>
      <c r="CG943" s="253"/>
      <c r="CH943" s="253"/>
      <c r="CI943" s="253"/>
      <c r="CJ943" s="253"/>
      <c r="CK943" s="253"/>
      <c r="CL943" s="253"/>
      <c r="CM943" s="253"/>
      <c r="CN943" s="253"/>
      <c r="CO943" s="253"/>
      <c r="CP943" s="253"/>
      <c r="CQ943" s="253"/>
      <c r="CR943" s="253"/>
      <c r="CS943" s="253"/>
      <c r="CT943" s="253"/>
      <c r="CU943" s="253"/>
      <c r="CV943" s="253"/>
      <c r="CW943" s="253"/>
      <c r="CX943" s="253"/>
      <c r="CY943" s="253"/>
      <c r="CZ943" s="253"/>
      <c r="DA943" s="253"/>
      <c r="DB943" s="253"/>
      <c r="DC943" s="253"/>
      <c r="DD943" s="253"/>
      <c r="DE943" s="253"/>
      <c r="DF943" s="253"/>
      <c r="DG943" s="253"/>
      <c r="DH943" s="253"/>
      <c r="DI943" s="253"/>
      <c r="DJ943" s="253"/>
      <c r="DK943" s="253"/>
      <c r="DL943" s="253"/>
      <c r="DM943" s="253"/>
      <c r="DN943" s="253"/>
      <c r="DO943" s="253"/>
      <c r="DP943" s="253"/>
      <c r="DQ943" s="253"/>
      <c r="DR943" s="253"/>
      <c r="DS943" s="253"/>
      <c r="DT943" s="253"/>
      <c r="DU943" s="253"/>
    </row>
    <row r="944" spans="1:125" s="248" customFormat="1" x14ac:dyDescent="0.25">
      <c r="A944" s="253"/>
      <c r="B944" s="253"/>
      <c r="D944" s="253"/>
      <c r="E944" s="253"/>
      <c r="F944" s="253"/>
      <c r="G944" s="253"/>
      <c r="H944" s="253"/>
      <c r="I944" s="253"/>
      <c r="J944" s="253"/>
      <c r="K944" s="253"/>
      <c r="L944" s="253"/>
      <c r="S944" s="253"/>
      <c r="T944" s="253"/>
      <c r="U944" s="253"/>
      <c r="V944" s="253"/>
      <c r="W944" s="253"/>
      <c r="X944" s="253"/>
      <c r="Y944" s="253"/>
      <c r="Z944" s="253"/>
      <c r="AA944" s="253"/>
      <c r="AB944" s="253"/>
      <c r="AC944" s="253"/>
      <c r="AD944" s="253"/>
      <c r="AE944" s="253"/>
      <c r="AF944" s="253"/>
      <c r="AG944" s="253"/>
      <c r="AH944" s="253"/>
      <c r="AI944" s="253"/>
      <c r="AJ944" s="253"/>
      <c r="AK944" s="253"/>
      <c r="AL944" s="253"/>
      <c r="AM944" s="253"/>
      <c r="AN944" s="253"/>
      <c r="AO944" s="253"/>
      <c r="AP944" s="253"/>
      <c r="AQ944" s="253"/>
      <c r="AR944" s="253"/>
      <c r="AS944" s="253"/>
      <c r="AT944" s="253"/>
      <c r="AU944" s="253"/>
      <c r="AV944" s="253"/>
      <c r="AW944" s="253"/>
      <c r="AX944" s="253"/>
      <c r="AY944" s="253"/>
      <c r="AZ944" s="253"/>
      <c r="BA944" s="253"/>
      <c r="BB944" s="253"/>
      <c r="BC944" s="253"/>
      <c r="BD944" s="253"/>
      <c r="BE944" s="253"/>
      <c r="BF944" s="253"/>
      <c r="BG944" s="253"/>
      <c r="BH944" s="253"/>
      <c r="BI944" s="253"/>
      <c r="BJ944" s="253"/>
      <c r="BK944" s="253"/>
      <c r="BL944" s="253"/>
      <c r="BM944" s="253"/>
      <c r="BN944" s="253"/>
      <c r="BO944" s="253"/>
      <c r="BP944" s="253"/>
      <c r="BQ944" s="253"/>
      <c r="BR944" s="253"/>
      <c r="BS944" s="253"/>
      <c r="BT944" s="253"/>
      <c r="BU944" s="253"/>
      <c r="BV944" s="253"/>
      <c r="BW944" s="253"/>
      <c r="BX944" s="253"/>
      <c r="BY944" s="253"/>
      <c r="BZ944" s="253"/>
      <c r="CA944" s="253"/>
      <c r="CB944" s="253"/>
      <c r="CC944" s="253"/>
      <c r="CD944" s="253"/>
      <c r="CE944" s="253"/>
      <c r="CF944" s="253"/>
      <c r="CG944" s="253"/>
      <c r="CH944" s="253"/>
      <c r="CI944" s="253"/>
      <c r="CJ944" s="253"/>
      <c r="CK944" s="253"/>
      <c r="CL944" s="253"/>
      <c r="CM944" s="253"/>
      <c r="CN944" s="253"/>
      <c r="CO944" s="253"/>
      <c r="CP944" s="253"/>
      <c r="CQ944" s="253"/>
      <c r="CR944" s="253"/>
      <c r="CS944" s="253"/>
      <c r="CT944" s="253"/>
      <c r="CU944" s="253"/>
      <c r="CV944" s="253"/>
      <c r="CW944" s="253"/>
      <c r="CX944" s="253"/>
      <c r="CY944" s="253"/>
      <c r="CZ944" s="253"/>
      <c r="DA944" s="253"/>
      <c r="DB944" s="253"/>
      <c r="DC944" s="253"/>
      <c r="DD944" s="253"/>
      <c r="DE944" s="253"/>
      <c r="DF944" s="253"/>
      <c r="DG944" s="253"/>
      <c r="DH944" s="253"/>
      <c r="DI944" s="253"/>
      <c r="DJ944" s="253"/>
      <c r="DK944" s="253"/>
      <c r="DL944" s="253"/>
      <c r="DM944" s="253"/>
      <c r="DN944" s="253"/>
      <c r="DO944" s="253"/>
      <c r="DP944" s="253"/>
      <c r="DQ944" s="253"/>
      <c r="DR944" s="253"/>
      <c r="DS944" s="253"/>
      <c r="DT944" s="253"/>
      <c r="DU944" s="253"/>
    </row>
    <row r="945" spans="1:125" s="248" customFormat="1" x14ac:dyDescent="0.25">
      <c r="A945" s="253"/>
      <c r="B945" s="253"/>
      <c r="D945" s="253"/>
      <c r="E945" s="253"/>
      <c r="F945" s="253"/>
      <c r="G945" s="253"/>
      <c r="H945" s="253"/>
      <c r="I945" s="253"/>
      <c r="J945" s="253"/>
      <c r="K945" s="253"/>
      <c r="L945" s="253"/>
      <c r="S945" s="253"/>
      <c r="T945" s="253"/>
      <c r="U945" s="253"/>
      <c r="V945" s="253"/>
      <c r="W945" s="253"/>
      <c r="X945" s="253"/>
      <c r="Y945" s="253"/>
      <c r="Z945" s="253"/>
      <c r="AA945" s="253"/>
      <c r="AB945" s="253"/>
      <c r="AC945" s="253"/>
      <c r="AD945" s="253"/>
      <c r="AE945" s="253"/>
      <c r="AF945" s="253"/>
      <c r="AG945" s="253"/>
      <c r="AH945" s="253"/>
      <c r="AI945" s="253"/>
      <c r="AJ945" s="253"/>
      <c r="AK945" s="253"/>
      <c r="AL945" s="253"/>
      <c r="AM945" s="253"/>
      <c r="AN945" s="253"/>
      <c r="AO945" s="253"/>
      <c r="AP945" s="253"/>
      <c r="AQ945" s="253"/>
      <c r="AR945" s="253"/>
      <c r="AS945" s="253"/>
      <c r="AT945" s="253"/>
      <c r="AU945" s="253"/>
      <c r="AV945" s="253"/>
      <c r="AW945" s="253"/>
      <c r="AX945" s="253"/>
      <c r="AY945" s="253"/>
      <c r="AZ945" s="253"/>
      <c r="BA945" s="253"/>
      <c r="BB945" s="253"/>
      <c r="BC945" s="253"/>
      <c r="BD945" s="253"/>
      <c r="BE945" s="253"/>
      <c r="BF945" s="253"/>
      <c r="BG945" s="253"/>
      <c r="BH945" s="253"/>
      <c r="BI945" s="253"/>
      <c r="BJ945" s="253"/>
      <c r="BK945" s="253"/>
      <c r="BL945" s="253"/>
      <c r="BM945" s="253"/>
      <c r="BN945" s="253"/>
      <c r="BO945" s="253"/>
      <c r="BP945" s="253"/>
      <c r="BQ945" s="253"/>
      <c r="BR945" s="253"/>
      <c r="BS945" s="253"/>
      <c r="BT945" s="253"/>
      <c r="BU945" s="253"/>
      <c r="BV945" s="253"/>
      <c r="BW945" s="253"/>
      <c r="BX945" s="253"/>
      <c r="BY945" s="253"/>
      <c r="BZ945" s="253"/>
      <c r="CA945" s="253"/>
      <c r="CB945" s="253"/>
      <c r="CC945" s="253"/>
      <c r="CD945" s="253"/>
      <c r="CE945" s="253"/>
      <c r="CF945" s="253"/>
      <c r="CG945" s="253"/>
      <c r="CH945" s="253"/>
      <c r="CI945" s="253"/>
      <c r="CJ945" s="253"/>
      <c r="CK945" s="253"/>
      <c r="CL945" s="253"/>
      <c r="CM945" s="253"/>
      <c r="CN945" s="253"/>
      <c r="CO945" s="253"/>
      <c r="CP945" s="253"/>
      <c r="CQ945" s="253"/>
      <c r="CR945" s="253"/>
      <c r="CS945" s="253"/>
      <c r="CT945" s="253"/>
      <c r="CU945" s="253"/>
      <c r="CV945" s="253"/>
      <c r="CW945" s="253"/>
      <c r="CX945" s="253"/>
      <c r="CY945" s="253"/>
      <c r="CZ945" s="253"/>
      <c r="DA945" s="253"/>
      <c r="DB945" s="253"/>
      <c r="DC945" s="253"/>
      <c r="DD945" s="253"/>
      <c r="DE945" s="253"/>
      <c r="DF945" s="253"/>
      <c r="DG945" s="253"/>
      <c r="DH945" s="253"/>
      <c r="DI945" s="253"/>
      <c r="DJ945" s="253"/>
      <c r="DK945" s="253"/>
      <c r="DL945" s="253"/>
      <c r="DM945" s="253"/>
      <c r="DN945" s="253"/>
      <c r="DO945" s="253"/>
      <c r="DP945" s="253"/>
      <c r="DQ945" s="253"/>
      <c r="DR945" s="253"/>
      <c r="DS945" s="253"/>
      <c r="DT945" s="253"/>
      <c r="DU945" s="253"/>
    </row>
    <row r="946" spans="1:125" s="248" customFormat="1" x14ac:dyDescent="0.25">
      <c r="A946" s="253"/>
      <c r="B946" s="253"/>
      <c r="D946" s="253"/>
      <c r="E946" s="253"/>
      <c r="F946" s="253"/>
      <c r="G946" s="253"/>
      <c r="H946" s="253"/>
      <c r="I946" s="253"/>
      <c r="J946" s="253"/>
      <c r="K946" s="253"/>
      <c r="L946" s="253"/>
      <c r="S946" s="253"/>
      <c r="T946" s="253"/>
      <c r="U946" s="253"/>
      <c r="V946" s="253"/>
      <c r="W946" s="253"/>
      <c r="X946" s="253"/>
      <c r="Y946" s="253"/>
      <c r="Z946" s="253"/>
      <c r="AA946" s="253"/>
      <c r="AB946" s="253"/>
      <c r="AC946" s="253"/>
      <c r="AD946" s="253"/>
      <c r="AE946" s="253"/>
      <c r="AF946" s="253"/>
      <c r="AG946" s="253"/>
      <c r="AH946" s="253"/>
      <c r="AI946" s="253"/>
      <c r="AJ946" s="253"/>
      <c r="AK946" s="253"/>
      <c r="AL946" s="253"/>
      <c r="AM946" s="253"/>
      <c r="AN946" s="253"/>
      <c r="AO946" s="253"/>
      <c r="AP946" s="253"/>
      <c r="AQ946" s="253"/>
      <c r="AR946" s="253"/>
      <c r="AS946" s="253"/>
      <c r="AT946" s="253"/>
      <c r="AU946" s="253"/>
      <c r="AV946" s="253"/>
      <c r="AW946" s="253"/>
      <c r="AX946" s="253"/>
      <c r="AY946" s="253"/>
      <c r="AZ946" s="253"/>
      <c r="BA946" s="253"/>
      <c r="BB946" s="253"/>
      <c r="BC946" s="253"/>
      <c r="BD946" s="253"/>
      <c r="BE946" s="253"/>
      <c r="BF946" s="253"/>
      <c r="BG946" s="253"/>
      <c r="BH946" s="253"/>
      <c r="BI946" s="253"/>
      <c r="BJ946" s="253"/>
      <c r="BK946" s="253"/>
      <c r="BL946" s="253"/>
      <c r="BM946" s="253"/>
      <c r="BN946" s="253"/>
      <c r="BO946" s="253"/>
      <c r="BP946" s="253"/>
      <c r="BQ946" s="253"/>
      <c r="BR946" s="253"/>
      <c r="BS946" s="253"/>
      <c r="BT946" s="253"/>
      <c r="BU946" s="253"/>
      <c r="BV946" s="253"/>
      <c r="BW946" s="253"/>
      <c r="BX946" s="253"/>
      <c r="BY946" s="253"/>
      <c r="BZ946" s="253"/>
      <c r="CA946" s="253"/>
      <c r="CB946" s="253"/>
      <c r="CC946" s="253"/>
      <c r="CD946" s="253"/>
      <c r="CE946" s="253"/>
      <c r="CF946" s="253"/>
      <c r="CG946" s="253"/>
      <c r="CH946" s="253"/>
      <c r="CI946" s="253"/>
      <c r="CJ946" s="253"/>
      <c r="CK946" s="253"/>
      <c r="CL946" s="253"/>
      <c r="CM946" s="253"/>
      <c r="CN946" s="253"/>
      <c r="CO946" s="253"/>
      <c r="CP946" s="253"/>
      <c r="CQ946" s="253"/>
      <c r="CR946" s="253"/>
      <c r="CS946" s="253"/>
      <c r="CT946" s="253"/>
      <c r="CU946" s="253"/>
      <c r="CV946" s="253"/>
      <c r="CW946" s="253"/>
      <c r="CX946" s="253"/>
      <c r="CY946" s="253"/>
      <c r="CZ946" s="253"/>
      <c r="DA946" s="253"/>
      <c r="DB946" s="253"/>
      <c r="DC946" s="253"/>
      <c r="DD946" s="253"/>
      <c r="DE946" s="253"/>
      <c r="DF946" s="253"/>
      <c r="DG946" s="253"/>
      <c r="DH946" s="253"/>
      <c r="DI946" s="253"/>
      <c r="DJ946" s="253"/>
      <c r="DK946" s="253"/>
      <c r="DL946" s="253"/>
      <c r="DM946" s="253"/>
      <c r="DN946" s="253"/>
      <c r="DO946" s="253"/>
      <c r="DP946" s="253"/>
      <c r="DQ946" s="253"/>
      <c r="DR946" s="253"/>
      <c r="DS946" s="253"/>
      <c r="DT946" s="253"/>
      <c r="DU946" s="253"/>
    </row>
    <row r="947" spans="1:125" s="248" customFormat="1" x14ac:dyDescent="0.25">
      <c r="A947" s="253"/>
      <c r="B947" s="253"/>
      <c r="D947" s="253"/>
      <c r="E947" s="253"/>
      <c r="F947" s="253"/>
      <c r="G947" s="253"/>
      <c r="H947" s="253"/>
      <c r="I947" s="253"/>
      <c r="J947" s="253"/>
      <c r="K947" s="253"/>
      <c r="L947" s="253"/>
      <c r="S947" s="253"/>
      <c r="T947" s="253"/>
      <c r="U947" s="253"/>
      <c r="V947" s="253"/>
      <c r="W947" s="253"/>
      <c r="X947" s="253"/>
      <c r="Y947" s="253"/>
      <c r="Z947" s="253"/>
      <c r="AA947" s="253"/>
      <c r="AB947" s="253"/>
      <c r="AC947" s="253"/>
      <c r="AD947" s="253"/>
      <c r="AE947" s="253"/>
      <c r="AF947" s="253"/>
      <c r="AG947" s="253"/>
      <c r="AH947" s="253"/>
      <c r="AI947" s="253"/>
      <c r="AJ947" s="253"/>
      <c r="AK947" s="253"/>
      <c r="AL947" s="253"/>
      <c r="AM947" s="253"/>
      <c r="AN947" s="253"/>
      <c r="AO947" s="253"/>
      <c r="AP947" s="253"/>
      <c r="AQ947" s="253"/>
      <c r="AR947" s="253"/>
      <c r="AS947" s="253"/>
      <c r="AT947" s="253"/>
      <c r="AU947" s="253"/>
      <c r="AV947" s="253"/>
      <c r="AW947" s="253"/>
      <c r="AX947" s="253"/>
      <c r="AY947" s="253"/>
      <c r="AZ947" s="253"/>
      <c r="BA947" s="253"/>
      <c r="BB947" s="253"/>
      <c r="BC947" s="253"/>
      <c r="BD947" s="253"/>
      <c r="BE947" s="253"/>
      <c r="BF947" s="253"/>
      <c r="BG947" s="253"/>
      <c r="BH947" s="253"/>
      <c r="BI947" s="253"/>
      <c r="BJ947" s="253"/>
      <c r="BK947" s="253"/>
      <c r="BL947" s="253"/>
      <c r="BM947" s="253"/>
      <c r="BN947" s="253"/>
      <c r="BO947" s="253"/>
      <c r="BP947" s="253"/>
      <c r="BQ947" s="253"/>
      <c r="BR947" s="253"/>
      <c r="BS947" s="253"/>
      <c r="BT947" s="253"/>
      <c r="BU947" s="253"/>
      <c r="BV947" s="253"/>
      <c r="BW947" s="253"/>
      <c r="BX947" s="253"/>
      <c r="BY947" s="253"/>
      <c r="BZ947" s="253"/>
      <c r="CA947" s="253"/>
      <c r="CB947" s="253"/>
      <c r="CC947" s="253"/>
      <c r="CD947" s="253"/>
      <c r="CE947" s="253"/>
      <c r="CF947" s="253"/>
      <c r="CG947" s="253"/>
      <c r="CH947" s="253"/>
      <c r="CI947" s="253"/>
      <c r="CJ947" s="253"/>
      <c r="CK947" s="253"/>
      <c r="CL947" s="253"/>
      <c r="CM947" s="253"/>
      <c r="CN947" s="253"/>
      <c r="CO947" s="253"/>
      <c r="CP947" s="253"/>
      <c r="CQ947" s="253"/>
      <c r="CR947" s="253"/>
      <c r="CS947" s="253"/>
      <c r="CT947" s="253"/>
      <c r="CU947" s="253"/>
      <c r="CV947" s="253"/>
      <c r="CW947" s="253"/>
      <c r="CX947" s="253"/>
      <c r="CY947" s="253"/>
      <c r="CZ947" s="253"/>
      <c r="DA947" s="253"/>
      <c r="DB947" s="253"/>
      <c r="DC947" s="253"/>
      <c r="DD947" s="253"/>
      <c r="DE947" s="253"/>
      <c r="DF947" s="253"/>
      <c r="DG947" s="253"/>
      <c r="DH947" s="253"/>
      <c r="DI947" s="253"/>
      <c r="DJ947" s="253"/>
      <c r="DK947" s="253"/>
      <c r="DL947" s="253"/>
      <c r="DM947" s="253"/>
      <c r="DN947" s="253"/>
      <c r="DO947" s="253"/>
      <c r="DP947" s="253"/>
      <c r="DQ947" s="253"/>
      <c r="DR947" s="253"/>
      <c r="DS947" s="253"/>
      <c r="DT947" s="253"/>
      <c r="DU947" s="253"/>
    </row>
    <row r="948" spans="1:125" s="248" customFormat="1" x14ac:dyDescent="0.25">
      <c r="A948" s="253"/>
      <c r="B948" s="253"/>
      <c r="D948" s="253"/>
      <c r="E948" s="253"/>
      <c r="F948" s="253"/>
      <c r="G948" s="253"/>
      <c r="H948" s="253"/>
      <c r="I948" s="253"/>
      <c r="J948" s="253"/>
      <c r="K948" s="253"/>
      <c r="L948" s="253"/>
      <c r="S948" s="253"/>
      <c r="T948" s="253"/>
      <c r="U948" s="253"/>
      <c r="V948" s="253"/>
      <c r="W948" s="253"/>
      <c r="X948" s="253"/>
      <c r="Y948" s="253"/>
      <c r="Z948" s="253"/>
      <c r="AA948" s="253"/>
      <c r="AB948" s="253"/>
      <c r="AC948" s="253"/>
      <c r="AD948" s="253"/>
      <c r="AE948" s="253"/>
      <c r="AF948" s="253"/>
      <c r="AG948" s="253"/>
      <c r="AH948" s="253"/>
      <c r="AI948" s="253"/>
      <c r="AJ948" s="253"/>
      <c r="AK948" s="253"/>
      <c r="AL948" s="253"/>
      <c r="AM948" s="253"/>
      <c r="AN948" s="253"/>
      <c r="AO948" s="253"/>
      <c r="AP948" s="253"/>
      <c r="AQ948" s="253"/>
      <c r="AR948" s="253"/>
      <c r="AS948" s="253"/>
      <c r="AT948" s="253"/>
      <c r="AU948" s="253"/>
      <c r="AV948" s="253"/>
      <c r="AW948" s="253"/>
      <c r="AX948" s="253"/>
      <c r="AY948" s="253"/>
      <c r="AZ948" s="253"/>
      <c r="BA948" s="253"/>
      <c r="BB948" s="253"/>
      <c r="BC948" s="253"/>
      <c r="BD948" s="253"/>
      <c r="BE948" s="253"/>
      <c r="BF948" s="253"/>
      <c r="BG948" s="253"/>
      <c r="BH948" s="253"/>
      <c r="BI948" s="253"/>
      <c r="BJ948" s="253"/>
      <c r="BK948" s="253"/>
      <c r="BL948" s="253"/>
      <c r="BM948" s="253"/>
      <c r="BN948" s="253"/>
      <c r="BO948" s="253"/>
      <c r="BP948" s="253"/>
      <c r="BQ948" s="253"/>
      <c r="BR948" s="253"/>
      <c r="BS948" s="253"/>
      <c r="BT948" s="253"/>
      <c r="BU948" s="253"/>
      <c r="BV948" s="253"/>
      <c r="BW948" s="253"/>
      <c r="BX948" s="253"/>
      <c r="BY948" s="253"/>
      <c r="BZ948" s="253"/>
      <c r="CA948" s="253"/>
      <c r="CB948" s="253"/>
      <c r="CC948" s="253"/>
      <c r="CD948" s="253"/>
      <c r="CE948" s="253"/>
      <c r="CF948" s="253"/>
      <c r="CG948" s="253"/>
      <c r="CH948" s="253"/>
      <c r="CI948" s="253"/>
      <c r="CJ948" s="253"/>
      <c r="CK948" s="253"/>
      <c r="CL948" s="253"/>
      <c r="CM948" s="253"/>
      <c r="CN948" s="253"/>
      <c r="CO948" s="253"/>
      <c r="CP948" s="253"/>
      <c r="CQ948" s="253"/>
      <c r="CR948" s="253"/>
      <c r="CS948" s="253"/>
      <c r="CT948" s="253"/>
      <c r="CU948" s="253"/>
      <c r="CV948" s="253"/>
      <c r="CW948" s="253"/>
      <c r="CX948" s="253"/>
      <c r="CY948" s="253"/>
      <c r="CZ948" s="253"/>
      <c r="DA948" s="253"/>
      <c r="DB948" s="253"/>
      <c r="DC948" s="253"/>
      <c r="DD948" s="253"/>
      <c r="DE948" s="253"/>
      <c r="DF948" s="253"/>
      <c r="DG948" s="253"/>
      <c r="DH948" s="253"/>
      <c r="DI948" s="253"/>
      <c r="DJ948" s="253"/>
      <c r="DK948" s="253"/>
      <c r="DL948" s="253"/>
      <c r="DM948" s="253"/>
      <c r="DN948" s="253"/>
      <c r="DO948" s="253"/>
      <c r="DP948" s="253"/>
      <c r="DQ948" s="253"/>
      <c r="DR948" s="253"/>
      <c r="DS948" s="253"/>
      <c r="DT948" s="253"/>
      <c r="DU948" s="253"/>
    </row>
    <row r="949" spans="1:125" s="248" customFormat="1" x14ac:dyDescent="0.25">
      <c r="A949" s="253"/>
      <c r="B949" s="253"/>
      <c r="D949" s="253"/>
      <c r="E949" s="253"/>
      <c r="F949" s="253"/>
      <c r="G949" s="253"/>
      <c r="H949" s="253"/>
      <c r="I949" s="253"/>
      <c r="J949" s="253"/>
      <c r="K949" s="253"/>
      <c r="L949" s="253"/>
      <c r="S949" s="253"/>
      <c r="T949" s="253"/>
      <c r="U949" s="253"/>
      <c r="V949" s="253"/>
      <c r="W949" s="253"/>
      <c r="X949" s="253"/>
      <c r="Y949" s="253"/>
      <c r="Z949" s="253"/>
      <c r="AA949" s="253"/>
      <c r="AB949" s="253"/>
      <c r="AC949" s="253"/>
      <c r="AD949" s="253"/>
      <c r="AE949" s="253"/>
      <c r="AF949" s="253"/>
      <c r="AG949" s="253"/>
      <c r="AH949" s="253"/>
      <c r="AI949" s="253"/>
      <c r="AJ949" s="253"/>
      <c r="AK949" s="253"/>
      <c r="AL949" s="253"/>
      <c r="AM949" s="253"/>
      <c r="AN949" s="253"/>
      <c r="AO949" s="253"/>
      <c r="AP949" s="253"/>
      <c r="AQ949" s="253"/>
      <c r="AR949" s="253"/>
      <c r="AS949" s="253"/>
      <c r="AT949" s="253"/>
      <c r="AU949" s="253"/>
      <c r="AV949" s="253"/>
      <c r="AW949" s="253"/>
      <c r="AX949" s="253"/>
      <c r="AY949" s="253"/>
      <c r="AZ949" s="253"/>
      <c r="BA949" s="253"/>
      <c r="BB949" s="253"/>
      <c r="BC949" s="253"/>
      <c r="BD949" s="253"/>
      <c r="BE949" s="253"/>
      <c r="BF949" s="253"/>
      <c r="BG949" s="253"/>
      <c r="BH949" s="253"/>
      <c r="BI949" s="253"/>
      <c r="BJ949" s="253"/>
      <c r="BK949" s="253"/>
      <c r="BL949" s="253"/>
      <c r="BM949" s="253"/>
      <c r="BN949" s="253"/>
      <c r="BO949" s="253"/>
      <c r="BP949" s="253"/>
      <c r="BQ949" s="253"/>
      <c r="BR949" s="253"/>
      <c r="BS949" s="253"/>
      <c r="BT949" s="253"/>
      <c r="BU949" s="253"/>
      <c r="BV949" s="253"/>
      <c r="BW949" s="253"/>
      <c r="BX949" s="253"/>
      <c r="BY949" s="253"/>
      <c r="BZ949" s="253"/>
      <c r="CA949" s="253"/>
      <c r="CB949" s="253"/>
      <c r="CC949" s="253"/>
      <c r="CD949" s="253"/>
      <c r="CE949" s="253"/>
      <c r="CF949" s="253"/>
      <c r="CG949" s="253"/>
      <c r="CH949" s="253"/>
      <c r="CI949" s="253"/>
      <c r="CJ949" s="253"/>
      <c r="CK949" s="253"/>
      <c r="CL949" s="253"/>
      <c r="CM949" s="253"/>
      <c r="CN949" s="253"/>
      <c r="CO949" s="253"/>
      <c r="CP949" s="253"/>
      <c r="CQ949" s="253"/>
      <c r="CR949" s="253"/>
      <c r="CS949" s="253"/>
      <c r="CT949" s="253"/>
      <c r="CU949" s="253"/>
      <c r="CV949" s="253"/>
      <c r="CW949" s="253"/>
      <c r="CX949" s="253"/>
      <c r="CY949" s="253"/>
      <c r="CZ949" s="253"/>
      <c r="DA949" s="253"/>
      <c r="DB949" s="253"/>
      <c r="DC949" s="253"/>
      <c r="DD949" s="253"/>
      <c r="DE949" s="253"/>
      <c r="DF949" s="253"/>
      <c r="DG949" s="253"/>
      <c r="DH949" s="253"/>
      <c r="DI949" s="253"/>
      <c r="DJ949" s="253"/>
      <c r="DK949" s="253"/>
      <c r="DL949" s="253"/>
      <c r="DM949" s="253"/>
      <c r="DN949" s="253"/>
      <c r="DO949" s="253"/>
      <c r="DP949" s="253"/>
      <c r="DQ949" s="253"/>
      <c r="DR949" s="253"/>
      <c r="DS949" s="253"/>
      <c r="DT949" s="253"/>
      <c r="DU949" s="253"/>
    </row>
    <row r="950" spans="1:125" s="248" customFormat="1" x14ac:dyDescent="0.25">
      <c r="A950" s="253"/>
      <c r="B950" s="253"/>
      <c r="D950" s="253"/>
      <c r="E950" s="253"/>
      <c r="F950" s="253"/>
      <c r="G950" s="253"/>
      <c r="H950" s="253"/>
      <c r="I950" s="253"/>
      <c r="J950" s="253"/>
      <c r="K950" s="253"/>
      <c r="L950" s="253"/>
      <c r="S950" s="253"/>
      <c r="T950" s="253"/>
      <c r="U950" s="253"/>
      <c r="V950" s="253"/>
      <c r="W950" s="253"/>
      <c r="X950" s="253"/>
      <c r="Y950" s="253"/>
      <c r="Z950" s="253"/>
      <c r="AA950" s="253"/>
      <c r="AB950" s="253"/>
      <c r="AC950" s="253"/>
      <c r="AD950" s="253"/>
      <c r="AE950" s="253"/>
      <c r="AF950" s="253"/>
      <c r="AG950" s="253"/>
      <c r="AH950" s="253"/>
      <c r="AI950" s="253"/>
      <c r="AJ950" s="253"/>
      <c r="AK950" s="253"/>
      <c r="AL950" s="253"/>
      <c r="AM950" s="253"/>
      <c r="AN950" s="253"/>
      <c r="AO950" s="253"/>
      <c r="AP950" s="253"/>
      <c r="AQ950" s="253"/>
      <c r="AR950" s="253"/>
      <c r="AS950" s="253"/>
      <c r="AT950" s="253"/>
      <c r="AU950" s="253"/>
      <c r="AV950" s="253"/>
      <c r="AW950" s="253"/>
      <c r="AX950" s="253"/>
      <c r="AY950" s="253"/>
      <c r="AZ950" s="253"/>
      <c r="BA950" s="253"/>
      <c r="BB950" s="253"/>
      <c r="BC950" s="253"/>
      <c r="BD950" s="253"/>
      <c r="BE950" s="253"/>
      <c r="BF950" s="253"/>
      <c r="BG950" s="253"/>
      <c r="BH950" s="253"/>
      <c r="BI950" s="253"/>
      <c r="BJ950" s="253"/>
      <c r="BK950" s="253"/>
      <c r="BL950" s="253"/>
      <c r="BM950" s="253"/>
      <c r="BN950" s="253"/>
      <c r="BO950" s="253"/>
      <c r="BP950" s="253"/>
      <c r="BQ950" s="253"/>
      <c r="BR950" s="253"/>
      <c r="BS950" s="253"/>
      <c r="BT950" s="253"/>
      <c r="BU950" s="253"/>
      <c r="BV950" s="253"/>
      <c r="BW950" s="253"/>
      <c r="BX950" s="253"/>
      <c r="BY950" s="253"/>
      <c r="BZ950" s="253"/>
      <c r="CA950" s="253"/>
      <c r="CB950" s="253"/>
      <c r="CC950" s="253"/>
      <c r="CD950" s="253"/>
      <c r="CE950" s="253"/>
      <c r="CF950" s="253"/>
      <c r="CG950" s="253"/>
      <c r="CH950" s="253"/>
      <c r="CI950" s="253"/>
      <c r="CJ950" s="253"/>
      <c r="CK950" s="253"/>
      <c r="CL950" s="253"/>
      <c r="CM950" s="253"/>
      <c r="CN950" s="253"/>
      <c r="CO950" s="253"/>
      <c r="CP950" s="253"/>
      <c r="CQ950" s="253"/>
      <c r="CR950" s="253"/>
      <c r="CS950" s="253"/>
      <c r="CT950" s="253"/>
      <c r="CU950" s="253"/>
      <c r="CV950" s="253"/>
      <c r="CW950" s="253"/>
      <c r="CX950" s="253"/>
      <c r="CY950" s="253"/>
      <c r="CZ950" s="253"/>
      <c r="DA950" s="253"/>
      <c r="DB950" s="253"/>
      <c r="DC950" s="253"/>
      <c r="DD950" s="253"/>
      <c r="DE950" s="253"/>
      <c r="DF950" s="253"/>
      <c r="DG950" s="253"/>
      <c r="DH950" s="253"/>
      <c r="DI950" s="253"/>
      <c r="DJ950" s="253"/>
      <c r="DK950" s="253"/>
      <c r="DL950" s="253"/>
      <c r="DM950" s="253"/>
      <c r="DN950" s="253"/>
      <c r="DO950" s="253"/>
      <c r="DP950" s="253"/>
      <c r="DQ950" s="253"/>
      <c r="DR950" s="253"/>
      <c r="DS950" s="253"/>
      <c r="DT950" s="253"/>
      <c r="DU950" s="253"/>
    </row>
    <row r="951" spans="1:125" s="248" customFormat="1" x14ac:dyDescent="0.25">
      <c r="A951" s="253"/>
      <c r="B951" s="253"/>
      <c r="D951" s="253"/>
      <c r="E951" s="253"/>
      <c r="F951" s="253"/>
      <c r="G951" s="253"/>
      <c r="H951" s="253"/>
      <c r="I951" s="253"/>
      <c r="J951" s="253"/>
      <c r="K951" s="253"/>
      <c r="L951" s="253"/>
      <c r="S951" s="253"/>
      <c r="T951" s="253"/>
      <c r="U951" s="253"/>
      <c r="V951" s="253"/>
      <c r="W951" s="253"/>
      <c r="X951" s="253"/>
      <c r="Y951" s="253"/>
      <c r="Z951" s="253"/>
      <c r="AA951" s="253"/>
      <c r="AB951" s="253"/>
      <c r="AC951" s="253"/>
      <c r="AD951" s="253"/>
      <c r="AE951" s="253"/>
      <c r="AF951" s="253"/>
      <c r="AG951" s="253"/>
      <c r="AH951" s="253"/>
      <c r="AI951" s="253"/>
      <c r="AJ951" s="253"/>
      <c r="AK951" s="253"/>
      <c r="AL951" s="253"/>
      <c r="AM951" s="253"/>
      <c r="AN951" s="253"/>
      <c r="AO951" s="253"/>
      <c r="AP951" s="253"/>
      <c r="AQ951" s="253"/>
      <c r="AR951" s="253"/>
      <c r="AS951" s="253"/>
      <c r="AT951" s="253"/>
      <c r="AU951" s="253"/>
      <c r="AV951" s="253"/>
      <c r="AW951" s="253"/>
      <c r="AX951" s="253"/>
      <c r="AY951" s="253"/>
      <c r="AZ951" s="253"/>
      <c r="BA951" s="253"/>
      <c r="BB951" s="253"/>
      <c r="BC951" s="253"/>
      <c r="BD951" s="253"/>
      <c r="BE951" s="253"/>
      <c r="BF951" s="253"/>
      <c r="BG951" s="253"/>
      <c r="BH951" s="253"/>
      <c r="BI951" s="253"/>
      <c r="BJ951" s="253"/>
      <c r="BK951" s="253"/>
      <c r="BL951" s="253"/>
      <c r="BM951" s="253"/>
      <c r="BN951" s="253"/>
      <c r="BO951" s="253"/>
      <c r="BP951" s="253"/>
      <c r="BQ951" s="253"/>
      <c r="BR951" s="253"/>
      <c r="BS951" s="253"/>
      <c r="BT951" s="253"/>
      <c r="BU951" s="253"/>
      <c r="BV951" s="253"/>
      <c r="BW951" s="253"/>
      <c r="BX951" s="253"/>
      <c r="BY951" s="253"/>
      <c r="BZ951" s="253"/>
      <c r="CA951" s="253"/>
      <c r="CB951" s="253"/>
      <c r="CC951" s="253"/>
      <c r="CD951" s="253"/>
      <c r="CE951" s="253"/>
      <c r="CF951" s="253"/>
      <c r="CG951" s="253"/>
      <c r="CH951" s="253"/>
      <c r="CI951" s="253"/>
      <c r="CJ951" s="253"/>
      <c r="CK951" s="253"/>
      <c r="CL951" s="253"/>
      <c r="CM951" s="253"/>
      <c r="CN951" s="253"/>
      <c r="CO951" s="253"/>
      <c r="CP951" s="253"/>
      <c r="CQ951" s="253"/>
      <c r="CR951" s="253"/>
      <c r="CS951" s="253"/>
      <c r="CT951" s="253"/>
      <c r="CU951" s="253"/>
      <c r="CV951" s="253"/>
      <c r="CW951" s="253"/>
      <c r="CX951" s="253"/>
      <c r="CY951" s="253"/>
      <c r="CZ951" s="253"/>
      <c r="DA951" s="253"/>
      <c r="DB951" s="253"/>
      <c r="DC951" s="253"/>
      <c r="DD951" s="253"/>
      <c r="DE951" s="253"/>
      <c r="DF951" s="253"/>
      <c r="DG951" s="253"/>
      <c r="DH951" s="253"/>
      <c r="DI951" s="253"/>
      <c r="DJ951" s="253"/>
      <c r="DK951" s="253"/>
      <c r="DL951" s="253"/>
      <c r="DM951" s="253"/>
      <c r="DN951" s="253"/>
      <c r="DO951" s="253"/>
      <c r="DP951" s="253"/>
      <c r="DQ951" s="253"/>
      <c r="DR951" s="253"/>
      <c r="DS951" s="253"/>
      <c r="DT951" s="253"/>
      <c r="DU951" s="253"/>
    </row>
    <row r="952" spans="1:125" s="248" customFormat="1" x14ac:dyDescent="0.25">
      <c r="A952" s="253"/>
      <c r="B952" s="253"/>
      <c r="D952" s="253"/>
      <c r="E952" s="253"/>
      <c r="F952" s="253"/>
      <c r="G952" s="253"/>
      <c r="H952" s="253"/>
      <c r="I952" s="253"/>
      <c r="J952" s="253"/>
      <c r="K952" s="253"/>
      <c r="L952" s="253"/>
      <c r="S952" s="253"/>
      <c r="T952" s="253"/>
      <c r="U952" s="253"/>
      <c r="V952" s="253"/>
      <c r="W952" s="253"/>
      <c r="X952" s="253"/>
      <c r="Y952" s="253"/>
      <c r="Z952" s="253"/>
      <c r="AA952" s="253"/>
      <c r="AB952" s="253"/>
      <c r="AC952" s="253"/>
      <c r="AD952" s="253"/>
      <c r="AE952" s="253"/>
      <c r="AF952" s="253"/>
      <c r="AG952" s="253"/>
      <c r="AH952" s="253"/>
      <c r="AI952" s="253"/>
      <c r="AJ952" s="253"/>
      <c r="AK952" s="253"/>
      <c r="AL952" s="253"/>
      <c r="AM952" s="253"/>
      <c r="AN952" s="253"/>
      <c r="AO952" s="253"/>
      <c r="AP952" s="253"/>
      <c r="AQ952" s="253"/>
      <c r="AR952" s="253"/>
      <c r="AS952" s="253"/>
      <c r="AT952" s="253"/>
      <c r="AU952" s="253"/>
      <c r="AV952" s="253"/>
      <c r="AW952" s="253"/>
      <c r="AX952" s="253"/>
      <c r="AY952" s="253"/>
      <c r="AZ952" s="253"/>
      <c r="BA952" s="253"/>
      <c r="BB952" s="253"/>
      <c r="BC952" s="253"/>
      <c r="BD952" s="253"/>
      <c r="BE952" s="253"/>
      <c r="BF952" s="253"/>
      <c r="BG952" s="253"/>
      <c r="BH952" s="253"/>
      <c r="BI952" s="253"/>
      <c r="BJ952" s="253"/>
      <c r="BK952" s="253"/>
      <c r="BL952" s="253"/>
      <c r="BM952" s="253"/>
      <c r="BN952" s="253"/>
      <c r="BO952" s="253"/>
      <c r="BP952" s="253"/>
      <c r="BQ952" s="253"/>
      <c r="BR952" s="253"/>
      <c r="BS952" s="253"/>
      <c r="BT952" s="253"/>
      <c r="BU952" s="253"/>
      <c r="BV952" s="253"/>
      <c r="BW952" s="253"/>
      <c r="BX952" s="253"/>
      <c r="BY952" s="253"/>
      <c r="BZ952" s="253"/>
      <c r="CA952" s="253"/>
      <c r="CB952" s="253"/>
      <c r="CC952" s="253"/>
      <c r="CD952" s="253"/>
      <c r="CE952" s="253"/>
      <c r="CF952" s="253"/>
      <c r="CG952" s="253"/>
      <c r="CH952" s="253"/>
      <c r="CI952" s="253"/>
      <c r="CJ952" s="253"/>
      <c r="CK952" s="253"/>
      <c r="CL952" s="253"/>
      <c r="CM952" s="253"/>
      <c r="CN952" s="253"/>
      <c r="CO952" s="253"/>
      <c r="CP952" s="253"/>
      <c r="CQ952" s="253"/>
      <c r="CR952" s="253"/>
      <c r="CS952" s="253"/>
      <c r="CT952" s="253"/>
      <c r="CU952" s="253"/>
      <c r="CV952" s="253"/>
      <c r="CW952" s="253"/>
      <c r="CX952" s="253"/>
      <c r="CY952" s="253"/>
      <c r="CZ952" s="253"/>
      <c r="DA952" s="253"/>
      <c r="DB952" s="253"/>
      <c r="DC952" s="253"/>
      <c r="DD952" s="253"/>
      <c r="DE952" s="253"/>
      <c r="DF952" s="253"/>
      <c r="DG952" s="253"/>
      <c r="DH952" s="253"/>
      <c r="DI952" s="253"/>
      <c r="DJ952" s="253"/>
      <c r="DK952" s="253"/>
      <c r="DL952" s="253"/>
      <c r="DM952" s="253"/>
      <c r="DN952" s="253"/>
      <c r="DO952" s="253"/>
      <c r="DP952" s="253"/>
      <c r="DQ952" s="253"/>
      <c r="DR952" s="253"/>
      <c r="DS952" s="253"/>
      <c r="DT952" s="253"/>
      <c r="DU952" s="253"/>
    </row>
    <row r="953" spans="1:125" s="248" customFormat="1" x14ac:dyDescent="0.25">
      <c r="A953" s="253"/>
      <c r="B953" s="253"/>
      <c r="D953" s="253"/>
      <c r="E953" s="253"/>
      <c r="F953" s="253"/>
      <c r="G953" s="253"/>
      <c r="H953" s="253"/>
      <c r="I953" s="253"/>
      <c r="J953" s="253"/>
      <c r="K953" s="253"/>
      <c r="L953" s="253"/>
      <c r="S953" s="253"/>
      <c r="T953" s="253"/>
      <c r="U953" s="253"/>
      <c r="V953" s="253"/>
      <c r="W953" s="253"/>
      <c r="X953" s="253"/>
      <c r="Y953" s="253"/>
      <c r="Z953" s="253"/>
      <c r="AA953" s="253"/>
      <c r="AB953" s="253"/>
      <c r="AC953" s="253"/>
      <c r="AD953" s="253"/>
      <c r="AE953" s="253"/>
      <c r="AF953" s="253"/>
      <c r="AG953" s="253"/>
      <c r="AH953" s="253"/>
      <c r="AI953" s="253"/>
      <c r="AJ953" s="253"/>
      <c r="AK953" s="253"/>
      <c r="AL953" s="253"/>
      <c r="AM953" s="253"/>
      <c r="AN953" s="253"/>
      <c r="AO953" s="253"/>
      <c r="AP953" s="253"/>
      <c r="AQ953" s="253"/>
      <c r="AR953" s="253"/>
      <c r="AS953" s="253"/>
      <c r="AT953" s="253"/>
      <c r="AU953" s="253"/>
      <c r="AV953" s="253"/>
      <c r="AW953" s="253"/>
      <c r="AX953" s="253"/>
      <c r="AY953" s="253"/>
      <c r="AZ953" s="253"/>
      <c r="BA953" s="253"/>
      <c r="BB953" s="253"/>
      <c r="BC953" s="253"/>
      <c r="BD953" s="253"/>
      <c r="BE953" s="253"/>
      <c r="BF953" s="253"/>
      <c r="BG953" s="253"/>
      <c r="BH953" s="253"/>
      <c r="BI953" s="253"/>
      <c r="BJ953" s="253"/>
      <c r="BK953" s="253"/>
      <c r="BL953" s="253"/>
      <c r="BM953" s="253"/>
      <c r="BN953" s="253"/>
      <c r="BO953" s="253"/>
      <c r="BP953" s="253"/>
      <c r="BQ953" s="253"/>
      <c r="BR953" s="253"/>
      <c r="BS953" s="253"/>
      <c r="BT953" s="253"/>
      <c r="BU953" s="253"/>
      <c r="BV953" s="253"/>
      <c r="BW953" s="253"/>
      <c r="BX953" s="253"/>
      <c r="BY953" s="253"/>
      <c r="BZ953" s="253"/>
      <c r="CA953" s="253"/>
      <c r="CB953" s="253"/>
      <c r="CC953" s="253"/>
      <c r="CD953" s="253"/>
      <c r="CE953" s="253"/>
      <c r="CF953" s="253"/>
      <c r="CG953" s="253"/>
      <c r="CH953" s="253"/>
      <c r="CI953" s="253"/>
      <c r="CJ953" s="253"/>
      <c r="CK953" s="253"/>
      <c r="CL953" s="253"/>
      <c r="CM953" s="253"/>
      <c r="CN953" s="253"/>
      <c r="CO953" s="253"/>
      <c r="CP953" s="253"/>
      <c r="CQ953" s="253"/>
      <c r="CR953" s="253"/>
      <c r="CS953" s="253"/>
      <c r="CT953" s="253"/>
      <c r="CU953" s="253"/>
      <c r="CV953" s="253"/>
      <c r="CW953" s="253"/>
      <c r="CX953" s="253"/>
      <c r="CY953" s="253"/>
      <c r="CZ953" s="253"/>
      <c r="DA953" s="253"/>
      <c r="DB953" s="253"/>
      <c r="DC953" s="253"/>
      <c r="DD953" s="253"/>
      <c r="DE953" s="253"/>
      <c r="DF953" s="253"/>
      <c r="DG953" s="253"/>
      <c r="DH953" s="253"/>
      <c r="DI953" s="253"/>
      <c r="DJ953" s="253"/>
      <c r="DK953" s="253"/>
      <c r="DL953" s="253"/>
      <c r="DM953" s="253"/>
      <c r="DN953" s="253"/>
      <c r="DO953" s="253"/>
      <c r="DP953" s="253"/>
      <c r="DQ953" s="253"/>
      <c r="DR953" s="253"/>
      <c r="DS953" s="253"/>
      <c r="DT953" s="253"/>
      <c r="DU953" s="253"/>
    </row>
    <row r="954" spans="1:125" s="248" customFormat="1" x14ac:dyDescent="0.25">
      <c r="A954" s="253"/>
      <c r="B954" s="253"/>
      <c r="D954" s="253"/>
      <c r="E954" s="253"/>
      <c r="F954" s="253"/>
      <c r="G954" s="253"/>
      <c r="H954" s="253"/>
      <c r="I954" s="253"/>
      <c r="J954" s="253"/>
      <c r="K954" s="253"/>
      <c r="L954" s="253"/>
      <c r="S954" s="253"/>
      <c r="T954" s="253"/>
      <c r="U954" s="253"/>
      <c r="V954" s="253"/>
      <c r="W954" s="253"/>
      <c r="X954" s="253"/>
      <c r="Y954" s="253"/>
      <c r="Z954" s="253"/>
      <c r="AA954" s="253"/>
      <c r="AB954" s="253"/>
      <c r="AC954" s="253"/>
      <c r="AD954" s="253"/>
      <c r="AE954" s="253"/>
      <c r="AF954" s="253"/>
      <c r="AG954" s="253"/>
      <c r="AH954" s="253"/>
      <c r="AI954" s="253"/>
      <c r="AJ954" s="253"/>
      <c r="AK954" s="253"/>
      <c r="AL954" s="253"/>
      <c r="AM954" s="253"/>
      <c r="AN954" s="253"/>
      <c r="AO954" s="253"/>
      <c r="AP954" s="253"/>
      <c r="AQ954" s="253"/>
      <c r="AR954" s="253"/>
      <c r="AS954" s="253"/>
      <c r="AT954" s="253"/>
      <c r="AU954" s="253"/>
      <c r="AV954" s="253"/>
      <c r="AW954" s="253"/>
      <c r="AX954" s="253"/>
      <c r="AY954" s="253"/>
      <c r="AZ954" s="253"/>
      <c r="BA954" s="253"/>
      <c r="BB954" s="253"/>
      <c r="BC954" s="253"/>
      <c r="BD954" s="253"/>
      <c r="BE954" s="253"/>
      <c r="BF954" s="253"/>
      <c r="BG954" s="253"/>
      <c r="BH954" s="253"/>
      <c r="BI954" s="253"/>
      <c r="BJ954" s="253"/>
      <c r="BK954" s="253"/>
      <c r="BL954" s="253"/>
      <c r="BM954" s="253"/>
      <c r="BN954" s="253"/>
      <c r="BO954" s="253"/>
      <c r="BP954" s="253"/>
      <c r="BQ954" s="253"/>
      <c r="BR954" s="253"/>
      <c r="BS954" s="253"/>
      <c r="BT954" s="253"/>
      <c r="BU954" s="253"/>
      <c r="BV954" s="253"/>
      <c r="BW954" s="253"/>
      <c r="BX954" s="253"/>
      <c r="BY954" s="253"/>
      <c r="BZ954" s="253"/>
      <c r="CA954" s="253"/>
      <c r="CB954" s="253"/>
      <c r="CC954" s="253"/>
      <c r="CD954" s="253"/>
      <c r="CE954" s="253"/>
      <c r="CF954" s="253"/>
      <c r="CG954" s="253"/>
      <c r="CH954" s="253"/>
      <c r="CI954" s="253"/>
      <c r="CJ954" s="253"/>
      <c r="CK954" s="253"/>
      <c r="CL954" s="253"/>
      <c r="CM954" s="253"/>
      <c r="CN954" s="253"/>
      <c r="CO954" s="253"/>
      <c r="CP954" s="253"/>
      <c r="CQ954" s="253"/>
      <c r="CR954" s="253"/>
      <c r="CS954" s="253"/>
      <c r="CT954" s="253"/>
      <c r="CU954" s="253"/>
      <c r="CV954" s="253"/>
      <c r="CW954" s="253"/>
      <c r="CX954" s="253"/>
      <c r="CY954" s="253"/>
      <c r="CZ954" s="253"/>
      <c r="DA954" s="253"/>
      <c r="DB954" s="253"/>
      <c r="DC954" s="253"/>
      <c r="DD954" s="253"/>
      <c r="DE954" s="253"/>
      <c r="DF954" s="253"/>
      <c r="DG954" s="253"/>
      <c r="DH954" s="253"/>
      <c r="DI954" s="253"/>
      <c r="DJ954" s="253"/>
      <c r="DK954" s="253"/>
      <c r="DL954" s="253"/>
      <c r="DM954" s="253"/>
      <c r="DN954" s="253"/>
      <c r="DO954" s="253"/>
      <c r="DP954" s="253"/>
      <c r="DQ954" s="253"/>
      <c r="DR954" s="253"/>
      <c r="DS954" s="253"/>
      <c r="DT954" s="253"/>
      <c r="DU954" s="253"/>
    </row>
    <row r="955" spans="1:125" s="248" customFormat="1" x14ac:dyDescent="0.25">
      <c r="A955" s="253"/>
      <c r="B955" s="253"/>
      <c r="D955" s="253"/>
      <c r="E955" s="253"/>
      <c r="F955" s="253"/>
      <c r="G955" s="253"/>
      <c r="H955" s="253"/>
      <c r="I955" s="253"/>
      <c r="J955" s="253"/>
      <c r="K955" s="253"/>
      <c r="L955" s="253"/>
      <c r="S955" s="253"/>
      <c r="T955" s="253"/>
      <c r="U955" s="253"/>
      <c r="V955" s="253"/>
      <c r="W955" s="253"/>
      <c r="X955" s="253"/>
      <c r="Y955" s="253"/>
      <c r="Z955" s="253"/>
      <c r="AA955" s="253"/>
      <c r="AB955" s="253"/>
      <c r="AC955" s="253"/>
      <c r="AD955" s="253"/>
      <c r="AE955" s="253"/>
      <c r="AF955" s="253"/>
      <c r="AG955" s="253"/>
      <c r="AH955" s="253"/>
      <c r="AI955" s="253"/>
      <c r="AJ955" s="253"/>
      <c r="AK955" s="253"/>
      <c r="AL955" s="253"/>
      <c r="AM955" s="253"/>
      <c r="AN955" s="253"/>
      <c r="AO955" s="253"/>
      <c r="AP955" s="253"/>
      <c r="AQ955" s="253"/>
      <c r="AR955" s="253"/>
      <c r="AS955" s="253"/>
      <c r="AT955" s="253"/>
      <c r="AU955" s="253"/>
      <c r="AV955" s="253"/>
      <c r="AW955" s="253"/>
      <c r="AX955" s="253"/>
      <c r="AY955" s="253"/>
      <c r="AZ955" s="253"/>
      <c r="BA955" s="253"/>
      <c r="BB955" s="253"/>
      <c r="BC955" s="253"/>
      <c r="BD955" s="253"/>
      <c r="BE955" s="253"/>
      <c r="BF955" s="253"/>
      <c r="BG955" s="253"/>
      <c r="BH955" s="253"/>
      <c r="BI955" s="253"/>
      <c r="BJ955" s="253"/>
      <c r="BK955" s="253"/>
      <c r="BL955" s="253"/>
      <c r="BM955" s="253"/>
      <c r="BN955" s="253"/>
      <c r="BO955" s="253"/>
      <c r="BP955" s="253"/>
      <c r="BQ955" s="253"/>
      <c r="BR955" s="253"/>
      <c r="BS955" s="253"/>
      <c r="BT955" s="253"/>
      <c r="BU955" s="253"/>
      <c r="BV955" s="253"/>
      <c r="BW955" s="253"/>
      <c r="BX955" s="253"/>
      <c r="BY955" s="253"/>
      <c r="BZ955" s="253"/>
      <c r="CA955" s="253"/>
      <c r="CB955" s="253"/>
      <c r="CC955" s="253"/>
      <c r="CD955" s="253"/>
      <c r="CE955" s="253"/>
      <c r="CF955" s="253"/>
      <c r="CG955" s="253"/>
      <c r="CH955" s="253"/>
      <c r="CI955" s="253"/>
      <c r="CJ955" s="253"/>
      <c r="CK955" s="253"/>
      <c r="CL955" s="253"/>
      <c r="CM955" s="253"/>
      <c r="CN955" s="253"/>
      <c r="CO955" s="253"/>
      <c r="CP955" s="253"/>
      <c r="CQ955" s="253"/>
      <c r="CR955" s="253"/>
      <c r="CS955" s="253"/>
      <c r="CT955" s="253"/>
      <c r="CU955" s="253"/>
      <c r="CV955" s="253"/>
      <c r="CW955" s="253"/>
      <c r="CX955" s="253"/>
      <c r="CY955" s="253"/>
      <c r="CZ955" s="253"/>
      <c r="DA955" s="253"/>
      <c r="DB955" s="253"/>
      <c r="DC955" s="253"/>
      <c r="DD955" s="253"/>
      <c r="DE955" s="253"/>
      <c r="DF955" s="253"/>
      <c r="DG955" s="253"/>
      <c r="DH955" s="253"/>
      <c r="DI955" s="253"/>
      <c r="DJ955" s="253"/>
      <c r="DK955" s="253"/>
      <c r="DL955" s="253"/>
      <c r="DM955" s="253"/>
      <c r="DN955" s="253"/>
      <c r="DO955" s="253"/>
      <c r="DP955" s="253"/>
      <c r="DQ955" s="253"/>
      <c r="DR955" s="253"/>
      <c r="DS955" s="253"/>
      <c r="DT955" s="253"/>
      <c r="DU955" s="253"/>
    </row>
    <row r="956" spans="1:125" s="248" customFormat="1" x14ac:dyDescent="0.25">
      <c r="A956" s="253"/>
      <c r="B956" s="253"/>
      <c r="D956" s="253"/>
      <c r="E956" s="253"/>
      <c r="F956" s="253"/>
      <c r="G956" s="253"/>
      <c r="H956" s="253"/>
      <c r="I956" s="253"/>
      <c r="J956" s="253"/>
      <c r="K956" s="253"/>
      <c r="L956" s="253"/>
      <c r="S956" s="253"/>
      <c r="T956" s="253"/>
      <c r="U956" s="253"/>
      <c r="V956" s="253"/>
      <c r="W956" s="253"/>
      <c r="X956" s="253"/>
      <c r="Y956" s="253"/>
      <c r="Z956" s="253"/>
      <c r="AA956" s="253"/>
      <c r="AB956" s="253"/>
      <c r="AC956" s="253"/>
      <c r="AD956" s="253"/>
      <c r="AE956" s="253"/>
      <c r="AF956" s="253"/>
      <c r="AG956" s="253"/>
      <c r="AH956" s="253"/>
      <c r="AI956" s="253"/>
      <c r="AJ956" s="253"/>
      <c r="AK956" s="253"/>
      <c r="AL956" s="253"/>
      <c r="AM956" s="253"/>
      <c r="AN956" s="253"/>
      <c r="AO956" s="253"/>
      <c r="AP956" s="253"/>
      <c r="AQ956" s="253"/>
      <c r="AR956" s="253"/>
      <c r="AS956" s="253"/>
      <c r="AT956" s="253"/>
      <c r="AU956" s="253"/>
      <c r="AV956" s="253"/>
      <c r="AW956" s="253"/>
      <c r="AX956" s="253"/>
      <c r="AY956" s="253"/>
      <c r="AZ956" s="253"/>
      <c r="BA956" s="253"/>
      <c r="BB956" s="253"/>
      <c r="BC956" s="253"/>
      <c r="BD956" s="253"/>
      <c r="BE956" s="253"/>
      <c r="BF956" s="253"/>
      <c r="BG956" s="253"/>
      <c r="BH956" s="253"/>
      <c r="BI956" s="253"/>
      <c r="BJ956" s="253"/>
      <c r="BK956" s="253"/>
      <c r="BL956" s="253"/>
      <c r="BM956" s="253"/>
      <c r="BN956" s="253"/>
      <c r="BO956" s="253"/>
      <c r="BP956" s="253"/>
      <c r="BQ956" s="253"/>
      <c r="BR956" s="253"/>
      <c r="BS956" s="253"/>
      <c r="BT956" s="253"/>
      <c r="BU956" s="253"/>
      <c r="BV956" s="253"/>
      <c r="BW956" s="253"/>
      <c r="BX956" s="253"/>
      <c r="BY956" s="253"/>
      <c r="BZ956" s="253"/>
      <c r="CA956" s="253"/>
      <c r="CB956" s="253"/>
      <c r="CC956" s="253"/>
      <c r="CD956" s="253"/>
      <c r="CE956" s="253"/>
      <c r="CF956" s="253"/>
      <c r="CG956" s="253"/>
      <c r="CH956" s="253"/>
      <c r="CI956" s="253"/>
      <c r="CJ956" s="253"/>
      <c r="CK956" s="253"/>
      <c r="CL956" s="253"/>
      <c r="CM956" s="253"/>
      <c r="CN956" s="253"/>
      <c r="CO956" s="253"/>
      <c r="CP956" s="253"/>
      <c r="CQ956" s="253"/>
      <c r="CR956" s="253"/>
      <c r="CS956" s="253"/>
      <c r="CT956" s="253"/>
      <c r="CU956" s="253"/>
      <c r="CV956" s="253"/>
      <c r="CW956" s="253"/>
      <c r="CX956" s="253"/>
      <c r="CY956" s="253"/>
      <c r="CZ956" s="253"/>
      <c r="DA956" s="253"/>
      <c r="DB956" s="253"/>
      <c r="DC956" s="253"/>
      <c r="DD956" s="253"/>
      <c r="DE956" s="253"/>
      <c r="DF956" s="253"/>
      <c r="DG956" s="253"/>
      <c r="DH956" s="253"/>
      <c r="DI956" s="253"/>
      <c r="DJ956" s="253"/>
      <c r="DK956" s="253"/>
      <c r="DL956" s="253"/>
      <c r="DM956" s="253"/>
      <c r="DN956" s="253"/>
      <c r="DO956" s="253"/>
      <c r="DP956" s="253"/>
      <c r="DQ956" s="253"/>
      <c r="DR956" s="253"/>
      <c r="DS956" s="253"/>
      <c r="DT956" s="253"/>
      <c r="DU956" s="253"/>
    </row>
    <row r="957" spans="1:125" s="248" customFormat="1" x14ac:dyDescent="0.25">
      <c r="A957" s="253"/>
      <c r="B957" s="253"/>
      <c r="D957" s="253"/>
      <c r="E957" s="253"/>
      <c r="F957" s="253"/>
      <c r="G957" s="253"/>
      <c r="H957" s="253"/>
      <c r="I957" s="253"/>
      <c r="J957" s="253"/>
      <c r="K957" s="253"/>
      <c r="L957" s="253"/>
      <c r="S957" s="253"/>
      <c r="T957" s="253"/>
      <c r="U957" s="253"/>
      <c r="V957" s="253"/>
      <c r="W957" s="253"/>
      <c r="X957" s="253"/>
      <c r="Y957" s="253"/>
      <c r="Z957" s="253"/>
      <c r="AA957" s="253"/>
      <c r="AB957" s="253"/>
      <c r="AC957" s="253"/>
      <c r="AD957" s="253"/>
      <c r="AE957" s="253"/>
      <c r="AF957" s="253"/>
      <c r="AG957" s="253"/>
      <c r="AH957" s="253"/>
      <c r="AI957" s="253"/>
      <c r="AJ957" s="253"/>
      <c r="AK957" s="253"/>
      <c r="AL957" s="253"/>
      <c r="AM957" s="253"/>
      <c r="AN957" s="253"/>
      <c r="AO957" s="253"/>
      <c r="AP957" s="253"/>
      <c r="AQ957" s="253"/>
      <c r="AR957" s="253"/>
      <c r="AS957" s="253"/>
      <c r="AT957" s="253"/>
      <c r="AU957" s="253"/>
      <c r="AV957" s="253"/>
      <c r="AW957" s="253"/>
      <c r="AX957" s="253"/>
      <c r="AY957" s="253"/>
      <c r="AZ957" s="253"/>
      <c r="BA957" s="253"/>
      <c r="BB957" s="253"/>
      <c r="BC957" s="253"/>
      <c r="BD957" s="253"/>
      <c r="BE957" s="253"/>
      <c r="BF957" s="253"/>
      <c r="BG957" s="253"/>
      <c r="BH957" s="253"/>
      <c r="BI957" s="253"/>
      <c r="BJ957" s="253"/>
      <c r="BK957" s="253"/>
      <c r="BL957" s="253"/>
      <c r="BM957" s="253"/>
      <c r="BN957" s="253"/>
      <c r="BO957" s="253"/>
      <c r="BP957" s="253"/>
      <c r="BQ957" s="253"/>
      <c r="BR957" s="253"/>
      <c r="BS957" s="253"/>
      <c r="BT957" s="253"/>
      <c r="BU957" s="253"/>
      <c r="BV957" s="253"/>
      <c r="BW957" s="253"/>
      <c r="BX957" s="253"/>
      <c r="BY957" s="253"/>
      <c r="BZ957" s="253"/>
      <c r="CA957" s="253"/>
      <c r="CB957" s="253"/>
      <c r="CC957" s="253"/>
      <c r="CD957" s="253"/>
      <c r="CE957" s="253"/>
      <c r="CF957" s="253"/>
      <c r="CG957" s="253"/>
      <c r="CH957" s="253"/>
      <c r="CI957" s="253"/>
      <c r="CJ957" s="253"/>
      <c r="CK957" s="253"/>
      <c r="CL957" s="253"/>
      <c r="CM957" s="253"/>
      <c r="CN957" s="253"/>
      <c r="CO957" s="253"/>
      <c r="CP957" s="253"/>
      <c r="CQ957" s="253"/>
      <c r="CR957" s="253"/>
      <c r="CS957" s="253"/>
      <c r="CT957" s="253"/>
      <c r="CU957" s="253"/>
      <c r="CV957" s="253"/>
      <c r="CW957" s="253"/>
      <c r="CX957" s="253"/>
      <c r="CY957" s="253"/>
      <c r="CZ957" s="253"/>
      <c r="DA957" s="253"/>
      <c r="DB957" s="253"/>
      <c r="DC957" s="253"/>
      <c r="DD957" s="253"/>
      <c r="DE957" s="253"/>
      <c r="DF957" s="253"/>
      <c r="DG957" s="253"/>
      <c r="DH957" s="253"/>
      <c r="DI957" s="253"/>
      <c r="DJ957" s="253"/>
      <c r="DK957" s="253"/>
      <c r="DL957" s="253"/>
      <c r="DM957" s="253"/>
      <c r="DN957" s="253"/>
      <c r="DO957" s="253"/>
      <c r="DP957" s="253"/>
      <c r="DQ957" s="253"/>
      <c r="DR957" s="253"/>
      <c r="DS957" s="253"/>
      <c r="DT957" s="253"/>
      <c r="DU957" s="253"/>
    </row>
    <row r="958" spans="1:125" s="248" customFormat="1" x14ac:dyDescent="0.25">
      <c r="A958" s="253"/>
      <c r="B958" s="253"/>
      <c r="D958" s="253"/>
      <c r="E958" s="253"/>
      <c r="F958" s="253"/>
      <c r="G958" s="253"/>
      <c r="H958" s="253"/>
      <c r="I958" s="253"/>
      <c r="J958" s="253"/>
      <c r="K958" s="253"/>
      <c r="L958" s="253"/>
      <c r="S958" s="253"/>
      <c r="T958" s="253"/>
      <c r="U958" s="253"/>
      <c r="V958" s="253"/>
      <c r="W958" s="253"/>
      <c r="X958" s="253"/>
      <c r="Y958" s="253"/>
      <c r="Z958" s="253"/>
      <c r="AA958" s="253"/>
      <c r="AB958" s="253"/>
      <c r="AC958" s="253"/>
      <c r="AD958" s="253"/>
      <c r="AE958" s="253"/>
      <c r="AF958" s="253"/>
      <c r="AG958" s="253"/>
      <c r="AH958" s="253"/>
      <c r="AI958" s="253"/>
      <c r="AJ958" s="253"/>
      <c r="AK958" s="253"/>
      <c r="AL958" s="253"/>
      <c r="AM958" s="253"/>
      <c r="AN958" s="253"/>
      <c r="AO958" s="253"/>
      <c r="AP958" s="253"/>
      <c r="AQ958" s="253"/>
      <c r="AR958" s="253"/>
      <c r="AS958" s="253"/>
      <c r="AT958" s="253"/>
      <c r="AU958" s="253"/>
      <c r="AV958" s="253"/>
      <c r="AW958" s="253"/>
      <c r="AX958" s="253"/>
      <c r="AY958" s="253"/>
      <c r="AZ958" s="253"/>
      <c r="BA958" s="253"/>
      <c r="BB958" s="253"/>
      <c r="BC958" s="253"/>
      <c r="BD958" s="253"/>
      <c r="BE958" s="253"/>
      <c r="BF958" s="253"/>
      <c r="BG958" s="253"/>
      <c r="BH958" s="253"/>
      <c r="BI958" s="253"/>
      <c r="BJ958" s="253"/>
      <c r="BK958" s="253"/>
      <c r="BL958" s="253"/>
      <c r="BM958" s="253"/>
      <c r="BN958" s="253"/>
      <c r="BO958" s="253"/>
      <c r="BP958" s="253"/>
      <c r="BQ958" s="253"/>
      <c r="BR958" s="253"/>
      <c r="BS958" s="253"/>
      <c r="BT958" s="253"/>
      <c r="BU958" s="253"/>
      <c r="BV958" s="253"/>
      <c r="BW958" s="253"/>
      <c r="BX958" s="253"/>
      <c r="BY958" s="253"/>
      <c r="BZ958" s="253"/>
      <c r="CA958" s="253"/>
      <c r="CB958" s="253"/>
      <c r="CC958" s="253"/>
      <c r="CD958" s="253"/>
      <c r="CE958" s="253"/>
      <c r="CF958" s="253"/>
      <c r="CG958" s="253"/>
      <c r="CH958" s="253"/>
      <c r="CI958" s="253"/>
      <c r="CJ958" s="253"/>
      <c r="CK958" s="253"/>
      <c r="CL958" s="253"/>
      <c r="CM958" s="253"/>
      <c r="CN958" s="253"/>
      <c r="CO958" s="253"/>
      <c r="CP958" s="253"/>
      <c r="CQ958" s="253"/>
      <c r="CR958" s="253"/>
      <c r="CS958" s="253"/>
      <c r="CT958" s="253"/>
      <c r="CU958" s="253"/>
      <c r="CV958" s="253"/>
      <c r="CW958" s="253"/>
      <c r="CX958" s="253"/>
      <c r="CY958" s="253"/>
      <c r="CZ958" s="253"/>
      <c r="DA958" s="253"/>
      <c r="DB958" s="253"/>
      <c r="DC958" s="253"/>
      <c r="DD958" s="253"/>
      <c r="DE958" s="253"/>
      <c r="DF958" s="253"/>
      <c r="DG958" s="253"/>
      <c r="DH958" s="253"/>
      <c r="DI958" s="253"/>
      <c r="DJ958" s="253"/>
      <c r="DK958" s="253"/>
      <c r="DL958" s="253"/>
      <c r="DM958" s="253"/>
      <c r="DN958" s="253"/>
      <c r="DO958" s="253"/>
      <c r="DP958" s="253"/>
      <c r="DQ958" s="253"/>
      <c r="DR958" s="253"/>
      <c r="DS958" s="253"/>
      <c r="DT958" s="253"/>
      <c r="DU958" s="253"/>
    </row>
    <row r="959" spans="1:125" s="248" customFormat="1" x14ac:dyDescent="0.25">
      <c r="A959" s="253"/>
      <c r="B959" s="253"/>
      <c r="D959" s="253"/>
      <c r="E959" s="253"/>
      <c r="F959" s="253"/>
      <c r="G959" s="253"/>
      <c r="H959" s="253"/>
      <c r="I959" s="253"/>
      <c r="J959" s="253"/>
      <c r="K959" s="253"/>
      <c r="L959" s="253"/>
      <c r="S959" s="253"/>
      <c r="T959" s="253"/>
      <c r="U959" s="253"/>
      <c r="V959" s="253"/>
      <c r="W959" s="253"/>
      <c r="X959" s="253"/>
      <c r="Y959" s="253"/>
      <c r="Z959" s="253"/>
      <c r="AA959" s="253"/>
      <c r="AB959" s="253"/>
      <c r="AC959" s="253"/>
      <c r="AD959" s="253"/>
      <c r="AE959" s="253"/>
      <c r="AF959" s="253"/>
      <c r="AG959" s="253"/>
      <c r="AH959" s="253"/>
      <c r="AI959" s="253"/>
      <c r="AJ959" s="253"/>
      <c r="AK959" s="253"/>
      <c r="AL959" s="253"/>
      <c r="AM959" s="253"/>
      <c r="AN959" s="253"/>
      <c r="AO959" s="253"/>
      <c r="AP959" s="253"/>
      <c r="AQ959" s="253"/>
      <c r="AR959" s="253"/>
      <c r="AS959" s="253"/>
      <c r="AT959" s="253"/>
      <c r="AU959" s="253"/>
      <c r="AV959" s="253"/>
      <c r="AW959" s="253"/>
      <c r="AX959" s="253"/>
      <c r="AY959" s="253"/>
      <c r="AZ959" s="253"/>
      <c r="BA959" s="253"/>
      <c r="BB959" s="253"/>
      <c r="BC959" s="253"/>
      <c r="BD959" s="253"/>
      <c r="BE959" s="253"/>
      <c r="BF959" s="253"/>
      <c r="BG959" s="253"/>
      <c r="BH959" s="253"/>
      <c r="BI959" s="253"/>
      <c r="BJ959" s="253"/>
      <c r="BK959" s="253"/>
      <c r="BL959" s="253"/>
      <c r="BM959" s="253"/>
      <c r="BN959" s="253"/>
      <c r="BO959" s="253"/>
      <c r="BP959" s="253"/>
      <c r="BQ959" s="253"/>
      <c r="BR959" s="253"/>
      <c r="BS959" s="253"/>
      <c r="BT959" s="253"/>
      <c r="BU959" s="253"/>
      <c r="BV959" s="253"/>
      <c r="BW959" s="253"/>
      <c r="BX959" s="253"/>
      <c r="BY959" s="253"/>
      <c r="BZ959" s="253"/>
      <c r="CA959" s="253"/>
      <c r="CB959" s="253"/>
      <c r="CC959" s="253"/>
      <c r="CD959" s="253"/>
      <c r="CE959" s="253"/>
      <c r="CF959" s="253"/>
      <c r="CG959" s="253"/>
      <c r="CH959" s="253"/>
      <c r="CI959" s="253"/>
      <c r="CJ959" s="253"/>
      <c r="CK959" s="253"/>
      <c r="CL959" s="253"/>
      <c r="CM959" s="253"/>
      <c r="CN959" s="253"/>
      <c r="CO959" s="253"/>
      <c r="CP959" s="253"/>
      <c r="CQ959" s="253"/>
      <c r="CR959" s="253"/>
      <c r="CS959" s="253"/>
      <c r="CT959" s="253"/>
      <c r="CU959" s="253"/>
      <c r="CV959" s="253"/>
      <c r="CW959" s="253"/>
      <c r="CX959" s="253"/>
      <c r="CY959" s="253"/>
      <c r="CZ959" s="253"/>
      <c r="DA959" s="253"/>
      <c r="DB959" s="253"/>
      <c r="DC959" s="253"/>
      <c r="DD959" s="253"/>
      <c r="DE959" s="253"/>
      <c r="DF959" s="253"/>
      <c r="DG959" s="253"/>
      <c r="DH959" s="253"/>
      <c r="DI959" s="253"/>
      <c r="DJ959" s="253"/>
      <c r="DK959" s="253"/>
      <c r="DL959" s="253"/>
      <c r="DM959" s="253"/>
      <c r="DN959" s="253"/>
      <c r="DO959" s="253"/>
      <c r="DP959" s="253"/>
      <c r="DQ959" s="253"/>
      <c r="DR959" s="253"/>
      <c r="DS959" s="253"/>
      <c r="DT959" s="253"/>
      <c r="DU959" s="253"/>
    </row>
    <row r="960" spans="1:125" s="248" customFormat="1" x14ac:dyDescent="0.25">
      <c r="A960" s="253"/>
      <c r="B960" s="253"/>
      <c r="D960" s="253"/>
      <c r="E960" s="253"/>
      <c r="F960" s="253"/>
      <c r="G960" s="253"/>
      <c r="H960" s="253"/>
      <c r="I960" s="253"/>
      <c r="J960" s="253"/>
      <c r="K960" s="253"/>
      <c r="L960" s="253"/>
      <c r="S960" s="253"/>
      <c r="T960" s="253"/>
      <c r="U960" s="253"/>
      <c r="V960" s="253"/>
      <c r="W960" s="253"/>
      <c r="X960" s="253"/>
      <c r="Y960" s="253"/>
      <c r="Z960" s="253"/>
      <c r="AA960" s="253"/>
      <c r="AB960" s="253"/>
      <c r="AC960" s="253"/>
      <c r="AD960" s="253"/>
      <c r="AE960" s="253"/>
      <c r="AF960" s="253"/>
      <c r="AG960" s="253"/>
      <c r="AH960" s="253"/>
      <c r="AI960" s="253"/>
      <c r="AJ960" s="253"/>
      <c r="AK960" s="253"/>
      <c r="AL960" s="253"/>
      <c r="AM960" s="253"/>
      <c r="AN960" s="253"/>
      <c r="AO960" s="253"/>
      <c r="AP960" s="253"/>
      <c r="AQ960" s="253"/>
      <c r="AR960" s="253"/>
      <c r="AS960" s="253"/>
      <c r="AT960" s="253"/>
      <c r="AU960" s="253"/>
      <c r="AV960" s="253"/>
      <c r="AW960" s="253"/>
      <c r="AX960" s="253"/>
      <c r="AY960" s="253"/>
      <c r="AZ960" s="253"/>
      <c r="BA960" s="253"/>
      <c r="BB960" s="253"/>
      <c r="BC960" s="253"/>
      <c r="BD960" s="253"/>
      <c r="BE960" s="253"/>
      <c r="BF960" s="253"/>
      <c r="BG960" s="253"/>
      <c r="BH960" s="253"/>
      <c r="BI960" s="253"/>
      <c r="BJ960" s="253"/>
      <c r="BK960" s="253"/>
      <c r="BL960" s="253"/>
      <c r="BM960" s="253"/>
      <c r="BN960" s="253"/>
      <c r="BO960" s="253"/>
      <c r="BP960" s="253"/>
      <c r="BQ960" s="253"/>
      <c r="BR960" s="253"/>
      <c r="BS960" s="253"/>
      <c r="BT960" s="253"/>
      <c r="BU960" s="253"/>
      <c r="BV960" s="253"/>
      <c r="BW960" s="253"/>
      <c r="BX960" s="253"/>
      <c r="BY960" s="253"/>
      <c r="BZ960" s="253"/>
      <c r="CA960" s="253"/>
      <c r="CB960" s="253"/>
      <c r="CC960" s="253"/>
      <c r="CD960" s="253"/>
      <c r="CE960" s="253"/>
      <c r="CF960" s="253"/>
      <c r="CG960" s="253"/>
      <c r="CH960" s="253"/>
      <c r="CI960" s="253"/>
      <c r="CJ960" s="253"/>
      <c r="CK960" s="253"/>
      <c r="CL960" s="253"/>
      <c r="CM960" s="253"/>
      <c r="CN960" s="253"/>
      <c r="CO960" s="253"/>
      <c r="CP960" s="253"/>
      <c r="CQ960" s="253"/>
      <c r="CR960" s="253"/>
      <c r="CS960" s="253"/>
      <c r="CT960" s="253"/>
      <c r="CU960" s="253"/>
      <c r="CV960" s="253"/>
      <c r="CW960" s="253"/>
      <c r="CX960" s="253"/>
      <c r="CY960" s="253"/>
      <c r="CZ960" s="253"/>
      <c r="DA960" s="253"/>
      <c r="DB960" s="253"/>
      <c r="DC960" s="253"/>
      <c r="DD960" s="253"/>
      <c r="DE960" s="253"/>
      <c r="DF960" s="253"/>
      <c r="DG960" s="253"/>
      <c r="DH960" s="253"/>
      <c r="DI960" s="253"/>
      <c r="DJ960" s="253"/>
      <c r="DK960" s="253"/>
      <c r="DL960" s="253"/>
      <c r="DM960" s="253"/>
      <c r="DN960" s="253"/>
      <c r="DO960" s="253"/>
      <c r="DP960" s="253"/>
      <c r="DQ960" s="253"/>
      <c r="DR960" s="253"/>
      <c r="DS960" s="253"/>
      <c r="DT960" s="253"/>
      <c r="DU960" s="253"/>
    </row>
    <row r="961" spans="1:125" s="248" customFormat="1" x14ac:dyDescent="0.25">
      <c r="A961" s="253"/>
      <c r="B961" s="253"/>
      <c r="D961" s="253"/>
      <c r="E961" s="253"/>
      <c r="F961" s="253"/>
      <c r="G961" s="253"/>
      <c r="H961" s="253"/>
      <c r="I961" s="253"/>
      <c r="J961" s="253"/>
      <c r="K961" s="253"/>
      <c r="L961" s="253"/>
      <c r="S961" s="253"/>
      <c r="T961" s="253"/>
      <c r="U961" s="253"/>
      <c r="V961" s="253"/>
      <c r="W961" s="253"/>
      <c r="X961" s="253"/>
      <c r="Y961" s="253"/>
      <c r="Z961" s="253"/>
      <c r="AA961" s="253"/>
      <c r="AB961" s="253"/>
      <c r="AC961" s="253"/>
      <c r="AD961" s="253"/>
      <c r="AE961" s="253"/>
      <c r="AF961" s="253"/>
      <c r="AG961" s="253"/>
      <c r="AH961" s="253"/>
      <c r="AI961" s="253"/>
      <c r="AJ961" s="253"/>
      <c r="AK961" s="253"/>
      <c r="AL961" s="253"/>
      <c r="AM961" s="253"/>
      <c r="AN961" s="253"/>
      <c r="AO961" s="253"/>
      <c r="AP961" s="253"/>
      <c r="AQ961" s="253"/>
      <c r="AR961" s="253"/>
      <c r="AS961" s="253"/>
      <c r="AT961" s="253"/>
      <c r="AU961" s="253"/>
      <c r="AV961" s="253"/>
      <c r="AW961" s="253"/>
      <c r="AX961" s="253"/>
      <c r="AY961" s="253"/>
      <c r="AZ961" s="253"/>
      <c r="BA961" s="253"/>
      <c r="BB961" s="253"/>
      <c r="BC961" s="253"/>
      <c r="BD961" s="253"/>
      <c r="BE961" s="253"/>
      <c r="BF961" s="253"/>
      <c r="BG961" s="253"/>
      <c r="BH961" s="253"/>
      <c r="BI961" s="253"/>
      <c r="BJ961" s="253"/>
      <c r="BK961" s="253"/>
      <c r="BL961" s="253"/>
      <c r="BM961" s="253"/>
      <c r="BN961" s="253"/>
      <c r="BO961" s="253"/>
      <c r="BP961" s="253"/>
      <c r="BQ961" s="253"/>
      <c r="BR961" s="253"/>
      <c r="BS961" s="253"/>
      <c r="BT961" s="253"/>
      <c r="BU961" s="253"/>
      <c r="BV961" s="253"/>
      <c r="BW961" s="253"/>
      <c r="BX961" s="253"/>
      <c r="BY961" s="253"/>
      <c r="BZ961" s="253"/>
      <c r="CA961" s="253"/>
      <c r="CB961" s="253"/>
      <c r="CC961" s="253"/>
      <c r="CD961" s="253"/>
      <c r="CE961" s="253"/>
      <c r="CF961" s="253"/>
      <c r="CG961" s="253"/>
      <c r="CH961" s="253"/>
      <c r="CI961" s="253"/>
      <c r="CJ961" s="253"/>
      <c r="CK961" s="253"/>
      <c r="CL961" s="253"/>
      <c r="CM961" s="253"/>
      <c r="CN961" s="253"/>
      <c r="CO961" s="253"/>
      <c r="CP961" s="253"/>
      <c r="CQ961" s="253"/>
      <c r="CR961" s="253"/>
      <c r="CS961" s="253"/>
      <c r="CT961" s="253"/>
      <c r="CU961" s="253"/>
      <c r="CV961" s="253"/>
      <c r="CW961" s="253"/>
      <c r="CX961" s="253"/>
      <c r="CY961" s="253"/>
      <c r="CZ961" s="253"/>
      <c r="DA961" s="253"/>
      <c r="DB961" s="253"/>
      <c r="DC961" s="253"/>
      <c r="DD961" s="253"/>
      <c r="DE961" s="253"/>
      <c r="DF961" s="253"/>
      <c r="DG961" s="253"/>
      <c r="DH961" s="253"/>
      <c r="DI961" s="253"/>
      <c r="DJ961" s="253"/>
      <c r="DK961" s="253"/>
      <c r="DL961" s="253"/>
      <c r="DM961" s="253"/>
      <c r="DN961" s="253"/>
      <c r="DO961" s="253"/>
      <c r="DP961" s="253"/>
      <c r="DQ961" s="253"/>
      <c r="DR961" s="253"/>
      <c r="DS961" s="253"/>
      <c r="DT961" s="253"/>
      <c r="DU961" s="253"/>
    </row>
    <row r="962" spans="1:125" s="248" customFormat="1" x14ac:dyDescent="0.25">
      <c r="A962" s="253"/>
      <c r="B962" s="253"/>
      <c r="D962" s="253"/>
      <c r="E962" s="253"/>
      <c r="F962" s="253"/>
      <c r="G962" s="253"/>
      <c r="H962" s="253"/>
      <c r="I962" s="253"/>
      <c r="J962" s="253"/>
      <c r="K962" s="253"/>
      <c r="L962" s="253"/>
      <c r="S962" s="253"/>
      <c r="T962" s="253"/>
      <c r="U962" s="253"/>
      <c r="V962" s="253"/>
      <c r="W962" s="253"/>
      <c r="X962" s="253"/>
      <c r="Y962" s="253"/>
      <c r="Z962" s="253"/>
      <c r="AA962" s="253"/>
      <c r="AB962" s="253"/>
      <c r="AC962" s="253"/>
      <c r="AD962" s="253"/>
      <c r="AE962" s="253"/>
      <c r="AF962" s="253"/>
      <c r="AG962" s="253"/>
      <c r="AH962" s="253"/>
      <c r="AI962" s="253"/>
      <c r="AJ962" s="253"/>
      <c r="AK962" s="253"/>
      <c r="AL962" s="253"/>
      <c r="AM962" s="253"/>
      <c r="AN962" s="253"/>
      <c r="AO962" s="253"/>
      <c r="AP962" s="253"/>
      <c r="AQ962" s="253"/>
      <c r="AR962" s="253"/>
      <c r="AS962" s="253"/>
      <c r="AT962" s="253"/>
      <c r="AU962" s="253"/>
      <c r="AV962" s="253"/>
      <c r="AW962" s="253"/>
      <c r="AX962" s="253"/>
      <c r="AY962" s="253"/>
      <c r="AZ962" s="253"/>
      <c r="BA962" s="253"/>
      <c r="BB962" s="253"/>
      <c r="BC962" s="253"/>
      <c r="BD962" s="253"/>
      <c r="BE962" s="253"/>
      <c r="BF962" s="253"/>
      <c r="BG962" s="253"/>
      <c r="BH962" s="253"/>
      <c r="BI962" s="253"/>
      <c r="BJ962" s="253"/>
      <c r="BK962" s="253"/>
      <c r="BL962" s="253"/>
      <c r="BM962" s="253"/>
      <c r="BN962" s="253"/>
      <c r="BO962" s="253"/>
      <c r="BP962" s="253"/>
      <c r="BQ962" s="253"/>
      <c r="BR962" s="253"/>
      <c r="BS962" s="253"/>
      <c r="BT962" s="253"/>
      <c r="BU962" s="253"/>
      <c r="BV962" s="253"/>
      <c r="BW962" s="253"/>
      <c r="BX962" s="253"/>
      <c r="BY962" s="253"/>
      <c r="BZ962" s="253"/>
      <c r="CA962" s="253"/>
      <c r="CB962" s="253"/>
      <c r="CC962" s="253"/>
      <c r="CD962" s="253"/>
      <c r="CE962" s="253"/>
      <c r="CF962" s="253"/>
      <c r="CG962" s="253"/>
      <c r="CH962" s="253"/>
      <c r="CI962" s="253"/>
      <c r="CJ962" s="253"/>
      <c r="CK962" s="253"/>
      <c r="CL962" s="253"/>
      <c r="CM962" s="253"/>
      <c r="CN962" s="253"/>
      <c r="CO962" s="253"/>
      <c r="CP962" s="253"/>
      <c r="CQ962" s="253"/>
      <c r="CR962" s="253"/>
      <c r="CS962" s="253"/>
      <c r="CT962" s="253"/>
      <c r="CU962" s="253"/>
      <c r="CV962" s="253"/>
      <c r="CW962" s="253"/>
      <c r="CX962" s="253"/>
      <c r="CY962" s="253"/>
      <c r="CZ962" s="253"/>
      <c r="DA962" s="253"/>
      <c r="DB962" s="253"/>
      <c r="DC962" s="253"/>
      <c r="DD962" s="253"/>
      <c r="DE962" s="253"/>
      <c r="DF962" s="253"/>
      <c r="DG962" s="253"/>
      <c r="DH962" s="253"/>
      <c r="DI962" s="253"/>
      <c r="DJ962" s="253"/>
      <c r="DK962" s="253"/>
      <c r="DL962" s="253"/>
      <c r="DM962" s="253"/>
      <c r="DN962" s="253"/>
      <c r="DO962" s="253"/>
      <c r="DP962" s="253"/>
      <c r="DQ962" s="253"/>
      <c r="DR962" s="253"/>
      <c r="DS962" s="253"/>
      <c r="DT962" s="253"/>
      <c r="DU962" s="253"/>
    </row>
    <row r="963" spans="1:125" s="248" customFormat="1" x14ac:dyDescent="0.25">
      <c r="A963" s="253"/>
      <c r="B963" s="253"/>
      <c r="D963" s="253"/>
      <c r="E963" s="253"/>
      <c r="F963" s="253"/>
      <c r="G963" s="253"/>
      <c r="H963" s="253"/>
      <c r="I963" s="253"/>
      <c r="J963" s="253"/>
      <c r="K963" s="253"/>
      <c r="L963" s="253"/>
      <c r="S963" s="253"/>
      <c r="T963" s="253"/>
      <c r="U963" s="253"/>
      <c r="V963" s="253"/>
      <c r="W963" s="253"/>
      <c r="X963" s="253"/>
      <c r="Y963" s="253"/>
      <c r="Z963" s="253"/>
      <c r="AA963" s="253"/>
      <c r="AB963" s="253"/>
      <c r="AC963" s="253"/>
      <c r="AD963" s="253"/>
      <c r="AE963" s="253"/>
      <c r="AF963" s="253"/>
      <c r="AG963" s="253"/>
      <c r="AH963" s="253"/>
      <c r="AI963" s="253"/>
      <c r="AJ963" s="253"/>
      <c r="AK963" s="253"/>
      <c r="AL963" s="253"/>
      <c r="AM963" s="253"/>
      <c r="AN963" s="253"/>
      <c r="AO963" s="253"/>
      <c r="AP963" s="253"/>
      <c r="AQ963" s="253"/>
      <c r="AR963" s="253"/>
      <c r="AS963" s="253"/>
      <c r="AT963" s="253"/>
      <c r="AU963" s="253"/>
      <c r="AV963" s="253"/>
      <c r="AW963" s="253"/>
      <c r="AX963" s="253"/>
      <c r="AY963" s="253"/>
      <c r="AZ963" s="253"/>
      <c r="BA963" s="253"/>
      <c r="BB963" s="253"/>
      <c r="BC963" s="253"/>
      <c r="BD963" s="253"/>
      <c r="BE963" s="253"/>
      <c r="BF963" s="253"/>
      <c r="BG963" s="253"/>
      <c r="BH963" s="253"/>
      <c r="BI963" s="253"/>
      <c r="BJ963" s="253"/>
      <c r="BK963" s="253"/>
      <c r="BL963" s="253"/>
      <c r="BM963" s="253"/>
      <c r="BN963" s="253"/>
      <c r="BO963" s="253"/>
      <c r="BP963" s="253"/>
      <c r="BQ963" s="253"/>
      <c r="BR963" s="253"/>
      <c r="BS963" s="253"/>
      <c r="BT963" s="253"/>
      <c r="BU963" s="253"/>
      <c r="BV963" s="253"/>
      <c r="BW963" s="253"/>
      <c r="BX963" s="253"/>
      <c r="BY963" s="253"/>
      <c r="BZ963" s="253"/>
      <c r="CA963" s="253"/>
      <c r="CB963" s="253"/>
      <c r="CC963" s="253"/>
      <c r="CD963" s="253"/>
      <c r="CE963" s="253"/>
      <c r="CF963" s="253"/>
      <c r="CG963" s="253"/>
      <c r="CH963" s="253"/>
      <c r="CI963" s="253"/>
      <c r="CJ963" s="253"/>
      <c r="CK963" s="253"/>
      <c r="CL963" s="253"/>
      <c r="CM963" s="253"/>
      <c r="CN963" s="253"/>
      <c r="CO963" s="253"/>
      <c r="CP963" s="253"/>
      <c r="CQ963" s="253"/>
      <c r="CR963" s="253"/>
      <c r="CS963" s="253"/>
      <c r="CT963" s="253"/>
      <c r="CU963" s="253"/>
      <c r="CV963" s="253"/>
      <c r="CW963" s="253"/>
      <c r="CX963" s="253"/>
      <c r="CY963" s="253"/>
      <c r="CZ963" s="253"/>
      <c r="DA963" s="253"/>
      <c r="DB963" s="253"/>
      <c r="DC963" s="253"/>
      <c r="DD963" s="253"/>
      <c r="DE963" s="253"/>
      <c r="DF963" s="253"/>
      <c r="DG963" s="253"/>
      <c r="DH963" s="253"/>
      <c r="DI963" s="253"/>
      <c r="DJ963" s="253"/>
      <c r="DK963" s="253"/>
      <c r="DL963" s="253"/>
      <c r="DM963" s="253"/>
      <c r="DN963" s="253"/>
      <c r="DO963" s="253"/>
      <c r="DP963" s="253"/>
      <c r="DQ963" s="253"/>
      <c r="DR963" s="253"/>
      <c r="DS963" s="253"/>
      <c r="DT963" s="253"/>
      <c r="DU963" s="253"/>
    </row>
    <row r="964" spans="1:125" s="248" customFormat="1" x14ac:dyDescent="0.25">
      <c r="A964" s="253"/>
      <c r="B964" s="253"/>
      <c r="D964" s="253"/>
      <c r="E964" s="253"/>
      <c r="F964" s="253"/>
      <c r="G964" s="253"/>
      <c r="H964" s="253"/>
      <c r="I964" s="253"/>
      <c r="J964" s="253"/>
      <c r="K964" s="253"/>
      <c r="L964" s="253"/>
      <c r="S964" s="253"/>
      <c r="T964" s="253"/>
      <c r="U964" s="253"/>
      <c r="V964" s="253"/>
      <c r="W964" s="253"/>
      <c r="X964" s="253"/>
      <c r="Y964" s="253"/>
      <c r="Z964" s="253"/>
      <c r="AA964" s="253"/>
      <c r="AB964" s="253"/>
      <c r="AC964" s="253"/>
      <c r="AD964" s="253"/>
      <c r="AE964" s="253"/>
      <c r="AF964" s="253"/>
      <c r="AG964" s="253"/>
      <c r="AH964" s="253"/>
      <c r="AI964" s="253"/>
      <c r="AJ964" s="253"/>
      <c r="AK964" s="253"/>
      <c r="AL964" s="253"/>
      <c r="AM964" s="253"/>
      <c r="AN964" s="253"/>
      <c r="AO964" s="253"/>
      <c r="AP964" s="253"/>
      <c r="AQ964" s="253"/>
      <c r="AR964" s="253"/>
      <c r="AS964" s="253"/>
      <c r="AT964" s="253"/>
      <c r="AU964" s="253"/>
      <c r="AV964" s="253"/>
      <c r="AW964" s="253"/>
      <c r="AX964" s="253"/>
      <c r="AY964" s="253"/>
      <c r="AZ964" s="253"/>
      <c r="BA964" s="253"/>
      <c r="BB964" s="253"/>
      <c r="BC964" s="253"/>
      <c r="BD964" s="253"/>
      <c r="BE964" s="253"/>
      <c r="BF964" s="253"/>
      <c r="BG964" s="253"/>
      <c r="BH964" s="253"/>
      <c r="BI964" s="253"/>
      <c r="BJ964" s="253"/>
      <c r="BK964" s="253"/>
      <c r="BL964" s="253"/>
      <c r="BM964" s="253"/>
      <c r="BN964" s="253"/>
      <c r="BO964" s="253"/>
      <c r="BP964" s="253"/>
      <c r="BQ964" s="253"/>
      <c r="BR964" s="253"/>
      <c r="BS964" s="253"/>
      <c r="BT964" s="253"/>
      <c r="BU964" s="253"/>
      <c r="BV964" s="253"/>
      <c r="BW964" s="253"/>
      <c r="BX964" s="253"/>
      <c r="BY964" s="253"/>
      <c r="BZ964" s="253"/>
      <c r="CA964" s="253"/>
      <c r="CB964" s="253"/>
      <c r="CC964" s="253"/>
      <c r="CD964" s="253"/>
      <c r="CE964" s="253"/>
      <c r="CF964" s="253"/>
      <c r="CG964" s="253"/>
      <c r="CH964" s="253"/>
      <c r="CI964" s="253"/>
      <c r="CJ964" s="253"/>
      <c r="CK964" s="253"/>
      <c r="CL964" s="253"/>
      <c r="CM964" s="253"/>
      <c r="CN964" s="253"/>
      <c r="CO964" s="253"/>
      <c r="CP964" s="253"/>
      <c r="CQ964" s="253"/>
      <c r="CR964" s="253"/>
      <c r="CS964" s="253"/>
      <c r="CT964" s="253"/>
      <c r="CU964" s="253"/>
      <c r="CV964" s="253"/>
      <c r="CW964" s="253"/>
      <c r="CX964" s="253"/>
      <c r="CY964" s="253"/>
      <c r="CZ964" s="253"/>
      <c r="DA964" s="253"/>
      <c r="DB964" s="253"/>
      <c r="DC964" s="253"/>
      <c r="DD964" s="253"/>
      <c r="DE964" s="253"/>
      <c r="DF964" s="253"/>
      <c r="DG964" s="253"/>
      <c r="DH964" s="253"/>
      <c r="DI964" s="253"/>
      <c r="DJ964" s="253"/>
      <c r="DK964" s="253"/>
      <c r="DL964" s="253"/>
      <c r="DM964" s="253"/>
      <c r="DN964" s="253"/>
      <c r="DO964" s="253"/>
      <c r="DP964" s="253"/>
      <c r="DQ964" s="253"/>
      <c r="DR964" s="253"/>
      <c r="DS964" s="253"/>
      <c r="DT964" s="253"/>
      <c r="DU964" s="253"/>
    </row>
    <row r="965" spans="1:125" s="248" customFormat="1" x14ac:dyDescent="0.25">
      <c r="A965" s="253"/>
      <c r="B965" s="253"/>
      <c r="D965" s="253"/>
      <c r="E965" s="253"/>
      <c r="F965" s="253"/>
      <c r="G965" s="253"/>
      <c r="H965" s="253"/>
      <c r="I965" s="253"/>
      <c r="J965" s="253"/>
      <c r="K965" s="253"/>
      <c r="L965" s="253"/>
      <c r="S965" s="253"/>
      <c r="T965" s="253"/>
      <c r="U965" s="253"/>
      <c r="V965" s="253"/>
      <c r="W965" s="253"/>
      <c r="X965" s="253"/>
      <c r="Y965" s="253"/>
      <c r="Z965" s="253"/>
      <c r="AA965" s="253"/>
      <c r="AB965" s="253"/>
      <c r="AC965" s="253"/>
      <c r="AD965" s="253"/>
      <c r="AE965" s="253"/>
      <c r="AF965" s="253"/>
      <c r="AG965" s="253"/>
      <c r="AH965" s="253"/>
      <c r="AI965" s="253"/>
      <c r="AJ965" s="253"/>
      <c r="AK965" s="253"/>
      <c r="AL965" s="253"/>
      <c r="AM965" s="253"/>
      <c r="AN965" s="253"/>
      <c r="AO965" s="253"/>
      <c r="AP965" s="253"/>
      <c r="AQ965" s="253"/>
      <c r="AR965" s="253"/>
      <c r="AS965" s="253"/>
      <c r="AT965" s="253"/>
      <c r="AU965" s="253"/>
      <c r="AV965" s="253"/>
      <c r="AW965" s="253"/>
      <c r="AX965" s="253"/>
      <c r="AY965" s="253"/>
      <c r="AZ965" s="253"/>
      <c r="BA965" s="253"/>
      <c r="BB965" s="253"/>
      <c r="BC965" s="253"/>
      <c r="BD965" s="253"/>
      <c r="BE965" s="253"/>
      <c r="BF965" s="253"/>
      <c r="BG965" s="253"/>
      <c r="BH965" s="253"/>
      <c r="BI965" s="253"/>
      <c r="BJ965" s="253"/>
      <c r="BK965" s="253"/>
      <c r="BL965" s="253"/>
      <c r="BM965" s="253"/>
      <c r="BN965" s="253"/>
      <c r="BO965" s="253"/>
      <c r="BP965" s="253"/>
      <c r="BQ965" s="253"/>
      <c r="BR965" s="253"/>
      <c r="BS965" s="253"/>
      <c r="BT965" s="253"/>
      <c r="BU965" s="253"/>
      <c r="BV965" s="253"/>
      <c r="BW965" s="253"/>
      <c r="BX965" s="253"/>
      <c r="BY965" s="253"/>
      <c r="BZ965" s="253"/>
      <c r="CA965" s="253"/>
      <c r="CB965" s="253"/>
      <c r="CC965" s="253"/>
      <c r="CD965" s="253"/>
      <c r="CE965" s="253"/>
      <c r="CF965" s="253"/>
      <c r="CG965" s="253"/>
      <c r="CH965" s="253"/>
      <c r="CI965" s="253"/>
      <c r="CJ965" s="253"/>
      <c r="CK965" s="253"/>
      <c r="CL965" s="253"/>
      <c r="CM965" s="253"/>
      <c r="CN965" s="253"/>
      <c r="CO965" s="253"/>
      <c r="CP965" s="253"/>
      <c r="CQ965" s="253"/>
      <c r="CR965" s="253"/>
      <c r="CS965" s="253"/>
      <c r="CT965" s="253"/>
      <c r="CU965" s="253"/>
      <c r="CV965" s="253"/>
      <c r="CW965" s="253"/>
      <c r="CX965" s="253"/>
      <c r="CY965" s="253"/>
      <c r="CZ965" s="253"/>
      <c r="DA965" s="253"/>
      <c r="DB965" s="253"/>
      <c r="DC965" s="253"/>
      <c r="DD965" s="253"/>
      <c r="DE965" s="253"/>
      <c r="DF965" s="253"/>
      <c r="DG965" s="253"/>
      <c r="DH965" s="253"/>
      <c r="DI965" s="253"/>
      <c r="DJ965" s="253"/>
      <c r="DK965" s="253"/>
      <c r="DL965" s="253"/>
      <c r="DM965" s="253"/>
      <c r="DN965" s="253"/>
      <c r="DO965" s="253"/>
      <c r="DP965" s="253"/>
      <c r="DQ965" s="253"/>
      <c r="DR965" s="253"/>
      <c r="DS965" s="253"/>
      <c r="DT965" s="253"/>
      <c r="DU965" s="253"/>
    </row>
    <row r="966" spans="1:125" s="248" customFormat="1" x14ac:dyDescent="0.25">
      <c r="A966" s="253"/>
      <c r="B966" s="253"/>
      <c r="D966" s="253"/>
      <c r="E966" s="253"/>
      <c r="F966" s="253"/>
      <c r="G966" s="253"/>
      <c r="H966" s="253"/>
      <c r="I966" s="253"/>
      <c r="J966" s="253"/>
      <c r="K966" s="253"/>
      <c r="L966" s="253"/>
      <c r="S966" s="253"/>
      <c r="T966" s="253"/>
      <c r="U966" s="253"/>
      <c r="V966" s="253"/>
      <c r="W966" s="253"/>
      <c r="X966" s="253"/>
      <c r="Y966" s="253"/>
      <c r="Z966" s="253"/>
      <c r="AA966" s="253"/>
      <c r="AB966" s="253"/>
      <c r="AC966" s="253"/>
      <c r="AD966" s="253"/>
      <c r="AE966" s="253"/>
      <c r="AF966" s="253"/>
      <c r="AG966" s="253"/>
      <c r="AH966" s="253"/>
      <c r="AI966" s="253"/>
      <c r="AJ966" s="253"/>
      <c r="AK966" s="253"/>
      <c r="AL966" s="253"/>
      <c r="AM966" s="253"/>
      <c r="AN966" s="253"/>
      <c r="AO966" s="253"/>
      <c r="AP966" s="253"/>
      <c r="AQ966" s="253"/>
      <c r="AR966" s="253"/>
      <c r="AS966" s="253"/>
      <c r="AT966" s="253"/>
      <c r="AU966" s="253"/>
      <c r="AV966" s="253"/>
      <c r="AW966" s="253"/>
      <c r="AX966" s="253"/>
      <c r="AY966" s="253"/>
      <c r="AZ966" s="253"/>
      <c r="BA966" s="253"/>
      <c r="BB966" s="253"/>
      <c r="BC966" s="253"/>
      <c r="BD966" s="253"/>
      <c r="BE966" s="253"/>
      <c r="BF966" s="253"/>
      <c r="BG966" s="253"/>
      <c r="BH966" s="253"/>
      <c r="BI966" s="253"/>
      <c r="BJ966" s="253"/>
      <c r="BK966" s="253"/>
      <c r="BL966" s="253"/>
      <c r="BM966" s="253"/>
      <c r="BN966" s="253"/>
      <c r="BO966" s="253"/>
      <c r="BP966" s="253"/>
      <c r="BQ966" s="253"/>
      <c r="BR966" s="253"/>
      <c r="BS966" s="253"/>
      <c r="BT966" s="253"/>
      <c r="BU966" s="253"/>
      <c r="BV966" s="253"/>
      <c r="BW966" s="253"/>
      <c r="BX966" s="253"/>
      <c r="BY966" s="253"/>
      <c r="BZ966" s="253"/>
      <c r="CA966" s="253"/>
      <c r="CB966" s="253"/>
      <c r="CC966" s="253"/>
      <c r="CD966" s="253"/>
      <c r="CE966" s="253"/>
      <c r="CF966" s="253"/>
      <c r="CG966" s="253"/>
      <c r="CH966" s="253"/>
      <c r="CI966" s="253"/>
      <c r="CJ966" s="253"/>
      <c r="CK966" s="253"/>
      <c r="CL966" s="253"/>
      <c r="CM966" s="253"/>
      <c r="CN966" s="253"/>
      <c r="CO966" s="253"/>
      <c r="CP966" s="253"/>
      <c r="CQ966" s="253"/>
      <c r="CR966" s="253"/>
      <c r="CS966" s="253"/>
      <c r="CT966" s="253"/>
      <c r="CU966" s="253"/>
      <c r="CV966" s="253"/>
      <c r="CW966" s="253"/>
      <c r="CX966" s="253"/>
      <c r="CY966" s="253"/>
      <c r="CZ966" s="253"/>
      <c r="DA966" s="253"/>
      <c r="DB966" s="253"/>
      <c r="DC966" s="253"/>
      <c r="DD966" s="253"/>
      <c r="DE966" s="253"/>
      <c r="DF966" s="253"/>
      <c r="DG966" s="253"/>
      <c r="DH966" s="253"/>
      <c r="DI966" s="253"/>
      <c r="DJ966" s="253"/>
      <c r="DK966" s="253"/>
      <c r="DL966" s="253"/>
      <c r="DM966" s="253"/>
      <c r="DN966" s="253"/>
      <c r="DO966" s="253"/>
      <c r="DP966" s="253"/>
      <c r="DQ966" s="253"/>
      <c r="DR966" s="253"/>
      <c r="DS966" s="253"/>
      <c r="DT966" s="253"/>
      <c r="DU966" s="253"/>
    </row>
    <row r="967" spans="1:125" s="248" customFormat="1" x14ac:dyDescent="0.25">
      <c r="A967" s="253"/>
      <c r="B967" s="253"/>
      <c r="D967" s="253"/>
      <c r="E967" s="253"/>
      <c r="F967" s="253"/>
      <c r="G967" s="253"/>
      <c r="H967" s="253"/>
      <c r="I967" s="253"/>
      <c r="J967" s="253"/>
      <c r="K967" s="253"/>
      <c r="L967" s="253"/>
      <c r="S967" s="253"/>
      <c r="T967" s="253"/>
      <c r="U967" s="253"/>
      <c r="V967" s="253"/>
      <c r="W967" s="253"/>
      <c r="X967" s="253"/>
      <c r="Y967" s="253"/>
      <c r="Z967" s="253"/>
      <c r="AA967" s="253"/>
      <c r="AB967" s="253"/>
      <c r="AC967" s="253"/>
      <c r="AD967" s="253"/>
      <c r="AE967" s="253"/>
      <c r="AF967" s="253"/>
      <c r="AG967" s="253"/>
      <c r="AH967" s="253"/>
      <c r="AI967" s="253"/>
      <c r="AJ967" s="253"/>
      <c r="AK967" s="253"/>
      <c r="AL967" s="253"/>
      <c r="AM967" s="253"/>
      <c r="AN967" s="253"/>
      <c r="AO967" s="253"/>
      <c r="AP967" s="253"/>
      <c r="AQ967" s="253"/>
      <c r="AR967" s="253"/>
      <c r="AS967" s="253"/>
      <c r="AT967" s="253"/>
      <c r="AU967" s="253"/>
      <c r="AV967" s="253"/>
      <c r="AW967" s="253"/>
      <c r="AX967" s="253"/>
      <c r="AY967" s="253"/>
      <c r="AZ967" s="253"/>
      <c r="BA967" s="253"/>
      <c r="BB967" s="253"/>
      <c r="BC967" s="253"/>
      <c r="BD967" s="253"/>
      <c r="BE967" s="253"/>
      <c r="BF967" s="253"/>
      <c r="BG967" s="253"/>
      <c r="BH967" s="253"/>
      <c r="BI967" s="253"/>
      <c r="BJ967" s="253"/>
      <c r="BK967" s="253"/>
      <c r="BL967" s="253"/>
      <c r="BM967" s="253"/>
      <c r="BN967" s="253"/>
      <c r="BO967" s="253"/>
      <c r="BP967" s="253"/>
      <c r="BQ967" s="253"/>
      <c r="BR967" s="253"/>
      <c r="BS967" s="253"/>
      <c r="BT967" s="253"/>
      <c r="BU967" s="253"/>
      <c r="BV967" s="253"/>
      <c r="BW967" s="253"/>
      <c r="BX967" s="253"/>
      <c r="BY967" s="253"/>
      <c r="BZ967" s="253"/>
      <c r="CA967" s="253"/>
      <c r="CB967" s="253"/>
      <c r="CC967" s="253"/>
      <c r="CD967" s="253"/>
      <c r="CE967" s="253"/>
      <c r="CF967" s="253"/>
      <c r="CG967" s="253"/>
      <c r="CH967" s="253"/>
      <c r="CI967" s="253"/>
      <c r="CJ967" s="253"/>
      <c r="CK967" s="253"/>
      <c r="CL967" s="253"/>
      <c r="CM967" s="253"/>
      <c r="CN967" s="253"/>
      <c r="CO967" s="253"/>
      <c r="CP967" s="253"/>
      <c r="CQ967" s="253"/>
      <c r="CR967" s="253"/>
      <c r="CS967" s="253"/>
      <c r="CT967" s="253"/>
      <c r="CU967" s="253"/>
      <c r="CV967" s="253"/>
      <c r="CW967" s="253"/>
      <c r="CX967" s="253"/>
      <c r="CY967" s="253"/>
      <c r="CZ967" s="253"/>
      <c r="DA967" s="253"/>
      <c r="DB967" s="253"/>
      <c r="DC967" s="253"/>
      <c r="DD967" s="253"/>
      <c r="DE967" s="253"/>
      <c r="DF967" s="253"/>
      <c r="DG967" s="253"/>
      <c r="DH967" s="253"/>
      <c r="DI967" s="253"/>
      <c r="DJ967" s="253"/>
      <c r="DK967" s="253"/>
      <c r="DL967" s="253"/>
      <c r="DM967" s="253"/>
      <c r="DN967" s="253"/>
      <c r="DO967" s="253"/>
      <c r="DP967" s="253"/>
      <c r="DQ967" s="253"/>
      <c r="DR967" s="253"/>
      <c r="DS967" s="253"/>
      <c r="DT967" s="253"/>
      <c r="DU967" s="253"/>
    </row>
    <row r="968" spans="1:125" s="248" customFormat="1" x14ac:dyDescent="0.25">
      <c r="A968" s="253"/>
      <c r="B968" s="253"/>
      <c r="D968" s="253"/>
      <c r="E968" s="253"/>
      <c r="F968" s="253"/>
      <c r="G968" s="253"/>
      <c r="H968" s="253"/>
      <c r="I968" s="253"/>
      <c r="J968" s="253"/>
      <c r="K968" s="253"/>
      <c r="L968" s="253"/>
      <c r="S968" s="253"/>
      <c r="T968" s="253"/>
      <c r="U968" s="253"/>
      <c r="V968" s="253"/>
      <c r="W968" s="253"/>
      <c r="X968" s="253"/>
      <c r="Y968" s="253"/>
      <c r="Z968" s="253"/>
      <c r="AA968" s="253"/>
      <c r="AB968" s="253"/>
      <c r="AC968" s="253"/>
      <c r="AD968" s="253"/>
      <c r="AE968" s="253"/>
      <c r="AF968" s="253"/>
      <c r="AG968" s="253"/>
      <c r="AH968" s="253"/>
      <c r="AI968" s="253"/>
      <c r="AJ968" s="253"/>
      <c r="AK968" s="253"/>
      <c r="AL968" s="253"/>
      <c r="AM968" s="253"/>
      <c r="AN968" s="253"/>
      <c r="AO968" s="253"/>
      <c r="AP968" s="253"/>
      <c r="AQ968" s="253"/>
      <c r="AR968" s="253"/>
      <c r="AS968" s="253"/>
      <c r="AT968" s="253"/>
      <c r="AU968" s="253"/>
      <c r="AV968" s="253"/>
      <c r="AW968" s="253"/>
      <c r="AX968" s="253"/>
      <c r="AY968" s="253"/>
      <c r="AZ968" s="253"/>
      <c r="BA968" s="253"/>
      <c r="BB968" s="253"/>
      <c r="BC968" s="253"/>
      <c r="BD968" s="253"/>
      <c r="BE968" s="253"/>
      <c r="BF968" s="253"/>
      <c r="BG968" s="253"/>
      <c r="BH968" s="253"/>
      <c r="BI968" s="253"/>
      <c r="BJ968" s="253"/>
      <c r="BK968" s="253"/>
      <c r="BL968" s="253"/>
      <c r="BM968" s="253"/>
      <c r="BN968" s="253"/>
      <c r="BO968" s="253"/>
      <c r="BP968" s="253"/>
      <c r="BQ968" s="253"/>
      <c r="BR968" s="253"/>
      <c r="BS968" s="253"/>
      <c r="BT968" s="253"/>
      <c r="BU968" s="253"/>
      <c r="BV968" s="253"/>
      <c r="BW968" s="253"/>
      <c r="BX968" s="253"/>
      <c r="BY968" s="253"/>
      <c r="BZ968" s="253"/>
      <c r="CA968" s="253"/>
      <c r="CB968" s="253"/>
      <c r="CC968" s="253"/>
      <c r="CD968" s="253"/>
      <c r="CE968" s="253"/>
      <c r="CF968" s="253"/>
      <c r="CG968" s="253"/>
      <c r="CH968" s="253"/>
      <c r="CI968" s="253"/>
      <c r="CJ968" s="253"/>
      <c r="CK968" s="253"/>
      <c r="CL968" s="253"/>
      <c r="CM968" s="253"/>
      <c r="CN968" s="253"/>
      <c r="CO968" s="253"/>
      <c r="CP968" s="253"/>
      <c r="CQ968" s="253"/>
      <c r="CR968" s="253"/>
      <c r="CS968" s="253"/>
      <c r="CT968" s="253"/>
      <c r="CU968" s="253"/>
      <c r="CV968" s="253"/>
      <c r="CW968" s="253"/>
      <c r="CX968" s="253"/>
      <c r="CY968" s="253"/>
      <c r="CZ968" s="253"/>
      <c r="DA968" s="253"/>
      <c r="DB968" s="253"/>
      <c r="DC968" s="253"/>
      <c r="DD968" s="253"/>
      <c r="DE968" s="253"/>
      <c r="DF968" s="253"/>
      <c r="DG968" s="253"/>
      <c r="DH968" s="253"/>
      <c r="DI968" s="253"/>
      <c r="DJ968" s="253"/>
      <c r="DK968" s="253"/>
      <c r="DL968" s="253"/>
      <c r="DM968" s="253"/>
      <c r="DN968" s="253"/>
      <c r="DO968" s="253"/>
      <c r="DP968" s="253"/>
      <c r="DQ968" s="253"/>
      <c r="DR968" s="253"/>
      <c r="DS968" s="253"/>
      <c r="DT968" s="253"/>
      <c r="DU968" s="253"/>
    </row>
    <row r="969" spans="1:125" s="248" customFormat="1" x14ac:dyDescent="0.25">
      <c r="A969" s="253"/>
      <c r="B969" s="253"/>
      <c r="D969" s="253"/>
      <c r="E969" s="253"/>
      <c r="F969" s="253"/>
      <c r="G969" s="253"/>
      <c r="H969" s="253"/>
      <c r="I969" s="253"/>
      <c r="J969" s="253"/>
      <c r="K969" s="253"/>
      <c r="L969" s="253"/>
      <c r="S969" s="253"/>
      <c r="T969" s="253"/>
      <c r="U969" s="253"/>
      <c r="V969" s="253"/>
      <c r="W969" s="253"/>
      <c r="X969" s="253"/>
      <c r="Y969" s="253"/>
      <c r="Z969" s="253"/>
      <c r="AA969" s="253"/>
      <c r="AB969" s="253"/>
      <c r="AC969" s="253"/>
      <c r="AD969" s="253"/>
      <c r="AE969" s="253"/>
      <c r="AF969" s="253"/>
      <c r="AG969" s="253"/>
      <c r="AH969" s="253"/>
      <c r="AI969" s="253"/>
      <c r="AJ969" s="253"/>
      <c r="AK969" s="253"/>
      <c r="AL969" s="253"/>
      <c r="AM969" s="253"/>
      <c r="AN969" s="253"/>
      <c r="AO969" s="253"/>
      <c r="AP969" s="253"/>
      <c r="AQ969" s="253"/>
      <c r="AR969" s="253"/>
      <c r="AS969" s="253"/>
      <c r="AT969" s="253"/>
      <c r="AU969" s="253"/>
      <c r="AV969" s="253"/>
      <c r="AW969" s="253"/>
      <c r="AX969" s="253"/>
      <c r="AY969" s="253"/>
      <c r="AZ969" s="253"/>
      <c r="BA969" s="253"/>
      <c r="BB969" s="253"/>
      <c r="BC969" s="253"/>
      <c r="BD969" s="253"/>
      <c r="BE969" s="253"/>
      <c r="BF969" s="253"/>
      <c r="BG969" s="253"/>
      <c r="BH969" s="253"/>
      <c r="BI969" s="253"/>
      <c r="BJ969" s="253"/>
      <c r="BK969" s="253"/>
      <c r="BL969" s="253"/>
      <c r="BM969" s="253"/>
      <c r="BN969" s="253"/>
      <c r="BO969" s="253"/>
      <c r="BP969" s="253"/>
      <c r="BQ969" s="253"/>
      <c r="BR969" s="253"/>
      <c r="BS969" s="253"/>
      <c r="BT969" s="253"/>
      <c r="BU969" s="253"/>
      <c r="BV969" s="253"/>
      <c r="BW969" s="253"/>
      <c r="BX969" s="253"/>
      <c r="BY969" s="253"/>
      <c r="BZ969" s="253"/>
      <c r="CA969" s="253"/>
      <c r="CB969" s="253"/>
      <c r="CC969" s="253"/>
      <c r="CD969" s="253"/>
      <c r="CE969" s="253"/>
      <c r="CF969" s="253"/>
      <c r="CG969" s="253"/>
      <c r="CH969" s="253"/>
      <c r="CI969" s="253"/>
      <c r="CJ969" s="253"/>
      <c r="CK969" s="253"/>
      <c r="CL969" s="253"/>
      <c r="CM969" s="253"/>
      <c r="CN969" s="253"/>
      <c r="CO969" s="253"/>
      <c r="CP969" s="253"/>
      <c r="CQ969" s="253"/>
      <c r="CR969" s="253"/>
      <c r="CS969" s="253"/>
      <c r="CT969" s="253"/>
      <c r="CU969" s="253"/>
      <c r="CV969" s="253"/>
      <c r="CW969" s="253"/>
      <c r="CX969" s="253"/>
      <c r="CY969" s="253"/>
      <c r="CZ969" s="253"/>
      <c r="DA969" s="253"/>
      <c r="DB969" s="253"/>
      <c r="DC969" s="253"/>
      <c r="DD969" s="253"/>
      <c r="DE969" s="253"/>
      <c r="DF969" s="253"/>
      <c r="DG969" s="253"/>
      <c r="DH969" s="253"/>
      <c r="DI969" s="253"/>
      <c r="DJ969" s="253"/>
      <c r="DK969" s="253"/>
      <c r="DL969" s="253"/>
      <c r="DM969" s="253"/>
      <c r="DN969" s="253"/>
      <c r="DO969" s="253"/>
      <c r="DP969" s="253"/>
      <c r="DQ969" s="253"/>
      <c r="DR969" s="253"/>
      <c r="DS969" s="253"/>
      <c r="DT969" s="253"/>
      <c r="DU969" s="253"/>
    </row>
    <row r="970" spans="1:125" s="248" customFormat="1" x14ac:dyDescent="0.25">
      <c r="A970" s="253"/>
      <c r="B970" s="253"/>
      <c r="D970" s="253"/>
      <c r="E970" s="253"/>
      <c r="F970" s="253"/>
      <c r="G970" s="253"/>
      <c r="H970" s="253"/>
      <c r="I970" s="253"/>
      <c r="J970" s="253"/>
      <c r="K970" s="253"/>
      <c r="L970" s="253"/>
      <c r="S970" s="253"/>
      <c r="T970" s="253"/>
      <c r="U970" s="253"/>
      <c r="V970" s="253"/>
      <c r="W970" s="253"/>
      <c r="X970" s="253"/>
      <c r="Y970" s="253"/>
      <c r="Z970" s="253"/>
      <c r="AA970" s="253"/>
      <c r="AB970" s="253"/>
      <c r="AC970" s="253"/>
      <c r="AD970" s="253"/>
      <c r="AE970" s="253"/>
      <c r="AF970" s="253"/>
      <c r="AG970" s="253"/>
      <c r="AH970" s="253"/>
      <c r="AI970" s="253"/>
      <c r="AJ970" s="253"/>
      <c r="AK970" s="253"/>
      <c r="AL970" s="253"/>
      <c r="AM970" s="253"/>
      <c r="AN970" s="253"/>
      <c r="AO970" s="253"/>
      <c r="AP970" s="253"/>
      <c r="AQ970" s="253"/>
      <c r="AR970" s="253"/>
      <c r="AS970" s="253"/>
      <c r="AT970" s="253"/>
      <c r="AU970" s="253"/>
      <c r="AV970" s="253"/>
      <c r="AW970" s="253"/>
      <c r="AX970" s="253"/>
      <c r="AY970" s="253"/>
      <c r="AZ970" s="253"/>
      <c r="BA970" s="253"/>
      <c r="BB970" s="253"/>
      <c r="BC970" s="253"/>
      <c r="BD970" s="253"/>
      <c r="BE970" s="253"/>
      <c r="BF970" s="253"/>
      <c r="BG970" s="253"/>
      <c r="BH970" s="253"/>
      <c r="BI970" s="253"/>
      <c r="BJ970" s="253"/>
      <c r="BK970" s="253"/>
      <c r="BL970" s="253"/>
      <c r="BM970" s="253"/>
      <c r="BN970" s="253"/>
      <c r="BO970" s="253"/>
      <c r="BP970" s="253"/>
      <c r="BQ970" s="253"/>
      <c r="BR970" s="253"/>
      <c r="BS970" s="253"/>
      <c r="BT970" s="253"/>
      <c r="BU970" s="253"/>
      <c r="BV970" s="253"/>
      <c r="BW970" s="253"/>
      <c r="BX970" s="253"/>
      <c r="BY970" s="253"/>
      <c r="BZ970" s="253"/>
      <c r="CA970" s="253"/>
      <c r="CB970" s="253"/>
      <c r="CC970" s="253"/>
      <c r="CD970" s="253"/>
      <c r="CE970" s="253"/>
      <c r="CF970" s="253"/>
      <c r="CG970" s="253"/>
      <c r="CH970" s="253"/>
      <c r="CI970" s="253"/>
      <c r="CJ970" s="253"/>
      <c r="CK970" s="253"/>
      <c r="CL970" s="253"/>
      <c r="CM970" s="253"/>
      <c r="CN970" s="253"/>
      <c r="CO970" s="253"/>
      <c r="CP970" s="253"/>
      <c r="CQ970" s="253"/>
      <c r="CR970" s="253"/>
      <c r="CS970" s="253"/>
      <c r="CT970" s="253"/>
      <c r="CU970" s="253"/>
      <c r="CV970" s="253"/>
      <c r="CW970" s="253"/>
      <c r="CX970" s="253"/>
      <c r="CY970" s="253"/>
      <c r="CZ970" s="253"/>
      <c r="DA970" s="253"/>
      <c r="DB970" s="253"/>
      <c r="DC970" s="253"/>
      <c r="DD970" s="253"/>
      <c r="DE970" s="253"/>
      <c r="DF970" s="253"/>
      <c r="DG970" s="253"/>
      <c r="DH970" s="253"/>
      <c r="DI970" s="253"/>
      <c r="DJ970" s="253"/>
      <c r="DK970" s="253"/>
      <c r="DL970" s="253"/>
      <c r="DM970" s="253"/>
      <c r="DN970" s="253"/>
      <c r="DO970" s="253"/>
      <c r="DP970" s="253"/>
      <c r="DQ970" s="253"/>
      <c r="DR970" s="253"/>
      <c r="DS970" s="253"/>
      <c r="DT970" s="253"/>
      <c r="DU970" s="253"/>
    </row>
    <row r="971" spans="1:125" s="248" customFormat="1" x14ac:dyDescent="0.25">
      <c r="A971" s="253"/>
      <c r="B971" s="253"/>
      <c r="D971" s="253"/>
      <c r="E971" s="253"/>
      <c r="F971" s="253"/>
      <c r="G971" s="253"/>
      <c r="H971" s="253"/>
      <c r="I971" s="253"/>
      <c r="J971" s="253"/>
      <c r="K971" s="253"/>
      <c r="L971" s="253"/>
      <c r="S971" s="253"/>
      <c r="T971" s="253"/>
      <c r="U971" s="253"/>
      <c r="V971" s="253"/>
      <c r="W971" s="253"/>
      <c r="X971" s="253"/>
      <c r="Y971" s="253"/>
      <c r="Z971" s="253"/>
      <c r="AA971" s="253"/>
      <c r="AB971" s="253"/>
      <c r="AC971" s="253"/>
      <c r="AD971" s="253"/>
      <c r="AE971" s="253"/>
      <c r="AF971" s="253"/>
      <c r="AG971" s="253"/>
      <c r="AH971" s="253"/>
      <c r="AI971" s="253"/>
      <c r="AJ971" s="253"/>
      <c r="AK971" s="253"/>
      <c r="AL971" s="253"/>
      <c r="AM971" s="253"/>
      <c r="AN971" s="253"/>
      <c r="AO971" s="253"/>
      <c r="AP971" s="253"/>
      <c r="AQ971" s="253"/>
      <c r="AR971" s="253"/>
      <c r="AS971" s="253"/>
      <c r="AT971" s="253"/>
      <c r="AU971" s="253"/>
      <c r="AV971" s="253"/>
      <c r="AW971" s="253"/>
      <c r="AX971" s="253"/>
      <c r="AY971" s="253"/>
      <c r="AZ971" s="253"/>
      <c r="BA971" s="253"/>
      <c r="BB971" s="253"/>
      <c r="BC971" s="253"/>
      <c r="BD971" s="253"/>
      <c r="BE971" s="253"/>
      <c r="BF971" s="253"/>
      <c r="BG971" s="253"/>
      <c r="BH971" s="253"/>
      <c r="BI971" s="253"/>
      <c r="BJ971" s="253"/>
      <c r="BK971" s="253"/>
      <c r="BL971" s="253"/>
      <c r="BM971" s="253"/>
      <c r="BN971" s="253"/>
      <c r="BO971" s="253"/>
      <c r="BP971" s="253"/>
      <c r="BQ971" s="253"/>
      <c r="BR971" s="253"/>
      <c r="BS971" s="253"/>
      <c r="BT971" s="253"/>
      <c r="BU971" s="253"/>
      <c r="BV971" s="253"/>
      <c r="BW971" s="253"/>
      <c r="BX971" s="253"/>
      <c r="BY971" s="253"/>
      <c r="BZ971" s="253"/>
      <c r="CA971" s="253"/>
      <c r="CB971" s="253"/>
      <c r="CC971" s="253"/>
      <c r="CD971" s="253"/>
      <c r="CE971" s="253"/>
      <c r="CF971" s="253"/>
      <c r="CG971" s="253"/>
      <c r="CH971" s="253"/>
      <c r="CI971" s="253"/>
      <c r="CJ971" s="253"/>
      <c r="CK971" s="253"/>
      <c r="CL971" s="253"/>
      <c r="CM971" s="253"/>
      <c r="CN971" s="253"/>
      <c r="CO971" s="253"/>
      <c r="CP971" s="253"/>
      <c r="CQ971" s="253"/>
      <c r="CR971" s="253"/>
      <c r="CS971" s="253"/>
      <c r="CT971" s="253"/>
      <c r="CU971" s="253"/>
      <c r="CV971" s="253"/>
      <c r="CW971" s="253"/>
      <c r="CX971" s="253"/>
      <c r="CY971" s="253"/>
      <c r="CZ971" s="253"/>
      <c r="DA971" s="253"/>
      <c r="DB971" s="253"/>
      <c r="DC971" s="253"/>
      <c r="DD971" s="253"/>
      <c r="DE971" s="253"/>
      <c r="DF971" s="253"/>
      <c r="DG971" s="253"/>
      <c r="DH971" s="253"/>
      <c r="DI971" s="253"/>
      <c r="DJ971" s="253"/>
      <c r="DK971" s="253"/>
      <c r="DL971" s="253"/>
      <c r="DM971" s="253"/>
      <c r="DN971" s="253"/>
      <c r="DO971" s="253"/>
      <c r="DP971" s="253"/>
      <c r="DQ971" s="253"/>
      <c r="DR971" s="253"/>
      <c r="DS971" s="253"/>
      <c r="DT971" s="253"/>
      <c r="DU971" s="253"/>
    </row>
    <row r="972" spans="1:125" s="248" customFormat="1" x14ac:dyDescent="0.25">
      <c r="A972" s="253"/>
      <c r="B972" s="253"/>
      <c r="D972" s="253"/>
      <c r="E972" s="253"/>
      <c r="F972" s="253"/>
      <c r="G972" s="253"/>
      <c r="H972" s="253"/>
      <c r="I972" s="253"/>
      <c r="J972" s="253"/>
      <c r="K972" s="253"/>
      <c r="L972" s="253"/>
      <c r="S972" s="253"/>
      <c r="T972" s="253"/>
      <c r="U972" s="253"/>
      <c r="V972" s="253"/>
      <c r="W972" s="253"/>
      <c r="X972" s="253"/>
      <c r="Y972" s="253"/>
      <c r="Z972" s="253"/>
      <c r="AA972" s="253"/>
      <c r="AB972" s="253"/>
      <c r="AC972" s="253"/>
      <c r="AD972" s="253"/>
      <c r="AE972" s="253"/>
      <c r="AF972" s="253"/>
      <c r="AG972" s="253"/>
      <c r="AH972" s="253"/>
      <c r="AI972" s="253"/>
      <c r="AJ972" s="253"/>
      <c r="AK972" s="253"/>
      <c r="AL972" s="253"/>
      <c r="AM972" s="253"/>
      <c r="AN972" s="253"/>
      <c r="AO972" s="253"/>
      <c r="AP972" s="253"/>
      <c r="AQ972" s="253"/>
      <c r="AR972" s="253"/>
      <c r="AS972" s="253"/>
      <c r="AT972" s="253"/>
      <c r="AU972" s="253"/>
      <c r="AV972" s="253"/>
      <c r="AW972" s="253"/>
      <c r="AX972" s="253"/>
      <c r="AY972" s="253"/>
      <c r="AZ972" s="253"/>
      <c r="BA972" s="253"/>
      <c r="BB972" s="253"/>
      <c r="BC972" s="253"/>
      <c r="BD972" s="253"/>
      <c r="BE972" s="253"/>
      <c r="BF972" s="253"/>
      <c r="BG972" s="253"/>
      <c r="BH972" s="253"/>
      <c r="BI972" s="253"/>
      <c r="BJ972" s="253"/>
      <c r="BK972" s="253"/>
      <c r="BL972" s="253"/>
      <c r="BM972" s="253"/>
      <c r="BN972" s="253"/>
      <c r="BO972" s="253"/>
      <c r="BP972" s="253"/>
      <c r="BQ972" s="253"/>
      <c r="BR972" s="253"/>
      <c r="BS972" s="253"/>
      <c r="BT972" s="253"/>
      <c r="BU972" s="253"/>
      <c r="BV972" s="253"/>
      <c r="BW972" s="253"/>
      <c r="BX972" s="253"/>
      <c r="BY972" s="253"/>
      <c r="BZ972" s="253"/>
      <c r="CA972" s="253"/>
      <c r="CB972" s="253"/>
      <c r="CC972" s="253"/>
      <c r="CD972" s="253"/>
      <c r="CE972" s="253"/>
      <c r="CF972" s="253"/>
      <c r="CG972" s="253"/>
      <c r="CH972" s="253"/>
      <c r="CI972" s="253"/>
      <c r="CJ972" s="253"/>
      <c r="CK972" s="253"/>
      <c r="CL972" s="253"/>
      <c r="CM972" s="253"/>
      <c r="CN972" s="253"/>
      <c r="CO972" s="253"/>
      <c r="CP972" s="253"/>
      <c r="CQ972" s="253"/>
      <c r="CR972" s="253"/>
      <c r="CS972" s="253"/>
      <c r="CT972" s="253"/>
      <c r="CU972" s="253"/>
      <c r="CV972" s="253"/>
      <c r="CW972" s="253"/>
      <c r="CX972" s="253"/>
      <c r="CY972" s="253"/>
      <c r="CZ972" s="253"/>
      <c r="DA972" s="253"/>
      <c r="DB972" s="253"/>
      <c r="DC972" s="253"/>
      <c r="DD972" s="253"/>
      <c r="DE972" s="253"/>
      <c r="DF972" s="253"/>
      <c r="DG972" s="253"/>
      <c r="DH972" s="253"/>
      <c r="DI972" s="253"/>
      <c r="DJ972" s="253"/>
      <c r="DK972" s="253"/>
      <c r="DL972" s="253"/>
      <c r="DM972" s="253"/>
      <c r="DN972" s="253"/>
      <c r="DO972" s="253"/>
      <c r="DP972" s="253"/>
      <c r="DQ972" s="253"/>
      <c r="DR972" s="253"/>
      <c r="DS972" s="253"/>
      <c r="DT972" s="253"/>
      <c r="DU972" s="253"/>
    </row>
    <row r="973" spans="1:125" s="248" customFormat="1" x14ac:dyDescent="0.25">
      <c r="A973" s="253"/>
      <c r="B973" s="253"/>
      <c r="D973" s="253"/>
      <c r="E973" s="253"/>
      <c r="F973" s="253"/>
      <c r="G973" s="253"/>
      <c r="H973" s="253"/>
      <c r="I973" s="253"/>
      <c r="J973" s="253"/>
      <c r="K973" s="253"/>
      <c r="L973" s="253"/>
      <c r="S973" s="253"/>
      <c r="T973" s="253"/>
      <c r="U973" s="253"/>
      <c r="V973" s="253"/>
      <c r="W973" s="253"/>
      <c r="X973" s="253"/>
      <c r="Y973" s="253"/>
      <c r="Z973" s="253"/>
      <c r="AA973" s="253"/>
      <c r="AB973" s="253"/>
      <c r="AC973" s="253"/>
      <c r="AD973" s="253"/>
      <c r="AE973" s="253"/>
      <c r="AF973" s="253"/>
      <c r="AG973" s="253"/>
      <c r="AH973" s="253"/>
      <c r="AI973" s="253"/>
      <c r="AJ973" s="253"/>
      <c r="AK973" s="253"/>
      <c r="AL973" s="253"/>
      <c r="AM973" s="253"/>
      <c r="AN973" s="253"/>
      <c r="AO973" s="253"/>
      <c r="AP973" s="253"/>
      <c r="AQ973" s="253"/>
      <c r="AR973" s="253"/>
      <c r="AS973" s="253"/>
      <c r="AT973" s="253"/>
      <c r="AU973" s="253"/>
      <c r="AV973" s="253"/>
      <c r="AW973" s="253"/>
      <c r="AX973" s="253"/>
      <c r="AY973" s="253"/>
      <c r="AZ973" s="253"/>
      <c r="BA973" s="253"/>
      <c r="BB973" s="253"/>
      <c r="BC973" s="253"/>
      <c r="BD973" s="253"/>
      <c r="BE973" s="253"/>
      <c r="BF973" s="253"/>
      <c r="BG973" s="253"/>
      <c r="BH973" s="253"/>
      <c r="BI973" s="253"/>
      <c r="BJ973" s="253"/>
      <c r="BK973" s="253"/>
      <c r="BL973" s="253"/>
      <c r="BM973" s="253"/>
      <c r="BN973" s="253"/>
      <c r="BO973" s="253"/>
      <c r="BP973" s="253"/>
      <c r="BQ973" s="253"/>
      <c r="BR973" s="253"/>
      <c r="BS973" s="253"/>
      <c r="BT973" s="253"/>
      <c r="BU973" s="253"/>
      <c r="BV973" s="253"/>
      <c r="BW973" s="253"/>
      <c r="BX973" s="253"/>
      <c r="BY973" s="253"/>
      <c r="BZ973" s="253"/>
      <c r="CA973" s="253"/>
      <c r="CB973" s="253"/>
      <c r="CC973" s="253"/>
      <c r="CD973" s="253"/>
      <c r="CE973" s="253"/>
      <c r="CF973" s="253"/>
      <c r="CG973" s="253"/>
      <c r="CH973" s="253"/>
      <c r="CI973" s="253"/>
      <c r="CJ973" s="253"/>
      <c r="CK973" s="253"/>
      <c r="CL973" s="253"/>
      <c r="CM973" s="253"/>
      <c r="CN973" s="253"/>
      <c r="CO973" s="253"/>
      <c r="CP973" s="253"/>
      <c r="CQ973" s="253"/>
      <c r="CR973" s="253"/>
      <c r="CS973" s="253"/>
      <c r="CT973" s="253"/>
      <c r="CU973" s="253"/>
      <c r="CV973" s="253"/>
      <c r="CW973" s="253"/>
      <c r="CX973" s="253"/>
      <c r="CY973" s="253"/>
      <c r="CZ973" s="253"/>
      <c r="DA973" s="253"/>
      <c r="DB973" s="253"/>
      <c r="DC973" s="253"/>
      <c r="DD973" s="253"/>
      <c r="DE973" s="253"/>
      <c r="DF973" s="253"/>
      <c r="DG973" s="253"/>
      <c r="DH973" s="253"/>
      <c r="DI973" s="253"/>
      <c r="DJ973" s="253"/>
      <c r="DK973" s="253"/>
      <c r="DL973" s="253"/>
      <c r="DM973" s="253"/>
      <c r="DN973" s="253"/>
      <c r="DO973" s="253"/>
      <c r="DP973" s="253"/>
      <c r="DQ973" s="253"/>
      <c r="DR973" s="253"/>
      <c r="DS973" s="253"/>
      <c r="DT973" s="253"/>
      <c r="DU973" s="253"/>
    </row>
    <row r="974" spans="1:125" s="248" customFormat="1" x14ac:dyDescent="0.25">
      <c r="A974" s="253"/>
      <c r="B974" s="253"/>
      <c r="D974" s="253"/>
      <c r="E974" s="253"/>
      <c r="F974" s="253"/>
      <c r="G974" s="253"/>
      <c r="H974" s="253"/>
      <c r="I974" s="253"/>
      <c r="J974" s="253"/>
      <c r="K974" s="253"/>
      <c r="L974" s="253"/>
      <c r="S974" s="253"/>
      <c r="T974" s="253"/>
      <c r="U974" s="253"/>
      <c r="V974" s="253"/>
      <c r="W974" s="253"/>
      <c r="X974" s="253"/>
      <c r="Y974" s="253"/>
      <c r="Z974" s="253"/>
      <c r="AA974" s="253"/>
      <c r="AB974" s="253"/>
      <c r="AC974" s="253"/>
      <c r="AD974" s="253"/>
      <c r="AE974" s="253"/>
      <c r="AF974" s="253"/>
      <c r="AG974" s="253"/>
      <c r="AH974" s="253"/>
      <c r="AI974" s="253"/>
      <c r="AJ974" s="253"/>
      <c r="AK974" s="253"/>
      <c r="AL974" s="253"/>
      <c r="AM974" s="253"/>
      <c r="AN974" s="253"/>
      <c r="AO974" s="253"/>
      <c r="AP974" s="253"/>
      <c r="AQ974" s="253"/>
      <c r="AR974" s="253"/>
      <c r="AS974" s="253"/>
      <c r="AT974" s="253"/>
      <c r="AU974" s="253"/>
      <c r="AV974" s="253"/>
      <c r="AW974" s="253"/>
      <c r="AX974" s="253"/>
      <c r="AY974" s="253"/>
      <c r="AZ974" s="253"/>
      <c r="BA974" s="253"/>
      <c r="BB974" s="253"/>
      <c r="BC974" s="253"/>
      <c r="BD974" s="253"/>
      <c r="BE974" s="253"/>
      <c r="BF974" s="253"/>
      <c r="BG974" s="253"/>
      <c r="BH974" s="253"/>
      <c r="BI974" s="253"/>
      <c r="BJ974" s="253"/>
      <c r="BK974" s="253"/>
      <c r="BL974" s="253"/>
      <c r="BM974" s="253"/>
      <c r="BN974" s="253"/>
      <c r="BO974" s="253"/>
      <c r="BP974" s="253"/>
      <c r="BQ974" s="253"/>
      <c r="BR974" s="253"/>
      <c r="BS974" s="253"/>
      <c r="BT974" s="253"/>
      <c r="BU974" s="253"/>
      <c r="BV974" s="253"/>
      <c r="BW974" s="253"/>
      <c r="BX974" s="253"/>
      <c r="BY974" s="253"/>
      <c r="BZ974" s="253"/>
      <c r="CA974" s="253"/>
      <c r="CB974" s="253"/>
      <c r="CC974" s="253"/>
      <c r="CD974" s="253"/>
      <c r="CE974" s="253"/>
      <c r="CF974" s="253"/>
      <c r="CG974" s="253"/>
      <c r="CH974" s="253"/>
      <c r="CI974" s="253"/>
      <c r="CJ974" s="253"/>
      <c r="CK974" s="253"/>
      <c r="CL974" s="253"/>
      <c r="CM974" s="253"/>
      <c r="CN974" s="253"/>
      <c r="CO974" s="253"/>
      <c r="CP974" s="253"/>
      <c r="CQ974" s="253"/>
      <c r="CR974" s="253"/>
      <c r="CS974" s="253"/>
      <c r="CT974" s="253"/>
      <c r="CU974" s="253"/>
      <c r="CV974" s="253"/>
      <c r="CW974" s="253"/>
      <c r="CX974" s="253"/>
      <c r="CY974" s="253"/>
      <c r="CZ974" s="253"/>
      <c r="DA974" s="253"/>
      <c r="DB974" s="253"/>
      <c r="DC974" s="253"/>
      <c r="DD974" s="253"/>
      <c r="DE974" s="253"/>
      <c r="DF974" s="253"/>
      <c r="DG974" s="253"/>
      <c r="DH974" s="253"/>
      <c r="DI974" s="253"/>
      <c r="DJ974" s="253"/>
      <c r="DK974" s="253"/>
      <c r="DL974" s="253"/>
      <c r="DM974" s="253"/>
      <c r="DN974" s="253"/>
      <c r="DO974" s="253"/>
      <c r="DP974" s="253"/>
      <c r="DQ974" s="253"/>
      <c r="DR974" s="253"/>
      <c r="DS974" s="253"/>
      <c r="DT974" s="253"/>
      <c r="DU974" s="253"/>
    </row>
    <row r="975" spans="1:125" s="248" customFormat="1" x14ac:dyDescent="0.25">
      <c r="A975" s="253"/>
      <c r="B975" s="253"/>
      <c r="D975" s="253"/>
      <c r="E975" s="253"/>
      <c r="F975" s="253"/>
      <c r="G975" s="253"/>
      <c r="H975" s="253"/>
      <c r="I975" s="253"/>
      <c r="J975" s="253"/>
      <c r="K975" s="253"/>
      <c r="L975" s="253"/>
      <c r="S975" s="253"/>
      <c r="T975" s="253"/>
      <c r="U975" s="253"/>
      <c r="V975" s="253"/>
      <c r="W975" s="253"/>
      <c r="X975" s="253"/>
      <c r="Y975" s="253"/>
      <c r="Z975" s="253"/>
      <c r="AA975" s="253"/>
      <c r="AB975" s="253"/>
      <c r="AC975" s="253"/>
      <c r="AD975" s="253"/>
      <c r="AE975" s="253"/>
      <c r="AF975" s="253"/>
      <c r="AG975" s="253"/>
      <c r="AH975" s="253"/>
      <c r="AI975" s="253"/>
      <c r="AJ975" s="253"/>
      <c r="AK975" s="253"/>
      <c r="AL975" s="253"/>
      <c r="AM975" s="253"/>
      <c r="AN975" s="253"/>
      <c r="AO975" s="253"/>
      <c r="AP975" s="253"/>
      <c r="AQ975" s="253"/>
      <c r="AR975" s="253"/>
      <c r="AS975" s="253"/>
      <c r="AT975" s="253"/>
      <c r="AU975" s="253"/>
      <c r="AV975" s="253"/>
      <c r="AW975" s="253"/>
      <c r="AX975" s="253"/>
      <c r="AY975" s="253"/>
      <c r="AZ975" s="253"/>
      <c r="BA975" s="253"/>
      <c r="BB975" s="253"/>
      <c r="BC975" s="253"/>
      <c r="BD975" s="253"/>
      <c r="BE975" s="253"/>
      <c r="BF975" s="253"/>
      <c r="BG975" s="253"/>
      <c r="BH975" s="253"/>
      <c r="BI975" s="253"/>
      <c r="BJ975" s="253"/>
      <c r="BK975" s="253"/>
      <c r="BL975" s="253"/>
      <c r="BM975" s="253"/>
      <c r="BN975" s="253"/>
      <c r="BO975" s="253"/>
      <c r="BP975" s="253"/>
      <c r="BQ975" s="253"/>
      <c r="BR975" s="253"/>
      <c r="BS975" s="253"/>
      <c r="BT975" s="253"/>
      <c r="BU975" s="253"/>
      <c r="BV975" s="253"/>
      <c r="BW975" s="253"/>
      <c r="BX975" s="253"/>
      <c r="BY975" s="253"/>
      <c r="BZ975" s="253"/>
      <c r="CA975" s="253"/>
      <c r="CB975" s="253"/>
      <c r="CC975" s="253"/>
      <c r="CD975" s="253"/>
      <c r="CE975" s="253"/>
      <c r="CF975" s="253"/>
      <c r="CG975" s="253"/>
      <c r="CH975" s="253"/>
      <c r="CI975" s="253"/>
      <c r="CJ975" s="253"/>
      <c r="CK975" s="253"/>
      <c r="CL975" s="253"/>
      <c r="CM975" s="253"/>
      <c r="CN975" s="253"/>
      <c r="CO975" s="253"/>
      <c r="CP975" s="253"/>
      <c r="CQ975" s="253"/>
      <c r="CR975" s="253"/>
      <c r="CS975" s="253"/>
      <c r="CT975" s="253"/>
      <c r="CU975" s="253"/>
      <c r="CV975" s="253"/>
      <c r="CW975" s="253"/>
      <c r="CX975" s="253"/>
      <c r="CY975" s="253"/>
      <c r="CZ975" s="253"/>
      <c r="DA975" s="253"/>
      <c r="DB975" s="253"/>
      <c r="DC975" s="253"/>
      <c r="DD975" s="253"/>
      <c r="DE975" s="253"/>
      <c r="DF975" s="253"/>
      <c r="DG975" s="253"/>
      <c r="DH975" s="253"/>
      <c r="DI975" s="253"/>
      <c r="DJ975" s="253"/>
      <c r="DK975" s="253"/>
      <c r="DL975" s="253"/>
      <c r="DM975" s="253"/>
      <c r="DN975" s="253"/>
      <c r="DO975" s="253"/>
      <c r="DP975" s="253"/>
      <c r="DQ975" s="253"/>
      <c r="DR975" s="253"/>
      <c r="DS975" s="253"/>
      <c r="DT975" s="253"/>
      <c r="DU975" s="253"/>
    </row>
    <row r="976" spans="1:125" s="248" customFormat="1" x14ac:dyDescent="0.25">
      <c r="A976" s="253"/>
      <c r="B976" s="253"/>
      <c r="D976" s="253"/>
      <c r="E976" s="253"/>
      <c r="F976" s="253"/>
      <c r="G976" s="253"/>
      <c r="H976" s="253"/>
      <c r="I976" s="253"/>
      <c r="J976" s="253"/>
      <c r="K976" s="253"/>
      <c r="L976" s="253"/>
      <c r="S976" s="253"/>
      <c r="T976" s="253"/>
      <c r="U976" s="253"/>
      <c r="V976" s="253"/>
      <c r="W976" s="253"/>
      <c r="X976" s="253"/>
      <c r="Y976" s="253"/>
      <c r="Z976" s="253"/>
      <c r="AA976" s="253"/>
      <c r="AB976" s="253"/>
      <c r="AC976" s="253"/>
      <c r="AD976" s="253"/>
      <c r="AE976" s="253"/>
      <c r="AF976" s="253"/>
      <c r="AG976" s="253"/>
      <c r="AH976" s="253"/>
      <c r="AI976" s="253"/>
      <c r="AJ976" s="253"/>
      <c r="AK976" s="253"/>
      <c r="AL976" s="253"/>
      <c r="AM976" s="253"/>
      <c r="AN976" s="253"/>
      <c r="AO976" s="253"/>
      <c r="AP976" s="253"/>
      <c r="AQ976" s="253"/>
      <c r="AR976" s="253"/>
      <c r="AS976" s="253"/>
      <c r="AT976" s="253"/>
      <c r="AU976" s="253"/>
      <c r="AV976" s="253"/>
      <c r="AW976" s="253"/>
      <c r="AX976" s="253"/>
      <c r="AY976" s="253"/>
      <c r="AZ976" s="253"/>
      <c r="BA976" s="253"/>
      <c r="BB976" s="253"/>
      <c r="BC976" s="253"/>
      <c r="BD976" s="253"/>
      <c r="BE976" s="253"/>
      <c r="BF976" s="253"/>
      <c r="BG976" s="253"/>
      <c r="BH976" s="253"/>
      <c r="BI976" s="253"/>
      <c r="BJ976" s="253"/>
      <c r="BK976" s="253"/>
      <c r="BL976" s="253"/>
      <c r="BM976" s="253"/>
      <c r="BN976" s="253"/>
      <c r="BO976" s="253"/>
      <c r="BP976" s="253"/>
      <c r="BQ976" s="253"/>
      <c r="BR976" s="253"/>
      <c r="BS976" s="253"/>
      <c r="BT976" s="253"/>
      <c r="BU976" s="253"/>
      <c r="BV976" s="253"/>
      <c r="BW976" s="253"/>
      <c r="BX976" s="253"/>
      <c r="BY976" s="253"/>
      <c r="BZ976" s="253"/>
      <c r="CA976" s="253"/>
      <c r="CB976" s="253"/>
      <c r="CC976" s="253"/>
      <c r="CD976" s="253"/>
      <c r="CE976" s="253"/>
      <c r="CF976" s="253"/>
      <c r="CG976" s="253"/>
      <c r="CH976" s="253"/>
      <c r="CI976" s="253"/>
      <c r="CJ976" s="253"/>
      <c r="CK976" s="253"/>
      <c r="CL976" s="253"/>
      <c r="CM976" s="253"/>
      <c r="CN976" s="253"/>
      <c r="CO976" s="253"/>
      <c r="CP976" s="253"/>
      <c r="CQ976" s="253"/>
      <c r="CR976" s="253"/>
      <c r="CS976" s="253"/>
      <c r="CT976" s="253"/>
      <c r="CU976" s="253"/>
      <c r="CV976" s="253"/>
      <c r="CW976" s="253"/>
      <c r="CX976" s="253"/>
      <c r="CY976" s="253"/>
      <c r="CZ976" s="253"/>
      <c r="DA976" s="253"/>
      <c r="DB976" s="253"/>
      <c r="DC976" s="253"/>
      <c r="DD976" s="253"/>
      <c r="DE976" s="253"/>
      <c r="DF976" s="253"/>
      <c r="DG976" s="253"/>
      <c r="DH976" s="253"/>
      <c r="DI976" s="253"/>
      <c r="DJ976" s="253"/>
      <c r="DK976" s="253"/>
      <c r="DL976" s="253"/>
      <c r="DM976" s="253"/>
      <c r="DN976" s="253"/>
      <c r="DO976" s="253"/>
      <c r="DP976" s="253"/>
      <c r="DQ976" s="253"/>
      <c r="DR976" s="253"/>
      <c r="DS976" s="253"/>
      <c r="DT976" s="253"/>
      <c r="DU976" s="253"/>
    </row>
    <row r="977" spans="1:125" s="248" customFormat="1" x14ac:dyDescent="0.25">
      <c r="A977" s="253"/>
      <c r="B977" s="253"/>
      <c r="D977" s="253"/>
      <c r="E977" s="253"/>
      <c r="F977" s="253"/>
      <c r="G977" s="253"/>
      <c r="H977" s="253"/>
      <c r="I977" s="253"/>
      <c r="J977" s="253"/>
      <c r="K977" s="253"/>
      <c r="L977" s="253"/>
      <c r="S977" s="253"/>
      <c r="T977" s="253"/>
      <c r="U977" s="253"/>
      <c r="V977" s="253"/>
      <c r="W977" s="253"/>
      <c r="X977" s="253"/>
      <c r="Y977" s="253"/>
      <c r="Z977" s="253"/>
      <c r="AA977" s="253"/>
      <c r="AB977" s="253"/>
      <c r="AC977" s="253"/>
      <c r="AD977" s="253"/>
      <c r="AE977" s="253"/>
      <c r="AF977" s="253"/>
      <c r="AG977" s="253"/>
      <c r="AH977" s="253"/>
      <c r="AI977" s="253"/>
      <c r="AJ977" s="253"/>
      <c r="AK977" s="253"/>
      <c r="AL977" s="253"/>
      <c r="AM977" s="253"/>
      <c r="AN977" s="253"/>
      <c r="AO977" s="253"/>
      <c r="AP977" s="253"/>
      <c r="AQ977" s="253"/>
      <c r="AR977" s="253"/>
      <c r="AS977" s="253"/>
      <c r="AT977" s="253"/>
      <c r="AU977" s="253"/>
      <c r="AV977" s="253"/>
      <c r="AW977" s="253"/>
      <c r="AX977" s="253"/>
      <c r="AY977" s="253"/>
      <c r="AZ977" s="253"/>
      <c r="BA977" s="253"/>
      <c r="BB977" s="253"/>
      <c r="BC977" s="253"/>
      <c r="BD977" s="253"/>
      <c r="BE977" s="253"/>
      <c r="BF977" s="253"/>
      <c r="BG977" s="253"/>
      <c r="BH977" s="253"/>
      <c r="BI977" s="253"/>
      <c r="BJ977" s="253"/>
      <c r="BK977" s="253"/>
      <c r="BL977" s="253"/>
      <c r="BM977" s="253"/>
      <c r="BN977" s="253"/>
      <c r="BO977" s="253"/>
      <c r="BP977" s="253"/>
      <c r="BQ977" s="253"/>
      <c r="BR977" s="253"/>
      <c r="BS977" s="253"/>
      <c r="BT977" s="253"/>
      <c r="BU977" s="253"/>
      <c r="BV977" s="253"/>
      <c r="BW977" s="253"/>
      <c r="BX977" s="253"/>
      <c r="BY977" s="253"/>
      <c r="BZ977" s="253"/>
      <c r="CA977" s="253"/>
      <c r="CB977" s="253"/>
      <c r="CC977" s="253"/>
      <c r="CD977" s="253"/>
      <c r="CE977" s="253"/>
      <c r="CF977" s="253"/>
      <c r="CG977" s="253"/>
      <c r="CH977" s="253"/>
      <c r="CI977" s="253"/>
      <c r="CJ977" s="253"/>
      <c r="CK977" s="253"/>
      <c r="CL977" s="253"/>
      <c r="CM977" s="253"/>
      <c r="CN977" s="253"/>
      <c r="CO977" s="253"/>
      <c r="CP977" s="253"/>
      <c r="CQ977" s="253"/>
      <c r="CR977" s="253"/>
      <c r="CS977" s="253"/>
      <c r="CT977" s="253"/>
      <c r="CU977" s="253"/>
      <c r="CV977" s="253"/>
      <c r="CW977" s="253"/>
      <c r="CX977" s="253"/>
      <c r="CY977" s="253"/>
      <c r="CZ977" s="253"/>
      <c r="DA977" s="253"/>
      <c r="DB977" s="253"/>
      <c r="DC977" s="253"/>
      <c r="DD977" s="253"/>
      <c r="DE977" s="253"/>
      <c r="DF977" s="253"/>
      <c r="DG977" s="253"/>
      <c r="DH977" s="253"/>
      <c r="DI977" s="253"/>
      <c r="DJ977" s="253"/>
      <c r="DK977" s="253"/>
      <c r="DL977" s="253"/>
      <c r="DM977" s="253"/>
      <c r="DN977" s="253"/>
      <c r="DO977" s="253"/>
      <c r="DP977" s="253"/>
      <c r="DQ977" s="253"/>
      <c r="DR977" s="253"/>
      <c r="DS977" s="253"/>
      <c r="DT977" s="253"/>
      <c r="DU977" s="253"/>
    </row>
    <row r="978" spans="1:125" s="248" customFormat="1" x14ac:dyDescent="0.25">
      <c r="A978" s="253"/>
      <c r="B978" s="253"/>
      <c r="D978" s="253"/>
      <c r="E978" s="253"/>
      <c r="F978" s="253"/>
      <c r="G978" s="253"/>
      <c r="H978" s="253"/>
      <c r="I978" s="253"/>
      <c r="J978" s="253"/>
      <c r="K978" s="253"/>
      <c r="L978" s="253"/>
      <c r="S978" s="253"/>
      <c r="T978" s="253"/>
      <c r="U978" s="253"/>
      <c r="V978" s="253"/>
      <c r="W978" s="253"/>
      <c r="X978" s="253"/>
      <c r="Y978" s="253"/>
      <c r="Z978" s="253"/>
      <c r="AA978" s="253"/>
      <c r="AB978" s="253"/>
      <c r="AC978" s="253"/>
      <c r="AD978" s="253"/>
      <c r="AE978" s="253"/>
      <c r="AF978" s="253"/>
      <c r="AG978" s="253"/>
      <c r="AH978" s="253"/>
      <c r="AI978" s="253"/>
      <c r="AJ978" s="253"/>
      <c r="AK978" s="253"/>
      <c r="AL978" s="253"/>
      <c r="AM978" s="253"/>
      <c r="AN978" s="253"/>
      <c r="AO978" s="253"/>
      <c r="AP978" s="253"/>
      <c r="AQ978" s="253"/>
      <c r="AR978" s="253"/>
      <c r="AS978" s="253"/>
      <c r="AT978" s="253"/>
      <c r="AU978" s="253"/>
      <c r="AV978" s="253"/>
      <c r="AW978" s="253"/>
      <c r="AX978" s="253"/>
      <c r="AY978" s="253"/>
      <c r="AZ978" s="253"/>
      <c r="BA978" s="253"/>
      <c r="BB978" s="253"/>
      <c r="BC978" s="253"/>
      <c r="BD978" s="253"/>
      <c r="BE978" s="253"/>
      <c r="BF978" s="253"/>
      <c r="BG978" s="253"/>
      <c r="BH978" s="253"/>
      <c r="BI978" s="253"/>
      <c r="BJ978" s="253"/>
      <c r="BK978" s="253"/>
      <c r="BL978" s="253"/>
      <c r="BM978" s="253"/>
      <c r="BN978" s="253"/>
      <c r="BO978" s="253"/>
      <c r="BP978" s="253"/>
      <c r="BQ978" s="253"/>
      <c r="BR978" s="253"/>
      <c r="BS978" s="253"/>
      <c r="BT978" s="253"/>
      <c r="BU978" s="253"/>
      <c r="BV978" s="253"/>
      <c r="BW978" s="253"/>
      <c r="BX978" s="253"/>
      <c r="BY978" s="253"/>
      <c r="BZ978" s="253"/>
      <c r="CA978" s="253"/>
      <c r="CB978" s="253"/>
      <c r="CC978" s="253"/>
      <c r="CD978" s="253"/>
      <c r="CE978" s="253"/>
      <c r="CF978" s="253"/>
      <c r="CG978" s="253"/>
      <c r="CH978" s="253"/>
      <c r="CI978" s="253"/>
      <c r="CJ978" s="253"/>
      <c r="CK978" s="253"/>
      <c r="CL978" s="253"/>
      <c r="CM978" s="253"/>
      <c r="CN978" s="253"/>
      <c r="CO978" s="253"/>
      <c r="CP978" s="253"/>
      <c r="CQ978" s="253"/>
      <c r="CR978" s="253"/>
      <c r="CS978" s="253"/>
      <c r="CT978" s="253"/>
      <c r="CU978" s="253"/>
      <c r="CV978" s="253"/>
      <c r="CW978" s="253"/>
      <c r="CX978" s="253"/>
      <c r="CY978" s="253"/>
      <c r="CZ978" s="253"/>
      <c r="DA978" s="253"/>
      <c r="DB978" s="253"/>
      <c r="DC978" s="253"/>
      <c r="DD978" s="253"/>
      <c r="DE978" s="253"/>
      <c r="DF978" s="253"/>
      <c r="DG978" s="253"/>
      <c r="DH978" s="253"/>
      <c r="DI978" s="253"/>
      <c r="DJ978" s="253"/>
      <c r="DK978" s="253"/>
      <c r="DL978" s="253"/>
      <c r="DM978" s="253"/>
      <c r="DN978" s="253"/>
      <c r="DO978" s="253"/>
      <c r="DP978" s="253"/>
      <c r="DQ978" s="253"/>
      <c r="DR978" s="253"/>
      <c r="DS978" s="253"/>
      <c r="DT978" s="253"/>
      <c r="DU978" s="253"/>
    </row>
    <row r="979" spans="1:125" s="248" customFormat="1" x14ac:dyDescent="0.25">
      <c r="A979" s="253"/>
      <c r="B979" s="253"/>
      <c r="D979" s="253"/>
      <c r="E979" s="253"/>
      <c r="F979" s="253"/>
      <c r="G979" s="253"/>
      <c r="H979" s="253"/>
      <c r="I979" s="253"/>
      <c r="J979" s="253"/>
      <c r="K979" s="253"/>
      <c r="L979" s="253"/>
      <c r="S979" s="253"/>
      <c r="T979" s="253"/>
      <c r="U979" s="253"/>
      <c r="V979" s="253"/>
      <c r="W979" s="253"/>
      <c r="X979" s="253"/>
      <c r="Y979" s="253"/>
      <c r="Z979" s="253"/>
      <c r="AA979" s="253"/>
      <c r="AB979" s="253"/>
      <c r="AC979" s="253"/>
      <c r="AD979" s="253"/>
      <c r="AE979" s="253"/>
      <c r="AF979" s="253"/>
      <c r="AG979" s="253"/>
      <c r="AH979" s="253"/>
      <c r="AI979" s="253"/>
      <c r="AJ979" s="253"/>
      <c r="AK979" s="253"/>
      <c r="AL979" s="253"/>
      <c r="AM979" s="253"/>
      <c r="AN979" s="253"/>
      <c r="AO979" s="253"/>
      <c r="AP979" s="253"/>
      <c r="AQ979" s="253"/>
      <c r="AR979" s="253"/>
      <c r="AS979" s="253"/>
      <c r="AT979" s="253"/>
      <c r="AU979" s="253"/>
      <c r="AV979" s="253"/>
      <c r="AW979" s="253"/>
      <c r="AX979" s="253"/>
      <c r="AY979" s="253"/>
      <c r="AZ979" s="253"/>
      <c r="BA979" s="253"/>
      <c r="BB979" s="253"/>
      <c r="BC979" s="253"/>
      <c r="BD979" s="253"/>
      <c r="BE979" s="253"/>
      <c r="BF979" s="253"/>
      <c r="BG979" s="253"/>
      <c r="BH979" s="253"/>
      <c r="BI979" s="253"/>
      <c r="BJ979" s="253"/>
      <c r="BK979" s="253"/>
      <c r="BL979" s="253"/>
      <c r="BM979" s="253"/>
      <c r="BN979" s="253"/>
      <c r="BO979" s="253"/>
      <c r="BP979" s="253"/>
      <c r="BQ979" s="253"/>
      <c r="BR979" s="253"/>
      <c r="BS979" s="253"/>
      <c r="BT979" s="253"/>
      <c r="BU979" s="253"/>
      <c r="BV979" s="253"/>
      <c r="BW979" s="253"/>
      <c r="BX979" s="253"/>
      <c r="BY979" s="253"/>
      <c r="BZ979" s="253"/>
      <c r="CA979" s="253"/>
      <c r="CB979" s="253"/>
      <c r="CC979" s="253"/>
      <c r="CD979" s="253"/>
      <c r="CE979" s="253"/>
      <c r="CF979" s="253"/>
      <c r="CG979" s="253"/>
      <c r="CH979" s="253"/>
      <c r="CI979" s="253"/>
      <c r="CJ979" s="253"/>
      <c r="CK979" s="253"/>
      <c r="CL979" s="253"/>
      <c r="CM979" s="253"/>
      <c r="CN979" s="253"/>
      <c r="CO979" s="253"/>
      <c r="CP979" s="253"/>
      <c r="CQ979" s="253"/>
      <c r="CR979" s="253"/>
      <c r="CS979" s="253"/>
      <c r="CT979" s="253"/>
      <c r="CU979" s="253"/>
      <c r="CV979" s="253"/>
      <c r="CW979" s="253"/>
      <c r="CX979" s="253"/>
      <c r="CY979" s="253"/>
      <c r="CZ979" s="253"/>
      <c r="DA979" s="253"/>
      <c r="DB979" s="253"/>
      <c r="DC979" s="253"/>
      <c r="DD979" s="253"/>
      <c r="DE979" s="253"/>
      <c r="DF979" s="253"/>
      <c r="DG979" s="253"/>
      <c r="DH979" s="253"/>
      <c r="DI979" s="253"/>
      <c r="DJ979" s="253"/>
      <c r="DK979" s="253"/>
      <c r="DL979" s="253"/>
      <c r="DM979" s="253"/>
      <c r="DN979" s="253"/>
      <c r="DO979" s="253"/>
      <c r="DP979" s="253"/>
      <c r="DQ979" s="253"/>
      <c r="DR979" s="253"/>
      <c r="DS979" s="253"/>
      <c r="DT979" s="253"/>
      <c r="DU979" s="253"/>
    </row>
    <row r="980" spans="1:125" s="248" customFormat="1" x14ac:dyDescent="0.25">
      <c r="A980" s="253"/>
      <c r="B980" s="253"/>
      <c r="D980" s="253"/>
      <c r="E980" s="253"/>
      <c r="F980" s="253"/>
      <c r="G980" s="253"/>
      <c r="H980" s="253"/>
      <c r="I980" s="253"/>
      <c r="J980" s="253"/>
      <c r="K980" s="253"/>
      <c r="L980" s="253"/>
      <c r="S980" s="253"/>
      <c r="T980" s="253"/>
      <c r="U980" s="253"/>
      <c r="V980" s="253"/>
      <c r="W980" s="253"/>
      <c r="X980" s="253"/>
      <c r="Y980" s="253"/>
      <c r="Z980" s="253"/>
      <c r="AA980" s="253"/>
      <c r="AB980" s="253"/>
      <c r="AC980" s="253"/>
      <c r="AD980" s="253"/>
      <c r="AE980" s="253"/>
      <c r="AF980" s="253"/>
      <c r="AG980" s="253"/>
      <c r="AH980" s="253"/>
      <c r="AI980" s="253"/>
      <c r="AJ980" s="253"/>
      <c r="AK980" s="253"/>
      <c r="AL980" s="253"/>
      <c r="AM980" s="253"/>
      <c r="AN980" s="253"/>
      <c r="AO980" s="253"/>
      <c r="AP980" s="253"/>
      <c r="AQ980" s="253"/>
      <c r="AR980" s="253"/>
      <c r="AS980" s="253"/>
      <c r="AT980" s="253"/>
      <c r="AU980" s="253"/>
      <c r="AV980" s="253"/>
      <c r="AW980" s="253"/>
      <c r="AX980" s="253"/>
      <c r="AY980" s="253"/>
      <c r="AZ980" s="253"/>
      <c r="BA980" s="253"/>
      <c r="BB980" s="253"/>
      <c r="BC980" s="253"/>
      <c r="BD980" s="253"/>
      <c r="BE980" s="253"/>
      <c r="BF980" s="253"/>
      <c r="BG980" s="253"/>
      <c r="BH980" s="253"/>
      <c r="BI980" s="253"/>
      <c r="BJ980" s="253"/>
      <c r="BK980" s="253"/>
      <c r="BL980" s="253"/>
      <c r="BM980" s="253"/>
      <c r="BN980" s="253"/>
      <c r="BO980" s="253"/>
      <c r="BP980" s="253"/>
      <c r="BQ980" s="253"/>
      <c r="BR980" s="253"/>
      <c r="BS980" s="253"/>
      <c r="BT980" s="253"/>
      <c r="BU980" s="253"/>
      <c r="BV980" s="253"/>
      <c r="BW980" s="253"/>
      <c r="BX980" s="253"/>
      <c r="BY980" s="253"/>
      <c r="BZ980" s="253"/>
      <c r="CA980" s="253"/>
      <c r="CB980" s="253"/>
      <c r="CC980" s="253"/>
      <c r="CD980" s="253"/>
      <c r="CE980" s="253"/>
      <c r="CF980" s="253"/>
      <c r="CG980" s="253"/>
      <c r="CH980" s="253"/>
      <c r="CI980" s="253"/>
      <c r="CJ980" s="253"/>
      <c r="CK980" s="253"/>
      <c r="CL980" s="253"/>
      <c r="CM980" s="253"/>
      <c r="CN980" s="253"/>
      <c r="CO980" s="253"/>
      <c r="CP980" s="253"/>
      <c r="CQ980" s="253"/>
      <c r="CR980" s="253"/>
      <c r="CS980" s="253"/>
      <c r="CT980" s="253"/>
      <c r="CU980" s="253"/>
      <c r="CV980" s="253"/>
      <c r="CW980" s="253"/>
      <c r="CX980" s="253"/>
      <c r="CY980" s="253"/>
      <c r="CZ980" s="253"/>
      <c r="DA980" s="253"/>
      <c r="DB980" s="253"/>
      <c r="DC980" s="253"/>
      <c r="DD980" s="253"/>
      <c r="DE980" s="253"/>
      <c r="DF980" s="253"/>
      <c r="DG980" s="253"/>
      <c r="DH980" s="253"/>
      <c r="DI980" s="253"/>
      <c r="DJ980" s="253"/>
      <c r="DK980" s="253"/>
      <c r="DL980" s="253"/>
      <c r="DM980" s="253"/>
      <c r="DN980" s="253"/>
      <c r="DO980" s="253"/>
      <c r="DP980" s="253"/>
      <c r="DQ980" s="253"/>
      <c r="DR980" s="253"/>
      <c r="DS980" s="253"/>
      <c r="DT980" s="253"/>
      <c r="DU980" s="253"/>
    </row>
    <row r="981" spans="1:125" s="248" customFormat="1" x14ac:dyDescent="0.25">
      <c r="A981" s="253"/>
      <c r="B981" s="253"/>
      <c r="D981" s="253"/>
      <c r="E981" s="253"/>
      <c r="F981" s="253"/>
      <c r="G981" s="253"/>
      <c r="H981" s="253"/>
      <c r="I981" s="253"/>
      <c r="J981" s="253"/>
      <c r="K981" s="253"/>
      <c r="L981" s="253"/>
      <c r="S981" s="253"/>
      <c r="T981" s="253"/>
      <c r="U981" s="253"/>
      <c r="V981" s="253"/>
      <c r="W981" s="253"/>
      <c r="X981" s="253"/>
      <c r="Y981" s="253"/>
      <c r="Z981" s="253"/>
      <c r="AA981" s="253"/>
      <c r="AB981" s="253"/>
      <c r="AC981" s="253"/>
      <c r="AD981" s="253"/>
      <c r="AE981" s="253"/>
      <c r="AF981" s="253"/>
      <c r="AG981" s="253"/>
      <c r="AH981" s="253"/>
      <c r="AI981" s="253"/>
      <c r="AJ981" s="253"/>
      <c r="AK981" s="253"/>
      <c r="AL981" s="253"/>
      <c r="AM981" s="253"/>
      <c r="AN981" s="253"/>
      <c r="AO981" s="253"/>
      <c r="AP981" s="253"/>
      <c r="AQ981" s="253"/>
      <c r="AR981" s="253"/>
      <c r="AS981" s="253"/>
      <c r="AT981" s="253"/>
      <c r="AU981" s="253"/>
      <c r="AV981" s="253"/>
      <c r="AW981" s="253"/>
      <c r="AX981" s="253"/>
      <c r="AY981" s="253"/>
      <c r="AZ981" s="253"/>
      <c r="BA981" s="253"/>
      <c r="BB981" s="253"/>
      <c r="BC981" s="253"/>
      <c r="BD981" s="253"/>
      <c r="BE981" s="253"/>
      <c r="BF981" s="253"/>
      <c r="BG981" s="253"/>
      <c r="BH981" s="253"/>
      <c r="BI981" s="253"/>
      <c r="BJ981" s="253"/>
      <c r="BK981" s="253"/>
      <c r="BL981" s="253"/>
      <c r="BM981" s="253"/>
      <c r="BN981" s="253"/>
      <c r="BO981" s="253"/>
      <c r="BP981" s="253"/>
      <c r="BQ981" s="253"/>
      <c r="BR981" s="253"/>
      <c r="BS981" s="253"/>
      <c r="BT981" s="253"/>
      <c r="BU981" s="253"/>
      <c r="BV981" s="253"/>
      <c r="BW981" s="253"/>
      <c r="BX981" s="253"/>
      <c r="BY981" s="253"/>
      <c r="BZ981" s="253"/>
      <c r="CA981" s="253"/>
      <c r="CB981" s="253"/>
      <c r="CC981" s="253"/>
      <c r="CD981" s="253"/>
      <c r="CE981" s="253"/>
      <c r="CF981" s="253"/>
      <c r="CG981" s="253"/>
      <c r="CH981" s="253"/>
      <c r="CI981" s="253"/>
      <c r="CJ981" s="253"/>
      <c r="CK981" s="253"/>
      <c r="CL981" s="253"/>
      <c r="CM981" s="253"/>
      <c r="CN981" s="253"/>
      <c r="CO981" s="253"/>
      <c r="CP981" s="253"/>
      <c r="CQ981" s="253"/>
      <c r="CR981" s="253"/>
      <c r="CS981" s="253"/>
      <c r="CT981" s="253"/>
      <c r="CU981" s="253"/>
      <c r="CV981" s="253"/>
      <c r="CW981" s="253"/>
      <c r="CX981" s="253"/>
      <c r="CY981" s="253"/>
      <c r="CZ981" s="253"/>
      <c r="DA981" s="253"/>
      <c r="DB981" s="253"/>
      <c r="DC981" s="253"/>
      <c r="DD981" s="253"/>
      <c r="DE981" s="253"/>
      <c r="DF981" s="253"/>
      <c r="DG981" s="253"/>
      <c r="DH981" s="253"/>
      <c r="DI981" s="253"/>
      <c r="DJ981" s="253"/>
      <c r="DK981" s="253"/>
      <c r="DL981" s="253"/>
      <c r="DM981" s="253"/>
      <c r="DN981" s="253"/>
      <c r="DO981" s="253"/>
      <c r="DP981" s="253"/>
      <c r="DQ981" s="253"/>
      <c r="DR981" s="253"/>
      <c r="DS981" s="253"/>
      <c r="DT981" s="253"/>
      <c r="DU981" s="253"/>
    </row>
    <row r="982" spans="1:125" s="248" customFormat="1" x14ac:dyDescent="0.25">
      <c r="A982" s="253"/>
      <c r="B982" s="253"/>
      <c r="D982" s="253"/>
      <c r="E982" s="253"/>
      <c r="F982" s="253"/>
      <c r="G982" s="253"/>
      <c r="H982" s="253"/>
      <c r="I982" s="253"/>
      <c r="J982" s="253"/>
      <c r="K982" s="253"/>
      <c r="L982" s="253"/>
      <c r="S982" s="253"/>
      <c r="T982" s="253"/>
      <c r="U982" s="253"/>
      <c r="V982" s="253"/>
      <c r="W982" s="253"/>
      <c r="X982" s="253"/>
      <c r="Y982" s="253"/>
      <c r="Z982" s="253"/>
      <c r="AA982" s="253"/>
      <c r="AB982" s="253"/>
      <c r="AC982" s="253"/>
      <c r="AD982" s="253"/>
      <c r="AE982" s="253"/>
      <c r="AF982" s="253"/>
      <c r="AG982" s="253"/>
      <c r="AH982" s="253"/>
      <c r="AI982" s="253"/>
      <c r="AJ982" s="253"/>
      <c r="AK982" s="253"/>
      <c r="AL982" s="253"/>
      <c r="AM982" s="253"/>
      <c r="AN982" s="253"/>
      <c r="AO982" s="253"/>
      <c r="AP982" s="253"/>
      <c r="AQ982" s="253"/>
      <c r="AR982" s="253"/>
      <c r="AS982" s="253"/>
      <c r="AT982" s="253"/>
      <c r="AU982" s="253"/>
      <c r="AV982" s="253"/>
      <c r="AW982" s="253"/>
      <c r="AX982" s="253"/>
      <c r="AY982" s="253"/>
      <c r="AZ982" s="253"/>
      <c r="BA982" s="253"/>
      <c r="BB982" s="253"/>
      <c r="BC982" s="253"/>
      <c r="BD982" s="253"/>
      <c r="BE982" s="253"/>
      <c r="BF982" s="253"/>
      <c r="BG982" s="253"/>
      <c r="BH982" s="253"/>
      <c r="BI982" s="253"/>
      <c r="BJ982" s="253"/>
      <c r="BK982" s="253"/>
      <c r="BL982" s="253"/>
      <c r="BM982" s="253"/>
      <c r="BN982" s="253"/>
      <c r="BO982" s="253"/>
      <c r="BP982" s="253"/>
      <c r="BQ982" s="253"/>
      <c r="BR982" s="253"/>
      <c r="BS982" s="253"/>
      <c r="BT982" s="253"/>
      <c r="BU982" s="253"/>
      <c r="BV982" s="253"/>
      <c r="BW982" s="253"/>
      <c r="BX982" s="253"/>
      <c r="BY982" s="253"/>
      <c r="BZ982" s="253"/>
      <c r="CA982" s="253"/>
      <c r="CB982" s="253"/>
      <c r="CC982" s="253"/>
      <c r="CD982" s="253"/>
      <c r="CE982" s="253"/>
      <c r="CF982" s="253"/>
      <c r="CG982" s="253"/>
      <c r="CH982" s="253"/>
      <c r="CI982" s="253"/>
      <c r="CJ982" s="253"/>
      <c r="CK982" s="253"/>
      <c r="CL982" s="253"/>
      <c r="CM982" s="253"/>
      <c r="CN982" s="253"/>
      <c r="CO982" s="253"/>
      <c r="CP982" s="253"/>
      <c r="CQ982" s="253"/>
      <c r="CR982" s="253"/>
      <c r="CS982" s="253"/>
      <c r="CT982" s="253"/>
      <c r="CU982" s="253"/>
      <c r="CV982" s="253"/>
      <c r="CW982" s="253"/>
      <c r="CX982" s="253"/>
      <c r="CY982" s="253"/>
      <c r="CZ982" s="253"/>
      <c r="DA982" s="253"/>
      <c r="DB982" s="253"/>
      <c r="DC982" s="253"/>
      <c r="DD982" s="253"/>
      <c r="DE982" s="253"/>
      <c r="DF982" s="253"/>
      <c r="DG982" s="253"/>
      <c r="DH982" s="253"/>
      <c r="DI982" s="253"/>
      <c r="DJ982" s="253"/>
      <c r="DK982" s="253"/>
      <c r="DL982" s="253"/>
      <c r="DM982" s="253"/>
      <c r="DN982" s="253"/>
      <c r="DO982" s="253"/>
      <c r="DP982" s="253"/>
      <c r="DQ982" s="253"/>
      <c r="DR982" s="253"/>
      <c r="DS982" s="253"/>
      <c r="DT982" s="253"/>
      <c r="DU982" s="253"/>
    </row>
    <row r="983" spans="1:125" s="248" customFormat="1" x14ac:dyDescent="0.25">
      <c r="A983" s="253"/>
      <c r="B983" s="253"/>
      <c r="D983" s="253"/>
      <c r="E983" s="253"/>
      <c r="F983" s="253"/>
      <c r="G983" s="253"/>
      <c r="H983" s="253"/>
      <c r="I983" s="253"/>
      <c r="J983" s="253"/>
      <c r="K983" s="253"/>
      <c r="L983" s="253"/>
      <c r="S983" s="253"/>
      <c r="T983" s="253"/>
      <c r="U983" s="253"/>
      <c r="V983" s="253"/>
      <c r="W983" s="253"/>
      <c r="X983" s="253"/>
      <c r="Y983" s="253"/>
      <c r="Z983" s="253"/>
      <c r="AA983" s="253"/>
      <c r="AB983" s="253"/>
      <c r="AC983" s="253"/>
      <c r="AD983" s="253"/>
      <c r="AE983" s="253"/>
      <c r="AF983" s="253"/>
      <c r="AG983" s="253"/>
      <c r="AH983" s="253"/>
      <c r="AI983" s="253"/>
      <c r="AJ983" s="253"/>
      <c r="AK983" s="253"/>
      <c r="AL983" s="253"/>
      <c r="AM983" s="253"/>
      <c r="AN983" s="253"/>
      <c r="AO983" s="253"/>
      <c r="AP983" s="253"/>
      <c r="AQ983" s="253"/>
      <c r="AR983" s="253"/>
      <c r="AS983" s="253"/>
      <c r="AT983" s="253"/>
      <c r="AU983" s="253"/>
      <c r="AV983" s="253"/>
      <c r="AW983" s="253"/>
      <c r="AX983" s="253"/>
      <c r="AY983" s="253"/>
      <c r="AZ983" s="253"/>
      <c r="BA983" s="253"/>
      <c r="BB983" s="253"/>
      <c r="BC983" s="253"/>
      <c r="BD983" s="253"/>
      <c r="BE983" s="253"/>
      <c r="BF983" s="253"/>
      <c r="BG983" s="253"/>
      <c r="BH983" s="253"/>
      <c r="BI983" s="253"/>
      <c r="BJ983" s="253"/>
      <c r="BK983" s="253"/>
      <c r="BL983" s="253"/>
      <c r="BM983" s="253"/>
      <c r="BN983" s="253"/>
      <c r="BO983" s="253"/>
      <c r="BP983" s="253"/>
      <c r="BQ983" s="253"/>
      <c r="BR983" s="253"/>
      <c r="BS983" s="253"/>
      <c r="BT983" s="253"/>
      <c r="BU983" s="253"/>
      <c r="BV983" s="253"/>
      <c r="BW983" s="253"/>
      <c r="BX983" s="253"/>
      <c r="BY983" s="253"/>
      <c r="BZ983" s="253"/>
      <c r="CA983" s="253"/>
      <c r="CB983" s="253"/>
      <c r="CC983" s="253"/>
      <c r="CD983" s="253"/>
      <c r="CE983" s="253"/>
      <c r="CF983" s="253"/>
      <c r="CG983" s="253"/>
      <c r="CH983" s="253"/>
      <c r="CI983" s="253"/>
      <c r="CJ983" s="253"/>
      <c r="CK983" s="253"/>
      <c r="CL983" s="253"/>
      <c r="CM983" s="253"/>
      <c r="CN983" s="253"/>
      <c r="CO983" s="253"/>
      <c r="CP983" s="253"/>
      <c r="CQ983" s="253"/>
      <c r="CR983" s="253"/>
      <c r="CS983" s="253"/>
      <c r="CT983" s="253"/>
      <c r="CU983" s="253"/>
      <c r="CV983" s="253"/>
      <c r="CW983" s="253"/>
      <c r="CX983" s="253"/>
      <c r="CY983" s="253"/>
      <c r="CZ983" s="253"/>
      <c r="DA983" s="253"/>
      <c r="DB983" s="253"/>
      <c r="DC983" s="253"/>
      <c r="DD983" s="253"/>
      <c r="DE983" s="253"/>
      <c r="DF983" s="253"/>
      <c r="DG983" s="253"/>
      <c r="DH983" s="253"/>
      <c r="DI983" s="253"/>
      <c r="DJ983" s="253"/>
      <c r="DK983" s="253"/>
      <c r="DL983" s="253"/>
      <c r="DM983" s="253"/>
      <c r="DN983" s="253"/>
      <c r="DO983" s="253"/>
      <c r="DP983" s="253"/>
      <c r="DQ983" s="253"/>
      <c r="DR983" s="253"/>
      <c r="DS983" s="253"/>
      <c r="DT983" s="253"/>
      <c r="DU983" s="253"/>
    </row>
    <row r="984" spans="1:125" s="248" customFormat="1" x14ac:dyDescent="0.25">
      <c r="A984" s="253"/>
      <c r="B984" s="253"/>
      <c r="D984" s="253"/>
      <c r="E984" s="253"/>
      <c r="F984" s="253"/>
      <c r="G984" s="253"/>
      <c r="H984" s="253"/>
      <c r="I984" s="253"/>
      <c r="J984" s="253"/>
      <c r="K984" s="253"/>
      <c r="L984" s="253"/>
      <c r="S984" s="253"/>
      <c r="T984" s="253"/>
      <c r="U984" s="253"/>
      <c r="V984" s="253"/>
      <c r="W984" s="253"/>
      <c r="X984" s="253"/>
      <c r="Y984" s="253"/>
      <c r="Z984" s="253"/>
      <c r="AA984" s="253"/>
      <c r="AB984" s="253"/>
      <c r="AC984" s="253"/>
      <c r="AD984" s="253"/>
      <c r="AE984" s="253"/>
      <c r="AF984" s="253"/>
      <c r="AG984" s="253"/>
      <c r="AH984" s="253"/>
      <c r="AI984" s="253"/>
      <c r="AJ984" s="253"/>
      <c r="AK984" s="253"/>
      <c r="AL984" s="253"/>
      <c r="AM984" s="253"/>
      <c r="AN984" s="253"/>
      <c r="AO984" s="253"/>
      <c r="AP984" s="253"/>
      <c r="AQ984" s="253"/>
      <c r="AR984" s="253"/>
      <c r="AS984" s="253"/>
      <c r="AT984" s="253"/>
      <c r="AU984" s="253"/>
      <c r="AV984" s="253"/>
      <c r="AW984" s="253"/>
      <c r="AX984" s="253"/>
      <c r="AY984" s="253"/>
      <c r="AZ984" s="253"/>
      <c r="BA984" s="253"/>
      <c r="BB984" s="253"/>
      <c r="BC984" s="253"/>
      <c r="BD984" s="253"/>
      <c r="BE984" s="253"/>
      <c r="BF984" s="253"/>
      <c r="BG984" s="253"/>
      <c r="BH984" s="253"/>
      <c r="BI984" s="253"/>
      <c r="BJ984" s="253"/>
      <c r="BK984" s="253"/>
      <c r="BL984" s="253"/>
      <c r="BM984" s="253"/>
      <c r="BN984" s="253"/>
      <c r="BO984" s="253"/>
      <c r="BP984" s="253"/>
      <c r="BQ984" s="253"/>
      <c r="BR984" s="253"/>
      <c r="BS984" s="253"/>
      <c r="BT984" s="253"/>
      <c r="BU984" s="253"/>
      <c r="BV984" s="253"/>
      <c r="BW984" s="253"/>
      <c r="BX984" s="253"/>
      <c r="BY984" s="253"/>
      <c r="BZ984" s="253"/>
      <c r="CA984" s="253"/>
      <c r="CB984" s="253"/>
      <c r="CC984" s="253"/>
      <c r="CD984" s="253"/>
      <c r="CE984" s="253"/>
      <c r="CF984" s="253"/>
      <c r="CG984" s="253"/>
      <c r="CH984" s="253"/>
      <c r="CI984" s="253"/>
      <c r="CJ984" s="253"/>
      <c r="CK984" s="253"/>
      <c r="CL984" s="253"/>
      <c r="CM984" s="253"/>
      <c r="CN984" s="253"/>
      <c r="CO984" s="253"/>
      <c r="CP984" s="253"/>
      <c r="CQ984" s="253"/>
      <c r="CR984" s="253"/>
      <c r="CS984" s="253"/>
      <c r="CT984" s="253"/>
      <c r="CU984" s="253"/>
      <c r="CV984" s="253"/>
      <c r="CW984" s="253"/>
      <c r="CX984" s="253"/>
      <c r="CY984" s="253"/>
      <c r="CZ984" s="253"/>
      <c r="DA984" s="253"/>
      <c r="DB984" s="253"/>
      <c r="DC984" s="253"/>
      <c r="DD984" s="253"/>
      <c r="DE984" s="253"/>
      <c r="DF984" s="253"/>
      <c r="DG984" s="253"/>
      <c r="DH984" s="253"/>
      <c r="DI984" s="253"/>
      <c r="DJ984" s="253"/>
      <c r="DK984" s="253"/>
      <c r="DL984" s="253"/>
      <c r="DM984" s="253"/>
      <c r="DN984" s="253"/>
      <c r="DO984" s="253"/>
      <c r="DP984" s="253"/>
      <c r="DQ984" s="253"/>
      <c r="DR984" s="253"/>
      <c r="DS984" s="253"/>
      <c r="DT984" s="253"/>
      <c r="DU984" s="253"/>
    </row>
    <row r="985" spans="1:125" s="248" customFormat="1" x14ac:dyDescent="0.25">
      <c r="A985" s="253"/>
      <c r="B985" s="253"/>
      <c r="D985" s="253"/>
      <c r="E985" s="253"/>
      <c r="F985" s="253"/>
      <c r="G985" s="253"/>
      <c r="H985" s="253"/>
      <c r="I985" s="253"/>
      <c r="J985" s="253"/>
      <c r="K985" s="253"/>
      <c r="L985" s="253"/>
      <c r="S985" s="253"/>
      <c r="T985" s="253"/>
      <c r="U985" s="253"/>
      <c r="V985" s="253"/>
      <c r="W985" s="253"/>
      <c r="X985" s="253"/>
      <c r="Y985" s="253"/>
      <c r="Z985" s="253"/>
      <c r="AA985" s="253"/>
      <c r="AB985" s="253"/>
      <c r="AC985" s="253"/>
      <c r="AD985" s="253"/>
      <c r="AE985" s="253"/>
      <c r="AF985" s="253"/>
      <c r="AG985" s="253"/>
      <c r="AH985" s="253"/>
      <c r="AI985" s="253"/>
      <c r="AJ985" s="253"/>
      <c r="AK985" s="253"/>
      <c r="AL985" s="253"/>
      <c r="AM985" s="253"/>
      <c r="AN985" s="253"/>
      <c r="AO985" s="253"/>
      <c r="AP985" s="253"/>
      <c r="AQ985" s="253"/>
      <c r="AR985" s="253"/>
      <c r="AS985" s="253"/>
      <c r="AT985" s="253"/>
      <c r="AU985" s="253"/>
      <c r="AV985" s="253"/>
      <c r="AW985" s="253"/>
      <c r="AX985" s="253"/>
      <c r="AY985" s="253"/>
      <c r="AZ985" s="253"/>
      <c r="BA985" s="253"/>
      <c r="BB985" s="253"/>
      <c r="BC985" s="253"/>
      <c r="BD985" s="253"/>
      <c r="BE985" s="253"/>
      <c r="BF985" s="253"/>
      <c r="BG985" s="253"/>
      <c r="BH985" s="253"/>
      <c r="BI985" s="253"/>
      <c r="BJ985" s="253"/>
      <c r="BK985" s="253"/>
      <c r="BL985" s="253"/>
      <c r="BM985" s="253"/>
      <c r="BN985" s="253"/>
      <c r="BO985" s="253"/>
      <c r="BP985" s="253"/>
      <c r="BQ985" s="253"/>
      <c r="BR985" s="253"/>
      <c r="BS985" s="253"/>
      <c r="BT985" s="253"/>
      <c r="BU985" s="253"/>
      <c r="BV985" s="253"/>
      <c r="BW985" s="253"/>
      <c r="BX985" s="253"/>
      <c r="BY985" s="253"/>
      <c r="BZ985" s="253"/>
      <c r="CA985" s="253"/>
      <c r="CB985" s="253"/>
      <c r="CC985" s="253"/>
      <c r="CD985" s="253"/>
      <c r="CE985" s="253"/>
      <c r="CF985" s="253"/>
      <c r="CG985" s="253"/>
      <c r="CH985" s="253"/>
      <c r="CI985" s="253"/>
      <c r="CJ985" s="253"/>
      <c r="CK985" s="253"/>
      <c r="CL985" s="253"/>
      <c r="CM985" s="253"/>
      <c r="CN985" s="253"/>
      <c r="CO985" s="253"/>
      <c r="CP985" s="253"/>
      <c r="CQ985" s="253"/>
      <c r="CR985" s="253"/>
      <c r="CS985" s="253"/>
      <c r="CT985" s="253"/>
      <c r="CU985" s="253"/>
      <c r="CV985" s="253"/>
      <c r="CW985" s="253"/>
      <c r="CX985" s="253"/>
      <c r="CY985" s="253"/>
      <c r="CZ985" s="253"/>
      <c r="DA985" s="253"/>
      <c r="DB985" s="253"/>
      <c r="DC985" s="253"/>
      <c r="DD985" s="253"/>
      <c r="DE985" s="253"/>
      <c r="DF985" s="253"/>
      <c r="DG985" s="253"/>
      <c r="DH985" s="253"/>
      <c r="DI985" s="253"/>
      <c r="DJ985" s="253"/>
      <c r="DK985" s="253"/>
      <c r="DL985" s="253"/>
      <c r="DM985" s="253"/>
      <c r="DN985" s="253"/>
      <c r="DO985" s="253"/>
      <c r="DP985" s="253"/>
      <c r="DQ985" s="253"/>
      <c r="DR985" s="253"/>
      <c r="DS985" s="253"/>
      <c r="DT985" s="253"/>
      <c r="DU985" s="253"/>
    </row>
    <row r="986" spans="1:125" s="248" customFormat="1" x14ac:dyDescent="0.25">
      <c r="A986" s="253"/>
      <c r="B986" s="253"/>
      <c r="D986" s="253"/>
      <c r="E986" s="253"/>
      <c r="F986" s="253"/>
      <c r="G986" s="253"/>
      <c r="H986" s="253"/>
      <c r="I986" s="253"/>
      <c r="J986" s="253"/>
      <c r="K986" s="253"/>
      <c r="L986" s="253"/>
      <c r="S986" s="253"/>
      <c r="T986" s="253"/>
      <c r="U986" s="253"/>
      <c r="V986" s="253"/>
      <c r="W986" s="253"/>
      <c r="X986" s="253"/>
      <c r="Y986" s="253"/>
      <c r="Z986" s="253"/>
      <c r="AA986" s="253"/>
      <c r="AB986" s="253"/>
      <c r="AC986" s="253"/>
      <c r="AD986" s="253"/>
      <c r="AE986" s="253"/>
      <c r="AF986" s="253"/>
      <c r="AG986" s="253"/>
      <c r="AH986" s="253"/>
      <c r="AI986" s="253"/>
      <c r="AJ986" s="253"/>
      <c r="AK986" s="253"/>
      <c r="AL986" s="253"/>
      <c r="AM986" s="253"/>
      <c r="AN986" s="253"/>
      <c r="AO986" s="253"/>
      <c r="AP986" s="253"/>
      <c r="AQ986" s="253"/>
      <c r="AR986" s="253"/>
      <c r="AS986" s="253"/>
      <c r="AT986" s="253"/>
      <c r="AU986" s="253"/>
      <c r="AV986" s="253"/>
      <c r="AW986" s="253"/>
      <c r="AX986" s="253"/>
      <c r="AY986" s="253"/>
      <c r="AZ986" s="253"/>
      <c r="BA986" s="253"/>
      <c r="BB986" s="253"/>
      <c r="BC986" s="253"/>
      <c r="BD986" s="253"/>
      <c r="BE986" s="253"/>
      <c r="BF986" s="253"/>
      <c r="BG986" s="253"/>
      <c r="BH986" s="253"/>
      <c r="BI986" s="253"/>
      <c r="BJ986" s="253"/>
      <c r="BK986" s="253"/>
      <c r="BL986" s="253"/>
      <c r="BM986" s="253"/>
      <c r="BN986" s="253"/>
      <c r="BO986" s="253"/>
      <c r="BP986" s="253"/>
      <c r="BQ986" s="253"/>
      <c r="BR986" s="253"/>
      <c r="BS986" s="253"/>
      <c r="BT986" s="253"/>
      <c r="BU986" s="253"/>
      <c r="BV986" s="253"/>
      <c r="BW986" s="253"/>
      <c r="BX986" s="253"/>
      <c r="BY986" s="253"/>
      <c r="BZ986" s="253"/>
      <c r="CA986" s="253"/>
      <c r="CB986" s="253"/>
      <c r="CC986" s="253"/>
      <c r="CD986" s="253"/>
      <c r="CE986" s="253"/>
      <c r="CF986" s="253"/>
      <c r="CG986" s="253"/>
      <c r="CH986" s="253"/>
      <c r="CI986" s="253"/>
      <c r="CJ986" s="253"/>
      <c r="CK986" s="253"/>
      <c r="CL986" s="253"/>
      <c r="CM986" s="253"/>
      <c r="CN986" s="253"/>
      <c r="CO986" s="253"/>
      <c r="CP986" s="253"/>
      <c r="CQ986" s="253"/>
      <c r="CR986" s="253"/>
      <c r="CS986" s="253"/>
      <c r="CT986" s="253"/>
      <c r="CU986" s="253"/>
      <c r="CV986" s="253"/>
      <c r="CW986" s="253"/>
      <c r="CX986" s="253"/>
      <c r="CY986" s="253"/>
      <c r="CZ986" s="253"/>
      <c r="DA986" s="253"/>
      <c r="DB986" s="253"/>
      <c r="DC986" s="253"/>
      <c r="DD986" s="253"/>
      <c r="DE986" s="253"/>
      <c r="DF986" s="253"/>
      <c r="DG986" s="253"/>
      <c r="DH986" s="253"/>
      <c r="DI986" s="253"/>
      <c r="DJ986" s="253"/>
      <c r="DK986" s="253"/>
      <c r="DL986" s="253"/>
      <c r="DM986" s="253"/>
      <c r="DN986" s="253"/>
      <c r="DO986" s="253"/>
      <c r="DP986" s="253"/>
      <c r="DQ986" s="253"/>
      <c r="DR986" s="253"/>
      <c r="DS986" s="253"/>
      <c r="DT986" s="253"/>
      <c r="DU986" s="253"/>
    </row>
    <row r="987" spans="1:125" s="248" customFormat="1" x14ac:dyDescent="0.25">
      <c r="A987" s="253"/>
      <c r="B987" s="253"/>
      <c r="D987" s="253"/>
      <c r="E987" s="253"/>
      <c r="F987" s="253"/>
      <c r="G987" s="253"/>
      <c r="H987" s="253"/>
      <c r="I987" s="253"/>
      <c r="J987" s="253"/>
      <c r="K987" s="253"/>
      <c r="L987" s="253"/>
      <c r="S987" s="253"/>
      <c r="T987" s="253"/>
      <c r="U987" s="253"/>
      <c r="V987" s="253"/>
      <c r="W987" s="253"/>
      <c r="X987" s="253"/>
      <c r="Y987" s="253"/>
      <c r="Z987" s="253"/>
      <c r="AA987" s="253"/>
      <c r="AB987" s="253"/>
      <c r="AC987" s="253"/>
      <c r="AD987" s="253"/>
      <c r="AE987" s="253"/>
      <c r="AF987" s="253"/>
      <c r="AG987" s="253"/>
      <c r="AH987" s="253"/>
      <c r="AI987" s="253"/>
      <c r="AJ987" s="253"/>
      <c r="AK987" s="253"/>
      <c r="AL987" s="253"/>
      <c r="AM987" s="253"/>
      <c r="AN987" s="253"/>
      <c r="AO987" s="253"/>
      <c r="AP987" s="253"/>
      <c r="AQ987" s="253"/>
      <c r="AR987" s="253"/>
      <c r="AS987" s="253"/>
      <c r="AT987" s="253"/>
      <c r="AU987" s="253"/>
      <c r="AV987" s="253"/>
      <c r="AW987" s="253"/>
      <c r="AX987" s="253"/>
      <c r="AY987" s="253"/>
      <c r="AZ987" s="253"/>
      <c r="BA987" s="253"/>
      <c r="BB987" s="253"/>
      <c r="BC987" s="253"/>
      <c r="BD987" s="253"/>
      <c r="BE987" s="253"/>
      <c r="BF987" s="253"/>
      <c r="BG987" s="253"/>
      <c r="BH987" s="253"/>
      <c r="BI987" s="253"/>
      <c r="BJ987" s="253"/>
      <c r="BK987" s="253"/>
      <c r="BL987" s="253"/>
      <c r="BM987" s="253"/>
      <c r="BN987" s="253"/>
      <c r="BO987" s="253"/>
      <c r="BP987" s="253"/>
      <c r="BQ987" s="253"/>
      <c r="BR987" s="253"/>
      <c r="BS987" s="253"/>
      <c r="BT987" s="253"/>
      <c r="BU987" s="253"/>
      <c r="BV987" s="253"/>
      <c r="BW987" s="253"/>
      <c r="BX987" s="253"/>
      <c r="BY987" s="253"/>
      <c r="BZ987" s="253"/>
      <c r="CA987" s="253"/>
      <c r="CB987" s="253"/>
      <c r="CC987" s="253"/>
      <c r="CD987" s="253"/>
      <c r="CE987" s="253"/>
      <c r="CF987" s="253"/>
      <c r="CG987" s="253"/>
      <c r="CH987" s="253"/>
      <c r="CI987" s="253"/>
      <c r="CJ987" s="253"/>
      <c r="CK987" s="253"/>
      <c r="CL987" s="253"/>
      <c r="CM987" s="253"/>
      <c r="CN987" s="253"/>
      <c r="CO987" s="253"/>
      <c r="CP987" s="253"/>
      <c r="CQ987" s="253"/>
      <c r="CR987" s="253"/>
      <c r="CS987" s="253"/>
      <c r="CT987" s="253"/>
      <c r="CU987" s="253"/>
      <c r="CV987" s="253"/>
      <c r="CW987" s="253"/>
      <c r="CX987" s="253"/>
      <c r="CY987" s="253"/>
      <c r="CZ987" s="253"/>
      <c r="DA987" s="253"/>
      <c r="DB987" s="253"/>
      <c r="DC987" s="253"/>
      <c r="DD987" s="253"/>
      <c r="DE987" s="253"/>
      <c r="DF987" s="253"/>
      <c r="DG987" s="253"/>
      <c r="DH987" s="253"/>
      <c r="DI987" s="253"/>
      <c r="DJ987" s="253"/>
      <c r="DK987" s="253"/>
      <c r="DL987" s="253"/>
      <c r="DM987" s="253"/>
      <c r="DN987" s="253"/>
      <c r="DO987" s="253"/>
      <c r="DP987" s="253"/>
      <c r="DQ987" s="253"/>
      <c r="DR987" s="253"/>
      <c r="DS987" s="253"/>
      <c r="DT987" s="253"/>
      <c r="DU987" s="253"/>
    </row>
    <row r="988" spans="1:125" s="248" customFormat="1" x14ac:dyDescent="0.25">
      <c r="A988" s="253"/>
      <c r="B988" s="253"/>
      <c r="D988" s="253"/>
      <c r="E988" s="253"/>
      <c r="F988" s="253"/>
      <c r="G988" s="253"/>
      <c r="H988" s="253"/>
      <c r="I988" s="253"/>
      <c r="J988" s="253"/>
      <c r="K988" s="253"/>
      <c r="L988" s="253"/>
      <c r="S988" s="253"/>
      <c r="T988" s="253"/>
      <c r="U988" s="253"/>
      <c r="V988" s="253"/>
      <c r="W988" s="253"/>
      <c r="X988" s="253"/>
      <c r="Y988" s="253"/>
      <c r="Z988" s="253"/>
      <c r="AA988" s="253"/>
      <c r="AB988" s="253"/>
      <c r="AC988" s="253"/>
      <c r="AD988" s="253"/>
      <c r="AE988" s="253"/>
      <c r="AF988" s="253"/>
      <c r="AG988" s="253"/>
      <c r="AH988" s="253"/>
      <c r="AI988" s="253"/>
      <c r="AJ988" s="253"/>
      <c r="AK988" s="253"/>
      <c r="AL988" s="253"/>
      <c r="AM988" s="253"/>
      <c r="AN988" s="253"/>
      <c r="AO988" s="253"/>
      <c r="AP988" s="253"/>
      <c r="AQ988" s="253"/>
      <c r="AR988" s="253"/>
      <c r="AS988" s="253"/>
      <c r="AT988" s="253"/>
      <c r="AU988" s="253"/>
      <c r="AV988" s="253"/>
      <c r="AW988" s="253"/>
      <c r="AX988" s="253"/>
      <c r="AY988" s="253"/>
      <c r="AZ988" s="253"/>
      <c r="BA988" s="253"/>
      <c r="BB988" s="253"/>
      <c r="BC988" s="253"/>
      <c r="BD988" s="253"/>
      <c r="BE988" s="253"/>
      <c r="BF988" s="253"/>
      <c r="BG988" s="253"/>
      <c r="BH988" s="253"/>
      <c r="BI988" s="253"/>
      <c r="BJ988" s="253"/>
      <c r="BK988" s="253"/>
      <c r="BL988" s="253"/>
      <c r="BM988" s="253"/>
      <c r="BN988" s="253"/>
      <c r="BO988" s="253"/>
      <c r="BP988" s="253"/>
      <c r="BQ988" s="253"/>
      <c r="BR988" s="253"/>
      <c r="BS988" s="253"/>
      <c r="BT988" s="253"/>
      <c r="BU988" s="253"/>
      <c r="BV988" s="253"/>
      <c r="BW988" s="253"/>
      <c r="BX988" s="253"/>
      <c r="BY988" s="253"/>
      <c r="BZ988" s="253"/>
      <c r="CA988" s="253"/>
      <c r="CB988" s="253"/>
      <c r="CC988" s="253"/>
      <c r="CD988" s="253"/>
      <c r="CE988" s="253"/>
      <c r="CF988" s="253"/>
      <c r="CG988" s="253"/>
      <c r="CH988" s="253"/>
      <c r="CI988" s="253"/>
      <c r="CJ988" s="253"/>
      <c r="CK988" s="253"/>
      <c r="CL988" s="253"/>
      <c r="CM988" s="253"/>
      <c r="CN988" s="253"/>
      <c r="CO988" s="253"/>
      <c r="CP988" s="253"/>
      <c r="CQ988" s="253"/>
      <c r="CR988" s="253"/>
      <c r="CS988" s="253"/>
      <c r="CT988" s="253"/>
      <c r="CU988" s="253"/>
      <c r="CV988" s="253"/>
      <c r="CW988" s="253"/>
      <c r="CX988" s="253"/>
      <c r="CY988" s="253"/>
      <c r="CZ988" s="253"/>
      <c r="DA988" s="253"/>
      <c r="DB988" s="253"/>
      <c r="DC988" s="253"/>
      <c r="DD988" s="253"/>
      <c r="DE988" s="253"/>
      <c r="DF988" s="253"/>
      <c r="DG988" s="253"/>
      <c r="DH988" s="253"/>
      <c r="DI988" s="253"/>
      <c r="DJ988" s="253"/>
      <c r="DK988" s="253"/>
      <c r="DL988" s="253"/>
      <c r="DM988" s="253"/>
      <c r="DN988" s="253"/>
      <c r="DO988" s="253"/>
      <c r="DP988" s="253"/>
      <c r="DQ988" s="253"/>
      <c r="DR988" s="253"/>
      <c r="DS988" s="253"/>
      <c r="DT988" s="253"/>
      <c r="DU988" s="253"/>
    </row>
    <row r="989" spans="1:125" s="248" customFormat="1" x14ac:dyDescent="0.25">
      <c r="A989" s="253"/>
      <c r="B989" s="253"/>
      <c r="D989" s="253"/>
      <c r="E989" s="253"/>
      <c r="F989" s="253"/>
      <c r="G989" s="253"/>
      <c r="H989" s="253"/>
      <c r="I989" s="253"/>
      <c r="J989" s="253"/>
      <c r="K989" s="253"/>
      <c r="L989" s="253"/>
      <c r="S989" s="253"/>
      <c r="T989" s="253"/>
      <c r="U989" s="253"/>
      <c r="V989" s="253"/>
      <c r="W989" s="253"/>
      <c r="X989" s="253"/>
      <c r="Y989" s="253"/>
      <c r="Z989" s="253"/>
      <c r="AA989" s="253"/>
      <c r="AB989" s="253"/>
      <c r="AC989" s="253"/>
      <c r="AD989" s="253"/>
      <c r="AE989" s="253"/>
      <c r="AF989" s="253"/>
      <c r="AG989" s="253"/>
      <c r="AH989" s="253"/>
      <c r="AI989" s="253"/>
      <c r="AJ989" s="253"/>
      <c r="AK989" s="253"/>
      <c r="AL989" s="253"/>
      <c r="AM989" s="253"/>
      <c r="AN989" s="253"/>
      <c r="AO989" s="253"/>
      <c r="AP989" s="253"/>
      <c r="AQ989" s="253"/>
      <c r="AR989" s="253"/>
      <c r="AS989" s="253"/>
      <c r="AT989" s="253"/>
      <c r="AU989" s="253"/>
      <c r="AV989" s="253"/>
      <c r="AW989" s="253"/>
      <c r="AX989" s="253"/>
      <c r="AY989" s="253"/>
      <c r="AZ989" s="253"/>
      <c r="BA989" s="253"/>
      <c r="BB989" s="253"/>
      <c r="BC989" s="253"/>
      <c r="BD989" s="253"/>
      <c r="BE989" s="253"/>
      <c r="BF989" s="253"/>
      <c r="BG989" s="253"/>
      <c r="BH989" s="253"/>
      <c r="BI989" s="253"/>
      <c r="BJ989" s="253"/>
      <c r="BK989" s="253"/>
      <c r="BL989" s="253"/>
      <c r="BM989" s="253"/>
      <c r="BN989" s="253"/>
      <c r="BO989" s="253"/>
      <c r="BP989" s="253"/>
      <c r="BQ989" s="253"/>
      <c r="BR989" s="253"/>
      <c r="BS989" s="253"/>
      <c r="BT989" s="253"/>
      <c r="BU989" s="253"/>
      <c r="BV989" s="253"/>
      <c r="BW989" s="253"/>
      <c r="BX989" s="253"/>
      <c r="BY989" s="253"/>
      <c r="BZ989" s="253"/>
      <c r="CA989" s="253"/>
      <c r="CB989" s="253"/>
      <c r="CC989" s="253"/>
      <c r="CD989" s="253"/>
      <c r="CE989" s="253"/>
      <c r="CF989" s="253"/>
      <c r="CG989" s="253"/>
      <c r="CH989" s="253"/>
      <c r="CI989" s="253"/>
      <c r="CJ989" s="253"/>
      <c r="CK989" s="253"/>
      <c r="CL989" s="253"/>
      <c r="CM989" s="253"/>
      <c r="CN989" s="253"/>
      <c r="CO989" s="253"/>
      <c r="CP989" s="253"/>
      <c r="CQ989" s="253"/>
      <c r="CR989" s="253"/>
      <c r="CS989" s="253"/>
      <c r="CT989" s="253"/>
      <c r="CU989" s="253"/>
      <c r="CV989" s="253"/>
      <c r="CW989" s="253"/>
      <c r="CX989" s="253"/>
      <c r="CY989" s="253"/>
      <c r="CZ989" s="253"/>
      <c r="DA989" s="253"/>
      <c r="DB989" s="253"/>
      <c r="DC989" s="253"/>
      <c r="DD989" s="253"/>
      <c r="DE989" s="253"/>
      <c r="DF989" s="253"/>
      <c r="DG989" s="253"/>
      <c r="DH989" s="253"/>
      <c r="DI989" s="253"/>
      <c r="DJ989" s="253"/>
      <c r="DK989" s="253"/>
      <c r="DL989" s="253"/>
      <c r="DM989" s="253"/>
      <c r="DN989" s="253"/>
      <c r="DO989" s="253"/>
      <c r="DP989" s="253"/>
      <c r="DQ989" s="253"/>
      <c r="DR989" s="253"/>
      <c r="DS989" s="253"/>
      <c r="DT989" s="253"/>
      <c r="DU989" s="253"/>
    </row>
    <row r="990" spans="1:125" s="248" customFormat="1" x14ac:dyDescent="0.25">
      <c r="A990" s="253"/>
      <c r="B990" s="253"/>
      <c r="D990" s="253"/>
      <c r="E990" s="253"/>
      <c r="F990" s="253"/>
      <c r="G990" s="253"/>
      <c r="H990" s="253"/>
      <c r="I990" s="253"/>
      <c r="J990" s="253"/>
      <c r="K990" s="253"/>
      <c r="L990" s="253"/>
      <c r="S990" s="253"/>
      <c r="T990" s="253"/>
      <c r="U990" s="253"/>
      <c r="V990" s="253"/>
      <c r="W990" s="253"/>
      <c r="X990" s="253"/>
      <c r="Y990" s="253"/>
      <c r="Z990" s="253"/>
      <c r="AA990" s="253"/>
      <c r="AB990" s="253"/>
      <c r="AC990" s="253"/>
      <c r="AD990" s="253"/>
      <c r="AE990" s="253"/>
      <c r="AF990" s="253"/>
      <c r="AG990" s="253"/>
      <c r="AH990" s="253"/>
      <c r="AI990" s="253"/>
      <c r="AJ990" s="253"/>
      <c r="AK990" s="253"/>
      <c r="AL990" s="253"/>
      <c r="AM990" s="253"/>
      <c r="AN990" s="253"/>
      <c r="AO990" s="253"/>
      <c r="AP990" s="253"/>
      <c r="AQ990" s="253"/>
      <c r="AR990" s="253"/>
      <c r="AS990" s="253"/>
      <c r="AT990" s="253"/>
      <c r="AU990" s="253"/>
      <c r="AV990" s="253"/>
      <c r="AW990" s="253"/>
      <c r="AX990" s="253"/>
      <c r="AY990" s="253"/>
      <c r="AZ990" s="253"/>
      <c r="BA990" s="253"/>
      <c r="BB990" s="253"/>
      <c r="BC990" s="253"/>
      <c r="BD990" s="253"/>
      <c r="BE990" s="253"/>
      <c r="BF990" s="253"/>
      <c r="BG990" s="253"/>
      <c r="BH990" s="253"/>
      <c r="BI990" s="253"/>
      <c r="BJ990" s="253"/>
      <c r="BK990" s="253"/>
      <c r="BL990" s="253"/>
      <c r="BM990" s="253"/>
      <c r="BN990" s="253"/>
      <c r="BO990" s="253"/>
      <c r="BP990" s="253"/>
      <c r="BQ990" s="253"/>
      <c r="BR990" s="253"/>
      <c r="BS990" s="253"/>
      <c r="BT990" s="253"/>
      <c r="BU990" s="253"/>
      <c r="BV990" s="253"/>
      <c r="BW990" s="253"/>
      <c r="BX990" s="253"/>
      <c r="BY990" s="253"/>
      <c r="BZ990" s="253"/>
      <c r="CA990" s="253"/>
      <c r="CB990" s="253"/>
      <c r="CC990" s="253"/>
      <c r="CD990" s="253"/>
      <c r="CE990" s="253"/>
      <c r="CF990" s="253"/>
      <c r="CG990" s="253"/>
      <c r="CH990" s="253"/>
      <c r="CI990" s="253"/>
      <c r="CJ990" s="253"/>
      <c r="CK990" s="253"/>
      <c r="CL990" s="253"/>
      <c r="CM990" s="253"/>
      <c r="CN990" s="253"/>
      <c r="CO990" s="253"/>
      <c r="CP990" s="253"/>
      <c r="CQ990" s="253"/>
      <c r="CR990" s="253"/>
      <c r="CS990" s="253"/>
      <c r="CT990" s="253"/>
      <c r="CU990" s="253"/>
      <c r="CV990" s="253"/>
      <c r="CW990" s="253"/>
      <c r="CX990" s="253"/>
      <c r="CY990" s="253"/>
      <c r="CZ990" s="253"/>
      <c r="DA990" s="253"/>
      <c r="DB990" s="253"/>
      <c r="DC990" s="253"/>
      <c r="DD990" s="253"/>
      <c r="DE990" s="253"/>
      <c r="DF990" s="253"/>
      <c r="DG990" s="253"/>
      <c r="DH990" s="253"/>
      <c r="DI990" s="253"/>
      <c r="DJ990" s="253"/>
      <c r="DK990" s="253"/>
      <c r="DL990" s="253"/>
      <c r="DM990" s="253"/>
      <c r="DN990" s="253"/>
      <c r="DO990" s="253"/>
      <c r="DP990" s="253"/>
      <c r="DQ990" s="253"/>
      <c r="DR990" s="253"/>
      <c r="DS990" s="253"/>
      <c r="DT990" s="253"/>
      <c r="DU990" s="253"/>
    </row>
    <row r="991" spans="1:125" s="248" customFormat="1" x14ac:dyDescent="0.25">
      <c r="A991" s="253"/>
      <c r="B991" s="253"/>
      <c r="D991" s="253"/>
      <c r="E991" s="253"/>
      <c r="F991" s="253"/>
      <c r="G991" s="253"/>
      <c r="H991" s="253"/>
      <c r="I991" s="253"/>
      <c r="J991" s="253"/>
      <c r="K991" s="253"/>
      <c r="L991" s="253"/>
      <c r="S991" s="253"/>
      <c r="T991" s="253"/>
      <c r="U991" s="253"/>
      <c r="V991" s="253"/>
      <c r="W991" s="253"/>
      <c r="X991" s="253"/>
      <c r="Y991" s="253"/>
      <c r="Z991" s="253"/>
      <c r="AA991" s="253"/>
      <c r="AB991" s="253"/>
      <c r="AC991" s="253"/>
      <c r="AD991" s="253"/>
      <c r="AE991" s="253"/>
      <c r="AF991" s="253"/>
      <c r="AG991" s="253"/>
      <c r="AH991" s="253"/>
      <c r="AI991" s="253"/>
      <c r="AJ991" s="253"/>
      <c r="AK991" s="253"/>
      <c r="AL991" s="253"/>
      <c r="AM991" s="253"/>
      <c r="AN991" s="253"/>
      <c r="AO991" s="253"/>
      <c r="AP991" s="253"/>
      <c r="AQ991" s="253"/>
      <c r="AR991" s="253"/>
      <c r="AS991" s="253"/>
      <c r="AT991" s="253"/>
      <c r="AU991" s="253"/>
      <c r="AV991" s="253"/>
      <c r="AW991" s="253"/>
      <c r="AX991" s="253"/>
      <c r="AY991" s="253"/>
      <c r="AZ991" s="253"/>
      <c r="BA991" s="253"/>
      <c r="BB991" s="253"/>
      <c r="BC991" s="253"/>
      <c r="BD991" s="253"/>
      <c r="BE991" s="253"/>
      <c r="BF991" s="253"/>
      <c r="BG991" s="253"/>
      <c r="BH991" s="253"/>
      <c r="BI991" s="253"/>
      <c r="BJ991" s="253"/>
      <c r="BK991" s="253"/>
      <c r="BL991" s="253"/>
      <c r="BM991" s="253"/>
      <c r="BN991" s="253"/>
      <c r="BO991" s="253"/>
      <c r="BP991" s="253"/>
      <c r="BQ991" s="253"/>
      <c r="BR991" s="253"/>
      <c r="BS991" s="253"/>
      <c r="BT991" s="253"/>
      <c r="BU991" s="253"/>
      <c r="BV991" s="253"/>
      <c r="BW991" s="253"/>
      <c r="BX991" s="253"/>
      <c r="BY991" s="253"/>
      <c r="BZ991" s="253"/>
      <c r="CA991" s="253"/>
      <c r="CB991" s="253"/>
      <c r="CC991" s="253"/>
      <c r="CD991" s="253"/>
      <c r="CE991" s="253"/>
      <c r="CF991" s="253"/>
      <c r="CG991" s="253"/>
      <c r="CH991" s="253"/>
      <c r="CI991" s="253"/>
      <c r="CJ991" s="253"/>
      <c r="CK991" s="253"/>
      <c r="CL991" s="253"/>
      <c r="CM991" s="253"/>
      <c r="CN991" s="253"/>
      <c r="CO991" s="253"/>
      <c r="CP991" s="253"/>
      <c r="CQ991" s="253"/>
      <c r="CR991" s="253"/>
      <c r="CS991" s="253"/>
      <c r="CT991" s="253"/>
      <c r="CU991" s="253"/>
      <c r="CV991" s="253"/>
      <c r="CW991" s="253"/>
      <c r="CX991" s="253"/>
      <c r="CY991" s="253"/>
      <c r="CZ991" s="253"/>
      <c r="DA991" s="253"/>
      <c r="DB991" s="253"/>
      <c r="DC991" s="253"/>
      <c r="DD991" s="253"/>
      <c r="DE991" s="253"/>
      <c r="DF991" s="253"/>
      <c r="DG991" s="253"/>
      <c r="DH991" s="253"/>
      <c r="DI991" s="253"/>
      <c r="DJ991" s="253"/>
      <c r="DK991" s="253"/>
      <c r="DL991" s="253"/>
      <c r="DM991" s="253"/>
      <c r="DN991" s="253"/>
      <c r="DO991" s="253"/>
      <c r="DP991" s="253"/>
      <c r="DQ991" s="253"/>
      <c r="DR991" s="253"/>
      <c r="DS991" s="253"/>
      <c r="DT991" s="253"/>
      <c r="DU991" s="253"/>
    </row>
    <row r="992" spans="1:125" s="248" customFormat="1" x14ac:dyDescent="0.25">
      <c r="A992" s="253"/>
      <c r="B992" s="253"/>
      <c r="D992" s="253"/>
      <c r="E992" s="253"/>
      <c r="F992" s="253"/>
      <c r="G992" s="253"/>
      <c r="H992" s="253"/>
      <c r="I992" s="253"/>
      <c r="J992" s="253"/>
      <c r="K992" s="253"/>
      <c r="L992" s="253"/>
      <c r="S992" s="253"/>
      <c r="T992" s="253"/>
      <c r="U992" s="253"/>
      <c r="V992" s="253"/>
      <c r="W992" s="253"/>
      <c r="X992" s="253"/>
      <c r="Y992" s="253"/>
      <c r="Z992" s="253"/>
      <c r="AA992" s="253"/>
      <c r="AB992" s="253"/>
      <c r="AC992" s="253"/>
      <c r="AD992" s="253"/>
      <c r="AE992" s="253"/>
      <c r="AF992" s="253"/>
      <c r="AG992" s="253"/>
      <c r="AH992" s="253"/>
      <c r="AI992" s="253"/>
      <c r="AJ992" s="253"/>
      <c r="AK992" s="253"/>
      <c r="AL992" s="253"/>
      <c r="AM992" s="253"/>
      <c r="AN992" s="253"/>
      <c r="AO992" s="253"/>
      <c r="AP992" s="253"/>
      <c r="AQ992" s="253"/>
      <c r="AR992" s="253"/>
      <c r="AS992" s="253"/>
      <c r="AT992" s="253"/>
      <c r="AU992" s="253"/>
      <c r="AV992" s="253"/>
      <c r="AW992" s="253"/>
      <c r="AX992" s="253"/>
      <c r="AY992" s="253"/>
      <c r="AZ992" s="253"/>
      <c r="BA992" s="253"/>
      <c r="BB992" s="253"/>
      <c r="BC992" s="253"/>
      <c r="BD992" s="253"/>
      <c r="BE992" s="253"/>
      <c r="BF992" s="253"/>
      <c r="BG992" s="253"/>
      <c r="BH992" s="253"/>
      <c r="BI992" s="253"/>
      <c r="BJ992" s="253"/>
      <c r="BK992" s="253"/>
      <c r="BL992" s="253"/>
      <c r="BM992" s="253"/>
      <c r="BN992" s="253"/>
      <c r="BO992" s="253"/>
      <c r="BP992" s="253"/>
      <c r="BQ992" s="253"/>
      <c r="BR992" s="253"/>
      <c r="BS992" s="253"/>
      <c r="BT992" s="253"/>
      <c r="BU992" s="253"/>
      <c r="BV992" s="253"/>
      <c r="BW992" s="253"/>
      <c r="BX992" s="253"/>
      <c r="BY992" s="253"/>
      <c r="BZ992" s="253"/>
      <c r="CA992" s="253"/>
      <c r="CB992" s="253"/>
      <c r="CC992" s="253"/>
      <c r="CD992" s="253"/>
      <c r="CE992" s="253"/>
      <c r="CF992" s="253"/>
      <c r="CG992" s="253"/>
      <c r="CH992" s="253"/>
      <c r="CI992" s="253"/>
      <c r="CJ992" s="253"/>
      <c r="CK992" s="253"/>
      <c r="CL992" s="253"/>
      <c r="CM992" s="253"/>
      <c r="CN992" s="253"/>
      <c r="CO992" s="253"/>
      <c r="CP992" s="253"/>
      <c r="CQ992" s="253"/>
      <c r="CR992" s="253"/>
      <c r="CS992" s="253"/>
      <c r="CT992" s="253"/>
      <c r="CU992" s="253"/>
      <c r="CV992" s="253"/>
      <c r="CW992" s="253"/>
      <c r="CX992" s="253"/>
      <c r="CY992" s="253"/>
      <c r="CZ992" s="253"/>
      <c r="DA992" s="253"/>
      <c r="DB992" s="253"/>
      <c r="DC992" s="253"/>
      <c r="DD992" s="253"/>
      <c r="DE992" s="253"/>
      <c r="DF992" s="253"/>
      <c r="DG992" s="253"/>
      <c r="DH992" s="253"/>
      <c r="DI992" s="253"/>
      <c r="DJ992" s="253"/>
      <c r="DK992" s="253"/>
      <c r="DL992" s="253"/>
      <c r="DM992" s="253"/>
      <c r="DN992" s="253"/>
      <c r="DO992" s="253"/>
      <c r="DP992" s="253"/>
      <c r="DQ992" s="253"/>
      <c r="DR992" s="253"/>
      <c r="DS992" s="253"/>
      <c r="DT992" s="253"/>
      <c r="DU992" s="253"/>
    </row>
    <row r="993" spans="1:125" s="248" customFormat="1" x14ac:dyDescent="0.25">
      <c r="A993" s="253"/>
      <c r="B993" s="253"/>
      <c r="D993" s="253"/>
      <c r="E993" s="253"/>
      <c r="F993" s="253"/>
      <c r="G993" s="253"/>
      <c r="H993" s="253"/>
      <c r="I993" s="253"/>
      <c r="J993" s="253"/>
      <c r="K993" s="253"/>
      <c r="L993" s="253"/>
      <c r="S993" s="253"/>
      <c r="T993" s="253"/>
      <c r="U993" s="253"/>
      <c r="V993" s="253"/>
      <c r="W993" s="253"/>
      <c r="X993" s="253"/>
      <c r="Y993" s="253"/>
      <c r="Z993" s="253"/>
      <c r="AA993" s="253"/>
      <c r="AB993" s="253"/>
      <c r="AC993" s="253"/>
      <c r="AD993" s="253"/>
      <c r="AE993" s="253"/>
      <c r="AF993" s="253"/>
      <c r="AG993" s="253"/>
      <c r="AH993" s="253"/>
      <c r="AI993" s="253"/>
      <c r="AJ993" s="253"/>
      <c r="AK993" s="253"/>
      <c r="AL993" s="253"/>
      <c r="AM993" s="253"/>
      <c r="AN993" s="253"/>
      <c r="AO993" s="253"/>
      <c r="AP993" s="253"/>
      <c r="AQ993" s="253"/>
      <c r="AR993" s="253"/>
      <c r="AS993" s="253"/>
      <c r="AT993" s="253"/>
      <c r="AU993" s="253"/>
      <c r="AV993" s="253"/>
      <c r="AW993" s="253"/>
      <c r="AX993" s="253"/>
      <c r="AY993" s="253"/>
      <c r="AZ993" s="253"/>
      <c r="BA993" s="253"/>
      <c r="BB993" s="253"/>
      <c r="BC993" s="253"/>
      <c r="BD993" s="253"/>
      <c r="BE993" s="253"/>
      <c r="BF993" s="253"/>
      <c r="BG993" s="253"/>
      <c r="BH993" s="253"/>
      <c r="BI993" s="253"/>
      <c r="BJ993" s="253"/>
      <c r="BK993" s="253"/>
      <c r="BL993" s="253"/>
      <c r="BM993" s="253"/>
      <c r="BN993" s="253"/>
      <c r="BO993" s="253"/>
      <c r="BP993" s="253"/>
      <c r="BQ993" s="253"/>
      <c r="BR993" s="253"/>
      <c r="BS993" s="253"/>
      <c r="BT993" s="253"/>
      <c r="BU993" s="253"/>
      <c r="BV993" s="253"/>
      <c r="BW993" s="253"/>
      <c r="BX993" s="253"/>
      <c r="BY993" s="253"/>
      <c r="BZ993" s="253"/>
      <c r="CA993" s="253"/>
      <c r="CB993" s="253"/>
      <c r="CC993" s="253"/>
      <c r="CD993" s="253"/>
      <c r="CE993" s="253"/>
      <c r="CF993" s="253"/>
      <c r="CG993" s="253"/>
      <c r="CH993" s="253"/>
      <c r="CI993" s="253"/>
      <c r="CJ993" s="253"/>
      <c r="CK993" s="253"/>
      <c r="CL993" s="253"/>
      <c r="CM993" s="253"/>
      <c r="CN993" s="253"/>
      <c r="CO993" s="253"/>
      <c r="CP993" s="253"/>
      <c r="CQ993" s="253"/>
      <c r="CR993" s="253"/>
      <c r="CS993" s="253"/>
      <c r="CT993" s="253"/>
      <c r="CU993" s="253"/>
      <c r="CV993" s="253"/>
      <c r="CW993" s="253"/>
      <c r="CX993" s="253"/>
      <c r="CY993" s="253"/>
      <c r="CZ993" s="253"/>
      <c r="DA993" s="253"/>
      <c r="DB993" s="253"/>
      <c r="DC993" s="253"/>
      <c r="DD993" s="253"/>
      <c r="DE993" s="253"/>
      <c r="DF993" s="253"/>
      <c r="DG993" s="253"/>
      <c r="DH993" s="253"/>
      <c r="DI993" s="253"/>
      <c r="DJ993" s="253"/>
      <c r="DK993" s="253"/>
      <c r="DL993" s="253"/>
      <c r="DM993" s="253"/>
      <c r="DN993" s="253"/>
      <c r="DO993" s="253"/>
      <c r="DP993" s="253"/>
      <c r="DQ993" s="253"/>
      <c r="DR993" s="253"/>
      <c r="DS993" s="253"/>
      <c r="DT993" s="253"/>
      <c r="DU993" s="253"/>
    </row>
    <row r="994" spans="1:125" s="248" customFormat="1" x14ac:dyDescent="0.25">
      <c r="A994" s="253"/>
      <c r="B994" s="253"/>
      <c r="D994" s="253"/>
      <c r="E994" s="253"/>
      <c r="F994" s="253"/>
      <c r="G994" s="253"/>
      <c r="H994" s="253"/>
      <c r="I994" s="253"/>
      <c r="J994" s="253"/>
      <c r="K994" s="253"/>
      <c r="L994" s="253"/>
      <c r="S994" s="253"/>
      <c r="T994" s="253"/>
      <c r="U994" s="253"/>
      <c r="V994" s="253"/>
      <c r="W994" s="253"/>
      <c r="X994" s="253"/>
      <c r="Y994" s="253"/>
      <c r="Z994" s="253"/>
      <c r="AA994" s="253"/>
      <c r="AB994" s="253"/>
      <c r="AC994" s="253"/>
      <c r="AD994" s="253"/>
      <c r="AE994" s="253"/>
      <c r="AF994" s="253"/>
      <c r="AG994" s="253"/>
      <c r="AH994" s="253"/>
      <c r="AI994" s="253"/>
      <c r="AJ994" s="253"/>
      <c r="AK994" s="253"/>
      <c r="AL994" s="253"/>
      <c r="AM994" s="253"/>
      <c r="AN994" s="253"/>
      <c r="AO994" s="253"/>
      <c r="AP994" s="253"/>
      <c r="AQ994" s="253"/>
      <c r="AR994" s="253"/>
      <c r="AS994" s="253"/>
      <c r="AT994" s="253"/>
      <c r="AU994" s="253"/>
      <c r="AV994" s="253"/>
      <c r="AW994" s="253"/>
      <c r="AX994" s="253"/>
      <c r="AY994" s="253"/>
      <c r="AZ994" s="253"/>
      <c r="BA994" s="253"/>
      <c r="BB994" s="253"/>
      <c r="BC994" s="253"/>
      <c r="BD994" s="253"/>
      <c r="BE994" s="253"/>
      <c r="BF994" s="253"/>
      <c r="BG994" s="253"/>
      <c r="BH994" s="253"/>
      <c r="BI994" s="253"/>
      <c r="BJ994" s="253"/>
      <c r="BK994" s="253"/>
      <c r="BL994" s="253"/>
      <c r="BM994" s="253"/>
      <c r="BN994" s="253"/>
      <c r="BO994" s="253"/>
      <c r="BP994" s="253"/>
      <c r="BQ994" s="253"/>
      <c r="BR994" s="253"/>
      <c r="BS994" s="253"/>
      <c r="BT994" s="253"/>
      <c r="BU994" s="253"/>
      <c r="BV994" s="253"/>
      <c r="BW994" s="253"/>
      <c r="BX994" s="253"/>
      <c r="BY994" s="253"/>
      <c r="BZ994" s="253"/>
      <c r="CA994" s="253"/>
      <c r="CB994" s="253"/>
      <c r="CC994" s="253"/>
      <c r="CD994" s="253"/>
      <c r="CE994" s="253"/>
      <c r="CF994" s="253"/>
      <c r="CG994" s="253"/>
      <c r="CH994" s="253"/>
      <c r="CI994" s="253"/>
      <c r="CJ994" s="253"/>
      <c r="CK994" s="253"/>
      <c r="CL994" s="253"/>
      <c r="CM994" s="253"/>
      <c r="CN994" s="253"/>
      <c r="CO994" s="253"/>
      <c r="CP994" s="253"/>
      <c r="CQ994" s="253"/>
      <c r="CR994" s="253"/>
      <c r="CS994" s="253"/>
      <c r="CT994" s="253"/>
      <c r="CU994" s="253"/>
      <c r="CV994" s="253"/>
      <c r="CW994" s="253"/>
      <c r="CX994" s="253"/>
      <c r="CY994" s="253"/>
      <c r="CZ994" s="253"/>
      <c r="DA994" s="253"/>
      <c r="DB994" s="253"/>
      <c r="DC994" s="253"/>
      <c r="DD994" s="253"/>
      <c r="DE994" s="253"/>
      <c r="DF994" s="253"/>
      <c r="DG994" s="253"/>
      <c r="DH994" s="253"/>
      <c r="DI994" s="253"/>
      <c r="DJ994" s="253"/>
      <c r="DK994" s="253"/>
      <c r="DL994" s="253"/>
      <c r="DM994" s="253"/>
      <c r="DN994" s="253"/>
      <c r="DO994" s="253"/>
      <c r="DP994" s="253"/>
      <c r="DQ994" s="253"/>
      <c r="DR994" s="253"/>
      <c r="DS994" s="253"/>
      <c r="DT994" s="253"/>
      <c r="DU994" s="253"/>
    </row>
    <row r="995" spans="1:125" s="248" customFormat="1" x14ac:dyDescent="0.25">
      <c r="A995" s="253"/>
      <c r="B995" s="253"/>
      <c r="D995" s="253"/>
      <c r="E995" s="253"/>
      <c r="F995" s="253"/>
      <c r="G995" s="253"/>
      <c r="H995" s="253"/>
      <c r="I995" s="253"/>
      <c r="J995" s="253"/>
      <c r="K995" s="253"/>
      <c r="L995" s="253"/>
      <c r="S995" s="253"/>
      <c r="T995" s="253"/>
      <c r="U995" s="253"/>
      <c r="V995" s="253"/>
      <c r="W995" s="253"/>
      <c r="X995" s="253"/>
      <c r="Y995" s="253"/>
      <c r="Z995" s="253"/>
      <c r="AA995" s="253"/>
      <c r="AB995" s="253"/>
      <c r="AC995" s="253"/>
      <c r="AD995" s="253"/>
      <c r="AE995" s="253"/>
      <c r="AF995" s="253"/>
      <c r="AG995" s="253"/>
      <c r="AH995" s="253"/>
      <c r="AI995" s="253"/>
      <c r="AJ995" s="253"/>
      <c r="AK995" s="253"/>
      <c r="AL995" s="253"/>
      <c r="AM995" s="253"/>
      <c r="AN995" s="253"/>
      <c r="AO995" s="253"/>
      <c r="AP995" s="253"/>
      <c r="AQ995" s="253"/>
      <c r="AR995" s="253"/>
      <c r="AS995" s="253"/>
      <c r="AT995" s="253"/>
      <c r="AU995" s="253"/>
      <c r="AV995" s="253"/>
      <c r="AW995" s="253"/>
      <c r="AX995" s="253"/>
      <c r="AY995" s="253"/>
      <c r="AZ995" s="253"/>
      <c r="BA995" s="253"/>
      <c r="BB995" s="253"/>
      <c r="BC995" s="253"/>
      <c r="BD995" s="253"/>
      <c r="BE995" s="253"/>
      <c r="BF995" s="253"/>
      <c r="BG995" s="253"/>
      <c r="BH995" s="253"/>
      <c r="BI995" s="253"/>
      <c r="BJ995" s="253"/>
      <c r="BK995" s="253"/>
      <c r="BL995" s="253"/>
      <c r="BM995" s="253"/>
      <c r="BN995" s="253"/>
      <c r="BO995" s="253"/>
      <c r="BP995" s="253"/>
      <c r="BQ995" s="253"/>
      <c r="BR995" s="253"/>
      <c r="BS995" s="253"/>
      <c r="BT995" s="253"/>
      <c r="BU995" s="253"/>
      <c r="BV995" s="253"/>
      <c r="BW995" s="253"/>
      <c r="BX995" s="253"/>
      <c r="BY995" s="253"/>
      <c r="BZ995" s="253"/>
      <c r="CA995" s="253"/>
      <c r="CB995" s="253"/>
      <c r="CC995" s="253"/>
      <c r="CD995" s="253"/>
      <c r="CE995" s="253"/>
      <c r="CF995" s="253"/>
      <c r="CG995" s="253"/>
      <c r="CH995" s="253"/>
      <c r="CI995" s="253"/>
      <c r="CJ995" s="253"/>
      <c r="CK995" s="253"/>
      <c r="CL995" s="253"/>
      <c r="CM995" s="253"/>
      <c r="CN995" s="253"/>
      <c r="CO995" s="253"/>
      <c r="CP995" s="253"/>
      <c r="CQ995" s="253"/>
      <c r="CR995" s="253"/>
      <c r="CS995" s="253"/>
      <c r="CT995" s="253"/>
      <c r="CU995" s="253"/>
      <c r="CV995" s="253"/>
      <c r="CW995" s="253"/>
      <c r="CX995" s="253"/>
      <c r="CY995" s="253"/>
      <c r="CZ995" s="253"/>
      <c r="DA995" s="253"/>
      <c r="DB995" s="253"/>
      <c r="DC995" s="253"/>
      <c r="DD995" s="253"/>
      <c r="DE995" s="253"/>
      <c r="DF995" s="253"/>
      <c r="DG995" s="253"/>
      <c r="DH995" s="253"/>
      <c r="DI995" s="253"/>
      <c r="DJ995" s="253"/>
      <c r="DK995" s="253"/>
      <c r="DL995" s="253"/>
      <c r="DM995" s="253"/>
      <c r="DN995" s="253"/>
      <c r="DO995" s="253"/>
      <c r="DP995" s="253"/>
      <c r="DQ995" s="253"/>
      <c r="DR995" s="253"/>
      <c r="DS995" s="253"/>
      <c r="DT995" s="253"/>
      <c r="DU995" s="253"/>
    </row>
    <row r="996" spans="1:125" s="248" customFormat="1" x14ac:dyDescent="0.25">
      <c r="A996" s="253"/>
      <c r="B996" s="253"/>
      <c r="D996" s="253"/>
      <c r="E996" s="253"/>
      <c r="F996" s="253"/>
      <c r="G996" s="253"/>
      <c r="H996" s="253"/>
      <c r="I996" s="253"/>
      <c r="J996" s="253"/>
      <c r="K996" s="253"/>
      <c r="L996" s="253"/>
      <c r="S996" s="253"/>
      <c r="T996" s="253"/>
      <c r="U996" s="253"/>
      <c r="V996" s="253"/>
      <c r="W996" s="253"/>
      <c r="X996" s="253"/>
      <c r="Y996" s="253"/>
      <c r="Z996" s="253"/>
      <c r="AA996" s="253"/>
      <c r="AB996" s="253"/>
      <c r="AC996" s="253"/>
      <c r="AD996" s="253"/>
      <c r="AE996" s="253"/>
      <c r="AF996" s="253"/>
      <c r="AG996" s="253"/>
      <c r="AH996" s="253"/>
      <c r="AI996" s="253"/>
      <c r="AJ996" s="253"/>
      <c r="AK996" s="253"/>
      <c r="AL996" s="253"/>
      <c r="AM996" s="253"/>
      <c r="AN996" s="253"/>
      <c r="AO996" s="253"/>
      <c r="AP996" s="253"/>
      <c r="AQ996" s="253"/>
      <c r="AR996" s="253"/>
      <c r="AS996" s="253"/>
      <c r="AT996" s="253"/>
      <c r="AU996" s="253"/>
      <c r="AV996" s="253"/>
      <c r="AW996" s="253"/>
      <c r="AX996" s="253"/>
      <c r="AY996" s="253"/>
      <c r="AZ996" s="253"/>
      <c r="BA996" s="253"/>
      <c r="BB996" s="253"/>
      <c r="BC996" s="253"/>
      <c r="BD996" s="253"/>
      <c r="BE996" s="253"/>
      <c r="BF996" s="253"/>
      <c r="BG996" s="253"/>
      <c r="BH996" s="253"/>
      <c r="BI996" s="253"/>
      <c r="BJ996" s="253"/>
      <c r="BK996" s="253"/>
      <c r="BL996" s="253"/>
      <c r="BM996" s="253"/>
      <c r="BN996" s="253"/>
      <c r="BO996" s="253"/>
      <c r="BP996" s="253"/>
      <c r="BQ996" s="253"/>
      <c r="BR996" s="253"/>
      <c r="BS996" s="253"/>
      <c r="BT996" s="253"/>
      <c r="BU996" s="253"/>
      <c r="BV996" s="253"/>
      <c r="BW996" s="253"/>
      <c r="BX996" s="253"/>
      <c r="BY996" s="253"/>
      <c r="BZ996" s="253"/>
      <c r="CA996" s="253"/>
      <c r="CB996" s="253"/>
      <c r="CC996" s="253"/>
      <c r="CD996" s="253"/>
      <c r="CE996" s="253"/>
      <c r="CF996" s="253"/>
      <c r="CG996" s="253"/>
      <c r="CH996" s="253"/>
      <c r="CI996" s="253"/>
      <c r="CJ996" s="253"/>
      <c r="CK996" s="253"/>
      <c r="CL996" s="253"/>
      <c r="CM996" s="253"/>
      <c r="CN996" s="253"/>
      <c r="CO996" s="253"/>
      <c r="CP996" s="253"/>
      <c r="CQ996" s="253"/>
      <c r="CR996" s="253"/>
      <c r="CS996" s="253"/>
      <c r="CT996" s="253"/>
      <c r="CU996" s="253"/>
      <c r="CV996" s="253"/>
      <c r="CW996" s="253"/>
      <c r="CX996" s="253"/>
      <c r="CY996" s="253"/>
      <c r="CZ996" s="253"/>
      <c r="DA996" s="253"/>
      <c r="DB996" s="253"/>
      <c r="DC996" s="253"/>
      <c r="DD996" s="253"/>
      <c r="DE996" s="253"/>
      <c r="DF996" s="253"/>
      <c r="DG996" s="253"/>
      <c r="DH996" s="253"/>
      <c r="DI996" s="253"/>
      <c r="DJ996" s="253"/>
      <c r="DK996" s="253"/>
      <c r="DL996" s="253"/>
      <c r="DM996" s="253"/>
      <c r="DN996" s="253"/>
      <c r="DO996" s="253"/>
      <c r="DP996" s="253"/>
      <c r="DQ996" s="253"/>
      <c r="DR996" s="253"/>
      <c r="DS996" s="253"/>
      <c r="DT996" s="253"/>
      <c r="DU996" s="253"/>
    </row>
    <row r="997" spans="1:125" s="248" customFormat="1" x14ac:dyDescent="0.25">
      <c r="A997" s="253"/>
      <c r="B997" s="253"/>
      <c r="D997" s="253"/>
      <c r="E997" s="253"/>
      <c r="F997" s="253"/>
      <c r="G997" s="253"/>
      <c r="H997" s="253"/>
      <c r="I997" s="253"/>
      <c r="J997" s="253"/>
      <c r="K997" s="253"/>
      <c r="L997" s="253"/>
      <c r="S997" s="253"/>
      <c r="T997" s="253"/>
      <c r="U997" s="253"/>
      <c r="V997" s="253"/>
      <c r="W997" s="253"/>
      <c r="X997" s="253"/>
      <c r="Y997" s="253"/>
      <c r="Z997" s="253"/>
      <c r="AA997" s="253"/>
      <c r="AB997" s="253"/>
      <c r="AC997" s="253"/>
      <c r="AD997" s="253"/>
      <c r="AE997" s="253"/>
      <c r="AF997" s="253"/>
      <c r="AG997" s="253"/>
      <c r="AH997" s="253"/>
      <c r="AI997" s="253"/>
      <c r="AJ997" s="253"/>
      <c r="AK997" s="253"/>
      <c r="AL997" s="253"/>
      <c r="AM997" s="253"/>
      <c r="AN997" s="253"/>
      <c r="AO997" s="253"/>
      <c r="AP997" s="253"/>
      <c r="AQ997" s="253"/>
      <c r="AR997" s="253"/>
      <c r="AS997" s="253"/>
      <c r="AT997" s="253"/>
      <c r="AU997" s="253"/>
      <c r="AV997" s="253"/>
      <c r="AW997" s="253"/>
      <c r="AX997" s="253"/>
      <c r="AY997" s="253"/>
      <c r="AZ997" s="253"/>
      <c r="BA997" s="253"/>
      <c r="BB997" s="253"/>
      <c r="BC997" s="253"/>
      <c r="BD997" s="253"/>
      <c r="BE997" s="253"/>
      <c r="BF997" s="253"/>
      <c r="BG997" s="253"/>
      <c r="BH997" s="253"/>
      <c r="BI997" s="253"/>
      <c r="BJ997" s="253"/>
      <c r="BK997" s="253"/>
      <c r="BL997" s="253"/>
      <c r="BM997" s="253"/>
      <c r="BN997" s="253"/>
      <c r="BO997" s="253"/>
      <c r="BP997" s="253"/>
      <c r="BQ997" s="253"/>
      <c r="BR997" s="253"/>
      <c r="BS997" s="253"/>
      <c r="BT997" s="253"/>
      <c r="BU997" s="253"/>
      <c r="BV997" s="253"/>
      <c r="BW997" s="253"/>
      <c r="BX997" s="253"/>
      <c r="BY997" s="253"/>
      <c r="BZ997" s="253"/>
      <c r="CA997" s="253"/>
      <c r="CB997" s="253"/>
      <c r="CC997" s="253"/>
      <c r="CD997" s="253"/>
      <c r="CE997" s="253"/>
      <c r="CF997" s="253"/>
      <c r="CG997" s="253"/>
      <c r="CH997" s="253"/>
      <c r="CI997" s="253"/>
      <c r="CJ997" s="253"/>
      <c r="CK997" s="253"/>
      <c r="CL997" s="253"/>
      <c r="CM997" s="253"/>
      <c r="CN997" s="253"/>
      <c r="CO997" s="253"/>
      <c r="CP997" s="253"/>
      <c r="CQ997" s="253"/>
      <c r="CR997" s="253"/>
      <c r="CS997" s="253"/>
      <c r="CT997" s="253"/>
      <c r="CU997" s="253"/>
      <c r="CV997" s="253"/>
      <c r="CW997" s="253"/>
      <c r="CX997" s="253"/>
      <c r="CY997" s="253"/>
      <c r="CZ997" s="253"/>
      <c r="DA997" s="253"/>
      <c r="DB997" s="253"/>
      <c r="DC997" s="253"/>
      <c r="DD997" s="253"/>
      <c r="DE997" s="253"/>
      <c r="DF997" s="253"/>
      <c r="DG997" s="253"/>
      <c r="DH997" s="253"/>
      <c r="DI997" s="253"/>
      <c r="DJ997" s="253"/>
      <c r="DK997" s="253"/>
      <c r="DL997" s="253"/>
      <c r="DM997" s="253"/>
      <c r="DN997" s="253"/>
      <c r="DO997" s="253"/>
      <c r="DP997" s="253"/>
      <c r="DQ997" s="253"/>
      <c r="DR997" s="253"/>
      <c r="DS997" s="253"/>
      <c r="DT997" s="253"/>
      <c r="DU997" s="253"/>
    </row>
    <row r="998" spans="1:125" s="248" customFormat="1" x14ac:dyDescent="0.25">
      <c r="A998" s="253"/>
      <c r="B998" s="253"/>
      <c r="D998" s="253"/>
      <c r="E998" s="253"/>
      <c r="F998" s="253"/>
      <c r="G998" s="253"/>
      <c r="H998" s="253"/>
      <c r="I998" s="253"/>
      <c r="J998" s="253"/>
      <c r="K998" s="253"/>
      <c r="L998" s="253"/>
      <c r="S998" s="253"/>
      <c r="T998" s="253"/>
      <c r="U998" s="253"/>
      <c r="V998" s="253"/>
      <c r="W998" s="253"/>
      <c r="X998" s="253"/>
      <c r="Y998" s="253"/>
      <c r="Z998" s="253"/>
      <c r="AA998" s="253"/>
      <c r="AB998" s="253"/>
      <c r="AC998" s="253"/>
      <c r="AD998" s="253"/>
      <c r="AE998" s="253"/>
      <c r="AF998" s="253"/>
      <c r="AG998" s="253"/>
      <c r="AH998" s="253"/>
      <c r="AI998" s="253"/>
      <c r="AJ998" s="253"/>
      <c r="AK998" s="253"/>
      <c r="AL998" s="253"/>
      <c r="AM998" s="253"/>
      <c r="AN998" s="253"/>
      <c r="AO998" s="253"/>
      <c r="AP998" s="253"/>
      <c r="AQ998" s="253"/>
      <c r="AR998" s="253"/>
      <c r="AS998" s="253"/>
      <c r="AT998" s="253"/>
      <c r="AU998" s="253"/>
      <c r="AV998" s="253"/>
      <c r="AW998" s="253"/>
      <c r="AX998" s="253"/>
      <c r="AY998" s="253"/>
      <c r="AZ998" s="253"/>
      <c r="BA998" s="253"/>
      <c r="BB998" s="253"/>
      <c r="BC998" s="253"/>
      <c r="BD998" s="253"/>
      <c r="BE998" s="253"/>
      <c r="BF998" s="253"/>
      <c r="BG998" s="253"/>
      <c r="BH998" s="253"/>
      <c r="BI998" s="253"/>
      <c r="BJ998" s="253"/>
      <c r="BK998" s="253"/>
      <c r="BL998" s="253"/>
      <c r="BM998" s="253"/>
      <c r="BN998" s="253"/>
      <c r="BO998" s="253"/>
      <c r="BP998" s="253"/>
      <c r="BQ998" s="253"/>
      <c r="BR998" s="253"/>
      <c r="BS998" s="253"/>
      <c r="BT998" s="253"/>
      <c r="BU998" s="253"/>
      <c r="BV998" s="253"/>
      <c r="BW998" s="253"/>
      <c r="BX998" s="253"/>
      <c r="BY998" s="253"/>
      <c r="BZ998" s="253"/>
      <c r="CA998" s="253"/>
      <c r="CB998" s="253"/>
      <c r="CC998" s="253"/>
      <c r="CD998" s="253"/>
      <c r="CE998" s="253"/>
      <c r="CF998" s="253"/>
      <c r="CG998" s="253"/>
      <c r="CH998" s="253"/>
      <c r="CI998" s="253"/>
      <c r="CJ998" s="253"/>
      <c r="CK998" s="253"/>
      <c r="CL998" s="253"/>
      <c r="CM998" s="253"/>
      <c r="CN998" s="253"/>
      <c r="CO998" s="253"/>
      <c r="CP998" s="253"/>
      <c r="CQ998" s="253"/>
      <c r="CR998" s="253"/>
      <c r="CS998" s="253"/>
      <c r="CT998" s="253"/>
      <c r="CU998" s="253"/>
      <c r="CV998" s="253"/>
      <c r="CW998" s="253"/>
      <c r="CX998" s="253"/>
      <c r="CY998" s="253"/>
      <c r="CZ998" s="253"/>
      <c r="DA998" s="253"/>
      <c r="DB998" s="253"/>
      <c r="DC998" s="253"/>
      <c r="DD998" s="253"/>
      <c r="DE998" s="253"/>
      <c r="DF998" s="253"/>
      <c r="DG998" s="253"/>
      <c r="DH998" s="253"/>
      <c r="DI998" s="253"/>
      <c r="DJ998" s="253"/>
      <c r="DK998" s="253"/>
      <c r="DL998" s="253"/>
      <c r="DM998" s="253"/>
      <c r="DN998" s="253"/>
      <c r="DO998" s="253"/>
      <c r="DP998" s="253"/>
      <c r="DQ998" s="253"/>
      <c r="DR998" s="253"/>
      <c r="DS998" s="253"/>
      <c r="DT998" s="253"/>
      <c r="DU998" s="253"/>
    </row>
    <row r="999" spans="1:125" s="248" customFormat="1" x14ac:dyDescent="0.25">
      <c r="A999" s="253"/>
      <c r="B999" s="253"/>
      <c r="D999" s="253"/>
      <c r="E999" s="253"/>
      <c r="F999" s="253"/>
      <c r="G999" s="253"/>
      <c r="H999" s="253"/>
      <c r="I999" s="253"/>
      <c r="J999" s="253"/>
      <c r="K999" s="253"/>
      <c r="L999" s="253"/>
      <c r="S999" s="253"/>
      <c r="T999" s="253"/>
      <c r="U999" s="253"/>
      <c r="V999" s="253"/>
      <c r="W999" s="253"/>
      <c r="X999" s="253"/>
      <c r="Y999" s="253"/>
      <c r="Z999" s="253"/>
      <c r="AA999" s="253"/>
      <c r="AB999" s="253"/>
      <c r="AC999" s="253"/>
      <c r="AD999" s="253"/>
      <c r="AE999" s="253"/>
      <c r="AF999" s="253"/>
      <c r="AG999" s="253"/>
      <c r="AH999" s="253"/>
      <c r="AI999" s="253"/>
      <c r="AJ999" s="253"/>
      <c r="AK999" s="253"/>
      <c r="AL999" s="253"/>
      <c r="AM999" s="253"/>
      <c r="AN999" s="253"/>
      <c r="AO999" s="253"/>
      <c r="AP999" s="253"/>
      <c r="AQ999" s="253"/>
      <c r="AR999" s="253"/>
      <c r="AS999" s="253"/>
      <c r="AT999" s="253"/>
      <c r="AU999" s="253"/>
      <c r="AV999" s="253"/>
      <c r="AW999" s="253"/>
      <c r="AX999" s="253"/>
      <c r="AY999" s="253"/>
      <c r="AZ999" s="253"/>
      <c r="BA999" s="253"/>
      <c r="BB999" s="253"/>
      <c r="BC999" s="253"/>
      <c r="BD999" s="253"/>
      <c r="BE999" s="253"/>
      <c r="BF999" s="253"/>
      <c r="BG999" s="253"/>
      <c r="BH999" s="253"/>
      <c r="BI999" s="253"/>
      <c r="BJ999" s="253"/>
      <c r="BK999" s="253"/>
      <c r="BL999" s="253"/>
      <c r="BM999" s="253"/>
      <c r="BN999" s="253"/>
      <c r="BO999" s="253"/>
      <c r="BP999" s="253"/>
      <c r="BQ999" s="253"/>
      <c r="BR999" s="253"/>
      <c r="BS999" s="253"/>
      <c r="BT999" s="253"/>
      <c r="BU999" s="253"/>
      <c r="BV999" s="253"/>
      <c r="BW999" s="253"/>
      <c r="BX999" s="253"/>
      <c r="BY999" s="253"/>
      <c r="BZ999" s="253"/>
      <c r="CA999" s="253"/>
      <c r="CB999" s="253"/>
      <c r="CC999" s="253"/>
      <c r="CD999" s="253"/>
      <c r="CE999" s="253"/>
      <c r="CF999" s="253"/>
      <c r="CG999" s="253"/>
      <c r="CH999" s="253"/>
      <c r="CI999" s="253"/>
      <c r="CJ999" s="253"/>
      <c r="CK999" s="253"/>
      <c r="CL999" s="253"/>
      <c r="CM999" s="253"/>
      <c r="CN999" s="253"/>
      <c r="CO999" s="253"/>
      <c r="CP999" s="253"/>
      <c r="CQ999" s="253"/>
      <c r="CR999" s="253"/>
      <c r="CS999" s="253"/>
      <c r="CT999" s="253"/>
      <c r="CU999" s="253"/>
      <c r="CV999" s="253"/>
      <c r="CW999" s="253"/>
      <c r="CX999" s="253"/>
      <c r="CY999" s="253"/>
      <c r="CZ999" s="253"/>
      <c r="DA999" s="253"/>
      <c r="DB999" s="253"/>
      <c r="DC999" s="253"/>
      <c r="DD999" s="253"/>
      <c r="DE999" s="253"/>
      <c r="DF999" s="253"/>
      <c r="DG999" s="253"/>
      <c r="DH999" s="253"/>
      <c r="DI999" s="253"/>
      <c r="DJ999" s="253"/>
      <c r="DK999" s="253"/>
      <c r="DL999" s="253"/>
      <c r="DM999" s="253"/>
      <c r="DN999" s="253"/>
      <c r="DO999" s="253"/>
      <c r="DP999" s="253"/>
      <c r="DQ999" s="253"/>
      <c r="DR999" s="253"/>
      <c r="DS999" s="253"/>
      <c r="DT999" s="253"/>
      <c r="DU999" s="253"/>
    </row>
    <row r="1000" spans="1:125" s="248" customFormat="1" x14ac:dyDescent="0.25">
      <c r="A1000" s="253"/>
      <c r="B1000" s="253"/>
      <c r="D1000" s="253"/>
      <c r="E1000" s="253"/>
      <c r="F1000" s="253"/>
      <c r="G1000" s="253"/>
      <c r="H1000" s="253"/>
      <c r="I1000" s="253"/>
      <c r="J1000" s="253"/>
      <c r="K1000" s="253"/>
      <c r="L1000" s="253"/>
      <c r="S1000" s="253"/>
      <c r="T1000" s="253"/>
      <c r="U1000" s="253"/>
      <c r="V1000" s="253"/>
      <c r="W1000" s="253"/>
      <c r="X1000" s="253"/>
      <c r="Y1000" s="253"/>
      <c r="Z1000" s="253"/>
      <c r="AA1000" s="253"/>
      <c r="AB1000" s="253"/>
      <c r="AC1000" s="253"/>
      <c r="AD1000" s="253"/>
      <c r="AE1000" s="253"/>
      <c r="AF1000" s="253"/>
      <c r="AG1000" s="253"/>
      <c r="AH1000" s="253"/>
      <c r="AI1000" s="253"/>
      <c r="AJ1000" s="253"/>
      <c r="AK1000" s="253"/>
      <c r="AL1000" s="253"/>
      <c r="AM1000" s="253"/>
      <c r="AN1000" s="253"/>
      <c r="AO1000" s="253"/>
      <c r="AP1000" s="253"/>
      <c r="AQ1000" s="253"/>
      <c r="AR1000" s="253"/>
      <c r="AS1000" s="253"/>
      <c r="AT1000" s="253"/>
      <c r="AU1000" s="253"/>
      <c r="AV1000" s="253"/>
      <c r="AW1000" s="253"/>
      <c r="AX1000" s="253"/>
      <c r="AY1000" s="253"/>
      <c r="AZ1000" s="253"/>
      <c r="BA1000" s="253"/>
      <c r="BB1000" s="253"/>
      <c r="BC1000" s="253"/>
      <c r="BD1000" s="253"/>
      <c r="BE1000" s="253"/>
      <c r="BF1000" s="253"/>
      <c r="BG1000" s="253"/>
      <c r="BH1000" s="253"/>
      <c r="BI1000" s="253"/>
      <c r="BJ1000" s="253"/>
      <c r="BK1000" s="253"/>
      <c r="BL1000" s="253"/>
      <c r="BM1000" s="253"/>
      <c r="BN1000" s="253"/>
      <c r="BO1000" s="253"/>
      <c r="BP1000" s="253"/>
      <c r="BQ1000" s="253"/>
      <c r="BR1000" s="253"/>
      <c r="BS1000" s="253"/>
      <c r="BT1000" s="253"/>
      <c r="BU1000" s="253"/>
      <c r="BV1000" s="253"/>
      <c r="BW1000" s="253"/>
      <c r="BX1000" s="253"/>
      <c r="BY1000" s="253"/>
      <c r="BZ1000" s="253"/>
      <c r="CA1000" s="253"/>
      <c r="CB1000" s="253"/>
      <c r="CC1000" s="253"/>
      <c r="CD1000" s="253"/>
      <c r="CE1000" s="253"/>
      <c r="CF1000" s="253"/>
      <c r="CG1000" s="253"/>
      <c r="CH1000" s="253"/>
      <c r="CI1000" s="253"/>
      <c r="CJ1000" s="253"/>
      <c r="CK1000" s="253"/>
      <c r="CL1000" s="253"/>
      <c r="CM1000" s="253"/>
      <c r="CN1000" s="253"/>
      <c r="CO1000" s="253"/>
      <c r="CP1000" s="253"/>
      <c r="CQ1000" s="253"/>
      <c r="CR1000" s="253"/>
      <c r="CS1000" s="253"/>
      <c r="CT1000" s="253"/>
      <c r="CU1000" s="253"/>
      <c r="CV1000" s="253"/>
      <c r="CW1000" s="253"/>
      <c r="CX1000" s="253"/>
      <c r="CY1000" s="253"/>
      <c r="CZ1000" s="253"/>
      <c r="DA1000" s="253"/>
      <c r="DB1000" s="253"/>
      <c r="DC1000" s="253"/>
      <c r="DD1000" s="253"/>
      <c r="DE1000" s="253"/>
      <c r="DF1000" s="253"/>
      <c r="DG1000" s="253"/>
      <c r="DH1000" s="253"/>
      <c r="DI1000" s="253"/>
      <c r="DJ1000" s="253"/>
      <c r="DK1000" s="253"/>
      <c r="DL1000" s="253"/>
      <c r="DM1000" s="253"/>
      <c r="DN1000" s="253"/>
      <c r="DO1000" s="253"/>
      <c r="DP1000" s="253"/>
      <c r="DQ1000" s="253"/>
      <c r="DR1000" s="253"/>
      <c r="DS1000" s="253"/>
      <c r="DT1000" s="253"/>
      <c r="DU1000" s="253"/>
    </row>
    <row r="1001" spans="1:125" s="248" customFormat="1" x14ac:dyDescent="0.25">
      <c r="A1001" s="253"/>
      <c r="B1001" s="253"/>
      <c r="D1001" s="253"/>
      <c r="E1001" s="253"/>
      <c r="F1001" s="253"/>
      <c r="G1001" s="253"/>
      <c r="H1001" s="253"/>
      <c r="I1001" s="253"/>
      <c r="J1001" s="253"/>
      <c r="K1001" s="253"/>
      <c r="L1001" s="253"/>
      <c r="S1001" s="253"/>
      <c r="T1001" s="253"/>
      <c r="U1001" s="253"/>
      <c r="V1001" s="253"/>
      <c r="W1001" s="253"/>
      <c r="X1001" s="253"/>
      <c r="Y1001" s="253"/>
      <c r="Z1001" s="253"/>
      <c r="AA1001" s="253"/>
      <c r="AB1001" s="253"/>
      <c r="AC1001" s="253"/>
      <c r="AD1001" s="253"/>
      <c r="AE1001" s="253"/>
      <c r="AF1001" s="253"/>
      <c r="AG1001" s="253"/>
      <c r="AH1001" s="253"/>
      <c r="AI1001" s="253"/>
      <c r="AJ1001" s="253"/>
      <c r="AK1001" s="253"/>
      <c r="AL1001" s="253"/>
      <c r="AM1001" s="253"/>
      <c r="AN1001" s="253"/>
      <c r="AO1001" s="253"/>
      <c r="AP1001" s="253"/>
      <c r="AQ1001" s="253"/>
      <c r="AR1001" s="253"/>
      <c r="AS1001" s="253"/>
      <c r="AT1001" s="253"/>
      <c r="AU1001" s="253"/>
      <c r="AV1001" s="253"/>
      <c r="AW1001" s="253"/>
      <c r="AX1001" s="253"/>
      <c r="AY1001" s="253"/>
      <c r="AZ1001" s="253"/>
      <c r="BA1001" s="253"/>
      <c r="BB1001" s="253"/>
      <c r="BC1001" s="253"/>
      <c r="BD1001" s="253"/>
      <c r="BE1001" s="253"/>
      <c r="BF1001" s="253"/>
      <c r="BG1001" s="253"/>
      <c r="BH1001" s="253"/>
      <c r="BI1001" s="253"/>
      <c r="BJ1001" s="253"/>
      <c r="BK1001" s="253"/>
      <c r="BL1001" s="253"/>
      <c r="BM1001" s="253"/>
      <c r="BN1001" s="253"/>
      <c r="BO1001" s="253"/>
      <c r="BP1001" s="253"/>
      <c r="BQ1001" s="253"/>
      <c r="BR1001" s="253"/>
      <c r="BS1001" s="253"/>
      <c r="BT1001" s="253"/>
      <c r="BU1001" s="253"/>
      <c r="BV1001" s="253"/>
      <c r="BW1001" s="253"/>
      <c r="BX1001" s="253"/>
      <c r="BY1001" s="253"/>
      <c r="BZ1001" s="253"/>
      <c r="CA1001" s="253"/>
      <c r="CB1001" s="253"/>
      <c r="CC1001" s="253"/>
      <c r="CD1001" s="253"/>
      <c r="CE1001" s="253"/>
      <c r="CF1001" s="253"/>
      <c r="CG1001" s="253"/>
      <c r="CH1001" s="253"/>
      <c r="CI1001" s="253"/>
      <c r="CJ1001" s="253"/>
      <c r="CK1001" s="253"/>
      <c r="CL1001" s="253"/>
      <c r="CM1001" s="253"/>
      <c r="CN1001" s="253"/>
      <c r="CO1001" s="253"/>
      <c r="CP1001" s="253"/>
      <c r="CQ1001" s="253"/>
      <c r="CR1001" s="253"/>
      <c r="CS1001" s="253"/>
      <c r="CT1001" s="253"/>
      <c r="CU1001" s="253"/>
      <c r="CV1001" s="253"/>
      <c r="CW1001" s="253"/>
      <c r="CX1001" s="253"/>
      <c r="CY1001" s="253"/>
      <c r="CZ1001" s="253"/>
      <c r="DA1001" s="253"/>
      <c r="DB1001" s="253"/>
      <c r="DC1001" s="253"/>
      <c r="DD1001" s="253"/>
      <c r="DE1001" s="253"/>
      <c r="DF1001" s="253"/>
      <c r="DG1001" s="253"/>
      <c r="DH1001" s="253"/>
      <c r="DI1001" s="253"/>
      <c r="DJ1001" s="253"/>
      <c r="DK1001" s="253"/>
      <c r="DL1001" s="253"/>
      <c r="DM1001" s="253"/>
      <c r="DN1001" s="253"/>
      <c r="DO1001" s="253"/>
      <c r="DP1001" s="253"/>
      <c r="DQ1001" s="253"/>
      <c r="DR1001" s="253"/>
      <c r="DS1001" s="253"/>
      <c r="DT1001" s="253"/>
      <c r="DU1001" s="253"/>
    </row>
    <row r="1002" spans="1:125" s="248" customFormat="1" x14ac:dyDescent="0.25">
      <c r="A1002" s="253"/>
      <c r="B1002" s="253"/>
      <c r="D1002" s="253"/>
      <c r="E1002" s="253"/>
      <c r="F1002" s="253"/>
      <c r="G1002" s="253"/>
      <c r="H1002" s="253"/>
      <c r="I1002" s="253"/>
      <c r="J1002" s="253"/>
      <c r="K1002" s="253"/>
      <c r="L1002" s="253"/>
      <c r="S1002" s="253"/>
      <c r="T1002" s="253"/>
      <c r="U1002" s="253"/>
      <c r="V1002" s="253"/>
      <c r="W1002" s="253"/>
      <c r="X1002" s="253"/>
      <c r="Y1002" s="253"/>
      <c r="Z1002" s="253"/>
      <c r="AA1002" s="253"/>
      <c r="AB1002" s="253"/>
      <c r="AC1002" s="253"/>
      <c r="AD1002" s="253"/>
      <c r="AE1002" s="253"/>
      <c r="AF1002" s="253"/>
      <c r="AG1002" s="253"/>
      <c r="AH1002" s="253"/>
      <c r="AI1002" s="253"/>
      <c r="AJ1002" s="253"/>
      <c r="AK1002" s="253"/>
      <c r="AL1002" s="253"/>
      <c r="AM1002" s="253"/>
      <c r="AN1002" s="253"/>
      <c r="AO1002" s="253"/>
      <c r="AP1002" s="253"/>
      <c r="AQ1002" s="253"/>
      <c r="AR1002" s="253"/>
      <c r="AS1002" s="253"/>
      <c r="AT1002" s="253"/>
      <c r="AU1002" s="253"/>
      <c r="AV1002" s="253"/>
      <c r="AW1002" s="253"/>
      <c r="AX1002" s="253"/>
      <c r="AY1002" s="253"/>
      <c r="AZ1002" s="253"/>
      <c r="BA1002" s="253"/>
      <c r="BB1002" s="253"/>
      <c r="BC1002" s="253"/>
      <c r="BD1002" s="253"/>
      <c r="BE1002" s="253"/>
      <c r="BF1002" s="253"/>
      <c r="BG1002" s="253"/>
      <c r="BH1002" s="253"/>
      <c r="BI1002" s="253"/>
      <c r="BJ1002" s="253"/>
      <c r="BK1002" s="253"/>
      <c r="BL1002" s="253"/>
      <c r="BM1002" s="253"/>
      <c r="BN1002" s="253"/>
      <c r="BO1002" s="253"/>
      <c r="BP1002" s="253"/>
      <c r="BQ1002" s="253"/>
      <c r="BR1002" s="253"/>
      <c r="BS1002" s="253"/>
      <c r="BT1002" s="253"/>
      <c r="BU1002" s="253"/>
      <c r="BV1002" s="253"/>
      <c r="BW1002" s="253"/>
      <c r="BX1002" s="253"/>
      <c r="BY1002" s="253"/>
      <c r="BZ1002" s="253"/>
      <c r="CA1002" s="253"/>
      <c r="CB1002" s="253"/>
      <c r="CC1002" s="253"/>
      <c r="CD1002" s="253"/>
      <c r="CE1002" s="253"/>
      <c r="CF1002" s="253"/>
      <c r="CG1002" s="253"/>
      <c r="CH1002" s="253"/>
      <c r="CI1002" s="253"/>
      <c r="CJ1002" s="253"/>
      <c r="CK1002" s="253"/>
      <c r="CL1002" s="253"/>
      <c r="CM1002" s="253"/>
      <c r="CN1002" s="253"/>
      <c r="CO1002" s="253"/>
      <c r="CP1002" s="253"/>
      <c r="CQ1002" s="253"/>
      <c r="CR1002" s="253"/>
      <c r="CS1002" s="253"/>
      <c r="CT1002" s="253"/>
      <c r="CU1002" s="253"/>
      <c r="CV1002" s="253"/>
      <c r="CW1002" s="253"/>
      <c r="CX1002" s="253"/>
      <c r="CY1002" s="253"/>
      <c r="CZ1002" s="253"/>
      <c r="DA1002" s="253"/>
      <c r="DB1002" s="253"/>
      <c r="DC1002" s="253"/>
      <c r="DD1002" s="253"/>
      <c r="DE1002" s="253"/>
      <c r="DF1002" s="253"/>
      <c r="DG1002" s="253"/>
      <c r="DH1002" s="253"/>
      <c r="DI1002" s="253"/>
      <c r="DJ1002" s="253"/>
      <c r="DK1002" s="253"/>
      <c r="DL1002" s="253"/>
      <c r="DM1002" s="253"/>
      <c r="DN1002" s="253"/>
      <c r="DO1002" s="253"/>
      <c r="DP1002" s="253"/>
      <c r="DQ1002" s="253"/>
      <c r="DR1002" s="253"/>
      <c r="DS1002" s="253"/>
      <c r="DT1002" s="253"/>
      <c r="DU1002" s="253"/>
    </row>
    <row r="1003" spans="1:125" s="248" customFormat="1" x14ac:dyDescent="0.25">
      <c r="A1003" s="253"/>
      <c r="B1003" s="253"/>
      <c r="D1003" s="253"/>
      <c r="E1003" s="253"/>
      <c r="F1003" s="253"/>
      <c r="G1003" s="253"/>
      <c r="H1003" s="253"/>
      <c r="I1003" s="253"/>
      <c r="J1003" s="253"/>
      <c r="K1003" s="253"/>
      <c r="L1003" s="253"/>
      <c r="S1003" s="253"/>
      <c r="T1003" s="253"/>
      <c r="U1003" s="253"/>
      <c r="V1003" s="253"/>
      <c r="W1003" s="253"/>
      <c r="X1003" s="253"/>
      <c r="Y1003" s="253"/>
      <c r="Z1003" s="253"/>
      <c r="AA1003" s="253"/>
      <c r="AB1003" s="253"/>
      <c r="AC1003" s="253"/>
      <c r="AD1003" s="253"/>
      <c r="AE1003" s="253"/>
      <c r="AF1003" s="253"/>
      <c r="AG1003" s="253"/>
      <c r="AH1003" s="253"/>
      <c r="AI1003" s="253"/>
      <c r="AJ1003" s="253"/>
      <c r="AK1003" s="253"/>
      <c r="AL1003" s="253"/>
      <c r="AM1003" s="253"/>
      <c r="AN1003" s="253"/>
      <c r="AO1003" s="253"/>
      <c r="AP1003" s="253"/>
      <c r="AQ1003" s="253"/>
      <c r="AR1003" s="253"/>
      <c r="AS1003" s="253"/>
      <c r="AT1003" s="253"/>
      <c r="AU1003" s="253"/>
      <c r="AV1003" s="253"/>
      <c r="AW1003" s="253"/>
      <c r="AX1003" s="253"/>
      <c r="AY1003" s="253"/>
      <c r="AZ1003" s="253"/>
      <c r="BA1003" s="253"/>
      <c r="BB1003" s="253"/>
      <c r="BC1003" s="253"/>
      <c r="BD1003" s="253"/>
      <c r="BE1003" s="253"/>
      <c r="BF1003" s="253"/>
      <c r="BG1003" s="253"/>
      <c r="BH1003" s="253"/>
      <c r="BI1003" s="253"/>
      <c r="BJ1003" s="253"/>
      <c r="BK1003" s="253"/>
      <c r="BL1003" s="253"/>
      <c r="BM1003" s="253"/>
      <c r="BN1003" s="253"/>
      <c r="BO1003" s="253"/>
      <c r="BP1003" s="253"/>
      <c r="BQ1003" s="253"/>
      <c r="BR1003" s="253"/>
      <c r="BS1003" s="253"/>
      <c r="BT1003" s="253"/>
      <c r="BU1003" s="253"/>
      <c r="BV1003" s="253"/>
      <c r="BW1003" s="253"/>
      <c r="BX1003" s="253"/>
      <c r="BY1003" s="253"/>
      <c r="BZ1003" s="253"/>
      <c r="CA1003" s="253"/>
      <c r="CB1003" s="253"/>
      <c r="CC1003" s="253"/>
      <c r="CD1003" s="253"/>
      <c r="CE1003" s="253"/>
      <c r="CF1003" s="253"/>
      <c r="CG1003" s="253"/>
      <c r="CH1003" s="253"/>
      <c r="CI1003" s="253"/>
      <c r="CJ1003" s="253"/>
      <c r="CK1003" s="253"/>
      <c r="CL1003" s="253"/>
      <c r="CM1003" s="253"/>
      <c r="CN1003" s="253"/>
      <c r="CO1003" s="253"/>
      <c r="CP1003" s="253"/>
      <c r="CQ1003" s="253"/>
      <c r="CR1003" s="253"/>
      <c r="CS1003" s="253"/>
      <c r="CT1003" s="253"/>
      <c r="CU1003" s="253"/>
      <c r="CV1003" s="253"/>
      <c r="CW1003" s="253"/>
      <c r="CX1003" s="253"/>
      <c r="CY1003" s="253"/>
      <c r="CZ1003" s="253"/>
      <c r="DA1003" s="253"/>
      <c r="DB1003" s="253"/>
      <c r="DC1003" s="253"/>
      <c r="DD1003" s="253"/>
      <c r="DE1003" s="253"/>
      <c r="DF1003" s="253"/>
      <c r="DG1003" s="253"/>
      <c r="DH1003" s="253"/>
      <c r="DI1003" s="253"/>
      <c r="DJ1003" s="253"/>
      <c r="DK1003" s="253"/>
      <c r="DL1003" s="253"/>
      <c r="DM1003" s="253"/>
      <c r="DN1003" s="253"/>
      <c r="DO1003" s="253"/>
      <c r="DP1003" s="253"/>
      <c r="DQ1003" s="253"/>
      <c r="DR1003" s="253"/>
      <c r="DS1003" s="253"/>
      <c r="DT1003" s="253"/>
      <c r="DU1003" s="253"/>
    </row>
    <row r="1004" spans="1:125" s="248" customFormat="1" x14ac:dyDescent="0.25">
      <c r="A1004" s="253"/>
      <c r="B1004" s="253"/>
      <c r="D1004" s="253"/>
      <c r="E1004" s="253"/>
      <c r="F1004" s="253"/>
      <c r="G1004" s="253"/>
      <c r="H1004" s="253"/>
      <c r="I1004" s="253"/>
      <c r="J1004" s="253"/>
      <c r="K1004" s="253"/>
      <c r="L1004" s="253"/>
      <c r="S1004" s="253"/>
      <c r="T1004" s="253"/>
      <c r="U1004" s="253"/>
      <c r="V1004" s="253"/>
      <c r="W1004" s="253"/>
      <c r="X1004" s="253"/>
      <c r="Y1004" s="253"/>
      <c r="Z1004" s="253"/>
      <c r="AA1004" s="253"/>
      <c r="AB1004" s="253"/>
      <c r="AC1004" s="253"/>
      <c r="AD1004" s="253"/>
      <c r="AE1004" s="253"/>
      <c r="AF1004" s="253"/>
      <c r="AG1004" s="253"/>
      <c r="AH1004" s="253"/>
      <c r="AI1004" s="253"/>
      <c r="AJ1004" s="253"/>
      <c r="AK1004" s="253"/>
      <c r="AL1004" s="253"/>
      <c r="AM1004" s="253"/>
      <c r="AN1004" s="253"/>
      <c r="AO1004" s="253"/>
      <c r="AP1004" s="253"/>
      <c r="AQ1004" s="253"/>
      <c r="AR1004" s="253"/>
      <c r="AS1004" s="253"/>
      <c r="AT1004" s="253"/>
      <c r="AU1004" s="253"/>
      <c r="AV1004" s="253"/>
      <c r="AW1004" s="253"/>
      <c r="AX1004" s="253"/>
      <c r="AY1004" s="253"/>
      <c r="AZ1004" s="253"/>
      <c r="BA1004" s="253"/>
      <c r="BB1004" s="253"/>
      <c r="BC1004" s="253"/>
      <c r="BD1004" s="253"/>
      <c r="BE1004" s="253"/>
      <c r="BF1004" s="253"/>
      <c r="BG1004" s="253"/>
      <c r="BH1004" s="253"/>
      <c r="BI1004" s="253"/>
      <c r="BJ1004" s="253"/>
      <c r="BK1004" s="253"/>
      <c r="BL1004" s="253"/>
      <c r="BM1004" s="253"/>
      <c r="BN1004" s="253"/>
      <c r="BO1004" s="253"/>
      <c r="BP1004" s="253"/>
      <c r="BQ1004" s="253"/>
      <c r="BR1004" s="253"/>
      <c r="BS1004" s="253"/>
      <c r="BT1004" s="253"/>
      <c r="BU1004" s="253"/>
      <c r="BV1004" s="253"/>
      <c r="BW1004" s="253"/>
      <c r="BX1004" s="253"/>
      <c r="BY1004" s="253"/>
      <c r="BZ1004" s="253"/>
      <c r="CA1004" s="253"/>
      <c r="CB1004" s="253"/>
      <c r="CC1004" s="253"/>
      <c r="CD1004" s="253"/>
      <c r="CE1004" s="253"/>
      <c r="CF1004" s="253"/>
      <c r="CG1004" s="253"/>
      <c r="CH1004" s="253"/>
      <c r="CI1004" s="253"/>
      <c r="CJ1004" s="253"/>
      <c r="CK1004" s="253"/>
      <c r="CL1004" s="253"/>
      <c r="CM1004" s="253"/>
      <c r="CN1004" s="253"/>
      <c r="CO1004" s="253"/>
      <c r="CP1004" s="253"/>
      <c r="CQ1004" s="253"/>
      <c r="CR1004" s="253"/>
      <c r="CS1004" s="253"/>
      <c r="CT1004" s="253"/>
      <c r="CU1004" s="253"/>
      <c r="CV1004" s="253"/>
      <c r="CW1004" s="253"/>
      <c r="CX1004" s="253"/>
      <c r="CY1004" s="253"/>
      <c r="CZ1004" s="253"/>
      <c r="DA1004" s="253"/>
      <c r="DB1004" s="253"/>
      <c r="DC1004" s="253"/>
      <c r="DD1004" s="253"/>
      <c r="DE1004" s="253"/>
      <c r="DF1004" s="253"/>
      <c r="DG1004" s="253"/>
      <c r="DH1004" s="253"/>
      <c r="DI1004" s="253"/>
      <c r="DJ1004" s="253"/>
      <c r="DK1004" s="253"/>
      <c r="DL1004" s="253"/>
      <c r="DM1004" s="253"/>
      <c r="DN1004" s="253"/>
      <c r="DO1004" s="253"/>
      <c r="DP1004" s="253"/>
      <c r="DQ1004" s="253"/>
      <c r="DR1004" s="253"/>
      <c r="DS1004" s="253"/>
      <c r="DT1004" s="253"/>
      <c r="DU1004" s="253"/>
    </row>
    <row r="1005" spans="1:125" s="248" customFormat="1" x14ac:dyDescent="0.25">
      <c r="A1005" s="253"/>
      <c r="B1005" s="253"/>
      <c r="D1005" s="253"/>
      <c r="E1005" s="253"/>
      <c r="F1005" s="253"/>
      <c r="G1005" s="253"/>
      <c r="H1005" s="253"/>
      <c r="I1005" s="253"/>
      <c r="J1005" s="253"/>
      <c r="K1005" s="253"/>
      <c r="L1005" s="253"/>
      <c r="S1005" s="253"/>
      <c r="T1005" s="253"/>
      <c r="U1005" s="253"/>
      <c r="V1005" s="253"/>
      <c r="W1005" s="253"/>
      <c r="X1005" s="253"/>
      <c r="Y1005" s="253"/>
      <c r="Z1005" s="253"/>
      <c r="AA1005" s="253"/>
      <c r="AB1005" s="253"/>
      <c r="AC1005" s="253"/>
      <c r="AD1005" s="253"/>
      <c r="AE1005" s="253"/>
      <c r="AF1005" s="253"/>
      <c r="AG1005" s="253"/>
      <c r="AH1005" s="253"/>
      <c r="AI1005" s="253"/>
      <c r="AJ1005" s="253"/>
      <c r="AK1005" s="253"/>
      <c r="AL1005" s="253"/>
      <c r="AM1005" s="253"/>
      <c r="AN1005" s="253"/>
      <c r="AO1005" s="253"/>
      <c r="AP1005" s="253"/>
      <c r="AQ1005" s="253"/>
      <c r="AR1005" s="253"/>
      <c r="AS1005" s="253"/>
      <c r="AT1005" s="253"/>
      <c r="AU1005" s="253"/>
      <c r="AV1005" s="253"/>
      <c r="AW1005" s="253"/>
      <c r="AX1005" s="253"/>
      <c r="AY1005" s="253"/>
      <c r="AZ1005" s="253"/>
      <c r="BA1005" s="253"/>
      <c r="BB1005" s="253"/>
      <c r="BC1005" s="253"/>
      <c r="BD1005" s="253"/>
      <c r="BE1005" s="253"/>
      <c r="BF1005" s="253"/>
      <c r="BG1005" s="253"/>
      <c r="BH1005" s="253"/>
      <c r="BI1005" s="253"/>
      <c r="BJ1005" s="253"/>
      <c r="BK1005" s="253"/>
      <c r="BL1005" s="253"/>
      <c r="BM1005" s="253"/>
      <c r="BN1005" s="253"/>
      <c r="BO1005" s="253"/>
      <c r="BP1005" s="253"/>
      <c r="BQ1005" s="253"/>
      <c r="BR1005" s="253"/>
      <c r="BS1005" s="253"/>
      <c r="BT1005" s="253"/>
      <c r="BU1005" s="253"/>
      <c r="BV1005" s="253"/>
      <c r="BW1005" s="253"/>
      <c r="BX1005" s="253"/>
      <c r="BY1005" s="253"/>
      <c r="BZ1005" s="253"/>
      <c r="CA1005" s="253"/>
      <c r="CB1005" s="253"/>
      <c r="CC1005" s="253"/>
      <c r="CD1005" s="253"/>
      <c r="CE1005" s="253"/>
      <c r="CF1005" s="253"/>
      <c r="CG1005" s="253"/>
      <c r="CH1005" s="253"/>
      <c r="CI1005" s="253"/>
      <c r="CJ1005" s="253"/>
      <c r="CK1005" s="253"/>
      <c r="CL1005" s="253"/>
      <c r="CM1005" s="253"/>
      <c r="CN1005" s="253"/>
      <c r="CO1005" s="253"/>
      <c r="CP1005" s="253"/>
      <c r="CQ1005" s="253"/>
      <c r="CR1005" s="253"/>
      <c r="CS1005" s="253"/>
      <c r="CT1005" s="253"/>
      <c r="CU1005" s="253"/>
      <c r="CV1005" s="253"/>
      <c r="CW1005" s="253"/>
      <c r="CX1005" s="253"/>
      <c r="CY1005" s="253"/>
      <c r="CZ1005" s="253"/>
      <c r="DA1005" s="253"/>
      <c r="DB1005" s="253"/>
      <c r="DC1005" s="253"/>
      <c r="DD1005" s="253"/>
      <c r="DE1005" s="253"/>
      <c r="DF1005" s="253"/>
      <c r="DG1005" s="253"/>
      <c r="DH1005" s="253"/>
      <c r="DI1005" s="253"/>
      <c r="DJ1005" s="253"/>
      <c r="DK1005" s="253"/>
      <c r="DL1005" s="253"/>
      <c r="DM1005" s="253"/>
      <c r="DN1005" s="253"/>
      <c r="DO1005" s="253"/>
      <c r="DP1005" s="253"/>
      <c r="DQ1005" s="253"/>
      <c r="DR1005" s="253"/>
      <c r="DS1005" s="253"/>
      <c r="DT1005" s="253"/>
      <c r="DU1005" s="253"/>
    </row>
    <row r="1006" spans="1:125" s="248" customFormat="1" x14ac:dyDescent="0.25">
      <c r="A1006" s="253"/>
      <c r="B1006" s="253"/>
      <c r="D1006" s="253"/>
      <c r="E1006" s="253"/>
      <c r="F1006" s="253"/>
      <c r="G1006" s="253"/>
      <c r="H1006" s="253"/>
      <c r="I1006" s="253"/>
      <c r="J1006" s="253"/>
      <c r="K1006" s="253"/>
      <c r="L1006" s="253"/>
      <c r="S1006" s="253"/>
      <c r="T1006" s="253"/>
      <c r="U1006" s="253"/>
      <c r="V1006" s="253"/>
      <c r="W1006" s="253"/>
      <c r="X1006" s="253"/>
      <c r="Y1006" s="253"/>
      <c r="Z1006" s="253"/>
      <c r="AA1006" s="253"/>
      <c r="AB1006" s="253"/>
      <c r="AC1006" s="253"/>
      <c r="AD1006" s="253"/>
      <c r="AE1006" s="253"/>
      <c r="AF1006" s="253"/>
      <c r="AG1006" s="253"/>
      <c r="AH1006" s="253"/>
      <c r="AI1006" s="253"/>
      <c r="AJ1006" s="253"/>
      <c r="AK1006" s="253"/>
      <c r="AL1006" s="253"/>
      <c r="AM1006" s="253"/>
      <c r="AN1006" s="253"/>
      <c r="AO1006" s="253"/>
      <c r="AP1006" s="253"/>
      <c r="AQ1006" s="253"/>
      <c r="AR1006" s="253"/>
      <c r="AS1006" s="253"/>
      <c r="AT1006" s="253"/>
      <c r="AU1006" s="253"/>
      <c r="AV1006" s="253"/>
      <c r="AW1006" s="253"/>
      <c r="AX1006" s="253"/>
      <c r="AY1006" s="253"/>
      <c r="AZ1006" s="253"/>
      <c r="BA1006" s="253"/>
      <c r="BB1006" s="253"/>
      <c r="BC1006" s="253"/>
      <c r="BD1006" s="253"/>
      <c r="BE1006" s="253"/>
      <c r="BF1006" s="253"/>
      <c r="BG1006" s="253"/>
      <c r="BH1006" s="253"/>
      <c r="BI1006" s="253"/>
      <c r="BJ1006" s="253"/>
      <c r="BK1006" s="253"/>
      <c r="BL1006" s="253"/>
      <c r="BM1006" s="253"/>
      <c r="BN1006" s="253"/>
      <c r="BO1006" s="253"/>
      <c r="BP1006" s="253"/>
      <c r="BQ1006" s="253"/>
      <c r="BR1006" s="253"/>
      <c r="BS1006" s="253"/>
      <c r="BT1006" s="253"/>
      <c r="BU1006" s="253"/>
      <c r="BV1006" s="253"/>
      <c r="BW1006" s="253"/>
      <c r="BX1006" s="253"/>
      <c r="BY1006" s="253"/>
      <c r="BZ1006" s="253"/>
      <c r="CA1006" s="253"/>
      <c r="CB1006" s="253"/>
      <c r="CC1006" s="253"/>
      <c r="CD1006" s="253"/>
      <c r="CE1006" s="253"/>
      <c r="CF1006" s="253"/>
      <c r="CG1006" s="253"/>
      <c r="CH1006" s="253"/>
      <c r="CI1006" s="253"/>
      <c r="CJ1006" s="253"/>
      <c r="CK1006" s="253"/>
      <c r="CL1006" s="253"/>
      <c r="CM1006" s="253"/>
      <c r="CN1006" s="253"/>
      <c r="CO1006" s="253"/>
      <c r="CP1006" s="253"/>
      <c r="CQ1006" s="253"/>
      <c r="CR1006" s="253"/>
      <c r="CS1006" s="253"/>
      <c r="CT1006" s="253"/>
      <c r="CU1006" s="253"/>
      <c r="CV1006" s="253"/>
      <c r="CW1006" s="253"/>
      <c r="CX1006" s="253"/>
      <c r="CY1006" s="253"/>
      <c r="CZ1006" s="253"/>
      <c r="DA1006" s="253"/>
      <c r="DB1006" s="253"/>
      <c r="DC1006" s="253"/>
      <c r="DD1006" s="253"/>
      <c r="DE1006" s="253"/>
      <c r="DF1006" s="253"/>
      <c r="DG1006" s="253"/>
      <c r="DH1006" s="253"/>
      <c r="DI1006" s="253"/>
      <c r="DJ1006" s="253"/>
      <c r="DK1006" s="253"/>
      <c r="DL1006" s="253"/>
      <c r="DM1006" s="253"/>
      <c r="DN1006" s="253"/>
      <c r="DO1006" s="253"/>
      <c r="DP1006" s="253"/>
      <c r="DQ1006" s="253"/>
      <c r="DR1006" s="253"/>
      <c r="DS1006" s="253"/>
      <c r="DT1006" s="253"/>
      <c r="DU1006" s="253"/>
    </row>
    <row r="1007" spans="1:125" s="248" customFormat="1" x14ac:dyDescent="0.25">
      <c r="A1007" s="253"/>
      <c r="B1007" s="253"/>
      <c r="D1007" s="253"/>
      <c r="E1007" s="253"/>
      <c r="F1007" s="253"/>
      <c r="G1007" s="253"/>
      <c r="H1007" s="253"/>
      <c r="I1007" s="253"/>
      <c r="J1007" s="253"/>
      <c r="K1007" s="253"/>
      <c r="L1007" s="253"/>
      <c r="S1007" s="253"/>
      <c r="T1007" s="253"/>
      <c r="U1007" s="253"/>
      <c r="V1007" s="253"/>
      <c r="W1007" s="253"/>
      <c r="X1007" s="253"/>
      <c r="Y1007" s="253"/>
      <c r="Z1007" s="253"/>
      <c r="AA1007" s="253"/>
      <c r="AB1007" s="253"/>
      <c r="AC1007" s="253"/>
      <c r="AD1007" s="253"/>
      <c r="AE1007" s="253"/>
      <c r="AF1007" s="253"/>
      <c r="AG1007" s="253"/>
      <c r="AH1007" s="253"/>
      <c r="AI1007" s="253"/>
      <c r="AJ1007" s="253"/>
      <c r="AK1007" s="253"/>
      <c r="AL1007" s="253"/>
      <c r="AM1007" s="253"/>
      <c r="AN1007" s="253"/>
      <c r="AO1007" s="253"/>
      <c r="AP1007" s="253"/>
      <c r="AQ1007" s="253"/>
      <c r="AR1007" s="253"/>
      <c r="AS1007" s="253"/>
      <c r="AT1007" s="253"/>
      <c r="AU1007" s="253"/>
      <c r="AV1007" s="253"/>
      <c r="AW1007" s="253"/>
      <c r="AX1007" s="253"/>
      <c r="AY1007" s="253"/>
      <c r="AZ1007" s="253"/>
      <c r="BA1007" s="253"/>
      <c r="BB1007" s="253"/>
      <c r="BC1007" s="253"/>
      <c r="BD1007" s="253"/>
      <c r="BE1007" s="253"/>
      <c r="BF1007" s="253"/>
      <c r="BG1007" s="253"/>
      <c r="BH1007" s="253"/>
      <c r="BI1007" s="253"/>
      <c r="BJ1007" s="253"/>
      <c r="BK1007" s="253"/>
      <c r="BL1007" s="253"/>
      <c r="BM1007" s="253"/>
      <c r="BN1007" s="253"/>
      <c r="BO1007" s="253"/>
      <c r="BP1007" s="253"/>
      <c r="BQ1007" s="253"/>
      <c r="BR1007" s="253"/>
      <c r="BS1007" s="253"/>
      <c r="BT1007" s="253"/>
      <c r="BU1007" s="253"/>
      <c r="BV1007" s="253"/>
      <c r="BW1007" s="253"/>
      <c r="BX1007" s="253"/>
      <c r="BY1007" s="253"/>
      <c r="BZ1007" s="253"/>
      <c r="CA1007" s="253"/>
      <c r="CB1007" s="253"/>
      <c r="CC1007" s="253"/>
      <c r="CD1007" s="253"/>
      <c r="CE1007" s="253"/>
      <c r="CF1007" s="253"/>
      <c r="CG1007" s="253"/>
      <c r="CH1007" s="253"/>
      <c r="CI1007" s="253"/>
      <c r="CJ1007" s="253"/>
      <c r="CK1007" s="253"/>
      <c r="CL1007" s="253"/>
      <c r="CM1007" s="253"/>
      <c r="CN1007" s="253"/>
      <c r="CO1007" s="253"/>
      <c r="CP1007" s="253"/>
      <c r="CQ1007" s="253"/>
      <c r="CR1007" s="253"/>
      <c r="CS1007" s="253"/>
      <c r="CT1007" s="253"/>
      <c r="CU1007" s="253"/>
      <c r="CV1007" s="253"/>
      <c r="CW1007" s="253"/>
      <c r="CX1007" s="253"/>
      <c r="CY1007" s="253"/>
      <c r="CZ1007" s="253"/>
      <c r="DA1007" s="253"/>
      <c r="DB1007" s="253"/>
      <c r="DC1007" s="253"/>
      <c r="DD1007" s="253"/>
      <c r="DE1007" s="253"/>
      <c r="DF1007" s="253"/>
      <c r="DG1007" s="253"/>
      <c r="DH1007" s="253"/>
      <c r="DI1007" s="253"/>
      <c r="DJ1007" s="253"/>
      <c r="DK1007" s="253"/>
      <c r="DL1007" s="253"/>
      <c r="DM1007" s="253"/>
      <c r="DN1007" s="253"/>
      <c r="DO1007" s="253"/>
      <c r="DP1007" s="253"/>
      <c r="DQ1007" s="253"/>
      <c r="DR1007" s="253"/>
      <c r="DS1007" s="253"/>
      <c r="DT1007" s="253"/>
      <c r="DU1007" s="253"/>
    </row>
    <row r="1008" spans="1:125" s="248" customFormat="1" x14ac:dyDescent="0.25">
      <c r="A1008" s="253"/>
      <c r="B1008" s="253"/>
      <c r="D1008" s="253"/>
      <c r="E1008" s="253"/>
      <c r="F1008" s="253"/>
      <c r="G1008" s="253"/>
      <c r="H1008" s="253"/>
      <c r="I1008" s="253"/>
      <c r="J1008" s="253"/>
      <c r="K1008" s="253"/>
      <c r="L1008" s="253"/>
      <c r="S1008" s="253"/>
      <c r="T1008" s="253"/>
      <c r="U1008" s="253"/>
      <c r="V1008" s="253"/>
      <c r="W1008" s="253"/>
      <c r="X1008" s="253"/>
      <c r="Y1008" s="253"/>
      <c r="Z1008" s="253"/>
      <c r="AA1008" s="253"/>
      <c r="AB1008" s="253"/>
      <c r="AC1008" s="253"/>
      <c r="AD1008" s="253"/>
      <c r="AE1008" s="253"/>
      <c r="AF1008" s="253"/>
      <c r="AG1008" s="253"/>
      <c r="AH1008" s="253"/>
      <c r="AI1008" s="253"/>
      <c r="AJ1008" s="253"/>
      <c r="AK1008" s="253"/>
      <c r="AL1008" s="253"/>
      <c r="AM1008" s="253"/>
      <c r="AN1008" s="253"/>
      <c r="AO1008" s="253"/>
      <c r="AP1008" s="253"/>
      <c r="AQ1008" s="253"/>
      <c r="AR1008" s="253"/>
      <c r="AS1008" s="253"/>
      <c r="AT1008" s="253"/>
      <c r="AU1008" s="253"/>
      <c r="AV1008" s="253"/>
      <c r="AW1008" s="253"/>
      <c r="AX1008" s="253"/>
      <c r="AY1008" s="253"/>
      <c r="AZ1008" s="253"/>
      <c r="BA1008" s="253"/>
      <c r="BB1008" s="253"/>
      <c r="BC1008" s="253"/>
      <c r="BD1008" s="253"/>
      <c r="BE1008" s="253"/>
      <c r="BF1008" s="253"/>
      <c r="BG1008" s="253"/>
      <c r="BH1008" s="253"/>
      <c r="BI1008" s="253"/>
      <c r="BJ1008" s="253"/>
      <c r="BK1008" s="253"/>
      <c r="BL1008" s="253"/>
      <c r="BM1008" s="253"/>
      <c r="BN1008" s="253"/>
      <c r="BO1008" s="253"/>
      <c r="BP1008" s="253"/>
      <c r="BQ1008" s="253"/>
      <c r="BR1008" s="253"/>
      <c r="BS1008" s="253"/>
      <c r="BT1008" s="253"/>
      <c r="BU1008" s="253"/>
      <c r="BV1008" s="253"/>
      <c r="BW1008" s="253"/>
      <c r="BX1008" s="253"/>
      <c r="BY1008" s="253"/>
      <c r="BZ1008" s="253"/>
      <c r="CA1008" s="253"/>
      <c r="CB1008" s="253"/>
      <c r="CC1008" s="253"/>
      <c r="CD1008" s="253"/>
      <c r="CE1008" s="253"/>
      <c r="CF1008" s="253"/>
      <c r="CG1008" s="253"/>
      <c r="CH1008" s="253"/>
      <c r="CI1008" s="253"/>
      <c r="CJ1008" s="253"/>
      <c r="CK1008" s="253"/>
      <c r="CL1008" s="253"/>
      <c r="CM1008" s="253"/>
      <c r="CN1008" s="253"/>
      <c r="CO1008" s="253"/>
      <c r="CP1008" s="253"/>
      <c r="CQ1008" s="253"/>
      <c r="CR1008" s="253"/>
      <c r="CS1008" s="253"/>
      <c r="CT1008" s="253"/>
      <c r="CU1008" s="253"/>
      <c r="CV1008" s="253"/>
      <c r="CW1008" s="253"/>
      <c r="CX1008" s="253"/>
      <c r="CY1008" s="253"/>
      <c r="CZ1008" s="253"/>
      <c r="DA1008" s="253"/>
      <c r="DB1008" s="253"/>
      <c r="DC1008" s="253"/>
      <c r="DD1008" s="253"/>
      <c r="DE1008" s="253"/>
      <c r="DF1008" s="253"/>
      <c r="DG1008" s="253"/>
      <c r="DH1008" s="253"/>
      <c r="DI1008" s="253"/>
      <c r="DJ1008" s="253"/>
      <c r="DK1008" s="253"/>
      <c r="DL1008" s="253"/>
      <c r="DM1008" s="253"/>
      <c r="DN1008" s="253"/>
      <c r="DO1008" s="253"/>
      <c r="DP1008" s="253"/>
      <c r="DQ1008" s="253"/>
      <c r="DR1008" s="253"/>
      <c r="DS1008" s="253"/>
      <c r="DT1008" s="253"/>
      <c r="DU1008" s="253"/>
    </row>
    <row r="1009" spans="1:125" s="248" customFormat="1" x14ac:dyDescent="0.25">
      <c r="A1009" s="253"/>
      <c r="B1009" s="253"/>
      <c r="D1009" s="253"/>
      <c r="E1009" s="253"/>
      <c r="F1009" s="253"/>
      <c r="G1009" s="253"/>
      <c r="H1009" s="253"/>
      <c r="I1009" s="253"/>
      <c r="J1009" s="253"/>
      <c r="K1009" s="253"/>
      <c r="L1009" s="253"/>
      <c r="S1009" s="253"/>
      <c r="T1009" s="253"/>
      <c r="U1009" s="253"/>
      <c r="V1009" s="253"/>
      <c r="W1009" s="253"/>
      <c r="X1009" s="253"/>
      <c r="Y1009" s="253"/>
      <c r="Z1009" s="253"/>
      <c r="AA1009" s="253"/>
      <c r="AB1009" s="253"/>
      <c r="AC1009" s="253"/>
      <c r="AD1009" s="253"/>
      <c r="AE1009" s="253"/>
      <c r="AF1009" s="253"/>
      <c r="AG1009" s="253"/>
      <c r="AH1009" s="253"/>
      <c r="AI1009" s="253"/>
      <c r="AJ1009" s="253"/>
      <c r="AK1009" s="253"/>
      <c r="AL1009" s="253"/>
      <c r="AM1009" s="253"/>
      <c r="AN1009" s="253"/>
      <c r="AO1009" s="253"/>
      <c r="AP1009" s="253"/>
      <c r="AQ1009" s="253"/>
      <c r="AR1009" s="253"/>
      <c r="AS1009" s="253"/>
      <c r="AT1009" s="253"/>
      <c r="AU1009" s="253"/>
      <c r="AV1009" s="253"/>
      <c r="AW1009" s="253"/>
      <c r="AX1009" s="253"/>
      <c r="AY1009" s="253"/>
      <c r="AZ1009" s="253"/>
      <c r="BA1009" s="253"/>
      <c r="BB1009" s="253"/>
      <c r="BC1009" s="253"/>
      <c r="BD1009" s="253"/>
      <c r="BE1009" s="253"/>
      <c r="BF1009" s="253"/>
      <c r="BG1009" s="253"/>
      <c r="BH1009" s="253"/>
      <c r="BI1009" s="253"/>
      <c r="BJ1009" s="253"/>
      <c r="BK1009" s="253"/>
      <c r="BL1009" s="253"/>
      <c r="BM1009" s="253"/>
      <c r="BN1009" s="253"/>
      <c r="BO1009" s="253"/>
      <c r="BP1009" s="253"/>
      <c r="BQ1009" s="253"/>
      <c r="BR1009" s="253"/>
      <c r="BS1009" s="253"/>
      <c r="BT1009" s="253"/>
      <c r="BU1009" s="253"/>
      <c r="BV1009" s="253"/>
      <c r="BW1009" s="253"/>
      <c r="BX1009" s="253"/>
      <c r="BY1009" s="253"/>
      <c r="BZ1009" s="253"/>
      <c r="CA1009" s="253"/>
      <c r="CB1009" s="253"/>
      <c r="CC1009" s="253"/>
      <c r="CD1009" s="253"/>
      <c r="CE1009" s="253"/>
      <c r="CF1009" s="253"/>
      <c r="CG1009" s="253"/>
      <c r="CH1009" s="253"/>
      <c r="CI1009" s="253"/>
      <c r="CJ1009" s="253"/>
      <c r="CK1009" s="253"/>
      <c r="CL1009" s="253"/>
      <c r="CM1009" s="253"/>
      <c r="CN1009" s="253"/>
      <c r="CO1009" s="253"/>
      <c r="CP1009" s="253"/>
      <c r="CQ1009" s="253"/>
      <c r="CR1009" s="253"/>
      <c r="CS1009" s="253"/>
      <c r="CT1009" s="253"/>
      <c r="CU1009" s="253"/>
      <c r="CV1009" s="253"/>
      <c r="CW1009" s="253"/>
      <c r="CX1009" s="253"/>
      <c r="CY1009" s="253"/>
      <c r="CZ1009" s="253"/>
      <c r="DA1009" s="253"/>
      <c r="DB1009" s="253"/>
      <c r="DC1009" s="253"/>
      <c r="DD1009" s="253"/>
      <c r="DE1009" s="253"/>
      <c r="DF1009" s="253"/>
      <c r="DG1009" s="253"/>
      <c r="DH1009" s="253"/>
      <c r="DI1009" s="253"/>
      <c r="DJ1009" s="253"/>
      <c r="DK1009" s="253"/>
      <c r="DL1009" s="253"/>
      <c r="DM1009" s="253"/>
      <c r="DN1009" s="253"/>
      <c r="DO1009" s="253"/>
      <c r="DP1009" s="253"/>
      <c r="DQ1009" s="253"/>
      <c r="DR1009" s="253"/>
      <c r="DS1009" s="253"/>
      <c r="DT1009" s="253"/>
      <c r="DU1009" s="253"/>
    </row>
    <row r="1010" spans="1:125" s="248" customFormat="1" x14ac:dyDescent="0.25">
      <c r="A1010" s="253"/>
      <c r="B1010" s="253"/>
      <c r="D1010" s="253"/>
      <c r="E1010" s="253"/>
      <c r="F1010" s="253"/>
      <c r="G1010" s="253"/>
      <c r="H1010" s="253"/>
      <c r="I1010" s="253"/>
      <c r="J1010" s="253"/>
      <c r="K1010" s="253"/>
      <c r="L1010" s="253"/>
      <c r="S1010" s="253"/>
      <c r="T1010" s="253"/>
      <c r="U1010" s="253"/>
      <c r="V1010" s="253"/>
      <c r="W1010" s="253"/>
      <c r="X1010" s="253"/>
      <c r="Y1010" s="253"/>
      <c r="Z1010" s="253"/>
      <c r="AA1010" s="253"/>
      <c r="AB1010" s="253"/>
      <c r="AC1010" s="253"/>
      <c r="AD1010" s="253"/>
      <c r="AE1010" s="253"/>
      <c r="AF1010" s="253"/>
      <c r="AG1010" s="253"/>
      <c r="AH1010" s="253"/>
      <c r="AI1010" s="253"/>
      <c r="AJ1010" s="253"/>
      <c r="AK1010" s="253"/>
      <c r="AL1010" s="253"/>
      <c r="AM1010" s="253"/>
      <c r="AN1010" s="253"/>
      <c r="AO1010" s="253"/>
      <c r="AP1010" s="253"/>
      <c r="AQ1010" s="253"/>
      <c r="AR1010" s="253"/>
      <c r="AS1010" s="253"/>
      <c r="AT1010" s="253"/>
      <c r="AU1010" s="253"/>
      <c r="AV1010" s="253"/>
      <c r="AW1010" s="253"/>
      <c r="AX1010" s="253"/>
      <c r="AY1010" s="253"/>
      <c r="AZ1010" s="253"/>
      <c r="BA1010" s="253"/>
      <c r="BB1010" s="253"/>
      <c r="BC1010" s="253"/>
      <c r="BD1010" s="253"/>
      <c r="BE1010" s="253"/>
      <c r="BF1010" s="253"/>
      <c r="BG1010" s="253"/>
      <c r="BH1010" s="253"/>
      <c r="BI1010" s="253"/>
      <c r="BJ1010" s="253"/>
      <c r="BK1010" s="253"/>
      <c r="BL1010" s="253"/>
      <c r="BM1010" s="253"/>
      <c r="BN1010" s="253"/>
      <c r="BO1010" s="253"/>
      <c r="BP1010" s="253"/>
      <c r="BQ1010" s="253"/>
      <c r="BR1010" s="253"/>
      <c r="BS1010" s="253"/>
      <c r="BT1010" s="253"/>
      <c r="BU1010" s="253"/>
      <c r="BV1010" s="253"/>
      <c r="BW1010" s="253"/>
      <c r="BX1010" s="253"/>
      <c r="BY1010" s="253"/>
      <c r="BZ1010" s="253"/>
      <c r="CA1010" s="253"/>
      <c r="CB1010" s="253"/>
      <c r="CC1010" s="253"/>
      <c r="CD1010" s="253"/>
      <c r="CE1010" s="253"/>
      <c r="CF1010" s="253"/>
      <c r="CG1010" s="253"/>
      <c r="CH1010" s="253"/>
      <c r="CI1010" s="253"/>
      <c r="CJ1010" s="253"/>
      <c r="CK1010" s="253"/>
      <c r="CL1010" s="253"/>
      <c r="CM1010" s="253"/>
      <c r="CN1010" s="253"/>
      <c r="CO1010" s="253"/>
      <c r="CP1010" s="253"/>
      <c r="CQ1010" s="253"/>
      <c r="CR1010" s="253"/>
      <c r="CS1010" s="253"/>
      <c r="CT1010" s="253"/>
      <c r="CU1010" s="253"/>
      <c r="CV1010" s="253"/>
      <c r="CW1010" s="253"/>
      <c r="CX1010" s="253"/>
      <c r="CY1010" s="253"/>
      <c r="CZ1010" s="253"/>
      <c r="DA1010" s="253"/>
      <c r="DB1010" s="253"/>
      <c r="DC1010" s="253"/>
      <c r="DD1010" s="253"/>
      <c r="DE1010" s="253"/>
      <c r="DF1010" s="253"/>
      <c r="DG1010" s="253"/>
      <c r="DH1010" s="253"/>
      <c r="DI1010" s="253"/>
      <c r="DJ1010" s="253"/>
      <c r="DK1010" s="253"/>
      <c r="DL1010" s="253"/>
      <c r="DM1010" s="253"/>
      <c r="DN1010" s="253"/>
      <c r="DO1010" s="253"/>
      <c r="DP1010" s="253"/>
      <c r="DQ1010" s="253"/>
      <c r="DR1010" s="253"/>
      <c r="DS1010" s="253"/>
      <c r="DT1010" s="253"/>
      <c r="DU1010" s="253"/>
    </row>
    <row r="1011" spans="1:125" s="248" customFormat="1" x14ac:dyDescent="0.25">
      <c r="A1011" s="253"/>
      <c r="B1011" s="253"/>
      <c r="D1011" s="253"/>
      <c r="E1011" s="253"/>
      <c r="F1011" s="253"/>
      <c r="G1011" s="253"/>
      <c r="H1011" s="253"/>
      <c r="I1011" s="253"/>
      <c r="J1011" s="253"/>
      <c r="K1011" s="253"/>
      <c r="L1011" s="253"/>
      <c r="S1011" s="253"/>
      <c r="T1011" s="253"/>
      <c r="U1011" s="253"/>
      <c r="V1011" s="253"/>
      <c r="W1011" s="253"/>
      <c r="X1011" s="253"/>
      <c r="Y1011" s="253"/>
      <c r="Z1011" s="253"/>
      <c r="AA1011" s="253"/>
      <c r="AB1011" s="253"/>
      <c r="AC1011" s="253"/>
      <c r="AD1011" s="253"/>
      <c r="AE1011" s="253"/>
      <c r="AF1011" s="253"/>
      <c r="AG1011" s="253"/>
      <c r="AH1011" s="253"/>
      <c r="AI1011" s="253"/>
      <c r="AJ1011" s="253"/>
      <c r="AK1011" s="253"/>
      <c r="AL1011" s="253"/>
      <c r="AM1011" s="253"/>
      <c r="AN1011" s="253"/>
      <c r="AO1011" s="253"/>
      <c r="AP1011" s="253"/>
      <c r="AQ1011" s="253"/>
      <c r="AR1011" s="253"/>
      <c r="AS1011" s="253"/>
      <c r="AT1011" s="253"/>
      <c r="AU1011" s="253"/>
      <c r="AV1011" s="253"/>
      <c r="AW1011" s="253"/>
      <c r="AX1011" s="253"/>
      <c r="AY1011" s="253"/>
      <c r="AZ1011" s="253"/>
      <c r="BA1011" s="253"/>
      <c r="BB1011" s="253"/>
      <c r="BC1011" s="253"/>
      <c r="BD1011" s="253"/>
      <c r="BE1011" s="253"/>
      <c r="BF1011" s="253"/>
      <c r="BG1011" s="253"/>
      <c r="BH1011" s="253"/>
      <c r="BI1011" s="253"/>
      <c r="BJ1011" s="253"/>
      <c r="BK1011" s="253"/>
      <c r="BL1011" s="253"/>
      <c r="BM1011" s="253"/>
      <c r="BN1011" s="253"/>
      <c r="BO1011" s="253"/>
      <c r="BP1011" s="253"/>
      <c r="BQ1011" s="253"/>
      <c r="BR1011" s="253"/>
      <c r="BS1011" s="253"/>
      <c r="BT1011" s="253"/>
      <c r="BU1011" s="253"/>
      <c r="BV1011" s="253"/>
      <c r="BW1011" s="253"/>
      <c r="BX1011" s="253"/>
      <c r="BY1011" s="253"/>
      <c r="BZ1011" s="253"/>
      <c r="CA1011" s="253"/>
      <c r="CB1011" s="253"/>
      <c r="CC1011" s="253"/>
      <c r="CD1011" s="253"/>
      <c r="CE1011" s="253"/>
      <c r="CF1011" s="253"/>
      <c r="CG1011" s="253"/>
      <c r="CH1011" s="253"/>
      <c r="CI1011" s="253"/>
      <c r="CJ1011" s="253"/>
      <c r="CK1011" s="253"/>
      <c r="CL1011" s="253"/>
      <c r="CM1011" s="253"/>
      <c r="CN1011" s="253"/>
      <c r="CO1011" s="253"/>
      <c r="CP1011" s="253"/>
      <c r="CQ1011" s="253"/>
      <c r="CR1011" s="253"/>
      <c r="CS1011" s="253"/>
      <c r="CT1011" s="253"/>
      <c r="CU1011" s="253"/>
      <c r="CV1011" s="253"/>
      <c r="CW1011" s="253"/>
      <c r="CX1011" s="253"/>
      <c r="CY1011" s="253"/>
      <c r="CZ1011" s="253"/>
      <c r="DA1011" s="253"/>
      <c r="DB1011" s="253"/>
      <c r="DC1011" s="253"/>
      <c r="DD1011" s="253"/>
      <c r="DE1011" s="253"/>
      <c r="DF1011" s="253"/>
      <c r="DG1011" s="253"/>
      <c r="DH1011" s="253"/>
      <c r="DI1011" s="253"/>
      <c r="DJ1011" s="253"/>
      <c r="DK1011" s="253"/>
      <c r="DL1011" s="253"/>
      <c r="DM1011" s="253"/>
      <c r="DN1011" s="253"/>
      <c r="DO1011" s="253"/>
      <c r="DP1011" s="253"/>
      <c r="DQ1011" s="253"/>
      <c r="DR1011" s="253"/>
      <c r="DS1011" s="253"/>
      <c r="DT1011" s="253"/>
      <c r="DU1011" s="253"/>
    </row>
    <row r="1012" spans="1:125" s="248" customFormat="1" x14ac:dyDescent="0.25">
      <c r="A1012" s="253"/>
      <c r="B1012" s="253"/>
      <c r="D1012" s="253"/>
      <c r="E1012" s="253"/>
      <c r="F1012" s="253"/>
      <c r="G1012" s="253"/>
      <c r="H1012" s="253"/>
      <c r="I1012" s="253"/>
      <c r="J1012" s="253"/>
      <c r="K1012" s="253"/>
      <c r="L1012" s="253"/>
      <c r="S1012" s="253"/>
      <c r="T1012" s="253"/>
      <c r="U1012" s="253"/>
      <c r="V1012" s="253"/>
      <c r="W1012" s="253"/>
      <c r="X1012" s="253"/>
      <c r="Y1012" s="253"/>
      <c r="Z1012" s="253"/>
      <c r="AA1012" s="253"/>
      <c r="AB1012" s="253"/>
      <c r="AC1012" s="253"/>
      <c r="AD1012" s="253"/>
      <c r="AE1012" s="253"/>
      <c r="AF1012" s="253"/>
      <c r="AG1012" s="253"/>
      <c r="AH1012" s="253"/>
      <c r="AI1012" s="253"/>
      <c r="AJ1012" s="253"/>
      <c r="AK1012" s="253"/>
      <c r="AL1012" s="253"/>
      <c r="AM1012" s="253"/>
      <c r="AN1012" s="253"/>
      <c r="AO1012" s="253"/>
      <c r="AP1012" s="253"/>
      <c r="AQ1012" s="253"/>
      <c r="AR1012" s="253"/>
      <c r="AS1012" s="253"/>
      <c r="AT1012" s="253"/>
      <c r="AU1012" s="253"/>
      <c r="AV1012" s="253"/>
      <c r="AW1012" s="253"/>
      <c r="AX1012" s="253"/>
      <c r="AY1012" s="253"/>
      <c r="AZ1012" s="253"/>
      <c r="BA1012" s="253"/>
      <c r="BB1012" s="253"/>
      <c r="BC1012" s="253"/>
      <c r="BD1012" s="253"/>
      <c r="BE1012" s="253"/>
      <c r="BF1012" s="253"/>
      <c r="BG1012" s="253"/>
      <c r="BH1012" s="253"/>
      <c r="BI1012" s="253"/>
      <c r="BJ1012" s="253"/>
      <c r="BK1012" s="253"/>
      <c r="BL1012" s="253"/>
      <c r="BM1012" s="253"/>
      <c r="BN1012" s="253"/>
      <c r="BO1012" s="253"/>
      <c r="BP1012" s="253"/>
      <c r="BQ1012" s="253"/>
      <c r="BR1012" s="253"/>
      <c r="BS1012" s="253"/>
      <c r="BT1012" s="253"/>
      <c r="BU1012" s="253"/>
      <c r="BV1012" s="253"/>
      <c r="BW1012" s="253"/>
      <c r="BX1012" s="253"/>
      <c r="BY1012" s="253"/>
      <c r="BZ1012" s="253"/>
      <c r="CA1012" s="253"/>
      <c r="CB1012" s="253"/>
      <c r="CC1012" s="253"/>
      <c r="CD1012" s="253"/>
      <c r="CE1012" s="253"/>
      <c r="CF1012" s="253"/>
      <c r="CG1012" s="253"/>
      <c r="CH1012" s="253"/>
      <c r="CI1012" s="253"/>
      <c r="CJ1012" s="253"/>
      <c r="CK1012" s="253"/>
      <c r="CL1012" s="253"/>
      <c r="CM1012" s="253"/>
      <c r="CN1012" s="253"/>
      <c r="CO1012" s="253"/>
      <c r="CP1012" s="253"/>
      <c r="CQ1012" s="253"/>
      <c r="CR1012" s="253"/>
      <c r="CS1012" s="253"/>
      <c r="CT1012" s="253"/>
      <c r="CU1012" s="253"/>
      <c r="CV1012" s="253"/>
      <c r="CW1012" s="253"/>
      <c r="CX1012" s="253"/>
      <c r="CY1012" s="253"/>
      <c r="CZ1012" s="253"/>
      <c r="DA1012" s="253"/>
      <c r="DB1012" s="253"/>
      <c r="DC1012" s="253"/>
      <c r="DD1012" s="253"/>
      <c r="DE1012" s="253"/>
      <c r="DF1012" s="253"/>
      <c r="DG1012" s="253"/>
      <c r="DH1012" s="253"/>
      <c r="DI1012" s="253"/>
      <c r="DJ1012" s="253"/>
      <c r="DK1012" s="253"/>
      <c r="DL1012" s="253"/>
      <c r="DM1012" s="253"/>
      <c r="DN1012" s="253"/>
      <c r="DO1012" s="253"/>
      <c r="DP1012" s="253"/>
      <c r="DQ1012" s="253"/>
      <c r="DR1012" s="253"/>
      <c r="DS1012" s="253"/>
      <c r="DT1012" s="253"/>
      <c r="DU1012" s="253"/>
    </row>
    <row r="1013" spans="1:125" s="248" customFormat="1" x14ac:dyDescent="0.25">
      <c r="A1013" s="253"/>
      <c r="B1013" s="253"/>
      <c r="D1013" s="253"/>
      <c r="E1013" s="253"/>
      <c r="F1013" s="253"/>
      <c r="G1013" s="253"/>
      <c r="H1013" s="253"/>
      <c r="I1013" s="253"/>
      <c r="J1013" s="253"/>
      <c r="K1013" s="253"/>
      <c r="L1013" s="253"/>
      <c r="S1013" s="253"/>
      <c r="T1013" s="253"/>
      <c r="U1013" s="253"/>
      <c r="V1013" s="253"/>
      <c r="W1013" s="253"/>
      <c r="X1013" s="253"/>
      <c r="Y1013" s="253"/>
      <c r="Z1013" s="253"/>
      <c r="AA1013" s="253"/>
      <c r="AB1013" s="253"/>
      <c r="AC1013" s="253"/>
      <c r="AD1013" s="253"/>
      <c r="AE1013" s="253"/>
      <c r="AF1013" s="253"/>
      <c r="AG1013" s="253"/>
      <c r="AH1013" s="253"/>
      <c r="AI1013" s="253"/>
      <c r="AJ1013" s="253"/>
      <c r="AK1013" s="253"/>
      <c r="AL1013" s="253"/>
      <c r="AM1013" s="253"/>
      <c r="AN1013" s="253"/>
      <c r="AO1013" s="253"/>
      <c r="AP1013" s="253"/>
      <c r="AQ1013" s="253"/>
      <c r="AR1013" s="253"/>
      <c r="AS1013" s="253"/>
      <c r="AT1013" s="253"/>
      <c r="AU1013" s="253"/>
      <c r="AV1013" s="253"/>
      <c r="AW1013" s="253"/>
      <c r="AX1013" s="253"/>
      <c r="AY1013" s="253"/>
      <c r="AZ1013" s="253"/>
      <c r="BA1013" s="253"/>
      <c r="BB1013" s="253"/>
      <c r="BC1013" s="253"/>
      <c r="BD1013" s="253"/>
      <c r="BE1013" s="253"/>
      <c r="BF1013" s="253"/>
      <c r="BG1013" s="253"/>
      <c r="BH1013" s="253"/>
      <c r="BI1013" s="253"/>
      <c r="BJ1013" s="253"/>
      <c r="BK1013" s="253"/>
      <c r="BL1013" s="253"/>
      <c r="BM1013" s="253"/>
      <c r="BN1013" s="253"/>
      <c r="BO1013" s="253"/>
      <c r="BP1013" s="253"/>
      <c r="BQ1013" s="253"/>
      <c r="BR1013" s="253"/>
      <c r="BS1013" s="253"/>
      <c r="BT1013" s="253"/>
      <c r="BU1013" s="253"/>
      <c r="BV1013" s="253"/>
      <c r="BW1013" s="253"/>
      <c r="BX1013" s="253"/>
      <c r="BY1013" s="253"/>
      <c r="BZ1013" s="253"/>
      <c r="CA1013" s="253"/>
      <c r="CB1013" s="253"/>
      <c r="CC1013" s="253"/>
      <c r="CD1013" s="253"/>
      <c r="CE1013" s="253"/>
      <c r="CF1013" s="253"/>
      <c r="CG1013" s="253"/>
      <c r="CH1013" s="253"/>
      <c r="CI1013" s="253"/>
      <c r="CJ1013" s="253"/>
      <c r="CK1013" s="253"/>
      <c r="CL1013" s="253"/>
      <c r="CM1013" s="253"/>
      <c r="CN1013" s="253"/>
      <c r="CO1013" s="253"/>
      <c r="CP1013" s="253"/>
      <c r="CQ1013" s="253"/>
      <c r="CR1013" s="253"/>
      <c r="CS1013" s="253"/>
      <c r="CT1013" s="253"/>
      <c r="CU1013" s="253"/>
      <c r="CV1013" s="253"/>
      <c r="CW1013" s="253"/>
      <c r="CX1013" s="253"/>
      <c r="CY1013" s="253"/>
      <c r="CZ1013" s="253"/>
      <c r="DA1013" s="253"/>
      <c r="DB1013" s="253"/>
      <c r="DC1013" s="253"/>
      <c r="DD1013" s="253"/>
      <c r="DE1013" s="253"/>
      <c r="DF1013" s="253"/>
      <c r="DG1013" s="253"/>
      <c r="DH1013" s="253"/>
      <c r="DI1013" s="253"/>
      <c r="DJ1013" s="253"/>
      <c r="DK1013" s="253"/>
      <c r="DL1013" s="253"/>
      <c r="DM1013" s="253"/>
      <c r="DN1013" s="253"/>
      <c r="DO1013" s="253"/>
      <c r="DP1013" s="253"/>
      <c r="DQ1013" s="253"/>
      <c r="DR1013" s="253"/>
      <c r="DS1013" s="253"/>
      <c r="DT1013" s="253"/>
      <c r="DU1013" s="253"/>
    </row>
    <row r="1014" spans="1:125" s="248" customFormat="1" x14ac:dyDescent="0.25">
      <c r="A1014" s="253"/>
      <c r="B1014" s="253"/>
      <c r="D1014" s="253"/>
      <c r="E1014" s="253"/>
      <c r="F1014" s="253"/>
      <c r="G1014" s="253"/>
      <c r="H1014" s="253"/>
      <c r="I1014" s="253"/>
      <c r="J1014" s="253"/>
      <c r="K1014" s="253"/>
      <c r="L1014" s="253"/>
      <c r="S1014" s="253"/>
      <c r="T1014" s="253"/>
      <c r="U1014" s="253"/>
      <c r="V1014" s="253"/>
      <c r="W1014" s="253"/>
      <c r="X1014" s="253"/>
      <c r="Y1014" s="253"/>
      <c r="Z1014" s="253"/>
      <c r="AA1014" s="253"/>
      <c r="AB1014" s="253"/>
      <c r="AC1014" s="253"/>
      <c r="AD1014" s="253"/>
      <c r="AE1014" s="253"/>
      <c r="AF1014" s="253"/>
      <c r="AG1014" s="253"/>
      <c r="AH1014" s="253"/>
      <c r="AI1014" s="253"/>
      <c r="AJ1014" s="253"/>
      <c r="AK1014" s="253"/>
      <c r="AL1014" s="253"/>
      <c r="AM1014" s="253"/>
      <c r="AN1014" s="253"/>
      <c r="AO1014" s="253"/>
      <c r="AP1014" s="253"/>
      <c r="AQ1014" s="253"/>
      <c r="AR1014" s="253"/>
      <c r="AS1014" s="253"/>
      <c r="AT1014" s="253"/>
      <c r="AU1014" s="253"/>
      <c r="AV1014" s="253"/>
      <c r="AW1014" s="253"/>
      <c r="AX1014" s="253"/>
      <c r="AY1014" s="253"/>
      <c r="AZ1014" s="253"/>
      <c r="BA1014" s="253"/>
      <c r="BB1014" s="253"/>
      <c r="BC1014" s="253"/>
      <c r="BD1014" s="253"/>
      <c r="BE1014" s="253"/>
      <c r="BF1014" s="253"/>
      <c r="BG1014" s="253"/>
      <c r="BH1014" s="253"/>
      <c r="BI1014" s="253"/>
      <c r="BJ1014" s="253"/>
      <c r="BK1014" s="253"/>
      <c r="BL1014" s="253"/>
      <c r="BM1014" s="253"/>
      <c r="BN1014" s="253"/>
      <c r="BO1014" s="253"/>
      <c r="BP1014" s="253"/>
      <c r="BQ1014" s="253"/>
      <c r="BR1014" s="253"/>
      <c r="BS1014" s="253"/>
      <c r="BT1014" s="253"/>
      <c r="BU1014" s="253"/>
      <c r="BV1014" s="253"/>
      <c r="BW1014" s="253"/>
      <c r="BX1014" s="253"/>
      <c r="BY1014" s="253"/>
      <c r="BZ1014" s="253"/>
      <c r="CA1014" s="253"/>
      <c r="CB1014" s="253"/>
      <c r="CC1014" s="253"/>
      <c r="CD1014" s="253"/>
      <c r="CE1014" s="253"/>
      <c r="CF1014" s="253"/>
      <c r="CG1014" s="253"/>
      <c r="CH1014" s="253"/>
      <c r="CI1014" s="253"/>
      <c r="CJ1014" s="253"/>
      <c r="CK1014" s="253"/>
      <c r="CL1014" s="253"/>
      <c r="CM1014" s="253"/>
      <c r="CN1014" s="253"/>
      <c r="CO1014" s="253"/>
      <c r="CP1014" s="253"/>
      <c r="CQ1014" s="253"/>
      <c r="CR1014" s="253"/>
      <c r="CS1014" s="253"/>
      <c r="CT1014" s="253"/>
      <c r="CU1014" s="253"/>
      <c r="CV1014" s="253"/>
      <c r="CW1014" s="253"/>
      <c r="CX1014" s="253"/>
      <c r="CY1014" s="253"/>
      <c r="CZ1014" s="253"/>
      <c r="DA1014" s="253"/>
      <c r="DB1014" s="253"/>
      <c r="DC1014" s="253"/>
      <c r="DD1014" s="253"/>
      <c r="DE1014" s="253"/>
      <c r="DF1014" s="253"/>
      <c r="DG1014" s="253"/>
      <c r="DH1014" s="253"/>
      <c r="DI1014" s="253"/>
      <c r="DJ1014" s="253"/>
      <c r="DK1014" s="253"/>
      <c r="DL1014" s="253"/>
      <c r="DM1014" s="253"/>
      <c r="DN1014" s="253"/>
      <c r="DO1014" s="253"/>
      <c r="DP1014" s="253"/>
      <c r="DQ1014" s="253"/>
      <c r="DR1014" s="253"/>
      <c r="DS1014" s="253"/>
      <c r="DT1014" s="253"/>
      <c r="DU1014" s="253"/>
    </row>
    <row r="1015" spans="1:125" s="248" customFormat="1" x14ac:dyDescent="0.25">
      <c r="A1015" s="253"/>
      <c r="B1015" s="253"/>
      <c r="D1015" s="253"/>
      <c r="E1015" s="253"/>
      <c r="F1015" s="253"/>
      <c r="G1015" s="253"/>
      <c r="H1015" s="253"/>
      <c r="I1015" s="253"/>
      <c r="J1015" s="253"/>
      <c r="K1015" s="253"/>
      <c r="L1015" s="253"/>
      <c r="S1015" s="253"/>
      <c r="T1015" s="253"/>
      <c r="U1015" s="253"/>
      <c r="V1015" s="253"/>
      <c r="W1015" s="253"/>
      <c r="X1015" s="253"/>
      <c r="Y1015" s="253"/>
      <c r="Z1015" s="253"/>
      <c r="AA1015" s="253"/>
      <c r="AB1015" s="253"/>
      <c r="AC1015" s="253"/>
      <c r="AD1015" s="253"/>
      <c r="AE1015" s="253"/>
      <c r="AF1015" s="253"/>
      <c r="AG1015" s="253"/>
      <c r="AH1015" s="253"/>
      <c r="AI1015" s="253"/>
      <c r="AJ1015" s="253"/>
      <c r="AK1015" s="253"/>
      <c r="AL1015" s="253"/>
      <c r="AM1015" s="253"/>
      <c r="AN1015" s="253"/>
      <c r="AO1015" s="253"/>
      <c r="AP1015" s="253"/>
      <c r="AQ1015" s="253"/>
      <c r="AR1015" s="253"/>
      <c r="AS1015" s="253"/>
      <c r="AT1015" s="253"/>
      <c r="AU1015" s="253"/>
      <c r="AV1015" s="253"/>
      <c r="AW1015" s="253"/>
      <c r="AX1015" s="253"/>
      <c r="AY1015" s="253"/>
      <c r="AZ1015" s="253"/>
      <c r="BA1015" s="253"/>
      <c r="BB1015" s="253"/>
      <c r="BC1015" s="253"/>
      <c r="BD1015" s="253"/>
      <c r="BE1015" s="253"/>
      <c r="BF1015" s="253"/>
      <c r="BG1015" s="253"/>
      <c r="BH1015" s="253"/>
      <c r="BI1015" s="253"/>
      <c r="BJ1015" s="253"/>
      <c r="BK1015" s="253"/>
      <c r="BL1015" s="253"/>
      <c r="BM1015" s="253"/>
      <c r="BN1015" s="253"/>
      <c r="BO1015" s="253"/>
      <c r="BP1015" s="253"/>
      <c r="BQ1015" s="253"/>
      <c r="BR1015" s="253"/>
      <c r="BS1015" s="253"/>
      <c r="BT1015" s="253"/>
      <c r="BU1015" s="253"/>
      <c r="BV1015" s="253"/>
      <c r="BW1015" s="253"/>
      <c r="BX1015" s="253"/>
      <c r="BY1015" s="253"/>
      <c r="BZ1015" s="253"/>
      <c r="CA1015" s="253"/>
      <c r="CB1015" s="253"/>
      <c r="CC1015" s="253"/>
      <c r="CD1015" s="253"/>
      <c r="CE1015" s="253"/>
      <c r="CF1015" s="253"/>
      <c r="CG1015" s="253"/>
      <c r="CH1015" s="253"/>
      <c r="CI1015" s="253"/>
      <c r="CJ1015" s="253"/>
      <c r="CK1015" s="253"/>
      <c r="CL1015" s="253"/>
      <c r="CM1015" s="253"/>
      <c r="CN1015" s="253"/>
      <c r="CO1015" s="253"/>
      <c r="CP1015" s="253"/>
      <c r="CQ1015" s="253"/>
      <c r="CR1015" s="253"/>
      <c r="CS1015" s="253"/>
      <c r="CT1015" s="253"/>
      <c r="CU1015" s="253"/>
      <c r="CV1015" s="253"/>
      <c r="CW1015" s="253"/>
      <c r="CX1015" s="253"/>
      <c r="CY1015" s="253"/>
      <c r="CZ1015" s="253"/>
      <c r="DA1015" s="253"/>
      <c r="DB1015" s="253"/>
      <c r="DC1015" s="253"/>
      <c r="DD1015" s="253"/>
      <c r="DE1015" s="253"/>
      <c r="DF1015" s="253"/>
      <c r="DG1015" s="253"/>
      <c r="DH1015" s="253"/>
      <c r="DI1015" s="253"/>
      <c r="DJ1015" s="253"/>
      <c r="DK1015" s="253"/>
      <c r="DL1015" s="253"/>
      <c r="DM1015" s="253"/>
      <c r="DN1015" s="253"/>
      <c r="DO1015" s="253"/>
      <c r="DP1015" s="253"/>
      <c r="DQ1015" s="253"/>
      <c r="DR1015" s="253"/>
      <c r="DS1015" s="253"/>
      <c r="DT1015" s="253"/>
      <c r="DU1015" s="253"/>
    </row>
    <row r="1016" spans="1:125" s="248" customFormat="1" x14ac:dyDescent="0.25">
      <c r="A1016" s="253"/>
      <c r="B1016" s="253"/>
      <c r="D1016" s="253"/>
      <c r="E1016" s="253"/>
      <c r="F1016" s="253"/>
      <c r="G1016" s="253"/>
      <c r="H1016" s="253"/>
      <c r="I1016" s="253"/>
      <c r="J1016" s="253"/>
      <c r="K1016" s="253"/>
      <c r="L1016" s="253"/>
      <c r="S1016" s="253"/>
      <c r="T1016" s="253"/>
      <c r="U1016" s="253"/>
      <c r="V1016" s="253"/>
      <c r="W1016" s="253"/>
      <c r="X1016" s="253"/>
      <c r="Y1016" s="253"/>
      <c r="Z1016" s="253"/>
      <c r="AA1016" s="253"/>
      <c r="AB1016" s="253"/>
      <c r="AC1016" s="253"/>
      <c r="AD1016" s="253"/>
      <c r="AE1016" s="253"/>
      <c r="AF1016" s="253"/>
      <c r="AG1016" s="253"/>
      <c r="AH1016" s="253"/>
      <c r="AI1016" s="253"/>
      <c r="AJ1016" s="253"/>
      <c r="AK1016" s="253"/>
      <c r="AL1016" s="253"/>
      <c r="AM1016" s="253"/>
      <c r="AN1016" s="253"/>
      <c r="AO1016" s="253"/>
      <c r="AP1016" s="253"/>
      <c r="AQ1016" s="253"/>
      <c r="AR1016" s="253"/>
      <c r="AS1016" s="253"/>
      <c r="AT1016" s="253"/>
      <c r="AU1016" s="253"/>
      <c r="AV1016" s="253"/>
      <c r="AW1016" s="253"/>
      <c r="AX1016" s="253"/>
      <c r="AY1016" s="253"/>
      <c r="AZ1016" s="253"/>
      <c r="BA1016" s="253"/>
      <c r="BB1016" s="253"/>
      <c r="BC1016" s="253"/>
      <c r="BD1016" s="253"/>
      <c r="BE1016" s="253"/>
      <c r="BF1016" s="253"/>
      <c r="BG1016" s="253"/>
      <c r="BH1016" s="253"/>
      <c r="BI1016" s="253"/>
      <c r="BJ1016" s="253"/>
      <c r="BK1016" s="253"/>
      <c r="BL1016" s="253"/>
      <c r="BM1016" s="253"/>
      <c r="BN1016" s="253"/>
      <c r="BO1016" s="253"/>
      <c r="BP1016" s="253"/>
      <c r="BQ1016" s="253"/>
      <c r="BR1016" s="253"/>
      <c r="BS1016" s="253"/>
      <c r="BT1016" s="253"/>
      <c r="BU1016" s="253"/>
      <c r="BV1016" s="253"/>
      <c r="BW1016" s="253"/>
      <c r="BX1016" s="253"/>
      <c r="BY1016" s="253"/>
      <c r="BZ1016" s="253"/>
      <c r="CA1016" s="253"/>
      <c r="CB1016" s="253"/>
      <c r="CC1016" s="253"/>
      <c r="CD1016" s="253"/>
      <c r="CE1016" s="253"/>
      <c r="CF1016" s="253"/>
      <c r="CG1016" s="253"/>
      <c r="CH1016" s="253"/>
      <c r="CI1016" s="253"/>
      <c r="CJ1016" s="253"/>
      <c r="CK1016" s="253"/>
      <c r="CL1016" s="253"/>
      <c r="CM1016" s="253"/>
      <c r="CN1016" s="253"/>
      <c r="CO1016" s="253"/>
      <c r="CP1016" s="253"/>
      <c r="CQ1016" s="253"/>
      <c r="CR1016" s="253"/>
      <c r="CS1016" s="253"/>
      <c r="CT1016" s="253"/>
      <c r="CU1016" s="253"/>
      <c r="CV1016" s="253"/>
      <c r="CW1016" s="253"/>
      <c r="CX1016" s="253"/>
      <c r="CY1016" s="253"/>
      <c r="CZ1016" s="253"/>
      <c r="DA1016" s="253"/>
      <c r="DB1016" s="253"/>
      <c r="DC1016" s="253"/>
      <c r="DD1016" s="253"/>
      <c r="DE1016" s="253"/>
      <c r="DF1016" s="253"/>
      <c r="DG1016" s="253"/>
      <c r="DH1016" s="253"/>
      <c r="DI1016" s="253"/>
      <c r="DJ1016" s="253"/>
      <c r="DK1016" s="253"/>
      <c r="DL1016" s="253"/>
      <c r="DM1016" s="253"/>
      <c r="DN1016" s="253"/>
      <c r="DO1016" s="253"/>
      <c r="DP1016" s="253"/>
      <c r="DQ1016" s="253"/>
      <c r="DR1016" s="253"/>
      <c r="DS1016" s="253"/>
      <c r="DT1016" s="253"/>
      <c r="DU1016" s="253"/>
    </row>
    <row r="1017" spans="1:125" s="248" customFormat="1" x14ac:dyDescent="0.25">
      <c r="A1017" s="253"/>
      <c r="B1017" s="253"/>
      <c r="D1017" s="253"/>
      <c r="E1017" s="253"/>
      <c r="F1017" s="253"/>
      <c r="G1017" s="253"/>
      <c r="H1017" s="253"/>
      <c r="I1017" s="253"/>
      <c r="J1017" s="253"/>
      <c r="K1017" s="253"/>
      <c r="L1017" s="253"/>
      <c r="S1017" s="253"/>
      <c r="T1017" s="253"/>
      <c r="U1017" s="253"/>
      <c r="V1017" s="253"/>
      <c r="W1017" s="253"/>
      <c r="X1017" s="253"/>
      <c r="Y1017" s="253"/>
      <c r="Z1017" s="253"/>
      <c r="AA1017" s="253"/>
      <c r="AB1017" s="253"/>
      <c r="AC1017" s="253"/>
      <c r="AD1017" s="253"/>
      <c r="AE1017" s="253"/>
      <c r="AF1017" s="253"/>
      <c r="AG1017" s="253"/>
      <c r="AH1017" s="253"/>
      <c r="AI1017" s="253"/>
      <c r="AJ1017" s="253"/>
      <c r="AK1017" s="253"/>
      <c r="AL1017" s="253"/>
      <c r="AM1017" s="253"/>
      <c r="AN1017" s="253"/>
      <c r="AO1017" s="253"/>
      <c r="AP1017" s="253"/>
      <c r="AQ1017" s="253"/>
      <c r="AR1017" s="253"/>
      <c r="AS1017" s="253"/>
      <c r="AT1017" s="253"/>
      <c r="AU1017" s="253"/>
      <c r="AV1017" s="253"/>
      <c r="AW1017" s="253"/>
      <c r="AX1017" s="253"/>
      <c r="AY1017" s="253"/>
      <c r="AZ1017" s="253"/>
      <c r="BA1017" s="253"/>
      <c r="BB1017" s="253"/>
      <c r="BC1017" s="253"/>
      <c r="BD1017" s="253"/>
      <c r="BE1017" s="253"/>
      <c r="BF1017" s="253"/>
      <c r="BG1017" s="253"/>
      <c r="BH1017" s="253"/>
      <c r="BI1017" s="253"/>
      <c r="BJ1017" s="253"/>
      <c r="BK1017" s="253"/>
      <c r="BL1017" s="253"/>
      <c r="BM1017" s="253"/>
      <c r="BN1017" s="253"/>
      <c r="BO1017" s="253"/>
      <c r="BP1017" s="253"/>
      <c r="BQ1017" s="253"/>
      <c r="BR1017" s="253"/>
      <c r="BS1017" s="253"/>
      <c r="BT1017" s="253"/>
      <c r="BU1017" s="253"/>
      <c r="BV1017" s="253"/>
      <c r="BW1017" s="253"/>
      <c r="BX1017" s="253"/>
      <c r="BY1017" s="253"/>
      <c r="BZ1017" s="253"/>
      <c r="CA1017" s="253"/>
      <c r="CB1017" s="253"/>
      <c r="CC1017" s="253"/>
      <c r="CD1017" s="253"/>
      <c r="CE1017" s="253"/>
      <c r="CF1017" s="253"/>
      <c r="CG1017" s="253"/>
      <c r="CH1017" s="253"/>
      <c r="CI1017" s="253"/>
      <c r="CJ1017" s="253"/>
      <c r="CK1017" s="253"/>
      <c r="CL1017" s="253"/>
      <c r="CM1017" s="253"/>
      <c r="CN1017" s="253"/>
      <c r="CO1017" s="253"/>
      <c r="CP1017" s="253"/>
      <c r="CQ1017" s="253"/>
      <c r="CR1017" s="253"/>
      <c r="CS1017" s="253"/>
      <c r="CT1017" s="253"/>
      <c r="CU1017" s="253"/>
      <c r="CV1017" s="253"/>
      <c r="CW1017" s="253"/>
      <c r="CX1017" s="253"/>
      <c r="CY1017" s="253"/>
      <c r="CZ1017" s="253"/>
      <c r="DA1017" s="253"/>
      <c r="DB1017" s="253"/>
      <c r="DC1017" s="253"/>
      <c r="DD1017" s="253"/>
      <c r="DE1017" s="253"/>
      <c r="DF1017" s="253"/>
      <c r="DG1017" s="253"/>
      <c r="DH1017" s="253"/>
      <c r="DI1017" s="253"/>
      <c r="DJ1017" s="253"/>
      <c r="DK1017" s="253"/>
      <c r="DL1017" s="253"/>
      <c r="DM1017" s="253"/>
      <c r="DN1017" s="253"/>
      <c r="DO1017" s="253"/>
      <c r="DP1017" s="253"/>
      <c r="DQ1017" s="253"/>
      <c r="DR1017" s="253"/>
      <c r="DS1017" s="253"/>
      <c r="DT1017" s="253"/>
      <c r="DU1017" s="253"/>
    </row>
    <row r="1018" spans="1:125" s="248" customFormat="1" x14ac:dyDescent="0.25">
      <c r="A1018" s="253"/>
      <c r="B1018" s="253"/>
      <c r="D1018" s="253"/>
      <c r="E1018" s="253"/>
      <c r="F1018" s="253"/>
      <c r="G1018" s="253"/>
      <c r="H1018" s="253"/>
      <c r="I1018" s="253"/>
      <c r="J1018" s="253"/>
      <c r="K1018" s="253"/>
      <c r="L1018" s="253"/>
      <c r="S1018" s="253"/>
      <c r="T1018" s="253"/>
      <c r="U1018" s="253"/>
      <c r="V1018" s="253"/>
      <c r="W1018" s="253"/>
      <c r="X1018" s="253"/>
      <c r="Y1018" s="253"/>
      <c r="Z1018" s="253"/>
      <c r="AA1018" s="253"/>
      <c r="AB1018" s="253"/>
      <c r="AC1018" s="253"/>
      <c r="AD1018" s="253"/>
      <c r="AE1018" s="253"/>
      <c r="AF1018" s="253"/>
      <c r="AG1018" s="253"/>
      <c r="AH1018" s="253"/>
      <c r="AI1018" s="253"/>
      <c r="AJ1018" s="253"/>
      <c r="AK1018" s="253"/>
      <c r="AL1018" s="253"/>
      <c r="AM1018" s="253"/>
      <c r="AN1018" s="253"/>
      <c r="AO1018" s="253"/>
      <c r="AP1018" s="253"/>
      <c r="AQ1018" s="253"/>
      <c r="AR1018" s="253"/>
      <c r="AS1018" s="253"/>
      <c r="AT1018" s="253"/>
      <c r="AU1018" s="253"/>
      <c r="AV1018" s="253"/>
      <c r="AW1018" s="253"/>
      <c r="AX1018" s="253"/>
      <c r="AY1018" s="253"/>
      <c r="AZ1018" s="253"/>
      <c r="BA1018" s="253"/>
      <c r="BB1018" s="253"/>
      <c r="BC1018" s="253"/>
      <c r="BD1018" s="253"/>
      <c r="BE1018" s="253"/>
      <c r="BF1018" s="253"/>
      <c r="BG1018" s="253"/>
      <c r="BH1018" s="253"/>
      <c r="BI1018" s="253"/>
      <c r="BJ1018" s="253"/>
      <c r="BK1018" s="253"/>
      <c r="BL1018" s="253"/>
      <c r="BM1018" s="253"/>
      <c r="BN1018" s="253"/>
      <c r="BO1018" s="253"/>
      <c r="BP1018" s="253"/>
      <c r="BQ1018" s="253"/>
      <c r="BR1018" s="253"/>
      <c r="BS1018" s="253"/>
      <c r="BT1018" s="253"/>
      <c r="BU1018" s="253"/>
      <c r="BV1018" s="253"/>
      <c r="BW1018" s="253"/>
      <c r="BX1018" s="253"/>
      <c r="BY1018" s="253"/>
      <c r="BZ1018" s="253"/>
      <c r="CA1018" s="253"/>
      <c r="CB1018" s="253"/>
      <c r="CC1018" s="253"/>
      <c r="CD1018" s="253"/>
      <c r="CE1018" s="253"/>
      <c r="CF1018" s="253"/>
      <c r="CG1018" s="253"/>
      <c r="CH1018" s="253"/>
      <c r="CI1018" s="253"/>
      <c r="CJ1018" s="253"/>
      <c r="CK1018" s="253"/>
      <c r="CL1018" s="253"/>
      <c r="CM1018" s="253"/>
      <c r="CN1018" s="253"/>
      <c r="CO1018" s="253"/>
      <c r="CP1018" s="253"/>
      <c r="CQ1018" s="253"/>
      <c r="CR1018" s="253"/>
      <c r="CS1018" s="253"/>
      <c r="CT1018" s="253"/>
      <c r="CU1018" s="253"/>
      <c r="CV1018" s="253"/>
      <c r="CW1018" s="253"/>
      <c r="CX1018" s="253"/>
      <c r="CY1018" s="253"/>
      <c r="CZ1018" s="253"/>
      <c r="DA1018" s="253"/>
      <c r="DB1018" s="253"/>
      <c r="DC1018" s="253"/>
      <c r="DD1018" s="253"/>
      <c r="DE1018" s="253"/>
      <c r="DF1018" s="253"/>
      <c r="DG1018" s="253"/>
      <c r="DH1018" s="253"/>
      <c r="DI1018" s="253"/>
      <c r="DJ1018" s="253"/>
      <c r="DK1018" s="253"/>
      <c r="DL1018" s="253"/>
      <c r="DM1018" s="253"/>
      <c r="DN1018" s="253"/>
      <c r="DO1018" s="253"/>
      <c r="DP1018" s="253"/>
      <c r="DQ1018" s="253"/>
      <c r="DR1018" s="253"/>
      <c r="DS1018" s="253"/>
      <c r="DT1018" s="253"/>
      <c r="DU1018" s="253"/>
    </row>
    <row r="1019" spans="1:125" s="248" customFormat="1" x14ac:dyDescent="0.25">
      <c r="A1019" s="253"/>
      <c r="B1019" s="253"/>
      <c r="D1019" s="253"/>
      <c r="E1019" s="253"/>
      <c r="F1019" s="253"/>
      <c r="G1019" s="253"/>
      <c r="H1019" s="253"/>
      <c r="I1019" s="253"/>
      <c r="J1019" s="253"/>
      <c r="K1019" s="253"/>
      <c r="L1019" s="253"/>
      <c r="S1019" s="253"/>
      <c r="T1019" s="253"/>
      <c r="U1019" s="253"/>
      <c r="V1019" s="253"/>
      <c r="W1019" s="253"/>
      <c r="X1019" s="253"/>
      <c r="Y1019" s="253"/>
      <c r="Z1019" s="253"/>
      <c r="AA1019" s="253"/>
      <c r="AB1019" s="253"/>
      <c r="AC1019" s="253"/>
      <c r="AD1019" s="253"/>
      <c r="AE1019" s="253"/>
      <c r="AF1019" s="253"/>
      <c r="AG1019" s="253"/>
      <c r="AH1019" s="253"/>
      <c r="AI1019" s="253"/>
      <c r="AJ1019" s="253"/>
      <c r="AK1019" s="253"/>
      <c r="AL1019" s="253"/>
      <c r="AM1019" s="253"/>
      <c r="AN1019" s="253"/>
      <c r="AO1019" s="253"/>
      <c r="AP1019" s="253"/>
      <c r="AQ1019" s="253"/>
      <c r="AR1019" s="253"/>
      <c r="AS1019" s="253"/>
      <c r="AT1019" s="253"/>
      <c r="AU1019" s="253"/>
      <c r="AV1019" s="253"/>
      <c r="AW1019" s="253"/>
      <c r="AX1019" s="253"/>
      <c r="AY1019" s="253"/>
      <c r="AZ1019" s="253"/>
      <c r="BA1019" s="253"/>
      <c r="BB1019" s="253"/>
      <c r="BC1019" s="253"/>
      <c r="BD1019" s="253"/>
      <c r="BE1019" s="253"/>
      <c r="BF1019" s="253"/>
      <c r="BG1019" s="253"/>
      <c r="BH1019" s="253"/>
      <c r="BI1019" s="253"/>
      <c r="BJ1019" s="253"/>
      <c r="BK1019" s="253"/>
      <c r="BL1019" s="253"/>
      <c r="BM1019" s="253"/>
      <c r="BN1019" s="253"/>
      <c r="BO1019" s="253"/>
      <c r="BP1019" s="253"/>
      <c r="BQ1019" s="253"/>
      <c r="BR1019" s="253"/>
      <c r="BS1019" s="253"/>
      <c r="BT1019" s="253"/>
      <c r="BU1019" s="253"/>
      <c r="BV1019" s="253"/>
      <c r="BW1019" s="253"/>
      <c r="BX1019" s="253"/>
      <c r="BY1019" s="253"/>
      <c r="BZ1019" s="253"/>
      <c r="CA1019" s="253"/>
      <c r="CB1019" s="253"/>
      <c r="CC1019" s="253"/>
      <c r="CD1019" s="253"/>
      <c r="CE1019" s="253"/>
      <c r="CF1019" s="253"/>
      <c r="CG1019" s="253"/>
      <c r="CH1019" s="253"/>
      <c r="CI1019" s="253"/>
      <c r="CJ1019" s="253"/>
      <c r="CK1019" s="253"/>
      <c r="CL1019" s="253"/>
      <c r="CM1019" s="253"/>
      <c r="CN1019" s="253"/>
      <c r="CO1019" s="253"/>
      <c r="CP1019" s="253"/>
      <c r="CQ1019" s="253"/>
      <c r="CR1019" s="253"/>
      <c r="CS1019" s="253"/>
      <c r="CT1019" s="253"/>
      <c r="CU1019" s="253"/>
      <c r="CV1019" s="253"/>
      <c r="CW1019" s="253"/>
      <c r="CX1019" s="253"/>
      <c r="CY1019" s="253"/>
      <c r="CZ1019" s="253"/>
      <c r="DA1019" s="253"/>
      <c r="DB1019" s="253"/>
      <c r="DC1019" s="253"/>
      <c r="DD1019" s="253"/>
      <c r="DE1019" s="253"/>
      <c r="DF1019" s="253"/>
      <c r="DG1019" s="253"/>
      <c r="DH1019" s="253"/>
      <c r="DI1019" s="253"/>
      <c r="DJ1019" s="253"/>
      <c r="DK1019" s="253"/>
      <c r="DL1019" s="253"/>
      <c r="DM1019" s="253"/>
      <c r="DN1019" s="253"/>
      <c r="DO1019" s="253"/>
      <c r="DP1019" s="253"/>
      <c r="DQ1019" s="253"/>
      <c r="DR1019" s="253"/>
      <c r="DS1019" s="253"/>
      <c r="DT1019" s="253"/>
      <c r="DU1019" s="253"/>
    </row>
    <row r="1020" spans="1:125" s="248" customFormat="1" x14ac:dyDescent="0.25">
      <c r="A1020" s="253"/>
      <c r="B1020" s="253"/>
      <c r="D1020" s="253"/>
      <c r="E1020" s="253"/>
      <c r="F1020" s="253"/>
      <c r="G1020" s="253"/>
      <c r="H1020" s="253"/>
      <c r="I1020" s="253"/>
      <c r="J1020" s="253"/>
      <c r="K1020" s="253"/>
      <c r="L1020" s="253"/>
      <c r="S1020" s="253"/>
      <c r="T1020" s="253"/>
      <c r="U1020" s="253"/>
      <c r="V1020" s="253"/>
      <c r="W1020" s="253"/>
      <c r="X1020" s="253"/>
      <c r="Y1020" s="253"/>
      <c r="Z1020" s="253"/>
      <c r="AA1020" s="253"/>
      <c r="AB1020" s="253"/>
      <c r="AC1020" s="253"/>
      <c r="AD1020" s="253"/>
      <c r="AE1020" s="253"/>
      <c r="AF1020" s="253"/>
      <c r="AG1020" s="253"/>
      <c r="AH1020" s="253"/>
      <c r="AI1020" s="253"/>
      <c r="AJ1020" s="253"/>
      <c r="AK1020" s="253"/>
      <c r="AL1020" s="253"/>
      <c r="AM1020" s="253"/>
      <c r="AN1020" s="253"/>
      <c r="AO1020" s="253"/>
      <c r="AP1020" s="253"/>
      <c r="AQ1020" s="253"/>
      <c r="AR1020" s="253"/>
      <c r="AS1020" s="253"/>
      <c r="AT1020" s="253"/>
      <c r="AU1020" s="253"/>
      <c r="AV1020" s="253"/>
      <c r="AW1020" s="253"/>
      <c r="AX1020" s="253"/>
      <c r="AY1020" s="253"/>
      <c r="AZ1020" s="253"/>
      <c r="BA1020" s="253"/>
      <c r="BB1020" s="253"/>
      <c r="BC1020" s="253"/>
      <c r="BD1020" s="253"/>
      <c r="BE1020" s="253"/>
      <c r="BF1020" s="253"/>
      <c r="BG1020" s="253"/>
      <c r="BH1020" s="253"/>
      <c r="BI1020" s="253"/>
      <c r="BJ1020" s="253"/>
      <c r="BK1020" s="253"/>
      <c r="BL1020" s="253"/>
      <c r="BM1020" s="253"/>
      <c r="BN1020" s="253"/>
      <c r="BO1020" s="253"/>
      <c r="BP1020" s="253"/>
      <c r="BQ1020" s="253"/>
      <c r="BR1020" s="253"/>
      <c r="BS1020" s="253"/>
      <c r="BT1020" s="253"/>
      <c r="BU1020" s="253"/>
      <c r="BV1020" s="253"/>
      <c r="BW1020" s="253"/>
      <c r="BX1020" s="253"/>
      <c r="BY1020" s="253"/>
      <c r="BZ1020" s="253"/>
      <c r="CA1020" s="253"/>
      <c r="CB1020" s="253"/>
      <c r="CC1020" s="253"/>
      <c r="CD1020" s="253"/>
      <c r="CE1020" s="253"/>
      <c r="CF1020" s="253"/>
      <c r="CG1020" s="253"/>
      <c r="CH1020" s="253"/>
      <c r="CI1020" s="253"/>
      <c r="CJ1020" s="253"/>
      <c r="CK1020" s="253"/>
      <c r="CL1020" s="253"/>
      <c r="CM1020" s="253"/>
      <c r="CN1020" s="253"/>
      <c r="CO1020" s="253"/>
      <c r="CP1020" s="253"/>
      <c r="CQ1020" s="253"/>
      <c r="CR1020" s="253"/>
      <c r="CS1020" s="253"/>
      <c r="CT1020" s="253"/>
      <c r="CU1020" s="253"/>
      <c r="CV1020" s="253"/>
      <c r="CW1020" s="253"/>
      <c r="CX1020" s="253"/>
      <c r="CY1020" s="253"/>
      <c r="CZ1020" s="253"/>
      <c r="DA1020" s="253"/>
      <c r="DB1020" s="253"/>
      <c r="DC1020" s="253"/>
      <c r="DD1020" s="253"/>
      <c r="DE1020" s="253"/>
      <c r="DF1020" s="253"/>
      <c r="DG1020" s="253"/>
      <c r="DH1020" s="253"/>
      <c r="DI1020" s="253"/>
      <c r="DJ1020" s="253"/>
      <c r="DK1020" s="253"/>
      <c r="DL1020" s="253"/>
      <c r="DM1020" s="253"/>
      <c r="DN1020" s="253"/>
      <c r="DO1020" s="253"/>
      <c r="DP1020" s="253"/>
      <c r="DQ1020" s="253"/>
      <c r="DR1020" s="253"/>
      <c r="DS1020" s="253"/>
      <c r="DT1020" s="253"/>
      <c r="DU1020" s="253"/>
    </row>
    <row r="1021" spans="1:125" s="248" customFormat="1" x14ac:dyDescent="0.25">
      <c r="A1021" s="253"/>
      <c r="B1021" s="253"/>
      <c r="D1021" s="253"/>
      <c r="E1021" s="253"/>
      <c r="F1021" s="253"/>
      <c r="G1021" s="253"/>
      <c r="H1021" s="253"/>
      <c r="I1021" s="253"/>
      <c r="J1021" s="253"/>
      <c r="K1021" s="253"/>
      <c r="L1021" s="253"/>
      <c r="S1021" s="253"/>
      <c r="T1021" s="253"/>
      <c r="U1021" s="253"/>
      <c r="V1021" s="253"/>
      <c r="W1021" s="253"/>
      <c r="X1021" s="253"/>
      <c r="Y1021" s="253"/>
      <c r="Z1021" s="253"/>
      <c r="AA1021" s="253"/>
      <c r="AB1021" s="253"/>
      <c r="AC1021" s="253"/>
      <c r="AD1021" s="253"/>
      <c r="AE1021" s="253"/>
      <c r="AF1021" s="253"/>
      <c r="AG1021" s="253"/>
      <c r="AH1021" s="253"/>
      <c r="AI1021" s="253"/>
      <c r="AJ1021" s="253"/>
      <c r="AK1021" s="253"/>
      <c r="AL1021" s="253"/>
      <c r="AM1021" s="253"/>
      <c r="AN1021" s="253"/>
      <c r="AO1021" s="253"/>
      <c r="AP1021" s="253"/>
      <c r="AQ1021" s="253"/>
      <c r="AR1021" s="253"/>
      <c r="AS1021" s="253"/>
      <c r="AT1021" s="253"/>
      <c r="AU1021" s="253"/>
      <c r="AV1021" s="253"/>
      <c r="AW1021" s="253"/>
      <c r="AX1021" s="253"/>
      <c r="AY1021" s="253"/>
      <c r="AZ1021" s="253"/>
      <c r="BA1021" s="253"/>
      <c r="BB1021" s="253"/>
      <c r="BC1021" s="253"/>
      <c r="BD1021" s="253"/>
      <c r="BE1021" s="253"/>
      <c r="BF1021" s="253"/>
      <c r="BG1021" s="253"/>
      <c r="BH1021" s="253"/>
      <c r="BI1021" s="253"/>
      <c r="BJ1021" s="253"/>
      <c r="BK1021" s="253"/>
      <c r="BL1021" s="253"/>
      <c r="BM1021" s="253"/>
      <c r="BN1021" s="253"/>
      <c r="BO1021" s="253"/>
      <c r="BP1021" s="253"/>
      <c r="BQ1021" s="253"/>
      <c r="BR1021" s="253"/>
      <c r="BS1021" s="253"/>
      <c r="BT1021" s="253"/>
      <c r="BU1021" s="253"/>
      <c r="BV1021" s="253"/>
      <c r="BW1021" s="253"/>
      <c r="BX1021" s="253"/>
      <c r="BY1021" s="253"/>
      <c r="BZ1021" s="253"/>
      <c r="CA1021" s="253"/>
      <c r="CB1021" s="253"/>
      <c r="CC1021" s="253"/>
      <c r="CD1021" s="253"/>
      <c r="CE1021" s="253"/>
      <c r="CF1021" s="253"/>
      <c r="CG1021" s="253"/>
      <c r="CH1021" s="253"/>
      <c r="CI1021" s="253"/>
      <c r="CJ1021" s="253"/>
      <c r="CK1021" s="253"/>
      <c r="CL1021" s="253"/>
      <c r="CM1021" s="253"/>
      <c r="CN1021" s="253"/>
      <c r="CO1021" s="253"/>
      <c r="CP1021" s="253"/>
      <c r="CQ1021" s="253"/>
      <c r="CR1021" s="253"/>
      <c r="CS1021" s="253"/>
      <c r="CT1021" s="253"/>
      <c r="CU1021" s="253"/>
      <c r="CV1021" s="253"/>
      <c r="CW1021" s="253"/>
      <c r="CX1021" s="253"/>
      <c r="CY1021" s="253"/>
      <c r="CZ1021" s="253"/>
      <c r="DA1021" s="253"/>
      <c r="DB1021" s="253"/>
      <c r="DC1021" s="253"/>
      <c r="DD1021" s="253"/>
      <c r="DE1021" s="253"/>
      <c r="DF1021" s="253"/>
      <c r="DG1021" s="253"/>
      <c r="DH1021" s="253"/>
      <c r="DI1021" s="253"/>
      <c r="DJ1021" s="253"/>
      <c r="DK1021" s="253"/>
      <c r="DL1021" s="253"/>
      <c r="DM1021" s="253"/>
      <c r="DN1021" s="253"/>
      <c r="DO1021" s="253"/>
      <c r="DP1021" s="253"/>
      <c r="DQ1021" s="253"/>
      <c r="DR1021" s="253"/>
      <c r="DS1021" s="253"/>
      <c r="DT1021" s="253"/>
      <c r="DU1021" s="253"/>
    </row>
    <row r="1022" spans="1:125" s="248" customFormat="1" x14ac:dyDescent="0.25">
      <c r="A1022" s="253"/>
      <c r="B1022" s="253"/>
      <c r="D1022" s="253"/>
      <c r="E1022" s="253"/>
      <c r="F1022" s="253"/>
      <c r="G1022" s="253"/>
      <c r="H1022" s="253"/>
      <c r="I1022" s="253"/>
      <c r="J1022" s="253"/>
      <c r="K1022" s="253"/>
      <c r="L1022" s="253"/>
      <c r="S1022" s="253"/>
      <c r="T1022" s="253"/>
      <c r="U1022" s="253"/>
      <c r="V1022" s="253"/>
      <c r="W1022" s="253"/>
      <c r="X1022" s="253"/>
      <c r="Y1022" s="253"/>
      <c r="Z1022" s="253"/>
      <c r="AA1022" s="253"/>
      <c r="AB1022" s="253"/>
      <c r="AC1022" s="253"/>
      <c r="AD1022" s="253"/>
      <c r="AE1022" s="253"/>
      <c r="AF1022" s="253"/>
      <c r="AG1022" s="253"/>
      <c r="AH1022" s="253"/>
      <c r="AI1022" s="253"/>
      <c r="AJ1022" s="253"/>
      <c r="AK1022" s="253"/>
      <c r="AL1022" s="253"/>
      <c r="AM1022" s="253"/>
      <c r="AN1022" s="253"/>
      <c r="AO1022" s="253"/>
      <c r="AP1022" s="253"/>
      <c r="AQ1022" s="253"/>
      <c r="AR1022" s="253"/>
      <c r="AS1022" s="253"/>
      <c r="AT1022" s="253"/>
      <c r="AU1022" s="253"/>
      <c r="AV1022" s="253"/>
      <c r="AW1022" s="253"/>
      <c r="AX1022" s="253"/>
      <c r="AY1022" s="253"/>
      <c r="AZ1022" s="253"/>
      <c r="BA1022" s="253"/>
      <c r="BB1022" s="253"/>
      <c r="BC1022" s="253"/>
      <c r="BD1022" s="253"/>
      <c r="BE1022" s="253"/>
      <c r="BF1022" s="253"/>
      <c r="BG1022" s="253"/>
      <c r="BH1022" s="253"/>
      <c r="BI1022" s="253"/>
      <c r="BJ1022" s="253"/>
      <c r="BK1022" s="253"/>
      <c r="BL1022" s="253"/>
      <c r="BM1022" s="253"/>
      <c r="BN1022" s="253"/>
      <c r="BO1022" s="253"/>
      <c r="BP1022" s="253"/>
      <c r="BQ1022" s="253"/>
      <c r="BR1022" s="253"/>
      <c r="BS1022" s="253"/>
      <c r="BT1022" s="253"/>
      <c r="BU1022" s="253"/>
      <c r="BV1022" s="253"/>
      <c r="BW1022" s="253"/>
      <c r="BX1022" s="253"/>
      <c r="BY1022" s="253"/>
      <c r="BZ1022" s="253"/>
      <c r="CA1022" s="253"/>
      <c r="CB1022" s="253"/>
      <c r="CC1022" s="253"/>
      <c r="CD1022" s="253"/>
      <c r="CE1022" s="253"/>
      <c r="CF1022" s="253"/>
      <c r="CG1022" s="253"/>
      <c r="CH1022" s="253"/>
      <c r="CI1022" s="253"/>
      <c r="CJ1022" s="253"/>
      <c r="CK1022" s="253"/>
      <c r="CL1022" s="253"/>
      <c r="CM1022" s="253"/>
      <c r="CN1022" s="253"/>
      <c r="CO1022" s="253"/>
      <c r="CP1022" s="253"/>
      <c r="CQ1022" s="253"/>
      <c r="CR1022" s="253"/>
      <c r="CS1022" s="253"/>
      <c r="CT1022" s="253"/>
      <c r="CU1022" s="253"/>
      <c r="CV1022" s="253"/>
      <c r="CW1022" s="253"/>
      <c r="CX1022" s="253"/>
      <c r="CY1022" s="253"/>
      <c r="CZ1022" s="253"/>
      <c r="DA1022" s="253"/>
      <c r="DB1022" s="253"/>
      <c r="DC1022" s="253"/>
      <c r="DD1022" s="253"/>
      <c r="DE1022" s="253"/>
      <c r="DF1022" s="253"/>
      <c r="DG1022" s="253"/>
      <c r="DH1022" s="253"/>
      <c r="DI1022" s="253"/>
      <c r="DJ1022" s="253"/>
      <c r="DK1022" s="253"/>
      <c r="DL1022" s="253"/>
      <c r="DM1022" s="253"/>
      <c r="DN1022" s="253"/>
      <c r="DO1022" s="253"/>
      <c r="DP1022" s="253"/>
      <c r="DQ1022" s="253"/>
      <c r="DR1022" s="253"/>
      <c r="DS1022" s="253"/>
      <c r="DT1022" s="253"/>
      <c r="DU1022" s="253"/>
    </row>
    <row r="1023" spans="1:125" s="248" customFormat="1" x14ac:dyDescent="0.25">
      <c r="A1023" s="253"/>
      <c r="B1023" s="253"/>
      <c r="D1023" s="253"/>
      <c r="E1023" s="253"/>
      <c r="F1023" s="253"/>
      <c r="G1023" s="253"/>
      <c r="H1023" s="253"/>
      <c r="I1023" s="253"/>
      <c r="J1023" s="253"/>
      <c r="K1023" s="253"/>
      <c r="L1023" s="253"/>
      <c r="S1023" s="253"/>
      <c r="T1023" s="253"/>
      <c r="U1023" s="253"/>
      <c r="V1023" s="253"/>
      <c r="W1023" s="253"/>
      <c r="X1023" s="253"/>
      <c r="Y1023" s="253"/>
      <c r="Z1023" s="253"/>
      <c r="AA1023" s="253"/>
      <c r="AB1023" s="253"/>
      <c r="AC1023" s="253"/>
      <c r="AD1023" s="253"/>
      <c r="AE1023" s="253"/>
      <c r="AF1023" s="253"/>
      <c r="AG1023" s="253"/>
      <c r="AH1023" s="253"/>
      <c r="AI1023" s="253"/>
      <c r="AJ1023" s="253"/>
      <c r="AK1023" s="253"/>
      <c r="AL1023" s="253"/>
      <c r="AM1023" s="253"/>
      <c r="AN1023" s="253"/>
      <c r="AO1023" s="253"/>
      <c r="AP1023" s="253"/>
      <c r="AQ1023" s="253"/>
      <c r="AR1023" s="253"/>
      <c r="AS1023" s="253"/>
      <c r="AT1023" s="253"/>
      <c r="AU1023" s="253"/>
      <c r="AV1023" s="253"/>
      <c r="AW1023" s="253"/>
      <c r="AX1023" s="253"/>
      <c r="AY1023" s="253"/>
      <c r="AZ1023" s="253"/>
      <c r="BA1023" s="253"/>
      <c r="BB1023" s="253"/>
      <c r="BC1023" s="253"/>
      <c r="BD1023" s="253"/>
      <c r="BE1023" s="253"/>
      <c r="BF1023" s="253"/>
      <c r="BG1023" s="253"/>
      <c r="BH1023" s="253"/>
      <c r="BI1023" s="253"/>
      <c r="BJ1023" s="253"/>
      <c r="BK1023" s="253"/>
      <c r="BL1023" s="253"/>
      <c r="BM1023" s="253"/>
      <c r="BN1023" s="253"/>
      <c r="BO1023" s="253"/>
      <c r="BP1023" s="253"/>
      <c r="BQ1023" s="253"/>
      <c r="BR1023" s="253"/>
      <c r="BS1023" s="253"/>
      <c r="BT1023" s="253"/>
      <c r="BU1023" s="253"/>
      <c r="BV1023" s="253"/>
      <c r="BW1023" s="253"/>
      <c r="BX1023" s="253"/>
      <c r="BY1023" s="253"/>
      <c r="BZ1023" s="253"/>
      <c r="CA1023" s="253"/>
      <c r="CB1023" s="253"/>
      <c r="CC1023" s="253"/>
      <c r="CD1023" s="253"/>
      <c r="CE1023" s="253"/>
      <c r="CF1023" s="253"/>
      <c r="CG1023" s="253"/>
      <c r="CH1023" s="253"/>
      <c r="CI1023" s="253"/>
      <c r="CJ1023" s="253"/>
      <c r="CK1023" s="253"/>
      <c r="CL1023" s="253"/>
      <c r="CM1023" s="253"/>
      <c r="CN1023" s="253"/>
      <c r="CO1023" s="253"/>
      <c r="CP1023" s="253"/>
      <c r="CQ1023" s="253"/>
      <c r="CR1023" s="253"/>
      <c r="CS1023" s="253"/>
      <c r="CT1023" s="253"/>
      <c r="CU1023" s="253"/>
      <c r="CV1023" s="253"/>
      <c r="CW1023" s="253"/>
      <c r="CX1023" s="253"/>
      <c r="CY1023" s="253"/>
      <c r="CZ1023" s="253"/>
      <c r="DA1023" s="253"/>
      <c r="DB1023" s="253"/>
      <c r="DC1023" s="253"/>
      <c r="DD1023" s="253"/>
      <c r="DE1023" s="253"/>
      <c r="DF1023" s="253"/>
      <c r="DG1023" s="253"/>
      <c r="DH1023" s="253"/>
      <c r="DI1023" s="253"/>
      <c r="DJ1023" s="253"/>
      <c r="DK1023" s="253"/>
      <c r="DL1023" s="253"/>
      <c r="DM1023" s="253"/>
      <c r="DN1023" s="253"/>
      <c r="DO1023" s="253"/>
      <c r="DP1023" s="253"/>
      <c r="DQ1023" s="253"/>
      <c r="DR1023" s="253"/>
      <c r="DS1023" s="253"/>
      <c r="DT1023" s="253"/>
      <c r="DU1023" s="253"/>
    </row>
    <row r="1024" spans="1:125" s="248" customFormat="1" x14ac:dyDescent="0.25">
      <c r="A1024" s="253"/>
      <c r="B1024" s="253"/>
      <c r="D1024" s="253"/>
      <c r="E1024" s="253"/>
      <c r="F1024" s="253"/>
      <c r="G1024" s="253"/>
      <c r="H1024" s="253"/>
      <c r="I1024" s="253"/>
      <c r="J1024" s="253"/>
      <c r="K1024" s="253"/>
      <c r="L1024" s="253"/>
      <c r="S1024" s="253"/>
      <c r="T1024" s="253"/>
      <c r="U1024" s="253"/>
      <c r="V1024" s="253"/>
      <c r="W1024" s="253"/>
      <c r="X1024" s="253"/>
      <c r="Y1024" s="253"/>
      <c r="Z1024" s="253"/>
      <c r="AA1024" s="253"/>
      <c r="AB1024" s="253"/>
      <c r="AC1024" s="253"/>
      <c r="AD1024" s="253"/>
      <c r="AE1024" s="253"/>
      <c r="AF1024" s="253"/>
      <c r="AG1024" s="253"/>
      <c r="AH1024" s="253"/>
      <c r="AI1024" s="253"/>
      <c r="AJ1024" s="253"/>
      <c r="AK1024" s="253"/>
      <c r="AL1024" s="253"/>
      <c r="AM1024" s="253"/>
      <c r="AN1024" s="253"/>
      <c r="AO1024" s="253"/>
      <c r="AP1024" s="253"/>
      <c r="AQ1024" s="253"/>
      <c r="AR1024" s="253"/>
      <c r="AS1024" s="253"/>
      <c r="AT1024" s="253"/>
      <c r="AU1024" s="253"/>
      <c r="AV1024" s="253"/>
      <c r="AW1024" s="253"/>
      <c r="AX1024" s="253"/>
      <c r="AY1024" s="253"/>
      <c r="AZ1024" s="253"/>
      <c r="BA1024" s="253"/>
      <c r="BB1024" s="253"/>
      <c r="BC1024" s="253"/>
      <c r="BD1024" s="253"/>
      <c r="BE1024" s="253"/>
      <c r="BF1024" s="253"/>
      <c r="BG1024" s="253"/>
      <c r="BH1024" s="253"/>
      <c r="BI1024" s="253"/>
      <c r="BJ1024" s="253"/>
      <c r="BK1024" s="253"/>
      <c r="BL1024" s="253"/>
      <c r="BM1024" s="253"/>
      <c r="BN1024" s="253"/>
      <c r="BO1024" s="253"/>
      <c r="BP1024" s="253"/>
      <c r="BQ1024" s="253"/>
      <c r="BR1024" s="253"/>
      <c r="BS1024" s="253"/>
      <c r="BT1024" s="253"/>
      <c r="BU1024" s="253"/>
      <c r="BV1024" s="253"/>
      <c r="BW1024" s="253"/>
      <c r="BX1024" s="253"/>
      <c r="BY1024" s="253"/>
      <c r="BZ1024" s="253"/>
      <c r="CA1024" s="253"/>
      <c r="CB1024" s="253"/>
      <c r="CC1024" s="253"/>
      <c r="CD1024" s="253"/>
      <c r="CE1024" s="253"/>
      <c r="CF1024" s="253"/>
      <c r="CG1024" s="253"/>
      <c r="CH1024" s="253"/>
      <c r="CI1024" s="253"/>
      <c r="CJ1024" s="253"/>
      <c r="CK1024" s="253"/>
      <c r="CL1024" s="253"/>
      <c r="CM1024" s="253"/>
      <c r="CN1024" s="253"/>
      <c r="CO1024" s="253"/>
      <c r="CP1024" s="253"/>
      <c r="CQ1024" s="253"/>
      <c r="CR1024" s="253"/>
      <c r="CS1024" s="253"/>
      <c r="CT1024" s="253"/>
      <c r="CU1024" s="253"/>
      <c r="CV1024" s="253"/>
      <c r="CW1024" s="253"/>
      <c r="CX1024" s="253"/>
      <c r="CY1024" s="253"/>
      <c r="CZ1024" s="253"/>
      <c r="DA1024" s="253"/>
      <c r="DB1024" s="253"/>
      <c r="DC1024" s="253"/>
      <c r="DD1024" s="253"/>
      <c r="DE1024" s="253"/>
      <c r="DF1024" s="253"/>
      <c r="DG1024" s="253"/>
      <c r="DH1024" s="253"/>
      <c r="DI1024" s="253"/>
      <c r="DJ1024" s="253"/>
      <c r="DK1024" s="253"/>
      <c r="DL1024" s="253"/>
      <c r="DM1024" s="253"/>
      <c r="DN1024" s="253"/>
      <c r="DO1024" s="253"/>
      <c r="DP1024" s="253"/>
      <c r="DQ1024" s="253"/>
      <c r="DR1024" s="253"/>
      <c r="DS1024" s="253"/>
      <c r="DT1024" s="253"/>
      <c r="DU1024" s="253"/>
    </row>
    <row r="1025" spans="1:125" s="248" customFormat="1" x14ac:dyDescent="0.25">
      <c r="A1025" s="253"/>
      <c r="B1025" s="253"/>
      <c r="D1025" s="253"/>
      <c r="E1025" s="253"/>
      <c r="F1025" s="253"/>
      <c r="G1025" s="253"/>
      <c r="H1025" s="253"/>
      <c r="I1025" s="253"/>
      <c r="J1025" s="253"/>
      <c r="K1025" s="253"/>
      <c r="L1025" s="253"/>
      <c r="S1025" s="253"/>
      <c r="T1025" s="253"/>
      <c r="U1025" s="253"/>
      <c r="V1025" s="253"/>
      <c r="W1025" s="253"/>
      <c r="X1025" s="253"/>
      <c r="Y1025" s="253"/>
      <c r="Z1025" s="253"/>
      <c r="AA1025" s="253"/>
      <c r="AB1025" s="253"/>
      <c r="AC1025" s="253"/>
      <c r="AD1025" s="253"/>
      <c r="AE1025" s="253"/>
      <c r="AF1025" s="253"/>
      <c r="AG1025" s="253"/>
      <c r="AH1025" s="253"/>
      <c r="AI1025" s="253"/>
      <c r="AJ1025" s="253"/>
      <c r="AK1025" s="253"/>
      <c r="AL1025" s="253"/>
      <c r="AM1025" s="253"/>
      <c r="AN1025" s="253"/>
      <c r="AO1025" s="253"/>
      <c r="AP1025" s="253"/>
      <c r="AQ1025" s="253"/>
      <c r="AR1025" s="253"/>
      <c r="AS1025" s="253"/>
      <c r="AT1025" s="253"/>
      <c r="AU1025" s="253"/>
      <c r="AV1025" s="253"/>
      <c r="AW1025" s="253"/>
      <c r="AX1025" s="253"/>
      <c r="AY1025" s="253"/>
      <c r="AZ1025" s="253"/>
      <c r="BA1025" s="253"/>
      <c r="BB1025" s="253"/>
      <c r="BC1025" s="253"/>
      <c r="BD1025" s="253"/>
      <c r="BE1025" s="253"/>
      <c r="BF1025" s="253"/>
      <c r="BG1025" s="253"/>
      <c r="BH1025" s="253"/>
      <c r="BI1025" s="253"/>
      <c r="BJ1025" s="253"/>
      <c r="BK1025" s="253"/>
      <c r="BL1025" s="253"/>
      <c r="BM1025" s="253"/>
      <c r="BN1025" s="253"/>
      <c r="BO1025" s="253"/>
      <c r="BP1025" s="253"/>
      <c r="BQ1025" s="253"/>
      <c r="BR1025" s="253"/>
      <c r="BS1025" s="253"/>
      <c r="BT1025" s="253"/>
      <c r="BU1025" s="253"/>
      <c r="BV1025" s="253"/>
      <c r="BW1025" s="253"/>
      <c r="BX1025" s="253"/>
      <c r="BY1025" s="253"/>
      <c r="BZ1025" s="253"/>
      <c r="CA1025" s="253"/>
      <c r="CB1025" s="253"/>
      <c r="CC1025" s="253"/>
      <c r="CD1025" s="253"/>
      <c r="CE1025" s="253"/>
      <c r="CF1025" s="253"/>
      <c r="CG1025" s="253"/>
      <c r="CH1025" s="253"/>
      <c r="CI1025" s="253"/>
      <c r="CJ1025" s="253"/>
      <c r="CK1025" s="253"/>
      <c r="CL1025" s="253"/>
      <c r="CM1025" s="253"/>
      <c r="CN1025" s="253"/>
      <c r="CO1025" s="253"/>
      <c r="CP1025" s="253"/>
      <c r="CQ1025" s="253"/>
      <c r="CR1025" s="253"/>
      <c r="CS1025" s="253"/>
      <c r="CT1025" s="253"/>
      <c r="CU1025" s="253"/>
      <c r="CV1025" s="253"/>
      <c r="CW1025" s="253"/>
      <c r="CX1025" s="253"/>
      <c r="CY1025" s="253"/>
      <c r="CZ1025" s="253"/>
      <c r="DA1025" s="253"/>
      <c r="DB1025" s="253"/>
      <c r="DC1025" s="253"/>
      <c r="DD1025" s="253"/>
      <c r="DE1025" s="253"/>
      <c r="DF1025" s="253"/>
      <c r="DG1025" s="253"/>
      <c r="DH1025" s="253"/>
      <c r="DI1025" s="253"/>
      <c r="DJ1025" s="253"/>
      <c r="DK1025" s="253"/>
      <c r="DL1025" s="253"/>
      <c r="DM1025" s="253"/>
      <c r="DN1025" s="253"/>
      <c r="DO1025" s="253"/>
      <c r="DP1025" s="253"/>
      <c r="DQ1025" s="253"/>
      <c r="DR1025" s="253"/>
      <c r="DS1025" s="253"/>
      <c r="DT1025" s="253"/>
      <c r="DU1025" s="253"/>
    </row>
    <row r="1026" spans="1:125" s="248" customFormat="1" x14ac:dyDescent="0.25">
      <c r="A1026" s="253"/>
      <c r="B1026" s="253"/>
      <c r="D1026" s="253"/>
      <c r="E1026" s="253"/>
      <c r="F1026" s="253"/>
      <c r="G1026" s="253"/>
      <c r="H1026" s="253"/>
      <c r="I1026" s="253"/>
      <c r="J1026" s="253"/>
      <c r="K1026" s="253"/>
      <c r="L1026" s="253"/>
      <c r="S1026" s="253"/>
      <c r="T1026" s="253"/>
      <c r="U1026" s="253"/>
      <c r="V1026" s="253"/>
      <c r="W1026" s="253"/>
      <c r="X1026" s="253"/>
      <c r="Y1026" s="253"/>
      <c r="Z1026" s="253"/>
      <c r="AA1026" s="253"/>
      <c r="AB1026" s="253"/>
      <c r="AC1026" s="253"/>
      <c r="AD1026" s="253"/>
      <c r="AE1026" s="253"/>
      <c r="AF1026" s="253"/>
      <c r="AG1026" s="253"/>
      <c r="AH1026" s="253"/>
      <c r="AI1026" s="253"/>
      <c r="AJ1026" s="253"/>
      <c r="AK1026" s="253"/>
      <c r="AL1026" s="253"/>
      <c r="AM1026" s="253"/>
      <c r="AN1026" s="253"/>
      <c r="AO1026" s="253"/>
      <c r="AP1026" s="253"/>
      <c r="AQ1026" s="253"/>
      <c r="AR1026" s="253"/>
      <c r="AS1026" s="253"/>
      <c r="AT1026" s="253"/>
      <c r="AU1026" s="253"/>
      <c r="AV1026" s="253"/>
      <c r="AW1026" s="253"/>
      <c r="AX1026" s="253"/>
      <c r="AY1026" s="253"/>
      <c r="AZ1026" s="253"/>
      <c r="BA1026" s="253"/>
      <c r="BB1026" s="253"/>
      <c r="BC1026" s="253"/>
      <c r="BD1026" s="253"/>
      <c r="BE1026" s="253"/>
      <c r="BF1026" s="253"/>
      <c r="BG1026" s="253"/>
      <c r="BH1026" s="253"/>
      <c r="BI1026" s="253"/>
      <c r="BJ1026" s="253"/>
      <c r="BK1026" s="253"/>
      <c r="BL1026" s="253"/>
      <c r="BM1026" s="253"/>
      <c r="BN1026" s="253"/>
      <c r="BO1026" s="253"/>
      <c r="BP1026" s="253"/>
      <c r="BQ1026" s="253"/>
      <c r="BR1026" s="253"/>
      <c r="BS1026" s="253"/>
      <c r="BT1026" s="253"/>
      <c r="BU1026" s="253"/>
      <c r="BV1026" s="253"/>
      <c r="BW1026" s="253"/>
      <c r="BX1026" s="253"/>
      <c r="BY1026" s="253"/>
      <c r="BZ1026" s="253"/>
      <c r="CA1026" s="253"/>
      <c r="CB1026" s="253"/>
      <c r="CC1026" s="253"/>
      <c r="CD1026" s="253"/>
      <c r="CE1026" s="253"/>
      <c r="CF1026" s="253"/>
      <c r="CG1026" s="253"/>
      <c r="CH1026" s="253"/>
      <c r="CI1026" s="253"/>
      <c r="CJ1026" s="253"/>
      <c r="CK1026" s="253"/>
      <c r="CL1026" s="253"/>
      <c r="CM1026" s="253"/>
      <c r="CN1026" s="253"/>
      <c r="CO1026" s="253"/>
      <c r="CP1026" s="253"/>
      <c r="CQ1026" s="253"/>
      <c r="CR1026" s="253"/>
      <c r="CS1026" s="253"/>
      <c r="CT1026" s="253"/>
      <c r="CU1026" s="253"/>
      <c r="CV1026" s="253"/>
      <c r="CW1026" s="253"/>
      <c r="CX1026" s="253"/>
      <c r="CY1026" s="253"/>
      <c r="CZ1026" s="253"/>
      <c r="DA1026" s="253"/>
      <c r="DB1026" s="253"/>
      <c r="DC1026" s="253"/>
      <c r="DD1026" s="253"/>
      <c r="DE1026" s="253"/>
      <c r="DF1026" s="253"/>
      <c r="DG1026" s="253"/>
      <c r="DH1026" s="253"/>
      <c r="DI1026" s="253"/>
      <c r="DJ1026" s="253"/>
      <c r="DK1026" s="253"/>
      <c r="DL1026" s="253"/>
      <c r="DM1026" s="253"/>
      <c r="DN1026" s="253"/>
      <c r="DO1026" s="253"/>
      <c r="DP1026" s="253"/>
      <c r="DQ1026" s="253"/>
      <c r="DR1026" s="253"/>
      <c r="DS1026" s="253"/>
      <c r="DT1026" s="253"/>
      <c r="DU1026" s="253"/>
    </row>
    <row r="1027" spans="1:125" s="248" customFormat="1" x14ac:dyDescent="0.25">
      <c r="A1027" s="253"/>
      <c r="B1027" s="253"/>
      <c r="D1027" s="253"/>
      <c r="E1027" s="253"/>
      <c r="F1027" s="253"/>
      <c r="G1027" s="253"/>
      <c r="H1027" s="253"/>
      <c r="I1027" s="253"/>
      <c r="J1027" s="253"/>
      <c r="K1027" s="253"/>
      <c r="L1027" s="253"/>
      <c r="S1027" s="253"/>
      <c r="T1027" s="253"/>
      <c r="U1027" s="253"/>
      <c r="V1027" s="253"/>
      <c r="W1027" s="253"/>
      <c r="X1027" s="253"/>
      <c r="Y1027" s="253"/>
      <c r="Z1027" s="253"/>
      <c r="AA1027" s="253"/>
      <c r="AB1027" s="253"/>
      <c r="AC1027" s="253"/>
      <c r="AD1027" s="253"/>
      <c r="AE1027" s="253"/>
      <c r="AF1027" s="253"/>
      <c r="AG1027" s="253"/>
      <c r="AH1027" s="253"/>
      <c r="AI1027" s="253"/>
      <c r="AJ1027" s="253"/>
      <c r="AK1027" s="253"/>
      <c r="AL1027" s="253"/>
      <c r="AM1027" s="253"/>
      <c r="AN1027" s="253"/>
      <c r="AO1027" s="253"/>
      <c r="AP1027" s="253"/>
      <c r="AQ1027" s="253"/>
      <c r="AR1027" s="253"/>
      <c r="AS1027" s="253"/>
      <c r="AT1027" s="253"/>
      <c r="AU1027" s="253"/>
      <c r="AV1027" s="253"/>
      <c r="AW1027" s="253"/>
      <c r="AX1027" s="253"/>
      <c r="AY1027" s="253"/>
      <c r="AZ1027" s="253"/>
      <c r="BA1027" s="253"/>
      <c r="BB1027" s="253"/>
      <c r="BC1027" s="253"/>
      <c r="BD1027" s="253"/>
      <c r="BE1027" s="253"/>
      <c r="BF1027" s="253"/>
      <c r="BG1027" s="253"/>
      <c r="BH1027" s="253"/>
      <c r="BI1027" s="253"/>
      <c r="BJ1027" s="253"/>
      <c r="BK1027" s="253"/>
      <c r="BL1027" s="253"/>
      <c r="BM1027" s="253"/>
      <c r="BN1027" s="253"/>
      <c r="BO1027" s="253"/>
      <c r="BP1027" s="253"/>
      <c r="BQ1027" s="253"/>
      <c r="BR1027" s="253"/>
      <c r="BS1027" s="253"/>
      <c r="BT1027" s="253"/>
      <c r="BU1027" s="253"/>
      <c r="BV1027" s="253"/>
      <c r="BW1027" s="253"/>
      <c r="BX1027" s="253"/>
      <c r="BY1027" s="253"/>
      <c r="BZ1027" s="253"/>
      <c r="CA1027" s="253"/>
      <c r="CB1027" s="253"/>
      <c r="CC1027" s="253"/>
      <c r="CD1027" s="253"/>
      <c r="CE1027" s="253"/>
      <c r="CF1027" s="253"/>
      <c r="CG1027" s="253"/>
      <c r="CH1027" s="253"/>
      <c r="CI1027" s="253"/>
      <c r="CJ1027" s="253"/>
      <c r="CK1027" s="253"/>
      <c r="CL1027" s="253"/>
      <c r="CM1027" s="253"/>
      <c r="CN1027" s="253"/>
      <c r="CO1027" s="253"/>
      <c r="CP1027" s="253"/>
      <c r="CQ1027" s="253"/>
      <c r="CR1027" s="253"/>
      <c r="CS1027" s="253"/>
      <c r="CT1027" s="253"/>
      <c r="CU1027" s="253"/>
      <c r="CV1027" s="253"/>
      <c r="CW1027" s="253"/>
      <c r="CX1027" s="253"/>
      <c r="CY1027" s="253"/>
      <c r="CZ1027" s="253"/>
      <c r="DA1027" s="253"/>
      <c r="DB1027" s="253"/>
      <c r="DC1027" s="253"/>
      <c r="DD1027" s="253"/>
      <c r="DE1027" s="253"/>
      <c r="DF1027" s="253"/>
      <c r="DG1027" s="253"/>
      <c r="DH1027" s="253"/>
      <c r="DI1027" s="253"/>
      <c r="DJ1027" s="253"/>
      <c r="DK1027" s="253"/>
      <c r="DL1027" s="253"/>
      <c r="DM1027" s="253"/>
      <c r="DN1027" s="253"/>
      <c r="DO1027" s="253"/>
      <c r="DP1027" s="253"/>
      <c r="DQ1027" s="253"/>
      <c r="DR1027" s="253"/>
      <c r="DS1027" s="253"/>
      <c r="DT1027" s="253"/>
      <c r="DU1027" s="253"/>
    </row>
    <row r="1028" spans="1:125" s="248" customFormat="1" x14ac:dyDescent="0.25">
      <c r="A1028" s="253"/>
      <c r="B1028" s="253"/>
      <c r="D1028" s="253"/>
      <c r="E1028" s="253"/>
      <c r="F1028" s="253"/>
      <c r="G1028" s="253"/>
      <c r="H1028" s="253"/>
      <c r="I1028" s="253"/>
      <c r="J1028" s="253"/>
      <c r="K1028" s="253"/>
      <c r="L1028" s="253"/>
      <c r="S1028" s="253"/>
      <c r="T1028" s="253"/>
      <c r="U1028" s="253"/>
      <c r="V1028" s="253"/>
      <c r="W1028" s="253"/>
      <c r="X1028" s="253"/>
      <c r="Y1028" s="253"/>
      <c r="Z1028" s="253"/>
      <c r="AA1028" s="253"/>
      <c r="AB1028" s="253"/>
      <c r="AC1028" s="253"/>
      <c r="AD1028" s="253"/>
      <c r="AE1028" s="253"/>
      <c r="AF1028" s="253"/>
      <c r="AG1028" s="253"/>
      <c r="AH1028" s="253"/>
      <c r="AI1028" s="253"/>
      <c r="AJ1028" s="253"/>
      <c r="AK1028" s="253"/>
      <c r="AL1028" s="253"/>
      <c r="AM1028" s="253"/>
      <c r="AN1028" s="253"/>
      <c r="AO1028" s="253"/>
      <c r="AP1028" s="253"/>
      <c r="AQ1028" s="253"/>
      <c r="AR1028" s="253"/>
      <c r="AS1028" s="253"/>
      <c r="AT1028" s="253"/>
      <c r="AU1028" s="253"/>
      <c r="AV1028" s="253"/>
      <c r="AW1028" s="253"/>
      <c r="AX1028" s="253"/>
      <c r="AY1028" s="253"/>
      <c r="AZ1028" s="253"/>
      <c r="BA1028" s="253"/>
      <c r="BB1028" s="253"/>
      <c r="BC1028" s="253"/>
      <c r="BD1028" s="253"/>
      <c r="BE1028" s="253"/>
      <c r="BF1028" s="253"/>
      <c r="BG1028" s="253"/>
      <c r="BH1028" s="253"/>
      <c r="BI1028" s="253"/>
      <c r="BJ1028" s="253"/>
      <c r="BK1028" s="253"/>
      <c r="BL1028" s="253"/>
      <c r="BM1028" s="253"/>
      <c r="BN1028" s="253"/>
      <c r="BO1028" s="253"/>
      <c r="BP1028" s="253"/>
      <c r="BQ1028" s="253"/>
      <c r="BR1028" s="253"/>
      <c r="BS1028" s="253"/>
      <c r="BT1028" s="253"/>
      <c r="BU1028" s="253"/>
      <c r="BV1028" s="253"/>
      <c r="BW1028" s="253"/>
      <c r="BX1028" s="253"/>
      <c r="BY1028" s="253"/>
      <c r="BZ1028" s="253"/>
      <c r="CA1028" s="253"/>
      <c r="CB1028" s="253"/>
      <c r="CC1028" s="253"/>
      <c r="CD1028" s="253"/>
      <c r="CE1028" s="253"/>
      <c r="CF1028" s="253"/>
      <c r="CG1028" s="253"/>
      <c r="CH1028" s="253"/>
      <c r="CI1028" s="253"/>
      <c r="CJ1028" s="253"/>
      <c r="CK1028" s="253"/>
      <c r="CL1028" s="253"/>
      <c r="CM1028" s="253"/>
      <c r="CN1028" s="253"/>
      <c r="CO1028" s="253"/>
      <c r="CP1028" s="253"/>
      <c r="CQ1028" s="253"/>
      <c r="CR1028" s="253"/>
      <c r="CS1028" s="253"/>
      <c r="CT1028" s="253"/>
      <c r="CU1028" s="253"/>
      <c r="CV1028" s="253"/>
      <c r="CW1028" s="253"/>
      <c r="CX1028" s="253"/>
      <c r="CY1028" s="253"/>
      <c r="CZ1028" s="253"/>
      <c r="DA1028" s="253"/>
      <c r="DB1028" s="253"/>
      <c r="DC1028" s="253"/>
      <c r="DD1028" s="253"/>
      <c r="DE1028" s="253"/>
      <c r="DF1028" s="253"/>
      <c r="DG1028" s="253"/>
      <c r="DH1028" s="253"/>
      <c r="DI1028" s="253"/>
      <c r="DJ1028" s="253"/>
      <c r="DK1028" s="253"/>
      <c r="DL1028" s="253"/>
      <c r="DM1028" s="253"/>
      <c r="DN1028" s="253"/>
      <c r="DO1028" s="253"/>
      <c r="DP1028" s="253"/>
      <c r="DQ1028" s="253"/>
      <c r="DR1028" s="253"/>
      <c r="DS1028" s="253"/>
      <c r="DT1028" s="253"/>
      <c r="DU1028" s="253"/>
    </row>
    <row r="1029" spans="1:125" s="248" customFormat="1" x14ac:dyDescent="0.25">
      <c r="A1029" s="253"/>
      <c r="B1029" s="253"/>
      <c r="D1029" s="253"/>
      <c r="E1029" s="253"/>
      <c r="F1029" s="253"/>
      <c r="G1029" s="253"/>
      <c r="H1029" s="253"/>
      <c r="I1029" s="253"/>
      <c r="J1029" s="253"/>
      <c r="K1029" s="253"/>
      <c r="L1029" s="253"/>
      <c r="S1029" s="253"/>
      <c r="T1029" s="253"/>
      <c r="U1029" s="253"/>
      <c r="V1029" s="253"/>
      <c r="W1029" s="253"/>
      <c r="X1029" s="253"/>
      <c r="Y1029" s="253"/>
      <c r="Z1029" s="253"/>
      <c r="AA1029" s="253"/>
      <c r="AB1029" s="253"/>
      <c r="AC1029" s="253"/>
      <c r="AD1029" s="253"/>
      <c r="AE1029" s="253"/>
      <c r="AF1029" s="253"/>
      <c r="AG1029" s="253"/>
      <c r="AH1029" s="253"/>
      <c r="AI1029" s="253"/>
      <c r="AJ1029" s="253"/>
      <c r="AK1029" s="253"/>
      <c r="AL1029" s="253"/>
      <c r="AM1029" s="253"/>
      <c r="AN1029" s="253"/>
      <c r="AO1029" s="253"/>
      <c r="AP1029" s="253"/>
      <c r="AQ1029" s="253"/>
      <c r="AR1029" s="253"/>
      <c r="AS1029" s="253"/>
      <c r="AT1029" s="253"/>
      <c r="AU1029" s="253"/>
      <c r="AV1029" s="253"/>
      <c r="AW1029" s="253"/>
      <c r="AX1029" s="253"/>
      <c r="AY1029" s="253"/>
      <c r="AZ1029" s="253"/>
      <c r="BA1029" s="253"/>
      <c r="BB1029" s="253"/>
      <c r="BC1029" s="253"/>
      <c r="BD1029" s="253"/>
      <c r="BE1029" s="253"/>
      <c r="BF1029" s="253"/>
      <c r="BG1029" s="253"/>
      <c r="BH1029" s="253"/>
      <c r="BI1029" s="253"/>
      <c r="BJ1029" s="253"/>
      <c r="BK1029" s="253"/>
      <c r="BL1029" s="253"/>
      <c r="BM1029" s="253"/>
      <c r="BN1029" s="253"/>
      <c r="BO1029" s="253"/>
      <c r="BP1029" s="253"/>
      <c r="BQ1029" s="253"/>
      <c r="BR1029" s="253"/>
      <c r="BS1029" s="253"/>
      <c r="BT1029" s="253"/>
      <c r="BU1029" s="253"/>
      <c r="BV1029" s="253"/>
      <c r="BW1029" s="253"/>
      <c r="BX1029" s="253"/>
      <c r="BY1029" s="253"/>
      <c r="BZ1029" s="253"/>
      <c r="CA1029" s="253"/>
      <c r="CB1029" s="253"/>
      <c r="CC1029" s="253"/>
      <c r="CD1029" s="253"/>
      <c r="CE1029" s="253"/>
      <c r="CF1029" s="253"/>
      <c r="CG1029" s="253"/>
      <c r="CH1029" s="253"/>
      <c r="CI1029" s="253"/>
      <c r="CJ1029" s="253"/>
      <c r="CK1029" s="253"/>
      <c r="CL1029" s="253"/>
      <c r="CM1029" s="253"/>
      <c r="CN1029" s="253"/>
      <c r="CO1029" s="253"/>
      <c r="CP1029" s="253"/>
      <c r="CQ1029" s="253"/>
      <c r="CR1029" s="253"/>
      <c r="CS1029" s="253"/>
      <c r="CT1029" s="253"/>
      <c r="CU1029" s="253"/>
      <c r="CV1029" s="253"/>
      <c r="CW1029" s="253"/>
      <c r="CX1029" s="253"/>
      <c r="CY1029" s="253"/>
      <c r="CZ1029" s="253"/>
      <c r="DA1029" s="253"/>
      <c r="DB1029" s="253"/>
      <c r="DC1029" s="253"/>
      <c r="DD1029" s="253"/>
      <c r="DE1029" s="253"/>
      <c r="DF1029" s="253"/>
      <c r="DG1029" s="253"/>
      <c r="DH1029" s="253"/>
      <c r="DI1029" s="253"/>
      <c r="DJ1029" s="253"/>
      <c r="DK1029" s="253"/>
      <c r="DL1029" s="253"/>
      <c r="DM1029" s="253"/>
      <c r="DN1029" s="253"/>
      <c r="DO1029" s="253"/>
      <c r="DP1029" s="253"/>
      <c r="DQ1029" s="253"/>
      <c r="DR1029" s="253"/>
      <c r="DS1029" s="253"/>
      <c r="DT1029" s="253"/>
      <c r="DU1029" s="253"/>
    </row>
    <row r="1030" spans="1:125" s="248" customFormat="1" x14ac:dyDescent="0.25">
      <c r="A1030" s="253"/>
      <c r="B1030" s="253"/>
      <c r="D1030" s="253"/>
      <c r="E1030" s="253"/>
      <c r="F1030" s="253"/>
      <c r="G1030" s="253"/>
      <c r="H1030" s="253"/>
      <c r="I1030" s="253"/>
      <c r="J1030" s="253"/>
      <c r="K1030" s="253"/>
      <c r="L1030" s="253"/>
      <c r="S1030" s="253"/>
      <c r="T1030" s="253"/>
      <c r="U1030" s="253"/>
      <c r="V1030" s="253"/>
      <c r="W1030" s="253"/>
      <c r="X1030" s="253"/>
      <c r="Y1030" s="253"/>
      <c r="Z1030" s="253"/>
      <c r="AA1030" s="253"/>
      <c r="AB1030" s="253"/>
      <c r="AC1030" s="253"/>
      <c r="AD1030" s="253"/>
      <c r="AE1030" s="253"/>
      <c r="AF1030" s="253"/>
      <c r="AG1030" s="253"/>
      <c r="AH1030" s="253"/>
      <c r="AI1030" s="253"/>
      <c r="AJ1030" s="253"/>
      <c r="AK1030" s="253"/>
      <c r="AL1030" s="253"/>
      <c r="AM1030" s="253"/>
      <c r="AN1030" s="253"/>
      <c r="AO1030" s="253"/>
      <c r="AP1030" s="253"/>
      <c r="AQ1030" s="253"/>
      <c r="AR1030" s="253"/>
      <c r="AS1030" s="253"/>
      <c r="AT1030" s="253"/>
      <c r="AU1030" s="253"/>
      <c r="AV1030" s="253"/>
      <c r="AW1030" s="253"/>
      <c r="AX1030" s="253"/>
      <c r="AY1030" s="253"/>
      <c r="AZ1030" s="253"/>
      <c r="BA1030" s="253"/>
      <c r="BB1030" s="253"/>
      <c r="BC1030" s="253"/>
      <c r="BD1030" s="253"/>
      <c r="BE1030" s="253"/>
      <c r="BF1030" s="253"/>
      <c r="BG1030" s="253"/>
      <c r="BH1030" s="253"/>
      <c r="BI1030" s="253"/>
      <c r="BJ1030" s="253"/>
      <c r="BK1030" s="253"/>
      <c r="BL1030" s="253"/>
      <c r="BM1030" s="253"/>
      <c r="BN1030" s="253"/>
      <c r="BO1030" s="253"/>
      <c r="BP1030" s="253"/>
      <c r="BQ1030" s="253"/>
      <c r="BR1030" s="253"/>
      <c r="BS1030" s="253"/>
      <c r="BT1030" s="253"/>
      <c r="BU1030" s="253"/>
      <c r="BV1030" s="253"/>
      <c r="BW1030" s="253"/>
      <c r="BX1030" s="253"/>
      <c r="BY1030" s="253"/>
      <c r="BZ1030" s="253"/>
      <c r="CA1030" s="253"/>
      <c r="CB1030" s="253"/>
      <c r="CC1030" s="253"/>
      <c r="CD1030" s="253"/>
      <c r="CE1030" s="253"/>
      <c r="CF1030" s="253"/>
      <c r="CG1030" s="253"/>
      <c r="CH1030" s="253"/>
      <c r="CI1030" s="253"/>
      <c r="CJ1030" s="253"/>
      <c r="CK1030" s="253"/>
      <c r="CL1030" s="253"/>
      <c r="CM1030" s="253"/>
      <c r="CN1030" s="253"/>
      <c r="CO1030" s="253"/>
      <c r="CP1030" s="253"/>
      <c r="CQ1030" s="253"/>
      <c r="CR1030" s="253"/>
      <c r="CS1030" s="253"/>
      <c r="CT1030" s="253"/>
      <c r="CU1030" s="253"/>
      <c r="CV1030" s="253"/>
      <c r="CW1030" s="253"/>
      <c r="CX1030" s="253"/>
      <c r="CY1030" s="253"/>
      <c r="CZ1030" s="253"/>
      <c r="DA1030" s="253"/>
      <c r="DB1030" s="253"/>
      <c r="DC1030" s="253"/>
      <c r="DD1030" s="253"/>
      <c r="DE1030" s="253"/>
      <c r="DF1030" s="253"/>
      <c r="DG1030" s="253"/>
      <c r="DH1030" s="253"/>
      <c r="DI1030" s="253"/>
      <c r="DJ1030" s="253"/>
      <c r="DK1030" s="253"/>
      <c r="DL1030" s="253"/>
      <c r="DM1030" s="253"/>
      <c r="DN1030" s="253"/>
      <c r="DO1030" s="253"/>
      <c r="DP1030" s="253"/>
      <c r="DQ1030" s="253"/>
      <c r="DR1030" s="253"/>
      <c r="DS1030" s="253"/>
      <c r="DT1030" s="253"/>
      <c r="DU1030" s="253"/>
    </row>
    <row r="1031" spans="1:125" s="248" customFormat="1" x14ac:dyDescent="0.25">
      <c r="A1031" s="253"/>
      <c r="B1031" s="253"/>
      <c r="D1031" s="253"/>
      <c r="E1031" s="253"/>
      <c r="F1031" s="253"/>
      <c r="G1031" s="253"/>
      <c r="H1031" s="253"/>
      <c r="I1031" s="253"/>
      <c r="J1031" s="253"/>
      <c r="K1031" s="253"/>
      <c r="L1031" s="253"/>
      <c r="S1031" s="253"/>
      <c r="T1031" s="253"/>
      <c r="U1031" s="253"/>
      <c r="V1031" s="253"/>
      <c r="W1031" s="253"/>
      <c r="X1031" s="253"/>
      <c r="Y1031" s="253"/>
      <c r="Z1031" s="253"/>
      <c r="AA1031" s="253"/>
      <c r="AB1031" s="253"/>
      <c r="AC1031" s="253"/>
      <c r="AD1031" s="253"/>
      <c r="AE1031" s="253"/>
      <c r="AF1031" s="253"/>
      <c r="AG1031" s="253"/>
      <c r="AH1031" s="253"/>
      <c r="AI1031" s="253"/>
      <c r="AJ1031" s="253"/>
      <c r="AK1031" s="253"/>
      <c r="AL1031" s="253"/>
      <c r="AM1031" s="253"/>
      <c r="AN1031" s="253"/>
      <c r="AO1031" s="253"/>
      <c r="AP1031" s="253"/>
      <c r="AQ1031" s="253"/>
      <c r="AR1031" s="253"/>
      <c r="AS1031" s="253"/>
      <c r="AT1031" s="253"/>
      <c r="AU1031" s="253"/>
      <c r="AV1031" s="253"/>
      <c r="AW1031" s="253"/>
      <c r="AX1031" s="253"/>
      <c r="AY1031" s="253"/>
      <c r="AZ1031" s="253"/>
      <c r="BA1031" s="253"/>
      <c r="BB1031" s="253"/>
      <c r="BC1031" s="253"/>
      <c r="BD1031" s="253"/>
      <c r="BE1031" s="253"/>
      <c r="BF1031" s="253"/>
      <c r="BG1031" s="253"/>
      <c r="BH1031" s="253"/>
      <c r="BI1031" s="253"/>
      <c r="BJ1031" s="253"/>
      <c r="BK1031" s="253"/>
      <c r="BL1031" s="253"/>
      <c r="BM1031" s="253"/>
      <c r="BN1031" s="253"/>
      <c r="BO1031" s="253"/>
      <c r="BP1031" s="253"/>
      <c r="BQ1031" s="253"/>
      <c r="BR1031" s="253"/>
      <c r="BS1031" s="253"/>
      <c r="BT1031" s="253"/>
      <c r="BU1031" s="253"/>
      <c r="BV1031" s="253"/>
      <c r="BW1031" s="253"/>
      <c r="BX1031" s="253"/>
      <c r="BY1031" s="253"/>
      <c r="BZ1031" s="253"/>
      <c r="CA1031" s="253"/>
      <c r="CB1031" s="253"/>
      <c r="CC1031" s="253"/>
      <c r="CD1031" s="253"/>
      <c r="CE1031" s="253"/>
      <c r="CF1031" s="253"/>
      <c r="CG1031" s="253"/>
      <c r="CH1031" s="253"/>
      <c r="CI1031" s="253"/>
      <c r="CJ1031" s="253"/>
      <c r="CK1031" s="253"/>
      <c r="CL1031" s="253"/>
      <c r="CM1031" s="253"/>
      <c r="CN1031" s="253"/>
      <c r="CO1031" s="253"/>
      <c r="CP1031" s="253"/>
      <c r="CQ1031" s="253"/>
      <c r="CR1031" s="253"/>
      <c r="CS1031" s="253"/>
      <c r="CT1031" s="253"/>
      <c r="CU1031" s="253"/>
      <c r="CV1031" s="253"/>
      <c r="CW1031" s="253"/>
      <c r="CX1031" s="253"/>
      <c r="CY1031" s="253"/>
      <c r="CZ1031" s="253"/>
      <c r="DA1031" s="253"/>
      <c r="DB1031" s="253"/>
      <c r="DC1031" s="253"/>
      <c r="DD1031" s="253"/>
      <c r="DE1031" s="253"/>
      <c r="DF1031" s="253"/>
      <c r="DG1031" s="253"/>
      <c r="DH1031" s="253"/>
      <c r="DI1031" s="253"/>
      <c r="DJ1031" s="253"/>
      <c r="DK1031" s="253"/>
      <c r="DL1031" s="253"/>
      <c r="DM1031" s="253"/>
      <c r="DN1031" s="253"/>
      <c r="DO1031" s="253"/>
      <c r="DP1031" s="253"/>
      <c r="DQ1031" s="253"/>
      <c r="DR1031" s="253"/>
      <c r="DS1031" s="253"/>
      <c r="DT1031" s="253"/>
      <c r="DU1031" s="253"/>
    </row>
    <row r="1032" spans="1:125" s="248" customFormat="1" x14ac:dyDescent="0.25">
      <c r="A1032" s="253"/>
      <c r="B1032" s="253"/>
      <c r="D1032" s="253"/>
      <c r="E1032" s="253"/>
      <c r="F1032" s="253"/>
      <c r="G1032" s="253"/>
      <c r="H1032" s="253"/>
      <c r="I1032" s="253"/>
      <c r="J1032" s="253"/>
      <c r="K1032" s="253"/>
      <c r="L1032" s="253"/>
      <c r="S1032" s="253"/>
      <c r="T1032" s="253"/>
      <c r="U1032" s="253"/>
      <c r="V1032" s="253"/>
      <c r="W1032" s="253"/>
      <c r="X1032" s="253"/>
      <c r="Y1032" s="253"/>
      <c r="Z1032" s="253"/>
      <c r="AA1032" s="253"/>
      <c r="AB1032" s="253"/>
      <c r="AC1032" s="253"/>
      <c r="AD1032" s="253"/>
      <c r="AE1032" s="253"/>
      <c r="AF1032" s="253"/>
      <c r="AG1032" s="253"/>
      <c r="AH1032" s="253"/>
      <c r="AI1032" s="253"/>
      <c r="AJ1032" s="253"/>
      <c r="AK1032" s="253"/>
      <c r="AL1032" s="253"/>
      <c r="AM1032" s="253"/>
      <c r="AN1032" s="253"/>
      <c r="AO1032" s="253"/>
      <c r="AP1032" s="253"/>
      <c r="AQ1032" s="253"/>
      <c r="AR1032" s="253"/>
      <c r="AS1032" s="253"/>
      <c r="AT1032" s="253"/>
      <c r="AU1032" s="253"/>
      <c r="AV1032" s="253"/>
      <c r="AW1032" s="253"/>
      <c r="AX1032" s="253"/>
      <c r="AY1032" s="253"/>
      <c r="AZ1032" s="253"/>
      <c r="BA1032" s="253"/>
      <c r="BB1032" s="253"/>
      <c r="BC1032" s="253"/>
      <c r="BD1032" s="253"/>
      <c r="BE1032" s="253"/>
      <c r="BF1032" s="253"/>
      <c r="BG1032" s="253"/>
      <c r="BH1032" s="253"/>
      <c r="BI1032" s="253"/>
      <c r="BJ1032" s="253"/>
      <c r="BK1032" s="253"/>
      <c r="BL1032" s="253"/>
      <c r="BM1032" s="253"/>
      <c r="BN1032" s="253"/>
      <c r="BO1032" s="253"/>
      <c r="BP1032" s="253"/>
      <c r="BQ1032" s="253"/>
      <c r="BR1032" s="253"/>
      <c r="BS1032" s="253"/>
      <c r="BT1032" s="253"/>
      <c r="BU1032" s="253"/>
      <c r="BV1032" s="253"/>
      <c r="BW1032" s="253"/>
      <c r="BX1032" s="253"/>
      <c r="BY1032" s="253"/>
      <c r="BZ1032" s="253"/>
      <c r="CA1032" s="253"/>
      <c r="CB1032" s="253"/>
      <c r="CC1032" s="253"/>
      <c r="CD1032" s="253"/>
      <c r="CE1032" s="253"/>
      <c r="CF1032" s="253"/>
      <c r="CG1032" s="253"/>
      <c r="CH1032" s="253"/>
      <c r="CI1032" s="253"/>
      <c r="CJ1032" s="253"/>
      <c r="CK1032" s="253"/>
      <c r="CL1032" s="253"/>
      <c r="CM1032" s="253"/>
      <c r="CN1032" s="253"/>
      <c r="CO1032" s="253"/>
      <c r="CP1032" s="253"/>
      <c r="CQ1032" s="253"/>
      <c r="CR1032" s="253"/>
      <c r="CS1032" s="253"/>
      <c r="CT1032" s="253"/>
      <c r="CU1032" s="253"/>
      <c r="CV1032" s="253"/>
      <c r="CW1032" s="253"/>
      <c r="CX1032" s="253"/>
      <c r="CY1032" s="253"/>
      <c r="CZ1032" s="253"/>
      <c r="DA1032" s="253"/>
      <c r="DB1032" s="253"/>
      <c r="DC1032" s="253"/>
      <c r="DD1032" s="253"/>
      <c r="DE1032" s="253"/>
      <c r="DF1032" s="253"/>
      <c r="DG1032" s="253"/>
      <c r="DH1032" s="253"/>
      <c r="DI1032" s="253"/>
      <c r="DJ1032" s="253"/>
      <c r="DK1032" s="253"/>
      <c r="DL1032" s="253"/>
      <c r="DM1032" s="253"/>
      <c r="DN1032" s="253"/>
      <c r="DO1032" s="253"/>
      <c r="DP1032" s="253"/>
      <c r="DQ1032" s="253"/>
      <c r="DR1032" s="253"/>
      <c r="DS1032" s="253"/>
      <c r="DT1032" s="253"/>
      <c r="DU1032" s="253"/>
    </row>
    <row r="1033" spans="1:125" s="248" customFormat="1" x14ac:dyDescent="0.25">
      <c r="A1033" s="253"/>
      <c r="B1033" s="253"/>
      <c r="D1033" s="253"/>
      <c r="E1033" s="253"/>
      <c r="F1033" s="253"/>
      <c r="G1033" s="253"/>
      <c r="H1033" s="253"/>
      <c r="I1033" s="253"/>
      <c r="J1033" s="253"/>
      <c r="K1033" s="253"/>
      <c r="L1033" s="253"/>
      <c r="S1033" s="253"/>
      <c r="T1033" s="253"/>
      <c r="U1033" s="253"/>
      <c r="V1033" s="253"/>
      <c r="W1033" s="253"/>
      <c r="X1033" s="253"/>
      <c r="Y1033" s="253"/>
      <c r="Z1033" s="253"/>
      <c r="AA1033" s="253"/>
      <c r="AB1033" s="253"/>
      <c r="AC1033" s="253"/>
      <c r="AD1033" s="253"/>
      <c r="AE1033" s="253"/>
      <c r="AF1033" s="253"/>
      <c r="AG1033" s="253"/>
      <c r="AH1033" s="253"/>
      <c r="AI1033" s="253"/>
      <c r="AJ1033" s="253"/>
      <c r="AK1033" s="253"/>
      <c r="AL1033" s="253"/>
      <c r="AM1033" s="253"/>
      <c r="AN1033" s="253"/>
      <c r="AO1033" s="253"/>
      <c r="AP1033" s="253"/>
      <c r="AQ1033" s="253"/>
      <c r="AR1033" s="253"/>
      <c r="AS1033" s="253"/>
      <c r="AT1033" s="253"/>
      <c r="AU1033" s="253"/>
      <c r="AV1033" s="253"/>
      <c r="AW1033" s="253"/>
      <c r="AX1033" s="253"/>
      <c r="AY1033" s="253"/>
      <c r="AZ1033" s="253"/>
      <c r="BA1033" s="253"/>
      <c r="BB1033" s="253"/>
      <c r="BC1033" s="253"/>
      <c r="BD1033" s="253"/>
      <c r="BE1033" s="253"/>
      <c r="BF1033" s="253"/>
      <c r="BG1033" s="253"/>
      <c r="BH1033" s="253"/>
      <c r="BI1033" s="253"/>
      <c r="BJ1033" s="253"/>
      <c r="BK1033" s="253"/>
      <c r="BL1033" s="253"/>
      <c r="BM1033" s="253"/>
      <c r="BN1033" s="253"/>
      <c r="BO1033" s="253"/>
      <c r="BP1033" s="253"/>
      <c r="BQ1033" s="253"/>
      <c r="BR1033" s="253"/>
      <c r="BS1033" s="253"/>
      <c r="BT1033" s="253"/>
      <c r="BU1033" s="253"/>
      <c r="BV1033" s="253"/>
      <c r="BW1033" s="253"/>
      <c r="BX1033" s="253"/>
      <c r="BY1033" s="253"/>
      <c r="BZ1033" s="253"/>
      <c r="CA1033" s="253"/>
      <c r="CB1033" s="253"/>
      <c r="CC1033" s="253"/>
      <c r="CD1033" s="253"/>
      <c r="CE1033" s="253"/>
      <c r="CF1033" s="253"/>
      <c r="CG1033" s="253"/>
      <c r="CH1033" s="253"/>
      <c r="CI1033" s="253"/>
      <c r="CJ1033" s="253"/>
      <c r="CK1033" s="253"/>
      <c r="CL1033" s="253"/>
      <c r="CM1033" s="253"/>
      <c r="CN1033" s="253"/>
      <c r="CO1033" s="253"/>
      <c r="CP1033" s="253"/>
      <c r="CQ1033" s="253"/>
      <c r="CR1033" s="253"/>
      <c r="CS1033" s="253"/>
      <c r="CT1033" s="253"/>
      <c r="CU1033" s="253"/>
      <c r="CV1033" s="253"/>
      <c r="CW1033" s="253"/>
      <c r="CX1033" s="253"/>
      <c r="CY1033" s="253"/>
      <c r="CZ1033" s="253"/>
      <c r="DA1033" s="253"/>
      <c r="DB1033" s="253"/>
      <c r="DC1033" s="253"/>
      <c r="DD1033" s="253"/>
      <c r="DE1033" s="253"/>
      <c r="DF1033" s="253"/>
      <c r="DG1033" s="253"/>
      <c r="DH1033" s="253"/>
      <c r="DI1033" s="253"/>
      <c r="DJ1033" s="253"/>
      <c r="DK1033" s="253"/>
      <c r="DL1033" s="253"/>
      <c r="DM1033" s="253"/>
      <c r="DN1033" s="253"/>
      <c r="DO1033" s="253"/>
      <c r="DP1033" s="253"/>
      <c r="DQ1033" s="253"/>
      <c r="DR1033" s="253"/>
      <c r="DS1033" s="253"/>
      <c r="DT1033" s="253"/>
      <c r="DU1033" s="253"/>
    </row>
    <row r="1034" spans="1:125" s="248" customFormat="1" x14ac:dyDescent="0.25">
      <c r="A1034" s="253"/>
      <c r="B1034" s="253"/>
      <c r="D1034" s="253"/>
      <c r="E1034" s="253"/>
      <c r="F1034" s="253"/>
      <c r="G1034" s="253"/>
      <c r="H1034" s="253"/>
      <c r="I1034" s="253"/>
      <c r="J1034" s="253"/>
      <c r="K1034" s="253"/>
      <c r="L1034" s="253"/>
      <c r="S1034" s="253"/>
      <c r="T1034" s="253"/>
      <c r="U1034" s="253"/>
      <c r="V1034" s="253"/>
      <c r="W1034" s="253"/>
      <c r="X1034" s="253"/>
      <c r="Y1034" s="253"/>
      <c r="Z1034" s="253"/>
      <c r="AA1034" s="253"/>
      <c r="AB1034" s="253"/>
      <c r="AC1034" s="253"/>
      <c r="AD1034" s="253"/>
      <c r="AE1034" s="253"/>
      <c r="AF1034" s="253"/>
      <c r="AG1034" s="253"/>
      <c r="AH1034" s="253"/>
      <c r="AI1034" s="253"/>
      <c r="AJ1034" s="253"/>
      <c r="AK1034" s="253"/>
      <c r="AL1034" s="253"/>
      <c r="AM1034" s="253"/>
      <c r="AN1034" s="253"/>
      <c r="AO1034" s="253"/>
      <c r="AP1034" s="253"/>
      <c r="AQ1034" s="253"/>
      <c r="AR1034" s="253"/>
      <c r="AS1034" s="253"/>
      <c r="AT1034" s="253"/>
      <c r="AU1034" s="253"/>
      <c r="AV1034" s="253"/>
      <c r="AW1034" s="253"/>
      <c r="AX1034" s="253"/>
      <c r="AY1034" s="253"/>
      <c r="AZ1034" s="253"/>
      <c r="BA1034" s="253"/>
      <c r="BB1034" s="253"/>
      <c r="BC1034" s="253"/>
      <c r="BD1034" s="253"/>
      <c r="BE1034" s="253"/>
      <c r="BF1034" s="253"/>
      <c r="BG1034" s="253"/>
      <c r="BH1034" s="253"/>
      <c r="BI1034" s="253"/>
      <c r="BJ1034" s="253"/>
      <c r="BK1034" s="253"/>
      <c r="BL1034" s="253"/>
      <c r="BM1034" s="253"/>
      <c r="BN1034" s="253"/>
      <c r="BO1034" s="253"/>
      <c r="BP1034" s="253"/>
      <c r="BQ1034" s="253"/>
      <c r="BR1034" s="253"/>
      <c r="BS1034" s="253"/>
      <c r="BT1034" s="253"/>
      <c r="BU1034" s="253"/>
      <c r="BV1034" s="253"/>
      <c r="BW1034" s="253"/>
      <c r="BX1034" s="253"/>
      <c r="BY1034" s="253"/>
      <c r="BZ1034" s="253"/>
      <c r="CA1034" s="253"/>
      <c r="CB1034" s="253"/>
      <c r="CC1034" s="253"/>
      <c r="CD1034" s="253"/>
      <c r="CE1034" s="253"/>
      <c r="CF1034" s="253"/>
      <c r="CG1034" s="253"/>
      <c r="CH1034" s="253"/>
      <c r="CI1034" s="253"/>
      <c r="CJ1034" s="253"/>
      <c r="CK1034" s="253"/>
      <c r="CL1034" s="253"/>
      <c r="CM1034" s="253"/>
      <c r="CN1034" s="253"/>
      <c r="CO1034" s="253"/>
      <c r="CP1034" s="253"/>
      <c r="CQ1034" s="253"/>
      <c r="CR1034" s="253"/>
      <c r="CS1034" s="253"/>
      <c r="CT1034" s="253"/>
      <c r="CU1034" s="253"/>
      <c r="CV1034" s="253"/>
      <c r="CW1034" s="253"/>
      <c r="CX1034" s="253"/>
      <c r="CY1034" s="253"/>
      <c r="CZ1034" s="253"/>
      <c r="DA1034" s="253"/>
      <c r="DB1034" s="253"/>
      <c r="DC1034" s="253"/>
      <c r="DD1034" s="253"/>
      <c r="DE1034" s="253"/>
      <c r="DF1034" s="253"/>
      <c r="DG1034" s="253"/>
      <c r="DH1034" s="253"/>
      <c r="DI1034" s="253"/>
      <c r="DJ1034" s="253"/>
      <c r="DK1034" s="253"/>
      <c r="DL1034" s="253"/>
      <c r="DM1034" s="253"/>
      <c r="DN1034" s="253"/>
      <c r="DO1034" s="253"/>
      <c r="DP1034" s="253"/>
      <c r="DQ1034" s="253"/>
      <c r="DR1034" s="253"/>
      <c r="DS1034" s="253"/>
      <c r="DT1034" s="253"/>
      <c r="DU1034" s="253"/>
    </row>
    <row r="1035" spans="1:125" s="248" customFormat="1" x14ac:dyDescent="0.25">
      <c r="A1035" s="253"/>
      <c r="B1035" s="253"/>
      <c r="D1035" s="253"/>
      <c r="E1035" s="253"/>
      <c r="F1035" s="253"/>
      <c r="G1035" s="253"/>
      <c r="H1035" s="253"/>
      <c r="I1035" s="253"/>
      <c r="J1035" s="253"/>
      <c r="K1035" s="253"/>
      <c r="L1035" s="253"/>
      <c r="S1035" s="253"/>
      <c r="T1035" s="253"/>
      <c r="U1035" s="253"/>
      <c r="V1035" s="253"/>
      <c r="W1035" s="253"/>
      <c r="X1035" s="253"/>
      <c r="Y1035" s="253"/>
      <c r="Z1035" s="253"/>
      <c r="AA1035" s="253"/>
      <c r="AB1035" s="253"/>
      <c r="AC1035" s="253"/>
      <c r="AD1035" s="253"/>
      <c r="AE1035" s="253"/>
      <c r="AF1035" s="253"/>
      <c r="AG1035" s="253"/>
      <c r="AH1035" s="253"/>
      <c r="AI1035" s="253"/>
      <c r="AJ1035" s="253"/>
      <c r="AK1035" s="253"/>
      <c r="AL1035" s="253"/>
      <c r="AM1035" s="253"/>
      <c r="AN1035" s="253"/>
      <c r="AO1035" s="253"/>
      <c r="AP1035" s="253"/>
      <c r="AQ1035" s="253"/>
      <c r="AR1035" s="253"/>
      <c r="AS1035" s="253"/>
      <c r="AT1035" s="253"/>
      <c r="AU1035" s="253"/>
      <c r="AV1035" s="253"/>
      <c r="AW1035" s="253"/>
      <c r="AX1035" s="253"/>
      <c r="AY1035" s="253"/>
      <c r="AZ1035" s="253"/>
      <c r="BA1035" s="253"/>
      <c r="BB1035" s="253"/>
      <c r="BC1035" s="253"/>
      <c r="BD1035" s="253"/>
      <c r="BE1035" s="253"/>
      <c r="BF1035" s="253"/>
      <c r="BG1035" s="253"/>
      <c r="BH1035" s="253"/>
      <c r="BI1035" s="253"/>
      <c r="BJ1035" s="253"/>
      <c r="BK1035" s="253"/>
      <c r="BL1035" s="253"/>
      <c r="BM1035" s="253"/>
      <c r="BN1035" s="253"/>
      <c r="BO1035" s="253"/>
      <c r="BP1035" s="253"/>
      <c r="BQ1035" s="253"/>
      <c r="BR1035" s="253"/>
      <c r="BS1035" s="253"/>
      <c r="BT1035" s="253"/>
      <c r="BU1035" s="253"/>
      <c r="BV1035" s="253"/>
      <c r="BW1035" s="253"/>
      <c r="BX1035" s="253"/>
      <c r="BY1035" s="253"/>
      <c r="BZ1035" s="253"/>
      <c r="CA1035" s="253"/>
      <c r="CB1035" s="253"/>
      <c r="CC1035" s="253"/>
      <c r="CD1035" s="253"/>
      <c r="CE1035" s="253"/>
      <c r="CF1035" s="253"/>
      <c r="CG1035" s="253"/>
      <c r="CH1035" s="253"/>
      <c r="CI1035" s="253"/>
      <c r="CJ1035" s="253"/>
      <c r="CK1035" s="253"/>
      <c r="CL1035" s="253"/>
      <c r="CM1035" s="253"/>
      <c r="CN1035" s="253"/>
      <c r="CO1035" s="253"/>
      <c r="CP1035" s="253"/>
      <c r="CQ1035" s="253"/>
      <c r="CR1035" s="253"/>
      <c r="CS1035" s="253"/>
      <c r="CT1035" s="253"/>
      <c r="CU1035" s="253"/>
      <c r="CV1035" s="253"/>
      <c r="CW1035" s="253"/>
      <c r="CX1035" s="253"/>
      <c r="CY1035" s="253"/>
      <c r="CZ1035" s="253"/>
      <c r="DA1035" s="253"/>
      <c r="DB1035" s="253"/>
      <c r="DC1035" s="253"/>
      <c r="DD1035" s="253"/>
      <c r="DE1035" s="253"/>
      <c r="DF1035" s="253"/>
      <c r="DG1035" s="253"/>
      <c r="DH1035" s="253"/>
      <c r="DI1035" s="253"/>
      <c r="DJ1035" s="253"/>
      <c r="DK1035" s="253"/>
      <c r="DL1035" s="253"/>
      <c r="DM1035" s="253"/>
      <c r="DN1035" s="253"/>
      <c r="DO1035" s="253"/>
      <c r="DP1035" s="253"/>
      <c r="DQ1035" s="253"/>
      <c r="DR1035" s="253"/>
      <c r="DS1035" s="253"/>
      <c r="DT1035" s="253"/>
      <c r="DU1035" s="253"/>
    </row>
    <row r="1036" spans="1:125" s="248" customFormat="1" x14ac:dyDescent="0.25">
      <c r="A1036" s="253"/>
      <c r="B1036" s="253"/>
      <c r="D1036" s="253"/>
      <c r="E1036" s="253"/>
      <c r="F1036" s="253"/>
      <c r="G1036" s="253"/>
      <c r="H1036" s="253"/>
      <c r="I1036" s="253"/>
      <c r="J1036" s="253"/>
      <c r="K1036" s="253"/>
      <c r="L1036" s="253"/>
      <c r="S1036" s="253"/>
      <c r="T1036" s="253"/>
      <c r="U1036" s="253"/>
      <c r="V1036" s="253"/>
      <c r="W1036" s="253"/>
      <c r="X1036" s="253"/>
      <c r="Y1036" s="253"/>
      <c r="Z1036" s="253"/>
      <c r="AA1036" s="253"/>
      <c r="AB1036" s="253"/>
      <c r="AC1036" s="253"/>
      <c r="AD1036" s="253"/>
      <c r="AE1036" s="253"/>
      <c r="AF1036" s="253"/>
      <c r="AG1036" s="253"/>
      <c r="AH1036" s="253"/>
      <c r="AI1036" s="253"/>
      <c r="AJ1036" s="253"/>
      <c r="AK1036" s="253"/>
      <c r="AL1036" s="253"/>
      <c r="AM1036" s="253"/>
      <c r="AN1036" s="253"/>
      <c r="AO1036" s="253"/>
      <c r="AP1036" s="253"/>
      <c r="AQ1036" s="253"/>
      <c r="AR1036" s="253"/>
      <c r="AS1036" s="253"/>
      <c r="AT1036" s="253"/>
      <c r="AU1036" s="253"/>
      <c r="AV1036" s="253"/>
      <c r="AW1036" s="253"/>
      <c r="AX1036" s="253"/>
      <c r="AY1036" s="253"/>
      <c r="AZ1036" s="253"/>
      <c r="BA1036" s="253"/>
      <c r="BB1036" s="253"/>
      <c r="BC1036" s="253"/>
      <c r="BD1036" s="253"/>
      <c r="BE1036" s="253"/>
      <c r="BF1036" s="253"/>
      <c r="BG1036" s="253"/>
      <c r="BH1036" s="253"/>
      <c r="BI1036" s="253"/>
      <c r="BJ1036" s="253"/>
      <c r="BK1036" s="253"/>
      <c r="BL1036" s="253"/>
      <c r="BM1036" s="253"/>
      <c r="BN1036" s="253"/>
      <c r="BO1036" s="253"/>
      <c r="BP1036" s="253"/>
      <c r="BQ1036" s="253"/>
      <c r="BR1036" s="253"/>
      <c r="BS1036" s="253"/>
      <c r="BT1036" s="253"/>
      <c r="BU1036" s="253"/>
      <c r="BV1036" s="253"/>
      <c r="BW1036" s="253"/>
      <c r="BX1036" s="253"/>
      <c r="BY1036" s="253"/>
      <c r="BZ1036" s="253"/>
      <c r="CA1036" s="253"/>
      <c r="CB1036" s="253"/>
      <c r="CC1036" s="253"/>
      <c r="CD1036" s="253"/>
      <c r="CE1036" s="253"/>
      <c r="CF1036" s="253"/>
      <c r="CG1036" s="253"/>
      <c r="CH1036" s="253"/>
      <c r="CI1036" s="253"/>
      <c r="CJ1036" s="253"/>
      <c r="CK1036" s="253"/>
      <c r="CL1036" s="253"/>
      <c r="CM1036" s="253"/>
      <c r="CN1036" s="253"/>
      <c r="CO1036" s="253"/>
      <c r="CP1036" s="253"/>
      <c r="CQ1036" s="253"/>
      <c r="CR1036" s="253"/>
      <c r="CS1036" s="253"/>
      <c r="CT1036" s="253"/>
      <c r="CU1036" s="253"/>
      <c r="CV1036" s="253"/>
      <c r="CW1036" s="253"/>
      <c r="CX1036" s="253"/>
      <c r="CY1036" s="253"/>
      <c r="CZ1036" s="253"/>
      <c r="DA1036" s="253"/>
      <c r="DB1036" s="253"/>
      <c r="DC1036" s="253"/>
      <c r="DD1036" s="253"/>
      <c r="DE1036" s="253"/>
      <c r="DF1036" s="253"/>
      <c r="DG1036" s="253"/>
      <c r="DH1036" s="253"/>
      <c r="DI1036" s="253"/>
      <c r="DJ1036" s="253"/>
      <c r="DK1036" s="253"/>
      <c r="DL1036" s="253"/>
      <c r="DM1036" s="253"/>
      <c r="DN1036" s="253"/>
      <c r="DO1036" s="253"/>
      <c r="DP1036" s="253"/>
      <c r="DQ1036" s="253"/>
      <c r="DR1036" s="253"/>
      <c r="DS1036" s="253"/>
      <c r="DT1036" s="253"/>
      <c r="DU1036" s="253"/>
    </row>
    <row r="1037" spans="1:125" s="248" customFormat="1" x14ac:dyDescent="0.25">
      <c r="A1037" s="253"/>
      <c r="B1037" s="253"/>
      <c r="D1037" s="253"/>
      <c r="E1037" s="253"/>
      <c r="F1037" s="253"/>
      <c r="G1037" s="253"/>
      <c r="H1037" s="253"/>
      <c r="I1037" s="253"/>
      <c r="J1037" s="253"/>
      <c r="K1037" s="253"/>
      <c r="L1037" s="253"/>
      <c r="S1037" s="253"/>
      <c r="T1037" s="253"/>
      <c r="U1037" s="253"/>
      <c r="V1037" s="253"/>
      <c r="W1037" s="253"/>
      <c r="X1037" s="253"/>
      <c r="Y1037" s="253"/>
      <c r="Z1037" s="253"/>
      <c r="AA1037" s="253"/>
      <c r="AB1037" s="253"/>
      <c r="AC1037" s="253"/>
      <c r="AD1037" s="253"/>
      <c r="AE1037" s="253"/>
      <c r="AF1037" s="253"/>
      <c r="AG1037" s="253"/>
      <c r="AH1037" s="253"/>
      <c r="AI1037" s="253"/>
      <c r="AJ1037" s="253"/>
      <c r="AK1037" s="253"/>
      <c r="AL1037" s="253"/>
      <c r="AM1037" s="253"/>
      <c r="AN1037" s="253"/>
      <c r="AO1037" s="253"/>
      <c r="AP1037" s="253"/>
      <c r="AQ1037" s="253"/>
      <c r="AR1037" s="253"/>
      <c r="AS1037" s="253"/>
      <c r="AT1037" s="253"/>
      <c r="AU1037" s="253"/>
      <c r="AV1037" s="253"/>
      <c r="AW1037" s="253"/>
      <c r="AX1037" s="253"/>
      <c r="AY1037" s="253"/>
      <c r="AZ1037" s="253"/>
      <c r="BA1037" s="253"/>
      <c r="BB1037" s="253"/>
      <c r="BC1037" s="253"/>
      <c r="BD1037" s="253"/>
      <c r="BE1037" s="253"/>
      <c r="BF1037" s="253"/>
      <c r="BG1037" s="253"/>
      <c r="BH1037" s="253"/>
      <c r="BI1037" s="253"/>
      <c r="BJ1037" s="253"/>
      <c r="BK1037" s="253"/>
      <c r="BL1037" s="253"/>
      <c r="BM1037" s="253"/>
      <c r="BN1037" s="253"/>
      <c r="BO1037" s="253"/>
      <c r="BP1037" s="253"/>
      <c r="BQ1037" s="253"/>
      <c r="BR1037" s="253"/>
      <c r="BS1037" s="253"/>
      <c r="BT1037" s="253"/>
      <c r="BU1037" s="253"/>
      <c r="BV1037" s="253"/>
      <c r="BW1037" s="253"/>
      <c r="BX1037" s="253"/>
      <c r="BY1037" s="253"/>
      <c r="BZ1037" s="253"/>
      <c r="CA1037" s="253"/>
      <c r="CB1037" s="253"/>
      <c r="CC1037" s="253"/>
      <c r="CD1037" s="253"/>
      <c r="CE1037" s="253"/>
      <c r="CF1037" s="253"/>
      <c r="CG1037" s="253"/>
      <c r="CH1037" s="253"/>
      <c r="CI1037" s="253"/>
      <c r="CJ1037" s="253"/>
      <c r="CK1037" s="253"/>
      <c r="CL1037" s="253"/>
      <c r="CM1037" s="253"/>
      <c r="CN1037" s="253"/>
      <c r="CO1037" s="253"/>
      <c r="CP1037" s="253"/>
      <c r="CQ1037" s="253"/>
      <c r="CR1037" s="253"/>
      <c r="CS1037" s="253"/>
      <c r="CT1037" s="253"/>
      <c r="CU1037" s="253"/>
      <c r="CV1037" s="253"/>
      <c r="CW1037" s="253"/>
      <c r="CX1037" s="253"/>
      <c r="CY1037" s="253"/>
      <c r="CZ1037" s="253"/>
      <c r="DA1037" s="253"/>
      <c r="DB1037" s="253"/>
      <c r="DC1037" s="253"/>
      <c r="DD1037" s="253"/>
      <c r="DE1037" s="253"/>
      <c r="DF1037" s="253"/>
      <c r="DG1037" s="253"/>
      <c r="DH1037" s="253"/>
      <c r="DI1037" s="253"/>
      <c r="DJ1037" s="253"/>
      <c r="DK1037" s="253"/>
      <c r="DL1037" s="253"/>
      <c r="DM1037" s="253"/>
      <c r="DN1037" s="253"/>
      <c r="DO1037" s="253"/>
      <c r="DP1037" s="253"/>
      <c r="DQ1037" s="253"/>
      <c r="DR1037" s="253"/>
      <c r="DS1037" s="253"/>
      <c r="DT1037" s="253"/>
      <c r="DU1037" s="253"/>
    </row>
    <row r="1038" spans="1:125" s="248" customFormat="1" x14ac:dyDescent="0.25">
      <c r="A1038" s="253"/>
      <c r="B1038" s="253"/>
      <c r="D1038" s="253"/>
      <c r="E1038" s="253"/>
      <c r="F1038" s="253"/>
      <c r="G1038" s="253"/>
      <c r="H1038" s="253"/>
      <c r="I1038" s="253"/>
      <c r="J1038" s="253"/>
      <c r="K1038" s="253"/>
      <c r="L1038" s="253"/>
      <c r="S1038" s="253"/>
      <c r="T1038" s="253"/>
      <c r="U1038" s="253"/>
      <c r="V1038" s="253"/>
      <c r="W1038" s="253"/>
      <c r="X1038" s="253"/>
      <c r="Y1038" s="253"/>
      <c r="Z1038" s="253"/>
      <c r="AA1038" s="253"/>
      <c r="AB1038" s="253"/>
      <c r="AC1038" s="253"/>
      <c r="AD1038" s="253"/>
      <c r="AE1038" s="253"/>
      <c r="AF1038" s="253"/>
      <c r="AG1038" s="253"/>
      <c r="AH1038" s="253"/>
      <c r="AI1038" s="253"/>
      <c r="AJ1038" s="253"/>
      <c r="AK1038" s="253"/>
      <c r="AL1038" s="253"/>
      <c r="AM1038" s="253"/>
      <c r="AN1038" s="253"/>
      <c r="AO1038" s="253"/>
      <c r="AP1038" s="253"/>
      <c r="AQ1038" s="253"/>
      <c r="AR1038" s="253"/>
      <c r="AS1038" s="253"/>
      <c r="AT1038" s="253"/>
      <c r="AU1038" s="253"/>
      <c r="AV1038" s="253"/>
      <c r="AW1038" s="253"/>
      <c r="AX1038" s="253"/>
      <c r="AY1038" s="253"/>
      <c r="AZ1038" s="253"/>
      <c r="BA1038" s="253"/>
      <c r="BB1038" s="253"/>
      <c r="BC1038" s="253"/>
      <c r="BD1038" s="253"/>
      <c r="BE1038" s="253"/>
      <c r="BF1038" s="253"/>
      <c r="BG1038" s="253"/>
      <c r="BH1038" s="253"/>
      <c r="BI1038" s="253"/>
      <c r="BJ1038" s="253"/>
      <c r="BK1038" s="253"/>
      <c r="BL1038" s="253"/>
      <c r="BM1038" s="253"/>
      <c r="BN1038" s="253"/>
      <c r="BO1038" s="253"/>
      <c r="BP1038" s="253"/>
      <c r="BQ1038" s="253"/>
      <c r="BR1038" s="253"/>
      <c r="BS1038" s="253"/>
      <c r="BT1038" s="253"/>
      <c r="BU1038" s="253"/>
      <c r="BV1038" s="253"/>
      <c r="BW1038" s="253"/>
      <c r="BX1038" s="253"/>
      <c r="BY1038" s="253"/>
      <c r="BZ1038" s="253"/>
      <c r="CA1038" s="253"/>
      <c r="CB1038" s="253"/>
      <c r="CC1038" s="253"/>
      <c r="CD1038" s="253"/>
      <c r="CE1038" s="253"/>
      <c r="CF1038" s="253"/>
      <c r="CG1038" s="253"/>
      <c r="CH1038" s="253"/>
      <c r="CI1038" s="253"/>
      <c r="CJ1038" s="253"/>
      <c r="CK1038" s="253"/>
      <c r="CL1038" s="253"/>
      <c r="CM1038" s="253"/>
      <c r="CN1038" s="253"/>
      <c r="CO1038" s="253"/>
      <c r="CP1038" s="253"/>
      <c r="CQ1038" s="253"/>
      <c r="CR1038" s="253"/>
      <c r="CS1038" s="253"/>
      <c r="CT1038" s="253"/>
      <c r="CU1038" s="253"/>
      <c r="CV1038" s="253"/>
      <c r="CW1038" s="253"/>
      <c r="CX1038" s="253"/>
      <c r="CY1038" s="253"/>
      <c r="CZ1038" s="253"/>
      <c r="DA1038" s="253"/>
      <c r="DB1038" s="253"/>
      <c r="DC1038" s="253"/>
      <c r="DD1038" s="253"/>
      <c r="DE1038" s="253"/>
      <c r="DF1038" s="253"/>
      <c r="DG1038" s="253"/>
      <c r="DH1038" s="253"/>
      <c r="DI1038" s="253"/>
      <c r="DJ1038" s="253"/>
      <c r="DK1038" s="253"/>
      <c r="DL1038" s="253"/>
      <c r="DM1038" s="253"/>
      <c r="DN1038" s="253"/>
      <c r="DO1038" s="253"/>
      <c r="DP1038" s="253"/>
      <c r="DQ1038" s="253"/>
      <c r="DR1038" s="253"/>
      <c r="DS1038" s="253"/>
      <c r="DT1038" s="253"/>
      <c r="DU1038" s="253"/>
    </row>
    <row r="1039" spans="1:125" s="248" customFormat="1" x14ac:dyDescent="0.25">
      <c r="A1039" s="253"/>
      <c r="B1039" s="253"/>
      <c r="D1039" s="253"/>
      <c r="E1039" s="253"/>
      <c r="F1039" s="253"/>
      <c r="G1039" s="253"/>
      <c r="H1039" s="253"/>
      <c r="I1039" s="253"/>
      <c r="J1039" s="253"/>
      <c r="K1039" s="253"/>
      <c r="L1039" s="253"/>
      <c r="S1039" s="253"/>
      <c r="T1039" s="253"/>
      <c r="U1039" s="253"/>
      <c r="V1039" s="253"/>
      <c r="W1039" s="253"/>
      <c r="X1039" s="253"/>
      <c r="Y1039" s="253"/>
      <c r="Z1039" s="253"/>
      <c r="AA1039" s="253"/>
      <c r="AB1039" s="253"/>
      <c r="AC1039" s="253"/>
      <c r="AD1039" s="253"/>
      <c r="AE1039" s="253"/>
      <c r="AF1039" s="253"/>
      <c r="AG1039" s="253"/>
      <c r="AH1039" s="253"/>
      <c r="AI1039" s="253"/>
      <c r="AJ1039" s="253"/>
      <c r="AK1039" s="253"/>
      <c r="AL1039" s="253"/>
      <c r="AM1039" s="253"/>
      <c r="AN1039" s="253"/>
      <c r="AO1039" s="253"/>
      <c r="AP1039" s="253"/>
      <c r="AQ1039" s="253"/>
      <c r="AR1039" s="253"/>
      <c r="AS1039" s="253"/>
      <c r="AT1039" s="253"/>
      <c r="AU1039" s="253"/>
      <c r="AV1039" s="253"/>
      <c r="AW1039" s="253"/>
      <c r="AX1039" s="253"/>
      <c r="AY1039" s="253"/>
      <c r="AZ1039" s="253"/>
      <c r="BA1039" s="253"/>
      <c r="BB1039" s="253"/>
      <c r="BC1039" s="253"/>
      <c r="BD1039" s="253"/>
      <c r="BE1039" s="253"/>
      <c r="BF1039" s="253"/>
      <c r="BG1039" s="253"/>
      <c r="BH1039" s="253"/>
      <c r="BI1039" s="253"/>
      <c r="BJ1039" s="253"/>
      <c r="BK1039" s="253"/>
      <c r="BL1039" s="253"/>
      <c r="BM1039" s="253"/>
      <c r="BN1039" s="253"/>
      <c r="BO1039" s="253"/>
      <c r="BP1039" s="253"/>
      <c r="BQ1039" s="253"/>
      <c r="BR1039" s="253"/>
      <c r="BS1039" s="253"/>
      <c r="BT1039" s="253"/>
      <c r="BU1039" s="253"/>
      <c r="BV1039" s="253"/>
      <c r="BW1039" s="253"/>
      <c r="BX1039" s="253"/>
      <c r="BY1039" s="253"/>
      <c r="BZ1039" s="253"/>
      <c r="CA1039" s="253"/>
      <c r="CB1039" s="253"/>
      <c r="CC1039" s="253"/>
      <c r="CD1039" s="253"/>
      <c r="CE1039" s="253"/>
      <c r="CF1039" s="253"/>
      <c r="CG1039" s="253"/>
      <c r="CH1039" s="253"/>
      <c r="CI1039" s="253"/>
      <c r="CJ1039" s="253"/>
      <c r="CK1039" s="253"/>
      <c r="CL1039" s="253"/>
      <c r="CM1039" s="253"/>
      <c r="CN1039" s="253"/>
      <c r="CO1039" s="253"/>
      <c r="CP1039" s="253"/>
      <c r="CQ1039" s="253"/>
      <c r="CR1039" s="253"/>
      <c r="CS1039" s="253"/>
      <c r="CT1039" s="253"/>
      <c r="CU1039" s="253"/>
      <c r="CV1039" s="253"/>
      <c r="CW1039" s="253"/>
      <c r="CX1039" s="253"/>
      <c r="CY1039" s="253"/>
      <c r="CZ1039" s="253"/>
      <c r="DA1039" s="253"/>
      <c r="DB1039" s="253"/>
      <c r="DC1039" s="253"/>
      <c r="DD1039" s="253"/>
      <c r="DE1039" s="253"/>
      <c r="DF1039" s="253"/>
      <c r="DG1039" s="253"/>
      <c r="DH1039" s="253"/>
      <c r="DI1039" s="253"/>
      <c r="DJ1039" s="253"/>
      <c r="DK1039" s="253"/>
      <c r="DL1039" s="253"/>
      <c r="DM1039" s="253"/>
      <c r="DN1039" s="253"/>
      <c r="DO1039" s="253"/>
      <c r="DP1039" s="253"/>
      <c r="DQ1039" s="253"/>
      <c r="DR1039" s="253"/>
      <c r="DS1039" s="253"/>
      <c r="DT1039" s="253"/>
      <c r="DU1039" s="253"/>
    </row>
    <row r="1040" spans="1:125" s="248" customFormat="1" x14ac:dyDescent="0.25">
      <c r="A1040" s="253"/>
      <c r="B1040" s="253"/>
      <c r="D1040" s="253"/>
      <c r="E1040" s="253"/>
      <c r="F1040" s="253"/>
      <c r="G1040" s="253"/>
      <c r="H1040" s="253"/>
      <c r="I1040" s="253"/>
      <c r="J1040" s="253"/>
      <c r="K1040" s="253"/>
      <c r="L1040" s="253"/>
      <c r="S1040" s="253"/>
      <c r="T1040" s="253"/>
      <c r="U1040" s="253"/>
      <c r="V1040" s="253"/>
      <c r="W1040" s="253"/>
      <c r="X1040" s="253"/>
      <c r="Y1040" s="253"/>
      <c r="Z1040" s="253"/>
      <c r="AA1040" s="253"/>
      <c r="AB1040" s="253"/>
      <c r="AC1040" s="253"/>
      <c r="AD1040" s="253"/>
      <c r="AE1040" s="253"/>
      <c r="AF1040" s="253"/>
      <c r="AG1040" s="253"/>
      <c r="AH1040" s="253"/>
      <c r="AI1040" s="253"/>
      <c r="AJ1040" s="253"/>
      <c r="AK1040" s="253"/>
      <c r="AL1040" s="253"/>
      <c r="AM1040" s="253"/>
      <c r="AN1040" s="253"/>
      <c r="AO1040" s="253"/>
      <c r="AP1040" s="253"/>
      <c r="AQ1040" s="253"/>
      <c r="AR1040" s="253"/>
      <c r="AS1040" s="253"/>
      <c r="AT1040" s="253"/>
      <c r="AU1040" s="253"/>
      <c r="AV1040" s="253"/>
      <c r="AW1040" s="253"/>
      <c r="AX1040" s="253"/>
      <c r="AY1040" s="253"/>
      <c r="AZ1040" s="253"/>
      <c r="BA1040" s="253"/>
      <c r="BB1040" s="253"/>
      <c r="BC1040" s="253"/>
      <c r="BD1040" s="253"/>
      <c r="BE1040" s="253"/>
      <c r="BF1040" s="253"/>
      <c r="BG1040" s="253"/>
      <c r="BH1040" s="253"/>
      <c r="BI1040" s="253"/>
      <c r="BJ1040" s="253"/>
      <c r="BK1040" s="253"/>
      <c r="BL1040" s="253"/>
      <c r="BM1040" s="253"/>
      <c r="BN1040" s="253"/>
      <c r="BO1040" s="253"/>
      <c r="BP1040" s="253"/>
      <c r="BQ1040" s="253"/>
      <c r="BR1040" s="253"/>
      <c r="BS1040" s="253"/>
      <c r="BT1040" s="253"/>
      <c r="BU1040" s="253"/>
      <c r="BV1040" s="253"/>
      <c r="BW1040" s="253"/>
      <c r="BX1040" s="253"/>
      <c r="BY1040" s="253"/>
      <c r="BZ1040" s="253"/>
      <c r="CA1040" s="253"/>
      <c r="CB1040" s="253"/>
      <c r="CC1040" s="253"/>
      <c r="CD1040" s="253"/>
      <c r="CE1040" s="253"/>
      <c r="CF1040" s="253"/>
      <c r="CG1040" s="253"/>
      <c r="CH1040" s="253"/>
      <c r="CI1040" s="253"/>
      <c r="CJ1040" s="253"/>
      <c r="CK1040" s="253"/>
      <c r="CL1040" s="253"/>
      <c r="CM1040" s="253"/>
      <c r="CN1040" s="253"/>
      <c r="CO1040" s="253"/>
      <c r="CP1040" s="253"/>
      <c r="CQ1040" s="253"/>
      <c r="CR1040" s="253"/>
      <c r="CS1040" s="253"/>
      <c r="CT1040" s="253"/>
      <c r="CU1040" s="253"/>
      <c r="CV1040" s="253"/>
      <c r="CW1040" s="253"/>
      <c r="CX1040" s="253"/>
      <c r="CY1040" s="253"/>
      <c r="CZ1040" s="253"/>
      <c r="DA1040" s="253"/>
      <c r="DB1040" s="253"/>
      <c r="DC1040" s="253"/>
      <c r="DD1040" s="253"/>
      <c r="DE1040" s="253"/>
      <c r="DF1040" s="253"/>
      <c r="DG1040" s="253"/>
      <c r="DH1040" s="253"/>
      <c r="DI1040" s="253"/>
      <c r="DJ1040" s="253"/>
      <c r="DK1040" s="253"/>
      <c r="DL1040" s="253"/>
      <c r="DM1040" s="253"/>
      <c r="DN1040" s="253"/>
      <c r="DO1040" s="253"/>
      <c r="DP1040" s="253"/>
      <c r="DQ1040" s="253"/>
      <c r="DR1040" s="253"/>
      <c r="DS1040" s="253"/>
      <c r="DT1040" s="253"/>
      <c r="DU1040" s="253"/>
    </row>
    <row r="1041" spans="1:125" s="248" customFormat="1" x14ac:dyDescent="0.25">
      <c r="A1041" s="253"/>
      <c r="B1041" s="253"/>
      <c r="D1041" s="253"/>
      <c r="E1041" s="253"/>
      <c r="F1041" s="253"/>
      <c r="G1041" s="253"/>
      <c r="H1041" s="253"/>
      <c r="I1041" s="253"/>
      <c r="J1041" s="253"/>
      <c r="K1041" s="253"/>
      <c r="L1041" s="253"/>
      <c r="S1041" s="253"/>
      <c r="T1041" s="253"/>
      <c r="U1041" s="253"/>
      <c r="V1041" s="253"/>
      <c r="W1041" s="253"/>
      <c r="X1041" s="253"/>
      <c r="Y1041" s="253"/>
      <c r="Z1041" s="253"/>
      <c r="AA1041" s="253"/>
      <c r="AB1041" s="253"/>
      <c r="AC1041" s="253"/>
      <c r="AD1041" s="253"/>
      <c r="AE1041" s="253"/>
      <c r="AF1041" s="253"/>
      <c r="AG1041" s="253"/>
      <c r="AH1041" s="253"/>
      <c r="AI1041" s="253"/>
      <c r="AJ1041" s="253"/>
      <c r="AK1041" s="253"/>
      <c r="AL1041" s="253"/>
      <c r="AM1041" s="253"/>
      <c r="AN1041" s="253"/>
      <c r="AO1041" s="253"/>
      <c r="AP1041" s="253"/>
      <c r="AQ1041" s="253"/>
      <c r="AR1041" s="253"/>
      <c r="AS1041" s="253"/>
      <c r="AT1041" s="253"/>
      <c r="AU1041" s="253"/>
      <c r="AV1041" s="253"/>
      <c r="AW1041" s="253"/>
      <c r="AX1041" s="253"/>
      <c r="AY1041" s="253"/>
      <c r="AZ1041" s="253"/>
      <c r="BA1041" s="253"/>
      <c r="BB1041" s="253"/>
      <c r="BC1041" s="253"/>
      <c r="BD1041" s="253"/>
      <c r="BE1041" s="253"/>
      <c r="BF1041" s="253"/>
      <c r="BG1041" s="253"/>
      <c r="BH1041" s="253"/>
      <c r="BI1041" s="253"/>
      <c r="BJ1041" s="253"/>
      <c r="BK1041" s="253"/>
      <c r="BL1041" s="253"/>
      <c r="BM1041" s="253"/>
      <c r="BN1041" s="253"/>
      <c r="BO1041" s="253"/>
      <c r="BP1041" s="253"/>
      <c r="BQ1041" s="253"/>
      <c r="BR1041" s="253"/>
      <c r="BS1041" s="253"/>
      <c r="BT1041" s="253"/>
      <c r="BU1041" s="253"/>
      <c r="BV1041" s="253"/>
      <c r="BW1041" s="253"/>
      <c r="BX1041" s="253"/>
      <c r="BY1041" s="253"/>
      <c r="BZ1041" s="253"/>
      <c r="CA1041" s="253"/>
      <c r="CB1041" s="253"/>
      <c r="CC1041" s="253"/>
      <c r="CD1041" s="253"/>
      <c r="CE1041" s="253"/>
      <c r="CF1041" s="253"/>
      <c r="CG1041" s="253"/>
      <c r="CH1041" s="253"/>
      <c r="CI1041" s="253"/>
      <c r="CJ1041" s="253"/>
      <c r="CK1041" s="253"/>
      <c r="CL1041" s="253"/>
      <c r="CM1041" s="253"/>
      <c r="CN1041" s="253"/>
      <c r="CO1041" s="253"/>
      <c r="CP1041" s="253"/>
      <c r="CQ1041" s="253"/>
      <c r="CR1041" s="253"/>
      <c r="CS1041" s="253"/>
      <c r="CT1041" s="253"/>
      <c r="CU1041" s="253"/>
      <c r="CV1041" s="253"/>
      <c r="CW1041" s="253"/>
      <c r="CX1041" s="253"/>
      <c r="CY1041" s="253"/>
      <c r="CZ1041" s="253"/>
      <c r="DA1041" s="253"/>
      <c r="DB1041" s="253"/>
      <c r="DC1041" s="253"/>
      <c r="DD1041" s="253"/>
      <c r="DE1041" s="253"/>
      <c r="DF1041" s="253"/>
      <c r="DG1041" s="253"/>
      <c r="DH1041" s="253"/>
      <c r="DI1041" s="253"/>
      <c r="DJ1041" s="253"/>
      <c r="DK1041" s="253"/>
      <c r="DL1041" s="253"/>
      <c r="DM1041" s="253"/>
      <c r="DN1041" s="253"/>
      <c r="DO1041" s="253"/>
      <c r="DP1041" s="253"/>
      <c r="DQ1041" s="253"/>
      <c r="DR1041" s="253"/>
      <c r="DS1041" s="253"/>
      <c r="DT1041" s="253"/>
      <c r="DU1041" s="253"/>
    </row>
    <row r="1042" spans="1:125" s="248" customFormat="1" x14ac:dyDescent="0.25">
      <c r="A1042" s="253"/>
      <c r="B1042" s="253"/>
      <c r="D1042" s="253"/>
      <c r="E1042" s="253"/>
      <c r="F1042" s="253"/>
      <c r="G1042" s="253"/>
      <c r="H1042" s="253"/>
      <c r="I1042" s="253"/>
      <c r="J1042" s="253"/>
      <c r="K1042" s="253"/>
      <c r="L1042" s="253"/>
      <c r="S1042" s="253"/>
      <c r="T1042" s="253"/>
      <c r="U1042" s="253"/>
      <c r="V1042" s="253"/>
      <c r="W1042" s="253"/>
      <c r="X1042" s="253"/>
      <c r="Y1042" s="253"/>
      <c r="Z1042" s="253"/>
      <c r="AA1042" s="253"/>
      <c r="AB1042" s="253"/>
      <c r="AC1042" s="253"/>
      <c r="AD1042" s="253"/>
      <c r="AE1042" s="253"/>
      <c r="AF1042" s="253"/>
      <c r="AG1042" s="253"/>
      <c r="AH1042" s="253"/>
      <c r="AI1042" s="253"/>
      <c r="AJ1042" s="253"/>
      <c r="AK1042" s="253"/>
      <c r="AL1042" s="253"/>
      <c r="AM1042" s="253"/>
      <c r="AN1042" s="253"/>
      <c r="AO1042" s="253"/>
      <c r="AP1042" s="253"/>
      <c r="AQ1042" s="253"/>
      <c r="AR1042" s="253"/>
      <c r="AS1042" s="253"/>
      <c r="AT1042" s="253"/>
      <c r="AU1042" s="253"/>
      <c r="AV1042" s="253"/>
      <c r="AW1042" s="253"/>
      <c r="AX1042" s="253"/>
      <c r="AY1042" s="253"/>
      <c r="AZ1042" s="253"/>
      <c r="BA1042" s="253"/>
      <c r="BB1042" s="253"/>
      <c r="BC1042" s="253"/>
      <c r="BD1042" s="253"/>
      <c r="BE1042" s="253"/>
      <c r="BF1042" s="253"/>
      <c r="BG1042" s="253"/>
      <c r="BH1042" s="253"/>
      <c r="BI1042" s="253"/>
      <c r="BJ1042" s="253"/>
      <c r="BK1042" s="253"/>
      <c r="BL1042" s="253"/>
      <c r="BM1042" s="253"/>
      <c r="BN1042" s="253"/>
      <c r="BO1042" s="253"/>
      <c r="BP1042" s="253"/>
      <c r="BQ1042" s="253"/>
      <c r="BR1042" s="253"/>
      <c r="BS1042" s="253"/>
      <c r="BT1042" s="253"/>
      <c r="BU1042" s="253"/>
      <c r="BV1042" s="253"/>
      <c r="BW1042" s="253"/>
      <c r="BX1042" s="253"/>
      <c r="BY1042" s="253"/>
      <c r="BZ1042" s="253"/>
      <c r="CA1042" s="253"/>
      <c r="CB1042" s="253"/>
      <c r="CC1042" s="253"/>
      <c r="CD1042" s="253"/>
      <c r="CE1042" s="253"/>
      <c r="CF1042" s="253"/>
      <c r="CG1042" s="253"/>
      <c r="CH1042" s="253"/>
      <c r="CI1042" s="253"/>
      <c r="CJ1042" s="253"/>
      <c r="CK1042" s="253"/>
      <c r="CL1042" s="253"/>
      <c r="CM1042" s="253"/>
      <c r="CN1042" s="253"/>
      <c r="CO1042" s="253"/>
      <c r="CP1042" s="253"/>
      <c r="CQ1042" s="253"/>
      <c r="CR1042" s="253"/>
      <c r="CS1042" s="253"/>
      <c r="CT1042" s="253"/>
      <c r="CU1042" s="253"/>
      <c r="CV1042" s="253"/>
      <c r="CW1042" s="253"/>
      <c r="CX1042" s="253"/>
      <c r="CY1042" s="253"/>
      <c r="CZ1042" s="253"/>
      <c r="DA1042" s="253"/>
      <c r="DB1042" s="253"/>
      <c r="DC1042" s="253"/>
      <c r="DD1042" s="253"/>
      <c r="DE1042" s="253"/>
      <c r="DF1042" s="253"/>
      <c r="DG1042" s="253"/>
      <c r="DH1042" s="253"/>
      <c r="DI1042" s="253"/>
      <c r="DJ1042" s="253"/>
      <c r="DK1042" s="253"/>
      <c r="DL1042" s="253"/>
      <c r="DM1042" s="253"/>
      <c r="DN1042" s="253"/>
      <c r="DO1042" s="253"/>
      <c r="DP1042" s="253"/>
      <c r="DQ1042" s="253"/>
      <c r="DR1042" s="253"/>
      <c r="DS1042" s="253"/>
      <c r="DT1042" s="253"/>
      <c r="DU1042" s="253"/>
    </row>
    <row r="1043" spans="1:125" s="248" customFormat="1" x14ac:dyDescent="0.25">
      <c r="A1043" s="253"/>
      <c r="B1043" s="253"/>
      <c r="D1043" s="253"/>
      <c r="E1043" s="253"/>
      <c r="F1043" s="253"/>
      <c r="G1043" s="253"/>
      <c r="H1043" s="253"/>
      <c r="I1043" s="253"/>
      <c r="J1043" s="253"/>
      <c r="K1043" s="253"/>
      <c r="L1043" s="253"/>
      <c r="S1043" s="253"/>
      <c r="T1043" s="253"/>
      <c r="U1043" s="253"/>
      <c r="V1043" s="253"/>
      <c r="W1043" s="253"/>
      <c r="X1043" s="253"/>
      <c r="Y1043" s="253"/>
      <c r="Z1043" s="253"/>
      <c r="AA1043" s="253"/>
      <c r="AB1043" s="253"/>
      <c r="AC1043" s="253"/>
      <c r="AD1043" s="253"/>
      <c r="AE1043" s="253"/>
      <c r="AF1043" s="253"/>
      <c r="AG1043" s="253"/>
      <c r="AH1043" s="253"/>
      <c r="AI1043" s="253"/>
      <c r="AJ1043" s="253"/>
      <c r="AK1043" s="253"/>
      <c r="AL1043" s="253"/>
      <c r="AM1043" s="253"/>
      <c r="AN1043" s="253"/>
      <c r="AO1043" s="253"/>
      <c r="AP1043" s="253"/>
      <c r="AQ1043" s="253"/>
      <c r="AR1043" s="253"/>
      <c r="AS1043" s="253"/>
      <c r="AT1043" s="253"/>
      <c r="AU1043" s="253"/>
      <c r="AV1043" s="253"/>
      <c r="AW1043" s="253"/>
      <c r="AX1043" s="253"/>
      <c r="AY1043" s="253"/>
      <c r="AZ1043" s="253"/>
      <c r="BA1043" s="253"/>
      <c r="BB1043" s="253"/>
      <c r="BC1043" s="253"/>
      <c r="BD1043" s="253"/>
      <c r="BE1043" s="253"/>
      <c r="BF1043" s="253"/>
      <c r="BG1043" s="253"/>
      <c r="BH1043" s="253"/>
      <c r="BI1043" s="253"/>
      <c r="BJ1043" s="253"/>
      <c r="BK1043" s="253"/>
      <c r="BL1043" s="253"/>
      <c r="BM1043" s="253"/>
      <c r="BN1043" s="253"/>
      <c r="BO1043" s="253"/>
      <c r="BP1043" s="253"/>
      <c r="BQ1043" s="253"/>
      <c r="BR1043" s="253"/>
      <c r="BS1043" s="253"/>
      <c r="BT1043" s="253"/>
      <c r="BU1043" s="253"/>
      <c r="BV1043" s="253"/>
      <c r="BW1043" s="253"/>
      <c r="BX1043" s="253"/>
      <c r="BY1043" s="253"/>
      <c r="BZ1043" s="253"/>
      <c r="CA1043" s="253"/>
      <c r="CB1043" s="253"/>
      <c r="CC1043" s="253"/>
      <c r="CD1043" s="253"/>
      <c r="CE1043" s="253"/>
      <c r="CF1043" s="253"/>
      <c r="CG1043" s="253"/>
      <c r="CH1043" s="253"/>
      <c r="CI1043" s="253"/>
      <c r="CJ1043" s="253"/>
      <c r="CK1043" s="253"/>
      <c r="CL1043" s="253"/>
      <c r="CM1043" s="253"/>
      <c r="CN1043" s="253"/>
      <c r="CO1043" s="253"/>
      <c r="CP1043" s="253"/>
      <c r="CQ1043" s="253"/>
      <c r="CR1043" s="253"/>
      <c r="CS1043" s="253"/>
      <c r="CT1043" s="253"/>
      <c r="CU1043" s="253"/>
      <c r="CV1043" s="253"/>
      <c r="CW1043" s="253"/>
      <c r="CX1043" s="253"/>
      <c r="CY1043" s="253"/>
      <c r="CZ1043" s="253"/>
      <c r="DA1043" s="253"/>
      <c r="DB1043" s="253"/>
      <c r="DC1043" s="253"/>
      <c r="DD1043" s="253"/>
      <c r="DE1043" s="253"/>
      <c r="DF1043" s="253"/>
      <c r="DG1043" s="253"/>
      <c r="DH1043" s="253"/>
      <c r="DI1043" s="253"/>
      <c r="DJ1043" s="253"/>
      <c r="DK1043" s="253"/>
      <c r="DL1043" s="253"/>
      <c r="DM1043" s="253"/>
      <c r="DN1043" s="253"/>
      <c r="DO1043" s="253"/>
      <c r="DP1043" s="253"/>
      <c r="DQ1043" s="253"/>
      <c r="DR1043" s="253"/>
      <c r="DS1043" s="253"/>
      <c r="DT1043" s="253"/>
      <c r="DU1043" s="253"/>
    </row>
    <row r="1044" spans="1:125" s="248" customFormat="1" x14ac:dyDescent="0.25">
      <c r="A1044" s="253"/>
      <c r="B1044" s="253"/>
      <c r="D1044" s="253"/>
      <c r="E1044" s="253"/>
      <c r="F1044" s="253"/>
      <c r="G1044" s="253"/>
      <c r="H1044" s="253"/>
      <c r="I1044" s="253"/>
      <c r="J1044" s="253"/>
      <c r="K1044" s="253"/>
      <c r="L1044" s="253"/>
      <c r="S1044" s="253"/>
      <c r="T1044" s="253"/>
      <c r="U1044" s="253"/>
      <c r="V1044" s="253"/>
      <c r="W1044" s="253"/>
      <c r="X1044" s="253"/>
      <c r="Y1044" s="253"/>
      <c r="Z1044" s="253"/>
      <c r="AA1044" s="253"/>
      <c r="AB1044" s="253"/>
      <c r="AC1044" s="253"/>
      <c r="AD1044" s="253"/>
      <c r="AE1044" s="253"/>
      <c r="AF1044" s="253"/>
      <c r="AG1044" s="253"/>
      <c r="AH1044" s="253"/>
      <c r="AI1044" s="253"/>
      <c r="AJ1044" s="253"/>
      <c r="AK1044" s="253"/>
      <c r="AL1044" s="253"/>
      <c r="AM1044" s="253"/>
      <c r="AN1044" s="253"/>
      <c r="AO1044" s="253"/>
      <c r="AP1044" s="253"/>
      <c r="AQ1044" s="253"/>
      <c r="AR1044" s="253"/>
      <c r="AS1044" s="253"/>
      <c r="AT1044" s="253"/>
      <c r="AU1044" s="253"/>
      <c r="AV1044" s="253"/>
      <c r="AW1044" s="253"/>
      <c r="AX1044" s="253"/>
      <c r="AY1044" s="253"/>
      <c r="AZ1044" s="253"/>
      <c r="BA1044" s="253"/>
      <c r="BB1044" s="253"/>
      <c r="BC1044" s="253"/>
      <c r="BD1044" s="253"/>
      <c r="BE1044" s="253"/>
      <c r="BF1044" s="253"/>
      <c r="BG1044" s="253"/>
      <c r="BH1044" s="253"/>
      <c r="BI1044" s="253"/>
      <c r="BJ1044" s="253"/>
      <c r="BK1044" s="253"/>
      <c r="BL1044" s="253"/>
      <c r="BM1044" s="253"/>
      <c r="BN1044" s="253"/>
      <c r="BO1044" s="253"/>
      <c r="BP1044" s="253"/>
      <c r="BQ1044" s="253"/>
      <c r="BR1044" s="253"/>
      <c r="BS1044" s="253"/>
      <c r="BT1044" s="253"/>
      <c r="BU1044" s="253"/>
      <c r="BV1044" s="253"/>
      <c r="BW1044" s="253"/>
      <c r="BX1044" s="253"/>
      <c r="BY1044" s="253"/>
      <c r="BZ1044" s="253"/>
      <c r="CA1044" s="253"/>
      <c r="CB1044" s="253"/>
      <c r="CC1044" s="253"/>
      <c r="CD1044" s="253"/>
      <c r="CE1044" s="253"/>
      <c r="CF1044" s="253"/>
      <c r="CG1044" s="253"/>
      <c r="CH1044" s="253"/>
      <c r="CI1044" s="253"/>
      <c r="CJ1044" s="253"/>
      <c r="CK1044" s="253"/>
      <c r="CL1044" s="253"/>
      <c r="CM1044" s="253"/>
      <c r="CN1044" s="253"/>
      <c r="CO1044" s="253"/>
      <c r="CP1044" s="253"/>
      <c r="CQ1044" s="253"/>
      <c r="CR1044" s="253"/>
      <c r="CS1044" s="253"/>
      <c r="CT1044" s="253"/>
      <c r="CU1044" s="253"/>
      <c r="CV1044" s="253"/>
      <c r="CW1044" s="253"/>
      <c r="CX1044" s="253"/>
      <c r="CY1044" s="253"/>
      <c r="CZ1044" s="253"/>
      <c r="DA1044" s="253"/>
      <c r="DB1044" s="253"/>
      <c r="DC1044" s="253"/>
      <c r="DD1044" s="253"/>
      <c r="DE1044" s="253"/>
      <c r="DF1044" s="253"/>
      <c r="DG1044" s="253"/>
      <c r="DH1044" s="253"/>
      <c r="DI1044" s="253"/>
      <c r="DJ1044" s="253"/>
      <c r="DK1044" s="253"/>
      <c r="DL1044" s="253"/>
      <c r="DM1044" s="253"/>
      <c r="DN1044" s="253"/>
      <c r="DO1044" s="253"/>
      <c r="DP1044" s="253"/>
      <c r="DQ1044" s="253"/>
      <c r="DR1044" s="253"/>
      <c r="DS1044" s="253"/>
      <c r="DT1044" s="253"/>
      <c r="DU1044" s="253"/>
    </row>
    <row r="1045" spans="1:125" s="248" customFormat="1" x14ac:dyDescent="0.25">
      <c r="A1045" s="253"/>
      <c r="B1045" s="253"/>
      <c r="D1045" s="253"/>
      <c r="E1045" s="253"/>
      <c r="F1045" s="253"/>
      <c r="G1045" s="253"/>
      <c r="H1045" s="253"/>
      <c r="I1045" s="253"/>
      <c r="J1045" s="253"/>
      <c r="K1045" s="253"/>
      <c r="L1045" s="253"/>
      <c r="S1045" s="253"/>
      <c r="T1045" s="253"/>
      <c r="U1045" s="253"/>
      <c r="V1045" s="253"/>
      <c r="W1045" s="253"/>
      <c r="X1045" s="253"/>
      <c r="Y1045" s="253"/>
      <c r="Z1045" s="253"/>
      <c r="AA1045" s="253"/>
      <c r="AB1045" s="253"/>
      <c r="AC1045" s="253"/>
      <c r="AD1045" s="253"/>
      <c r="AE1045" s="253"/>
      <c r="AF1045" s="253"/>
      <c r="AG1045" s="253"/>
      <c r="AH1045" s="253"/>
      <c r="AI1045" s="253"/>
      <c r="AJ1045" s="253"/>
      <c r="AK1045" s="253"/>
      <c r="AL1045" s="253"/>
      <c r="AM1045" s="253"/>
      <c r="AN1045" s="253"/>
      <c r="AO1045" s="253"/>
      <c r="AP1045" s="253"/>
      <c r="AQ1045" s="253"/>
      <c r="AR1045" s="253"/>
      <c r="AS1045" s="253"/>
      <c r="AT1045" s="253"/>
      <c r="AU1045" s="253"/>
      <c r="AV1045" s="253"/>
      <c r="AW1045" s="253"/>
      <c r="AX1045" s="253"/>
      <c r="AY1045" s="253"/>
      <c r="AZ1045" s="253"/>
      <c r="BA1045" s="253"/>
      <c r="BB1045" s="253"/>
      <c r="BC1045" s="253"/>
      <c r="BD1045" s="253"/>
      <c r="BE1045" s="253"/>
      <c r="BF1045" s="253"/>
      <c r="BG1045" s="253"/>
      <c r="BH1045" s="253"/>
      <c r="BI1045" s="253"/>
      <c r="BJ1045" s="253"/>
      <c r="BK1045" s="253"/>
      <c r="BL1045" s="253"/>
      <c r="BM1045" s="253"/>
      <c r="BN1045" s="253"/>
      <c r="BO1045" s="253"/>
      <c r="BP1045" s="253"/>
      <c r="BQ1045" s="253"/>
      <c r="BR1045" s="253"/>
      <c r="BS1045" s="253"/>
      <c r="BT1045" s="253"/>
      <c r="BU1045" s="253"/>
      <c r="BV1045" s="253"/>
      <c r="BW1045" s="253"/>
      <c r="BX1045" s="253"/>
      <c r="BY1045" s="253"/>
      <c r="BZ1045" s="253"/>
      <c r="CA1045" s="253"/>
      <c r="CB1045" s="253"/>
      <c r="CC1045" s="253"/>
      <c r="CD1045" s="253"/>
      <c r="CE1045" s="253"/>
      <c r="CF1045" s="253"/>
      <c r="CG1045" s="253"/>
      <c r="CH1045" s="253"/>
      <c r="CI1045" s="253"/>
      <c r="CJ1045" s="253"/>
      <c r="CK1045" s="253"/>
      <c r="CL1045" s="253"/>
      <c r="CM1045" s="253"/>
      <c r="CN1045" s="253"/>
      <c r="CO1045" s="253"/>
      <c r="CP1045" s="253"/>
      <c r="CQ1045" s="253"/>
      <c r="CR1045" s="253"/>
      <c r="CS1045" s="253"/>
      <c r="CT1045" s="253"/>
      <c r="CU1045" s="253"/>
      <c r="CV1045" s="253"/>
      <c r="CW1045" s="253"/>
      <c r="CX1045" s="253"/>
      <c r="CY1045" s="253"/>
      <c r="CZ1045" s="253"/>
      <c r="DA1045" s="253"/>
      <c r="DB1045" s="253"/>
      <c r="DC1045" s="253"/>
      <c r="DD1045" s="253"/>
      <c r="DE1045" s="253"/>
      <c r="DF1045" s="253"/>
      <c r="DG1045" s="253"/>
      <c r="DH1045" s="253"/>
      <c r="DI1045" s="253"/>
      <c r="DJ1045" s="253"/>
      <c r="DK1045" s="253"/>
      <c r="DL1045" s="253"/>
      <c r="DM1045" s="253"/>
      <c r="DN1045" s="253"/>
      <c r="DO1045" s="253"/>
      <c r="DP1045" s="253"/>
      <c r="DQ1045" s="253"/>
      <c r="DR1045" s="253"/>
      <c r="DS1045" s="253"/>
      <c r="DT1045" s="253"/>
      <c r="DU1045" s="253"/>
    </row>
    <row r="1046" spans="1:125" s="248" customFormat="1" x14ac:dyDescent="0.25">
      <c r="A1046" s="253"/>
      <c r="B1046" s="253"/>
      <c r="D1046" s="253"/>
      <c r="E1046" s="253"/>
      <c r="F1046" s="253"/>
      <c r="G1046" s="253"/>
      <c r="H1046" s="253"/>
      <c r="I1046" s="253"/>
      <c r="J1046" s="253"/>
      <c r="K1046" s="253"/>
      <c r="L1046" s="253"/>
      <c r="S1046" s="253"/>
      <c r="T1046" s="253"/>
      <c r="U1046" s="253"/>
      <c r="V1046" s="253"/>
      <c r="W1046" s="253"/>
      <c r="X1046" s="253"/>
      <c r="Y1046" s="253"/>
      <c r="Z1046" s="253"/>
      <c r="AA1046" s="253"/>
      <c r="AB1046" s="253"/>
      <c r="AC1046" s="253"/>
      <c r="AD1046" s="253"/>
      <c r="AE1046" s="253"/>
      <c r="AF1046" s="253"/>
      <c r="AG1046" s="253"/>
      <c r="AH1046" s="253"/>
      <c r="AI1046" s="253"/>
      <c r="AJ1046" s="253"/>
      <c r="AK1046" s="253"/>
      <c r="AL1046" s="253"/>
      <c r="AM1046" s="253"/>
      <c r="AN1046" s="253"/>
      <c r="AO1046" s="253"/>
      <c r="AP1046" s="253"/>
      <c r="AQ1046" s="253"/>
      <c r="AR1046" s="253"/>
      <c r="AS1046" s="253"/>
      <c r="AT1046" s="253"/>
      <c r="AU1046" s="253"/>
      <c r="AV1046" s="253"/>
      <c r="AW1046" s="253"/>
      <c r="AX1046" s="253"/>
      <c r="AY1046" s="253"/>
      <c r="AZ1046" s="253"/>
      <c r="BA1046" s="253"/>
      <c r="BB1046" s="253"/>
      <c r="BC1046" s="253"/>
      <c r="BD1046" s="253"/>
      <c r="BE1046" s="253"/>
      <c r="BF1046" s="253"/>
      <c r="BG1046" s="253"/>
      <c r="BH1046" s="253"/>
      <c r="BI1046" s="253"/>
      <c r="BJ1046" s="253"/>
      <c r="BK1046" s="253"/>
      <c r="BL1046" s="253"/>
      <c r="BM1046" s="253"/>
      <c r="BN1046" s="253"/>
      <c r="BO1046" s="253"/>
      <c r="BP1046" s="253"/>
      <c r="BQ1046" s="253"/>
      <c r="BR1046" s="253"/>
      <c r="BS1046" s="253"/>
      <c r="BT1046" s="253"/>
      <c r="BU1046" s="253"/>
      <c r="BV1046" s="253"/>
      <c r="BW1046" s="253"/>
      <c r="BX1046" s="253"/>
      <c r="BY1046" s="253"/>
      <c r="BZ1046" s="253"/>
      <c r="CA1046" s="253"/>
      <c r="CB1046" s="253"/>
      <c r="CC1046" s="253"/>
      <c r="CD1046" s="253"/>
      <c r="CE1046" s="253"/>
      <c r="CF1046" s="253"/>
      <c r="CG1046" s="253"/>
      <c r="CH1046" s="253"/>
      <c r="CI1046" s="253"/>
      <c r="CJ1046" s="253"/>
      <c r="CK1046" s="253"/>
      <c r="CL1046" s="253"/>
      <c r="CM1046" s="253"/>
      <c r="CN1046" s="253"/>
      <c r="CO1046" s="253"/>
      <c r="CP1046" s="253"/>
      <c r="CQ1046" s="253"/>
      <c r="CR1046" s="253"/>
      <c r="CS1046" s="253"/>
      <c r="CT1046" s="253"/>
      <c r="CU1046" s="253"/>
      <c r="CV1046" s="253"/>
      <c r="CW1046" s="253"/>
      <c r="CX1046" s="253"/>
      <c r="CY1046" s="253"/>
      <c r="CZ1046" s="253"/>
      <c r="DA1046" s="253"/>
      <c r="DB1046" s="253"/>
      <c r="DC1046" s="253"/>
      <c r="DD1046" s="253"/>
      <c r="DE1046" s="253"/>
      <c r="DF1046" s="253"/>
      <c r="DG1046" s="253"/>
      <c r="DH1046" s="253"/>
      <c r="DI1046" s="253"/>
      <c r="DJ1046" s="253"/>
      <c r="DK1046" s="253"/>
      <c r="DL1046" s="253"/>
      <c r="DM1046" s="253"/>
      <c r="DN1046" s="253"/>
      <c r="DO1046" s="253"/>
      <c r="DP1046" s="253"/>
      <c r="DQ1046" s="253"/>
      <c r="DR1046" s="253"/>
      <c r="DS1046" s="253"/>
      <c r="DT1046" s="253"/>
      <c r="DU1046" s="253"/>
    </row>
    <row r="1047" spans="1:125" s="248" customFormat="1" x14ac:dyDescent="0.25">
      <c r="A1047" s="253"/>
      <c r="B1047" s="253"/>
      <c r="D1047" s="253"/>
      <c r="E1047" s="253"/>
      <c r="F1047" s="253"/>
      <c r="G1047" s="253"/>
      <c r="H1047" s="253"/>
      <c r="I1047" s="253"/>
      <c r="J1047" s="253"/>
      <c r="K1047" s="253"/>
      <c r="L1047" s="253"/>
      <c r="S1047" s="253"/>
      <c r="T1047" s="253"/>
      <c r="U1047" s="253"/>
      <c r="V1047" s="253"/>
      <c r="W1047" s="253"/>
      <c r="X1047" s="253"/>
      <c r="Y1047" s="253"/>
      <c r="Z1047" s="253"/>
      <c r="AA1047" s="253"/>
      <c r="AB1047" s="253"/>
      <c r="AC1047" s="253"/>
      <c r="AD1047" s="253"/>
      <c r="AE1047" s="253"/>
      <c r="AF1047" s="253"/>
      <c r="AG1047" s="253"/>
      <c r="AH1047" s="253"/>
      <c r="AI1047" s="253"/>
      <c r="AJ1047" s="253"/>
      <c r="AK1047" s="253"/>
      <c r="AL1047" s="253"/>
      <c r="AM1047" s="253"/>
      <c r="AN1047" s="253"/>
      <c r="AO1047" s="253"/>
      <c r="AP1047" s="253"/>
      <c r="AQ1047" s="253"/>
      <c r="AR1047" s="253"/>
      <c r="AS1047" s="253"/>
      <c r="AT1047" s="253"/>
      <c r="AU1047" s="253"/>
      <c r="AV1047" s="253"/>
      <c r="AW1047" s="253"/>
      <c r="AX1047" s="253"/>
      <c r="AY1047" s="253"/>
      <c r="AZ1047" s="253"/>
      <c r="BA1047" s="253"/>
      <c r="BB1047" s="253"/>
      <c r="BC1047" s="253"/>
      <c r="BD1047" s="253"/>
      <c r="BE1047" s="253"/>
      <c r="BF1047" s="253"/>
      <c r="BG1047" s="253"/>
      <c r="BH1047" s="253"/>
      <c r="BI1047" s="253"/>
      <c r="BJ1047" s="253"/>
      <c r="BK1047" s="253"/>
      <c r="BL1047" s="253"/>
      <c r="BM1047" s="253"/>
      <c r="BN1047" s="253"/>
      <c r="BO1047" s="253"/>
      <c r="BP1047" s="253"/>
      <c r="BQ1047" s="253"/>
      <c r="BR1047" s="253"/>
      <c r="BS1047" s="253"/>
      <c r="BT1047" s="253"/>
      <c r="BU1047" s="253"/>
      <c r="BV1047" s="253"/>
      <c r="BW1047" s="253"/>
      <c r="BX1047" s="253"/>
      <c r="BY1047" s="253"/>
      <c r="BZ1047" s="253"/>
      <c r="CA1047" s="253"/>
      <c r="CB1047" s="253"/>
      <c r="CC1047" s="253"/>
      <c r="CD1047" s="253"/>
      <c r="CE1047" s="253"/>
      <c r="CF1047" s="253"/>
      <c r="CG1047" s="253"/>
      <c r="CH1047" s="253"/>
      <c r="CI1047" s="253"/>
      <c r="CJ1047" s="253"/>
      <c r="CK1047" s="253"/>
      <c r="CL1047" s="253"/>
      <c r="CM1047" s="253"/>
      <c r="CN1047" s="253"/>
      <c r="CO1047" s="253"/>
      <c r="CP1047" s="253"/>
      <c r="CQ1047" s="253"/>
      <c r="CR1047" s="253"/>
      <c r="CS1047" s="253"/>
      <c r="CT1047" s="253"/>
      <c r="CU1047" s="253"/>
      <c r="CV1047" s="253"/>
      <c r="CW1047" s="253"/>
      <c r="CX1047" s="253"/>
      <c r="CY1047" s="253"/>
      <c r="CZ1047" s="253"/>
      <c r="DA1047" s="253"/>
      <c r="DB1047" s="253"/>
      <c r="DC1047" s="253"/>
      <c r="DD1047" s="253"/>
      <c r="DE1047" s="253"/>
      <c r="DF1047" s="253"/>
      <c r="DG1047" s="253"/>
      <c r="DH1047" s="253"/>
      <c r="DI1047" s="253"/>
      <c r="DJ1047" s="253"/>
      <c r="DK1047" s="253"/>
      <c r="DL1047" s="253"/>
      <c r="DM1047" s="253"/>
      <c r="DN1047" s="253"/>
      <c r="DO1047" s="253"/>
      <c r="DP1047" s="253"/>
      <c r="DQ1047" s="253"/>
      <c r="DR1047" s="253"/>
      <c r="DS1047" s="253"/>
      <c r="DT1047" s="253"/>
      <c r="DU1047" s="253"/>
    </row>
    <row r="1048" spans="1:125" s="248" customFormat="1" x14ac:dyDescent="0.25">
      <c r="A1048" s="253"/>
      <c r="B1048" s="253"/>
      <c r="D1048" s="253"/>
      <c r="E1048" s="253"/>
      <c r="F1048" s="253"/>
      <c r="G1048" s="253"/>
      <c r="H1048" s="253"/>
      <c r="I1048" s="253"/>
      <c r="J1048" s="253"/>
      <c r="K1048" s="253"/>
      <c r="L1048" s="253"/>
      <c r="S1048" s="253"/>
      <c r="T1048" s="253"/>
      <c r="U1048" s="253"/>
      <c r="V1048" s="253"/>
      <c r="W1048" s="253"/>
      <c r="X1048" s="253"/>
      <c r="Y1048" s="253"/>
      <c r="Z1048" s="253"/>
      <c r="AA1048" s="253"/>
      <c r="AB1048" s="253"/>
      <c r="AC1048" s="253"/>
      <c r="AD1048" s="253"/>
      <c r="AE1048" s="253"/>
      <c r="AF1048" s="253"/>
      <c r="AG1048" s="253"/>
      <c r="AH1048" s="253"/>
      <c r="AI1048" s="253"/>
      <c r="AJ1048" s="253"/>
      <c r="AK1048" s="253"/>
      <c r="AL1048" s="253"/>
      <c r="AM1048" s="253"/>
      <c r="AN1048" s="253"/>
      <c r="AO1048" s="253"/>
      <c r="AP1048" s="253"/>
      <c r="AQ1048" s="253"/>
      <c r="AR1048" s="253"/>
      <c r="AS1048" s="253"/>
      <c r="AT1048" s="253"/>
      <c r="AU1048" s="253"/>
      <c r="AV1048" s="253"/>
      <c r="AW1048" s="253"/>
      <c r="AX1048" s="253"/>
      <c r="AY1048" s="253"/>
      <c r="AZ1048" s="253"/>
      <c r="BA1048" s="253"/>
      <c r="BB1048" s="253"/>
      <c r="BC1048" s="253"/>
      <c r="BD1048" s="253"/>
      <c r="BE1048" s="253"/>
      <c r="BF1048" s="253"/>
      <c r="BG1048" s="253"/>
      <c r="BH1048" s="253"/>
      <c r="BI1048" s="253"/>
      <c r="BJ1048" s="253"/>
      <c r="BK1048" s="253"/>
      <c r="BL1048" s="253"/>
      <c r="BM1048" s="253"/>
      <c r="BN1048" s="253"/>
      <c r="BO1048" s="253"/>
      <c r="BP1048" s="253"/>
      <c r="BQ1048" s="253"/>
      <c r="BR1048" s="253"/>
      <c r="BS1048" s="253"/>
      <c r="BT1048" s="253"/>
      <c r="BU1048" s="253"/>
      <c r="BV1048" s="253"/>
      <c r="BW1048" s="253"/>
      <c r="BX1048" s="253"/>
      <c r="BY1048" s="253"/>
      <c r="BZ1048" s="253"/>
      <c r="CA1048" s="253"/>
      <c r="CB1048" s="253"/>
      <c r="CC1048" s="253"/>
      <c r="CD1048" s="253"/>
      <c r="CE1048" s="253"/>
      <c r="CF1048" s="253"/>
      <c r="CG1048" s="253"/>
      <c r="CH1048" s="253"/>
      <c r="CI1048" s="253"/>
      <c r="CJ1048" s="253"/>
      <c r="CK1048" s="253"/>
      <c r="CL1048" s="253"/>
      <c r="CM1048" s="253"/>
      <c r="CN1048" s="253"/>
      <c r="CO1048" s="253"/>
      <c r="CP1048" s="253"/>
      <c r="CQ1048" s="253"/>
      <c r="CR1048" s="253"/>
      <c r="CS1048" s="253"/>
      <c r="CT1048" s="253"/>
      <c r="CU1048" s="253"/>
      <c r="CV1048" s="253"/>
      <c r="CW1048" s="253"/>
      <c r="CX1048" s="253"/>
      <c r="CY1048" s="253"/>
      <c r="CZ1048" s="253"/>
      <c r="DA1048" s="253"/>
      <c r="DB1048" s="253"/>
      <c r="DC1048" s="253"/>
      <c r="DD1048" s="253"/>
      <c r="DE1048" s="253"/>
      <c r="DF1048" s="253"/>
      <c r="DG1048" s="253"/>
      <c r="DH1048" s="253"/>
      <c r="DI1048" s="253"/>
      <c r="DJ1048" s="253"/>
      <c r="DK1048" s="253"/>
      <c r="DL1048" s="253"/>
      <c r="DM1048" s="253"/>
      <c r="DN1048" s="253"/>
      <c r="DO1048" s="253"/>
      <c r="DP1048" s="253"/>
      <c r="DQ1048" s="253"/>
      <c r="DR1048" s="253"/>
      <c r="DS1048" s="253"/>
      <c r="DT1048" s="253"/>
      <c r="DU1048" s="253"/>
    </row>
    <row r="1049" spans="1:125" s="248" customFormat="1" x14ac:dyDescent="0.25">
      <c r="A1049" s="253"/>
      <c r="B1049" s="253"/>
      <c r="D1049" s="253"/>
      <c r="E1049" s="253"/>
      <c r="F1049" s="253"/>
      <c r="G1049" s="253"/>
      <c r="H1049" s="253"/>
      <c r="I1049" s="253"/>
      <c r="J1049" s="253"/>
      <c r="K1049" s="253"/>
      <c r="L1049" s="253"/>
      <c r="S1049" s="253"/>
      <c r="T1049" s="253"/>
      <c r="U1049" s="253"/>
      <c r="V1049" s="253"/>
      <c r="W1049" s="253"/>
      <c r="X1049" s="253"/>
      <c r="Y1049" s="253"/>
      <c r="Z1049" s="253"/>
      <c r="AA1049" s="253"/>
      <c r="AB1049" s="253"/>
      <c r="AC1049" s="253"/>
      <c r="AD1049" s="253"/>
      <c r="AE1049" s="253"/>
      <c r="AF1049" s="253"/>
      <c r="AG1049" s="253"/>
      <c r="AH1049" s="253"/>
      <c r="AI1049" s="253"/>
      <c r="AJ1049" s="253"/>
      <c r="AK1049" s="253"/>
      <c r="AL1049" s="253"/>
      <c r="AM1049" s="253"/>
      <c r="AN1049" s="253"/>
      <c r="AO1049" s="253"/>
      <c r="AP1049" s="253"/>
      <c r="AQ1049" s="253"/>
      <c r="AR1049" s="253"/>
      <c r="AS1049" s="253"/>
      <c r="AT1049" s="253"/>
      <c r="AU1049" s="253"/>
      <c r="AV1049" s="253"/>
      <c r="AW1049" s="253"/>
      <c r="AX1049" s="253"/>
      <c r="AY1049" s="253"/>
      <c r="AZ1049" s="253"/>
      <c r="BA1049" s="253"/>
      <c r="BB1049" s="253"/>
      <c r="BC1049" s="253"/>
      <c r="BD1049" s="253"/>
      <c r="BE1049" s="253"/>
      <c r="BF1049" s="253"/>
      <c r="BG1049" s="253"/>
      <c r="BH1049" s="253"/>
      <c r="BI1049" s="253"/>
      <c r="BJ1049" s="253"/>
      <c r="BK1049" s="253"/>
      <c r="BL1049" s="253"/>
      <c r="BM1049" s="253"/>
      <c r="BN1049" s="253"/>
      <c r="BO1049" s="253"/>
      <c r="BP1049" s="253"/>
      <c r="BQ1049" s="253"/>
      <c r="BR1049" s="253"/>
      <c r="BS1049" s="253"/>
      <c r="BT1049" s="253"/>
      <c r="BU1049" s="253"/>
      <c r="BV1049" s="253"/>
      <c r="BW1049" s="253"/>
      <c r="BX1049" s="253"/>
      <c r="BY1049" s="253"/>
      <c r="BZ1049" s="253"/>
      <c r="CA1049" s="253"/>
      <c r="CB1049" s="253"/>
      <c r="CC1049" s="253"/>
      <c r="CD1049" s="253"/>
      <c r="CE1049" s="253"/>
      <c r="CF1049" s="253"/>
      <c r="CG1049" s="253"/>
      <c r="CH1049" s="253"/>
      <c r="CI1049" s="253"/>
      <c r="CJ1049" s="253"/>
      <c r="CK1049" s="253"/>
      <c r="CL1049" s="253"/>
      <c r="CM1049" s="253"/>
      <c r="CN1049" s="253"/>
      <c r="CO1049" s="253"/>
      <c r="CP1049" s="253"/>
      <c r="CQ1049" s="253"/>
      <c r="CR1049" s="253"/>
      <c r="CS1049" s="253"/>
      <c r="CT1049" s="253"/>
      <c r="CU1049" s="253"/>
      <c r="CV1049" s="253"/>
      <c r="CW1049" s="253"/>
      <c r="CX1049" s="253"/>
      <c r="CY1049" s="253"/>
      <c r="CZ1049" s="253"/>
      <c r="DA1049" s="253"/>
      <c r="DB1049" s="253"/>
      <c r="DC1049" s="253"/>
      <c r="DD1049" s="253"/>
      <c r="DE1049" s="253"/>
      <c r="DF1049" s="253"/>
      <c r="DG1049" s="253"/>
      <c r="DH1049" s="253"/>
      <c r="DI1049" s="253"/>
      <c r="DJ1049" s="253"/>
      <c r="DK1049" s="253"/>
      <c r="DL1049" s="253"/>
      <c r="DM1049" s="253"/>
      <c r="DN1049" s="253"/>
      <c r="DO1049" s="253"/>
      <c r="DP1049" s="253"/>
      <c r="DQ1049" s="253"/>
      <c r="DR1049" s="253"/>
      <c r="DS1049" s="253"/>
      <c r="DT1049" s="253"/>
      <c r="DU1049" s="253"/>
    </row>
    <row r="1050" spans="1:125" s="248" customFormat="1" x14ac:dyDescent="0.25">
      <c r="A1050" s="253"/>
      <c r="B1050" s="253"/>
      <c r="D1050" s="253"/>
      <c r="E1050" s="253"/>
      <c r="F1050" s="253"/>
      <c r="G1050" s="253"/>
      <c r="H1050" s="253"/>
      <c r="I1050" s="253"/>
      <c r="J1050" s="253"/>
      <c r="K1050" s="253"/>
      <c r="L1050" s="253"/>
      <c r="S1050" s="253"/>
      <c r="T1050" s="253"/>
      <c r="U1050" s="253"/>
      <c r="V1050" s="253"/>
      <c r="W1050" s="253"/>
      <c r="X1050" s="253"/>
      <c r="Y1050" s="253"/>
      <c r="Z1050" s="253"/>
      <c r="AA1050" s="253"/>
      <c r="AB1050" s="253"/>
      <c r="AC1050" s="253"/>
      <c r="AD1050" s="253"/>
      <c r="AE1050" s="253"/>
      <c r="AF1050" s="253"/>
      <c r="AG1050" s="253"/>
      <c r="AH1050" s="253"/>
      <c r="AI1050" s="253"/>
      <c r="AJ1050" s="253"/>
      <c r="AK1050" s="253"/>
      <c r="AL1050" s="253"/>
      <c r="AM1050" s="253"/>
      <c r="AN1050" s="253"/>
      <c r="AO1050" s="253"/>
      <c r="AP1050" s="253"/>
      <c r="AQ1050" s="253"/>
      <c r="AR1050" s="253"/>
      <c r="AS1050" s="253"/>
      <c r="AT1050" s="253"/>
      <c r="AU1050" s="253"/>
      <c r="AV1050" s="253"/>
      <c r="AW1050" s="253"/>
      <c r="AX1050" s="253"/>
      <c r="AY1050" s="253"/>
      <c r="AZ1050" s="253"/>
      <c r="BA1050" s="253"/>
      <c r="BB1050" s="253"/>
      <c r="BC1050" s="253"/>
      <c r="BD1050" s="253"/>
      <c r="BE1050" s="253"/>
      <c r="BF1050" s="253"/>
      <c r="BG1050" s="253"/>
      <c r="BH1050" s="253"/>
      <c r="BI1050" s="253"/>
      <c r="BJ1050" s="253"/>
      <c r="BK1050" s="253"/>
      <c r="BL1050" s="253"/>
      <c r="BM1050" s="253"/>
      <c r="BN1050" s="253"/>
      <c r="BO1050" s="253"/>
      <c r="BP1050" s="253"/>
      <c r="BQ1050" s="253"/>
      <c r="BR1050" s="253"/>
      <c r="BS1050" s="253"/>
      <c r="BT1050" s="253"/>
      <c r="BU1050" s="253"/>
      <c r="BV1050" s="253"/>
      <c r="BW1050" s="253"/>
      <c r="BX1050" s="253"/>
      <c r="BY1050" s="253"/>
      <c r="BZ1050" s="253"/>
      <c r="CA1050" s="253"/>
      <c r="CB1050" s="253"/>
      <c r="CC1050" s="253"/>
      <c r="CD1050" s="253"/>
      <c r="CE1050" s="253"/>
      <c r="CF1050" s="253"/>
      <c r="CG1050" s="253"/>
      <c r="CH1050" s="253"/>
      <c r="CI1050" s="253"/>
      <c r="CJ1050" s="253"/>
      <c r="CK1050" s="253"/>
      <c r="CL1050" s="253"/>
      <c r="CM1050" s="253"/>
      <c r="CN1050" s="253"/>
      <c r="CO1050" s="253"/>
      <c r="CP1050" s="253"/>
      <c r="CQ1050" s="253"/>
      <c r="CR1050" s="253"/>
      <c r="CS1050" s="253"/>
      <c r="CT1050" s="253"/>
      <c r="CU1050" s="253"/>
      <c r="CV1050" s="253"/>
      <c r="CW1050" s="253"/>
      <c r="CX1050" s="253"/>
      <c r="CY1050" s="253"/>
      <c r="CZ1050" s="253"/>
      <c r="DA1050" s="253"/>
      <c r="DB1050" s="253"/>
      <c r="DC1050" s="253"/>
      <c r="DD1050" s="253"/>
      <c r="DE1050" s="253"/>
      <c r="DF1050" s="253"/>
      <c r="DG1050" s="253"/>
      <c r="DH1050" s="253"/>
      <c r="DI1050" s="253"/>
      <c r="DJ1050" s="253"/>
      <c r="DK1050" s="253"/>
      <c r="DL1050" s="253"/>
      <c r="DM1050" s="253"/>
      <c r="DN1050" s="253"/>
      <c r="DO1050" s="253"/>
      <c r="DP1050" s="253"/>
      <c r="DQ1050" s="253"/>
      <c r="DR1050" s="253"/>
      <c r="DS1050" s="253"/>
      <c r="DT1050" s="253"/>
      <c r="DU1050" s="253"/>
    </row>
    <row r="1051" spans="1:125" s="248" customFormat="1" x14ac:dyDescent="0.25">
      <c r="A1051" s="253"/>
      <c r="B1051" s="253"/>
      <c r="D1051" s="253"/>
      <c r="E1051" s="253"/>
      <c r="F1051" s="253"/>
      <c r="G1051" s="253"/>
      <c r="H1051" s="253"/>
      <c r="I1051" s="253"/>
      <c r="J1051" s="253"/>
      <c r="K1051" s="253"/>
      <c r="L1051" s="253"/>
      <c r="S1051" s="253"/>
      <c r="T1051" s="253"/>
      <c r="U1051" s="253"/>
      <c r="V1051" s="253"/>
      <c r="W1051" s="253"/>
      <c r="X1051" s="253"/>
      <c r="Y1051" s="253"/>
      <c r="Z1051" s="253"/>
      <c r="AA1051" s="253"/>
      <c r="AB1051" s="253"/>
      <c r="AC1051" s="253"/>
      <c r="AD1051" s="253"/>
      <c r="AE1051" s="253"/>
      <c r="AF1051" s="253"/>
      <c r="AG1051" s="253"/>
      <c r="AH1051" s="253"/>
      <c r="AI1051" s="253"/>
      <c r="AJ1051" s="253"/>
      <c r="AK1051" s="253"/>
      <c r="AL1051" s="253"/>
      <c r="AM1051" s="253"/>
      <c r="AN1051" s="253"/>
      <c r="AO1051" s="253"/>
      <c r="AP1051" s="253"/>
      <c r="AQ1051" s="253"/>
      <c r="AR1051" s="253"/>
      <c r="AS1051" s="253"/>
      <c r="AT1051" s="253"/>
      <c r="AU1051" s="253"/>
      <c r="AV1051" s="253"/>
      <c r="AW1051" s="253"/>
      <c r="AX1051" s="253"/>
      <c r="AY1051" s="253"/>
      <c r="AZ1051" s="253"/>
      <c r="BA1051" s="253"/>
      <c r="BB1051" s="253"/>
      <c r="BC1051" s="253"/>
      <c r="BD1051" s="253"/>
      <c r="BE1051" s="253"/>
      <c r="BF1051" s="253"/>
      <c r="BG1051" s="253"/>
      <c r="BH1051" s="253"/>
      <c r="BI1051" s="253"/>
      <c r="BJ1051" s="253"/>
      <c r="BK1051" s="253"/>
      <c r="BL1051" s="253"/>
      <c r="BM1051" s="253"/>
      <c r="BN1051" s="253"/>
      <c r="BO1051" s="253"/>
      <c r="BP1051" s="253"/>
      <c r="BQ1051" s="253"/>
      <c r="BR1051" s="253"/>
      <c r="BS1051" s="253"/>
      <c r="BT1051" s="253"/>
      <c r="BU1051" s="253"/>
      <c r="BV1051" s="253"/>
      <c r="BW1051" s="253"/>
      <c r="BX1051" s="253"/>
      <c r="BY1051" s="253"/>
      <c r="BZ1051" s="253"/>
      <c r="CA1051" s="253"/>
      <c r="CB1051" s="253"/>
      <c r="CC1051" s="253"/>
      <c r="CD1051" s="253"/>
      <c r="CE1051" s="253"/>
      <c r="CF1051" s="253"/>
      <c r="CG1051" s="253"/>
      <c r="CH1051" s="253"/>
      <c r="CI1051" s="253"/>
      <c r="CJ1051" s="253"/>
      <c r="CK1051" s="253"/>
      <c r="CL1051" s="253"/>
      <c r="CM1051" s="253"/>
      <c r="CN1051" s="253"/>
      <c r="CO1051" s="253"/>
      <c r="CP1051" s="253"/>
      <c r="CQ1051" s="253"/>
      <c r="CR1051" s="253"/>
      <c r="CS1051" s="253"/>
      <c r="CT1051" s="253"/>
      <c r="CU1051" s="253"/>
      <c r="CV1051" s="253"/>
      <c r="CW1051" s="253"/>
      <c r="CX1051" s="253"/>
      <c r="CY1051" s="253"/>
      <c r="CZ1051" s="253"/>
      <c r="DA1051" s="253"/>
      <c r="DB1051" s="253"/>
      <c r="DC1051" s="253"/>
      <c r="DD1051" s="253"/>
      <c r="DE1051" s="253"/>
      <c r="DF1051" s="253"/>
      <c r="DG1051" s="253"/>
      <c r="DH1051" s="253"/>
      <c r="DI1051" s="253"/>
      <c r="DJ1051" s="253"/>
      <c r="DK1051" s="253"/>
      <c r="DL1051" s="253"/>
      <c r="DM1051" s="253"/>
      <c r="DN1051" s="253"/>
      <c r="DO1051" s="253"/>
      <c r="DP1051" s="253"/>
      <c r="DQ1051" s="253"/>
      <c r="DR1051" s="253"/>
      <c r="DS1051" s="253"/>
      <c r="DT1051" s="253"/>
      <c r="DU1051" s="253"/>
    </row>
    <row r="1052" spans="1:125" s="248" customFormat="1" x14ac:dyDescent="0.25">
      <c r="A1052" s="253"/>
      <c r="B1052" s="253"/>
      <c r="D1052" s="253"/>
      <c r="E1052" s="253"/>
      <c r="F1052" s="253"/>
      <c r="G1052" s="253"/>
      <c r="H1052" s="253"/>
      <c r="I1052" s="253"/>
      <c r="J1052" s="253"/>
      <c r="K1052" s="253"/>
      <c r="L1052" s="253"/>
      <c r="S1052" s="253"/>
      <c r="T1052" s="253"/>
      <c r="U1052" s="253"/>
      <c r="V1052" s="253"/>
      <c r="W1052" s="253"/>
      <c r="X1052" s="253"/>
      <c r="Y1052" s="253"/>
      <c r="Z1052" s="253"/>
      <c r="AA1052" s="253"/>
      <c r="AB1052" s="253"/>
      <c r="AC1052" s="253"/>
      <c r="AD1052" s="253"/>
      <c r="AE1052" s="253"/>
      <c r="AF1052" s="253"/>
      <c r="AG1052" s="253"/>
      <c r="AH1052" s="253"/>
      <c r="AI1052" s="253"/>
      <c r="AJ1052" s="253"/>
      <c r="AK1052" s="253"/>
      <c r="AL1052" s="253"/>
      <c r="AM1052" s="253"/>
      <c r="AN1052" s="253"/>
      <c r="AO1052" s="253"/>
      <c r="AP1052" s="253"/>
      <c r="AQ1052" s="253"/>
      <c r="AR1052" s="253"/>
      <c r="AS1052" s="253"/>
      <c r="AT1052" s="253"/>
      <c r="AU1052" s="253"/>
      <c r="AV1052" s="253"/>
      <c r="AW1052" s="253"/>
      <c r="AX1052" s="253"/>
      <c r="AY1052" s="253"/>
      <c r="AZ1052" s="253"/>
      <c r="BA1052" s="253"/>
      <c r="BB1052" s="253"/>
      <c r="BC1052" s="253"/>
      <c r="BD1052" s="253"/>
      <c r="BE1052" s="253"/>
      <c r="BF1052" s="253"/>
      <c r="BG1052" s="253"/>
      <c r="BH1052" s="253"/>
      <c r="BI1052" s="253"/>
      <c r="BJ1052" s="253"/>
      <c r="BK1052" s="253"/>
      <c r="BL1052" s="253"/>
      <c r="BM1052" s="253"/>
      <c r="BN1052" s="253"/>
      <c r="BO1052" s="253"/>
      <c r="BP1052" s="253"/>
      <c r="BQ1052" s="253"/>
      <c r="BR1052" s="253"/>
      <c r="BS1052" s="253"/>
      <c r="BT1052" s="253"/>
      <c r="BU1052" s="253"/>
      <c r="BV1052" s="253"/>
      <c r="BW1052" s="253"/>
      <c r="BX1052" s="253"/>
      <c r="BY1052" s="253"/>
      <c r="BZ1052" s="253"/>
      <c r="CA1052" s="253"/>
      <c r="CB1052" s="253"/>
      <c r="CC1052" s="253"/>
      <c r="CD1052" s="253"/>
      <c r="CE1052" s="253"/>
      <c r="CF1052" s="253"/>
      <c r="CG1052" s="253"/>
      <c r="CH1052" s="253"/>
      <c r="CI1052" s="253"/>
      <c r="CJ1052" s="253"/>
      <c r="CK1052" s="253"/>
      <c r="CL1052" s="253"/>
      <c r="CM1052" s="253"/>
      <c r="CN1052" s="253"/>
      <c r="CO1052" s="253"/>
      <c r="CP1052" s="253"/>
      <c r="CQ1052" s="253"/>
      <c r="CR1052" s="253"/>
      <c r="CS1052" s="253"/>
      <c r="CT1052" s="253"/>
      <c r="CU1052" s="253"/>
      <c r="CV1052" s="253"/>
      <c r="CW1052" s="253"/>
      <c r="CX1052" s="253"/>
      <c r="CY1052" s="253"/>
      <c r="CZ1052" s="253"/>
      <c r="DA1052" s="253"/>
      <c r="DB1052" s="253"/>
      <c r="DC1052" s="253"/>
      <c r="DD1052" s="253"/>
      <c r="DE1052" s="253"/>
      <c r="DF1052" s="253"/>
      <c r="DG1052" s="253"/>
      <c r="DH1052" s="253"/>
      <c r="DI1052" s="253"/>
      <c r="DJ1052" s="253"/>
      <c r="DK1052" s="253"/>
      <c r="DL1052" s="253"/>
      <c r="DM1052" s="253"/>
      <c r="DN1052" s="253"/>
      <c r="DO1052" s="253"/>
      <c r="DP1052" s="253"/>
      <c r="DQ1052" s="253"/>
      <c r="DR1052" s="253"/>
      <c r="DS1052" s="253"/>
      <c r="DT1052" s="253"/>
      <c r="DU1052" s="253"/>
    </row>
    <row r="1053" spans="1:125" s="248" customFormat="1" x14ac:dyDescent="0.25">
      <c r="A1053" s="253"/>
      <c r="B1053" s="253"/>
      <c r="D1053" s="253"/>
      <c r="E1053" s="253"/>
      <c r="F1053" s="253"/>
      <c r="G1053" s="253"/>
      <c r="H1053" s="253"/>
      <c r="I1053" s="253"/>
      <c r="J1053" s="253"/>
      <c r="K1053" s="253"/>
      <c r="L1053" s="253"/>
      <c r="S1053" s="253"/>
      <c r="T1053" s="253"/>
      <c r="U1053" s="253"/>
      <c r="V1053" s="253"/>
      <c r="W1053" s="253"/>
      <c r="X1053" s="253"/>
      <c r="Y1053" s="253"/>
      <c r="Z1053" s="253"/>
      <c r="AA1053" s="253"/>
      <c r="AB1053" s="253"/>
      <c r="AC1053" s="253"/>
      <c r="AD1053" s="253"/>
      <c r="AE1053" s="253"/>
      <c r="AF1053" s="253"/>
      <c r="AG1053" s="253"/>
      <c r="AH1053" s="253"/>
      <c r="AI1053" s="253"/>
      <c r="AJ1053" s="253"/>
      <c r="AK1053" s="253"/>
      <c r="AL1053" s="253"/>
      <c r="AM1053" s="253"/>
      <c r="AN1053" s="253"/>
      <c r="AO1053" s="253"/>
      <c r="AP1053" s="253"/>
      <c r="AQ1053" s="253"/>
      <c r="AR1053" s="253"/>
      <c r="AS1053" s="253"/>
      <c r="AT1053" s="253"/>
      <c r="AU1053" s="253"/>
      <c r="AV1053" s="253"/>
      <c r="AW1053" s="253"/>
      <c r="AX1053" s="253"/>
      <c r="AY1053" s="253"/>
      <c r="AZ1053" s="253"/>
      <c r="BA1053" s="253"/>
      <c r="BB1053" s="253"/>
      <c r="BC1053" s="253"/>
      <c r="BD1053" s="253"/>
      <c r="BE1053" s="253"/>
      <c r="BF1053" s="253"/>
      <c r="BG1053" s="253"/>
      <c r="BH1053" s="253"/>
      <c r="BI1053" s="253"/>
      <c r="BJ1053" s="253"/>
      <c r="BK1053" s="253"/>
      <c r="BL1053" s="253"/>
      <c r="BM1053" s="253"/>
      <c r="BN1053" s="253"/>
      <c r="BO1053" s="253"/>
      <c r="BP1053" s="253"/>
      <c r="BQ1053" s="253"/>
      <c r="BR1053" s="253"/>
      <c r="BS1053" s="253"/>
      <c r="BT1053" s="253"/>
      <c r="BU1053" s="253"/>
      <c r="BV1053" s="253"/>
      <c r="BW1053" s="253"/>
      <c r="BX1053" s="253"/>
      <c r="BY1053" s="253"/>
      <c r="BZ1053" s="253"/>
      <c r="CA1053" s="253"/>
      <c r="CB1053" s="253"/>
      <c r="CC1053" s="253"/>
      <c r="CD1053" s="253"/>
      <c r="CE1053" s="253"/>
      <c r="CF1053" s="253"/>
      <c r="CG1053" s="253"/>
      <c r="CH1053" s="253"/>
      <c r="CI1053" s="253"/>
      <c r="CJ1053" s="253"/>
      <c r="CK1053" s="253"/>
      <c r="CL1053" s="253"/>
      <c r="CM1053" s="253"/>
      <c r="CN1053" s="253"/>
      <c r="CO1053" s="253"/>
      <c r="CP1053" s="253"/>
      <c r="CQ1053" s="253"/>
      <c r="CR1053" s="253"/>
      <c r="CS1053" s="253"/>
      <c r="CT1053" s="253"/>
      <c r="CU1053" s="253"/>
      <c r="CV1053" s="253"/>
      <c r="CW1053" s="253"/>
      <c r="CX1053" s="253"/>
      <c r="CY1053" s="253"/>
      <c r="CZ1053" s="253"/>
      <c r="DA1053" s="253"/>
      <c r="DB1053" s="253"/>
      <c r="DC1053" s="253"/>
      <c r="DD1053" s="253"/>
      <c r="DE1053" s="253"/>
      <c r="DF1053" s="253"/>
      <c r="DG1053" s="253"/>
      <c r="DH1053" s="253"/>
      <c r="DI1053" s="253"/>
      <c r="DJ1053" s="253"/>
      <c r="DK1053" s="253"/>
      <c r="DL1053" s="253"/>
      <c r="DM1053" s="253"/>
      <c r="DN1053" s="253"/>
      <c r="DO1053" s="253"/>
      <c r="DP1053" s="253"/>
      <c r="DQ1053" s="253"/>
      <c r="DR1053" s="253"/>
      <c r="DS1053" s="253"/>
      <c r="DT1053" s="253"/>
      <c r="DU1053" s="253"/>
    </row>
    <row r="1054" spans="1:125" s="248" customFormat="1" x14ac:dyDescent="0.25">
      <c r="A1054" s="253"/>
      <c r="B1054" s="253"/>
      <c r="D1054" s="253"/>
      <c r="E1054" s="253"/>
      <c r="F1054" s="253"/>
      <c r="G1054" s="253"/>
      <c r="H1054" s="253"/>
      <c r="I1054" s="253"/>
      <c r="J1054" s="253"/>
      <c r="K1054" s="253"/>
      <c r="L1054" s="253"/>
      <c r="S1054" s="253"/>
      <c r="T1054" s="253"/>
      <c r="U1054" s="253"/>
      <c r="V1054" s="253"/>
      <c r="W1054" s="253"/>
      <c r="X1054" s="253"/>
      <c r="Y1054" s="253"/>
      <c r="Z1054" s="253"/>
      <c r="AA1054" s="253"/>
      <c r="AB1054" s="253"/>
      <c r="AC1054" s="253"/>
      <c r="AD1054" s="253"/>
      <c r="AE1054" s="253"/>
      <c r="AF1054" s="253"/>
      <c r="AG1054" s="253"/>
      <c r="AH1054" s="253"/>
      <c r="AI1054" s="253"/>
      <c r="AJ1054" s="253"/>
      <c r="AK1054" s="253"/>
      <c r="AL1054" s="253"/>
      <c r="AM1054" s="253"/>
      <c r="AN1054" s="253"/>
      <c r="AO1054" s="253"/>
      <c r="AP1054" s="253"/>
      <c r="AQ1054" s="253"/>
      <c r="AR1054" s="253"/>
      <c r="AS1054" s="253"/>
      <c r="AT1054" s="253"/>
      <c r="AU1054" s="253"/>
      <c r="AV1054" s="253"/>
      <c r="AW1054" s="253"/>
      <c r="AX1054" s="253"/>
      <c r="AY1054" s="253"/>
      <c r="AZ1054" s="253"/>
      <c r="BA1054" s="253"/>
      <c r="BB1054" s="253"/>
      <c r="BC1054" s="253"/>
      <c r="BD1054" s="253"/>
      <c r="BE1054" s="253"/>
      <c r="BF1054" s="253"/>
      <c r="BG1054" s="253"/>
      <c r="BH1054" s="253"/>
      <c r="BI1054" s="253"/>
      <c r="BJ1054" s="253"/>
      <c r="BK1054" s="253"/>
      <c r="BL1054" s="253"/>
      <c r="BM1054" s="253"/>
      <c r="BN1054" s="253"/>
      <c r="BO1054" s="253"/>
      <c r="BP1054" s="253"/>
      <c r="BQ1054" s="253"/>
      <c r="BR1054" s="253"/>
      <c r="BS1054" s="253"/>
      <c r="BT1054" s="253"/>
      <c r="BU1054" s="253"/>
      <c r="BV1054" s="253"/>
      <c r="BW1054" s="253"/>
      <c r="BX1054" s="253"/>
      <c r="BY1054" s="253"/>
      <c r="BZ1054" s="253"/>
      <c r="CA1054" s="253"/>
      <c r="CB1054" s="253"/>
      <c r="CC1054" s="253"/>
      <c r="CD1054" s="253"/>
      <c r="CE1054" s="253"/>
      <c r="CF1054" s="253"/>
      <c r="CG1054" s="253"/>
      <c r="CH1054" s="253"/>
      <c r="CI1054" s="253"/>
      <c r="CJ1054" s="253"/>
      <c r="CK1054" s="253"/>
      <c r="CL1054" s="253"/>
      <c r="CM1054" s="253"/>
      <c r="CN1054" s="253"/>
      <c r="CO1054" s="253"/>
      <c r="CP1054" s="253"/>
      <c r="CQ1054" s="253"/>
      <c r="CR1054" s="253"/>
      <c r="CS1054" s="253"/>
      <c r="CT1054" s="253"/>
      <c r="CU1054" s="253"/>
      <c r="CV1054" s="253"/>
      <c r="CW1054" s="253"/>
      <c r="CX1054" s="253"/>
      <c r="CY1054" s="253"/>
      <c r="CZ1054" s="253"/>
      <c r="DA1054" s="253"/>
      <c r="DB1054" s="253"/>
      <c r="DC1054" s="253"/>
      <c r="DD1054" s="253"/>
      <c r="DE1054" s="253"/>
      <c r="DF1054" s="253"/>
      <c r="DG1054" s="253"/>
      <c r="DH1054" s="253"/>
      <c r="DI1054" s="253"/>
      <c r="DJ1054" s="253"/>
      <c r="DK1054" s="253"/>
      <c r="DL1054" s="253"/>
      <c r="DM1054" s="253"/>
      <c r="DN1054" s="253"/>
      <c r="DO1054" s="253"/>
      <c r="DP1054" s="253"/>
      <c r="DQ1054" s="253"/>
      <c r="DR1054" s="253"/>
      <c r="DS1054" s="253"/>
      <c r="DT1054" s="253"/>
      <c r="DU1054" s="253"/>
    </row>
    <row r="1055" spans="1:125" s="248" customFormat="1" x14ac:dyDescent="0.25">
      <c r="A1055" s="253"/>
      <c r="B1055" s="253"/>
      <c r="D1055" s="253"/>
      <c r="E1055" s="253"/>
      <c r="F1055" s="253"/>
      <c r="G1055" s="253"/>
      <c r="H1055" s="253"/>
      <c r="I1055" s="253"/>
      <c r="J1055" s="253"/>
      <c r="K1055" s="253"/>
      <c r="L1055" s="253"/>
      <c r="S1055" s="253"/>
      <c r="T1055" s="253"/>
      <c r="U1055" s="253"/>
      <c r="V1055" s="253"/>
      <c r="W1055" s="253"/>
      <c r="X1055" s="253"/>
      <c r="Y1055" s="253"/>
      <c r="Z1055" s="253"/>
      <c r="AA1055" s="253"/>
      <c r="AB1055" s="253"/>
      <c r="AC1055" s="253"/>
      <c r="AD1055" s="253"/>
      <c r="AE1055" s="253"/>
      <c r="AF1055" s="253"/>
      <c r="AG1055" s="253"/>
      <c r="AH1055" s="253"/>
      <c r="AI1055" s="253"/>
      <c r="AJ1055" s="253"/>
      <c r="AK1055" s="253"/>
      <c r="AL1055" s="253"/>
      <c r="AM1055" s="253"/>
      <c r="AN1055" s="253"/>
      <c r="AO1055" s="253"/>
      <c r="AP1055" s="253"/>
      <c r="AQ1055" s="253"/>
      <c r="AR1055" s="253"/>
      <c r="AS1055" s="253"/>
      <c r="AT1055" s="253"/>
      <c r="AU1055" s="253"/>
      <c r="AV1055" s="253"/>
      <c r="AW1055" s="253"/>
      <c r="AX1055" s="253"/>
      <c r="AY1055" s="253"/>
      <c r="AZ1055" s="253"/>
      <c r="BA1055" s="253"/>
      <c r="BB1055" s="253"/>
      <c r="BC1055" s="253"/>
      <c r="BD1055" s="253"/>
      <c r="BE1055" s="253"/>
      <c r="BF1055" s="253"/>
      <c r="BG1055" s="253"/>
      <c r="BH1055" s="253"/>
      <c r="BI1055" s="253"/>
      <c r="BJ1055" s="253"/>
      <c r="BK1055" s="253"/>
      <c r="BL1055" s="253"/>
      <c r="BM1055" s="253"/>
      <c r="BN1055" s="253"/>
      <c r="BO1055" s="253"/>
      <c r="BP1055" s="253"/>
      <c r="BQ1055" s="253"/>
      <c r="BR1055" s="253"/>
      <c r="BS1055" s="253"/>
      <c r="BT1055" s="253"/>
      <c r="BU1055" s="253"/>
      <c r="BV1055" s="253"/>
      <c r="BW1055" s="253"/>
      <c r="BX1055" s="253"/>
      <c r="BY1055" s="253"/>
      <c r="BZ1055" s="253"/>
      <c r="CA1055" s="253"/>
      <c r="CB1055" s="253"/>
      <c r="CC1055" s="253"/>
      <c r="CD1055" s="253"/>
      <c r="CE1055" s="253"/>
      <c r="CF1055" s="253"/>
      <c r="CG1055" s="253"/>
      <c r="CH1055" s="253"/>
      <c r="CI1055" s="253"/>
      <c r="CJ1055" s="253"/>
      <c r="CK1055" s="253"/>
      <c r="CL1055" s="253"/>
      <c r="CM1055" s="253"/>
      <c r="CN1055" s="253"/>
      <c r="CO1055" s="253"/>
      <c r="CP1055" s="253"/>
      <c r="CQ1055" s="253"/>
      <c r="CR1055" s="253"/>
      <c r="CS1055" s="253"/>
      <c r="CT1055" s="253"/>
      <c r="CU1055" s="253"/>
      <c r="CV1055" s="253"/>
      <c r="CW1055" s="253"/>
      <c r="CX1055" s="253"/>
      <c r="CY1055" s="253"/>
      <c r="CZ1055" s="253"/>
      <c r="DA1055" s="253"/>
      <c r="DB1055" s="253"/>
      <c r="DC1055" s="253"/>
      <c r="DD1055" s="253"/>
      <c r="DE1055" s="253"/>
      <c r="DF1055" s="253"/>
      <c r="DG1055" s="253"/>
      <c r="DH1055" s="253"/>
      <c r="DI1055" s="253"/>
      <c r="DJ1055" s="253"/>
      <c r="DK1055" s="253"/>
      <c r="DL1055" s="253"/>
      <c r="DM1055" s="253"/>
      <c r="DN1055" s="253"/>
      <c r="DO1055" s="253"/>
      <c r="DP1055" s="253"/>
      <c r="DQ1055" s="253"/>
      <c r="DR1055" s="253"/>
      <c r="DS1055" s="253"/>
      <c r="DT1055" s="253"/>
      <c r="DU1055" s="253"/>
    </row>
    <row r="1056" spans="1:125" s="248" customFormat="1" x14ac:dyDescent="0.25">
      <c r="A1056" s="253"/>
      <c r="B1056" s="253"/>
      <c r="D1056" s="253"/>
      <c r="E1056" s="253"/>
      <c r="F1056" s="253"/>
      <c r="G1056" s="253"/>
      <c r="H1056" s="253"/>
      <c r="I1056" s="253"/>
      <c r="J1056" s="253"/>
      <c r="K1056" s="253"/>
      <c r="L1056" s="253"/>
      <c r="S1056" s="253"/>
      <c r="T1056" s="253"/>
      <c r="U1056" s="253"/>
      <c r="V1056" s="253"/>
      <c r="W1056" s="253"/>
      <c r="X1056" s="253"/>
      <c r="Y1056" s="253"/>
      <c r="Z1056" s="253"/>
      <c r="AA1056" s="253"/>
      <c r="AB1056" s="253"/>
      <c r="AC1056" s="253"/>
      <c r="AD1056" s="253"/>
      <c r="AE1056" s="253"/>
      <c r="AF1056" s="253"/>
      <c r="AG1056" s="253"/>
      <c r="AH1056" s="253"/>
      <c r="AI1056" s="253"/>
      <c r="AJ1056" s="253"/>
      <c r="AK1056" s="253"/>
      <c r="AL1056" s="253"/>
      <c r="AM1056" s="253"/>
      <c r="AN1056" s="253"/>
      <c r="AO1056" s="253"/>
      <c r="AP1056" s="253"/>
      <c r="AQ1056" s="253"/>
      <c r="AR1056" s="253"/>
      <c r="AS1056" s="253"/>
      <c r="AT1056" s="253"/>
      <c r="AU1056" s="253"/>
      <c r="AV1056" s="253"/>
      <c r="AW1056" s="253"/>
      <c r="AX1056" s="253"/>
      <c r="AY1056" s="253"/>
      <c r="AZ1056" s="253"/>
      <c r="BA1056" s="253"/>
      <c r="BB1056" s="253"/>
      <c r="BC1056" s="253"/>
      <c r="BD1056" s="253"/>
      <c r="BE1056" s="253"/>
      <c r="BF1056" s="253"/>
      <c r="BG1056" s="253"/>
      <c r="BH1056" s="253"/>
      <c r="BI1056" s="253"/>
      <c r="BJ1056" s="253"/>
      <c r="BK1056" s="253"/>
      <c r="BL1056" s="253"/>
      <c r="BM1056" s="253"/>
      <c r="BN1056" s="253"/>
      <c r="BO1056" s="253"/>
      <c r="BP1056" s="253"/>
      <c r="BQ1056" s="253"/>
      <c r="BR1056" s="253"/>
      <c r="BS1056" s="253"/>
      <c r="BT1056" s="253"/>
      <c r="BU1056" s="253"/>
      <c r="BV1056" s="253"/>
      <c r="BW1056" s="253"/>
      <c r="BX1056" s="253"/>
      <c r="BY1056" s="253"/>
      <c r="BZ1056" s="253"/>
      <c r="CA1056" s="253"/>
      <c r="CB1056" s="253"/>
      <c r="CC1056" s="253"/>
      <c r="CD1056" s="253"/>
      <c r="CE1056" s="253"/>
      <c r="CF1056" s="253"/>
      <c r="CG1056" s="253"/>
      <c r="CH1056" s="253"/>
      <c r="CI1056" s="253"/>
      <c r="CJ1056" s="253"/>
      <c r="CK1056" s="253"/>
      <c r="CL1056" s="253"/>
      <c r="CM1056" s="253"/>
      <c r="CN1056" s="253"/>
      <c r="CO1056" s="253"/>
      <c r="CP1056" s="253"/>
      <c r="CQ1056" s="253"/>
      <c r="CR1056" s="253"/>
      <c r="CS1056" s="253"/>
      <c r="CT1056" s="253"/>
      <c r="CU1056" s="253"/>
      <c r="CV1056" s="253"/>
      <c r="CW1056" s="253"/>
      <c r="CX1056" s="253"/>
      <c r="CY1056" s="253"/>
      <c r="CZ1056" s="253"/>
      <c r="DA1056" s="253"/>
      <c r="DB1056" s="253"/>
      <c r="DC1056" s="253"/>
      <c r="DD1056" s="253"/>
      <c r="DE1056" s="253"/>
      <c r="DF1056" s="253"/>
      <c r="DG1056" s="253"/>
      <c r="DH1056" s="253"/>
      <c r="DI1056" s="253"/>
      <c r="DJ1056" s="253"/>
      <c r="DK1056" s="253"/>
      <c r="DL1056" s="253"/>
      <c r="DM1056" s="253"/>
      <c r="DN1056" s="253"/>
      <c r="DO1056" s="253"/>
      <c r="DP1056" s="253"/>
      <c r="DQ1056" s="253"/>
      <c r="DR1056" s="253"/>
      <c r="DS1056" s="253"/>
      <c r="DT1056" s="253"/>
      <c r="DU1056" s="253"/>
    </row>
    <row r="1057" spans="1:125" s="248" customFormat="1" x14ac:dyDescent="0.25">
      <c r="A1057" s="253"/>
      <c r="B1057" s="253"/>
      <c r="D1057" s="253"/>
      <c r="E1057" s="253"/>
      <c r="F1057" s="253"/>
      <c r="G1057" s="253"/>
      <c r="H1057" s="253"/>
      <c r="I1057" s="253"/>
      <c r="J1057" s="253"/>
      <c r="K1057" s="253"/>
      <c r="L1057" s="253"/>
      <c r="S1057" s="253"/>
      <c r="T1057" s="253"/>
      <c r="U1057" s="253"/>
      <c r="V1057" s="253"/>
      <c r="W1057" s="253"/>
      <c r="X1057" s="253"/>
      <c r="Y1057" s="253"/>
      <c r="Z1057" s="253"/>
      <c r="AA1057" s="253"/>
      <c r="AB1057" s="253"/>
      <c r="AC1057" s="253"/>
      <c r="AD1057" s="253"/>
      <c r="AE1057" s="253"/>
      <c r="AF1057" s="253"/>
      <c r="AG1057" s="253"/>
      <c r="AH1057" s="253"/>
      <c r="AI1057" s="253"/>
      <c r="AJ1057" s="253"/>
      <c r="AK1057" s="253"/>
      <c r="AL1057" s="253"/>
      <c r="AM1057" s="253"/>
      <c r="AN1057" s="253"/>
      <c r="AO1057" s="253"/>
      <c r="AP1057" s="253"/>
      <c r="AQ1057" s="253"/>
      <c r="AR1057" s="253"/>
      <c r="AS1057" s="253"/>
      <c r="AT1057" s="253"/>
      <c r="AU1057" s="253"/>
      <c r="AV1057" s="253"/>
      <c r="AW1057" s="253"/>
      <c r="AX1057" s="253"/>
      <c r="AY1057" s="253"/>
      <c r="AZ1057" s="253"/>
      <c r="BA1057" s="253"/>
      <c r="BB1057" s="253"/>
      <c r="BC1057" s="253"/>
      <c r="BD1057" s="253"/>
      <c r="BE1057" s="253"/>
      <c r="BF1057" s="253"/>
      <c r="BG1057" s="253"/>
      <c r="BH1057" s="253"/>
      <c r="BI1057" s="253"/>
      <c r="BJ1057" s="253"/>
      <c r="BK1057" s="253"/>
      <c r="BL1057" s="253"/>
      <c r="BM1057" s="253"/>
      <c r="BN1057" s="253"/>
      <c r="BO1057" s="253"/>
      <c r="BP1057" s="253"/>
      <c r="BQ1057" s="253"/>
      <c r="BR1057" s="253"/>
      <c r="BS1057" s="253"/>
      <c r="BT1057" s="253"/>
      <c r="BU1057" s="253"/>
      <c r="BV1057" s="253"/>
      <c r="BW1057" s="253"/>
      <c r="BX1057" s="253"/>
      <c r="BY1057" s="253"/>
      <c r="BZ1057" s="253"/>
      <c r="CA1057" s="253"/>
      <c r="CB1057" s="253"/>
      <c r="CC1057" s="253"/>
      <c r="CD1057" s="253"/>
      <c r="CE1057" s="253"/>
      <c r="CF1057" s="253"/>
      <c r="CG1057" s="253"/>
      <c r="CH1057" s="253"/>
      <c r="CI1057" s="253"/>
      <c r="CJ1057" s="253"/>
      <c r="CK1057" s="253"/>
      <c r="CL1057" s="253"/>
      <c r="CM1057" s="253"/>
      <c r="CN1057" s="253"/>
      <c r="CO1057" s="253"/>
      <c r="CP1057" s="253"/>
      <c r="CQ1057" s="253"/>
      <c r="CR1057" s="253"/>
      <c r="CS1057" s="253"/>
      <c r="CT1057" s="253"/>
      <c r="CU1057" s="253"/>
      <c r="CV1057" s="253"/>
      <c r="CW1057" s="253"/>
      <c r="CX1057" s="253"/>
      <c r="CY1057" s="253"/>
      <c r="CZ1057" s="253"/>
      <c r="DA1057" s="253"/>
      <c r="DB1057" s="253"/>
      <c r="DC1057" s="253"/>
      <c r="DD1057" s="253"/>
      <c r="DE1057" s="253"/>
      <c r="DF1057" s="253"/>
      <c r="DG1057" s="253"/>
      <c r="DH1057" s="253"/>
      <c r="DI1057" s="253"/>
      <c r="DJ1057" s="253"/>
      <c r="DK1057" s="253"/>
      <c r="DL1057" s="253"/>
      <c r="DM1057" s="253"/>
      <c r="DN1057" s="253"/>
      <c r="DO1057" s="253"/>
      <c r="DP1057" s="253"/>
      <c r="DQ1057" s="253"/>
      <c r="DR1057" s="253"/>
      <c r="DS1057" s="253"/>
      <c r="DT1057" s="253"/>
      <c r="DU1057" s="253"/>
    </row>
    <row r="1058" spans="1:125" s="248" customFormat="1" x14ac:dyDescent="0.25">
      <c r="A1058" s="253"/>
      <c r="B1058" s="253"/>
      <c r="D1058" s="253"/>
      <c r="E1058" s="253"/>
      <c r="F1058" s="253"/>
      <c r="G1058" s="253"/>
      <c r="H1058" s="253"/>
      <c r="I1058" s="253"/>
      <c r="J1058" s="253"/>
      <c r="K1058" s="253"/>
      <c r="L1058" s="253"/>
      <c r="S1058" s="253"/>
      <c r="T1058" s="253"/>
      <c r="U1058" s="253"/>
      <c r="V1058" s="253"/>
      <c r="W1058" s="253"/>
      <c r="X1058" s="253"/>
      <c r="Y1058" s="253"/>
      <c r="Z1058" s="253"/>
      <c r="AA1058" s="253"/>
      <c r="AB1058" s="253"/>
      <c r="AC1058" s="253"/>
      <c r="AD1058" s="253"/>
      <c r="AE1058" s="253"/>
      <c r="AF1058" s="253"/>
      <c r="AG1058" s="253"/>
      <c r="AH1058" s="253"/>
      <c r="AI1058" s="253"/>
      <c r="AJ1058" s="253"/>
      <c r="AK1058" s="253"/>
      <c r="AL1058" s="253"/>
      <c r="AM1058" s="253"/>
      <c r="AN1058" s="253"/>
      <c r="AO1058" s="253"/>
      <c r="AP1058" s="253"/>
      <c r="AQ1058" s="253"/>
      <c r="AR1058" s="253"/>
      <c r="AS1058" s="253"/>
      <c r="AT1058" s="253"/>
      <c r="AU1058" s="253"/>
      <c r="AV1058" s="253"/>
      <c r="AW1058" s="253"/>
      <c r="AX1058" s="253"/>
      <c r="AY1058" s="253"/>
      <c r="AZ1058" s="253"/>
      <c r="BA1058" s="253"/>
      <c r="BB1058" s="253"/>
      <c r="BC1058" s="253"/>
      <c r="BD1058" s="253"/>
      <c r="BE1058" s="253"/>
      <c r="BF1058" s="253"/>
      <c r="BG1058" s="253"/>
      <c r="BH1058" s="253"/>
      <c r="BI1058" s="253"/>
      <c r="BJ1058" s="253"/>
      <c r="BK1058" s="253"/>
      <c r="BL1058" s="253"/>
      <c r="BM1058" s="253"/>
      <c r="BN1058" s="253"/>
      <c r="BO1058" s="253"/>
      <c r="BP1058" s="253"/>
      <c r="BQ1058" s="253"/>
      <c r="BR1058" s="253"/>
      <c r="BS1058" s="253"/>
      <c r="BT1058" s="253"/>
      <c r="BU1058" s="253"/>
      <c r="BV1058" s="253"/>
      <c r="BW1058" s="253"/>
      <c r="BX1058" s="253"/>
      <c r="BY1058" s="253"/>
      <c r="BZ1058" s="253"/>
      <c r="CA1058" s="253"/>
      <c r="CB1058" s="253"/>
      <c r="CC1058" s="253"/>
      <c r="CD1058" s="253"/>
      <c r="CE1058" s="253"/>
      <c r="CF1058" s="253"/>
      <c r="CG1058" s="253"/>
      <c r="CH1058" s="253"/>
      <c r="CI1058" s="253"/>
      <c r="CJ1058" s="253"/>
      <c r="CK1058" s="253"/>
      <c r="CL1058" s="253"/>
      <c r="CM1058" s="253"/>
      <c r="CN1058" s="253"/>
      <c r="CO1058" s="253"/>
      <c r="CP1058" s="253"/>
      <c r="CQ1058" s="253"/>
      <c r="CR1058" s="253"/>
      <c r="CS1058" s="253"/>
      <c r="CT1058" s="253"/>
      <c r="CU1058" s="253"/>
      <c r="CV1058" s="253"/>
      <c r="CW1058" s="253"/>
      <c r="CX1058" s="253"/>
      <c r="CY1058" s="253"/>
      <c r="CZ1058" s="253"/>
      <c r="DA1058" s="253"/>
      <c r="DB1058" s="253"/>
      <c r="DC1058" s="253"/>
      <c r="DD1058" s="253"/>
      <c r="DE1058" s="253"/>
      <c r="DF1058" s="253"/>
      <c r="DG1058" s="253"/>
      <c r="DH1058" s="253"/>
      <c r="DI1058" s="253"/>
      <c r="DJ1058" s="253"/>
      <c r="DK1058" s="253"/>
      <c r="DL1058" s="253"/>
      <c r="DM1058" s="253"/>
      <c r="DN1058" s="253"/>
      <c r="DO1058" s="253"/>
      <c r="DP1058" s="253"/>
      <c r="DQ1058" s="253"/>
      <c r="DR1058" s="253"/>
      <c r="DS1058" s="253"/>
      <c r="DT1058" s="253"/>
      <c r="DU1058" s="253"/>
    </row>
    <row r="1059" spans="1:125" s="248" customFormat="1" x14ac:dyDescent="0.25">
      <c r="A1059" s="253"/>
      <c r="B1059" s="253"/>
      <c r="D1059" s="253"/>
      <c r="E1059" s="253"/>
      <c r="F1059" s="253"/>
      <c r="G1059" s="253"/>
      <c r="H1059" s="253"/>
      <c r="I1059" s="253"/>
      <c r="J1059" s="253"/>
      <c r="K1059" s="253"/>
      <c r="L1059" s="253"/>
      <c r="S1059" s="253"/>
      <c r="T1059" s="253"/>
      <c r="U1059" s="253"/>
      <c r="V1059" s="253"/>
      <c r="W1059" s="253"/>
      <c r="X1059" s="253"/>
      <c r="Y1059" s="253"/>
      <c r="Z1059" s="253"/>
      <c r="AA1059" s="253"/>
      <c r="AB1059" s="253"/>
      <c r="AC1059" s="253"/>
      <c r="AD1059" s="253"/>
      <c r="AE1059" s="253"/>
      <c r="AF1059" s="253"/>
      <c r="AG1059" s="253"/>
      <c r="AH1059" s="253"/>
      <c r="AI1059" s="253"/>
      <c r="AJ1059" s="253"/>
      <c r="AK1059" s="253"/>
      <c r="AL1059" s="253"/>
      <c r="AM1059" s="253"/>
      <c r="AN1059" s="253"/>
      <c r="AO1059" s="253"/>
      <c r="AP1059" s="253"/>
      <c r="AQ1059" s="253"/>
      <c r="AR1059" s="253"/>
      <c r="AS1059" s="253"/>
      <c r="AT1059" s="253"/>
      <c r="AU1059" s="253"/>
      <c r="AV1059" s="253"/>
      <c r="AW1059" s="253"/>
      <c r="AX1059" s="253"/>
      <c r="AY1059" s="253"/>
      <c r="AZ1059" s="253"/>
      <c r="BA1059" s="253"/>
      <c r="BB1059" s="253"/>
      <c r="BC1059" s="253"/>
      <c r="BD1059" s="253"/>
      <c r="BE1059" s="253"/>
      <c r="BF1059" s="253"/>
      <c r="BG1059" s="253"/>
      <c r="BH1059" s="253"/>
      <c r="BI1059" s="253"/>
      <c r="BJ1059" s="253"/>
      <c r="BK1059" s="253"/>
      <c r="BL1059" s="253"/>
      <c r="BM1059" s="253"/>
      <c r="BN1059" s="253"/>
      <c r="BO1059" s="253"/>
      <c r="BP1059" s="253"/>
      <c r="BQ1059" s="253"/>
      <c r="BR1059" s="253"/>
      <c r="BS1059" s="253"/>
      <c r="BT1059" s="253"/>
      <c r="BU1059" s="253"/>
      <c r="BV1059" s="253"/>
      <c r="BW1059" s="253"/>
      <c r="BX1059" s="253"/>
      <c r="BY1059" s="253"/>
      <c r="BZ1059" s="253"/>
      <c r="CA1059" s="253"/>
      <c r="CB1059" s="253"/>
      <c r="CC1059" s="253"/>
      <c r="CD1059" s="253"/>
      <c r="CE1059" s="253"/>
      <c r="CF1059" s="253"/>
      <c r="CG1059" s="253"/>
      <c r="CH1059" s="253"/>
      <c r="CI1059" s="253"/>
      <c r="CJ1059" s="253"/>
      <c r="CK1059" s="253"/>
      <c r="CL1059" s="253"/>
      <c r="CM1059" s="253"/>
      <c r="CN1059" s="253"/>
      <c r="CO1059" s="253"/>
      <c r="CP1059" s="253"/>
      <c r="CQ1059" s="253"/>
      <c r="CR1059" s="253"/>
      <c r="CS1059" s="253"/>
      <c r="CT1059" s="253"/>
      <c r="CU1059" s="253"/>
      <c r="CV1059" s="253"/>
      <c r="CW1059" s="253"/>
      <c r="CX1059" s="253"/>
      <c r="CY1059" s="253"/>
      <c r="CZ1059" s="253"/>
      <c r="DA1059" s="253"/>
      <c r="DB1059" s="253"/>
      <c r="DC1059" s="253"/>
      <c r="DD1059" s="253"/>
      <c r="DE1059" s="253"/>
      <c r="DF1059" s="253"/>
      <c r="DG1059" s="253"/>
      <c r="DH1059" s="253"/>
      <c r="DI1059" s="253"/>
      <c r="DJ1059" s="253"/>
      <c r="DK1059" s="253"/>
      <c r="DL1059" s="253"/>
      <c r="DM1059" s="253"/>
      <c r="DN1059" s="253"/>
      <c r="DO1059" s="253"/>
      <c r="DP1059" s="253"/>
      <c r="DQ1059" s="253"/>
      <c r="DR1059" s="253"/>
      <c r="DS1059" s="253"/>
      <c r="DT1059" s="253"/>
      <c r="DU1059" s="253"/>
    </row>
    <row r="1060" spans="1:125" s="248" customFormat="1" x14ac:dyDescent="0.25">
      <c r="A1060" s="253"/>
      <c r="B1060" s="253"/>
      <c r="D1060" s="253"/>
      <c r="E1060" s="253"/>
      <c r="F1060" s="253"/>
      <c r="G1060" s="253"/>
      <c r="H1060" s="253"/>
      <c r="I1060" s="253"/>
      <c r="J1060" s="253"/>
      <c r="K1060" s="253"/>
      <c r="L1060" s="253"/>
      <c r="S1060" s="253"/>
      <c r="T1060" s="253"/>
      <c r="U1060" s="253"/>
      <c r="V1060" s="253"/>
      <c r="W1060" s="253"/>
      <c r="X1060" s="253"/>
      <c r="Y1060" s="253"/>
      <c r="Z1060" s="253"/>
      <c r="AA1060" s="253"/>
      <c r="AB1060" s="253"/>
      <c r="AC1060" s="253"/>
      <c r="AD1060" s="253"/>
      <c r="AE1060" s="253"/>
      <c r="AF1060" s="253"/>
      <c r="AG1060" s="253"/>
      <c r="AH1060" s="253"/>
      <c r="AI1060" s="253"/>
      <c r="AJ1060" s="253"/>
      <c r="AK1060" s="253"/>
      <c r="AL1060" s="253"/>
      <c r="AM1060" s="253"/>
      <c r="AN1060" s="253"/>
      <c r="AO1060" s="253"/>
      <c r="AP1060" s="253"/>
      <c r="AQ1060" s="253"/>
      <c r="AR1060" s="253"/>
      <c r="AS1060" s="253"/>
      <c r="AT1060" s="253"/>
      <c r="AU1060" s="253"/>
      <c r="AV1060" s="253"/>
      <c r="AW1060" s="253"/>
      <c r="AX1060" s="253"/>
      <c r="AY1060" s="253"/>
      <c r="AZ1060" s="253"/>
      <c r="BA1060" s="253"/>
      <c r="BB1060" s="253"/>
      <c r="BC1060" s="253"/>
      <c r="BD1060" s="253"/>
      <c r="BE1060" s="253"/>
      <c r="BF1060" s="253"/>
      <c r="BG1060" s="253"/>
      <c r="BH1060" s="253"/>
      <c r="BI1060" s="253"/>
      <c r="BJ1060" s="253"/>
      <c r="BK1060" s="253"/>
      <c r="BL1060" s="253"/>
      <c r="BM1060" s="253"/>
      <c r="BN1060" s="253"/>
      <c r="BO1060" s="253"/>
      <c r="BP1060" s="253"/>
      <c r="BQ1060" s="253"/>
      <c r="BR1060" s="253"/>
      <c r="BS1060" s="253"/>
      <c r="BT1060" s="253"/>
      <c r="BU1060" s="253"/>
      <c r="BV1060" s="253"/>
      <c r="BW1060" s="253"/>
      <c r="BX1060" s="253"/>
      <c r="BY1060" s="253"/>
      <c r="BZ1060" s="253"/>
      <c r="CA1060" s="253"/>
      <c r="CB1060" s="253"/>
      <c r="CC1060" s="253"/>
      <c r="CD1060" s="253"/>
      <c r="CE1060" s="253"/>
      <c r="CF1060" s="253"/>
      <c r="CG1060" s="253"/>
      <c r="CH1060" s="253"/>
      <c r="CI1060" s="253"/>
      <c r="CJ1060" s="253"/>
      <c r="CK1060" s="253"/>
      <c r="CL1060" s="253"/>
      <c r="CM1060" s="253"/>
      <c r="CN1060" s="253"/>
      <c r="CO1060" s="253"/>
      <c r="CP1060" s="253"/>
      <c r="CQ1060" s="253"/>
      <c r="CR1060" s="253"/>
      <c r="CS1060" s="253"/>
      <c r="CT1060" s="253"/>
      <c r="CU1060" s="253"/>
      <c r="CV1060" s="253"/>
      <c r="CW1060" s="253"/>
      <c r="CX1060" s="253"/>
      <c r="CY1060" s="253"/>
      <c r="CZ1060" s="253"/>
      <c r="DA1060" s="253"/>
      <c r="DB1060" s="253"/>
      <c r="DC1060" s="253"/>
      <c r="DD1060" s="253"/>
      <c r="DE1060" s="253"/>
      <c r="DF1060" s="253"/>
      <c r="DG1060" s="253"/>
      <c r="DH1060" s="253"/>
      <c r="DI1060" s="253"/>
      <c r="DJ1060" s="253"/>
      <c r="DK1060" s="253"/>
      <c r="DL1060" s="253"/>
      <c r="DM1060" s="253"/>
      <c r="DN1060" s="253"/>
      <c r="DO1060" s="253"/>
      <c r="DP1060" s="253"/>
      <c r="DQ1060" s="253"/>
      <c r="DR1060" s="253"/>
      <c r="DS1060" s="253"/>
      <c r="DT1060" s="253"/>
      <c r="DU1060" s="253"/>
    </row>
    <row r="1061" spans="1:125" s="248" customFormat="1" x14ac:dyDescent="0.25">
      <c r="A1061" s="253"/>
      <c r="B1061" s="253"/>
      <c r="D1061" s="253"/>
      <c r="E1061" s="253"/>
      <c r="F1061" s="253"/>
      <c r="G1061" s="253"/>
      <c r="H1061" s="253"/>
      <c r="I1061" s="253"/>
      <c r="J1061" s="253"/>
      <c r="K1061" s="253"/>
      <c r="L1061" s="253"/>
      <c r="S1061" s="253"/>
      <c r="T1061" s="253"/>
      <c r="U1061" s="253"/>
      <c r="V1061" s="253"/>
      <c r="W1061" s="253"/>
      <c r="X1061" s="253"/>
      <c r="Y1061" s="253"/>
      <c r="Z1061" s="253"/>
      <c r="AA1061" s="253"/>
      <c r="AB1061" s="253"/>
      <c r="AC1061" s="253"/>
      <c r="AD1061" s="253"/>
      <c r="AE1061" s="253"/>
      <c r="AF1061" s="253"/>
      <c r="AG1061" s="253"/>
      <c r="AH1061" s="253"/>
      <c r="AI1061" s="253"/>
      <c r="AJ1061" s="253"/>
      <c r="AK1061" s="253"/>
      <c r="AL1061" s="253"/>
      <c r="AM1061" s="253"/>
      <c r="AN1061" s="253"/>
      <c r="AO1061" s="253"/>
      <c r="AP1061" s="253"/>
      <c r="AQ1061" s="253"/>
      <c r="AR1061" s="253"/>
      <c r="AS1061" s="253"/>
      <c r="AT1061" s="253"/>
      <c r="AU1061" s="253"/>
      <c r="AV1061" s="253"/>
      <c r="AW1061" s="253"/>
      <c r="AX1061" s="253"/>
      <c r="AY1061" s="253"/>
      <c r="AZ1061" s="253"/>
      <c r="BA1061" s="253"/>
      <c r="BB1061" s="253"/>
      <c r="BC1061" s="253"/>
      <c r="BD1061" s="253"/>
      <c r="BE1061" s="253"/>
      <c r="BF1061" s="253"/>
      <c r="BG1061" s="253"/>
      <c r="BH1061" s="253"/>
      <c r="BI1061" s="253"/>
      <c r="BJ1061" s="253"/>
      <c r="BK1061" s="253"/>
      <c r="BL1061" s="253"/>
      <c r="BM1061" s="253"/>
      <c r="BN1061" s="253"/>
      <c r="BO1061" s="253"/>
      <c r="BP1061" s="253"/>
      <c r="BQ1061" s="253"/>
      <c r="BR1061" s="253"/>
      <c r="BS1061" s="253"/>
      <c r="BT1061" s="253"/>
      <c r="BU1061" s="253"/>
      <c r="BV1061" s="253"/>
      <c r="BW1061" s="253"/>
      <c r="BX1061" s="253"/>
      <c r="BY1061" s="253"/>
      <c r="BZ1061" s="253"/>
      <c r="CA1061" s="253"/>
      <c r="CB1061" s="253"/>
      <c r="CC1061" s="253"/>
      <c r="CD1061" s="253"/>
      <c r="CE1061" s="253"/>
      <c r="CF1061" s="253"/>
      <c r="CG1061" s="253"/>
      <c r="CH1061" s="253"/>
      <c r="CI1061" s="253"/>
      <c r="CJ1061" s="253"/>
      <c r="CK1061" s="253"/>
      <c r="CL1061" s="253"/>
      <c r="CM1061" s="253"/>
      <c r="CN1061" s="253"/>
      <c r="CO1061" s="253"/>
      <c r="CP1061" s="253"/>
      <c r="CQ1061" s="253"/>
      <c r="CR1061" s="253"/>
      <c r="CS1061" s="253"/>
      <c r="CT1061" s="253"/>
      <c r="CU1061" s="253"/>
      <c r="CV1061" s="253"/>
      <c r="CW1061" s="253"/>
      <c r="CX1061" s="253"/>
      <c r="CY1061" s="253"/>
      <c r="CZ1061" s="253"/>
      <c r="DA1061" s="253"/>
      <c r="DB1061" s="253"/>
      <c r="DC1061" s="253"/>
      <c r="DD1061" s="253"/>
      <c r="DE1061" s="253"/>
      <c r="DF1061" s="253"/>
      <c r="DG1061" s="253"/>
      <c r="DH1061" s="253"/>
      <c r="DI1061" s="253"/>
      <c r="DJ1061" s="253"/>
      <c r="DK1061" s="253"/>
      <c r="DL1061" s="253"/>
      <c r="DM1061" s="253"/>
      <c r="DN1061" s="253"/>
      <c r="DO1061" s="253"/>
      <c r="DP1061" s="253"/>
      <c r="DQ1061" s="253"/>
      <c r="DR1061" s="253"/>
      <c r="DS1061" s="253"/>
      <c r="DT1061" s="253"/>
      <c r="DU1061" s="253"/>
    </row>
    <row r="1062" spans="1:125" s="248" customFormat="1" x14ac:dyDescent="0.25">
      <c r="A1062" s="253"/>
      <c r="B1062" s="253"/>
      <c r="D1062" s="253"/>
      <c r="E1062" s="253"/>
      <c r="F1062" s="253"/>
      <c r="G1062" s="253"/>
      <c r="H1062" s="253"/>
      <c r="I1062" s="253"/>
      <c r="J1062" s="253"/>
      <c r="K1062" s="253"/>
      <c r="L1062" s="253"/>
      <c r="S1062" s="253"/>
      <c r="T1062" s="253"/>
      <c r="U1062" s="253"/>
      <c r="V1062" s="253"/>
      <c r="W1062" s="253"/>
      <c r="X1062" s="253"/>
      <c r="Y1062" s="253"/>
      <c r="Z1062" s="253"/>
      <c r="AA1062" s="253"/>
      <c r="AB1062" s="253"/>
      <c r="AC1062" s="253"/>
      <c r="AD1062" s="253"/>
      <c r="AE1062" s="253"/>
      <c r="AF1062" s="253"/>
      <c r="AG1062" s="253"/>
      <c r="AH1062" s="253"/>
      <c r="AI1062" s="253"/>
      <c r="AJ1062" s="253"/>
      <c r="AK1062" s="253"/>
      <c r="AL1062" s="253"/>
      <c r="AM1062" s="253"/>
      <c r="AN1062" s="253"/>
      <c r="AO1062" s="253"/>
      <c r="AP1062" s="253"/>
      <c r="AQ1062" s="253"/>
      <c r="AR1062" s="253"/>
      <c r="AS1062" s="253"/>
      <c r="AT1062" s="253"/>
      <c r="AU1062" s="253"/>
      <c r="AV1062" s="253"/>
      <c r="AW1062" s="253"/>
      <c r="AX1062" s="253"/>
      <c r="AY1062" s="253"/>
      <c r="AZ1062" s="253"/>
      <c r="BA1062" s="253"/>
      <c r="BB1062" s="253"/>
      <c r="BC1062" s="253"/>
      <c r="BD1062" s="253"/>
      <c r="BE1062" s="253"/>
      <c r="BF1062" s="253"/>
      <c r="BG1062" s="253"/>
      <c r="BH1062" s="253"/>
      <c r="BI1062" s="253"/>
      <c r="BJ1062" s="253"/>
      <c r="BK1062" s="253"/>
      <c r="BL1062" s="253"/>
      <c r="BM1062" s="253"/>
      <c r="BN1062" s="253"/>
      <c r="BO1062" s="253"/>
      <c r="BP1062" s="253"/>
      <c r="BQ1062" s="253"/>
      <c r="BR1062" s="253"/>
      <c r="BS1062" s="253"/>
      <c r="BT1062" s="253"/>
      <c r="BU1062" s="253"/>
      <c r="BV1062" s="253"/>
      <c r="BW1062" s="253"/>
      <c r="BX1062" s="253"/>
      <c r="BY1062" s="253"/>
      <c r="BZ1062" s="253"/>
      <c r="CA1062" s="253"/>
      <c r="CB1062" s="253"/>
      <c r="CC1062" s="253"/>
      <c r="CD1062" s="253"/>
      <c r="CE1062" s="253"/>
      <c r="CF1062" s="253"/>
      <c r="CG1062" s="253"/>
      <c r="CH1062" s="253"/>
      <c r="CI1062" s="253"/>
      <c r="CJ1062" s="253"/>
      <c r="CK1062" s="253"/>
      <c r="CL1062" s="253"/>
      <c r="CM1062" s="253"/>
      <c r="CN1062" s="253"/>
      <c r="CO1062" s="253"/>
      <c r="CP1062" s="253"/>
      <c r="CQ1062" s="253"/>
      <c r="CR1062" s="253"/>
      <c r="CS1062" s="253"/>
      <c r="CT1062" s="253"/>
      <c r="CU1062" s="253"/>
      <c r="CV1062" s="253"/>
      <c r="CW1062" s="253"/>
      <c r="CX1062" s="253"/>
      <c r="CY1062" s="253"/>
      <c r="CZ1062" s="253"/>
      <c r="DA1062" s="253"/>
      <c r="DB1062" s="253"/>
      <c r="DC1062" s="253"/>
      <c r="DD1062" s="253"/>
      <c r="DE1062" s="253"/>
      <c r="DF1062" s="253"/>
      <c r="DG1062" s="253"/>
      <c r="DH1062" s="253"/>
      <c r="DI1062" s="253"/>
      <c r="DJ1062" s="253"/>
      <c r="DK1062" s="253"/>
      <c r="DL1062" s="253"/>
      <c r="DM1062" s="253"/>
      <c r="DN1062" s="253"/>
      <c r="DO1062" s="253"/>
      <c r="DP1062" s="253"/>
      <c r="DQ1062" s="253"/>
      <c r="DR1062" s="253"/>
      <c r="DS1062" s="253"/>
      <c r="DT1062" s="253"/>
      <c r="DU1062" s="253"/>
    </row>
    <row r="1063" spans="1:125" s="248" customFormat="1" x14ac:dyDescent="0.25">
      <c r="A1063" s="253"/>
      <c r="B1063" s="253"/>
      <c r="D1063" s="253"/>
      <c r="E1063" s="253"/>
      <c r="F1063" s="253"/>
      <c r="G1063" s="253"/>
      <c r="H1063" s="253"/>
      <c r="I1063" s="253"/>
      <c r="J1063" s="253"/>
      <c r="K1063" s="253"/>
      <c r="L1063" s="253"/>
      <c r="S1063" s="253"/>
      <c r="T1063" s="253"/>
      <c r="U1063" s="253"/>
      <c r="V1063" s="253"/>
      <c r="W1063" s="253"/>
      <c r="X1063" s="253"/>
      <c r="Y1063" s="253"/>
      <c r="Z1063" s="253"/>
      <c r="AA1063" s="253"/>
      <c r="AB1063" s="253"/>
      <c r="AC1063" s="253"/>
      <c r="AD1063" s="253"/>
      <c r="AE1063" s="253"/>
      <c r="AF1063" s="253"/>
      <c r="AG1063" s="253"/>
      <c r="AH1063" s="253"/>
      <c r="AI1063" s="253"/>
      <c r="AJ1063" s="253"/>
      <c r="AK1063" s="253"/>
      <c r="AL1063" s="253"/>
      <c r="AM1063" s="253"/>
      <c r="AN1063" s="253"/>
      <c r="AO1063" s="253"/>
      <c r="AP1063" s="253"/>
      <c r="AQ1063" s="253"/>
      <c r="AR1063" s="253"/>
      <c r="AS1063" s="253"/>
      <c r="AT1063" s="253"/>
      <c r="AU1063" s="253"/>
      <c r="AV1063" s="253"/>
      <c r="AW1063" s="253"/>
      <c r="AX1063" s="253"/>
      <c r="AY1063" s="253"/>
      <c r="AZ1063" s="253"/>
      <c r="BA1063" s="253"/>
      <c r="BB1063" s="253"/>
      <c r="BC1063" s="253"/>
      <c r="BD1063" s="253"/>
      <c r="BE1063" s="253"/>
      <c r="BF1063" s="253"/>
      <c r="BG1063" s="253"/>
      <c r="BH1063" s="253"/>
      <c r="BI1063" s="253"/>
      <c r="BJ1063" s="253"/>
      <c r="BK1063" s="253"/>
      <c r="BL1063" s="253"/>
      <c r="BM1063" s="253"/>
      <c r="BN1063" s="253"/>
      <c r="BO1063" s="253"/>
      <c r="BP1063" s="253"/>
      <c r="BQ1063" s="253"/>
      <c r="BR1063" s="253"/>
      <c r="BS1063" s="253"/>
      <c r="BT1063" s="253"/>
      <c r="BU1063" s="253"/>
      <c r="BV1063" s="253"/>
      <c r="BW1063" s="253"/>
      <c r="BX1063" s="253"/>
      <c r="BY1063" s="253"/>
      <c r="BZ1063" s="253"/>
      <c r="CA1063" s="253"/>
      <c r="CB1063" s="253"/>
      <c r="CC1063" s="253"/>
      <c r="CD1063" s="253"/>
      <c r="CE1063" s="253"/>
      <c r="CF1063" s="253"/>
      <c r="CG1063" s="253"/>
      <c r="CH1063" s="253"/>
      <c r="CI1063" s="253"/>
      <c r="CJ1063" s="253"/>
      <c r="CK1063" s="253"/>
      <c r="CL1063" s="253"/>
      <c r="CM1063" s="253"/>
      <c r="CN1063" s="253"/>
      <c r="CO1063" s="253"/>
      <c r="CP1063" s="253"/>
      <c r="CQ1063" s="253"/>
      <c r="CR1063" s="253"/>
      <c r="CS1063" s="253"/>
      <c r="CT1063" s="253"/>
      <c r="CU1063" s="253"/>
      <c r="CV1063" s="253"/>
      <c r="CW1063" s="253"/>
      <c r="CX1063" s="253"/>
      <c r="CY1063" s="253"/>
      <c r="CZ1063" s="253"/>
      <c r="DA1063" s="253"/>
      <c r="DB1063" s="253"/>
      <c r="DC1063" s="253"/>
      <c r="DD1063" s="253"/>
      <c r="DE1063" s="253"/>
      <c r="DF1063" s="253"/>
      <c r="DG1063" s="253"/>
      <c r="DH1063" s="253"/>
      <c r="DI1063" s="253"/>
      <c r="DJ1063" s="253"/>
      <c r="DK1063" s="253"/>
      <c r="DL1063" s="253"/>
      <c r="DM1063" s="253"/>
      <c r="DN1063" s="253"/>
      <c r="DO1063" s="253"/>
      <c r="DP1063" s="253"/>
      <c r="DQ1063" s="253"/>
      <c r="DR1063" s="253"/>
      <c r="DS1063" s="253"/>
      <c r="DT1063" s="253"/>
      <c r="DU1063" s="253"/>
    </row>
    <row r="1064" spans="1:125" s="248" customFormat="1" x14ac:dyDescent="0.25">
      <c r="A1064" s="253"/>
      <c r="B1064" s="253"/>
      <c r="D1064" s="253"/>
      <c r="E1064" s="253"/>
      <c r="F1064" s="253"/>
      <c r="G1064" s="253"/>
      <c r="H1064" s="253"/>
      <c r="I1064" s="253"/>
      <c r="J1064" s="253"/>
      <c r="K1064" s="253"/>
      <c r="L1064" s="253"/>
      <c r="S1064" s="253"/>
      <c r="T1064" s="253"/>
      <c r="U1064" s="253"/>
      <c r="V1064" s="253"/>
      <c r="W1064" s="253"/>
      <c r="X1064" s="253"/>
      <c r="Y1064" s="253"/>
      <c r="Z1064" s="253"/>
      <c r="AA1064" s="253"/>
      <c r="AB1064" s="253"/>
      <c r="AC1064" s="253"/>
      <c r="AD1064" s="253"/>
      <c r="AE1064" s="253"/>
      <c r="AF1064" s="253"/>
      <c r="AG1064" s="253"/>
      <c r="AH1064" s="253"/>
      <c r="AI1064" s="253"/>
      <c r="AJ1064" s="253"/>
      <c r="AK1064" s="253"/>
      <c r="AL1064" s="253"/>
      <c r="AM1064" s="253"/>
      <c r="AN1064" s="253"/>
      <c r="AO1064" s="253"/>
      <c r="AP1064" s="253"/>
      <c r="AQ1064" s="253"/>
      <c r="AR1064" s="253"/>
      <c r="AS1064" s="253"/>
      <c r="AT1064" s="253"/>
      <c r="AU1064" s="253"/>
      <c r="AV1064" s="253"/>
      <c r="AW1064" s="253"/>
      <c r="AX1064" s="253"/>
      <c r="AY1064" s="253"/>
      <c r="AZ1064" s="253"/>
      <c r="BA1064" s="253"/>
      <c r="BB1064" s="253"/>
      <c r="BC1064" s="253"/>
      <c r="BD1064" s="253"/>
      <c r="BE1064" s="253"/>
      <c r="BF1064" s="253"/>
      <c r="BG1064" s="253"/>
      <c r="BH1064" s="253"/>
      <c r="BI1064" s="253"/>
      <c r="BJ1064" s="253"/>
      <c r="BK1064" s="253"/>
      <c r="BL1064" s="253"/>
      <c r="BM1064" s="253"/>
      <c r="BN1064" s="253"/>
      <c r="BO1064" s="253"/>
      <c r="BP1064" s="253"/>
      <c r="BQ1064" s="253"/>
      <c r="BR1064" s="253"/>
      <c r="BS1064" s="253"/>
      <c r="BT1064" s="253"/>
      <c r="BU1064" s="253"/>
      <c r="BV1064" s="253"/>
      <c r="BW1064" s="253"/>
      <c r="BX1064" s="253"/>
      <c r="BY1064" s="253"/>
      <c r="BZ1064" s="253"/>
      <c r="CA1064" s="253"/>
      <c r="CB1064" s="253"/>
      <c r="CC1064" s="253"/>
      <c r="CD1064" s="253"/>
      <c r="CE1064" s="253"/>
      <c r="CF1064" s="253"/>
      <c r="CG1064" s="253"/>
      <c r="CH1064" s="253"/>
      <c r="CI1064" s="253"/>
      <c r="CJ1064" s="253"/>
      <c r="CK1064" s="253"/>
      <c r="CL1064" s="253"/>
      <c r="CM1064" s="253"/>
      <c r="CN1064" s="253"/>
      <c r="CO1064" s="253"/>
      <c r="CP1064" s="253"/>
      <c r="CQ1064" s="253"/>
      <c r="CR1064" s="253"/>
      <c r="CS1064" s="253"/>
      <c r="CT1064" s="253"/>
      <c r="CU1064" s="253"/>
      <c r="CV1064" s="253"/>
      <c r="CW1064" s="253"/>
      <c r="CX1064" s="253"/>
      <c r="CY1064" s="253"/>
      <c r="CZ1064" s="253"/>
      <c r="DA1064" s="253"/>
      <c r="DB1064" s="253"/>
      <c r="DC1064" s="253"/>
      <c r="DD1064" s="253"/>
      <c r="DE1064" s="253"/>
      <c r="DF1064" s="253"/>
      <c r="DG1064" s="253"/>
      <c r="DH1064" s="253"/>
      <c r="DI1064" s="253"/>
      <c r="DJ1064" s="253"/>
      <c r="DK1064" s="253"/>
      <c r="DL1064" s="253"/>
      <c r="DM1064" s="253"/>
      <c r="DN1064" s="253"/>
      <c r="DO1064" s="253"/>
      <c r="DP1064" s="253"/>
      <c r="DQ1064" s="253"/>
      <c r="DR1064" s="253"/>
      <c r="DS1064" s="253"/>
      <c r="DT1064" s="253"/>
      <c r="DU1064" s="253"/>
    </row>
    <row r="1065" spans="1:125" s="248" customFormat="1" x14ac:dyDescent="0.25">
      <c r="A1065" s="253"/>
      <c r="B1065" s="253"/>
      <c r="D1065" s="253"/>
      <c r="E1065" s="253"/>
      <c r="F1065" s="253"/>
      <c r="G1065" s="253"/>
      <c r="H1065" s="253"/>
      <c r="I1065" s="253"/>
      <c r="J1065" s="253"/>
      <c r="K1065" s="253"/>
      <c r="L1065" s="253"/>
      <c r="S1065" s="253"/>
      <c r="T1065" s="253"/>
      <c r="U1065" s="253"/>
      <c r="V1065" s="253"/>
      <c r="W1065" s="253"/>
      <c r="X1065" s="253"/>
      <c r="Y1065" s="253"/>
      <c r="Z1065" s="253"/>
      <c r="AA1065" s="253"/>
      <c r="AB1065" s="253"/>
      <c r="AC1065" s="253"/>
      <c r="AD1065" s="253"/>
      <c r="AE1065" s="253"/>
      <c r="AF1065" s="253"/>
      <c r="AG1065" s="253"/>
      <c r="AH1065" s="253"/>
      <c r="AI1065" s="253"/>
      <c r="AJ1065" s="253"/>
      <c r="AK1065" s="253"/>
      <c r="AL1065" s="253"/>
      <c r="AM1065" s="253"/>
      <c r="AN1065" s="253"/>
      <c r="AO1065" s="253"/>
      <c r="AP1065" s="253"/>
      <c r="AQ1065" s="253"/>
      <c r="AR1065" s="253"/>
      <c r="AS1065" s="253"/>
      <c r="AT1065" s="253"/>
      <c r="AU1065" s="253"/>
      <c r="AV1065" s="253"/>
      <c r="AW1065" s="253"/>
      <c r="AX1065" s="253"/>
      <c r="AY1065" s="253"/>
      <c r="AZ1065" s="253"/>
      <c r="BA1065" s="253"/>
      <c r="BB1065" s="253"/>
      <c r="BC1065" s="253"/>
      <c r="BD1065" s="253"/>
      <c r="BE1065" s="253"/>
      <c r="BF1065" s="253"/>
      <c r="BG1065" s="253"/>
      <c r="BH1065" s="253"/>
      <c r="BI1065" s="253"/>
      <c r="BJ1065" s="253"/>
      <c r="BK1065" s="253"/>
      <c r="BL1065" s="253"/>
      <c r="BM1065" s="253"/>
      <c r="BN1065" s="253"/>
      <c r="BO1065" s="253"/>
      <c r="BP1065" s="253"/>
      <c r="BQ1065" s="253"/>
      <c r="BR1065" s="253"/>
      <c r="BS1065" s="253"/>
      <c r="BT1065" s="253"/>
      <c r="BU1065" s="253"/>
      <c r="BV1065" s="253"/>
      <c r="BW1065" s="253"/>
      <c r="BX1065" s="253"/>
      <c r="BY1065" s="253"/>
      <c r="BZ1065" s="253"/>
      <c r="CA1065" s="253"/>
      <c r="CB1065" s="253"/>
      <c r="CC1065" s="253"/>
      <c r="CD1065" s="253"/>
      <c r="CE1065" s="253"/>
      <c r="CF1065" s="253"/>
      <c r="CG1065" s="253"/>
      <c r="CH1065" s="253"/>
      <c r="CI1065" s="253"/>
      <c r="CJ1065" s="253"/>
      <c r="CK1065" s="253"/>
      <c r="CL1065" s="253"/>
      <c r="CM1065" s="253"/>
      <c r="CN1065" s="253"/>
      <c r="CO1065" s="253"/>
      <c r="CP1065" s="253"/>
      <c r="CQ1065" s="253"/>
      <c r="CR1065" s="253"/>
      <c r="CS1065" s="253"/>
      <c r="CT1065" s="253"/>
      <c r="CU1065" s="253"/>
      <c r="CV1065" s="253"/>
      <c r="CW1065" s="253"/>
      <c r="CX1065" s="253"/>
      <c r="CY1065" s="253"/>
      <c r="CZ1065" s="253"/>
      <c r="DA1065" s="253"/>
      <c r="DB1065" s="253"/>
      <c r="DC1065" s="253"/>
      <c r="DD1065" s="253"/>
      <c r="DE1065" s="253"/>
      <c r="DF1065" s="253"/>
      <c r="DG1065" s="253"/>
      <c r="DH1065" s="253"/>
      <c r="DI1065" s="253"/>
      <c r="DJ1065" s="253"/>
      <c r="DK1065" s="253"/>
      <c r="DL1065" s="253"/>
      <c r="DM1065" s="253"/>
      <c r="DN1065" s="253"/>
      <c r="DO1065" s="253"/>
      <c r="DP1065" s="253"/>
      <c r="DQ1065" s="253"/>
      <c r="DR1065" s="253"/>
      <c r="DS1065" s="253"/>
      <c r="DT1065" s="253"/>
      <c r="DU1065" s="253"/>
    </row>
    <row r="1066" spans="1:125" s="248" customFormat="1" x14ac:dyDescent="0.25">
      <c r="A1066" s="253"/>
      <c r="B1066" s="253"/>
      <c r="D1066" s="253"/>
      <c r="E1066" s="253"/>
      <c r="F1066" s="253"/>
      <c r="G1066" s="253"/>
      <c r="H1066" s="253"/>
      <c r="I1066" s="253"/>
      <c r="J1066" s="253"/>
      <c r="K1066" s="253"/>
      <c r="L1066" s="253"/>
      <c r="S1066" s="253"/>
      <c r="T1066" s="253"/>
      <c r="U1066" s="253"/>
      <c r="V1066" s="253"/>
      <c r="W1066" s="253"/>
      <c r="X1066" s="253"/>
      <c r="Y1066" s="253"/>
      <c r="Z1066" s="253"/>
      <c r="AA1066" s="253"/>
      <c r="AB1066" s="253"/>
      <c r="AC1066" s="253"/>
      <c r="AD1066" s="253"/>
      <c r="AE1066" s="253"/>
      <c r="AF1066" s="253"/>
      <c r="AG1066" s="253"/>
      <c r="AH1066" s="253"/>
      <c r="AI1066" s="253"/>
      <c r="AJ1066" s="253"/>
      <c r="AK1066" s="253"/>
      <c r="AL1066" s="253"/>
      <c r="AM1066" s="253"/>
      <c r="AN1066" s="253"/>
      <c r="AO1066" s="253"/>
      <c r="AP1066" s="253"/>
      <c r="AQ1066" s="253"/>
      <c r="AR1066" s="253"/>
      <c r="AS1066" s="253"/>
      <c r="AT1066" s="253"/>
      <c r="AU1066" s="253"/>
      <c r="AV1066" s="253"/>
      <c r="AW1066" s="253"/>
      <c r="AX1066" s="253"/>
      <c r="AY1066" s="253"/>
      <c r="AZ1066" s="253"/>
      <c r="BA1066" s="253"/>
      <c r="BB1066" s="253"/>
      <c r="BC1066" s="253"/>
      <c r="BD1066" s="253"/>
      <c r="BE1066" s="253"/>
      <c r="BF1066" s="253"/>
      <c r="BG1066" s="253"/>
      <c r="BH1066" s="253"/>
      <c r="BI1066" s="253"/>
      <c r="BJ1066" s="253"/>
      <c r="BK1066" s="253"/>
      <c r="BL1066" s="253"/>
      <c r="BM1066" s="253"/>
      <c r="BN1066" s="253"/>
      <c r="BO1066" s="253"/>
      <c r="BP1066" s="253"/>
      <c r="BQ1066" s="253"/>
      <c r="BR1066" s="253"/>
      <c r="BS1066" s="253"/>
      <c r="BT1066" s="253"/>
      <c r="BU1066" s="253"/>
      <c r="BV1066" s="253"/>
      <c r="BW1066" s="253"/>
      <c r="BX1066" s="253"/>
      <c r="BY1066" s="253"/>
      <c r="BZ1066" s="253"/>
      <c r="CA1066" s="253"/>
      <c r="CB1066" s="253"/>
      <c r="CC1066" s="253"/>
      <c r="CD1066" s="253"/>
      <c r="CE1066" s="253"/>
      <c r="CF1066" s="253"/>
      <c r="CG1066" s="253"/>
      <c r="CH1066" s="253"/>
      <c r="CI1066" s="253"/>
      <c r="CJ1066" s="253"/>
      <c r="CK1066" s="253"/>
      <c r="CL1066" s="253"/>
      <c r="CM1066" s="253"/>
      <c r="CN1066" s="253"/>
      <c r="CO1066" s="253"/>
      <c r="CP1066" s="253"/>
      <c r="CQ1066" s="253"/>
      <c r="CR1066" s="253"/>
      <c r="CS1066" s="253"/>
      <c r="CT1066" s="253"/>
      <c r="CU1066" s="253"/>
      <c r="CV1066" s="253"/>
      <c r="CW1066" s="253"/>
      <c r="CX1066" s="253"/>
      <c r="CY1066" s="253"/>
      <c r="CZ1066" s="253"/>
      <c r="DA1066" s="253"/>
      <c r="DB1066" s="253"/>
      <c r="DC1066" s="253"/>
      <c r="DD1066" s="253"/>
      <c r="DE1066" s="253"/>
      <c r="DF1066" s="253"/>
      <c r="DG1066" s="253"/>
      <c r="DH1066" s="253"/>
      <c r="DI1066" s="253"/>
      <c r="DJ1066" s="253"/>
      <c r="DK1066" s="253"/>
      <c r="DL1066" s="253"/>
      <c r="DM1066" s="253"/>
      <c r="DN1066" s="253"/>
      <c r="DO1066" s="253"/>
      <c r="DP1066" s="253"/>
      <c r="DQ1066" s="253"/>
      <c r="DR1066" s="253"/>
      <c r="DS1066" s="253"/>
      <c r="DT1066" s="253"/>
      <c r="DU1066" s="253"/>
    </row>
    <row r="1067" spans="1:125" s="248" customFormat="1" x14ac:dyDescent="0.25">
      <c r="A1067" s="253"/>
      <c r="B1067" s="253"/>
      <c r="D1067" s="253"/>
      <c r="E1067" s="253"/>
      <c r="F1067" s="253"/>
      <c r="G1067" s="253"/>
      <c r="H1067" s="253"/>
      <c r="I1067" s="253"/>
      <c r="J1067" s="253"/>
      <c r="K1067" s="253"/>
      <c r="L1067" s="253"/>
      <c r="S1067" s="253"/>
      <c r="T1067" s="253"/>
      <c r="U1067" s="253"/>
      <c r="V1067" s="253"/>
      <c r="W1067" s="253"/>
      <c r="X1067" s="253"/>
      <c r="Y1067" s="253"/>
      <c r="Z1067" s="253"/>
      <c r="AA1067" s="253"/>
      <c r="AB1067" s="253"/>
      <c r="AC1067" s="253"/>
      <c r="AD1067" s="253"/>
      <c r="AE1067" s="253"/>
      <c r="AF1067" s="253"/>
      <c r="AG1067" s="253"/>
      <c r="AH1067" s="253"/>
      <c r="AI1067" s="253"/>
      <c r="AJ1067" s="253"/>
      <c r="AK1067" s="253"/>
      <c r="AL1067" s="253"/>
      <c r="AM1067" s="253"/>
      <c r="AN1067" s="253"/>
      <c r="AO1067" s="253"/>
      <c r="AP1067" s="253"/>
      <c r="AQ1067" s="253"/>
      <c r="AR1067" s="253"/>
      <c r="AS1067" s="253"/>
      <c r="AT1067" s="253"/>
      <c r="AU1067" s="253"/>
      <c r="AV1067" s="253"/>
      <c r="AW1067" s="253"/>
      <c r="AX1067" s="253"/>
      <c r="AY1067" s="253"/>
      <c r="AZ1067" s="253"/>
      <c r="BA1067" s="253"/>
      <c r="BB1067" s="253"/>
      <c r="BC1067" s="253"/>
      <c r="BD1067" s="253"/>
      <c r="BE1067" s="253"/>
      <c r="BF1067" s="253"/>
      <c r="BG1067" s="253"/>
      <c r="BH1067" s="253"/>
      <c r="BI1067" s="253"/>
      <c r="BJ1067" s="253"/>
      <c r="BK1067" s="253"/>
      <c r="BL1067" s="253"/>
      <c r="BM1067" s="253"/>
      <c r="BN1067" s="253"/>
      <c r="BO1067" s="253"/>
      <c r="BP1067" s="253"/>
      <c r="BQ1067" s="253"/>
      <c r="BR1067" s="253"/>
      <c r="BS1067" s="253"/>
      <c r="BT1067" s="253"/>
      <c r="BU1067" s="253"/>
      <c r="BV1067" s="253"/>
      <c r="BW1067" s="253"/>
      <c r="BX1067" s="253"/>
      <c r="BY1067" s="253"/>
      <c r="BZ1067" s="253"/>
      <c r="CA1067" s="253"/>
      <c r="CB1067" s="253"/>
      <c r="CC1067" s="253"/>
      <c r="CD1067" s="253"/>
      <c r="CE1067" s="253"/>
      <c r="CF1067" s="253"/>
      <c r="CG1067" s="253"/>
      <c r="CH1067" s="253"/>
      <c r="CI1067" s="253"/>
      <c r="CJ1067" s="253"/>
      <c r="CK1067" s="253"/>
      <c r="CL1067" s="253"/>
      <c r="CM1067" s="253"/>
      <c r="CN1067" s="253"/>
      <c r="CO1067" s="253"/>
      <c r="CP1067" s="253"/>
      <c r="CQ1067" s="253"/>
      <c r="CR1067" s="253"/>
      <c r="CS1067" s="253"/>
      <c r="CT1067" s="253"/>
      <c r="CU1067" s="253"/>
      <c r="CV1067" s="253"/>
      <c r="CW1067" s="253"/>
      <c r="CX1067" s="253"/>
      <c r="CY1067" s="253"/>
      <c r="CZ1067" s="253"/>
      <c r="DA1067" s="253"/>
      <c r="DB1067" s="253"/>
      <c r="DC1067" s="253"/>
      <c r="DD1067" s="253"/>
      <c r="DE1067" s="253"/>
      <c r="DF1067" s="253"/>
      <c r="DG1067" s="253"/>
      <c r="DH1067" s="253"/>
      <c r="DI1067" s="253"/>
      <c r="DJ1067" s="253"/>
      <c r="DK1067" s="253"/>
      <c r="DL1067" s="253"/>
      <c r="DM1067" s="253"/>
      <c r="DN1067" s="253"/>
      <c r="DO1067" s="253"/>
      <c r="DP1067" s="253"/>
      <c r="DQ1067" s="253"/>
      <c r="DR1067" s="253"/>
      <c r="DS1067" s="253"/>
      <c r="DT1067" s="253"/>
      <c r="DU1067" s="253"/>
    </row>
    <row r="1068" spans="1:125" s="248" customFormat="1" x14ac:dyDescent="0.25">
      <c r="A1068" s="253"/>
      <c r="B1068" s="253"/>
      <c r="D1068" s="253"/>
      <c r="E1068" s="253"/>
      <c r="F1068" s="253"/>
      <c r="G1068" s="253"/>
      <c r="H1068" s="253"/>
      <c r="I1068" s="253"/>
      <c r="J1068" s="253"/>
      <c r="K1068" s="253"/>
      <c r="L1068" s="253"/>
      <c r="S1068" s="253"/>
      <c r="T1068" s="253"/>
      <c r="U1068" s="253"/>
      <c r="V1068" s="253"/>
      <c r="W1068" s="253"/>
      <c r="X1068" s="253"/>
      <c r="Y1068" s="253"/>
      <c r="Z1068" s="253"/>
      <c r="AA1068" s="253"/>
      <c r="AB1068" s="253"/>
      <c r="AC1068" s="253"/>
      <c r="AD1068" s="253"/>
      <c r="AE1068" s="253"/>
      <c r="AF1068" s="253"/>
      <c r="AG1068" s="253"/>
      <c r="AH1068" s="253"/>
      <c r="AI1068" s="253"/>
      <c r="AJ1068" s="253"/>
      <c r="AK1068" s="253"/>
      <c r="AL1068" s="253"/>
      <c r="AM1068" s="253"/>
      <c r="AN1068" s="253"/>
      <c r="AO1068" s="253"/>
      <c r="AP1068" s="253"/>
      <c r="AQ1068" s="253"/>
      <c r="AR1068" s="253"/>
      <c r="AS1068" s="253"/>
      <c r="AT1068" s="253"/>
      <c r="AU1068" s="253"/>
      <c r="AV1068" s="253"/>
      <c r="AW1068" s="253"/>
      <c r="AX1068" s="253"/>
      <c r="AY1068" s="253"/>
      <c r="AZ1068" s="253"/>
      <c r="BA1068" s="253"/>
      <c r="BB1068" s="253"/>
      <c r="BC1068" s="253"/>
      <c r="BD1068" s="253"/>
      <c r="BE1068" s="253"/>
      <c r="BF1068" s="253"/>
      <c r="BG1068" s="253"/>
      <c r="BH1068" s="253"/>
      <c r="BI1068" s="253"/>
      <c r="BJ1068" s="253"/>
      <c r="BK1068" s="253"/>
      <c r="BL1068" s="253"/>
      <c r="BM1068" s="253"/>
      <c r="BN1068" s="253"/>
      <c r="BO1068" s="253"/>
      <c r="BP1068" s="253"/>
      <c r="BQ1068" s="253"/>
      <c r="BR1068" s="253"/>
      <c r="BS1068" s="253"/>
      <c r="BT1068" s="253"/>
      <c r="BU1068" s="253"/>
      <c r="BV1068" s="253"/>
      <c r="BW1068" s="253"/>
      <c r="BX1068" s="253"/>
      <c r="BY1068" s="253"/>
      <c r="BZ1068" s="253"/>
      <c r="CA1068" s="253"/>
      <c r="CB1068" s="253"/>
      <c r="CC1068" s="253"/>
      <c r="CD1068" s="253"/>
      <c r="CE1068" s="253"/>
      <c r="CF1068" s="253"/>
      <c r="CG1068" s="253"/>
      <c r="CH1068" s="253"/>
      <c r="CI1068" s="253"/>
      <c r="CJ1068" s="253"/>
      <c r="CK1068" s="253"/>
      <c r="CL1068" s="253"/>
      <c r="CM1068" s="253"/>
      <c r="CN1068" s="253"/>
      <c r="CO1068" s="253"/>
      <c r="CP1068" s="253"/>
      <c r="CQ1068" s="253"/>
      <c r="CR1068" s="253"/>
      <c r="CS1068" s="253"/>
      <c r="CT1068" s="253"/>
      <c r="CU1068" s="253"/>
      <c r="CV1068" s="253"/>
      <c r="CW1068" s="253"/>
      <c r="CX1068" s="253"/>
      <c r="CY1068" s="253"/>
      <c r="CZ1068" s="253"/>
      <c r="DA1068" s="253"/>
      <c r="DB1068" s="253"/>
      <c r="DC1068" s="253"/>
      <c r="DD1068" s="253"/>
      <c r="DE1068" s="253"/>
      <c r="DF1068" s="253"/>
      <c r="DG1068" s="253"/>
      <c r="DH1068" s="253"/>
      <c r="DI1068" s="253"/>
      <c r="DJ1068" s="253"/>
      <c r="DK1068" s="253"/>
      <c r="DL1068" s="253"/>
      <c r="DM1068" s="253"/>
      <c r="DN1068" s="253"/>
      <c r="DO1068" s="253"/>
      <c r="DP1068" s="253"/>
      <c r="DQ1068" s="253"/>
      <c r="DR1068" s="253"/>
      <c r="DS1068" s="253"/>
      <c r="DT1068" s="253"/>
      <c r="DU1068" s="253"/>
    </row>
    <row r="1069" spans="1:125" s="248" customFormat="1" x14ac:dyDescent="0.25">
      <c r="A1069" s="253"/>
      <c r="B1069" s="253"/>
      <c r="D1069" s="253"/>
      <c r="E1069" s="253"/>
      <c r="F1069" s="253"/>
      <c r="G1069" s="253"/>
      <c r="H1069" s="253"/>
      <c r="I1069" s="253"/>
      <c r="J1069" s="253"/>
      <c r="K1069" s="253"/>
      <c r="L1069" s="253"/>
      <c r="S1069" s="253"/>
      <c r="T1069" s="253"/>
      <c r="U1069" s="253"/>
      <c r="V1069" s="253"/>
      <c r="W1069" s="253"/>
      <c r="X1069" s="253"/>
      <c r="Y1069" s="253"/>
      <c r="Z1069" s="253"/>
      <c r="AA1069" s="253"/>
      <c r="AB1069" s="253"/>
      <c r="AC1069" s="253"/>
      <c r="AD1069" s="253"/>
      <c r="AE1069" s="253"/>
      <c r="AF1069" s="253"/>
      <c r="AG1069" s="253"/>
      <c r="AH1069" s="253"/>
      <c r="AI1069" s="253"/>
      <c r="AJ1069" s="253"/>
      <c r="AK1069" s="253"/>
      <c r="AL1069" s="253"/>
      <c r="AM1069" s="253"/>
      <c r="AN1069" s="253"/>
      <c r="AO1069" s="253"/>
      <c r="AP1069" s="253"/>
      <c r="AQ1069" s="253"/>
      <c r="AR1069" s="253"/>
      <c r="AS1069" s="253"/>
      <c r="AT1069" s="253"/>
      <c r="AU1069" s="253"/>
      <c r="AV1069" s="253"/>
      <c r="AW1069" s="253"/>
      <c r="AX1069" s="253"/>
      <c r="AY1069" s="253"/>
      <c r="AZ1069" s="253"/>
      <c r="BA1069" s="253"/>
      <c r="BB1069" s="253"/>
      <c r="BC1069" s="253"/>
      <c r="BD1069" s="253"/>
      <c r="BE1069" s="253"/>
      <c r="BF1069" s="253"/>
      <c r="BG1069" s="253"/>
      <c r="BH1069" s="253"/>
      <c r="BI1069" s="253"/>
      <c r="BJ1069" s="253"/>
      <c r="BK1069" s="253"/>
      <c r="BL1069" s="253"/>
      <c r="BM1069" s="253"/>
      <c r="BN1069" s="253"/>
      <c r="BO1069" s="253"/>
      <c r="BP1069" s="253"/>
      <c r="BQ1069" s="253"/>
      <c r="BR1069" s="253"/>
      <c r="BS1069" s="253"/>
      <c r="BT1069" s="253"/>
      <c r="BU1069" s="253"/>
      <c r="BV1069" s="253"/>
      <c r="BW1069" s="253"/>
      <c r="BX1069" s="253"/>
      <c r="BY1069" s="253"/>
      <c r="BZ1069" s="253"/>
      <c r="CA1069" s="253"/>
      <c r="CB1069" s="253"/>
      <c r="CC1069" s="253"/>
      <c r="CD1069" s="253"/>
      <c r="CE1069" s="253"/>
      <c r="CF1069" s="253"/>
      <c r="CG1069" s="253"/>
      <c r="CH1069" s="253"/>
      <c r="CI1069" s="253"/>
      <c r="CJ1069" s="253"/>
      <c r="CK1069" s="253"/>
      <c r="CL1069" s="253"/>
      <c r="CM1069" s="253"/>
      <c r="CN1069" s="253"/>
      <c r="CO1069" s="253"/>
      <c r="CP1069" s="253"/>
      <c r="CQ1069" s="253"/>
      <c r="CR1069" s="253"/>
      <c r="CS1069" s="253"/>
      <c r="CT1069" s="253"/>
      <c r="CU1069" s="253"/>
      <c r="CV1069" s="253"/>
      <c r="CW1069" s="253"/>
      <c r="CX1069" s="253"/>
      <c r="CY1069" s="253"/>
      <c r="CZ1069" s="253"/>
      <c r="DA1069" s="253"/>
      <c r="DB1069" s="253"/>
      <c r="DC1069" s="253"/>
      <c r="DD1069" s="253"/>
      <c r="DE1069" s="253"/>
      <c r="DF1069" s="253"/>
      <c r="DG1069" s="253"/>
      <c r="DH1069" s="253"/>
      <c r="DI1069" s="253"/>
      <c r="DJ1069" s="253"/>
      <c r="DK1069" s="253"/>
      <c r="DL1069" s="253"/>
      <c r="DM1069" s="253"/>
      <c r="DN1069" s="253"/>
      <c r="DO1069" s="253"/>
      <c r="DP1069" s="253"/>
      <c r="DQ1069" s="253"/>
      <c r="DR1069" s="253"/>
      <c r="DS1069" s="253"/>
      <c r="DT1069" s="253"/>
      <c r="DU1069" s="253"/>
    </row>
    <row r="1070" spans="1:125" s="248" customFormat="1" x14ac:dyDescent="0.25">
      <c r="A1070" s="253"/>
      <c r="B1070" s="253"/>
      <c r="D1070" s="253"/>
      <c r="E1070" s="253"/>
      <c r="F1070" s="253"/>
      <c r="G1070" s="253"/>
      <c r="H1070" s="253"/>
      <c r="I1070" s="253"/>
      <c r="J1070" s="253"/>
      <c r="K1070" s="253"/>
      <c r="L1070" s="253"/>
      <c r="S1070" s="253"/>
      <c r="T1070" s="253"/>
      <c r="U1070" s="253"/>
      <c r="V1070" s="253"/>
      <c r="W1070" s="253"/>
      <c r="X1070" s="253"/>
      <c r="Y1070" s="253"/>
      <c r="Z1070" s="253"/>
      <c r="AA1070" s="253"/>
      <c r="AB1070" s="253"/>
      <c r="AC1070" s="253"/>
      <c r="AD1070" s="253"/>
      <c r="AE1070" s="253"/>
      <c r="AF1070" s="253"/>
      <c r="AG1070" s="253"/>
      <c r="AH1070" s="253"/>
      <c r="AI1070" s="253"/>
      <c r="AJ1070" s="253"/>
      <c r="AK1070" s="253"/>
      <c r="AL1070" s="253"/>
      <c r="AM1070" s="253"/>
      <c r="AN1070" s="253"/>
      <c r="AO1070" s="253"/>
      <c r="AP1070" s="253"/>
      <c r="AQ1070" s="253"/>
      <c r="AR1070" s="253"/>
      <c r="AS1070" s="253"/>
      <c r="AT1070" s="253"/>
      <c r="AU1070" s="253"/>
      <c r="AV1070" s="253"/>
      <c r="AW1070" s="253"/>
      <c r="AX1070" s="253"/>
      <c r="AY1070" s="253"/>
      <c r="AZ1070" s="253"/>
      <c r="BA1070" s="253"/>
      <c r="BB1070" s="253"/>
      <c r="BC1070" s="253"/>
      <c r="BD1070" s="253"/>
      <c r="BE1070" s="253"/>
      <c r="BF1070" s="253"/>
      <c r="BG1070" s="253"/>
      <c r="BH1070" s="253"/>
      <c r="BI1070" s="253"/>
      <c r="BJ1070" s="253"/>
      <c r="BK1070" s="253"/>
      <c r="BL1070" s="253"/>
      <c r="BM1070" s="253"/>
      <c r="BN1070" s="253"/>
      <c r="BO1070" s="253"/>
      <c r="BP1070" s="253"/>
      <c r="BQ1070" s="253"/>
      <c r="BR1070" s="253"/>
      <c r="BS1070" s="253"/>
      <c r="BT1070" s="253"/>
      <c r="BU1070" s="253"/>
      <c r="BV1070" s="253"/>
      <c r="BW1070" s="253"/>
      <c r="BX1070" s="253"/>
      <c r="BY1070" s="253"/>
      <c r="BZ1070" s="253"/>
      <c r="CA1070" s="253"/>
      <c r="CB1070" s="253"/>
      <c r="CC1070" s="253"/>
      <c r="CD1070" s="253"/>
      <c r="CE1070" s="253"/>
      <c r="CF1070" s="253"/>
      <c r="CG1070" s="253"/>
      <c r="CH1070" s="253"/>
      <c r="CI1070" s="253"/>
      <c r="CJ1070" s="253"/>
      <c r="CK1070" s="253"/>
      <c r="CL1070" s="253"/>
      <c r="CM1070" s="253"/>
      <c r="CN1070" s="253"/>
      <c r="CO1070" s="253"/>
      <c r="CP1070" s="253"/>
      <c r="CQ1070" s="253"/>
      <c r="CR1070" s="253"/>
      <c r="CS1070" s="253"/>
      <c r="CT1070" s="253"/>
      <c r="CU1070" s="253"/>
      <c r="CV1070" s="253"/>
      <c r="CW1070" s="253"/>
      <c r="CX1070" s="253"/>
      <c r="CY1070" s="253"/>
      <c r="CZ1070" s="253"/>
      <c r="DA1070" s="253"/>
      <c r="DB1070" s="253"/>
      <c r="DC1070" s="253"/>
      <c r="DD1070" s="253"/>
      <c r="DE1070" s="253"/>
      <c r="DF1070" s="253"/>
      <c r="DG1070" s="253"/>
      <c r="DH1070" s="253"/>
      <c r="DI1070" s="253"/>
      <c r="DJ1070" s="253"/>
      <c r="DK1070" s="253"/>
      <c r="DL1070" s="253"/>
      <c r="DM1070" s="253"/>
      <c r="DN1070" s="253"/>
      <c r="DO1070" s="253"/>
      <c r="DP1070" s="253"/>
      <c r="DQ1070" s="253"/>
      <c r="DR1070" s="253"/>
      <c r="DS1070" s="253"/>
      <c r="DT1070" s="253"/>
      <c r="DU1070" s="253"/>
    </row>
    <row r="1071" spans="1:125" s="248" customFormat="1" x14ac:dyDescent="0.25">
      <c r="A1071" s="253"/>
      <c r="B1071" s="253"/>
      <c r="D1071" s="253"/>
      <c r="E1071" s="253"/>
      <c r="F1071" s="253"/>
      <c r="G1071" s="253"/>
      <c r="H1071" s="253"/>
      <c r="I1071" s="253"/>
      <c r="J1071" s="253"/>
      <c r="K1071" s="253"/>
      <c r="L1071" s="253"/>
      <c r="S1071" s="253"/>
      <c r="T1071" s="253"/>
      <c r="U1071" s="253"/>
      <c r="V1071" s="253"/>
      <c r="W1071" s="253"/>
      <c r="X1071" s="253"/>
      <c r="Y1071" s="253"/>
      <c r="Z1071" s="253"/>
      <c r="AA1071" s="253"/>
      <c r="AB1071" s="253"/>
      <c r="AC1071" s="253"/>
      <c r="AD1071" s="253"/>
      <c r="AE1071" s="253"/>
      <c r="AF1071" s="253"/>
      <c r="AG1071" s="253"/>
      <c r="AH1071" s="253"/>
      <c r="AI1071" s="253"/>
      <c r="AJ1071" s="253"/>
      <c r="AK1071" s="253"/>
      <c r="AL1071" s="253"/>
      <c r="AM1071" s="253"/>
      <c r="AN1071" s="253"/>
      <c r="AO1071" s="253"/>
      <c r="AP1071" s="253"/>
      <c r="AQ1071" s="253"/>
      <c r="AR1071" s="253"/>
      <c r="AS1071" s="253"/>
      <c r="AT1071" s="253"/>
      <c r="AU1071" s="253"/>
      <c r="AV1071" s="253"/>
      <c r="AW1071" s="253"/>
      <c r="AX1071" s="253"/>
      <c r="AY1071" s="253"/>
      <c r="AZ1071" s="253"/>
      <c r="BA1071" s="253"/>
      <c r="BB1071" s="253"/>
      <c r="BC1071" s="253"/>
      <c r="BD1071" s="253"/>
      <c r="BE1071" s="253"/>
      <c r="BF1071" s="253"/>
      <c r="BG1071" s="253"/>
      <c r="BH1071" s="253"/>
      <c r="BI1071" s="253"/>
      <c r="BJ1071" s="253"/>
      <c r="BK1071" s="253"/>
      <c r="BL1071" s="253"/>
      <c r="BM1071" s="253"/>
      <c r="BN1071" s="253"/>
      <c r="BO1071" s="253"/>
      <c r="BP1071" s="253"/>
      <c r="BQ1071" s="253"/>
      <c r="BR1071" s="253"/>
      <c r="BS1071" s="253"/>
      <c r="BT1071" s="253"/>
      <c r="BU1071" s="253"/>
      <c r="BV1071" s="253"/>
      <c r="BW1071" s="253"/>
      <c r="BX1071" s="253"/>
      <c r="BY1071" s="253"/>
      <c r="BZ1071" s="253"/>
      <c r="CA1071" s="253"/>
      <c r="CB1071" s="253"/>
      <c r="CC1071" s="253"/>
      <c r="CD1071" s="253"/>
      <c r="CE1071" s="253"/>
      <c r="CF1071" s="253"/>
      <c r="CG1071" s="253"/>
      <c r="CH1071" s="253"/>
      <c r="CI1071" s="253"/>
      <c r="CJ1071" s="253"/>
      <c r="CK1071" s="253"/>
      <c r="CL1071" s="253"/>
      <c r="CM1071" s="253"/>
      <c r="CN1071" s="253"/>
      <c r="CO1071" s="253"/>
      <c r="CP1071" s="253"/>
      <c r="CQ1071" s="253"/>
      <c r="CR1071" s="253"/>
      <c r="CS1071" s="253"/>
      <c r="CT1071" s="253"/>
      <c r="CU1071" s="253"/>
      <c r="CV1071" s="253"/>
      <c r="CW1071" s="253"/>
      <c r="CX1071" s="253"/>
      <c r="CY1071" s="253"/>
      <c r="CZ1071" s="253"/>
      <c r="DA1071" s="253"/>
      <c r="DB1071" s="253"/>
      <c r="DC1071" s="253"/>
      <c r="DD1071" s="253"/>
      <c r="DE1071" s="253"/>
      <c r="DF1071" s="253"/>
      <c r="DG1071" s="253"/>
      <c r="DH1071" s="253"/>
      <c r="DI1071" s="253"/>
      <c r="DJ1071" s="253"/>
      <c r="DK1071" s="253"/>
      <c r="DL1071" s="253"/>
      <c r="DM1071" s="253"/>
      <c r="DN1071" s="253"/>
      <c r="DO1071" s="253"/>
      <c r="DP1071" s="253"/>
      <c r="DQ1071" s="253"/>
      <c r="DR1071" s="253"/>
      <c r="DS1071" s="253"/>
      <c r="DT1071" s="253"/>
      <c r="DU1071" s="253"/>
    </row>
    <row r="1072" spans="1:125" s="248" customFormat="1" x14ac:dyDescent="0.25">
      <c r="A1072" s="253"/>
      <c r="B1072" s="253"/>
      <c r="D1072" s="253"/>
      <c r="E1072" s="253"/>
      <c r="F1072" s="253"/>
      <c r="G1072" s="253"/>
      <c r="H1072" s="253"/>
      <c r="I1072" s="253"/>
      <c r="J1072" s="253"/>
      <c r="K1072" s="253"/>
      <c r="L1072" s="253"/>
      <c r="S1072" s="253"/>
      <c r="T1072" s="253"/>
      <c r="U1072" s="253"/>
      <c r="V1072" s="253"/>
      <c r="W1072" s="253"/>
      <c r="X1072" s="253"/>
      <c r="Y1072" s="253"/>
      <c r="Z1072" s="253"/>
      <c r="AA1072" s="253"/>
      <c r="AB1072" s="253"/>
      <c r="AC1072" s="253"/>
      <c r="AD1072" s="253"/>
      <c r="AE1072" s="253"/>
      <c r="AF1072" s="253"/>
      <c r="AG1072" s="253"/>
      <c r="AH1072" s="253"/>
      <c r="AI1072" s="253"/>
      <c r="AJ1072" s="253"/>
      <c r="AK1072" s="253"/>
      <c r="AL1072" s="253"/>
      <c r="AM1072" s="253"/>
      <c r="AN1072" s="253"/>
      <c r="AO1072" s="253"/>
      <c r="AP1072" s="253"/>
      <c r="AQ1072" s="253"/>
      <c r="AR1072" s="253"/>
      <c r="AS1072" s="253"/>
      <c r="AT1072" s="253"/>
      <c r="AU1072" s="253"/>
      <c r="AV1072" s="253"/>
      <c r="AW1072" s="253"/>
      <c r="AX1072" s="253"/>
      <c r="AY1072" s="253"/>
      <c r="AZ1072" s="253"/>
      <c r="BA1072" s="253"/>
      <c r="BB1072" s="253"/>
      <c r="BC1072" s="253"/>
      <c r="BD1072" s="253"/>
      <c r="BE1072" s="253"/>
      <c r="BF1072" s="253"/>
      <c r="BG1072" s="253"/>
      <c r="BH1072" s="253"/>
      <c r="BI1072" s="253"/>
      <c r="BJ1072" s="253"/>
      <c r="BK1072" s="253"/>
      <c r="BL1072" s="253"/>
      <c r="BM1072" s="253"/>
      <c r="BN1072" s="253"/>
      <c r="BO1072" s="253"/>
      <c r="BP1072" s="253"/>
      <c r="BQ1072" s="253"/>
      <c r="BR1072" s="253"/>
      <c r="BS1072" s="253"/>
      <c r="BT1072" s="253"/>
      <c r="BU1072" s="253"/>
      <c r="BV1072" s="253"/>
      <c r="BW1072" s="253"/>
      <c r="BX1072" s="253"/>
      <c r="BY1072" s="253"/>
      <c r="BZ1072" s="253"/>
      <c r="CA1072" s="253"/>
      <c r="CB1072" s="253"/>
      <c r="CC1072" s="253"/>
      <c r="CD1072" s="253"/>
      <c r="CE1072" s="253"/>
      <c r="CF1072" s="253"/>
      <c r="CG1072" s="253"/>
      <c r="CH1072" s="253"/>
      <c r="CI1072" s="253"/>
      <c r="CJ1072" s="253"/>
      <c r="CK1072" s="253"/>
      <c r="CL1072" s="253"/>
      <c r="CM1072" s="253"/>
      <c r="CN1072" s="253"/>
      <c r="CO1072" s="253"/>
      <c r="CP1072" s="253"/>
      <c r="CQ1072" s="253"/>
      <c r="CR1072" s="253"/>
      <c r="CS1072" s="253"/>
      <c r="CT1072" s="253"/>
      <c r="CU1072" s="253"/>
      <c r="CV1072" s="253"/>
      <c r="CW1072" s="253"/>
      <c r="CX1072" s="253"/>
      <c r="CY1072" s="253"/>
      <c r="CZ1072" s="253"/>
      <c r="DA1072" s="253"/>
      <c r="DB1072" s="253"/>
      <c r="DC1072" s="253"/>
      <c r="DD1072" s="253"/>
      <c r="DE1072" s="253"/>
      <c r="DF1072" s="253"/>
      <c r="DG1072" s="253"/>
      <c r="DH1072" s="253"/>
      <c r="DI1072" s="253"/>
      <c r="DJ1072" s="253"/>
      <c r="DK1072" s="253"/>
      <c r="DL1072" s="253"/>
      <c r="DM1072" s="253"/>
      <c r="DN1072" s="253"/>
      <c r="DO1072" s="253"/>
      <c r="DP1072" s="253"/>
      <c r="DQ1072" s="253"/>
      <c r="DR1072" s="253"/>
      <c r="DS1072" s="253"/>
      <c r="DT1072" s="253"/>
      <c r="DU1072" s="253"/>
    </row>
    <row r="1073" spans="1:125" s="248" customFormat="1" x14ac:dyDescent="0.25">
      <c r="A1073" s="253"/>
      <c r="B1073" s="253"/>
      <c r="D1073" s="253"/>
      <c r="E1073" s="253"/>
      <c r="F1073" s="253"/>
      <c r="G1073" s="253"/>
      <c r="H1073" s="253"/>
      <c r="I1073" s="253"/>
      <c r="J1073" s="253"/>
      <c r="K1073" s="253"/>
      <c r="L1073" s="253"/>
      <c r="S1073" s="253"/>
      <c r="T1073" s="253"/>
      <c r="U1073" s="253"/>
      <c r="V1073" s="253"/>
      <c r="W1073" s="253"/>
      <c r="X1073" s="253"/>
      <c r="Y1073" s="253"/>
      <c r="Z1073" s="253"/>
      <c r="AA1073" s="253"/>
      <c r="AB1073" s="253"/>
      <c r="AC1073" s="253"/>
      <c r="AD1073" s="253"/>
      <c r="AE1073" s="253"/>
      <c r="AF1073" s="253"/>
      <c r="AG1073" s="253"/>
      <c r="AH1073" s="253"/>
      <c r="AI1073" s="253"/>
      <c r="AJ1073" s="253"/>
      <c r="AK1073" s="253"/>
      <c r="AL1073" s="253"/>
      <c r="AM1073" s="253"/>
      <c r="AN1073" s="253"/>
      <c r="AO1073" s="253"/>
      <c r="AP1073" s="253"/>
      <c r="AQ1073" s="253"/>
      <c r="AR1073" s="253"/>
      <c r="AS1073" s="253"/>
      <c r="AT1073" s="253"/>
      <c r="AU1073" s="253"/>
      <c r="AV1073" s="253"/>
      <c r="AW1073" s="253"/>
      <c r="AX1073" s="253"/>
      <c r="AY1073" s="253"/>
      <c r="AZ1073" s="253"/>
      <c r="BA1073" s="253"/>
      <c r="BB1073" s="253"/>
      <c r="BC1073" s="253"/>
      <c r="BD1073" s="253"/>
      <c r="BE1073" s="253"/>
      <c r="BF1073" s="253"/>
      <c r="BG1073" s="253"/>
      <c r="BH1073" s="253"/>
      <c r="BI1073" s="253"/>
      <c r="BJ1073" s="253"/>
      <c r="BK1073" s="253"/>
      <c r="BL1073" s="253"/>
      <c r="BM1073" s="253"/>
      <c r="BN1073" s="253"/>
      <c r="BO1073" s="253"/>
      <c r="BP1073" s="253"/>
      <c r="BQ1073" s="253"/>
      <c r="BR1073" s="253"/>
      <c r="BS1073" s="253"/>
      <c r="BT1073" s="253"/>
      <c r="BU1073" s="253"/>
      <c r="BV1073" s="253"/>
      <c r="BW1073" s="253"/>
      <c r="BX1073" s="253"/>
      <c r="BY1073" s="253"/>
      <c r="BZ1073" s="253"/>
      <c r="CA1073" s="253"/>
      <c r="CB1073" s="253"/>
      <c r="CC1073" s="253"/>
      <c r="CD1073" s="253"/>
      <c r="CE1073" s="253"/>
      <c r="CF1073" s="253"/>
      <c r="CG1073" s="253"/>
      <c r="CH1073" s="253"/>
      <c r="CI1073" s="253"/>
      <c r="CJ1073" s="253"/>
      <c r="CK1073" s="253"/>
      <c r="CL1073" s="253"/>
      <c r="CM1073" s="253"/>
      <c r="CN1073" s="253"/>
      <c r="CO1073" s="253"/>
      <c r="CP1073" s="253"/>
      <c r="CQ1073" s="253"/>
      <c r="CR1073" s="253"/>
      <c r="CS1073" s="253"/>
      <c r="CT1073" s="253"/>
      <c r="CU1073" s="253"/>
      <c r="CV1073" s="253"/>
      <c r="CW1073" s="253"/>
      <c r="CX1073" s="253"/>
      <c r="CY1073" s="253"/>
      <c r="CZ1073" s="253"/>
      <c r="DA1073" s="253"/>
      <c r="DB1073" s="253"/>
      <c r="DC1073" s="253"/>
      <c r="DD1073" s="253"/>
      <c r="DE1073" s="253"/>
      <c r="DF1073" s="253"/>
      <c r="DG1073" s="253"/>
      <c r="DH1073" s="253"/>
      <c r="DI1073" s="253"/>
      <c r="DJ1073" s="253"/>
      <c r="DK1073" s="253"/>
      <c r="DL1073" s="253"/>
      <c r="DM1073" s="253"/>
      <c r="DN1073" s="253"/>
      <c r="DO1073" s="253"/>
      <c r="DP1073" s="253"/>
      <c r="DQ1073" s="253"/>
      <c r="DR1073" s="253"/>
      <c r="DS1073" s="253"/>
      <c r="DT1073" s="253"/>
      <c r="DU1073" s="253"/>
    </row>
    <row r="1074" spans="1:125" s="248" customFormat="1" x14ac:dyDescent="0.25">
      <c r="A1074" s="253"/>
      <c r="B1074" s="253"/>
      <c r="D1074" s="253"/>
      <c r="E1074" s="253"/>
      <c r="F1074" s="253"/>
      <c r="G1074" s="253"/>
      <c r="H1074" s="253"/>
      <c r="I1074" s="253"/>
      <c r="J1074" s="253"/>
      <c r="K1074" s="253"/>
      <c r="L1074" s="253"/>
      <c r="S1074" s="253"/>
      <c r="T1074" s="253"/>
      <c r="U1074" s="253"/>
      <c r="V1074" s="253"/>
      <c r="W1074" s="253"/>
      <c r="X1074" s="253"/>
      <c r="Y1074" s="253"/>
      <c r="Z1074" s="253"/>
      <c r="AA1074" s="253"/>
      <c r="AB1074" s="253"/>
      <c r="AC1074" s="253"/>
      <c r="AD1074" s="253"/>
      <c r="AE1074" s="253"/>
      <c r="AF1074" s="253"/>
      <c r="AG1074" s="253"/>
      <c r="AH1074" s="253"/>
      <c r="AI1074" s="253"/>
      <c r="AJ1074" s="253"/>
      <c r="AK1074" s="253"/>
      <c r="AL1074" s="253"/>
      <c r="AM1074" s="253"/>
      <c r="AN1074" s="253"/>
      <c r="AO1074" s="253"/>
      <c r="AP1074" s="253"/>
      <c r="AQ1074" s="253"/>
      <c r="AR1074" s="253"/>
      <c r="AS1074" s="253"/>
      <c r="AT1074" s="253"/>
      <c r="AU1074" s="253"/>
      <c r="AV1074" s="253"/>
      <c r="AW1074" s="253"/>
      <c r="AX1074" s="253"/>
      <c r="AY1074" s="253"/>
      <c r="AZ1074" s="253"/>
      <c r="BA1074" s="253"/>
      <c r="BB1074" s="253"/>
      <c r="BC1074" s="253"/>
      <c r="BD1074" s="253"/>
      <c r="BE1074" s="253"/>
      <c r="BF1074" s="253"/>
      <c r="BG1074" s="253"/>
      <c r="BH1074" s="253"/>
      <c r="BI1074" s="253"/>
      <c r="BJ1074" s="253"/>
      <c r="BK1074" s="253"/>
      <c r="BL1074" s="253"/>
      <c r="BM1074" s="253"/>
      <c r="BN1074" s="253"/>
      <c r="BO1074" s="253"/>
      <c r="BP1074" s="253"/>
      <c r="BQ1074" s="253"/>
      <c r="BR1074" s="253"/>
      <c r="BS1074" s="253"/>
      <c r="BT1074" s="253"/>
      <c r="BU1074" s="253"/>
      <c r="BV1074" s="253"/>
      <c r="BW1074" s="253"/>
      <c r="BX1074" s="253"/>
      <c r="BY1074" s="253"/>
      <c r="BZ1074" s="253"/>
      <c r="CA1074" s="253"/>
      <c r="CB1074" s="253"/>
      <c r="CC1074" s="253"/>
      <c r="CD1074" s="253"/>
      <c r="CE1074" s="253"/>
      <c r="CF1074" s="253"/>
      <c r="CG1074" s="253"/>
      <c r="CH1074" s="253"/>
      <c r="CI1074" s="253"/>
      <c r="CJ1074" s="253"/>
      <c r="CK1074" s="253"/>
      <c r="CL1074" s="253"/>
      <c r="CM1074" s="253"/>
      <c r="CN1074" s="253"/>
      <c r="CO1074" s="253"/>
      <c r="CP1074" s="253"/>
      <c r="CQ1074" s="253"/>
      <c r="CR1074" s="253"/>
      <c r="CS1074" s="253"/>
      <c r="CT1074" s="253"/>
      <c r="CU1074" s="253"/>
      <c r="CV1074" s="253"/>
      <c r="CW1074" s="253"/>
      <c r="CX1074" s="253"/>
      <c r="CY1074" s="253"/>
      <c r="CZ1074" s="253"/>
      <c r="DA1074" s="253"/>
      <c r="DB1074" s="253"/>
      <c r="DC1074" s="253"/>
      <c r="DD1074" s="253"/>
      <c r="DE1074" s="253"/>
      <c r="DF1074" s="253"/>
      <c r="DG1074" s="253"/>
      <c r="DH1074" s="253"/>
      <c r="DI1074" s="253"/>
      <c r="DJ1074" s="253"/>
      <c r="DK1074" s="253"/>
      <c r="DL1074" s="253"/>
      <c r="DM1074" s="253"/>
      <c r="DN1074" s="253"/>
      <c r="DO1074" s="253"/>
      <c r="DP1074" s="253"/>
      <c r="DQ1074" s="253"/>
      <c r="DR1074" s="253"/>
      <c r="DS1074" s="253"/>
      <c r="DT1074" s="253"/>
      <c r="DU1074" s="253"/>
    </row>
    <row r="1075" spans="1:125" s="248" customFormat="1" x14ac:dyDescent="0.25">
      <c r="A1075" s="253"/>
      <c r="B1075" s="253"/>
      <c r="D1075" s="253"/>
      <c r="E1075" s="253"/>
      <c r="F1075" s="253"/>
      <c r="G1075" s="253"/>
      <c r="H1075" s="253"/>
      <c r="I1075" s="253"/>
      <c r="J1075" s="253"/>
      <c r="K1075" s="253"/>
      <c r="L1075" s="253"/>
      <c r="S1075" s="253"/>
      <c r="T1075" s="253"/>
      <c r="U1075" s="253"/>
      <c r="V1075" s="253"/>
      <c r="W1075" s="253"/>
      <c r="X1075" s="253"/>
      <c r="Y1075" s="253"/>
      <c r="Z1075" s="253"/>
      <c r="AA1075" s="253"/>
      <c r="AB1075" s="253"/>
      <c r="AC1075" s="253"/>
      <c r="AD1075" s="253"/>
      <c r="AE1075" s="253"/>
      <c r="AF1075" s="253"/>
      <c r="AG1075" s="253"/>
      <c r="AH1075" s="253"/>
      <c r="AI1075" s="253"/>
      <c r="AJ1075" s="253"/>
      <c r="AK1075" s="253"/>
      <c r="AL1075" s="253"/>
      <c r="AM1075" s="253"/>
      <c r="AN1075" s="253"/>
      <c r="AO1075" s="253"/>
      <c r="AP1075" s="253"/>
      <c r="AQ1075" s="253"/>
      <c r="AR1075" s="253"/>
      <c r="AS1075" s="253"/>
      <c r="AT1075" s="253"/>
      <c r="AU1075" s="253"/>
      <c r="AV1075" s="253"/>
      <c r="AW1075" s="253"/>
      <c r="AX1075" s="253"/>
      <c r="AY1075" s="253"/>
      <c r="AZ1075" s="253"/>
      <c r="BA1075" s="253"/>
      <c r="BB1075" s="253"/>
      <c r="BC1075" s="253"/>
      <c r="BD1075" s="253"/>
      <c r="BE1075" s="253"/>
      <c r="BF1075" s="253"/>
      <c r="BG1075" s="253"/>
      <c r="BH1075" s="253"/>
      <c r="BI1075" s="253"/>
      <c r="BJ1075" s="253"/>
      <c r="BK1075" s="253"/>
      <c r="BL1075" s="253"/>
      <c r="BM1075" s="253"/>
      <c r="BN1075" s="253"/>
      <c r="BO1075" s="253"/>
      <c r="BP1075" s="253"/>
      <c r="BQ1075" s="253"/>
      <c r="BR1075" s="253"/>
      <c r="BS1075" s="253"/>
      <c r="BT1075" s="253"/>
      <c r="BU1075" s="253"/>
      <c r="BV1075" s="253"/>
      <c r="BW1075" s="253"/>
      <c r="BX1075" s="253"/>
      <c r="BY1075" s="253"/>
      <c r="BZ1075" s="253"/>
      <c r="CA1075" s="253"/>
      <c r="CB1075" s="253"/>
      <c r="CC1075" s="253"/>
      <c r="CD1075" s="253"/>
      <c r="CE1075" s="253"/>
      <c r="CF1075" s="253"/>
      <c r="CG1075" s="253"/>
      <c r="CH1075" s="253"/>
      <c r="CI1075" s="253"/>
      <c r="CJ1075" s="253"/>
      <c r="CK1075" s="253"/>
      <c r="CL1075" s="253"/>
      <c r="CM1075" s="253"/>
      <c r="CN1075" s="253"/>
      <c r="CO1075" s="253"/>
      <c r="CP1075" s="253"/>
      <c r="CQ1075" s="253"/>
      <c r="CR1075" s="253"/>
      <c r="CS1075" s="253"/>
      <c r="CT1075" s="253"/>
      <c r="CU1075" s="253"/>
      <c r="CV1075" s="253"/>
      <c r="CW1075" s="253"/>
      <c r="CX1075" s="253"/>
      <c r="CY1075" s="253"/>
      <c r="CZ1075" s="253"/>
      <c r="DA1075" s="253"/>
      <c r="DB1075" s="253"/>
      <c r="DC1075" s="253"/>
      <c r="DD1075" s="253"/>
      <c r="DE1075" s="253"/>
      <c r="DF1075" s="253"/>
      <c r="DG1075" s="253"/>
      <c r="DH1075" s="253"/>
      <c r="DI1075" s="253"/>
      <c r="DJ1075" s="253"/>
      <c r="DK1075" s="253"/>
      <c r="DL1075" s="253"/>
      <c r="DM1075" s="253"/>
      <c r="DN1075" s="253"/>
      <c r="DO1075" s="253"/>
      <c r="DP1075" s="253"/>
      <c r="DQ1075" s="253"/>
      <c r="DR1075" s="253"/>
      <c r="DS1075" s="253"/>
      <c r="DT1075" s="253"/>
      <c r="DU1075" s="253"/>
    </row>
    <row r="1076" spans="1:125" s="248" customFormat="1" x14ac:dyDescent="0.25">
      <c r="A1076" s="253"/>
      <c r="B1076" s="253"/>
      <c r="D1076" s="253"/>
      <c r="E1076" s="253"/>
      <c r="F1076" s="253"/>
      <c r="G1076" s="253"/>
      <c r="H1076" s="253"/>
      <c r="I1076" s="253"/>
      <c r="J1076" s="253"/>
      <c r="K1076" s="253"/>
      <c r="L1076" s="253"/>
      <c r="S1076" s="253"/>
      <c r="T1076" s="253"/>
      <c r="U1076" s="253"/>
      <c r="V1076" s="253"/>
      <c r="W1076" s="253"/>
      <c r="X1076" s="253"/>
      <c r="Y1076" s="253"/>
      <c r="Z1076" s="253"/>
      <c r="AA1076" s="253"/>
      <c r="AB1076" s="253"/>
      <c r="AC1076" s="253"/>
      <c r="AD1076" s="253"/>
      <c r="AE1076" s="253"/>
      <c r="AF1076" s="253"/>
      <c r="AG1076" s="253"/>
      <c r="AH1076" s="253"/>
      <c r="AI1076" s="253"/>
      <c r="AJ1076" s="253"/>
      <c r="AK1076" s="253"/>
      <c r="AL1076" s="253"/>
      <c r="AM1076" s="253"/>
      <c r="AN1076" s="253"/>
      <c r="AO1076" s="253"/>
      <c r="AP1076" s="253"/>
      <c r="AQ1076" s="253"/>
      <c r="AR1076" s="253"/>
      <c r="AS1076" s="253"/>
      <c r="AT1076" s="253"/>
      <c r="AU1076" s="253"/>
      <c r="AV1076" s="253"/>
      <c r="AW1076" s="253"/>
      <c r="AX1076" s="253"/>
      <c r="AY1076" s="253"/>
      <c r="AZ1076" s="253"/>
      <c r="BA1076" s="253"/>
      <c r="BB1076" s="253"/>
      <c r="BC1076" s="253"/>
      <c r="BD1076" s="253"/>
      <c r="BE1076" s="253"/>
      <c r="BF1076" s="253"/>
      <c r="BG1076" s="253"/>
      <c r="BH1076" s="253"/>
      <c r="BI1076" s="253"/>
      <c r="BJ1076" s="253"/>
      <c r="BK1076" s="253"/>
      <c r="BL1076" s="253"/>
      <c r="BM1076" s="253"/>
      <c r="BN1076" s="253"/>
      <c r="BO1076" s="253"/>
      <c r="BP1076" s="253"/>
      <c r="BQ1076" s="253"/>
      <c r="BR1076" s="253"/>
      <c r="BS1076" s="253"/>
      <c r="BT1076" s="253"/>
      <c r="BU1076" s="253"/>
      <c r="BV1076" s="253"/>
      <c r="BW1076" s="253"/>
      <c r="BX1076" s="253"/>
      <c r="BY1076" s="253"/>
      <c r="BZ1076" s="253"/>
      <c r="CA1076" s="253"/>
      <c r="CB1076" s="253"/>
      <c r="CC1076" s="253"/>
      <c r="CD1076" s="253"/>
      <c r="CE1076" s="253"/>
      <c r="CF1076" s="253"/>
      <c r="CG1076" s="253"/>
      <c r="CH1076" s="253"/>
      <c r="CI1076" s="253"/>
      <c r="CJ1076" s="253"/>
      <c r="CK1076" s="253"/>
      <c r="CL1076" s="253"/>
      <c r="CM1076" s="253"/>
      <c r="CN1076" s="253"/>
      <c r="CO1076" s="253"/>
      <c r="CP1076" s="253"/>
      <c r="CQ1076" s="253"/>
      <c r="CR1076" s="253"/>
      <c r="CS1076" s="253"/>
      <c r="CT1076" s="253"/>
      <c r="CU1076" s="253"/>
      <c r="CV1076" s="253"/>
      <c r="CW1076" s="253"/>
      <c r="CX1076" s="253"/>
      <c r="CY1076" s="253"/>
      <c r="CZ1076" s="253"/>
      <c r="DA1076" s="253"/>
      <c r="DB1076" s="253"/>
      <c r="DC1076" s="253"/>
      <c r="DD1076" s="253"/>
      <c r="DE1076" s="253"/>
      <c r="DF1076" s="253"/>
      <c r="DG1076" s="253"/>
      <c r="DH1076" s="253"/>
      <c r="DI1076" s="253"/>
      <c r="DJ1076" s="253"/>
      <c r="DK1076" s="253"/>
      <c r="DL1076" s="253"/>
      <c r="DM1076" s="253"/>
      <c r="DN1076" s="253"/>
      <c r="DO1076" s="253"/>
      <c r="DP1076" s="253"/>
      <c r="DQ1076" s="253"/>
      <c r="DR1076" s="253"/>
      <c r="DS1076" s="253"/>
      <c r="DT1076" s="253"/>
      <c r="DU1076" s="253"/>
    </row>
    <row r="1077" spans="1:125" s="248" customFormat="1" x14ac:dyDescent="0.25">
      <c r="A1077" s="253"/>
      <c r="B1077" s="253"/>
      <c r="D1077" s="253"/>
      <c r="E1077" s="253"/>
      <c r="F1077" s="253"/>
      <c r="G1077" s="253"/>
      <c r="H1077" s="253"/>
      <c r="I1077" s="253"/>
      <c r="J1077" s="253"/>
      <c r="K1077" s="253"/>
      <c r="L1077" s="253"/>
      <c r="S1077" s="253"/>
      <c r="T1077" s="253"/>
      <c r="U1077" s="253"/>
      <c r="V1077" s="253"/>
      <c r="W1077" s="253"/>
      <c r="X1077" s="253"/>
      <c r="Y1077" s="253"/>
      <c r="Z1077" s="253"/>
      <c r="AA1077" s="253"/>
      <c r="AB1077" s="253"/>
      <c r="AC1077" s="253"/>
      <c r="AD1077" s="253"/>
      <c r="AE1077" s="253"/>
      <c r="AF1077" s="253"/>
      <c r="AG1077" s="253"/>
      <c r="AH1077" s="253"/>
      <c r="AI1077" s="253"/>
      <c r="AJ1077" s="253"/>
      <c r="AK1077" s="253"/>
      <c r="AL1077" s="253"/>
      <c r="AM1077" s="253"/>
      <c r="AN1077" s="253"/>
      <c r="AO1077" s="253"/>
      <c r="AP1077" s="253"/>
      <c r="AQ1077" s="253"/>
      <c r="AR1077" s="253"/>
      <c r="AS1077" s="253"/>
      <c r="AT1077" s="253"/>
      <c r="AU1077" s="253"/>
      <c r="AV1077" s="253"/>
      <c r="AW1077" s="253"/>
      <c r="AX1077" s="253"/>
      <c r="AY1077" s="253"/>
      <c r="AZ1077" s="253"/>
      <c r="BA1077" s="253"/>
      <c r="BB1077" s="253"/>
      <c r="BC1077" s="253"/>
      <c r="BD1077" s="253"/>
      <c r="BE1077" s="253"/>
      <c r="BF1077" s="253"/>
      <c r="BG1077" s="253"/>
      <c r="BH1077" s="253"/>
      <c r="BI1077" s="253"/>
      <c r="BJ1077" s="253"/>
      <c r="BK1077" s="253"/>
      <c r="BL1077" s="253"/>
      <c r="BM1077" s="253"/>
      <c r="BN1077" s="253"/>
      <c r="BO1077" s="253"/>
      <c r="BP1077" s="253"/>
      <c r="BQ1077" s="253"/>
      <c r="BR1077" s="253"/>
      <c r="BS1077" s="253"/>
      <c r="BT1077" s="253"/>
      <c r="BU1077" s="253"/>
      <c r="BV1077" s="253"/>
      <c r="BW1077" s="253"/>
      <c r="BX1077" s="253"/>
      <c r="BY1077" s="253"/>
      <c r="BZ1077" s="253"/>
      <c r="CA1077" s="253"/>
      <c r="CB1077" s="253"/>
      <c r="CC1077" s="253"/>
      <c r="CD1077" s="253"/>
      <c r="CE1077" s="253"/>
      <c r="CF1077" s="253"/>
      <c r="CG1077" s="253"/>
      <c r="CH1077" s="253"/>
      <c r="CI1077" s="253"/>
      <c r="CJ1077" s="253"/>
      <c r="CK1077" s="253"/>
      <c r="CL1077" s="253"/>
      <c r="CM1077" s="253"/>
      <c r="CN1077" s="253"/>
      <c r="CO1077" s="253"/>
      <c r="CP1077" s="253"/>
      <c r="CQ1077" s="253"/>
      <c r="CR1077" s="253"/>
      <c r="CS1077" s="253"/>
      <c r="CT1077" s="253"/>
      <c r="CU1077" s="253"/>
      <c r="CV1077" s="253"/>
      <c r="CW1077" s="253"/>
      <c r="CX1077" s="253"/>
      <c r="CY1077" s="253"/>
      <c r="CZ1077" s="253"/>
      <c r="DA1077" s="253"/>
      <c r="DB1077" s="253"/>
      <c r="DC1077" s="253"/>
      <c r="DD1077" s="253"/>
      <c r="DE1077" s="253"/>
      <c r="DF1077" s="253"/>
      <c r="DG1077" s="253"/>
      <c r="DH1077" s="253"/>
      <c r="DI1077" s="253"/>
      <c r="DJ1077" s="253"/>
      <c r="DK1077" s="253"/>
      <c r="DL1077" s="253"/>
      <c r="DM1077" s="253"/>
      <c r="DN1077" s="253"/>
      <c r="DO1077" s="253"/>
      <c r="DP1077" s="253"/>
      <c r="DQ1077" s="253"/>
      <c r="DR1077" s="253"/>
      <c r="DS1077" s="253"/>
      <c r="DT1077" s="253"/>
      <c r="DU1077" s="253"/>
    </row>
    <row r="1078" spans="1:125" s="248" customFormat="1" x14ac:dyDescent="0.25">
      <c r="A1078" s="253"/>
      <c r="B1078" s="253"/>
      <c r="D1078" s="253"/>
      <c r="E1078" s="253"/>
      <c r="F1078" s="253"/>
      <c r="G1078" s="253"/>
      <c r="H1078" s="253"/>
      <c r="I1078" s="253"/>
      <c r="J1078" s="253"/>
      <c r="K1078" s="253"/>
      <c r="L1078" s="253"/>
      <c r="S1078" s="253"/>
      <c r="T1078" s="253"/>
      <c r="U1078" s="253"/>
      <c r="V1078" s="253"/>
      <c r="W1078" s="253"/>
      <c r="X1078" s="253"/>
      <c r="Y1078" s="253"/>
      <c r="Z1078" s="253"/>
      <c r="AA1078" s="253"/>
      <c r="AB1078" s="253"/>
      <c r="AC1078" s="253"/>
      <c r="AD1078" s="253"/>
      <c r="AE1078" s="253"/>
      <c r="AF1078" s="253"/>
      <c r="AG1078" s="253"/>
      <c r="AH1078" s="253"/>
      <c r="AI1078" s="253"/>
      <c r="AJ1078" s="253"/>
      <c r="AK1078" s="253"/>
      <c r="AL1078" s="253"/>
      <c r="AM1078" s="253"/>
      <c r="AN1078" s="253"/>
      <c r="AO1078" s="253"/>
      <c r="AP1078" s="253"/>
      <c r="AQ1078" s="253"/>
      <c r="AR1078" s="253"/>
      <c r="AS1078" s="253"/>
      <c r="AT1078" s="253"/>
      <c r="AU1078" s="253"/>
      <c r="AV1078" s="253"/>
      <c r="AW1078" s="253"/>
      <c r="AX1078" s="253"/>
      <c r="AY1078" s="253"/>
      <c r="AZ1078" s="253"/>
      <c r="BA1078" s="253"/>
      <c r="BB1078" s="253"/>
      <c r="BC1078" s="253"/>
      <c r="BD1078" s="253"/>
      <c r="BE1078" s="253"/>
      <c r="BF1078" s="253"/>
      <c r="BG1078" s="253"/>
      <c r="BH1078" s="253"/>
      <c r="BI1078" s="253"/>
      <c r="BJ1078" s="253"/>
      <c r="BK1078" s="253"/>
      <c r="BL1078" s="253"/>
      <c r="BM1078" s="253"/>
      <c r="BN1078" s="253"/>
      <c r="BO1078" s="253"/>
      <c r="BP1078" s="253"/>
      <c r="BQ1078" s="253"/>
      <c r="BR1078" s="253"/>
      <c r="BS1078" s="253"/>
      <c r="BT1078" s="253"/>
      <c r="BU1078" s="253"/>
      <c r="BV1078" s="253"/>
      <c r="BW1078" s="253"/>
      <c r="BX1078" s="253"/>
      <c r="BY1078" s="253"/>
      <c r="BZ1078" s="253"/>
      <c r="CA1078" s="253"/>
      <c r="CB1078" s="253"/>
      <c r="CC1078" s="253"/>
      <c r="CD1078" s="253"/>
      <c r="CE1078" s="253"/>
      <c r="CF1078" s="253"/>
      <c r="CG1078" s="253"/>
      <c r="CH1078" s="253"/>
      <c r="CI1078" s="253"/>
      <c r="CJ1078" s="253"/>
      <c r="CK1078" s="253"/>
      <c r="CL1078" s="253"/>
      <c r="CM1078" s="253"/>
      <c r="CN1078" s="253"/>
      <c r="CO1078" s="253"/>
      <c r="CP1078" s="253"/>
      <c r="CQ1078" s="253"/>
      <c r="CR1078" s="253"/>
      <c r="CS1078" s="253"/>
      <c r="CT1078" s="253"/>
      <c r="CU1078" s="253"/>
      <c r="CV1078" s="253"/>
      <c r="CW1078" s="253"/>
      <c r="CX1078" s="253"/>
      <c r="CY1078" s="253"/>
      <c r="CZ1078" s="253"/>
      <c r="DA1078" s="253"/>
      <c r="DB1078" s="253"/>
      <c r="DC1078" s="253"/>
      <c r="DD1078" s="253"/>
      <c r="DE1078" s="253"/>
      <c r="DF1078" s="253"/>
      <c r="DG1078" s="253"/>
      <c r="DH1078" s="253"/>
      <c r="DI1078" s="253"/>
      <c r="DJ1078" s="253"/>
      <c r="DK1078" s="253"/>
      <c r="DL1078" s="253"/>
      <c r="DM1078" s="253"/>
      <c r="DN1078" s="253"/>
      <c r="DO1078" s="253"/>
      <c r="DP1078" s="253"/>
      <c r="DQ1078" s="253"/>
      <c r="DR1078" s="253"/>
      <c r="DS1078" s="253"/>
      <c r="DT1078" s="253"/>
      <c r="DU1078" s="253"/>
    </row>
    <row r="1079" spans="1:125" s="248" customFormat="1" x14ac:dyDescent="0.25">
      <c r="A1079" s="253"/>
      <c r="B1079" s="253"/>
      <c r="D1079" s="253"/>
      <c r="E1079" s="253"/>
      <c r="F1079" s="253"/>
      <c r="G1079" s="253"/>
      <c r="H1079" s="253"/>
      <c r="I1079" s="253"/>
      <c r="J1079" s="253"/>
      <c r="K1079" s="253"/>
      <c r="L1079" s="253"/>
      <c r="S1079" s="253"/>
      <c r="T1079" s="253"/>
      <c r="U1079" s="253"/>
      <c r="V1079" s="253"/>
      <c r="W1079" s="253"/>
      <c r="X1079" s="253"/>
      <c r="Y1079" s="253"/>
      <c r="Z1079" s="253"/>
      <c r="AA1079" s="253"/>
      <c r="AB1079" s="253"/>
      <c r="AC1079" s="253"/>
      <c r="AD1079" s="253"/>
      <c r="AE1079" s="253"/>
      <c r="AF1079" s="253"/>
      <c r="AG1079" s="253"/>
      <c r="AH1079" s="253"/>
      <c r="AI1079" s="253"/>
      <c r="AJ1079" s="253"/>
      <c r="AK1079" s="253"/>
      <c r="AL1079" s="253"/>
      <c r="AM1079" s="253"/>
      <c r="AN1079" s="253"/>
      <c r="AO1079" s="253"/>
      <c r="AP1079" s="253"/>
      <c r="AQ1079" s="253"/>
      <c r="AR1079" s="253"/>
      <c r="AS1079" s="253"/>
      <c r="AT1079" s="253"/>
      <c r="AU1079" s="253"/>
      <c r="AV1079" s="253"/>
      <c r="AW1079" s="253"/>
      <c r="AX1079" s="253"/>
      <c r="AY1079" s="253"/>
      <c r="AZ1079" s="253"/>
      <c r="BA1079" s="253"/>
      <c r="BB1079" s="253"/>
      <c r="BC1079" s="253"/>
      <c r="BD1079" s="253"/>
      <c r="BE1079" s="253"/>
      <c r="BF1079" s="253"/>
      <c r="BG1079" s="253"/>
      <c r="BH1079" s="253"/>
      <c r="BI1079" s="253"/>
      <c r="BJ1079" s="253"/>
      <c r="BK1079" s="253"/>
      <c r="BL1079" s="253"/>
      <c r="BM1079" s="253"/>
      <c r="BN1079" s="253"/>
      <c r="BO1079" s="253"/>
      <c r="BP1079" s="253"/>
      <c r="BQ1079" s="253"/>
      <c r="BR1079" s="253"/>
      <c r="BS1079" s="253"/>
      <c r="BT1079" s="253"/>
      <c r="BU1079" s="253"/>
      <c r="BV1079" s="253"/>
      <c r="BW1079" s="253"/>
      <c r="BX1079" s="253"/>
      <c r="BY1079" s="253"/>
      <c r="BZ1079" s="253"/>
      <c r="CA1079" s="253"/>
      <c r="CB1079" s="253"/>
      <c r="CC1079" s="253"/>
      <c r="CD1079" s="253"/>
      <c r="CE1079" s="253"/>
      <c r="CF1079" s="253"/>
      <c r="CG1079" s="253"/>
      <c r="CH1079" s="253"/>
      <c r="CI1079" s="253"/>
      <c r="CJ1079" s="253"/>
      <c r="CK1079" s="253"/>
      <c r="CL1079" s="253"/>
      <c r="CM1079" s="253"/>
      <c r="CN1079" s="253"/>
      <c r="CO1079" s="253"/>
      <c r="CP1079" s="253"/>
      <c r="CQ1079" s="253"/>
      <c r="CR1079" s="253"/>
      <c r="CS1079" s="253"/>
      <c r="CT1079" s="253"/>
      <c r="CU1079" s="253"/>
      <c r="CV1079" s="253"/>
      <c r="CW1079" s="253"/>
      <c r="CX1079" s="253"/>
      <c r="CY1079" s="253"/>
      <c r="CZ1079" s="253"/>
      <c r="DA1079" s="253"/>
      <c r="DB1079" s="253"/>
      <c r="DC1079" s="253"/>
      <c r="DD1079" s="253"/>
      <c r="DE1079" s="253"/>
      <c r="DF1079" s="253"/>
      <c r="DG1079" s="253"/>
      <c r="DH1079" s="253"/>
      <c r="DI1079" s="253"/>
      <c r="DJ1079" s="253"/>
      <c r="DK1079" s="253"/>
      <c r="DL1079" s="253"/>
      <c r="DM1079" s="253"/>
      <c r="DN1079" s="253"/>
      <c r="DO1079" s="253"/>
      <c r="DP1079" s="253"/>
      <c r="DQ1079" s="253"/>
      <c r="DR1079" s="253"/>
      <c r="DS1079" s="253"/>
      <c r="DT1079" s="253"/>
      <c r="DU1079" s="253"/>
    </row>
    <row r="1080" spans="1:125" s="248" customFormat="1" x14ac:dyDescent="0.25">
      <c r="A1080" s="253"/>
      <c r="B1080" s="253"/>
      <c r="D1080" s="253"/>
      <c r="E1080" s="253"/>
      <c r="F1080" s="253"/>
      <c r="G1080" s="253"/>
      <c r="H1080" s="253"/>
      <c r="I1080" s="253"/>
      <c r="J1080" s="253"/>
      <c r="K1080" s="253"/>
      <c r="L1080" s="253"/>
      <c r="S1080" s="253"/>
      <c r="T1080" s="253"/>
      <c r="U1080" s="253"/>
      <c r="V1080" s="253"/>
      <c r="W1080" s="253"/>
      <c r="X1080" s="253"/>
      <c r="Y1080" s="253"/>
      <c r="Z1080" s="253"/>
      <c r="AA1080" s="253"/>
      <c r="AB1080" s="253"/>
      <c r="AC1080" s="253"/>
      <c r="AD1080" s="253"/>
      <c r="AE1080" s="253"/>
      <c r="AF1080" s="253"/>
      <c r="AG1080" s="253"/>
      <c r="AH1080" s="253"/>
      <c r="AI1080" s="253"/>
      <c r="AJ1080" s="253"/>
      <c r="AK1080" s="253"/>
      <c r="AL1080" s="253"/>
      <c r="AM1080" s="253"/>
      <c r="AN1080" s="253"/>
      <c r="AO1080" s="253"/>
      <c r="AP1080" s="253"/>
      <c r="AQ1080" s="253"/>
      <c r="AR1080" s="253"/>
      <c r="AS1080" s="253"/>
      <c r="AT1080" s="253"/>
      <c r="AU1080" s="253"/>
      <c r="AV1080" s="253"/>
      <c r="AW1080" s="253"/>
      <c r="AX1080" s="253"/>
      <c r="AY1080" s="253"/>
      <c r="AZ1080" s="253"/>
      <c r="BA1080" s="253"/>
      <c r="BB1080" s="253"/>
      <c r="BC1080" s="253"/>
      <c r="BD1080" s="253"/>
      <c r="BE1080" s="253"/>
      <c r="BF1080" s="253"/>
      <c r="BG1080" s="253"/>
      <c r="BH1080" s="253"/>
      <c r="BI1080" s="253"/>
      <c r="BJ1080" s="253"/>
      <c r="BK1080" s="253"/>
      <c r="BL1080" s="253"/>
      <c r="BM1080" s="253"/>
      <c r="BN1080" s="253"/>
      <c r="BO1080" s="253"/>
      <c r="BP1080" s="253"/>
      <c r="BQ1080" s="253"/>
      <c r="BR1080" s="253"/>
      <c r="BS1080" s="253"/>
      <c r="BT1080" s="253"/>
      <c r="BU1080" s="253"/>
      <c r="BV1080" s="253"/>
      <c r="BW1080" s="253"/>
      <c r="BX1080" s="253"/>
      <c r="BY1080" s="253"/>
      <c r="BZ1080" s="253"/>
      <c r="CA1080" s="253"/>
      <c r="CB1080" s="253"/>
      <c r="CC1080" s="253"/>
      <c r="CD1080" s="253"/>
      <c r="CE1080" s="253"/>
      <c r="CF1080" s="253"/>
      <c r="CG1080" s="253"/>
      <c r="CH1080" s="253"/>
      <c r="CI1080" s="253"/>
      <c r="CJ1080" s="253"/>
      <c r="CK1080" s="253"/>
      <c r="CL1080" s="253"/>
      <c r="CM1080" s="253"/>
      <c r="CN1080" s="253"/>
      <c r="CO1080" s="253"/>
      <c r="CP1080" s="253"/>
      <c r="CQ1080" s="253"/>
      <c r="CR1080" s="253"/>
      <c r="CS1080" s="253"/>
      <c r="CT1080" s="253"/>
      <c r="CU1080" s="253"/>
      <c r="CV1080" s="253"/>
      <c r="CW1080" s="253"/>
      <c r="CX1080" s="253"/>
      <c r="CY1080" s="253"/>
      <c r="CZ1080" s="253"/>
      <c r="DA1080" s="253"/>
      <c r="DB1080" s="253"/>
      <c r="DC1080" s="253"/>
      <c r="DD1080" s="253"/>
      <c r="DE1080" s="253"/>
      <c r="DF1080" s="253"/>
      <c r="DG1080" s="253"/>
      <c r="DH1080" s="253"/>
      <c r="DI1080" s="253"/>
      <c r="DJ1080" s="253"/>
      <c r="DK1080" s="253"/>
      <c r="DL1080" s="253"/>
      <c r="DM1080" s="253"/>
      <c r="DN1080" s="253"/>
      <c r="DO1080" s="253"/>
      <c r="DP1080" s="253"/>
      <c r="DQ1080" s="253"/>
      <c r="DR1080" s="253"/>
      <c r="DS1080" s="253"/>
      <c r="DT1080" s="253"/>
      <c r="DU1080" s="253"/>
    </row>
    <row r="1081" spans="1:125" s="248" customFormat="1" x14ac:dyDescent="0.25">
      <c r="A1081" s="253"/>
      <c r="B1081" s="253"/>
      <c r="D1081" s="253"/>
      <c r="E1081" s="253"/>
      <c r="F1081" s="253"/>
      <c r="G1081" s="253"/>
      <c r="H1081" s="253"/>
      <c r="I1081" s="253"/>
      <c r="J1081" s="253"/>
      <c r="K1081" s="253"/>
      <c r="L1081" s="253"/>
      <c r="S1081" s="253"/>
      <c r="T1081" s="253"/>
      <c r="U1081" s="253"/>
      <c r="V1081" s="253"/>
      <c r="W1081" s="253"/>
      <c r="X1081" s="253"/>
      <c r="Y1081" s="253"/>
      <c r="Z1081" s="253"/>
      <c r="AA1081" s="253"/>
      <c r="AB1081" s="253"/>
      <c r="AC1081" s="253"/>
      <c r="AD1081" s="253"/>
      <c r="AE1081" s="253"/>
      <c r="AF1081" s="253"/>
      <c r="AG1081" s="253"/>
      <c r="AH1081" s="253"/>
      <c r="AI1081" s="253"/>
      <c r="AJ1081" s="253"/>
      <c r="AK1081" s="253"/>
      <c r="AL1081" s="253"/>
      <c r="AM1081" s="253"/>
      <c r="AN1081" s="253"/>
      <c r="AO1081" s="253"/>
      <c r="AP1081" s="253"/>
      <c r="AQ1081" s="253"/>
      <c r="AR1081" s="253"/>
      <c r="AS1081" s="253"/>
      <c r="AT1081" s="253"/>
      <c r="AU1081" s="253"/>
      <c r="AV1081" s="253"/>
      <c r="AW1081" s="253"/>
      <c r="AX1081" s="253"/>
      <c r="AY1081" s="253"/>
      <c r="AZ1081" s="253"/>
      <c r="BA1081" s="253"/>
      <c r="BB1081" s="253"/>
      <c r="BC1081" s="253"/>
      <c r="BD1081" s="253"/>
      <c r="BE1081" s="253"/>
      <c r="BF1081" s="253"/>
      <c r="BG1081" s="253"/>
      <c r="BH1081" s="253"/>
      <c r="BI1081" s="253"/>
      <c r="BJ1081" s="253"/>
      <c r="BK1081" s="253"/>
      <c r="BL1081" s="253"/>
      <c r="BM1081" s="253"/>
      <c r="BN1081" s="253"/>
      <c r="BO1081" s="253"/>
      <c r="BP1081" s="253"/>
      <c r="BQ1081" s="253"/>
      <c r="BR1081" s="253"/>
      <c r="BS1081" s="253"/>
      <c r="BT1081" s="253"/>
      <c r="BU1081" s="253"/>
      <c r="BV1081" s="253"/>
      <c r="BW1081" s="253"/>
      <c r="BX1081" s="253"/>
      <c r="BY1081" s="253"/>
      <c r="BZ1081" s="253"/>
      <c r="CA1081" s="253"/>
      <c r="CB1081" s="253"/>
      <c r="CC1081" s="253"/>
      <c r="CD1081" s="253"/>
      <c r="CE1081" s="253"/>
      <c r="CF1081" s="253"/>
      <c r="CG1081" s="253"/>
      <c r="CH1081" s="253"/>
      <c r="CI1081" s="253"/>
      <c r="CJ1081" s="253"/>
      <c r="CK1081" s="253"/>
      <c r="CL1081" s="253"/>
      <c r="CM1081" s="253"/>
      <c r="CN1081" s="253"/>
      <c r="CO1081" s="253"/>
      <c r="CP1081" s="253"/>
      <c r="CQ1081" s="253"/>
      <c r="CR1081" s="253"/>
      <c r="CS1081" s="253"/>
      <c r="CT1081" s="253"/>
      <c r="CU1081" s="253"/>
      <c r="CV1081" s="253"/>
      <c r="CW1081" s="253"/>
      <c r="CX1081" s="253"/>
      <c r="CY1081" s="253"/>
      <c r="CZ1081" s="253"/>
      <c r="DA1081" s="253"/>
      <c r="DB1081" s="253"/>
      <c r="DC1081" s="253"/>
      <c r="DD1081" s="253"/>
      <c r="DE1081" s="253"/>
      <c r="DF1081" s="253"/>
      <c r="DG1081" s="253"/>
      <c r="DH1081" s="253"/>
      <c r="DI1081" s="253"/>
      <c r="DJ1081" s="253"/>
      <c r="DK1081" s="253"/>
      <c r="DL1081" s="253"/>
      <c r="DM1081" s="253"/>
      <c r="DN1081" s="253"/>
      <c r="DO1081" s="253"/>
      <c r="DP1081" s="253"/>
      <c r="DQ1081" s="253"/>
      <c r="DR1081" s="253"/>
      <c r="DS1081" s="253"/>
      <c r="DT1081" s="253"/>
      <c r="DU1081" s="253"/>
    </row>
    <row r="1082" spans="1:125" s="248" customFormat="1" x14ac:dyDescent="0.25">
      <c r="A1082" s="253"/>
      <c r="B1082" s="253"/>
      <c r="D1082" s="253"/>
      <c r="E1082" s="253"/>
      <c r="F1082" s="253"/>
      <c r="G1082" s="253"/>
      <c r="H1082" s="253"/>
      <c r="I1082" s="253"/>
      <c r="J1082" s="253"/>
      <c r="K1082" s="253"/>
      <c r="L1082" s="253"/>
      <c r="S1082" s="253"/>
      <c r="T1082" s="253"/>
      <c r="U1082" s="253"/>
      <c r="V1082" s="253"/>
      <c r="W1082" s="253"/>
      <c r="X1082" s="253"/>
      <c r="Y1082" s="253"/>
      <c r="Z1082" s="253"/>
      <c r="AA1082" s="253"/>
      <c r="AB1082" s="253"/>
      <c r="AC1082" s="253"/>
      <c r="AD1082" s="253"/>
      <c r="AE1082" s="253"/>
      <c r="AF1082" s="253"/>
      <c r="AG1082" s="253"/>
      <c r="AH1082" s="253"/>
      <c r="AI1082" s="253"/>
      <c r="AJ1082" s="253"/>
      <c r="AK1082" s="253"/>
      <c r="AL1082" s="253"/>
      <c r="AM1082" s="253"/>
      <c r="AN1082" s="253"/>
      <c r="AO1082" s="253"/>
      <c r="AP1082" s="253"/>
      <c r="AQ1082" s="253"/>
      <c r="AR1082" s="253"/>
      <c r="AS1082" s="253"/>
      <c r="AT1082" s="253"/>
      <c r="AU1082" s="253"/>
      <c r="AV1082" s="253"/>
      <c r="AW1082" s="253"/>
      <c r="AX1082" s="253"/>
      <c r="AY1082" s="253"/>
      <c r="AZ1082" s="253"/>
      <c r="BA1082" s="253"/>
      <c r="BB1082" s="253"/>
      <c r="BC1082" s="253"/>
      <c r="BD1082" s="253"/>
      <c r="BE1082" s="253"/>
      <c r="BF1082" s="253"/>
      <c r="BG1082" s="253"/>
      <c r="BH1082" s="253"/>
      <c r="BI1082" s="253"/>
      <c r="BJ1082" s="253"/>
      <c r="BK1082" s="253"/>
      <c r="BL1082" s="253"/>
      <c r="BM1082" s="253"/>
      <c r="BN1082" s="253"/>
      <c r="BO1082" s="253"/>
      <c r="BP1082" s="253"/>
      <c r="BQ1082" s="253"/>
      <c r="BR1082" s="253"/>
      <c r="BS1082" s="253"/>
      <c r="BT1082" s="253"/>
      <c r="BU1082" s="253"/>
      <c r="BV1082" s="253"/>
      <c r="BW1082" s="253"/>
      <c r="BX1082" s="253"/>
      <c r="BY1082" s="253"/>
      <c r="BZ1082" s="253"/>
      <c r="CA1082" s="253"/>
      <c r="CB1082" s="253"/>
      <c r="CC1082" s="253"/>
      <c r="CD1082" s="253"/>
      <c r="CE1082" s="253"/>
      <c r="CF1082" s="253"/>
      <c r="CG1082" s="253"/>
      <c r="CH1082" s="253"/>
      <c r="CI1082" s="253"/>
      <c r="CJ1082" s="253"/>
      <c r="CK1082" s="253"/>
      <c r="CL1082" s="253"/>
      <c r="CM1082" s="253"/>
      <c r="CN1082" s="253"/>
      <c r="CO1082" s="253"/>
      <c r="CP1082" s="253"/>
      <c r="CQ1082" s="253"/>
      <c r="CR1082" s="253"/>
      <c r="CS1082" s="253"/>
      <c r="CT1082" s="253"/>
      <c r="CU1082" s="253"/>
      <c r="CV1082" s="253"/>
      <c r="CW1082" s="253"/>
      <c r="CX1082" s="253"/>
      <c r="CY1082" s="253"/>
      <c r="CZ1082" s="253"/>
      <c r="DA1082" s="253"/>
      <c r="DB1082" s="253"/>
      <c r="DC1082" s="253"/>
      <c r="DD1082" s="253"/>
      <c r="DE1082" s="253"/>
      <c r="DF1082" s="253"/>
      <c r="DG1082" s="253"/>
      <c r="DH1082" s="253"/>
      <c r="DI1082" s="253"/>
      <c r="DJ1082" s="253"/>
      <c r="DK1082" s="253"/>
      <c r="DL1082" s="253"/>
      <c r="DM1082" s="253"/>
      <c r="DN1082" s="253"/>
      <c r="DO1082" s="253"/>
      <c r="DP1082" s="253"/>
      <c r="DQ1082" s="253"/>
      <c r="DR1082" s="253"/>
      <c r="DS1082" s="253"/>
      <c r="DT1082" s="253"/>
      <c r="DU1082" s="253"/>
    </row>
    <row r="1083" spans="1:125" s="248" customFormat="1" x14ac:dyDescent="0.25">
      <c r="A1083" s="253"/>
      <c r="B1083" s="253"/>
      <c r="D1083" s="253"/>
      <c r="E1083" s="253"/>
      <c r="F1083" s="253"/>
      <c r="G1083" s="253"/>
      <c r="H1083" s="253"/>
      <c r="I1083" s="253"/>
      <c r="J1083" s="253"/>
      <c r="K1083" s="253"/>
      <c r="L1083" s="253"/>
      <c r="S1083" s="253"/>
      <c r="T1083" s="253"/>
      <c r="U1083" s="253"/>
      <c r="V1083" s="253"/>
      <c r="W1083" s="253"/>
      <c r="X1083" s="253"/>
      <c r="Y1083" s="253"/>
      <c r="Z1083" s="253"/>
      <c r="AA1083" s="253"/>
      <c r="AB1083" s="253"/>
      <c r="AC1083" s="253"/>
      <c r="AD1083" s="253"/>
      <c r="AE1083" s="253"/>
      <c r="AF1083" s="253"/>
      <c r="AG1083" s="253"/>
      <c r="AH1083" s="253"/>
      <c r="AI1083" s="253"/>
      <c r="AJ1083" s="253"/>
      <c r="AK1083" s="253"/>
      <c r="AL1083" s="253"/>
      <c r="AM1083" s="253"/>
      <c r="AN1083" s="253"/>
      <c r="AO1083" s="253"/>
      <c r="AP1083" s="253"/>
      <c r="AQ1083" s="253"/>
      <c r="AR1083" s="253"/>
      <c r="AS1083" s="253"/>
      <c r="AT1083" s="253"/>
      <c r="AU1083" s="253"/>
      <c r="AV1083" s="253"/>
      <c r="AW1083" s="253"/>
      <c r="AX1083" s="253"/>
      <c r="AY1083" s="253"/>
      <c r="AZ1083" s="253"/>
      <c r="BA1083" s="253"/>
      <c r="BB1083" s="253"/>
      <c r="BC1083" s="253"/>
      <c r="BD1083" s="253"/>
      <c r="BE1083" s="253"/>
      <c r="BF1083" s="253"/>
      <c r="BG1083" s="253"/>
      <c r="BH1083" s="253"/>
      <c r="BI1083" s="253"/>
      <c r="BJ1083" s="253"/>
      <c r="BK1083" s="253"/>
      <c r="BL1083" s="253"/>
      <c r="BM1083" s="253"/>
      <c r="BN1083" s="253"/>
      <c r="BO1083" s="253"/>
      <c r="BP1083" s="253"/>
      <c r="BQ1083" s="253"/>
      <c r="BR1083" s="253"/>
      <c r="BS1083" s="253"/>
      <c r="BT1083" s="253"/>
      <c r="BU1083" s="253"/>
      <c r="BV1083" s="253"/>
      <c r="BW1083" s="253"/>
      <c r="BX1083" s="253"/>
      <c r="BY1083" s="253"/>
      <c r="BZ1083" s="253"/>
      <c r="CA1083" s="253"/>
      <c r="CB1083" s="253"/>
      <c r="CC1083" s="253"/>
      <c r="CD1083" s="253"/>
      <c r="CE1083" s="253"/>
      <c r="CF1083" s="253"/>
      <c r="CG1083" s="253"/>
      <c r="CH1083" s="253"/>
      <c r="CI1083" s="253"/>
      <c r="CJ1083" s="253"/>
      <c r="CK1083" s="253"/>
      <c r="CL1083" s="253"/>
      <c r="CM1083" s="253"/>
      <c r="CN1083" s="253"/>
      <c r="CO1083" s="253"/>
      <c r="CP1083" s="253"/>
      <c r="CQ1083" s="253"/>
      <c r="CR1083" s="253"/>
      <c r="CS1083" s="253"/>
      <c r="CT1083" s="253"/>
      <c r="CU1083" s="253"/>
      <c r="CV1083" s="253"/>
      <c r="CW1083" s="253"/>
      <c r="CX1083" s="253"/>
      <c r="CY1083" s="253"/>
      <c r="CZ1083" s="253"/>
      <c r="DA1083" s="253"/>
      <c r="DB1083" s="253"/>
      <c r="DC1083" s="253"/>
      <c r="DD1083" s="253"/>
      <c r="DE1083" s="253"/>
      <c r="DF1083" s="253"/>
      <c r="DG1083" s="253"/>
      <c r="DH1083" s="253"/>
      <c r="DI1083" s="253"/>
      <c r="DJ1083" s="253"/>
      <c r="DK1083" s="253"/>
      <c r="DL1083" s="253"/>
      <c r="DM1083" s="253"/>
      <c r="DN1083" s="253"/>
      <c r="DO1083" s="253"/>
      <c r="DP1083" s="253"/>
      <c r="DQ1083" s="253"/>
      <c r="DR1083" s="253"/>
      <c r="DS1083" s="253"/>
      <c r="DT1083" s="253"/>
      <c r="DU1083" s="253"/>
    </row>
    <row r="1084" spans="1:125" s="248" customFormat="1" x14ac:dyDescent="0.25">
      <c r="A1084" s="253"/>
      <c r="B1084" s="253"/>
      <c r="D1084" s="253"/>
      <c r="E1084" s="253"/>
      <c r="F1084" s="253"/>
      <c r="G1084" s="253"/>
      <c r="H1084" s="253"/>
      <c r="I1084" s="253"/>
      <c r="J1084" s="253"/>
      <c r="K1084" s="253"/>
      <c r="L1084" s="253"/>
      <c r="S1084" s="253"/>
      <c r="T1084" s="253"/>
      <c r="U1084" s="253"/>
      <c r="V1084" s="253"/>
      <c r="W1084" s="253"/>
      <c r="X1084" s="253"/>
      <c r="Y1084" s="253"/>
      <c r="Z1084" s="253"/>
      <c r="AA1084" s="253"/>
      <c r="AB1084" s="253"/>
      <c r="AC1084" s="253"/>
      <c r="AD1084" s="253"/>
      <c r="AE1084" s="253"/>
      <c r="AF1084" s="253"/>
      <c r="AG1084" s="253"/>
      <c r="AH1084" s="253"/>
      <c r="AI1084" s="253"/>
      <c r="AJ1084" s="253"/>
      <c r="AK1084" s="253"/>
      <c r="AL1084" s="253"/>
      <c r="AM1084" s="253"/>
      <c r="AN1084" s="253"/>
      <c r="AO1084" s="253"/>
      <c r="AP1084" s="253"/>
      <c r="AQ1084" s="253"/>
      <c r="AR1084" s="253"/>
      <c r="AS1084" s="253"/>
      <c r="AT1084" s="253"/>
      <c r="AU1084" s="253"/>
      <c r="AV1084" s="253"/>
      <c r="AW1084" s="253"/>
      <c r="AX1084" s="253"/>
      <c r="AY1084" s="253"/>
      <c r="AZ1084" s="253"/>
      <c r="BA1084" s="253"/>
      <c r="BB1084" s="253"/>
      <c r="BC1084" s="253"/>
      <c r="BD1084" s="253"/>
      <c r="BE1084" s="253"/>
      <c r="BF1084" s="253"/>
      <c r="BG1084" s="253"/>
      <c r="BH1084" s="253"/>
      <c r="BI1084" s="253"/>
      <c r="BJ1084" s="253"/>
      <c r="BK1084" s="253"/>
      <c r="BL1084" s="253"/>
      <c r="BM1084" s="253"/>
      <c r="BN1084" s="253"/>
      <c r="BO1084" s="253"/>
      <c r="BP1084" s="253"/>
      <c r="BQ1084" s="253"/>
      <c r="BR1084" s="253"/>
      <c r="BS1084" s="253"/>
      <c r="BT1084" s="253"/>
      <c r="BU1084" s="253"/>
      <c r="BV1084" s="253"/>
      <c r="BW1084" s="253"/>
      <c r="BX1084" s="253"/>
      <c r="BY1084" s="253"/>
      <c r="BZ1084" s="253"/>
      <c r="CA1084" s="253"/>
      <c r="CB1084" s="253"/>
      <c r="CC1084" s="253"/>
      <c r="CD1084" s="253"/>
      <c r="CE1084" s="253"/>
      <c r="CF1084" s="253"/>
      <c r="CG1084" s="253"/>
      <c r="CH1084" s="253"/>
      <c r="CI1084" s="253"/>
      <c r="CJ1084" s="253"/>
      <c r="CK1084" s="253"/>
      <c r="CL1084" s="253"/>
      <c r="CM1084" s="253"/>
      <c r="CN1084" s="253"/>
      <c r="CO1084" s="253"/>
      <c r="CP1084" s="253"/>
      <c r="CQ1084" s="253"/>
      <c r="CR1084" s="253"/>
      <c r="CS1084" s="253"/>
      <c r="CT1084" s="253"/>
      <c r="CU1084" s="253"/>
      <c r="CV1084" s="253"/>
      <c r="CW1084" s="253"/>
      <c r="CX1084" s="253"/>
      <c r="CY1084" s="253"/>
      <c r="CZ1084" s="253"/>
      <c r="DA1084" s="253"/>
      <c r="DB1084" s="253"/>
      <c r="DC1084" s="253"/>
      <c r="DD1084" s="253"/>
      <c r="DE1084" s="253"/>
      <c r="DF1084" s="253"/>
      <c r="DG1084" s="253"/>
      <c r="DH1084" s="253"/>
      <c r="DI1084" s="253"/>
      <c r="DJ1084" s="253"/>
      <c r="DK1084" s="253"/>
      <c r="DL1084" s="253"/>
      <c r="DM1084" s="253"/>
      <c r="DN1084" s="253"/>
      <c r="DO1084" s="253"/>
      <c r="DP1084" s="253"/>
      <c r="DQ1084" s="253"/>
      <c r="DR1084" s="253"/>
      <c r="DS1084" s="253"/>
      <c r="DT1084" s="253"/>
      <c r="DU1084" s="253"/>
    </row>
    <row r="1085" spans="1:125" s="248" customFormat="1" x14ac:dyDescent="0.25">
      <c r="A1085" s="253"/>
      <c r="B1085" s="253"/>
      <c r="D1085" s="253"/>
      <c r="E1085" s="253"/>
      <c r="F1085" s="253"/>
      <c r="G1085" s="253"/>
      <c r="H1085" s="253"/>
      <c r="I1085" s="253"/>
      <c r="J1085" s="253"/>
      <c r="K1085" s="253"/>
      <c r="L1085" s="253"/>
      <c r="S1085" s="253"/>
      <c r="T1085" s="253"/>
      <c r="U1085" s="253"/>
      <c r="V1085" s="253"/>
      <c r="W1085" s="253"/>
      <c r="X1085" s="253"/>
      <c r="Y1085" s="253"/>
      <c r="Z1085" s="253"/>
      <c r="AA1085" s="253"/>
      <c r="AB1085" s="253"/>
      <c r="AC1085" s="253"/>
      <c r="AD1085" s="253"/>
      <c r="AE1085" s="253"/>
      <c r="AF1085" s="253"/>
      <c r="AG1085" s="253"/>
      <c r="AH1085" s="253"/>
      <c r="AI1085" s="253"/>
      <c r="AJ1085" s="253"/>
      <c r="AK1085" s="253"/>
      <c r="AL1085" s="253"/>
      <c r="AM1085" s="253"/>
      <c r="AN1085" s="253"/>
      <c r="AO1085" s="253"/>
      <c r="AP1085" s="253"/>
      <c r="AQ1085" s="253"/>
      <c r="AR1085" s="253"/>
      <c r="AS1085" s="253"/>
      <c r="AT1085" s="253"/>
      <c r="AU1085" s="253"/>
      <c r="AV1085" s="253"/>
      <c r="AW1085" s="253"/>
      <c r="AX1085" s="253"/>
      <c r="AY1085" s="253"/>
      <c r="AZ1085" s="253"/>
      <c r="BA1085" s="253"/>
      <c r="BB1085" s="253"/>
      <c r="BC1085" s="253"/>
      <c r="BD1085" s="253"/>
      <c r="BE1085" s="253"/>
      <c r="BF1085" s="253"/>
      <c r="BG1085" s="253"/>
      <c r="BH1085" s="253"/>
      <c r="BI1085" s="253"/>
      <c r="BJ1085" s="253"/>
      <c r="BK1085" s="253"/>
      <c r="BL1085" s="253"/>
      <c r="BM1085" s="253"/>
      <c r="BN1085" s="253"/>
      <c r="BO1085" s="253"/>
      <c r="BP1085" s="253"/>
      <c r="BQ1085" s="253"/>
      <c r="BR1085" s="253"/>
      <c r="BS1085" s="253"/>
      <c r="BT1085" s="253"/>
      <c r="BU1085" s="253"/>
      <c r="BV1085" s="253"/>
      <c r="BW1085" s="253"/>
      <c r="BX1085" s="253"/>
      <c r="BY1085" s="253"/>
      <c r="BZ1085" s="253"/>
      <c r="CA1085" s="253"/>
      <c r="CB1085" s="253"/>
      <c r="CC1085" s="253"/>
      <c r="CD1085" s="253"/>
      <c r="CE1085" s="253"/>
      <c r="CF1085" s="253"/>
      <c r="CG1085" s="253"/>
      <c r="CH1085" s="253"/>
      <c r="CI1085" s="253"/>
      <c r="CJ1085" s="253"/>
      <c r="CK1085" s="253"/>
      <c r="CL1085" s="253"/>
      <c r="CM1085" s="253"/>
      <c r="CN1085" s="253"/>
      <c r="CO1085" s="253"/>
      <c r="CP1085" s="253"/>
      <c r="CQ1085" s="253"/>
      <c r="CR1085" s="253"/>
      <c r="CS1085" s="253"/>
      <c r="CT1085" s="253"/>
      <c r="CU1085" s="253"/>
      <c r="CV1085" s="253"/>
      <c r="CW1085" s="253"/>
      <c r="CX1085" s="253"/>
      <c r="CY1085" s="253"/>
      <c r="CZ1085" s="253"/>
      <c r="DA1085" s="253"/>
      <c r="DB1085" s="253"/>
      <c r="DC1085" s="253"/>
      <c r="DD1085" s="253"/>
      <c r="DE1085" s="253"/>
      <c r="DF1085" s="253"/>
      <c r="DG1085" s="253"/>
      <c r="DH1085" s="253"/>
      <c r="DI1085" s="253"/>
      <c r="DJ1085" s="253"/>
      <c r="DK1085" s="253"/>
      <c r="DL1085" s="253"/>
      <c r="DM1085" s="253"/>
      <c r="DN1085" s="253"/>
      <c r="DO1085" s="253"/>
      <c r="DP1085" s="253"/>
      <c r="DQ1085" s="253"/>
      <c r="DR1085" s="253"/>
      <c r="DS1085" s="253"/>
      <c r="DT1085" s="253"/>
      <c r="DU1085" s="253"/>
    </row>
    <row r="1086" spans="1:125" s="248" customFormat="1" x14ac:dyDescent="0.25">
      <c r="A1086" s="253"/>
      <c r="B1086" s="253"/>
      <c r="D1086" s="253"/>
      <c r="E1086" s="253"/>
      <c r="F1086" s="253"/>
      <c r="G1086" s="253"/>
      <c r="H1086" s="253"/>
      <c r="I1086" s="253"/>
      <c r="J1086" s="253"/>
      <c r="K1086" s="253"/>
      <c r="L1086" s="253"/>
      <c r="S1086" s="253"/>
      <c r="T1086" s="253"/>
      <c r="U1086" s="253"/>
      <c r="V1086" s="253"/>
      <c r="W1086" s="253"/>
      <c r="X1086" s="253"/>
      <c r="Y1086" s="253"/>
      <c r="Z1086" s="253"/>
      <c r="AA1086" s="253"/>
      <c r="AB1086" s="253"/>
      <c r="AC1086" s="253"/>
      <c r="AD1086" s="253"/>
      <c r="AE1086" s="253"/>
      <c r="AF1086" s="253"/>
      <c r="AG1086" s="253"/>
      <c r="AH1086" s="253"/>
      <c r="AI1086" s="253"/>
      <c r="AJ1086" s="253"/>
      <c r="AK1086" s="253"/>
      <c r="AL1086" s="253"/>
      <c r="AM1086" s="253"/>
      <c r="AN1086" s="253"/>
      <c r="AO1086" s="253"/>
      <c r="AP1086" s="253"/>
      <c r="AQ1086" s="253"/>
      <c r="AR1086" s="253"/>
      <c r="AS1086" s="253"/>
      <c r="AT1086" s="253"/>
      <c r="AU1086" s="253"/>
      <c r="AV1086" s="253"/>
      <c r="AW1086" s="253"/>
      <c r="AX1086" s="253"/>
      <c r="AY1086" s="253"/>
      <c r="AZ1086" s="253"/>
      <c r="BA1086" s="253"/>
      <c r="BB1086" s="253"/>
      <c r="BC1086" s="253"/>
      <c r="BD1086" s="253"/>
      <c r="BE1086" s="253"/>
      <c r="BF1086" s="253"/>
      <c r="BG1086" s="253"/>
      <c r="BH1086" s="253"/>
      <c r="BI1086" s="253"/>
      <c r="BJ1086" s="253"/>
      <c r="BK1086" s="253"/>
      <c r="BL1086" s="253"/>
      <c r="BM1086" s="253"/>
      <c r="BN1086" s="253"/>
      <c r="BO1086" s="253"/>
      <c r="BP1086" s="253"/>
      <c r="BQ1086" s="253"/>
      <c r="BR1086" s="253"/>
      <c r="BS1086" s="253"/>
      <c r="BT1086" s="253"/>
      <c r="BU1086" s="253"/>
      <c r="BV1086" s="253"/>
      <c r="BW1086" s="253"/>
      <c r="BX1086" s="253"/>
      <c r="BY1086" s="253"/>
      <c r="BZ1086" s="253"/>
      <c r="CA1086" s="253"/>
      <c r="CB1086" s="253"/>
      <c r="CC1086" s="253"/>
      <c r="CD1086" s="253"/>
      <c r="CE1086" s="253"/>
      <c r="CF1086" s="253"/>
      <c r="CG1086" s="253"/>
      <c r="CH1086" s="253"/>
      <c r="CI1086" s="253"/>
      <c r="CJ1086" s="253"/>
      <c r="CK1086" s="253"/>
      <c r="CL1086" s="253"/>
      <c r="CM1086" s="253"/>
      <c r="CN1086" s="253"/>
      <c r="CO1086" s="253"/>
      <c r="CP1086" s="253"/>
      <c r="CQ1086" s="253"/>
      <c r="CR1086" s="253"/>
      <c r="CS1086" s="253"/>
      <c r="CT1086" s="253"/>
      <c r="CU1086" s="253"/>
      <c r="CV1086" s="253"/>
      <c r="CW1086" s="253"/>
      <c r="CX1086" s="253"/>
      <c r="CY1086" s="253"/>
      <c r="CZ1086" s="253"/>
      <c r="DA1086" s="253"/>
      <c r="DB1086" s="253"/>
      <c r="DC1086" s="253"/>
      <c r="DD1086" s="253"/>
      <c r="DE1086" s="253"/>
      <c r="DF1086" s="253"/>
      <c r="DG1086" s="253"/>
      <c r="DH1086" s="253"/>
      <c r="DI1086" s="253"/>
      <c r="DJ1086" s="253"/>
      <c r="DK1086" s="253"/>
      <c r="DL1086" s="253"/>
      <c r="DM1086" s="253"/>
      <c r="DN1086" s="253"/>
      <c r="DO1086" s="253"/>
      <c r="DP1086" s="253"/>
      <c r="DQ1086" s="253"/>
      <c r="DR1086" s="253"/>
      <c r="DS1086" s="253"/>
      <c r="DT1086" s="253"/>
      <c r="DU1086" s="253"/>
    </row>
    <row r="1087" spans="1:125" s="248" customFormat="1" x14ac:dyDescent="0.25">
      <c r="A1087" s="253"/>
      <c r="B1087" s="253"/>
      <c r="D1087" s="253"/>
      <c r="E1087" s="253"/>
      <c r="F1087" s="253"/>
      <c r="G1087" s="253"/>
      <c r="H1087" s="253"/>
      <c r="I1087" s="253"/>
      <c r="J1087" s="253"/>
      <c r="K1087" s="253"/>
      <c r="L1087" s="253"/>
      <c r="S1087" s="253"/>
      <c r="T1087" s="253"/>
      <c r="U1087" s="253"/>
      <c r="V1087" s="253"/>
      <c r="W1087" s="253"/>
      <c r="X1087" s="253"/>
      <c r="Y1087" s="253"/>
      <c r="Z1087" s="253"/>
      <c r="AA1087" s="253"/>
      <c r="AB1087" s="253"/>
      <c r="AC1087" s="253"/>
      <c r="AD1087" s="253"/>
      <c r="AE1087" s="253"/>
      <c r="AF1087" s="253"/>
      <c r="AG1087" s="253"/>
      <c r="AH1087" s="253"/>
      <c r="AI1087" s="253"/>
      <c r="AJ1087" s="253"/>
      <c r="AK1087" s="253"/>
      <c r="AL1087" s="253"/>
      <c r="AM1087" s="253"/>
      <c r="AN1087" s="253"/>
      <c r="AO1087" s="253"/>
      <c r="AP1087" s="253"/>
      <c r="AQ1087" s="253"/>
      <c r="AR1087" s="253"/>
      <c r="AS1087" s="253"/>
      <c r="AT1087" s="253"/>
      <c r="AU1087" s="253"/>
      <c r="AV1087" s="253"/>
      <c r="AW1087" s="253"/>
      <c r="AX1087" s="253"/>
      <c r="AY1087" s="253"/>
      <c r="AZ1087" s="253"/>
      <c r="BA1087" s="253"/>
      <c r="BB1087" s="253"/>
      <c r="BC1087" s="253"/>
      <c r="BD1087" s="253"/>
      <c r="BE1087" s="253"/>
      <c r="BF1087" s="253"/>
      <c r="BG1087" s="253"/>
      <c r="BH1087" s="253"/>
      <c r="BI1087" s="253"/>
      <c r="BJ1087" s="253"/>
      <c r="BK1087" s="253"/>
      <c r="BL1087" s="253"/>
      <c r="BM1087" s="253"/>
      <c r="BN1087" s="253"/>
      <c r="BO1087" s="253"/>
      <c r="BP1087" s="253"/>
      <c r="BQ1087" s="253"/>
      <c r="BR1087" s="253"/>
      <c r="BS1087" s="253"/>
      <c r="BT1087" s="253"/>
      <c r="BU1087" s="253"/>
      <c r="BV1087" s="253"/>
      <c r="BW1087" s="253"/>
      <c r="BX1087" s="253"/>
      <c r="BY1087" s="253"/>
      <c r="BZ1087" s="253"/>
      <c r="CA1087" s="253"/>
      <c r="CB1087" s="253"/>
      <c r="CC1087" s="253"/>
      <c r="CD1087" s="253"/>
      <c r="CE1087" s="253"/>
      <c r="CF1087" s="253"/>
      <c r="CG1087" s="253"/>
      <c r="CH1087" s="253"/>
      <c r="CI1087" s="253"/>
      <c r="CJ1087" s="253"/>
      <c r="CK1087" s="253"/>
      <c r="CL1087" s="253"/>
      <c r="CM1087" s="253"/>
      <c r="CN1087" s="253"/>
      <c r="CO1087" s="253"/>
      <c r="CP1087" s="253"/>
      <c r="CQ1087" s="253"/>
      <c r="CR1087" s="253"/>
      <c r="CS1087" s="253"/>
      <c r="CT1087" s="253"/>
      <c r="CU1087" s="253"/>
      <c r="CV1087" s="253"/>
      <c r="CW1087" s="253"/>
      <c r="CX1087" s="253"/>
      <c r="CY1087" s="253"/>
      <c r="CZ1087" s="253"/>
      <c r="DA1087" s="253"/>
      <c r="DB1087" s="253"/>
      <c r="DC1087" s="253"/>
      <c r="DD1087" s="253"/>
      <c r="DE1087" s="253"/>
      <c r="DF1087" s="253"/>
      <c r="DG1087" s="253"/>
      <c r="DH1087" s="253"/>
      <c r="DI1087" s="253"/>
      <c r="DJ1087" s="253"/>
      <c r="DK1087" s="253"/>
      <c r="DL1087" s="253"/>
      <c r="DM1087" s="253"/>
      <c r="DN1087" s="253"/>
      <c r="DO1087" s="253"/>
      <c r="DP1087" s="253"/>
      <c r="DQ1087" s="253"/>
      <c r="DR1087" s="253"/>
      <c r="DS1087" s="253"/>
      <c r="DT1087" s="253"/>
      <c r="DU1087" s="253"/>
    </row>
    <row r="1088" spans="1:125" s="248" customFormat="1" x14ac:dyDescent="0.25">
      <c r="A1088" s="253"/>
      <c r="B1088" s="253"/>
      <c r="D1088" s="253"/>
      <c r="E1088" s="253"/>
      <c r="F1088" s="253"/>
      <c r="G1088" s="253"/>
      <c r="H1088" s="253"/>
      <c r="I1088" s="253"/>
      <c r="J1088" s="253"/>
      <c r="K1088" s="253"/>
      <c r="L1088" s="253"/>
      <c r="S1088" s="253"/>
      <c r="T1088" s="253"/>
      <c r="U1088" s="253"/>
      <c r="V1088" s="253"/>
      <c r="W1088" s="253"/>
      <c r="X1088" s="253"/>
      <c r="Y1088" s="253"/>
      <c r="Z1088" s="253"/>
      <c r="AA1088" s="253"/>
      <c r="AB1088" s="253"/>
      <c r="AC1088" s="253"/>
      <c r="AD1088" s="253"/>
      <c r="AE1088" s="253"/>
      <c r="AF1088" s="253"/>
      <c r="AG1088" s="253"/>
      <c r="AH1088" s="253"/>
      <c r="AI1088" s="253"/>
      <c r="AJ1088" s="253"/>
      <c r="AK1088" s="253"/>
      <c r="AL1088" s="253"/>
      <c r="AM1088" s="253"/>
      <c r="AN1088" s="253"/>
      <c r="AO1088" s="253"/>
      <c r="AP1088" s="253"/>
      <c r="AQ1088" s="253"/>
      <c r="AR1088" s="253"/>
      <c r="AS1088" s="253"/>
      <c r="AT1088" s="253"/>
      <c r="AU1088" s="253"/>
      <c r="AV1088" s="253"/>
      <c r="AW1088" s="253"/>
      <c r="AX1088" s="253"/>
      <c r="AY1088" s="253"/>
      <c r="AZ1088" s="253"/>
      <c r="BA1088" s="253"/>
      <c r="BB1088" s="253"/>
      <c r="BC1088" s="253"/>
      <c r="BD1088" s="253"/>
      <c r="BE1088" s="253"/>
      <c r="BF1088" s="253"/>
      <c r="BG1088" s="253"/>
      <c r="BH1088" s="253"/>
      <c r="BI1088" s="253"/>
      <c r="BJ1088" s="253"/>
      <c r="BK1088" s="253"/>
      <c r="BL1088" s="253"/>
      <c r="BM1088" s="253"/>
      <c r="BN1088" s="253"/>
      <c r="BO1088" s="253"/>
      <c r="BP1088" s="253"/>
      <c r="BQ1088" s="253"/>
      <c r="BR1088" s="253"/>
      <c r="BS1088" s="253"/>
      <c r="BT1088" s="253"/>
      <c r="BU1088" s="253"/>
      <c r="BV1088" s="253"/>
      <c r="BW1088" s="253"/>
      <c r="BX1088" s="253"/>
      <c r="BY1088" s="253"/>
      <c r="BZ1088" s="253"/>
      <c r="CA1088" s="253"/>
      <c r="CB1088" s="253"/>
      <c r="CC1088" s="253"/>
      <c r="CD1088" s="253"/>
      <c r="CE1088" s="253"/>
      <c r="CF1088" s="253"/>
      <c r="CG1088" s="253"/>
      <c r="CH1088" s="253"/>
      <c r="CI1088" s="253"/>
      <c r="CJ1088" s="253"/>
      <c r="CK1088" s="253"/>
      <c r="CL1088" s="253"/>
      <c r="CM1088" s="253"/>
      <c r="CN1088" s="253"/>
      <c r="CO1088" s="253"/>
      <c r="CP1088" s="253"/>
      <c r="CQ1088" s="253"/>
      <c r="CR1088" s="253"/>
      <c r="CS1088" s="253"/>
      <c r="CT1088" s="253"/>
      <c r="CU1088" s="253"/>
      <c r="CV1088" s="253"/>
      <c r="CW1088" s="253"/>
      <c r="CX1088" s="253"/>
      <c r="CY1088" s="253"/>
      <c r="CZ1088" s="253"/>
      <c r="DA1088" s="253"/>
      <c r="DB1088" s="253"/>
      <c r="DC1088" s="253"/>
      <c r="DD1088" s="253"/>
      <c r="DE1088" s="253"/>
      <c r="DF1088" s="253"/>
      <c r="DG1088" s="253"/>
      <c r="DH1088" s="253"/>
      <c r="DI1088" s="253"/>
      <c r="DJ1088" s="253"/>
      <c r="DK1088" s="253"/>
      <c r="DL1088" s="253"/>
      <c r="DM1088" s="253"/>
      <c r="DN1088" s="253"/>
      <c r="DO1088" s="253"/>
      <c r="DP1088" s="253"/>
      <c r="DQ1088" s="253"/>
      <c r="DR1088" s="253"/>
      <c r="DS1088" s="253"/>
      <c r="DT1088" s="253"/>
      <c r="DU1088" s="253"/>
    </row>
    <row r="1089" spans="1:125" s="248" customFormat="1" x14ac:dyDescent="0.25">
      <c r="A1089" s="253"/>
      <c r="B1089" s="253"/>
      <c r="D1089" s="253"/>
      <c r="E1089" s="253"/>
      <c r="F1089" s="253"/>
      <c r="G1089" s="253"/>
      <c r="H1089" s="253"/>
      <c r="I1089" s="253"/>
      <c r="J1089" s="253"/>
      <c r="K1089" s="253"/>
      <c r="L1089" s="253"/>
      <c r="S1089" s="253"/>
      <c r="T1089" s="253"/>
      <c r="U1089" s="253"/>
      <c r="V1089" s="253"/>
      <c r="W1089" s="253"/>
      <c r="X1089" s="253"/>
      <c r="Y1089" s="253"/>
      <c r="Z1089" s="253"/>
      <c r="AA1089" s="253"/>
      <c r="AB1089" s="253"/>
      <c r="AC1089" s="253"/>
      <c r="AD1089" s="253"/>
      <c r="AE1089" s="253"/>
      <c r="AF1089" s="253"/>
      <c r="AG1089" s="253"/>
      <c r="AH1089" s="253"/>
      <c r="AI1089" s="253"/>
      <c r="AJ1089" s="253"/>
      <c r="AK1089" s="253"/>
      <c r="AL1089" s="253"/>
      <c r="AM1089" s="253"/>
      <c r="AN1089" s="253"/>
      <c r="AO1089" s="253"/>
      <c r="AP1089" s="253"/>
      <c r="AQ1089" s="253"/>
      <c r="AR1089" s="253"/>
      <c r="AS1089" s="253"/>
      <c r="AT1089" s="253"/>
      <c r="AU1089" s="253"/>
      <c r="AV1089" s="253"/>
      <c r="AW1089" s="253"/>
      <c r="AX1089" s="253"/>
      <c r="AY1089" s="253"/>
      <c r="AZ1089" s="253"/>
      <c r="BA1089" s="253"/>
      <c r="BB1089" s="253"/>
      <c r="BC1089" s="253"/>
      <c r="BD1089" s="253"/>
      <c r="BE1089" s="253"/>
      <c r="BF1089" s="253"/>
      <c r="BG1089" s="253"/>
      <c r="BH1089" s="253"/>
      <c r="BI1089" s="253"/>
      <c r="BJ1089" s="253"/>
      <c r="BK1089" s="253"/>
      <c r="BL1089" s="253"/>
      <c r="BM1089" s="253"/>
      <c r="BN1089" s="253"/>
      <c r="BO1089" s="253"/>
      <c r="BP1089" s="253"/>
      <c r="BQ1089" s="253"/>
      <c r="BR1089" s="253"/>
      <c r="BS1089" s="253"/>
      <c r="BT1089" s="253"/>
      <c r="BU1089" s="253"/>
      <c r="BV1089" s="253"/>
      <c r="BW1089" s="253"/>
      <c r="BX1089" s="253"/>
      <c r="BY1089" s="253"/>
      <c r="BZ1089" s="253"/>
      <c r="CA1089" s="253"/>
      <c r="CB1089" s="253"/>
      <c r="CC1089" s="253"/>
      <c r="CD1089" s="253"/>
      <c r="CE1089" s="253"/>
      <c r="CF1089" s="253"/>
      <c r="CG1089" s="253"/>
      <c r="CH1089" s="253"/>
      <c r="CI1089" s="253"/>
      <c r="CJ1089" s="253"/>
      <c r="CK1089" s="253"/>
      <c r="CL1089" s="253"/>
      <c r="CM1089" s="253"/>
      <c r="CN1089" s="253"/>
      <c r="CO1089" s="253"/>
      <c r="CP1089" s="253"/>
      <c r="CQ1089" s="253"/>
      <c r="CR1089" s="253"/>
      <c r="CS1089" s="253"/>
      <c r="CT1089" s="253"/>
      <c r="CU1089" s="253"/>
      <c r="CV1089" s="253"/>
      <c r="CW1089" s="253"/>
      <c r="CX1089" s="253"/>
      <c r="CY1089" s="253"/>
      <c r="CZ1089" s="253"/>
      <c r="DA1089" s="253"/>
      <c r="DB1089" s="253"/>
      <c r="DC1089" s="253"/>
      <c r="DD1089" s="253"/>
      <c r="DE1089" s="253"/>
      <c r="DF1089" s="253"/>
      <c r="DG1089" s="253"/>
      <c r="DH1089" s="253"/>
      <c r="DI1089" s="253"/>
      <c r="DJ1089" s="253"/>
      <c r="DK1089" s="253"/>
      <c r="DL1089" s="253"/>
      <c r="DM1089" s="253"/>
      <c r="DN1089" s="253"/>
      <c r="DO1089" s="253"/>
      <c r="DP1089" s="253"/>
      <c r="DQ1089" s="253"/>
      <c r="DR1089" s="253"/>
      <c r="DS1089" s="253"/>
      <c r="DT1089" s="253"/>
      <c r="DU1089" s="253"/>
    </row>
    <row r="1090" spans="1:125" s="248" customFormat="1" x14ac:dyDescent="0.25">
      <c r="A1090" s="253"/>
      <c r="B1090" s="253"/>
      <c r="D1090" s="253"/>
      <c r="E1090" s="253"/>
      <c r="F1090" s="253"/>
      <c r="G1090" s="253"/>
      <c r="H1090" s="253"/>
      <c r="I1090" s="253"/>
      <c r="J1090" s="253"/>
      <c r="K1090" s="253"/>
      <c r="L1090" s="253"/>
      <c r="S1090" s="253"/>
      <c r="T1090" s="253"/>
      <c r="U1090" s="253"/>
      <c r="V1090" s="253"/>
      <c r="W1090" s="253"/>
      <c r="X1090" s="253"/>
      <c r="Y1090" s="253"/>
      <c r="Z1090" s="253"/>
      <c r="AA1090" s="253"/>
      <c r="AB1090" s="253"/>
      <c r="AC1090" s="253"/>
      <c r="AD1090" s="253"/>
      <c r="AE1090" s="253"/>
      <c r="AF1090" s="253"/>
      <c r="AG1090" s="253"/>
      <c r="AH1090" s="253"/>
      <c r="AI1090" s="253"/>
      <c r="AJ1090" s="253"/>
      <c r="AK1090" s="253"/>
      <c r="AL1090" s="253"/>
      <c r="AM1090" s="253"/>
      <c r="AN1090" s="253"/>
      <c r="AO1090" s="253"/>
      <c r="AP1090" s="253"/>
      <c r="AQ1090" s="253"/>
      <c r="AR1090" s="253"/>
      <c r="AS1090" s="253"/>
      <c r="AT1090" s="253"/>
      <c r="AU1090" s="253"/>
      <c r="AV1090" s="253"/>
      <c r="AW1090" s="253"/>
      <c r="AX1090" s="253"/>
      <c r="AY1090" s="253"/>
      <c r="AZ1090" s="253"/>
      <c r="BA1090" s="253"/>
      <c r="BB1090" s="253"/>
      <c r="BC1090" s="253"/>
      <c r="BD1090" s="253"/>
      <c r="BE1090" s="253"/>
      <c r="BF1090" s="253"/>
      <c r="BG1090" s="253"/>
      <c r="BH1090" s="253"/>
      <c r="BI1090" s="253"/>
      <c r="BJ1090" s="253"/>
      <c r="BK1090" s="253"/>
      <c r="BL1090" s="253"/>
      <c r="BM1090" s="253"/>
      <c r="BN1090" s="253"/>
      <c r="BO1090" s="253"/>
      <c r="BP1090" s="253"/>
      <c r="BQ1090" s="253"/>
      <c r="BR1090" s="253"/>
      <c r="BS1090" s="253"/>
      <c r="BT1090" s="253"/>
      <c r="BU1090" s="253"/>
      <c r="BV1090" s="253"/>
      <c r="BW1090" s="253"/>
      <c r="BX1090" s="253"/>
      <c r="BY1090" s="253"/>
      <c r="BZ1090" s="253"/>
      <c r="CA1090" s="253"/>
      <c r="CB1090" s="253"/>
      <c r="CC1090" s="253"/>
      <c r="CD1090" s="253"/>
      <c r="CE1090" s="253"/>
      <c r="CF1090" s="253"/>
      <c r="CG1090" s="253"/>
      <c r="CH1090" s="253"/>
      <c r="CI1090" s="253"/>
      <c r="CJ1090" s="253"/>
      <c r="CK1090" s="253"/>
      <c r="CL1090" s="253"/>
      <c r="CM1090" s="253"/>
      <c r="CN1090" s="253"/>
      <c r="CO1090" s="253"/>
      <c r="CP1090" s="253"/>
      <c r="CQ1090" s="253"/>
      <c r="CR1090" s="253"/>
      <c r="CS1090" s="253"/>
      <c r="CT1090" s="253"/>
      <c r="CU1090" s="253"/>
      <c r="CV1090" s="253"/>
      <c r="CW1090" s="253"/>
      <c r="CX1090" s="253"/>
      <c r="CY1090" s="253"/>
      <c r="CZ1090" s="253"/>
      <c r="DA1090" s="253"/>
      <c r="DB1090" s="253"/>
      <c r="DC1090" s="253"/>
      <c r="DD1090" s="253"/>
      <c r="DE1090" s="253"/>
      <c r="DF1090" s="253"/>
      <c r="DG1090" s="253"/>
      <c r="DH1090" s="253"/>
      <c r="DI1090" s="253"/>
      <c r="DJ1090" s="253"/>
      <c r="DK1090" s="253"/>
      <c r="DL1090" s="253"/>
      <c r="DM1090" s="253"/>
      <c r="DN1090" s="253"/>
      <c r="DO1090" s="253"/>
      <c r="DP1090" s="253"/>
      <c r="DQ1090" s="253"/>
      <c r="DR1090" s="253"/>
      <c r="DS1090" s="253"/>
      <c r="DT1090" s="253"/>
      <c r="DU1090" s="253"/>
    </row>
    <row r="1091" spans="1:125" s="248" customFormat="1" x14ac:dyDescent="0.25">
      <c r="A1091" s="253"/>
      <c r="B1091" s="253"/>
      <c r="D1091" s="253"/>
      <c r="E1091" s="253"/>
      <c r="F1091" s="253"/>
      <c r="G1091" s="253"/>
      <c r="H1091" s="253"/>
      <c r="I1091" s="253"/>
      <c r="J1091" s="253"/>
      <c r="K1091" s="253"/>
      <c r="L1091" s="253"/>
      <c r="S1091" s="253"/>
      <c r="T1091" s="253"/>
      <c r="U1091" s="253"/>
      <c r="V1091" s="253"/>
      <c r="W1091" s="253"/>
      <c r="X1091" s="253"/>
      <c r="Y1091" s="253"/>
      <c r="Z1091" s="253"/>
      <c r="AA1091" s="253"/>
      <c r="AB1091" s="253"/>
      <c r="AC1091" s="253"/>
      <c r="AD1091" s="253"/>
      <c r="AE1091" s="253"/>
      <c r="AF1091" s="253"/>
      <c r="AG1091" s="253"/>
      <c r="AH1091" s="253"/>
      <c r="AI1091" s="253"/>
      <c r="AJ1091" s="253"/>
      <c r="AK1091" s="253"/>
      <c r="AL1091" s="253"/>
      <c r="AM1091" s="253"/>
      <c r="AN1091" s="253"/>
      <c r="AO1091" s="253"/>
      <c r="AP1091" s="253"/>
      <c r="AQ1091" s="253"/>
      <c r="AR1091" s="253"/>
      <c r="AS1091" s="253"/>
      <c r="AT1091" s="253"/>
      <c r="AU1091" s="253"/>
      <c r="AV1091" s="253"/>
      <c r="AW1091" s="253"/>
      <c r="AX1091" s="253"/>
      <c r="AY1091" s="253"/>
      <c r="AZ1091" s="253"/>
      <c r="BA1091" s="253"/>
      <c r="BB1091" s="253"/>
      <c r="BC1091" s="253"/>
      <c r="BD1091" s="253"/>
      <c r="BE1091" s="253"/>
      <c r="BF1091" s="253"/>
      <c r="BG1091" s="253"/>
      <c r="BH1091" s="253"/>
      <c r="BI1091" s="253"/>
      <c r="BJ1091" s="253"/>
      <c r="BK1091" s="253"/>
      <c r="BL1091" s="253"/>
      <c r="BM1091" s="253"/>
      <c r="BN1091" s="253"/>
      <c r="BO1091" s="253"/>
      <c r="BP1091" s="253"/>
      <c r="BQ1091" s="253"/>
      <c r="BR1091" s="253"/>
      <c r="BS1091" s="253"/>
      <c r="BT1091" s="253"/>
      <c r="BU1091" s="253"/>
      <c r="BV1091" s="253"/>
      <c r="BW1091" s="253"/>
      <c r="BX1091" s="253"/>
      <c r="BY1091" s="253"/>
      <c r="BZ1091" s="253"/>
      <c r="CA1091" s="253"/>
      <c r="CB1091" s="253"/>
      <c r="CC1091" s="253"/>
      <c r="CD1091" s="253"/>
      <c r="CE1091" s="253"/>
      <c r="CF1091" s="253"/>
      <c r="CG1091" s="253"/>
      <c r="CH1091" s="253"/>
      <c r="CI1091" s="253"/>
      <c r="CJ1091" s="253"/>
      <c r="CK1091" s="253"/>
      <c r="CL1091" s="253"/>
      <c r="CM1091" s="253"/>
      <c r="CN1091" s="253"/>
      <c r="CO1091" s="253"/>
      <c r="CP1091" s="253"/>
      <c r="CQ1091" s="253"/>
      <c r="CR1091" s="253"/>
      <c r="CS1091" s="253"/>
      <c r="CT1091" s="253"/>
      <c r="CU1091" s="253"/>
      <c r="CV1091" s="253"/>
      <c r="CW1091" s="253"/>
      <c r="CX1091" s="253"/>
      <c r="CY1091" s="253"/>
      <c r="CZ1091" s="253"/>
      <c r="DA1091" s="253"/>
      <c r="DB1091" s="253"/>
      <c r="DC1091" s="253"/>
      <c r="DD1091" s="253"/>
      <c r="DE1091" s="253"/>
      <c r="DF1091" s="253"/>
      <c r="DG1091" s="253"/>
      <c r="DH1091" s="253"/>
      <c r="DI1091" s="253"/>
      <c r="DJ1091" s="253"/>
      <c r="DK1091" s="253"/>
      <c r="DL1091" s="253"/>
      <c r="DM1091" s="253"/>
      <c r="DN1091" s="253"/>
      <c r="DO1091" s="253"/>
      <c r="DP1091" s="253"/>
      <c r="DQ1091" s="253"/>
      <c r="DR1091" s="253"/>
      <c r="DS1091" s="253"/>
      <c r="DT1091" s="253"/>
      <c r="DU1091" s="253"/>
    </row>
    <row r="1092" spans="1:125" s="248" customFormat="1" x14ac:dyDescent="0.25">
      <c r="A1092" s="253"/>
      <c r="B1092" s="253"/>
      <c r="D1092" s="253"/>
      <c r="E1092" s="253"/>
      <c r="F1092" s="253"/>
      <c r="G1092" s="253"/>
      <c r="H1092" s="253"/>
      <c r="I1092" s="253"/>
      <c r="J1092" s="253"/>
      <c r="K1092" s="253"/>
      <c r="L1092" s="253"/>
      <c r="S1092" s="253"/>
      <c r="T1092" s="253"/>
      <c r="U1092" s="253"/>
      <c r="V1092" s="253"/>
      <c r="W1092" s="253"/>
      <c r="X1092" s="253"/>
      <c r="Y1092" s="253"/>
      <c r="Z1092" s="253"/>
      <c r="AA1092" s="253"/>
      <c r="AB1092" s="253"/>
      <c r="AC1092" s="253"/>
      <c r="AD1092" s="253"/>
      <c r="AE1092" s="253"/>
      <c r="AF1092" s="253"/>
      <c r="AG1092" s="253"/>
      <c r="AH1092" s="253"/>
      <c r="AI1092" s="253"/>
      <c r="AJ1092" s="253"/>
      <c r="AK1092" s="253"/>
      <c r="AL1092" s="253"/>
      <c r="AM1092" s="253"/>
      <c r="AN1092" s="253"/>
      <c r="AO1092" s="253"/>
      <c r="AP1092" s="253"/>
      <c r="AQ1092" s="253"/>
      <c r="AR1092" s="253"/>
      <c r="AS1092" s="253"/>
      <c r="AT1092" s="253"/>
      <c r="AU1092" s="253"/>
      <c r="AV1092" s="253"/>
      <c r="AW1092" s="253"/>
      <c r="AX1092" s="253"/>
      <c r="AY1092" s="253"/>
      <c r="AZ1092" s="253"/>
      <c r="BA1092" s="253"/>
      <c r="BB1092" s="253"/>
      <c r="BC1092" s="253"/>
      <c r="BD1092" s="253"/>
      <c r="BE1092" s="253"/>
      <c r="BF1092" s="253"/>
      <c r="BG1092" s="253"/>
      <c r="BH1092" s="253"/>
      <c r="BI1092" s="253"/>
      <c r="BJ1092" s="253"/>
      <c r="BK1092" s="253"/>
      <c r="BL1092" s="253"/>
      <c r="BM1092" s="253"/>
      <c r="BN1092" s="253"/>
      <c r="BO1092" s="253"/>
      <c r="BP1092" s="253"/>
      <c r="BQ1092" s="253"/>
      <c r="BR1092" s="253"/>
      <c r="BS1092" s="253"/>
      <c r="BT1092" s="253"/>
      <c r="BU1092" s="253"/>
      <c r="BV1092" s="253"/>
      <c r="BW1092" s="253"/>
      <c r="BX1092" s="253"/>
      <c r="BY1092" s="253"/>
      <c r="BZ1092" s="253"/>
      <c r="CA1092" s="253"/>
      <c r="CB1092" s="253"/>
      <c r="CC1092" s="253"/>
      <c r="CD1092" s="253"/>
      <c r="CE1092" s="253"/>
      <c r="CF1092" s="253"/>
      <c r="CG1092" s="253"/>
      <c r="CH1092" s="253"/>
      <c r="CI1092" s="253"/>
      <c r="CJ1092" s="253"/>
      <c r="CK1092" s="253"/>
      <c r="CL1092" s="253"/>
      <c r="CM1092" s="253"/>
      <c r="CN1092" s="253"/>
      <c r="CO1092" s="253"/>
      <c r="CP1092" s="253"/>
      <c r="CQ1092" s="253"/>
      <c r="CR1092" s="253"/>
      <c r="CS1092" s="253"/>
      <c r="CT1092" s="253"/>
      <c r="CU1092" s="253"/>
      <c r="CV1092" s="253"/>
      <c r="CW1092" s="253"/>
      <c r="CX1092" s="253"/>
      <c r="CY1092" s="253"/>
      <c r="CZ1092" s="253"/>
      <c r="DA1092" s="253"/>
      <c r="DB1092" s="253"/>
      <c r="DC1092" s="253"/>
      <c r="DD1092" s="253"/>
      <c r="DE1092" s="253"/>
      <c r="DF1092" s="253"/>
      <c r="DG1092" s="253"/>
      <c r="DH1092" s="253"/>
      <c r="DI1092" s="253"/>
      <c r="DJ1092" s="253"/>
      <c r="DK1092" s="253"/>
      <c r="DL1092" s="253"/>
      <c r="DM1092" s="253"/>
      <c r="DN1092" s="253"/>
      <c r="DO1092" s="253"/>
      <c r="DP1092" s="253"/>
      <c r="DQ1092" s="253"/>
      <c r="DR1092" s="253"/>
      <c r="DS1092" s="253"/>
      <c r="DT1092" s="253"/>
      <c r="DU1092" s="253"/>
    </row>
    <row r="1093" spans="1:125" s="248" customFormat="1" x14ac:dyDescent="0.25">
      <c r="A1093" s="253"/>
      <c r="B1093" s="253"/>
      <c r="D1093" s="253"/>
      <c r="E1093" s="253"/>
      <c r="F1093" s="253"/>
      <c r="G1093" s="253"/>
      <c r="H1093" s="253"/>
      <c r="I1093" s="253"/>
      <c r="J1093" s="253"/>
      <c r="K1093" s="253"/>
      <c r="L1093" s="253"/>
      <c r="S1093" s="253"/>
      <c r="T1093" s="253"/>
      <c r="U1093" s="253"/>
      <c r="V1093" s="253"/>
      <c r="W1093" s="253"/>
      <c r="X1093" s="253"/>
      <c r="Y1093" s="253"/>
      <c r="Z1093" s="253"/>
      <c r="AA1093" s="253"/>
      <c r="AB1093" s="253"/>
      <c r="AC1093" s="253"/>
      <c r="AD1093" s="253"/>
      <c r="AE1093" s="253"/>
      <c r="AF1093" s="253"/>
      <c r="AG1093" s="253"/>
      <c r="AH1093" s="253"/>
      <c r="AI1093" s="253"/>
      <c r="AJ1093" s="253"/>
      <c r="AK1093" s="253"/>
      <c r="AL1093" s="253"/>
      <c r="AM1093" s="253"/>
      <c r="AN1093" s="253"/>
      <c r="AO1093" s="253"/>
      <c r="AP1093" s="253"/>
      <c r="AQ1093" s="253"/>
      <c r="AR1093" s="253"/>
      <c r="AS1093" s="253"/>
      <c r="AT1093" s="253"/>
      <c r="AU1093" s="253"/>
      <c r="AV1093" s="253"/>
      <c r="AW1093" s="253"/>
      <c r="AX1093" s="253"/>
      <c r="AY1093" s="253"/>
      <c r="AZ1093" s="253"/>
      <c r="BA1093" s="253"/>
      <c r="BB1093" s="253"/>
      <c r="BC1093" s="253"/>
      <c r="BD1093" s="253"/>
      <c r="BE1093" s="253"/>
      <c r="BF1093" s="253"/>
      <c r="BG1093" s="253"/>
      <c r="BH1093" s="253"/>
      <c r="BI1093" s="253"/>
      <c r="BJ1093" s="253"/>
      <c r="BK1093" s="253"/>
      <c r="BL1093" s="253"/>
      <c r="BM1093" s="253"/>
      <c r="BN1093" s="253"/>
      <c r="BO1093" s="253"/>
      <c r="BP1093" s="253"/>
      <c r="BQ1093" s="253"/>
      <c r="BR1093" s="253"/>
      <c r="BS1093" s="253"/>
      <c r="BT1093" s="253"/>
      <c r="BU1093" s="253"/>
      <c r="BV1093" s="253"/>
      <c r="BW1093" s="253"/>
      <c r="BX1093" s="253"/>
      <c r="BY1093" s="253"/>
      <c r="BZ1093" s="253"/>
      <c r="CA1093" s="253"/>
      <c r="CB1093" s="253"/>
      <c r="CC1093" s="253"/>
      <c r="CD1093" s="253"/>
      <c r="CE1093" s="253"/>
      <c r="CF1093" s="253"/>
      <c r="CG1093" s="253"/>
      <c r="CH1093" s="253"/>
      <c r="CI1093" s="253"/>
      <c r="CJ1093" s="253"/>
      <c r="CK1093" s="253"/>
      <c r="CL1093" s="253"/>
      <c r="CM1093" s="253"/>
      <c r="CN1093" s="253"/>
      <c r="CO1093" s="253"/>
      <c r="CP1093" s="253"/>
      <c r="CQ1093" s="253"/>
      <c r="CR1093" s="253"/>
      <c r="CS1093" s="253"/>
      <c r="CT1093" s="253"/>
      <c r="CU1093" s="253"/>
      <c r="CV1093" s="253"/>
      <c r="CW1093" s="253"/>
      <c r="CX1093" s="253"/>
      <c r="CY1093" s="253"/>
      <c r="CZ1093" s="253"/>
      <c r="DA1093" s="253"/>
      <c r="DB1093" s="253"/>
      <c r="DC1093" s="253"/>
      <c r="DD1093" s="253"/>
      <c r="DE1093" s="253"/>
      <c r="DF1093" s="253"/>
      <c r="DG1093" s="253"/>
      <c r="DH1093" s="253"/>
      <c r="DI1093" s="253"/>
      <c r="DJ1093" s="253"/>
      <c r="DK1093" s="253"/>
      <c r="DL1093" s="253"/>
      <c r="DM1093" s="253"/>
      <c r="DN1093" s="253"/>
      <c r="DO1093" s="253"/>
      <c r="DP1093" s="253"/>
      <c r="DQ1093" s="253"/>
      <c r="DR1093" s="253"/>
      <c r="DS1093" s="253"/>
      <c r="DT1093" s="253"/>
      <c r="DU1093" s="253"/>
    </row>
    <row r="1094" spans="1:125" s="248" customFormat="1" x14ac:dyDescent="0.25">
      <c r="A1094" s="253"/>
      <c r="B1094" s="253"/>
      <c r="D1094" s="253"/>
      <c r="E1094" s="253"/>
      <c r="F1094" s="253"/>
      <c r="G1094" s="253"/>
      <c r="H1094" s="253"/>
      <c r="I1094" s="253"/>
      <c r="J1094" s="253"/>
      <c r="K1094" s="253"/>
      <c r="L1094" s="253"/>
      <c r="S1094" s="253"/>
      <c r="T1094" s="253"/>
      <c r="U1094" s="253"/>
      <c r="V1094" s="253"/>
      <c r="W1094" s="253"/>
      <c r="X1094" s="253"/>
      <c r="Y1094" s="253"/>
      <c r="Z1094" s="253"/>
      <c r="AA1094" s="253"/>
      <c r="AB1094" s="253"/>
      <c r="AC1094" s="253"/>
      <c r="AD1094" s="253"/>
      <c r="AE1094" s="253"/>
      <c r="AF1094" s="253"/>
      <c r="AG1094" s="253"/>
      <c r="AH1094" s="253"/>
      <c r="AI1094" s="253"/>
      <c r="AJ1094" s="253"/>
      <c r="AK1094" s="253"/>
      <c r="AL1094" s="253"/>
      <c r="AM1094" s="253"/>
      <c r="AN1094" s="253"/>
      <c r="AO1094" s="253"/>
      <c r="AP1094" s="253"/>
      <c r="AQ1094" s="253"/>
      <c r="AR1094" s="253"/>
      <c r="AS1094" s="253"/>
      <c r="AT1094" s="253"/>
      <c r="AU1094" s="253"/>
      <c r="AV1094" s="253"/>
      <c r="AW1094" s="253"/>
      <c r="AX1094" s="253"/>
      <c r="AY1094" s="253"/>
      <c r="AZ1094" s="253"/>
      <c r="BA1094" s="253"/>
      <c r="BB1094" s="253"/>
      <c r="BC1094" s="253"/>
      <c r="BD1094" s="253"/>
      <c r="BE1094" s="253"/>
      <c r="BF1094" s="253"/>
      <c r="BG1094" s="253"/>
      <c r="BH1094" s="253"/>
      <c r="BI1094" s="253"/>
      <c r="BJ1094" s="253"/>
      <c r="BK1094" s="253"/>
      <c r="BL1094" s="253"/>
      <c r="BM1094" s="253"/>
      <c r="BN1094" s="253"/>
      <c r="BO1094" s="253"/>
      <c r="BP1094" s="253"/>
      <c r="BQ1094" s="253"/>
      <c r="BR1094" s="253"/>
      <c r="BS1094" s="253"/>
      <c r="BT1094" s="253"/>
      <c r="BU1094" s="253"/>
      <c r="BV1094" s="253"/>
      <c r="BW1094" s="253"/>
      <c r="BX1094" s="253"/>
      <c r="BY1094" s="253"/>
      <c r="BZ1094" s="253"/>
      <c r="CA1094" s="253"/>
      <c r="CB1094" s="253"/>
      <c r="CC1094" s="253"/>
      <c r="CD1094" s="253"/>
      <c r="CE1094" s="253"/>
      <c r="CF1094" s="253"/>
      <c r="CG1094" s="253"/>
      <c r="CH1094" s="253"/>
      <c r="CI1094" s="253"/>
      <c r="CJ1094" s="253"/>
      <c r="CK1094" s="253"/>
      <c r="CL1094" s="253"/>
      <c r="CM1094" s="253"/>
      <c r="CN1094" s="253"/>
      <c r="CO1094" s="253"/>
      <c r="CP1094" s="253"/>
      <c r="CQ1094" s="253"/>
      <c r="CR1094" s="253"/>
      <c r="CS1094" s="253"/>
      <c r="CT1094" s="253"/>
      <c r="CU1094" s="253"/>
      <c r="CV1094" s="253"/>
      <c r="CW1094" s="253"/>
      <c r="CX1094" s="253"/>
      <c r="CY1094" s="253"/>
      <c r="CZ1094" s="253"/>
      <c r="DA1094" s="253"/>
      <c r="DB1094" s="253"/>
      <c r="DC1094" s="253"/>
      <c r="DD1094" s="253"/>
      <c r="DE1094" s="253"/>
      <c r="DF1094" s="253"/>
      <c r="DG1094" s="253"/>
      <c r="DH1094" s="253"/>
      <c r="DI1094" s="253"/>
      <c r="DJ1094" s="253"/>
      <c r="DK1094" s="253"/>
      <c r="DL1094" s="253"/>
      <c r="DM1094" s="253"/>
      <c r="DN1094" s="253"/>
      <c r="DO1094" s="253"/>
      <c r="DP1094" s="253"/>
      <c r="DQ1094" s="253"/>
      <c r="DR1094" s="253"/>
      <c r="DS1094" s="253"/>
      <c r="DT1094" s="253"/>
      <c r="DU1094" s="253"/>
    </row>
    <row r="1095" spans="1:125" s="248" customFormat="1" x14ac:dyDescent="0.25">
      <c r="A1095" s="253"/>
      <c r="B1095" s="253"/>
      <c r="D1095" s="253"/>
      <c r="E1095" s="253"/>
      <c r="F1095" s="253"/>
      <c r="G1095" s="253"/>
      <c r="H1095" s="253"/>
      <c r="I1095" s="253"/>
      <c r="J1095" s="253"/>
      <c r="K1095" s="253"/>
      <c r="L1095" s="253"/>
      <c r="S1095" s="253"/>
      <c r="T1095" s="253"/>
      <c r="U1095" s="253"/>
      <c r="V1095" s="253"/>
      <c r="W1095" s="253"/>
      <c r="X1095" s="253"/>
      <c r="Y1095" s="253"/>
      <c r="Z1095" s="253"/>
      <c r="AA1095" s="253"/>
      <c r="AB1095" s="253"/>
      <c r="AC1095" s="253"/>
      <c r="AD1095" s="253"/>
      <c r="AE1095" s="253"/>
      <c r="AF1095" s="253"/>
      <c r="AG1095" s="253"/>
      <c r="AH1095" s="253"/>
      <c r="AI1095" s="253"/>
      <c r="AJ1095" s="253"/>
      <c r="AK1095" s="253"/>
      <c r="AL1095" s="253"/>
      <c r="AM1095" s="253"/>
      <c r="AN1095" s="253"/>
      <c r="AO1095" s="253"/>
      <c r="AP1095" s="253"/>
      <c r="AQ1095" s="253"/>
      <c r="AR1095" s="253"/>
      <c r="AS1095" s="253"/>
      <c r="AT1095" s="253"/>
      <c r="AU1095" s="253"/>
      <c r="AV1095" s="253"/>
      <c r="AW1095" s="253"/>
      <c r="AX1095" s="253"/>
      <c r="AY1095" s="253"/>
      <c r="AZ1095" s="253"/>
      <c r="BA1095" s="253"/>
      <c r="BB1095" s="253"/>
      <c r="BC1095" s="253"/>
      <c r="BD1095" s="253"/>
      <c r="BE1095" s="253"/>
      <c r="BF1095" s="253"/>
      <c r="BG1095" s="253"/>
      <c r="BH1095" s="253"/>
      <c r="BI1095" s="253"/>
      <c r="BJ1095" s="253"/>
      <c r="BK1095" s="253"/>
      <c r="BL1095" s="253"/>
      <c r="BM1095" s="253"/>
      <c r="BN1095" s="253"/>
      <c r="BO1095" s="253"/>
      <c r="BP1095" s="253"/>
      <c r="BQ1095" s="253"/>
      <c r="BR1095" s="253"/>
      <c r="BS1095" s="253"/>
      <c r="BT1095" s="253"/>
      <c r="BU1095" s="253"/>
      <c r="BV1095" s="253"/>
      <c r="BW1095" s="253"/>
      <c r="BX1095" s="253"/>
      <c r="BY1095" s="253"/>
      <c r="BZ1095" s="253"/>
      <c r="CA1095" s="253"/>
      <c r="CB1095" s="253"/>
      <c r="CC1095" s="253"/>
      <c r="CD1095" s="253"/>
      <c r="CE1095" s="253"/>
      <c r="CF1095" s="253"/>
      <c r="CG1095" s="253"/>
      <c r="CH1095" s="253"/>
      <c r="CI1095" s="253"/>
      <c r="CJ1095" s="253"/>
      <c r="CK1095" s="253"/>
      <c r="CL1095" s="253"/>
      <c r="CM1095" s="253"/>
      <c r="CN1095" s="253"/>
      <c r="CO1095" s="253"/>
      <c r="CP1095" s="253"/>
      <c r="CQ1095" s="253"/>
      <c r="CR1095" s="253"/>
      <c r="CS1095" s="253"/>
      <c r="CT1095" s="253"/>
      <c r="CU1095" s="253"/>
      <c r="CV1095" s="253"/>
      <c r="CW1095" s="253"/>
      <c r="CX1095" s="253"/>
      <c r="CY1095" s="253"/>
      <c r="CZ1095" s="253"/>
      <c r="DA1095" s="253"/>
      <c r="DB1095" s="253"/>
      <c r="DC1095" s="253"/>
      <c r="DD1095" s="253"/>
      <c r="DE1095" s="253"/>
      <c r="DF1095" s="253"/>
      <c r="DG1095" s="253"/>
      <c r="DH1095" s="253"/>
      <c r="DI1095" s="253"/>
      <c r="DJ1095" s="253"/>
      <c r="DK1095" s="253"/>
      <c r="DL1095" s="253"/>
      <c r="DM1095" s="253"/>
      <c r="DN1095" s="253"/>
      <c r="DO1095" s="253"/>
      <c r="DP1095" s="253"/>
      <c r="DQ1095" s="253"/>
      <c r="DR1095" s="253"/>
      <c r="DS1095" s="253"/>
      <c r="DT1095" s="253"/>
      <c r="DU1095" s="253"/>
    </row>
    <row r="1096" spans="1:125" s="248" customFormat="1" x14ac:dyDescent="0.25">
      <c r="A1096" s="253"/>
      <c r="B1096" s="253"/>
      <c r="D1096" s="253"/>
      <c r="E1096" s="253"/>
      <c r="F1096" s="253"/>
      <c r="G1096" s="253"/>
      <c r="H1096" s="253"/>
      <c r="I1096" s="253"/>
      <c r="J1096" s="253"/>
      <c r="K1096" s="253"/>
      <c r="L1096" s="253"/>
      <c r="S1096" s="253"/>
      <c r="T1096" s="253"/>
      <c r="U1096" s="253"/>
      <c r="V1096" s="253"/>
      <c r="W1096" s="253"/>
      <c r="X1096" s="253"/>
      <c r="Y1096" s="253"/>
      <c r="Z1096" s="253"/>
      <c r="AA1096" s="253"/>
      <c r="AB1096" s="253"/>
      <c r="AC1096" s="253"/>
      <c r="AD1096" s="253"/>
      <c r="AE1096" s="253"/>
      <c r="AF1096" s="253"/>
      <c r="AG1096" s="253"/>
      <c r="AH1096" s="253"/>
      <c r="AI1096" s="253"/>
      <c r="AJ1096" s="253"/>
      <c r="AK1096" s="253"/>
      <c r="AL1096" s="253"/>
      <c r="AM1096" s="253"/>
      <c r="AN1096" s="253"/>
      <c r="AO1096" s="253"/>
      <c r="AP1096" s="253"/>
      <c r="AQ1096" s="253"/>
      <c r="AR1096" s="253"/>
      <c r="AS1096" s="253"/>
      <c r="AT1096" s="253"/>
      <c r="AU1096" s="253"/>
      <c r="AV1096" s="253"/>
      <c r="AW1096" s="253"/>
      <c r="AX1096" s="253"/>
      <c r="AY1096" s="253"/>
      <c r="AZ1096" s="253"/>
      <c r="BA1096" s="253"/>
      <c r="BB1096" s="253"/>
      <c r="BC1096" s="253"/>
      <c r="BD1096" s="253"/>
      <c r="BE1096" s="253"/>
      <c r="BF1096" s="253"/>
      <c r="BG1096" s="253"/>
      <c r="BH1096" s="253"/>
      <c r="BI1096" s="253"/>
      <c r="BJ1096" s="253"/>
      <c r="BK1096" s="253"/>
      <c r="BL1096" s="253"/>
      <c r="BM1096" s="253"/>
      <c r="BN1096" s="253"/>
      <c r="BO1096" s="253"/>
      <c r="BP1096" s="253"/>
      <c r="BQ1096" s="253"/>
      <c r="BR1096" s="253"/>
      <c r="BS1096" s="253"/>
      <c r="BT1096" s="253"/>
      <c r="BU1096" s="253"/>
      <c r="BV1096" s="253"/>
      <c r="BW1096" s="253"/>
      <c r="BX1096" s="253"/>
      <c r="BY1096" s="253"/>
      <c r="BZ1096" s="253"/>
      <c r="CA1096" s="253"/>
      <c r="CB1096" s="253"/>
      <c r="CC1096" s="253"/>
      <c r="CD1096" s="253"/>
      <c r="CE1096" s="253"/>
      <c r="CF1096" s="253"/>
      <c r="CG1096" s="253"/>
      <c r="CH1096" s="253"/>
      <c r="CI1096" s="253"/>
      <c r="CJ1096" s="253"/>
      <c r="CK1096" s="253"/>
      <c r="CL1096" s="253"/>
      <c r="CM1096" s="253"/>
      <c r="CN1096" s="253"/>
      <c r="CO1096" s="253"/>
      <c r="CP1096" s="253"/>
      <c r="CQ1096" s="253"/>
      <c r="CR1096" s="253"/>
      <c r="CS1096" s="253"/>
      <c r="CT1096" s="253"/>
      <c r="CU1096" s="253"/>
      <c r="CV1096" s="253"/>
      <c r="CW1096" s="253"/>
      <c r="CX1096" s="253"/>
      <c r="CY1096" s="253"/>
      <c r="CZ1096" s="253"/>
      <c r="DA1096" s="253"/>
      <c r="DB1096" s="253"/>
      <c r="DC1096" s="253"/>
      <c r="DD1096" s="253"/>
      <c r="DE1096" s="253"/>
      <c r="DF1096" s="253"/>
      <c r="DG1096" s="253"/>
      <c r="DH1096" s="253"/>
      <c r="DI1096" s="253"/>
      <c r="DJ1096" s="253"/>
      <c r="DK1096" s="253"/>
      <c r="DL1096" s="253"/>
      <c r="DM1096" s="253"/>
      <c r="DN1096" s="253"/>
      <c r="DO1096" s="253"/>
      <c r="DP1096" s="253"/>
      <c r="DQ1096" s="253"/>
      <c r="DR1096" s="253"/>
      <c r="DS1096" s="253"/>
      <c r="DT1096" s="253"/>
      <c r="DU1096" s="253"/>
    </row>
    <row r="1097" spans="1:125" s="248" customFormat="1" x14ac:dyDescent="0.25">
      <c r="A1097" s="253"/>
      <c r="B1097" s="253"/>
      <c r="D1097" s="253"/>
      <c r="E1097" s="253"/>
      <c r="F1097" s="253"/>
      <c r="G1097" s="253"/>
      <c r="H1097" s="253"/>
      <c r="I1097" s="253"/>
      <c r="J1097" s="253"/>
      <c r="K1097" s="253"/>
      <c r="L1097" s="253"/>
      <c r="S1097" s="253"/>
      <c r="T1097" s="253"/>
      <c r="U1097" s="253"/>
      <c r="V1097" s="253"/>
      <c r="W1097" s="253"/>
      <c r="X1097" s="253"/>
      <c r="Y1097" s="253"/>
      <c r="Z1097" s="253"/>
      <c r="AA1097" s="253"/>
      <c r="AB1097" s="253"/>
      <c r="AC1097" s="253"/>
      <c r="AD1097" s="253"/>
      <c r="AE1097" s="253"/>
      <c r="AF1097" s="253"/>
      <c r="AG1097" s="253"/>
      <c r="AH1097" s="253"/>
      <c r="AI1097" s="253"/>
      <c r="AJ1097" s="253"/>
      <c r="AK1097" s="253"/>
      <c r="AL1097" s="253"/>
      <c r="AM1097" s="253"/>
      <c r="AN1097" s="253"/>
      <c r="AO1097" s="253"/>
      <c r="AP1097" s="253"/>
      <c r="AQ1097" s="253"/>
      <c r="AR1097" s="253"/>
      <c r="AS1097" s="253"/>
      <c r="AT1097" s="253"/>
      <c r="AU1097" s="253"/>
      <c r="AV1097" s="253"/>
      <c r="AW1097" s="253"/>
      <c r="AX1097" s="253"/>
      <c r="AY1097" s="253"/>
      <c r="AZ1097" s="253"/>
      <c r="BA1097" s="253"/>
      <c r="BB1097" s="253"/>
      <c r="BC1097" s="253"/>
      <c r="BD1097" s="253"/>
      <c r="BE1097" s="253"/>
      <c r="BF1097" s="253"/>
      <c r="BG1097" s="253"/>
      <c r="BH1097" s="253"/>
      <c r="BI1097" s="253"/>
      <c r="BJ1097" s="253"/>
      <c r="BK1097" s="253"/>
      <c r="BL1097" s="253"/>
      <c r="BM1097" s="253"/>
      <c r="BN1097" s="253"/>
      <c r="BO1097" s="253"/>
      <c r="BP1097" s="253"/>
      <c r="BQ1097" s="253"/>
      <c r="BR1097" s="253"/>
      <c r="BS1097" s="253"/>
      <c r="BT1097" s="253"/>
      <c r="BU1097" s="253"/>
      <c r="BV1097" s="253"/>
      <c r="BW1097" s="253"/>
      <c r="BX1097" s="253"/>
      <c r="BY1097" s="253"/>
      <c r="BZ1097" s="253"/>
      <c r="CA1097" s="253"/>
      <c r="CB1097" s="253"/>
      <c r="CC1097" s="253"/>
      <c r="CD1097" s="253"/>
      <c r="CE1097" s="253"/>
      <c r="CF1097" s="253"/>
      <c r="CG1097" s="253"/>
      <c r="CH1097" s="253"/>
      <c r="CI1097" s="253"/>
      <c r="CJ1097" s="253"/>
      <c r="CK1097" s="253"/>
      <c r="CL1097" s="253"/>
      <c r="CM1097" s="253"/>
      <c r="CN1097" s="253"/>
      <c r="CO1097" s="253"/>
      <c r="CP1097" s="253"/>
      <c r="CQ1097" s="253"/>
      <c r="CR1097" s="253"/>
      <c r="CS1097" s="253"/>
      <c r="CT1097" s="253"/>
      <c r="CU1097" s="253"/>
      <c r="CV1097" s="253"/>
      <c r="CW1097" s="253"/>
      <c r="CX1097" s="253"/>
      <c r="CY1097" s="253"/>
      <c r="CZ1097" s="253"/>
      <c r="DA1097" s="253"/>
      <c r="DB1097" s="253"/>
      <c r="DC1097" s="253"/>
      <c r="DD1097" s="253"/>
      <c r="DE1097" s="253"/>
      <c r="DF1097" s="253"/>
      <c r="DG1097" s="253"/>
      <c r="DH1097" s="253"/>
      <c r="DI1097" s="253"/>
      <c r="DJ1097" s="253"/>
      <c r="DK1097" s="253"/>
      <c r="DL1097" s="253"/>
      <c r="DM1097" s="253"/>
      <c r="DN1097" s="253"/>
      <c r="DO1097" s="253"/>
      <c r="DP1097" s="253"/>
      <c r="DQ1097" s="253"/>
      <c r="DR1097" s="253"/>
      <c r="DS1097" s="253"/>
      <c r="DT1097" s="253"/>
      <c r="DU1097" s="253"/>
    </row>
    <row r="1098" spans="1:125" s="248" customFormat="1" x14ac:dyDescent="0.25">
      <c r="A1098" s="253"/>
      <c r="B1098" s="253"/>
      <c r="D1098" s="253"/>
      <c r="E1098" s="253"/>
      <c r="F1098" s="253"/>
      <c r="G1098" s="253"/>
      <c r="H1098" s="253"/>
      <c r="I1098" s="253"/>
      <c r="J1098" s="253"/>
      <c r="K1098" s="253"/>
      <c r="L1098" s="253"/>
      <c r="S1098" s="253"/>
      <c r="T1098" s="253"/>
      <c r="U1098" s="253"/>
      <c r="V1098" s="253"/>
      <c r="W1098" s="253"/>
      <c r="X1098" s="253"/>
      <c r="Y1098" s="253"/>
      <c r="Z1098" s="253"/>
      <c r="AA1098" s="253"/>
      <c r="AB1098" s="253"/>
      <c r="AC1098" s="253"/>
      <c r="AD1098" s="253"/>
      <c r="AE1098" s="253"/>
      <c r="AF1098" s="253"/>
      <c r="AG1098" s="253"/>
      <c r="AH1098" s="253"/>
      <c r="AI1098" s="253"/>
      <c r="AJ1098" s="253"/>
      <c r="AK1098" s="253"/>
      <c r="AL1098" s="253"/>
      <c r="AM1098" s="253"/>
      <c r="AN1098" s="253"/>
      <c r="AO1098" s="253"/>
      <c r="AP1098" s="253"/>
      <c r="AQ1098" s="253"/>
      <c r="AR1098" s="253"/>
      <c r="AS1098" s="253"/>
      <c r="AT1098" s="253"/>
      <c r="AU1098" s="253"/>
      <c r="AV1098" s="253"/>
      <c r="AW1098" s="253"/>
      <c r="AX1098" s="253"/>
      <c r="AY1098" s="253"/>
      <c r="AZ1098" s="253"/>
      <c r="BA1098" s="253"/>
      <c r="BB1098" s="253"/>
      <c r="BC1098" s="253"/>
      <c r="BD1098" s="253"/>
      <c r="BE1098" s="253"/>
      <c r="BF1098" s="253"/>
      <c r="BG1098" s="253"/>
      <c r="BH1098" s="253"/>
      <c r="BI1098" s="253"/>
      <c r="BJ1098" s="253"/>
      <c r="BK1098" s="253"/>
      <c r="BL1098" s="253"/>
      <c r="BM1098" s="253"/>
      <c r="BN1098" s="253"/>
      <c r="BO1098" s="253"/>
      <c r="BP1098" s="253"/>
      <c r="BQ1098" s="253"/>
      <c r="BR1098" s="253"/>
      <c r="BS1098" s="253"/>
      <c r="BT1098" s="253"/>
      <c r="BU1098" s="253"/>
      <c r="BV1098" s="253"/>
      <c r="BW1098" s="253"/>
      <c r="BX1098" s="253"/>
      <c r="BY1098" s="253"/>
      <c r="BZ1098" s="253"/>
      <c r="CA1098" s="253"/>
      <c r="CB1098" s="253"/>
      <c r="CC1098" s="253"/>
      <c r="CD1098" s="253"/>
      <c r="CE1098" s="253"/>
      <c r="CF1098" s="253"/>
      <c r="CG1098" s="253"/>
      <c r="CH1098" s="253"/>
      <c r="CI1098" s="253"/>
      <c r="CJ1098" s="253"/>
      <c r="CK1098" s="253"/>
      <c r="CL1098" s="253"/>
      <c r="CM1098" s="253"/>
      <c r="CN1098" s="253"/>
      <c r="CO1098" s="253"/>
      <c r="CP1098" s="253"/>
      <c r="CQ1098" s="253"/>
      <c r="CR1098" s="253"/>
      <c r="CS1098" s="253"/>
      <c r="CT1098" s="253"/>
      <c r="CU1098" s="253"/>
      <c r="CV1098" s="253"/>
      <c r="CW1098" s="253"/>
      <c r="CX1098" s="253"/>
      <c r="CY1098" s="253"/>
      <c r="CZ1098" s="253"/>
      <c r="DA1098" s="253"/>
      <c r="DB1098" s="253"/>
      <c r="DC1098" s="253"/>
      <c r="DD1098" s="253"/>
      <c r="DE1098" s="253"/>
      <c r="DF1098" s="253"/>
      <c r="DG1098" s="253"/>
      <c r="DH1098" s="253"/>
      <c r="DI1098" s="253"/>
      <c r="DJ1098" s="253"/>
      <c r="DK1098" s="253"/>
      <c r="DL1098" s="253"/>
      <c r="DM1098" s="253"/>
      <c r="DN1098" s="253"/>
      <c r="DO1098" s="253"/>
      <c r="DP1098" s="253"/>
      <c r="DQ1098" s="253"/>
      <c r="DR1098" s="253"/>
      <c r="DS1098" s="253"/>
      <c r="DT1098" s="253"/>
      <c r="DU1098" s="253"/>
    </row>
    <row r="1099" spans="1:125" s="248" customFormat="1" x14ac:dyDescent="0.25">
      <c r="A1099" s="253"/>
      <c r="B1099" s="253"/>
      <c r="D1099" s="253"/>
      <c r="E1099" s="253"/>
      <c r="F1099" s="253"/>
      <c r="G1099" s="253"/>
      <c r="H1099" s="253"/>
      <c r="I1099" s="253"/>
      <c r="J1099" s="253"/>
      <c r="K1099" s="253"/>
      <c r="L1099" s="253"/>
      <c r="S1099" s="253"/>
      <c r="T1099" s="253"/>
      <c r="U1099" s="253"/>
      <c r="V1099" s="253"/>
      <c r="W1099" s="253"/>
      <c r="X1099" s="253"/>
      <c r="Y1099" s="253"/>
      <c r="Z1099" s="253"/>
      <c r="AA1099" s="253"/>
      <c r="AB1099" s="253"/>
      <c r="AC1099" s="253"/>
      <c r="AD1099" s="253"/>
      <c r="AE1099" s="253"/>
      <c r="AF1099" s="253"/>
      <c r="AG1099" s="253"/>
      <c r="AH1099" s="253"/>
      <c r="AI1099" s="253"/>
      <c r="AJ1099" s="253"/>
      <c r="AK1099" s="253"/>
      <c r="AL1099" s="253"/>
      <c r="AM1099" s="253"/>
      <c r="AN1099" s="253"/>
      <c r="AO1099" s="253"/>
      <c r="AP1099" s="253"/>
      <c r="AQ1099" s="253"/>
      <c r="AR1099" s="253"/>
      <c r="AS1099" s="253"/>
      <c r="AT1099" s="253"/>
      <c r="AU1099" s="253"/>
      <c r="AV1099" s="253"/>
      <c r="AW1099" s="253"/>
      <c r="AX1099" s="253"/>
      <c r="AY1099" s="253"/>
      <c r="AZ1099" s="253"/>
      <c r="BA1099" s="253"/>
      <c r="BB1099" s="253"/>
      <c r="BC1099" s="253"/>
      <c r="BD1099" s="253"/>
      <c r="BE1099" s="253"/>
      <c r="BF1099" s="253"/>
      <c r="BG1099" s="253"/>
      <c r="BH1099" s="253"/>
      <c r="BI1099" s="253"/>
      <c r="BJ1099" s="253"/>
      <c r="BK1099" s="253"/>
      <c r="BL1099" s="253"/>
      <c r="BM1099" s="253"/>
      <c r="BN1099" s="253"/>
      <c r="BO1099" s="253"/>
      <c r="BP1099" s="253"/>
      <c r="BQ1099" s="253"/>
      <c r="BR1099" s="253"/>
      <c r="BS1099" s="253"/>
      <c r="BT1099" s="253"/>
      <c r="BU1099" s="253"/>
      <c r="BV1099" s="253"/>
      <c r="BW1099" s="253"/>
      <c r="BX1099" s="253"/>
      <c r="BY1099" s="253"/>
      <c r="BZ1099" s="253"/>
      <c r="CA1099" s="253"/>
      <c r="CB1099" s="253"/>
      <c r="CC1099" s="253"/>
      <c r="CD1099" s="253"/>
      <c r="CE1099" s="253"/>
      <c r="CF1099" s="253"/>
      <c r="CG1099" s="253"/>
      <c r="CH1099" s="253"/>
      <c r="CI1099" s="253"/>
      <c r="CJ1099" s="253"/>
      <c r="CK1099" s="253"/>
      <c r="CL1099" s="253"/>
      <c r="CM1099" s="253"/>
      <c r="CN1099" s="253"/>
      <c r="CO1099" s="253"/>
      <c r="CP1099" s="253"/>
      <c r="CQ1099" s="253"/>
      <c r="CR1099" s="253"/>
      <c r="CS1099" s="253"/>
      <c r="CT1099" s="253"/>
      <c r="CU1099" s="253"/>
      <c r="CV1099" s="253"/>
      <c r="CW1099" s="253"/>
      <c r="CX1099" s="253"/>
      <c r="CY1099" s="253"/>
      <c r="CZ1099" s="253"/>
      <c r="DA1099" s="253"/>
      <c r="DB1099" s="253"/>
      <c r="DC1099" s="253"/>
      <c r="DD1099" s="253"/>
      <c r="DE1099" s="253"/>
      <c r="DF1099" s="253"/>
      <c r="DG1099" s="253"/>
      <c r="DH1099" s="253"/>
      <c r="DI1099" s="253"/>
      <c r="DJ1099" s="253"/>
      <c r="DK1099" s="253"/>
      <c r="DL1099" s="253"/>
      <c r="DM1099" s="253"/>
      <c r="DN1099" s="253"/>
      <c r="DO1099" s="253"/>
      <c r="DP1099" s="253"/>
      <c r="DQ1099" s="253"/>
      <c r="DR1099" s="253"/>
      <c r="DS1099" s="253"/>
      <c r="DT1099" s="253"/>
      <c r="DU1099" s="253"/>
    </row>
    <row r="1100" spans="1:125" s="248" customFormat="1" x14ac:dyDescent="0.25">
      <c r="A1100" s="253"/>
      <c r="B1100" s="253"/>
      <c r="D1100" s="253"/>
      <c r="E1100" s="253"/>
      <c r="F1100" s="253"/>
      <c r="G1100" s="253"/>
      <c r="H1100" s="253"/>
      <c r="I1100" s="253"/>
      <c r="J1100" s="253"/>
      <c r="K1100" s="253"/>
      <c r="L1100" s="253"/>
      <c r="S1100" s="253"/>
      <c r="T1100" s="253"/>
      <c r="U1100" s="253"/>
      <c r="V1100" s="253"/>
      <c r="W1100" s="253"/>
      <c r="X1100" s="253"/>
      <c r="Y1100" s="253"/>
      <c r="Z1100" s="253"/>
      <c r="AA1100" s="253"/>
      <c r="AB1100" s="253"/>
      <c r="AC1100" s="253"/>
      <c r="AD1100" s="253"/>
      <c r="AE1100" s="253"/>
      <c r="AF1100" s="253"/>
      <c r="AG1100" s="253"/>
      <c r="AH1100" s="253"/>
      <c r="AI1100" s="253"/>
      <c r="AJ1100" s="253"/>
      <c r="AK1100" s="253"/>
      <c r="AL1100" s="253"/>
      <c r="AM1100" s="253"/>
      <c r="AN1100" s="253"/>
      <c r="AO1100" s="253"/>
      <c r="AP1100" s="253"/>
      <c r="AQ1100" s="253"/>
      <c r="AR1100" s="253"/>
      <c r="AS1100" s="253"/>
      <c r="AT1100" s="253"/>
      <c r="AU1100" s="253"/>
      <c r="AV1100" s="253"/>
      <c r="AW1100" s="253"/>
      <c r="AX1100" s="253"/>
      <c r="AY1100" s="253"/>
      <c r="AZ1100" s="253"/>
      <c r="BA1100" s="253"/>
      <c r="BB1100" s="253"/>
      <c r="BC1100" s="253"/>
      <c r="BD1100" s="253"/>
      <c r="BE1100" s="253"/>
      <c r="BF1100" s="253"/>
      <c r="BG1100" s="253"/>
      <c r="BH1100" s="253"/>
      <c r="BI1100" s="253"/>
      <c r="BJ1100" s="253"/>
      <c r="BK1100" s="253"/>
      <c r="BL1100" s="253"/>
      <c r="BM1100" s="253"/>
      <c r="BN1100" s="253"/>
      <c r="BO1100" s="253"/>
      <c r="BP1100" s="253"/>
      <c r="BQ1100" s="253"/>
      <c r="BR1100" s="253"/>
      <c r="BS1100" s="253"/>
      <c r="BT1100" s="253"/>
      <c r="BU1100" s="253"/>
      <c r="BV1100" s="253"/>
      <c r="BW1100" s="253"/>
      <c r="BX1100" s="253"/>
      <c r="BY1100" s="253"/>
      <c r="BZ1100" s="253"/>
      <c r="CA1100" s="253"/>
      <c r="CB1100" s="253"/>
      <c r="CC1100" s="253"/>
      <c r="CD1100" s="253"/>
      <c r="CE1100" s="253"/>
      <c r="CF1100" s="253"/>
      <c r="CG1100" s="253"/>
      <c r="CH1100" s="253"/>
      <c r="CI1100" s="253"/>
      <c r="CJ1100" s="253"/>
      <c r="CK1100" s="253"/>
      <c r="CL1100" s="253"/>
      <c r="CM1100" s="253"/>
      <c r="CN1100" s="253"/>
      <c r="CO1100" s="253"/>
      <c r="CP1100" s="253"/>
      <c r="CQ1100" s="253"/>
      <c r="CR1100" s="253"/>
      <c r="CS1100" s="253"/>
      <c r="CT1100" s="253"/>
      <c r="CU1100" s="253"/>
      <c r="CV1100" s="253"/>
      <c r="CW1100" s="253"/>
      <c r="CX1100" s="253"/>
      <c r="CY1100" s="253"/>
      <c r="CZ1100" s="253"/>
      <c r="DA1100" s="253"/>
      <c r="DB1100" s="253"/>
      <c r="DC1100" s="253"/>
      <c r="DD1100" s="253"/>
      <c r="DE1100" s="253"/>
      <c r="DF1100" s="253"/>
      <c r="DG1100" s="253"/>
      <c r="DH1100" s="253"/>
      <c r="DI1100" s="253"/>
      <c r="DJ1100" s="253"/>
      <c r="DK1100" s="253"/>
      <c r="DL1100" s="253"/>
      <c r="DM1100" s="253"/>
      <c r="DN1100" s="253"/>
      <c r="DO1100" s="253"/>
      <c r="DP1100" s="253"/>
      <c r="DQ1100" s="253"/>
      <c r="DR1100" s="253"/>
      <c r="DS1100" s="253"/>
      <c r="DT1100" s="253"/>
      <c r="DU1100" s="253"/>
    </row>
    <row r="1101" spans="1:125" s="248" customFormat="1" x14ac:dyDescent="0.25">
      <c r="A1101" s="253"/>
      <c r="B1101" s="253"/>
      <c r="D1101" s="253"/>
      <c r="E1101" s="253"/>
      <c r="F1101" s="253"/>
      <c r="G1101" s="253"/>
      <c r="H1101" s="253"/>
      <c r="I1101" s="253"/>
      <c r="J1101" s="253"/>
      <c r="K1101" s="253"/>
      <c r="L1101" s="253"/>
      <c r="S1101" s="253"/>
      <c r="T1101" s="253"/>
      <c r="U1101" s="253"/>
      <c r="V1101" s="253"/>
      <c r="W1101" s="253"/>
      <c r="X1101" s="253"/>
      <c r="Y1101" s="253"/>
      <c r="Z1101" s="253"/>
      <c r="AA1101" s="253"/>
      <c r="AB1101" s="253"/>
      <c r="AC1101" s="253"/>
      <c r="AD1101" s="253"/>
      <c r="AE1101" s="253"/>
      <c r="AF1101" s="253"/>
      <c r="AG1101" s="253"/>
      <c r="AH1101" s="253"/>
      <c r="AI1101" s="253"/>
      <c r="AJ1101" s="253"/>
      <c r="AK1101" s="253"/>
      <c r="AL1101" s="253"/>
      <c r="AM1101" s="253"/>
      <c r="AN1101" s="253"/>
      <c r="AO1101" s="253"/>
      <c r="AP1101" s="253"/>
      <c r="AQ1101" s="253"/>
      <c r="AR1101" s="253"/>
      <c r="AS1101" s="253"/>
      <c r="AT1101" s="253"/>
      <c r="AU1101" s="253"/>
      <c r="AV1101" s="253"/>
      <c r="AW1101" s="253"/>
      <c r="AX1101" s="253"/>
      <c r="AY1101" s="253"/>
      <c r="AZ1101" s="253"/>
      <c r="BA1101" s="253"/>
      <c r="BB1101" s="253"/>
      <c r="BC1101" s="253"/>
      <c r="BD1101" s="253"/>
      <c r="BE1101" s="253"/>
      <c r="BF1101" s="253"/>
      <c r="BG1101" s="253"/>
      <c r="BH1101" s="253"/>
      <c r="BI1101" s="253"/>
      <c r="BJ1101" s="253"/>
      <c r="BK1101" s="253"/>
      <c r="BL1101" s="253"/>
      <c r="BM1101" s="253"/>
      <c r="BN1101" s="253"/>
      <c r="BO1101" s="253"/>
      <c r="BP1101" s="253"/>
      <c r="BQ1101" s="253"/>
      <c r="BR1101" s="253"/>
      <c r="BS1101" s="253"/>
      <c r="BT1101" s="253"/>
      <c r="BU1101" s="253"/>
      <c r="BV1101" s="253"/>
      <c r="BW1101" s="253"/>
      <c r="BX1101" s="253"/>
      <c r="BY1101" s="253"/>
      <c r="BZ1101" s="253"/>
      <c r="CA1101" s="253"/>
      <c r="CB1101" s="253"/>
      <c r="CC1101" s="253"/>
      <c r="CD1101" s="253"/>
      <c r="CE1101" s="253"/>
      <c r="CF1101" s="253"/>
      <c r="CG1101" s="253"/>
      <c r="CH1101" s="253"/>
      <c r="CI1101" s="253"/>
      <c r="CJ1101" s="253"/>
      <c r="CK1101" s="253"/>
      <c r="CL1101" s="253"/>
      <c r="CM1101" s="253"/>
      <c r="CN1101" s="253"/>
      <c r="CO1101" s="253"/>
      <c r="CP1101" s="253"/>
      <c r="CQ1101" s="253"/>
      <c r="CR1101" s="253"/>
      <c r="CS1101" s="253"/>
      <c r="CT1101" s="253"/>
      <c r="CU1101" s="253"/>
      <c r="CV1101" s="253"/>
      <c r="CW1101" s="253"/>
      <c r="CX1101" s="253"/>
      <c r="CY1101" s="253"/>
      <c r="CZ1101" s="253"/>
      <c r="DA1101" s="253"/>
      <c r="DB1101" s="253"/>
      <c r="DC1101" s="253"/>
      <c r="DD1101" s="253"/>
      <c r="DE1101" s="253"/>
      <c r="DF1101" s="253"/>
      <c r="DG1101" s="253"/>
      <c r="DH1101" s="253"/>
      <c r="DI1101" s="253"/>
      <c r="DJ1101" s="253"/>
      <c r="DK1101" s="253"/>
      <c r="DL1101" s="253"/>
      <c r="DM1101" s="253"/>
      <c r="DN1101" s="253"/>
      <c r="DO1101" s="253"/>
      <c r="DP1101" s="253"/>
      <c r="DQ1101" s="253"/>
      <c r="DR1101" s="253"/>
      <c r="DS1101" s="253"/>
      <c r="DT1101" s="253"/>
      <c r="DU1101" s="253"/>
    </row>
    <row r="1102" spans="1:125" s="248" customFormat="1" x14ac:dyDescent="0.25">
      <c r="A1102" s="253"/>
      <c r="B1102" s="253"/>
      <c r="D1102" s="253"/>
      <c r="E1102" s="253"/>
      <c r="F1102" s="253"/>
      <c r="G1102" s="253"/>
      <c r="H1102" s="253"/>
      <c r="I1102" s="253"/>
      <c r="J1102" s="253"/>
      <c r="K1102" s="253"/>
      <c r="L1102" s="253"/>
      <c r="S1102" s="253"/>
      <c r="T1102" s="253"/>
      <c r="U1102" s="253"/>
      <c r="V1102" s="253"/>
      <c r="W1102" s="253"/>
      <c r="X1102" s="253"/>
      <c r="Y1102" s="253"/>
      <c r="Z1102" s="253"/>
      <c r="AA1102" s="253"/>
      <c r="AB1102" s="253"/>
      <c r="AC1102" s="253"/>
      <c r="AD1102" s="253"/>
      <c r="AE1102" s="253"/>
      <c r="AF1102" s="253"/>
      <c r="AG1102" s="253"/>
      <c r="AH1102" s="253"/>
      <c r="AI1102" s="253"/>
      <c r="AJ1102" s="253"/>
      <c r="AK1102" s="253"/>
      <c r="AL1102" s="253"/>
      <c r="AM1102" s="253"/>
      <c r="AN1102" s="253"/>
      <c r="AO1102" s="253"/>
      <c r="AP1102" s="253"/>
      <c r="AQ1102" s="253"/>
      <c r="AR1102" s="253"/>
      <c r="AS1102" s="253"/>
      <c r="AT1102" s="253"/>
      <c r="AU1102" s="253"/>
      <c r="AV1102" s="253"/>
      <c r="AW1102" s="253"/>
      <c r="AX1102" s="253"/>
      <c r="AY1102" s="253"/>
      <c r="AZ1102" s="253"/>
      <c r="BA1102" s="253"/>
      <c r="BB1102" s="253"/>
      <c r="BC1102" s="253"/>
      <c r="BD1102" s="253"/>
      <c r="BE1102" s="253"/>
      <c r="BF1102" s="253"/>
      <c r="BG1102" s="253"/>
      <c r="BH1102" s="253"/>
      <c r="BI1102" s="253"/>
      <c r="BJ1102" s="253"/>
      <c r="BK1102" s="253"/>
      <c r="BL1102" s="253"/>
      <c r="BM1102" s="253"/>
      <c r="BN1102" s="253"/>
      <c r="BO1102" s="253"/>
      <c r="BP1102" s="253"/>
      <c r="BQ1102" s="253"/>
      <c r="BR1102" s="253"/>
      <c r="BS1102" s="253"/>
      <c r="BT1102" s="253"/>
      <c r="BU1102" s="253"/>
      <c r="BV1102" s="253"/>
      <c r="BW1102" s="253"/>
      <c r="BX1102" s="253"/>
      <c r="BY1102" s="253"/>
      <c r="BZ1102" s="253"/>
      <c r="CA1102" s="253"/>
      <c r="CB1102" s="253"/>
      <c r="CC1102" s="253"/>
      <c r="CD1102" s="253"/>
      <c r="CE1102" s="253"/>
      <c r="CF1102" s="253"/>
      <c r="CG1102" s="253"/>
      <c r="CH1102" s="253"/>
      <c r="CI1102" s="253"/>
      <c r="CJ1102" s="253"/>
      <c r="CK1102" s="253"/>
      <c r="CL1102" s="253"/>
      <c r="CM1102" s="253"/>
      <c r="CN1102" s="253"/>
      <c r="CO1102" s="253"/>
      <c r="CP1102" s="253"/>
      <c r="CQ1102" s="253"/>
      <c r="CR1102" s="253"/>
      <c r="CS1102" s="253"/>
      <c r="CT1102" s="253"/>
      <c r="CU1102" s="253"/>
      <c r="CV1102" s="253"/>
      <c r="CW1102" s="253"/>
      <c r="CX1102" s="253"/>
      <c r="CY1102" s="253"/>
      <c r="CZ1102" s="253"/>
      <c r="DA1102" s="253"/>
      <c r="DB1102" s="253"/>
      <c r="DC1102" s="253"/>
      <c r="DD1102" s="253"/>
      <c r="DE1102" s="253"/>
      <c r="DF1102" s="253"/>
      <c r="DG1102" s="253"/>
      <c r="DH1102" s="253"/>
      <c r="DI1102" s="253"/>
      <c r="DJ1102" s="253"/>
      <c r="DK1102" s="253"/>
      <c r="DL1102" s="253"/>
      <c r="DM1102" s="253"/>
      <c r="DN1102" s="253"/>
      <c r="DO1102" s="253"/>
      <c r="DP1102" s="253"/>
      <c r="DQ1102" s="253"/>
      <c r="DR1102" s="253"/>
      <c r="DS1102" s="253"/>
      <c r="DT1102" s="253"/>
      <c r="DU1102" s="253"/>
    </row>
    <row r="1103" spans="1:125" s="248" customFormat="1" x14ac:dyDescent="0.25">
      <c r="A1103" s="253"/>
      <c r="B1103" s="253"/>
      <c r="D1103" s="253"/>
      <c r="E1103" s="253"/>
      <c r="F1103" s="253"/>
      <c r="G1103" s="253"/>
      <c r="H1103" s="253"/>
      <c r="I1103" s="253"/>
      <c r="J1103" s="253"/>
      <c r="K1103" s="253"/>
      <c r="L1103" s="253"/>
      <c r="S1103" s="253"/>
      <c r="T1103" s="253"/>
      <c r="U1103" s="253"/>
      <c r="V1103" s="253"/>
      <c r="W1103" s="253"/>
      <c r="X1103" s="253"/>
      <c r="Y1103" s="253"/>
      <c r="Z1103" s="253"/>
      <c r="AA1103" s="253"/>
      <c r="AB1103" s="253"/>
      <c r="AC1103" s="253"/>
      <c r="AD1103" s="253"/>
      <c r="AE1103" s="253"/>
      <c r="AF1103" s="253"/>
      <c r="AG1103" s="253"/>
      <c r="AH1103" s="253"/>
      <c r="AI1103" s="253"/>
      <c r="AJ1103" s="253"/>
      <c r="AK1103" s="253"/>
      <c r="AL1103" s="253"/>
      <c r="AM1103" s="253"/>
      <c r="AN1103" s="253"/>
      <c r="AO1103" s="253"/>
      <c r="AP1103" s="253"/>
      <c r="AQ1103" s="253"/>
      <c r="AR1103" s="253"/>
      <c r="AS1103" s="253"/>
      <c r="AT1103" s="253"/>
      <c r="AU1103" s="253"/>
      <c r="AV1103" s="253"/>
      <c r="AW1103" s="253"/>
      <c r="AX1103" s="253"/>
      <c r="AY1103" s="253"/>
      <c r="AZ1103" s="253"/>
      <c r="BA1103" s="253"/>
      <c r="BB1103" s="253"/>
      <c r="BC1103" s="253"/>
      <c r="BD1103" s="253"/>
      <c r="BE1103" s="253"/>
      <c r="BF1103" s="253"/>
      <c r="BG1103" s="253"/>
      <c r="BH1103" s="253"/>
      <c r="BI1103" s="253"/>
      <c r="BJ1103" s="253"/>
      <c r="BK1103" s="253"/>
      <c r="BL1103" s="253"/>
      <c r="BM1103" s="253"/>
      <c r="BN1103" s="253"/>
      <c r="BO1103" s="253"/>
      <c r="BP1103" s="253"/>
      <c r="BQ1103" s="253"/>
      <c r="BR1103" s="253"/>
      <c r="BS1103" s="253"/>
      <c r="BT1103" s="253"/>
      <c r="BU1103" s="253"/>
      <c r="BV1103" s="253"/>
      <c r="BW1103" s="253"/>
      <c r="BX1103" s="253"/>
      <c r="BY1103" s="253"/>
      <c r="BZ1103" s="253"/>
      <c r="CA1103" s="253"/>
      <c r="CB1103" s="253"/>
      <c r="CC1103" s="253"/>
      <c r="CD1103" s="253"/>
      <c r="CE1103" s="253"/>
      <c r="CF1103" s="253"/>
      <c r="CG1103" s="253"/>
      <c r="CH1103" s="253"/>
      <c r="CI1103" s="253"/>
      <c r="CJ1103" s="253"/>
      <c r="CK1103" s="253"/>
      <c r="CL1103" s="253"/>
      <c r="CM1103" s="253"/>
      <c r="CN1103" s="253"/>
      <c r="CO1103" s="253"/>
      <c r="CP1103" s="253"/>
      <c r="CQ1103" s="253"/>
      <c r="CR1103" s="253"/>
      <c r="CS1103" s="253"/>
      <c r="CT1103" s="253"/>
      <c r="CU1103" s="253"/>
      <c r="CV1103" s="253"/>
      <c r="CW1103" s="253"/>
      <c r="CX1103" s="253"/>
      <c r="CY1103" s="253"/>
      <c r="CZ1103" s="253"/>
      <c r="DA1103" s="253"/>
      <c r="DB1103" s="253"/>
      <c r="DC1103" s="253"/>
      <c r="DD1103" s="253"/>
      <c r="DE1103" s="253"/>
      <c r="DF1103" s="253"/>
      <c r="DG1103" s="253"/>
      <c r="DH1103" s="253"/>
      <c r="DI1103" s="253"/>
      <c r="DJ1103" s="253"/>
      <c r="DK1103" s="253"/>
      <c r="DL1103" s="253"/>
      <c r="DM1103" s="253"/>
      <c r="DN1103" s="253"/>
      <c r="DO1103" s="253"/>
      <c r="DP1103" s="253"/>
      <c r="DQ1103" s="253"/>
      <c r="DR1103" s="253"/>
      <c r="DS1103" s="253"/>
      <c r="DT1103" s="253"/>
      <c r="DU1103" s="253"/>
    </row>
    <row r="1104" spans="1:125" s="248" customFormat="1" x14ac:dyDescent="0.25">
      <c r="A1104" s="253"/>
      <c r="B1104" s="253"/>
      <c r="D1104" s="253"/>
      <c r="E1104" s="253"/>
      <c r="F1104" s="253"/>
      <c r="G1104" s="253"/>
      <c r="H1104" s="253"/>
      <c r="I1104" s="253"/>
      <c r="J1104" s="253"/>
      <c r="K1104" s="253"/>
      <c r="L1104" s="253"/>
      <c r="S1104" s="253"/>
      <c r="T1104" s="253"/>
      <c r="U1104" s="253"/>
      <c r="V1104" s="253"/>
      <c r="W1104" s="253"/>
      <c r="X1104" s="253"/>
      <c r="Y1104" s="253"/>
      <c r="Z1104" s="253"/>
      <c r="AA1104" s="253"/>
      <c r="AB1104" s="253"/>
      <c r="AC1104" s="253"/>
      <c r="AD1104" s="253"/>
      <c r="AE1104" s="253"/>
      <c r="AF1104" s="253"/>
      <c r="AG1104" s="253"/>
      <c r="AH1104" s="253"/>
      <c r="AI1104" s="253"/>
      <c r="AJ1104" s="253"/>
      <c r="AK1104" s="253"/>
      <c r="AL1104" s="253"/>
      <c r="AM1104" s="253"/>
      <c r="AN1104" s="253"/>
      <c r="AO1104" s="253"/>
      <c r="AP1104" s="253"/>
      <c r="AQ1104" s="253"/>
      <c r="AR1104" s="253"/>
      <c r="AS1104" s="253"/>
      <c r="AT1104" s="253"/>
      <c r="AU1104" s="253"/>
      <c r="AV1104" s="253"/>
      <c r="AW1104" s="253"/>
      <c r="AX1104" s="253"/>
      <c r="AY1104" s="253"/>
      <c r="AZ1104" s="253"/>
      <c r="BA1104" s="253"/>
      <c r="BB1104" s="253"/>
      <c r="BC1104" s="253"/>
      <c r="BD1104" s="253"/>
      <c r="BE1104" s="253"/>
      <c r="BF1104" s="253"/>
      <c r="BG1104" s="253"/>
      <c r="BH1104" s="253"/>
      <c r="BI1104" s="253"/>
      <c r="BJ1104" s="253"/>
      <c r="BK1104" s="253"/>
      <c r="BL1104" s="253"/>
      <c r="BM1104" s="253"/>
      <c r="BN1104" s="253"/>
      <c r="BO1104" s="253"/>
      <c r="BP1104" s="253"/>
      <c r="BQ1104" s="253"/>
      <c r="BR1104" s="253"/>
      <c r="BS1104" s="253"/>
      <c r="BT1104" s="253"/>
      <c r="BU1104" s="253"/>
      <c r="BV1104" s="253"/>
      <c r="BW1104" s="253"/>
      <c r="BX1104" s="253"/>
      <c r="BY1104" s="253"/>
      <c r="BZ1104" s="253"/>
      <c r="CA1104" s="253"/>
      <c r="CB1104" s="253"/>
      <c r="CC1104" s="253"/>
      <c r="CD1104" s="253"/>
      <c r="CE1104" s="253"/>
      <c r="CF1104" s="253"/>
      <c r="CG1104" s="253"/>
      <c r="CH1104" s="253"/>
      <c r="CI1104" s="253"/>
      <c r="CJ1104" s="253"/>
      <c r="CK1104" s="253"/>
      <c r="CL1104" s="253"/>
      <c r="CM1104" s="253"/>
      <c r="CN1104" s="253"/>
      <c r="CO1104" s="253"/>
      <c r="CP1104" s="253"/>
      <c r="CQ1104" s="253"/>
      <c r="CR1104" s="253"/>
      <c r="CS1104" s="253"/>
      <c r="CT1104" s="253"/>
      <c r="CU1104" s="253"/>
      <c r="CV1104" s="253"/>
      <c r="CW1104" s="253"/>
      <c r="CX1104" s="253"/>
      <c r="CY1104" s="253"/>
      <c r="CZ1104" s="253"/>
      <c r="DA1104" s="253"/>
      <c r="DB1104" s="253"/>
      <c r="DC1104" s="253"/>
      <c r="DD1104" s="253"/>
      <c r="DE1104" s="253"/>
      <c r="DF1104" s="253"/>
      <c r="DG1104" s="253"/>
      <c r="DH1104" s="253"/>
      <c r="DI1104" s="253"/>
      <c r="DJ1104" s="253"/>
      <c r="DK1104" s="253"/>
      <c r="DL1104" s="253"/>
      <c r="DM1104" s="253"/>
      <c r="DN1104" s="253"/>
      <c r="DO1104" s="253"/>
      <c r="DP1104" s="253"/>
      <c r="DQ1104" s="253"/>
      <c r="DR1104" s="253"/>
      <c r="DS1104" s="253"/>
      <c r="DT1104" s="253"/>
      <c r="DU1104" s="253"/>
    </row>
    <row r="1105" spans="1:125" s="248" customFormat="1" x14ac:dyDescent="0.25">
      <c r="A1105" s="253"/>
      <c r="B1105" s="253"/>
      <c r="D1105" s="253"/>
      <c r="E1105" s="253"/>
      <c r="F1105" s="253"/>
      <c r="G1105" s="253"/>
      <c r="H1105" s="253"/>
      <c r="I1105" s="253"/>
      <c r="J1105" s="253"/>
      <c r="K1105" s="253"/>
      <c r="L1105" s="253"/>
      <c r="S1105" s="253"/>
      <c r="T1105" s="253"/>
      <c r="U1105" s="253"/>
      <c r="V1105" s="253"/>
      <c r="W1105" s="253"/>
      <c r="X1105" s="253"/>
      <c r="Y1105" s="253"/>
      <c r="Z1105" s="253"/>
      <c r="AA1105" s="253"/>
      <c r="AB1105" s="253"/>
      <c r="AC1105" s="253"/>
      <c r="AD1105" s="253"/>
      <c r="AE1105" s="253"/>
      <c r="AF1105" s="253"/>
      <c r="AG1105" s="253"/>
      <c r="AH1105" s="253"/>
      <c r="AI1105" s="253"/>
      <c r="AJ1105" s="253"/>
      <c r="AK1105" s="253"/>
      <c r="AL1105" s="253"/>
      <c r="AM1105" s="253"/>
      <c r="AN1105" s="253"/>
      <c r="AO1105" s="253"/>
      <c r="AP1105" s="253"/>
      <c r="AQ1105" s="253"/>
      <c r="AR1105" s="253"/>
      <c r="AS1105" s="253"/>
      <c r="AT1105" s="253"/>
      <c r="AU1105" s="253"/>
      <c r="AV1105" s="253"/>
      <c r="AW1105" s="253"/>
      <c r="AX1105" s="253"/>
      <c r="AY1105" s="253"/>
      <c r="AZ1105" s="253"/>
      <c r="BA1105" s="253"/>
      <c r="BB1105" s="253"/>
      <c r="BC1105" s="253"/>
      <c r="BD1105" s="253"/>
      <c r="BE1105" s="253"/>
      <c r="BF1105" s="253"/>
      <c r="BG1105" s="253"/>
      <c r="BH1105" s="253"/>
      <c r="BI1105" s="253"/>
      <c r="BJ1105" s="253"/>
      <c r="BK1105" s="253"/>
      <c r="BL1105" s="253"/>
      <c r="BM1105" s="253"/>
      <c r="BN1105" s="253"/>
      <c r="BO1105" s="253"/>
      <c r="BP1105" s="253"/>
      <c r="BQ1105" s="253"/>
      <c r="BR1105" s="253"/>
      <c r="BS1105" s="253"/>
      <c r="BT1105" s="253"/>
      <c r="BU1105" s="253"/>
      <c r="BV1105" s="253"/>
      <c r="BW1105" s="253"/>
      <c r="BX1105" s="253"/>
      <c r="BY1105" s="253"/>
      <c r="BZ1105" s="253"/>
      <c r="CA1105" s="253"/>
      <c r="CB1105" s="253"/>
      <c r="CC1105" s="253"/>
      <c r="CD1105" s="253"/>
      <c r="CE1105" s="253"/>
      <c r="CF1105" s="253"/>
      <c r="CG1105" s="253"/>
      <c r="CH1105" s="253"/>
      <c r="CI1105" s="253"/>
      <c r="CJ1105" s="253"/>
      <c r="CK1105" s="253"/>
      <c r="CL1105" s="253"/>
      <c r="CM1105" s="253"/>
      <c r="CN1105" s="253"/>
      <c r="CO1105" s="253"/>
      <c r="CP1105" s="253"/>
      <c r="CQ1105" s="253"/>
      <c r="CR1105" s="253"/>
      <c r="CS1105" s="253"/>
      <c r="CT1105" s="253"/>
      <c r="CU1105" s="253"/>
      <c r="CV1105" s="253"/>
      <c r="CW1105" s="253"/>
      <c r="CX1105" s="253"/>
      <c r="CY1105" s="253"/>
      <c r="CZ1105" s="253"/>
      <c r="DA1105" s="253"/>
      <c r="DB1105" s="253"/>
      <c r="DC1105" s="253"/>
      <c r="DD1105" s="253"/>
      <c r="DE1105" s="253"/>
      <c r="DF1105" s="253"/>
      <c r="DG1105" s="253"/>
      <c r="DH1105" s="253"/>
      <c r="DI1105" s="253"/>
      <c r="DJ1105" s="253"/>
      <c r="DK1105" s="253"/>
      <c r="DL1105" s="253"/>
      <c r="DM1105" s="253"/>
      <c r="DN1105" s="253"/>
      <c r="DO1105" s="253"/>
      <c r="DP1105" s="253"/>
      <c r="DQ1105" s="253"/>
      <c r="DR1105" s="253"/>
      <c r="DS1105" s="253"/>
      <c r="DT1105" s="253"/>
      <c r="DU1105" s="253"/>
    </row>
    <row r="1106" spans="1:125" s="248" customFormat="1" x14ac:dyDescent="0.25">
      <c r="A1106" s="253"/>
      <c r="B1106" s="253"/>
      <c r="D1106" s="253"/>
      <c r="E1106" s="253"/>
      <c r="F1106" s="253"/>
      <c r="G1106" s="253"/>
      <c r="H1106" s="253"/>
      <c r="I1106" s="253"/>
      <c r="J1106" s="253"/>
      <c r="K1106" s="253"/>
      <c r="L1106" s="253"/>
      <c r="S1106" s="253"/>
      <c r="T1106" s="253"/>
      <c r="U1106" s="253"/>
      <c r="V1106" s="253"/>
      <c r="W1106" s="253"/>
      <c r="X1106" s="253"/>
      <c r="Y1106" s="253"/>
      <c r="Z1106" s="253"/>
      <c r="AA1106" s="253"/>
      <c r="AB1106" s="253"/>
      <c r="AC1106" s="253"/>
      <c r="AD1106" s="253"/>
      <c r="AE1106" s="253"/>
      <c r="AF1106" s="253"/>
      <c r="AG1106" s="253"/>
      <c r="AH1106" s="253"/>
      <c r="AI1106" s="253"/>
      <c r="AJ1106" s="253"/>
      <c r="AK1106" s="253"/>
      <c r="AL1106" s="253"/>
      <c r="AM1106" s="253"/>
      <c r="AN1106" s="253"/>
      <c r="AO1106" s="253"/>
      <c r="AP1106" s="253"/>
      <c r="AQ1106" s="253"/>
      <c r="AR1106" s="253"/>
      <c r="AS1106" s="253"/>
      <c r="AT1106" s="253"/>
      <c r="AU1106" s="253"/>
      <c r="AV1106" s="253"/>
      <c r="AW1106" s="253"/>
      <c r="AX1106" s="253"/>
      <c r="AY1106" s="253"/>
      <c r="AZ1106" s="253"/>
      <c r="BA1106" s="253"/>
      <c r="BB1106" s="253"/>
      <c r="BC1106" s="253"/>
      <c r="BD1106" s="253"/>
      <c r="BE1106" s="253"/>
      <c r="BF1106" s="253"/>
      <c r="BG1106" s="253"/>
      <c r="BH1106" s="253"/>
      <c r="BI1106" s="253"/>
      <c r="BJ1106" s="253"/>
      <c r="BK1106" s="253"/>
      <c r="BL1106" s="253"/>
      <c r="BM1106" s="253"/>
      <c r="BN1106" s="253"/>
      <c r="BO1106" s="253"/>
      <c r="BP1106" s="253"/>
      <c r="BQ1106" s="253"/>
      <c r="BR1106" s="253"/>
      <c r="BS1106" s="253"/>
      <c r="BT1106" s="253"/>
      <c r="BU1106" s="253"/>
      <c r="BV1106" s="253"/>
      <c r="BW1106" s="253"/>
      <c r="BX1106" s="253"/>
      <c r="BY1106" s="253"/>
      <c r="BZ1106" s="253"/>
      <c r="CA1106" s="253"/>
      <c r="CB1106" s="253"/>
      <c r="CC1106" s="253"/>
      <c r="CD1106" s="253"/>
      <c r="CE1106" s="253"/>
      <c r="CF1106" s="253"/>
      <c r="CG1106" s="253"/>
      <c r="CH1106" s="253"/>
      <c r="CI1106" s="253"/>
      <c r="CJ1106" s="253"/>
      <c r="CK1106" s="253"/>
      <c r="CL1106" s="253"/>
      <c r="CM1106" s="253"/>
      <c r="CN1106" s="253"/>
      <c r="CO1106" s="253"/>
      <c r="CP1106" s="253"/>
      <c r="CQ1106" s="253"/>
      <c r="CR1106" s="253"/>
      <c r="CS1106" s="253"/>
      <c r="CT1106" s="253"/>
      <c r="CU1106" s="253"/>
      <c r="CV1106" s="253"/>
      <c r="CW1106" s="253"/>
      <c r="CX1106" s="253"/>
      <c r="CY1106" s="253"/>
      <c r="CZ1106" s="253"/>
      <c r="DA1106" s="253"/>
      <c r="DB1106" s="253"/>
      <c r="DC1106" s="253"/>
      <c r="DD1106" s="253"/>
      <c r="DE1106" s="253"/>
      <c r="DF1106" s="253"/>
      <c r="DG1106" s="253"/>
      <c r="DH1106" s="253"/>
      <c r="DI1106" s="253"/>
      <c r="DJ1106" s="253"/>
      <c r="DK1106" s="253"/>
      <c r="DL1106" s="253"/>
      <c r="DM1106" s="253"/>
      <c r="DN1106" s="253"/>
      <c r="DO1106" s="253"/>
      <c r="DP1106" s="253"/>
      <c r="DQ1106" s="253"/>
      <c r="DR1106" s="253"/>
      <c r="DS1106" s="253"/>
      <c r="DT1106" s="253"/>
      <c r="DU1106" s="253"/>
    </row>
    <row r="1107" spans="1:125" s="248" customFormat="1" x14ac:dyDescent="0.25">
      <c r="A1107" s="253"/>
      <c r="B1107" s="253"/>
      <c r="D1107" s="253"/>
      <c r="E1107" s="253"/>
      <c r="F1107" s="253"/>
      <c r="G1107" s="253"/>
      <c r="H1107" s="253"/>
      <c r="I1107" s="253"/>
      <c r="J1107" s="253"/>
      <c r="K1107" s="253"/>
      <c r="L1107" s="253"/>
      <c r="S1107" s="253"/>
      <c r="T1107" s="253"/>
      <c r="U1107" s="253"/>
      <c r="V1107" s="253"/>
      <c r="W1107" s="253"/>
      <c r="X1107" s="253"/>
      <c r="Y1107" s="253"/>
      <c r="Z1107" s="253"/>
      <c r="AA1107" s="253"/>
      <c r="AB1107" s="253"/>
      <c r="AC1107" s="253"/>
      <c r="AD1107" s="253"/>
      <c r="AE1107" s="253"/>
      <c r="AF1107" s="253"/>
      <c r="AG1107" s="253"/>
      <c r="AH1107" s="253"/>
      <c r="AI1107" s="253"/>
      <c r="AJ1107" s="253"/>
      <c r="AK1107" s="253"/>
      <c r="AL1107" s="253"/>
      <c r="AM1107" s="253"/>
      <c r="AN1107" s="253"/>
      <c r="AO1107" s="253"/>
      <c r="AP1107" s="253"/>
      <c r="AQ1107" s="253"/>
      <c r="AR1107" s="253"/>
      <c r="AS1107" s="253"/>
      <c r="AT1107" s="253"/>
      <c r="AU1107" s="253"/>
      <c r="AV1107" s="253"/>
      <c r="AW1107" s="253"/>
      <c r="AX1107" s="253"/>
      <c r="AY1107" s="253"/>
      <c r="AZ1107" s="253"/>
      <c r="BA1107" s="253"/>
      <c r="BB1107" s="253"/>
      <c r="BC1107" s="253"/>
      <c r="BD1107" s="253"/>
      <c r="BE1107" s="253"/>
      <c r="BF1107" s="253"/>
      <c r="BG1107" s="253"/>
      <c r="BH1107" s="253"/>
      <c r="BI1107" s="253"/>
      <c r="BJ1107" s="253"/>
      <c r="BK1107" s="253"/>
      <c r="BL1107" s="253"/>
      <c r="BM1107" s="253"/>
      <c r="BN1107" s="253"/>
      <c r="BO1107" s="253"/>
      <c r="BP1107" s="253"/>
      <c r="BQ1107" s="253"/>
      <c r="BR1107" s="253"/>
      <c r="BS1107" s="253"/>
      <c r="BT1107" s="253"/>
      <c r="BU1107" s="253"/>
      <c r="BV1107" s="253"/>
      <c r="BW1107" s="253"/>
      <c r="BX1107" s="253"/>
      <c r="BY1107" s="253"/>
      <c r="BZ1107" s="253"/>
      <c r="CA1107" s="253"/>
      <c r="CB1107" s="253"/>
      <c r="CC1107" s="253"/>
      <c r="CD1107" s="253"/>
      <c r="CE1107" s="253"/>
      <c r="CF1107" s="253"/>
      <c r="CG1107" s="253"/>
      <c r="CH1107" s="253"/>
      <c r="CI1107" s="253"/>
      <c r="CJ1107" s="253"/>
      <c r="CK1107" s="253"/>
      <c r="CL1107" s="253"/>
      <c r="CM1107" s="253"/>
      <c r="CN1107" s="253"/>
      <c r="CO1107" s="253"/>
      <c r="CP1107" s="253"/>
      <c r="CQ1107" s="253"/>
      <c r="CR1107" s="253"/>
      <c r="CS1107" s="253"/>
      <c r="CT1107" s="253"/>
      <c r="CU1107" s="253"/>
      <c r="CV1107" s="253"/>
      <c r="CW1107" s="253"/>
      <c r="CX1107" s="253"/>
      <c r="CY1107" s="253"/>
      <c r="CZ1107" s="253"/>
      <c r="DA1107" s="253"/>
      <c r="DB1107" s="253"/>
      <c r="DC1107" s="253"/>
      <c r="DD1107" s="253"/>
      <c r="DE1107" s="253"/>
      <c r="DF1107" s="253"/>
      <c r="DG1107" s="253"/>
      <c r="DH1107" s="253"/>
      <c r="DI1107" s="253"/>
      <c r="DJ1107" s="253"/>
      <c r="DK1107" s="253"/>
      <c r="DL1107" s="253"/>
      <c r="DM1107" s="253"/>
      <c r="DN1107" s="253"/>
      <c r="DO1107" s="253"/>
      <c r="DP1107" s="253"/>
      <c r="DQ1107" s="253"/>
      <c r="DR1107" s="253"/>
      <c r="DS1107" s="253"/>
      <c r="DT1107" s="253"/>
      <c r="DU1107" s="253"/>
    </row>
    <row r="1108" spans="1:125" s="248" customFormat="1" x14ac:dyDescent="0.25">
      <c r="A1108" s="253"/>
      <c r="B1108" s="253"/>
      <c r="D1108" s="253"/>
      <c r="E1108" s="253"/>
      <c r="F1108" s="253"/>
      <c r="G1108" s="253"/>
      <c r="H1108" s="253"/>
      <c r="I1108" s="253"/>
      <c r="J1108" s="253"/>
      <c r="K1108" s="253"/>
      <c r="L1108" s="253"/>
      <c r="S1108" s="253"/>
      <c r="T1108" s="253"/>
      <c r="U1108" s="253"/>
      <c r="V1108" s="253"/>
      <c r="W1108" s="253"/>
      <c r="X1108" s="253"/>
      <c r="Y1108" s="253"/>
      <c r="Z1108" s="253"/>
      <c r="AA1108" s="253"/>
      <c r="AB1108" s="253"/>
      <c r="AC1108" s="253"/>
      <c r="AD1108" s="253"/>
      <c r="AE1108" s="253"/>
      <c r="AF1108" s="253"/>
      <c r="AG1108" s="253"/>
      <c r="AH1108" s="253"/>
      <c r="AI1108" s="253"/>
      <c r="AJ1108" s="253"/>
      <c r="AK1108" s="253"/>
      <c r="AL1108" s="253"/>
      <c r="AM1108" s="253"/>
      <c r="AN1108" s="253"/>
      <c r="AO1108" s="253"/>
      <c r="AP1108" s="253"/>
      <c r="AQ1108" s="253"/>
      <c r="AR1108" s="253"/>
      <c r="AS1108" s="253"/>
      <c r="AT1108" s="253"/>
      <c r="AU1108" s="253"/>
      <c r="AV1108" s="253"/>
      <c r="AW1108" s="253"/>
      <c r="AX1108" s="253"/>
      <c r="AY1108" s="253"/>
      <c r="AZ1108" s="253"/>
      <c r="BA1108" s="253"/>
      <c r="BB1108" s="253"/>
      <c r="BC1108" s="253"/>
      <c r="BD1108" s="253"/>
      <c r="BE1108" s="253"/>
      <c r="BF1108" s="253"/>
      <c r="BG1108" s="253"/>
      <c r="BH1108" s="253"/>
      <c r="BI1108" s="253"/>
      <c r="BJ1108" s="253"/>
      <c r="BK1108" s="253"/>
      <c r="BL1108" s="253"/>
      <c r="BM1108" s="253"/>
      <c r="BN1108" s="253"/>
      <c r="BO1108" s="253"/>
      <c r="BP1108" s="253"/>
      <c r="BQ1108" s="253"/>
      <c r="BR1108" s="253"/>
      <c r="BS1108" s="253"/>
      <c r="BT1108" s="253"/>
      <c r="BU1108" s="253"/>
      <c r="BV1108" s="253"/>
      <c r="BW1108" s="253"/>
      <c r="BX1108" s="253"/>
      <c r="BY1108" s="253"/>
      <c r="BZ1108" s="253"/>
      <c r="CA1108" s="253"/>
      <c r="CB1108" s="253"/>
      <c r="CC1108" s="253"/>
      <c r="CD1108" s="253"/>
      <c r="CE1108" s="253"/>
      <c r="CF1108" s="253"/>
      <c r="CG1108" s="253"/>
      <c r="CH1108" s="253"/>
      <c r="CI1108" s="253"/>
      <c r="CJ1108" s="253"/>
      <c r="CK1108" s="253"/>
      <c r="CL1108" s="253"/>
      <c r="CM1108" s="253"/>
      <c r="CN1108" s="253"/>
      <c r="CO1108" s="253"/>
      <c r="CP1108" s="253"/>
      <c r="CQ1108" s="253"/>
      <c r="CR1108" s="253"/>
      <c r="CS1108" s="253"/>
      <c r="CT1108" s="253"/>
      <c r="CU1108" s="253"/>
      <c r="CV1108" s="253"/>
      <c r="CW1108" s="253"/>
      <c r="CX1108" s="253"/>
      <c r="CY1108" s="253"/>
      <c r="CZ1108" s="253"/>
      <c r="DA1108" s="253"/>
      <c r="DB1108" s="253"/>
      <c r="DC1108" s="253"/>
      <c r="DD1108" s="253"/>
      <c r="DE1108" s="253"/>
      <c r="DF1108" s="253"/>
      <c r="DG1108" s="253"/>
      <c r="DH1108" s="253"/>
      <c r="DI1108" s="253"/>
      <c r="DJ1108" s="253"/>
      <c r="DK1108" s="253"/>
      <c r="DL1108" s="253"/>
      <c r="DM1108" s="253"/>
      <c r="DN1108" s="253"/>
      <c r="DO1108" s="253"/>
      <c r="DP1108" s="253"/>
      <c r="DQ1108" s="253"/>
      <c r="DR1108" s="253"/>
      <c r="DS1108" s="253"/>
      <c r="DT1108" s="253"/>
      <c r="DU1108" s="253"/>
    </row>
    <row r="1109" spans="1:125" s="248" customFormat="1" x14ac:dyDescent="0.25">
      <c r="A1109" s="253"/>
      <c r="B1109" s="253"/>
      <c r="D1109" s="253"/>
      <c r="E1109" s="253"/>
      <c r="F1109" s="253"/>
      <c r="G1109" s="253"/>
      <c r="H1109" s="253"/>
      <c r="I1109" s="253"/>
      <c r="J1109" s="253"/>
      <c r="K1109" s="253"/>
      <c r="L1109" s="253"/>
      <c r="S1109" s="253"/>
      <c r="T1109" s="253"/>
      <c r="U1109" s="253"/>
      <c r="V1109" s="253"/>
      <c r="W1109" s="253"/>
      <c r="X1109" s="253"/>
      <c r="Y1109" s="253"/>
      <c r="Z1109" s="253"/>
      <c r="AA1109" s="253"/>
      <c r="AB1109" s="253"/>
      <c r="AC1109" s="253"/>
      <c r="AD1109" s="253"/>
      <c r="AE1109" s="253"/>
      <c r="AF1109" s="253"/>
      <c r="AG1109" s="253"/>
      <c r="AH1109" s="253"/>
      <c r="AI1109" s="253"/>
      <c r="AJ1109" s="253"/>
      <c r="AK1109" s="253"/>
      <c r="AL1109" s="253"/>
      <c r="AM1109" s="253"/>
      <c r="AN1109" s="253"/>
      <c r="AO1109" s="253"/>
      <c r="AP1109" s="253"/>
      <c r="AQ1109" s="253"/>
      <c r="AR1109" s="253"/>
      <c r="AS1109" s="253"/>
      <c r="AT1109" s="253"/>
      <c r="AU1109" s="253"/>
      <c r="AV1109" s="253"/>
      <c r="AW1109" s="253"/>
      <c r="AX1109" s="253"/>
      <c r="AY1109" s="253"/>
      <c r="AZ1109" s="253"/>
      <c r="BA1109" s="253"/>
      <c r="BB1109" s="253"/>
      <c r="BC1109" s="253"/>
      <c r="BD1109" s="253"/>
      <c r="BE1109" s="253"/>
      <c r="BF1109" s="253"/>
      <c r="BG1109" s="253"/>
      <c r="BH1109" s="253"/>
      <c r="BI1109" s="253"/>
      <c r="BJ1109" s="253"/>
      <c r="BK1109" s="253"/>
      <c r="BL1109" s="253"/>
      <c r="BM1109" s="253"/>
      <c r="BN1109" s="253"/>
      <c r="BO1109" s="253"/>
      <c r="BP1109" s="253"/>
      <c r="BQ1109" s="253"/>
      <c r="BR1109" s="253"/>
      <c r="BS1109" s="253"/>
      <c r="BT1109" s="253"/>
      <c r="BU1109" s="253"/>
      <c r="BV1109" s="253"/>
      <c r="BW1109" s="253"/>
      <c r="BX1109" s="253"/>
      <c r="BY1109" s="253"/>
      <c r="BZ1109" s="253"/>
      <c r="CA1109" s="253"/>
      <c r="CB1109" s="253"/>
      <c r="CC1109" s="253"/>
      <c r="CD1109" s="253"/>
      <c r="CE1109" s="253"/>
      <c r="CF1109" s="253"/>
      <c r="CG1109" s="253"/>
      <c r="CH1109" s="253"/>
      <c r="CI1109" s="253"/>
      <c r="CJ1109" s="253"/>
      <c r="CK1109" s="253"/>
      <c r="CL1109" s="253"/>
      <c r="CM1109" s="253"/>
      <c r="CN1109" s="253"/>
      <c r="CO1109" s="253"/>
      <c r="CP1109" s="253"/>
      <c r="CQ1109" s="253"/>
      <c r="CR1109" s="253"/>
      <c r="CS1109" s="253"/>
      <c r="CT1109" s="253"/>
      <c r="CU1109" s="253"/>
      <c r="CV1109" s="253"/>
      <c r="CW1109" s="253"/>
      <c r="CX1109" s="253"/>
      <c r="CY1109" s="253"/>
      <c r="CZ1109" s="253"/>
      <c r="DA1109" s="253"/>
      <c r="DB1109" s="253"/>
      <c r="DC1109" s="253"/>
      <c r="DD1109" s="253"/>
      <c r="DE1109" s="253"/>
      <c r="DF1109" s="253"/>
      <c r="DG1109" s="253"/>
      <c r="DH1109" s="253"/>
      <c r="DI1109" s="253"/>
      <c r="DJ1109" s="253"/>
      <c r="DK1109" s="253"/>
      <c r="DL1109" s="253"/>
      <c r="DM1109" s="253"/>
      <c r="DN1109" s="253"/>
      <c r="DO1109" s="253"/>
      <c r="DP1109" s="253"/>
      <c r="DQ1109" s="253"/>
      <c r="DR1109" s="253"/>
      <c r="DS1109" s="253"/>
      <c r="DT1109" s="253"/>
      <c r="DU1109" s="253"/>
    </row>
    <row r="1110" spans="1:125" s="248" customFormat="1" x14ac:dyDescent="0.25">
      <c r="A1110" s="253"/>
      <c r="B1110" s="253"/>
      <c r="D1110" s="253"/>
      <c r="E1110" s="253"/>
      <c r="F1110" s="253"/>
      <c r="G1110" s="253"/>
      <c r="H1110" s="253"/>
      <c r="I1110" s="253"/>
      <c r="J1110" s="253"/>
      <c r="K1110" s="253"/>
      <c r="L1110" s="253"/>
      <c r="S1110" s="253"/>
      <c r="T1110" s="253"/>
      <c r="U1110" s="253"/>
      <c r="V1110" s="253"/>
      <c r="W1110" s="253"/>
      <c r="X1110" s="253"/>
      <c r="Y1110" s="253"/>
      <c r="Z1110" s="253"/>
      <c r="AA1110" s="253"/>
      <c r="AB1110" s="253"/>
      <c r="AC1110" s="253"/>
      <c r="AD1110" s="253"/>
      <c r="AE1110" s="253"/>
      <c r="AF1110" s="253"/>
      <c r="AG1110" s="253"/>
      <c r="AH1110" s="253"/>
      <c r="AI1110" s="253"/>
      <c r="AJ1110" s="253"/>
      <c r="AK1110" s="253"/>
      <c r="AL1110" s="253"/>
      <c r="AM1110" s="253"/>
      <c r="AN1110" s="253"/>
      <c r="AO1110" s="253"/>
      <c r="AP1110" s="253"/>
      <c r="AQ1110" s="253"/>
      <c r="AR1110" s="253"/>
      <c r="AS1110" s="253"/>
      <c r="AT1110" s="253"/>
      <c r="AU1110" s="253"/>
      <c r="AV1110" s="253"/>
      <c r="AW1110" s="253"/>
      <c r="AX1110" s="253"/>
      <c r="AY1110" s="253"/>
      <c r="AZ1110" s="253"/>
      <c r="BA1110" s="253"/>
      <c r="BB1110" s="253"/>
      <c r="BC1110" s="253"/>
      <c r="BD1110" s="253"/>
      <c r="BE1110" s="253"/>
      <c r="BF1110" s="253"/>
      <c r="BG1110" s="253"/>
      <c r="BH1110" s="253"/>
      <c r="BI1110" s="253"/>
      <c r="BJ1110" s="253"/>
      <c r="BK1110" s="253"/>
      <c r="BL1110" s="253"/>
      <c r="BM1110" s="253"/>
      <c r="BN1110" s="253"/>
      <c r="BO1110" s="253"/>
      <c r="BP1110" s="253"/>
      <c r="BQ1110" s="253"/>
      <c r="BR1110" s="253"/>
      <c r="BS1110" s="253"/>
      <c r="BT1110" s="253"/>
      <c r="BU1110" s="253"/>
      <c r="BV1110" s="253"/>
      <c r="BW1110" s="253"/>
      <c r="BX1110" s="253"/>
      <c r="BY1110" s="253"/>
      <c r="BZ1110" s="253"/>
      <c r="CA1110" s="253"/>
      <c r="CB1110" s="253"/>
      <c r="CC1110" s="253"/>
      <c r="CD1110" s="253"/>
      <c r="CE1110" s="253"/>
      <c r="CF1110" s="253"/>
      <c r="CG1110" s="253"/>
      <c r="CH1110" s="253"/>
      <c r="CI1110" s="253"/>
      <c r="CJ1110" s="253"/>
      <c r="CK1110" s="253"/>
      <c r="CL1110" s="253"/>
      <c r="CM1110" s="253"/>
      <c r="CN1110" s="253"/>
      <c r="CO1110" s="253"/>
      <c r="CP1110" s="253"/>
      <c r="CQ1110" s="253"/>
      <c r="CR1110" s="253"/>
      <c r="CS1110" s="253"/>
      <c r="CT1110" s="253"/>
      <c r="CU1110" s="253"/>
      <c r="CV1110" s="253"/>
      <c r="CW1110" s="253"/>
      <c r="CX1110" s="253"/>
      <c r="CY1110" s="253"/>
      <c r="CZ1110" s="253"/>
      <c r="DA1110" s="253"/>
      <c r="DB1110" s="253"/>
      <c r="DC1110" s="253"/>
      <c r="DD1110" s="253"/>
      <c r="DE1110" s="253"/>
      <c r="DF1110" s="253"/>
      <c r="DG1110" s="253"/>
      <c r="DH1110" s="253"/>
      <c r="DI1110" s="253"/>
      <c r="DJ1110" s="253"/>
      <c r="DK1110" s="253"/>
      <c r="DL1110" s="253"/>
      <c r="DM1110" s="253"/>
      <c r="DN1110" s="253"/>
      <c r="DO1110" s="253"/>
      <c r="DP1110" s="253"/>
      <c r="DQ1110" s="253"/>
      <c r="DR1110" s="253"/>
      <c r="DS1110" s="253"/>
      <c r="DT1110" s="253"/>
      <c r="DU1110" s="253"/>
    </row>
    <row r="1111" spans="1:125" s="248" customFormat="1" x14ac:dyDescent="0.25">
      <c r="A1111" s="253"/>
      <c r="B1111" s="253"/>
      <c r="D1111" s="253"/>
      <c r="E1111" s="253"/>
      <c r="F1111" s="253"/>
      <c r="G1111" s="253"/>
      <c r="H1111" s="253"/>
      <c r="I1111" s="253"/>
      <c r="J1111" s="253"/>
      <c r="K1111" s="253"/>
      <c r="L1111" s="253"/>
      <c r="S1111" s="253"/>
      <c r="T1111" s="253"/>
      <c r="U1111" s="253"/>
      <c r="V1111" s="253"/>
      <c r="W1111" s="253"/>
      <c r="X1111" s="253"/>
      <c r="Y1111" s="253"/>
      <c r="Z1111" s="253"/>
      <c r="AA1111" s="253"/>
      <c r="AB1111" s="253"/>
      <c r="AC1111" s="253"/>
      <c r="AD1111" s="253"/>
      <c r="AE1111" s="253"/>
      <c r="AF1111" s="253"/>
      <c r="AG1111" s="253"/>
      <c r="AH1111" s="253"/>
      <c r="AI1111" s="253"/>
      <c r="AJ1111" s="253"/>
      <c r="AK1111" s="253"/>
      <c r="AL1111" s="253"/>
      <c r="AM1111" s="253"/>
      <c r="AN1111" s="253"/>
      <c r="AO1111" s="253"/>
      <c r="AP1111" s="253"/>
      <c r="AQ1111" s="253"/>
      <c r="AR1111" s="253"/>
      <c r="AS1111" s="253"/>
      <c r="AT1111" s="253"/>
      <c r="AU1111" s="253"/>
      <c r="AV1111" s="253"/>
      <c r="AW1111" s="253"/>
      <c r="AX1111" s="253"/>
      <c r="AY1111" s="253"/>
      <c r="AZ1111" s="253"/>
      <c r="BA1111" s="253"/>
      <c r="BB1111" s="253"/>
      <c r="BC1111" s="253"/>
      <c r="BD1111" s="253"/>
      <c r="BE1111" s="253"/>
      <c r="BF1111" s="253"/>
      <c r="BG1111" s="253"/>
      <c r="BH1111" s="253"/>
      <c r="BI1111" s="253"/>
      <c r="BJ1111" s="253"/>
      <c r="BK1111" s="253"/>
      <c r="BL1111" s="253"/>
      <c r="BM1111" s="253"/>
      <c r="BN1111" s="253"/>
      <c r="BO1111" s="253"/>
      <c r="BP1111" s="253"/>
      <c r="BQ1111" s="253"/>
      <c r="BR1111" s="253"/>
      <c r="BS1111" s="253"/>
      <c r="BT1111" s="253"/>
      <c r="BU1111" s="253"/>
      <c r="BV1111" s="253"/>
      <c r="BW1111" s="253"/>
      <c r="BX1111" s="253"/>
      <c r="BY1111" s="253"/>
      <c r="BZ1111" s="253"/>
      <c r="CA1111" s="253"/>
      <c r="CB1111" s="253"/>
      <c r="CC1111" s="253"/>
      <c r="CD1111" s="253"/>
      <c r="CE1111" s="253"/>
      <c r="CF1111" s="253"/>
      <c r="CG1111" s="253"/>
      <c r="CH1111" s="253"/>
      <c r="CI1111" s="253"/>
      <c r="CJ1111" s="253"/>
      <c r="CK1111" s="253"/>
      <c r="CL1111" s="253"/>
      <c r="CM1111" s="253"/>
      <c r="CN1111" s="253"/>
      <c r="CO1111" s="253"/>
      <c r="CP1111" s="253"/>
      <c r="CQ1111" s="253"/>
      <c r="CR1111" s="253"/>
      <c r="CS1111" s="253"/>
      <c r="CT1111" s="253"/>
      <c r="CU1111" s="253"/>
      <c r="CV1111" s="253"/>
      <c r="CW1111" s="253"/>
      <c r="CX1111" s="253"/>
      <c r="CY1111" s="253"/>
      <c r="CZ1111" s="253"/>
      <c r="DA1111" s="253"/>
      <c r="DB1111" s="253"/>
      <c r="DC1111" s="253"/>
      <c r="DD1111" s="253"/>
      <c r="DE1111" s="253"/>
      <c r="DF1111" s="253"/>
      <c r="DG1111" s="253"/>
      <c r="DH1111" s="253"/>
      <c r="DI1111" s="253"/>
      <c r="DJ1111" s="253"/>
      <c r="DK1111" s="253"/>
      <c r="DL1111" s="253"/>
      <c r="DM1111" s="253"/>
      <c r="DN1111" s="253"/>
      <c r="DO1111" s="253"/>
      <c r="DP1111" s="253"/>
      <c r="DQ1111" s="253"/>
      <c r="DR1111" s="253"/>
      <c r="DS1111" s="253"/>
      <c r="DT1111" s="253"/>
      <c r="DU1111" s="253"/>
    </row>
    <row r="1112" spans="1:125" s="248" customFormat="1" x14ac:dyDescent="0.25">
      <c r="A1112" s="253"/>
      <c r="B1112" s="253"/>
      <c r="D1112" s="253"/>
      <c r="E1112" s="253"/>
      <c r="F1112" s="253"/>
      <c r="G1112" s="253"/>
      <c r="H1112" s="253"/>
      <c r="I1112" s="253"/>
      <c r="J1112" s="253"/>
      <c r="K1112" s="253"/>
      <c r="L1112" s="253"/>
      <c r="S1112" s="253"/>
      <c r="T1112" s="253"/>
      <c r="U1112" s="253"/>
      <c r="V1112" s="253"/>
      <c r="W1112" s="253"/>
      <c r="X1112" s="253"/>
      <c r="Y1112" s="253"/>
      <c r="Z1112" s="253"/>
      <c r="AA1112" s="253"/>
      <c r="AB1112" s="253"/>
      <c r="AC1112" s="253"/>
      <c r="AD1112" s="253"/>
      <c r="AE1112" s="253"/>
      <c r="AF1112" s="253"/>
      <c r="AG1112" s="253"/>
      <c r="AH1112" s="253"/>
      <c r="AI1112" s="253"/>
      <c r="AJ1112" s="253"/>
      <c r="AK1112" s="253"/>
      <c r="AL1112" s="253"/>
      <c r="AM1112" s="253"/>
      <c r="AN1112" s="253"/>
      <c r="AO1112" s="253"/>
      <c r="AP1112" s="253"/>
      <c r="AQ1112" s="253"/>
      <c r="AR1112" s="253"/>
      <c r="AS1112" s="253"/>
      <c r="AT1112" s="253"/>
      <c r="AU1112" s="253"/>
      <c r="AV1112" s="253"/>
      <c r="AW1112" s="253"/>
      <c r="AX1112" s="253"/>
      <c r="AY1112" s="253"/>
      <c r="AZ1112" s="253"/>
      <c r="BA1112" s="253"/>
      <c r="BB1112" s="253"/>
      <c r="BC1112" s="253"/>
      <c r="BD1112" s="253"/>
      <c r="BE1112" s="253"/>
      <c r="BF1112" s="253"/>
      <c r="BG1112" s="253"/>
      <c r="BH1112" s="253"/>
      <c r="BI1112" s="253"/>
      <c r="BJ1112" s="253"/>
      <c r="BK1112" s="253"/>
      <c r="BL1112" s="253"/>
      <c r="BM1112" s="253"/>
      <c r="BN1112" s="253"/>
      <c r="BO1112" s="253"/>
      <c r="BP1112" s="253"/>
      <c r="BQ1112" s="253"/>
      <c r="BR1112" s="253"/>
      <c r="BS1112" s="253"/>
      <c r="BT1112" s="253"/>
      <c r="BU1112" s="253"/>
      <c r="BV1112" s="253"/>
      <c r="BW1112" s="253"/>
      <c r="BX1112" s="253"/>
      <c r="BY1112" s="253"/>
      <c r="BZ1112" s="253"/>
      <c r="CA1112" s="253"/>
      <c r="CB1112" s="253"/>
      <c r="CC1112" s="253"/>
      <c r="CD1112" s="253"/>
      <c r="CE1112" s="253"/>
      <c r="CF1112" s="253"/>
      <c r="CG1112" s="253"/>
      <c r="CH1112" s="253"/>
      <c r="CI1112" s="253"/>
      <c r="CJ1112" s="253"/>
      <c r="CK1112" s="253"/>
      <c r="CL1112" s="253"/>
      <c r="CM1112" s="253"/>
      <c r="CN1112" s="253"/>
      <c r="CO1112" s="253"/>
      <c r="CP1112" s="253"/>
      <c r="CQ1112" s="253"/>
      <c r="CR1112" s="253"/>
      <c r="CS1112" s="253"/>
      <c r="CT1112" s="253"/>
      <c r="CU1112" s="253"/>
      <c r="CV1112" s="253"/>
      <c r="CW1112" s="253"/>
      <c r="CX1112" s="253"/>
      <c r="CY1112" s="253"/>
      <c r="CZ1112" s="253"/>
      <c r="DA1112" s="253"/>
      <c r="DB1112" s="253"/>
      <c r="DC1112" s="253"/>
      <c r="DD1112" s="253"/>
      <c r="DE1112" s="253"/>
      <c r="DF1112" s="253"/>
      <c r="DG1112" s="253"/>
      <c r="DH1112" s="253"/>
      <c r="DI1112" s="253"/>
      <c r="DJ1112" s="253"/>
      <c r="DK1112" s="253"/>
      <c r="DL1112" s="253"/>
      <c r="DM1112" s="253"/>
      <c r="DN1112" s="253"/>
      <c r="DO1112" s="253"/>
      <c r="DP1112" s="253"/>
      <c r="DQ1112" s="253"/>
      <c r="DR1112" s="253"/>
      <c r="DS1112" s="253"/>
      <c r="DT1112" s="253"/>
      <c r="DU1112" s="253"/>
    </row>
    <row r="1113" spans="1:125" s="248" customFormat="1" x14ac:dyDescent="0.25">
      <c r="A1113" s="253"/>
      <c r="B1113" s="253"/>
      <c r="D1113" s="253"/>
      <c r="E1113" s="253"/>
      <c r="F1113" s="253"/>
      <c r="G1113" s="253"/>
      <c r="H1113" s="253"/>
      <c r="I1113" s="253"/>
      <c r="J1113" s="253"/>
      <c r="K1113" s="253"/>
      <c r="L1113" s="253"/>
      <c r="S1113" s="253"/>
      <c r="T1113" s="253"/>
      <c r="U1113" s="253"/>
      <c r="V1113" s="253"/>
      <c r="W1113" s="253"/>
      <c r="X1113" s="253"/>
      <c r="Y1113" s="253"/>
      <c r="Z1113" s="253"/>
      <c r="AA1113" s="253"/>
      <c r="AB1113" s="253"/>
      <c r="AC1113" s="253"/>
      <c r="AD1113" s="253"/>
      <c r="AE1113" s="253"/>
      <c r="AF1113" s="253"/>
      <c r="AG1113" s="253"/>
      <c r="AH1113" s="253"/>
      <c r="AI1113" s="253"/>
      <c r="AJ1113" s="253"/>
      <c r="AK1113" s="253"/>
      <c r="AL1113" s="253"/>
      <c r="AM1113" s="253"/>
      <c r="AN1113" s="253"/>
      <c r="AO1113" s="253"/>
      <c r="AP1113" s="253"/>
      <c r="AQ1113" s="253"/>
      <c r="AR1113" s="253"/>
      <c r="AS1113" s="253"/>
      <c r="AT1113" s="253"/>
      <c r="AU1113" s="253"/>
      <c r="AV1113" s="253"/>
      <c r="AW1113" s="253"/>
      <c r="AX1113" s="253"/>
      <c r="AY1113" s="253"/>
      <c r="AZ1113" s="253"/>
      <c r="BA1113" s="253"/>
      <c r="BB1113" s="253"/>
      <c r="BC1113" s="253"/>
      <c r="BD1113" s="253"/>
      <c r="BE1113" s="253"/>
      <c r="BF1113" s="253"/>
      <c r="BG1113" s="253"/>
      <c r="BH1113" s="253"/>
      <c r="BI1113" s="253"/>
      <c r="BJ1113" s="253"/>
      <c r="BK1113" s="253"/>
      <c r="BL1113" s="253"/>
      <c r="BM1113" s="253"/>
      <c r="BN1113" s="253"/>
      <c r="BO1113" s="253"/>
      <c r="BP1113" s="253"/>
      <c r="BQ1113" s="253"/>
      <c r="BR1113" s="253"/>
      <c r="BS1113" s="253"/>
      <c r="BT1113" s="253"/>
      <c r="BU1113" s="253"/>
      <c r="BV1113" s="253"/>
      <c r="BW1113" s="253"/>
      <c r="BX1113" s="253"/>
      <c r="BY1113" s="253"/>
      <c r="BZ1113" s="253"/>
      <c r="CA1113" s="253"/>
      <c r="CB1113" s="253"/>
      <c r="CC1113" s="253"/>
      <c r="CD1113" s="253"/>
      <c r="CE1113" s="253"/>
      <c r="CF1113" s="253"/>
      <c r="CG1113" s="253"/>
      <c r="CH1113" s="253"/>
      <c r="CI1113" s="253"/>
      <c r="CJ1113" s="253"/>
      <c r="CK1113" s="253"/>
      <c r="CL1113" s="253"/>
      <c r="CM1113" s="253"/>
      <c r="CN1113" s="253"/>
      <c r="CO1113" s="253"/>
      <c r="CP1113" s="253"/>
      <c r="CQ1113" s="253"/>
      <c r="CR1113" s="253"/>
      <c r="CS1113" s="253"/>
      <c r="CT1113" s="253"/>
      <c r="CU1113" s="253"/>
      <c r="CV1113" s="253"/>
      <c r="CW1113" s="253"/>
      <c r="CX1113" s="253"/>
      <c r="CY1113" s="253"/>
      <c r="CZ1113" s="253"/>
      <c r="DA1113" s="253"/>
      <c r="DB1113" s="253"/>
      <c r="DC1113" s="253"/>
      <c r="DD1113" s="253"/>
      <c r="DE1113" s="253"/>
      <c r="DF1113" s="253"/>
      <c r="DG1113" s="253"/>
      <c r="DH1113" s="253"/>
      <c r="DI1113" s="253"/>
      <c r="DJ1113" s="253"/>
      <c r="DK1113" s="253"/>
      <c r="DL1113" s="253"/>
      <c r="DM1113" s="253"/>
      <c r="DN1113" s="253"/>
      <c r="DO1113" s="253"/>
      <c r="DP1113" s="253"/>
      <c r="DQ1113" s="253"/>
      <c r="DR1113" s="253"/>
      <c r="DS1113" s="253"/>
      <c r="DT1113" s="253"/>
      <c r="DU1113" s="253"/>
    </row>
    <row r="1114" spans="1:125" s="248" customFormat="1" x14ac:dyDescent="0.25">
      <c r="A1114" s="253"/>
      <c r="B1114" s="253"/>
      <c r="D1114" s="253"/>
      <c r="E1114" s="253"/>
      <c r="F1114" s="253"/>
      <c r="G1114" s="253"/>
      <c r="H1114" s="253"/>
      <c r="I1114" s="253"/>
      <c r="J1114" s="253"/>
      <c r="K1114" s="253"/>
      <c r="L1114" s="253"/>
      <c r="S1114" s="253"/>
      <c r="T1114" s="253"/>
      <c r="U1114" s="253"/>
      <c r="V1114" s="253"/>
      <c r="W1114" s="253"/>
      <c r="X1114" s="253"/>
      <c r="Y1114" s="253"/>
      <c r="Z1114" s="253"/>
      <c r="AA1114" s="253"/>
      <c r="AB1114" s="253"/>
      <c r="AC1114" s="253"/>
      <c r="AD1114" s="253"/>
      <c r="AE1114" s="253"/>
      <c r="AF1114" s="253"/>
      <c r="AG1114" s="253"/>
      <c r="AH1114" s="253"/>
      <c r="AI1114" s="253"/>
      <c r="AJ1114" s="253"/>
      <c r="AK1114" s="253"/>
      <c r="AL1114" s="253"/>
      <c r="AM1114" s="253"/>
      <c r="AN1114" s="253"/>
      <c r="AO1114" s="253"/>
      <c r="AP1114" s="253"/>
      <c r="AQ1114" s="253"/>
      <c r="AR1114" s="253"/>
      <c r="AS1114" s="253"/>
      <c r="AT1114" s="253"/>
      <c r="AU1114" s="253"/>
      <c r="AV1114" s="253"/>
      <c r="AW1114" s="253"/>
      <c r="AX1114" s="253"/>
      <c r="AY1114" s="253"/>
      <c r="AZ1114" s="253"/>
      <c r="BA1114" s="253"/>
      <c r="BB1114" s="253"/>
      <c r="BC1114" s="253"/>
      <c r="BD1114" s="253"/>
      <c r="BE1114" s="253"/>
      <c r="BF1114" s="253"/>
      <c r="BG1114" s="253"/>
      <c r="BH1114" s="253"/>
      <c r="BI1114" s="253"/>
      <c r="BJ1114" s="253"/>
      <c r="BK1114" s="253"/>
      <c r="BL1114" s="253"/>
      <c r="BM1114" s="253"/>
      <c r="BN1114" s="253"/>
      <c r="BO1114" s="253"/>
      <c r="BP1114" s="253"/>
      <c r="BQ1114" s="253"/>
      <c r="BR1114" s="253"/>
      <c r="BS1114" s="253"/>
      <c r="BT1114" s="253"/>
      <c r="BU1114" s="253"/>
      <c r="BV1114" s="253"/>
      <c r="BW1114" s="253"/>
      <c r="BX1114" s="253"/>
      <c r="BY1114" s="253"/>
      <c r="BZ1114" s="253"/>
      <c r="CA1114" s="253"/>
      <c r="CB1114" s="253"/>
      <c r="CC1114" s="253"/>
      <c r="CD1114" s="253"/>
      <c r="CE1114" s="253"/>
      <c r="CF1114" s="253"/>
      <c r="CG1114" s="253"/>
      <c r="CH1114" s="253"/>
      <c r="CI1114" s="253"/>
      <c r="CJ1114" s="253"/>
      <c r="CK1114" s="253"/>
      <c r="CL1114" s="253"/>
      <c r="CM1114" s="253"/>
      <c r="CN1114" s="253"/>
      <c r="CO1114" s="253"/>
      <c r="CP1114" s="253"/>
      <c r="CQ1114" s="253"/>
      <c r="CR1114" s="253"/>
      <c r="CS1114" s="253"/>
      <c r="CT1114" s="253"/>
      <c r="CU1114" s="253"/>
      <c r="CV1114" s="253"/>
      <c r="CW1114" s="253"/>
      <c r="CX1114" s="253"/>
      <c r="CY1114" s="253"/>
      <c r="CZ1114" s="253"/>
      <c r="DA1114" s="253"/>
      <c r="DB1114" s="253"/>
      <c r="DC1114" s="253"/>
      <c r="DD1114" s="253"/>
      <c r="DE1114" s="253"/>
      <c r="DF1114" s="253"/>
      <c r="DG1114" s="253"/>
      <c r="DH1114" s="253"/>
      <c r="DI1114" s="253"/>
      <c r="DJ1114" s="253"/>
      <c r="DK1114" s="253"/>
      <c r="DL1114" s="253"/>
      <c r="DM1114" s="253"/>
      <c r="DN1114" s="253"/>
      <c r="DO1114" s="253"/>
      <c r="DP1114" s="253"/>
      <c r="DQ1114" s="253"/>
      <c r="DR1114" s="253"/>
      <c r="DS1114" s="253"/>
      <c r="DT1114" s="253"/>
      <c r="DU1114" s="253"/>
    </row>
    <row r="1115" spans="1:125" s="248" customFormat="1" x14ac:dyDescent="0.25">
      <c r="A1115" s="253"/>
      <c r="B1115" s="253"/>
      <c r="D1115" s="253"/>
      <c r="E1115" s="253"/>
      <c r="F1115" s="253"/>
      <c r="G1115" s="253"/>
      <c r="H1115" s="253"/>
      <c r="I1115" s="253"/>
      <c r="J1115" s="253"/>
      <c r="K1115" s="253"/>
      <c r="L1115" s="253"/>
      <c r="S1115" s="253"/>
      <c r="T1115" s="253"/>
      <c r="U1115" s="253"/>
      <c r="V1115" s="253"/>
      <c r="W1115" s="253"/>
      <c r="X1115" s="253"/>
      <c r="Y1115" s="253"/>
      <c r="Z1115" s="253"/>
      <c r="AA1115" s="253"/>
      <c r="AB1115" s="253"/>
      <c r="AC1115" s="253"/>
      <c r="AD1115" s="253"/>
      <c r="AE1115" s="253"/>
      <c r="AF1115" s="253"/>
      <c r="AG1115" s="253"/>
      <c r="AH1115" s="253"/>
      <c r="AI1115" s="253"/>
      <c r="AJ1115" s="253"/>
      <c r="AK1115" s="253"/>
      <c r="AL1115" s="253"/>
      <c r="AM1115" s="253"/>
      <c r="AN1115" s="253"/>
      <c r="AO1115" s="253"/>
      <c r="AP1115" s="253"/>
      <c r="AQ1115" s="253"/>
      <c r="AR1115" s="253"/>
      <c r="AS1115" s="253"/>
      <c r="AT1115" s="253"/>
      <c r="AU1115" s="253"/>
      <c r="AV1115" s="253"/>
      <c r="AW1115" s="253"/>
      <c r="AX1115" s="253"/>
      <c r="AY1115" s="253"/>
      <c r="AZ1115" s="253"/>
      <c r="BA1115" s="253"/>
      <c r="BB1115" s="253"/>
      <c r="BC1115" s="253"/>
      <c r="BD1115" s="253"/>
      <c r="BE1115" s="253"/>
      <c r="BF1115" s="253"/>
      <c r="BG1115" s="253"/>
      <c r="BH1115" s="253"/>
      <c r="BI1115" s="253"/>
      <c r="BJ1115" s="253"/>
      <c r="BK1115" s="253"/>
      <c r="BL1115" s="253"/>
      <c r="BM1115" s="253"/>
      <c r="BN1115" s="253"/>
      <c r="BO1115" s="253"/>
      <c r="BP1115" s="253"/>
      <c r="BQ1115" s="253"/>
      <c r="BR1115" s="253"/>
      <c r="BS1115" s="253"/>
      <c r="BT1115" s="253"/>
      <c r="BU1115" s="253"/>
      <c r="BV1115" s="253"/>
      <c r="BW1115" s="253"/>
      <c r="BX1115" s="253"/>
      <c r="BY1115" s="253"/>
      <c r="BZ1115" s="253"/>
      <c r="CA1115" s="253"/>
      <c r="CB1115" s="253"/>
      <c r="CC1115" s="253"/>
      <c r="CD1115" s="253"/>
      <c r="CE1115" s="253"/>
      <c r="CF1115" s="253"/>
      <c r="CG1115" s="253"/>
      <c r="CH1115" s="253"/>
      <c r="CI1115" s="253"/>
      <c r="CJ1115" s="253"/>
      <c r="CK1115" s="253"/>
      <c r="CL1115" s="253"/>
      <c r="CM1115" s="253"/>
      <c r="CN1115" s="253"/>
      <c r="CO1115" s="253"/>
      <c r="CP1115" s="253"/>
      <c r="CQ1115" s="253"/>
      <c r="CR1115" s="253"/>
      <c r="CS1115" s="253"/>
      <c r="CT1115" s="253"/>
      <c r="CU1115" s="253"/>
      <c r="CV1115" s="253"/>
      <c r="CW1115" s="253"/>
      <c r="CX1115" s="253"/>
      <c r="CY1115" s="253"/>
      <c r="CZ1115" s="253"/>
      <c r="DA1115" s="253"/>
      <c r="DB1115" s="253"/>
      <c r="DC1115" s="253"/>
      <c r="DD1115" s="253"/>
      <c r="DE1115" s="253"/>
      <c r="DF1115" s="253"/>
      <c r="DG1115" s="253"/>
      <c r="DH1115" s="253"/>
      <c r="DI1115" s="253"/>
      <c r="DJ1115" s="253"/>
      <c r="DK1115" s="253"/>
      <c r="DL1115" s="253"/>
      <c r="DM1115" s="253"/>
      <c r="DN1115" s="253"/>
      <c r="DO1115" s="253"/>
      <c r="DP1115" s="253"/>
      <c r="DQ1115" s="253"/>
      <c r="DR1115" s="253"/>
      <c r="DS1115" s="253"/>
      <c r="DT1115" s="253"/>
      <c r="DU1115" s="253"/>
    </row>
    <row r="1116" spans="1:125" s="248" customFormat="1" x14ac:dyDescent="0.25">
      <c r="A1116" s="253"/>
      <c r="B1116" s="253"/>
      <c r="D1116" s="253"/>
      <c r="E1116" s="253"/>
      <c r="F1116" s="253"/>
      <c r="G1116" s="253"/>
      <c r="H1116" s="253"/>
      <c r="I1116" s="253"/>
      <c r="J1116" s="253"/>
      <c r="K1116" s="253"/>
      <c r="L1116" s="253"/>
      <c r="S1116" s="253"/>
      <c r="T1116" s="253"/>
      <c r="U1116" s="253"/>
      <c r="V1116" s="253"/>
      <c r="W1116" s="253"/>
      <c r="X1116" s="253"/>
      <c r="Y1116" s="253"/>
      <c r="Z1116" s="253"/>
      <c r="AA1116" s="253"/>
      <c r="AB1116" s="253"/>
      <c r="AC1116" s="253"/>
      <c r="AD1116" s="253"/>
      <c r="AE1116" s="253"/>
      <c r="AF1116" s="253"/>
      <c r="AG1116" s="253"/>
      <c r="AH1116" s="253"/>
      <c r="AI1116" s="253"/>
      <c r="AJ1116" s="253"/>
      <c r="AK1116" s="253"/>
      <c r="AL1116" s="253"/>
      <c r="AM1116" s="253"/>
      <c r="AN1116" s="253"/>
      <c r="AO1116" s="253"/>
      <c r="AP1116" s="253"/>
      <c r="AQ1116" s="253"/>
      <c r="AR1116" s="253"/>
      <c r="AS1116" s="253"/>
      <c r="AT1116" s="253"/>
      <c r="AU1116" s="253"/>
      <c r="AV1116" s="253"/>
      <c r="AW1116" s="253"/>
      <c r="AX1116" s="253"/>
      <c r="AY1116" s="253"/>
      <c r="AZ1116" s="253"/>
      <c r="BA1116" s="253"/>
      <c r="BB1116" s="253"/>
      <c r="BC1116" s="253"/>
      <c r="BD1116" s="253"/>
      <c r="BE1116" s="253"/>
      <c r="BF1116" s="253"/>
      <c r="BG1116" s="253"/>
      <c r="BH1116" s="253"/>
      <c r="BI1116" s="253"/>
      <c r="BJ1116" s="253"/>
      <c r="BK1116" s="253"/>
      <c r="BL1116" s="253"/>
      <c r="BM1116" s="253"/>
      <c r="BN1116" s="253"/>
      <c r="BO1116" s="253"/>
      <c r="BP1116" s="253"/>
      <c r="BQ1116" s="253"/>
      <c r="BR1116" s="253"/>
      <c r="BS1116" s="253"/>
      <c r="BT1116" s="253"/>
      <c r="BU1116" s="253"/>
      <c r="BV1116" s="253"/>
      <c r="BW1116" s="253"/>
      <c r="BX1116" s="253"/>
      <c r="BY1116" s="253"/>
      <c r="BZ1116" s="253"/>
      <c r="CA1116" s="253"/>
      <c r="CB1116" s="253"/>
      <c r="CC1116" s="253"/>
      <c r="CD1116" s="253"/>
      <c r="CE1116" s="253"/>
      <c r="CF1116" s="253"/>
      <c r="CG1116" s="253"/>
      <c r="CH1116" s="253"/>
      <c r="CI1116" s="253"/>
      <c r="CJ1116" s="253"/>
      <c r="CK1116" s="253"/>
      <c r="CL1116" s="253"/>
      <c r="CM1116" s="253"/>
      <c r="CN1116" s="253"/>
      <c r="CO1116" s="253"/>
      <c r="CP1116" s="253"/>
      <c r="CQ1116" s="253"/>
      <c r="CR1116" s="253"/>
      <c r="CS1116" s="253"/>
      <c r="CT1116" s="253"/>
      <c r="CU1116" s="253"/>
      <c r="CV1116" s="253"/>
      <c r="CW1116" s="253"/>
      <c r="CX1116" s="253"/>
      <c r="CY1116" s="253"/>
      <c r="CZ1116" s="253"/>
      <c r="DA1116" s="253"/>
      <c r="DB1116" s="253"/>
      <c r="DC1116" s="253"/>
      <c r="DD1116" s="253"/>
      <c r="DE1116" s="253"/>
      <c r="DF1116" s="253"/>
      <c r="DG1116" s="253"/>
      <c r="DH1116" s="253"/>
      <c r="DI1116" s="253"/>
      <c r="DJ1116" s="253"/>
      <c r="DK1116" s="253"/>
      <c r="DL1116" s="253"/>
      <c r="DM1116" s="253"/>
      <c r="DN1116" s="253"/>
      <c r="DO1116" s="253"/>
      <c r="DP1116" s="253"/>
      <c r="DQ1116" s="253"/>
      <c r="DR1116" s="253"/>
      <c r="DS1116" s="253"/>
      <c r="DT1116" s="253"/>
      <c r="DU1116" s="253"/>
    </row>
    <row r="1117" spans="1:125" s="248" customFormat="1" x14ac:dyDescent="0.25">
      <c r="A1117" s="253"/>
      <c r="B1117" s="253"/>
      <c r="D1117" s="253"/>
      <c r="E1117" s="253"/>
      <c r="F1117" s="253"/>
      <c r="G1117" s="253"/>
      <c r="H1117" s="253"/>
      <c r="I1117" s="253"/>
      <c r="J1117" s="253"/>
      <c r="K1117" s="253"/>
      <c r="L1117" s="253"/>
      <c r="S1117" s="253"/>
      <c r="T1117" s="253"/>
      <c r="U1117" s="253"/>
      <c r="V1117" s="253"/>
      <c r="W1117" s="253"/>
      <c r="X1117" s="253"/>
      <c r="Y1117" s="253"/>
      <c r="Z1117" s="253"/>
      <c r="AA1117" s="253"/>
      <c r="AB1117" s="253"/>
      <c r="AC1117" s="253"/>
      <c r="AD1117" s="253"/>
      <c r="AE1117" s="253"/>
      <c r="AF1117" s="253"/>
      <c r="AG1117" s="253"/>
      <c r="AH1117" s="253"/>
      <c r="AI1117" s="253"/>
      <c r="AJ1117" s="253"/>
      <c r="AK1117" s="253"/>
      <c r="AL1117" s="253"/>
      <c r="AM1117" s="253"/>
      <c r="AN1117" s="253"/>
      <c r="AO1117" s="253"/>
      <c r="AP1117" s="253"/>
      <c r="AQ1117" s="253"/>
      <c r="AR1117" s="253"/>
      <c r="AS1117" s="253"/>
      <c r="AT1117" s="253"/>
      <c r="AU1117" s="253"/>
      <c r="AV1117" s="253"/>
      <c r="AW1117" s="253"/>
      <c r="AX1117" s="253"/>
      <c r="AY1117" s="253"/>
      <c r="AZ1117" s="253"/>
      <c r="BA1117" s="253"/>
      <c r="BB1117" s="253"/>
      <c r="BC1117" s="253"/>
      <c r="BD1117" s="253"/>
      <c r="BE1117" s="253"/>
      <c r="BF1117" s="253"/>
      <c r="BG1117" s="253"/>
      <c r="BH1117" s="253"/>
      <c r="BI1117" s="253"/>
      <c r="BJ1117" s="253"/>
      <c r="BK1117" s="253"/>
      <c r="BL1117" s="253"/>
      <c r="BM1117" s="253"/>
      <c r="BN1117" s="253"/>
      <c r="BO1117" s="253"/>
      <c r="BP1117" s="253"/>
      <c r="BQ1117" s="253"/>
      <c r="BR1117" s="253"/>
      <c r="BS1117" s="253"/>
      <c r="BT1117" s="253"/>
      <c r="BU1117" s="253"/>
      <c r="BV1117" s="253"/>
      <c r="BW1117" s="253"/>
      <c r="BX1117" s="253"/>
      <c r="BY1117" s="253"/>
      <c r="BZ1117" s="253"/>
      <c r="CA1117" s="253"/>
      <c r="CB1117" s="253"/>
      <c r="CC1117" s="253"/>
      <c r="CD1117" s="253"/>
      <c r="CE1117" s="253"/>
      <c r="CF1117" s="253"/>
      <c r="CG1117" s="253"/>
      <c r="CH1117" s="253"/>
      <c r="CI1117" s="253"/>
      <c r="CJ1117" s="253"/>
      <c r="CK1117" s="253"/>
      <c r="CL1117" s="253"/>
      <c r="CM1117" s="253"/>
      <c r="CN1117" s="253"/>
      <c r="CO1117" s="253"/>
      <c r="CP1117" s="253"/>
      <c r="CQ1117" s="253"/>
      <c r="CR1117" s="253"/>
      <c r="CS1117" s="253"/>
      <c r="CT1117" s="253"/>
      <c r="CU1117" s="253"/>
      <c r="CV1117" s="253"/>
      <c r="CW1117" s="253"/>
      <c r="CX1117" s="253"/>
      <c r="CY1117" s="253"/>
      <c r="CZ1117" s="253"/>
      <c r="DA1117" s="253"/>
      <c r="DB1117" s="253"/>
      <c r="DC1117" s="253"/>
      <c r="DD1117" s="253"/>
      <c r="DE1117" s="253"/>
      <c r="DF1117" s="253"/>
      <c r="DG1117" s="253"/>
      <c r="DH1117" s="253"/>
      <c r="DI1117" s="253"/>
      <c r="DJ1117" s="253"/>
      <c r="DK1117" s="253"/>
      <c r="DL1117" s="253"/>
      <c r="DM1117" s="253"/>
      <c r="DN1117" s="253"/>
      <c r="DO1117" s="253"/>
      <c r="DP1117" s="253"/>
      <c r="DQ1117" s="253"/>
      <c r="DR1117" s="253"/>
      <c r="DS1117" s="253"/>
      <c r="DT1117" s="253"/>
      <c r="DU1117" s="253"/>
    </row>
    <row r="1118" spans="1:125" s="248" customFormat="1" x14ac:dyDescent="0.25">
      <c r="A1118" s="253"/>
      <c r="B1118" s="253"/>
      <c r="D1118" s="253"/>
      <c r="E1118" s="253"/>
      <c r="F1118" s="253"/>
      <c r="G1118" s="253"/>
      <c r="H1118" s="253"/>
      <c r="I1118" s="253"/>
      <c r="J1118" s="253"/>
      <c r="K1118" s="253"/>
      <c r="L1118" s="253"/>
      <c r="S1118" s="253"/>
      <c r="T1118" s="253"/>
      <c r="U1118" s="253"/>
      <c r="V1118" s="253"/>
      <c r="W1118" s="253"/>
      <c r="X1118" s="253"/>
      <c r="Y1118" s="253"/>
      <c r="Z1118" s="253"/>
      <c r="AA1118" s="253"/>
      <c r="AB1118" s="253"/>
      <c r="AC1118" s="253"/>
      <c r="AD1118" s="253"/>
      <c r="AE1118" s="253"/>
      <c r="AF1118" s="253"/>
      <c r="AG1118" s="253"/>
      <c r="AH1118" s="253"/>
      <c r="AI1118" s="253"/>
      <c r="AJ1118" s="253"/>
      <c r="AK1118" s="253"/>
      <c r="AL1118" s="253"/>
      <c r="AM1118" s="253"/>
      <c r="AN1118" s="253"/>
      <c r="AO1118" s="253"/>
      <c r="AP1118" s="253"/>
      <c r="AQ1118" s="253"/>
      <c r="AR1118" s="253"/>
      <c r="AS1118" s="253"/>
      <c r="AT1118" s="253"/>
      <c r="AU1118" s="253"/>
      <c r="AV1118" s="253"/>
      <c r="AW1118" s="253"/>
      <c r="AX1118" s="253"/>
      <c r="AY1118" s="253"/>
      <c r="AZ1118" s="253"/>
      <c r="BA1118" s="253"/>
      <c r="BB1118" s="253"/>
      <c r="BC1118" s="253"/>
      <c r="BD1118" s="253"/>
      <c r="BE1118" s="253"/>
      <c r="BF1118" s="253"/>
      <c r="BG1118" s="253"/>
      <c r="BH1118" s="253"/>
      <c r="BI1118" s="253"/>
      <c r="BJ1118" s="253"/>
      <c r="BK1118" s="253"/>
      <c r="BL1118" s="253"/>
      <c r="BM1118" s="253"/>
      <c r="BN1118" s="253"/>
      <c r="BO1118" s="253"/>
      <c r="BP1118" s="253"/>
      <c r="BQ1118" s="253"/>
      <c r="BR1118" s="253"/>
      <c r="BS1118" s="253"/>
      <c r="BT1118" s="253"/>
      <c r="BU1118" s="253"/>
      <c r="BV1118" s="253"/>
      <c r="BW1118" s="253"/>
      <c r="BX1118" s="253"/>
      <c r="BY1118" s="253"/>
      <c r="BZ1118" s="253"/>
      <c r="CA1118" s="253"/>
      <c r="CB1118" s="253"/>
      <c r="CC1118" s="253"/>
      <c r="CD1118" s="253"/>
      <c r="CE1118" s="253"/>
      <c r="CF1118" s="253"/>
      <c r="CG1118" s="253"/>
      <c r="CH1118" s="253"/>
      <c r="CI1118" s="253"/>
      <c r="CJ1118" s="253"/>
      <c r="CK1118" s="253"/>
      <c r="CL1118" s="253"/>
      <c r="CM1118" s="253"/>
      <c r="CN1118" s="253"/>
      <c r="CO1118" s="253"/>
      <c r="CP1118" s="253"/>
      <c r="CQ1118" s="253"/>
      <c r="CR1118" s="253"/>
      <c r="CS1118" s="253"/>
      <c r="CT1118" s="253"/>
      <c r="CU1118" s="253"/>
      <c r="CV1118" s="253"/>
      <c r="CW1118" s="253"/>
      <c r="CX1118" s="253"/>
      <c r="CY1118" s="253"/>
      <c r="CZ1118" s="253"/>
      <c r="DA1118" s="253"/>
      <c r="DB1118" s="253"/>
      <c r="DC1118" s="253"/>
      <c r="DD1118" s="253"/>
      <c r="DE1118" s="253"/>
      <c r="DF1118" s="253"/>
      <c r="DG1118" s="253"/>
      <c r="DH1118" s="253"/>
      <c r="DI1118" s="253"/>
      <c r="DJ1118" s="253"/>
      <c r="DK1118" s="253"/>
      <c r="DL1118" s="253"/>
      <c r="DM1118" s="253"/>
      <c r="DN1118" s="253"/>
      <c r="DO1118" s="253"/>
      <c r="DP1118" s="253"/>
      <c r="DQ1118" s="253"/>
      <c r="DR1118" s="253"/>
      <c r="DS1118" s="253"/>
      <c r="DT1118" s="253"/>
      <c r="DU1118" s="253"/>
    </row>
    <row r="1119" spans="1:125" s="248" customFormat="1" x14ac:dyDescent="0.25">
      <c r="A1119" s="253"/>
      <c r="B1119" s="253"/>
      <c r="D1119" s="253"/>
      <c r="E1119" s="253"/>
      <c r="F1119" s="253"/>
      <c r="G1119" s="253"/>
      <c r="H1119" s="253"/>
      <c r="I1119" s="253"/>
      <c r="J1119" s="253"/>
      <c r="K1119" s="253"/>
      <c r="L1119" s="253"/>
      <c r="S1119" s="253"/>
      <c r="T1119" s="253"/>
      <c r="U1119" s="253"/>
      <c r="V1119" s="253"/>
      <c r="W1119" s="253"/>
      <c r="X1119" s="253"/>
      <c r="Y1119" s="253"/>
      <c r="Z1119" s="253"/>
      <c r="AA1119" s="253"/>
      <c r="AB1119" s="253"/>
      <c r="AC1119" s="253"/>
      <c r="AD1119" s="253"/>
      <c r="AE1119" s="253"/>
      <c r="AF1119" s="253"/>
      <c r="AG1119" s="253"/>
      <c r="AH1119" s="253"/>
      <c r="AI1119" s="253"/>
      <c r="AJ1119" s="253"/>
      <c r="AK1119" s="253"/>
      <c r="AL1119" s="253"/>
      <c r="AM1119" s="253"/>
      <c r="AN1119" s="253"/>
      <c r="AO1119" s="253"/>
      <c r="AP1119" s="253"/>
      <c r="AQ1119" s="253"/>
      <c r="AR1119" s="253"/>
      <c r="AS1119" s="253"/>
      <c r="AT1119" s="253"/>
      <c r="AU1119" s="253"/>
      <c r="AV1119" s="253"/>
      <c r="AW1119" s="253"/>
      <c r="AX1119" s="253"/>
      <c r="AY1119" s="253"/>
      <c r="AZ1119" s="253"/>
      <c r="BA1119" s="253"/>
      <c r="BB1119" s="253"/>
      <c r="BC1119" s="253"/>
      <c r="BD1119" s="253"/>
      <c r="BE1119" s="253"/>
      <c r="BF1119" s="253"/>
      <c r="BG1119" s="253"/>
      <c r="BH1119" s="253"/>
      <c r="BI1119" s="253"/>
      <c r="BJ1119" s="253"/>
      <c r="BK1119" s="253"/>
      <c r="BL1119" s="253"/>
      <c r="BM1119" s="253"/>
      <c r="BN1119" s="253"/>
      <c r="BO1119" s="253"/>
      <c r="BP1119" s="253"/>
      <c r="BQ1119" s="253"/>
      <c r="BR1119" s="253"/>
      <c r="BS1119" s="253"/>
      <c r="BT1119" s="253"/>
      <c r="BU1119" s="253"/>
      <c r="BV1119" s="253"/>
      <c r="BW1119" s="253"/>
      <c r="BX1119" s="253"/>
      <c r="BY1119" s="253"/>
      <c r="BZ1119" s="253"/>
      <c r="CA1119" s="253"/>
      <c r="CB1119" s="253"/>
      <c r="CC1119" s="253"/>
      <c r="CD1119" s="253"/>
      <c r="CE1119" s="253"/>
      <c r="CF1119" s="253"/>
      <c r="CG1119" s="253"/>
      <c r="CH1119" s="253"/>
      <c r="CI1119" s="253"/>
      <c r="CJ1119" s="253"/>
      <c r="CK1119" s="253"/>
      <c r="CL1119" s="253"/>
      <c r="CM1119" s="253"/>
      <c r="CN1119" s="253"/>
      <c r="CO1119" s="253"/>
      <c r="CP1119" s="253"/>
      <c r="CQ1119" s="253"/>
      <c r="CR1119" s="253"/>
      <c r="CS1119" s="253"/>
      <c r="CT1119" s="253"/>
      <c r="CU1119" s="253"/>
      <c r="CV1119" s="253"/>
      <c r="CW1119" s="253"/>
      <c r="CX1119" s="253"/>
      <c r="CY1119" s="253"/>
      <c r="CZ1119" s="253"/>
      <c r="DA1119" s="253"/>
      <c r="DB1119" s="253"/>
      <c r="DC1119" s="253"/>
      <c r="DD1119" s="253"/>
      <c r="DE1119" s="253"/>
      <c r="DF1119" s="253"/>
      <c r="DG1119" s="253"/>
      <c r="DH1119" s="253"/>
      <c r="DI1119" s="253"/>
      <c r="DJ1119" s="253"/>
      <c r="DK1119" s="253"/>
      <c r="DL1119" s="253"/>
      <c r="DM1119" s="253"/>
      <c r="DN1119" s="253"/>
      <c r="DO1119" s="253"/>
      <c r="DP1119" s="253"/>
      <c r="DQ1119" s="253"/>
      <c r="DR1119" s="253"/>
      <c r="DS1119" s="253"/>
      <c r="DT1119" s="253"/>
      <c r="DU1119" s="253"/>
    </row>
    <row r="1120" spans="1:125" s="248" customFormat="1" x14ac:dyDescent="0.25">
      <c r="A1120" s="253"/>
      <c r="B1120" s="253"/>
      <c r="D1120" s="253"/>
      <c r="E1120" s="253"/>
      <c r="F1120" s="253"/>
      <c r="G1120" s="253"/>
      <c r="H1120" s="253"/>
      <c r="I1120" s="253"/>
      <c r="J1120" s="253"/>
      <c r="K1120" s="253"/>
      <c r="L1120" s="253"/>
      <c r="S1120" s="253"/>
      <c r="T1120" s="253"/>
      <c r="U1120" s="253"/>
      <c r="V1120" s="253"/>
      <c r="W1120" s="253"/>
      <c r="X1120" s="253"/>
      <c r="Y1120" s="253"/>
      <c r="Z1120" s="253"/>
      <c r="AA1120" s="253"/>
      <c r="AB1120" s="253"/>
      <c r="AC1120" s="253"/>
      <c r="AD1120" s="253"/>
      <c r="AE1120" s="253"/>
      <c r="AF1120" s="253"/>
      <c r="AG1120" s="253"/>
      <c r="AH1120" s="253"/>
      <c r="AI1120" s="253"/>
      <c r="AJ1120" s="253"/>
      <c r="AK1120" s="253"/>
      <c r="AL1120" s="253"/>
      <c r="AM1120" s="253"/>
      <c r="AN1120" s="253"/>
      <c r="AO1120" s="253"/>
      <c r="AP1120" s="253"/>
      <c r="AQ1120" s="253"/>
      <c r="AR1120" s="253"/>
      <c r="AS1120" s="253"/>
      <c r="AT1120" s="253"/>
      <c r="AU1120" s="253"/>
      <c r="AV1120" s="253"/>
      <c r="AW1120" s="253"/>
      <c r="AX1120" s="253"/>
      <c r="AY1120" s="253"/>
      <c r="AZ1120" s="253"/>
      <c r="BA1120" s="253"/>
      <c r="BB1120" s="253"/>
      <c r="BC1120" s="253"/>
      <c r="BD1120" s="253"/>
      <c r="BE1120" s="253"/>
      <c r="BF1120" s="253"/>
      <c r="BG1120" s="253"/>
      <c r="BH1120" s="253"/>
      <c r="BI1120" s="253"/>
      <c r="BJ1120" s="253"/>
      <c r="BK1120" s="253"/>
      <c r="BL1120" s="253"/>
      <c r="BM1120" s="253"/>
      <c r="BN1120" s="253"/>
      <c r="BO1120" s="253"/>
      <c r="BP1120" s="253"/>
      <c r="BQ1120" s="253"/>
      <c r="BR1120" s="253"/>
      <c r="BS1120" s="253"/>
      <c r="BT1120" s="253"/>
      <c r="BU1120" s="253"/>
      <c r="BV1120" s="253"/>
      <c r="BW1120" s="253"/>
      <c r="BX1120" s="253"/>
      <c r="BY1120" s="253"/>
      <c r="BZ1120" s="253"/>
      <c r="CA1120" s="253"/>
      <c r="CB1120" s="253"/>
      <c r="CC1120" s="253"/>
      <c r="CD1120" s="253"/>
      <c r="CE1120" s="253"/>
      <c r="CF1120" s="253"/>
      <c r="CG1120" s="253"/>
      <c r="CH1120" s="253"/>
      <c r="CI1120" s="253"/>
      <c r="CJ1120" s="253"/>
      <c r="CK1120" s="253"/>
      <c r="CL1120" s="253"/>
      <c r="CM1120" s="253"/>
      <c r="CN1120" s="253"/>
      <c r="CO1120" s="253"/>
      <c r="CP1120" s="253"/>
      <c r="CQ1120" s="253"/>
      <c r="CR1120" s="253"/>
      <c r="CS1120" s="253"/>
      <c r="CT1120" s="253"/>
      <c r="CU1120" s="253"/>
      <c r="CV1120" s="253"/>
      <c r="CW1120" s="253"/>
      <c r="CX1120" s="253"/>
      <c r="CY1120" s="253"/>
      <c r="CZ1120" s="253"/>
      <c r="DA1120" s="253"/>
      <c r="DB1120" s="253"/>
      <c r="DC1120" s="253"/>
      <c r="DD1120" s="253"/>
      <c r="DE1120" s="253"/>
      <c r="DF1120" s="253"/>
      <c r="DG1120" s="253"/>
      <c r="DH1120" s="253"/>
      <c r="DI1120" s="253"/>
      <c r="DJ1120" s="253"/>
      <c r="DK1120" s="253"/>
      <c r="DL1120" s="253"/>
      <c r="DM1120" s="253"/>
      <c r="DN1120" s="253"/>
      <c r="DO1120" s="253"/>
      <c r="DP1120" s="253"/>
      <c r="DQ1120" s="253"/>
      <c r="DR1120" s="253"/>
      <c r="DS1120" s="253"/>
      <c r="DT1120" s="253"/>
      <c r="DU1120" s="253"/>
    </row>
    <row r="1121" spans="1:125" s="248" customFormat="1" x14ac:dyDescent="0.25">
      <c r="A1121" s="253"/>
      <c r="B1121" s="253"/>
      <c r="D1121" s="253"/>
      <c r="E1121" s="253"/>
      <c r="F1121" s="253"/>
      <c r="G1121" s="253"/>
      <c r="H1121" s="253"/>
      <c r="I1121" s="253"/>
      <c r="J1121" s="253"/>
      <c r="K1121" s="253"/>
      <c r="L1121" s="253"/>
      <c r="S1121" s="253"/>
      <c r="T1121" s="253"/>
      <c r="U1121" s="253"/>
      <c r="V1121" s="253"/>
      <c r="W1121" s="253"/>
      <c r="X1121" s="253"/>
      <c r="Y1121" s="253"/>
      <c r="Z1121" s="253"/>
      <c r="AA1121" s="253"/>
      <c r="AB1121" s="253"/>
      <c r="AC1121" s="253"/>
      <c r="AD1121" s="253"/>
      <c r="AE1121" s="253"/>
      <c r="AF1121" s="253"/>
      <c r="AG1121" s="253"/>
      <c r="AH1121" s="253"/>
      <c r="AI1121" s="253"/>
      <c r="AJ1121" s="253"/>
      <c r="AK1121" s="253"/>
      <c r="AL1121" s="253"/>
      <c r="AM1121" s="253"/>
      <c r="AN1121" s="253"/>
      <c r="AO1121" s="253"/>
      <c r="AP1121" s="253"/>
      <c r="AQ1121" s="253"/>
      <c r="AR1121" s="253"/>
      <c r="AS1121" s="253"/>
      <c r="AT1121" s="253"/>
      <c r="AU1121" s="253"/>
      <c r="AV1121" s="253"/>
      <c r="AW1121" s="253"/>
      <c r="AX1121" s="253"/>
      <c r="AY1121" s="253"/>
      <c r="AZ1121" s="253"/>
      <c r="BA1121" s="253"/>
      <c r="BB1121" s="253"/>
      <c r="BC1121" s="253"/>
      <c r="BD1121" s="253"/>
      <c r="BE1121" s="253"/>
      <c r="BF1121" s="253"/>
      <c r="BG1121" s="253"/>
      <c r="BH1121" s="253"/>
      <c r="BI1121" s="253"/>
      <c r="BJ1121" s="253"/>
      <c r="BK1121" s="253"/>
      <c r="BL1121" s="253"/>
      <c r="BM1121" s="253"/>
      <c r="BN1121" s="253"/>
      <c r="BO1121" s="253"/>
      <c r="BP1121" s="253"/>
      <c r="BQ1121" s="253"/>
      <c r="BR1121" s="253"/>
      <c r="BS1121" s="253"/>
      <c r="BT1121" s="253"/>
      <c r="BU1121" s="253"/>
      <c r="BV1121" s="253"/>
      <c r="BW1121" s="253"/>
      <c r="BX1121" s="253"/>
      <c r="BY1121" s="253"/>
      <c r="BZ1121" s="253"/>
      <c r="CA1121" s="253"/>
      <c r="CB1121" s="253"/>
      <c r="CC1121" s="253"/>
      <c r="CD1121" s="253"/>
      <c r="CE1121" s="253"/>
      <c r="CF1121" s="253"/>
      <c r="CG1121" s="253"/>
      <c r="CH1121" s="253"/>
      <c r="CI1121" s="253"/>
      <c r="CJ1121" s="253"/>
      <c r="CK1121" s="253"/>
      <c r="CL1121" s="253"/>
      <c r="CM1121" s="253"/>
      <c r="CN1121" s="253"/>
      <c r="CO1121" s="253"/>
      <c r="CP1121" s="253"/>
      <c r="CQ1121" s="253"/>
      <c r="CR1121" s="253"/>
      <c r="CS1121" s="253"/>
      <c r="CT1121" s="253"/>
      <c r="CU1121" s="253"/>
      <c r="CV1121" s="253"/>
      <c r="CW1121" s="253"/>
      <c r="CX1121" s="253"/>
      <c r="CY1121" s="253"/>
      <c r="CZ1121" s="253"/>
      <c r="DA1121" s="253"/>
      <c r="DB1121" s="253"/>
      <c r="DC1121" s="253"/>
      <c r="DD1121" s="253"/>
      <c r="DE1121" s="253"/>
      <c r="DF1121" s="253"/>
      <c r="DG1121" s="253"/>
      <c r="DH1121" s="253"/>
      <c r="DI1121" s="253"/>
      <c r="DJ1121" s="253"/>
      <c r="DK1121" s="253"/>
      <c r="DL1121" s="253"/>
      <c r="DM1121" s="253"/>
      <c r="DN1121" s="253"/>
      <c r="DO1121" s="253"/>
      <c r="DP1121" s="253"/>
      <c r="DQ1121" s="253"/>
      <c r="DR1121" s="253"/>
      <c r="DS1121" s="253"/>
      <c r="DT1121" s="253"/>
      <c r="DU1121" s="253"/>
    </row>
    <row r="1122" spans="1:125" s="248" customFormat="1" x14ac:dyDescent="0.25">
      <c r="A1122" s="253"/>
      <c r="B1122" s="253"/>
      <c r="D1122" s="253"/>
      <c r="E1122" s="253"/>
      <c r="F1122" s="253"/>
      <c r="G1122" s="253"/>
      <c r="H1122" s="253"/>
      <c r="I1122" s="253"/>
      <c r="J1122" s="253"/>
      <c r="K1122" s="253"/>
      <c r="L1122" s="253"/>
      <c r="S1122" s="253"/>
      <c r="T1122" s="253"/>
      <c r="U1122" s="253"/>
      <c r="V1122" s="253"/>
      <c r="W1122" s="253"/>
      <c r="X1122" s="253"/>
      <c r="Y1122" s="253"/>
      <c r="Z1122" s="253"/>
      <c r="AA1122" s="253"/>
      <c r="AB1122" s="253"/>
      <c r="AC1122" s="253"/>
      <c r="AD1122" s="253"/>
      <c r="AE1122" s="253"/>
      <c r="AF1122" s="253"/>
      <c r="AG1122" s="253"/>
      <c r="AH1122" s="253"/>
      <c r="AI1122" s="253"/>
      <c r="AJ1122" s="253"/>
      <c r="AK1122" s="253"/>
      <c r="AL1122" s="253"/>
      <c r="AM1122" s="253"/>
      <c r="AN1122" s="253"/>
      <c r="AO1122" s="253"/>
      <c r="AP1122" s="253"/>
      <c r="AQ1122" s="253"/>
      <c r="AR1122" s="253"/>
      <c r="AS1122" s="253"/>
      <c r="AT1122" s="253"/>
      <c r="AU1122" s="253"/>
      <c r="AV1122" s="253"/>
      <c r="AW1122" s="253"/>
      <c r="AX1122" s="253"/>
      <c r="AY1122" s="253"/>
      <c r="AZ1122" s="253"/>
      <c r="BA1122" s="253"/>
      <c r="BB1122" s="253"/>
      <c r="BC1122" s="253"/>
      <c r="BD1122" s="253"/>
      <c r="BE1122" s="253"/>
      <c r="BF1122" s="253"/>
      <c r="BG1122" s="253"/>
      <c r="BH1122" s="253"/>
      <c r="BI1122" s="253"/>
      <c r="BJ1122" s="253"/>
      <c r="BK1122" s="253"/>
      <c r="BL1122" s="253"/>
      <c r="BM1122" s="253"/>
      <c r="BN1122" s="253"/>
      <c r="BO1122" s="253"/>
      <c r="BP1122" s="253"/>
      <c r="BQ1122" s="253"/>
      <c r="BR1122" s="253"/>
      <c r="BS1122" s="253"/>
      <c r="BT1122" s="253"/>
      <c r="BU1122" s="253"/>
      <c r="BV1122" s="253"/>
      <c r="BW1122" s="253"/>
      <c r="BX1122" s="253"/>
      <c r="BY1122" s="253"/>
      <c r="BZ1122" s="253"/>
      <c r="CA1122" s="253"/>
      <c r="CB1122" s="253"/>
      <c r="CC1122" s="253"/>
      <c r="CD1122" s="253"/>
      <c r="CE1122" s="253"/>
      <c r="CF1122" s="253"/>
      <c r="CG1122" s="253"/>
      <c r="CH1122" s="253"/>
      <c r="CI1122" s="253"/>
      <c r="CJ1122" s="253"/>
      <c r="CK1122" s="253"/>
      <c r="CL1122" s="253"/>
      <c r="CM1122" s="253"/>
      <c r="CN1122" s="253"/>
      <c r="CO1122" s="253"/>
      <c r="CP1122" s="253"/>
      <c r="CQ1122" s="253"/>
      <c r="CR1122" s="253"/>
      <c r="CS1122" s="253"/>
      <c r="CT1122" s="253"/>
      <c r="CU1122" s="253"/>
      <c r="CV1122" s="253"/>
      <c r="CW1122" s="253"/>
      <c r="CX1122" s="253"/>
      <c r="CY1122" s="253"/>
      <c r="CZ1122" s="253"/>
      <c r="DA1122" s="253"/>
      <c r="DB1122" s="253"/>
      <c r="DC1122" s="253"/>
      <c r="DD1122" s="253"/>
      <c r="DE1122" s="253"/>
      <c r="DF1122" s="253"/>
      <c r="DG1122" s="253"/>
      <c r="DH1122" s="253"/>
      <c r="DI1122" s="253"/>
      <c r="DJ1122" s="253"/>
      <c r="DK1122" s="253"/>
      <c r="DL1122" s="253"/>
      <c r="DM1122" s="253"/>
      <c r="DN1122" s="253"/>
      <c r="DO1122" s="253"/>
      <c r="DP1122" s="253"/>
      <c r="DQ1122" s="253"/>
      <c r="DR1122" s="253"/>
      <c r="DS1122" s="253"/>
      <c r="DT1122" s="253"/>
      <c r="DU1122" s="253"/>
    </row>
    <row r="1123" spans="1:125" s="248" customFormat="1" x14ac:dyDescent="0.25">
      <c r="A1123" s="253"/>
      <c r="B1123" s="253"/>
      <c r="D1123" s="253"/>
      <c r="E1123" s="253"/>
      <c r="F1123" s="253"/>
      <c r="G1123" s="253"/>
      <c r="H1123" s="253"/>
      <c r="I1123" s="253"/>
      <c r="J1123" s="253"/>
      <c r="K1123" s="253"/>
      <c r="L1123" s="253"/>
      <c r="S1123" s="253"/>
      <c r="T1123" s="253"/>
      <c r="U1123" s="253"/>
      <c r="V1123" s="253"/>
      <c r="W1123" s="253"/>
      <c r="X1123" s="253"/>
      <c r="Y1123" s="253"/>
      <c r="Z1123" s="253"/>
      <c r="AA1123" s="253"/>
      <c r="AB1123" s="253"/>
      <c r="AC1123" s="253"/>
      <c r="AD1123" s="253"/>
      <c r="AE1123" s="253"/>
      <c r="AF1123" s="253"/>
      <c r="AG1123" s="253"/>
      <c r="AH1123" s="253"/>
      <c r="AI1123" s="253"/>
      <c r="AJ1123" s="253"/>
      <c r="AK1123" s="253"/>
      <c r="AL1123" s="253"/>
      <c r="AM1123" s="253"/>
      <c r="AN1123" s="253"/>
      <c r="AO1123" s="253"/>
      <c r="AP1123" s="253"/>
      <c r="AQ1123" s="253"/>
      <c r="AR1123" s="253"/>
      <c r="AS1123" s="253"/>
      <c r="AT1123" s="253"/>
      <c r="AU1123" s="253"/>
      <c r="AV1123" s="253"/>
      <c r="AW1123" s="253"/>
      <c r="AX1123" s="253"/>
      <c r="AY1123" s="253"/>
      <c r="AZ1123" s="253"/>
      <c r="BA1123" s="253"/>
      <c r="BB1123" s="253"/>
      <c r="BC1123" s="253"/>
      <c r="BD1123" s="253"/>
      <c r="BE1123" s="253"/>
      <c r="BF1123" s="253"/>
      <c r="BG1123" s="253"/>
      <c r="BH1123" s="253"/>
      <c r="BI1123" s="253"/>
      <c r="BJ1123" s="253"/>
      <c r="BK1123" s="253"/>
      <c r="BL1123" s="253"/>
      <c r="BM1123" s="253"/>
      <c r="BN1123" s="253"/>
      <c r="BO1123" s="253"/>
      <c r="BP1123" s="253"/>
      <c r="BQ1123" s="253"/>
      <c r="BR1123" s="253"/>
      <c r="BS1123" s="253"/>
      <c r="BT1123" s="253"/>
      <c r="BU1123" s="253"/>
      <c r="BV1123" s="253"/>
      <c r="BW1123" s="253"/>
      <c r="BX1123" s="253"/>
      <c r="BY1123" s="253"/>
      <c r="BZ1123" s="253"/>
      <c r="CA1123" s="253"/>
      <c r="CB1123" s="253"/>
      <c r="CC1123" s="253"/>
      <c r="CD1123" s="253"/>
      <c r="CE1123" s="253"/>
      <c r="CF1123" s="253"/>
      <c r="CG1123" s="253"/>
      <c r="CH1123" s="253"/>
      <c r="CI1123" s="253"/>
      <c r="CJ1123" s="253"/>
      <c r="CK1123" s="253"/>
      <c r="CL1123" s="253"/>
      <c r="CM1123" s="253"/>
      <c r="CN1123" s="253"/>
      <c r="CO1123" s="253"/>
      <c r="CP1123" s="253"/>
      <c r="CQ1123" s="253"/>
      <c r="CR1123" s="253"/>
      <c r="CS1123" s="253"/>
      <c r="CT1123" s="253"/>
      <c r="CU1123" s="253"/>
      <c r="CV1123" s="253"/>
      <c r="CW1123" s="253"/>
      <c r="CX1123" s="253"/>
      <c r="CY1123" s="253"/>
      <c r="CZ1123" s="253"/>
      <c r="DA1123" s="253"/>
      <c r="DB1123" s="253"/>
      <c r="DC1123" s="253"/>
      <c r="DD1123" s="253"/>
      <c r="DE1123" s="253"/>
      <c r="DF1123" s="253"/>
      <c r="DG1123" s="253"/>
      <c r="DH1123" s="253"/>
      <c r="DI1123" s="253"/>
      <c r="DJ1123" s="253"/>
      <c r="DK1123" s="253"/>
      <c r="DL1123" s="253"/>
      <c r="DM1123" s="253"/>
      <c r="DN1123" s="253"/>
      <c r="DO1123" s="253"/>
      <c r="DP1123" s="253"/>
      <c r="DQ1123" s="253"/>
      <c r="DR1123" s="253"/>
      <c r="DS1123" s="253"/>
      <c r="DT1123" s="253"/>
      <c r="DU1123" s="253"/>
    </row>
    <row r="1124" spans="1:125" s="248" customFormat="1" x14ac:dyDescent="0.25">
      <c r="A1124" s="253"/>
      <c r="B1124" s="253"/>
      <c r="D1124" s="253"/>
      <c r="E1124" s="253"/>
      <c r="F1124" s="253"/>
      <c r="G1124" s="253"/>
      <c r="H1124" s="253"/>
      <c r="I1124" s="253"/>
      <c r="J1124" s="253"/>
      <c r="K1124" s="253"/>
      <c r="L1124" s="253"/>
      <c r="S1124" s="253"/>
      <c r="T1124" s="253"/>
      <c r="U1124" s="253"/>
      <c r="V1124" s="253"/>
      <c r="W1124" s="253"/>
      <c r="X1124" s="253"/>
      <c r="Y1124" s="253"/>
      <c r="Z1124" s="253"/>
      <c r="AA1124" s="253"/>
      <c r="AB1124" s="253"/>
      <c r="AC1124" s="253"/>
      <c r="AD1124" s="253"/>
      <c r="AE1124" s="253"/>
      <c r="AF1124" s="253"/>
      <c r="AG1124" s="253"/>
      <c r="AH1124" s="253"/>
      <c r="AI1124" s="253"/>
      <c r="AJ1124" s="253"/>
      <c r="AK1124" s="253"/>
      <c r="AL1124" s="253"/>
      <c r="AM1124" s="253"/>
      <c r="AN1124" s="253"/>
      <c r="AO1124" s="253"/>
      <c r="AP1124" s="253"/>
      <c r="AQ1124" s="253"/>
      <c r="AR1124" s="253"/>
      <c r="AS1124" s="253"/>
      <c r="AT1124" s="253"/>
      <c r="AU1124" s="253"/>
      <c r="AV1124" s="253"/>
      <c r="AW1124" s="253"/>
      <c r="AX1124" s="253"/>
      <c r="AY1124" s="253"/>
      <c r="AZ1124" s="253"/>
      <c r="BA1124" s="253"/>
      <c r="BB1124" s="253"/>
      <c r="BC1124" s="253"/>
      <c r="BD1124" s="253"/>
      <c r="BE1124" s="253"/>
      <c r="BF1124" s="253"/>
      <c r="BG1124" s="253"/>
      <c r="BH1124" s="253"/>
      <c r="BI1124" s="253"/>
      <c r="BJ1124" s="253"/>
      <c r="BK1124" s="253"/>
      <c r="BL1124" s="253"/>
      <c r="BM1124" s="253"/>
      <c r="BN1124" s="253"/>
      <c r="BO1124" s="253"/>
      <c r="BP1124" s="253"/>
      <c r="BQ1124" s="253"/>
      <c r="BR1124" s="253"/>
      <c r="BS1124" s="253"/>
      <c r="BT1124" s="253"/>
      <c r="BU1124" s="253"/>
      <c r="BV1124" s="253"/>
      <c r="BW1124" s="253"/>
      <c r="BX1124" s="253"/>
      <c r="BY1124" s="253"/>
      <c r="BZ1124" s="253"/>
      <c r="CA1124" s="253"/>
      <c r="CB1124" s="253"/>
      <c r="CC1124" s="253"/>
      <c r="CD1124" s="253"/>
      <c r="CE1124" s="253"/>
      <c r="CF1124" s="253"/>
      <c r="CG1124" s="253"/>
      <c r="CH1124" s="253"/>
      <c r="CI1124" s="253"/>
      <c r="CJ1124" s="253"/>
      <c r="CK1124" s="253"/>
      <c r="CL1124" s="253"/>
      <c r="CM1124" s="253"/>
      <c r="CN1124" s="253"/>
      <c r="CO1124" s="253"/>
      <c r="CP1124" s="253"/>
      <c r="CQ1124" s="253"/>
      <c r="CR1124" s="253"/>
      <c r="CS1124" s="253"/>
      <c r="CT1124" s="253"/>
      <c r="CU1124" s="253"/>
      <c r="CV1124" s="253"/>
      <c r="CW1124" s="253"/>
      <c r="CX1124" s="253"/>
      <c r="CY1124" s="253"/>
      <c r="CZ1124" s="253"/>
      <c r="DA1124" s="253"/>
      <c r="DB1124" s="253"/>
      <c r="DC1124" s="253"/>
      <c r="DD1124" s="253"/>
      <c r="DE1124" s="253"/>
      <c r="DF1124" s="253"/>
      <c r="DG1124" s="253"/>
      <c r="DH1124" s="253"/>
      <c r="DI1124" s="253"/>
      <c r="DJ1124" s="253"/>
      <c r="DK1124" s="253"/>
      <c r="DL1124" s="253"/>
      <c r="DM1124" s="253"/>
      <c r="DN1124" s="253"/>
      <c r="DO1124" s="253"/>
      <c r="DP1124" s="253"/>
      <c r="DQ1124" s="253"/>
      <c r="DR1124" s="253"/>
      <c r="DS1124" s="253"/>
      <c r="DT1124" s="253"/>
      <c r="DU1124" s="253"/>
    </row>
    <row r="1125" spans="1:125" s="248" customFormat="1" x14ac:dyDescent="0.25">
      <c r="A1125" s="253"/>
      <c r="B1125" s="253"/>
      <c r="D1125" s="253"/>
      <c r="E1125" s="253"/>
      <c r="F1125" s="253"/>
      <c r="G1125" s="253"/>
      <c r="H1125" s="253"/>
      <c r="I1125" s="253"/>
      <c r="J1125" s="253"/>
      <c r="K1125" s="253"/>
      <c r="L1125" s="253"/>
      <c r="S1125" s="253"/>
      <c r="T1125" s="253"/>
      <c r="U1125" s="253"/>
      <c r="V1125" s="253"/>
      <c r="W1125" s="253"/>
      <c r="X1125" s="253"/>
      <c r="Y1125" s="253"/>
      <c r="Z1125" s="253"/>
      <c r="AA1125" s="253"/>
      <c r="AB1125" s="253"/>
      <c r="AC1125" s="253"/>
      <c r="AD1125" s="253"/>
      <c r="AE1125" s="253"/>
      <c r="AF1125" s="253"/>
      <c r="AG1125" s="253"/>
      <c r="AH1125" s="253"/>
      <c r="AI1125" s="253"/>
      <c r="AJ1125" s="253"/>
      <c r="AK1125" s="253"/>
      <c r="AL1125" s="253"/>
      <c r="AM1125" s="253"/>
      <c r="AN1125" s="253"/>
      <c r="AO1125" s="253"/>
      <c r="AP1125" s="253"/>
      <c r="AQ1125" s="253"/>
      <c r="AR1125" s="253"/>
      <c r="AS1125" s="253"/>
      <c r="AT1125" s="253"/>
      <c r="AU1125" s="253"/>
      <c r="AV1125" s="253"/>
      <c r="AW1125" s="253"/>
      <c r="AX1125" s="253"/>
      <c r="AY1125" s="253"/>
      <c r="AZ1125" s="253"/>
      <c r="BA1125" s="253"/>
      <c r="BB1125" s="253"/>
      <c r="BC1125" s="253"/>
      <c r="BD1125" s="253"/>
      <c r="BE1125" s="253"/>
      <c r="BF1125" s="253"/>
      <c r="BG1125" s="253"/>
      <c r="BH1125" s="253"/>
      <c r="BI1125" s="253"/>
      <c r="BJ1125" s="253"/>
      <c r="BK1125" s="253"/>
      <c r="BL1125" s="253"/>
      <c r="BM1125" s="253"/>
      <c r="BN1125" s="253"/>
      <c r="BO1125" s="253"/>
      <c r="BP1125" s="253"/>
      <c r="BQ1125" s="253"/>
      <c r="BR1125" s="253"/>
      <c r="BS1125" s="253"/>
      <c r="BT1125" s="253"/>
      <c r="BU1125" s="253"/>
      <c r="BV1125" s="253"/>
      <c r="BW1125" s="253"/>
      <c r="BX1125" s="253"/>
      <c r="BY1125" s="253"/>
      <c r="BZ1125" s="253"/>
      <c r="CA1125" s="253"/>
      <c r="CB1125" s="253"/>
      <c r="CC1125" s="253"/>
      <c r="CD1125" s="253"/>
      <c r="CE1125" s="253"/>
      <c r="CF1125" s="253"/>
      <c r="CG1125" s="253"/>
      <c r="CH1125" s="253"/>
      <c r="CI1125" s="253"/>
      <c r="CJ1125" s="253"/>
      <c r="CK1125" s="253"/>
      <c r="CL1125" s="253"/>
      <c r="CM1125" s="253"/>
      <c r="CN1125" s="253"/>
      <c r="CO1125" s="253"/>
      <c r="CP1125" s="253"/>
      <c r="CQ1125" s="253"/>
      <c r="CR1125" s="253"/>
      <c r="CS1125" s="253"/>
      <c r="CT1125" s="253"/>
      <c r="CU1125" s="253"/>
      <c r="CV1125" s="253"/>
      <c r="CW1125" s="253"/>
      <c r="CX1125" s="253"/>
      <c r="CY1125" s="253"/>
      <c r="CZ1125" s="253"/>
      <c r="DA1125" s="253"/>
      <c r="DB1125" s="253"/>
      <c r="DC1125" s="253"/>
      <c r="DD1125" s="253"/>
      <c r="DE1125" s="253"/>
      <c r="DF1125" s="253"/>
      <c r="DG1125" s="253"/>
      <c r="DH1125" s="253"/>
      <c r="DI1125" s="253"/>
      <c r="DJ1125" s="253"/>
      <c r="DK1125" s="253"/>
      <c r="DL1125" s="253"/>
      <c r="DM1125" s="253"/>
      <c r="DN1125" s="253"/>
      <c r="DO1125" s="253"/>
      <c r="DP1125" s="253"/>
      <c r="DQ1125" s="253"/>
      <c r="DR1125" s="253"/>
      <c r="DS1125" s="253"/>
      <c r="DT1125" s="253"/>
      <c r="DU1125" s="253"/>
    </row>
    <row r="1126" spans="1:125" s="248" customFormat="1" x14ac:dyDescent="0.25">
      <c r="A1126" s="253"/>
      <c r="B1126" s="253"/>
      <c r="D1126" s="253"/>
      <c r="E1126" s="253"/>
      <c r="F1126" s="253"/>
      <c r="G1126" s="253"/>
      <c r="H1126" s="253"/>
      <c r="I1126" s="253"/>
      <c r="J1126" s="253"/>
      <c r="K1126" s="253"/>
      <c r="L1126" s="253"/>
      <c r="S1126" s="253"/>
      <c r="T1126" s="253"/>
      <c r="U1126" s="253"/>
      <c r="V1126" s="253"/>
      <c r="W1126" s="253"/>
      <c r="X1126" s="253"/>
      <c r="Y1126" s="253"/>
      <c r="Z1126" s="253"/>
      <c r="AA1126" s="253"/>
      <c r="AB1126" s="253"/>
      <c r="AC1126" s="253"/>
      <c r="AD1126" s="253"/>
      <c r="AE1126" s="253"/>
      <c r="AF1126" s="253"/>
      <c r="AG1126" s="253"/>
      <c r="AH1126" s="253"/>
      <c r="AI1126" s="253"/>
      <c r="AJ1126" s="253"/>
      <c r="AK1126" s="253"/>
      <c r="AL1126" s="253"/>
      <c r="AM1126" s="253"/>
      <c r="AN1126" s="253"/>
      <c r="AO1126" s="253"/>
      <c r="AP1126" s="253"/>
      <c r="AQ1126" s="253"/>
      <c r="AR1126" s="253"/>
      <c r="AS1126" s="253"/>
      <c r="AT1126" s="253"/>
      <c r="AU1126" s="253"/>
      <c r="AV1126" s="253"/>
      <c r="AW1126" s="253"/>
      <c r="AX1126" s="253"/>
      <c r="AY1126" s="253"/>
      <c r="AZ1126" s="253"/>
      <c r="BA1126" s="253"/>
      <c r="BB1126" s="253"/>
      <c r="BC1126" s="253"/>
      <c r="BD1126" s="253"/>
      <c r="BE1126" s="253"/>
      <c r="BF1126" s="253"/>
      <c r="BG1126" s="253"/>
      <c r="BH1126" s="253"/>
      <c r="BI1126" s="253"/>
      <c r="BJ1126" s="253"/>
      <c r="BK1126" s="253"/>
      <c r="BL1126" s="253"/>
      <c r="BM1126" s="253"/>
      <c r="BN1126" s="253"/>
      <c r="BO1126" s="253"/>
      <c r="BP1126" s="253"/>
      <c r="BQ1126" s="253"/>
      <c r="BR1126" s="253"/>
      <c r="BS1126" s="253"/>
      <c r="BT1126" s="253"/>
      <c r="BU1126" s="253"/>
      <c r="BV1126" s="253"/>
      <c r="BW1126" s="253"/>
      <c r="BX1126" s="253"/>
      <c r="BY1126" s="253"/>
      <c r="BZ1126" s="253"/>
      <c r="CA1126" s="253"/>
      <c r="CB1126" s="253"/>
      <c r="CC1126" s="253"/>
      <c r="CD1126" s="253"/>
      <c r="CE1126" s="253"/>
      <c r="CF1126" s="253"/>
      <c r="CG1126" s="253"/>
      <c r="CH1126" s="253"/>
      <c r="CI1126" s="253"/>
      <c r="CJ1126" s="253"/>
      <c r="CK1126" s="253"/>
      <c r="CL1126" s="253"/>
      <c r="CM1126" s="253"/>
      <c r="CN1126" s="253"/>
      <c r="CO1126" s="253"/>
      <c r="CP1126" s="253"/>
      <c r="CQ1126" s="253"/>
      <c r="CR1126" s="253"/>
      <c r="CS1126" s="253"/>
      <c r="CT1126" s="253"/>
      <c r="CU1126" s="253"/>
      <c r="CV1126" s="253"/>
      <c r="CW1126" s="253"/>
      <c r="CX1126" s="253"/>
      <c r="CY1126" s="253"/>
      <c r="CZ1126" s="253"/>
      <c r="DA1126" s="253"/>
      <c r="DB1126" s="253"/>
      <c r="DC1126" s="253"/>
      <c r="DD1126" s="253"/>
      <c r="DE1126" s="253"/>
      <c r="DF1126" s="253"/>
      <c r="DG1126" s="253"/>
      <c r="DH1126" s="253"/>
      <c r="DI1126" s="253"/>
      <c r="DJ1126" s="253"/>
      <c r="DK1126" s="253"/>
      <c r="DL1126" s="253"/>
      <c r="DM1126" s="253"/>
      <c r="DN1126" s="253"/>
      <c r="DO1126" s="253"/>
      <c r="DP1126" s="253"/>
      <c r="DQ1126" s="253"/>
      <c r="DR1126" s="253"/>
      <c r="DS1126" s="253"/>
      <c r="DT1126" s="253"/>
      <c r="DU1126" s="253"/>
    </row>
    <row r="1127" spans="1:125" s="248" customFormat="1" x14ac:dyDescent="0.25">
      <c r="A1127" s="253"/>
      <c r="B1127" s="253"/>
      <c r="D1127" s="253"/>
      <c r="E1127" s="253"/>
      <c r="F1127" s="253"/>
      <c r="G1127" s="253"/>
      <c r="H1127" s="253"/>
      <c r="I1127" s="253"/>
      <c r="J1127" s="253"/>
      <c r="K1127" s="253"/>
      <c r="L1127" s="253"/>
      <c r="S1127" s="253"/>
      <c r="T1127" s="253"/>
      <c r="U1127" s="253"/>
      <c r="V1127" s="253"/>
      <c r="W1127" s="253"/>
      <c r="X1127" s="253"/>
      <c r="Y1127" s="253"/>
      <c r="Z1127" s="253"/>
      <c r="AA1127" s="253"/>
      <c r="AB1127" s="253"/>
      <c r="AC1127" s="253"/>
      <c r="AD1127" s="253"/>
      <c r="AE1127" s="253"/>
      <c r="AF1127" s="253"/>
      <c r="AG1127" s="253"/>
      <c r="AH1127" s="253"/>
      <c r="AI1127" s="253"/>
      <c r="AJ1127" s="253"/>
      <c r="AK1127" s="253"/>
      <c r="AL1127" s="253"/>
      <c r="AM1127" s="253"/>
      <c r="AN1127" s="253"/>
      <c r="AO1127" s="253"/>
      <c r="AP1127" s="253"/>
      <c r="AQ1127" s="253"/>
      <c r="AR1127" s="253"/>
      <c r="AS1127" s="253"/>
      <c r="AT1127" s="253"/>
      <c r="AU1127" s="253"/>
      <c r="AV1127" s="253"/>
      <c r="AW1127" s="253"/>
      <c r="AX1127" s="253"/>
      <c r="AY1127" s="253"/>
      <c r="AZ1127" s="253"/>
      <c r="BA1127" s="253"/>
      <c r="BB1127" s="253"/>
      <c r="BC1127" s="253"/>
      <c r="BD1127" s="253"/>
      <c r="BE1127" s="253"/>
      <c r="BF1127" s="253"/>
      <c r="BG1127" s="253"/>
      <c r="BH1127" s="253"/>
      <c r="BI1127" s="253"/>
      <c r="BJ1127" s="253"/>
      <c r="BK1127" s="253"/>
      <c r="BL1127" s="253"/>
      <c r="BM1127" s="253"/>
      <c r="BN1127" s="253"/>
      <c r="BO1127" s="253"/>
      <c r="BP1127" s="253"/>
      <c r="BQ1127" s="253"/>
      <c r="BR1127" s="253"/>
      <c r="BS1127" s="253"/>
      <c r="BT1127" s="253"/>
      <c r="BU1127" s="253"/>
      <c r="BV1127" s="253"/>
      <c r="BW1127" s="253"/>
      <c r="BX1127" s="253"/>
      <c r="BY1127" s="253"/>
      <c r="BZ1127" s="253"/>
      <c r="CA1127" s="253"/>
      <c r="CB1127" s="253"/>
      <c r="CC1127" s="253"/>
      <c r="CD1127" s="253"/>
      <c r="CE1127" s="253"/>
      <c r="CF1127" s="253"/>
      <c r="CG1127" s="253"/>
      <c r="CH1127" s="253"/>
      <c r="CI1127" s="253"/>
      <c r="CJ1127" s="253"/>
      <c r="CK1127" s="253"/>
      <c r="CL1127" s="253"/>
      <c r="CM1127" s="253"/>
      <c r="CN1127" s="253"/>
      <c r="CO1127" s="253"/>
      <c r="CP1127" s="253"/>
      <c r="CQ1127" s="253"/>
      <c r="CR1127" s="253"/>
      <c r="CS1127" s="253"/>
      <c r="CT1127" s="253"/>
      <c r="CU1127" s="253"/>
      <c r="CV1127" s="253"/>
      <c r="CW1127" s="253"/>
      <c r="CX1127" s="253"/>
      <c r="CY1127" s="253"/>
      <c r="CZ1127" s="253"/>
      <c r="DA1127" s="253"/>
      <c r="DB1127" s="253"/>
      <c r="DC1127" s="253"/>
      <c r="DD1127" s="253"/>
      <c r="DE1127" s="253"/>
      <c r="DF1127" s="253"/>
      <c r="DG1127" s="253"/>
      <c r="DH1127" s="253"/>
      <c r="DI1127" s="253"/>
      <c r="DJ1127" s="253"/>
      <c r="DK1127" s="253"/>
      <c r="DL1127" s="253"/>
      <c r="DM1127" s="253"/>
      <c r="DN1127" s="253"/>
      <c r="DO1127" s="253"/>
      <c r="DP1127" s="253"/>
      <c r="DQ1127" s="253"/>
      <c r="DR1127" s="253"/>
      <c r="DS1127" s="253"/>
      <c r="DT1127" s="253"/>
      <c r="DU1127" s="253"/>
    </row>
    <row r="1128" spans="1:125" s="248" customFormat="1" x14ac:dyDescent="0.25">
      <c r="A1128" s="253"/>
      <c r="B1128" s="253"/>
      <c r="D1128" s="253"/>
      <c r="E1128" s="253"/>
      <c r="F1128" s="253"/>
      <c r="G1128" s="253"/>
      <c r="H1128" s="253"/>
      <c r="I1128" s="253"/>
      <c r="J1128" s="253"/>
      <c r="K1128" s="253"/>
      <c r="L1128" s="253"/>
      <c r="S1128" s="253"/>
      <c r="T1128" s="253"/>
      <c r="U1128" s="253"/>
      <c r="V1128" s="253"/>
      <c r="W1128" s="253"/>
      <c r="X1128" s="253"/>
      <c r="Y1128" s="253"/>
      <c r="Z1128" s="253"/>
      <c r="AA1128" s="253"/>
      <c r="AB1128" s="253"/>
      <c r="AC1128" s="253"/>
      <c r="AD1128" s="253"/>
      <c r="AE1128" s="253"/>
      <c r="AF1128" s="253"/>
      <c r="AG1128" s="253"/>
      <c r="AH1128" s="253"/>
      <c r="AI1128" s="253"/>
      <c r="AJ1128" s="253"/>
      <c r="AK1128" s="253"/>
      <c r="AL1128" s="253"/>
      <c r="AM1128" s="253"/>
      <c r="AN1128" s="253"/>
      <c r="AO1128" s="253"/>
      <c r="AP1128" s="253"/>
      <c r="AQ1128" s="253"/>
      <c r="AR1128" s="253"/>
      <c r="AS1128" s="253"/>
      <c r="AT1128" s="253"/>
      <c r="AU1128" s="253"/>
      <c r="AV1128" s="253"/>
      <c r="AW1128" s="253"/>
      <c r="AX1128" s="253"/>
      <c r="AY1128" s="253"/>
      <c r="AZ1128" s="253"/>
      <c r="BA1128" s="253"/>
      <c r="BB1128" s="253"/>
      <c r="BC1128" s="253"/>
      <c r="BD1128" s="253"/>
      <c r="BE1128" s="253"/>
      <c r="BF1128" s="253"/>
      <c r="BG1128" s="253"/>
      <c r="BH1128" s="253"/>
      <c r="BI1128" s="253"/>
      <c r="BJ1128" s="253"/>
      <c r="BK1128" s="253"/>
      <c r="BL1128" s="253"/>
      <c r="BM1128" s="253"/>
      <c r="BN1128" s="253"/>
      <c r="BO1128" s="253"/>
      <c r="BP1128" s="253"/>
      <c r="BQ1128" s="253"/>
      <c r="BR1128" s="253"/>
      <c r="BS1128" s="253"/>
      <c r="BT1128" s="253"/>
      <c r="BU1128" s="253"/>
      <c r="BV1128" s="253"/>
      <c r="BW1128" s="253"/>
      <c r="BX1128" s="253"/>
      <c r="BY1128" s="253"/>
      <c r="BZ1128" s="253"/>
      <c r="CA1128" s="253"/>
      <c r="CB1128" s="253"/>
      <c r="CC1128" s="253"/>
      <c r="CD1128" s="253"/>
      <c r="CE1128" s="253"/>
      <c r="CF1128" s="253"/>
      <c r="CG1128" s="253"/>
      <c r="CH1128" s="253"/>
      <c r="CI1128" s="253"/>
      <c r="CJ1128" s="253"/>
      <c r="CK1128" s="253"/>
      <c r="CL1128" s="253"/>
      <c r="CM1128" s="253"/>
      <c r="CN1128" s="253"/>
      <c r="CO1128" s="253"/>
      <c r="CP1128" s="253"/>
      <c r="CQ1128" s="253"/>
      <c r="CR1128" s="253"/>
      <c r="CS1128" s="253"/>
      <c r="CT1128" s="253"/>
      <c r="CU1128" s="253"/>
      <c r="CV1128" s="253"/>
      <c r="CW1128" s="253"/>
      <c r="CX1128" s="253"/>
      <c r="CY1128" s="253"/>
      <c r="CZ1128" s="253"/>
      <c r="DA1128" s="253"/>
      <c r="DB1128" s="253"/>
      <c r="DC1128" s="253"/>
      <c r="DD1128" s="253"/>
      <c r="DE1128" s="253"/>
      <c r="DF1128" s="253"/>
      <c r="DG1128" s="253"/>
      <c r="DH1128" s="253"/>
      <c r="DI1128" s="253"/>
      <c r="DJ1128" s="253"/>
      <c r="DK1128" s="253"/>
      <c r="DL1128" s="253"/>
      <c r="DM1128" s="253"/>
      <c r="DN1128" s="253"/>
      <c r="DO1128" s="253"/>
      <c r="DP1128" s="253"/>
      <c r="DQ1128" s="253"/>
      <c r="DR1128" s="253"/>
      <c r="DS1128" s="253"/>
      <c r="DT1128" s="253"/>
      <c r="DU1128" s="253"/>
    </row>
    <row r="1129" spans="1:125" s="248" customFormat="1" x14ac:dyDescent="0.25">
      <c r="A1129" s="253"/>
      <c r="B1129" s="253"/>
      <c r="D1129" s="253"/>
      <c r="E1129" s="253"/>
      <c r="F1129" s="253"/>
      <c r="G1129" s="253"/>
      <c r="H1129" s="253"/>
      <c r="I1129" s="253"/>
      <c r="J1129" s="253"/>
      <c r="K1129" s="253"/>
      <c r="L1129" s="253"/>
      <c r="S1129" s="253"/>
      <c r="T1129" s="253"/>
      <c r="U1129" s="253"/>
      <c r="V1129" s="253"/>
      <c r="W1129" s="253"/>
      <c r="X1129" s="253"/>
      <c r="Y1129" s="253"/>
      <c r="Z1129" s="253"/>
      <c r="AA1129" s="253"/>
      <c r="AB1129" s="253"/>
      <c r="AC1129" s="253"/>
      <c r="AD1129" s="253"/>
      <c r="AE1129" s="253"/>
      <c r="AF1129" s="253"/>
      <c r="AG1129" s="253"/>
      <c r="AH1129" s="253"/>
      <c r="AI1129" s="253"/>
      <c r="AJ1129" s="253"/>
      <c r="AK1129" s="253"/>
      <c r="AL1129" s="253"/>
      <c r="AM1129" s="253"/>
      <c r="AN1129" s="253"/>
      <c r="AO1129" s="253"/>
      <c r="AP1129" s="253"/>
      <c r="AQ1129" s="253"/>
      <c r="AR1129" s="253"/>
      <c r="AS1129" s="253"/>
      <c r="AT1129" s="253"/>
      <c r="AU1129" s="253"/>
      <c r="AV1129" s="253"/>
      <c r="AW1129" s="253"/>
      <c r="AX1129" s="253"/>
      <c r="AY1129" s="253"/>
      <c r="AZ1129" s="253"/>
      <c r="BA1129" s="253"/>
      <c r="BB1129" s="253"/>
      <c r="BC1129" s="253"/>
      <c r="BD1129" s="253"/>
      <c r="BE1129" s="253"/>
      <c r="BF1129" s="253"/>
      <c r="BG1129" s="253"/>
      <c r="BH1129" s="253"/>
      <c r="BI1129" s="253"/>
      <c r="BJ1129" s="253"/>
      <c r="BK1129" s="253"/>
      <c r="BL1129" s="253"/>
      <c r="BM1129" s="253"/>
      <c r="BN1129" s="253"/>
      <c r="BO1129" s="253"/>
      <c r="BP1129" s="253"/>
      <c r="BQ1129" s="253"/>
      <c r="BR1129" s="253"/>
      <c r="BS1129" s="253"/>
      <c r="BT1129" s="253"/>
      <c r="BU1129" s="253"/>
      <c r="BV1129" s="253"/>
      <c r="BW1129" s="253"/>
      <c r="BX1129" s="253"/>
      <c r="BY1129" s="253"/>
      <c r="BZ1129" s="253"/>
      <c r="CA1129" s="253"/>
      <c r="CB1129" s="253"/>
      <c r="CC1129" s="253"/>
      <c r="CD1129" s="253"/>
      <c r="CE1129" s="253"/>
      <c r="CF1129" s="253"/>
      <c r="CG1129" s="253"/>
      <c r="CH1129" s="253"/>
      <c r="CI1129" s="253"/>
      <c r="CJ1129" s="253"/>
      <c r="CK1129" s="253"/>
      <c r="CL1129" s="253"/>
      <c r="CM1129" s="253"/>
      <c r="CN1129" s="253"/>
      <c r="CO1129" s="253"/>
      <c r="CP1129" s="253"/>
      <c r="CQ1129" s="253"/>
      <c r="CR1129" s="253"/>
      <c r="CS1129" s="253"/>
      <c r="CT1129" s="253"/>
      <c r="CU1129" s="253"/>
      <c r="CV1129" s="253"/>
      <c r="CW1129" s="253"/>
      <c r="CX1129" s="253"/>
      <c r="CY1129" s="253"/>
      <c r="CZ1129" s="253"/>
      <c r="DA1129" s="253"/>
      <c r="DB1129" s="253"/>
      <c r="DC1129" s="253"/>
      <c r="DD1129" s="253"/>
      <c r="DE1129" s="253"/>
      <c r="DF1129" s="253"/>
      <c r="DG1129" s="253"/>
      <c r="DH1129" s="253"/>
      <c r="DI1129" s="253"/>
      <c r="DJ1129" s="253"/>
      <c r="DK1129" s="253"/>
      <c r="DL1129" s="253"/>
      <c r="DM1129" s="253"/>
      <c r="DN1129" s="253"/>
      <c r="DO1129" s="253"/>
      <c r="DP1129" s="253"/>
      <c r="DQ1129" s="253"/>
      <c r="DR1129" s="253"/>
      <c r="DS1129" s="253"/>
      <c r="DT1129" s="253"/>
      <c r="DU1129" s="253"/>
    </row>
    <row r="1130" spans="1:125" s="248" customFormat="1" x14ac:dyDescent="0.25">
      <c r="A1130" s="253"/>
      <c r="B1130" s="253"/>
      <c r="D1130" s="253"/>
      <c r="E1130" s="253"/>
      <c r="F1130" s="253"/>
      <c r="G1130" s="253"/>
      <c r="H1130" s="253"/>
      <c r="I1130" s="253"/>
      <c r="J1130" s="253"/>
      <c r="K1130" s="253"/>
      <c r="L1130" s="253"/>
      <c r="S1130" s="253"/>
      <c r="T1130" s="253"/>
      <c r="U1130" s="253"/>
      <c r="V1130" s="253"/>
      <c r="W1130" s="253"/>
      <c r="X1130" s="253"/>
      <c r="Y1130" s="253"/>
      <c r="Z1130" s="253"/>
      <c r="AA1130" s="253"/>
      <c r="AB1130" s="253"/>
      <c r="AC1130" s="253"/>
      <c r="AD1130" s="253"/>
      <c r="AE1130" s="253"/>
      <c r="AF1130" s="253"/>
      <c r="AG1130" s="253"/>
      <c r="AH1130" s="253"/>
      <c r="AI1130" s="253"/>
      <c r="AJ1130" s="253"/>
      <c r="AK1130" s="253"/>
      <c r="AL1130" s="253"/>
      <c r="AM1130" s="253"/>
      <c r="AN1130" s="253"/>
      <c r="AO1130" s="253"/>
      <c r="AP1130" s="253"/>
      <c r="AQ1130" s="253"/>
      <c r="AR1130" s="253"/>
      <c r="AS1130" s="253"/>
      <c r="AT1130" s="253"/>
      <c r="AU1130" s="253"/>
      <c r="AV1130" s="253"/>
      <c r="AW1130" s="253"/>
      <c r="AX1130" s="253"/>
      <c r="AY1130" s="253"/>
      <c r="AZ1130" s="253"/>
      <c r="BA1130" s="253"/>
      <c r="BB1130" s="253"/>
      <c r="BC1130" s="253"/>
      <c r="BD1130" s="253"/>
      <c r="BE1130" s="253"/>
      <c r="BF1130" s="253"/>
      <c r="BG1130" s="253"/>
      <c r="BH1130" s="253"/>
      <c r="BI1130" s="253"/>
      <c r="BJ1130" s="253"/>
      <c r="BK1130" s="253"/>
      <c r="BL1130" s="253"/>
      <c r="BM1130" s="253"/>
      <c r="BN1130" s="253"/>
      <c r="BO1130" s="253"/>
      <c r="BP1130" s="253"/>
      <c r="BQ1130" s="253"/>
      <c r="BR1130" s="253"/>
      <c r="BS1130" s="253"/>
      <c r="BT1130" s="253"/>
      <c r="BU1130" s="253"/>
      <c r="BV1130" s="253"/>
      <c r="BW1130" s="253"/>
      <c r="BX1130" s="253"/>
      <c r="BY1130" s="253"/>
      <c r="BZ1130" s="253"/>
      <c r="CA1130" s="253"/>
      <c r="CB1130" s="253"/>
      <c r="CC1130" s="253"/>
      <c r="CD1130" s="253"/>
      <c r="CE1130" s="253"/>
      <c r="CF1130" s="253"/>
      <c r="CG1130" s="253"/>
      <c r="CH1130" s="253"/>
      <c r="CI1130" s="253"/>
      <c r="CJ1130" s="253"/>
      <c r="CK1130" s="253"/>
      <c r="CL1130" s="253"/>
      <c r="CM1130" s="253"/>
      <c r="CN1130" s="253"/>
      <c r="CO1130" s="253"/>
      <c r="CP1130" s="253"/>
      <c r="CQ1130" s="253"/>
      <c r="CR1130" s="253"/>
      <c r="CS1130" s="253"/>
      <c r="CT1130" s="253"/>
      <c r="CU1130" s="253"/>
      <c r="CV1130" s="253"/>
      <c r="CW1130" s="253"/>
      <c r="CX1130" s="253"/>
      <c r="CY1130" s="253"/>
      <c r="CZ1130" s="253"/>
      <c r="DA1130" s="253"/>
      <c r="DB1130" s="253"/>
      <c r="DC1130" s="253"/>
      <c r="DD1130" s="253"/>
      <c r="DE1130" s="253"/>
      <c r="DF1130" s="253"/>
      <c r="DG1130" s="253"/>
      <c r="DH1130" s="253"/>
      <c r="DI1130" s="253"/>
      <c r="DJ1130" s="253"/>
      <c r="DK1130" s="253"/>
      <c r="DL1130" s="253"/>
      <c r="DM1130" s="253"/>
      <c r="DN1130" s="253"/>
      <c r="DO1130" s="253"/>
      <c r="DP1130" s="253"/>
      <c r="DQ1130" s="253"/>
      <c r="DR1130" s="253"/>
      <c r="DS1130" s="253"/>
      <c r="DT1130" s="253"/>
      <c r="DU1130" s="253"/>
    </row>
    <row r="1131" spans="1:125" s="248" customFormat="1" x14ac:dyDescent="0.25">
      <c r="A1131" s="253"/>
      <c r="B1131" s="253"/>
      <c r="D1131" s="253"/>
      <c r="E1131" s="253"/>
      <c r="F1131" s="253"/>
      <c r="G1131" s="253"/>
      <c r="H1131" s="253"/>
      <c r="I1131" s="253"/>
      <c r="J1131" s="253"/>
      <c r="K1131" s="253"/>
      <c r="L1131" s="253"/>
      <c r="S1131" s="253"/>
      <c r="T1131" s="253"/>
      <c r="U1131" s="253"/>
      <c r="V1131" s="253"/>
      <c r="W1131" s="253"/>
      <c r="X1131" s="253"/>
      <c r="Y1131" s="253"/>
      <c r="Z1131" s="253"/>
      <c r="AA1131" s="253"/>
      <c r="AB1131" s="253"/>
      <c r="AC1131" s="253"/>
      <c r="AD1131" s="253"/>
      <c r="AE1131" s="253"/>
      <c r="AF1131" s="253"/>
      <c r="AG1131" s="253"/>
      <c r="AH1131" s="253"/>
      <c r="AI1131" s="253"/>
      <c r="AJ1131" s="253"/>
      <c r="AK1131" s="253"/>
      <c r="AL1131" s="253"/>
      <c r="AM1131" s="253"/>
      <c r="AN1131" s="253"/>
      <c r="AO1131" s="253"/>
      <c r="AP1131" s="253"/>
      <c r="AQ1131" s="253"/>
      <c r="AR1131" s="253"/>
      <c r="AS1131" s="253"/>
      <c r="AT1131" s="253"/>
      <c r="AU1131" s="253"/>
      <c r="AV1131" s="253"/>
      <c r="AW1131" s="253"/>
      <c r="AX1131" s="253"/>
      <c r="AY1131" s="253"/>
      <c r="AZ1131" s="253"/>
      <c r="BA1131" s="253"/>
      <c r="BB1131" s="253"/>
      <c r="BC1131" s="253"/>
      <c r="BD1131" s="253"/>
      <c r="BE1131" s="253"/>
      <c r="BF1131" s="253"/>
      <c r="BG1131" s="253"/>
      <c r="BH1131" s="253"/>
      <c r="BI1131" s="253"/>
      <c r="BJ1131" s="253"/>
      <c r="BK1131" s="253"/>
      <c r="BL1131" s="253"/>
      <c r="BM1131" s="253"/>
      <c r="BN1131" s="253"/>
      <c r="BO1131" s="253"/>
      <c r="BP1131" s="253"/>
      <c r="BQ1131" s="253"/>
      <c r="BR1131" s="253"/>
      <c r="BS1131" s="253"/>
      <c r="BT1131" s="253"/>
      <c r="BU1131" s="253"/>
      <c r="BV1131" s="253"/>
      <c r="BW1131" s="253"/>
      <c r="BX1131" s="253"/>
      <c r="BY1131" s="253"/>
      <c r="BZ1131" s="253"/>
      <c r="CA1131" s="253"/>
      <c r="CB1131" s="253"/>
      <c r="CC1131" s="253"/>
      <c r="CD1131" s="253"/>
      <c r="CE1131" s="253"/>
      <c r="CF1131" s="253"/>
      <c r="CG1131" s="253"/>
      <c r="CH1131" s="253"/>
      <c r="CI1131" s="253"/>
      <c r="CJ1131" s="253"/>
      <c r="CK1131" s="253"/>
      <c r="CL1131" s="253"/>
      <c r="CM1131" s="253"/>
      <c r="CN1131" s="253"/>
      <c r="CO1131" s="253"/>
      <c r="CP1131" s="253"/>
      <c r="CQ1131" s="253"/>
      <c r="CR1131" s="253"/>
      <c r="CS1131" s="253"/>
      <c r="CT1131" s="253"/>
      <c r="CU1131" s="253"/>
      <c r="CV1131" s="253"/>
      <c r="CW1131" s="253"/>
      <c r="CX1131" s="253"/>
      <c r="CY1131" s="253"/>
      <c r="CZ1131" s="253"/>
      <c r="DA1131" s="253"/>
      <c r="DB1131" s="253"/>
      <c r="DC1131" s="253"/>
      <c r="DD1131" s="253"/>
      <c r="DE1131" s="253"/>
      <c r="DF1131" s="253"/>
      <c r="DG1131" s="253"/>
      <c r="DH1131" s="253"/>
      <c r="DI1131" s="253"/>
      <c r="DJ1131" s="253"/>
      <c r="DK1131" s="253"/>
      <c r="DL1131" s="253"/>
      <c r="DM1131" s="253"/>
      <c r="DN1131" s="253"/>
      <c r="DO1131" s="253"/>
      <c r="DP1131" s="253"/>
      <c r="DQ1131" s="253"/>
      <c r="DR1131" s="253"/>
      <c r="DS1131" s="253"/>
      <c r="DT1131" s="253"/>
      <c r="DU1131" s="253"/>
    </row>
    <row r="1132" spans="1:125" s="248" customFormat="1" x14ac:dyDescent="0.25">
      <c r="A1132" s="253"/>
      <c r="B1132" s="253"/>
      <c r="D1132" s="253"/>
      <c r="E1132" s="253"/>
      <c r="F1132" s="253"/>
      <c r="G1132" s="253"/>
      <c r="H1132" s="253"/>
      <c r="I1132" s="253"/>
      <c r="J1132" s="253"/>
      <c r="K1132" s="253"/>
      <c r="L1132" s="253"/>
      <c r="S1132" s="253"/>
      <c r="T1132" s="253"/>
      <c r="U1132" s="253"/>
      <c r="V1132" s="253"/>
      <c r="W1132" s="253"/>
      <c r="X1132" s="253"/>
      <c r="Y1132" s="253"/>
      <c r="Z1132" s="253"/>
      <c r="AA1132" s="253"/>
      <c r="AB1132" s="253"/>
      <c r="AC1132" s="253"/>
      <c r="AD1132" s="253"/>
      <c r="AE1132" s="253"/>
      <c r="AF1132" s="253"/>
      <c r="AG1132" s="253"/>
      <c r="AH1132" s="253"/>
      <c r="AI1132" s="253"/>
      <c r="AJ1132" s="253"/>
      <c r="AK1132" s="253"/>
      <c r="AL1132" s="253"/>
      <c r="AM1132" s="253"/>
      <c r="AN1132" s="253"/>
      <c r="AO1132" s="253"/>
      <c r="AP1132" s="253"/>
      <c r="AQ1132" s="253"/>
      <c r="AR1132" s="253"/>
      <c r="AS1132" s="253"/>
      <c r="AT1132" s="253"/>
      <c r="AU1132" s="253"/>
      <c r="AV1132" s="253"/>
      <c r="AW1132" s="253"/>
      <c r="AX1132" s="253"/>
      <c r="AY1132" s="253"/>
      <c r="AZ1132" s="253"/>
      <c r="BA1132" s="253"/>
      <c r="BB1132" s="253"/>
      <c r="BC1132" s="253"/>
      <c r="BD1132" s="253"/>
      <c r="BE1132" s="253"/>
      <c r="BF1132" s="253"/>
      <c r="BG1132" s="253"/>
      <c r="BH1132" s="253"/>
      <c r="BI1132" s="253"/>
      <c r="BJ1132" s="253"/>
      <c r="BK1132" s="253"/>
      <c r="BL1132" s="253"/>
      <c r="BM1132" s="253"/>
      <c r="BN1132" s="253"/>
      <c r="BO1132" s="253"/>
      <c r="BP1132" s="253"/>
      <c r="BQ1132" s="253"/>
      <c r="BR1132" s="253"/>
      <c r="BS1132" s="253"/>
      <c r="BT1132" s="253"/>
      <c r="BU1132" s="253"/>
      <c r="BV1132" s="253"/>
      <c r="BW1132" s="253"/>
      <c r="BX1132" s="253"/>
      <c r="BY1132" s="253"/>
      <c r="BZ1132" s="253"/>
      <c r="CA1132" s="253"/>
      <c r="CB1132" s="253"/>
      <c r="CC1132" s="253"/>
      <c r="CD1132" s="253"/>
      <c r="CE1132" s="253"/>
      <c r="CF1132" s="253"/>
      <c r="CG1132" s="253"/>
      <c r="CH1132" s="253"/>
      <c r="CI1132" s="253"/>
      <c r="CJ1132" s="253"/>
      <c r="CK1132" s="253"/>
      <c r="CL1132" s="253"/>
      <c r="CM1132" s="253"/>
      <c r="CN1132" s="253"/>
      <c r="CO1132" s="253"/>
      <c r="CP1132" s="253"/>
      <c r="CQ1132" s="253"/>
      <c r="CR1132" s="253"/>
      <c r="CS1132" s="253"/>
      <c r="CT1132" s="253"/>
      <c r="CU1132" s="253"/>
      <c r="CV1132" s="253"/>
      <c r="CW1132" s="253"/>
      <c r="CX1132" s="253"/>
      <c r="CY1132" s="253"/>
      <c r="CZ1132" s="253"/>
      <c r="DA1132" s="253"/>
      <c r="DB1132" s="253"/>
      <c r="DC1132" s="253"/>
      <c r="DD1132" s="253"/>
      <c r="DE1132" s="253"/>
      <c r="DF1132" s="253"/>
      <c r="DG1132" s="253"/>
      <c r="DH1132" s="253"/>
      <c r="DI1132" s="253"/>
      <c r="DJ1132" s="253"/>
      <c r="DK1132" s="253"/>
      <c r="DL1132" s="253"/>
      <c r="DM1132" s="253"/>
      <c r="DN1132" s="253"/>
      <c r="DO1132" s="253"/>
      <c r="DP1132" s="253"/>
      <c r="DQ1132" s="253"/>
      <c r="DR1132" s="253"/>
      <c r="DS1132" s="253"/>
      <c r="DT1132" s="253"/>
      <c r="DU1132" s="253"/>
    </row>
    <row r="1133" spans="1:125" s="248" customFormat="1" x14ac:dyDescent="0.25">
      <c r="A1133" s="253"/>
      <c r="B1133" s="253"/>
      <c r="D1133" s="253"/>
      <c r="E1133" s="253"/>
      <c r="F1133" s="253"/>
      <c r="G1133" s="253"/>
      <c r="H1133" s="253"/>
      <c r="I1133" s="253"/>
      <c r="J1133" s="253"/>
      <c r="K1133" s="253"/>
      <c r="L1133" s="253"/>
      <c r="S1133" s="253"/>
      <c r="T1133" s="253"/>
      <c r="U1133" s="253"/>
      <c r="V1133" s="253"/>
      <c r="W1133" s="253"/>
      <c r="X1133" s="253"/>
      <c r="Y1133" s="253"/>
      <c r="Z1133" s="253"/>
      <c r="AA1133" s="253"/>
      <c r="AB1133" s="253"/>
      <c r="AC1133" s="253"/>
      <c r="AD1133" s="253"/>
      <c r="AE1133" s="253"/>
      <c r="AF1133" s="253"/>
      <c r="AG1133" s="253"/>
      <c r="AH1133" s="253"/>
      <c r="AI1133" s="253"/>
      <c r="AJ1133" s="253"/>
      <c r="AK1133" s="253"/>
      <c r="AL1133" s="253"/>
      <c r="AM1133" s="253"/>
      <c r="AN1133" s="253"/>
      <c r="AO1133" s="253"/>
      <c r="AP1133" s="253"/>
      <c r="AQ1133" s="253"/>
      <c r="AR1133" s="253"/>
      <c r="AS1133" s="253"/>
      <c r="AT1133" s="253"/>
      <c r="AU1133" s="253"/>
      <c r="AV1133" s="253"/>
      <c r="AW1133" s="253"/>
      <c r="AX1133" s="253"/>
      <c r="AY1133" s="253"/>
      <c r="AZ1133" s="253"/>
      <c r="BA1133" s="253"/>
      <c r="BB1133" s="253"/>
      <c r="BC1133" s="253"/>
      <c r="BD1133" s="253"/>
      <c r="BE1133" s="253"/>
      <c r="BF1133" s="253"/>
      <c r="BG1133" s="253"/>
      <c r="BH1133" s="253"/>
      <c r="BI1133" s="253"/>
      <c r="BJ1133" s="253"/>
      <c r="BK1133" s="253"/>
      <c r="BL1133" s="253"/>
      <c r="BM1133" s="253"/>
      <c r="BN1133" s="253"/>
      <c r="BO1133" s="253"/>
      <c r="BP1133" s="253"/>
      <c r="BQ1133" s="253"/>
      <c r="BR1133" s="253"/>
      <c r="BS1133" s="253"/>
      <c r="BT1133" s="253"/>
      <c r="BU1133" s="253"/>
      <c r="BV1133" s="253"/>
      <c r="BW1133" s="253"/>
      <c r="BX1133" s="253"/>
      <c r="BY1133" s="253"/>
      <c r="BZ1133" s="253"/>
      <c r="CA1133" s="253"/>
      <c r="CB1133" s="253"/>
      <c r="CC1133" s="253"/>
      <c r="CD1133" s="253"/>
      <c r="CE1133" s="253"/>
      <c r="CF1133" s="253"/>
      <c r="CG1133" s="253"/>
      <c r="CH1133" s="253"/>
      <c r="CI1133" s="253"/>
      <c r="CJ1133" s="253"/>
      <c r="CK1133" s="253"/>
      <c r="CL1133" s="253"/>
      <c r="CM1133" s="253"/>
      <c r="CN1133" s="253"/>
      <c r="CO1133" s="253"/>
      <c r="CP1133" s="253"/>
      <c r="CQ1133" s="253"/>
      <c r="CR1133" s="253"/>
      <c r="CS1133" s="253"/>
      <c r="CT1133" s="253"/>
      <c r="CU1133" s="253"/>
      <c r="CV1133" s="253"/>
      <c r="CW1133" s="253"/>
      <c r="CX1133" s="253"/>
      <c r="CY1133" s="253"/>
      <c r="CZ1133" s="253"/>
      <c r="DA1133" s="253"/>
      <c r="DB1133" s="253"/>
      <c r="DC1133" s="253"/>
      <c r="DD1133" s="253"/>
      <c r="DE1133" s="253"/>
      <c r="DF1133" s="253"/>
      <c r="DG1133" s="253"/>
      <c r="DH1133" s="253"/>
      <c r="DI1133" s="253"/>
      <c r="DJ1133" s="253"/>
      <c r="DK1133" s="253"/>
      <c r="DL1133" s="253"/>
      <c r="DM1133" s="253"/>
      <c r="DN1133" s="253"/>
      <c r="DO1133" s="253"/>
      <c r="DP1133" s="253"/>
      <c r="DQ1133" s="253"/>
      <c r="DR1133" s="253"/>
      <c r="DS1133" s="253"/>
      <c r="DT1133" s="253"/>
      <c r="DU1133" s="253"/>
    </row>
    <row r="1134" spans="1:125" s="248" customFormat="1" x14ac:dyDescent="0.25">
      <c r="A1134" s="253"/>
      <c r="B1134" s="253"/>
      <c r="D1134" s="253"/>
      <c r="E1134" s="253"/>
      <c r="F1134" s="253"/>
      <c r="G1134" s="253"/>
      <c r="H1134" s="253"/>
      <c r="I1134" s="253"/>
      <c r="J1134" s="253"/>
      <c r="K1134" s="253"/>
      <c r="L1134" s="253"/>
      <c r="S1134" s="253"/>
      <c r="T1134" s="253"/>
      <c r="U1134" s="253"/>
      <c r="V1134" s="253"/>
      <c r="W1134" s="253"/>
      <c r="X1134" s="253"/>
      <c r="Y1134" s="253"/>
      <c r="Z1134" s="253"/>
      <c r="AA1134" s="253"/>
      <c r="AB1134" s="253"/>
      <c r="AC1134" s="253"/>
      <c r="AD1134" s="253"/>
      <c r="AE1134" s="253"/>
      <c r="AF1134" s="253"/>
      <c r="AG1134" s="253"/>
      <c r="AH1134" s="253"/>
      <c r="AI1134" s="253"/>
      <c r="AJ1134" s="253"/>
      <c r="AK1134" s="253"/>
      <c r="AL1134" s="253"/>
      <c r="AM1134" s="253"/>
      <c r="AN1134" s="253"/>
      <c r="AO1134" s="253"/>
      <c r="AP1134" s="253"/>
      <c r="AQ1134" s="253"/>
      <c r="AR1134" s="253"/>
      <c r="AS1134" s="253"/>
      <c r="AT1134" s="253"/>
      <c r="AU1134" s="253"/>
      <c r="AV1134" s="253"/>
      <c r="AW1134" s="253"/>
      <c r="AX1134" s="253"/>
      <c r="AY1134" s="253"/>
      <c r="AZ1134" s="253"/>
      <c r="BA1134" s="253"/>
      <c r="BB1134" s="253"/>
      <c r="BC1134" s="253"/>
      <c r="BD1134" s="253"/>
      <c r="BE1134" s="253"/>
      <c r="BF1134" s="253"/>
      <c r="BG1134" s="253"/>
      <c r="BH1134" s="253"/>
      <c r="BI1134" s="253"/>
      <c r="BJ1134" s="253"/>
      <c r="BK1134" s="253"/>
      <c r="BL1134" s="253"/>
      <c r="BM1134" s="253"/>
      <c r="BN1134" s="253"/>
      <c r="BO1134" s="253"/>
      <c r="BP1134" s="253"/>
      <c r="BQ1134" s="253"/>
      <c r="BR1134" s="253"/>
      <c r="BS1134" s="253"/>
      <c r="BT1134" s="253"/>
      <c r="BU1134" s="253"/>
      <c r="BV1134" s="253"/>
      <c r="BW1134" s="253"/>
      <c r="BX1134" s="253"/>
      <c r="BY1134" s="253"/>
      <c r="BZ1134" s="253"/>
      <c r="CA1134" s="253"/>
      <c r="CB1134" s="253"/>
      <c r="CC1134" s="253"/>
      <c r="CD1134" s="253"/>
      <c r="CE1134" s="253"/>
      <c r="CF1134" s="253"/>
      <c r="CG1134" s="253"/>
      <c r="CH1134" s="253"/>
      <c r="CI1134" s="253"/>
      <c r="CJ1134" s="253"/>
      <c r="CK1134" s="253"/>
      <c r="CL1134" s="253"/>
      <c r="CM1134" s="253"/>
      <c r="CN1134" s="253"/>
      <c r="CO1134" s="253"/>
      <c r="CP1134" s="253"/>
      <c r="CQ1134" s="253"/>
      <c r="CR1134" s="253"/>
      <c r="CS1134" s="253"/>
      <c r="CT1134" s="253"/>
      <c r="CU1134" s="253"/>
      <c r="CV1134" s="253"/>
      <c r="CW1134" s="253"/>
      <c r="CX1134" s="253"/>
      <c r="CY1134" s="253"/>
      <c r="CZ1134" s="253"/>
      <c r="DA1134" s="253"/>
      <c r="DB1134" s="253"/>
      <c r="DC1134" s="253"/>
      <c r="DD1134" s="253"/>
      <c r="DE1134" s="253"/>
      <c r="DF1134" s="253"/>
      <c r="DG1134" s="253"/>
      <c r="DH1134" s="253"/>
      <c r="DI1134" s="253"/>
      <c r="DJ1134" s="253"/>
      <c r="DK1134" s="253"/>
      <c r="DL1134" s="253"/>
      <c r="DM1134" s="253"/>
      <c r="DN1134" s="253"/>
      <c r="DO1134" s="253"/>
      <c r="DP1134" s="253"/>
      <c r="DQ1134" s="253"/>
      <c r="DR1134" s="253"/>
      <c r="DS1134" s="253"/>
      <c r="DT1134" s="253"/>
      <c r="DU1134" s="253"/>
    </row>
    <row r="1135" spans="1:125" s="248" customFormat="1" x14ac:dyDescent="0.25">
      <c r="A1135" s="253"/>
      <c r="B1135" s="253"/>
      <c r="D1135" s="253"/>
      <c r="E1135" s="253"/>
      <c r="F1135" s="253"/>
      <c r="G1135" s="253"/>
      <c r="H1135" s="253"/>
      <c r="I1135" s="253"/>
      <c r="J1135" s="253"/>
      <c r="K1135" s="253"/>
      <c r="L1135" s="253"/>
      <c r="S1135" s="253"/>
      <c r="T1135" s="253"/>
      <c r="U1135" s="253"/>
      <c r="V1135" s="253"/>
      <c r="W1135" s="253"/>
      <c r="X1135" s="253"/>
      <c r="Y1135" s="253"/>
      <c r="Z1135" s="253"/>
      <c r="AA1135" s="253"/>
      <c r="AB1135" s="253"/>
      <c r="AC1135" s="253"/>
      <c r="AD1135" s="253"/>
      <c r="AE1135" s="253"/>
      <c r="AF1135" s="253"/>
      <c r="AG1135" s="253"/>
      <c r="AH1135" s="253"/>
      <c r="AI1135" s="253"/>
      <c r="AJ1135" s="253"/>
      <c r="AK1135" s="253"/>
      <c r="AL1135" s="253"/>
      <c r="AM1135" s="253"/>
      <c r="AN1135" s="253"/>
      <c r="AO1135" s="253"/>
      <c r="AP1135" s="253"/>
      <c r="AQ1135" s="253"/>
      <c r="AR1135" s="253"/>
      <c r="AS1135" s="253"/>
      <c r="AT1135" s="253"/>
      <c r="AU1135" s="253"/>
      <c r="AV1135" s="253"/>
      <c r="AW1135" s="253"/>
      <c r="AX1135" s="253"/>
      <c r="AY1135" s="253"/>
      <c r="AZ1135" s="253"/>
      <c r="BA1135" s="253"/>
      <c r="BB1135" s="253"/>
      <c r="BC1135" s="253"/>
      <c r="BD1135" s="253"/>
      <c r="BE1135" s="253"/>
      <c r="BF1135" s="253"/>
      <c r="BG1135" s="253"/>
      <c r="BH1135" s="253"/>
      <c r="BI1135" s="253"/>
      <c r="BJ1135" s="253"/>
      <c r="BK1135" s="253"/>
      <c r="BL1135" s="253"/>
      <c r="BM1135" s="253"/>
      <c r="BN1135" s="253"/>
      <c r="BO1135" s="253"/>
      <c r="BP1135" s="253"/>
      <c r="BQ1135" s="253"/>
      <c r="BR1135" s="253"/>
      <c r="BS1135" s="253"/>
      <c r="BT1135" s="253"/>
      <c r="BU1135" s="253"/>
      <c r="BV1135" s="253"/>
      <c r="BW1135" s="253"/>
      <c r="BX1135" s="253"/>
      <c r="BY1135" s="253"/>
      <c r="BZ1135" s="253"/>
      <c r="CA1135" s="253"/>
      <c r="CB1135" s="253"/>
      <c r="CC1135" s="253"/>
      <c r="CD1135" s="253"/>
      <c r="CE1135" s="253"/>
      <c r="CF1135" s="253"/>
      <c r="CG1135" s="253"/>
      <c r="CH1135" s="253"/>
      <c r="CI1135" s="253"/>
      <c r="CJ1135" s="253"/>
      <c r="CK1135" s="253"/>
      <c r="CL1135" s="253"/>
      <c r="CM1135" s="253"/>
      <c r="CN1135" s="253"/>
      <c r="CO1135" s="253"/>
      <c r="CP1135" s="253"/>
      <c r="CQ1135" s="253"/>
      <c r="CR1135" s="253"/>
      <c r="CS1135" s="253"/>
      <c r="CT1135" s="253"/>
      <c r="CU1135" s="253"/>
      <c r="CV1135" s="253"/>
      <c r="CW1135" s="253"/>
      <c r="CX1135" s="253"/>
      <c r="CY1135" s="253"/>
      <c r="CZ1135" s="253"/>
      <c r="DA1135" s="253"/>
      <c r="DB1135" s="253"/>
      <c r="DC1135" s="253"/>
      <c r="DD1135" s="253"/>
      <c r="DE1135" s="253"/>
      <c r="DF1135" s="253"/>
      <c r="DG1135" s="253"/>
      <c r="DH1135" s="253"/>
      <c r="DI1135" s="253"/>
      <c r="DJ1135" s="253"/>
      <c r="DK1135" s="253"/>
      <c r="DL1135" s="253"/>
      <c r="DM1135" s="253"/>
      <c r="DN1135" s="253"/>
      <c r="DO1135" s="253"/>
      <c r="DP1135" s="253"/>
      <c r="DQ1135" s="253"/>
      <c r="DR1135" s="253"/>
      <c r="DS1135" s="253"/>
      <c r="DT1135" s="253"/>
      <c r="DU1135" s="253"/>
    </row>
    <row r="1136" spans="1:125" s="248" customFormat="1" x14ac:dyDescent="0.25">
      <c r="A1136" s="253"/>
      <c r="B1136" s="253"/>
      <c r="D1136" s="253"/>
      <c r="E1136" s="253"/>
      <c r="F1136" s="253"/>
      <c r="G1136" s="253"/>
      <c r="H1136" s="253"/>
      <c r="I1136" s="253"/>
      <c r="J1136" s="253"/>
      <c r="K1136" s="253"/>
      <c r="L1136" s="253"/>
      <c r="S1136" s="253"/>
      <c r="T1136" s="253"/>
      <c r="U1136" s="253"/>
      <c r="V1136" s="253"/>
      <c r="W1136" s="253"/>
      <c r="X1136" s="253"/>
      <c r="Y1136" s="253"/>
      <c r="Z1136" s="253"/>
      <c r="AA1136" s="253"/>
      <c r="AB1136" s="253"/>
      <c r="AC1136" s="253"/>
      <c r="AD1136" s="253"/>
      <c r="AE1136" s="253"/>
      <c r="AF1136" s="253"/>
      <c r="AG1136" s="253"/>
      <c r="AH1136" s="253"/>
      <c r="AI1136" s="253"/>
      <c r="AJ1136" s="253"/>
      <c r="AK1136" s="253"/>
      <c r="AL1136" s="253"/>
      <c r="AM1136" s="253"/>
      <c r="AN1136" s="253"/>
      <c r="AO1136" s="253"/>
      <c r="AP1136" s="253"/>
      <c r="AQ1136" s="253"/>
      <c r="AR1136" s="253"/>
      <c r="AS1136" s="253"/>
      <c r="AT1136" s="253"/>
      <c r="AU1136" s="253"/>
      <c r="AV1136" s="253"/>
      <c r="AW1136" s="253"/>
      <c r="AX1136" s="253"/>
      <c r="AY1136" s="253"/>
      <c r="AZ1136" s="253"/>
      <c r="BA1136" s="253"/>
      <c r="BB1136" s="253"/>
      <c r="BC1136" s="253"/>
      <c r="BD1136" s="253"/>
      <c r="BE1136" s="253"/>
      <c r="BF1136" s="253"/>
      <c r="BG1136" s="253"/>
      <c r="BH1136" s="253"/>
      <c r="BI1136" s="253"/>
      <c r="BJ1136" s="253"/>
      <c r="BK1136" s="253"/>
      <c r="BL1136" s="253"/>
      <c r="BM1136" s="253"/>
      <c r="BN1136" s="253"/>
      <c r="BO1136" s="253"/>
      <c r="BP1136" s="253"/>
      <c r="BQ1136" s="253"/>
      <c r="BR1136" s="253"/>
      <c r="BS1136" s="253"/>
      <c r="BT1136" s="253"/>
      <c r="BU1136" s="253"/>
      <c r="BV1136" s="253"/>
      <c r="BW1136" s="253"/>
      <c r="BX1136" s="253"/>
      <c r="BY1136" s="253"/>
      <c r="BZ1136" s="253"/>
      <c r="CA1136" s="253"/>
      <c r="CB1136" s="253"/>
      <c r="CC1136" s="253"/>
      <c r="CD1136" s="253"/>
      <c r="CE1136" s="253"/>
      <c r="CF1136" s="253"/>
      <c r="CG1136" s="253"/>
      <c r="CH1136" s="253"/>
      <c r="CI1136" s="253"/>
      <c r="CJ1136" s="253"/>
      <c r="CK1136" s="253"/>
      <c r="CL1136" s="253"/>
      <c r="CM1136" s="253"/>
      <c r="CN1136" s="253"/>
      <c r="CO1136" s="253"/>
      <c r="CP1136" s="253"/>
      <c r="CQ1136" s="253"/>
      <c r="CR1136" s="253"/>
      <c r="CS1136" s="253"/>
      <c r="CT1136" s="253"/>
      <c r="CU1136" s="253"/>
      <c r="CV1136" s="253"/>
      <c r="CW1136" s="253"/>
      <c r="CX1136" s="253"/>
      <c r="CY1136" s="253"/>
      <c r="CZ1136" s="253"/>
      <c r="DA1136" s="253"/>
      <c r="DB1136" s="253"/>
      <c r="DC1136" s="253"/>
      <c r="DD1136" s="253"/>
      <c r="DE1136" s="253"/>
      <c r="DF1136" s="253"/>
      <c r="DG1136" s="253"/>
      <c r="DH1136" s="253"/>
      <c r="DI1136" s="253"/>
      <c r="DJ1136" s="253"/>
      <c r="DK1136" s="253"/>
      <c r="DL1136" s="253"/>
      <c r="DM1136" s="253"/>
      <c r="DN1136" s="253"/>
      <c r="DO1136" s="253"/>
      <c r="DP1136" s="253"/>
      <c r="DQ1136" s="253"/>
      <c r="DR1136" s="253"/>
      <c r="DS1136" s="253"/>
      <c r="DT1136" s="253"/>
      <c r="DU1136" s="253"/>
    </row>
    <row r="1137" spans="1:125" s="248" customFormat="1" x14ac:dyDescent="0.25">
      <c r="A1137" s="253"/>
      <c r="B1137" s="253"/>
      <c r="D1137" s="253"/>
      <c r="E1137" s="253"/>
      <c r="F1137" s="253"/>
      <c r="G1137" s="253"/>
      <c r="H1137" s="253"/>
      <c r="I1137" s="253"/>
      <c r="J1137" s="253"/>
      <c r="K1137" s="253"/>
      <c r="L1137" s="253"/>
      <c r="S1137" s="253"/>
      <c r="T1137" s="253"/>
      <c r="U1137" s="253"/>
      <c r="V1137" s="253"/>
      <c r="W1137" s="253"/>
      <c r="X1137" s="253"/>
      <c r="Y1137" s="253"/>
      <c r="Z1137" s="253"/>
      <c r="AA1137" s="253"/>
      <c r="AB1137" s="253"/>
      <c r="AC1137" s="253"/>
      <c r="AD1137" s="253"/>
      <c r="AE1137" s="253"/>
      <c r="AF1137" s="253"/>
      <c r="AG1137" s="253"/>
      <c r="AH1137" s="253"/>
      <c r="AI1137" s="253"/>
      <c r="AJ1137" s="253"/>
      <c r="AK1137" s="253"/>
      <c r="AL1137" s="253"/>
      <c r="AM1137" s="253"/>
      <c r="AN1137" s="253"/>
      <c r="AO1137" s="253"/>
      <c r="AP1137" s="253"/>
      <c r="AQ1137" s="253"/>
      <c r="AR1137" s="253"/>
      <c r="AS1137" s="253"/>
      <c r="AT1137" s="253"/>
      <c r="AU1137" s="253"/>
      <c r="AV1137" s="253"/>
      <c r="AW1137" s="253"/>
      <c r="AX1137" s="253"/>
      <c r="AY1137" s="253"/>
      <c r="AZ1137" s="253"/>
      <c r="BA1137" s="253"/>
      <c r="BB1137" s="253"/>
      <c r="BC1137" s="253"/>
      <c r="BD1137" s="253"/>
      <c r="BE1137" s="253"/>
      <c r="BF1137" s="253"/>
      <c r="BG1137" s="253"/>
      <c r="BH1137" s="253"/>
      <c r="BI1137" s="253"/>
      <c r="BJ1137" s="253"/>
      <c r="BK1137" s="253"/>
      <c r="BL1137" s="253"/>
      <c r="BM1137" s="253"/>
      <c r="BN1137" s="253"/>
      <c r="BO1137" s="253"/>
      <c r="BP1137" s="253"/>
      <c r="BQ1137" s="253"/>
      <c r="BR1137" s="253"/>
      <c r="BS1137" s="253"/>
      <c r="BT1137" s="253"/>
      <c r="BU1137" s="253"/>
      <c r="BV1137" s="253"/>
      <c r="BW1137" s="253"/>
      <c r="BX1137" s="253"/>
      <c r="BY1137" s="253"/>
      <c r="BZ1137" s="253"/>
      <c r="CA1137" s="253"/>
      <c r="CB1137" s="253"/>
      <c r="CC1137" s="253"/>
      <c r="CD1137" s="253"/>
      <c r="CE1137" s="253"/>
      <c r="CF1137" s="253"/>
      <c r="CG1137" s="253"/>
      <c r="CH1137" s="253"/>
      <c r="CI1137" s="253"/>
      <c r="CJ1137" s="253"/>
      <c r="CK1137" s="253"/>
      <c r="CL1137" s="253"/>
      <c r="CM1137" s="253"/>
      <c r="CN1137" s="253"/>
      <c r="CO1137" s="253"/>
      <c r="CP1137" s="253"/>
      <c r="CQ1137" s="253"/>
      <c r="CR1137" s="253"/>
      <c r="CS1137" s="253"/>
      <c r="CT1137" s="253"/>
      <c r="CU1137" s="253"/>
      <c r="CV1137" s="253"/>
      <c r="CW1137" s="253"/>
      <c r="CX1137" s="253"/>
      <c r="CY1137" s="253"/>
      <c r="CZ1137" s="253"/>
      <c r="DA1137" s="253"/>
      <c r="DB1137" s="253"/>
      <c r="DC1137" s="253"/>
      <c r="DD1137" s="253"/>
      <c r="DE1137" s="253"/>
      <c r="DF1137" s="253"/>
      <c r="DG1137" s="253"/>
      <c r="DH1137" s="253"/>
      <c r="DI1137" s="253"/>
      <c r="DJ1137" s="253"/>
      <c r="DK1137" s="253"/>
      <c r="DL1137" s="253"/>
      <c r="DM1137" s="253"/>
      <c r="DN1137" s="253"/>
      <c r="DO1137" s="253"/>
      <c r="DP1137" s="253"/>
      <c r="DQ1137" s="253"/>
      <c r="DR1137" s="253"/>
      <c r="DS1137" s="253"/>
      <c r="DT1137" s="253"/>
      <c r="DU1137" s="253"/>
    </row>
    <row r="1138" spans="1:125" s="248" customFormat="1" x14ac:dyDescent="0.25">
      <c r="A1138" s="253"/>
      <c r="B1138" s="253"/>
      <c r="D1138" s="253"/>
      <c r="E1138" s="253"/>
      <c r="F1138" s="253"/>
      <c r="G1138" s="253"/>
      <c r="H1138" s="253"/>
      <c r="I1138" s="253"/>
      <c r="J1138" s="253"/>
      <c r="K1138" s="253"/>
      <c r="L1138" s="253"/>
      <c r="S1138" s="253"/>
      <c r="T1138" s="253"/>
      <c r="U1138" s="253"/>
      <c r="V1138" s="253"/>
      <c r="W1138" s="253"/>
      <c r="X1138" s="253"/>
      <c r="Y1138" s="253"/>
      <c r="Z1138" s="253"/>
      <c r="AA1138" s="253"/>
      <c r="AB1138" s="253"/>
      <c r="AC1138" s="253"/>
      <c r="AD1138" s="253"/>
      <c r="AE1138" s="253"/>
      <c r="AF1138" s="253"/>
      <c r="AG1138" s="253"/>
      <c r="AH1138" s="253"/>
      <c r="AI1138" s="253"/>
      <c r="AJ1138" s="253"/>
      <c r="AK1138" s="253"/>
      <c r="AL1138" s="253"/>
      <c r="AM1138" s="253"/>
      <c r="AN1138" s="253"/>
      <c r="AO1138" s="253"/>
      <c r="AP1138" s="253"/>
      <c r="AQ1138" s="253"/>
      <c r="AR1138" s="253"/>
      <c r="AS1138" s="253"/>
      <c r="AT1138" s="253"/>
      <c r="AU1138" s="253"/>
      <c r="AV1138" s="253"/>
      <c r="AW1138" s="253"/>
      <c r="AX1138" s="253"/>
      <c r="AY1138" s="253"/>
      <c r="AZ1138" s="253"/>
      <c r="BA1138" s="253"/>
      <c r="BB1138" s="253"/>
      <c r="BC1138" s="253"/>
      <c r="BD1138" s="253"/>
      <c r="BE1138" s="253"/>
      <c r="BF1138" s="253"/>
      <c r="BG1138" s="253"/>
      <c r="BH1138" s="253"/>
      <c r="BI1138" s="253"/>
      <c r="BJ1138" s="253"/>
      <c r="BK1138" s="253"/>
      <c r="BL1138" s="253"/>
      <c r="BM1138" s="253"/>
      <c r="BN1138" s="253"/>
      <c r="BO1138" s="253"/>
      <c r="BP1138" s="253"/>
      <c r="BQ1138" s="253"/>
      <c r="BR1138" s="253"/>
      <c r="BS1138" s="253"/>
      <c r="BT1138" s="253"/>
      <c r="BU1138" s="253"/>
      <c r="BV1138" s="253"/>
      <c r="BW1138" s="253"/>
      <c r="BX1138" s="253"/>
      <c r="BY1138" s="253"/>
      <c r="BZ1138" s="253"/>
      <c r="CA1138" s="253"/>
      <c r="CB1138" s="253"/>
      <c r="CC1138" s="253"/>
      <c r="CD1138" s="253"/>
      <c r="CE1138" s="253"/>
      <c r="CF1138" s="253"/>
      <c r="CG1138" s="253"/>
      <c r="CH1138" s="253"/>
      <c r="CI1138" s="253"/>
      <c r="CJ1138" s="253"/>
      <c r="CK1138" s="253"/>
      <c r="CL1138" s="253"/>
      <c r="CM1138" s="253"/>
      <c r="CN1138" s="253"/>
      <c r="CO1138" s="253"/>
      <c r="CP1138" s="253"/>
      <c r="CQ1138" s="253"/>
      <c r="CR1138" s="253"/>
      <c r="CS1138" s="253"/>
      <c r="CT1138" s="253"/>
      <c r="CU1138" s="253"/>
      <c r="CV1138" s="253"/>
      <c r="CW1138" s="253"/>
      <c r="CX1138" s="253"/>
      <c r="CY1138" s="253"/>
      <c r="CZ1138" s="253"/>
      <c r="DA1138" s="253"/>
      <c r="DB1138" s="253"/>
      <c r="DC1138" s="253"/>
      <c r="DD1138" s="253"/>
      <c r="DE1138" s="253"/>
      <c r="DF1138" s="253"/>
      <c r="DG1138" s="253"/>
      <c r="DH1138" s="253"/>
      <c r="DI1138" s="253"/>
      <c r="DJ1138" s="253"/>
      <c r="DK1138" s="253"/>
      <c r="DL1138" s="253"/>
      <c r="DM1138" s="253"/>
      <c r="DN1138" s="253"/>
      <c r="DO1138" s="253"/>
      <c r="DP1138" s="253"/>
      <c r="DQ1138" s="253"/>
      <c r="DR1138" s="253"/>
      <c r="DS1138" s="253"/>
      <c r="DT1138" s="253"/>
      <c r="DU1138" s="253"/>
    </row>
    <row r="1139" spans="1:125" s="248" customFormat="1" x14ac:dyDescent="0.25">
      <c r="A1139" s="253"/>
      <c r="B1139" s="253"/>
      <c r="D1139" s="253"/>
      <c r="E1139" s="253"/>
      <c r="F1139" s="253"/>
      <c r="G1139" s="253"/>
      <c r="H1139" s="253"/>
      <c r="I1139" s="253"/>
      <c r="J1139" s="253"/>
      <c r="K1139" s="253"/>
      <c r="L1139" s="253"/>
      <c r="S1139" s="253"/>
      <c r="T1139" s="253"/>
      <c r="U1139" s="253"/>
      <c r="V1139" s="253"/>
      <c r="W1139" s="253"/>
      <c r="X1139" s="253"/>
      <c r="Y1139" s="253"/>
      <c r="Z1139" s="253"/>
      <c r="AA1139" s="253"/>
      <c r="AB1139" s="253"/>
      <c r="AC1139" s="253"/>
      <c r="AD1139" s="253"/>
      <c r="AE1139" s="253"/>
      <c r="AF1139" s="253"/>
      <c r="AG1139" s="253"/>
      <c r="AH1139" s="253"/>
      <c r="AI1139" s="253"/>
      <c r="AJ1139" s="253"/>
      <c r="AK1139" s="253"/>
      <c r="AL1139" s="253"/>
      <c r="AM1139" s="253"/>
      <c r="AN1139" s="253"/>
      <c r="AO1139" s="253"/>
      <c r="AP1139" s="253"/>
      <c r="AQ1139" s="253"/>
      <c r="AR1139" s="253"/>
      <c r="AS1139" s="253"/>
      <c r="AT1139" s="253"/>
      <c r="AU1139" s="253"/>
      <c r="AV1139" s="253"/>
      <c r="AW1139" s="253"/>
      <c r="AX1139" s="253"/>
      <c r="AY1139" s="253"/>
      <c r="AZ1139" s="253"/>
      <c r="BA1139" s="253"/>
      <c r="BB1139" s="253"/>
      <c r="BC1139" s="253"/>
      <c r="BD1139" s="253"/>
      <c r="BE1139" s="253"/>
      <c r="BF1139" s="253"/>
      <c r="BG1139" s="253"/>
      <c r="BH1139" s="253"/>
      <c r="BI1139" s="253"/>
      <c r="BJ1139" s="253"/>
      <c r="BK1139" s="253"/>
      <c r="BL1139" s="253"/>
      <c r="BM1139" s="253"/>
      <c r="BN1139" s="253"/>
      <c r="BO1139" s="253"/>
      <c r="BP1139" s="253"/>
      <c r="BQ1139" s="253"/>
      <c r="BR1139" s="253"/>
      <c r="BS1139" s="253"/>
      <c r="BT1139" s="253"/>
      <c r="BU1139" s="253"/>
      <c r="BV1139" s="253"/>
      <c r="BW1139" s="253"/>
      <c r="BX1139" s="253"/>
      <c r="BY1139" s="253"/>
      <c r="BZ1139" s="253"/>
      <c r="CA1139" s="253"/>
      <c r="CB1139" s="253"/>
      <c r="CC1139" s="253"/>
      <c r="CD1139" s="253"/>
      <c r="CE1139" s="253"/>
      <c r="CF1139" s="253"/>
      <c r="CG1139" s="253"/>
      <c r="CH1139" s="253"/>
      <c r="CI1139" s="253"/>
      <c r="CJ1139" s="253"/>
      <c r="CK1139" s="253"/>
      <c r="CL1139" s="253"/>
      <c r="CM1139" s="253"/>
      <c r="CN1139" s="253"/>
      <c r="CO1139" s="253"/>
      <c r="CP1139" s="253"/>
      <c r="CQ1139" s="253"/>
      <c r="CR1139" s="253"/>
      <c r="CS1139" s="253"/>
      <c r="CT1139" s="253"/>
      <c r="CU1139" s="253"/>
      <c r="CV1139" s="253"/>
      <c r="CW1139" s="253"/>
      <c r="CX1139" s="253"/>
      <c r="CY1139" s="253"/>
      <c r="CZ1139" s="253"/>
      <c r="DA1139" s="253"/>
      <c r="DB1139" s="253"/>
      <c r="DC1139" s="253"/>
      <c r="DD1139" s="253"/>
      <c r="DE1139" s="253"/>
      <c r="DF1139" s="253"/>
      <c r="DG1139" s="253"/>
      <c r="DH1139" s="253"/>
      <c r="DI1139" s="253"/>
      <c r="DJ1139" s="253"/>
      <c r="DK1139" s="253"/>
      <c r="DL1139" s="253"/>
      <c r="DM1139" s="253"/>
      <c r="DN1139" s="253"/>
      <c r="DO1139" s="253"/>
      <c r="DP1139" s="253"/>
      <c r="DQ1139" s="253"/>
      <c r="DR1139" s="253"/>
      <c r="DS1139" s="253"/>
      <c r="DT1139" s="253"/>
      <c r="DU1139" s="253"/>
    </row>
    <row r="1140" spans="1:125" s="248" customFormat="1" x14ac:dyDescent="0.25">
      <c r="A1140" s="253"/>
      <c r="B1140" s="253"/>
      <c r="D1140" s="253"/>
      <c r="E1140" s="253"/>
      <c r="F1140" s="253"/>
      <c r="G1140" s="253"/>
      <c r="H1140" s="253"/>
      <c r="I1140" s="253"/>
      <c r="J1140" s="253"/>
      <c r="K1140" s="253"/>
      <c r="L1140" s="253"/>
      <c r="S1140" s="253"/>
      <c r="T1140" s="253"/>
      <c r="U1140" s="253"/>
      <c r="V1140" s="253"/>
      <c r="W1140" s="253"/>
      <c r="X1140" s="253"/>
      <c r="Y1140" s="253"/>
      <c r="Z1140" s="253"/>
      <c r="AA1140" s="253"/>
      <c r="AB1140" s="253"/>
      <c r="AC1140" s="253"/>
      <c r="AD1140" s="253"/>
      <c r="AE1140" s="253"/>
      <c r="AF1140" s="253"/>
      <c r="AG1140" s="253"/>
      <c r="AH1140" s="253"/>
      <c r="AI1140" s="253"/>
      <c r="AJ1140" s="253"/>
      <c r="AK1140" s="253"/>
      <c r="AL1140" s="253"/>
      <c r="AM1140" s="253"/>
      <c r="AN1140" s="253"/>
      <c r="AO1140" s="253"/>
      <c r="AP1140" s="253"/>
      <c r="AQ1140" s="253"/>
      <c r="AR1140" s="253"/>
      <c r="AS1140" s="253"/>
      <c r="AT1140" s="253"/>
      <c r="AU1140" s="253"/>
      <c r="AV1140" s="253"/>
      <c r="AW1140" s="253"/>
      <c r="AX1140" s="253"/>
      <c r="AY1140" s="253"/>
      <c r="AZ1140" s="253"/>
      <c r="BA1140" s="253"/>
      <c r="BB1140" s="253"/>
      <c r="BC1140" s="253"/>
      <c r="BD1140" s="253"/>
      <c r="BE1140" s="253"/>
      <c r="BF1140" s="253"/>
      <c r="BG1140" s="253"/>
      <c r="BH1140" s="253"/>
      <c r="BI1140" s="253"/>
      <c r="BJ1140" s="253"/>
      <c r="BK1140" s="253"/>
      <c r="BL1140" s="253"/>
      <c r="BM1140" s="253"/>
      <c r="BN1140" s="253"/>
      <c r="BO1140" s="253"/>
      <c r="BP1140" s="253"/>
      <c r="BQ1140" s="253"/>
      <c r="BR1140" s="253"/>
      <c r="BS1140" s="253"/>
      <c r="BT1140" s="253"/>
      <c r="BU1140" s="253"/>
      <c r="BV1140" s="253"/>
      <c r="BW1140" s="253"/>
      <c r="BX1140" s="253"/>
      <c r="BY1140" s="253"/>
      <c r="BZ1140" s="253"/>
      <c r="CA1140" s="253"/>
      <c r="CB1140" s="253"/>
      <c r="CC1140" s="253"/>
      <c r="CD1140" s="253"/>
      <c r="CE1140" s="253"/>
      <c r="CF1140" s="253"/>
      <c r="CG1140" s="253"/>
      <c r="CH1140" s="253"/>
      <c r="CI1140" s="253"/>
      <c r="CJ1140" s="253"/>
      <c r="CK1140" s="253"/>
      <c r="CL1140" s="253"/>
      <c r="CM1140" s="253"/>
      <c r="CN1140" s="253"/>
      <c r="CO1140" s="253"/>
      <c r="CP1140" s="253"/>
      <c r="CQ1140" s="253"/>
      <c r="CR1140" s="253"/>
      <c r="CS1140" s="253"/>
      <c r="CT1140" s="253"/>
      <c r="CU1140" s="253"/>
      <c r="CV1140" s="253"/>
      <c r="CW1140" s="253"/>
      <c r="CX1140" s="253"/>
      <c r="CY1140" s="253"/>
      <c r="CZ1140" s="253"/>
      <c r="DA1140" s="253"/>
      <c r="DB1140" s="253"/>
      <c r="DC1140" s="253"/>
      <c r="DD1140" s="253"/>
      <c r="DE1140" s="253"/>
      <c r="DF1140" s="253"/>
      <c r="DG1140" s="253"/>
      <c r="DH1140" s="253"/>
      <c r="DI1140" s="253"/>
      <c r="DJ1140" s="253"/>
      <c r="DK1140" s="253"/>
      <c r="DL1140" s="253"/>
      <c r="DM1140" s="253"/>
      <c r="DN1140" s="253"/>
      <c r="DO1140" s="253"/>
      <c r="DP1140" s="253"/>
      <c r="DQ1140" s="253"/>
      <c r="DR1140" s="253"/>
      <c r="DS1140" s="253"/>
      <c r="DT1140" s="253"/>
      <c r="DU1140" s="253"/>
    </row>
    <row r="1141" spans="1:125" s="248" customFormat="1" x14ac:dyDescent="0.25">
      <c r="A1141" s="253"/>
      <c r="B1141" s="253"/>
      <c r="D1141" s="253"/>
      <c r="E1141" s="253"/>
      <c r="F1141" s="253"/>
      <c r="G1141" s="253"/>
      <c r="H1141" s="253"/>
      <c r="I1141" s="253"/>
      <c r="J1141" s="253"/>
      <c r="K1141" s="253"/>
      <c r="L1141" s="253"/>
      <c r="S1141" s="253"/>
      <c r="T1141" s="253"/>
      <c r="U1141" s="253"/>
      <c r="V1141" s="253"/>
      <c r="W1141" s="253"/>
      <c r="X1141" s="253"/>
      <c r="Y1141" s="253"/>
      <c r="Z1141" s="253"/>
      <c r="AA1141" s="253"/>
      <c r="AB1141" s="253"/>
      <c r="AC1141" s="253"/>
      <c r="AD1141" s="253"/>
      <c r="AE1141" s="253"/>
      <c r="AF1141" s="253"/>
      <c r="AG1141" s="253"/>
      <c r="AH1141" s="253"/>
      <c r="AI1141" s="253"/>
      <c r="AJ1141" s="253"/>
      <c r="AK1141" s="253"/>
      <c r="AL1141" s="253"/>
      <c r="AM1141" s="253"/>
      <c r="AN1141" s="253"/>
      <c r="AO1141" s="253"/>
      <c r="AP1141" s="253"/>
      <c r="AQ1141" s="253"/>
      <c r="AR1141" s="253"/>
      <c r="AS1141" s="253"/>
      <c r="AT1141" s="253"/>
      <c r="AU1141" s="253"/>
      <c r="AV1141" s="253"/>
      <c r="AW1141" s="253"/>
      <c r="AX1141" s="253"/>
      <c r="AY1141" s="253"/>
      <c r="AZ1141" s="253"/>
      <c r="BA1141" s="253"/>
      <c r="BB1141" s="253"/>
      <c r="BC1141" s="253"/>
      <c r="BD1141" s="253"/>
      <c r="BE1141" s="253"/>
      <c r="BF1141" s="253"/>
      <c r="BG1141" s="253"/>
      <c r="BH1141" s="253"/>
      <c r="BI1141" s="253"/>
      <c r="BJ1141" s="253"/>
      <c r="BK1141" s="253"/>
      <c r="BL1141" s="253"/>
      <c r="BM1141" s="253"/>
      <c r="BN1141" s="253"/>
      <c r="BO1141" s="253"/>
      <c r="BP1141" s="253"/>
      <c r="BQ1141" s="253"/>
      <c r="BR1141" s="253"/>
      <c r="BS1141" s="253"/>
      <c r="BT1141" s="253"/>
      <c r="BU1141" s="253"/>
      <c r="BV1141" s="253"/>
      <c r="BW1141" s="253"/>
      <c r="BX1141" s="253"/>
      <c r="BY1141" s="253"/>
      <c r="BZ1141" s="253"/>
      <c r="CA1141" s="253"/>
      <c r="CB1141" s="253"/>
      <c r="CC1141" s="253"/>
      <c r="CD1141" s="253"/>
      <c r="CE1141" s="253"/>
      <c r="CF1141" s="253"/>
      <c r="CG1141" s="253"/>
      <c r="CH1141" s="253"/>
      <c r="CI1141" s="253"/>
      <c r="CJ1141" s="253"/>
      <c r="CK1141" s="253"/>
      <c r="CL1141" s="253"/>
      <c r="CM1141" s="253"/>
      <c r="CN1141" s="253"/>
      <c r="CO1141" s="253"/>
      <c r="CP1141" s="253"/>
      <c r="CQ1141" s="253"/>
      <c r="CR1141" s="253"/>
      <c r="CS1141" s="253"/>
      <c r="CT1141" s="253"/>
      <c r="CU1141" s="253"/>
      <c r="CV1141" s="253"/>
      <c r="CW1141" s="253"/>
      <c r="CX1141" s="253"/>
      <c r="CY1141" s="253"/>
      <c r="CZ1141" s="253"/>
      <c r="DA1141" s="253"/>
      <c r="DB1141" s="253"/>
      <c r="DC1141" s="253"/>
      <c r="DD1141" s="253"/>
      <c r="DE1141" s="253"/>
      <c r="DF1141" s="253"/>
      <c r="DG1141" s="253"/>
      <c r="DH1141" s="253"/>
      <c r="DI1141" s="253"/>
      <c r="DJ1141" s="253"/>
      <c r="DK1141" s="253"/>
      <c r="DL1141" s="253"/>
      <c r="DM1141" s="253"/>
      <c r="DN1141" s="253"/>
      <c r="DO1141" s="253"/>
      <c r="DP1141" s="253"/>
      <c r="DQ1141" s="253"/>
      <c r="DR1141" s="253"/>
      <c r="DS1141" s="253"/>
      <c r="DT1141" s="253"/>
      <c r="DU1141" s="253"/>
    </row>
    <row r="1142" spans="1:125" s="248" customFormat="1" x14ac:dyDescent="0.25">
      <c r="A1142" s="253"/>
      <c r="B1142" s="253"/>
      <c r="D1142" s="253"/>
      <c r="E1142" s="253"/>
      <c r="F1142" s="253"/>
      <c r="G1142" s="253"/>
      <c r="H1142" s="253"/>
      <c r="I1142" s="253"/>
      <c r="J1142" s="253"/>
      <c r="K1142" s="253"/>
      <c r="L1142" s="253"/>
      <c r="S1142" s="253"/>
      <c r="T1142" s="253"/>
      <c r="U1142" s="253"/>
      <c r="V1142" s="253"/>
      <c r="W1142" s="253"/>
      <c r="X1142" s="253"/>
      <c r="Y1142" s="253"/>
      <c r="Z1142" s="253"/>
      <c r="AA1142" s="253"/>
      <c r="AB1142" s="253"/>
      <c r="AC1142" s="253"/>
      <c r="AD1142" s="253"/>
      <c r="AE1142" s="253"/>
      <c r="AF1142" s="253"/>
      <c r="AG1142" s="253"/>
      <c r="AH1142" s="253"/>
      <c r="AI1142" s="253"/>
      <c r="AJ1142" s="253"/>
      <c r="AK1142" s="253"/>
      <c r="AL1142" s="253"/>
      <c r="AM1142" s="253"/>
      <c r="AN1142" s="253"/>
      <c r="AO1142" s="253"/>
      <c r="AP1142" s="253"/>
      <c r="AQ1142" s="253"/>
      <c r="AR1142" s="253"/>
      <c r="AS1142" s="253"/>
      <c r="AT1142" s="253"/>
      <c r="AU1142" s="253"/>
      <c r="AV1142" s="253"/>
      <c r="AW1142" s="253"/>
      <c r="AX1142" s="253"/>
      <c r="AY1142" s="253"/>
      <c r="AZ1142" s="253"/>
      <c r="BA1142" s="253"/>
      <c r="BB1142" s="253"/>
      <c r="BC1142" s="253"/>
      <c r="BD1142" s="253"/>
      <c r="BE1142" s="253"/>
      <c r="BF1142" s="253"/>
      <c r="BG1142" s="253"/>
      <c r="BH1142" s="253"/>
      <c r="BI1142" s="253"/>
      <c r="BJ1142" s="253"/>
      <c r="BK1142" s="253"/>
      <c r="BL1142" s="253"/>
      <c r="BM1142" s="253"/>
      <c r="BN1142" s="253"/>
      <c r="BO1142" s="253"/>
      <c r="BP1142" s="253"/>
      <c r="BQ1142" s="253"/>
      <c r="BR1142" s="253"/>
      <c r="BS1142" s="253"/>
      <c r="BT1142" s="253"/>
      <c r="BU1142" s="253"/>
      <c r="BV1142" s="253"/>
      <c r="BW1142" s="253"/>
      <c r="BX1142" s="253"/>
      <c r="BY1142" s="253"/>
      <c r="BZ1142" s="253"/>
      <c r="CA1142" s="253"/>
      <c r="CB1142" s="253"/>
      <c r="CC1142" s="253"/>
      <c r="CD1142" s="253"/>
      <c r="CE1142" s="253"/>
      <c r="CF1142" s="253"/>
      <c r="CG1142" s="253"/>
      <c r="CH1142" s="253"/>
      <c r="CI1142" s="253"/>
      <c r="CJ1142" s="253"/>
      <c r="CK1142" s="253"/>
      <c r="CL1142" s="253"/>
      <c r="CM1142" s="253"/>
      <c r="CN1142" s="253"/>
      <c r="CO1142" s="253"/>
      <c r="CP1142" s="253"/>
      <c r="CQ1142" s="253"/>
      <c r="CR1142" s="253"/>
      <c r="CS1142" s="253"/>
      <c r="CT1142" s="253"/>
      <c r="CU1142" s="253"/>
      <c r="CV1142" s="253"/>
      <c r="CW1142" s="253"/>
      <c r="CX1142" s="253"/>
      <c r="CY1142" s="253"/>
      <c r="CZ1142" s="253"/>
      <c r="DA1142" s="253"/>
      <c r="DB1142" s="253"/>
      <c r="DC1142" s="253"/>
      <c r="DD1142" s="253"/>
      <c r="DE1142" s="253"/>
      <c r="DF1142" s="253"/>
      <c r="DG1142" s="253"/>
      <c r="DH1142" s="253"/>
      <c r="DI1142" s="253"/>
      <c r="DJ1142" s="253"/>
      <c r="DK1142" s="253"/>
      <c r="DL1142" s="253"/>
      <c r="DM1142" s="253"/>
      <c r="DN1142" s="253"/>
      <c r="DO1142" s="253"/>
      <c r="DP1142" s="253"/>
      <c r="DQ1142" s="253"/>
      <c r="DR1142" s="253"/>
      <c r="DS1142" s="253"/>
      <c r="DT1142" s="253"/>
      <c r="DU1142" s="253"/>
    </row>
    <row r="1143" spans="1:125" s="248" customFormat="1" x14ac:dyDescent="0.25">
      <c r="A1143" s="253"/>
      <c r="B1143" s="253"/>
      <c r="D1143" s="253"/>
      <c r="E1143" s="253"/>
      <c r="F1143" s="253"/>
      <c r="G1143" s="253"/>
      <c r="H1143" s="253"/>
      <c r="I1143" s="253"/>
      <c r="J1143" s="253"/>
      <c r="K1143" s="253"/>
      <c r="L1143" s="253"/>
      <c r="S1143" s="253"/>
      <c r="T1143" s="253"/>
      <c r="U1143" s="253"/>
      <c r="V1143" s="253"/>
      <c r="W1143" s="253"/>
      <c r="X1143" s="253"/>
      <c r="Y1143" s="253"/>
      <c r="Z1143" s="253"/>
      <c r="AA1143" s="253"/>
      <c r="AB1143" s="253"/>
      <c r="AC1143" s="253"/>
      <c r="AD1143" s="253"/>
      <c r="AE1143" s="253"/>
      <c r="AF1143" s="253"/>
      <c r="AG1143" s="253"/>
      <c r="AH1143" s="253"/>
      <c r="AI1143" s="253"/>
      <c r="AJ1143" s="253"/>
      <c r="AK1143" s="253"/>
      <c r="AL1143" s="253"/>
      <c r="AM1143" s="253"/>
      <c r="AN1143" s="253"/>
      <c r="AO1143" s="253"/>
      <c r="AP1143" s="253"/>
      <c r="AQ1143" s="253"/>
      <c r="AR1143" s="253"/>
      <c r="AS1143" s="253"/>
      <c r="AT1143" s="253"/>
      <c r="AU1143" s="253"/>
      <c r="AV1143" s="253"/>
      <c r="AW1143" s="253"/>
      <c r="AX1143" s="253"/>
      <c r="AY1143" s="253"/>
      <c r="AZ1143" s="253"/>
      <c r="BA1143" s="253"/>
      <c r="BB1143" s="253"/>
      <c r="BC1143" s="253"/>
      <c r="BD1143" s="253"/>
      <c r="BE1143" s="253"/>
      <c r="BF1143" s="253"/>
      <c r="BG1143" s="253"/>
      <c r="BH1143" s="253"/>
      <c r="BI1143" s="253"/>
      <c r="BJ1143" s="253"/>
      <c r="BK1143" s="253"/>
      <c r="BL1143" s="253"/>
      <c r="BM1143" s="253"/>
      <c r="BN1143" s="253"/>
      <c r="BO1143" s="253"/>
      <c r="BP1143" s="253"/>
      <c r="BQ1143" s="253"/>
      <c r="BR1143" s="253"/>
      <c r="BS1143" s="253"/>
      <c r="BT1143" s="253"/>
      <c r="BU1143" s="253"/>
      <c r="BV1143" s="253"/>
      <c r="BW1143" s="253"/>
      <c r="BX1143" s="253"/>
      <c r="BY1143" s="253"/>
      <c r="BZ1143" s="253"/>
      <c r="CA1143" s="253"/>
      <c r="CB1143" s="253"/>
      <c r="CC1143" s="253"/>
      <c r="CD1143" s="253"/>
      <c r="CE1143" s="253"/>
      <c r="CF1143" s="253"/>
      <c r="CG1143" s="253"/>
      <c r="CH1143" s="253"/>
      <c r="CI1143" s="253"/>
      <c r="CJ1143" s="253"/>
      <c r="CK1143" s="253"/>
      <c r="CL1143" s="253"/>
      <c r="CM1143" s="253"/>
      <c r="CN1143" s="253"/>
      <c r="CO1143" s="253"/>
      <c r="CP1143" s="253"/>
      <c r="CQ1143" s="253"/>
      <c r="CR1143" s="253"/>
      <c r="CS1143" s="253"/>
      <c r="CT1143" s="253"/>
      <c r="CU1143" s="253"/>
      <c r="CV1143" s="253"/>
      <c r="CW1143" s="253"/>
      <c r="CX1143" s="253"/>
      <c r="CY1143" s="253"/>
      <c r="CZ1143" s="253"/>
      <c r="DA1143" s="253"/>
      <c r="DB1143" s="253"/>
      <c r="DC1143" s="253"/>
      <c r="DD1143" s="253"/>
      <c r="DE1143" s="253"/>
      <c r="DF1143" s="253"/>
      <c r="DG1143" s="253"/>
      <c r="DH1143" s="253"/>
      <c r="DI1143" s="253"/>
      <c r="DJ1143" s="253"/>
      <c r="DK1143" s="253"/>
      <c r="DL1143" s="253"/>
      <c r="DM1143" s="253"/>
      <c r="DN1143" s="253"/>
      <c r="DO1143" s="253"/>
      <c r="DP1143" s="253"/>
      <c r="DQ1143" s="253"/>
      <c r="DR1143" s="253"/>
      <c r="DS1143" s="253"/>
      <c r="DT1143" s="253"/>
      <c r="DU1143" s="253"/>
    </row>
    <row r="1144" spans="1:125" s="248" customFormat="1" x14ac:dyDescent="0.25">
      <c r="A1144" s="253"/>
      <c r="B1144" s="253"/>
      <c r="D1144" s="253"/>
      <c r="E1144" s="253"/>
      <c r="F1144" s="253"/>
      <c r="G1144" s="253"/>
      <c r="H1144" s="253"/>
      <c r="I1144" s="253"/>
      <c r="J1144" s="253"/>
      <c r="K1144" s="253"/>
      <c r="L1144" s="253"/>
      <c r="S1144" s="253"/>
      <c r="T1144" s="253"/>
      <c r="U1144" s="253"/>
      <c r="V1144" s="253"/>
      <c r="W1144" s="253"/>
      <c r="X1144" s="253"/>
      <c r="Y1144" s="253"/>
      <c r="Z1144" s="253"/>
      <c r="AA1144" s="253"/>
      <c r="AB1144" s="253"/>
      <c r="AC1144" s="253"/>
      <c r="AD1144" s="253"/>
      <c r="AE1144" s="253"/>
      <c r="AF1144" s="253"/>
      <c r="AG1144" s="253"/>
      <c r="AH1144" s="253"/>
      <c r="AI1144" s="253"/>
      <c r="AJ1144" s="253"/>
      <c r="AK1144" s="253"/>
      <c r="AL1144" s="253"/>
      <c r="AM1144" s="253"/>
      <c r="AN1144" s="253"/>
      <c r="AO1144" s="253"/>
      <c r="AP1144" s="253"/>
      <c r="AQ1144" s="253"/>
      <c r="AR1144" s="253"/>
      <c r="AS1144" s="253"/>
      <c r="AT1144" s="253"/>
      <c r="AU1144" s="253"/>
      <c r="AV1144" s="253"/>
      <c r="AW1144" s="253"/>
      <c r="AX1144" s="253"/>
      <c r="AY1144" s="253"/>
      <c r="AZ1144" s="253"/>
      <c r="BA1144" s="253"/>
      <c r="BB1144" s="253"/>
      <c r="BC1144" s="253"/>
      <c r="BD1144" s="253"/>
      <c r="BE1144" s="253"/>
      <c r="BF1144" s="253"/>
      <c r="BG1144" s="253"/>
      <c r="BH1144" s="253"/>
      <c r="BI1144" s="253"/>
      <c r="BJ1144" s="253"/>
      <c r="BK1144" s="253"/>
      <c r="BL1144" s="253"/>
      <c r="BM1144" s="253"/>
      <c r="BN1144" s="253"/>
      <c r="BO1144" s="253"/>
      <c r="BP1144" s="253"/>
      <c r="BQ1144" s="253"/>
      <c r="BR1144" s="253"/>
      <c r="BS1144" s="253"/>
      <c r="BT1144" s="253"/>
      <c r="BU1144" s="253"/>
      <c r="BV1144" s="253"/>
      <c r="BW1144" s="253"/>
      <c r="BX1144" s="253"/>
      <c r="BY1144" s="253"/>
      <c r="BZ1144" s="253"/>
      <c r="CA1144" s="253"/>
      <c r="CB1144" s="253"/>
      <c r="CC1144" s="253"/>
      <c r="CD1144" s="253"/>
      <c r="CE1144" s="253"/>
      <c r="CF1144" s="253"/>
      <c r="CG1144" s="253"/>
      <c r="CH1144" s="253"/>
      <c r="CI1144" s="253"/>
      <c r="CJ1144" s="253"/>
      <c r="CK1144" s="253"/>
      <c r="CL1144" s="253"/>
      <c r="CM1144" s="253"/>
      <c r="CN1144" s="253"/>
      <c r="CO1144" s="253"/>
      <c r="CP1144" s="253"/>
      <c r="CQ1144" s="253"/>
      <c r="CR1144" s="253"/>
      <c r="CS1144" s="253"/>
      <c r="CT1144" s="253"/>
      <c r="CU1144" s="253"/>
      <c r="CV1144" s="253"/>
      <c r="CW1144" s="253"/>
      <c r="CX1144" s="253"/>
      <c r="CY1144" s="253"/>
      <c r="CZ1144" s="253"/>
      <c r="DA1144" s="253"/>
      <c r="DB1144" s="253"/>
      <c r="DC1144" s="253"/>
      <c r="DD1144" s="253"/>
      <c r="DE1144" s="253"/>
      <c r="DF1144" s="253"/>
      <c r="DG1144" s="253"/>
      <c r="DH1144" s="253"/>
      <c r="DI1144" s="253"/>
      <c r="DJ1144" s="253"/>
      <c r="DK1144" s="253"/>
      <c r="DL1144" s="253"/>
      <c r="DM1144" s="253"/>
      <c r="DN1144" s="253"/>
      <c r="DO1144" s="253"/>
      <c r="DP1144" s="253"/>
      <c r="DQ1144" s="253"/>
      <c r="DR1144" s="253"/>
      <c r="DS1144" s="253"/>
      <c r="DT1144" s="253"/>
      <c r="DU1144" s="253"/>
    </row>
    <row r="1145" spans="1:125" s="248" customFormat="1" x14ac:dyDescent="0.25">
      <c r="A1145" s="253"/>
      <c r="B1145" s="253"/>
      <c r="D1145" s="253"/>
      <c r="E1145" s="253"/>
      <c r="F1145" s="253"/>
      <c r="G1145" s="253"/>
      <c r="H1145" s="253"/>
      <c r="I1145" s="253"/>
      <c r="J1145" s="253"/>
      <c r="K1145" s="253"/>
      <c r="L1145" s="253"/>
      <c r="S1145" s="253"/>
      <c r="T1145" s="253"/>
      <c r="U1145" s="253"/>
      <c r="V1145" s="253"/>
      <c r="W1145" s="253"/>
      <c r="X1145" s="253"/>
      <c r="Y1145" s="253"/>
      <c r="Z1145" s="253"/>
      <c r="AA1145" s="253"/>
      <c r="AB1145" s="253"/>
      <c r="AC1145" s="253"/>
      <c r="AD1145" s="253"/>
      <c r="AE1145" s="253"/>
      <c r="AF1145" s="253"/>
      <c r="AG1145" s="253"/>
      <c r="AH1145" s="253"/>
      <c r="AI1145" s="253"/>
      <c r="AJ1145" s="253"/>
      <c r="AK1145" s="253"/>
      <c r="AL1145" s="253"/>
      <c r="AM1145" s="253"/>
      <c r="AN1145" s="253"/>
      <c r="AO1145" s="253"/>
      <c r="AP1145" s="253"/>
      <c r="AQ1145" s="253"/>
      <c r="AR1145" s="253"/>
      <c r="AS1145" s="253"/>
      <c r="AT1145" s="253"/>
      <c r="AU1145" s="253"/>
      <c r="AV1145" s="253"/>
      <c r="AW1145" s="253"/>
      <c r="AX1145" s="253"/>
      <c r="AY1145" s="253"/>
      <c r="AZ1145" s="253"/>
      <c r="BA1145" s="253"/>
      <c r="BB1145" s="253"/>
      <c r="BC1145" s="253"/>
      <c r="BD1145" s="253"/>
      <c r="BE1145" s="253"/>
      <c r="BF1145" s="253"/>
      <c r="BG1145" s="253"/>
      <c r="BH1145" s="253"/>
      <c r="BI1145" s="253"/>
      <c r="BJ1145" s="253"/>
      <c r="BK1145" s="253"/>
      <c r="BL1145" s="253"/>
      <c r="BM1145" s="253"/>
      <c r="BN1145" s="253"/>
      <c r="BO1145" s="253"/>
      <c r="BP1145" s="253"/>
      <c r="BQ1145" s="253"/>
      <c r="BR1145" s="253"/>
      <c r="BS1145" s="253"/>
      <c r="BT1145" s="253"/>
      <c r="BU1145" s="253"/>
      <c r="BV1145" s="253"/>
      <c r="BW1145" s="253"/>
      <c r="BX1145" s="253"/>
      <c r="BY1145" s="253"/>
      <c r="BZ1145" s="253"/>
      <c r="CA1145" s="253"/>
      <c r="CB1145" s="253"/>
      <c r="CC1145" s="253"/>
      <c r="CD1145" s="253"/>
      <c r="CE1145" s="253"/>
      <c r="CF1145" s="253"/>
      <c r="CG1145" s="253"/>
      <c r="CH1145" s="253"/>
      <c r="CI1145" s="253"/>
      <c r="CJ1145" s="253"/>
      <c r="CK1145" s="253"/>
      <c r="CL1145" s="253"/>
      <c r="CM1145" s="253"/>
      <c r="CN1145" s="253"/>
      <c r="CO1145" s="253"/>
      <c r="CP1145" s="253"/>
      <c r="CQ1145" s="253"/>
      <c r="CR1145" s="253"/>
      <c r="CS1145" s="253"/>
      <c r="CT1145" s="253"/>
      <c r="CU1145" s="253"/>
      <c r="CV1145" s="253"/>
      <c r="CW1145" s="253"/>
      <c r="CX1145" s="253"/>
      <c r="CY1145" s="253"/>
      <c r="CZ1145" s="253"/>
      <c r="DA1145" s="253"/>
      <c r="DB1145" s="253"/>
      <c r="DC1145" s="253"/>
      <c r="DD1145" s="253"/>
      <c r="DE1145" s="253"/>
      <c r="DF1145" s="253"/>
      <c r="DG1145" s="253"/>
      <c r="DH1145" s="253"/>
      <c r="DI1145" s="253"/>
      <c r="DJ1145" s="253"/>
      <c r="DK1145" s="253"/>
      <c r="DL1145" s="253"/>
      <c r="DM1145" s="253"/>
      <c r="DN1145" s="253"/>
      <c r="DO1145" s="253"/>
      <c r="DP1145" s="253"/>
      <c r="DQ1145" s="253"/>
      <c r="DR1145" s="253"/>
      <c r="DS1145" s="253"/>
      <c r="DT1145" s="253"/>
      <c r="DU1145" s="253"/>
    </row>
    <row r="1146" spans="1:125" s="248" customFormat="1" x14ac:dyDescent="0.25">
      <c r="A1146" s="253"/>
      <c r="B1146" s="253"/>
      <c r="D1146" s="253"/>
      <c r="E1146" s="253"/>
      <c r="F1146" s="253"/>
      <c r="G1146" s="253"/>
      <c r="H1146" s="253"/>
      <c r="I1146" s="253"/>
      <c r="J1146" s="253"/>
      <c r="K1146" s="253"/>
      <c r="L1146" s="253"/>
      <c r="S1146" s="253"/>
      <c r="T1146" s="253"/>
      <c r="U1146" s="253"/>
      <c r="V1146" s="253"/>
      <c r="W1146" s="253"/>
      <c r="X1146" s="253"/>
      <c r="Y1146" s="253"/>
      <c r="Z1146" s="253"/>
      <c r="AA1146" s="253"/>
      <c r="AB1146" s="253"/>
      <c r="AC1146" s="253"/>
      <c r="AD1146" s="253"/>
      <c r="AE1146" s="253"/>
      <c r="AF1146" s="253"/>
      <c r="AG1146" s="253"/>
      <c r="AH1146" s="253"/>
      <c r="AI1146" s="253"/>
      <c r="AJ1146" s="253"/>
      <c r="AK1146" s="253"/>
      <c r="AL1146" s="253"/>
      <c r="AM1146" s="253"/>
      <c r="AN1146" s="253"/>
      <c r="AO1146" s="253"/>
      <c r="AP1146" s="253"/>
      <c r="AQ1146" s="253"/>
      <c r="AR1146" s="253"/>
      <c r="AS1146" s="253"/>
      <c r="AT1146" s="253"/>
      <c r="AU1146" s="253"/>
      <c r="AV1146" s="253"/>
      <c r="AW1146" s="253"/>
      <c r="AX1146" s="253"/>
      <c r="AY1146" s="253"/>
      <c r="AZ1146" s="253"/>
      <c r="BA1146" s="253"/>
      <c r="BB1146" s="253"/>
      <c r="BC1146" s="253"/>
      <c r="BD1146" s="253"/>
      <c r="BE1146" s="253"/>
      <c r="BF1146" s="253"/>
      <c r="BG1146" s="253"/>
      <c r="BH1146" s="253"/>
      <c r="BI1146" s="253"/>
      <c r="BJ1146" s="253"/>
      <c r="BK1146" s="253"/>
      <c r="BL1146" s="253"/>
      <c r="BM1146" s="253"/>
      <c r="BN1146" s="253"/>
      <c r="BO1146" s="253"/>
      <c r="BP1146" s="253"/>
      <c r="BQ1146" s="253"/>
      <c r="BR1146" s="253"/>
      <c r="BS1146" s="253"/>
      <c r="BT1146" s="253"/>
      <c r="BU1146" s="253"/>
      <c r="BV1146" s="253"/>
      <c r="BW1146" s="253"/>
      <c r="BX1146" s="253"/>
      <c r="BY1146" s="253"/>
      <c r="BZ1146" s="253"/>
      <c r="CA1146" s="253"/>
      <c r="CB1146" s="253"/>
      <c r="CC1146" s="253"/>
      <c r="CD1146" s="253"/>
      <c r="CE1146" s="253"/>
      <c r="CF1146" s="253"/>
      <c r="CG1146" s="253"/>
      <c r="CH1146" s="253"/>
      <c r="CI1146" s="253"/>
      <c r="CJ1146" s="253"/>
      <c r="CK1146" s="253"/>
      <c r="CL1146" s="253"/>
      <c r="CM1146" s="253"/>
      <c r="CN1146" s="253"/>
      <c r="CO1146" s="253"/>
      <c r="CP1146" s="253"/>
      <c r="CQ1146" s="253"/>
      <c r="CR1146" s="253"/>
      <c r="CS1146" s="253"/>
      <c r="CT1146" s="253"/>
      <c r="CU1146" s="253"/>
      <c r="CV1146" s="253"/>
      <c r="CW1146" s="253"/>
      <c r="CX1146" s="253"/>
      <c r="CY1146" s="253"/>
      <c r="CZ1146" s="253"/>
      <c r="DA1146" s="253"/>
      <c r="DB1146" s="253"/>
      <c r="DC1146" s="253"/>
      <c r="DD1146" s="253"/>
      <c r="DE1146" s="253"/>
      <c r="DF1146" s="253"/>
      <c r="DG1146" s="253"/>
      <c r="DH1146" s="253"/>
      <c r="DI1146" s="253"/>
      <c r="DJ1146" s="253"/>
      <c r="DK1146" s="253"/>
      <c r="DL1146" s="253"/>
      <c r="DM1146" s="253"/>
      <c r="DN1146" s="253"/>
      <c r="DO1146" s="253"/>
      <c r="DP1146" s="253"/>
      <c r="DQ1146" s="253"/>
      <c r="DR1146" s="253"/>
      <c r="DS1146" s="253"/>
      <c r="DT1146" s="253"/>
      <c r="DU1146" s="253"/>
    </row>
    <row r="1147" spans="1:125" s="248" customFormat="1" x14ac:dyDescent="0.25">
      <c r="A1147" s="253"/>
      <c r="B1147" s="253"/>
      <c r="D1147" s="253"/>
      <c r="E1147" s="253"/>
      <c r="F1147" s="253"/>
      <c r="G1147" s="253"/>
      <c r="H1147" s="253"/>
      <c r="I1147" s="253"/>
      <c r="J1147" s="253"/>
      <c r="K1147" s="253"/>
      <c r="L1147" s="253"/>
      <c r="S1147" s="253"/>
      <c r="T1147" s="253"/>
      <c r="U1147" s="253"/>
      <c r="V1147" s="253"/>
      <c r="W1147" s="253"/>
      <c r="X1147" s="253"/>
      <c r="Y1147" s="253"/>
      <c r="Z1147" s="253"/>
      <c r="AA1147" s="253"/>
      <c r="AB1147" s="253"/>
      <c r="AC1147" s="253"/>
      <c r="AD1147" s="253"/>
      <c r="AE1147" s="253"/>
      <c r="AF1147" s="253"/>
      <c r="AG1147" s="253"/>
      <c r="AH1147" s="253"/>
      <c r="AI1147" s="253"/>
      <c r="AJ1147" s="253"/>
      <c r="AK1147" s="253"/>
      <c r="AL1147" s="253"/>
      <c r="AM1147" s="253"/>
      <c r="AN1147" s="253"/>
      <c r="AO1147" s="253"/>
      <c r="AP1147" s="253"/>
      <c r="AQ1147" s="253"/>
      <c r="AR1147" s="253"/>
      <c r="AS1147" s="253"/>
      <c r="AT1147" s="253"/>
      <c r="AU1147" s="253"/>
      <c r="AV1147" s="253"/>
      <c r="AW1147" s="253"/>
      <c r="AX1147" s="253"/>
      <c r="AY1147" s="253"/>
      <c r="AZ1147" s="253"/>
      <c r="BA1147" s="253"/>
      <c r="BB1147" s="253"/>
      <c r="BC1147" s="253"/>
      <c r="BD1147" s="253"/>
      <c r="BE1147" s="253"/>
      <c r="BF1147" s="253"/>
      <c r="BG1147" s="253"/>
      <c r="BH1147" s="253"/>
      <c r="BI1147" s="253"/>
      <c r="BJ1147" s="253"/>
      <c r="BK1147" s="253"/>
      <c r="BL1147" s="253"/>
      <c r="BM1147" s="253"/>
      <c r="BN1147" s="253"/>
      <c r="BO1147" s="253"/>
      <c r="BP1147" s="253"/>
      <c r="BQ1147" s="253"/>
      <c r="BR1147" s="253"/>
      <c r="BS1147" s="253"/>
      <c r="BT1147" s="253"/>
      <c r="BU1147" s="253"/>
      <c r="BV1147" s="253"/>
      <c r="BW1147" s="253"/>
      <c r="BX1147" s="253"/>
      <c r="BY1147" s="253"/>
      <c r="BZ1147" s="253"/>
      <c r="CA1147" s="253"/>
      <c r="CB1147" s="253"/>
      <c r="CC1147" s="253"/>
      <c r="CD1147" s="253"/>
      <c r="CE1147" s="253"/>
      <c r="CF1147" s="253"/>
      <c r="CG1147" s="253"/>
      <c r="CH1147" s="253"/>
      <c r="CI1147" s="253"/>
      <c r="CJ1147" s="253"/>
      <c r="CK1147" s="253"/>
      <c r="CL1147" s="253"/>
      <c r="CM1147" s="253"/>
      <c r="CN1147" s="253"/>
      <c r="CO1147" s="253"/>
      <c r="CP1147" s="253"/>
      <c r="CQ1147" s="253"/>
      <c r="CR1147" s="253"/>
      <c r="CS1147" s="253"/>
      <c r="CT1147" s="253"/>
      <c r="CU1147" s="253"/>
      <c r="CV1147" s="253"/>
      <c r="CW1147" s="253"/>
      <c r="CX1147" s="253"/>
      <c r="CY1147" s="253"/>
      <c r="CZ1147" s="253"/>
      <c r="DA1147" s="253"/>
      <c r="DB1147" s="253"/>
      <c r="DC1147" s="253"/>
      <c r="DD1147" s="253"/>
      <c r="DE1147" s="253"/>
      <c r="DF1147" s="253"/>
      <c r="DG1147" s="253"/>
      <c r="DH1147" s="253"/>
      <c r="DI1147" s="253"/>
      <c r="DJ1147" s="253"/>
      <c r="DK1147" s="253"/>
      <c r="DL1147" s="253"/>
      <c r="DM1147" s="253"/>
      <c r="DN1147" s="253"/>
      <c r="DO1147" s="253"/>
      <c r="DP1147" s="253"/>
      <c r="DQ1147" s="253"/>
      <c r="DR1147" s="253"/>
      <c r="DS1147" s="253"/>
      <c r="DT1147" s="253"/>
      <c r="DU1147" s="253"/>
    </row>
    <row r="1148" spans="1:125" s="248" customFormat="1" x14ac:dyDescent="0.25">
      <c r="A1148" s="253"/>
      <c r="B1148" s="253"/>
      <c r="D1148" s="253"/>
      <c r="E1148" s="253"/>
      <c r="F1148" s="253"/>
      <c r="G1148" s="253"/>
      <c r="H1148" s="253"/>
      <c r="I1148" s="253"/>
      <c r="J1148" s="253"/>
      <c r="K1148" s="253"/>
      <c r="L1148" s="253"/>
      <c r="S1148" s="253"/>
      <c r="T1148" s="253"/>
      <c r="U1148" s="253"/>
      <c r="V1148" s="253"/>
      <c r="W1148" s="253"/>
      <c r="X1148" s="253"/>
      <c r="Y1148" s="253"/>
      <c r="Z1148" s="253"/>
      <c r="AA1148" s="253"/>
      <c r="AB1148" s="253"/>
      <c r="AC1148" s="253"/>
      <c r="AD1148" s="253"/>
      <c r="AE1148" s="253"/>
      <c r="AF1148" s="253"/>
      <c r="AG1148" s="253"/>
      <c r="AH1148" s="253"/>
      <c r="AI1148" s="253"/>
      <c r="AJ1148" s="253"/>
      <c r="AK1148" s="253"/>
      <c r="AL1148" s="253"/>
      <c r="AM1148" s="253"/>
      <c r="AN1148" s="253"/>
      <c r="AO1148" s="253"/>
      <c r="AP1148" s="253"/>
      <c r="AQ1148" s="253"/>
      <c r="AR1148" s="253"/>
      <c r="AS1148" s="253"/>
      <c r="AT1148" s="253"/>
      <c r="AU1148" s="253"/>
      <c r="AV1148" s="253"/>
      <c r="AW1148" s="253"/>
      <c r="AX1148" s="253"/>
      <c r="AY1148" s="253"/>
      <c r="AZ1148" s="253"/>
      <c r="BA1148" s="253"/>
      <c r="BB1148" s="253"/>
      <c r="BC1148" s="253"/>
      <c r="BD1148" s="253"/>
      <c r="BE1148" s="253"/>
      <c r="BF1148" s="253"/>
      <c r="BG1148" s="253"/>
      <c r="BH1148" s="253"/>
      <c r="BI1148" s="253"/>
      <c r="BJ1148" s="253"/>
      <c r="BK1148" s="253"/>
      <c r="BL1148" s="253"/>
      <c r="BM1148" s="253"/>
      <c r="BN1148" s="253"/>
      <c r="BO1148" s="253"/>
      <c r="BP1148" s="253"/>
      <c r="BQ1148" s="253"/>
      <c r="BR1148" s="253"/>
      <c r="BS1148" s="253"/>
      <c r="BT1148" s="253"/>
      <c r="BU1148" s="253"/>
      <c r="BV1148" s="253"/>
      <c r="BW1148" s="253"/>
      <c r="BX1148" s="253"/>
      <c r="BY1148" s="253"/>
      <c r="BZ1148" s="253"/>
      <c r="CA1148" s="253"/>
      <c r="CB1148" s="253"/>
      <c r="CC1148" s="253"/>
      <c r="CD1148" s="253"/>
      <c r="CE1148" s="253"/>
      <c r="CF1148" s="253"/>
      <c r="CG1148" s="253"/>
      <c r="CH1148" s="253"/>
      <c r="CI1148" s="253"/>
      <c r="CJ1148" s="253"/>
      <c r="CK1148" s="253"/>
      <c r="CL1148" s="253"/>
      <c r="CM1148" s="253"/>
      <c r="CN1148" s="253"/>
      <c r="CO1148" s="253"/>
      <c r="CP1148" s="253"/>
      <c r="CQ1148" s="253"/>
      <c r="CR1148" s="253"/>
      <c r="CS1148" s="253"/>
      <c r="CT1148" s="253"/>
      <c r="CU1148" s="253"/>
      <c r="CV1148" s="253"/>
      <c r="CW1148" s="253"/>
      <c r="CX1148" s="253"/>
      <c r="CY1148" s="253"/>
      <c r="CZ1148" s="253"/>
      <c r="DA1148" s="253"/>
      <c r="DB1148" s="253"/>
      <c r="DC1148" s="253"/>
      <c r="DD1148" s="253"/>
      <c r="DE1148" s="253"/>
      <c r="DF1148" s="253"/>
      <c r="DG1148" s="253"/>
      <c r="DH1148" s="253"/>
      <c r="DI1148" s="253"/>
      <c r="DJ1148" s="253"/>
      <c r="DK1148" s="253"/>
      <c r="DL1148" s="253"/>
      <c r="DM1148" s="253"/>
      <c r="DN1148" s="253"/>
      <c r="DO1148" s="253"/>
      <c r="DP1148" s="253"/>
      <c r="DQ1148" s="253"/>
      <c r="DR1148" s="253"/>
      <c r="DS1148" s="253"/>
      <c r="DT1148" s="253"/>
      <c r="DU1148" s="253"/>
    </row>
    <row r="1149" spans="1:125" s="248" customFormat="1" x14ac:dyDescent="0.25">
      <c r="A1149" s="253"/>
      <c r="B1149" s="253"/>
      <c r="D1149" s="253"/>
      <c r="E1149" s="253"/>
      <c r="F1149" s="253"/>
      <c r="G1149" s="253"/>
      <c r="H1149" s="253"/>
      <c r="I1149" s="253"/>
      <c r="J1149" s="253"/>
      <c r="K1149" s="253"/>
      <c r="L1149" s="253"/>
      <c r="S1149" s="253"/>
      <c r="T1149" s="253"/>
      <c r="U1149" s="253"/>
      <c r="V1149" s="253"/>
      <c r="W1149" s="253"/>
      <c r="X1149" s="253"/>
      <c r="Y1149" s="253"/>
      <c r="Z1149" s="253"/>
      <c r="AA1149" s="253"/>
      <c r="AB1149" s="253"/>
      <c r="AC1149" s="253"/>
      <c r="AD1149" s="253"/>
      <c r="AE1149" s="253"/>
      <c r="AF1149" s="253"/>
      <c r="AG1149" s="253"/>
      <c r="AH1149" s="253"/>
      <c r="AI1149" s="253"/>
      <c r="AJ1149" s="253"/>
      <c r="AK1149" s="253"/>
      <c r="AL1149" s="253"/>
      <c r="AM1149" s="253"/>
      <c r="AN1149" s="253"/>
      <c r="AO1149" s="253"/>
      <c r="AP1149" s="253"/>
      <c r="AQ1149" s="253"/>
      <c r="AR1149" s="253"/>
      <c r="AS1149" s="253"/>
      <c r="AT1149" s="253"/>
      <c r="AU1149" s="253"/>
      <c r="AV1149" s="253"/>
      <c r="AW1149" s="253"/>
      <c r="AX1149" s="253"/>
      <c r="AY1149" s="253"/>
      <c r="AZ1149" s="253"/>
      <c r="BA1149" s="253"/>
      <c r="BB1149" s="253"/>
      <c r="BC1149" s="253"/>
      <c r="BD1149" s="253"/>
      <c r="BE1149" s="253"/>
      <c r="BF1149" s="253"/>
      <c r="BG1149" s="253"/>
      <c r="BH1149" s="253"/>
      <c r="BI1149" s="253"/>
      <c r="BJ1149" s="253"/>
      <c r="BK1149" s="253"/>
      <c r="BL1149" s="253"/>
      <c r="BM1149" s="253"/>
      <c r="BN1149" s="253"/>
      <c r="BO1149" s="253"/>
      <c r="BP1149" s="253"/>
      <c r="BQ1149" s="253"/>
      <c r="BR1149" s="253"/>
      <c r="BS1149" s="253"/>
      <c r="BT1149" s="253"/>
      <c r="BU1149" s="253"/>
      <c r="BV1149" s="253"/>
      <c r="BW1149" s="253"/>
      <c r="BX1149" s="253"/>
      <c r="BY1149" s="253"/>
      <c r="BZ1149" s="253"/>
      <c r="CA1149" s="253"/>
      <c r="CB1149" s="253"/>
      <c r="CC1149" s="253"/>
      <c r="CD1149" s="253"/>
      <c r="CE1149" s="253"/>
      <c r="CF1149" s="253"/>
      <c r="CG1149" s="253"/>
      <c r="CH1149" s="253"/>
      <c r="CI1149" s="253"/>
      <c r="CJ1149" s="253"/>
      <c r="CK1149" s="253"/>
      <c r="CL1149" s="253"/>
      <c r="CM1149" s="253"/>
      <c r="CN1149" s="253"/>
      <c r="CO1149" s="253"/>
      <c r="CP1149" s="253"/>
      <c r="CQ1149" s="253"/>
      <c r="CR1149" s="253"/>
      <c r="CS1149" s="253"/>
      <c r="CT1149" s="253"/>
      <c r="CU1149" s="253"/>
      <c r="CV1149" s="253"/>
      <c r="CW1149" s="253"/>
      <c r="CX1149" s="253"/>
      <c r="CY1149" s="253"/>
      <c r="CZ1149" s="253"/>
      <c r="DA1149" s="253"/>
      <c r="DB1149" s="253"/>
      <c r="DC1149" s="253"/>
      <c r="DD1149" s="253"/>
      <c r="DE1149" s="253"/>
      <c r="DF1149" s="253"/>
      <c r="DG1149" s="253"/>
      <c r="DH1149" s="253"/>
      <c r="DI1149" s="253"/>
      <c r="DJ1149" s="253"/>
      <c r="DK1149" s="253"/>
      <c r="DL1149" s="253"/>
      <c r="DM1149" s="253"/>
      <c r="DN1149" s="253"/>
      <c r="DO1149" s="253"/>
      <c r="DP1149" s="253"/>
      <c r="DQ1149" s="253"/>
      <c r="DR1149" s="253"/>
      <c r="DS1149" s="253"/>
      <c r="DT1149" s="253"/>
      <c r="DU1149" s="253"/>
    </row>
    <row r="1150" spans="1:125" s="248" customFormat="1" x14ac:dyDescent="0.25">
      <c r="A1150" s="253"/>
      <c r="B1150" s="253"/>
      <c r="D1150" s="253"/>
      <c r="E1150" s="253"/>
      <c r="F1150" s="253"/>
      <c r="G1150" s="253"/>
      <c r="H1150" s="253"/>
      <c r="I1150" s="253"/>
      <c r="J1150" s="253"/>
      <c r="K1150" s="253"/>
      <c r="L1150" s="253"/>
      <c r="S1150" s="253"/>
      <c r="T1150" s="253"/>
      <c r="U1150" s="253"/>
      <c r="V1150" s="253"/>
      <c r="W1150" s="253"/>
      <c r="X1150" s="253"/>
      <c r="Y1150" s="253"/>
      <c r="Z1150" s="253"/>
      <c r="AA1150" s="253"/>
      <c r="AB1150" s="253"/>
      <c r="AC1150" s="253"/>
      <c r="AD1150" s="253"/>
      <c r="AE1150" s="253"/>
      <c r="AF1150" s="253"/>
      <c r="AG1150" s="253"/>
      <c r="AH1150" s="253"/>
      <c r="AI1150" s="253"/>
      <c r="AJ1150" s="253"/>
      <c r="AK1150" s="253"/>
      <c r="AL1150" s="253"/>
      <c r="AM1150" s="253"/>
      <c r="AN1150" s="253"/>
      <c r="AO1150" s="253"/>
      <c r="AP1150" s="253"/>
      <c r="AQ1150" s="253"/>
      <c r="AR1150" s="253"/>
      <c r="AS1150" s="253"/>
      <c r="AT1150" s="253"/>
      <c r="AU1150" s="253"/>
      <c r="AV1150" s="253"/>
      <c r="AW1150" s="253"/>
      <c r="AX1150" s="253"/>
      <c r="AY1150" s="253"/>
      <c r="AZ1150" s="253"/>
      <c r="BA1150" s="253"/>
      <c r="BB1150" s="253"/>
      <c r="BC1150" s="253"/>
      <c r="BD1150" s="253"/>
      <c r="BE1150" s="253"/>
      <c r="BF1150" s="253"/>
      <c r="BG1150" s="253"/>
      <c r="BH1150" s="253"/>
      <c r="BI1150" s="253"/>
      <c r="BJ1150" s="253"/>
      <c r="BK1150" s="253"/>
      <c r="BL1150" s="253"/>
      <c r="BM1150" s="253"/>
      <c r="BN1150" s="253"/>
      <c r="BO1150" s="253"/>
      <c r="BP1150" s="253"/>
      <c r="BQ1150" s="253"/>
      <c r="BR1150" s="253"/>
      <c r="BS1150" s="253"/>
      <c r="BT1150" s="253"/>
      <c r="BU1150" s="253"/>
      <c r="BV1150" s="253"/>
      <c r="BW1150" s="253"/>
      <c r="BX1150" s="253"/>
      <c r="BY1150" s="253"/>
      <c r="BZ1150" s="253"/>
      <c r="CA1150" s="253"/>
      <c r="CB1150" s="253"/>
      <c r="CC1150" s="253"/>
      <c r="CD1150" s="253"/>
      <c r="CE1150" s="253"/>
      <c r="CF1150" s="253"/>
      <c r="CG1150" s="253"/>
      <c r="CH1150" s="253"/>
      <c r="CI1150" s="253"/>
      <c r="CJ1150" s="253"/>
      <c r="CK1150" s="253"/>
      <c r="CL1150" s="253"/>
      <c r="CM1150" s="253"/>
      <c r="CN1150" s="253"/>
      <c r="CO1150" s="253"/>
      <c r="CP1150" s="253"/>
      <c r="CQ1150" s="253"/>
      <c r="CR1150" s="253"/>
      <c r="CS1150" s="253"/>
      <c r="CT1150" s="253"/>
      <c r="CU1150" s="253"/>
      <c r="CV1150" s="253"/>
      <c r="CW1150" s="253"/>
      <c r="CX1150" s="253"/>
      <c r="CY1150" s="253"/>
      <c r="CZ1150" s="253"/>
      <c r="DA1150" s="253"/>
      <c r="DB1150" s="253"/>
      <c r="DC1150" s="253"/>
      <c r="DD1150" s="253"/>
      <c r="DE1150" s="253"/>
      <c r="DF1150" s="253"/>
      <c r="DG1150" s="253"/>
      <c r="DH1150" s="253"/>
      <c r="DI1150" s="253"/>
      <c r="DJ1150" s="253"/>
      <c r="DK1150" s="253"/>
      <c r="DL1150" s="253"/>
      <c r="DM1150" s="253"/>
      <c r="DN1150" s="253"/>
      <c r="DO1150" s="253"/>
      <c r="DP1150" s="253"/>
      <c r="DQ1150" s="253"/>
      <c r="DR1150" s="253"/>
      <c r="DS1150" s="253"/>
      <c r="DT1150" s="253"/>
      <c r="DU1150" s="253"/>
    </row>
    <row r="1151" spans="1:125" s="248" customFormat="1" x14ac:dyDescent="0.25">
      <c r="A1151" s="253"/>
      <c r="B1151" s="253"/>
      <c r="D1151" s="253"/>
      <c r="E1151" s="253"/>
      <c r="F1151" s="253"/>
      <c r="G1151" s="253"/>
      <c r="H1151" s="253"/>
      <c r="I1151" s="253"/>
      <c r="J1151" s="253"/>
      <c r="K1151" s="253"/>
      <c r="L1151" s="253"/>
      <c r="S1151" s="253"/>
      <c r="T1151" s="253"/>
      <c r="U1151" s="253"/>
      <c r="V1151" s="253"/>
      <c r="W1151" s="253"/>
      <c r="X1151" s="253"/>
      <c r="Y1151" s="253"/>
      <c r="Z1151" s="253"/>
      <c r="AA1151" s="253"/>
      <c r="AB1151" s="253"/>
      <c r="AC1151" s="253"/>
      <c r="AD1151" s="253"/>
      <c r="AE1151" s="253"/>
      <c r="AF1151" s="253"/>
      <c r="AG1151" s="253"/>
      <c r="AH1151" s="253"/>
      <c r="AI1151" s="253"/>
      <c r="AJ1151" s="253"/>
      <c r="AK1151" s="253"/>
      <c r="AL1151" s="253"/>
      <c r="AM1151" s="253"/>
      <c r="AN1151" s="253"/>
      <c r="AO1151" s="253"/>
      <c r="AP1151" s="253"/>
      <c r="AQ1151" s="253"/>
      <c r="AR1151" s="253"/>
      <c r="AS1151" s="253"/>
      <c r="AT1151" s="253"/>
      <c r="AU1151" s="253"/>
      <c r="AV1151" s="253"/>
      <c r="AW1151" s="253"/>
      <c r="AX1151" s="253"/>
      <c r="AY1151" s="253"/>
      <c r="AZ1151" s="253"/>
      <c r="BA1151" s="253"/>
      <c r="BB1151" s="253"/>
      <c r="BC1151" s="253"/>
      <c r="BD1151" s="253"/>
      <c r="BE1151" s="253"/>
      <c r="BF1151" s="253"/>
      <c r="BG1151" s="253"/>
      <c r="BH1151" s="253"/>
      <c r="BI1151" s="253"/>
      <c r="BJ1151" s="253"/>
      <c r="BK1151" s="253"/>
      <c r="BL1151" s="253"/>
      <c r="BM1151" s="253"/>
      <c r="BN1151" s="253"/>
      <c r="BO1151" s="253"/>
      <c r="BP1151" s="253"/>
      <c r="BQ1151" s="253"/>
      <c r="BR1151" s="253"/>
      <c r="BS1151" s="253"/>
      <c r="BT1151" s="253"/>
      <c r="BU1151" s="253"/>
      <c r="BV1151" s="253"/>
      <c r="BW1151" s="253"/>
      <c r="BX1151" s="253"/>
      <c r="BY1151" s="253"/>
      <c r="BZ1151" s="253"/>
      <c r="CA1151" s="253"/>
      <c r="CB1151" s="253"/>
      <c r="CC1151" s="253"/>
      <c r="CD1151" s="253"/>
      <c r="CE1151" s="253"/>
      <c r="CF1151" s="253"/>
      <c r="CG1151" s="253"/>
      <c r="CH1151" s="253"/>
      <c r="CI1151" s="253"/>
      <c r="CJ1151" s="253"/>
      <c r="CK1151" s="253"/>
      <c r="CL1151" s="253"/>
      <c r="CM1151" s="253"/>
      <c r="CN1151" s="253"/>
      <c r="CO1151" s="253"/>
      <c r="CP1151" s="253"/>
      <c r="CQ1151" s="253"/>
      <c r="CR1151" s="253"/>
      <c r="CS1151" s="253"/>
      <c r="CT1151" s="253"/>
      <c r="CU1151" s="253"/>
      <c r="CV1151" s="253"/>
      <c r="CW1151" s="253"/>
      <c r="CX1151" s="253"/>
      <c r="CY1151" s="253"/>
      <c r="CZ1151" s="253"/>
      <c r="DA1151" s="253"/>
      <c r="DB1151" s="253"/>
      <c r="DC1151" s="253"/>
      <c r="DD1151" s="253"/>
      <c r="DE1151" s="253"/>
      <c r="DF1151" s="253"/>
      <c r="DG1151" s="253"/>
      <c r="DH1151" s="253"/>
      <c r="DI1151" s="253"/>
      <c r="DJ1151" s="253"/>
      <c r="DK1151" s="253"/>
      <c r="DL1151" s="253"/>
      <c r="DM1151" s="253"/>
      <c r="DN1151" s="253"/>
      <c r="DO1151" s="253"/>
      <c r="DP1151" s="253"/>
      <c r="DQ1151" s="253"/>
      <c r="DR1151" s="253"/>
      <c r="DS1151" s="253"/>
      <c r="DT1151" s="253"/>
      <c r="DU1151" s="253"/>
    </row>
    <row r="1152" spans="1:125" s="248" customFormat="1" x14ac:dyDescent="0.25">
      <c r="A1152" s="253"/>
      <c r="B1152" s="253"/>
      <c r="D1152" s="253"/>
      <c r="E1152" s="253"/>
      <c r="F1152" s="253"/>
      <c r="G1152" s="253"/>
      <c r="H1152" s="253"/>
      <c r="I1152" s="253"/>
      <c r="J1152" s="253"/>
      <c r="K1152" s="253"/>
      <c r="L1152" s="253"/>
      <c r="S1152" s="253"/>
      <c r="T1152" s="253"/>
      <c r="U1152" s="253"/>
      <c r="V1152" s="253"/>
      <c r="W1152" s="253"/>
      <c r="X1152" s="253"/>
      <c r="Y1152" s="253"/>
      <c r="Z1152" s="253"/>
      <c r="AA1152" s="253"/>
      <c r="AB1152" s="253"/>
      <c r="AC1152" s="253"/>
      <c r="AD1152" s="253"/>
      <c r="AE1152" s="253"/>
      <c r="AF1152" s="253"/>
      <c r="AG1152" s="253"/>
      <c r="AH1152" s="253"/>
      <c r="AI1152" s="253"/>
      <c r="AJ1152" s="253"/>
      <c r="AK1152" s="253"/>
      <c r="AL1152" s="253"/>
      <c r="AM1152" s="253"/>
      <c r="AN1152" s="253"/>
      <c r="AO1152" s="253"/>
      <c r="AP1152" s="253"/>
      <c r="AQ1152" s="253"/>
      <c r="AR1152" s="253"/>
      <c r="AS1152" s="253"/>
      <c r="AT1152" s="253"/>
      <c r="AU1152" s="253"/>
      <c r="AV1152" s="253"/>
      <c r="AW1152" s="253"/>
      <c r="AX1152" s="253"/>
      <c r="AY1152" s="253"/>
      <c r="AZ1152" s="253"/>
      <c r="BA1152" s="253"/>
      <c r="BB1152" s="253"/>
      <c r="BC1152" s="253"/>
      <c r="BD1152" s="253"/>
      <c r="BE1152" s="253"/>
      <c r="BF1152" s="253"/>
      <c r="BG1152" s="253"/>
      <c r="BH1152" s="253"/>
      <c r="BI1152" s="253"/>
      <c r="BJ1152" s="253"/>
      <c r="BK1152" s="253"/>
      <c r="BL1152" s="253"/>
      <c r="BM1152" s="253"/>
      <c r="BN1152" s="253"/>
      <c r="BO1152" s="253"/>
      <c r="BP1152" s="253"/>
      <c r="BQ1152" s="253"/>
      <c r="BR1152" s="253"/>
      <c r="BS1152" s="253"/>
      <c r="BT1152" s="253"/>
      <c r="BU1152" s="253"/>
      <c r="BV1152" s="253"/>
      <c r="BW1152" s="253"/>
      <c r="BX1152" s="253"/>
      <c r="BY1152" s="253"/>
      <c r="BZ1152" s="253"/>
      <c r="CA1152" s="253"/>
      <c r="CB1152" s="253"/>
      <c r="CC1152" s="253"/>
      <c r="CD1152" s="253"/>
      <c r="CE1152" s="253"/>
      <c r="CF1152" s="253"/>
      <c r="CG1152" s="253"/>
      <c r="CH1152" s="253"/>
      <c r="CI1152" s="253"/>
      <c r="CJ1152" s="253"/>
      <c r="CK1152" s="253"/>
      <c r="CL1152" s="253"/>
      <c r="CM1152" s="253"/>
      <c r="CN1152" s="253"/>
      <c r="CO1152" s="253"/>
      <c r="CP1152" s="253"/>
      <c r="CQ1152" s="253"/>
      <c r="CR1152" s="253"/>
      <c r="CS1152" s="253"/>
      <c r="CT1152" s="253"/>
      <c r="CU1152" s="253"/>
      <c r="CV1152" s="253"/>
      <c r="CW1152" s="253"/>
      <c r="CX1152" s="253"/>
      <c r="CY1152" s="253"/>
      <c r="CZ1152" s="253"/>
      <c r="DA1152" s="253"/>
      <c r="DB1152" s="253"/>
      <c r="DC1152" s="253"/>
      <c r="DD1152" s="253"/>
      <c r="DE1152" s="253"/>
      <c r="DF1152" s="253"/>
      <c r="DG1152" s="253"/>
      <c r="DH1152" s="253"/>
      <c r="DI1152" s="253"/>
      <c r="DJ1152" s="253"/>
      <c r="DK1152" s="253"/>
      <c r="DL1152" s="253"/>
      <c r="DM1152" s="253"/>
      <c r="DN1152" s="253"/>
      <c r="DO1152" s="253"/>
      <c r="DP1152" s="253"/>
      <c r="DQ1152" s="253"/>
      <c r="DR1152" s="253"/>
      <c r="DS1152" s="253"/>
      <c r="DT1152" s="253"/>
      <c r="DU1152" s="253"/>
    </row>
    <row r="1153" spans="1:125" s="248" customFormat="1" x14ac:dyDescent="0.25">
      <c r="A1153" s="253"/>
      <c r="B1153" s="253"/>
      <c r="D1153" s="253"/>
      <c r="E1153" s="253"/>
      <c r="F1153" s="253"/>
      <c r="G1153" s="253"/>
      <c r="H1153" s="253"/>
      <c r="I1153" s="253"/>
      <c r="J1153" s="253"/>
      <c r="K1153" s="253"/>
      <c r="L1153" s="253"/>
      <c r="S1153" s="253"/>
      <c r="T1153" s="253"/>
      <c r="U1153" s="253"/>
      <c r="V1153" s="253"/>
      <c r="W1153" s="253"/>
      <c r="X1153" s="253"/>
      <c r="Y1153" s="253"/>
      <c r="Z1153" s="253"/>
      <c r="AA1153" s="253"/>
      <c r="AB1153" s="253"/>
      <c r="AC1153" s="253"/>
      <c r="AD1153" s="253"/>
      <c r="AE1153" s="253"/>
      <c r="AF1153" s="253"/>
      <c r="AG1153" s="253"/>
      <c r="AH1153" s="253"/>
      <c r="AI1153" s="253"/>
      <c r="AJ1153" s="253"/>
      <c r="AK1153" s="253"/>
      <c r="AL1153" s="253"/>
      <c r="AM1153" s="253"/>
      <c r="AN1153" s="253"/>
      <c r="AO1153" s="253"/>
      <c r="AP1153" s="253"/>
      <c r="AQ1153" s="253"/>
      <c r="AR1153" s="253"/>
      <c r="AS1153" s="253"/>
      <c r="AT1153" s="253"/>
      <c r="AU1153" s="253"/>
      <c r="AV1153" s="253"/>
      <c r="AW1153" s="253"/>
      <c r="AX1153" s="253"/>
      <c r="AY1153" s="253"/>
      <c r="AZ1153" s="253"/>
      <c r="BA1153" s="253"/>
      <c r="BB1153" s="253"/>
      <c r="BC1153" s="253"/>
      <c r="BD1153" s="253"/>
      <c r="BE1153" s="253"/>
      <c r="BF1153" s="253"/>
      <c r="BG1153" s="253"/>
      <c r="BH1153" s="253"/>
      <c r="BI1153" s="253"/>
      <c r="BJ1153" s="253"/>
      <c r="BK1153" s="253"/>
      <c r="BL1153" s="253"/>
      <c r="BM1153" s="253"/>
      <c r="BN1153" s="253"/>
      <c r="BO1153" s="253"/>
      <c r="BP1153" s="253"/>
      <c r="BQ1153" s="253"/>
      <c r="BR1153" s="253"/>
      <c r="BS1153" s="253"/>
      <c r="BT1153" s="253"/>
      <c r="BU1153" s="253"/>
      <c r="BV1153" s="253"/>
      <c r="BW1153" s="253"/>
      <c r="BX1153" s="253"/>
      <c r="BY1153" s="253"/>
      <c r="BZ1153" s="253"/>
      <c r="CA1153" s="253"/>
      <c r="CB1153" s="253"/>
      <c r="CC1153" s="253"/>
      <c r="CD1153" s="253"/>
      <c r="CE1153" s="253"/>
      <c r="CF1153" s="253"/>
      <c r="CG1153" s="253"/>
      <c r="CH1153" s="253"/>
      <c r="CI1153" s="253"/>
      <c r="CJ1153" s="253"/>
      <c r="CK1153" s="253"/>
      <c r="CL1153" s="253"/>
      <c r="CM1153" s="253"/>
      <c r="CN1153" s="253"/>
      <c r="CO1153" s="253"/>
      <c r="CP1153" s="253"/>
      <c r="CQ1153" s="253"/>
      <c r="CR1153" s="253"/>
      <c r="CS1153" s="253"/>
      <c r="CT1153" s="253"/>
      <c r="CU1153" s="253"/>
      <c r="CV1153" s="253"/>
      <c r="CW1153" s="253"/>
      <c r="CX1153" s="253"/>
      <c r="CY1153" s="253"/>
      <c r="CZ1153" s="253"/>
      <c r="DA1153" s="253"/>
      <c r="DB1153" s="253"/>
      <c r="DC1153" s="253"/>
      <c r="DD1153" s="253"/>
      <c r="DE1153" s="253"/>
      <c r="DF1153" s="253"/>
      <c r="DG1153" s="253"/>
      <c r="DH1153" s="253"/>
      <c r="DI1153" s="253"/>
      <c r="DJ1153" s="253"/>
      <c r="DK1153" s="253"/>
      <c r="DL1153" s="253"/>
      <c r="DM1153" s="253"/>
      <c r="DN1153" s="253"/>
      <c r="DO1153" s="253"/>
      <c r="DP1153" s="253"/>
      <c r="DQ1153" s="253"/>
      <c r="DR1153" s="253"/>
      <c r="DS1153" s="253"/>
      <c r="DT1153" s="253"/>
      <c r="DU1153" s="253"/>
    </row>
    <row r="1154" spans="1:125" s="248" customFormat="1" x14ac:dyDescent="0.25">
      <c r="A1154" s="253"/>
      <c r="B1154" s="253"/>
      <c r="D1154" s="253"/>
      <c r="E1154" s="253"/>
      <c r="F1154" s="253"/>
      <c r="G1154" s="253"/>
      <c r="H1154" s="253"/>
      <c r="I1154" s="253"/>
      <c r="J1154" s="253"/>
      <c r="K1154" s="253"/>
      <c r="L1154" s="253"/>
      <c r="S1154" s="253"/>
      <c r="T1154" s="253"/>
      <c r="U1154" s="253"/>
      <c r="V1154" s="253"/>
      <c r="W1154" s="253"/>
      <c r="X1154" s="253"/>
      <c r="Y1154" s="253"/>
      <c r="Z1154" s="253"/>
      <c r="AA1154" s="253"/>
      <c r="AB1154" s="253"/>
      <c r="AC1154" s="253"/>
      <c r="AD1154" s="253"/>
      <c r="AE1154" s="253"/>
      <c r="AF1154" s="253"/>
      <c r="AG1154" s="253"/>
      <c r="AH1154" s="253"/>
      <c r="AI1154" s="253"/>
      <c r="AJ1154" s="253"/>
      <c r="AK1154" s="253"/>
      <c r="AL1154" s="253"/>
      <c r="AM1154" s="253"/>
      <c r="AN1154" s="253"/>
      <c r="AO1154" s="253"/>
      <c r="AP1154" s="253"/>
      <c r="AQ1154" s="253"/>
      <c r="AR1154" s="253"/>
      <c r="AS1154" s="253"/>
      <c r="AT1154" s="253"/>
      <c r="AU1154" s="253"/>
      <c r="AV1154" s="253"/>
      <c r="AW1154" s="253"/>
      <c r="AX1154" s="253"/>
      <c r="AY1154" s="253"/>
      <c r="AZ1154" s="253"/>
      <c r="BA1154" s="253"/>
      <c r="BB1154" s="253"/>
      <c r="BC1154" s="253"/>
      <c r="BD1154" s="253"/>
      <c r="BE1154" s="253"/>
      <c r="BF1154" s="253"/>
      <c r="BG1154" s="253"/>
      <c r="BH1154" s="253"/>
      <c r="BI1154" s="253"/>
      <c r="BJ1154" s="253"/>
      <c r="BK1154" s="253"/>
      <c r="BL1154" s="253"/>
      <c r="BM1154" s="253"/>
      <c r="BN1154" s="253"/>
      <c r="BO1154" s="253"/>
      <c r="BP1154" s="253"/>
      <c r="BQ1154" s="253"/>
      <c r="BR1154" s="253"/>
      <c r="BS1154" s="253"/>
      <c r="BT1154" s="253"/>
      <c r="BU1154" s="253"/>
      <c r="BV1154" s="253"/>
      <c r="BW1154" s="253"/>
      <c r="BX1154" s="253"/>
      <c r="BY1154" s="253"/>
      <c r="BZ1154" s="253"/>
      <c r="CA1154" s="253"/>
      <c r="CB1154" s="253"/>
      <c r="CC1154" s="253"/>
      <c r="CD1154" s="253"/>
      <c r="CE1154" s="253"/>
      <c r="CF1154" s="253"/>
      <c r="CG1154" s="253"/>
      <c r="CH1154" s="253"/>
      <c r="CI1154" s="253"/>
      <c r="CJ1154" s="253"/>
      <c r="CK1154" s="253"/>
      <c r="CL1154" s="253"/>
      <c r="CM1154" s="253"/>
      <c r="CN1154" s="253"/>
      <c r="CO1154" s="253"/>
      <c r="CP1154" s="253"/>
      <c r="CQ1154" s="253"/>
      <c r="CR1154" s="253"/>
      <c r="CS1154" s="253"/>
      <c r="CT1154" s="253"/>
      <c r="CU1154" s="253"/>
      <c r="CV1154" s="253"/>
      <c r="CW1154" s="253"/>
      <c r="CX1154" s="253"/>
      <c r="CY1154" s="253"/>
      <c r="CZ1154" s="253"/>
      <c r="DA1154" s="253"/>
      <c r="DB1154" s="253"/>
      <c r="DC1154" s="253"/>
      <c r="DD1154" s="253"/>
      <c r="DE1154" s="253"/>
      <c r="DF1154" s="253"/>
      <c r="DG1154" s="253"/>
      <c r="DH1154" s="253"/>
      <c r="DI1154" s="253"/>
      <c r="DJ1154" s="253"/>
      <c r="DK1154" s="253"/>
      <c r="DL1154" s="253"/>
      <c r="DM1154" s="253"/>
      <c r="DN1154" s="253"/>
      <c r="DO1154" s="253"/>
      <c r="DP1154" s="253"/>
      <c r="DQ1154" s="253"/>
      <c r="DR1154" s="253"/>
      <c r="DS1154" s="253"/>
      <c r="DT1154" s="253"/>
      <c r="DU1154" s="253"/>
    </row>
    <row r="1155" spans="1:125" s="248" customFormat="1" x14ac:dyDescent="0.25">
      <c r="A1155" s="253"/>
      <c r="B1155" s="253"/>
      <c r="D1155" s="253"/>
      <c r="E1155" s="253"/>
      <c r="F1155" s="253"/>
      <c r="G1155" s="253"/>
      <c r="H1155" s="253"/>
      <c r="I1155" s="253"/>
      <c r="J1155" s="253"/>
      <c r="K1155" s="253"/>
      <c r="L1155" s="253"/>
      <c r="S1155" s="253"/>
      <c r="T1155" s="253"/>
      <c r="U1155" s="253"/>
      <c r="V1155" s="253"/>
      <c r="W1155" s="253"/>
      <c r="X1155" s="253"/>
      <c r="Y1155" s="253"/>
      <c r="Z1155" s="253"/>
      <c r="AA1155" s="253"/>
      <c r="AB1155" s="253"/>
      <c r="AC1155" s="253"/>
      <c r="AD1155" s="253"/>
      <c r="AE1155" s="253"/>
      <c r="AF1155" s="253"/>
      <c r="AG1155" s="253"/>
      <c r="AH1155" s="253"/>
      <c r="AI1155" s="253"/>
      <c r="AJ1155" s="253"/>
      <c r="AK1155" s="253"/>
      <c r="AL1155" s="253"/>
      <c r="AM1155" s="253"/>
      <c r="AN1155" s="253"/>
      <c r="AO1155" s="253"/>
      <c r="AP1155" s="253"/>
      <c r="AQ1155" s="253"/>
      <c r="AR1155" s="253"/>
      <c r="AS1155" s="253"/>
      <c r="AT1155" s="253"/>
      <c r="AU1155" s="253"/>
      <c r="AV1155" s="253"/>
      <c r="AW1155" s="253"/>
      <c r="AX1155" s="253"/>
      <c r="AY1155" s="253"/>
      <c r="AZ1155" s="253"/>
      <c r="BA1155" s="253"/>
      <c r="BB1155" s="253"/>
      <c r="BC1155" s="253"/>
      <c r="BD1155" s="253"/>
      <c r="BE1155" s="253"/>
      <c r="BF1155" s="253"/>
      <c r="BG1155" s="253"/>
      <c r="BH1155" s="253"/>
      <c r="BI1155" s="253"/>
      <c r="BJ1155" s="253"/>
      <c r="BK1155" s="253"/>
      <c r="BL1155" s="253"/>
      <c r="BM1155" s="253"/>
      <c r="BN1155" s="253"/>
      <c r="BO1155" s="253"/>
      <c r="BP1155" s="253"/>
      <c r="BQ1155" s="253"/>
      <c r="BR1155" s="253"/>
      <c r="BS1155" s="253"/>
      <c r="BT1155" s="253"/>
      <c r="BU1155" s="253"/>
      <c r="BV1155" s="253"/>
      <c r="BW1155" s="253"/>
      <c r="BX1155" s="253"/>
      <c r="BY1155" s="253"/>
      <c r="BZ1155" s="253"/>
      <c r="CA1155" s="253"/>
      <c r="CB1155" s="253"/>
      <c r="CC1155" s="253"/>
      <c r="CD1155" s="253"/>
      <c r="CE1155" s="253"/>
      <c r="CF1155" s="253"/>
      <c r="CG1155" s="253"/>
      <c r="CH1155" s="253"/>
      <c r="CI1155" s="253"/>
      <c r="CJ1155" s="253"/>
      <c r="CK1155" s="253"/>
      <c r="CL1155" s="253"/>
      <c r="CM1155" s="253"/>
      <c r="CN1155" s="253"/>
      <c r="CO1155" s="253"/>
      <c r="CP1155" s="253"/>
      <c r="CQ1155" s="253"/>
      <c r="CR1155" s="253"/>
      <c r="CS1155" s="253"/>
      <c r="CT1155" s="253"/>
      <c r="CU1155" s="253"/>
      <c r="CV1155" s="253"/>
      <c r="CW1155" s="253"/>
      <c r="CX1155" s="253"/>
      <c r="CY1155" s="253"/>
      <c r="CZ1155" s="253"/>
      <c r="DA1155" s="253"/>
      <c r="DB1155" s="253"/>
      <c r="DC1155" s="253"/>
      <c r="DD1155" s="253"/>
      <c r="DE1155" s="253"/>
      <c r="DF1155" s="253"/>
      <c r="DG1155" s="253"/>
      <c r="DH1155" s="253"/>
      <c r="DI1155" s="253"/>
      <c r="DJ1155" s="253"/>
      <c r="DK1155" s="253"/>
      <c r="DL1155" s="253"/>
      <c r="DM1155" s="253"/>
      <c r="DN1155" s="253"/>
      <c r="DO1155" s="253"/>
      <c r="DP1155" s="253"/>
      <c r="DQ1155" s="253"/>
      <c r="DR1155" s="253"/>
      <c r="DS1155" s="253"/>
      <c r="DT1155" s="253"/>
      <c r="DU1155" s="253"/>
    </row>
    <row r="1156" spans="1:125" s="248" customFormat="1" x14ac:dyDescent="0.25">
      <c r="A1156" s="253"/>
      <c r="B1156" s="253"/>
      <c r="D1156" s="253"/>
      <c r="E1156" s="253"/>
      <c r="F1156" s="253"/>
      <c r="G1156" s="253"/>
      <c r="H1156" s="253"/>
      <c r="I1156" s="253"/>
      <c r="J1156" s="253"/>
      <c r="K1156" s="253"/>
      <c r="L1156" s="253"/>
      <c r="S1156" s="253"/>
      <c r="T1156" s="253"/>
      <c r="U1156" s="253"/>
      <c r="V1156" s="253"/>
      <c r="W1156" s="253"/>
      <c r="X1156" s="253"/>
      <c r="Y1156" s="253"/>
      <c r="Z1156" s="253"/>
      <c r="AA1156" s="253"/>
      <c r="AB1156" s="253"/>
      <c r="AC1156" s="253"/>
      <c r="AD1156" s="253"/>
      <c r="AE1156" s="253"/>
      <c r="AF1156" s="253"/>
      <c r="AG1156" s="253"/>
      <c r="AH1156" s="253"/>
      <c r="AI1156" s="253"/>
      <c r="AJ1156" s="253"/>
      <c r="AK1156" s="253"/>
      <c r="AL1156" s="253"/>
      <c r="AM1156" s="253"/>
      <c r="AN1156" s="253"/>
      <c r="AO1156" s="253"/>
      <c r="AP1156" s="253"/>
      <c r="AQ1156" s="253"/>
      <c r="AR1156" s="253"/>
      <c r="AS1156" s="253"/>
      <c r="AT1156" s="253"/>
      <c r="AU1156" s="253"/>
      <c r="AV1156" s="253"/>
      <c r="AW1156" s="253"/>
      <c r="AX1156" s="253"/>
      <c r="AY1156" s="253"/>
      <c r="AZ1156" s="253"/>
      <c r="BA1156" s="253"/>
      <c r="BB1156" s="253"/>
      <c r="BC1156" s="253"/>
      <c r="BD1156" s="253"/>
      <c r="BE1156" s="253"/>
      <c r="BF1156" s="253"/>
      <c r="BG1156" s="253"/>
      <c r="BH1156" s="253"/>
      <c r="BI1156" s="253"/>
      <c r="BJ1156" s="253"/>
      <c r="BK1156" s="253"/>
      <c r="BL1156" s="253"/>
      <c r="BM1156" s="253"/>
      <c r="BN1156" s="253"/>
      <c r="BO1156" s="253"/>
      <c r="BP1156" s="253"/>
      <c r="BQ1156" s="253"/>
      <c r="BR1156" s="253"/>
      <c r="BS1156" s="253"/>
      <c r="BT1156" s="253"/>
      <c r="BU1156" s="253"/>
      <c r="BV1156" s="253"/>
      <c r="BW1156" s="253"/>
      <c r="BX1156" s="253"/>
      <c r="BY1156" s="253"/>
      <c r="BZ1156" s="253"/>
      <c r="CA1156" s="253"/>
      <c r="CB1156" s="253"/>
      <c r="CC1156" s="253"/>
      <c r="CD1156" s="253"/>
      <c r="CE1156" s="253"/>
      <c r="CF1156" s="253"/>
      <c r="CG1156" s="253"/>
      <c r="CH1156" s="253"/>
      <c r="CI1156" s="253"/>
      <c r="CJ1156" s="253"/>
      <c r="CK1156" s="253"/>
      <c r="CL1156" s="253"/>
      <c r="CM1156" s="253"/>
      <c r="CN1156" s="253"/>
      <c r="CO1156" s="253"/>
      <c r="CP1156" s="253"/>
      <c r="CQ1156" s="253"/>
      <c r="CR1156" s="253"/>
      <c r="CS1156" s="253"/>
      <c r="CT1156" s="253"/>
      <c r="CU1156" s="253"/>
      <c r="CV1156" s="253"/>
      <c r="CW1156" s="253"/>
      <c r="CX1156" s="253"/>
      <c r="CY1156" s="253"/>
      <c r="CZ1156" s="253"/>
      <c r="DA1156" s="253"/>
      <c r="DB1156" s="253"/>
      <c r="DC1156" s="253"/>
      <c r="DD1156" s="253"/>
      <c r="DE1156" s="253"/>
      <c r="DF1156" s="253"/>
      <c r="DG1156" s="253"/>
      <c r="DH1156" s="253"/>
      <c r="DI1156" s="253"/>
      <c r="DJ1156" s="253"/>
      <c r="DK1156" s="253"/>
      <c r="DL1156" s="253"/>
      <c r="DM1156" s="253"/>
      <c r="DN1156" s="253"/>
      <c r="DO1156" s="253"/>
      <c r="DP1156" s="253"/>
      <c r="DQ1156" s="253"/>
      <c r="DR1156" s="253"/>
      <c r="DS1156" s="253"/>
      <c r="DT1156" s="253"/>
      <c r="DU1156" s="253"/>
    </row>
    <row r="1157" spans="1:125" s="248" customFormat="1" x14ac:dyDescent="0.25">
      <c r="A1157" s="253"/>
      <c r="B1157" s="253"/>
      <c r="D1157" s="253"/>
      <c r="E1157" s="253"/>
      <c r="F1157" s="253"/>
      <c r="G1157" s="253"/>
      <c r="H1157" s="253"/>
      <c r="I1157" s="253"/>
      <c r="J1157" s="253"/>
      <c r="K1157" s="253"/>
      <c r="L1157" s="253"/>
      <c r="S1157" s="253"/>
      <c r="T1157" s="253"/>
      <c r="U1157" s="253"/>
      <c r="V1157" s="253"/>
      <c r="W1157" s="253"/>
      <c r="X1157" s="253"/>
      <c r="Y1157" s="253"/>
      <c r="Z1157" s="253"/>
      <c r="AA1157" s="253"/>
      <c r="AB1157" s="253"/>
      <c r="AC1157" s="253"/>
      <c r="AD1157" s="253"/>
      <c r="AE1157" s="253"/>
      <c r="AF1157" s="253"/>
      <c r="AG1157" s="253"/>
      <c r="AH1157" s="253"/>
      <c r="AI1157" s="253"/>
      <c r="AJ1157" s="253"/>
      <c r="AK1157" s="253"/>
      <c r="AL1157" s="253"/>
      <c r="AM1157" s="253"/>
      <c r="AN1157" s="253"/>
      <c r="AO1157" s="253"/>
      <c r="AP1157" s="253"/>
      <c r="AQ1157" s="253"/>
      <c r="AR1157" s="253"/>
      <c r="AS1157" s="253"/>
      <c r="AT1157" s="253"/>
      <c r="AU1157" s="253"/>
      <c r="AV1157" s="253"/>
      <c r="AW1157" s="253"/>
      <c r="AX1157" s="253"/>
      <c r="AY1157" s="253"/>
      <c r="AZ1157" s="253"/>
      <c r="BA1157" s="253"/>
      <c r="BB1157" s="253"/>
      <c r="BC1157" s="253"/>
      <c r="BD1157" s="253"/>
      <c r="BE1157" s="253"/>
      <c r="BF1157" s="253"/>
      <c r="BG1157" s="253"/>
      <c r="BH1157" s="253"/>
      <c r="BI1157" s="253"/>
      <c r="BJ1157" s="253"/>
      <c r="BK1157" s="253"/>
      <c r="BL1157" s="253"/>
      <c r="BM1157" s="253"/>
      <c r="BN1157" s="253"/>
      <c r="BO1157" s="253"/>
      <c r="BP1157" s="253"/>
      <c r="BQ1157" s="253"/>
      <c r="BR1157" s="253"/>
      <c r="BS1157" s="253"/>
      <c r="BT1157" s="253"/>
      <c r="BU1157" s="253"/>
      <c r="BV1157" s="253"/>
      <c r="BW1157" s="253"/>
      <c r="BX1157" s="253"/>
      <c r="BY1157" s="253"/>
      <c r="BZ1157" s="253"/>
      <c r="CA1157" s="253"/>
      <c r="CB1157" s="253"/>
      <c r="CC1157" s="253"/>
      <c r="CD1157" s="253"/>
      <c r="CE1157" s="253"/>
      <c r="CF1157" s="253"/>
      <c r="CG1157" s="253"/>
      <c r="CH1157" s="253"/>
      <c r="CI1157" s="253"/>
      <c r="CJ1157" s="253"/>
      <c r="CK1157" s="253"/>
      <c r="CL1157" s="253"/>
      <c r="CM1157" s="253"/>
      <c r="CN1157" s="253"/>
      <c r="CO1157" s="253"/>
      <c r="CP1157" s="253"/>
      <c r="CQ1157" s="253"/>
      <c r="CR1157" s="253"/>
      <c r="CS1157" s="253"/>
      <c r="CT1157" s="253"/>
      <c r="CU1157" s="253"/>
      <c r="CV1157" s="253"/>
      <c r="CW1157" s="253"/>
      <c r="CX1157" s="253"/>
      <c r="CY1157" s="253"/>
      <c r="CZ1157" s="253"/>
      <c r="DA1157" s="253"/>
      <c r="DB1157" s="253"/>
      <c r="DC1157" s="253"/>
      <c r="DD1157" s="253"/>
      <c r="DE1157" s="253"/>
      <c r="DF1157" s="253"/>
      <c r="DG1157" s="253"/>
      <c r="DH1157" s="253"/>
      <c r="DI1157" s="253"/>
      <c r="DJ1157" s="253"/>
      <c r="DK1157" s="253"/>
      <c r="DL1157" s="253"/>
      <c r="DM1157" s="253"/>
      <c r="DN1157" s="253"/>
      <c r="DO1157" s="253"/>
      <c r="DP1157" s="253"/>
      <c r="DQ1157" s="253"/>
      <c r="DR1157" s="253"/>
      <c r="DS1157" s="253"/>
      <c r="DT1157" s="253"/>
      <c r="DU1157" s="253"/>
    </row>
    <row r="1158" spans="1:125" s="248" customFormat="1" x14ac:dyDescent="0.25">
      <c r="A1158" s="253"/>
      <c r="B1158" s="253"/>
      <c r="D1158" s="253"/>
      <c r="E1158" s="253"/>
      <c r="F1158" s="253"/>
      <c r="G1158" s="253"/>
      <c r="H1158" s="253"/>
      <c r="I1158" s="253"/>
      <c r="J1158" s="253"/>
      <c r="K1158" s="253"/>
      <c r="L1158" s="253"/>
      <c r="S1158" s="253"/>
      <c r="T1158" s="253"/>
      <c r="U1158" s="253"/>
      <c r="V1158" s="253"/>
      <c r="W1158" s="253"/>
      <c r="X1158" s="253"/>
      <c r="Y1158" s="253"/>
      <c r="Z1158" s="253"/>
      <c r="AA1158" s="253"/>
      <c r="AB1158" s="253"/>
      <c r="AC1158" s="253"/>
      <c r="AD1158" s="253"/>
      <c r="AE1158" s="253"/>
      <c r="AF1158" s="253"/>
      <c r="AG1158" s="253"/>
      <c r="AH1158" s="253"/>
      <c r="AI1158" s="253"/>
      <c r="AJ1158" s="253"/>
      <c r="AK1158" s="253"/>
      <c r="AL1158" s="253"/>
      <c r="AM1158" s="253"/>
      <c r="AN1158" s="253"/>
      <c r="AO1158" s="253"/>
      <c r="AP1158" s="253"/>
      <c r="AQ1158" s="253"/>
      <c r="AR1158" s="253"/>
      <c r="AS1158" s="253"/>
      <c r="AT1158" s="253"/>
      <c r="AU1158" s="253"/>
      <c r="AV1158" s="253"/>
      <c r="AW1158" s="253"/>
      <c r="AX1158" s="253"/>
      <c r="AY1158" s="253"/>
      <c r="AZ1158" s="253"/>
      <c r="BA1158" s="253"/>
      <c r="BB1158" s="253"/>
      <c r="BC1158" s="253"/>
      <c r="BD1158" s="253"/>
      <c r="BE1158" s="253"/>
      <c r="BF1158" s="253"/>
      <c r="BG1158" s="253"/>
      <c r="BH1158" s="253"/>
      <c r="BI1158" s="253"/>
      <c r="BJ1158" s="253"/>
      <c r="BK1158" s="253"/>
      <c r="BL1158" s="253"/>
      <c r="BM1158" s="253"/>
      <c r="BN1158" s="253"/>
      <c r="BO1158" s="253"/>
      <c r="BP1158" s="253"/>
      <c r="BQ1158" s="253"/>
      <c r="BR1158" s="253"/>
      <c r="BS1158" s="253"/>
      <c r="BT1158" s="253"/>
      <c r="BU1158" s="253"/>
      <c r="BV1158" s="253"/>
      <c r="BW1158" s="253"/>
      <c r="BX1158" s="253"/>
      <c r="BY1158" s="253"/>
      <c r="BZ1158" s="253"/>
      <c r="CA1158" s="253"/>
      <c r="CB1158" s="253"/>
      <c r="CC1158" s="253"/>
      <c r="CD1158" s="253"/>
      <c r="CE1158" s="253"/>
      <c r="CF1158" s="253"/>
      <c r="CG1158" s="253"/>
      <c r="CH1158" s="253"/>
      <c r="CI1158" s="253"/>
      <c r="CJ1158" s="253"/>
      <c r="CK1158" s="253"/>
      <c r="CL1158" s="253"/>
      <c r="CM1158" s="253"/>
      <c r="CN1158" s="253"/>
      <c r="CO1158" s="253"/>
      <c r="CP1158" s="253"/>
      <c r="CQ1158" s="253"/>
      <c r="CR1158" s="253"/>
      <c r="CS1158" s="253"/>
      <c r="CT1158" s="253"/>
      <c r="CU1158" s="253"/>
      <c r="CV1158" s="253"/>
      <c r="CW1158" s="253"/>
      <c r="CX1158" s="253"/>
      <c r="CY1158" s="253"/>
      <c r="CZ1158" s="253"/>
      <c r="DA1158" s="253"/>
      <c r="DB1158" s="253"/>
      <c r="DC1158" s="253"/>
      <c r="DD1158" s="253"/>
      <c r="DE1158" s="253"/>
      <c r="DF1158" s="253"/>
      <c r="DG1158" s="253"/>
      <c r="DH1158" s="253"/>
      <c r="DI1158" s="253"/>
      <c r="DJ1158" s="253"/>
      <c r="DK1158" s="253"/>
      <c r="DL1158" s="253"/>
      <c r="DM1158" s="253"/>
      <c r="DN1158" s="253"/>
      <c r="DO1158" s="253"/>
      <c r="DP1158" s="253"/>
      <c r="DQ1158" s="253"/>
      <c r="DR1158" s="253"/>
      <c r="DS1158" s="253"/>
      <c r="DT1158" s="253"/>
      <c r="DU1158" s="253"/>
    </row>
    <row r="1159" spans="1:125" s="248" customFormat="1" x14ac:dyDescent="0.25">
      <c r="A1159" s="253"/>
      <c r="B1159" s="253"/>
      <c r="D1159" s="253"/>
      <c r="E1159" s="253"/>
      <c r="F1159" s="253"/>
      <c r="G1159" s="253"/>
      <c r="H1159" s="253"/>
      <c r="I1159" s="253"/>
      <c r="J1159" s="253"/>
      <c r="K1159" s="253"/>
      <c r="L1159" s="253"/>
      <c r="S1159" s="253"/>
      <c r="T1159" s="253"/>
      <c r="U1159" s="253"/>
      <c r="V1159" s="253"/>
      <c r="W1159" s="253"/>
      <c r="X1159" s="253"/>
      <c r="Y1159" s="253"/>
      <c r="Z1159" s="253"/>
      <c r="AA1159" s="253"/>
      <c r="AB1159" s="253"/>
      <c r="AC1159" s="253"/>
      <c r="AD1159" s="253"/>
      <c r="AE1159" s="253"/>
      <c r="AF1159" s="253"/>
      <c r="AG1159" s="253"/>
      <c r="AH1159" s="253"/>
      <c r="AI1159" s="253"/>
      <c r="AJ1159" s="253"/>
      <c r="AK1159" s="253"/>
      <c r="AL1159" s="253"/>
      <c r="AM1159" s="253"/>
      <c r="AN1159" s="253"/>
      <c r="AO1159" s="253"/>
      <c r="AP1159" s="253"/>
      <c r="AQ1159" s="253"/>
      <c r="AR1159" s="253"/>
      <c r="AS1159" s="253"/>
      <c r="AT1159" s="253"/>
      <c r="AU1159" s="253"/>
      <c r="AV1159" s="253"/>
      <c r="AW1159" s="253"/>
      <c r="AX1159" s="253"/>
      <c r="AY1159" s="253"/>
      <c r="AZ1159" s="253"/>
      <c r="BA1159" s="253"/>
      <c r="BB1159" s="253"/>
      <c r="BC1159" s="253"/>
      <c r="BD1159" s="253"/>
      <c r="BE1159" s="253"/>
      <c r="BF1159" s="253"/>
      <c r="BG1159" s="253"/>
      <c r="BH1159" s="253"/>
      <c r="BI1159" s="253"/>
      <c r="BJ1159" s="253"/>
      <c r="BK1159" s="253"/>
      <c r="BL1159" s="253"/>
      <c r="BM1159" s="253"/>
      <c r="BN1159" s="253"/>
      <c r="BO1159" s="253"/>
      <c r="BP1159" s="253"/>
      <c r="BQ1159" s="253"/>
      <c r="BR1159" s="253"/>
      <c r="BS1159" s="253"/>
      <c r="BT1159" s="253"/>
      <c r="BU1159" s="253"/>
      <c r="BV1159" s="253"/>
      <c r="BW1159" s="253"/>
      <c r="BX1159" s="253"/>
      <c r="BY1159" s="253"/>
      <c r="BZ1159" s="253"/>
      <c r="CA1159" s="253"/>
      <c r="CB1159" s="253"/>
      <c r="CC1159" s="253"/>
      <c r="CD1159" s="253"/>
      <c r="CE1159" s="253"/>
      <c r="CF1159" s="253"/>
      <c r="CG1159" s="253"/>
      <c r="CH1159" s="253"/>
      <c r="CI1159" s="253"/>
      <c r="CJ1159" s="253"/>
      <c r="CK1159" s="253"/>
      <c r="CL1159" s="253"/>
      <c r="CM1159" s="253"/>
      <c r="CN1159" s="253"/>
      <c r="CO1159" s="253"/>
      <c r="CP1159" s="253"/>
      <c r="CQ1159" s="253"/>
      <c r="CR1159" s="253"/>
      <c r="CS1159" s="253"/>
      <c r="CT1159" s="253"/>
      <c r="CU1159" s="253"/>
      <c r="CV1159" s="253"/>
      <c r="CW1159" s="253"/>
      <c r="CX1159" s="253"/>
      <c r="CY1159" s="253"/>
      <c r="CZ1159" s="253"/>
      <c r="DA1159" s="253"/>
      <c r="DB1159" s="253"/>
      <c r="DC1159" s="253"/>
      <c r="DD1159" s="253"/>
      <c r="DE1159" s="253"/>
      <c r="DF1159" s="253"/>
      <c r="DG1159" s="253"/>
      <c r="DH1159" s="253"/>
      <c r="DI1159" s="253"/>
      <c r="DJ1159" s="253"/>
      <c r="DK1159" s="253"/>
      <c r="DL1159" s="253"/>
      <c r="DM1159" s="253"/>
      <c r="DN1159" s="253"/>
      <c r="DO1159" s="253"/>
      <c r="DP1159" s="253"/>
      <c r="DQ1159" s="253"/>
      <c r="DR1159" s="253"/>
      <c r="DS1159" s="253"/>
      <c r="DT1159" s="253"/>
      <c r="DU1159" s="253"/>
    </row>
    <row r="1160" spans="1:125" s="248" customFormat="1" x14ac:dyDescent="0.25">
      <c r="A1160" s="253"/>
      <c r="B1160" s="253"/>
      <c r="D1160" s="253"/>
      <c r="E1160" s="253"/>
      <c r="F1160" s="253"/>
      <c r="G1160" s="253"/>
      <c r="H1160" s="253"/>
      <c r="I1160" s="253"/>
      <c r="J1160" s="253"/>
      <c r="K1160" s="253"/>
      <c r="L1160" s="253"/>
      <c r="S1160" s="253"/>
      <c r="T1160" s="253"/>
      <c r="U1160" s="253"/>
      <c r="V1160" s="253"/>
      <c r="W1160" s="253"/>
      <c r="X1160" s="253"/>
      <c r="Y1160" s="253"/>
      <c r="Z1160" s="253"/>
      <c r="AA1160" s="253"/>
      <c r="AB1160" s="253"/>
      <c r="AC1160" s="253"/>
      <c r="AD1160" s="253"/>
      <c r="AE1160" s="253"/>
      <c r="AF1160" s="253"/>
      <c r="AG1160" s="253"/>
      <c r="AH1160" s="253"/>
      <c r="AI1160" s="253"/>
      <c r="AJ1160" s="253"/>
      <c r="AK1160" s="253"/>
      <c r="AL1160" s="253"/>
      <c r="AM1160" s="253"/>
      <c r="AN1160" s="253"/>
      <c r="AO1160" s="253"/>
      <c r="AP1160" s="253"/>
      <c r="AQ1160" s="253"/>
      <c r="AR1160" s="253"/>
      <c r="AS1160" s="253"/>
      <c r="AT1160" s="253"/>
      <c r="AU1160" s="253"/>
      <c r="AV1160" s="253"/>
      <c r="AW1160" s="253"/>
      <c r="AX1160" s="253"/>
      <c r="AY1160" s="253"/>
      <c r="AZ1160" s="253"/>
      <c r="BA1160" s="253"/>
      <c r="BB1160" s="253"/>
      <c r="BC1160" s="253"/>
      <c r="BD1160" s="253"/>
      <c r="BE1160" s="253"/>
      <c r="BF1160" s="253"/>
      <c r="BG1160" s="253"/>
      <c r="BH1160" s="253"/>
      <c r="BI1160" s="253"/>
      <c r="BJ1160" s="253"/>
      <c r="BK1160" s="253"/>
      <c r="BL1160" s="253"/>
      <c r="BM1160" s="253"/>
      <c r="BN1160" s="253"/>
      <c r="BO1160" s="253"/>
      <c r="BP1160" s="253"/>
      <c r="BQ1160" s="253"/>
      <c r="BR1160" s="253"/>
      <c r="BS1160" s="253"/>
      <c r="BT1160" s="253"/>
      <c r="BU1160" s="253"/>
      <c r="BV1160" s="253"/>
      <c r="BW1160" s="253"/>
      <c r="BX1160" s="253"/>
      <c r="BY1160" s="253"/>
      <c r="BZ1160" s="253"/>
      <c r="CA1160" s="253"/>
      <c r="CB1160" s="253"/>
      <c r="CC1160" s="253"/>
      <c r="CD1160" s="253"/>
      <c r="CE1160" s="253"/>
      <c r="CF1160" s="253"/>
      <c r="CG1160" s="253"/>
      <c r="CH1160" s="253"/>
      <c r="CI1160" s="253"/>
      <c r="CJ1160" s="253"/>
      <c r="CK1160" s="253"/>
      <c r="CL1160" s="253"/>
      <c r="CM1160" s="253"/>
      <c r="CN1160" s="253"/>
      <c r="CO1160" s="253"/>
      <c r="CP1160" s="253"/>
      <c r="CQ1160" s="253"/>
      <c r="CR1160" s="253"/>
      <c r="CS1160" s="253"/>
      <c r="CT1160" s="253"/>
      <c r="CU1160" s="253"/>
      <c r="CV1160" s="253"/>
      <c r="CW1160" s="253"/>
      <c r="CX1160" s="253"/>
      <c r="CY1160" s="253"/>
      <c r="CZ1160" s="253"/>
      <c r="DA1160" s="253"/>
      <c r="DB1160" s="253"/>
      <c r="DC1160" s="253"/>
      <c r="DD1160" s="253"/>
      <c r="DE1160" s="253"/>
      <c r="DF1160" s="253"/>
      <c r="DG1160" s="253"/>
      <c r="DH1160" s="253"/>
      <c r="DI1160" s="253"/>
      <c r="DJ1160" s="253"/>
      <c r="DK1160" s="253"/>
      <c r="DL1160" s="253"/>
      <c r="DM1160" s="253"/>
      <c r="DN1160" s="253"/>
      <c r="DO1160" s="253"/>
      <c r="DP1160" s="253"/>
      <c r="DQ1160" s="253"/>
      <c r="DR1160" s="253"/>
      <c r="DS1160" s="253"/>
      <c r="DT1160" s="253"/>
      <c r="DU1160" s="253"/>
    </row>
    <row r="1161" spans="1:125" s="248" customFormat="1" x14ac:dyDescent="0.25">
      <c r="A1161" s="253"/>
      <c r="B1161" s="253"/>
      <c r="D1161" s="253"/>
      <c r="E1161" s="253"/>
      <c r="F1161" s="253"/>
      <c r="G1161" s="253"/>
      <c r="H1161" s="253"/>
      <c r="I1161" s="253"/>
      <c r="J1161" s="253"/>
      <c r="K1161" s="253"/>
      <c r="L1161" s="253"/>
      <c r="S1161" s="253"/>
      <c r="T1161" s="253"/>
      <c r="U1161" s="253"/>
      <c r="V1161" s="253"/>
      <c r="W1161" s="253"/>
      <c r="X1161" s="253"/>
      <c r="Y1161" s="253"/>
      <c r="Z1161" s="253"/>
      <c r="AA1161" s="253"/>
      <c r="AB1161" s="253"/>
      <c r="AC1161" s="253"/>
      <c r="AD1161" s="253"/>
      <c r="AE1161" s="253"/>
      <c r="AF1161" s="253"/>
      <c r="AG1161" s="253"/>
      <c r="AH1161" s="253"/>
      <c r="AI1161" s="253"/>
      <c r="AJ1161" s="253"/>
      <c r="AK1161" s="253"/>
      <c r="AL1161" s="253"/>
      <c r="AM1161" s="253"/>
      <c r="AN1161" s="253"/>
      <c r="AO1161" s="253"/>
      <c r="AP1161" s="253"/>
      <c r="AQ1161" s="253"/>
      <c r="AR1161" s="253"/>
      <c r="AS1161" s="253"/>
      <c r="AT1161" s="253"/>
      <c r="AU1161" s="253"/>
      <c r="AV1161" s="253"/>
      <c r="AW1161" s="253"/>
      <c r="AX1161" s="253"/>
      <c r="AY1161" s="253"/>
      <c r="AZ1161" s="253"/>
      <c r="BA1161" s="253"/>
      <c r="BB1161" s="253"/>
      <c r="BC1161" s="253"/>
      <c r="BD1161" s="253"/>
      <c r="BE1161" s="253"/>
      <c r="BF1161" s="253"/>
      <c r="BG1161" s="253"/>
      <c r="BH1161" s="253"/>
      <c r="BI1161" s="253"/>
      <c r="BJ1161" s="253"/>
      <c r="BK1161" s="253"/>
      <c r="BL1161" s="253"/>
      <c r="BM1161" s="253"/>
      <c r="BN1161" s="253"/>
      <c r="BO1161" s="253"/>
      <c r="BP1161" s="253"/>
      <c r="BQ1161" s="253"/>
      <c r="BR1161" s="253"/>
      <c r="BS1161" s="253"/>
      <c r="BT1161" s="253"/>
      <c r="BU1161" s="253"/>
      <c r="BV1161" s="253"/>
      <c r="BW1161" s="253"/>
      <c r="BX1161" s="253"/>
      <c r="BY1161" s="253"/>
      <c r="BZ1161" s="253"/>
      <c r="CA1161" s="253"/>
      <c r="CB1161" s="253"/>
      <c r="CC1161" s="253"/>
      <c r="CD1161" s="253"/>
      <c r="CE1161" s="253"/>
      <c r="CF1161" s="253"/>
      <c r="CG1161" s="253"/>
      <c r="CH1161" s="253"/>
      <c r="CI1161" s="253"/>
      <c r="CJ1161" s="253"/>
      <c r="CK1161" s="253"/>
      <c r="CL1161" s="253"/>
      <c r="CM1161" s="253"/>
      <c r="CN1161" s="253"/>
      <c r="CO1161" s="253"/>
      <c r="CP1161" s="253"/>
      <c r="CQ1161" s="253"/>
      <c r="CR1161" s="253"/>
      <c r="CS1161" s="253"/>
      <c r="CT1161" s="253"/>
      <c r="CU1161" s="253"/>
      <c r="CV1161" s="253"/>
      <c r="CW1161" s="253"/>
      <c r="CX1161" s="253"/>
      <c r="CY1161" s="253"/>
      <c r="CZ1161" s="253"/>
      <c r="DA1161" s="253"/>
      <c r="DB1161" s="253"/>
      <c r="DC1161" s="253"/>
      <c r="DD1161" s="253"/>
      <c r="DE1161" s="253"/>
      <c r="DF1161" s="253"/>
      <c r="DG1161" s="253"/>
      <c r="DH1161" s="253"/>
      <c r="DI1161" s="253"/>
      <c r="DJ1161" s="253"/>
      <c r="DK1161" s="253"/>
      <c r="DL1161" s="253"/>
      <c r="DM1161" s="253"/>
      <c r="DN1161" s="253"/>
      <c r="DO1161" s="253"/>
      <c r="DP1161" s="253"/>
      <c r="DQ1161" s="253"/>
      <c r="DR1161" s="253"/>
      <c r="DS1161" s="253"/>
      <c r="DT1161" s="253"/>
      <c r="DU1161" s="253"/>
    </row>
    <row r="1162" spans="1:125" s="248" customFormat="1" x14ac:dyDescent="0.25">
      <c r="A1162" s="253"/>
      <c r="B1162" s="253"/>
      <c r="D1162" s="253"/>
      <c r="E1162" s="253"/>
      <c r="F1162" s="253"/>
      <c r="G1162" s="253"/>
      <c r="H1162" s="253"/>
      <c r="I1162" s="253"/>
      <c r="J1162" s="253"/>
      <c r="K1162" s="253"/>
      <c r="L1162" s="253"/>
      <c r="S1162" s="253"/>
      <c r="T1162" s="253"/>
      <c r="U1162" s="253"/>
      <c r="V1162" s="253"/>
      <c r="W1162" s="253"/>
      <c r="X1162" s="253"/>
      <c r="Y1162" s="253"/>
      <c r="Z1162" s="253"/>
      <c r="AA1162" s="253"/>
      <c r="AB1162" s="253"/>
      <c r="AC1162" s="253"/>
      <c r="AD1162" s="253"/>
      <c r="AE1162" s="253"/>
      <c r="AF1162" s="253"/>
      <c r="AG1162" s="253"/>
      <c r="AH1162" s="253"/>
      <c r="AI1162" s="253"/>
      <c r="AJ1162" s="253"/>
      <c r="AK1162" s="253"/>
      <c r="AL1162" s="253"/>
      <c r="AM1162" s="253"/>
      <c r="AN1162" s="253"/>
      <c r="AO1162" s="253"/>
      <c r="AP1162" s="253"/>
      <c r="AQ1162" s="253"/>
      <c r="AR1162" s="253"/>
      <c r="AS1162" s="253"/>
      <c r="AT1162" s="253"/>
      <c r="AU1162" s="253"/>
      <c r="AV1162" s="253"/>
      <c r="AW1162" s="253"/>
      <c r="AX1162" s="253"/>
      <c r="AY1162" s="253"/>
      <c r="AZ1162" s="253"/>
      <c r="BA1162" s="253"/>
      <c r="BB1162" s="253"/>
      <c r="BC1162" s="253"/>
      <c r="BD1162" s="253"/>
      <c r="BE1162" s="253"/>
      <c r="BF1162" s="253"/>
      <c r="BG1162" s="253"/>
      <c r="BH1162" s="253"/>
      <c r="BI1162" s="253"/>
      <c r="BJ1162" s="253"/>
      <c r="BK1162" s="253"/>
      <c r="BL1162" s="253"/>
      <c r="BM1162" s="253"/>
      <c r="BN1162" s="253"/>
      <c r="BO1162" s="253"/>
      <c r="BP1162" s="253"/>
      <c r="BQ1162" s="253"/>
      <c r="BR1162" s="253"/>
      <c r="BS1162" s="253"/>
      <c r="BT1162" s="253"/>
      <c r="BU1162" s="253"/>
      <c r="BV1162" s="253"/>
      <c r="BW1162" s="253"/>
      <c r="BX1162" s="253"/>
      <c r="BY1162" s="253"/>
      <c r="BZ1162" s="253"/>
      <c r="CA1162" s="253"/>
      <c r="CB1162" s="253"/>
      <c r="CC1162" s="253"/>
      <c r="CD1162" s="253"/>
      <c r="CE1162" s="253"/>
      <c r="CF1162" s="253"/>
      <c r="CG1162" s="253"/>
      <c r="CH1162" s="253"/>
      <c r="CI1162" s="253"/>
      <c r="CJ1162" s="253"/>
      <c r="CK1162" s="253"/>
      <c r="CL1162" s="253"/>
      <c r="CM1162" s="253"/>
      <c r="CN1162" s="253"/>
      <c r="CO1162" s="253"/>
      <c r="CP1162" s="253"/>
      <c r="CQ1162" s="253"/>
      <c r="CR1162" s="253"/>
      <c r="CS1162" s="253"/>
      <c r="CT1162" s="253"/>
      <c r="CU1162" s="253"/>
      <c r="CV1162" s="253"/>
      <c r="CW1162" s="253"/>
      <c r="CX1162" s="253"/>
      <c r="CY1162" s="253"/>
      <c r="CZ1162" s="253"/>
      <c r="DA1162" s="253"/>
      <c r="DB1162" s="253"/>
      <c r="DC1162" s="253"/>
      <c r="DD1162" s="253"/>
      <c r="DE1162" s="253"/>
      <c r="DF1162" s="253"/>
      <c r="DG1162" s="253"/>
      <c r="DH1162" s="253"/>
      <c r="DI1162" s="253"/>
      <c r="DJ1162" s="253"/>
      <c r="DK1162" s="253"/>
      <c r="DL1162" s="253"/>
      <c r="DM1162" s="253"/>
      <c r="DN1162" s="253"/>
      <c r="DO1162" s="253"/>
      <c r="DP1162" s="253"/>
      <c r="DQ1162" s="253"/>
      <c r="DR1162" s="253"/>
      <c r="DS1162" s="253"/>
      <c r="DT1162" s="253"/>
      <c r="DU1162" s="253"/>
    </row>
    <row r="1163" spans="1:125" s="248" customFormat="1" x14ac:dyDescent="0.25">
      <c r="A1163" s="253"/>
      <c r="B1163" s="253"/>
      <c r="D1163" s="253"/>
      <c r="E1163" s="253"/>
      <c r="F1163" s="253"/>
      <c r="G1163" s="253"/>
      <c r="H1163" s="253"/>
      <c r="I1163" s="253"/>
      <c r="J1163" s="253"/>
      <c r="K1163" s="253"/>
      <c r="L1163" s="253"/>
      <c r="S1163" s="253"/>
      <c r="T1163" s="253"/>
      <c r="U1163" s="253"/>
      <c r="V1163" s="253"/>
      <c r="W1163" s="253"/>
      <c r="X1163" s="253"/>
      <c r="Y1163" s="253"/>
      <c r="Z1163" s="253"/>
      <c r="AA1163" s="253"/>
      <c r="AB1163" s="253"/>
      <c r="AC1163" s="253"/>
      <c r="AD1163" s="253"/>
      <c r="AE1163" s="253"/>
      <c r="AF1163" s="253"/>
      <c r="AG1163" s="253"/>
      <c r="AH1163" s="253"/>
      <c r="AI1163" s="253"/>
      <c r="AJ1163" s="253"/>
      <c r="AK1163" s="253"/>
      <c r="AL1163" s="253"/>
      <c r="AM1163" s="253"/>
      <c r="AN1163" s="253"/>
      <c r="AO1163" s="253"/>
      <c r="AP1163" s="253"/>
      <c r="AQ1163" s="253"/>
      <c r="AR1163" s="253"/>
      <c r="AS1163" s="253"/>
      <c r="AT1163" s="253"/>
      <c r="AU1163" s="253"/>
      <c r="AV1163" s="253"/>
      <c r="AW1163" s="253"/>
      <c r="AX1163" s="253"/>
      <c r="AY1163" s="253"/>
      <c r="AZ1163" s="253"/>
      <c r="BA1163" s="253"/>
      <c r="BB1163" s="253"/>
      <c r="BC1163" s="253"/>
      <c r="BD1163" s="253"/>
      <c r="BE1163" s="253"/>
      <c r="BF1163" s="253"/>
      <c r="BG1163" s="253"/>
      <c r="BH1163" s="253"/>
      <c r="BI1163" s="253"/>
      <c r="BJ1163" s="253"/>
      <c r="BK1163" s="253"/>
      <c r="BL1163" s="253"/>
      <c r="BM1163" s="253"/>
      <c r="BN1163" s="253"/>
      <c r="BO1163" s="253"/>
      <c r="BP1163" s="253"/>
      <c r="BQ1163" s="253"/>
      <c r="BR1163" s="253"/>
      <c r="BS1163" s="253"/>
      <c r="BT1163" s="253"/>
      <c r="BU1163" s="253"/>
      <c r="BV1163" s="253"/>
      <c r="BW1163" s="253"/>
      <c r="BX1163" s="253"/>
      <c r="BY1163" s="253"/>
      <c r="BZ1163" s="253"/>
      <c r="CA1163" s="253"/>
      <c r="CB1163" s="253"/>
      <c r="CC1163" s="253"/>
      <c r="CD1163" s="253"/>
      <c r="CE1163" s="253"/>
      <c r="CF1163" s="253"/>
      <c r="CG1163" s="253"/>
      <c r="CH1163" s="253"/>
      <c r="CI1163" s="253"/>
      <c r="CJ1163" s="253"/>
      <c r="CK1163" s="253"/>
      <c r="CL1163" s="253"/>
      <c r="CM1163" s="253"/>
      <c r="CN1163" s="253"/>
      <c r="CO1163" s="253"/>
      <c r="CP1163" s="253"/>
      <c r="CQ1163" s="253"/>
      <c r="CR1163" s="253"/>
      <c r="CS1163" s="253"/>
      <c r="CT1163" s="253"/>
      <c r="CU1163" s="253"/>
      <c r="CV1163" s="253"/>
      <c r="CW1163" s="253"/>
      <c r="CX1163" s="253"/>
      <c r="CY1163" s="253"/>
      <c r="CZ1163" s="253"/>
      <c r="DA1163" s="253"/>
      <c r="DB1163" s="253"/>
      <c r="DC1163" s="253"/>
      <c r="DD1163" s="253"/>
      <c r="DE1163" s="253"/>
      <c r="DF1163" s="253"/>
      <c r="DG1163" s="253"/>
      <c r="DH1163" s="253"/>
      <c r="DI1163" s="253"/>
      <c r="DJ1163" s="253"/>
      <c r="DK1163" s="253"/>
      <c r="DL1163" s="253"/>
      <c r="DM1163" s="253"/>
      <c r="DN1163" s="253"/>
      <c r="DO1163" s="253"/>
      <c r="DP1163" s="253"/>
      <c r="DQ1163" s="253"/>
      <c r="DR1163" s="253"/>
      <c r="DS1163" s="253"/>
      <c r="DT1163" s="253"/>
      <c r="DU1163" s="253"/>
    </row>
    <row r="1164" spans="1:125" s="248" customFormat="1" x14ac:dyDescent="0.25">
      <c r="A1164" s="253"/>
      <c r="B1164" s="253"/>
      <c r="D1164" s="253"/>
      <c r="E1164" s="253"/>
      <c r="F1164" s="253"/>
      <c r="G1164" s="253"/>
      <c r="H1164" s="253"/>
      <c r="I1164" s="253"/>
      <c r="J1164" s="253"/>
      <c r="K1164" s="253"/>
      <c r="L1164" s="253"/>
      <c r="S1164" s="253"/>
      <c r="T1164" s="253"/>
      <c r="U1164" s="253"/>
      <c r="V1164" s="253"/>
      <c r="W1164" s="253"/>
      <c r="X1164" s="253"/>
      <c r="Y1164" s="253"/>
      <c r="Z1164" s="253"/>
      <c r="AA1164" s="253"/>
      <c r="AB1164" s="253"/>
      <c r="AC1164" s="253"/>
      <c r="AD1164" s="253"/>
      <c r="AE1164" s="253"/>
      <c r="AF1164" s="253"/>
      <c r="AG1164" s="253"/>
      <c r="AH1164" s="253"/>
      <c r="AI1164" s="253"/>
      <c r="AJ1164" s="253"/>
      <c r="AK1164" s="253"/>
      <c r="AL1164" s="253"/>
      <c r="AM1164" s="253"/>
      <c r="AN1164" s="253"/>
      <c r="AO1164" s="253"/>
      <c r="AP1164" s="253"/>
      <c r="AQ1164" s="253"/>
      <c r="AR1164" s="253"/>
      <c r="AS1164" s="253"/>
      <c r="AT1164" s="253"/>
      <c r="AU1164" s="253"/>
      <c r="AV1164" s="253"/>
      <c r="AW1164" s="253"/>
      <c r="AX1164" s="253"/>
      <c r="AY1164" s="253"/>
      <c r="AZ1164" s="253"/>
      <c r="BA1164" s="253"/>
      <c r="BB1164" s="253"/>
      <c r="BC1164" s="253"/>
      <c r="BD1164" s="253"/>
      <c r="BE1164" s="253"/>
      <c r="BF1164" s="253"/>
      <c r="BG1164" s="253"/>
      <c r="BH1164" s="253"/>
      <c r="BI1164" s="253"/>
      <c r="BJ1164" s="253"/>
      <c r="BK1164" s="253"/>
      <c r="BL1164" s="253"/>
      <c r="BM1164" s="253"/>
      <c r="BN1164" s="253"/>
      <c r="BO1164" s="253"/>
      <c r="BP1164" s="253"/>
      <c r="BQ1164" s="253"/>
      <c r="BR1164" s="253"/>
      <c r="BS1164" s="253"/>
      <c r="BT1164" s="253"/>
      <c r="BU1164" s="253"/>
      <c r="BV1164" s="253"/>
      <c r="BW1164" s="253"/>
      <c r="BX1164" s="253"/>
      <c r="BY1164" s="253"/>
      <c r="BZ1164" s="253"/>
      <c r="CA1164" s="253"/>
      <c r="CB1164" s="253"/>
      <c r="CC1164" s="253"/>
      <c r="CD1164" s="253"/>
      <c r="CE1164" s="253"/>
      <c r="CF1164" s="253"/>
      <c r="CG1164" s="253"/>
      <c r="CH1164" s="253"/>
      <c r="CI1164" s="253"/>
      <c r="CJ1164" s="253"/>
      <c r="CK1164" s="253"/>
      <c r="CL1164" s="253"/>
      <c r="CM1164" s="253"/>
      <c r="CN1164" s="253"/>
      <c r="CO1164" s="253"/>
      <c r="CP1164" s="253"/>
      <c r="CQ1164" s="253"/>
      <c r="CR1164" s="253"/>
      <c r="CS1164" s="253"/>
      <c r="CT1164" s="253"/>
      <c r="CU1164" s="253"/>
      <c r="CV1164" s="253"/>
      <c r="CW1164" s="253"/>
      <c r="CX1164" s="253"/>
      <c r="CY1164" s="253"/>
      <c r="CZ1164" s="253"/>
      <c r="DA1164" s="253"/>
      <c r="DB1164" s="253"/>
      <c r="DC1164" s="253"/>
      <c r="DD1164" s="253"/>
      <c r="DE1164" s="253"/>
      <c r="DF1164" s="253"/>
      <c r="DG1164" s="253"/>
      <c r="DH1164" s="253"/>
      <c r="DI1164" s="253"/>
      <c r="DJ1164" s="253"/>
      <c r="DK1164" s="253"/>
      <c r="DL1164" s="253"/>
      <c r="DM1164" s="253"/>
      <c r="DN1164" s="253"/>
      <c r="DO1164" s="253"/>
      <c r="DP1164" s="253"/>
      <c r="DQ1164" s="253"/>
      <c r="DR1164" s="253"/>
      <c r="DS1164" s="253"/>
      <c r="DT1164" s="253"/>
      <c r="DU1164" s="253"/>
    </row>
    <row r="1165" spans="1:125" s="248" customFormat="1" x14ac:dyDescent="0.25">
      <c r="A1165" s="253"/>
      <c r="B1165" s="253"/>
      <c r="D1165" s="253"/>
      <c r="E1165" s="253"/>
      <c r="F1165" s="253"/>
      <c r="G1165" s="253"/>
      <c r="H1165" s="253"/>
      <c r="I1165" s="253"/>
      <c r="J1165" s="253"/>
      <c r="K1165" s="253"/>
      <c r="L1165" s="253"/>
      <c r="S1165" s="253"/>
      <c r="T1165" s="253"/>
      <c r="U1165" s="253"/>
      <c r="V1165" s="253"/>
      <c r="W1165" s="253"/>
      <c r="X1165" s="253"/>
      <c r="Y1165" s="253"/>
      <c r="Z1165" s="253"/>
      <c r="AA1165" s="253"/>
      <c r="AB1165" s="253"/>
      <c r="AC1165" s="253"/>
      <c r="AD1165" s="253"/>
      <c r="AE1165" s="253"/>
      <c r="AF1165" s="253"/>
      <c r="AG1165" s="253"/>
      <c r="AH1165" s="253"/>
      <c r="AI1165" s="253"/>
      <c r="AJ1165" s="253"/>
      <c r="AK1165" s="253"/>
      <c r="AL1165" s="253"/>
      <c r="AM1165" s="253"/>
      <c r="AN1165" s="253"/>
      <c r="AO1165" s="253"/>
      <c r="AP1165" s="253"/>
      <c r="AQ1165" s="253"/>
      <c r="AR1165" s="253"/>
      <c r="AS1165" s="253"/>
      <c r="AT1165" s="253"/>
      <c r="AU1165" s="253"/>
      <c r="AV1165" s="253"/>
      <c r="AW1165" s="253"/>
      <c r="AX1165" s="253"/>
      <c r="AY1165" s="253"/>
      <c r="AZ1165" s="253"/>
      <c r="BA1165" s="253"/>
      <c r="BB1165" s="253"/>
      <c r="BC1165" s="253"/>
      <c r="BD1165" s="253"/>
      <c r="BE1165" s="253"/>
      <c r="BF1165" s="253"/>
      <c r="BG1165" s="253"/>
      <c r="BH1165" s="253"/>
      <c r="BI1165" s="253"/>
      <c r="BJ1165" s="253"/>
      <c r="BK1165" s="253"/>
      <c r="BL1165" s="253"/>
      <c r="BM1165" s="253"/>
      <c r="BN1165" s="253"/>
      <c r="BO1165" s="253"/>
      <c r="BP1165" s="253"/>
      <c r="BQ1165" s="253"/>
      <c r="BR1165" s="253"/>
      <c r="BS1165" s="253"/>
      <c r="BT1165" s="253"/>
      <c r="BU1165" s="253"/>
      <c r="BV1165" s="253"/>
      <c r="BW1165" s="253"/>
      <c r="BX1165" s="253"/>
      <c r="BY1165" s="253"/>
      <c r="BZ1165" s="253"/>
      <c r="CA1165" s="253"/>
      <c r="CB1165" s="253"/>
      <c r="CC1165" s="253"/>
      <c r="CD1165" s="253"/>
      <c r="CE1165" s="253"/>
      <c r="CF1165" s="253"/>
      <c r="CG1165" s="253"/>
      <c r="CH1165" s="253"/>
      <c r="CI1165" s="253"/>
      <c r="CJ1165" s="253"/>
      <c r="CK1165" s="253"/>
      <c r="CL1165" s="253"/>
      <c r="CM1165" s="253"/>
      <c r="CN1165" s="253"/>
      <c r="CO1165" s="253"/>
      <c r="CP1165" s="253"/>
      <c r="CQ1165" s="253"/>
      <c r="CR1165" s="253"/>
      <c r="CS1165" s="253"/>
      <c r="CT1165" s="253"/>
      <c r="CU1165" s="253"/>
      <c r="CV1165" s="253"/>
      <c r="CW1165" s="253"/>
      <c r="CX1165" s="253"/>
      <c r="CY1165" s="253"/>
      <c r="CZ1165" s="253"/>
      <c r="DA1165" s="253"/>
      <c r="DB1165" s="253"/>
      <c r="DC1165" s="253"/>
      <c r="DD1165" s="253"/>
      <c r="DE1165" s="253"/>
      <c r="DF1165" s="253"/>
      <c r="DG1165" s="253"/>
      <c r="DH1165" s="253"/>
      <c r="DI1165" s="253"/>
      <c r="DJ1165" s="253"/>
      <c r="DK1165" s="253"/>
      <c r="DL1165" s="253"/>
      <c r="DM1165" s="253"/>
      <c r="DN1165" s="253"/>
      <c r="DO1165" s="253"/>
      <c r="DP1165" s="253"/>
      <c r="DQ1165" s="253"/>
      <c r="DR1165" s="253"/>
      <c r="DS1165" s="253"/>
      <c r="DT1165" s="253"/>
      <c r="DU1165" s="253"/>
    </row>
    <row r="1166" spans="1:125" s="248" customFormat="1" x14ac:dyDescent="0.25">
      <c r="A1166" s="253"/>
      <c r="B1166" s="253"/>
      <c r="D1166" s="253"/>
      <c r="E1166" s="253"/>
      <c r="F1166" s="253"/>
      <c r="G1166" s="253"/>
      <c r="H1166" s="253"/>
      <c r="I1166" s="253"/>
      <c r="J1166" s="253"/>
      <c r="K1166" s="253"/>
      <c r="L1166" s="253"/>
      <c r="S1166" s="253"/>
      <c r="T1166" s="253"/>
      <c r="U1166" s="253"/>
      <c r="V1166" s="253"/>
      <c r="W1166" s="253"/>
      <c r="X1166" s="253"/>
      <c r="Y1166" s="253"/>
      <c r="Z1166" s="253"/>
      <c r="AA1166" s="253"/>
      <c r="AB1166" s="253"/>
      <c r="AC1166" s="253"/>
      <c r="AD1166" s="253"/>
      <c r="AE1166" s="253"/>
      <c r="AF1166" s="253"/>
      <c r="AG1166" s="253"/>
      <c r="AH1166" s="253"/>
      <c r="AI1166" s="253"/>
      <c r="AJ1166" s="253"/>
      <c r="AK1166" s="253"/>
      <c r="AL1166" s="253"/>
      <c r="AM1166" s="253"/>
      <c r="AN1166" s="253"/>
      <c r="AO1166" s="253"/>
      <c r="AP1166" s="253"/>
      <c r="AQ1166" s="253"/>
      <c r="AR1166" s="253"/>
      <c r="AS1166" s="253"/>
      <c r="AT1166" s="253"/>
      <c r="AU1166" s="253"/>
      <c r="AV1166" s="253"/>
      <c r="AW1166" s="253"/>
      <c r="AX1166" s="253"/>
      <c r="AY1166" s="253"/>
      <c r="AZ1166" s="253"/>
      <c r="BA1166" s="253"/>
      <c r="BB1166" s="253"/>
      <c r="BC1166" s="253"/>
      <c r="BD1166" s="253"/>
      <c r="BE1166" s="253"/>
      <c r="BF1166" s="253"/>
      <c r="BG1166" s="253"/>
      <c r="BH1166" s="253"/>
      <c r="BI1166" s="253"/>
      <c r="BJ1166" s="253"/>
      <c r="BK1166" s="253"/>
      <c r="BL1166" s="253"/>
      <c r="BM1166" s="253"/>
      <c r="BN1166" s="253"/>
      <c r="BO1166" s="253"/>
      <c r="BP1166" s="253"/>
      <c r="BQ1166" s="253"/>
      <c r="BR1166" s="253"/>
      <c r="BS1166" s="253"/>
      <c r="BT1166" s="253"/>
      <c r="BU1166" s="253"/>
      <c r="BV1166" s="253"/>
      <c r="BW1166" s="253"/>
      <c r="BX1166" s="253"/>
      <c r="BY1166" s="253"/>
      <c r="BZ1166" s="253"/>
      <c r="CA1166" s="253"/>
      <c r="CB1166" s="253"/>
      <c r="CC1166" s="253"/>
      <c r="CD1166" s="253"/>
      <c r="CE1166" s="253"/>
      <c r="CF1166" s="253"/>
      <c r="CG1166" s="253"/>
      <c r="CH1166" s="253"/>
      <c r="CI1166" s="253"/>
      <c r="CJ1166" s="253"/>
      <c r="CK1166" s="253"/>
      <c r="CL1166" s="253"/>
      <c r="CM1166" s="253"/>
      <c r="CN1166" s="253"/>
      <c r="CO1166" s="253"/>
      <c r="CP1166" s="253"/>
      <c r="CQ1166" s="253"/>
      <c r="CR1166" s="253"/>
      <c r="CS1166" s="253"/>
      <c r="CT1166" s="253"/>
      <c r="CU1166" s="253"/>
      <c r="CV1166" s="253"/>
      <c r="CW1166" s="253"/>
      <c r="CX1166" s="253"/>
      <c r="CY1166" s="253"/>
      <c r="CZ1166" s="253"/>
      <c r="DA1166" s="253"/>
      <c r="DB1166" s="253"/>
      <c r="DC1166" s="253"/>
      <c r="DD1166" s="253"/>
      <c r="DE1166" s="253"/>
      <c r="DF1166" s="253"/>
      <c r="DG1166" s="253"/>
      <c r="DH1166" s="253"/>
      <c r="DI1166" s="253"/>
      <c r="DJ1166" s="253"/>
      <c r="DK1166" s="253"/>
      <c r="DL1166" s="253"/>
      <c r="DM1166" s="253"/>
      <c r="DN1166" s="253"/>
      <c r="DO1166" s="253"/>
      <c r="DP1166" s="253"/>
      <c r="DQ1166" s="253"/>
      <c r="DR1166" s="253"/>
      <c r="DS1166" s="253"/>
      <c r="DT1166" s="253"/>
      <c r="DU1166" s="253"/>
    </row>
    <row r="1167" spans="1:125" s="248" customFormat="1" x14ac:dyDescent="0.25">
      <c r="A1167" s="253"/>
      <c r="B1167" s="253"/>
      <c r="D1167" s="253"/>
      <c r="E1167" s="253"/>
      <c r="F1167" s="253"/>
      <c r="G1167" s="253"/>
      <c r="H1167" s="253"/>
      <c r="I1167" s="253"/>
      <c r="J1167" s="253"/>
      <c r="K1167" s="253"/>
      <c r="L1167" s="253"/>
      <c r="S1167" s="253"/>
      <c r="T1167" s="253"/>
      <c r="U1167" s="253"/>
      <c r="V1167" s="253"/>
      <c r="W1167" s="253"/>
      <c r="X1167" s="253"/>
      <c r="Y1167" s="253"/>
      <c r="Z1167" s="253"/>
      <c r="AA1167" s="253"/>
      <c r="AB1167" s="253"/>
      <c r="AC1167" s="253"/>
      <c r="AD1167" s="253"/>
      <c r="AE1167" s="253"/>
      <c r="AF1167" s="253"/>
      <c r="AG1167" s="253"/>
      <c r="AH1167" s="253"/>
      <c r="AI1167" s="253"/>
      <c r="AJ1167" s="253"/>
      <c r="AK1167" s="253"/>
      <c r="AL1167" s="253"/>
      <c r="AM1167" s="253"/>
      <c r="AN1167" s="253"/>
      <c r="AO1167" s="253"/>
      <c r="AP1167" s="253"/>
      <c r="AQ1167" s="253"/>
      <c r="AR1167" s="253"/>
      <c r="AS1167" s="253"/>
      <c r="AT1167" s="253"/>
      <c r="AU1167" s="253"/>
      <c r="AV1167" s="253"/>
      <c r="AW1167" s="253"/>
      <c r="AX1167" s="253"/>
      <c r="AY1167" s="253"/>
      <c r="AZ1167" s="253"/>
      <c r="BA1167" s="253"/>
      <c r="BB1167" s="253"/>
      <c r="BC1167" s="253"/>
      <c r="BD1167" s="253"/>
      <c r="BE1167" s="253"/>
      <c r="BF1167" s="253"/>
      <c r="BG1167" s="253"/>
      <c r="BH1167" s="253"/>
      <c r="BI1167" s="253"/>
      <c r="BJ1167" s="253"/>
      <c r="BK1167" s="253"/>
      <c r="BL1167" s="253"/>
      <c r="BM1167" s="253"/>
      <c r="BN1167" s="253"/>
      <c r="BO1167" s="253"/>
      <c r="BP1167" s="253"/>
      <c r="BQ1167" s="253"/>
      <c r="BR1167" s="253"/>
      <c r="BS1167" s="253"/>
      <c r="BT1167" s="253"/>
      <c r="BU1167" s="253"/>
      <c r="BV1167" s="253"/>
      <c r="BW1167" s="253"/>
      <c r="BX1167" s="253"/>
      <c r="BY1167" s="253"/>
      <c r="BZ1167" s="253"/>
      <c r="CA1167" s="253"/>
      <c r="CB1167" s="253"/>
      <c r="CC1167" s="253"/>
      <c r="CD1167" s="253"/>
      <c r="CE1167" s="253"/>
      <c r="CF1167" s="253"/>
      <c r="CG1167" s="253"/>
      <c r="CH1167" s="253"/>
      <c r="CI1167" s="253"/>
      <c r="CJ1167" s="253"/>
      <c r="CK1167" s="253"/>
      <c r="CL1167" s="253"/>
      <c r="CM1167" s="253"/>
      <c r="CN1167" s="253"/>
      <c r="CO1167" s="253"/>
      <c r="CP1167" s="253"/>
      <c r="CQ1167" s="253"/>
      <c r="CR1167" s="253"/>
      <c r="CS1167" s="253"/>
      <c r="CT1167" s="253"/>
      <c r="CU1167" s="253"/>
      <c r="CV1167" s="253"/>
      <c r="CW1167" s="253"/>
      <c r="CX1167" s="253"/>
      <c r="CY1167" s="253"/>
      <c r="CZ1167" s="253"/>
      <c r="DA1167" s="253"/>
      <c r="DB1167" s="253"/>
      <c r="DC1167" s="253"/>
      <c r="DD1167" s="253"/>
      <c r="DE1167" s="253"/>
      <c r="DF1167" s="253"/>
      <c r="DG1167" s="253"/>
      <c r="DH1167" s="253"/>
      <c r="DI1167" s="253"/>
      <c r="DJ1167" s="253"/>
      <c r="DK1167" s="253"/>
      <c r="DL1167" s="253"/>
      <c r="DM1167" s="253"/>
      <c r="DN1167" s="253"/>
      <c r="DO1167" s="253"/>
      <c r="DP1167" s="253"/>
      <c r="DQ1167" s="253"/>
      <c r="DR1167" s="253"/>
      <c r="DS1167" s="253"/>
      <c r="DT1167" s="253"/>
      <c r="DU1167" s="253"/>
    </row>
    <row r="1168" spans="1:125" s="248" customFormat="1" x14ac:dyDescent="0.25">
      <c r="A1168" s="253"/>
      <c r="B1168" s="253"/>
      <c r="D1168" s="253"/>
      <c r="E1168" s="253"/>
      <c r="F1168" s="253"/>
      <c r="G1168" s="253"/>
      <c r="H1168" s="253"/>
      <c r="I1168" s="253"/>
      <c r="J1168" s="253"/>
      <c r="K1168" s="253"/>
      <c r="L1168" s="253"/>
      <c r="S1168" s="253"/>
      <c r="T1168" s="253"/>
      <c r="U1168" s="253"/>
      <c r="V1168" s="253"/>
      <c r="W1168" s="253"/>
      <c r="X1168" s="253"/>
      <c r="Y1168" s="253"/>
      <c r="Z1168" s="253"/>
      <c r="AA1168" s="253"/>
      <c r="AB1168" s="253"/>
      <c r="AC1168" s="253"/>
      <c r="AD1168" s="253"/>
      <c r="AE1168" s="253"/>
      <c r="AF1168" s="253"/>
      <c r="AG1168" s="253"/>
      <c r="AH1168" s="253"/>
      <c r="AI1168" s="253"/>
      <c r="AJ1168" s="253"/>
      <c r="AK1168" s="253"/>
      <c r="AL1168" s="253"/>
      <c r="AM1168" s="253"/>
      <c r="AN1168" s="253"/>
      <c r="AO1168" s="253"/>
      <c r="AP1168" s="253"/>
      <c r="AQ1168" s="253"/>
      <c r="AR1168" s="253"/>
      <c r="AS1168" s="253"/>
      <c r="AT1168" s="253"/>
      <c r="AU1168" s="253"/>
      <c r="AV1168" s="253"/>
      <c r="AW1168" s="253"/>
      <c r="AX1168" s="253"/>
      <c r="AY1168" s="253"/>
      <c r="AZ1168" s="253"/>
      <c r="BA1168" s="253"/>
      <c r="BB1168" s="253"/>
      <c r="BC1168" s="253"/>
      <c r="BD1168" s="253"/>
      <c r="BE1168" s="253"/>
      <c r="BF1168" s="253"/>
      <c r="BG1168" s="253"/>
      <c r="BH1168" s="253"/>
      <c r="BI1168" s="253"/>
      <c r="BJ1168" s="253"/>
      <c r="BK1168" s="253"/>
      <c r="BL1168" s="253"/>
      <c r="BM1168" s="253"/>
      <c r="BN1168" s="253"/>
      <c r="BO1168" s="253"/>
      <c r="BP1168" s="253"/>
      <c r="BQ1168" s="253"/>
      <c r="BR1168" s="253"/>
      <c r="BS1168" s="253"/>
      <c r="BT1168" s="253"/>
      <c r="BU1168" s="253"/>
      <c r="BV1168" s="253"/>
      <c r="BW1168" s="253"/>
      <c r="BX1168" s="253"/>
      <c r="BY1168" s="253"/>
      <c r="BZ1168" s="253"/>
      <c r="CA1168" s="253"/>
      <c r="CB1168" s="253"/>
      <c r="CC1168" s="253"/>
      <c r="CD1168" s="253"/>
      <c r="CE1168" s="253"/>
      <c r="CF1168" s="253"/>
      <c r="CG1168" s="253"/>
      <c r="CH1168" s="253"/>
      <c r="CI1168" s="253"/>
      <c r="CJ1168" s="253"/>
      <c r="CK1168" s="253"/>
      <c r="CL1168" s="253"/>
      <c r="CM1168" s="253"/>
      <c r="CN1168" s="253"/>
      <c r="CO1168" s="253"/>
      <c r="CP1168" s="253"/>
      <c r="CQ1168" s="253"/>
      <c r="CR1168" s="253"/>
      <c r="CS1168" s="253"/>
      <c r="CT1168" s="253"/>
      <c r="CU1168" s="253"/>
      <c r="CV1168" s="253"/>
      <c r="CW1168" s="253"/>
      <c r="CX1168" s="253"/>
      <c r="CY1168" s="253"/>
      <c r="CZ1168" s="253"/>
      <c r="DA1168" s="253"/>
      <c r="DB1168" s="253"/>
      <c r="DC1168" s="253"/>
      <c r="DD1168" s="253"/>
      <c r="DE1168" s="253"/>
      <c r="DF1168" s="253"/>
      <c r="DG1168" s="253"/>
      <c r="DH1168" s="253"/>
      <c r="DI1168" s="253"/>
      <c r="DJ1168" s="253"/>
      <c r="DK1168" s="253"/>
      <c r="DL1168" s="253"/>
      <c r="DM1168" s="253"/>
      <c r="DN1168" s="253"/>
      <c r="DO1168" s="253"/>
      <c r="DP1168" s="253"/>
      <c r="DQ1168" s="253"/>
      <c r="DR1168" s="253"/>
      <c r="DS1168" s="253"/>
      <c r="DT1168" s="253"/>
      <c r="DU1168" s="253"/>
    </row>
    <row r="1169" spans="1:125" s="248" customFormat="1" x14ac:dyDescent="0.25">
      <c r="A1169" s="253"/>
      <c r="B1169" s="253"/>
      <c r="D1169" s="253"/>
      <c r="E1169" s="253"/>
      <c r="F1169" s="253"/>
      <c r="G1169" s="253"/>
      <c r="H1169" s="253"/>
      <c r="I1169" s="253"/>
      <c r="J1169" s="253"/>
      <c r="K1169" s="253"/>
      <c r="L1169" s="253"/>
      <c r="S1169" s="253"/>
      <c r="T1169" s="253"/>
      <c r="U1169" s="253"/>
      <c r="V1169" s="253"/>
      <c r="W1169" s="253"/>
      <c r="X1169" s="253"/>
      <c r="Y1169" s="253"/>
      <c r="Z1169" s="253"/>
      <c r="AA1169" s="253"/>
      <c r="AB1169" s="253"/>
      <c r="AC1169" s="253"/>
      <c r="AD1169" s="253"/>
      <c r="AE1169" s="253"/>
      <c r="AF1169" s="253"/>
      <c r="AG1169" s="253"/>
      <c r="AH1169" s="253"/>
      <c r="AI1169" s="253"/>
      <c r="AJ1169" s="253"/>
      <c r="AK1169" s="253"/>
      <c r="AL1169" s="253"/>
      <c r="AM1169" s="253"/>
      <c r="AN1169" s="253"/>
      <c r="AO1169" s="253"/>
      <c r="AP1169" s="253"/>
      <c r="AQ1169" s="253"/>
      <c r="AR1169" s="253"/>
      <c r="AS1169" s="253"/>
      <c r="AT1169" s="253"/>
      <c r="AU1169" s="253"/>
      <c r="AV1169" s="253"/>
      <c r="AW1169" s="253"/>
      <c r="AX1169" s="253"/>
      <c r="AY1169" s="253"/>
      <c r="AZ1169" s="253"/>
      <c r="BA1169" s="253"/>
      <c r="BB1169" s="253"/>
      <c r="BC1169" s="253"/>
      <c r="BD1169" s="253"/>
      <c r="BE1169" s="253"/>
      <c r="BF1169" s="253"/>
      <c r="BG1169" s="253"/>
      <c r="BH1169" s="253"/>
      <c r="BI1169" s="253"/>
      <c r="BJ1169" s="253"/>
      <c r="BK1169" s="253"/>
      <c r="BL1169" s="253"/>
      <c r="BM1169" s="253"/>
      <c r="BN1169" s="253"/>
      <c r="BO1169" s="253"/>
      <c r="BP1169" s="253"/>
      <c r="BQ1169" s="253"/>
      <c r="BR1169" s="253"/>
      <c r="BS1169" s="253"/>
      <c r="BT1169" s="253"/>
      <c r="BU1169" s="253"/>
      <c r="BV1169" s="253"/>
      <c r="BW1169" s="253"/>
      <c r="BX1169" s="253"/>
      <c r="BY1169" s="253"/>
      <c r="BZ1169" s="253"/>
      <c r="CA1169" s="253"/>
      <c r="CB1169" s="253"/>
      <c r="CC1169" s="253"/>
      <c r="CD1169" s="253"/>
      <c r="CE1169" s="253"/>
      <c r="CF1169" s="253"/>
      <c r="CG1169" s="253"/>
      <c r="CH1169" s="253"/>
      <c r="CI1169" s="253"/>
      <c r="CJ1169" s="253"/>
      <c r="CK1169" s="253"/>
      <c r="CL1169" s="253"/>
      <c r="CM1169" s="253"/>
      <c r="CN1169" s="253"/>
      <c r="CO1169" s="253"/>
      <c r="CP1169" s="253"/>
      <c r="CQ1169" s="253"/>
      <c r="CR1169" s="253"/>
      <c r="CS1169" s="253"/>
      <c r="CT1169" s="253"/>
      <c r="CU1169" s="253"/>
      <c r="CV1169" s="253"/>
      <c r="CW1169" s="253"/>
      <c r="CX1169" s="253"/>
      <c r="CY1169" s="253"/>
      <c r="CZ1169" s="253"/>
      <c r="DA1169" s="253"/>
      <c r="DB1169" s="253"/>
      <c r="DC1169" s="253"/>
      <c r="DD1169" s="253"/>
      <c r="DE1169" s="253"/>
      <c r="DF1169" s="253"/>
      <c r="DG1169" s="253"/>
      <c r="DH1169" s="253"/>
      <c r="DI1169" s="253"/>
      <c r="DJ1169" s="253"/>
      <c r="DK1169" s="253"/>
      <c r="DL1169" s="253"/>
      <c r="DM1169" s="253"/>
      <c r="DN1169" s="253"/>
      <c r="DO1169" s="253"/>
      <c r="DP1169" s="253"/>
      <c r="DQ1169" s="253"/>
      <c r="DR1169" s="253"/>
      <c r="DS1169" s="253"/>
      <c r="DT1169" s="253"/>
      <c r="DU1169" s="253"/>
    </row>
    <row r="1170" spans="1:125" s="248" customFormat="1" x14ac:dyDescent="0.25">
      <c r="A1170" s="253"/>
      <c r="B1170" s="253"/>
      <c r="D1170" s="253"/>
      <c r="E1170" s="253"/>
      <c r="F1170" s="253"/>
      <c r="G1170" s="253"/>
      <c r="H1170" s="253"/>
      <c r="I1170" s="253"/>
      <c r="J1170" s="253"/>
      <c r="K1170" s="253"/>
      <c r="L1170" s="253"/>
      <c r="S1170" s="253"/>
      <c r="T1170" s="253"/>
      <c r="U1170" s="253"/>
      <c r="V1170" s="253"/>
      <c r="W1170" s="253"/>
      <c r="X1170" s="253"/>
      <c r="Y1170" s="253"/>
      <c r="Z1170" s="253"/>
      <c r="AA1170" s="253"/>
      <c r="AB1170" s="253"/>
      <c r="AC1170" s="253"/>
      <c r="AD1170" s="253"/>
      <c r="AE1170" s="253"/>
      <c r="AF1170" s="253"/>
      <c r="AG1170" s="253"/>
      <c r="AH1170" s="253"/>
      <c r="AI1170" s="253"/>
      <c r="AJ1170" s="253"/>
      <c r="AK1170" s="253"/>
      <c r="AL1170" s="253"/>
      <c r="AM1170" s="253"/>
      <c r="AN1170" s="253"/>
      <c r="AO1170" s="253"/>
      <c r="AP1170" s="253"/>
      <c r="AQ1170" s="253"/>
      <c r="AR1170" s="253"/>
      <c r="AS1170" s="253"/>
      <c r="AT1170" s="253"/>
      <c r="AU1170" s="253"/>
      <c r="AV1170" s="253"/>
      <c r="AW1170" s="253"/>
      <c r="AX1170" s="253"/>
      <c r="AY1170" s="253"/>
      <c r="AZ1170" s="253"/>
      <c r="BA1170" s="253"/>
      <c r="BB1170" s="253"/>
      <c r="BC1170" s="253"/>
      <c r="BD1170" s="253"/>
      <c r="BE1170" s="253"/>
      <c r="BF1170" s="253"/>
      <c r="BG1170" s="253"/>
      <c r="BH1170" s="253"/>
      <c r="BI1170" s="253"/>
      <c r="BJ1170" s="253"/>
      <c r="BK1170" s="253"/>
      <c r="BL1170" s="253"/>
      <c r="BM1170" s="253"/>
      <c r="BN1170" s="253"/>
      <c r="BO1170" s="253"/>
      <c r="BP1170" s="253"/>
      <c r="BQ1170" s="253"/>
      <c r="BR1170" s="253"/>
      <c r="BS1170" s="253"/>
      <c r="BT1170" s="253"/>
      <c r="BU1170" s="253"/>
      <c r="BV1170" s="253"/>
      <c r="BW1170" s="253"/>
      <c r="BX1170" s="253"/>
      <c r="BY1170" s="253"/>
      <c r="BZ1170" s="253"/>
      <c r="CA1170" s="253"/>
      <c r="CB1170" s="253"/>
      <c r="CC1170" s="253"/>
      <c r="CD1170" s="253"/>
      <c r="CE1170" s="253"/>
      <c r="CF1170" s="253"/>
      <c r="CG1170" s="253"/>
      <c r="CH1170" s="253"/>
      <c r="CI1170" s="253"/>
      <c r="CJ1170" s="253"/>
      <c r="CK1170" s="253"/>
      <c r="CL1170" s="253"/>
      <c r="CM1170" s="253"/>
      <c r="CN1170" s="253"/>
      <c r="CO1170" s="253"/>
      <c r="CP1170" s="253"/>
      <c r="CQ1170" s="253"/>
      <c r="CR1170" s="253"/>
      <c r="CS1170" s="253"/>
      <c r="CT1170" s="253"/>
      <c r="CU1170" s="253"/>
      <c r="CV1170" s="253"/>
      <c r="CW1170" s="253"/>
      <c r="CX1170" s="253"/>
      <c r="CY1170" s="253"/>
      <c r="CZ1170" s="253"/>
      <c r="DA1170" s="253"/>
      <c r="DB1170" s="253"/>
      <c r="DC1170" s="253"/>
      <c r="DD1170" s="253"/>
      <c r="DE1170" s="253"/>
      <c r="DF1170" s="253"/>
      <c r="DG1170" s="253"/>
      <c r="DH1170" s="253"/>
      <c r="DI1170" s="253"/>
      <c r="DJ1170" s="253"/>
      <c r="DK1170" s="253"/>
      <c r="DL1170" s="253"/>
      <c r="DM1170" s="253"/>
      <c r="DN1170" s="253"/>
      <c r="DO1170" s="253"/>
      <c r="DP1170" s="253"/>
      <c r="DQ1170" s="253"/>
      <c r="DR1170" s="253"/>
      <c r="DS1170" s="253"/>
      <c r="DT1170" s="253"/>
      <c r="DU1170" s="253"/>
    </row>
    <row r="1171" spans="1:125" s="248" customFormat="1" x14ac:dyDescent="0.25">
      <c r="A1171" s="253"/>
      <c r="B1171" s="253"/>
      <c r="D1171" s="253"/>
      <c r="E1171" s="253"/>
      <c r="F1171" s="253"/>
      <c r="G1171" s="253"/>
      <c r="H1171" s="253"/>
      <c r="I1171" s="253"/>
      <c r="J1171" s="253"/>
      <c r="K1171" s="253"/>
      <c r="L1171" s="253"/>
      <c r="S1171" s="253"/>
      <c r="T1171" s="253"/>
      <c r="U1171" s="253"/>
      <c r="V1171" s="253"/>
      <c r="W1171" s="253"/>
      <c r="X1171" s="253"/>
      <c r="Y1171" s="253"/>
      <c r="Z1171" s="253"/>
      <c r="AA1171" s="253"/>
      <c r="AB1171" s="253"/>
      <c r="AC1171" s="253"/>
      <c r="AD1171" s="253"/>
      <c r="AE1171" s="253"/>
      <c r="AF1171" s="253"/>
      <c r="AG1171" s="253"/>
      <c r="AH1171" s="253"/>
      <c r="AI1171" s="253"/>
      <c r="AJ1171" s="253"/>
      <c r="AK1171" s="253"/>
      <c r="AL1171" s="253"/>
      <c r="AM1171" s="253"/>
      <c r="AN1171" s="253"/>
      <c r="AO1171" s="253"/>
      <c r="AP1171" s="253"/>
      <c r="AQ1171" s="253"/>
      <c r="AR1171" s="253"/>
      <c r="AS1171" s="253"/>
      <c r="AT1171" s="253"/>
      <c r="AU1171" s="253"/>
      <c r="AV1171" s="253"/>
      <c r="AW1171" s="253"/>
      <c r="AX1171" s="253"/>
      <c r="AY1171" s="253"/>
      <c r="AZ1171" s="253"/>
      <c r="BA1171" s="253"/>
      <c r="BB1171" s="253"/>
      <c r="BC1171" s="253"/>
      <c r="BD1171" s="253"/>
      <c r="BE1171" s="253"/>
      <c r="BF1171" s="253"/>
      <c r="BG1171" s="253"/>
      <c r="BH1171" s="253"/>
      <c r="BI1171" s="253"/>
      <c r="BJ1171" s="253"/>
      <c r="BK1171" s="253"/>
      <c r="BL1171" s="253"/>
      <c r="BM1171" s="253"/>
      <c r="BN1171" s="253"/>
      <c r="BO1171" s="253"/>
      <c r="BP1171" s="253"/>
      <c r="BQ1171" s="253"/>
      <c r="BR1171" s="253"/>
      <c r="BS1171" s="253"/>
      <c r="BT1171" s="253"/>
      <c r="BU1171" s="253"/>
      <c r="BV1171" s="253"/>
      <c r="BW1171" s="253"/>
      <c r="BX1171" s="253"/>
      <c r="BY1171" s="253"/>
      <c r="BZ1171" s="253"/>
      <c r="CA1171" s="253"/>
      <c r="CB1171" s="253"/>
      <c r="CC1171" s="253"/>
      <c r="CD1171" s="253"/>
      <c r="CE1171" s="253"/>
      <c r="CF1171" s="253"/>
      <c r="CG1171" s="253"/>
      <c r="CH1171" s="253"/>
      <c r="CI1171" s="253"/>
      <c r="CJ1171" s="253"/>
      <c r="CK1171" s="253"/>
      <c r="CL1171" s="253"/>
      <c r="CM1171" s="253"/>
      <c r="CN1171" s="253"/>
      <c r="CO1171" s="253"/>
      <c r="CP1171" s="253"/>
      <c r="CQ1171" s="253"/>
      <c r="CR1171" s="253"/>
      <c r="CS1171" s="253"/>
      <c r="CT1171" s="253"/>
      <c r="CU1171" s="253"/>
      <c r="CV1171" s="253"/>
      <c r="CW1171" s="253"/>
      <c r="CX1171" s="253"/>
      <c r="CY1171" s="253"/>
      <c r="CZ1171" s="253"/>
      <c r="DA1171" s="253"/>
      <c r="DB1171" s="253"/>
      <c r="DC1171" s="253"/>
      <c r="DD1171" s="253"/>
      <c r="DE1171" s="253"/>
      <c r="DF1171" s="253"/>
      <c r="DG1171" s="253"/>
      <c r="DH1171" s="253"/>
      <c r="DI1171" s="253"/>
      <c r="DJ1171" s="253"/>
      <c r="DK1171" s="253"/>
      <c r="DL1171" s="253"/>
      <c r="DM1171" s="253"/>
      <c r="DN1171" s="253"/>
      <c r="DO1171" s="253"/>
      <c r="DP1171" s="253"/>
      <c r="DQ1171" s="253"/>
      <c r="DR1171" s="253"/>
      <c r="DS1171" s="253"/>
      <c r="DT1171" s="253"/>
      <c r="DU1171" s="253"/>
    </row>
    <row r="1172" spans="1:125" s="248" customFormat="1" x14ac:dyDescent="0.25">
      <c r="A1172" s="253"/>
      <c r="B1172" s="253"/>
      <c r="D1172" s="253"/>
      <c r="E1172" s="253"/>
      <c r="F1172" s="253"/>
      <c r="G1172" s="253"/>
      <c r="H1172" s="253"/>
      <c r="I1172" s="253"/>
      <c r="J1172" s="253"/>
      <c r="K1172" s="253"/>
      <c r="L1172" s="253"/>
      <c r="S1172" s="253"/>
      <c r="T1172" s="253"/>
      <c r="U1172" s="253"/>
      <c r="V1172" s="253"/>
      <c r="W1172" s="253"/>
      <c r="X1172" s="253"/>
      <c r="Y1172" s="253"/>
      <c r="Z1172" s="253"/>
      <c r="AA1172" s="253"/>
      <c r="AB1172" s="253"/>
      <c r="AC1172" s="253"/>
      <c r="AD1172" s="253"/>
      <c r="AE1172" s="253"/>
      <c r="AF1172" s="253"/>
      <c r="AG1172" s="253"/>
      <c r="AH1172" s="253"/>
      <c r="AI1172" s="253"/>
      <c r="AJ1172" s="253"/>
      <c r="AK1172" s="253"/>
      <c r="AL1172" s="253"/>
      <c r="AM1172" s="253"/>
      <c r="AN1172" s="253"/>
      <c r="AO1172" s="253"/>
      <c r="AP1172" s="253"/>
      <c r="AQ1172" s="253"/>
      <c r="AR1172" s="253"/>
      <c r="AS1172" s="253"/>
      <c r="AT1172" s="253"/>
      <c r="AU1172" s="253"/>
      <c r="AV1172" s="253"/>
      <c r="AW1172" s="253"/>
      <c r="AX1172" s="253"/>
      <c r="AY1172" s="253"/>
      <c r="AZ1172" s="253"/>
      <c r="BA1172" s="253"/>
      <c r="BB1172" s="253"/>
      <c r="BC1172" s="253"/>
      <c r="BD1172" s="253"/>
      <c r="BE1172" s="253"/>
      <c r="BF1172" s="253"/>
      <c r="BG1172" s="253"/>
      <c r="BH1172" s="253"/>
      <c r="BI1172" s="253"/>
      <c r="BJ1172" s="253"/>
      <c r="BK1172" s="253"/>
      <c r="BL1172" s="253"/>
      <c r="BM1172" s="253"/>
      <c r="BN1172" s="253"/>
      <c r="BO1172" s="253"/>
      <c r="BP1172" s="253"/>
      <c r="BQ1172" s="253"/>
      <c r="BR1172" s="253"/>
      <c r="BS1172" s="253"/>
      <c r="BT1172" s="253"/>
      <c r="BU1172" s="253"/>
      <c r="BV1172" s="253"/>
      <c r="BW1172" s="253"/>
      <c r="BX1172" s="253"/>
      <c r="BY1172" s="253"/>
      <c r="BZ1172" s="253"/>
      <c r="CA1172" s="253"/>
      <c r="CB1172" s="253"/>
      <c r="CC1172" s="253"/>
      <c r="CD1172" s="253"/>
      <c r="CE1172" s="253"/>
      <c r="CF1172" s="253"/>
      <c r="CG1172" s="253"/>
      <c r="CH1172" s="253"/>
      <c r="CI1172" s="253"/>
      <c r="CJ1172" s="253"/>
      <c r="CK1172" s="253"/>
      <c r="CL1172" s="253"/>
      <c r="CM1172" s="253"/>
      <c r="CN1172" s="253"/>
      <c r="CO1172" s="253"/>
      <c r="CP1172" s="253"/>
      <c r="CQ1172" s="253"/>
      <c r="CR1172" s="253"/>
      <c r="CS1172" s="253"/>
      <c r="CT1172" s="253"/>
      <c r="CU1172" s="253"/>
      <c r="CV1172" s="253"/>
      <c r="CW1172" s="253"/>
      <c r="CX1172" s="253"/>
      <c r="CY1172" s="253"/>
      <c r="CZ1172" s="253"/>
      <c r="DA1172" s="253"/>
      <c r="DB1172" s="253"/>
      <c r="DC1172" s="253"/>
      <c r="DD1172" s="253"/>
      <c r="DE1172" s="253"/>
      <c r="DF1172" s="253"/>
      <c r="DG1172" s="253"/>
      <c r="DH1172" s="253"/>
      <c r="DI1172" s="253"/>
      <c r="DJ1172" s="253"/>
      <c r="DK1172" s="253"/>
      <c r="DL1172" s="253"/>
      <c r="DM1172" s="253"/>
      <c r="DN1172" s="253"/>
      <c r="DO1172" s="253"/>
      <c r="DP1172" s="253"/>
      <c r="DQ1172" s="253"/>
      <c r="DR1172" s="253"/>
      <c r="DS1172" s="253"/>
      <c r="DT1172" s="253"/>
      <c r="DU1172" s="253"/>
    </row>
    <row r="1173" spans="1:125" s="248" customFormat="1" x14ac:dyDescent="0.25">
      <c r="A1173" s="253"/>
      <c r="B1173" s="253"/>
      <c r="D1173" s="253"/>
      <c r="E1173" s="253"/>
      <c r="F1173" s="253"/>
      <c r="G1173" s="253"/>
      <c r="H1173" s="253"/>
      <c r="I1173" s="253"/>
      <c r="J1173" s="253"/>
      <c r="K1173" s="253"/>
      <c r="L1173" s="253"/>
      <c r="S1173" s="253"/>
      <c r="T1173" s="253"/>
      <c r="U1173" s="253"/>
      <c r="V1173" s="253"/>
      <c r="W1173" s="253"/>
      <c r="X1173" s="253"/>
      <c r="Y1173" s="253"/>
      <c r="Z1173" s="253"/>
      <c r="AA1173" s="253"/>
      <c r="AB1173" s="253"/>
      <c r="AC1173" s="253"/>
      <c r="AD1173" s="253"/>
      <c r="AE1173" s="253"/>
      <c r="AF1173" s="253"/>
      <c r="AG1173" s="253"/>
      <c r="AH1173" s="253"/>
      <c r="AI1173" s="253"/>
      <c r="AJ1173" s="253"/>
      <c r="AK1173" s="253"/>
      <c r="AL1173" s="253"/>
      <c r="AM1173" s="253"/>
      <c r="AN1173" s="253"/>
      <c r="AO1173" s="253"/>
      <c r="AP1173" s="253"/>
      <c r="AQ1173" s="253"/>
      <c r="AR1173" s="253"/>
      <c r="AS1173" s="253"/>
      <c r="AT1173" s="253"/>
      <c r="AU1173" s="253"/>
      <c r="AV1173" s="253"/>
      <c r="AW1173" s="253"/>
      <c r="AX1173" s="253"/>
      <c r="AY1173" s="253"/>
      <c r="AZ1173" s="253"/>
      <c r="BA1173" s="253"/>
      <c r="BB1173" s="253"/>
      <c r="BC1173" s="253"/>
      <c r="BD1173" s="253"/>
      <c r="BE1173" s="253"/>
      <c r="BF1173" s="253"/>
      <c r="BG1173" s="253"/>
      <c r="BH1173" s="253"/>
      <c r="BI1173" s="253"/>
      <c r="BJ1173" s="253"/>
      <c r="BK1173" s="253"/>
      <c r="BL1173" s="253"/>
      <c r="BM1173" s="253"/>
      <c r="BN1173" s="253"/>
      <c r="BO1173" s="253"/>
      <c r="BP1173" s="253"/>
      <c r="BQ1173" s="253"/>
      <c r="BR1173" s="253"/>
      <c r="BS1173" s="253"/>
      <c r="BT1173" s="253"/>
      <c r="BU1173" s="253"/>
      <c r="BV1173" s="253"/>
      <c r="BW1173" s="253"/>
      <c r="BX1173" s="253"/>
      <c r="BY1173" s="253"/>
      <c r="BZ1173" s="253"/>
      <c r="CA1173" s="253"/>
      <c r="CB1173" s="253"/>
      <c r="CC1173" s="253"/>
      <c r="CD1173" s="253"/>
      <c r="CE1173" s="253"/>
      <c r="CF1173" s="253"/>
      <c r="CG1173" s="253"/>
      <c r="CH1173" s="253"/>
      <c r="CI1173" s="253"/>
      <c r="CJ1173" s="253"/>
      <c r="CK1173" s="253"/>
      <c r="CL1173" s="253"/>
      <c r="CM1173" s="253"/>
      <c r="CN1173" s="253"/>
      <c r="CO1173" s="253"/>
      <c r="CP1173" s="253"/>
      <c r="CQ1173" s="253"/>
      <c r="CR1173" s="253"/>
      <c r="CS1173" s="253"/>
      <c r="CT1173" s="253"/>
      <c r="CU1173" s="253"/>
      <c r="CV1173" s="253"/>
      <c r="CW1173" s="253"/>
      <c r="CX1173" s="253"/>
      <c r="CY1173" s="253"/>
      <c r="CZ1173" s="253"/>
      <c r="DA1173" s="253"/>
      <c r="DB1173" s="253"/>
      <c r="DC1173" s="253"/>
      <c r="DD1173" s="253"/>
      <c r="DE1173" s="253"/>
      <c r="DF1173" s="253"/>
      <c r="DG1173" s="253"/>
      <c r="DH1173" s="253"/>
      <c r="DI1173" s="253"/>
      <c r="DJ1173" s="253"/>
      <c r="DK1173" s="253"/>
      <c r="DL1173" s="253"/>
      <c r="DM1173" s="253"/>
      <c r="DN1173" s="253"/>
      <c r="DO1173" s="253"/>
      <c r="DP1173" s="253"/>
      <c r="DQ1173" s="253"/>
      <c r="DR1173" s="253"/>
      <c r="DS1173" s="253"/>
      <c r="DT1173" s="253"/>
      <c r="DU1173" s="253"/>
    </row>
    <row r="1174" spans="1:125" s="248" customFormat="1" x14ac:dyDescent="0.25">
      <c r="A1174" s="253"/>
      <c r="B1174" s="253"/>
      <c r="D1174" s="253"/>
      <c r="E1174" s="253"/>
      <c r="F1174" s="253"/>
      <c r="G1174" s="253"/>
      <c r="H1174" s="253"/>
      <c r="I1174" s="253"/>
      <c r="J1174" s="253"/>
      <c r="K1174" s="253"/>
      <c r="L1174" s="253"/>
      <c r="S1174" s="253"/>
      <c r="T1174" s="253"/>
      <c r="U1174" s="253"/>
      <c r="V1174" s="253"/>
      <c r="W1174" s="253"/>
      <c r="X1174" s="253"/>
      <c r="Y1174" s="253"/>
      <c r="Z1174" s="253"/>
      <c r="AA1174" s="253"/>
      <c r="AB1174" s="253"/>
      <c r="AC1174" s="253"/>
      <c r="AD1174" s="253"/>
      <c r="AE1174" s="253"/>
      <c r="AF1174" s="253"/>
      <c r="AG1174" s="253"/>
      <c r="AH1174" s="253"/>
      <c r="AI1174" s="253"/>
      <c r="AJ1174" s="253"/>
      <c r="AK1174" s="253"/>
      <c r="AL1174" s="253"/>
      <c r="AM1174" s="253"/>
      <c r="AN1174" s="253"/>
      <c r="AO1174" s="253"/>
      <c r="AP1174" s="253"/>
      <c r="AQ1174" s="253"/>
      <c r="AR1174" s="253"/>
      <c r="AS1174" s="253"/>
      <c r="AT1174" s="253"/>
      <c r="AU1174" s="253"/>
      <c r="AV1174" s="253"/>
      <c r="AW1174" s="253"/>
      <c r="AX1174" s="253"/>
      <c r="AY1174" s="253"/>
      <c r="AZ1174" s="253"/>
      <c r="BA1174" s="253"/>
      <c r="BB1174" s="253"/>
      <c r="BC1174" s="253"/>
      <c r="BD1174" s="253"/>
      <c r="BE1174" s="253"/>
      <c r="BF1174" s="253"/>
      <c r="BG1174" s="253"/>
      <c r="BH1174" s="253"/>
      <c r="BI1174" s="253"/>
      <c r="BJ1174" s="253"/>
      <c r="BK1174" s="253"/>
      <c r="BL1174" s="253"/>
      <c r="BM1174" s="253"/>
      <c r="BN1174" s="253"/>
      <c r="BO1174" s="253"/>
      <c r="BP1174" s="253"/>
      <c r="BQ1174" s="253"/>
      <c r="BR1174" s="253"/>
      <c r="BS1174" s="253"/>
      <c r="BT1174" s="253"/>
      <c r="BU1174" s="253"/>
      <c r="BV1174" s="253"/>
      <c r="BW1174" s="253"/>
      <c r="BX1174" s="253"/>
      <c r="BY1174" s="253"/>
      <c r="BZ1174" s="253"/>
      <c r="CA1174" s="253"/>
      <c r="CB1174" s="253"/>
      <c r="CC1174" s="253"/>
      <c r="CD1174" s="253"/>
      <c r="CE1174" s="253"/>
      <c r="CF1174" s="253"/>
      <c r="CG1174" s="253"/>
      <c r="CH1174" s="253"/>
      <c r="CI1174" s="253"/>
      <c r="CJ1174" s="253"/>
      <c r="CK1174" s="253"/>
      <c r="CL1174" s="253"/>
      <c r="CM1174" s="253"/>
      <c r="CN1174" s="253"/>
      <c r="CO1174" s="253"/>
      <c r="CP1174" s="253"/>
      <c r="CQ1174" s="253"/>
      <c r="CR1174" s="253"/>
      <c r="CS1174" s="253"/>
      <c r="CT1174" s="253"/>
      <c r="CU1174" s="253"/>
      <c r="CV1174" s="253"/>
      <c r="CW1174" s="253"/>
      <c r="CX1174" s="253"/>
      <c r="CY1174" s="253"/>
      <c r="CZ1174" s="253"/>
      <c r="DA1174" s="253"/>
      <c r="DB1174" s="253"/>
      <c r="DC1174" s="253"/>
      <c r="DD1174" s="253"/>
      <c r="DE1174" s="253"/>
      <c r="DF1174" s="253"/>
      <c r="DG1174" s="253"/>
      <c r="DH1174" s="253"/>
      <c r="DI1174" s="253"/>
      <c r="DJ1174" s="253"/>
      <c r="DK1174" s="253"/>
      <c r="DL1174" s="253"/>
      <c r="DM1174" s="253"/>
      <c r="DN1174" s="253"/>
      <c r="DO1174" s="253"/>
      <c r="DP1174" s="253"/>
      <c r="DQ1174" s="253"/>
      <c r="DR1174" s="253"/>
      <c r="DS1174" s="253"/>
      <c r="DT1174" s="253"/>
      <c r="DU1174" s="253"/>
    </row>
    <row r="1175" spans="1:125" s="248" customFormat="1" x14ac:dyDescent="0.25">
      <c r="A1175" s="253"/>
      <c r="B1175" s="253"/>
      <c r="D1175" s="253"/>
      <c r="E1175" s="253"/>
      <c r="F1175" s="253"/>
      <c r="G1175" s="253"/>
      <c r="H1175" s="253"/>
      <c r="I1175" s="253"/>
      <c r="J1175" s="253"/>
      <c r="K1175" s="253"/>
      <c r="L1175" s="253"/>
      <c r="S1175" s="253"/>
      <c r="T1175" s="253"/>
      <c r="U1175" s="253"/>
      <c r="V1175" s="253"/>
      <c r="W1175" s="253"/>
      <c r="X1175" s="253"/>
      <c r="Y1175" s="253"/>
      <c r="Z1175" s="253"/>
      <c r="AA1175" s="253"/>
      <c r="AB1175" s="253"/>
      <c r="AC1175" s="253"/>
      <c r="AD1175" s="253"/>
      <c r="AE1175" s="253"/>
      <c r="AF1175" s="253"/>
      <c r="AG1175" s="253"/>
      <c r="AH1175" s="253"/>
      <c r="AI1175" s="253"/>
      <c r="AJ1175" s="253"/>
      <c r="AK1175" s="253"/>
      <c r="AL1175" s="253"/>
      <c r="AM1175" s="253"/>
      <c r="AN1175" s="253"/>
      <c r="AO1175" s="253"/>
      <c r="AP1175" s="253"/>
      <c r="AQ1175" s="253"/>
      <c r="AR1175" s="253"/>
      <c r="AS1175" s="253"/>
      <c r="AT1175" s="253"/>
      <c r="AU1175" s="253"/>
      <c r="AV1175" s="253"/>
      <c r="AW1175" s="253"/>
      <c r="AX1175" s="253"/>
      <c r="AY1175" s="253"/>
      <c r="AZ1175" s="253"/>
      <c r="BA1175" s="253"/>
      <c r="BB1175" s="253"/>
      <c r="BC1175" s="253"/>
      <c r="BD1175" s="253"/>
      <c r="BE1175" s="253"/>
      <c r="BF1175" s="253"/>
      <c r="BG1175" s="253"/>
      <c r="BH1175" s="253"/>
      <c r="BI1175" s="253"/>
      <c r="BJ1175" s="253"/>
      <c r="BK1175" s="253"/>
      <c r="BL1175" s="253"/>
      <c r="BM1175" s="253"/>
      <c r="BN1175" s="253"/>
      <c r="BO1175" s="253"/>
      <c r="BP1175" s="253"/>
      <c r="BQ1175" s="253"/>
      <c r="BR1175" s="253"/>
      <c r="BS1175" s="253"/>
      <c r="BT1175" s="253"/>
      <c r="BU1175" s="253"/>
      <c r="BV1175" s="253"/>
      <c r="BW1175" s="253"/>
      <c r="BX1175" s="253"/>
      <c r="BY1175" s="253"/>
      <c r="BZ1175" s="253"/>
      <c r="CA1175" s="253"/>
      <c r="CB1175" s="253"/>
      <c r="CC1175" s="253"/>
      <c r="CD1175" s="253"/>
      <c r="CE1175" s="253"/>
      <c r="CF1175" s="253"/>
      <c r="CG1175" s="253"/>
      <c r="CH1175" s="253"/>
      <c r="CI1175" s="253"/>
      <c r="CJ1175" s="253"/>
      <c r="CK1175" s="253"/>
      <c r="CL1175" s="253"/>
      <c r="CM1175" s="253"/>
      <c r="CN1175" s="253"/>
      <c r="CO1175" s="253"/>
      <c r="CP1175" s="253"/>
      <c r="CQ1175" s="253"/>
      <c r="CR1175" s="253"/>
      <c r="CS1175" s="253"/>
      <c r="CT1175" s="253"/>
      <c r="CU1175" s="253"/>
      <c r="CV1175" s="253"/>
      <c r="CW1175" s="253"/>
      <c r="CX1175" s="253"/>
      <c r="CY1175" s="253"/>
      <c r="CZ1175" s="253"/>
      <c r="DA1175" s="253"/>
      <c r="DB1175" s="253"/>
      <c r="DC1175" s="253"/>
      <c r="DD1175" s="253"/>
      <c r="DE1175" s="253"/>
      <c r="DF1175" s="253"/>
      <c r="DG1175" s="253"/>
      <c r="DH1175" s="253"/>
      <c r="DI1175" s="253"/>
      <c r="DJ1175" s="253"/>
      <c r="DK1175" s="253"/>
      <c r="DL1175" s="253"/>
      <c r="DM1175" s="253"/>
      <c r="DN1175" s="253"/>
      <c r="DO1175" s="253"/>
      <c r="DP1175" s="253"/>
      <c r="DQ1175" s="253"/>
      <c r="DR1175" s="253"/>
      <c r="DS1175" s="253"/>
      <c r="DT1175" s="253"/>
      <c r="DU1175" s="253"/>
    </row>
    <row r="1176" spans="1:125" s="248" customFormat="1" x14ac:dyDescent="0.25">
      <c r="A1176" s="253"/>
      <c r="B1176" s="253"/>
      <c r="D1176" s="253"/>
      <c r="E1176" s="253"/>
      <c r="F1176" s="253"/>
      <c r="G1176" s="253"/>
      <c r="H1176" s="253"/>
      <c r="I1176" s="253"/>
      <c r="J1176" s="253"/>
      <c r="K1176" s="253"/>
      <c r="L1176" s="253"/>
      <c r="S1176" s="253"/>
      <c r="T1176" s="253"/>
      <c r="U1176" s="253"/>
      <c r="V1176" s="253"/>
      <c r="W1176" s="253"/>
      <c r="X1176" s="253"/>
      <c r="Y1176" s="253"/>
      <c r="Z1176" s="253"/>
      <c r="AA1176" s="253"/>
      <c r="AB1176" s="253"/>
      <c r="AC1176" s="253"/>
      <c r="AD1176" s="253"/>
      <c r="AE1176" s="253"/>
      <c r="AF1176" s="253"/>
      <c r="AG1176" s="253"/>
      <c r="AH1176" s="253"/>
      <c r="AI1176" s="253"/>
      <c r="AJ1176" s="253"/>
      <c r="AK1176" s="253"/>
      <c r="AL1176" s="253"/>
      <c r="AM1176" s="253"/>
      <c r="AN1176" s="253"/>
      <c r="AO1176" s="253"/>
      <c r="AP1176" s="253"/>
      <c r="AQ1176" s="253"/>
      <c r="AR1176" s="253"/>
      <c r="AS1176" s="253"/>
      <c r="AT1176" s="253"/>
      <c r="AU1176" s="253"/>
      <c r="AV1176" s="253"/>
      <c r="AW1176" s="253"/>
      <c r="AX1176" s="253"/>
      <c r="AY1176" s="253"/>
      <c r="AZ1176" s="253"/>
      <c r="BA1176" s="253"/>
      <c r="BB1176" s="253"/>
      <c r="BC1176" s="253"/>
      <c r="BD1176" s="253"/>
      <c r="BE1176" s="253"/>
      <c r="BF1176" s="253"/>
      <c r="BG1176" s="253"/>
      <c r="BH1176" s="253"/>
      <c r="BI1176" s="253"/>
      <c r="BJ1176" s="253"/>
      <c r="BK1176" s="253"/>
      <c r="BL1176" s="253"/>
      <c r="BM1176" s="253"/>
      <c r="BN1176" s="253"/>
      <c r="BO1176" s="253"/>
      <c r="BP1176" s="253"/>
      <c r="BQ1176" s="253"/>
      <c r="BR1176" s="253"/>
      <c r="BS1176" s="253"/>
      <c r="BT1176" s="253"/>
      <c r="BU1176" s="253"/>
      <c r="BV1176" s="253"/>
      <c r="BW1176" s="253"/>
      <c r="BX1176" s="253"/>
      <c r="BY1176" s="253"/>
      <c r="BZ1176" s="253"/>
      <c r="CA1176" s="253"/>
      <c r="CB1176" s="253"/>
      <c r="CC1176" s="253"/>
      <c r="CD1176" s="253"/>
      <c r="CE1176" s="253"/>
      <c r="CF1176" s="253"/>
      <c r="CG1176" s="253"/>
      <c r="CH1176" s="253"/>
      <c r="CI1176" s="253"/>
      <c r="CJ1176" s="253"/>
      <c r="CK1176" s="253"/>
      <c r="CL1176" s="253"/>
      <c r="CM1176" s="253"/>
      <c r="CN1176" s="253"/>
      <c r="CO1176" s="253"/>
      <c r="CP1176" s="253"/>
      <c r="CQ1176" s="253"/>
      <c r="CR1176" s="253"/>
      <c r="CS1176" s="253"/>
      <c r="CT1176" s="253"/>
      <c r="CU1176" s="253"/>
      <c r="CV1176" s="253"/>
      <c r="CW1176" s="253"/>
      <c r="CX1176" s="253"/>
      <c r="CY1176" s="253"/>
      <c r="CZ1176" s="253"/>
      <c r="DA1176" s="253"/>
      <c r="DB1176" s="253"/>
      <c r="DC1176" s="253"/>
      <c r="DD1176" s="253"/>
      <c r="DE1176" s="253"/>
      <c r="DF1176" s="253"/>
      <c r="DG1176" s="253"/>
      <c r="DH1176" s="253"/>
      <c r="DI1176" s="253"/>
      <c r="DJ1176" s="253"/>
      <c r="DK1176" s="253"/>
      <c r="DL1176" s="253"/>
      <c r="DM1176" s="253"/>
      <c r="DN1176" s="253"/>
      <c r="DO1176" s="253"/>
      <c r="DP1176" s="253"/>
      <c r="DQ1176" s="253"/>
      <c r="DR1176" s="253"/>
      <c r="DS1176" s="253"/>
      <c r="DT1176" s="253"/>
      <c r="DU1176" s="253"/>
    </row>
    <row r="1177" spans="1:125" s="248" customFormat="1" x14ac:dyDescent="0.25">
      <c r="A1177" s="253"/>
      <c r="B1177" s="253"/>
      <c r="D1177" s="253"/>
      <c r="E1177" s="253"/>
      <c r="F1177" s="253"/>
      <c r="G1177" s="253"/>
      <c r="H1177" s="253"/>
      <c r="I1177" s="253"/>
      <c r="J1177" s="253"/>
      <c r="K1177" s="253"/>
      <c r="L1177" s="253"/>
      <c r="S1177" s="253"/>
      <c r="T1177" s="253"/>
      <c r="U1177" s="253"/>
      <c r="V1177" s="253"/>
      <c r="W1177" s="253"/>
      <c r="X1177" s="253"/>
      <c r="Y1177" s="253"/>
      <c r="Z1177" s="253"/>
      <c r="AA1177" s="253"/>
      <c r="AB1177" s="253"/>
      <c r="AC1177" s="253"/>
      <c r="AD1177" s="253"/>
      <c r="AE1177" s="253"/>
      <c r="AF1177" s="253"/>
      <c r="AG1177" s="253"/>
      <c r="AH1177" s="253"/>
      <c r="AI1177" s="253"/>
      <c r="AJ1177" s="253"/>
      <c r="AK1177" s="253"/>
      <c r="AL1177" s="253"/>
      <c r="AM1177" s="253"/>
      <c r="AN1177" s="253"/>
      <c r="AO1177" s="253"/>
      <c r="AP1177" s="253"/>
      <c r="AQ1177" s="253"/>
      <c r="AR1177" s="253"/>
      <c r="AS1177" s="253"/>
      <c r="AT1177" s="253"/>
      <c r="AU1177" s="253"/>
      <c r="AV1177" s="253"/>
      <c r="AW1177" s="253"/>
      <c r="AX1177" s="253"/>
      <c r="AY1177" s="253"/>
      <c r="AZ1177" s="253"/>
      <c r="BA1177" s="253"/>
      <c r="BB1177" s="253"/>
      <c r="BC1177" s="253"/>
      <c r="BD1177" s="253"/>
      <c r="BE1177" s="253"/>
      <c r="BF1177" s="253"/>
      <c r="BG1177" s="253"/>
      <c r="BH1177" s="253"/>
      <c r="BI1177" s="253"/>
      <c r="BJ1177" s="253"/>
      <c r="BK1177" s="253"/>
      <c r="BL1177" s="253"/>
      <c r="BM1177" s="253"/>
      <c r="BN1177" s="253"/>
      <c r="BO1177" s="253"/>
      <c r="BP1177" s="253"/>
      <c r="BQ1177" s="253"/>
      <c r="BR1177" s="253"/>
      <c r="BS1177" s="253"/>
      <c r="BT1177" s="253"/>
      <c r="BU1177" s="253"/>
      <c r="BV1177" s="253"/>
      <c r="BW1177" s="253"/>
      <c r="BX1177" s="253"/>
      <c r="BY1177" s="253"/>
      <c r="BZ1177" s="253"/>
      <c r="CA1177" s="253"/>
      <c r="CB1177" s="253"/>
      <c r="CC1177" s="253"/>
      <c r="CD1177" s="253"/>
      <c r="CE1177" s="253"/>
      <c r="CF1177" s="253"/>
      <c r="CG1177" s="253"/>
      <c r="CH1177" s="253"/>
      <c r="CI1177" s="253"/>
      <c r="CJ1177" s="253"/>
      <c r="CK1177" s="253"/>
      <c r="CL1177" s="253"/>
      <c r="CM1177" s="253"/>
      <c r="CN1177" s="253"/>
      <c r="CO1177" s="253"/>
      <c r="CP1177" s="253"/>
      <c r="CQ1177" s="253"/>
      <c r="CR1177" s="253"/>
      <c r="CS1177" s="253"/>
      <c r="CT1177" s="253"/>
      <c r="CU1177" s="253"/>
      <c r="CV1177" s="253"/>
      <c r="CW1177" s="253"/>
      <c r="CX1177" s="253"/>
      <c r="CY1177" s="253"/>
      <c r="CZ1177" s="253"/>
      <c r="DA1177" s="253"/>
      <c r="DB1177" s="253"/>
      <c r="DC1177" s="253"/>
      <c r="DD1177" s="253"/>
      <c r="DE1177" s="253"/>
      <c r="DF1177" s="253"/>
      <c r="DG1177" s="253"/>
      <c r="DH1177" s="253"/>
      <c r="DI1177" s="253"/>
      <c r="DJ1177" s="253"/>
      <c r="DK1177" s="253"/>
      <c r="DL1177" s="253"/>
      <c r="DM1177" s="253"/>
      <c r="DN1177" s="253"/>
      <c r="DO1177" s="253"/>
      <c r="DP1177" s="253"/>
      <c r="DQ1177" s="253"/>
      <c r="DR1177" s="253"/>
      <c r="DS1177" s="253"/>
      <c r="DT1177" s="253"/>
      <c r="DU1177" s="253"/>
    </row>
    <row r="1178" spans="1:125" s="248" customFormat="1" x14ac:dyDescent="0.25">
      <c r="A1178" s="253"/>
      <c r="B1178" s="253"/>
      <c r="D1178" s="253"/>
      <c r="E1178" s="253"/>
      <c r="F1178" s="253"/>
      <c r="G1178" s="253"/>
      <c r="H1178" s="253"/>
      <c r="I1178" s="253"/>
      <c r="J1178" s="253"/>
      <c r="K1178" s="253"/>
      <c r="L1178" s="253"/>
      <c r="S1178" s="253"/>
      <c r="T1178" s="253"/>
      <c r="U1178" s="253"/>
      <c r="V1178" s="253"/>
      <c r="W1178" s="253"/>
      <c r="X1178" s="253"/>
      <c r="Y1178" s="253"/>
      <c r="Z1178" s="253"/>
      <c r="AA1178" s="253"/>
      <c r="AB1178" s="253"/>
      <c r="AC1178" s="253"/>
      <c r="AD1178" s="253"/>
      <c r="AE1178" s="253"/>
      <c r="AF1178" s="253"/>
      <c r="AG1178" s="253"/>
      <c r="AH1178" s="253"/>
      <c r="AI1178" s="253"/>
      <c r="AJ1178" s="253"/>
      <c r="AK1178" s="253"/>
      <c r="AL1178" s="253"/>
      <c r="AM1178" s="253"/>
      <c r="AN1178" s="253"/>
      <c r="AO1178" s="253"/>
      <c r="AP1178" s="253"/>
      <c r="AQ1178" s="253"/>
      <c r="AR1178" s="253"/>
      <c r="AS1178" s="253"/>
      <c r="AT1178" s="253"/>
      <c r="AU1178" s="253"/>
      <c r="AV1178" s="253"/>
      <c r="AW1178" s="253"/>
      <c r="AX1178" s="253"/>
      <c r="AY1178" s="253"/>
      <c r="AZ1178" s="253"/>
      <c r="BA1178" s="253"/>
      <c r="BB1178" s="253"/>
      <c r="BC1178" s="253"/>
      <c r="BD1178" s="253"/>
      <c r="BE1178" s="253"/>
      <c r="BF1178" s="253"/>
      <c r="BG1178" s="253"/>
      <c r="BH1178" s="253"/>
      <c r="BI1178" s="253"/>
      <c r="BJ1178" s="253"/>
      <c r="BK1178" s="253"/>
      <c r="BL1178" s="253"/>
      <c r="BM1178" s="253"/>
      <c r="BN1178" s="253"/>
      <c r="BO1178" s="253"/>
      <c r="BP1178" s="253"/>
      <c r="BQ1178" s="253"/>
      <c r="BR1178" s="253"/>
      <c r="BS1178" s="253"/>
      <c r="BT1178" s="253"/>
      <c r="BU1178" s="253"/>
      <c r="BV1178" s="253"/>
      <c r="BW1178" s="253"/>
      <c r="BX1178" s="253"/>
      <c r="BY1178" s="253"/>
      <c r="BZ1178" s="253"/>
      <c r="CA1178" s="253"/>
      <c r="CB1178" s="253"/>
      <c r="CC1178" s="253"/>
      <c r="CD1178" s="253"/>
      <c r="CE1178" s="253"/>
      <c r="CF1178" s="253"/>
      <c r="CG1178" s="253"/>
      <c r="CH1178" s="253"/>
      <c r="CI1178" s="253"/>
      <c r="CJ1178" s="253"/>
      <c r="CK1178" s="253"/>
      <c r="CL1178" s="253"/>
      <c r="CM1178" s="253"/>
      <c r="CN1178" s="253"/>
      <c r="CO1178" s="253"/>
      <c r="CP1178" s="253"/>
      <c r="CQ1178" s="253"/>
      <c r="CR1178" s="253"/>
      <c r="CS1178" s="253"/>
      <c r="CT1178" s="253"/>
      <c r="CU1178" s="253"/>
      <c r="CV1178" s="253"/>
      <c r="CW1178" s="253"/>
      <c r="CX1178" s="253"/>
      <c r="CY1178" s="253"/>
      <c r="CZ1178" s="253"/>
      <c r="DA1178" s="253"/>
      <c r="DB1178" s="253"/>
      <c r="DC1178" s="253"/>
      <c r="DD1178" s="253"/>
      <c r="DE1178" s="253"/>
      <c r="DF1178" s="253"/>
      <c r="DG1178" s="253"/>
      <c r="DH1178" s="253"/>
      <c r="DI1178" s="253"/>
      <c r="DJ1178" s="253"/>
      <c r="DK1178" s="253"/>
      <c r="DL1178" s="253"/>
      <c r="DM1178" s="253"/>
      <c r="DN1178" s="253"/>
      <c r="DO1178" s="253"/>
      <c r="DP1178" s="253"/>
      <c r="DQ1178" s="253"/>
      <c r="DR1178" s="253"/>
      <c r="DS1178" s="253"/>
      <c r="DT1178" s="253"/>
      <c r="DU1178" s="253"/>
    </row>
    <row r="1179" spans="1:125" s="248" customFormat="1" x14ac:dyDescent="0.25">
      <c r="A1179" s="253"/>
      <c r="B1179" s="253"/>
      <c r="D1179" s="253"/>
      <c r="E1179" s="253"/>
      <c r="F1179" s="253"/>
      <c r="G1179" s="253"/>
      <c r="H1179" s="253"/>
      <c r="I1179" s="253"/>
      <c r="J1179" s="253"/>
      <c r="K1179" s="253"/>
      <c r="L1179" s="253"/>
      <c r="S1179" s="253"/>
      <c r="T1179" s="253"/>
      <c r="U1179" s="253"/>
      <c r="V1179" s="253"/>
      <c r="W1179" s="253"/>
      <c r="X1179" s="253"/>
      <c r="Y1179" s="253"/>
      <c r="Z1179" s="253"/>
      <c r="AA1179" s="253"/>
      <c r="AB1179" s="253"/>
      <c r="AC1179" s="253"/>
      <c r="AD1179" s="253"/>
      <c r="AE1179" s="253"/>
      <c r="AF1179" s="253"/>
      <c r="AG1179" s="253"/>
      <c r="AH1179" s="253"/>
      <c r="AI1179" s="253"/>
      <c r="AJ1179" s="253"/>
      <c r="AK1179" s="253"/>
      <c r="AL1179" s="253"/>
      <c r="AM1179" s="253"/>
      <c r="AN1179" s="253"/>
      <c r="AO1179" s="253"/>
      <c r="AP1179" s="253"/>
      <c r="AQ1179" s="253"/>
      <c r="AR1179" s="253"/>
      <c r="AS1179" s="253"/>
      <c r="AT1179" s="253"/>
      <c r="AU1179" s="253"/>
      <c r="AV1179" s="253"/>
      <c r="AW1179" s="253"/>
      <c r="AX1179" s="253"/>
      <c r="AY1179" s="253"/>
      <c r="AZ1179" s="253"/>
      <c r="BA1179" s="253"/>
      <c r="BB1179" s="253"/>
      <c r="BC1179" s="253"/>
      <c r="BD1179" s="253"/>
      <c r="BE1179" s="253"/>
      <c r="BF1179" s="253"/>
      <c r="BG1179" s="253"/>
      <c r="BH1179" s="253"/>
      <c r="BI1179" s="253"/>
      <c r="BJ1179" s="253"/>
      <c r="BK1179" s="253"/>
      <c r="BL1179" s="253"/>
      <c r="BM1179" s="253"/>
      <c r="BN1179" s="253"/>
      <c r="BO1179" s="253"/>
      <c r="BP1179" s="253"/>
      <c r="BQ1179" s="253"/>
      <c r="BR1179" s="253"/>
      <c r="BS1179" s="253"/>
      <c r="BT1179" s="253"/>
      <c r="BU1179" s="253"/>
      <c r="BV1179" s="253"/>
      <c r="BW1179" s="253"/>
      <c r="BX1179" s="253"/>
      <c r="BY1179" s="253"/>
      <c r="BZ1179" s="253"/>
      <c r="CA1179" s="253"/>
      <c r="CB1179" s="253"/>
      <c r="CC1179" s="253"/>
      <c r="CD1179" s="253"/>
      <c r="CE1179" s="253"/>
      <c r="CF1179" s="253"/>
      <c r="CG1179" s="253"/>
      <c r="CH1179" s="253"/>
      <c r="CI1179" s="253"/>
      <c r="CJ1179" s="253"/>
      <c r="CK1179" s="253"/>
      <c r="CL1179" s="253"/>
      <c r="CM1179" s="253"/>
      <c r="CN1179" s="253"/>
      <c r="CO1179" s="253"/>
      <c r="CP1179" s="253"/>
      <c r="CQ1179" s="253"/>
      <c r="CR1179" s="253"/>
      <c r="CS1179" s="253"/>
      <c r="CT1179" s="253"/>
      <c r="CU1179" s="253"/>
      <c r="CV1179" s="253"/>
      <c r="CW1179" s="253"/>
      <c r="CX1179" s="253"/>
      <c r="CY1179" s="253"/>
      <c r="CZ1179" s="253"/>
      <c r="DA1179" s="253"/>
      <c r="DB1179" s="253"/>
      <c r="DC1179" s="253"/>
      <c r="DD1179" s="253"/>
      <c r="DE1179" s="253"/>
      <c r="DF1179" s="253"/>
      <c r="DG1179" s="253"/>
      <c r="DH1179" s="253"/>
      <c r="DI1179" s="253"/>
      <c r="DJ1179" s="253"/>
      <c r="DK1179" s="253"/>
      <c r="DL1179" s="253"/>
      <c r="DM1179" s="253"/>
      <c r="DN1179" s="253"/>
      <c r="DO1179" s="253"/>
      <c r="DP1179" s="253"/>
      <c r="DQ1179" s="253"/>
      <c r="DR1179" s="253"/>
      <c r="DS1179" s="253"/>
      <c r="DT1179" s="253"/>
      <c r="DU1179" s="253"/>
    </row>
    <row r="1180" spans="1:125" s="248" customFormat="1" x14ac:dyDescent="0.25">
      <c r="A1180" s="253"/>
      <c r="B1180" s="253"/>
      <c r="D1180" s="253"/>
      <c r="E1180" s="253"/>
      <c r="F1180" s="253"/>
      <c r="G1180" s="253"/>
      <c r="H1180" s="253"/>
      <c r="I1180" s="253"/>
      <c r="J1180" s="253"/>
      <c r="K1180" s="253"/>
      <c r="L1180" s="253"/>
      <c r="S1180" s="253"/>
      <c r="T1180" s="253"/>
      <c r="U1180" s="253"/>
      <c r="V1180" s="253"/>
      <c r="W1180" s="253"/>
      <c r="X1180" s="253"/>
      <c r="Y1180" s="253"/>
      <c r="Z1180" s="253"/>
      <c r="AA1180" s="253"/>
      <c r="AB1180" s="253"/>
      <c r="AC1180" s="253"/>
      <c r="AD1180" s="253"/>
      <c r="AE1180" s="253"/>
      <c r="AF1180" s="253"/>
      <c r="AG1180" s="253"/>
      <c r="AH1180" s="253"/>
      <c r="AI1180" s="253"/>
      <c r="AJ1180" s="253"/>
      <c r="AK1180" s="253"/>
      <c r="AL1180" s="253"/>
      <c r="AM1180" s="253"/>
      <c r="AN1180" s="253"/>
      <c r="AO1180" s="253"/>
      <c r="AP1180" s="253"/>
      <c r="AQ1180" s="253"/>
      <c r="AR1180" s="253"/>
      <c r="AS1180" s="253"/>
      <c r="AT1180" s="253"/>
      <c r="AU1180" s="253"/>
      <c r="AV1180" s="253"/>
      <c r="AW1180" s="253"/>
      <c r="AX1180" s="253"/>
      <c r="AY1180" s="253"/>
      <c r="AZ1180" s="253"/>
      <c r="BA1180" s="253"/>
      <c r="BB1180" s="253"/>
      <c r="BC1180" s="253"/>
      <c r="BD1180" s="253"/>
      <c r="BE1180" s="253"/>
      <c r="BF1180" s="253"/>
      <c r="BG1180" s="253"/>
      <c r="BH1180" s="253"/>
      <c r="BI1180" s="253"/>
      <c r="BJ1180" s="253"/>
      <c r="BK1180" s="253"/>
      <c r="BL1180" s="253"/>
      <c r="BM1180" s="253"/>
      <c r="BN1180" s="253"/>
      <c r="BO1180" s="253"/>
      <c r="BP1180" s="253"/>
      <c r="BQ1180" s="253"/>
      <c r="BR1180" s="253"/>
      <c r="BS1180" s="253"/>
      <c r="BT1180" s="253"/>
      <c r="BU1180" s="253"/>
      <c r="BV1180" s="253"/>
      <c r="BW1180" s="253"/>
      <c r="BX1180" s="253"/>
      <c r="BY1180" s="253"/>
      <c r="BZ1180" s="253"/>
      <c r="CA1180" s="253"/>
      <c r="CB1180" s="253"/>
      <c r="CC1180" s="253"/>
      <c r="CD1180" s="253"/>
      <c r="CE1180" s="253"/>
      <c r="CF1180" s="253"/>
      <c r="CG1180" s="253"/>
      <c r="CH1180" s="253"/>
      <c r="CI1180" s="253"/>
      <c r="CJ1180" s="253"/>
      <c r="CK1180" s="253"/>
      <c r="CL1180" s="253"/>
      <c r="CM1180" s="253"/>
      <c r="CN1180" s="253"/>
      <c r="CO1180" s="253"/>
      <c r="CP1180" s="253"/>
      <c r="CQ1180" s="253"/>
      <c r="CR1180" s="253"/>
      <c r="CS1180" s="253"/>
      <c r="CT1180" s="253"/>
      <c r="CU1180" s="253"/>
      <c r="CV1180" s="253"/>
      <c r="CW1180" s="253"/>
      <c r="CX1180" s="253"/>
      <c r="CY1180" s="253"/>
      <c r="CZ1180" s="253"/>
      <c r="DA1180" s="253"/>
      <c r="DB1180" s="253"/>
      <c r="DC1180" s="253"/>
      <c r="DD1180" s="253"/>
      <c r="DE1180" s="253"/>
      <c r="DF1180" s="253"/>
      <c r="DG1180" s="253"/>
      <c r="DH1180" s="253"/>
      <c r="DI1180" s="253"/>
      <c r="DJ1180" s="253"/>
      <c r="DK1180" s="253"/>
      <c r="DL1180" s="253"/>
      <c r="DM1180" s="253"/>
      <c r="DN1180" s="253"/>
      <c r="DO1180" s="253"/>
      <c r="DP1180" s="253"/>
      <c r="DQ1180" s="253"/>
      <c r="DR1180" s="253"/>
      <c r="DS1180" s="253"/>
      <c r="DT1180" s="253"/>
      <c r="DU1180" s="253"/>
    </row>
    <row r="1181" spans="1:125" s="248" customFormat="1" x14ac:dyDescent="0.25">
      <c r="A1181" s="253"/>
      <c r="B1181" s="253"/>
      <c r="D1181" s="253"/>
      <c r="E1181" s="253"/>
      <c r="F1181" s="253"/>
      <c r="G1181" s="253"/>
      <c r="H1181" s="253"/>
      <c r="I1181" s="253"/>
      <c r="J1181" s="253"/>
      <c r="K1181" s="253"/>
      <c r="L1181" s="253"/>
      <c r="S1181" s="253"/>
      <c r="T1181" s="253"/>
      <c r="U1181" s="253"/>
      <c r="V1181" s="253"/>
      <c r="W1181" s="253"/>
      <c r="X1181" s="253"/>
      <c r="Y1181" s="253"/>
      <c r="Z1181" s="253"/>
      <c r="AA1181" s="253"/>
      <c r="AB1181" s="253"/>
      <c r="AC1181" s="253"/>
      <c r="AD1181" s="253"/>
      <c r="AE1181" s="253"/>
      <c r="AF1181" s="253"/>
      <c r="AG1181" s="253"/>
      <c r="AH1181" s="253"/>
      <c r="AI1181" s="253"/>
      <c r="AJ1181" s="253"/>
      <c r="AK1181" s="253"/>
      <c r="AL1181" s="253"/>
      <c r="AM1181" s="253"/>
      <c r="AN1181" s="253"/>
      <c r="AO1181" s="253"/>
      <c r="AP1181" s="253"/>
      <c r="AQ1181" s="253"/>
      <c r="AR1181" s="253"/>
      <c r="AS1181" s="253"/>
      <c r="AT1181" s="253"/>
      <c r="AU1181" s="253"/>
      <c r="AV1181" s="253"/>
      <c r="AW1181" s="253"/>
      <c r="AX1181" s="253"/>
      <c r="AY1181" s="253"/>
      <c r="AZ1181" s="253"/>
      <c r="BA1181" s="253"/>
      <c r="BB1181" s="253"/>
      <c r="BC1181" s="253"/>
      <c r="BD1181" s="253"/>
      <c r="BE1181" s="253"/>
      <c r="BF1181" s="253"/>
      <c r="BG1181" s="253"/>
      <c r="BH1181" s="253"/>
      <c r="BI1181" s="253"/>
      <c r="BJ1181" s="253"/>
      <c r="BK1181" s="253"/>
      <c r="BL1181" s="253"/>
      <c r="BM1181" s="253"/>
      <c r="BN1181" s="253"/>
      <c r="BO1181" s="253"/>
      <c r="BP1181" s="253"/>
      <c r="BQ1181" s="253"/>
      <c r="BR1181" s="253"/>
      <c r="BS1181" s="253"/>
      <c r="BT1181" s="253"/>
      <c r="BU1181" s="253"/>
      <c r="BV1181" s="253"/>
      <c r="BW1181" s="253"/>
      <c r="BX1181" s="253"/>
      <c r="BY1181" s="253"/>
      <c r="BZ1181" s="253"/>
      <c r="CA1181" s="253"/>
      <c r="CB1181" s="253"/>
      <c r="CC1181" s="253"/>
      <c r="CD1181" s="253"/>
      <c r="CE1181" s="253"/>
      <c r="CF1181" s="253"/>
      <c r="CG1181" s="253"/>
      <c r="CH1181" s="253"/>
      <c r="CI1181" s="253"/>
      <c r="CJ1181" s="253"/>
      <c r="CK1181" s="253"/>
      <c r="CL1181" s="253"/>
      <c r="CM1181" s="253"/>
      <c r="CN1181" s="253"/>
      <c r="CO1181" s="253"/>
      <c r="CP1181" s="253"/>
      <c r="CQ1181" s="253"/>
      <c r="CR1181" s="253"/>
      <c r="CS1181" s="253"/>
      <c r="CT1181" s="253"/>
      <c r="CU1181" s="253"/>
      <c r="CV1181" s="253"/>
      <c r="CW1181" s="253"/>
      <c r="CX1181" s="253"/>
      <c r="CY1181" s="253"/>
      <c r="CZ1181" s="253"/>
      <c r="DA1181" s="253"/>
      <c r="DB1181" s="253"/>
      <c r="DC1181" s="253"/>
      <c r="DD1181" s="253"/>
      <c r="DE1181" s="253"/>
      <c r="DF1181" s="253"/>
      <c r="DG1181" s="253"/>
      <c r="DH1181" s="253"/>
      <c r="DI1181" s="253"/>
      <c r="DJ1181" s="253"/>
      <c r="DK1181" s="253"/>
      <c r="DL1181" s="253"/>
      <c r="DM1181" s="253"/>
      <c r="DN1181" s="253"/>
      <c r="DO1181" s="253"/>
      <c r="DP1181" s="253"/>
      <c r="DQ1181" s="253"/>
      <c r="DR1181" s="253"/>
      <c r="DS1181" s="253"/>
      <c r="DT1181" s="253"/>
      <c r="DU1181" s="253"/>
    </row>
    <row r="1182" spans="1:125" s="248" customFormat="1" x14ac:dyDescent="0.25">
      <c r="A1182" s="253"/>
      <c r="B1182" s="253"/>
      <c r="D1182" s="253"/>
      <c r="E1182" s="253"/>
      <c r="F1182" s="253"/>
      <c r="G1182" s="253"/>
      <c r="H1182" s="253"/>
      <c r="I1182" s="253"/>
      <c r="J1182" s="253"/>
      <c r="K1182" s="253"/>
      <c r="L1182" s="253"/>
      <c r="S1182" s="253"/>
      <c r="T1182" s="253"/>
      <c r="U1182" s="253"/>
      <c r="V1182" s="253"/>
      <c r="W1182" s="253"/>
      <c r="X1182" s="253"/>
      <c r="Y1182" s="253"/>
      <c r="Z1182" s="253"/>
      <c r="AA1182" s="253"/>
      <c r="AB1182" s="253"/>
      <c r="AC1182" s="253"/>
      <c r="AD1182" s="253"/>
      <c r="AE1182" s="253"/>
      <c r="AF1182" s="253"/>
      <c r="AG1182" s="253"/>
      <c r="AH1182" s="253"/>
      <c r="AI1182" s="253"/>
      <c r="AJ1182" s="253"/>
      <c r="AK1182" s="253"/>
      <c r="AL1182" s="253"/>
      <c r="AM1182" s="253"/>
      <c r="AN1182" s="253"/>
      <c r="AO1182" s="253"/>
      <c r="AP1182" s="253"/>
      <c r="AQ1182" s="253"/>
      <c r="AR1182" s="253"/>
      <c r="AS1182" s="253"/>
      <c r="AT1182" s="253"/>
      <c r="AU1182" s="253"/>
      <c r="AV1182" s="253"/>
      <c r="AW1182" s="253"/>
      <c r="AX1182" s="253"/>
      <c r="AY1182" s="253"/>
      <c r="AZ1182" s="253"/>
      <c r="BA1182" s="253"/>
      <c r="BB1182" s="253"/>
      <c r="BC1182" s="253"/>
      <c r="BD1182" s="253"/>
      <c r="BE1182" s="253"/>
      <c r="BF1182" s="253"/>
      <c r="BG1182" s="253"/>
      <c r="BH1182" s="253"/>
      <c r="BI1182" s="253"/>
      <c r="BJ1182" s="253"/>
      <c r="BK1182" s="253"/>
      <c r="BL1182" s="253"/>
      <c r="BM1182" s="253"/>
      <c r="BN1182" s="253"/>
      <c r="BO1182" s="253"/>
      <c r="BP1182" s="253"/>
      <c r="BQ1182" s="253"/>
      <c r="BR1182" s="253"/>
      <c r="BS1182" s="253"/>
      <c r="BT1182" s="253"/>
      <c r="BU1182" s="253"/>
      <c r="BV1182" s="253"/>
      <c r="BW1182" s="253"/>
      <c r="BX1182" s="253"/>
      <c r="BY1182" s="253"/>
      <c r="BZ1182" s="253"/>
      <c r="CA1182" s="253"/>
      <c r="CB1182" s="253"/>
      <c r="CC1182" s="253"/>
      <c r="CD1182" s="253"/>
      <c r="CE1182" s="253"/>
      <c r="CF1182" s="253"/>
      <c r="CG1182" s="253"/>
      <c r="CH1182" s="253"/>
      <c r="CI1182" s="253"/>
      <c r="CJ1182" s="253"/>
      <c r="CK1182" s="253"/>
      <c r="CL1182" s="253"/>
      <c r="CM1182" s="253"/>
      <c r="CN1182" s="253"/>
      <c r="CO1182" s="253"/>
      <c r="CP1182" s="253"/>
      <c r="CQ1182" s="253"/>
      <c r="CR1182" s="253"/>
      <c r="CS1182" s="253"/>
      <c r="CT1182" s="253"/>
      <c r="CU1182" s="253"/>
      <c r="CV1182" s="253"/>
      <c r="CW1182" s="253"/>
      <c r="CX1182" s="253"/>
      <c r="CY1182" s="253"/>
      <c r="CZ1182" s="253"/>
      <c r="DA1182" s="253"/>
      <c r="DB1182" s="253"/>
      <c r="DC1182" s="253"/>
      <c r="DD1182" s="253"/>
      <c r="DE1182" s="253"/>
      <c r="DF1182" s="253"/>
      <c r="DG1182" s="253"/>
      <c r="DH1182" s="253"/>
      <c r="DI1182" s="253"/>
      <c r="DJ1182" s="253"/>
      <c r="DK1182" s="253"/>
      <c r="DL1182" s="253"/>
      <c r="DM1182" s="253"/>
      <c r="DN1182" s="253"/>
      <c r="DO1182" s="253"/>
      <c r="DP1182" s="253"/>
      <c r="DQ1182" s="253"/>
      <c r="DR1182" s="253"/>
      <c r="DS1182" s="253"/>
      <c r="DT1182" s="253"/>
      <c r="DU1182" s="253"/>
    </row>
    <row r="1183" spans="1:125" s="248" customFormat="1" x14ac:dyDescent="0.25">
      <c r="A1183" s="253"/>
      <c r="B1183" s="253"/>
      <c r="D1183" s="253"/>
      <c r="E1183" s="253"/>
      <c r="F1183" s="253"/>
      <c r="G1183" s="253"/>
      <c r="H1183" s="253"/>
      <c r="I1183" s="253"/>
      <c r="J1183" s="253"/>
      <c r="K1183" s="253"/>
      <c r="L1183" s="253"/>
      <c r="S1183" s="253"/>
      <c r="T1183" s="253"/>
      <c r="U1183" s="253"/>
      <c r="V1183" s="253"/>
      <c r="W1183" s="253"/>
      <c r="X1183" s="253"/>
      <c r="Y1183" s="253"/>
      <c r="Z1183" s="253"/>
      <c r="AA1183" s="253"/>
      <c r="AB1183" s="253"/>
      <c r="AC1183" s="253"/>
      <c r="AD1183" s="253"/>
      <c r="AE1183" s="253"/>
      <c r="AF1183" s="253"/>
      <c r="AG1183" s="253"/>
      <c r="AH1183" s="253"/>
      <c r="AI1183" s="253"/>
      <c r="AJ1183" s="253"/>
      <c r="AK1183" s="253"/>
      <c r="AL1183" s="253"/>
      <c r="AM1183" s="253"/>
      <c r="AN1183" s="253"/>
      <c r="AO1183" s="253"/>
      <c r="AP1183" s="253"/>
      <c r="AQ1183" s="253"/>
      <c r="AR1183" s="253"/>
      <c r="AS1183" s="253"/>
      <c r="AT1183" s="253"/>
      <c r="AU1183" s="253"/>
      <c r="AV1183" s="253"/>
      <c r="AW1183" s="253"/>
      <c r="AX1183" s="253"/>
      <c r="AY1183" s="253"/>
      <c r="AZ1183" s="253"/>
      <c r="BA1183" s="253"/>
      <c r="BB1183" s="253"/>
      <c r="BC1183" s="253"/>
      <c r="BD1183" s="253"/>
      <c r="BE1183" s="253"/>
      <c r="BF1183" s="253"/>
      <c r="BG1183" s="253"/>
      <c r="BH1183" s="253"/>
      <c r="BI1183" s="253"/>
      <c r="BJ1183" s="253"/>
      <c r="BK1183" s="253"/>
      <c r="BL1183" s="253"/>
      <c r="BM1183" s="253"/>
      <c r="BN1183" s="253"/>
      <c r="BO1183" s="253"/>
      <c r="BP1183" s="253"/>
      <c r="BQ1183" s="253"/>
      <c r="BR1183" s="253"/>
      <c r="BS1183" s="253"/>
      <c r="BT1183" s="253"/>
      <c r="BU1183" s="253"/>
      <c r="BV1183" s="253"/>
      <c r="BW1183" s="253"/>
      <c r="BX1183" s="253"/>
      <c r="BY1183" s="253"/>
      <c r="BZ1183" s="253"/>
      <c r="CA1183" s="253"/>
      <c r="CB1183" s="253"/>
      <c r="CC1183" s="253"/>
      <c r="CD1183" s="253"/>
      <c r="CE1183" s="253"/>
      <c r="CF1183" s="253"/>
      <c r="CG1183" s="253"/>
      <c r="CH1183" s="253"/>
      <c r="CI1183" s="253"/>
      <c r="CJ1183" s="253"/>
      <c r="CK1183" s="253"/>
      <c r="CL1183" s="253"/>
      <c r="CM1183" s="253"/>
      <c r="CN1183" s="253"/>
      <c r="CO1183" s="253"/>
      <c r="CP1183" s="253"/>
      <c r="CQ1183" s="253"/>
      <c r="CR1183" s="253"/>
      <c r="CS1183" s="253"/>
      <c r="CT1183" s="253"/>
      <c r="CU1183" s="253"/>
      <c r="CV1183" s="253"/>
      <c r="CW1183" s="253"/>
      <c r="CX1183" s="253"/>
      <c r="CY1183" s="253"/>
      <c r="CZ1183" s="253"/>
      <c r="DA1183" s="253"/>
      <c r="DB1183" s="253"/>
      <c r="DC1183" s="253"/>
      <c r="DD1183" s="253"/>
      <c r="DE1183" s="253"/>
      <c r="DF1183" s="253"/>
      <c r="DG1183" s="253"/>
      <c r="DH1183" s="253"/>
      <c r="DI1183" s="253"/>
      <c r="DJ1183" s="253"/>
      <c r="DK1183" s="253"/>
      <c r="DL1183" s="253"/>
      <c r="DM1183" s="253"/>
      <c r="DN1183" s="253"/>
      <c r="DO1183" s="253"/>
      <c r="DP1183" s="253"/>
      <c r="DQ1183" s="253"/>
      <c r="DR1183" s="253"/>
      <c r="DS1183" s="253"/>
      <c r="DT1183" s="253"/>
      <c r="DU1183" s="253"/>
    </row>
    <row r="1184" spans="1:125" s="248" customFormat="1" x14ac:dyDescent="0.25">
      <c r="A1184" s="253"/>
      <c r="B1184" s="253"/>
      <c r="D1184" s="253"/>
      <c r="E1184" s="253"/>
      <c r="F1184" s="253"/>
      <c r="G1184" s="253"/>
      <c r="H1184" s="253"/>
      <c r="I1184" s="253"/>
      <c r="J1184" s="253"/>
      <c r="K1184" s="253"/>
      <c r="L1184" s="253"/>
      <c r="S1184" s="253"/>
      <c r="T1184" s="253"/>
      <c r="U1184" s="253"/>
      <c r="V1184" s="253"/>
      <c r="W1184" s="253"/>
      <c r="X1184" s="253"/>
      <c r="Y1184" s="253"/>
      <c r="Z1184" s="253"/>
      <c r="AA1184" s="253"/>
      <c r="AB1184" s="253"/>
      <c r="AC1184" s="253"/>
      <c r="AD1184" s="253"/>
      <c r="AE1184" s="253"/>
      <c r="AF1184" s="253"/>
      <c r="AG1184" s="253"/>
      <c r="AH1184" s="253"/>
      <c r="AI1184" s="253"/>
      <c r="AJ1184" s="253"/>
      <c r="AK1184" s="253"/>
      <c r="AL1184" s="253"/>
      <c r="AM1184" s="253"/>
      <c r="AN1184" s="253"/>
      <c r="AO1184" s="253"/>
      <c r="AP1184" s="253"/>
      <c r="AQ1184" s="253"/>
      <c r="AR1184" s="253"/>
      <c r="AS1184" s="253"/>
      <c r="AT1184" s="253"/>
      <c r="AU1184" s="253"/>
      <c r="AV1184" s="253"/>
      <c r="AW1184" s="253"/>
      <c r="AX1184" s="253"/>
      <c r="AY1184" s="253"/>
      <c r="AZ1184" s="253"/>
      <c r="BA1184" s="253"/>
      <c r="BB1184" s="253"/>
      <c r="BC1184" s="253"/>
      <c r="BD1184" s="253"/>
      <c r="BE1184" s="253"/>
      <c r="BF1184" s="253"/>
      <c r="BG1184" s="253"/>
      <c r="BH1184" s="253"/>
      <c r="BI1184" s="253"/>
      <c r="BJ1184" s="253"/>
      <c r="BK1184" s="253"/>
      <c r="BL1184" s="253"/>
      <c r="BM1184" s="253"/>
      <c r="BN1184" s="253"/>
      <c r="BO1184" s="253"/>
      <c r="BP1184" s="253"/>
      <c r="BQ1184" s="253"/>
      <c r="BR1184" s="253"/>
      <c r="BS1184" s="253"/>
      <c r="BT1184" s="253"/>
      <c r="BU1184" s="253"/>
      <c r="BV1184" s="253"/>
      <c r="BW1184" s="253"/>
      <c r="BX1184" s="253"/>
      <c r="BY1184" s="253"/>
      <c r="BZ1184" s="253"/>
      <c r="CA1184" s="253"/>
      <c r="CB1184" s="253"/>
      <c r="CC1184" s="253"/>
      <c r="CD1184" s="253"/>
      <c r="CE1184" s="253"/>
      <c r="CF1184" s="253"/>
      <c r="CG1184" s="253"/>
      <c r="CH1184" s="253"/>
      <c r="CI1184" s="253"/>
      <c r="CJ1184" s="253"/>
      <c r="CK1184" s="253"/>
      <c r="CL1184" s="253"/>
      <c r="CM1184" s="253"/>
      <c r="CN1184" s="253"/>
      <c r="CO1184" s="253"/>
      <c r="CP1184" s="253"/>
      <c r="CQ1184" s="253"/>
      <c r="CR1184" s="253"/>
      <c r="CS1184" s="253"/>
      <c r="CT1184" s="253"/>
      <c r="CU1184" s="253"/>
      <c r="CV1184" s="253"/>
      <c r="CW1184" s="253"/>
      <c r="CX1184" s="253"/>
      <c r="CY1184" s="253"/>
      <c r="CZ1184" s="253"/>
      <c r="DA1184" s="253"/>
      <c r="DB1184" s="253"/>
      <c r="DC1184" s="253"/>
      <c r="DD1184" s="253"/>
      <c r="DE1184" s="253"/>
      <c r="DF1184" s="253"/>
      <c r="DG1184" s="253"/>
      <c r="DH1184" s="253"/>
      <c r="DI1184" s="253"/>
      <c r="DJ1184" s="253"/>
      <c r="DK1184" s="253"/>
      <c r="DL1184" s="253"/>
      <c r="DM1184" s="253"/>
      <c r="DN1184" s="253"/>
      <c r="DO1184" s="253"/>
      <c r="DP1184" s="253"/>
      <c r="DQ1184" s="253"/>
      <c r="DR1184" s="253"/>
      <c r="DS1184" s="253"/>
      <c r="DT1184" s="253"/>
      <c r="DU1184" s="253"/>
    </row>
    <row r="1185" spans="1:125" s="248" customFormat="1" x14ac:dyDescent="0.25">
      <c r="A1185" s="253"/>
      <c r="B1185" s="253"/>
      <c r="D1185" s="253"/>
      <c r="E1185" s="253"/>
      <c r="F1185" s="253"/>
      <c r="G1185" s="253"/>
      <c r="H1185" s="253"/>
      <c r="I1185" s="253"/>
      <c r="J1185" s="253"/>
      <c r="K1185" s="253"/>
      <c r="L1185" s="253"/>
      <c r="S1185" s="253"/>
      <c r="T1185" s="253"/>
      <c r="U1185" s="253"/>
      <c r="V1185" s="253"/>
      <c r="W1185" s="253"/>
      <c r="X1185" s="253"/>
      <c r="Y1185" s="253"/>
      <c r="Z1185" s="253"/>
      <c r="AA1185" s="253"/>
      <c r="AB1185" s="253"/>
      <c r="AC1185" s="253"/>
      <c r="AD1185" s="253"/>
      <c r="AE1185" s="253"/>
      <c r="AF1185" s="253"/>
      <c r="AG1185" s="253"/>
      <c r="AH1185" s="253"/>
      <c r="AI1185" s="253"/>
      <c r="AJ1185" s="253"/>
      <c r="AK1185" s="253"/>
      <c r="AL1185" s="253"/>
      <c r="AM1185" s="253"/>
      <c r="AN1185" s="253"/>
      <c r="AO1185" s="253"/>
      <c r="AP1185" s="253"/>
      <c r="AQ1185" s="253"/>
      <c r="AR1185" s="253"/>
      <c r="AS1185" s="253"/>
      <c r="AT1185" s="253"/>
      <c r="AU1185" s="253"/>
      <c r="AV1185" s="253"/>
      <c r="AW1185" s="253"/>
      <c r="AX1185" s="253"/>
      <c r="AY1185" s="253"/>
      <c r="AZ1185" s="253"/>
      <c r="BA1185" s="253"/>
      <c r="BB1185" s="253"/>
      <c r="BC1185" s="253"/>
      <c r="BD1185" s="253"/>
      <c r="BE1185" s="253"/>
      <c r="BF1185" s="253"/>
      <c r="BG1185" s="253"/>
      <c r="BH1185" s="253"/>
      <c r="BI1185" s="253"/>
      <c r="BJ1185" s="253"/>
      <c r="BK1185" s="253"/>
      <c r="BL1185" s="253"/>
      <c r="BM1185" s="253"/>
      <c r="BN1185" s="253"/>
      <c r="BO1185" s="253"/>
      <c r="BP1185" s="253"/>
      <c r="BQ1185" s="253"/>
      <c r="BR1185" s="253"/>
      <c r="BS1185" s="253"/>
      <c r="BT1185" s="253"/>
      <c r="BU1185" s="253"/>
      <c r="BV1185" s="253"/>
      <c r="BW1185" s="253"/>
      <c r="BX1185" s="253"/>
      <c r="BY1185" s="253"/>
      <c r="BZ1185" s="253"/>
      <c r="CA1185" s="253"/>
      <c r="CB1185" s="253"/>
      <c r="CC1185" s="253"/>
      <c r="CD1185" s="253"/>
      <c r="CE1185" s="253"/>
      <c r="CF1185" s="253"/>
      <c r="CG1185" s="253"/>
      <c r="CH1185" s="253"/>
      <c r="CI1185" s="253"/>
      <c r="CJ1185" s="253"/>
      <c r="CK1185" s="253"/>
      <c r="CL1185" s="253"/>
      <c r="CM1185" s="253"/>
      <c r="CN1185" s="253"/>
      <c r="CO1185" s="253"/>
      <c r="CP1185" s="253"/>
      <c r="CQ1185" s="253"/>
      <c r="CR1185" s="253"/>
      <c r="CS1185" s="253"/>
      <c r="CT1185" s="253"/>
      <c r="CU1185" s="253"/>
      <c r="CV1185" s="253"/>
      <c r="CW1185" s="253"/>
      <c r="CX1185" s="253"/>
      <c r="CY1185" s="253"/>
      <c r="CZ1185" s="253"/>
      <c r="DA1185" s="253"/>
      <c r="DB1185" s="253"/>
      <c r="DC1185" s="253"/>
      <c r="DD1185" s="253"/>
      <c r="DE1185" s="253"/>
      <c r="DF1185" s="253"/>
      <c r="DG1185" s="253"/>
      <c r="DH1185" s="253"/>
      <c r="DI1185" s="253"/>
      <c r="DJ1185" s="253"/>
      <c r="DK1185" s="253"/>
      <c r="DL1185" s="253"/>
      <c r="DM1185" s="253"/>
      <c r="DN1185" s="253"/>
      <c r="DO1185" s="253"/>
      <c r="DP1185" s="253"/>
      <c r="DQ1185" s="253"/>
      <c r="DR1185" s="253"/>
      <c r="DS1185" s="253"/>
      <c r="DT1185" s="253"/>
      <c r="DU1185" s="253"/>
    </row>
    <row r="1186" spans="1:125" s="248" customFormat="1" x14ac:dyDescent="0.25">
      <c r="A1186" s="253"/>
      <c r="B1186" s="253"/>
      <c r="D1186" s="253"/>
      <c r="E1186" s="253"/>
      <c r="F1186" s="253"/>
      <c r="G1186" s="253"/>
      <c r="H1186" s="253"/>
      <c r="I1186" s="253"/>
      <c r="J1186" s="253"/>
      <c r="K1186" s="253"/>
      <c r="L1186" s="253"/>
      <c r="S1186" s="253"/>
      <c r="T1186" s="253"/>
      <c r="U1186" s="253"/>
      <c r="V1186" s="253"/>
      <c r="W1186" s="253"/>
      <c r="X1186" s="253"/>
      <c r="Y1186" s="253"/>
      <c r="Z1186" s="253"/>
      <c r="AA1186" s="253"/>
      <c r="AB1186" s="253"/>
      <c r="AC1186" s="253"/>
      <c r="AD1186" s="253"/>
      <c r="AE1186" s="253"/>
      <c r="AF1186" s="253"/>
      <c r="AG1186" s="253"/>
      <c r="AH1186" s="253"/>
      <c r="AI1186" s="253"/>
      <c r="AJ1186" s="253"/>
      <c r="AK1186" s="253"/>
      <c r="AL1186" s="253"/>
      <c r="AM1186" s="253"/>
      <c r="AN1186" s="253"/>
      <c r="AO1186" s="253"/>
      <c r="AP1186" s="253"/>
      <c r="AQ1186" s="253"/>
      <c r="AR1186" s="253"/>
      <c r="AS1186" s="253"/>
      <c r="AT1186" s="253"/>
      <c r="AU1186" s="253"/>
      <c r="AV1186" s="253"/>
      <c r="AW1186" s="253"/>
      <c r="AX1186" s="253"/>
      <c r="AY1186" s="253"/>
      <c r="AZ1186" s="253"/>
      <c r="BA1186" s="253"/>
      <c r="BB1186" s="253"/>
      <c r="BC1186" s="253"/>
      <c r="BD1186" s="253"/>
      <c r="BE1186" s="253"/>
      <c r="BF1186" s="253"/>
      <c r="BG1186" s="253"/>
      <c r="BH1186" s="253"/>
      <c r="BI1186" s="253"/>
      <c r="BJ1186" s="253"/>
      <c r="BK1186" s="253"/>
      <c r="BL1186" s="253"/>
      <c r="BM1186" s="253"/>
      <c r="BN1186" s="253"/>
      <c r="BO1186" s="253"/>
      <c r="BP1186" s="253"/>
      <c r="BQ1186" s="253"/>
      <c r="BR1186" s="253"/>
      <c r="BS1186" s="253"/>
      <c r="BT1186" s="253"/>
      <c r="BU1186" s="253"/>
      <c r="BV1186" s="253"/>
      <c r="BW1186" s="253"/>
      <c r="BX1186" s="253"/>
      <c r="BY1186" s="253"/>
      <c r="BZ1186" s="253"/>
      <c r="CA1186" s="253"/>
      <c r="CB1186" s="253"/>
      <c r="CC1186" s="253"/>
      <c r="CD1186" s="253"/>
      <c r="CE1186" s="253"/>
      <c r="CF1186" s="253"/>
      <c r="CG1186" s="253"/>
      <c r="CH1186" s="253"/>
      <c r="CI1186" s="253"/>
      <c r="CJ1186" s="253"/>
      <c r="CK1186" s="253"/>
      <c r="CL1186" s="253"/>
      <c r="CM1186" s="253"/>
      <c r="CN1186" s="253"/>
      <c r="CO1186" s="253"/>
      <c r="CP1186" s="253"/>
      <c r="CQ1186" s="253"/>
      <c r="CR1186" s="253"/>
      <c r="CS1186" s="253"/>
      <c r="CT1186" s="253"/>
      <c r="CU1186" s="253"/>
      <c r="CV1186" s="253"/>
      <c r="CW1186" s="253"/>
      <c r="CX1186" s="253"/>
      <c r="CY1186" s="253"/>
      <c r="CZ1186" s="253"/>
      <c r="DA1186" s="253"/>
      <c r="DB1186" s="253"/>
      <c r="DC1186" s="253"/>
      <c r="DD1186" s="253"/>
      <c r="DE1186" s="253"/>
      <c r="DF1186" s="253"/>
      <c r="DG1186" s="253"/>
      <c r="DH1186" s="253"/>
      <c r="DI1186" s="253"/>
      <c r="DJ1186" s="253"/>
      <c r="DK1186" s="253"/>
      <c r="DL1186" s="253"/>
      <c r="DM1186" s="253"/>
      <c r="DN1186" s="253"/>
      <c r="DO1186" s="253"/>
      <c r="DP1186" s="253"/>
      <c r="DQ1186" s="253"/>
      <c r="DR1186" s="253"/>
      <c r="DS1186" s="253"/>
      <c r="DT1186" s="253"/>
      <c r="DU1186" s="253"/>
    </row>
    <row r="1187" spans="1:125" s="248" customFormat="1" x14ac:dyDescent="0.25">
      <c r="A1187" s="253"/>
      <c r="B1187" s="253"/>
      <c r="D1187" s="253"/>
      <c r="E1187" s="253"/>
      <c r="F1187" s="253"/>
      <c r="G1187" s="253"/>
      <c r="H1187" s="253"/>
      <c r="I1187" s="253"/>
      <c r="J1187" s="253"/>
      <c r="K1187" s="253"/>
      <c r="L1187" s="253"/>
      <c r="S1187" s="253"/>
      <c r="T1187" s="253"/>
      <c r="U1187" s="253"/>
      <c r="V1187" s="253"/>
      <c r="W1187" s="253"/>
      <c r="X1187" s="253"/>
      <c r="Y1187" s="253"/>
      <c r="Z1187" s="253"/>
      <c r="AA1187" s="253"/>
      <c r="AB1187" s="253"/>
      <c r="AC1187" s="253"/>
      <c r="AD1187" s="253"/>
      <c r="AE1187" s="253"/>
      <c r="AF1187" s="253"/>
      <c r="AG1187" s="253"/>
      <c r="AH1187" s="253"/>
      <c r="AI1187" s="253"/>
      <c r="AJ1187" s="253"/>
      <c r="AK1187" s="253"/>
      <c r="AL1187" s="253"/>
      <c r="AM1187" s="253"/>
      <c r="AN1187" s="253"/>
      <c r="AO1187" s="253"/>
      <c r="AP1187" s="253"/>
      <c r="AQ1187" s="253"/>
      <c r="AR1187" s="253"/>
      <c r="AS1187" s="253"/>
      <c r="AT1187" s="253"/>
      <c r="AU1187" s="253"/>
      <c r="AV1187" s="253"/>
      <c r="AW1187" s="253"/>
      <c r="AX1187" s="253"/>
      <c r="AY1187" s="253"/>
      <c r="AZ1187" s="253"/>
      <c r="BA1187" s="253"/>
      <c r="BB1187" s="253"/>
      <c r="BC1187" s="253"/>
      <c r="BD1187" s="253"/>
      <c r="BE1187" s="253"/>
      <c r="BF1187" s="253"/>
      <c r="BG1187" s="253"/>
      <c r="BH1187" s="253"/>
      <c r="BI1187" s="253"/>
      <c r="BJ1187" s="253"/>
      <c r="BK1187" s="253"/>
      <c r="BL1187" s="253"/>
      <c r="BM1187" s="253"/>
      <c r="BN1187" s="253"/>
      <c r="BO1187" s="253"/>
      <c r="BP1187" s="253"/>
      <c r="BQ1187" s="253"/>
      <c r="BR1187" s="253"/>
      <c r="BS1187" s="253"/>
      <c r="BT1187" s="253"/>
      <c r="BU1187" s="253"/>
      <c r="BV1187" s="253"/>
      <c r="BW1187" s="253"/>
      <c r="BX1187" s="253"/>
      <c r="BY1187" s="253"/>
      <c r="BZ1187" s="253"/>
      <c r="CA1187" s="253"/>
      <c r="CB1187" s="253"/>
      <c r="CC1187" s="253"/>
      <c r="CD1187" s="253"/>
      <c r="CE1187" s="253"/>
      <c r="CF1187" s="253"/>
      <c r="CG1187" s="253"/>
      <c r="CH1187" s="253"/>
      <c r="CI1187" s="253"/>
      <c r="CJ1187" s="253"/>
      <c r="CK1187" s="253"/>
      <c r="CL1187" s="253"/>
      <c r="CM1187" s="253"/>
      <c r="CN1187" s="253"/>
      <c r="CO1187" s="253"/>
      <c r="CP1187" s="253"/>
      <c r="CQ1187" s="253"/>
      <c r="CR1187" s="253"/>
      <c r="CS1187" s="253"/>
      <c r="CT1187" s="253"/>
      <c r="CU1187" s="253"/>
      <c r="CV1187" s="253"/>
      <c r="CW1187" s="253"/>
      <c r="CX1187" s="253"/>
      <c r="CY1187" s="253"/>
      <c r="CZ1187" s="253"/>
      <c r="DA1187" s="253"/>
      <c r="DB1187" s="253"/>
      <c r="DC1187" s="253"/>
      <c r="DD1187" s="253"/>
      <c r="DE1187" s="253"/>
      <c r="DF1187" s="253"/>
      <c r="DG1187" s="253"/>
      <c r="DH1187" s="253"/>
      <c r="DI1187" s="253"/>
      <c r="DJ1187" s="253"/>
      <c r="DK1187" s="253"/>
      <c r="DL1187" s="253"/>
      <c r="DM1187" s="253"/>
      <c r="DN1187" s="253"/>
      <c r="DO1187" s="253"/>
      <c r="DP1187" s="253"/>
      <c r="DQ1187" s="253"/>
      <c r="DR1187" s="253"/>
      <c r="DS1187" s="253"/>
      <c r="DT1187" s="253"/>
      <c r="DU1187" s="253"/>
    </row>
    <row r="1188" spans="1:125" s="248" customFormat="1" x14ac:dyDescent="0.25">
      <c r="A1188" s="253"/>
      <c r="B1188" s="253"/>
      <c r="D1188" s="253"/>
      <c r="E1188" s="253"/>
      <c r="F1188" s="253"/>
      <c r="G1188" s="253"/>
      <c r="H1188" s="253"/>
      <c r="I1188" s="253"/>
      <c r="J1188" s="253"/>
      <c r="K1188" s="253"/>
      <c r="L1188" s="253"/>
      <c r="S1188" s="253"/>
      <c r="T1188" s="253"/>
      <c r="U1188" s="253"/>
      <c r="V1188" s="253"/>
      <c r="W1188" s="253"/>
      <c r="X1188" s="253"/>
      <c r="Y1188" s="253"/>
      <c r="Z1188" s="253"/>
      <c r="AA1188" s="253"/>
      <c r="AB1188" s="253"/>
      <c r="AC1188" s="253"/>
      <c r="AD1188" s="253"/>
      <c r="AE1188" s="253"/>
      <c r="AF1188" s="253"/>
      <c r="AG1188" s="253"/>
      <c r="AH1188" s="253"/>
      <c r="AI1188" s="253"/>
      <c r="AJ1188" s="253"/>
      <c r="AK1188" s="253"/>
      <c r="AL1188" s="253"/>
      <c r="AM1188" s="253"/>
      <c r="AN1188" s="253"/>
      <c r="AO1188" s="253"/>
      <c r="AP1188" s="253"/>
      <c r="AQ1188" s="253"/>
      <c r="AR1188" s="253"/>
      <c r="AS1188" s="253"/>
      <c r="AT1188" s="253"/>
      <c r="AU1188" s="253"/>
      <c r="AV1188" s="253"/>
      <c r="AW1188" s="253"/>
      <c r="AX1188" s="253"/>
      <c r="AY1188" s="253"/>
      <c r="AZ1188" s="253"/>
      <c r="BA1188" s="253"/>
      <c r="BB1188" s="253"/>
      <c r="BC1188" s="253"/>
      <c r="BD1188" s="253"/>
      <c r="BE1188" s="253"/>
      <c r="BF1188" s="253"/>
      <c r="BG1188" s="253"/>
      <c r="BH1188" s="253"/>
      <c r="BI1188" s="253"/>
      <c r="BJ1188" s="253"/>
      <c r="BK1188" s="253"/>
      <c r="BL1188" s="253"/>
      <c r="BM1188" s="253"/>
      <c r="BN1188" s="253"/>
      <c r="BO1188" s="253"/>
      <c r="BP1188" s="253"/>
      <c r="BQ1188" s="253"/>
      <c r="BR1188" s="253"/>
      <c r="BS1188" s="253"/>
      <c r="BT1188" s="253"/>
      <c r="BU1188" s="253"/>
      <c r="BV1188" s="253"/>
      <c r="BW1188" s="253"/>
      <c r="BX1188" s="253"/>
      <c r="BY1188" s="253"/>
      <c r="BZ1188" s="253"/>
      <c r="CA1188" s="253"/>
      <c r="CB1188" s="253"/>
      <c r="CC1188" s="253"/>
      <c r="CD1188" s="253"/>
      <c r="CE1188" s="253"/>
      <c r="CF1188" s="253"/>
      <c r="CG1188" s="253"/>
      <c r="CH1188" s="253"/>
      <c r="CI1188" s="253"/>
      <c r="CJ1188" s="253"/>
      <c r="CK1188" s="253"/>
      <c r="CL1188" s="253"/>
      <c r="CM1188" s="253"/>
      <c r="CN1188" s="253"/>
      <c r="CO1188" s="253"/>
      <c r="CP1188" s="253"/>
      <c r="CQ1188" s="253"/>
      <c r="CR1188" s="253"/>
      <c r="CS1188" s="253"/>
      <c r="CT1188" s="253"/>
      <c r="CU1188" s="253"/>
      <c r="CV1188" s="253"/>
      <c r="CW1188" s="253"/>
      <c r="CX1188" s="253"/>
      <c r="CY1188" s="253"/>
      <c r="CZ1188" s="253"/>
      <c r="DA1188" s="253"/>
      <c r="DB1188" s="253"/>
      <c r="DC1188" s="253"/>
      <c r="DD1188" s="253"/>
      <c r="DE1188" s="253"/>
      <c r="DF1188" s="253"/>
      <c r="DG1188" s="253"/>
      <c r="DH1188" s="253"/>
      <c r="DI1188" s="253"/>
      <c r="DJ1188" s="253"/>
      <c r="DK1188" s="253"/>
      <c r="DL1188" s="253"/>
      <c r="DM1188" s="253"/>
      <c r="DN1188" s="253"/>
      <c r="DO1188" s="253"/>
      <c r="DP1188" s="253"/>
      <c r="DQ1188" s="253"/>
      <c r="DR1188" s="253"/>
      <c r="DS1188" s="253"/>
      <c r="DT1188" s="253"/>
      <c r="DU1188" s="253"/>
    </row>
    <row r="1189" spans="1:125" s="248" customFormat="1" x14ac:dyDescent="0.25">
      <c r="A1189" s="253"/>
      <c r="B1189" s="253"/>
      <c r="D1189" s="253"/>
      <c r="E1189" s="253"/>
      <c r="F1189" s="253"/>
      <c r="G1189" s="253"/>
      <c r="H1189" s="253"/>
      <c r="I1189" s="253"/>
      <c r="J1189" s="253"/>
      <c r="K1189" s="253"/>
      <c r="L1189" s="253"/>
      <c r="S1189" s="253"/>
      <c r="T1189" s="253"/>
      <c r="U1189" s="253"/>
      <c r="V1189" s="253"/>
      <c r="W1189" s="253"/>
      <c r="X1189" s="253"/>
      <c r="Y1189" s="253"/>
      <c r="Z1189" s="253"/>
      <c r="AA1189" s="253"/>
      <c r="AB1189" s="253"/>
      <c r="AC1189" s="253"/>
      <c r="AD1189" s="253"/>
      <c r="AE1189" s="253"/>
      <c r="AF1189" s="253"/>
      <c r="AG1189" s="253"/>
      <c r="AH1189" s="253"/>
      <c r="AI1189" s="253"/>
      <c r="AJ1189" s="253"/>
      <c r="AK1189" s="253"/>
      <c r="AL1189" s="253"/>
      <c r="AM1189" s="253"/>
      <c r="AN1189" s="253"/>
      <c r="AO1189" s="253"/>
      <c r="AP1189" s="253"/>
      <c r="AQ1189" s="253"/>
      <c r="AR1189" s="253"/>
      <c r="AS1189" s="253"/>
      <c r="AT1189" s="253"/>
      <c r="AU1189" s="253"/>
      <c r="AV1189" s="253"/>
      <c r="AW1189" s="253"/>
      <c r="AX1189" s="253"/>
      <c r="AY1189" s="253"/>
      <c r="AZ1189" s="253"/>
      <c r="BA1189" s="253"/>
      <c r="BB1189" s="253"/>
      <c r="BC1189" s="253"/>
      <c r="BD1189" s="253"/>
      <c r="BE1189" s="253"/>
      <c r="BF1189" s="253"/>
      <c r="BG1189" s="253"/>
      <c r="BH1189" s="253"/>
      <c r="BI1189" s="253"/>
      <c r="BJ1189" s="253"/>
      <c r="BK1189" s="253"/>
      <c r="BL1189" s="253"/>
      <c r="BM1189" s="253"/>
      <c r="BN1189" s="253"/>
      <c r="BO1189" s="253"/>
      <c r="BP1189" s="253"/>
      <c r="BQ1189" s="253"/>
      <c r="BR1189" s="253"/>
      <c r="BS1189" s="253"/>
      <c r="BT1189" s="253"/>
      <c r="BU1189" s="253"/>
      <c r="BV1189" s="253"/>
      <c r="BW1189" s="253"/>
      <c r="BX1189" s="253"/>
      <c r="BY1189" s="253"/>
      <c r="BZ1189" s="253"/>
      <c r="CA1189" s="253"/>
      <c r="CB1189" s="253"/>
      <c r="CC1189" s="253"/>
      <c r="CD1189" s="253"/>
      <c r="CE1189" s="253"/>
      <c r="CF1189" s="253"/>
      <c r="CG1189" s="253"/>
      <c r="CH1189" s="253"/>
      <c r="CI1189" s="253"/>
      <c r="CJ1189" s="253"/>
      <c r="CK1189" s="253"/>
      <c r="CL1189" s="253"/>
      <c r="CM1189" s="253"/>
      <c r="CN1189" s="253"/>
      <c r="CO1189" s="253"/>
      <c r="CP1189" s="253"/>
      <c r="CQ1189" s="253"/>
      <c r="CR1189" s="253"/>
      <c r="CS1189" s="253"/>
      <c r="CT1189" s="253"/>
      <c r="CU1189" s="253"/>
      <c r="CV1189" s="253"/>
      <c r="CW1189" s="253"/>
      <c r="CX1189" s="253"/>
      <c r="CY1189" s="253"/>
      <c r="CZ1189" s="253"/>
      <c r="DA1189" s="253"/>
      <c r="DB1189" s="253"/>
      <c r="DC1189" s="253"/>
      <c r="DD1189" s="253"/>
      <c r="DE1189" s="253"/>
      <c r="DF1189" s="253"/>
      <c r="DG1189" s="253"/>
      <c r="DH1189" s="253"/>
      <c r="DI1189" s="253"/>
      <c r="DJ1189" s="253"/>
      <c r="DK1189" s="253"/>
      <c r="DL1189" s="253"/>
      <c r="DM1189" s="253"/>
      <c r="DN1189" s="253"/>
      <c r="DO1189" s="253"/>
      <c r="DP1189" s="253"/>
      <c r="DQ1189" s="253"/>
      <c r="DR1189" s="253"/>
      <c r="DS1189" s="253"/>
      <c r="DT1189" s="253"/>
      <c r="DU1189" s="253"/>
    </row>
    <row r="1190" spans="1:125" s="248" customFormat="1" x14ac:dyDescent="0.25">
      <c r="A1190" s="253"/>
      <c r="B1190" s="253"/>
      <c r="D1190" s="253"/>
      <c r="E1190" s="253"/>
      <c r="F1190" s="253"/>
      <c r="G1190" s="253"/>
      <c r="H1190" s="253"/>
      <c r="I1190" s="253"/>
      <c r="J1190" s="253"/>
      <c r="K1190" s="253"/>
      <c r="L1190" s="253"/>
      <c r="S1190" s="253"/>
      <c r="T1190" s="253"/>
      <c r="U1190" s="253"/>
      <c r="V1190" s="253"/>
      <c r="W1190" s="253"/>
      <c r="X1190" s="253"/>
      <c r="Y1190" s="253"/>
      <c r="Z1190" s="253"/>
      <c r="AA1190" s="253"/>
      <c r="AB1190" s="253"/>
      <c r="AC1190" s="253"/>
      <c r="AD1190" s="253"/>
      <c r="AE1190" s="253"/>
      <c r="AF1190" s="253"/>
      <c r="AG1190" s="253"/>
      <c r="AH1190" s="253"/>
      <c r="AI1190" s="253"/>
      <c r="AJ1190" s="253"/>
      <c r="AK1190" s="253"/>
      <c r="AL1190" s="253"/>
      <c r="AM1190" s="253"/>
      <c r="AN1190" s="253"/>
      <c r="AO1190" s="253"/>
      <c r="AP1190" s="253"/>
      <c r="AQ1190" s="253"/>
      <c r="AR1190" s="253"/>
      <c r="AS1190" s="253"/>
      <c r="AT1190" s="253"/>
      <c r="AU1190" s="253"/>
      <c r="AV1190" s="253"/>
      <c r="AW1190" s="253"/>
      <c r="AX1190" s="253"/>
      <c r="AY1190" s="253"/>
      <c r="AZ1190" s="253"/>
      <c r="BA1190" s="253"/>
      <c r="BB1190" s="253"/>
      <c r="BC1190" s="253"/>
      <c r="BD1190" s="253"/>
      <c r="BE1190" s="253"/>
      <c r="BF1190" s="253"/>
      <c r="BG1190" s="253"/>
      <c r="BH1190" s="253"/>
      <c r="BI1190" s="253"/>
      <c r="BJ1190" s="253"/>
      <c r="BK1190" s="253"/>
      <c r="BL1190" s="253"/>
      <c r="BM1190" s="253"/>
      <c r="BN1190" s="253"/>
      <c r="BO1190" s="253"/>
      <c r="BP1190" s="253"/>
      <c r="BQ1190" s="253"/>
      <c r="BR1190" s="253"/>
      <c r="BS1190" s="253"/>
      <c r="BT1190" s="253"/>
      <c r="BU1190" s="253"/>
      <c r="BV1190" s="253"/>
      <c r="BW1190" s="253"/>
      <c r="BX1190" s="253"/>
      <c r="BY1190" s="253"/>
      <c r="BZ1190" s="253"/>
      <c r="CA1190" s="253"/>
      <c r="CB1190" s="253"/>
      <c r="CC1190" s="253"/>
      <c r="CD1190" s="253"/>
      <c r="CE1190" s="253"/>
      <c r="CF1190" s="253"/>
      <c r="CG1190" s="253"/>
      <c r="CH1190" s="253"/>
      <c r="CI1190" s="253"/>
      <c r="CJ1190" s="253"/>
      <c r="CK1190" s="253"/>
      <c r="CL1190" s="253"/>
      <c r="CM1190" s="253"/>
      <c r="CN1190" s="253"/>
      <c r="CO1190" s="253"/>
      <c r="CP1190" s="253"/>
      <c r="CQ1190" s="253"/>
      <c r="CR1190" s="253"/>
      <c r="CS1190" s="253"/>
      <c r="CT1190" s="253"/>
      <c r="CU1190" s="253"/>
      <c r="CV1190" s="253"/>
      <c r="CW1190" s="253"/>
      <c r="CX1190" s="253"/>
      <c r="CY1190" s="253"/>
      <c r="CZ1190" s="253"/>
      <c r="DA1190" s="253"/>
      <c r="DB1190" s="253"/>
      <c r="DC1190" s="253"/>
      <c r="DD1190" s="253"/>
      <c r="DE1190" s="253"/>
      <c r="DF1190" s="253"/>
      <c r="DG1190" s="253"/>
      <c r="DH1190" s="253"/>
      <c r="DI1190" s="253"/>
      <c r="DJ1190" s="253"/>
      <c r="DK1190" s="253"/>
      <c r="DL1190" s="253"/>
      <c r="DM1190" s="253"/>
      <c r="DN1190" s="253"/>
      <c r="DO1190" s="253"/>
      <c r="DP1190" s="253"/>
      <c r="DQ1190" s="253"/>
      <c r="DR1190" s="253"/>
      <c r="DS1190" s="253"/>
      <c r="DT1190" s="253"/>
      <c r="DU1190" s="253"/>
    </row>
    <row r="1191" spans="1:125" s="248" customFormat="1" x14ac:dyDescent="0.25">
      <c r="A1191" s="253"/>
      <c r="B1191" s="253"/>
      <c r="D1191" s="253"/>
      <c r="E1191" s="253"/>
      <c r="F1191" s="253"/>
      <c r="G1191" s="253"/>
      <c r="H1191" s="253"/>
      <c r="I1191" s="253"/>
      <c r="J1191" s="253"/>
      <c r="K1191" s="253"/>
      <c r="L1191" s="253"/>
      <c r="S1191" s="253"/>
      <c r="T1191" s="253"/>
      <c r="U1191" s="253"/>
      <c r="V1191" s="253"/>
      <c r="W1191" s="253"/>
      <c r="X1191" s="253"/>
      <c r="Y1191" s="253"/>
      <c r="Z1191" s="253"/>
      <c r="AA1191" s="253"/>
      <c r="AB1191" s="253"/>
      <c r="AC1191" s="253"/>
      <c r="AD1191" s="253"/>
      <c r="AE1191" s="253"/>
      <c r="AF1191" s="253"/>
      <c r="AG1191" s="253"/>
      <c r="AH1191" s="253"/>
      <c r="AI1191" s="253"/>
      <c r="AJ1191" s="253"/>
      <c r="AK1191" s="253"/>
      <c r="AL1191" s="253"/>
      <c r="AM1191" s="253"/>
      <c r="AN1191" s="253"/>
      <c r="AO1191" s="253"/>
      <c r="AP1191" s="253"/>
      <c r="AQ1191" s="253"/>
      <c r="AR1191" s="253"/>
      <c r="AS1191" s="253"/>
      <c r="AT1191" s="253"/>
      <c r="AU1191" s="253"/>
      <c r="AV1191" s="253"/>
      <c r="AW1191" s="253"/>
      <c r="AX1191" s="253"/>
      <c r="AY1191" s="253"/>
      <c r="AZ1191" s="253"/>
      <c r="BA1191" s="253"/>
      <c r="BB1191" s="253"/>
      <c r="BC1191" s="253"/>
      <c r="BD1191" s="253"/>
      <c r="BE1191" s="253"/>
      <c r="BF1191" s="253"/>
      <c r="BG1191" s="253"/>
      <c r="BH1191" s="253"/>
      <c r="BI1191" s="253"/>
      <c r="BJ1191" s="253"/>
      <c r="BK1191" s="253"/>
      <c r="BL1191" s="253"/>
      <c r="BM1191" s="253"/>
      <c r="BN1191" s="253"/>
      <c r="BO1191" s="253"/>
      <c r="BP1191" s="253"/>
      <c r="BQ1191" s="253"/>
      <c r="BR1191" s="253"/>
      <c r="BS1191" s="253"/>
      <c r="BT1191" s="253"/>
      <c r="BU1191" s="253"/>
      <c r="BV1191" s="253"/>
      <c r="BW1191" s="253"/>
      <c r="BX1191" s="253"/>
      <c r="BY1191" s="253"/>
      <c r="BZ1191" s="253"/>
      <c r="CA1191" s="253"/>
      <c r="CB1191" s="253"/>
      <c r="CC1191" s="253"/>
      <c r="CD1191" s="253"/>
      <c r="CE1191" s="253"/>
      <c r="CF1191" s="253"/>
      <c r="CG1191" s="253"/>
      <c r="CH1191" s="253"/>
      <c r="CI1191" s="253"/>
      <c r="CJ1191" s="253"/>
      <c r="CK1191" s="253"/>
      <c r="CL1191" s="253"/>
      <c r="CM1191" s="253"/>
      <c r="CN1191" s="253"/>
      <c r="CO1191" s="253"/>
      <c r="CP1191" s="253"/>
      <c r="CQ1191" s="253"/>
      <c r="CR1191" s="253"/>
      <c r="CS1191" s="253"/>
      <c r="CT1191" s="253"/>
      <c r="CU1191" s="253"/>
      <c r="CV1191" s="253"/>
      <c r="CW1191" s="253"/>
      <c r="CX1191" s="253"/>
      <c r="CY1191" s="253"/>
      <c r="CZ1191" s="253"/>
      <c r="DA1191" s="253"/>
      <c r="DB1191" s="253"/>
      <c r="DC1191" s="253"/>
      <c r="DD1191" s="253"/>
      <c r="DE1191" s="253"/>
      <c r="DF1191" s="253"/>
      <c r="DG1191" s="253"/>
      <c r="DH1191" s="253"/>
      <c r="DI1191" s="253"/>
      <c r="DJ1191" s="253"/>
      <c r="DK1191" s="253"/>
      <c r="DL1191" s="253"/>
      <c r="DM1191" s="253"/>
      <c r="DN1191" s="253"/>
      <c r="DO1191" s="253"/>
      <c r="DP1191" s="253"/>
      <c r="DQ1191" s="253"/>
      <c r="DR1191" s="253"/>
      <c r="DS1191" s="253"/>
      <c r="DT1191" s="253"/>
      <c r="DU1191" s="253"/>
    </row>
    <row r="1192" spans="1:125" s="248" customFormat="1" x14ac:dyDescent="0.25">
      <c r="A1192" s="253"/>
      <c r="B1192" s="253"/>
      <c r="D1192" s="253"/>
      <c r="E1192" s="253"/>
      <c r="F1192" s="253"/>
      <c r="G1192" s="253"/>
      <c r="H1192" s="253"/>
      <c r="I1192" s="253"/>
      <c r="J1192" s="253"/>
      <c r="K1192" s="253"/>
      <c r="L1192" s="253"/>
      <c r="S1192" s="253"/>
      <c r="T1192" s="253"/>
      <c r="U1192" s="253"/>
      <c r="V1192" s="253"/>
      <c r="W1192" s="253"/>
      <c r="X1192" s="253"/>
      <c r="Y1192" s="253"/>
      <c r="Z1192" s="253"/>
      <c r="AA1192" s="253"/>
      <c r="AB1192" s="253"/>
      <c r="AC1192" s="253"/>
      <c r="AD1192" s="253"/>
      <c r="AE1192" s="253"/>
      <c r="AF1192" s="253"/>
      <c r="AG1192" s="253"/>
      <c r="AH1192" s="253"/>
      <c r="AI1192" s="253"/>
      <c r="AJ1192" s="253"/>
      <c r="AK1192" s="253"/>
      <c r="AL1192" s="253"/>
      <c r="AM1192" s="253"/>
      <c r="AN1192" s="253"/>
      <c r="AO1192" s="253"/>
      <c r="AP1192" s="253"/>
      <c r="AQ1192" s="253"/>
      <c r="AR1192" s="253"/>
      <c r="AS1192" s="253"/>
      <c r="AT1192" s="253"/>
      <c r="AU1192" s="253"/>
      <c r="AV1192" s="253"/>
      <c r="AW1192" s="253"/>
      <c r="AX1192" s="253"/>
      <c r="AY1192" s="253"/>
      <c r="AZ1192" s="253"/>
      <c r="BA1192" s="253"/>
      <c r="BB1192" s="253"/>
      <c r="BC1192" s="253"/>
      <c r="BD1192" s="253"/>
      <c r="BE1192" s="253"/>
      <c r="BF1192" s="253"/>
      <c r="BG1192" s="253"/>
      <c r="BH1192" s="253"/>
      <c r="BI1192" s="253"/>
      <c r="BJ1192" s="253"/>
      <c r="BK1192" s="253"/>
      <c r="BL1192" s="253"/>
      <c r="BM1192" s="253"/>
      <c r="BN1192" s="253"/>
      <c r="BO1192" s="253"/>
      <c r="BP1192" s="253"/>
      <c r="BQ1192" s="253"/>
      <c r="BR1192" s="253"/>
      <c r="BS1192" s="253"/>
      <c r="BT1192" s="253"/>
      <c r="BU1192" s="253"/>
      <c r="BV1192" s="253"/>
      <c r="BW1192" s="253"/>
      <c r="BX1192" s="253"/>
      <c r="BY1192" s="253"/>
      <c r="BZ1192" s="253"/>
      <c r="CA1192" s="253"/>
      <c r="CB1192" s="253"/>
      <c r="CC1192" s="253"/>
      <c r="CD1192" s="253"/>
      <c r="CE1192" s="253"/>
      <c r="CF1192" s="253"/>
      <c r="CG1192" s="253"/>
      <c r="CH1192" s="253"/>
      <c r="CI1192" s="253"/>
      <c r="CJ1192" s="253"/>
      <c r="CK1192" s="253"/>
      <c r="CL1192" s="253"/>
      <c r="CM1192" s="253"/>
      <c r="CN1192" s="253"/>
      <c r="CO1192" s="253"/>
      <c r="CP1192" s="253"/>
      <c r="CQ1192" s="253"/>
      <c r="CR1192" s="253"/>
      <c r="CS1192" s="253"/>
      <c r="CT1192" s="253"/>
      <c r="CU1192" s="253"/>
      <c r="CV1192" s="253"/>
      <c r="CW1192" s="253"/>
      <c r="CX1192" s="253"/>
      <c r="CY1192" s="253"/>
      <c r="CZ1192" s="253"/>
      <c r="DA1192" s="253"/>
      <c r="DB1192" s="253"/>
      <c r="DC1192" s="253"/>
      <c r="DD1192" s="253"/>
      <c r="DE1192" s="253"/>
      <c r="DF1192" s="253"/>
      <c r="DG1192" s="253"/>
      <c r="DH1192" s="253"/>
      <c r="DI1192" s="253"/>
      <c r="DJ1192" s="253"/>
      <c r="DK1192" s="253"/>
      <c r="DL1192" s="253"/>
      <c r="DM1192" s="253"/>
      <c r="DN1192" s="253"/>
      <c r="DO1192" s="253"/>
      <c r="DP1192" s="253"/>
      <c r="DQ1192" s="253"/>
      <c r="DR1192" s="253"/>
      <c r="DS1192" s="253"/>
      <c r="DT1192" s="253"/>
      <c r="DU1192" s="253"/>
    </row>
    <row r="1193" spans="1:125" s="248" customFormat="1" x14ac:dyDescent="0.25">
      <c r="A1193" s="253"/>
      <c r="B1193" s="253"/>
      <c r="D1193" s="253"/>
      <c r="E1193" s="253"/>
      <c r="F1193" s="253"/>
      <c r="G1193" s="253"/>
      <c r="H1193" s="253"/>
      <c r="I1193" s="253"/>
      <c r="J1193" s="253"/>
      <c r="K1193" s="253"/>
      <c r="L1193" s="253"/>
      <c r="S1193" s="253"/>
      <c r="T1193" s="253"/>
      <c r="U1193" s="253"/>
      <c r="V1193" s="253"/>
      <c r="W1193" s="253"/>
      <c r="X1193" s="253"/>
      <c r="Y1193" s="253"/>
      <c r="Z1193" s="253"/>
      <c r="AA1193" s="253"/>
      <c r="AB1193" s="253"/>
      <c r="AC1193" s="253"/>
      <c r="AD1193" s="253"/>
      <c r="AE1193" s="253"/>
      <c r="AF1193" s="253"/>
      <c r="AG1193" s="253"/>
      <c r="AH1193" s="253"/>
      <c r="AI1193" s="253"/>
      <c r="AJ1193" s="253"/>
      <c r="AK1193" s="253"/>
      <c r="AL1193" s="253"/>
      <c r="AM1193" s="253"/>
      <c r="AN1193" s="253"/>
      <c r="AO1193" s="253"/>
      <c r="AP1193" s="253"/>
      <c r="AQ1193" s="253"/>
      <c r="AR1193" s="253"/>
      <c r="AS1193" s="253"/>
      <c r="AT1193" s="253"/>
      <c r="AU1193" s="253"/>
      <c r="AV1193" s="253"/>
      <c r="AW1193" s="253"/>
      <c r="AX1193" s="253"/>
      <c r="AY1193" s="253"/>
      <c r="AZ1193" s="253"/>
      <c r="BA1193" s="253"/>
      <c r="BB1193" s="253"/>
      <c r="BC1193" s="253"/>
      <c r="BD1193" s="253"/>
      <c r="BE1193" s="253"/>
      <c r="BF1193" s="253"/>
      <c r="BG1193" s="253"/>
      <c r="BH1193" s="253"/>
      <c r="BI1193" s="253"/>
      <c r="BJ1193" s="253"/>
      <c r="BK1193" s="253"/>
      <c r="BL1193" s="253"/>
      <c r="BM1193" s="253"/>
      <c r="BN1193" s="253"/>
      <c r="BO1193" s="253"/>
      <c r="BP1193" s="253"/>
      <c r="BQ1193" s="253"/>
      <c r="BR1193" s="253"/>
      <c r="BS1193" s="253"/>
      <c r="BT1193" s="253"/>
      <c r="BU1193" s="253"/>
      <c r="BV1193" s="253"/>
      <c r="BW1193" s="253"/>
      <c r="BX1193" s="253"/>
      <c r="BY1193" s="253"/>
      <c r="BZ1193" s="253"/>
      <c r="CA1193" s="253"/>
      <c r="CB1193" s="253"/>
      <c r="CC1193" s="253"/>
      <c r="CD1193" s="253"/>
      <c r="CE1193" s="253"/>
      <c r="CF1193" s="253"/>
      <c r="CG1193" s="253"/>
      <c r="CH1193" s="253"/>
      <c r="CI1193" s="253"/>
      <c r="CJ1193" s="253"/>
      <c r="CK1193" s="253"/>
      <c r="CL1193" s="253"/>
      <c r="CM1193" s="253"/>
      <c r="CN1193" s="253"/>
      <c r="CO1193" s="253"/>
      <c r="CP1193" s="253"/>
      <c r="CQ1193" s="253"/>
      <c r="CR1193" s="253"/>
      <c r="CS1193" s="253"/>
      <c r="CT1193" s="253"/>
      <c r="CU1193" s="253"/>
      <c r="CV1193" s="253"/>
      <c r="CW1193" s="253"/>
      <c r="CX1193" s="253"/>
      <c r="CY1193" s="253"/>
      <c r="CZ1193" s="253"/>
      <c r="DA1193" s="253"/>
      <c r="DB1193" s="253"/>
      <c r="DC1193" s="253"/>
      <c r="DD1193" s="253"/>
      <c r="DE1193" s="253"/>
      <c r="DF1193" s="253"/>
      <c r="DG1193" s="253"/>
      <c r="DH1193" s="253"/>
      <c r="DI1193" s="253"/>
      <c r="DJ1193" s="253"/>
      <c r="DK1193" s="253"/>
      <c r="DL1193" s="253"/>
      <c r="DM1193" s="253"/>
      <c r="DN1193" s="253"/>
      <c r="DO1193" s="253"/>
      <c r="DP1193" s="253"/>
      <c r="DQ1193" s="253"/>
      <c r="DR1193" s="253"/>
      <c r="DS1193" s="253"/>
      <c r="DT1193" s="253"/>
      <c r="DU1193" s="253"/>
    </row>
    <row r="1194" spans="1:125" s="248" customFormat="1" x14ac:dyDescent="0.25">
      <c r="A1194" s="253"/>
      <c r="B1194" s="253"/>
      <c r="D1194" s="253"/>
      <c r="E1194" s="253"/>
      <c r="F1194" s="253"/>
      <c r="G1194" s="253"/>
      <c r="H1194" s="253"/>
      <c r="I1194" s="253"/>
      <c r="J1194" s="253"/>
      <c r="K1194" s="253"/>
      <c r="L1194" s="253"/>
      <c r="S1194" s="253"/>
      <c r="T1194" s="253"/>
      <c r="U1194" s="253"/>
      <c r="V1194" s="253"/>
      <c r="W1194" s="253"/>
      <c r="X1194" s="253"/>
      <c r="Y1194" s="253"/>
      <c r="Z1194" s="253"/>
      <c r="AA1194" s="253"/>
      <c r="AB1194" s="253"/>
      <c r="AC1194" s="253"/>
      <c r="AD1194" s="253"/>
      <c r="AE1194" s="253"/>
      <c r="AF1194" s="253"/>
      <c r="AG1194" s="253"/>
      <c r="AH1194" s="253"/>
      <c r="AI1194" s="253"/>
      <c r="AJ1194" s="253"/>
      <c r="AK1194" s="253"/>
      <c r="AL1194" s="253"/>
      <c r="AM1194" s="253"/>
      <c r="AN1194" s="253"/>
      <c r="AO1194" s="253"/>
      <c r="AP1194" s="253"/>
      <c r="AQ1194" s="253"/>
      <c r="AR1194" s="253"/>
      <c r="AS1194" s="253"/>
      <c r="AT1194" s="253"/>
      <c r="AU1194" s="253"/>
      <c r="AV1194" s="253"/>
      <c r="AW1194" s="253"/>
      <c r="AX1194" s="253"/>
      <c r="AY1194" s="253"/>
      <c r="AZ1194" s="253"/>
      <c r="BA1194" s="253"/>
      <c r="BB1194" s="253"/>
      <c r="BC1194" s="253"/>
      <c r="BD1194" s="253"/>
      <c r="BE1194" s="253"/>
      <c r="BF1194" s="253"/>
      <c r="BG1194" s="253"/>
      <c r="BH1194" s="253"/>
      <c r="BI1194" s="253"/>
      <c r="BJ1194" s="253"/>
      <c r="BK1194" s="253"/>
      <c r="BL1194" s="253"/>
      <c r="BM1194" s="253"/>
      <c r="BN1194" s="253"/>
      <c r="BO1194" s="253"/>
      <c r="BP1194" s="253"/>
      <c r="BQ1194" s="253"/>
      <c r="BR1194" s="253"/>
      <c r="BS1194" s="253"/>
      <c r="BT1194" s="253"/>
      <c r="BU1194" s="253"/>
      <c r="BV1194" s="253"/>
      <c r="BW1194" s="253"/>
      <c r="BX1194" s="253"/>
      <c r="BY1194" s="253"/>
      <c r="BZ1194" s="253"/>
      <c r="CA1194" s="253"/>
      <c r="CB1194" s="253"/>
      <c r="CC1194" s="253"/>
      <c r="CD1194" s="253"/>
      <c r="CE1194" s="253"/>
      <c r="CF1194" s="253"/>
      <c r="CG1194" s="253"/>
      <c r="CH1194" s="253"/>
      <c r="CI1194" s="253"/>
      <c r="CJ1194" s="253"/>
      <c r="CK1194" s="253"/>
      <c r="CL1194" s="253"/>
      <c r="CM1194" s="253"/>
      <c r="CN1194" s="253"/>
      <c r="CO1194" s="253"/>
      <c r="CP1194" s="253"/>
      <c r="CQ1194" s="253"/>
      <c r="CR1194" s="253"/>
      <c r="CS1194" s="253"/>
      <c r="CT1194" s="253"/>
      <c r="CU1194" s="253"/>
      <c r="CV1194" s="253"/>
      <c r="CW1194" s="253"/>
      <c r="CX1194" s="253"/>
      <c r="CY1194" s="253"/>
      <c r="CZ1194" s="253"/>
      <c r="DA1194" s="253"/>
      <c r="DB1194" s="253"/>
      <c r="DC1194" s="253"/>
      <c r="DD1194" s="253"/>
      <c r="DE1194" s="253"/>
      <c r="DF1194" s="253"/>
      <c r="DG1194" s="253"/>
      <c r="DH1194" s="253"/>
      <c r="DI1194" s="253"/>
      <c r="DJ1194" s="253"/>
      <c r="DK1194" s="253"/>
      <c r="DL1194" s="253"/>
      <c r="DM1194" s="253"/>
      <c r="DN1194" s="253"/>
      <c r="DO1194" s="253"/>
      <c r="DP1194" s="253"/>
      <c r="DQ1194" s="253"/>
      <c r="DR1194" s="253"/>
      <c r="DS1194" s="253"/>
      <c r="DT1194" s="253"/>
      <c r="DU1194" s="253"/>
    </row>
    <row r="1195" spans="1:125" s="248" customFormat="1" x14ac:dyDescent="0.25">
      <c r="A1195" s="253"/>
      <c r="B1195" s="253"/>
      <c r="D1195" s="253"/>
      <c r="E1195" s="253"/>
      <c r="F1195" s="253"/>
      <c r="G1195" s="253"/>
      <c r="H1195" s="253"/>
      <c r="I1195" s="253"/>
      <c r="J1195" s="253"/>
      <c r="K1195" s="253"/>
      <c r="L1195" s="253"/>
      <c r="S1195" s="253"/>
      <c r="T1195" s="253"/>
      <c r="U1195" s="253"/>
      <c r="V1195" s="253"/>
      <c r="W1195" s="253"/>
      <c r="X1195" s="253"/>
      <c r="Y1195" s="253"/>
      <c r="Z1195" s="253"/>
      <c r="AA1195" s="253"/>
      <c r="AB1195" s="253"/>
      <c r="AC1195" s="253"/>
      <c r="AD1195" s="253"/>
      <c r="AE1195" s="253"/>
      <c r="AF1195" s="253"/>
      <c r="AG1195" s="253"/>
      <c r="AH1195" s="253"/>
      <c r="AI1195" s="253"/>
      <c r="AJ1195" s="253"/>
      <c r="AK1195" s="253"/>
      <c r="AL1195" s="253"/>
      <c r="AM1195" s="253"/>
      <c r="AN1195" s="253"/>
      <c r="AO1195" s="253"/>
      <c r="AP1195" s="253"/>
      <c r="AQ1195" s="253"/>
      <c r="AR1195" s="253"/>
      <c r="AS1195" s="253"/>
      <c r="AT1195" s="253"/>
      <c r="AU1195" s="253"/>
      <c r="AV1195" s="253"/>
      <c r="AW1195" s="253"/>
      <c r="AX1195" s="253"/>
      <c r="AY1195" s="253"/>
      <c r="AZ1195" s="253"/>
      <c r="BA1195" s="253"/>
      <c r="BB1195" s="253"/>
      <c r="BC1195" s="253"/>
      <c r="BD1195" s="253"/>
      <c r="BE1195" s="253"/>
      <c r="BF1195" s="253"/>
      <c r="BG1195" s="253"/>
      <c r="BH1195" s="253"/>
      <c r="BI1195" s="253"/>
      <c r="BJ1195" s="253"/>
      <c r="BK1195" s="253"/>
      <c r="BL1195" s="253"/>
      <c r="BM1195" s="253"/>
      <c r="BN1195" s="253"/>
      <c r="BO1195" s="253"/>
      <c r="BP1195" s="253"/>
      <c r="BQ1195" s="253"/>
      <c r="BR1195" s="253"/>
      <c r="BS1195" s="253"/>
      <c r="BT1195" s="253"/>
      <c r="BU1195" s="253"/>
      <c r="BV1195" s="253"/>
      <c r="BW1195" s="253"/>
      <c r="BX1195" s="253"/>
      <c r="BY1195" s="253"/>
      <c r="BZ1195" s="253"/>
      <c r="CA1195" s="253"/>
      <c r="CB1195" s="253"/>
      <c r="CC1195" s="253"/>
      <c r="CD1195" s="253"/>
      <c r="CE1195" s="253"/>
      <c r="CF1195" s="253"/>
      <c r="CG1195" s="253"/>
      <c r="CH1195" s="253"/>
      <c r="CI1195" s="253"/>
      <c r="CJ1195" s="253"/>
      <c r="CK1195" s="253"/>
      <c r="CL1195" s="253"/>
      <c r="CM1195" s="253"/>
      <c r="CN1195" s="253"/>
      <c r="CO1195" s="253"/>
      <c r="CP1195" s="253"/>
      <c r="CQ1195" s="253"/>
      <c r="CR1195" s="253"/>
      <c r="CS1195" s="253"/>
      <c r="CT1195" s="253"/>
      <c r="CU1195" s="253"/>
      <c r="CV1195" s="253"/>
      <c r="CW1195" s="253"/>
      <c r="CX1195" s="253"/>
      <c r="CY1195" s="253"/>
      <c r="CZ1195" s="253"/>
      <c r="DA1195" s="253"/>
      <c r="DB1195" s="253"/>
      <c r="DC1195" s="253"/>
      <c r="DD1195" s="253"/>
      <c r="DE1195" s="253"/>
      <c r="DF1195" s="253"/>
      <c r="DG1195" s="253"/>
      <c r="DH1195" s="253"/>
      <c r="DI1195" s="253"/>
      <c r="DJ1195" s="253"/>
      <c r="DK1195" s="253"/>
      <c r="DL1195" s="253"/>
      <c r="DM1195" s="253"/>
      <c r="DN1195" s="253"/>
      <c r="DO1195" s="253"/>
      <c r="DP1195" s="253"/>
      <c r="DQ1195" s="253"/>
      <c r="DR1195" s="253"/>
      <c r="DS1195" s="253"/>
      <c r="DT1195" s="253"/>
      <c r="DU1195" s="253"/>
    </row>
    <row r="1196" spans="1:125" s="248" customFormat="1" x14ac:dyDescent="0.25">
      <c r="A1196" s="253"/>
      <c r="B1196" s="253"/>
      <c r="D1196" s="253"/>
      <c r="E1196" s="253"/>
      <c r="F1196" s="253"/>
      <c r="G1196" s="253"/>
      <c r="H1196" s="253"/>
      <c r="I1196" s="253"/>
      <c r="J1196" s="253"/>
      <c r="K1196" s="253"/>
      <c r="L1196" s="253"/>
      <c r="S1196" s="253"/>
      <c r="T1196" s="253"/>
      <c r="U1196" s="253"/>
      <c r="V1196" s="253"/>
      <c r="W1196" s="253"/>
      <c r="X1196" s="253"/>
      <c r="Y1196" s="253"/>
      <c r="Z1196" s="253"/>
      <c r="AA1196" s="253"/>
      <c r="AB1196" s="253"/>
      <c r="AC1196" s="253"/>
      <c r="AD1196" s="253"/>
      <c r="AE1196" s="253"/>
      <c r="AF1196" s="253"/>
      <c r="AG1196" s="253"/>
      <c r="AH1196" s="253"/>
      <c r="AI1196" s="253"/>
      <c r="AJ1196" s="253"/>
      <c r="AK1196" s="253"/>
      <c r="AL1196" s="253"/>
      <c r="AM1196" s="253"/>
      <c r="AN1196" s="253"/>
      <c r="AO1196" s="253"/>
      <c r="AP1196" s="253"/>
      <c r="AQ1196" s="253"/>
      <c r="AR1196" s="253"/>
      <c r="AS1196" s="253"/>
      <c r="AT1196" s="253"/>
      <c r="AU1196" s="253"/>
      <c r="AV1196" s="253"/>
      <c r="AW1196" s="253"/>
      <c r="AX1196" s="253"/>
      <c r="AY1196" s="253"/>
      <c r="AZ1196" s="253"/>
      <c r="BA1196" s="253"/>
      <c r="BB1196" s="253"/>
      <c r="BC1196" s="253"/>
      <c r="BD1196" s="253"/>
      <c r="BE1196" s="253"/>
      <c r="BF1196" s="253"/>
      <c r="BG1196" s="253"/>
      <c r="BH1196" s="253"/>
      <c r="BI1196" s="253"/>
      <c r="BJ1196" s="253"/>
      <c r="BK1196" s="253"/>
      <c r="BL1196" s="253"/>
      <c r="BM1196" s="253"/>
      <c r="BN1196" s="253"/>
      <c r="BO1196" s="253"/>
      <c r="BP1196" s="253"/>
      <c r="BQ1196" s="253"/>
      <c r="BR1196" s="253"/>
      <c r="BS1196" s="253"/>
      <c r="BT1196" s="253"/>
      <c r="BU1196" s="253"/>
      <c r="BV1196" s="253"/>
      <c r="BW1196" s="253"/>
      <c r="BX1196" s="253"/>
      <c r="BY1196" s="253"/>
      <c r="BZ1196" s="253"/>
      <c r="CA1196" s="253"/>
      <c r="CB1196" s="253"/>
      <c r="CC1196" s="253"/>
      <c r="CD1196" s="253"/>
      <c r="CE1196" s="253"/>
      <c r="CF1196" s="253"/>
      <c r="CG1196" s="253"/>
      <c r="CH1196" s="253"/>
      <c r="CI1196" s="253"/>
      <c r="CJ1196" s="253"/>
      <c r="CK1196" s="253"/>
      <c r="CL1196" s="253"/>
      <c r="CM1196" s="253"/>
      <c r="CN1196" s="253"/>
      <c r="CO1196" s="253"/>
      <c r="CP1196" s="253"/>
      <c r="CQ1196" s="253"/>
      <c r="CR1196" s="253"/>
      <c r="CS1196" s="253"/>
      <c r="CT1196" s="253"/>
      <c r="CU1196" s="253"/>
      <c r="CV1196" s="253"/>
      <c r="CW1196" s="253"/>
      <c r="CX1196" s="253"/>
      <c r="CY1196" s="253"/>
      <c r="CZ1196" s="253"/>
      <c r="DA1196" s="253"/>
      <c r="DB1196" s="253"/>
      <c r="DC1196" s="253"/>
      <c r="DD1196" s="253"/>
      <c r="DE1196" s="253"/>
      <c r="DF1196" s="253"/>
      <c r="DG1196" s="253"/>
      <c r="DH1196" s="253"/>
      <c r="DI1196" s="253"/>
      <c r="DJ1196" s="253"/>
      <c r="DK1196" s="253"/>
      <c r="DL1196" s="253"/>
      <c r="DM1196" s="253"/>
      <c r="DN1196" s="253"/>
      <c r="DO1196" s="253"/>
      <c r="DP1196" s="253"/>
      <c r="DQ1196" s="253"/>
      <c r="DR1196" s="253"/>
      <c r="DS1196" s="253"/>
      <c r="DT1196" s="253"/>
      <c r="DU1196" s="253"/>
    </row>
    <row r="1197" spans="1:125" s="248" customFormat="1" x14ac:dyDescent="0.25">
      <c r="A1197" s="253"/>
      <c r="B1197" s="253"/>
      <c r="D1197" s="253"/>
      <c r="E1197" s="253"/>
      <c r="F1197" s="253"/>
      <c r="G1197" s="253"/>
      <c r="H1197" s="253"/>
      <c r="I1197" s="253"/>
      <c r="J1197" s="253"/>
      <c r="K1197" s="253"/>
      <c r="L1197" s="253"/>
      <c r="S1197" s="253"/>
      <c r="T1197" s="253"/>
      <c r="U1197" s="253"/>
      <c r="V1197" s="253"/>
      <c r="W1197" s="253"/>
      <c r="X1197" s="253"/>
      <c r="Y1197" s="253"/>
      <c r="Z1197" s="253"/>
      <c r="AA1197" s="253"/>
      <c r="AB1197" s="253"/>
      <c r="AC1197" s="253"/>
      <c r="AD1197" s="253"/>
      <c r="AE1197" s="253"/>
      <c r="AF1197" s="253"/>
      <c r="AG1197" s="253"/>
      <c r="AH1197" s="253"/>
      <c r="AI1197" s="253"/>
      <c r="AJ1197" s="253"/>
      <c r="AK1197" s="253"/>
      <c r="AL1197" s="253"/>
      <c r="AM1197" s="253"/>
      <c r="AN1197" s="253"/>
      <c r="AO1197" s="253"/>
      <c r="AP1197" s="253"/>
      <c r="AQ1197" s="253"/>
      <c r="AR1197" s="253"/>
      <c r="AS1197" s="253"/>
      <c r="AT1197" s="253"/>
      <c r="AU1197" s="253"/>
      <c r="AV1197" s="253"/>
      <c r="AW1197" s="253"/>
      <c r="AX1197" s="253"/>
      <c r="AY1197" s="253"/>
      <c r="AZ1197" s="253"/>
      <c r="BA1197" s="253"/>
      <c r="BB1197" s="253"/>
      <c r="BC1197" s="253"/>
      <c r="BD1197" s="253"/>
      <c r="BE1197" s="253"/>
      <c r="BF1197" s="253"/>
      <c r="BG1197" s="253"/>
      <c r="BH1197" s="253"/>
      <c r="BI1197" s="253"/>
      <c r="BJ1197" s="253"/>
      <c r="BK1197" s="253"/>
      <c r="BL1197" s="253"/>
      <c r="BM1197" s="253"/>
      <c r="BN1197" s="253"/>
      <c r="BO1197" s="253"/>
      <c r="BP1197" s="253"/>
      <c r="BQ1197" s="253"/>
      <c r="BR1197" s="253"/>
      <c r="BS1197" s="253"/>
      <c r="BT1197" s="253"/>
      <c r="BU1197" s="253"/>
      <c r="BV1197" s="253"/>
      <c r="BW1197" s="253"/>
      <c r="BX1197" s="253"/>
      <c r="BY1197" s="253"/>
      <c r="BZ1197" s="253"/>
      <c r="CA1197" s="253"/>
      <c r="CB1197" s="253"/>
      <c r="CC1197" s="253"/>
      <c r="CD1197" s="253"/>
      <c r="CE1197" s="253"/>
      <c r="CF1197" s="253"/>
      <c r="CG1197" s="253"/>
      <c r="CH1197" s="253"/>
      <c r="CI1197" s="253"/>
      <c r="CJ1197" s="253"/>
      <c r="CK1197" s="253"/>
      <c r="CL1197" s="253"/>
      <c r="CM1197" s="253"/>
      <c r="CN1197" s="253"/>
      <c r="CO1197" s="253"/>
      <c r="CP1197" s="253"/>
      <c r="CQ1197" s="253"/>
      <c r="CR1197" s="253"/>
      <c r="CS1197" s="253"/>
      <c r="CT1197" s="253"/>
      <c r="CU1197" s="253"/>
      <c r="CV1197" s="253"/>
      <c r="CW1197" s="253"/>
      <c r="CX1197" s="253"/>
      <c r="CY1197" s="253"/>
      <c r="CZ1197" s="253"/>
      <c r="DA1197" s="253"/>
      <c r="DB1197" s="253"/>
      <c r="DC1197" s="253"/>
      <c r="DD1197" s="253"/>
      <c r="DE1197" s="253"/>
      <c r="DF1197" s="253"/>
      <c r="DG1197" s="253"/>
      <c r="DH1197" s="253"/>
      <c r="DI1197" s="253"/>
      <c r="DJ1197" s="253"/>
      <c r="DK1197" s="253"/>
      <c r="DL1197" s="253"/>
      <c r="DM1197" s="253"/>
      <c r="DN1197" s="253"/>
      <c r="DO1197" s="253"/>
      <c r="DP1197" s="253"/>
      <c r="DQ1197" s="253"/>
      <c r="DR1197" s="253"/>
      <c r="DS1197" s="253"/>
      <c r="DT1197" s="253"/>
      <c r="DU1197" s="253"/>
    </row>
    <row r="1198" spans="1:125" s="248" customFormat="1" x14ac:dyDescent="0.25">
      <c r="A1198" s="253"/>
      <c r="B1198" s="253"/>
      <c r="D1198" s="253"/>
      <c r="E1198" s="253"/>
      <c r="F1198" s="253"/>
      <c r="G1198" s="253"/>
      <c r="H1198" s="253"/>
      <c r="I1198" s="253"/>
      <c r="J1198" s="253"/>
      <c r="K1198" s="253"/>
      <c r="L1198" s="253"/>
      <c r="S1198" s="253"/>
      <c r="T1198" s="253"/>
      <c r="U1198" s="253"/>
      <c r="V1198" s="253"/>
      <c r="W1198" s="253"/>
      <c r="X1198" s="253"/>
      <c r="Y1198" s="253"/>
      <c r="Z1198" s="253"/>
      <c r="AA1198" s="253"/>
      <c r="AB1198" s="253"/>
      <c r="AC1198" s="253"/>
      <c r="AD1198" s="253"/>
      <c r="AE1198" s="253"/>
      <c r="AF1198" s="253"/>
      <c r="AG1198" s="253"/>
      <c r="AH1198" s="253"/>
      <c r="AI1198" s="253"/>
      <c r="AJ1198" s="253"/>
      <c r="AK1198" s="253"/>
      <c r="AL1198" s="253"/>
      <c r="AM1198" s="253"/>
      <c r="AN1198" s="253"/>
      <c r="AO1198" s="253"/>
      <c r="AP1198" s="253"/>
      <c r="AQ1198" s="253"/>
      <c r="AR1198" s="253"/>
      <c r="AS1198" s="253"/>
      <c r="AT1198" s="253"/>
      <c r="AU1198" s="253"/>
      <c r="AV1198" s="253"/>
      <c r="AW1198" s="253"/>
      <c r="AX1198" s="253"/>
      <c r="AY1198" s="253"/>
      <c r="AZ1198" s="253"/>
      <c r="BA1198" s="253"/>
      <c r="BB1198" s="253"/>
      <c r="BC1198" s="253"/>
      <c r="BD1198" s="253"/>
      <c r="BE1198" s="253"/>
      <c r="BF1198" s="253"/>
      <c r="BG1198" s="253"/>
      <c r="BH1198" s="253"/>
      <c r="BI1198" s="253"/>
      <c r="BJ1198" s="253"/>
      <c r="BK1198" s="253"/>
      <c r="BL1198" s="253"/>
      <c r="BM1198" s="253"/>
      <c r="BN1198" s="253"/>
      <c r="BO1198" s="253"/>
      <c r="BP1198" s="253"/>
      <c r="BQ1198" s="253"/>
      <c r="BR1198" s="253"/>
      <c r="BS1198" s="253"/>
      <c r="BT1198" s="253"/>
      <c r="BU1198" s="253"/>
      <c r="BV1198" s="253"/>
      <c r="BW1198" s="253"/>
      <c r="BX1198" s="253"/>
      <c r="BY1198" s="253"/>
      <c r="BZ1198" s="253"/>
      <c r="CA1198" s="253"/>
      <c r="CB1198" s="253"/>
      <c r="CC1198" s="253"/>
      <c r="CD1198" s="253"/>
      <c r="CE1198" s="253"/>
      <c r="CF1198" s="253"/>
      <c r="CG1198" s="253"/>
      <c r="CH1198" s="253"/>
      <c r="CI1198" s="253"/>
      <c r="CJ1198" s="253"/>
      <c r="CK1198" s="253"/>
      <c r="CL1198" s="253"/>
      <c r="CM1198" s="253"/>
      <c r="CN1198" s="253"/>
      <c r="CO1198" s="253"/>
      <c r="CP1198" s="253"/>
      <c r="CQ1198" s="253"/>
      <c r="CR1198" s="253"/>
      <c r="CS1198" s="253"/>
      <c r="CT1198" s="253"/>
      <c r="CU1198" s="253"/>
      <c r="CV1198" s="253"/>
      <c r="CW1198" s="253"/>
      <c r="CX1198" s="253"/>
      <c r="CY1198" s="253"/>
      <c r="CZ1198" s="253"/>
      <c r="DA1198" s="253"/>
      <c r="DB1198" s="253"/>
      <c r="DC1198" s="253"/>
      <c r="DD1198" s="253"/>
      <c r="DE1198" s="253"/>
      <c r="DF1198" s="253"/>
      <c r="DG1198" s="253"/>
      <c r="DH1198" s="253"/>
      <c r="DI1198" s="253"/>
      <c r="DJ1198" s="253"/>
      <c r="DK1198" s="253"/>
      <c r="DL1198" s="253"/>
      <c r="DM1198" s="253"/>
      <c r="DN1198" s="253"/>
      <c r="DO1198" s="253"/>
      <c r="DP1198" s="253"/>
      <c r="DQ1198" s="253"/>
      <c r="DR1198" s="253"/>
      <c r="DS1198" s="253"/>
      <c r="DT1198" s="253"/>
      <c r="DU1198" s="253"/>
    </row>
    <row r="1199" spans="1:125" s="248" customFormat="1" x14ac:dyDescent="0.25">
      <c r="A1199" s="253"/>
      <c r="B1199" s="253"/>
      <c r="D1199" s="253"/>
      <c r="E1199" s="253"/>
      <c r="F1199" s="253"/>
      <c r="G1199" s="253"/>
      <c r="H1199" s="253"/>
      <c r="I1199" s="253"/>
      <c r="J1199" s="253"/>
      <c r="K1199" s="253"/>
      <c r="L1199" s="253"/>
      <c r="S1199" s="253"/>
      <c r="T1199" s="253"/>
      <c r="U1199" s="253"/>
      <c r="V1199" s="253"/>
      <c r="W1199" s="253"/>
      <c r="X1199" s="253"/>
      <c r="Y1199" s="253"/>
      <c r="Z1199" s="253"/>
      <c r="AA1199" s="253"/>
      <c r="AB1199" s="253"/>
      <c r="AC1199" s="253"/>
      <c r="AD1199" s="253"/>
      <c r="AE1199" s="253"/>
      <c r="AF1199" s="253"/>
      <c r="AG1199" s="253"/>
      <c r="AH1199" s="253"/>
      <c r="AI1199" s="253"/>
      <c r="AJ1199" s="253"/>
      <c r="AK1199" s="253"/>
      <c r="AL1199" s="253"/>
      <c r="AM1199" s="253"/>
      <c r="AN1199" s="253"/>
      <c r="AO1199" s="253"/>
      <c r="AP1199" s="253"/>
      <c r="AQ1199" s="253"/>
      <c r="AR1199" s="253"/>
      <c r="AS1199" s="253"/>
      <c r="AT1199" s="253"/>
      <c r="AU1199" s="253"/>
      <c r="AV1199" s="253"/>
      <c r="AW1199" s="253"/>
      <c r="AX1199" s="253"/>
      <c r="AY1199" s="253"/>
      <c r="AZ1199" s="253"/>
      <c r="BA1199" s="253"/>
      <c r="BB1199" s="253"/>
      <c r="BC1199" s="253"/>
      <c r="BD1199" s="253"/>
      <c r="BE1199" s="253"/>
      <c r="BF1199" s="253"/>
      <c r="BG1199" s="253"/>
      <c r="BH1199" s="253"/>
      <c r="BI1199" s="253"/>
      <c r="BJ1199" s="253"/>
      <c r="BK1199" s="253"/>
      <c r="BL1199" s="253"/>
      <c r="BM1199" s="253"/>
      <c r="BN1199" s="253"/>
      <c r="BO1199" s="253"/>
      <c r="BP1199" s="253"/>
      <c r="BQ1199" s="253"/>
      <c r="BR1199" s="253"/>
      <c r="BS1199" s="253"/>
      <c r="BT1199" s="253"/>
      <c r="BU1199" s="253"/>
      <c r="BV1199" s="253"/>
      <c r="BW1199" s="253"/>
      <c r="BX1199" s="253"/>
      <c r="BY1199" s="253"/>
      <c r="BZ1199" s="253"/>
      <c r="CA1199" s="253"/>
      <c r="CB1199" s="253"/>
      <c r="CC1199" s="253"/>
      <c r="CD1199" s="253"/>
      <c r="CE1199" s="253"/>
      <c r="CF1199" s="253"/>
      <c r="CG1199" s="253"/>
      <c r="CH1199" s="253"/>
      <c r="CI1199" s="253"/>
      <c r="CJ1199" s="253"/>
      <c r="CK1199" s="253"/>
      <c r="CL1199" s="253"/>
      <c r="CM1199" s="253"/>
      <c r="CN1199" s="253"/>
      <c r="CO1199" s="253"/>
      <c r="CP1199" s="253"/>
      <c r="CQ1199" s="253"/>
      <c r="CR1199" s="253"/>
      <c r="CS1199" s="253"/>
      <c r="CT1199" s="253"/>
      <c r="CU1199" s="253"/>
      <c r="CV1199" s="253"/>
      <c r="CW1199" s="253"/>
      <c r="CX1199" s="253"/>
      <c r="CY1199" s="253"/>
      <c r="CZ1199" s="253"/>
      <c r="DA1199" s="253"/>
      <c r="DB1199" s="253"/>
      <c r="DC1199" s="253"/>
      <c r="DD1199" s="253"/>
      <c r="DE1199" s="253"/>
      <c r="DF1199" s="253"/>
      <c r="DG1199" s="253"/>
      <c r="DH1199" s="253"/>
      <c r="DI1199" s="253"/>
      <c r="DJ1199" s="253"/>
      <c r="DK1199" s="253"/>
      <c r="DL1199" s="253"/>
      <c r="DM1199" s="253"/>
      <c r="DN1199" s="253"/>
      <c r="DO1199" s="253"/>
      <c r="DP1199" s="253"/>
      <c r="DQ1199" s="253"/>
      <c r="DR1199" s="253"/>
      <c r="DS1199" s="253"/>
      <c r="DT1199" s="253"/>
      <c r="DU1199" s="253"/>
    </row>
    <row r="1200" spans="1:125" s="248" customFormat="1" x14ac:dyDescent="0.25">
      <c r="A1200" s="253"/>
      <c r="B1200" s="253"/>
      <c r="D1200" s="253"/>
      <c r="E1200" s="253"/>
      <c r="F1200" s="253"/>
      <c r="G1200" s="253"/>
      <c r="H1200" s="253"/>
      <c r="I1200" s="253"/>
      <c r="J1200" s="253"/>
      <c r="K1200" s="253"/>
      <c r="L1200" s="253"/>
      <c r="S1200" s="253"/>
      <c r="T1200" s="253"/>
      <c r="U1200" s="253"/>
      <c r="V1200" s="253"/>
      <c r="W1200" s="253"/>
      <c r="X1200" s="253"/>
      <c r="Y1200" s="253"/>
      <c r="Z1200" s="253"/>
      <c r="AA1200" s="253"/>
      <c r="AB1200" s="253"/>
      <c r="AC1200" s="253"/>
      <c r="AD1200" s="253"/>
      <c r="AE1200" s="253"/>
      <c r="AF1200" s="253"/>
      <c r="AG1200" s="253"/>
      <c r="AH1200" s="253"/>
      <c r="AI1200" s="253"/>
      <c r="AJ1200" s="253"/>
      <c r="AK1200" s="253"/>
      <c r="AL1200" s="253"/>
      <c r="AM1200" s="253"/>
      <c r="AN1200" s="253"/>
      <c r="AO1200" s="253"/>
      <c r="AP1200" s="253"/>
      <c r="AQ1200" s="253"/>
      <c r="AR1200" s="253"/>
      <c r="AS1200" s="253"/>
      <c r="AT1200" s="253"/>
      <c r="AU1200" s="253"/>
      <c r="AV1200" s="253"/>
      <c r="AW1200" s="253"/>
      <c r="AX1200" s="253"/>
      <c r="AY1200" s="253"/>
      <c r="AZ1200" s="253"/>
      <c r="BA1200" s="253"/>
      <c r="BB1200" s="253"/>
      <c r="BC1200" s="253"/>
      <c r="BD1200" s="253"/>
      <c r="BE1200" s="253"/>
      <c r="BF1200" s="253"/>
      <c r="BG1200" s="253"/>
      <c r="BH1200" s="253"/>
      <c r="BI1200" s="253"/>
      <c r="BJ1200" s="253"/>
      <c r="BK1200" s="253"/>
      <c r="BL1200" s="253"/>
      <c r="BM1200" s="253"/>
      <c r="BN1200" s="253"/>
      <c r="BO1200" s="253"/>
      <c r="BP1200" s="253"/>
      <c r="BQ1200" s="253"/>
      <c r="BR1200" s="253"/>
      <c r="BS1200" s="253"/>
      <c r="BT1200" s="253"/>
      <c r="BU1200" s="253"/>
      <c r="BV1200" s="253"/>
      <c r="BW1200" s="253"/>
      <c r="BX1200" s="253"/>
      <c r="BY1200" s="253"/>
      <c r="BZ1200" s="253"/>
      <c r="CA1200" s="253"/>
      <c r="CB1200" s="253"/>
      <c r="CC1200" s="253"/>
      <c r="CD1200" s="253"/>
      <c r="CE1200" s="253"/>
      <c r="CF1200" s="253"/>
      <c r="CG1200" s="253"/>
      <c r="CH1200" s="253"/>
      <c r="CI1200" s="253"/>
      <c r="CJ1200" s="253"/>
      <c r="CK1200" s="253"/>
      <c r="CL1200" s="253"/>
      <c r="CM1200" s="253"/>
      <c r="CN1200" s="253"/>
      <c r="CO1200" s="253"/>
      <c r="CP1200" s="253"/>
      <c r="CQ1200" s="253"/>
      <c r="CR1200" s="253"/>
      <c r="CS1200" s="253"/>
      <c r="CT1200" s="253"/>
      <c r="CU1200" s="253"/>
      <c r="CV1200" s="253"/>
      <c r="CW1200" s="253"/>
      <c r="CX1200" s="253"/>
      <c r="CY1200" s="253"/>
      <c r="CZ1200" s="253"/>
      <c r="DA1200" s="253"/>
      <c r="DB1200" s="253"/>
      <c r="DC1200" s="253"/>
      <c r="DD1200" s="253"/>
      <c r="DE1200" s="253"/>
      <c r="DF1200" s="253"/>
      <c r="DG1200" s="253"/>
      <c r="DH1200" s="253"/>
      <c r="DI1200" s="253"/>
      <c r="DJ1200" s="253"/>
      <c r="DK1200" s="253"/>
      <c r="DL1200" s="253"/>
      <c r="DM1200" s="253"/>
      <c r="DN1200" s="253"/>
      <c r="DO1200" s="253"/>
      <c r="DP1200" s="253"/>
      <c r="DQ1200" s="253"/>
      <c r="DR1200" s="253"/>
      <c r="DS1200" s="253"/>
      <c r="DT1200" s="253"/>
      <c r="DU1200" s="253"/>
    </row>
    <row r="1201" spans="1:125" s="248" customFormat="1" x14ac:dyDescent="0.25">
      <c r="A1201" s="253"/>
      <c r="B1201" s="253"/>
      <c r="D1201" s="253"/>
      <c r="E1201" s="253"/>
      <c r="F1201" s="253"/>
      <c r="G1201" s="253"/>
      <c r="H1201" s="253"/>
      <c r="I1201" s="253"/>
      <c r="J1201" s="253"/>
      <c r="K1201" s="253"/>
      <c r="L1201" s="253"/>
      <c r="S1201" s="253"/>
      <c r="T1201" s="253"/>
      <c r="U1201" s="253"/>
      <c r="V1201" s="253"/>
      <c r="W1201" s="253"/>
      <c r="X1201" s="253"/>
      <c r="Y1201" s="253"/>
      <c r="Z1201" s="253"/>
      <c r="AA1201" s="253"/>
      <c r="AB1201" s="253"/>
      <c r="AC1201" s="253"/>
      <c r="AD1201" s="253"/>
      <c r="AE1201" s="253"/>
      <c r="AF1201" s="253"/>
      <c r="AG1201" s="253"/>
      <c r="AH1201" s="253"/>
      <c r="AI1201" s="253"/>
      <c r="AJ1201" s="253"/>
      <c r="AK1201" s="253"/>
      <c r="AL1201" s="253"/>
      <c r="AM1201" s="253"/>
      <c r="AN1201" s="253"/>
      <c r="AO1201" s="253"/>
      <c r="AP1201" s="253"/>
      <c r="AQ1201" s="253"/>
      <c r="AR1201" s="253"/>
      <c r="AS1201" s="253"/>
      <c r="AT1201" s="253"/>
      <c r="AU1201" s="253"/>
      <c r="AV1201" s="253"/>
      <c r="AW1201" s="253"/>
      <c r="AX1201" s="253"/>
      <c r="AY1201" s="253"/>
      <c r="AZ1201" s="253"/>
      <c r="BA1201" s="253"/>
      <c r="BB1201" s="253"/>
      <c r="BC1201" s="253"/>
      <c r="BD1201" s="253"/>
      <c r="BE1201" s="253"/>
      <c r="BF1201" s="253"/>
      <c r="BG1201" s="253"/>
      <c r="BH1201" s="253"/>
      <c r="BI1201" s="253"/>
      <c r="BJ1201" s="253"/>
      <c r="BK1201" s="253"/>
      <c r="BL1201" s="253"/>
      <c r="BM1201" s="253"/>
      <c r="BN1201" s="253"/>
      <c r="BO1201" s="253"/>
      <c r="BP1201" s="253"/>
      <c r="BQ1201" s="253"/>
      <c r="BR1201" s="253"/>
      <c r="BS1201" s="253"/>
      <c r="BT1201" s="253"/>
      <c r="BU1201" s="253"/>
      <c r="BV1201" s="253"/>
      <c r="BW1201" s="253"/>
      <c r="BX1201" s="253"/>
      <c r="BY1201" s="253"/>
      <c r="BZ1201" s="253"/>
      <c r="CA1201" s="253"/>
      <c r="CB1201" s="253"/>
      <c r="CC1201" s="253"/>
      <c r="CD1201" s="253"/>
      <c r="CE1201" s="253"/>
      <c r="CF1201" s="253"/>
      <c r="CG1201" s="253"/>
      <c r="CH1201" s="253"/>
      <c r="CI1201" s="253"/>
      <c r="CJ1201" s="253"/>
      <c r="CK1201" s="253"/>
      <c r="CL1201" s="253"/>
      <c r="CM1201" s="253"/>
      <c r="CN1201" s="253"/>
      <c r="CO1201" s="253"/>
      <c r="CP1201" s="253"/>
      <c r="CQ1201" s="253"/>
      <c r="CR1201" s="253"/>
      <c r="CS1201" s="253"/>
      <c r="CT1201" s="253"/>
      <c r="CU1201" s="253"/>
      <c r="CV1201" s="253"/>
      <c r="CW1201" s="253"/>
      <c r="CX1201" s="253"/>
      <c r="CY1201" s="253"/>
      <c r="CZ1201" s="253"/>
      <c r="DA1201" s="253"/>
      <c r="DB1201" s="253"/>
      <c r="DC1201" s="253"/>
      <c r="DD1201" s="253"/>
      <c r="DE1201" s="253"/>
      <c r="DF1201" s="253"/>
      <c r="DG1201" s="253"/>
      <c r="DH1201" s="253"/>
      <c r="DI1201" s="253"/>
      <c r="DJ1201" s="253"/>
      <c r="DK1201" s="253"/>
      <c r="DL1201" s="253"/>
      <c r="DM1201" s="253"/>
      <c r="DN1201" s="253"/>
      <c r="DO1201" s="253"/>
      <c r="DP1201" s="253"/>
      <c r="DQ1201" s="253"/>
      <c r="DR1201" s="253"/>
      <c r="DS1201" s="253"/>
      <c r="DT1201" s="253"/>
      <c r="DU1201" s="253"/>
    </row>
    <row r="1202" spans="1:125" s="248" customFormat="1" x14ac:dyDescent="0.25">
      <c r="A1202" s="253"/>
      <c r="B1202" s="253"/>
      <c r="D1202" s="253"/>
      <c r="E1202" s="253"/>
      <c r="F1202" s="253"/>
      <c r="G1202" s="253"/>
      <c r="H1202" s="253"/>
      <c r="I1202" s="253"/>
      <c r="J1202" s="253"/>
      <c r="K1202" s="253"/>
      <c r="L1202" s="253"/>
      <c r="S1202" s="253"/>
      <c r="T1202" s="253"/>
      <c r="U1202" s="253"/>
      <c r="V1202" s="253"/>
      <c r="W1202" s="253"/>
      <c r="X1202" s="253"/>
      <c r="Y1202" s="253"/>
      <c r="Z1202" s="253"/>
      <c r="AA1202" s="253"/>
      <c r="AB1202" s="253"/>
      <c r="AC1202" s="253"/>
      <c r="AD1202" s="253"/>
      <c r="AE1202" s="253"/>
      <c r="AF1202" s="253"/>
      <c r="AG1202" s="253"/>
      <c r="AH1202" s="253"/>
      <c r="AI1202" s="253"/>
      <c r="AJ1202" s="253"/>
      <c r="AK1202" s="253"/>
      <c r="AL1202" s="253"/>
      <c r="AM1202" s="253"/>
      <c r="AN1202" s="253"/>
      <c r="AO1202" s="253"/>
      <c r="AP1202" s="253"/>
      <c r="AQ1202" s="253"/>
      <c r="AR1202" s="253"/>
      <c r="AS1202" s="253"/>
      <c r="AT1202" s="253"/>
      <c r="AU1202" s="253"/>
      <c r="AV1202" s="253"/>
      <c r="AW1202" s="253"/>
      <c r="AX1202" s="253"/>
      <c r="AY1202" s="253"/>
      <c r="AZ1202" s="253"/>
      <c r="BA1202" s="253"/>
      <c r="BB1202" s="253"/>
      <c r="BC1202" s="253"/>
      <c r="BD1202" s="253"/>
      <c r="BE1202" s="253"/>
      <c r="BF1202" s="253"/>
      <c r="BG1202" s="253"/>
      <c r="BH1202" s="253"/>
      <c r="BI1202" s="253"/>
      <c r="BJ1202" s="253"/>
      <c r="BK1202" s="253"/>
      <c r="BL1202" s="253"/>
      <c r="BM1202" s="253"/>
      <c r="BN1202" s="253"/>
      <c r="BO1202" s="253"/>
      <c r="BP1202" s="253"/>
      <c r="BQ1202" s="253"/>
      <c r="BR1202" s="253"/>
      <c r="BS1202" s="253"/>
      <c r="BT1202" s="253"/>
      <c r="BU1202" s="253"/>
      <c r="BV1202" s="253"/>
      <c r="BW1202" s="253"/>
      <c r="BX1202" s="253"/>
      <c r="BY1202" s="253"/>
      <c r="BZ1202" s="253"/>
      <c r="CA1202" s="253"/>
      <c r="CB1202" s="253"/>
      <c r="CC1202" s="253"/>
      <c r="CD1202" s="253"/>
      <c r="CE1202" s="253"/>
      <c r="CF1202" s="253"/>
      <c r="CG1202" s="253"/>
      <c r="CH1202" s="253"/>
      <c r="CI1202" s="253"/>
      <c r="CJ1202" s="253"/>
      <c r="CK1202" s="253"/>
      <c r="CL1202" s="253"/>
      <c r="CM1202" s="253"/>
      <c r="CN1202" s="253"/>
      <c r="CO1202" s="253"/>
      <c r="CP1202" s="253"/>
      <c r="CQ1202" s="253"/>
      <c r="CR1202" s="253"/>
      <c r="CS1202" s="253"/>
      <c r="CT1202" s="253"/>
      <c r="CU1202" s="253"/>
      <c r="CV1202" s="253"/>
      <c r="CW1202" s="253"/>
      <c r="CX1202" s="253"/>
      <c r="CY1202" s="253"/>
      <c r="CZ1202" s="253"/>
      <c r="DA1202" s="253"/>
      <c r="DB1202" s="253"/>
      <c r="DC1202" s="253"/>
      <c r="DD1202" s="253"/>
      <c r="DE1202" s="253"/>
      <c r="DF1202" s="253"/>
      <c r="DG1202" s="253"/>
      <c r="DH1202" s="253"/>
      <c r="DI1202" s="253"/>
      <c r="DJ1202" s="253"/>
      <c r="DK1202" s="253"/>
      <c r="DL1202" s="253"/>
      <c r="DM1202" s="253"/>
      <c r="DN1202" s="253"/>
      <c r="DO1202" s="253"/>
      <c r="DP1202" s="253"/>
      <c r="DQ1202" s="253"/>
      <c r="DR1202" s="253"/>
      <c r="DS1202" s="253"/>
      <c r="DT1202" s="253"/>
      <c r="DU1202" s="253"/>
    </row>
    <row r="1203" spans="1:125" s="248" customFormat="1" x14ac:dyDescent="0.25">
      <c r="A1203" s="253"/>
      <c r="B1203" s="253"/>
      <c r="D1203" s="253"/>
      <c r="E1203" s="253"/>
      <c r="F1203" s="253"/>
      <c r="G1203" s="253"/>
      <c r="H1203" s="253"/>
      <c r="I1203" s="253"/>
      <c r="J1203" s="253"/>
      <c r="K1203" s="253"/>
      <c r="L1203" s="253"/>
      <c r="S1203" s="253"/>
      <c r="T1203" s="253"/>
      <c r="U1203" s="253"/>
      <c r="V1203" s="253"/>
      <c r="W1203" s="253"/>
      <c r="X1203" s="253"/>
      <c r="Y1203" s="253"/>
      <c r="Z1203" s="253"/>
      <c r="AA1203" s="253"/>
      <c r="AB1203" s="253"/>
      <c r="AC1203" s="253"/>
      <c r="AD1203" s="253"/>
      <c r="AE1203" s="253"/>
      <c r="AF1203" s="253"/>
      <c r="AG1203" s="253"/>
      <c r="AH1203" s="253"/>
      <c r="AI1203" s="253"/>
      <c r="AJ1203" s="253"/>
      <c r="AK1203" s="253"/>
      <c r="AL1203" s="253"/>
      <c r="AM1203" s="253"/>
      <c r="AN1203" s="253"/>
      <c r="AO1203" s="253"/>
      <c r="AP1203" s="253"/>
      <c r="AQ1203" s="253"/>
      <c r="AR1203" s="253"/>
      <c r="AS1203" s="253"/>
      <c r="AT1203" s="253"/>
      <c r="AU1203" s="253"/>
      <c r="AV1203" s="253"/>
      <c r="AW1203" s="253"/>
      <c r="AX1203" s="253"/>
      <c r="AY1203" s="253"/>
      <c r="AZ1203" s="253"/>
      <c r="BA1203" s="253"/>
      <c r="BB1203" s="253"/>
      <c r="BC1203" s="253"/>
      <c r="BD1203" s="253"/>
      <c r="BE1203" s="253"/>
      <c r="BF1203" s="253"/>
      <c r="BG1203" s="253"/>
      <c r="BH1203" s="253"/>
      <c r="BI1203" s="253"/>
      <c r="BJ1203" s="253"/>
      <c r="BK1203" s="253"/>
      <c r="BL1203" s="253"/>
      <c r="BM1203" s="253"/>
      <c r="BN1203" s="253"/>
      <c r="BO1203" s="253"/>
      <c r="BP1203" s="253"/>
      <c r="BQ1203" s="253"/>
      <c r="BR1203" s="253"/>
      <c r="BS1203" s="253"/>
      <c r="BT1203" s="253"/>
      <c r="BU1203" s="253"/>
      <c r="BV1203" s="253"/>
      <c r="BW1203" s="253"/>
      <c r="BX1203" s="253"/>
      <c r="BY1203" s="253"/>
      <c r="BZ1203" s="253"/>
      <c r="CA1203" s="253"/>
      <c r="CB1203" s="253"/>
      <c r="CC1203" s="253"/>
      <c r="CD1203" s="253"/>
      <c r="CE1203" s="253"/>
      <c r="CF1203" s="253"/>
      <c r="CG1203" s="253"/>
      <c r="CH1203" s="253"/>
      <c r="CI1203" s="253"/>
      <c r="CJ1203" s="253"/>
      <c r="CK1203" s="253"/>
      <c r="CL1203" s="253"/>
      <c r="CM1203" s="253"/>
      <c r="CN1203" s="253"/>
      <c r="CO1203" s="253"/>
      <c r="CP1203" s="253"/>
      <c r="CQ1203" s="253"/>
      <c r="CR1203" s="253"/>
      <c r="CS1203" s="253"/>
      <c r="CT1203" s="253"/>
      <c r="CU1203" s="253"/>
      <c r="CV1203" s="253"/>
      <c r="CW1203" s="253"/>
      <c r="CX1203" s="253"/>
      <c r="CY1203" s="253"/>
      <c r="CZ1203" s="253"/>
      <c r="DA1203" s="253"/>
      <c r="DB1203" s="253"/>
      <c r="DC1203" s="253"/>
      <c r="DD1203" s="253"/>
      <c r="DE1203" s="253"/>
      <c r="DF1203" s="253"/>
      <c r="DG1203" s="253"/>
      <c r="DH1203" s="253"/>
      <c r="DI1203" s="253"/>
      <c r="DJ1203" s="253"/>
      <c r="DK1203" s="253"/>
      <c r="DL1203" s="253"/>
      <c r="DM1203" s="253"/>
      <c r="DN1203" s="253"/>
      <c r="DO1203" s="253"/>
      <c r="DP1203" s="253"/>
      <c r="DQ1203" s="253"/>
      <c r="DR1203" s="253"/>
      <c r="DS1203" s="253"/>
      <c r="DT1203" s="253"/>
      <c r="DU1203" s="253"/>
    </row>
    <row r="1204" spans="1:125" s="248" customFormat="1" x14ac:dyDescent="0.25">
      <c r="A1204" s="253"/>
      <c r="B1204" s="253"/>
      <c r="D1204" s="253"/>
      <c r="E1204" s="253"/>
      <c r="F1204" s="253"/>
      <c r="G1204" s="253"/>
      <c r="H1204" s="253"/>
      <c r="I1204" s="253"/>
      <c r="J1204" s="253"/>
      <c r="K1204" s="253"/>
      <c r="L1204" s="253"/>
      <c r="S1204" s="253"/>
      <c r="T1204" s="253"/>
      <c r="U1204" s="253"/>
      <c r="V1204" s="253"/>
      <c r="W1204" s="253"/>
      <c r="X1204" s="253"/>
      <c r="Y1204" s="253"/>
      <c r="Z1204" s="253"/>
      <c r="AA1204" s="253"/>
      <c r="AB1204" s="253"/>
      <c r="AC1204" s="253"/>
      <c r="AD1204" s="253"/>
      <c r="AE1204" s="253"/>
      <c r="AF1204" s="253"/>
      <c r="AG1204" s="253"/>
      <c r="AH1204" s="253"/>
      <c r="AI1204" s="253"/>
      <c r="AJ1204" s="253"/>
      <c r="AK1204" s="253"/>
      <c r="AL1204" s="253"/>
      <c r="AM1204" s="253"/>
      <c r="AN1204" s="253"/>
      <c r="AO1204" s="253"/>
      <c r="AP1204" s="253"/>
      <c r="AQ1204" s="253"/>
      <c r="AR1204" s="253"/>
      <c r="AS1204" s="253"/>
      <c r="AT1204" s="253"/>
      <c r="AU1204" s="253"/>
      <c r="AV1204" s="253"/>
      <c r="AW1204" s="253"/>
      <c r="AX1204" s="253"/>
      <c r="AY1204" s="253"/>
      <c r="AZ1204" s="253"/>
      <c r="BA1204" s="253"/>
      <c r="BB1204" s="253"/>
      <c r="BC1204" s="253"/>
      <c r="BD1204" s="253"/>
      <c r="BE1204" s="253"/>
      <c r="BF1204" s="253"/>
      <c r="BG1204" s="253"/>
      <c r="BH1204" s="253"/>
      <c r="BI1204" s="253"/>
      <c r="BJ1204" s="253"/>
      <c r="BK1204" s="253"/>
      <c r="BL1204" s="253"/>
      <c r="BM1204" s="253"/>
      <c r="BN1204" s="253"/>
      <c r="BO1204" s="253"/>
      <c r="BP1204" s="253"/>
      <c r="BQ1204" s="253"/>
      <c r="BR1204" s="253"/>
      <c r="BS1204" s="253"/>
      <c r="BT1204" s="253"/>
      <c r="BU1204" s="253"/>
      <c r="BV1204" s="253"/>
      <c r="BW1204" s="253"/>
      <c r="BX1204" s="253"/>
      <c r="BY1204" s="253"/>
      <c r="BZ1204" s="253"/>
      <c r="CA1204" s="253"/>
      <c r="CB1204" s="253"/>
      <c r="CC1204" s="253"/>
      <c r="CD1204" s="253"/>
      <c r="CE1204" s="253"/>
      <c r="CF1204" s="253"/>
      <c r="CG1204" s="253"/>
      <c r="CH1204" s="253"/>
      <c r="CI1204" s="253"/>
      <c r="CJ1204" s="253"/>
      <c r="CK1204" s="253"/>
      <c r="CL1204" s="253"/>
      <c r="CM1204" s="253"/>
      <c r="CN1204" s="253"/>
      <c r="CO1204" s="253"/>
      <c r="CP1204" s="253"/>
      <c r="CQ1204" s="253"/>
      <c r="CR1204" s="253"/>
      <c r="CS1204" s="253"/>
      <c r="CT1204" s="253"/>
      <c r="CU1204" s="253"/>
      <c r="CV1204" s="253"/>
      <c r="CW1204" s="253"/>
      <c r="CX1204" s="253"/>
      <c r="CY1204" s="253"/>
      <c r="CZ1204" s="253"/>
      <c r="DA1204" s="253"/>
      <c r="DB1204" s="253"/>
      <c r="DC1204" s="253"/>
      <c r="DD1204" s="253"/>
      <c r="DE1204" s="253"/>
      <c r="DF1204" s="253"/>
      <c r="DG1204" s="253"/>
      <c r="DH1204" s="253"/>
      <c r="DI1204" s="253"/>
      <c r="DJ1204" s="253"/>
      <c r="DK1204" s="253"/>
      <c r="DL1204" s="253"/>
      <c r="DM1204" s="253"/>
      <c r="DN1204" s="253"/>
      <c r="DO1204" s="253"/>
      <c r="DP1204" s="253"/>
      <c r="DQ1204" s="253"/>
      <c r="DR1204" s="253"/>
      <c r="DS1204" s="253"/>
      <c r="DT1204" s="253"/>
      <c r="DU1204" s="253"/>
    </row>
    <row r="1205" spans="1:125" s="248" customFormat="1" x14ac:dyDescent="0.25">
      <c r="A1205" s="253"/>
      <c r="B1205" s="253"/>
      <c r="D1205" s="253"/>
      <c r="E1205" s="253"/>
      <c r="F1205" s="253"/>
      <c r="G1205" s="253"/>
      <c r="H1205" s="253"/>
      <c r="I1205" s="253"/>
      <c r="J1205" s="253"/>
      <c r="K1205" s="253"/>
      <c r="L1205" s="253"/>
      <c r="S1205" s="253"/>
      <c r="T1205" s="253"/>
      <c r="U1205" s="253"/>
      <c r="V1205" s="253"/>
      <c r="W1205" s="253"/>
      <c r="X1205" s="253"/>
      <c r="Y1205" s="253"/>
      <c r="Z1205" s="253"/>
      <c r="AA1205" s="253"/>
      <c r="AB1205" s="253"/>
      <c r="AC1205" s="253"/>
      <c r="AD1205" s="253"/>
      <c r="AE1205" s="253"/>
      <c r="AF1205" s="253"/>
      <c r="AG1205" s="253"/>
      <c r="AH1205" s="253"/>
      <c r="AI1205" s="253"/>
      <c r="AJ1205" s="253"/>
      <c r="AK1205" s="253"/>
      <c r="AL1205" s="253"/>
      <c r="AM1205" s="253"/>
      <c r="AN1205" s="253"/>
      <c r="AO1205" s="253"/>
      <c r="AP1205" s="253"/>
      <c r="AQ1205" s="253"/>
      <c r="AR1205" s="253"/>
      <c r="AS1205" s="253"/>
      <c r="AT1205" s="253"/>
      <c r="AU1205" s="253"/>
      <c r="AV1205" s="253"/>
      <c r="AW1205" s="253"/>
      <c r="AX1205" s="253"/>
      <c r="AY1205" s="253"/>
      <c r="AZ1205" s="253"/>
      <c r="BA1205" s="253"/>
      <c r="BB1205" s="253"/>
      <c r="BC1205" s="253"/>
      <c r="BD1205" s="253"/>
      <c r="BE1205" s="253"/>
      <c r="BF1205" s="253"/>
      <c r="BG1205" s="253"/>
      <c r="BH1205" s="253"/>
      <c r="BI1205" s="253"/>
      <c r="BJ1205" s="253"/>
      <c r="BK1205" s="253"/>
      <c r="BL1205" s="253"/>
      <c r="BM1205" s="253"/>
      <c r="BN1205" s="253"/>
      <c r="BO1205" s="253"/>
      <c r="BP1205" s="253"/>
      <c r="BQ1205" s="253"/>
      <c r="BR1205" s="253"/>
      <c r="BS1205" s="253"/>
      <c r="BT1205" s="253"/>
      <c r="BU1205" s="253"/>
      <c r="BV1205" s="253"/>
      <c r="BW1205" s="253"/>
      <c r="BX1205" s="253"/>
      <c r="BY1205" s="253"/>
      <c r="BZ1205" s="253"/>
      <c r="CA1205" s="253"/>
      <c r="CB1205" s="253"/>
      <c r="CC1205" s="253"/>
      <c r="CD1205" s="253"/>
      <c r="CE1205" s="253"/>
      <c r="CF1205" s="253"/>
      <c r="CG1205" s="253"/>
      <c r="CH1205" s="253"/>
      <c r="CI1205" s="253"/>
      <c r="CJ1205" s="253"/>
      <c r="CK1205" s="253"/>
      <c r="CL1205" s="253"/>
      <c r="CM1205" s="253"/>
      <c r="CN1205" s="253"/>
      <c r="CO1205" s="253"/>
      <c r="CP1205" s="253"/>
      <c r="CQ1205" s="253"/>
      <c r="CR1205" s="253"/>
      <c r="CS1205" s="253"/>
      <c r="CT1205" s="253"/>
      <c r="CU1205" s="253"/>
      <c r="CV1205" s="253"/>
      <c r="CW1205" s="253"/>
      <c r="CX1205" s="253"/>
      <c r="CY1205" s="253"/>
      <c r="CZ1205" s="253"/>
      <c r="DA1205" s="253"/>
      <c r="DB1205" s="253"/>
      <c r="DC1205" s="253"/>
      <c r="DD1205" s="253"/>
      <c r="DE1205" s="253"/>
      <c r="DF1205" s="253"/>
      <c r="DG1205" s="253"/>
      <c r="DH1205" s="253"/>
      <c r="DI1205" s="253"/>
      <c r="DJ1205" s="253"/>
      <c r="DK1205" s="253"/>
      <c r="DL1205" s="253"/>
      <c r="DM1205" s="253"/>
      <c r="DN1205" s="253"/>
      <c r="DO1205" s="253"/>
      <c r="DP1205" s="253"/>
      <c r="DQ1205" s="253"/>
      <c r="DR1205" s="253"/>
      <c r="DS1205" s="253"/>
      <c r="DT1205" s="253"/>
      <c r="DU1205" s="253"/>
    </row>
    <row r="1206" spans="1:125" s="248" customFormat="1" x14ac:dyDescent="0.25">
      <c r="A1206" s="253"/>
      <c r="B1206" s="253"/>
      <c r="D1206" s="253"/>
      <c r="E1206" s="253"/>
      <c r="F1206" s="253"/>
      <c r="G1206" s="253"/>
      <c r="H1206" s="253"/>
      <c r="I1206" s="253"/>
      <c r="J1206" s="253"/>
      <c r="K1206" s="253"/>
      <c r="L1206" s="253"/>
      <c r="S1206" s="253"/>
      <c r="T1206" s="253"/>
      <c r="U1206" s="253"/>
      <c r="V1206" s="253"/>
      <c r="W1206" s="253"/>
      <c r="X1206" s="253"/>
      <c r="Y1206" s="253"/>
      <c r="Z1206" s="253"/>
      <c r="AA1206" s="253"/>
      <c r="AB1206" s="253"/>
      <c r="AC1206" s="253"/>
      <c r="AD1206" s="253"/>
      <c r="AE1206" s="253"/>
      <c r="AF1206" s="253"/>
      <c r="AG1206" s="253"/>
      <c r="AH1206" s="253"/>
      <c r="AI1206" s="253"/>
      <c r="AJ1206" s="253"/>
      <c r="AK1206" s="253"/>
      <c r="AL1206" s="253"/>
      <c r="AM1206" s="253"/>
      <c r="AN1206" s="253"/>
      <c r="AO1206" s="253"/>
      <c r="AP1206" s="253"/>
      <c r="AQ1206" s="253"/>
      <c r="AR1206" s="253"/>
      <c r="AS1206" s="253"/>
      <c r="AT1206" s="253"/>
      <c r="AU1206" s="253"/>
      <c r="AV1206" s="253"/>
      <c r="AW1206" s="253"/>
      <c r="AX1206" s="253"/>
      <c r="AY1206" s="253"/>
      <c r="AZ1206" s="253"/>
      <c r="BA1206" s="253"/>
      <c r="BB1206" s="253"/>
      <c r="BC1206" s="253"/>
      <c r="BD1206" s="253"/>
      <c r="BE1206" s="253"/>
      <c r="BF1206" s="253"/>
      <c r="BG1206" s="253"/>
      <c r="BH1206" s="253"/>
      <c r="BI1206" s="253"/>
      <c r="BJ1206" s="253"/>
      <c r="BK1206" s="253"/>
      <c r="BL1206" s="253"/>
      <c r="BM1206" s="253"/>
      <c r="BN1206" s="253"/>
      <c r="BO1206" s="253"/>
      <c r="BP1206" s="253"/>
      <c r="BQ1206" s="253"/>
      <c r="BR1206" s="253"/>
      <c r="BS1206" s="253"/>
      <c r="BT1206" s="253"/>
      <c r="BU1206" s="253"/>
      <c r="BV1206" s="253"/>
      <c r="BW1206" s="253"/>
      <c r="BX1206" s="253"/>
      <c r="BY1206" s="253"/>
      <c r="BZ1206" s="253"/>
      <c r="CA1206" s="253"/>
      <c r="CB1206" s="253"/>
      <c r="CC1206" s="253"/>
      <c r="CD1206" s="253"/>
      <c r="CE1206" s="253"/>
      <c r="CF1206" s="253"/>
      <c r="CG1206" s="253"/>
      <c r="CH1206" s="253"/>
      <c r="CI1206" s="253"/>
      <c r="CJ1206" s="253"/>
      <c r="CK1206" s="253"/>
      <c r="CL1206" s="253"/>
      <c r="CM1206" s="253"/>
      <c r="CN1206" s="253"/>
      <c r="CO1206" s="253"/>
      <c r="CP1206" s="253"/>
      <c r="CQ1206" s="253"/>
      <c r="CR1206" s="253"/>
      <c r="CS1206" s="253"/>
      <c r="CT1206" s="253"/>
      <c r="CU1206" s="253"/>
      <c r="CV1206" s="253"/>
      <c r="CW1206" s="253"/>
      <c r="CX1206" s="253"/>
      <c r="CY1206" s="253"/>
      <c r="CZ1206" s="253"/>
      <c r="DA1206" s="253"/>
      <c r="DB1206" s="253"/>
      <c r="DC1206" s="253"/>
      <c r="DD1206" s="253"/>
      <c r="DE1206" s="253"/>
      <c r="DF1206" s="253"/>
      <c r="DG1206" s="253"/>
      <c r="DH1206" s="253"/>
      <c r="DI1206" s="253"/>
      <c r="DJ1206" s="253"/>
      <c r="DK1206" s="253"/>
      <c r="DL1206" s="253"/>
      <c r="DM1206" s="253"/>
      <c r="DN1206" s="253"/>
      <c r="DO1206" s="253"/>
      <c r="DP1206" s="253"/>
      <c r="DQ1206" s="253"/>
      <c r="DR1206" s="253"/>
      <c r="DS1206" s="253"/>
      <c r="DT1206" s="253"/>
      <c r="DU1206" s="253"/>
    </row>
    <row r="1207" spans="1:125" s="248" customFormat="1" x14ac:dyDescent="0.25">
      <c r="A1207" s="253"/>
      <c r="B1207" s="253"/>
      <c r="D1207" s="253"/>
      <c r="E1207" s="253"/>
      <c r="F1207" s="253"/>
      <c r="G1207" s="253"/>
      <c r="H1207" s="253"/>
      <c r="I1207" s="253"/>
      <c r="J1207" s="253"/>
      <c r="K1207" s="253"/>
      <c r="L1207" s="253"/>
      <c r="S1207" s="253"/>
      <c r="T1207" s="253"/>
      <c r="U1207" s="253"/>
      <c r="V1207" s="253"/>
      <c r="W1207" s="253"/>
      <c r="X1207" s="253"/>
      <c r="Y1207" s="253"/>
      <c r="Z1207" s="253"/>
      <c r="AA1207" s="253"/>
      <c r="AB1207" s="253"/>
      <c r="AC1207" s="253"/>
      <c r="AD1207" s="253"/>
      <c r="AE1207" s="253"/>
      <c r="AF1207" s="253"/>
      <c r="AG1207" s="253"/>
      <c r="AH1207" s="253"/>
      <c r="AI1207" s="253"/>
      <c r="AJ1207" s="253"/>
      <c r="AK1207" s="253"/>
      <c r="AL1207" s="253"/>
      <c r="AM1207" s="253"/>
      <c r="AN1207" s="253"/>
      <c r="AO1207" s="253"/>
      <c r="AP1207" s="253"/>
      <c r="AQ1207" s="253"/>
      <c r="AR1207" s="253"/>
      <c r="AS1207" s="253"/>
      <c r="AT1207" s="253"/>
      <c r="AU1207" s="253"/>
      <c r="AV1207" s="253"/>
      <c r="AW1207" s="253"/>
      <c r="AX1207" s="253"/>
      <c r="AY1207" s="253"/>
      <c r="AZ1207" s="253"/>
      <c r="BA1207" s="253"/>
      <c r="BB1207" s="253"/>
      <c r="BC1207" s="253"/>
      <c r="BD1207" s="253"/>
      <c r="BE1207" s="253"/>
      <c r="BF1207" s="253"/>
      <c r="BG1207" s="253"/>
      <c r="BH1207" s="253"/>
      <c r="BI1207" s="253"/>
      <c r="BJ1207" s="253"/>
      <c r="BK1207" s="253"/>
      <c r="BL1207" s="253"/>
      <c r="BM1207" s="253"/>
      <c r="BN1207" s="253"/>
      <c r="BO1207" s="253"/>
      <c r="BP1207" s="253"/>
      <c r="BQ1207" s="253"/>
      <c r="BR1207" s="253"/>
      <c r="BS1207" s="253"/>
      <c r="BT1207" s="253"/>
      <c r="BU1207" s="253"/>
      <c r="BV1207" s="253"/>
      <c r="BW1207" s="253"/>
      <c r="BX1207" s="253"/>
      <c r="BY1207" s="253"/>
      <c r="BZ1207" s="253"/>
      <c r="CA1207" s="253"/>
      <c r="CB1207" s="253"/>
      <c r="CC1207" s="253"/>
      <c r="CD1207" s="253"/>
      <c r="CE1207" s="253"/>
      <c r="CF1207" s="253"/>
      <c r="CG1207" s="253"/>
      <c r="CH1207" s="253"/>
      <c r="CI1207" s="253"/>
      <c r="CJ1207" s="253"/>
      <c r="CK1207" s="253"/>
      <c r="CL1207" s="253"/>
      <c r="CM1207" s="253"/>
      <c r="CN1207" s="253"/>
      <c r="CO1207" s="253"/>
      <c r="CP1207" s="253"/>
      <c r="CQ1207" s="253"/>
      <c r="CR1207" s="253"/>
      <c r="CS1207" s="253"/>
      <c r="CT1207" s="253"/>
      <c r="CU1207" s="253"/>
      <c r="CV1207" s="253"/>
      <c r="CW1207" s="253"/>
      <c r="CX1207" s="253"/>
      <c r="CY1207" s="253"/>
      <c r="CZ1207" s="253"/>
      <c r="DA1207" s="253"/>
      <c r="DB1207" s="253"/>
      <c r="DC1207" s="253"/>
      <c r="DD1207" s="253"/>
      <c r="DE1207" s="253"/>
      <c r="DF1207" s="253"/>
      <c r="DG1207" s="253"/>
      <c r="DH1207" s="253"/>
      <c r="DI1207" s="253"/>
      <c r="DJ1207" s="253"/>
      <c r="DK1207" s="253"/>
      <c r="DL1207" s="253"/>
      <c r="DM1207" s="253"/>
      <c r="DN1207" s="253"/>
      <c r="DO1207" s="253"/>
      <c r="DP1207" s="253"/>
      <c r="DQ1207" s="253"/>
      <c r="DR1207" s="253"/>
      <c r="DS1207" s="253"/>
      <c r="DT1207" s="253"/>
      <c r="DU1207" s="253"/>
    </row>
    <row r="1208" spans="1:125" s="248" customFormat="1" x14ac:dyDescent="0.25">
      <c r="A1208" s="253"/>
      <c r="B1208" s="253"/>
      <c r="D1208" s="253"/>
      <c r="E1208" s="253"/>
      <c r="F1208" s="253"/>
      <c r="G1208" s="253"/>
      <c r="H1208" s="253"/>
      <c r="I1208" s="253"/>
      <c r="J1208" s="253"/>
      <c r="K1208" s="253"/>
      <c r="L1208" s="253"/>
      <c r="S1208" s="253"/>
      <c r="T1208" s="253"/>
      <c r="U1208" s="253"/>
      <c r="V1208" s="253"/>
      <c r="W1208" s="253"/>
      <c r="X1208" s="253"/>
      <c r="Y1208" s="253"/>
      <c r="Z1208" s="253"/>
      <c r="AA1208" s="253"/>
      <c r="AB1208" s="253"/>
      <c r="AC1208" s="253"/>
      <c r="AD1208" s="253"/>
      <c r="AE1208" s="253"/>
      <c r="AF1208" s="253"/>
      <c r="AG1208" s="253"/>
      <c r="AH1208" s="253"/>
      <c r="AI1208" s="253"/>
      <c r="AJ1208" s="253"/>
      <c r="AK1208" s="253"/>
      <c r="AL1208" s="253"/>
      <c r="AM1208" s="253"/>
      <c r="AN1208" s="253"/>
      <c r="AO1208" s="253"/>
      <c r="AP1208" s="253"/>
      <c r="AQ1208" s="253"/>
      <c r="AR1208" s="253"/>
      <c r="AS1208" s="253"/>
      <c r="AT1208" s="253"/>
      <c r="AU1208" s="253"/>
      <c r="AV1208" s="253"/>
      <c r="AW1208" s="253"/>
      <c r="AX1208" s="253"/>
      <c r="AY1208" s="253"/>
      <c r="AZ1208" s="253"/>
      <c r="BA1208" s="253"/>
      <c r="BB1208" s="253"/>
      <c r="BC1208" s="253"/>
      <c r="BD1208" s="253"/>
      <c r="BE1208" s="253"/>
      <c r="BF1208" s="253"/>
      <c r="BG1208" s="253"/>
      <c r="BH1208" s="253"/>
      <c r="BI1208" s="253"/>
      <c r="BJ1208" s="253"/>
      <c r="BK1208" s="253"/>
      <c r="BL1208" s="253"/>
      <c r="BM1208" s="253"/>
      <c r="BN1208" s="253"/>
      <c r="BO1208" s="253"/>
      <c r="BP1208" s="253"/>
      <c r="BQ1208" s="253"/>
      <c r="BR1208" s="253"/>
      <c r="BS1208" s="253"/>
      <c r="BT1208" s="253"/>
      <c r="BU1208" s="253"/>
      <c r="BV1208" s="253"/>
      <c r="BW1208" s="253"/>
      <c r="BX1208" s="253"/>
      <c r="BY1208" s="253"/>
      <c r="BZ1208" s="253"/>
      <c r="CA1208" s="253"/>
      <c r="CB1208" s="253"/>
      <c r="CC1208" s="253"/>
      <c r="CD1208" s="253"/>
      <c r="CE1208" s="253"/>
      <c r="CF1208" s="253"/>
      <c r="CG1208" s="253"/>
      <c r="CH1208" s="253"/>
      <c r="CI1208" s="253"/>
      <c r="CJ1208" s="253"/>
      <c r="CK1208" s="253"/>
      <c r="CL1208" s="253"/>
      <c r="CM1208" s="253"/>
      <c r="CN1208" s="253"/>
      <c r="CO1208" s="253"/>
      <c r="CP1208" s="253"/>
      <c r="CQ1208" s="253"/>
      <c r="CR1208" s="253"/>
      <c r="CS1208" s="253"/>
      <c r="CT1208" s="253"/>
      <c r="CU1208" s="253"/>
      <c r="CV1208" s="253"/>
      <c r="CW1208" s="253"/>
      <c r="CX1208" s="253"/>
      <c r="CY1208" s="253"/>
      <c r="CZ1208" s="253"/>
      <c r="DA1208" s="253"/>
      <c r="DB1208" s="253"/>
      <c r="DC1208" s="253"/>
      <c r="DD1208" s="253"/>
      <c r="DE1208" s="253"/>
      <c r="DF1208" s="253"/>
      <c r="DG1208" s="253"/>
      <c r="DH1208" s="253"/>
      <c r="DI1208" s="253"/>
      <c r="DJ1208" s="253"/>
      <c r="DK1208" s="253"/>
      <c r="DL1208" s="253"/>
      <c r="DM1208" s="253"/>
      <c r="DN1208" s="253"/>
      <c r="DO1208" s="253"/>
      <c r="DP1208" s="253"/>
      <c r="DQ1208" s="253"/>
      <c r="DR1208" s="253"/>
      <c r="DS1208" s="253"/>
      <c r="DT1208" s="253"/>
      <c r="DU1208" s="253"/>
    </row>
    <row r="1209" spans="1:125" s="248" customFormat="1" x14ac:dyDescent="0.25">
      <c r="A1209" s="253"/>
      <c r="B1209" s="253"/>
      <c r="D1209" s="253"/>
      <c r="E1209" s="253"/>
      <c r="F1209" s="253"/>
      <c r="G1209" s="253"/>
      <c r="H1209" s="253"/>
      <c r="I1209" s="253"/>
      <c r="J1209" s="253"/>
      <c r="K1209" s="253"/>
      <c r="L1209" s="253"/>
      <c r="S1209" s="253"/>
      <c r="T1209" s="253"/>
      <c r="U1209" s="253"/>
      <c r="V1209" s="253"/>
      <c r="W1209" s="253"/>
      <c r="X1209" s="253"/>
      <c r="Y1209" s="253"/>
      <c r="Z1209" s="253"/>
      <c r="AA1209" s="253"/>
      <c r="AB1209" s="253"/>
      <c r="AC1209" s="253"/>
      <c r="AD1209" s="253"/>
      <c r="AE1209" s="253"/>
      <c r="AF1209" s="253"/>
      <c r="AG1209" s="253"/>
      <c r="AH1209" s="253"/>
      <c r="AI1209" s="253"/>
      <c r="AJ1209" s="253"/>
      <c r="AK1209" s="253"/>
      <c r="AL1209" s="253"/>
      <c r="AM1209" s="253"/>
      <c r="AN1209" s="253"/>
      <c r="AO1209" s="253"/>
      <c r="AP1209" s="253"/>
      <c r="AQ1209" s="253"/>
      <c r="AR1209" s="253"/>
      <c r="AS1209" s="253"/>
      <c r="AT1209" s="253"/>
      <c r="AU1209" s="253"/>
      <c r="AV1209" s="253"/>
      <c r="AW1209" s="253"/>
      <c r="AX1209" s="253"/>
      <c r="AY1209" s="253"/>
      <c r="AZ1209" s="253"/>
      <c r="BA1209" s="253"/>
      <c r="BB1209" s="253"/>
      <c r="BC1209" s="253"/>
      <c r="BD1209" s="253"/>
      <c r="BE1209" s="253"/>
      <c r="BF1209" s="253"/>
      <c r="BG1209" s="253"/>
      <c r="BH1209" s="253"/>
      <c r="BI1209" s="253"/>
      <c r="BJ1209" s="253"/>
      <c r="BK1209" s="253"/>
      <c r="BL1209" s="253"/>
      <c r="BM1209" s="253"/>
      <c r="BN1209" s="253"/>
      <c r="BO1209" s="253"/>
      <c r="BP1209" s="253"/>
      <c r="BQ1209" s="253"/>
      <c r="BR1209" s="253"/>
      <c r="BS1209" s="253"/>
      <c r="BT1209" s="253"/>
      <c r="BU1209" s="253"/>
      <c r="BV1209" s="253"/>
      <c r="BW1209" s="253"/>
      <c r="BX1209" s="253"/>
      <c r="BY1209" s="253"/>
      <c r="BZ1209" s="253"/>
      <c r="CA1209" s="253"/>
      <c r="CB1209" s="253"/>
      <c r="CC1209" s="253"/>
      <c r="CD1209" s="253"/>
      <c r="CE1209" s="253"/>
      <c r="CF1209" s="253"/>
      <c r="CG1209" s="253"/>
      <c r="CH1209" s="253"/>
      <c r="CI1209" s="253"/>
      <c r="CJ1209" s="253"/>
      <c r="CK1209" s="253"/>
      <c r="CL1209" s="253"/>
      <c r="CM1209" s="253"/>
      <c r="CN1209" s="253"/>
      <c r="CO1209" s="253"/>
      <c r="CP1209" s="253"/>
      <c r="CQ1209" s="253"/>
      <c r="CR1209" s="253"/>
      <c r="CS1209" s="253"/>
      <c r="CT1209" s="253"/>
      <c r="CU1209" s="253"/>
      <c r="CV1209" s="253"/>
      <c r="CW1209" s="253"/>
      <c r="CX1209" s="253"/>
      <c r="CY1209" s="253"/>
      <c r="CZ1209" s="253"/>
      <c r="DA1209" s="253"/>
      <c r="DB1209" s="253"/>
      <c r="DC1209" s="253"/>
      <c r="DD1209" s="253"/>
      <c r="DE1209" s="253"/>
      <c r="DF1209" s="253"/>
      <c r="DG1209" s="253"/>
      <c r="DH1209" s="253"/>
      <c r="DI1209" s="253"/>
      <c r="DJ1209" s="253"/>
      <c r="DK1209" s="253"/>
      <c r="DL1209" s="253"/>
      <c r="DM1209" s="253"/>
      <c r="DN1209" s="253"/>
      <c r="DO1209" s="253"/>
      <c r="DP1209" s="253"/>
      <c r="DQ1209" s="253"/>
      <c r="DR1209" s="253"/>
      <c r="DS1209" s="253"/>
      <c r="DT1209" s="253"/>
      <c r="DU1209" s="253"/>
    </row>
    <row r="1210" spans="1:125" s="248" customFormat="1" x14ac:dyDescent="0.25">
      <c r="A1210" s="253"/>
      <c r="B1210" s="253"/>
      <c r="D1210" s="253"/>
      <c r="E1210" s="253"/>
      <c r="F1210" s="253"/>
      <c r="G1210" s="253"/>
      <c r="H1210" s="253"/>
      <c r="I1210" s="253"/>
      <c r="J1210" s="253"/>
      <c r="K1210" s="253"/>
      <c r="L1210" s="253"/>
      <c r="S1210" s="253"/>
      <c r="T1210" s="253"/>
      <c r="U1210" s="253"/>
      <c r="V1210" s="253"/>
      <c r="W1210" s="253"/>
      <c r="X1210" s="253"/>
      <c r="Y1210" s="253"/>
      <c r="Z1210" s="253"/>
      <c r="AA1210" s="253"/>
      <c r="AB1210" s="253"/>
      <c r="AC1210" s="253"/>
      <c r="AD1210" s="253"/>
      <c r="AE1210" s="253"/>
      <c r="AF1210" s="253"/>
      <c r="AG1210" s="253"/>
      <c r="AH1210" s="253"/>
      <c r="AI1210" s="253"/>
      <c r="AJ1210" s="253"/>
      <c r="AK1210" s="253"/>
      <c r="AL1210" s="253"/>
      <c r="AM1210" s="253"/>
      <c r="AN1210" s="253"/>
      <c r="AO1210" s="253"/>
      <c r="AP1210" s="253"/>
      <c r="AQ1210" s="253"/>
      <c r="AR1210" s="253"/>
      <c r="AS1210" s="253"/>
      <c r="AT1210" s="253"/>
      <c r="AU1210" s="253"/>
      <c r="AV1210" s="253"/>
      <c r="AW1210" s="253"/>
      <c r="AX1210" s="253"/>
      <c r="AY1210" s="253"/>
      <c r="AZ1210" s="253"/>
      <c r="BA1210" s="253"/>
      <c r="BB1210" s="253"/>
      <c r="BC1210" s="253"/>
      <c r="BD1210" s="253"/>
      <c r="BE1210" s="253"/>
      <c r="BF1210" s="253"/>
      <c r="BG1210" s="253"/>
      <c r="BH1210" s="253"/>
      <c r="BI1210" s="253"/>
      <c r="BJ1210" s="253"/>
      <c r="BK1210" s="253"/>
      <c r="BL1210" s="253"/>
      <c r="BM1210" s="253"/>
      <c r="BN1210" s="253"/>
      <c r="BO1210" s="253"/>
      <c r="BP1210" s="253"/>
      <c r="BQ1210" s="253"/>
      <c r="BR1210" s="253"/>
      <c r="BS1210" s="253"/>
      <c r="BT1210" s="253"/>
      <c r="BU1210" s="253"/>
      <c r="BV1210" s="253"/>
      <c r="BW1210" s="253"/>
      <c r="BX1210" s="253"/>
      <c r="BY1210" s="253"/>
      <c r="BZ1210" s="253"/>
      <c r="CA1210" s="253"/>
      <c r="CB1210" s="253"/>
      <c r="CC1210" s="253"/>
      <c r="CD1210" s="253"/>
      <c r="CE1210" s="253"/>
      <c r="CF1210" s="253"/>
      <c r="CG1210" s="253"/>
      <c r="CH1210" s="253"/>
      <c r="CI1210" s="253"/>
      <c r="CJ1210" s="253"/>
      <c r="CK1210" s="253"/>
      <c r="CL1210" s="253"/>
      <c r="CM1210" s="253"/>
      <c r="CN1210" s="253"/>
      <c r="CO1210" s="253"/>
      <c r="CP1210" s="253"/>
      <c r="CQ1210" s="253"/>
      <c r="CR1210" s="253"/>
      <c r="CS1210" s="253"/>
      <c r="CT1210" s="253"/>
      <c r="CU1210" s="253"/>
      <c r="CV1210" s="253"/>
      <c r="CW1210" s="253"/>
      <c r="CX1210" s="253"/>
      <c r="CY1210" s="253"/>
      <c r="CZ1210" s="253"/>
      <c r="DA1210" s="253"/>
      <c r="DB1210" s="253"/>
      <c r="DC1210" s="253"/>
      <c r="DD1210" s="253"/>
      <c r="DE1210" s="253"/>
      <c r="DF1210" s="253"/>
      <c r="DG1210" s="253"/>
      <c r="DH1210" s="253"/>
      <c r="DI1210" s="253"/>
      <c r="DJ1210" s="253"/>
      <c r="DK1210" s="253"/>
      <c r="DL1210" s="253"/>
      <c r="DM1210" s="253"/>
      <c r="DN1210" s="253"/>
      <c r="DO1210" s="253"/>
      <c r="DP1210" s="253"/>
      <c r="DQ1210" s="253"/>
      <c r="DR1210" s="253"/>
      <c r="DS1210" s="253"/>
      <c r="DT1210" s="253"/>
      <c r="DU1210" s="253"/>
    </row>
    <row r="1211" spans="1:125" s="248" customFormat="1" x14ac:dyDescent="0.25">
      <c r="A1211" s="253"/>
      <c r="B1211" s="253"/>
      <c r="D1211" s="253"/>
      <c r="E1211" s="253"/>
      <c r="F1211" s="253"/>
      <c r="G1211" s="253"/>
      <c r="H1211" s="253"/>
      <c r="I1211" s="253"/>
      <c r="J1211" s="253"/>
      <c r="K1211" s="253"/>
      <c r="L1211" s="253"/>
      <c r="S1211" s="253"/>
      <c r="T1211" s="253"/>
      <c r="U1211" s="253"/>
      <c r="V1211" s="253"/>
      <c r="W1211" s="253"/>
      <c r="X1211" s="253"/>
      <c r="Y1211" s="253"/>
      <c r="Z1211" s="253"/>
      <c r="AA1211" s="253"/>
      <c r="AB1211" s="253"/>
      <c r="AC1211" s="253"/>
      <c r="AD1211" s="253"/>
      <c r="AE1211" s="253"/>
      <c r="AF1211" s="253"/>
      <c r="AG1211" s="253"/>
      <c r="AH1211" s="253"/>
      <c r="AI1211" s="253"/>
      <c r="AJ1211" s="253"/>
      <c r="AK1211" s="253"/>
      <c r="AL1211" s="253"/>
      <c r="AM1211" s="253"/>
      <c r="AN1211" s="253"/>
      <c r="AO1211" s="253"/>
      <c r="AP1211" s="253"/>
      <c r="AQ1211" s="253"/>
      <c r="AR1211" s="253"/>
      <c r="AS1211" s="253"/>
      <c r="AT1211" s="253"/>
      <c r="AU1211" s="253"/>
      <c r="AV1211" s="253"/>
      <c r="AW1211" s="253"/>
      <c r="AX1211" s="253"/>
      <c r="AY1211" s="253"/>
      <c r="AZ1211" s="253"/>
      <c r="BA1211" s="253"/>
      <c r="BB1211" s="253"/>
      <c r="BC1211" s="253"/>
      <c r="BD1211" s="253"/>
      <c r="BE1211" s="253"/>
      <c r="BF1211" s="253"/>
      <c r="BG1211" s="253"/>
      <c r="BH1211" s="253"/>
      <c r="BI1211" s="253"/>
      <c r="BJ1211" s="253"/>
      <c r="BK1211" s="253"/>
      <c r="BL1211" s="253"/>
      <c r="BM1211" s="253"/>
      <c r="BN1211" s="253"/>
      <c r="BO1211" s="253"/>
      <c r="BP1211" s="253"/>
      <c r="BQ1211" s="253"/>
      <c r="BR1211" s="253"/>
      <c r="BS1211" s="253"/>
      <c r="BT1211" s="253"/>
      <c r="BU1211" s="253"/>
      <c r="BV1211" s="253"/>
      <c r="BW1211" s="253"/>
      <c r="BX1211" s="253"/>
      <c r="BY1211" s="253"/>
      <c r="BZ1211" s="253"/>
      <c r="CA1211" s="253"/>
      <c r="CB1211" s="253"/>
      <c r="CC1211" s="253"/>
      <c r="CD1211" s="253"/>
      <c r="CE1211" s="253"/>
      <c r="CF1211" s="253"/>
      <c r="CG1211" s="253"/>
      <c r="CH1211" s="253"/>
      <c r="CI1211" s="253"/>
      <c r="CJ1211" s="253"/>
      <c r="CK1211" s="253"/>
      <c r="CL1211" s="253"/>
      <c r="CM1211" s="253"/>
      <c r="CN1211" s="253"/>
      <c r="CO1211" s="253"/>
      <c r="CP1211" s="253"/>
      <c r="CQ1211" s="253"/>
      <c r="CR1211" s="253"/>
      <c r="CS1211" s="253"/>
      <c r="CT1211" s="253"/>
      <c r="CU1211" s="253"/>
      <c r="CV1211" s="253"/>
      <c r="CW1211" s="253"/>
      <c r="CX1211" s="253"/>
      <c r="CY1211" s="253"/>
      <c r="CZ1211" s="253"/>
      <c r="DA1211" s="253"/>
      <c r="DB1211" s="253"/>
      <c r="DC1211" s="253"/>
      <c r="DD1211" s="253"/>
      <c r="DE1211" s="253"/>
      <c r="DF1211" s="253"/>
      <c r="DG1211" s="253"/>
      <c r="DH1211" s="253"/>
      <c r="DI1211" s="253"/>
      <c r="DJ1211" s="253"/>
      <c r="DK1211" s="253"/>
      <c r="DL1211" s="253"/>
      <c r="DM1211" s="253"/>
      <c r="DN1211" s="253"/>
      <c r="DO1211" s="253"/>
      <c r="DP1211" s="253"/>
      <c r="DQ1211" s="253"/>
      <c r="DR1211" s="253"/>
      <c r="DS1211" s="253"/>
      <c r="DT1211" s="253"/>
      <c r="DU1211" s="253"/>
    </row>
    <row r="1212" spans="1:125" s="248" customFormat="1" x14ac:dyDescent="0.25">
      <c r="A1212" s="253"/>
      <c r="B1212" s="253"/>
      <c r="D1212" s="253"/>
      <c r="E1212" s="253"/>
      <c r="F1212" s="253"/>
      <c r="G1212" s="253"/>
      <c r="H1212" s="253"/>
      <c r="I1212" s="253"/>
      <c r="J1212" s="253"/>
      <c r="K1212" s="253"/>
      <c r="L1212" s="253"/>
      <c r="S1212" s="253"/>
      <c r="T1212" s="253"/>
      <c r="U1212" s="253"/>
      <c r="V1212" s="253"/>
      <c r="W1212" s="253"/>
      <c r="X1212" s="253"/>
      <c r="Y1212" s="253"/>
      <c r="Z1212" s="253"/>
      <c r="AA1212" s="253"/>
      <c r="AB1212" s="253"/>
      <c r="AC1212" s="253"/>
      <c r="AD1212" s="253"/>
      <c r="AE1212" s="253"/>
      <c r="AF1212" s="253"/>
      <c r="AG1212" s="253"/>
      <c r="AH1212" s="253"/>
      <c r="AI1212" s="253"/>
      <c r="AJ1212" s="253"/>
      <c r="AK1212" s="253"/>
      <c r="AL1212" s="253"/>
      <c r="AM1212" s="253"/>
      <c r="AN1212" s="253"/>
      <c r="AO1212" s="253"/>
      <c r="AP1212" s="253"/>
      <c r="AQ1212" s="253"/>
      <c r="AR1212" s="253"/>
      <c r="AS1212" s="253"/>
      <c r="AT1212" s="253"/>
      <c r="AU1212" s="253"/>
      <c r="AV1212" s="253"/>
      <c r="AW1212" s="253"/>
      <c r="AX1212" s="253"/>
      <c r="AY1212" s="253"/>
      <c r="AZ1212" s="253"/>
      <c r="BA1212" s="253"/>
      <c r="BB1212" s="253"/>
      <c r="BC1212" s="253"/>
      <c r="BD1212" s="253"/>
      <c r="BE1212" s="253"/>
      <c r="BF1212" s="253"/>
      <c r="BG1212" s="253"/>
      <c r="BH1212" s="253"/>
      <c r="BI1212" s="253"/>
      <c r="BJ1212" s="253"/>
      <c r="BK1212" s="253"/>
      <c r="BL1212" s="253"/>
      <c r="BM1212" s="253"/>
      <c r="BN1212" s="253"/>
      <c r="BO1212" s="253"/>
      <c r="BP1212" s="253"/>
      <c r="BQ1212" s="253"/>
      <c r="BR1212" s="253"/>
      <c r="BS1212" s="253"/>
      <c r="BT1212" s="253"/>
      <c r="BU1212" s="253"/>
      <c r="BV1212" s="253"/>
      <c r="BW1212" s="253"/>
      <c r="BX1212" s="253"/>
      <c r="BY1212" s="253"/>
      <c r="BZ1212" s="253"/>
      <c r="CA1212" s="253"/>
      <c r="CB1212" s="253"/>
      <c r="CC1212" s="253"/>
      <c r="CD1212" s="253"/>
      <c r="CE1212" s="253"/>
      <c r="CF1212" s="253"/>
      <c r="CG1212" s="253"/>
      <c r="CH1212" s="253"/>
      <c r="CI1212" s="253"/>
      <c r="CJ1212" s="253"/>
      <c r="CK1212" s="253"/>
      <c r="CL1212" s="253"/>
      <c r="CM1212" s="253"/>
      <c r="CN1212" s="253"/>
      <c r="CO1212" s="253"/>
      <c r="CP1212" s="253"/>
      <c r="CQ1212" s="253"/>
      <c r="CR1212" s="253"/>
      <c r="CS1212" s="253"/>
      <c r="CT1212" s="253"/>
      <c r="CU1212" s="253"/>
      <c r="CV1212" s="253"/>
      <c r="CW1212" s="253"/>
      <c r="CX1212" s="253"/>
      <c r="CY1212" s="253"/>
      <c r="CZ1212" s="253"/>
      <c r="DA1212" s="253"/>
      <c r="DB1212" s="253"/>
      <c r="DC1212" s="253"/>
      <c r="DD1212" s="253"/>
      <c r="DE1212" s="253"/>
      <c r="DF1212" s="253"/>
      <c r="DG1212" s="253"/>
      <c r="DH1212" s="253"/>
      <c r="DI1212" s="253"/>
      <c r="DJ1212" s="253"/>
      <c r="DK1212" s="253"/>
      <c r="DL1212" s="253"/>
      <c r="DM1212" s="253"/>
      <c r="DN1212" s="253"/>
      <c r="DO1212" s="253"/>
      <c r="DP1212" s="253"/>
      <c r="DQ1212" s="253"/>
      <c r="DR1212" s="253"/>
      <c r="DS1212" s="253"/>
      <c r="DT1212" s="253"/>
      <c r="DU1212" s="253"/>
    </row>
    <row r="1213" spans="1:125" s="248" customFormat="1" x14ac:dyDescent="0.25">
      <c r="A1213" s="253"/>
      <c r="B1213" s="253"/>
      <c r="D1213" s="253"/>
      <c r="E1213" s="253"/>
      <c r="F1213" s="253"/>
      <c r="G1213" s="253"/>
      <c r="H1213" s="253"/>
      <c r="I1213" s="253"/>
      <c r="J1213" s="253"/>
      <c r="K1213" s="253"/>
      <c r="L1213" s="253"/>
      <c r="S1213" s="253"/>
      <c r="T1213" s="253"/>
      <c r="U1213" s="253"/>
      <c r="V1213" s="253"/>
      <c r="W1213" s="253"/>
      <c r="X1213" s="253"/>
      <c r="Y1213" s="253"/>
      <c r="Z1213" s="253"/>
      <c r="AA1213" s="253"/>
      <c r="AB1213" s="253"/>
      <c r="AC1213" s="253"/>
      <c r="AD1213" s="253"/>
      <c r="AE1213" s="253"/>
      <c r="AF1213" s="253"/>
      <c r="AG1213" s="253"/>
      <c r="AH1213" s="253"/>
      <c r="AI1213" s="253"/>
      <c r="AJ1213" s="253"/>
      <c r="AK1213" s="253"/>
      <c r="AL1213" s="253"/>
      <c r="AM1213" s="253"/>
      <c r="AN1213" s="253"/>
      <c r="AO1213" s="253"/>
      <c r="AP1213" s="253"/>
      <c r="AQ1213" s="253"/>
      <c r="AR1213" s="253"/>
      <c r="AS1213" s="253"/>
      <c r="AT1213" s="253"/>
      <c r="AU1213" s="253"/>
      <c r="AV1213" s="253"/>
      <c r="AW1213" s="253"/>
      <c r="AX1213" s="253"/>
      <c r="AY1213" s="253"/>
      <c r="AZ1213" s="253"/>
      <c r="BA1213" s="253"/>
      <c r="BB1213" s="253"/>
      <c r="BC1213" s="253"/>
      <c r="BD1213" s="253"/>
      <c r="BE1213" s="253"/>
      <c r="BF1213" s="253"/>
      <c r="BG1213" s="253"/>
      <c r="BH1213" s="253"/>
      <c r="BI1213" s="253"/>
      <c r="BJ1213" s="253"/>
      <c r="BK1213" s="253"/>
      <c r="BL1213" s="253"/>
      <c r="BM1213" s="253"/>
      <c r="BN1213" s="253"/>
      <c r="BO1213" s="253"/>
      <c r="BP1213" s="253"/>
      <c r="BQ1213" s="253"/>
      <c r="BR1213" s="253"/>
      <c r="BS1213" s="253"/>
      <c r="BT1213" s="253"/>
      <c r="BU1213" s="253"/>
      <c r="BV1213" s="253"/>
      <c r="BW1213" s="253"/>
      <c r="BX1213" s="253"/>
      <c r="BY1213" s="253"/>
      <c r="BZ1213" s="253"/>
      <c r="CA1213" s="253"/>
      <c r="CB1213" s="253"/>
      <c r="CC1213" s="253"/>
      <c r="CD1213" s="253"/>
      <c r="CE1213" s="253"/>
      <c r="CF1213" s="253"/>
      <c r="CG1213" s="253"/>
      <c r="CH1213" s="253"/>
      <c r="CI1213" s="253"/>
      <c r="CJ1213" s="253"/>
      <c r="CK1213" s="253"/>
      <c r="CL1213" s="253"/>
      <c r="CM1213" s="253"/>
      <c r="CN1213" s="253"/>
      <c r="CO1213" s="253"/>
      <c r="CP1213" s="253"/>
      <c r="CQ1213" s="253"/>
      <c r="CR1213" s="253"/>
      <c r="CS1213" s="253"/>
      <c r="CT1213" s="253"/>
      <c r="CU1213" s="253"/>
      <c r="CV1213" s="253"/>
      <c r="CW1213" s="253"/>
      <c r="CX1213" s="253"/>
      <c r="CY1213" s="253"/>
      <c r="CZ1213" s="253"/>
      <c r="DA1213" s="253"/>
      <c r="DB1213" s="253"/>
      <c r="DC1213" s="253"/>
      <c r="DD1213" s="253"/>
      <c r="DE1213" s="253"/>
      <c r="DF1213" s="253"/>
      <c r="DG1213" s="253"/>
      <c r="DH1213" s="253"/>
      <c r="DI1213" s="253"/>
      <c r="DJ1213" s="253"/>
      <c r="DK1213" s="253"/>
      <c r="DL1213" s="253"/>
      <c r="DM1213" s="253"/>
      <c r="DN1213" s="253"/>
      <c r="DO1213" s="253"/>
      <c r="DP1213" s="253"/>
      <c r="DQ1213" s="253"/>
      <c r="DR1213" s="253"/>
      <c r="DS1213" s="253"/>
      <c r="DT1213" s="253"/>
      <c r="DU1213" s="253"/>
    </row>
    <row r="1214" spans="1:125" s="248" customFormat="1" x14ac:dyDescent="0.25">
      <c r="A1214" s="253"/>
      <c r="B1214" s="253"/>
      <c r="D1214" s="253"/>
      <c r="E1214" s="253"/>
      <c r="F1214" s="253"/>
      <c r="G1214" s="253"/>
      <c r="H1214" s="253"/>
      <c r="I1214" s="253"/>
      <c r="J1214" s="253"/>
      <c r="K1214" s="253"/>
      <c r="L1214" s="253"/>
      <c r="S1214" s="253"/>
      <c r="T1214" s="253"/>
      <c r="U1214" s="253"/>
      <c r="V1214" s="253"/>
      <c r="W1214" s="253"/>
      <c r="X1214" s="253"/>
      <c r="Y1214" s="253"/>
      <c r="Z1214" s="253"/>
      <c r="AA1214" s="253"/>
      <c r="AB1214" s="253"/>
      <c r="AC1214" s="253"/>
      <c r="AD1214" s="253"/>
      <c r="AE1214" s="253"/>
      <c r="AF1214" s="253"/>
      <c r="AG1214" s="253"/>
      <c r="AH1214" s="253"/>
      <c r="AI1214" s="253"/>
      <c r="AJ1214" s="253"/>
      <c r="AK1214" s="253"/>
      <c r="AL1214" s="253"/>
      <c r="AM1214" s="253"/>
      <c r="AN1214" s="253"/>
      <c r="AO1214" s="253"/>
      <c r="AP1214" s="253"/>
      <c r="AQ1214" s="253"/>
      <c r="AR1214" s="253"/>
      <c r="AS1214" s="253"/>
      <c r="AT1214" s="253"/>
      <c r="AU1214" s="253"/>
      <c r="AV1214" s="253"/>
      <c r="AW1214" s="253"/>
      <c r="AX1214" s="253"/>
      <c r="AY1214" s="253"/>
      <c r="AZ1214" s="253"/>
      <c r="BA1214" s="253"/>
      <c r="BB1214" s="253"/>
      <c r="BC1214" s="253"/>
      <c r="BD1214" s="253"/>
      <c r="BE1214" s="253"/>
      <c r="BF1214" s="253"/>
      <c r="BG1214" s="253"/>
      <c r="BH1214" s="253"/>
      <c r="BI1214" s="253"/>
      <c r="BJ1214" s="253"/>
      <c r="BK1214" s="253"/>
      <c r="BL1214" s="253"/>
      <c r="BM1214" s="253"/>
      <c r="BN1214" s="253"/>
      <c r="BO1214" s="253"/>
      <c r="BP1214" s="253"/>
      <c r="BQ1214" s="253"/>
      <c r="BR1214" s="253"/>
      <c r="BS1214" s="253"/>
      <c r="BT1214" s="253"/>
      <c r="BU1214" s="253"/>
      <c r="BV1214" s="253"/>
      <c r="BW1214" s="253"/>
      <c r="BX1214" s="253"/>
      <c r="BY1214" s="253"/>
      <c r="BZ1214" s="253"/>
      <c r="CA1214" s="253"/>
      <c r="CB1214" s="253"/>
      <c r="CC1214" s="253"/>
      <c r="CD1214" s="253"/>
      <c r="CE1214" s="253"/>
      <c r="CF1214" s="253"/>
      <c r="CG1214" s="253"/>
      <c r="CH1214" s="253"/>
      <c r="CI1214" s="253"/>
      <c r="CJ1214" s="253"/>
      <c r="CK1214" s="253"/>
      <c r="CL1214" s="253"/>
      <c r="CM1214" s="253"/>
      <c r="CN1214" s="253"/>
      <c r="CO1214" s="253"/>
      <c r="CP1214" s="253"/>
      <c r="CQ1214" s="253"/>
      <c r="CR1214" s="253"/>
      <c r="CS1214" s="253"/>
      <c r="CT1214" s="253"/>
      <c r="CU1214" s="253"/>
      <c r="CV1214" s="253"/>
      <c r="CW1214" s="253"/>
      <c r="CX1214" s="253"/>
      <c r="CY1214" s="253"/>
      <c r="CZ1214" s="253"/>
      <c r="DA1214" s="253"/>
      <c r="DB1214" s="253"/>
      <c r="DC1214" s="253"/>
      <c r="DD1214" s="253"/>
      <c r="DE1214" s="253"/>
      <c r="DF1214" s="253"/>
      <c r="DG1214" s="253"/>
      <c r="DH1214" s="253"/>
      <c r="DI1214" s="253"/>
      <c r="DJ1214" s="253"/>
      <c r="DK1214" s="253"/>
      <c r="DL1214" s="253"/>
      <c r="DM1214" s="253"/>
      <c r="DN1214" s="253"/>
      <c r="DO1214" s="253"/>
      <c r="DP1214" s="253"/>
      <c r="DQ1214" s="253"/>
      <c r="DR1214" s="253"/>
      <c r="DS1214" s="253"/>
      <c r="DT1214" s="253"/>
      <c r="DU1214" s="253"/>
    </row>
    <row r="1215" spans="1:125" s="248" customFormat="1" x14ac:dyDescent="0.25">
      <c r="A1215" s="253"/>
      <c r="B1215" s="253"/>
      <c r="D1215" s="253"/>
      <c r="E1215" s="253"/>
      <c r="F1215" s="253"/>
      <c r="G1215" s="253"/>
      <c r="H1215" s="253"/>
      <c r="I1215" s="253"/>
      <c r="J1215" s="253"/>
      <c r="K1215" s="253"/>
      <c r="L1215" s="253"/>
      <c r="S1215" s="253"/>
      <c r="T1215" s="253"/>
      <c r="U1215" s="253"/>
      <c r="V1215" s="253"/>
      <c r="W1215" s="253"/>
      <c r="X1215" s="253"/>
      <c r="Y1215" s="253"/>
      <c r="Z1215" s="253"/>
      <c r="AA1215" s="253"/>
      <c r="AB1215" s="253"/>
      <c r="AC1215" s="253"/>
      <c r="AD1215" s="253"/>
      <c r="AE1215" s="253"/>
      <c r="AF1215" s="253"/>
      <c r="AG1215" s="253"/>
      <c r="AH1215" s="253"/>
      <c r="AI1215" s="253"/>
      <c r="AJ1215" s="253"/>
      <c r="AK1215" s="253"/>
      <c r="AL1215" s="253"/>
      <c r="AM1215" s="253"/>
      <c r="AN1215" s="253"/>
      <c r="AO1215" s="253"/>
      <c r="AP1215" s="253"/>
      <c r="AQ1215" s="253"/>
      <c r="AR1215" s="253"/>
      <c r="AS1215" s="253"/>
      <c r="AT1215" s="253"/>
      <c r="AU1215" s="253"/>
      <c r="AV1215" s="253"/>
      <c r="AW1215" s="253"/>
      <c r="AX1215" s="253"/>
      <c r="AY1215" s="253"/>
      <c r="AZ1215" s="253"/>
      <c r="BA1215" s="253"/>
      <c r="BB1215" s="253"/>
      <c r="BC1215" s="253"/>
      <c r="BD1215" s="253"/>
      <c r="BE1215" s="253"/>
      <c r="BF1215" s="253"/>
      <c r="BG1215" s="253"/>
      <c r="BH1215" s="253"/>
      <c r="BI1215" s="253"/>
      <c r="BJ1215" s="253"/>
      <c r="BK1215" s="253"/>
      <c r="BL1215" s="253"/>
      <c r="BM1215" s="253"/>
      <c r="BN1215" s="253"/>
      <c r="BO1215" s="253"/>
      <c r="BP1215" s="253"/>
      <c r="BQ1215" s="253"/>
      <c r="BR1215" s="253"/>
      <c r="BS1215" s="253"/>
      <c r="BT1215" s="253"/>
      <c r="BU1215" s="253"/>
      <c r="BV1215" s="253"/>
      <c r="BW1215" s="253"/>
      <c r="BX1215" s="253"/>
      <c r="BY1215" s="253"/>
      <c r="BZ1215" s="253"/>
      <c r="CA1215" s="253"/>
      <c r="CB1215" s="253"/>
      <c r="CC1215" s="253"/>
      <c r="CD1215" s="253"/>
      <c r="CE1215" s="253"/>
      <c r="CF1215" s="253"/>
      <c r="CG1215" s="253"/>
      <c r="CH1215" s="253"/>
      <c r="CI1215" s="253"/>
      <c r="CJ1215" s="253"/>
      <c r="CK1215" s="253"/>
      <c r="CL1215" s="253"/>
      <c r="CM1215" s="253"/>
      <c r="CN1215" s="253"/>
      <c r="CO1215" s="253"/>
      <c r="CP1215" s="253"/>
      <c r="CQ1215" s="253"/>
      <c r="CR1215" s="253"/>
      <c r="CS1215" s="253"/>
      <c r="CT1215" s="253"/>
      <c r="CU1215" s="253"/>
      <c r="CV1215" s="253"/>
      <c r="CW1215" s="253"/>
      <c r="CX1215" s="253"/>
      <c r="CY1215" s="253"/>
      <c r="CZ1215" s="253"/>
      <c r="DA1215" s="253"/>
      <c r="DB1215" s="253"/>
      <c r="DC1215" s="253"/>
      <c r="DD1215" s="253"/>
      <c r="DE1215" s="253"/>
      <c r="DF1215" s="253"/>
      <c r="DG1215" s="253"/>
      <c r="DH1215" s="253"/>
      <c r="DI1215" s="253"/>
      <c r="DJ1215" s="253"/>
      <c r="DK1215" s="253"/>
      <c r="DL1215" s="253"/>
      <c r="DM1215" s="253"/>
      <c r="DN1215" s="253"/>
      <c r="DO1215" s="253"/>
      <c r="DP1215" s="253"/>
      <c r="DQ1215" s="253"/>
      <c r="DR1215" s="253"/>
      <c r="DS1215" s="253"/>
      <c r="DT1215" s="253"/>
      <c r="DU1215" s="253"/>
    </row>
    <row r="1216" spans="1:125" s="248" customFormat="1" x14ac:dyDescent="0.25">
      <c r="A1216" s="253"/>
      <c r="B1216" s="253"/>
      <c r="D1216" s="253"/>
      <c r="E1216" s="253"/>
      <c r="F1216" s="253"/>
      <c r="G1216" s="253"/>
      <c r="H1216" s="253"/>
      <c r="I1216" s="253"/>
      <c r="J1216" s="253"/>
      <c r="K1216" s="253"/>
      <c r="L1216" s="253"/>
      <c r="S1216" s="253"/>
      <c r="T1216" s="253"/>
      <c r="U1216" s="253"/>
      <c r="V1216" s="253"/>
      <c r="W1216" s="253"/>
      <c r="X1216" s="253"/>
      <c r="Y1216" s="253"/>
      <c r="Z1216" s="253"/>
      <c r="AA1216" s="253"/>
      <c r="AB1216" s="253"/>
      <c r="AC1216" s="253"/>
      <c r="AD1216" s="253"/>
      <c r="AE1216" s="253"/>
      <c r="AF1216" s="253"/>
      <c r="AG1216" s="253"/>
      <c r="AH1216" s="253"/>
      <c r="AI1216" s="253"/>
      <c r="AJ1216" s="253"/>
      <c r="AK1216" s="253"/>
      <c r="AL1216" s="253"/>
      <c r="AM1216" s="253"/>
      <c r="AN1216" s="253"/>
      <c r="AO1216" s="253"/>
      <c r="AP1216" s="253"/>
      <c r="AQ1216" s="253"/>
      <c r="AR1216" s="253"/>
      <c r="AS1216" s="253"/>
      <c r="AT1216" s="253"/>
      <c r="AU1216" s="253"/>
      <c r="AV1216" s="253"/>
      <c r="AW1216" s="253"/>
      <c r="AX1216" s="253"/>
      <c r="AY1216" s="253"/>
      <c r="AZ1216" s="253"/>
      <c r="BA1216" s="253"/>
      <c r="BB1216" s="253"/>
      <c r="BC1216" s="253"/>
      <c r="BD1216" s="253"/>
      <c r="BE1216" s="253"/>
      <c r="BF1216" s="253"/>
      <c r="BG1216" s="253"/>
      <c r="BH1216" s="253"/>
      <c r="BI1216" s="253"/>
      <c r="BJ1216" s="253"/>
      <c r="BK1216" s="253"/>
      <c r="BL1216" s="253"/>
      <c r="BM1216" s="253"/>
      <c r="BN1216" s="253"/>
      <c r="BO1216" s="253"/>
      <c r="BP1216" s="253"/>
      <c r="BQ1216" s="253"/>
      <c r="BR1216" s="253"/>
      <c r="BS1216" s="253"/>
      <c r="BT1216" s="253"/>
      <c r="BU1216" s="253"/>
      <c r="BV1216" s="253"/>
      <c r="BW1216" s="253"/>
      <c r="BX1216" s="253"/>
      <c r="BY1216" s="253"/>
      <c r="BZ1216" s="253"/>
      <c r="CA1216" s="253"/>
      <c r="CB1216" s="253"/>
      <c r="CC1216" s="253"/>
      <c r="CD1216" s="253"/>
      <c r="CE1216" s="253"/>
      <c r="CF1216" s="253"/>
      <c r="CG1216" s="253"/>
      <c r="CH1216" s="253"/>
      <c r="CI1216" s="253"/>
      <c r="CJ1216" s="253"/>
      <c r="CK1216" s="253"/>
      <c r="CL1216" s="253"/>
      <c r="CM1216" s="253"/>
      <c r="CN1216" s="253"/>
      <c r="CO1216" s="253"/>
      <c r="CP1216" s="253"/>
      <c r="CQ1216" s="253"/>
      <c r="CR1216" s="253"/>
      <c r="CS1216" s="253"/>
      <c r="CT1216" s="253"/>
      <c r="CU1216" s="253"/>
      <c r="CV1216" s="253"/>
      <c r="CW1216" s="253"/>
      <c r="CX1216" s="253"/>
      <c r="CY1216" s="253"/>
      <c r="CZ1216" s="253"/>
      <c r="DA1216" s="253"/>
      <c r="DB1216" s="253"/>
      <c r="DC1216" s="253"/>
      <c r="DD1216" s="253"/>
      <c r="DE1216" s="253"/>
      <c r="DF1216" s="253"/>
      <c r="DG1216" s="253"/>
      <c r="DH1216" s="253"/>
      <c r="DI1216" s="253"/>
      <c r="DJ1216" s="253"/>
      <c r="DK1216" s="253"/>
      <c r="DL1216" s="253"/>
      <c r="DM1216" s="253"/>
      <c r="DN1216" s="253"/>
      <c r="DO1216" s="253"/>
      <c r="DP1216" s="253"/>
      <c r="DQ1216" s="253"/>
      <c r="DR1216" s="253"/>
      <c r="DS1216" s="253"/>
      <c r="DT1216" s="253"/>
      <c r="DU1216" s="253"/>
    </row>
    <row r="1217" spans="1:125" s="248" customFormat="1" x14ac:dyDescent="0.25">
      <c r="A1217" s="253"/>
      <c r="B1217" s="253"/>
      <c r="D1217" s="253"/>
      <c r="E1217" s="253"/>
      <c r="F1217" s="253"/>
      <c r="G1217" s="253"/>
      <c r="H1217" s="253"/>
      <c r="I1217" s="253"/>
      <c r="J1217" s="253"/>
      <c r="K1217" s="253"/>
      <c r="L1217" s="253"/>
      <c r="S1217" s="253"/>
      <c r="T1217" s="253"/>
      <c r="U1217" s="253"/>
      <c r="V1217" s="253"/>
      <c r="W1217" s="253"/>
      <c r="X1217" s="253"/>
      <c r="Y1217" s="253"/>
      <c r="Z1217" s="253"/>
      <c r="AA1217" s="253"/>
      <c r="AB1217" s="253"/>
      <c r="AC1217" s="253"/>
      <c r="AD1217" s="253"/>
      <c r="AE1217" s="253"/>
      <c r="AF1217" s="253"/>
      <c r="AG1217" s="253"/>
      <c r="AH1217" s="253"/>
      <c r="AI1217" s="253"/>
      <c r="AJ1217" s="253"/>
      <c r="AK1217" s="253"/>
      <c r="AL1217" s="253"/>
      <c r="AM1217" s="253"/>
      <c r="AN1217" s="253"/>
      <c r="AO1217" s="253"/>
      <c r="AP1217" s="253"/>
      <c r="AQ1217" s="253"/>
      <c r="AR1217" s="253"/>
      <c r="AS1217" s="253"/>
      <c r="AT1217" s="253"/>
      <c r="AU1217" s="253"/>
      <c r="AV1217" s="253"/>
      <c r="AW1217" s="253"/>
      <c r="AX1217" s="253"/>
      <c r="AY1217" s="253"/>
      <c r="AZ1217" s="253"/>
      <c r="BA1217" s="253"/>
      <c r="BB1217" s="253"/>
      <c r="BC1217" s="253"/>
      <c r="BD1217" s="253"/>
      <c r="BE1217" s="253"/>
      <c r="BF1217" s="253"/>
      <c r="BG1217" s="253"/>
      <c r="BH1217" s="253"/>
      <c r="BI1217" s="253"/>
      <c r="BJ1217" s="253"/>
      <c r="BK1217" s="253"/>
      <c r="BL1217" s="253"/>
      <c r="BM1217" s="253"/>
      <c r="BN1217" s="253"/>
      <c r="BO1217" s="253"/>
      <c r="BP1217" s="253"/>
      <c r="BQ1217" s="253"/>
      <c r="BR1217" s="253"/>
      <c r="BS1217" s="253"/>
      <c r="BT1217" s="253"/>
      <c r="BU1217" s="253"/>
      <c r="BV1217" s="253"/>
      <c r="BW1217" s="253"/>
      <c r="BX1217" s="253"/>
      <c r="BY1217" s="253"/>
      <c r="BZ1217" s="253"/>
      <c r="CA1217" s="253"/>
      <c r="CB1217" s="253"/>
      <c r="CC1217" s="253"/>
      <c r="CD1217" s="253"/>
      <c r="CE1217" s="253"/>
      <c r="CF1217" s="253"/>
      <c r="CG1217" s="253"/>
      <c r="CH1217" s="253"/>
      <c r="CI1217" s="253"/>
      <c r="CJ1217" s="253"/>
      <c r="CK1217" s="253"/>
      <c r="CL1217" s="253"/>
      <c r="CM1217" s="253"/>
      <c r="CN1217" s="253"/>
      <c r="CO1217" s="253"/>
      <c r="CP1217" s="253"/>
      <c r="CQ1217" s="253"/>
      <c r="CR1217" s="253"/>
      <c r="CS1217" s="253"/>
      <c r="CT1217" s="253"/>
      <c r="CU1217" s="253"/>
      <c r="CV1217" s="253"/>
      <c r="CW1217" s="253"/>
      <c r="CX1217" s="253"/>
      <c r="CY1217" s="253"/>
      <c r="CZ1217" s="253"/>
      <c r="DA1217" s="253"/>
      <c r="DB1217" s="253"/>
      <c r="DC1217" s="253"/>
      <c r="DD1217" s="253"/>
      <c r="DE1217" s="253"/>
      <c r="DF1217" s="253"/>
      <c r="DG1217" s="253"/>
      <c r="DH1217" s="253"/>
      <c r="DI1217" s="253"/>
      <c r="DJ1217" s="253"/>
      <c r="DK1217" s="253"/>
      <c r="DL1217" s="253"/>
      <c r="DM1217" s="253"/>
      <c r="DN1217" s="253"/>
      <c r="DO1217" s="253"/>
      <c r="DP1217" s="253"/>
      <c r="DQ1217" s="253"/>
      <c r="DR1217" s="253"/>
      <c r="DS1217" s="253"/>
      <c r="DT1217" s="253"/>
      <c r="DU1217" s="253"/>
    </row>
    <row r="1218" spans="1:125" s="248" customFormat="1" x14ac:dyDescent="0.25">
      <c r="A1218" s="253"/>
      <c r="B1218" s="253"/>
      <c r="D1218" s="253"/>
      <c r="E1218" s="253"/>
      <c r="F1218" s="253"/>
      <c r="G1218" s="253"/>
      <c r="H1218" s="253"/>
      <c r="I1218" s="253"/>
      <c r="J1218" s="253"/>
      <c r="K1218" s="253"/>
      <c r="L1218" s="253"/>
      <c r="S1218" s="253"/>
      <c r="T1218" s="253"/>
      <c r="U1218" s="253"/>
      <c r="V1218" s="253"/>
      <c r="W1218" s="253"/>
      <c r="X1218" s="253"/>
      <c r="Y1218" s="253"/>
      <c r="Z1218" s="253"/>
      <c r="AA1218" s="253"/>
      <c r="AB1218" s="253"/>
      <c r="AC1218" s="253"/>
      <c r="AD1218" s="253"/>
      <c r="AE1218" s="253"/>
      <c r="AF1218" s="253"/>
      <c r="AG1218" s="253"/>
      <c r="AH1218" s="253"/>
      <c r="AI1218" s="253"/>
      <c r="AJ1218" s="253"/>
      <c r="AK1218" s="253"/>
      <c r="AL1218" s="253"/>
      <c r="AM1218" s="253"/>
      <c r="AN1218" s="253"/>
      <c r="AO1218" s="253"/>
      <c r="AP1218" s="253"/>
      <c r="AQ1218" s="253"/>
      <c r="AR1218" s="253"/>
      <c r="AS1218" s="253"/>
      <c r="AT1218" s="253"/>
      <c r="AU1218" s="253"/>
      <c r="AV1218" s="253"/>
      <c r="AW1218" s="253"/>
      <c r="AX1218" s="253"/>
      <c r="AY1218" s="253"/>
      <c r="AZ1218" s="253"/>
      <c r="BA1218" s="253"/>
      <c r="BB1218" s="253"/>
      <c r="BC1218" s="253"/>
      <c r="BD1218" s="253"/>
      <c r="BE1218" s="253"/>
      <c r="BF1218" s="253"/>
      <c r="BG1218" s="253"/>
      <c r="BH1218" s="253"/>
      <c r="BI1218" s="253"/>
      <c r="BJ1218" s="253"/>
      <c r="BK1218" s="253"/>
      <c r="BL1218" s="253"/>
      <c r="BM1218" s="253"/>
      <c r="BN1218" s="253"/>
      <c r="BO1218" s="253"/>
      <c r="BP1218" s="253"/>
      <c r="BQ1218" s="253"/>
      <c r="BR1218" s="253"/>
      <c r="BS1218" s="253"/>
      <c r="BT1218" s="253"/>
      <c r="BU1218" s="253"/>
      <c r="BV1218" s="253"/>
      <c r="BW1218" s="253"/>
      <c r="BX1218" s="253"/>
      <c r="BY1218" s="253"/>
      <c r="BZ1218" s="253"/>
      <c r="CA1218" s="253"/>
      <c r="CB1218" s="253"/>
      <c r="CC1218" s="253"/>
      <c r="CD1218" s="253"/>
      <c r="CE1218" s="253"/>
      <c r="CF1218" s="253"/>
      <c r="CG1218" s="253"/>
      <c r="CH1218" s="253"/>
      <c r="CI1218" s="253"/>
      <c r="CJ1218" s="253"/>
      <c r="CK1218" s="253"/>
      <c r="CL1218" s="253"/>
      <c r="CM1218" s="253"/>
      <c r="CN1218" s="253"/>
      <c r="CO1218" s="253"/>
      <c r="CP1218" s="253"/>
      <c r="CQ1218" s="253"/>
      <c r="CR1218" s="253"/>
      <c r="CS1218" s="253"/>
      <c r="CT1218" s="253"/>
      <c r="CU1218" s="253"/>
      <c r="CV1218" s="253"/>
      <c r="CW1218" s="253"/>
      <c r="CX1218" s="253"/>
      <c r="CY1218" s="253"/>
      <c r="CZ1218" s="253"/>
      <c r="DA1218" s="253"/>
      <c r="DB1218" s="253"/>
      <c r="DC1218" s="253"/>
      <c r="DD1218" s="253"/>
      <c r="DE1218" s="253"/>
      <c r="DF1218" s="253"/>
      <c r="DG1218" s="253"/>
      <c r="DH1218" s="253"/>
      <c r="DI1218" s="253"/>
      <c r="DJ1218" s="253"/>
      <c r="DK1218" s="253"/>
      <c r="DL1218" s="253"/>
      <c r="DM1218" s="253"/>
      <c r="DN1218" s="253"/>
      <c r="DO1218" s="253"/>
      <c r="DP1218" s="253"/>
      <c r="DQ1218" s="253"/>
      <c r="DR1218" s="253"/>
      <c r="DS1218" s="253"/>
      <c r="DT1218" s="253"/>
      <c r="DU1218" s="253"/>
    </row>
    <row r="1219" spans="1:125" s="248" customFormat="1" x14ac:dyDescent="0.25">
      <c r="A1219" s="253"/>
      <c r="B1219" s="253"/>
      <c r="D1219" s="253"/>
      <c r="E1219" s="253"/>
      <c r="F1219" s="253"/>
      <c r="G1219" s="253"/>
      <c r="H1219" s="253"/>
      <c r="I1219" s="253"/>
      <c r="J1219" s="253"/>
      <c r="K1219" s="253"/>
      <c r="L1219" s="253"/>
      <c r="S1219" s="253"/>
      <c r="T1219" s="253"/>
      <c r="U1219" s="253"/>
      <c r="V1219" s="253"/>
      <c r="W1219" s="253"/>
      <c r="X1219" s="253"/>
      <c r="Y1219" s="253"/>
      <c r="Z1219" s="253"/>
      <c r="AA1219" s="253"/>
      <c r="AB1219" s="253"/>
      <c r="AC1219" s="253"/>
      <c r="AD1219" s="253"/>
      <c r="AE1219" s="253"/>
      <c r="AF1219" s="253"/>
      <c r="AG1219" s="253"/>
      <c r="AH1219" s="253"/>
      <c r="AI1219" s="253"/>
      <c r="AJ1219" s="253"/>
      <c r="AK1219" s="253"/>
      <c r="AL1219" s="253"/>
      <c r="AM1219" s="253"/>
      <c r="AN1219" s="253"/>
      <c r="AO1219" s="253"/>
      <c r="AP1219" s="253"/>
      <c r="AQ1219" s="253"/>
      <c r="AR1219" s="253"/>
      <c r="AS1219" s="253"/>
      <c r="AT1219" s="253"/>
      <c r="AU1219" s="253"/>
      <c r="AV1219" s="253"/>
      <c r="AW1219" s="253"/>
      <c r="AX1219" s="253"/>
      <c r="AY1219" s="253"/>
      <c r="AZ1219" s="253"/>
      <c r="BA1219" s="253"/>
      <c r="BB1219" s="253"/>
      <c r="BC1219" s="253"/>
      <c r="BD1219" s="253"/>
      <c r="BE1219" s="253"/>
      <c r="BF1219" s="253"/>
      <c r="BG1219" s="253"/>
      <c r="BH1219" s="253"/>
      <c r="BI1219" s="253"/>
      <c r="BJ1219" s="253"/>
      <c r="BK1219" s="253"/>
      <c r="BL1219" s="253"/>
      <c r="BM1219" s="253"/>
      <c r="BN1219" s="253"/>
      <c r="BO1219" s="253"/>
      <c r="BP1219" s="253"/>
      <c r="BQ1219" s="253"/>
      <c r="BR1219" s="253"/>
      <c r="BS1219" s="253"/>
      <c r="BT1219" s="253"/>
      <c r="BU1219" s="253"/>
      <c r="BV1219" s="253"/>
      <c r="BW1219" s="253"/>
      <c r="BX1219" s="253"/>
      <c r="BY1219" s="253"/>
      <c r="BZ1219" s="253"/>
      <c r="CA1219" s="253"/>
      <c r="CB1219" s="253"/>
      <c r="CC1219" s="253"/>
      <c r="CD1219" s="253"/>
      <c r="CE1219" s="253"/>
      <c r="CF1219" s="253"/>
      <c r="CG1219" s="253"/>
      <c r="CH1219" s="253"/>
      <c r="CI1219" s="253"/>
      <c r="CJ1219" s="253"/>
      <c r="CK1219" s="253"/>
      <c r="CL1219" s="253"/>
      <c r="CM1219" s="253"/>
      <c r="CN1219" s="253"/>
      <c r="CO1219" s="253"/>
      <c r="CP1219" s="253"/>
      <c r="CQ1219" s="253"/>
      <c r="CR1219" s="253"/>
      <c r="CS1219" s="253"/>
      <c r="CT1219" s="253"/>
      <c r="CU1219" s="253"/>
      <c r="CV1219" s="253"/>
      <c r="CW1219" s="253"/>
      <c r="CX1219" s="253"/>
      <c r="CY1219" s="253"/>
      <c r="CZ1219" s="253"/>
      <c r="DA1219" s="253"/>
      <c r="DB1219" s="253"/>
      <c r="DC1219" s="253"/>
      <c r="DD1219" s="253"/>
      <c r="DE1219" s="253"/>
      <c r="DF1219" s="253"/>
      <c r="DG1219" s="253"/>
      <c r="DH1219" s="253"/>
      <c r="DI1219" s="253"/>
      <c r="DJ1219" s="253"/>
      <c r="DK1219" s="253"/>
      <c r="DL1219" s="253"/>
      <c r="DM1219" s="253"/>
      <c r="DN1219" s="253"/>
      <c r="DO1219" s="253"/>
      <c r="DP1219" s="253"/>
      <c r="DQ1219" s="253"/>
      <c r="DR1219" s="253"/>
      <c r="DS1219" s="253"/>
      <c r="DT1219" s="253"/>
      <c r="DU1219" s="253"/>
    </row>
    <row r="1220" spans="1:125" s="248" customFormat="1" x14ac:dyDescent="0.25">
      <c r="A1220" s="253"/>
      <c r="B1220" s="253"/>
      <c r="D1220" s="253"/>
      <c r="E1220" s="253"/>
      <c r="F1220" s="253"/>
      <c r="G1220" s="253"/>
      <c r="H1220" s="253"/>
      <c r="I1220" s="253"/>
      <c r="J1220" s="253"/>
      <c r="K1220" s="253"/>
      <c r="L1220" s="253"/>
      <c r="S1220" s="253"/>
      <c r="T1220" s="253"/>
      <c r="U1220" s="253"/>
      <c r="V1220" s="253"/>
      <c r="W1220" s="253"/>
      <c r="X1220" s="253"/>
      <c r="Y1220" s="253"/>
      <c r="Z1220" s="253"/>
      <c r="AA1220" s="253"/>
      <c r="AB1220" s="253"/>
      <c r="AC1220" s="253"/>
      <c r="AD1220" s="253"/>
      <c r="AE1220" s="253"/>
      <c r="AF1220" s="253"/>
      <c r="AG1220" s="253"/>
      <c r="AH1220" s="253"/>
      <c r="AI1220" s="253"/>
      <c r="AJ1220" s="253"/>
      <c r="AK1220" s="253"/>
      <c r="AL1220" s="253"/>
      <c r="AM1220" s="253"/>
      <c r="AN1220" s="253"/>
      <c r="AO1220" s="253"/>
      <c r="AP1220" s="253"/>
      <c r="AQ1220" s="253"/>
      <c r="AR1220" s="253"/>
      <c r="AS1220" s="253"/>
      <c r="AT1220" s="253"/>
      <c r="AU1220" s="253"/>
      <c r="AV1220" s="253"/>
      <c r="AW1220" s="253"/>
      <c r="AX1220" s="253"/>
      <c r="AY1220" s="253"/>
      <c r="AZ1220" s="253"/>
      <c r="BA1220" s="253"/>
      <c r="BB1220" s="253"/>
      <c r="BC1220" s="253"/>
      <c r="BD1220" s="253"/>
      <c r="BE1220" s="253"/>
      <c r="BF1220" s="253"/>
      <c r="BG1220" s="253"/>
      <c r="BH1220" s="253"/>
      <c r="BI1220" s="253"/>
      <c r="BJ1220" s="253"/>
      <c r="BK1220" s="253"/>
      <c r="BL1220" s="253"/>
      <c r="BM1220" s="253"/>
      <c r="BN1220" s="253"/>
      <c r="BO1220" s="253"/>
      <c r="BP1220" s="253"/>
      <c r="BQ1220" s="253"/>
      <c r="BR1220" s="253"/>
      <c r="BS1220" s="253"/>
      <c r="BT1220" s="253"/>
      <c r="BU1220" s="253"/>
      <c r="BV1220" s="253"/>
      <c r="BW1220" s="253"/>
      <c r="BX1220" s="253"/>
      <c r="BY1220" s="253"/>
      <c r="BZ1220" s="253"/>
      <c r="CA1220" s="253"/>
      <c r="CB1220" s="253"/>
      <c r="CC1220" s="253"/>
      <c r="CD1220" s="253"/>
      <c r="CE1220" s="253"/>
      <c r="CF1220" s="253"/>
      <c r="CG1220" s="253"/>
      <c r="CH1220" s="253"/>
      <c r="CI1220" s="253"/>
      <c r="CJ1220" s="253"/>
      <c r="CK1220" s="253"/>
      <c r="CL1220" s="253"/>
      <c r="CM1220" s="253"/>
      <c r="CN1220" s="253"/>
      <c r="CO1220" s="253"/>
      <c r="CP1220" s="253"/>
      <c r="CQ1220" s="253"/>
      <c r="CR1220" s="253"/>
      <c r="CS1220" s="253"/>
      <c r="CT1220" s="253"/>
      <c r="CU1220" s="253"/>
      <c r="CV1220" s="253"/>
      <c r="CW1220" s="253"/>
      <c r="CX1220" s="253"/>
      <c r="CY1220" s="253"/>
      <c r="CZ1220" s="253"/>
      <c r="DA1220" s="253"/>
      <c r="DB1220" s="253"/>
      <c r="DC1220" s="253"/>
      <c r="DD1220" s="253"/>
      <c r="DE1220" s="253"/>
      <c r="DF1220" s="253"/>
      <c r="DG1220" s="253"/>
      <c r="DH1220" s="253"/>
      <c r="DI1220" s="253"/>
      <c r="DJ1220" s="253"/>
      <c r="DK1220" s="253"/>
      <c r="DL1220" s="253"/>
      <c r="DM1220" s="253"/>
      <c r="DN1220" s="253"/>
      <c r="DO1220" s="253"/>
      <c r="DP1220" s="253"/>
      <c r="DQ1220" s="253"/>
      <c r="DR1220" s="253"/>
      <c r="DS1220" s="253"/>
      <c r="DT1220" s="253"/>
      <c r="DU1220" s="253"/>
    </row>
    <row r="1221" spans="1:125" s="248" customFormat="1" x14ac:dyDescent="0.25">
      <c r="A1221" s="253"/>
      <c r="B1221" s="253"/>
      <c r="D1221" s="253"/>
      <c r="E1221" s="253"/>
      <c r="F1221" s="253"/>
      <c r="G1221" s="253"/>
      <c r="H1221" s="253"/>
      <c r="I1221" s="253"/>
      <c r="J1221" s="253"/>
      <c r="K1221" s="253"/>
      <c r="L1221" s="253"/>
      <c r="S1221" s="253"/>
      <c r="T1221" s="253"/>
      <c r="U1221" s="253"/>
      <c r="V1221" s="253"/>
      <c r="W1221" s="253"/>
      <c r="X1221" s="253"/>
      <c r="Y1221" s="253"/>
      <c r="Z1221" s="253"/>
      <c r="AA1221" s="253"/>
      <c r="AB1221" s="253"/>
      <c r="AC1221" s="253"/>
      <c r="AD1221" s="253"/>
      <c r="AE1221" s="253"/>
      <c r="AF1221" s="253"/>
      <c r="AG1221" s="253"/>
      <c r="AH1221" s="253"/>
      <c r="AI1221" s="253"/>
      <c r="AJ1221" s="253"/>
      <c r="AK1221" s="253"/>
      <c r="AL1221" s="253"/>
      <c r="AM1221" s="253"/>
      <c r="AN1221" s="253"/>
      <c r="AO1221" s="253"/>
      <c r="AP1221" s="253"/>
      <c r="AQ1221" s="253"/>
      <c r="AR1221" s="253"/>
      <c r="AS1221" s="253"/>
      <c r="AT1221" s="253"/>
      <c r="AU1221" s="253"/>
      <c r="AV1221" s="253"/>
      <c r="AW1221" s="253"/>
      <c r="AX1221" s="253"/>
      <c r="AY1221" s="253"/>
      <c r="AZ1221" s="253"/>
      <c r="BA1221" s="253"/>
      <c r="BB1221" s="253"/>
      <c r="BC1221" s="253"/>
      <c r="BD1221" s="253"/>
      <c r="BE1221" s="253"/>
      <c r="BF1221" s="253"/>
      <c r="BG1221" s="253"/>
      <c r="BH1221" s="253"/>
      <c r="BI1221" s="253"/>
      <c r="BJ1221" s="253"/>
      <c r="BK1221" s="253"/>
      <c r="BL1221" s="253"/>
      <c r="BM1221" s="253"/>
      <c r="BN1221" s="253"/>
      <c r="BO1221" s="253"/>
      <c r="BP1221" s="253"/>
      <c r="BQ1221" s="253"/>
      <c r="BR1221" s="253"/>
      <c r="BS1221" s="253"/>
      <c r="BT1221" s="253"/>
      <c r="BU1221" s="253"/>
      <c r="BV1221" s="253"/>
      <c r="BW1221" s="253"/>
      <c r="BX1221" s="253"/>
      <c r="BY1221" s="253"/>
      <c r="BZ1221" s="253"/>
      <c r="CA1221" s="253"/>
      <c r="CB1221" s="253"/>
      <c r="CC1221" s="253"/>
      <c r="CD1221" s="253"/>
      <c r="CE1221" s="253"/>
      <c r="CF1221" s="253"/>
      <c r="CG1221" s="253"/>
      <c r="CH1221" s="253"/>
      <c r="CI1221" s="253"/>
      <c r="CJ1221" s="253"/>
      <c r="CK1221" s="253"/>
      <c r="CL1221" s="253"/>
      <c r="CM1221" s="253"/>
      <c r="CN1221" s="253"/>
      <c r="CO1221" s="253"/>
      <c r="CP1221" s="253"/>
      <c r="CQ1221" s="253"/>
      <c r="CR1221" s="253"/>
      <c r="CS1221" s="253"/>
      <c r="CT1221" s="253"/>
      <c r="CU1221" s="253"/>
      <c r="CV1221" s="253"/>
      <c r="CW1221" s="253"/>
      <c r="CX1221" s="253"/>
      <c r="CY1221" s="253"/>
      <c r="CZ1221" s="253"/>
      <c r="DA1221" s="253"/>
      <c r="DB1221" s="253"/>
      <c r="DC1221" s="253"/>
      <c r="DD1221" s="253"/>
      <c r="DE1221" s="253"/>
      <c r="DF1221" s="253"/>
      <c r="DG1221" s="253"/>
      <c r="DH1221" s="253"/>
      <c r="DI1221" s="253"/>
      <c r="DJ1221" s="253"/>
      <c r="DK1221" s="253"/>
      <c r="DL1221" s="253"/>
      <c r="DM1221" s="253"/>
      <c r="DN1221" s="253"/>
      <c r="DO1221" s="253"/>
      <c r="DP1221" s="253"/>
      <c r="DQ1221" s="253"/>
      <c r="DR1221" s="253"/>
      <c r="DS1221" s="253"/>
      <c r="DT1221" s="253"/>
      <c r="DU1221" s="253"/>
    </row>
    <row r="1222" spans="1:125" s="248" customFormat="1" x14ac:dyDescent="0.25">
      <c r="A1222" s="253"/>
      <c r="B1222" s="253"/>
      <c r="D1222" s="253"/>
      <c r="E1222" s="253"/>
      <c r="F1222" s="253"/>
      <c r="G1222" s="253"/>
      <c r="H1222" s="253"/>
      <c r="I1222" s="253"/>
      <c r="J1222" s="253"/>
      <c r="K1222" s="253"/>
      <c r="L1222" s="253"/>
      <c r="S1222" s="253"/>
      <c r="T1222" s="253"/>
      <c r="U1222" s="253"/>
      <c r="V1222" s="253"/>
      <c r="W1222" s="253"/>
      <c r="X1222" s="253"/>
      <c r="Y1222" s="253"/>
      <c r="Z1222" s="253"/>
      <c r="AA1222" s="253"/>
      <c r="AB1222" s="253"/>
      <c r="AC1222" s="253"/>
      <c r="AD1222" s="253"/>
      <c r="AE1222" s="253"/>
      <c r="AF1222" s="253"/>
      <c r="AG1222" s="253"/>
      <c r="AH1222" s="253"/>
      <c r="AI1222" s="253"/>
      <c r="AJ1222" s="253"/>
      <c r="AK1222" s="253"/>
      <c r="AL1222" s="253"/>
      <c r="AM1222" s="253"/>
      <c r="AN1222" s="253"/>
      <c r="AO1222" s="253"/>
      <c r="AP1222" s="253"/>
      <c r="AQ1222" s="253"/>
      <c r="AR1222" s="253"/>
      <c r="AS1222" s="253"/>
      <c r="AT1222" s="253"/>
      <c r="AU1222" s="253"/>
      <c r="AV1222" s="253"/>
      <c r="AW1222" s="253"/>
      <c r="AX1222" s="253"/>
      <c r="AY1222" s="253"/>
      <c r="AZ1222" s="253"/>
      <c r="BA1222" s="253"/>
      <c r="BB1222" s="253"/>
      <c r="BC1222" s="253"/>
      <c r="BD1222" s="253"/>
      <c r="BE1222" s="253"/>
      <c r="BF1222" s="253"/>
      <c r="BG1222" s="253"/>
      <c r="BH1222" s="253"/>
      <c r="BI1222" s="253"/>
      <c r="BJ1222" s="253"/>
      <c r="BK1222" s="253"/>
      <c r="BL1222" s="253"/>
      <c r="BM1222" s="253"/>
      <c r="BN1222" s="253"/>
      <c r="BO1222" s="253"/>
      <c r="BP1222" s="253"/>
      <c r="BQ1222" s="253"/>
      <c r="BR1222" s="253"/>
      <c r="BS1222" s="253"/>
      <c r="BT1222" s="253"/>
      <c r="BU1222" s="253"/>
      <c r="BV1222" s="253"/>
      <c r="BW1222" s="253"/>
      <c r="BX1222" s="253"/>
      <c r="BY1222" s="253"/>
      <c r="BZ1222" s="253"/>
      <c r="CA1222" s="253"/>
      <c r="CB1222" s="253"/>
      <c r="CC1222" s="253"/>
      <c r="CD1222" s="253"/>
      <c r="CE1222" s="253"/>
      <c r="CF1222" s="253"/>
      <c r="CG1222" s="253"/>
      <c r="CH1222" s="253"/>
      <c r="CI1222" s="253"/>
      <c r="CJ1222" s="253"/>
      <c r="CK1222" s="253"/>
      <c r="CL1222" s="253"/>
      <c r="CM1222" s="253"/>
      <c r="CN1222" s="253"/>
      <c r="CO1222" s="253"/>
      <c r="CP1222" s="253"/>
      <c r="CQ1222" s="253"/>
      <c r="CR1222" s="253"/>
      <c r="CS1222" s="253"/>
      <c r="CT1222" s="253"/>
      <c r="CU1222" s="253"/>
      <c r="CV1222" s="253"/>
      <c r="CW1222" s="253"/>
      <c r="CX1222" s="253"/>
      <c r="CY1222" s="253"/>
      <c r="CZ1222" s="253"/>
      <c r="DA1222" s="253"/>
      <c r="DB1222" s="253"/>
      <c r="DC1222" s="253"/>
      <c r="DD1222" s="253"/>
      <c r="DE1222" s="253"/>
      <c r="DF1222" s="253"/>
      <c r="DG1222" s="253"/>
      <c r="DH1222" s="253"/>
      <c r="DI1222" s="253"/>
      <c r="DJ1222" s="253"/>
      <c r="DK1222" s="253"/>
      <c r="DL1222" s="253"/>
      <c r="DM1222" s="253"/>
      <c r="DN1222" s="253"/>
      <c r="DO1222" s="253"/>
      <c r="DP1222" s="253"/>
      <c r="DQ1222" s="253"/>
      <c r="DR1222" s="253"/>
      <c r="DS1222" s="253"/>
      <c r="DT1222" s="253"/>
      <c r="DU1222" s="253"/>
    </row>
    <row r="1223" spans="1:125" s="248" customFormat="1" x14ac:dyDescent="0.25">
      <c r="A1223" s="253"/>
      <c r="B1223" s="253"/>
      <c r="D1223" s="253"/>
      <c r="E1223" s="253"/>
      <c r="F1223" s="253"/>
      <c r="G1223" s="253"/>
      <c r="H1223" s="253"/>
      <c r="I1223" s="253"/>
      <c r="J1223" s="253"/>
      <c r="K1223" s="253"/>
      <c r="L1223" s="253"/>
      <c r="S1223" s="253"/>
      <c r="T1223" s="253"/>
      <c r="U1223" s="253"/>
      <c r="V1223" s="253"/>
      <c r="W1223" s="253"/>
      <c r="X1223" s="253"/>
      <c r="Y1223" s="253"/>
      <c r="Z1223" s="253"/>
      <c r="AA1223" s="253"/>
      <c r="AB1223" s="253"/>
      <c r="AC1223" s="253"/>
      <c r="AD1223" s="253"/>
      <c r="AE1223" s="253"/>
      <c r="AF1223" s="253"/>
      <c r="AG1223" s="253"/>
      <c r="AH1223" s="253"/>
      <c r="AI1223" s="253"/>
      <c r="AJ1223" s="253"/>
      <c r="AK1223" s="253"/>
      <c r="AL1223" s="253"/>
      <c r="AM1223" s="253"/>
      <c r="AN1223" s="253"/>
      <c r="AO1223" s="253"/>
      <c r="AP1223" s="253"/>
      <c r="AQ1223" s="253"/>
      <c r="AR1223" s="253"/>
      <c r="AS1223" s="253"/>
      <c r="AT1223" s="253"/>
      <c r="AU1223" s="253"/>
      <c r="AV1223" s="253"/>
      <c r="AW1223" s="253"/>
      <c r="AX1223" s="253"/>
      <c r="AY1223" s="253"/>
      <c r="AZ1223" s="253"/>
      <c r="BA1223" s="253"/>
      <c r="BB1223" s="253"/>
      <c r="BC1223" s="253"/>
      <c r="BD1223" s="253"/>
      <c r="BE1223" s="253"/>
      <c r="BF1223" s="253"/>
      <c r="BG1223" s="253"/>
      <c r="BH1223" s="253"/>
      <c r="BI1223" s="253"/>
      <c r="BJ1223" s="253"/>
      <c r="BK1223" s="253"/>
      <c r="BL1223" s="253"/>
      <c r="BM1223" s="253"/>
      <c r="BN1223" s="253"/>
      <c r="BO1223" s="253"/>
      <c r="BP1223" s="253"/>
      <c r="BQ1223" s="253"/>
      <c r="BR1223" s="253"/>
      <c r="BS1223" s="253"/>
      <c r="BT1223" s="253"/>
      <c r="BU1223" s="253"/>
      <c r="BV1223" s="253"/>
      <c r="BW1223" s="253"/>
      <c r="BX1223" s="253"/>
      <c r="BY1223" s="253"/>
      <c r="BZ1223" s="253"/>
      <c r="CA1223" s="253"/>
      <c r="CB1223" s="253"/>
      <c r="CC1223" s="253"/>
      <c r="CD1223" s="253"/>
      <c r="CE1223" s="253"/>
      <c r="CF1223" s="253"/>
      <c r="CG1223" s="253"/>
      <c r="CH1223" s="253"/>
      <c r="CI1223" s="253"/>
      <c r="CJ1223" s="253"/>
      <c r="CK1223" s="253"/>
      <c r="CL1223" s="253"/>
      <c r="CM1223" s="253"/>
      <c r="CN1223" s="253"/>
      <c r="CO1223" s="253"/>
      <c r="CP1223" s="253"/>
      <c r="CQ1223" s="253"/>
      <c r="CR1223" s="253"/>
      <c r="CS1223" s="253"/>
      <c r="CT1223" s="253"/>
      <c r="CU1223" s="253"/>
      <c r="CV1223" s="253"/>
      <c r="CW1223" s="253"/>
      <c r="CX1223" s="253"/>
      <c r="CY1223" s="253"/>
      <c r="CZ1223" s="253"/>
      <c r="DA1223" s="253"/>
      <c r="DB1223" s="253"/>
      <c r="DC1223" s="253"/>
      <c r="DD1223" s="253"/>
      <c r="DE1223" s="253"/>
      <c r="DF1223" s="253"/>
      <c r="DG1223" s="253"/>
      <c r="DH1223" s="253"/>
      <c r="DI1223" s="253"/>
      <c r="DJ1223" s="253"/>
      <c r="DK1223" s="253"/>
      <c r="DL1223" s="253"/>
      <c r="DM1223" s="253"/>
      <c r="DN1223" s="253"/>
      <c r="DO1223" s="253"/>
      <c r="DP1223" s="253"/>
      <c r="DQ1223" s="253"/>
      <c r="DR1223" s="253"/>
      <c r="DS1223" s="253"/>
      <c r="DT1223" s="253"/>
      <c r="DU1223" s="253"/>
    </row>
    <row r="1224" spans="1:125" s="248" customFormat="1" x14ac:dyDescent="0.25">
      <c r="A1224" s="253"/>
      <c r="B1224" s="253"/>
      <c r="D1224" s="253"/>
      <c r="E1224" s="253"/>
      <c r="F1224" s="253"/>
      <c r="G1224" s="253"/>
      <c r="H1224" s="253"/>
      <c r="I1224" s="253"/>
      <c r="J1224" s="253"/>
      <c r="K1224" s="253"/>
      <c r="L1224" s="253"/>
      <c r="S1224" s="253"/>
      <c r="T1224" s="253"/>
      <c r="U1224" s="253"/>
      <c r="V1224" s="253"/>
      <c r="W1224" s="253"/>
      <c r="X1224" s="253"/>
      <c r="Y1224" s="253"/>
      <c r="Z1224" s="253"/>
      <c r="AA1224" s="253"/>
      <c r="AB1224" s="253"/>
      <c r="AC1224" s="253"/>
      <c r="AD1224" s="253"/>
      <c r="AE1224" s="253"/>
      <c r="AF1224" s="253"/>
      <c r="AG1224" s="253"/>
      <c r="AH1224" s="253"/>
      <c r="AI1224" s="253"/>
      <c r="AJ1224" s="253"/>
      <c r="AK1224" s="253"/>
      <c r="AL1224" s="253"/>
      <c r="AM1224" s="253"/>
      <c r="AN1224" s="253"/>
      <c r="AO1224" s="253"/>
      <c r="AP1224" s="253"/>
      <c r="AQ1224" s="253"/>
      <c r="AR1224" s="253"/>
      <c r="AS1224" s="253"/>
      <c r="AT1224" s="253"/>
      <c r="AU1224" s="253"/>
      <c r="AV1224" s="253"/>
      <c r="AW1224" s="253"/>
      <c r="AX1224" s="253"/>
      <c r="AY1224" s="253"/>
      <c r="AZ1224" s="253"/>
      <c r="BA1224" s="253"/>
      <c r="BB1224" s="253"/>
      <c r="BC1224" s="253"/>
      <c r="BD1224" s="253"/>
      <c r="BE1224" s="253"/>
      <c r="BF1224" s="253"/>
      <c r="BG1224" s="253"/>
      <c r="BH1224" s="253"/>
      <c r="BI1224" s="253"/>
      <c r="BJ1224" s="253"/>
      <c r="BK1224" s="253"/>
      <c r="BL1224" s="253"/>
      <c r="BM1224" s="253"/>
      <c r="BN1224" s="253"/>
      <c r="BO1224" s="253"/>
      <c r="BP1224" s="253"/>
      <c r="BQ1224" s="253"/>
      <c r="BR1224" s="253"/>
      <c r="BS1224" s="253"/>
      <c r="BT1224" s="253"/>
      <c r="BU1224" s="253"/>
      <c r="BV1224" s="253"/>
      <c r="BW1224" s="253"/>
      <c r="BX1224" s="253"/>
      <c r="BY1224" s="253"/>
      <c r="BZ1224" s="253"/>
      <c r="CA1224" s="253"/>
      <c r="CB1224" s="253"/>
      <c r="CC1224" s="253"/>
      <c r="CD1224" s="253"/>
      <c r="CE1224" s="253"/>
      <c r="CF1224" s="253"/>
      <c r="CG1224" s="253"/>
      <c r="CH1224" s="253"/>
      <c r="CI1224" s="253"/>
      <c r="CJ1224" s="253"/>
      <c r="CK1224" s="253"/>
      <c r="CL1224" s="253"/>
      <c r="CM1224" s="253"/>
      <c r="CN1224" s="253"/>
      <c r="CO1224" s="253"/>
      <c r="CP1224" s="253"/>
      <c r="CQ1224" s="253"/>
      <c r="CR1224" s="253"/>
      <c r="CS1224" s="253"/>
      <c r="CT1224" s="253"/>
      <c r="CU1224" s="253"/>
      <c r="CV1224" s="253"/>
      <c r="CW1224" s="253"/>
      <c r="CX1224" s="253"/>
      <c r="CY1224" s="253"/>
      <c r="CZ1224" s="253"/>
      <c r="DA1224" s="253"/>
      <c r="DB1224" s="253"/>
      <c r="DC1224" s="253"/>
      <c r="DD1224" s="253"/>
      <c r="DE1224" s="253"/>
      <c r="DF1224" s="253"/>
      <c r="DG1224" s="253"/>
      <c r="DH1224" s="253"/>
      <c r="DI1224" s="253"/>
      <c r="DJ1224" s="253"/>
      <c r="DK1224" s="253"/>
      <c r="DL1224" s="253"/>
      <c r="DM1224" s="253"/>
      <c r="DN1224" s="253"/>
      <c r="DO1224" s="253"/>
      <c r="DP1224" s="253"/>
      <c r="DQ1224" s="253"/>
      <c r="DR1224" s="253"/>
      <c r="DS1224" s="253"/>
      <c r="DT1224" s="253"/>
      <c r="DU1224" s="253"/>
    </row>
    <row r="1225" spans="1:125" s="248" customFormat="1" x14ac:dyDescent="0.25">
      <c r="A1225" s="253"/>
      <c r="B1225" s="253"/>
      <c r="D1225" s="253"/>
      <c r="E1225" s="253"/>
      <c r="F1225" s="253"/>
      <c r="G1225" s="253"/>
      <c r="H1225" s="253"/>
      <c r="I1225" s="253"/>
      <c r="J1225" s="253"/>
      <c r="K1225" s="253"/>
      <c r="L1225" s="253"/>
      <c r="S1225" s="253"/>
      <c r="T1225" s="253"/>
      <c r="U1225" s="253"/>
      <c r="V1225" s="253"/>
      <c r="W1225" s="253"/>
      <c r="X1225" s="253"/>
      <c r="Y1225" s="253"/>
      <c r="Z1225" s="253"/>
      <c r="AA1225" s="253"/>
      <c r="AB1225" s="253"/>
      <c r="AC1225" s="253"/>
      <c r="AD1225" s="253"/>
      <c r="AE1225" s="253"/>
      <c r="AF1225" s="253"/>
      <c r="AG1225" s="253"/>
      <c r="AH1225" s="253"/>
      <c r="AI1225" s="253"/>
      <c r="AJ1225" s="253"/>
      <c r="AK1225" s="253"/>
      <c r="AL1225" s="253"/>
      <c r="AM1225" s="253"/>
      <c r="AN1225" s="253"/>
      <c r="AO1225" s="253"/>
      <c r="AP1225" s="253"/>
      <c r="AQ1225" s="253"/>
      <c r="AR1225" s="253"/>
      <c r="AS1225" s="253"/>
      <c r="AT1225" s="253"/>
      <c r="AU1225" s="253"/>
      <c r="AV1225" s="253"/>
      <c r="AW1225" s="253"/>
      <c r="AX1225" s="253"/>
      <c r="AY1225" s="253"/>
      <c r="AZ1225" s="253"/>
      <c r="BA1225" s="253"/>
      <c r="BB1225" s="253"/>
      <c r="BC1225" s="253"/>
      <c r="BD1225" s="253"/>
      <c r="BE1225" s="253"/>
      <c r="BF1225" s="253"/>
      <c r="BG1225" s="253"/>
      <c r="BH1225" s="253"/>
      <c r="BI1225" s="253"/>
      <c r="BJ1225" s="253"/>
      <c r="BK1225" s="253"/>
      <c r="BL1225" s="253"/>
      <c r="BM1225" s="253"/>
      <c r="BN1225" s="253"/>
      <c r="BO1225" s="253"/>
      <c r="BP1225" s="253"/>
      <c r="BQ1225" s="253"/>
      <c r="BR1225" s="253"/>
      <c r="BS1225" s="253"/>
      <c r="BT1225" s="253"/>
      <c r="BU1225" s="253"/>
      <c r="BV1225" s="253"/>
      <c r="BW1225" s="253"/>
      <c r="BX1225" s="253"/>
      <c r="BY1225" s="253"/>
      <c r="BZ1225" s="253"/>
      <c r="CA1225" s="253"/>
      <c r="CB1225" s="253"/>
      <c r="CC1225" s="253"/>
      <c r="CD1225" s="253"/>
      <c r="CE1225" s="253"/>
      <c r="CF1225" s="253"/>
      <c r="CG1225" s="253"/>
      <c r="CH1225" s="253"/>
      <c r="CI1225" s="253"/>
      <c r="CJ1225" s="253"/>
      <c r="CK1225" s="253"/>
      <c r="CL1225" s="253"/>
      <c r="CM1225" s="253"/>
      <c r="CN1225" s="253"/>
      <c r="CO1225" s="253"/>
      <c r="CP1225" s="253"/>
      <c r="CQ1225" s="253"/>
      <c r="CR1225" s="253"/>
      <c r="CS1225" s="253"/>
      <c r="CT1225" s="253"/>
      <c r="CU1225" s="253"/>
      <c r="CV1225" s="253"/>
      <c r="CW1225" s="253"/>
      <c r="CX1225" s="253"/>
      <c r="CY1225" s="253"/>
      <c r="CZ1225" s="253"/>
      <c r="DA1225" s="253"/>
      <c r="DB1225" s="253"/>
      <c r="DC1225" s="253"/>
      <c r="DD1225" s="253"/>
      <c r="DE1225" s="253"/>
      <c r="DF1225" s="253"/>
      <c r="DG1225" s="253"/>
      <c r="DH1225" s="253"/>
      <c r="DI1225" s="253"/>
      <c r="DJ1225" s="253"/>
      <c r="DK1225" s="253"/>
      <c r="DL1225" s="253"/>
      <c r="DM1225" s="253"/>
      <c r="DN1225" s="253"/>
      <c r="DO1225" s="253"/>
      <c r="DP1225" s="253"/>
      <c r="DQ1225" s="253"/>
      <c r="DR1225" s="253"/>
      <c r="DS1225" s="253"/>
      <c r="DT1225" s="253"/>
      <c r="DU1225" s="253"/>
    </row>
    <row r="1226" spans="1:125" s="248" customFormat="1" x14ac:dyDescent="0.25">
      <c r="A1226" s="253"/>
      <c r="B1226" s="253"/>
      <c r="D1226" s="253"/>
      <c r="E1226" s="253"/>
      <c r="F1226" s="253"/>
      <c r="G1226" s="253"/>
      <c r="H1226" s="253"/>
      <c r="I1226" s="253"/>
      <c r="J1226" s="253"/>
      <c r="K1226" s="253"/>
      <c r="L1226" s="253"/>
      <c r="S1226" s="253"/>
      <c r="T1226" s="253"/>
      <c r="U1226" s="253"/>
      <c r="V1226" s="253"/>
      <c r="W1226" s="253"/>
      <c r="X1226" s="253"/>
      <c r="Y1226" s="253"/>
      <c r="Z1226" s="253"/>
      <c r="AA1226" s="253"/>
      <c r="AB1226" s="253"/>
      <c r="AC1226" s="253"/>
      <c r="AD1226" s="253"/>
      <c r="AE1226" s="253"/>
      <c r="AF1226" s="253"/>
      <c r="AG1226" s="253"/>
      <c r="AH1226" s="253"/>
      <c r="AI1226" s="253"/>
      <c r="AJ1226" s="253"/>
      <c r="AK1226" s="253"/>
      <c r="AL1226" s="253"/>
      <c r="AM1226" s="253"/>
      <c r="AN1226" s="253"/>
      <c r="AO1226" s="253"/>
      <c r="AP1226" s="253"/>
      <c r="AQ1226" s="253"/>
      <c r="AR1226" s="253"/>
      <c r="AS1226" s="253"/>
      <c r="AT1226" s="253"/>
      <c r="AU1226" s="253"/>
      <c r="AV1226" s="253"/>
      <c r="AW1226" s="253"/>
      <c r="AX1226" s="253"/>
      <c r="AY1226" s="253"/>
      <c r="AZ1226" s="253"/>
      <c r="BA1226" s="253"/>
      <c r="BB1226" s="253"/>
      <c r="BC1226" s="253"/>
      <c r="BD1226" s="253"/>
      <c r="BE1226" s="253"/>
      <c r="BF1226" s="253"/>
      <c r="BG1226" s="253"/>
      <c r="BH1226" s="253"/>
      <c r="BI1226" s="253"/>
      <c r="BJ1226" s="253"/>
      <c r="BK1226" s="253"/>
      <c r="BL1226" s="253"/>
      <c r="BM1226" s="253"/>
      <c r="BN1226" s="253"/>
      <c r="BO1226" s="253"/>
      <c r="BP1226" s="253"/>
      <c r="BQ1226" s="253"/>
      <c r="BR1226" s="253"/>
      <c r="BS1226" s="253"/>
      <c r="BT1226" s="253"/>
      <c r="BU1226" s="253"/>
      <c r="BV1226" s="253"/>
      <c r="BW1226" s="253"/>
      <c r="BX1226" s="253"/>
      <c r="BY1226" s="253"/>
      <c r="BZ1226" s="253"/>
      <c r="CA1226" s="253"/>
      <c r="CB1226" s="253"/>
      <c r="CC1226" s="253"/>
      <c r="CD1226" s="253"/>
      <c r="CE1226" s="253"/>
      <c r="CF1226" s="253"/>
      <c r="CG1226" s="253"/>
      <c r="CH1226" s="253"/>
      <c r="CI1226" s="253"/>
      <c r="CJ1226" s="253"/>
      <c r="CK1226" s="253"/>
      <c r="CL1226" s="253"/>
      <c r="CM1226" s="253"/>
      <c r="CN1226" s="253"/>
      <c r="CO1226" s="253"/>
      <c r="CP1226" s="253"/>
      <c r="CQ1226" s="253"/>
      <c r="CR1226" s="253"/>
      <c r="CS1226" s="253"/>
      <c r="CT1226" s="253"/>
      <c r="CU1226" s="253"/>
      <c r="CV1226" s="253"/>
      <c r="CW1226" s="253"/>
      <c r="CX1226" s="253"/>
      <c r="CY1226" s="253"/>
      <c r="CZ1226" s="253"/>
      <c r="DA1226" s="253"/>
      <c r="DB1226" s="253"/>
      <c r="DC1226" s="253"/>
      <c r="DD1226" s="253"/>
      <c r="DE1226" s="253"/>
      <c r="DF1226" s="253"/>
      <c r="DG1226" s="253"/>
      <c r="DH1226" s="253"/>
      <c r="DI1226" s="253"/>
      <c r="DJ1226" s="253"/>
      <c r="DK1226" s="253"/>
      <c r="DL1226" s="253"/>
      <c r="DM1226" s="253"/>
      <c r="DN1226" s="253"/>
      <c r="DO1226" s="253"/>
      <c r="DP1226" s="253"/>
      <c r="DQ1226" s="253"/>
      <c r="DR1226" s="253"/>
      <c r="DS1226" s="253"/>
      <c r="DT1226" s="253"/>
      <c r="DU1226" s="253"/>
    </row>
    <row r="1227" spans="1:125" s="248" customFormat="1" x14ac:dyDescent="0.25">
      <c r="A1227" s="253"/>
      <c r="B1227" s="253"/>
      <c r="D1227" s="253"/>
      <c r="E1227" s="253"/>
      <c r="F1227" s="253"/>
      <c r="G1227" s="253"/>
      <c r="H1227" s="253"/>
      <c r="I1227" s="253"/>
      <c r="J1227" s="253"/>
      <c r="K1227" s="253"/>
      <c r="L1227" s="253"/>
      <c r="S1227" s="253"/>
      <c r="T1227" s="253"/>
      <c r="U1227" s="253"/>
      <c r="V1227" s="253"/>
      <c r="W1227" s="253"/>
      <c r="X1227" s="253"/>
      <c r="Y1227" s="253"/>
      <c r="Z1227" s="253"/>
      <c r="AA1227" s="253"/>
      <c r="AB1227" s="253"/>
      <c r="AC1227" s="253"/>
      <c r="AD1227" s="253"/>
      <c r="AE1227" s="253"/>
      <c r="AF1227" s="253"/>
      <c r="AG1227" s="253"/>
      <c r="AH1227" s="253"/>
      <c r="AI1227" s="253"/>
      <c r="AJ1227" s="253"/>
      <c r="AK1227" s="253"/>
      <c r="AL1227" s="253"/>
      <c r="AM1227" s="253"/>
      <c r="AN1227" s="253"/>
      <c r="AO1227" s="253"/>
      <c r="AP1227" s="253"/>
      <c r="AQ1227" s="253"/>
      <c r="AR1227" s="253"/>
      <c r="AS1227" s="253"/>
      <c r="AT1227" s="253"/>
      <c r="AU1227" s="253"/>
      <c r="AV1227" s="253"/>
      <c r="AW1227" s="253"/>
      <c r="AX1227" s="253"/>
      <c r="AY1227" s="253"/>
      <c r="AZ1227" s="253"/>
      <c r="BA1227" s="253"/>
      <c r="BB1227" s="253"/>
      <c r="BC1227" s="253"/>
      <c r="BD1227" s="253"/>
      <c r="BE1227" s="253"/>
      <c r="BF1227" s="253"/>
      <c r="BG1227" s="253"/>
      <c r="BH1227" s="253"/>
      <c r="BI1227" s="253"/>
      <c r="BJ1227" s="253"/>
      <c r="BK1227" s="253"/>
      <c r="BL1227" s="253"/>
      <c r="BM1227" s="253"/>
      <c r="BN1227" s="253"/>
      <c r="BO1227" s="253"/>
      <c r="BP1227" s="253"/>
      <c r="BQ1227" s="253"/>
      <c r="BR1227" s="253"/>
      <c r="BS1227" s="253"/>
      <c r="BT1227" s="253"/>
      <c r="BU1227" s="253"/>
      <c r="BV1227" s="253"/>
      <c r="BW1227" s="253"/>
      <c r="BX1227" s="253"/>
      <c r="BY1227" s="253"/>
      <c r="BZ1227" s="253"/>
      <c r="CA1227" s="253"/>
      <c r="CB1227" s="253"/>
      <c r="CC1227" s="253"/>
      <c r="CD1227" s="253"/>
      <c r="CE1227" s="253"/>
      <c r="CF1227" s="253"/>
      <c r="CG1227" s="253"/>
      <c r="CH1227" s="253"/>
      <c r="CI1227" s="253"/>
      <c r="CJ1227" s="253"/>
      <c r="CK1227" s="253"/>
      <c r="CL1227" s="253"/>
      <c r="CM1227" s="253"/>
      <c r="CN1227" s="253"/>
      <c r="CO1227" s="253"/>
      <c r="CP1227" s="253"/>
      <c r="CQ1227" s="253"/>
      <c r="CR1227" s="253"/>
      <c r="CS1227" s="253"/>
      <c r="CT1227" s="253"/>
      <c r="CU1227" s="253"/>
      <c r="CV1227" s="253"/>
      <c r="CW1227" s="253"/>
      <c r="CX1227" s="253"/>
      <c r="CY1227" s="253"/>
      <c r="CZ1227" s="253"/>
      <c r="DA1227" s="253"/>
      <c r="DB1227" s="253"/>
      <c r="DC1227" s="253"/>
      <c r="DD1227" s="253"/>
      <c r="DE1227" s="253"/>
      <c r="DF1227" s="253"/>
      <c r="DG1227" s="253"/>
      <c r="DH1227" s="253"/>
      <c r="DI1227" s="253"/>
      <c r="DJ1227" s="253"/>
      <c r="DK1227" s="253"/>
      <c r="DL1227" s="253"/>
      <c r="DM1227" s="253"/>
      <c r="DN1227" s="253"/>
      <c r="DO1227" s="253"/>
      <c r="DP1227" s="253"/>
      <c r="DQ1227" s="253"/>
      <c r="DR1227" s="253"/>
      <c r="DS1227" s="253"/>
      <c r="DT1227" s="253"/>
      <c r="DU1227" s="253"/>
    </row>
    <row r="1228" spans="1:125" s="248" customFormat="1" x14ac:dyDescent="0.25">
      <c r="A1228" s="253"/>
      <c r="B1228" s="253"/>
      <c r="D1228" s="253"/>
      <c r="E1228" s="253"/>
      <c r="F1228" s="253"/>
      <c r="G1228" s="253"/>
      <c r="H1228" s="253"/>
      <c r="I1228" s="253"/>
      <c r="J1228" s="253"/>
      <c r="K1228" s="253"/>
      <c r="L1228" s="253"/>
      <c r="S1228" s="253"/>
      <c r="T1228" s="253"/>
      <c r="U1228" s="253"/>
      <c r="V1228" s="253"/>
      <c r="W1228" s="253"/>
      <c r="X1228" s="253"/>
      <c r="Y1228" s="253"/>
      <c r="Z1228" s="253"/>
      <c r="AA1228" s="253"/>
      <c r="AB1228" s="253"/>
      <c r="AC1228" s="253"/>
      <c r="AD1228" s="253"/>
      <c r="AE1228" s="253"/>
      <c r="AF1228" s="253"/>
      <c r="AG1228" s="253"/>
      <c r="AH1228" s="253"/>
      <c r="AI1228" s="253"/>
      <c r="AJ1228" s="253"/>
      <c r="AK1228" s="253"/>
      <c r="AL1228" s="253"/>
      <c r="AM1228" s="253"/>
      <c r="AN1228" s="253"/>
      <c r="AO1228" s="253"/>
      <c r="AP1228" s="253"/>
      <c r="AQ1228" s="253"/>
      <c r="AR1228" s="253"/>
      <c r="AS1228" s="253"/>
      <c r="AT1228" s="253"/>
      <c r="AU1228" s="253"/>
      <c r="AV1228" s="253"/>
      <c r="AW1228" s="253"/>
      <c r="AX1228" s="253"/>
      <c r="AY1228" s="253"/>
      <c r="AZ1228" s="253"/>
      <c r="BA1228" s="253"/>
      <c r="BB1228" s="253"/>
      <c r="BC1228" s="253"/>
      <c r="BD1228" s="253"/>
      <c r="BE1228" s="253"/>
      <c r="BF1228" s="253"/>
      <c r="BG1228" s="253"/>
      <c r="BH1228" s="253"/>
      <c r="BI1228" s="253"/>
      <c r="BJ1228" s="253"/>
      <c r="BK1228" s="253"/>
      <c r="BL1228" s="253"/>
      <c r="BM1228" s="253"/>
      <c r="BN1228" s="253"/>
      <c r="BO1228" s="253"/>
      <c r="BP1228" s="253"/>
      <c r="BQ1228" s="253"/>
      <c r="BR1228" s="253"/>
      <c r="BS1228" s="253"/>
      <c r="BT1228" s="253"/>
      <c r="BU1228" s="253"/>
      <c r="BV1228" s="253"/>
      <c r="BW1228" s="253"/>
      <c r="BX1228" s="253"/>
      <c r="BY1228" s="253"/>
      <c r="BZ1228" s="253"/>
      <c r="CA1228" s="253"/>
      <c r="CB1228" s="253"/>
      <c r="CC1228" s="253"/>
      <c r="CD1228" s="253"/>
      <c r="CE1228" s="253"/>
      <c r="CF1228" s="253"/>
      <c r="CG1228" s="253"/>
      <c r="CH1228" s="253"/>
      <c r="CI1228" s="253"/>
      <c r="CJ1228" s="253"/>
      <c r="CK1228" s="253"/>
      <c r="CL1228" s="253"/>
      <c r="CM1228" s="253"/>
      <c r="CN1228" s="253"/>
      <c r="CO1228" s="253"/>
      <c r="CP1228" s="253"/>
      <c r="CQ1228" s="253"/>
      <c r="CR1228" s="253"/>
      <c r="CS1228" s="253"/>
      <c r="CT1228" s="253"/>
      <c r="CU1228" s="253"/>
      <c r="CV1228" s="253"/>
      <c r="CW1228" s="253"/>
      <c r="CX1228" s="253"/>
      <c r="CY1228" s="253"/>
      <c r="CZ1228" s="253"/>
      <c r="DA1228" s="253"/>
      <c r="DB1228" s="253"/>
      <c r="DC1228" s="253"/>
      <c r="DD1228" s="253"/>
      <c r="DE1228" s="253"/>
      <c r="DF1228" s="253"/>
      <c r="DG1228" s="253"/>
      <c r="DH1228" s="253"/>
      <c r="DI1228" s="253"/>
      <c r="DJ1228" s="253"/>
      <c r="DK1228" s="253"/>
      <c r="DL1228" s="253"/>
      <c r="DM1228" s="253"/>
      <c r="DN1228" s="253"/>
      <c r="DO1228" s="253"/>
      <c r="DP1228" s="253"/>
      <c r="DQ1228" s="253"/>
      <c r="DR1228" s="253"/>
      <c r="DS1228" s="253"/>
      <c r="DT1228" s="253"/>
      <c r="DU1228" s="253"/>
    </row>
    <row r="1229" spans="1:125" s="248" customFormat="1" x14ac:dyDescent="0.25">
      <c r="A1229" s="253"/>
      <c r="B1229" s="253"/>
      <c r="D1229" s="253"/>
      <c r="E1229" s="253"/>
      <c r="F1229" s="253"/>
      <c r="G1229" s="253"/>
      <c r="H1229" s="253"/>
      <c r="I1229" s="253"/>
      <c r="J1229" s="253"/>
      <c r="K1229" s="253"/>
      <c r="L1229" s="253"/>
      <c r="S1229" s="253"/>
      <c r="T1229" s="253"/>
      <c r="U1229" s="253"/>
      <c r="V1229" s="253"/>
      <c r="W1229" s="253"/>
      <c r="X1229" s="253"/>
      <c r="Y1229" s="253"/>
      <c r="Z1229" s="253"/>
      <c r="AA1229" s="253"/>
      <c r="AB1229" s="253"/>
      <c r="AC1229" s="253"/>
      <c r="AD1229" s="253"/>
      <c r="AE1229" s="253"/>
      <c r="AF1229" s="253"/>
      <c r="AG1229" s="253"/>
      <c r="AH1229" s="253"/>
      <c r="AI1229" s="253"/>
      <c r="AJ1229" s="253"/>
      <c r="AK1229" s="253"/>
      <c r="AL1229" s="253"/>
      <c r="AM1229" s="253"/>
      <c r="AN1229" s="253"/>
      <c r="AO1229" s="253"/>
      <c r="AP1229" s="253"/>
      <c r="AQ1229" s="253"/>
      <c r="AR1229" s="253"/>
      <c r="AS1229" s="253"/>
      <c r="AT1229" s="253"/>
      <c r="AU1229" s="253"/>
      <c r="AV1229" s="253"/>
      <c r="AW1229" s="253"/>
      <c r="AX1229" s="253"/>
      <c r="AY1229" s="253"/>
      <c r="AZ1229" s="253"/>
      <c r="BA1229" s="253"/>
      <c r="BB1229" s="253"/>
      <c r="BC1229" s="253"/>
      <c r="BD1229" s="253"/>
      <c r="BE1229" s="253"/>
      <c r="BF1229" s="253"/>
      <c r="BG1229" s="253"/>
      <c r="BH1229" s="253"/>
      <c r="BI1229" s="253"/>
      <c r="BJ1229" s="253"/>
      <c r="BK1229" s="253"/>
      <c r="BL1229" s="253"/>
      <c r="BM1229" s="253"/>
      <c r="BN1229" s="253"/>
      <c r="BO1229" s="253"/>
      <c r="BP1229" s="253"/>
      <c r="BQ1229" s="253"/>
      <c r="BR1229" s="253"/>
      <c r="BS1229" s="253"/>
      <c r="BT1229" s="253"/>
      <c r="BU1229" s="253"/>
      <c r="BV1229" s="253"/>
      <c r="BW1229" s="253"/>
      <c r="BX1229" s="253"/>
      <c r="BY1229" s="253"/>
      <c r="BZ1229" s="253"/>
      <c r="CA1229" s="253"/>
      <c r="CB1229" s="253"/>
      <c r="CC1229" s="253"/>
      <c r="CD1229" s="253"/>
      <c r="CE1229" s="253"/>
      <c r="CF1229" s="253"/>
      <c r="CG1229" s="253"/>
      <c r="CH1229" s="253"/>
      <c r="CI1229" s="253"/>
      <c r="CJ1229" s="253"/>
      <c r="CK1229" s="253"/>
      <c r="CL1229" s="253"/>
      <c r="CM1229" s="253"/>
      <c r="CN1229" s="253"/>
      <c r="CO1229" s="253"/>
      <c r="CP1229" s="253"/>
      <c r="CQ1229" s="253"/>
      <c r="CR1229" s="253"/>
      <c r="CS1229" s="253"/>
      <c r="CT1229" s="253"/>
      <c r="CU1229" s="253"/>
      <c r="CV1229" s="253"/>
      <c r="CW1229" s="253"/>
      <c r="CX1229" s="253"/>
      <c r="CY1229" s="253"/>
      <c r="CZ1229" s="253"/>
      <c r="DA1229" s="253"/>
      <c r="DB1229" s="253"/>
      <c r="DC1229" s="253"/>
      <c r="DD1229" s="253"/>
      <c r="DE1229" s="253"/>
      <c r="DF1229" s="253"/>
      <c r="DG1229" s="253"/>
      <c r="DH1229" s="253"/>
      <c r="DI1229" s="253"/>
      <c r="DJ1229" s="253"/>
      <c r="DK1229" s="253"/>
      <c r="DL1229" s="253"/>
      <c r="DM1229" s="253"/>
      <c r="DN1229" s="253"/>
      <c r="DO1229" s="253"/>
      <c r="DP1229" s="253"/>
      <c r="DQ1229" s="253"/>
      <c r="DR1229" s="253"/>
      <c r="DS1229" s="253"/>
      <c r="DT1229" s="253"/>
      <c r="DU1229" s="253"/>
    </row>
    <row r="1230" spans="1:125" s="248" customFormat="1" x14ac:dyDescent="0.25">
      <c r="A1230" s="253"/>
      <c r="B1230" s="253"/>
      <c r="D1230" s="253"/>
      <c r="E1230" s="253"/>
      <c r="F1230" s="253"/>
      <c r="G1230" s="253"/>
      <c r="H1230" s="253"/>
      <c r="I1230" s="253"/>
      <c r="J1230" s="253"/>
      <c r="K1230" s="253"/>
      <c r="L1230" s="253"/>
      <c r="S1230" s="253"/>
      <c r="T1230" s="253"/>
      <c r="U1230" s="253"/>
      <c r="V1230" s="253"/>
      <c r="W1230" s="253"/>
      <c r="X1230" s="253"/>
      <c r="Y1230" s="253"/>
      <c r="Z1230" s="253"/>
      <c r="AA1230" s="253"/>
      <c r="AB1230" s="253"/>
      <c r="AC1230" s="253"/>
      <c r="AD1230" s="253"/>
      <c r="AE1230" s="253"/>
      <c r="AF1230" s="253"/>
      <c r="AG1230" s="253"/>
      <c r="AH1230" s="253"/>
      <c r="AI1230" s="253"/>
      <c r="AJ1230" s="253"/>
      <c r="AK1230" s="253"/>
      <c r="AL1230" s="253"/>
      <c r="AM1230" s="253"/>
      <c r="AN1230" s="253"/>
      <c r="AO1230" s="253"/>
      <c r="AP1230" s="253"/>
      <c r="AQ1230" s="253"/>
      <c r="AR1230" s="253"/>
      <c r="AS1230" s="253"/>
      <c r="AT1230" s="253"/>
      <c r="AU1230" s="253"/>
      <c r="AV1230" s="253"/>
      <c r="AW1230" s="253"/>
      <c r="AX1230" s="253"/>
      <c r="AY1230" s="253"/>
      <c r="AZ1230" s="253"/>
      <c r="BA1230" s="253"/>
      <c r="BB1230" s="253"/>
      <c r="BC1230" s="253"/>
      <c r="BD1230" s="253"/>
      <c r="BE1230" s="253"/>
      <c r="BF1230" s="253"/>
      <c r="BG1230" s="253"/>
      <c r="BH1230" s="253"/>
      <c r="BI1230" s="253"/>
      <c r="BJ1230" s="253"/>
      <c r="BK1230" s="253"/>
      <c r="BL1230" s="253"/>
      <c r="BM1230" s="253"/>
      <c r="BN1230" s="253"/>
      <c r="BO1230" s="253"/>
      <c r="BP1230" s="253"/>
      <c r="BQ1230" s="253"/>
      <c r="BR1230" s="253"/>
      <c r="BS1230" s="253"/>
      <c r="BT1230" s="253"/>
      <c r="BU1230" s="253"/>
      <c r="BV1230" s="253"/>
      <c r="BW1230" s="253"/>
      <c r="BX1230" s="253"/>
      <c r="BY1230" s="253"/>
      <c r="BZ1230" s="253"/>
      <c r="CA1230" s="253"/>
      <c r="CB1230" s="253"/>
      <c r="CC1230" s="253"/>
      <c r="CD1230" s="253"/>
      <c r="CE1230" s="253"/>
      <c r="CF1230" s="253"/>
      <c r="CG1230" s="253"/>
      <c r="CH1230" s="253"/>
      <c r="CI1230" s="253"/>
      <c r="CJ1230" s="253"/>
      <c r="CK1230" s="253"/>
      <c r="CL1230" s="253"/>
      <c r="CM1230" s="253"/>
      <c r="CN1230" s="253"/>
      <c r="CO1230" s="253"/>
      <c r="CP1230" s="253"/>
      <c r="CQ1230" s="253"/>
      <c r="CR1230" s="253"/>
      <c r="CS1230" s="253"/>
      <c r="CT1230" s="253"/>
      <c r="CU1230" s="253"/>
      <c r="CV1230" s="253"/>
      <c r="CW1230" s="253"/>
      <c r="CX1230" s="253"/>
      <c r="CY1230" s="253"/>
      <c r="CZ1230" s="253"/>
      <c r="DA1230" s="253"/>
      <c r="DB1230" s="253"/>
      <c r="DC1230" s="253"/>
      <c r="DD1230" s="253"/>
      <c r="DE1230" s="253"/>
      <c r="DF1230" s="253"/>
      <c r="DG1230" s="253"/>
      <c r="DH1230" s="253"/>
      <c r="DI1230" s="253"/>
      <c r="DJ1230" s="253"/>
      <c r="DK1230" s="253"/>
      <c r="DL1230" s="253"/>
      <c r="DM1230" s="253"/>
      <c r="DN1230" s="253"/>
      <c r="DO1230" s="253"/>
      <c r="DP1230" s="253"/>
      <c r="DQ1230" s="253"/>
      <c r="DR1230" s="253"/>
      <c r="DS1230" s="253"/>
      <c r="DT1230" s="253"/>
      <c r="DU1230" s="253"/>
    </row>
    <row r="1231" spans="1:125" s="248" customFormat="1" x14ac:dyDescent="0.25">
      <c r="A1231" s="253"/>
      <c r="B1231" s="253"/>
      <c r="D1231" s="253"/>
      <c r="E1231" s="253"/>
      <c r="F1231" s="253"/>
      <c r="G1231" s="253"/>
      <c r="H1231" s="253"/>
      <c r="I1231" s="253"/>
      <c r="J1231" s="253"/>
      <c r="K1231" s="253"/>
      <c r="L1231" s="253"/>
      <c r="S1231" s="253"/>
      <c r="T1231" s="253"/>
      <c r="U1231" s="253"/>
      <c r="V1231" s="253"/>
      <c r="W1231" s="253"/>
      <c r="X1231" s="253"/>
      <c r="Y1231" s="253"/>
      <c r="Z1231" s="253"/>
      <c r="AA1231" s="253"/>
      <c r="AB1231" s="253"/>
      <c r="AC1231" s="253"/>
      <c r="AD1231" s="253"/>
      <c r="AE1231" s="253"/>
      <c r="AF1231" s="253"/>
      <c r="AG1231" s="253"/>
      <c r="AH1231" s="253"/>
      <c r="AI1231" s="253"/>
      <c r="AJ1231" s="253"/>
      <c r="AK1231" s="253"/>
      <c r="AL1231" s="253"/>
      <c r="AM1231" s="253"/>
      <c r="AN1231" s="253"/>
      <c r="AO1231" s="253"/>
      <c r="AP1231" s="253"/>
      <c r="AQ1231" s="253"/>
      <c r="AR1231" s="253"/>
      <c r="AS1231" s="253"/>
      <c r="AT1231" s="253"/>
      <c r="AU1231" s="253"/>
      <c r="AV1231" s="253"/>
      <c r="AW1231" s="253"/>
      <c r="AX1231" s="253"/>
      <c r="AY1231" s="253"/>
      <c r="AZ1231" s="253"/>
      <c r="BA1231" s="253"/>
      <c r="BB1231" s="253"/>
      <c r="BC1231" s="253"/>
      <c r="BD1231" s="253"/>
      <c r="BE1231" s="253"/>
      <c r="BF1231" s="253"/>
      <c r="BG1231" s="253"/>
      <c r="BH1231" s="253"/>
      <c r="BI1231" s="253"/>
      <c r="BJ1231" s="253"/>
      <c r="BK1231" s="253"/>
      <c r="BL1231" s="253"/>
      <c r="BM1231" s="253"/>
      <c r="BN1231" s="253"/>
      <c r="BO1231" s="253"/>
      <c r="BP1231" s="253"/>
      <c r="BQ1231" s="253"/>
      <c r="BR1231" s="253"/>
      <c r="BS1231" s="253"/>
      <c r="BT1231" s="253"/>
      <c r="BU1231" s="253"/>
      <c r="BV1231" s="253"/>
      <c r="BW1231" s="253"/>
      <c r="BX1231" s="253"/>
      <c r="BY1231" s="253"/>
      <c r="BZ1231" s="253"/>
      <c r="CA1231" s="253"/>
      <c r="CB1231" s="253"/>
      <c r="CC1231" s="253"/>
      <c r="CD1231" s="253"/>
      <c r="CE1231" s="253"/>
      <c r="CF1231" s="253"/>
      <c r="CG1231" s="253"/>
      <c r="CH1231" s="253"/>
      <c r="CI1231" s="253"/>
      <c r="CJ1231" s="253"/>
      <c r="CK1231" s="253"/>
      <c r="CL1231" s="253"/>
      <c r="CM1231" s="253"/>
      <c r="CN1231" s="253"/>
      <c r="CO1231" s="253"/>
      <c r="CP1231" s="253"/>
      <c r="CQ1231" s="253"/>
      <c r="CR1231" s="253"/>
      <c r="CS1231" s="253"/>
      <c r="CT1231" s="253"/>
      <c r="CU1231" s="253"/>
      <c r="CV1231" s="253"/>
      <c r="CW1231" s="253"/>
      <c r="CX1231" s="253"/>
      <c r="CY1231" s="253"/>
      <c r="CZ1231" s="253"/>
      <c r="DA1231" s="253"/>
      <c r="DB1231" s="253"/>
      <c r="DC1231" s="253"/>
      <c r="DD1231" s="253"/>
      <c r="DE1231" s="253"/>
      <c r="DF1231" s="253"/>
      <c r="DG1231" s="253"/>
      <c r="DH1231" s="253"/>
      <c r="DI1231" s="253"/>
      <c r="DJ1231" s="253"/>
      <c r="DK1231" s="253"/>
      <c r="DL1231" s="253"/>
      <c r="DM1231" s="253"/>
      <c r="DN1231" s="253"/>
      <c r="DO1231" s="253"/>
      <c r="DP1231" s="253"/>
      <c r="DQ1231" s="253"/>
      <c r="DR1231" s="253"/>
      <c r="DS1231" s="253"/>
      <c r="DT1231" s="253"/>
      <c r="DU1231" s="253"/>
    </row>
    <row r="1232" spans="1:125" s="248" customFormat="1" x14ac:dyDescent="0.25">
      <c r="A1232" s="253"/>
      <c r="B1232" s="253"/>
      <c r="D1232" s="253"/>
      <c r="E1232" s="253"/>
      <c r="F1232" s="253"/>
      <c r="G1232" s="253"/>
      <c r="H1232" s="253"/>
      <c r="I1232" s="253"/>
      <c r="J1232" s="253"/>
      <c r="K1232" s="253"/>
      <c r="L1232" s="253"/>
      <c r="S1232" s="253"/>
      <c r="T1232" s="253"/>
      <c r="U1232" s="253"/>
      <c r="V1232" s="253"/>
      <c r="W1232" s="253"/>
      <c r="X1232" s="253"/>
      <c r="Y1232" s="253"/>
      <c r="Z1232" s="253"/>
      <c r="AA1232" s="253"/>
      <c r="AB1232" s="253"/>
      <c r="AC1232" s="253"/>
      <c r="AD1232" s="253"/>
      <c r="AE1232" s="253"/>
      <c r="AF1232" s="253"/>
      <c r="AG1232" s="253"/>
      <c r="AH1232" s="253"/>
      <c r="AI1232" s="253"/>
      <c r="AJ1232" s="253"/>
      <c r="AK1232" s="253"/>
      <c r="AL1232" s="253"/>
      <c r="AM1232" s="253"/>
      <c r="AN1232" s="253"/>
      <c r="AO1232" s="253"/>
      <c r="AP1232" s="253"/>
      <c r="AQ1232" s="253"/>
      <c r="AR1232" s="253"/>
      <c r="AS1232" s="253"/>
      <c r="AT1232" s="253"/>
      <c r="AU1232" s="253"/>
      <c r="AV1232" s="253"/>
      <c r="AW1232" s="253"/>
      <c r="AX1232" s="253"/>
      <c r="AY1232" s="253"/>
      <c r="AZ1232" s="253"/>
      <c r="BA1232" s="253"/>
      <c r="BB1232" s="253"/>
      <c r="BC1232" s="253"/>
      <c r="BD1232" s="253"/>
      <c r="BE1232" s="253"/>
      <c r="BF1232" s="253"/>
      <c r="BG1232" s="253"/>
      <c r="BH1232" s="253"/>
      <c r="BI1232" s="253"/>
      <c r="BJ1232" s="253"/>
      <c r="BK1232" s="253"/>
      <c r="BL1232" s="253"/>
      <c r="BM1232" s="253"/>
      <c r="BN1232" s="253"/>
      <c r="BO1232" s="253"/>
      <c r="BP1232" s="253"/>
      <c r="BQ1232" s="253"/>
      <c r="BR1232" s="253"/>
      <c r="BS1232" s="253"/>
      <c r="BT1232" s="253"/>
      <c r="BU1232" s="253"/>
      <c r="BV1232" s="253"/>
      <c r="BW1232" s="253"/>
      <c r="BX1232" s="253"/>
      <c r="BY1232" s="253"/>
      <c r="BZ1232" s="253"/>
      <c r="CA1232" s="253"/>
      <c r="CB1232" s="253"/>
      <c r="CC1232" s="253"/>
      <c r="CD1232" s="253"/>
      <c r="CE1232" s="253"/>
      <c r="CF1232" s="253"/>
      <c r="CG1232" s="253"/>
      <c r="CH1232" s="253"/>
      <c r="CI1232" s="253"/>
      <c r="CJ1232" s="253"/>
      <c r="CK1232" s="253"/>
      <c r="CL1232" s="253"/>
      <c r="CM1232" s="253"/>
      <c r="CN1232" s="253"/>
      <c r="CO1232" s="253"/>
      <c r="CP1232" s="253"/>
      <c r="CQ1232" s="253"/>
      <c r="CR1232" s="253"/>
      <c r="CS1232" s="253"/>
      <c r="CT1232" s="253"/>
      <c r="CU1232" s="253"/>
      <c r="CV1232" s="253"/>
      <c r="CW1232" s="253"/>
      <c r="CX1232" s="253"/>
      <c r="CY1232" s="253"/>
      <c r="CZ1232" s="253"/>
      <c r="DA1232" s="253"/>
      <c r="DB1232" s="253"/>
      <c r="DC1232" s="253"/>
      <c r="DD1232" s="253"/>
      <c r="DE1232" s="253"/>
      <c r="DF1232" s="253"/>
      <c r="DG1232" s="253"/>
      <c r="DH1232" s="253"/>
      <c r="DI1232" s="253"/>
      <c r="DJ1232" s="253"/>
      <c r="DK1232" s="253"/>
      <c r="DL1232" s="253"/>
      <c r="DM1232" s="253"/>
      <c r="DN1232" s="253"/>
      <c r="DO1232" s="253"/>
      <c r="DP1232" s="253"/>
      <c r="DQ1232" s="253"/>
      <c r="DR1232" s="253"/>
      <c r="DS1232" s="253"/>
      <c r="DT1232" s="253"/>
      <c r="DU1232" s="253"/>
    </row>
    <row r="1233" spans="1:125" s="248" customFormat="1" x14ac:dyDescent="0.25">
      <c r="A1233" s="253"/>
      <c r="B1233" s="253"/>
      <c r="D1233" s="253"/>
      <c r="E1233" s="253"/>
      <c r="F1233" s="253"/>
      <c r="G1233" s="253"/>
      <c r="H1233" s="253"/>
      <c r="I1233" s="253"/>
      <c r="J1233" s="253"/>
      <c r="K1233" s="253"/>
      <c r="L1233" s="253"/>
      <c r="S1233" s="253"/>
      <c r="T1233" s="253"/>
      <c r="U1233" s="253"/>
      <c r="V1233" s="253"/>
      <c r="W1233" s="253"/>
      <c r="X1233" s="253"/>
      <c r="Y1233" s="253"/>
      <c r="Z1233" s="253"/>
      <c r="AA1233" s="253"/>
      <c r="AB1233" s="253"/>
      <c r="AC1233" s="253"/>
      <c r="AD1233" s="253"/>
      <c r="AE1233" s="253"/>
      <c r="AF1233" s="253"/>
      <c r="AG1233" s="253"/>
      <c r="AH1233" s="253"/>
      <c r="AI1233" s="253"/>
      <c r="AJ1233" s="253"/>
      <c r="AK1233" s="253"/>
      <c r="AL1233" s="253"/>
      <c r="AM1233" s="253"/>
      <c r="AN1233" s="253"/>
      <c r="AO1233" s="253"/>
      <c r="AP1233" s="253"/>
      <c r="AQ1233" s="253"/>
      <c r="AR1233" s="253"/>
      <c r="AS1233" s="253"/>
      <c r="AT1233" s="253"/>
      <c r="AU1233" s="253"/>
      <c r="AV1233" s="253"/>
      <c r="AW1233" s="253"/>
      <c r="AX1233" s="253"/>
      <c r="AY1233" s="253"/>
      <c r="AZ1233" s="253"/>
      <c r="BA1233" s="253"/>
      <c r="BB1233" s="253"/>
      <c r="BC1233" s="253"/>
      <c r="BD1233" s="253"/>
      <c r="BE1233" s="253"/>
      <c r="BF1233" s="253"/>
      <c r="BG1233" s="253"/>
      <c r="BH1233" s="253"/>
      <c r="BI1233" s="253"/>
      <c r="BJ1233" s="253"/>
      <c r="BK1233" s="253"/>
      <c r="BL1233" s="253"/>
      <c r="BM1233" s="253"/>
      <c r="BN1233" s="253"/>
      <c r="BO1233" s="253"/>
      <c r="BP1233" s="253"/>
      <c r="BQ1233" s="253"/>
      <c r="BR1233" s="253"/>
      <c r="BS1233" s="253"/>
      <c r="BT1233" s="253"/>
      <c r="BU1233" s="253"/>
      <c r="BV1233" s="253"/>
      <c r="BW1233" s="253"/>
      <c r="BX1233" s="253"/>
      <c r="BY1233" s="253"/>
      <c r="BZ1233" s="253"/>
      <c r="CA1233" s="253"/>
      <c r="CB1233" s="253"/>
      <c r="CC1233" s="253"/>
      <c r="CD1233" s="253"/>
      <c r="CE1233" s="253"/>
      <c r="CF1233" s="253"/>
      <c r="CG1233" s="253"/>
      <c r="CH1233" s="253"/>
      <c r="CI1233" s="253"/>
      <c r="CJ1233" s="253"/>
      <c r="CK1233" s="253"/>
      <c r="CL1233" s="253"/>
      <c r="CM1233" s="253"/>
      <c r="CN1233" s="253"/>
      <c r="CO1233" s="253"/>
      <c r="CP1233" s="253"/>
      <c r="CQ1233" s="253"/>
      <c r="CR1233" s="253"/>
      <c r="CS1233" s="253"/>
      <c r="CT1233" s="253"/>
      <c r="CU1233" s="253"/>
      <c r="CV1233" s="253"/>
      <c r="CW1233" s="253"/>
      <c r="CX1233" s="253"/>
      <c r="CY1233" s="253"/>
      <c r="CZ1233" s="253"/>
      <c r="DA1233" s="253"/>
      <c r="DB1233" s="253"/>
      <c r="DC1233" s="253"/>
      <c r="DD1233" s="253"/>
      <c r="DE1233" s="253"/>
      <c r="DF1233" s="253"/>
      <c r="DG1233" s="253"/>
      <c r="DH1233" s="253"/>
      <c r="DI1233" s="253"/>
      <c r="DJ1233" s="253"/>
      <c r="DK1233" s="253"/>
      <c r="DL1233" s="253"/>
      <c r="DM1233" s="253"/>
      <c r="DN1233" s="253"/>
      <c r="DO1233" s="253"/>
      <c r="DP1233" s="253"/>
      <c r="DQ1233" s="253"/>
      <c r="DR1233" s="253"/>
      <c r="DS1233" s="253"/>
      <c r="DT1233" s="253"/>
      <c r="DU1233" s="253"/>
    </row>
    <row r="1234" spans="1:125" s="248" customFormat="1" x14ac:dyDescent="0.25">
      <c r="A1234" s="253"/>
      <c r="B1234" s="253"/>
      <c r="D1234" s="253"/>
      <c r="E1234" s="253"/>
      <c r="F1234" s="253"/>
      <c r="G1234" s="253"/>
      <c r="H1234" s="253"/>
      <c r="I1234" s="253"/>
      <c r="J1234" s="253"/>
      <c r="K1234" s="253"/>
      <c r="L1234" s="253"/>
      <c r="S1234" s="253"/>
      <c r="T1234" s="253"/>
      <c r="U1234" s="253"/>
      <c r="V1234" s="253"/>
      <c r="W1234" s="253"/>
      <c r="X1234" s="253"/>
      <c r="Y1234" s="253"/>
      <c r="Z1234" s="253"/>
      <c r="AA1234" s="253"/>
      <c r="AB1234" s="253"/>
      <c r="AC1234" s="253"/>
      <c r="AD1234" s="253"/>
      <c r="AE1234" s="253"/>
      <c r="AF1234" s="253"/>
      <c r="AG1234" s="253"/>
      <c r="AH1234" s="253"/>
      <c r="AI1234" s="253"/>
      <c r="AJ1234" s="253"/>
      <c r="AK1234" s="253"/>
      <c r="AL1234" s="253"/>
      <c r="AM1234" s="253"/>
      <c r="AN1234" s="253"/>
      <c r="AO1234" s="253"/>
      <c r="AP1234" s="253"/>
      <c r="AQ1234" s="253"/>
      <c r="AR1234" s="253"/>
      <c r="AS1234" s="253"/>
      <c r="AT1234" s="253"/>
      <c r="AU1234" s="253"/>
      <c r="AV1234" s="253"/>
      <c r="AW1234" s="253"/>
      <c r="AX1234" s="253"/>
      <c r="AY1234" s="253"/>
      <c r="AZ1234" s="253"/>
      <c r="BA1234" s="253"/>
      <c r="BB1234" s="253"/>
      <c r="BC1234" s="253"/>
      <c r="BD1234" s="253"/>
      <c r="BE1234" s="253"/>
      <c r="BF1234" s="253"/>
      <c r="BG1234" s="253"/>
      <c r="BH1234" s="253"/>
      <c r="BI1234" s="253"/>
      <c r="BJ1234" s="253"/>
      <c r="BK1234" s="253"/>
      <c r="BL1234" s="253"/>
      <c r="BM1234" s="253"/>
      <c r="BN1234" s="253"/>
      <c r="BO1234" s="253"/>
      <c r="BP1234" s="253"/>
      <c r="BQ1234" s="253"/>
      <c r="BR1234" s="253"/>
      <c r="BS1234" s="253"/>
      <c r="BT1234" s="253"/>
      <c r="BU1234" s="253"/>
      <c r="BV1234" s="253"/>
      <c r="BW1234" s="253"/>
      <c r="BX1234" s="253"/>
      <c r="BY1234" s="253"/>
      <c r="BZ1234" s="253"/>
      <c r="CA1234" s="253"/>
      <c r="CB1234" s="253"/>
      <c r="CC1234" s="253"/>
      <c r="CD1234" s="253"/>
      <c r="CE1234" s="253"/>
      <c r="CF1234" s="253"/>
      <c r="CG1234" s="253"/>
      <c r="CH1234" s="253"/>
      <c r="CI1234" s="253"/>
      <c r="CJ1234" s="253"/>
      <c r="CK1234" s="253"/>
      <c r="CL1234" s="253"/>
      <c r="CM1234" s="253"/>
      <c r="CN1234" s="253"/>
      <c r="CO1234" s="253"/>
      <c r="CP1234" s="253"/>
      <c r="CQ1234" s="253"/>
      <c r="CR1234" s="253"/>
      <c r="CS1234" s="253"/>
      <c r="CT1234" s="253"/>
      <c r="CU1234" s="253"/>
      <c r="CV1234" s="253"/>
      <c r="CW1234" s="253"/>
      <c r="CX1234" s="253"/>
      <c r="CY1234" s="253"/>
      <c r="CZ1234" s="253"/>
      <c r="DA1234" s="253"/>
      <c r="DB1234" s="253"/>
      <c r="DC1234" s="253"/>
      <c r="DD1234" s="253"/>
      <c r="DE1234" s="253"/>
      <c r="DF1234" s="253"/>
      <c r="DG1234" s="253"/>
      <c r="DH1234" s="253"/>
      <c r="DI1234" s="253"/>
      <c r="DJ1234" s="253"/>
      <c r="DK1234" s="253"/>
      <c r="DL1234" s="253"/>
      <c r="DM1234" s="253"/>
      <c r="DN1234" s="253"/>
      <c r="DO1234" s="253"/>
      <c r="DP1234" s="253"/>
      <c r="DQ1234" s="253"/>
      <c r="DR1234" s="253"/>
      <c r="DS1234" s="253"/>
      <c r="DT1234" s="253"/>
      <c r="DU1234" s="253"/>
    </row>
    <row r="1235" spans="1:125" s="248" customFormat="1" x14ac:dyDescent="0.25">
      <c r="A1235" s="253"/>
      <c r="B1235" s="253"/>
      <c r="D1235" s="253"/>
      <c r="E1235" s="253"/>
      <c r="F1235" s="253"/>
      <c r="G1235" s="253"/>
      <c r="H1235" s="253"/>
      <c r="I1235" s="253"/>
      <c r="J1235" s="253"/>
      <c r="K1235" s="253"/>
      <c r="L1235" s="253"/>
      <c r="S1235" s="253"/>
      <c r="T1235" s="253"/>
      <c r="U1235" s="253"/>
      <c r="V1235" s="253"/>
      <c r="W1235" s="253"/>
      <c r="X1235" s="253"/>
      <c r="Y1235" s="253"/>
      <c r="Z1235" s="253"/>
      <c r="AA1235" s="253"/>
      <c r="AB1235" s="253"/>
      <c r="AC1235" s="253"/>
      <c r="AD1235" s="253"/>
      <c r="AE1235" s="253"/>
      <c r="AF1235" s="253"/>
      <c r="AG1235" s="253"/>
      <c r="AH1235" s="253"/>
      <c r="AI1235" s="253"/>
      <c r="AJ1235" s="253"/>
      <c r="AK1235" s="253"/>
      <c r="AL1235" s="253"/>
      <c r="AM1235" s="253"/>
      <c r="AN1235" s="253"/>
      <c r="AO1235" s="253"/>
      <c r="AP1235" s="253"/>
      <c r="AQ1235" s="253"/>
      <c r="AR1235" s="253"/>
      <c r="AS1235" s="253"/>
      <c r="AT1235" s="253"/>
      <c r="AU1235" s="253"/>
      <c r="AV1235" s="253"/>
      <c r="AW1235" s="253"/>
      <c r="AX1235" s="253"/>
      <c r="AY1235" s="253"/>
      <c r="AZ1235" s="253"/>
      <c r="BA1235" s="253"/>
      <c r="BB1235" s="253"/>
      <c r="BC1235" s="253"/>
      <c r="BD1235" s="253"/>
      <c r="BE1235" s="253"/>
      <c r="BF1235" s="253"/>
      <c r="BG1235" s="253"/>
      <c r="BH1235" s="253"/>
      <c r="BI1235" s="253"/>
      <c r="BJ1235" s="253"/>
      <c r="BK1235" s="253"/>
      <c r="BL1235" s="253"/>
      <c r="BM1235" s="253"/>
      <c r="BN1235" s="253"/>
      <c r="BO1235" s="253"/>
      <c r="BP1235" s="253"/>
      <c r="BQ1235" s="253"/>
      <c r="BR1235" s="253"/>
      <c r="BS1235" s="253"/>
      <c r="BT1235" s="253"/>
      <c r="BU1235" s="253"/>
      <c r="BV1235" s="253"/>
      <c r="BW1235" s="253"/>
      <c r="BX1235" s="253"/>
      <c r="BY1235" s="253"/>
      <c r="BZ1235" s="253"/>
      <c r="CA1235" s="253"/>
      <c r="CB1235" s="253"/>
      <c r="CC1235" s="253"/>
      <c r="CD1235" s="253"/>
      <c r="CE1235" s="253"/>
      <c r="CF1235" s="253"/>
      <c r="CG1235" s="253"/>
      <c r="CH1235" s="253"/>
      <c r="CI1235" s="253"/>
      <c r="CJ1235" s="253"/>
      <c r="CK1235" s="253"/>
      <c r="CL1235" s="253"/>
      <c r="CM1235" s="253"/>
      <c r="CN1235" s="253"/>
      <c r="CO1235" s="253"/>
      <c r="CP1235" s="253"/>
      <c r="CQ1235" s="253"/>
      <c r="CR1235" s="253"/>
      <c r="CS1235" s="253"/>
      <c r="CT1235" s="253"/>
      <c r="CU1235" s="253"/>
      <c r="CV1235" s="253"/>
      <c r="CW1235" s="253"/>
      <c r="CX1235" s="253"/>
      <c r="CY1235" s="253"/>
      <c r="CZ1235" s="253"/>
      <c r="DA1235" s="253"/>
      <c r="DB1235" s="253"/>
      <c r="DC1235" s="253"/>
      <c r="DD1235" s="253"/>
      <c r="DE1235" s="253"/>
      <c r="DF1235" s="253"/>
      <c r="DG1235" s="253"/>
      <c r="DH1235" s="253"/>
      <c r="DI1235" s="253"/>
      <c r="DJ1235" s="253"/>
      <c r="DK1235" s="253"/>
      <c r="DL1235" s="253"/>
      <c r="DM1235" s="253"/>
      <c r="DN1235" s="253"/>
      <c r="DO1235" s="253"/>
      <c r="DP1235" s="253"/>
      <c r="DQ1235" s="253"/>
      <c r="DR1235" s="253"/>
      <c r="DS1235" s="253"/>
      <c r="DT1235" s="253"/>
      <c r="DU1235" s="253"/>
    </row>
    <row r="1236" spans="1:125" s="248" customFormat="1" x14ac:dyDescent="0.25">
      <c r="A1236" s="253"/>
      <c r="B1236" s="253"/>
      <c r="D1236" s="253"/>
      <c r="E1236" s="253"/>
      <c r="F1236" s="253"/>
      <c r="G1236" s="253"/>
      <c r="H1236" s="253"/>
      <c r="I1236" s="253"/>
      <c r="J1236" s="253"/>
      <c r="K1236" s="253"/>
      <c r="L1236" s="253"/>
      <c r="S1236" s="253"/>
      <c r="T1236" s="253"/>
      <c r="U1236" s="253"/>
      <c r="V1236" s="253"/>
      <c r="W1236" s="253"/>
      <c r="X1236" s="253"/>
      <c r="Y1236" s="253"/>
      <c r="Z1236" s="253"/>
      <c r="AA1236" s="253"/>
      <c r="AB1236" s="253"/>
      <c r="AC1236" s="253"/>
      <c r="AD1236" s="253"/>
      <c r="AE1236" s="253"/>
      <c r="AF1236" s="253"/>
      <c r="AG1236" s="253"/>
      <c r="AH1236" s="253"/>
      <c r="AI1236" s="253"/>
      <c r="AJ1236" s="253"/>
      <c r="AK1236" s="253"/>
      <c r="AL1236" s="253"/>
      <c r="AM1236" s="253"/>
      <c r="AN1236" s="253"/>
      <c r="AO1236" s="253"/>
      <c r="AP1236" s="253"/>
      <c r="AQ1236" s="253"/>
      <c r="AR1236" s="253"/>
      <c r="AS1236" s="253"/>
      <c r="AT1236" s="253"/>
      <c r="AU1236" s="253"/>
      <c r="AV1236" s="253"/>
      <c r="AW1236" s="253"/>
      <c r="AX1236" s="253"/>
      <c r="AY1236" s="253"/>
      <c r="AZ1236" s="253"/>
      <c r="BA1236" s="253"/>
      <c r="BB1236" s="253"/>
      <c r="BC1236" s="253"/>
      <c r="BD1236" s="253"/>
      <c r="BE1236" s="253"/>
      <c r="BF1236" s="253"/>
      <c r="BG1236" s="253"/>
      <c r="BH1236" s="253"/>
      <c r="BI1236" s="253"/>
      <c r="BJ1236" s="253"/>
      <c r="BK1236" s="253"/>
      <c r="BL1236" s="253"/>
      <c r="BM1236" s="253"/>
      <c r="BN1236" s="253"/>
      <c r="BO1236" s="253"/>
      <c r="BP1236" s="253"/>
      <c r="BQ1236" s="253"/>
      <c r="BR1236" s="253"/>
      <c r="BS1236" s="253"/>
      <c r="BT1236" s="253"/>
      <c r="BU1236" s="253"/>
      <c r="BV1236" s="253"/>
      <c r="BW1236" s="253"/>
      <c r="BX1236" s="253"/>
      <c r="BY1236" s="253"/>
      <c r="BZ1236" s="253"/>
      <c r="CA1236" s="253"/>
      <c r="CB1236" s="253"/>
      <c r="CC1236" s="253"/>
      <c r="CD1236" s="253"/>
      <c r="CE1236" s="253"/>
      <c r="CF1236" s="253"/>
      <c r="CG1236" s="253"/>
      <c r="CH1236" s="253"/>
      <c r="CI1236" s="253"/>
      <c r="CJ1236" s="253"/>
      <c r="CK1236" s="253"/>
      <c r="CL1236" s="253"/>
      <c r="CM1236" s="253"/>
      <c r="CN1236" s="253"/>
      <c r="CO1236" s="253"/>
      <c r="CP1236" s="253"/>
      <c r="CQ1236" s="253"/>
      <c r="CR1236" s="253"/>
      <c r="CS1236" s="253"/>
      <c r="CT1236" s="253"/>
      <c r="CU1236" s="253"/>
      <c r="CV1236" s="253"/>
      <c r="CW1236" s="253"/>
      <c r="CX1236" s="253"/>
      <c r="CY1236" s="253"/>
      <c r="CZ1236" s="253"/>
      <c r="DA1236" s="253"/>
      <c r="DB1236" s="253"/>
      <c r="DC1236" s="253"/>
      <c r="DD1236" s="253"/>
      <c r="DE1236" s="253"/>
      <c r="DF1236" s="253"/>
      <c r="DG1236" s="253"/>
      <c r="DH1236" s="253"/>
      <c r="DI1236" s="253"/>
      <c r="DJ1236" s="253"/>
      <c r="DK1236" s="253"/>
      <c r="DL1236" s="253"/>
      <c r="DM1236" s="253"/>
      <c r="DN1236" s="253"/>
      <c r="DO1236" s="253"/>
      <c r="DP1236" s="253"/>
      <c r="DQ1236" s="253"/>
      <c r="DR1236" s="253"/>
      <c r="DS1236" s="253"/>
      <c r="DT1236" s="253"/>
      <c r="DU1236" s="253"/>
    </row>
    <row r="1237" spans="1:125" s="248" customFormat="1" x14ac:dyDescent="0.25">
      <c r="A1237" s="253"/>
      <c r="B1237" s="253"/>
      <c r="D1237" s="253"/>
      <c r="E1237" s="253"/>
      <c r="F1237" s="253"/>
      <c r="G1237" s="253"/>
      <c r="H1237" s="253"/>
      <c r="I1237" s="253"/>
      <c r="J1237" s="253"/>
      <c r="K1237" s="253"/>
      <c r="L1237" s="253"/>
      <c r="S1237" s="253"/>
      <c r="T1237" s="253"/>
      <c r="U1237" s="253"/>
      <c r="V1237" s="253"/>
      <c r="W1237" s="253"/>
      <c r="X1237" s="253"/>
      <c r="Y1237" s="253"/>
      <c r="Z1237" s="253"/>
      <c r="AA1237" s="253"/>
      <c r="AB1237" s="253"/>
      <c r="AC1237" s="253"/>
      <c r="AD1237" s="253"/>
      <c r="AE1237" s="253"/>
      <c r="AF1237" s="253"/>
      <c r="AG1237" s="253"/>
      <c r="AH1237" s="253"/>
      <c r="AI1237" s="253"/>
      <c r="AJ1237" s="253"/>
      <c r="AK1237" s="253"/>
      <c r="AL1237" s="253"/>
      <c r="AM1237" s="253"/>
      <c r="AN1237" s="253"/>
      <c r="AO1237" s="253"/>
      <c r="AP1237" s="253"/>
      <c r="AQ1237" s="253"/>
      <c r="AR1237" s="253"/>
      <c r="AS1237" s="253"/>
      <c r="AT1237" s="253"/>
      <c r="AU1237" s="253"/>
      <c r="AV1237" s="253"/>
      <c r="AW1237" s="253"/>
      <c r="AX1237" s="253"/>
      <c r="AY1237" s="253"/>
      <c r="AZ1237" s="253"/>
      <c r="BA1237" s="253"/>
      <c r="BB1237" s="253"/>
      <c r="BC1237" s="253"/>
      <c r="BD1237" s="253"/>
      <c r="BE1237" s="253"/>
      <c r="BF1237" s="253"/>
      <c r="BG1237" s="253"/>
      <c r="BH1237" s="253"/>
      <c r="BI1237" s="253"/>
      <c r="BJ1237" s="253"/>
      <c r="BK1237" s="253"/>
      <c r="BL1237" s="253"/>
      <c r="BM1237" s="253"/>
      <c r="BN1237" s="253"/>
      <c r="BO1237" s="253"/>
      <c r="BP1237" s="253"/>
      <c r="BQ1237" s="253"/>
      <c r="BR1237" s="253"/>
      <c r="BS1237" s="253"/>
      <c r="BT1237" s="253"/>
      <c r="BU1237" s="253"/>
      <c r="BV1237" s="253"/>
      <c r="BW1237" s="253"/>
      <c r="BX1237" s="253"/>
      <c r="BY1237" s="253"/>
      <c r="BZ1237" s="253"/>
      <c r="CA1237" s="253"/>
      <c r="CB1237" s="253"/>
      <c r="CC1237" s="253"/>
      <c r="CD1237" s="253"/>
      <c r="CE1237" s="253"/>
      <c r="CF1237" s="253"/>
      <c r="CG1237" s="253"/>
      <c r="CH1237" s="253"/>
      <c r="CI1237" s="253"/>
      <c r="CJ1237" s="253"/>
      <c r="CK1237" s="253"/>
      <c r="CL1237" s="253"/>
      <c r="CM1237" s="253"/>
      <c r="CN1237" s="253"/>
      <c r="CO1237" s="253"/>
      <c r="CP1237" s="253"/>
      <c r="CQ1237" s="253"/>
      <c r="CR1237" s="253"/>
      <c r="CS1237" s="253"/>
      <c r="CT1237" s="253"/>
      <c r="CU1237" s="253"/>
      <c r="CV1237" s="253"/>
      <c r="CW1237" s="253"/>
      <c r="CX1237" s="253"/>
      <c r="CY1237" s="253"/>
      <c r="CZ1237" s="253"/>
      <c r="DA1237" s="253"/>
      <c r="DB1237" s="253"/>
      <c r="DC1237" s="253"/>
      <c r="DD1237" s="253"/>
      <c r="DE1237" s="253"/>
      <c r="DF1237" s="253"/>
      <c r="DG1237" s="253"/>
      <c r="DH1237" s="253"/>
      <c r="DI1237" s="253"/>
      <c r="DJ1237" s="253"/>
      <c r="DK1237" s="253"/>
      <c r="DL1237" s="253"/>
      <c r="DM1237" s="253"/>
      <c r="DN1237" s="253"/>
      <c r="DO1237" s="253"/>
      <c r="DP1237" s="253"/>
      <c r="DQ1237" s="253"/>
      <c r="DR1237" s="253"/>
      <c r="DS1237" s="253"/>
      <c r="DT1237" s="253"/>
      <c r="DU1237" s="253"/>
    </row>
    <row r="1238" spans="1:125" s="248" customFormat="1" x14ac:dyDescent="0.25">
      <c r="A1238" s="253"/>
      <c r="B1238" s="253"/>
      <c r="D1238" s="253"/>
      <c r="E1238" s="253"/>
      <c r="F1238" s="253"/>
      <c r="G1238" s="253"/>
      <c r="H1238" s="253"/>
      <c r="I1238" s="253"/>
      <c r="J1238" s="253"/>
      <c r="K1238" s="253"/>
      <c r="L1238" s="253"/>
      <c r="S1238" s="253"/>
      <c r="T1238" s="253"/>
      <c r="U1238" s="253"/>
      <c r="V1238" s="253"/>
      <c r="W1238" s="253"/>
      <c r="X1238" s="253"/>
      <c r="Y1238" s="253"/>
      <c r="Z1238" s="253"/>
      <c r="AA1238" s="253"/>
      <c r="AB1238" s="253"/>
      <c r="AC1238" s="253"/>
      <c r="AD1238" s="253"/>
      <c r="AE1238" s="253"/>
      <c r="AF1238" s="253"/>
      <c r="AG1238" s="253"/>
      <c r="AH1238" s="253"/>
      <c r="AI1238" s="253"/>
      <c r="AJ1238" s="253"/>
      <c r="AK1238" s="253"/>
      <c r="AL1238" s="253"/>
      <c r="AM1238" s="253"/>
      <c r="AN1238" s="253"/>
      <c r="AO1238" s="253"/>
      <c r="AP1238" s="253"/>
      <c r="AQ1238" s="253"/>
      <c r="AR1238" s="253"/>
      <c r="AS1238" s="253"/>
      <c r="AT1238" s="253"/>
      <c r="AU1238" s="253"/>
      <c r="AV1238" s="253"/>
      <c r="AW1238" s="253"/>
      <c r="AX1238" s="253"/>
      <c r="AY1238" s="253"/>
      <c r="AZ1238" s="253"/>
      <c r="BA1238" s="253"/>
      <c r="BB1238" s="253"/>
      <c r="BC1238" s="253"/>
      <c r="BD1238" s="253"/>
      <c r="BE1238" s="253"/>
      <c r="BF1238" s="253"/>
      <c r="BG1238" s="253"/>
      <c r="BH1238" s="253"/>
      <c r="BI1238" s="253"/>
      <c r="BJ1238" s="253"/>
      <c r="BK1238" s="253"/>
      <c r="BL1238" s="253"/>
      <c r="BM1238" s="253"/>
      <c r="BN1238" s="253"/>
      <c r="BO1238" s="253"/>
      <c r="BP1238" s="253"/>
      <c r="BQ1238" s="253"/>
      <c r="BR1238" s="253"/>
      <c r="BS1238" s="253"/>
      <c r="BT1238" s="253"/>
      <c r="BU1238" s="253"/>
      <c r="BV1238" s="253"/>
      <c r="BW1238" s="253"/>
      <c r="BX1238" s="253"/>
      <c r="BY1238" s="253"/>
      <c r="BZ1238" s="253"/>
      <c r="CA1238" s="253"/>
      <c r="CB1238" s="253"/>
      <c r="CC1238" s="253"/>
      <c r="CD1238" s="253"/>
      <c r="CE1238" s="253"/>
      <c r="CF1238" s="253"/>
      <c r="CG1238" s="253"/>
      <c r="CH1238" s="253"/>
      <c r="CI1238" s="253"/>
      <c r="CJ1238" s="253"/>
      <c r="CK1238" s="253"/>
      <c r="CL1238" s="253"/>
      <c r="CM1238" s="253"/>
      <c r="CN1238" s="253"/>
      <c r="CO1238" s="253"/>
      <c r="CP1238" s="253"/>
      <c r="CQ1238" s="253"/>
      <c r="CR1238" s="253"/>
      <c r="CS1238" s="253"/>
      <c r="CT1238" s="253"/>
      <c r="CU1238" s="253"/>
      <c r="CV1238" s="253"/>
      <c r="CW1238" s="253"/>
      <c r="CX1238" s="253"/>
      <c r="CY1238" s="253"/>
      <c r="CZ1238" s="253"/>
      <c r="DA1238" s="253"/>
      <c r="DB1238" s="253"/>
      <c r="DC1238" s="253"/>
      <c r="DD1238" s="253"/>
      <c r="DE1238" s="253"/>
      <c r="DF1238" s="253"/>
      <c r="DG1238" s="253"/>
      <c r="DH1238" s="253"/>
      <c r="DI1238" s="253"/>
      <c r="DJ1238" s="253"/>
      <c r="DK1238" s="253"/>
      <c r="DL1238" s="253"/>
      <c r="DM1238" s="253"/>
      <c r="DN1238" s="253"/>
      <c r="DO1238" s="253"/>
      <c r="DP1238" s="253"/>
      <c r="DQ1238" s="253"/>
      <c r="DR1238" s="253"/>
      <c r="DS1238" s="253"/>
      <c r="DT1238" s="253"/>
      <c r="DU1238" s="253"/>
    </row>
    <row r="1239" spans="1:125" s="248" customFormat="1" x14ac:dyDescent="0.25">
      <c r="A1239" s="253"/>
      <c r="B1239" s="253"/>
      <c r="D1239" s="253"/>
      <c r="E1239" s="253"/>
      <c r="F1239" s="253"/>
      <c r="G1239" s="253"/>
      <c r="H1239" s="253"/>
      <c r="I1239" s="253"/>
      <c r="J1239" s="253"/>
      <c r="K1239" s="253"/>
      <c r="L1239" s="253"/>
      <c r="S1239" s="253"/>
      <c r="T1239" s="253"/>
      <c r="U1239" s="253"/>
      <c r="V1239" s="253"/>
      <c r="W1239" s="253"/>
      <c r="X1239" s="253"/>
      <c r="Y1239" s="253"/>
      <c r="Z1239" s="253"/>
      <c r="AA1239" s="253"/>
      <c r="AB1239" s="253"/>
      <c r="AC1239" s="253"/>
      <c r="AD1239" s="253"/>
      <c r="AE1239" s="253"/>
      <c r="AF1239" s="253"/>
      <c r="AG1239" s="253"/>
      <c r="AH1239" s="253"/>
      <c r="AI1239" s="253"/>
      <c r="AJ1239" s="253"/>
      <c r="AK1239" s="253"/>
      <c r="AL1239" s="253"/>
      <c r="AM1239" s="253"/>
      <c r="AN1239" s="253"/>
      <c r="AO1239" s="253"/>
      <c r="AP1239" s="253"/>
      <c r="AQ1239" s="253"/>
      <c r="AR1239" s="253"/>
      <c r="AS1239" s="253"/>
      <c r="AT1239" s="253"/>
      <c r="AU1239" s="253"/>
      <c r="AV1239" s="253"/>
      <c r="AW1239" s="253"/>
      <c r="AX1239" s="253"/>
      <c r="AY1239" s="253"/>
      <c r="AZ1239" s="253"/>
      <c r="BA1239" s="253"/>
      <c r="BB1239" s="253"/>
      <c r="BC1239" s="253"/>
      <c r="BD1239" s="253"/>
      <c r="BE1239" s="253"/>
      <c r="BF1239" s="253"/>
      <c r="BG1239" s="253"/>
      <c r="BH1239" s="253"/>
      <c r="BI1239" s="253"/>
      <c r="BJ1239" s="253"/>
      <c r="BK1239" s="253"/>
      <c r="BL1239" s="253"/>
      <c r="BM1239" s="253"/>
      <c r="BN1239" s="253"/>
      <c r="BO1239" s="253"/>
      <c r="BP1239" s="253"/>
      <c r="BQ1239" s="253"/>
      <c r="BR1239" s="253"/>
      <c r="BS1239" s="253"/>
      <c r="BT1239" s="253"/>
      <c r="BU1239" s="253"/>
      <c r="BV1239" s="253"/>
      <c r="BW1239" s="253"/>
      <c r="BX1239" s="253"/>
      <c r="BY1239" s="253"/>
      <c r="BZ1239" s="253"/>
      <c r="CA1239" s="253"/>
      <c r="CB1239" s="253"/>
      <c r="CC1239" s="253"/>
      <c r="CD1239" s="253"/>
      <c r="CE1239" s="253"/>
      <c r="CF1239" s="253"/>
      <c r="CG1239" s="253"/>
      <c r="CH1239" s="253"/>
      <c r="CI1239" s="253"/>
      <c r="CJ1239" s="253"/>
      <c r="CK1239" s="253"/>
      <c r="CL1239" s="253"/>
      <c r="CM1239" s="253"/>
      <c r="CN1239" s="253"/>
      <c r="CO1239" s="253"/>
      <c r="CP1239" s="253"/>
      <c r="CQ1239" s="253"/>
      <c r="CR1239" s="253"/>
      <c r="CS1239" s="253"/>
      <c r="CT1239" s="253"/>
      <c r="CU1239" s="253"/>
      <c r="CV1239" s="253"/>
      <c r="CW1239" s="253"/>
      <c r="CX1239" s="253"/>
      <c r="CY1239" s="253"/>
      <c r="CZ1239" s="253"/>
      <c r="DA1239" s="253"/>
      <c r="DB1239" s="253"/>
      <c r="DC1239" s="253"/>
      <c r="DD1239" s="253"/>
      <c r="DE1239" s="253"/>
      <c r="DF1239" s="253"/>
      <c r="DG1239" s="253"/>
      <c r="DH1239" s="253"/>
      <c r="DI1239" s="253"/>
      <c r="DJ1239" s="253"/>
      <c r="DK1239" s="253"/>
      <c r="DL1239" s="253"/>
      <c r="DM1239" s="253"/>
      <c r="DN1239" s="253"/>
      <c r="DO1239" s="253"/>
      <c r="DP1239" s="253"/>
      <c r="DQ1239" s="253"/>
      <c r="DR1239" s="253"/>
      <c r="DS1239" s="253"/>
      <c r="DT1239" s="253"/>
      <c r="DU1239" s="253"/>
    </row>
    <row r="1240" spans="1:125" s="248" customFormat="1" x14ac:dyDescent="0.25">
      <c r="A1240" s="253"/>
      <c r="B1240" s="253"/>
      <c r="D1240" s="253"/>
      <c r="E1240" s="253"/>
      <c r="F1240" s="253"/>
      <c r="G1240" s="253"/>
      <c r="H1240" s="253"/>
      <c r="I1240" s="253"/>
      <c r="J1240" s="253"/>
      <c r="K1240" s="253"/>
      <c r="L1240" s="253"/>
      <c r="S1240" s="253"/>
      <c r="T1240" s="253"/>
      <c r="U1240" s="253"/>
      <c r="V1240" s="253"/>
      <c r="W1240" s="253"/>
      <c r="X1240" s="253"/>
      <c r="Y1240" s="253"/>
      <c r="Z1240" s="253"/>
      <c r="AA1240" s="253"/>
      <c r="AB1240" s="253"/>
      <c r="AC1240" s="253"/>
      <c r="AD1240" s="253"/>
      <c r="AE1240" s="253"/>
      <c r="AF1240" s="253"/>
      <c r="AG1240" s="253"/>
      <c r="AH1240" s="253"/>
      <c r="AI1240" s="253"/>
      <c r="AJ1240" s="253"/>
      <c r="AK1240" s="253"/>
      <c r="AL1240" s="253"/>
      <c r="AM1240" s="253"/>
      <c r="AN1240" s="253"/>
      <c r="AO1240" s="253"/>
      <c r="AP1240" s="253"/>
      <c r="AQ1240" s="253"/>
      <c r="AR1240" s="253"/>
      <c r="AS1240" s="253"/>
      <c r="AT1240" s="253"/>
      <c r="AU1240" s="253"/>
      <c r="AV1240" s="253"/>
      <c r="AW1240" s="253"/>
      <c r="AX1240" s="253"/>
      <c r="AY1240" s="253"/>
      <c r="AZ1240" s="253"/>
      <c r="BA1240" s="253"/>
      <c r="BB1240" s="253"/>
      <c r="BC1240" s="253"/>
      <c r="BD1240" s="253"/>
      <c r="BE1240" s="253"/>
      <c r="BF1240" s="253"/>
      <c r="BG1240" s="253"/>
      <c r="BH1240" s="253"/>
      <c r="BI1240" s="253"/>
      <c r="BJ1240" s="253"/>
      <c r="BK1240" s="253"/>
      <c r="BL1240" s="253"/>
      <c r="BM1240" s="253"/>
      <c r="BN1240" s="253"/>
      <c r="BO1240" s="253"/>
      <c r="BP1240" s="253"/>
      <c r="BQ1240" s="253"/>
      <c r="BR1240" s="253"/>
      <c r="BS1240" s="253"/>
      <c r="BT1240" s="253"/>
      <c r="BU1240" s="253"/>
      <c r="BV1240" s="253"/>
      <c r="BW1240" s="253"/>
      <c r="BX1240" s="253"/>
      <c r="BY1240" s="253"/>
      <c r="BZ1240" s="253"/>
      <c r="CA1240" s="253"/>
      <c r="CB1240" s="253"/>
      <c r="CC1240" s="253"/>
      <c r="CD1240" s="253"/>
      <c r="CE1240" s="253"/>
      <c r="CF1240" s="253"/>
      <c r="CG1240" s="253"/>
      <c r="CH1240" s="253"/>
      <c r="CI1240" s="253"/>
      <c r="CJ1240" s="253"/>
      <c r="CK1240" s="253"/>
      <c r="CL1240" s="253"/>
      <c r="CM1240" s="253"/>
      <c r="CN1240" s="253"/>
      <c r="CO1240" s="253"/>
      <c r="CP1240" s="253"/>
      <c r="CQ1240" s="253"/>
      <c r="CR1240" s="253"/>
      <c r="CS1240" s="253"/>
      <c r="CT1240" s="253"/>
      <c r="CU1240" s="253"/>
      <c r="CV1240" s="253"/>
      <c r="CW1240" s="253"/>
      <c r="CX1240" s="253"/>
      <c r="CY1240" s="253"/>
      <c r="CZ1240" s="253"/>
      <c r="DA1240" s="253"/>
      <c r="DB1240" s="253"/>
      <c r="DC1240" s="253"/>
      <c r="DD1240" s="253"/>
      <c r="DE1240" s="253"/>
      <c r="DF1240" s="253"/>
      <c r="DG1240" s="253"/>
      <c r="DH1240" s="253"/>
      <c r="DI1240" s="253"/>
      <c r="DJ1240" s="253"/>
      <c r="DK1240" s="253"/>
      <c r="DL1240" s="253"/>
      <c r="DM1240" s="253"/>
      <c r="DN1240" s="253"/>
      <c r="DO1240" s="253"/>
      <c r="DP1240" s="253"/>
      <c r="DQ1240" s="253"/>
      <c r="DR1240" s="253"/>
      <c r="DS1240" s="253"/>
      <c r="DT1240" s="253"/>
      <c r="DU1240" s="253"/>
    </row>
    <row r="1241" spans="1:125" s="248" customFormat="1" x14ac:dyDescent="0.25">
      <c r="A1241" s="253"/>
      <c r="B1241" s="253"/>
      <c r="D1241" s="253"/>
      <c r="E1241" s="253"/>
      <c r="F1241" s="253"/>
      <c r="G1241" s="253"/>
      <c r="H1241" s="253"/>
      <c r="I1241" s="253"/>
      <c r="J1241" s="253"/>
      <c r="K1241" s="253"/>
      <c r="L1241" s="253"/>
      <c r="S1241" s="253"/>
      <c r="T1241" s="253"/>
      <c r="U1241" s="253"/>
      <c r="V1241" s="253"/>
      <c r="W1241" s="253"/>
      <c r="X1241" s="253"/>
      <c r="Y1241" s="253"/>
      <c r="Z1241" s="253"/>
      <c r="AA1241" s="253"/>
      <c r="AB1241" s="253"/>
      <c r="AC1241" s="253"/>
      <c r="AD1241" s="253"/>
      <c r="AE1241" s="253"/>
      <c r="AF1241" s="253"/>
      <c r="AG1241" s="253"/>
      <c r="AH1241" s="253"/>
      <c r="AI1241" s="253"/>
      <c r="AJ1241" s="253"/>
      <c r="AK1241" s="253"/>
      <c r="AL1241" s="253"/>
      <c r="AM1241" s="253"/>
      <c r="AN1241" s="253"/>
      <c r="AO1241" s="253"/>
      <c r="AP1241" s="253"/>
      <c r="AQ1241" s="253"/>
      <c r="AR1241" s="253"/>
      <c r="AS1241" s="253"/>
      <c r="AT1241" s="253"/>
      <c r="AU1241" s="253"/>
      <c r="AV1241" s="253"/>
      <c r="AW1241" s="253"/>
      <c r="AX1241" s="253"/>
      <c r="AY1241" s="253"/>
      <c r="AZ1241" s="253"/>
      <c r="BA1241" s="253"/>
      <c r="BB1241" s="253"/>
      <c r="BC1241" s="253"/>
      <c r="BD1241" s="253"/>
      <c r="BE1241" s="253"/>
      <c r="BF1241" s="253"/>
      <c r="BG1241" s="253"/>
      <c r="BH1241" s="253"/>
      <c r="BI1241" s="253"/>
      <c r="BJ1241" s="253"/>
      <c r="BK1241" s="253"/>
      <c r="BL1241" s="253"/>
      <c r="BM1241" s="253"/>
      <c r="BN1241" s="253"/>
      <c r="BO1241" s="253"/>
      <c r="BP1241" s="253"/>
      <c r="BQ1241" s="253"/>
      <c r="BR1241" s="253"/>
      <c r="BS1241" s="253"/>
      <c r="BT1241" s="253"/>
      <c r="BU1241" s="253"/>
      <c r="BV1241" s="253"/>
      <c r="BW1241" s="253"/>
      <c r="BX1241" s="253"/>
      <c r="BY1241" s="253"/>
      <c r="BZ1241" s="253"/>
      <c r="CA1241" s="253"/>
      <c r="CB1241" s="253"/>
      <c r="CC1241" s="253"/>
      <c r="CD1241" s="253"/>
      <c r="CE1241" s="253"/>
      <c r="CF1241" s="253"/>
      <c r="CG1241" s="253"/>
      <c r="CH1241" s="253"/>
      <c r="CI1241" s="253"/>
      <c r="CJ1241" s="253"/>
      <c r="CK1241" s="253"/>
      <c r="CL1241" s="253"/>
      <c r="CM1241" s="253"/>
      <c r="CN1241" s="253"/>
      <c r="CO1241" s="253"/>
      <c r="CP1241" s="253"/>
      <c r="CQ1241" s="253"/>
      <c r="CR1241" s="253"/>
      <c r="CS1241" s="253"/>
      <c r="CT1241" s="253"/>
      <c r="CU1241" s="253"/>
      <c r="CV1241" s="253"/>
      <c r="CW1241" s="253"/>
      <c r="CX1241" s="253"/>
      <c r="CY1241" s="253"/>
      <c r="CZ1241" s="253"/>
      <c r="DA1241" s="253"/>
      <c r="DB1241" s="253"/>
      <c r="DC1241" s="253"/>
      <c r="DD1241" s="253"/>
      <c r="DE1241" s="253"/>
      <c r="DF1241" s="253"/>
      <c r="DG1241" s="253"/>
      <c r="DH1241" s="253"/>
      <c r="DI1241" s="253"/>
      <c r="DJ1241" s="253"/>
      <c r="DK1241" s="253"/>
      <c r="DL1241" s="253"/>
      <c r="DM1241" s="253"/>
      <c r="DN1241" s="253"/>
      <c r="DO1241" s="253"/>
      <c r="DP1241" s="253"/>
      <c r="DQ1241" s="253"/>
      <c r="DR1241" s="253"/>
      <c r="DS1241" s="253"/>
      <c r="DT1241" s="253"/>
      <c r="DU1241" s="253"/>
    </row>
    <row r="1242" spans="1:125" s="248" customFormat="1" x14ac:dyDescent="0.25">
      <c r="A1242" s="253"/>
      <c r="B1242" s="253"/>
      <c r="D1242" s="253"/>
      <c r="E1242" s="253"/>
      <c r="F1242" s="253"/>
      <c r="G1242" s="253"/>
      <c r="H1242" s="253"/>
      <c r="I1242" s="253"/>
      <c r="J1242" s="253"/>
      <c r="K1242" s="253"/>
      <c r="L1242" s="253"/>
      <c r="S1242" s="253"/>
      <c r="T1242" s="253"/>
      <c r="U1242" s="253"/>
      <c r="V1242" s="253"/>
      <c r="W1242" s="253"/>
      <c r="X1242" s="253"/>
      <c r="Y1242" s="253"/>
      <c r="Z1242" s="253"/>
      <c r="AA1242" s="253"/>
      <c r="AB1242" s="253"/>
      <c r="AC1242" s="253"/>
      <c r="AD1242" s="253"/>
      <c r="AE1242" s="253"/>
      <c r="AF1242" s="253"/>
      <c r="AG1242" s="253"/>
      <c r="AH1242" s="253"/>
      <c r="AI1242" s="253"/>
      <c r="AJ1242" s="253"/>
      <c r="AK1242" s="253"/>
      <c r="AL1242" s="253"/>
      <c r="AM1242" s="253"/>
      <c r="AN1242" s="253"/>
      <c r="AO1242" s="253"/>
      <c r="AP1242" s="253"/>
      <c r="AQ1242" s="253"/>
      <c r="AR1242" s="253"/>
      <c r="AS1242" s="253"/>
      <c r="AT1242" s="253"/>
      <c r="AU1242" s="253"/>
      <c r="AV1242" s="253"/>
      <c r="AW1242" s="253"/>
      <c r="AX1242" s="253"/>
      <c r="AY1242" s="253"/>
      <c r="AZ1242" s="253"/>
      <c r="BA1242" s="253"/>
      <c r="BB1242" s="253"/>
      <c r="BC1242" s="253"/>
      <c r="BD1242" s="253"/>
      <c r="BE1242" s="253"/>
      <c r="BF1242" s="253"/>
      <c r="BG1242" s="253"/>
      <c r="BH1242" s="253"/>
      <c r="BI1242" s="253"/>
      <c r="BJ1242" s="253"/>
      <c r="BK1242" s="253"/>
      <c r="BL1242" s="253"/>
      <c r="BM1242" s="253"/>
      <c r="BN1242" s="253"/>
      <c r="BO1242" s="253"/>
      <c r="BP1242" s="253"/>
      <c r="BQ1242" s="253"/>
      <c r="BR1242" s="253"/>
      <c r="BS1242" s="253"/>
      <c r="BT1242" s="253"/>
      <c r="BU1242" s="253"/>
      <c r="BV1242" s="253"/>
      <c r="BW1242" s="253"/>
      <c r="BX1242" s="253"/>
      <c r="BY1242" s="253"/>
      <c r="BZ1242" s="253"/>
      <c r="CA1242" s="253"/>
      <c r="CB1242" s="253"/>
      <c r="CC1242" s="253"/>
      <c r="CD1242" s="253"/>
      <c r="CE1242" s="253"/>
      <c r="CF1242" s="253"/>
      <c r="CG1242" s="253"/>
      <c r="CH1242" s="253"/>
      <c r="CI1242" s="253"/>
      <c r="CJ1242" s="253"/>
      <c r="CK1242" s="253"/>
      <c r="CL1242" s="253"/>
      <c r="CM1242" s="253"/>
      <c r="CN1242" s="253"/>
      <c r="CO1242" s="253"/>
      <c r="CP1242" s="253"/>
      <c r="CQ1242" s="253"/>
      <c r="CR1242" s="253"/>
      <c r="CS1242" s="253"/>
      <c r="CT1242" s="253"/>
      <c r="CU1242" s="253"/>
      <c r="CV1242" s="253"/>
      <c r="CW1242" s="253"/>
      <c r="CX1242" s="253"/>
      <c r="CY1242" s="253"/>
      <c r="CZ1242" s="253"/>
      <c r="DA1242" s="253"/>
      <c r="DB1242" s="253"/>
      <c r="DC1242" s="253"/>
      <c r="DD1242" s="253"/>
      <c r="DE1242" s="253"/>
      <c r="DF1242" s="253"/>
      <c r="DG1242" s="253"/>
      <c r="DH1242" s="253"/>
      <c r="DI1242" s="253"/>
      <c r="DJ1242" s="253"/>
      <c r="DK1242" s="253"/>
      <c r="DL1242" s="253"/>
      <c r="DM1242" s="253"/>
      <c r="DN1242" s="253"/>
      <c r="DO1242" s="253"/>
      <c r="DP1242" s="253"/>
      <c r="DQ1242" s="253"/>
      <c r="DR1242" s="253"/>
      <c r="DS1242" s="253"/>
      <c r="DT1242" s="253"/>
      <c r="DU1242" s="253"/>
    </row>
    <row r="1243" spans="1:125" s="248" customFormat="1" x14ac:dyDescent="0.25">
      <c r="A1243" s="253"/>
      <c r="B1243" s="253"/>
      <c r="D1243" s="253"/>
      <c r="E1243" s="253"/>
      <c r="F1243" s="253"/>
      <c r="G1243" s="253"/>
      <c r="H1243" s="253"/>
      <c r="I1243" s="253"/>
      <c r="J1243" s="253"/>
      <c r="K1243" s="253"/>
      <c r="L1243" s="253"/>
      <c r="S1243" s="253"/>
      <c r="T1243" s="253"/>
      <c r="U1243" s="253"/>
      <c r="V1243" s="253"/>
      <c r="W1243" s="253"/>
      <c r="X1243" s="253"/>
      <c r="Y1243" s="253"/>
      <c r="Z1243" s="253"/>
      <c r="AA1243" s="253"/>
      <c r="AB1243" s="253"/>
      <c r="AC1243" s="253"/>
      <c r="AD1243" s="253"/>
      <c r="AE1243" s="253"/>
      <c r="AF1243" s="253"/>
      <c r="AG1243" s="253"/>
      <c r="AH1243" s="253"/>
      <c r="AI1243" s="253"/>
      <c r="AJ1243" s="253"/>
      <c r="AK1243" s="253"/>
      <c r="AL1243" s="253"/>
      <c r="AM1243" s="253"/>
      <c r="AN1243" s="253"/>
      <c r="AO1243" s="253"/>
      <c r="AP1243" s="253"/>
      <c r="AQ1243" s="253"/>
      <c r="AR1243" s="253"/>
      <c r="AS1243" s="253"/>
      <c r="AT1243" s="253"/>
      <c r="AU1243" s="253"/>
      <c r="AV1243" s="253"/>
      <c r="AW1243" s="253"/>
      <c r="AX1243" s="253"/>
      <c r="AY1243" s="253"/>
      <c r="AZ1243" s="253"/>
      <c r="BA1243" s="253"/>
      <c r="BB1243" s="253"/>
      <c r="BC1243" s="253"/>
      <c r="BD1243" s="253"/>
      <c r="BE1243" s="253"/>
      <c r="BF1243" s="253"/>
      <c r="BG1243" s="253"/>
      <c r="BH1243" s="253"/>
      <c r="BI1243" s="253"/>
      <c r="BJ1243" s="253"/>
      <c r="BK1243" s="253"/>
      <c r="BL1243" s="253"/>
      <c r="BM1243" s="253"/>
      <c r="BN1243" s="253"/>
      <c r="BO1243" s="253"/>
      <c r="BP1243" s="253"/>
      <c r="BQ1243" s="253"/>
      <c r="BR1243" s="253"/>
      <c r="BS1243" s="253"/>
      <c r="BT1243" s="253"/>
      <c r="BU1243" s="253"/>
      <c r="BV1243" s="253"/>
      <c r="BW1243" s="253"/>
      <c r="BX1243" s="253"/>
      <c r="BY1243" s="253"/>
      <c r="BZ1243" s="253"/>
      <c r="CA1243" s="253"/>
      <c r="CB1243" s="253"/>
      <c r="CC1243" s="253"/>
      <c r="CD1243" s="253"/>
      <c r="CE1243" s="253"/>
      <c r="CF1243" s="253"/>
      <c r="CG1243" s="253"/>
      <c r="CH1243" s="253"/>
      <c r="CI1243" s="253"/>
      <c r="CJ1243" s="253"/>
      <c r="CK1243" s="253"/>
      <c r="CL1243" s="253"/>
      <c r="CM1243" s="253"/>
      <c r="CN1243" s="253"/>
      <c r="CO1243" s="253"/>
      <c r="CP1243" s="253"/>
      <c r="CQ1243" s="253"/>
      <c r="CR1243" s="253"/>
      <c r="CS1243" s="253"/>
      <c r="CT1243" s="253"/>
      <c r="CU1243" s="253"/>
      <c r="CV1243" s="253"/>
      <c r="CW1243" s="253"/>
      <c r="CX1243" s="253"/>
      <c r="CY1243" s="253"/>
      <c r="CZ1243" s="253"/>
      <c r="DA1243" s="253"/>
      <c r="DB1243" s="253"/>
      <c r="DC1243" s="253"/>
      <c r="DD1243" s="253"/>
      <c r="DE1243" s="253"/>
      <c r="DF1243" s="253"/>
      <c r="DG1243" s="253"/>
      <c r="DH1243" s="253"/>
      <c r="DI1243" s="253"/>
      <c r="DJ1243" s="253"/>
      <c r="DK1243" s="253"/>
      <c r="DL1243" s="253"/>
      <c r="DM1243" s="253"/>
      <c r="DN1243" s="253"/>
      <c r="DO1243" s="253"/>
      <c r="DP1243" s="253"/>
      <c r="DQ1243" s="253"/>
      <c r="DR1243" s="253"/>
      <c r="DS1243" s="253"/>
      <c r="DT1243" s="253"/>
      <c r="DU1243" s="253"/>
    </row>
    <row r="1244" spans="1:125" s="248" customFormat="1" x14ac:dyDescent="0.25">
      <c r="A1244" s="253"/>
      <c r="B1244" s="253"/>
      <c r="D1244" s="253"/>
      <c r="E1244" s="253"/>
      <c r="F1244" s="253"/>
      <c r="G1244" s="253"/>
      <c r="H1244" s="253"/>
      <c r="I1244" s="253"/>
      <c r="J1244" s="253"/>
      <c r="K1244" s="253"/>
      <c r="L1244" s="253"/>
      <c r="S1244" s="253"/>
      <c r="T1244" s="253"/>
      <c r="U1244" s="253"/>
      <c r="V1244" s="253"/>
      <c r="W1244" s="253"/>
      <c r="X1244" s="253"/>
      <c r="Y1244" s="253"/>
      <c r="Z1244" s="253"/>
      <c r="AA1244" s="253"/>
      <c r="AB1244" s="253"/>
      <c r="AC1244" s="253"/>
      <c r="AD1244" s="253"/>
      <c r="AE1244" s="253"/>
      <c r="AF1244" s="253"/>
      <c r="AG1244" s="253"/>
      <c r="AH1244" s="253"/>
      <c r="AI1244" s="253"/>
      <c r="AJ1244" s="253"/>
      <c r="AK1244" s="253"/>
      <c r="AL1244" s="253"/>
      <c r="AM1244" s="253"/>
      <c r="AN1244" s="253"/>
      <c r="AO1244" s="253"/>
      <c r="AP1244" s="253"/>
      <c r="AQ1244" s="253"/>
      <c r="AR1244" s="253"/>
      <c r="AS1244" s="253"/>
      <c r="AT1244" s="253"/>
      <c r="AU1244" s="253"/>
      <c r="AV1244" s="253"/>
      <c r="AW1244" s="253"/>
      <c r="AX1244" s="253"/>
      <c r="AY1244" s="253"/>
      <c r="AZ1244" s="253"/>
      <c r="BA1244" s="253"/>
      <c r="BB1244" s="253"/>
      <c r="BC1244" s="253"/>
      <c r="BD1244" s="253"/>
      <c r="BE1244" s="253"/>
      <c r="BF1244" s="253"/>
      <c r="BG1244" s="253"/>
      <c r="BH1244" s="253"/>
      <c r="BI1244" s="253"/>
      <c r="BJ1244" s="253"/>
      <c r="BK1244" s="253"/>
      <c r="BL1244" s="253"/>
      <c r="BM1244" s="253"/>
      <c r="BN1244" s="253"/>
      <c r="BO1244" s="253"/>
      <c r="BP1244" s="253"/>
      <c r="BQ1244" s="253"/>
      <c r="BR1244" s="253"/>
      <c r="BS1244" s="253"/>
      <c r="BT1244" s="253"/>
      <c r="BU1244" s="253"/>
      <c r="BV1244" s="253"/>
      <c r="BW1244" s="253"/>
      <c r="BX1244" s="253"/>
      <c r="BY1244" s="253"/>
      <c r="BZ1244" s="253"/>
      <c r="CA1244" s="253"/>
      <c r="CB1244" s="253"/>
      <c r="CC1244" s="253"/>
      <c r="CD1244" s="253"/>
      <c r="CE1244" s="253"/>
      <c r="CF1244" s="253"/>
      <c r="CG1244" s="253"/>
      <c r="CH1244" s="253"/>
      <c r="CI1244" s="253"/>
      <c r="CJ1244" s="253"/>
      <c r="CK1244" s="253"/>
      <c r="CL1244" s="253"/>
      <c r="CM1244" s="253"/>
      <c r="CN1244" s="253"/>
      <c r="CO1244" s="253"/>
      <c r="CP1244" s="253"/>
      <c r="CQ1244" s="253"/>
      <c r="CR1244" s="253"/>
      <c r="CS1244" s="253"/>
      <c r="CT1244" s="253"/>
      <c r="CU1244" s="253"/>
      <c r="CV1244" s="253"/>
      <c r="CW1244" s="253"/>
      <c r="CX1244" s="253"/>
      <c r="CY1244" s="253"/>
      <c r="CZ1244" s="253"/>
      <c r="DA1244" s="253"/>
      <c r="DB1244" s="253"/>
      <c r="DC1244" s="253"/>
      <c r="DD1244" s="253"/>
      <c r="DE1244" s="253"/>
      <c r="DF1244" s="253"/>
      <c r="DG1244" s="253"/>
      <c r="DH1244" s="253"/>
      <c r="DI1244" s="253"/>
      <c r="DJ1244" s="253"/>
      <c r="DK1244" s="253"/>
      <c r="DL1244" s="253"/>
      <c r="DM1244" s="253"/>
      <c r="DN1244" s="253"/>
      <c r="DO1244" s="253"/>
      <c r="DP1244" s="253"/>
      <c r="DQ1244" s="253"/>
      <c r="DR1244" s="253"/>
      <c r="DS1244" s="253"/>
      <c r="DT1244" s="253"/>
      <c r="DU1244" s="253"/>
    </row>
    <row r="1245" spans="1:125" s="248" customFormat="1" x14ac:dyDescent="0.25">
      <c r="A1245" s="253"/>
      <c r="B1245" s="253"/>
      <c r="D1245" s="253"/>
      <c r="E1245" s="253"/>
      <c r="F1245" s="253"/>
      <c r="G1245" s="253"/>
      <c r="H1245" s="253"/>
      <c r="I1245" s="253"/>
      <c r="J1245" s="253"/>
      <c r="K1245" s="253"/>
      <c r="L1245" s="253"/>
      <c r="S1245" s="253"/>
      <c r="T1245" s="253"/>
      <c r="U1245" s="253"/>
      <c r="V1245" s="253"/>
      <c r="W1245" s="253"/>
      <c r="X1245" s="253"/>
      <c r="Y1245" s="253"/>
      <c r="Z1245" s="253"/>
      <c r="AA1245" s="253"/>
      <c r="AB1245" s="253"/>
      <c r="AC1245" s="253"/>
      <c r="AD1245" s="253"/>
      <c r="AE1245" s="253"/>
      <c r="AF1245" s="253"/>
      <c r="AG1245" s="253"/>
      <c r="AH1245" s="253"/>
      <c r="AI1245" s="253"/>
      <c r="AJ1245" s="253"/>
      <c r="AK1245" s="253"/>
      <c r="AL1245" s="253"/>
      <c r="AM1245" s="253"/>
      <c r="AN1245" s="253"/>
      <c r="AO1245" s="253"/>
      <c r="AP1245" s="253"/>
      <c r="AQ1245" s="253"/>
      <c r="AR1245" s="253"/>
      <c r="AS1245" s="253"/>
      <c r="AT1245" s="253"/>
      <c r="AU1245" s="253"/>
      <c r="AV1245" s="253"/>
      <c r="AW1245" s="253"/>
      <c r="AX1245" s="253"/>
      <c r="AY1245" s="253"/>
      <c r="AZ1245" s="253"/>
      <c r="BA1245" s="253"/>
      <c r="BB1245" s="253"/>
      <c r="BC1245" s="253"/>
      <c r="BD1245" s="253"/>
      <c r="BE1245" s="253"/>
      <c r="BF1245" s="253"/>
      <c r="BG1245" s="253"/>
      <c r="BH1245" s="253"/>
      <c r="BI1245" s="253"/>
      <c r="BJ1245" s="253"/>
      <c r="BK1245" s="253"/>
      <c r="BL1245" s="253"/>
      <c r="BM1245" s="253"/>
      <c r="BN1245" s="253"/>
      <c r="BO1245" s="253"/>
      <c r="BP1245" s="253"/>
      <c r="BQ1245" s="253"/>
      <c r="BR1245" s="253"/>
      <c r="BS1245" s="253"/>
      <c r="BT1245" s="253"/>
      <c r="BU1245" s="253"/>
      <c r="BV1245" s="253"/>
      <c r="BW1245" s="253"/>
      <c r="BX1245" s="253"/>
      <c r="BY1245" s="253"/>
      <c r="BZ1245" s="253"/>
      <c r="CA1245" s="253"/>
      <c r="CB1245" s="253"/>
      <c r="CC1245" s="253"/>
      <c r="CD1245" s="253"/>
      <c r="CE1245" s="253"/>
      <c r="CF1245" s="253"/>
      <c r="CG1245" s="253"/>
      <c r="CH1245" s="253"/>
      <c r="CI1245" s="253"/>
      <c r="CJ1245" s="253"/>
      <c r="CK1245" s="253"/>
      <c r="CL1245" s="253"/>
      <c r="CM1245" s="253"/>
      <c r="CN1245" s="253"/>
      <c r="CO1245" s="253"/>
      <c r="CP1245" s="253"/>
      <c r="CQ1245" s="253"/>
      <c r="CR1245" s="253"/>
      <c r="CS1245" s="253"/>
      <c r="CT1245" s="253"/>
      <c r="CU1245" s="253"/>
      <c r="CV1245" s="253"/>
      <c r="CW1245" s="253"/>
      <c r="CX1245" s="253"/>
      <c r="CY1245" s="253"/>
      <c r="CZ1245" s="253"/>
      <c r="DA1245" s="253"/>
      <c r="DB1245" s="253"/>
      <c r="DC1245" s="253"/>
      <c r="DD1245" s="253"/>
      <c r="DE1245" s="253"/>
      <c r="DF1245" s="253"/>
      <c r="DG1245" s="253"/>
      <c r="DH1245" s="253"/>
      <c r="DI1245" s="253"/>
      <c r="DJ1245" s="253"/>
      <c r="DK1245" s="253"/>
      <c r="DL1245" s="253"/>
      <c r="DM1245" s="253"/>
      <c r="DN1245" s="253"/>
      <c r="DO1245" s="253"/>
      <c r="DP1245" s="253"/>
      <c r="DQ1245" s="253"/>
      <c r="DR1245" s="253"/>
      <c r="DS1245" s="253"/>
      <c r="DT1245" s="253"/>
      <c r="DU1245" s="253"/>
    </row>
    <row r="1246" spans="1:125" s="248" customFormat="1" x14ac:dyDescent="0.25">
      <c r="A1246" s="253"/>
      <c r="B1246" s="253"/>
      <c r="D1246" s="253"/>
      <c r="E1246" s="253"/>
      <c r="F1246" s="253"/>
      <c r="G1246" s="253"/>
      <c r="H1246" s="253"/>
      <c r="I1246" s="253"/>
      <c r="J1246" s="253"/>
      <c r="K1246" s="253"/>
      <c r="L1246" s="253"/>
      <c r="S1246" s="253"/>
      <c r="T1246" s="253"/>
      <c r="U1246" s="253"/>
      <c r="V1246" s="253"/>
      <c r="W1246" s="253"/>
      <c r="X1246" s="253"/>
      <c r="Y1246" s="253"/>
      <c r="Z1246" s="253"/>
      <c r="AA1246" s="253"/>
      <c r="AB1246" s="253"/>
      <c r="AC1246" s="253"/>
      <c r="AD1246" s="253"/>
      <c r="AE1246" s="253"/>
      <c r="AF1246" s="253"/>
      <c r="AG1246" s="253"/>
      <c r="AH1246" s="253"/>
      <c r="AI1246" s="253"/>
      <c r="AJ1246" s="253"/>
      <c r="AK1246" s="253"/>
      <c r="AL1246" s="253"/>
      <c r="AM1246" s="253"/>
      <c r="AN1246" s="253"/>
      <c r="AO1246" s="253"/>
      <c r="AP1246" s="253"/>
      <c r="AQ1246" s="253"/>
      <c r="AR1246" s="253"/>
      <c r="AS1246" s="253"/>
      <c r="AT1246" s="253"/>
      <c r="AU1246" s="253"/>
      <c r="AV1246" s="253"/>
      <c r="AW1246" s="253"/>
      <c r="AX1246" s="253"/>
      <c r="AY1246" s="253"/>
      <c r="AZ1246" s="253"/>
      <c r="BA1246" s="253"/>
      <c r="BB1246" s="253"/>
      <c r="BC1246" s="253"/>
      <c r="BD1246" s="253"/>
      <c r="BE1246" s="253"/>
      <c r="BF1246" s="253"/>
      <c r="BG1246" s="253"/>
      <c r="BH1246" s="253"/>
      <c r="BI1246" s="253"/>
      <c r="BJ1246" s="253"/>
      <c r="BK1246" s="253"/>
      <c r="BL1246" s="253"/>
      <c r="BM1246" s="253"/>
      <c r="BN1246" s="253"/>
      <c r="BO1246" s="253"/>
      <c r="BP1246" s="253"/>
      <c r="BQ1246" s="253"/>
      <c r="BR1246" s="253"/>
      <c r="BS1246" s="253"/>
      <c r="BT1246" s="253"/>
      <c r="BU1246" s="253"/>
      <c r="BV1246" s="253"/>
      <c r="BW1246" s="253"/>
      <c r="BX1246" s="253"/>
      <c r="BY1246" s="253"/>
      <c r="BZ1246" s="253"/>
      <c r="CA1246" s="253"/>
      <c r="CB1246" s="253"/>
      <c r="CC1246" s="253"/>
      <c r="CD1246" s="253"/>
      <c r="CE1246" s="253"/>
      <c r="CF1246" s="253"/>
      <c r="CG1246" s="253"/>
      <c r="CH1246" s="253"/>
      <c r="CI1246" s="253"/>
      <c r="CJ1246" s="253"/>
      <c r="CK1246" s="253"/>
      <c r="CL1246" s="253"/>
      <c r="CM1246" s="253"/>
      <c r="CN1246" s="253"/>
      <c r="CO1246" s="253"/>
      <c r="CP1246" s="253"/>
      <c r="CQ1246" s="253"/>
      <c r="CR1246" s="253"/>
      <c r="CS1246" s="253"/>
      <c r="CT1246" s="253"/>
      <c r="CU1246" s="253"/>
      <c r="CV1246" s="253"/>
      <c r="CW1246" s="253"/>
      <c r="CX1246" s="253"/>
      <c r="CY1246" s="253"/>
      <c r="CZ1246" s="253"/>
      <c r="DA1246" s="253"/>
      <c r="DB1246" s="253"/>
      <c r="DC1246" s="253"/>
      <c r="DD1246" s="253"/>
      <c r="DE1246" s="253"/>
      <c r="DF1246" s="253"/>
      <c r="DG1246" s="253"/>
      <c r="DH1246" s="253"/>
      <c r="DI1246" s="253"/>
      <c r="DJ1246" s="253"/>
      <c r="DK1246" s="253"/>
      <c r="DL1246" s="253"/>
      <c r="DM1246" s="253"/>
      <c r="DN1246" s="253"/>
      <c r="DO1246" s="253"/>
      <c r="DP1246" s="253"/>
      <c r="DQ1246" s="253"/>
      <c r="DR1246" s="253"/>
      <c r="DS1246" s="253"/>
      <c r="DT1246" s="253"/>
      <c r="DU1246" s="253"/>
    </row>
    <row r="1247" spans="1:125" s="248" customFormat="1" x14ac:dyDescent="0.25">
      <c r="A1247" s="253"/>
      <c r="B1247" s="253"/>
      <c r="D1247" s="253"/>
      <c r="E1247" s="253"/>
      <c r="F1247" s="253"/>
      <c r="G1247" s="253"/>
      <c r="H1247" s="253"/>
      <c r="I1247" s="253"/>
      <c r="J1247" s="253"/>
      <c r="K1247" s="253"/>
      <c r="L1247" s="253"/>
      <c r="S1247" s="253"/>
      <c r="T1247" s="253"/>
      <c r="U1247" s="253"/>
      <c r="V1247" s="253"/>
      <c r="W1247" s="253"/>
      <c r="X1247" s="253"/>
      <c r="Y1247" s="253"/>
      <c r="Z1247" s="253"/>
      <c r="AA1247" s="253"/>
      <c r="AB1247" s="253"/>
      <c r="AC1247" s="253"/>
      <c r="AD1247" s="253"/>
      <c r="AE1247" s="253"/>
      <c r="AF1247" s="253"/>
      <c r="AG1247" s="253"/>
      <c r="AH1247" s="253"/>
      <c r="AI1247" s="253"/>
      <c r="AJ1247" s="253"/>
      <c r="AK1247" s="253"/>
      <c r="AL1247" s="253"/>
      <c r="AM1247" s="253"/>
      <c r="AN1247" s="253"/>
      <c r="AO1247" s="253"/>
      <c r="AP1247" s="253"/>
      <c r="AQ1247" s="253"/>
      <c r="AR1247" s="253"/>
      <c r="AS1247" s="253"/>
      <c r="AT1247" s="253"/>
      <c r="AU1247" s="253"/>
      <c r="AV1247" s="253"/>
      <c r="AW1247" s="253"/>
      <c r="AX1247" s="253"/>
      <c r="AY1247" s="253"/>
      <c r="AZ1247" s="253"/>
      <c r="BA1247" s="253"/>
      <c r="BB1247" s="253"/>
      <c r="BC1247" s="253"/>
      <c r="BD1247" s="253"/>
      <c r="BE1247" s="253"/>
      <c r="BF1247" s="253"/>
      <c r="BG1247" s="253"/>
      <c r="BH1247" s="253"/>
      <c r="BI1247" s="253"/>
      <c r="BJ1247" s="253"/>
      <c r="BK1247" s="253"/>
      <c r="BL1247" s="253"/>
      <c r="BM1247" s="253"/>
      <c r="BN1247" s="253"/>
      <c r="BO1247" s="253"/>
      <c r="BP1247" s="253"/>
      <c r="BQ1247" s="253"/>
      <c r="BR1247" s="253"/>
      <c r="BS1247" s="253"/>
      <c r="BT1247" s="253"/>
      <c r="BU1247" s="253"/>
      <c r="BV1247" s="253"/>
      <c r="BW1247" s="253"/>
      <c r="BX1247" s="253"/>
      <c r="BY1247" s="253"/>
      <c r="BZ1247" s="253"/>
      <c r="CA1247" s="253"/>
      <c r="CB1247" s="253"/>
      <c r="CC1247" s="253"/>
      <c r="CD1247" s="253"/>
      <c r="CE1247" s="253"/>
      <c r="CF1247" s="253"/>
      <c r="CG1247" s="253"/>
      <c r="CH1247" s="253"/>
      <c r="CI1247" s="253"/>
      <c r="CJ1247" s="253"/>
      <c r="CK1247" s="253"/>
      <c r="CL1247" s="253"/>
      <c r="CM1247" s="253"/>
      <c r="CN1247" s="253"/>
      <c r="CO1247" s="253"/>
      <c r="CP1247" s="253"/>
      <c r="CQ1247" s="253"/>
      <c r="CR1247" s="253"/>
      <c r="CS1247" s="253"/>
      <c r="CT1247" s="253"/>
      <c r="CU1247" s="253"/>
      <c r="CV1247" s="253"/>
      <c r="CW1247" s="253"/>
      <c r="CX1247" s="253"/>
      <c r="CY1247" s="253"/>
      <c r="CZ1247" s="253"/>
      <c r="DA1247" s="253"/>
      <c r="DB1247" s="253"/>
      <c r="DC1247" s="253"/>
      <c r="DD1247" s="253"/>
      <c r="DE1247" s="253"/>
      <c r="DF1247" s="253"/>
      <c r="DG1247" s="253"/>
      <c r="DH1247" s="253"/>
      <c r="DI1247" s="253"/>
      <c r="DJ1247" s="253"/>
      <c r="DK1247" s="253"/>
      <c r="DL1247" s="253"/>
      <c r="DM1247" s="253"/>
      <c r="DN1247" s="253"/>
      <c r="DO1247" s="253"/>
      <c r="DP1247" s="253"/>
      <c r="DQ1247" s="253"/>
      <c r="DR1247" s="253"/>
      <c r="DS1247" s="253"/>
      <c r="DT1247" s="253"/>
      <c r="DU1247" s="253"/>
    </row>
    <row r="1248" spans="1:125" s="248" customFormat="1" x14ac:dyDescent="0.25">
      <c r="A1248" s="253"/>
      <c r="B1248" s="253"/>
      <c r="D1248" s="253"/>
      <c r="E1248" s="253"/>
      <c r="F1248" s="253"/>
      <c r="G1248" s="253"/>
      <c r="H1248" s="253"/>
      <c r="I1248" s="253"/>
      <c r="J1248" s="253"/>
      <c r="K1248" s="253"/>
      <c r="L1248" s="253"/>
      <c r="S1248" s="253"/>
      <c r="T1248" s="253"/>
      <c r="U1248" s="253"/>
      <c r="V1248" s="253"/>
      <c r="W1248" s="253"/>
      <c r="X1248" s="253"/>
      <c r="Y1248" s="253"/>
      <c r="Z1248" s="253"/>
      <c r="AA1248" s="253"/>
      <c r="AB1248" s="253"/>
      <c r="AC1248" s="253"/>
      <c r="AD1248" s="253"/>
      <c r="AE1248" s="253"/>
      <c r="AF1248" s="253"/>
      <c r="AG1248" s="253"/>
      <c r="AH1248" s="253"/>
      <c r="AI1248" s="253"/>
      <c r="AJ1248" s="253"/>
      <c r="AK1248" s="253"/>
      <c r="AL1248" s="253"/>
      <c r="AM1248" s="253"/>
      <c r="AN1248" s="253"/>
      <c r="AO1248" s="253"/>
      <c r="AP1248" s="253"/>
      <c r="AQ1248" s="253"/>
      <c r="AR1248" s="253"/>
      <c r="AS1248" s="253"/>
      <c r="AT1248" s="253"/>
      <c r="AU1248" s="253"/>
      <c r="AV1248" s="253"/>
      <c r="AW1248" s="253"/>
      <c r="AX1248" s="253"/>
      <c r="AY1248" s="253"/>
      <c r="AZ1248" s="253"/>
      <c r="BA1248" s="253"/>
      <c r="BB1248" s="253"/>
      <c r="BC1248" s="253"/>
      <c r="BD1248" s="253"/>
      <c r="BE1248" s="253"/>
      <c r="BF1248" s="253"/>
      <c r="BG1248" s="253"/>
      <c r="BH1248" s="253"/>
      <c r="BI1248" s="253"/>
      <c r="BJ1248" s="253"/>
      <c r="BK1248" s="253"/>
      <c r="BL1248" s="253"/>
      <c r="BM1248" s="253"/>
      <c r="BN1248" s="253"/>
      <c r="BO1248" s="253"/>
      <c r="BP1248" s="253"/>
      <c r="BQ1248" s="253"/>
      <c r="BR1248" s="253"/>
      <c r="BS1248" s="253"/>
      <c r="BT1248" s="253"/>
      <c r="BU1248" s="253"/>
      <c r="BV1248" s="253"/>
      <c r="BW1248" s="253"/>
      <c r="BX1248" s="253"/>
      <c r="BY1248" s="253"/>
      <c r="BZ1248" s="253"/>
      <c r="CA1248" s="253"/>
      <c r="CB1248" s="253"/>
      <c r="CC1248" s="253"/>
      <c r="CD1248" s="253"/>
      <c r="CE1248" s="253"/>
      <c r="CF1248" s="253"/>
      <c r="CG1248" s="253"/>
      <c r="CH1248" s="253"/>
      <c r="CI1248" s="253"/>
      <c r="CJ1248" s="253"/>
      <c r="CK1248" s="253"/>
      <c r="CL1248" s="253"/>
      <c r="CM1248" s="253"/>
      <c r="CN1248" s="253"/>
      <c r="CO1248" s="253"/>
      <c r="CP1248" s="253"/>
      <c r="CQ1248" s="253"/>
      <c r="CR1248" s="253"/>
      <c r="CS1248" s="253"/>
      <c r="CT1248" s="253"/>
      <c r="CU1248" s="253"/>
      <c r="CV1248" s="253"/>
      <c r="CW1248" s="253"/>
      <c r="CX1248" s="253"/>
      <c r="CY1248" s="253"/>
      <c r="CZ1248" s="253"/>
      <c r="DA1248" s="253"/>
      <c r="DB1248" s="253"/>
      <c r="DC1248" s="253"/>
      <c r="DD1248" s="253"/>
      <c r="DE1248" s="253"/>
      <c r="DF1248" s="253"/>
      <c r="DG1248" s="253"/>
      <c r="DH1248" s="253"/>
      <c r="DI1248" s="253"/>
      <c r="DJ1248" s="253"/>
      <c r="DK1248" s="253"/>
      <c r="DL1248" s="253"/>
      <c r="DM1248" s="253"/>
      <c r="DN1248" s="253"/>
      <c r="DO1248" s="253"/>
      <c r="DP1248" s="253"/>
      <c r="DQ1248" s="253"/>
      <c r="DR1248" s="253"/>
      <c r="DS1248" s="253"/>
      <c r="DT1248" s="253"/>
      <c r="DU1248" s="253"/>
    </row>
    <row r="1249" spans="1:125" s="248" customFormat="1" x14ac:dyDescent="0.25">
      <c r="A1249" s="253"/>
      <c r="B1249" s="253"/>
      <c r="D1249" s="253"/>
      <c r="E1249" s="253"/>
      <c r="F1249" s="253"/>
      <c r="G1249" s="253"/>
      <c r="H1249" s="253"/>
      <c r="I1249" s="253"/>
      <c r="J1249" s="253"/>
      <c r="K1249" s="253"/>
      <c r="L1249" s="253"/>
      <c r="S1249" s="253"/>
      <c r="T1249" s="253"/>
      <c r="U1249" s="253"/>
      <c r="V1249" s="253"/>
      <c r="W1249" s="253"/>
      <c r="X1249" s="253"/>
      <c r="Y1249" s="253"/>
      <c r="Z1249" s="253"/>
      <c r="AA1249" s="253"/>
      <c r="AB1249" s="253"/>
      <c r="AC1249" s="253"/>
      <c r="AD1249" s="253"/>
      <c r="AE1249" s="253"/>
      <c r="AF1249" s="253"/>
      <c r="AG1249" s="253"/>
      <c r="AH1249" s="253"/>
      <c r="AI1249" s="253"/>
      <c r="AJ1249" s="253"/>
      <c r="AK1249" s="253"/>
      <c r="AL1249" s="253"/>
      <c r="AM1249" s="253"/>
      <c r="AN1249" s="253"/>
      <c r="AO1249" s="253"/>
      <c r="AP1249" s="253"/>
      <c r="AQ1249" s="253"/>
      <c r="AR1249" s="253"/>
      <c r="AS1249" s="253"/>
      <c r="AT1249" s="253"/>
      <c r="AU1249" s="253"/>
      <c r="AV1249" s="253"/>
      <c r="AW1249" s="253"/>
      <c r="AX1249" s="253"/>
      <c r="AY1249" s="253"/>
      <c r="AZ1249" s="253"/>
      <c r="BA1249" s="253"/>
      <c r="BB1249" s="253"/>
      <c r="BC1249" s="253"/>
      <c r="BD1249" s="253"/>
      <c r="BE1249" s="253"/>
      <c r="BF1249" s="253"/>
      <c r="BG1249" s="253"/>
      <c r="BH1249" s="253"/>
      <c r="BI1249" s="253"/>
      <c r="BJ1249" s="253"/>
      <c r="BK1249" s="253"/>
      <c r="BL1249" s="253"/>
      <c r="BM1249" s="253"/>
      <c r="BN1249" s="253"/>
      <c r="BO1249" s="253"/>
      <c r="BP1249" s="253"/>
      <c r="BQ1249" s="253"/>
      <c r="BR1249" s="253"/>
      <c r="BS1249" s="253"/>
      <c r="BT1249" s="253"/>
      <c r="BU1249" s="253"/>
      <c r="BV1249" s="253"/>
      <c r="BW1249" s="253"/>
      <c r="BX1249" s="253"/>
      <c r="BY1249" s="253"/>
      <c r="BZ1249" s="253"/>
      <c r="CA1249" s="253"/>
      <c r="CB1249" s="253"/>
      <c r="CC1249" s="253"/>
      <c r="CD1249" s="253"/>
      <c r="CE1249" s="253"/>
      <c r="CF1249" s="253"/>
      <c r="CG1249" s="253"/>
      <c r="CH1249" s="253"/>
      <c r="CI1249" s="253"/>
      <c r="CJ1249" s="253"/>
      <c r="CK1249" s="253"/>
      <c r="CL1249" s="253"/>
      <c r="CM1249" s="253"/>
      <c r="CN1249" s="253"/>
      <c r="CO1249" s="253"/>
      <c r="CP1249" s="253"/>
      <c r="CQ1249" s="253"/>
      <c r="CR1249" s="253"/>
      <c r="CS1249" s="253"/>
      <c r="CT1249" s="253"/>
      <c r="CU1249" s="253"/>
      <c r="CV1249" s="253"/>
      <c r="CW1249" s="253"/>
      <c r="CX1249" s="253"/>
      <c r="CY1249" s="253"/>
      <c r="CZ1249" s="253"/>
      <c r="DA1249" s="253"/>
      <c r="DB1249" s="253"/>
      <c r="DC1249" s="253"/>
      <c r="DD1249" s="253"/>
      <c r="DE1249" s="253"/>
      <c r="DF1249" s="253"/>
      <c r="DG1249" s="253"/>
      <c r="DH1249" s="253"/>
      <c r="DI1249" s="253"/>
      <c r="DJ1249" s="253"/>
      <c r="DK1249" s="253"/>
      <c r="DL1249" s="253"/>
      <c r="DM1249" s="253"/>
      <c r="DN1249" s="253"/>
      <c r="DO1249" s="253"/>
      <c r="DP1249" s="253"/>
      <c r="DQ1249" s="253"/>
      <c r="DR1249" s="253"/>
      <c r="DS1249" s="253"/>
      <c r="DT1249" s="253"/>
      <c r="DU1249" s="253"/>
    </row>
    <row r="1250" spans="1:125" s="248" customFormat="1" x14ac:dyDescent="0.25">
      <c r="A1250" s="253"/>
      <c r="B1250" s="253"/>
      <c r="D1250" s="253"/>
      <c r="E1250" s="253"/>
      <c r="F1250" s="253"/>
      <c r="G1250" s="253"/>
      <c r="H1250" s="253"/>
      <c r="I1250" s="253"/>
      <c r="J1250" s="253"/>
      <c r="K1250" s="253"/>
      <c r="L1250" s="253"/>
      <c r="S1250" s="253"/>
      <c r="T1250" s="253"/>
      <c r="U1250" s="253"/>
      <c r="V1250" s="253"/>
      <c r="W1250" s="253"/>
      <c r="X1250" s="253"/>
      <c r="Y1250" s="253"/>
      <c r="Z1250" s="253"/>
      <c r="AA1250" s="253"/>
      <c r="AB1250" s="253"/>
      <c r="AC1250" s="253"/>
      <c r="AD1250" s="253"/>
      <c r="AE1250" s="253"/>
      <c r="AF1250" s="253"/>
      <c r="AG1250" s="253"/>
      <c r="AH1250" s="253"/>
      <c r="AI1250" s="253"/>
      <c r="AJ1250" s="253"/>
      <c r="AK1250" s="253"/>
      <c r="AL1250" s="253"/>
      <c r="AM1250" s="253"/>
      <c r="AN1250" s="253"/>
      <c r="AO1250" s="253"/>
      <c r="AP1250" s="253"/>
      <c r="AQ1250" s="253"/>
      <c r="AR1250" s="253"/>
      <c r="AS1250" s="253"/>
      <c r="AT1250" s="253"/>
      <c r="AU1250" s="253"/>
      <c r="AV1250" s="253"/>
      <c r="AW1250" s="253"/>
      <c r="AX1250" s="253"/>
      <c r="AY1250" s="253"/>
      <c r="AZ1250" s="253"/>
      <c r="BA1250" s="253"/>
      <c r="BB1250" s="253"/>
      <c r="BC1250" s="253"/>
      <c r="BD1250" s="253"/>
      <c r="BE1250" s="253"/>
      <c r="BF1250" s="253"/>
      <c r="BG1250" s="253"/>
      <c r="BH1250" s="253"/>
      <c r="BI1250" s="253"/>
      <c r="BJ1250" s="253"/>
      <c r="BK1250" s="253"/>
      <c r="BL1250" s="253"/>
      <c r="BM1250" s="253"/>
      <c r="BN1250" s="253"/>
      <c r="BO1250" s="253"/>
      <c r="BP1250" s="253"/>
      <c r="BQ1250" s="253"/>
      <c r="BR1250" s="253"/>
      <c r="BS1250" s="253"/>
      <c r="BT1250" s="253"/>
      <c r="BU1250" s="253"/>
      <c r="BV1250" s="253"/>
      <c r="BW1250" s="253"/>
      <c r="BX1250" s="253"/>
      <c r="BY1250" s="253"/>
      <c r="BZ1250" s="253"/>
      <c r="CA1250" s="253"/>
      <c r="CB1250" s="253"/>
      <c r="CC1250" s="253"/>
      <c r="CD1250" s="253"/>
      <c r="CE1250" s="253"/>
      <c r="CF1250" s="253"/>
      <c r="CG1250" s="253"/>
      <c r="CH1250" s="253"/>
      <c r="CI1250" s="253"/>
      <c r="CJ1250" s="253"/>
      <c r="CK1250" s="253"/>
      <c r="CL1250" s="253"/>
      <c r="CM1250" s="253"/>
      <c r="CN1250" s="253"/>
      <c r="CO1250" s="253"/>
      <c r="CP1250" s="253"/>
      <c r="CQ1250" s="253"/>
      <c r="CR1250" s="253"/>
      <c r="CS1250" s="253"/>
      <c r="CT1250" s="253"/>
      <c r="CU1250" s="253"/>
      <c r="CV1250" s="253"/>
      <c r="CW1250" s="253"/>
      <c r="CX1250" s="253"/>
      <c r="CY1250" s="253"/>
      <c r="CZ1250" s="253"/>
      <c r="DA1250" s="253"/>
      <c r="DB1250" s="253"/>
      <c r="DC1250" s="253"/>
      <c r="DD1250" s="253"/>
      <c r="DE1250" s="253"/>
      <c r="DF1250" s="253"/>
      <c r="DG1250" s="253"/>
      <c r="DH1250" s="253"/>
      <c r="DI1250" s="253"/>
      <c r="DJ1250" s="253"/>
      <c r="DK1250" s="253"/>
      <c r="DL1250" s="253"/>
      <c r="DM1250" s="253"/>
      <c r="DN1250" s="253"/>
      <c r="DO1250" s="253"/>
      <c r="DP1250" s="253"/>
      <c r="DQ1250" s="253"/>
      <c r="DR1250" s="253"/>
      <c r="DS1250" s="253"/>
      <c r="DT1250" s="253"/>
      <c r="DU1250" s="253"/>
    </row>
    <row r="1251" spans="1:125" s="248" customFormat="1" x14ac:dyDescent="0.25">
      <c r="A1251" s="253"/>
      <c r="B1251" s="253"/>
      <c r="D1251" s="253"/>
      <c r="E1251" s="253"/>
      <c r="F1251" s="253"/>
      <c r="G1251" s="253"/>
      <c r="H1251" s="253"/>
      <c r="I1251" s="253"/>
      <c r="J1251" s="253"/>
      <c r="K1251" s="253"/>
      <c r="L1251" s="253"/>
      <c r="S1251" s="253"/>
      <c r="T1251" s="253"/>
      <c r="U1251" s="253"/>
      <c r="V1251" s="253"/>
      <c r="W1251" s="253"/>
      <c r="X1251" s="253"/>
      <c r="Y1251" s="253"/>
      <c r="Z1251" s="253"/>
      <c r="AA1251" s="253"/>
      <c r="AB1251" s="253"/>
      <c r="AC1251" s="253"/>
      <c r="AD1251" s="253"/>
      <c r="AE1251" s="253"/>
      <c r="AF1251" s="253"/>
      <c r="AG1251" s="253"/>
      <c r="AH1251" s="253"/>
      <c r="AI1251" s="253"/>
      <c r="AJ1251" s="253"/>
      <c r="AK1251" s="253"/>
      <c r="AL1251" s="253"/>
      <c r="AM1251" s="253"/>
      <c r="AN1251" s="253"/>
      <c r="AO1251" s="253"/>
      <c r="AP1251" s="253"/>
      <c r="AQ1251" s="253"/>
      <c r="AR1251" s="253"/>
      <c r="AS1251" s="253"/>
      <c r="AT1251" s="253"/>
      <c r="AU1251" s="253"/>
      <c r="AV1251" s="253"/>
      <c r="AW1251" s="253"/>
      <c r="AX1251" s="253"/>
      <c r="AY1251" s="253"/>
      <c r="AZ1251" s="253"/>
      <c r="BA1251" s="253"/>
      <c r="BB1251" s="253"/>
      <c r="BC1251" s="253"/>
      <c r="BD1251" s="253"/>
      <c r="BE1251" s="253"/>
      <c r="BF1251" s="253"/>
      <c r="BG1251" s="253"/>
      <c r="BH1251" s="253"/>
      <c r="BI1251" s="253"/>
      <c r="BJ1251" s="253"/>
      <c r="BK1251" s="253"/>
      <c r="BL1251" s="253"/>
      <c r="BM1251" s="253"/>
      <c r="BN1251" s="253"/>
      <c r="BO1251" s="253"/>
      <c r="BP1251" s="253"/>
      <c r="BQ1251" s="253"/>
      <c r="BR1251" s="253"/>
      <c r="BS1251" s="253"/>
      <c r="BT1251" s="253"/>
      <c r="BU1251" s="253"/>
      <c r="BV1251" s="253"/>
      <c r="BW1251" s="253"/>
      <c r="BX1251" s="253"/>
      <c r="BY1251" s="253"/>
      <c r="BZ1251" s="253"/>
      <c r="CA1251" s="253"/>
      <c r="CB1251" s="253"/>
      <c r="CC1251" s="253"/>
      <c r="CD1251" s="253"/>
      <c r="CE1251" s="253"/>
      <c r="CF1251" s="253"/>
      <c r="CG1251" s="253"/>
      <c r="CH1251" s="253"/>
      <c r="CI1251" s="253"/>
      <c r="CJ1251" s="253"/>
      <c r="CK1251" s="253"/>
      <c r="CL1251" s="253"/>
      <c r="CM1251" s="253"/>
      <c r="CN1251" s="253"/>
      <c r="CO1251" s="253"/>
      <c r="CP1251" s="253"/>
      <c r="CQ1251" s="253"/>
      <c r="CR1251" s="253"/>
      <c r="CS1251" s="253"/>
      <c r="CT1251" s="253"/>
      <c r="CU1251" s="253"/>
      <c r="CV1251" s="253"/>
      <c r="CW1251" s="253"/>
      <c r="CX1251" s="253"/>
      <c r="CY1251" s="253"/>
      <c r="CZ1251" s="253"/>
      <c r="DA1251" s="253"/>
      <c r="DB1251" s="253"/>
      <c r="DC1251" s="253"/>
      <c r="DD1251" s="253"/>
      <c r="DE1251" s="253"/>
      <c r="DF1251" s="253"/>
      <c r="DG1251" s="253"/>
      <c r="DH1251" s="253"/>
      <c r="DI1251" s="253"/>
      <c r="DJ1251" s="253"/>
      <c r="DK1251" s="253"/>
      <c r="DL1251" s="253"/>
      <c r="DM1251" s="253"/>
      <c r="DN1251" s="253"/>
      <c r="DO1251" s="253"/>
      <c r="DP1251" s="253"/>
      <c r="DQ1251" s="253"/>
      <c r="DR1251" s="253"/>
      <c r="DS1251" s="253"/>
      <c r="DT1251" s="253"/>
      <c r="DU1251" s="253"/>
    </row>
    <row r="1252" spans="1:125" s="248" customFormat="1" x14ac:dyDescent="0.25">
      <c r="A1252" s="253"/>
      <c r="B1252" s="253"/>
      <c r="D1252" s="253"/>
      <c r="E1252" s="253"/>
      <c r="F1252" s="253"/>
      <c r="G1252" s="253"/>
      <c r="H1252" s="253"/>
      <c r="I1252" s="253"/>
      <c r="J1252" s="253"/>
      <c r="K1252" s="253"/>
      <c r="L1252" s="253"/>
      <c r="S1252" s="253"/>
      <c r="T1252" s="253"/>
      <c r="U1252" s="253"/>
      <c r="V1252" s="253"/>
      <c r="W1252" s="253"/>
      <c r="X1252" s="253"/>
      <c r="Y1252" s="253"/>
      <c r="Z1252" s="253"/>
      <c r="AA1252" s="253"/>
      <c r="AB1252" s="253"/>
      <c r="AC1252" s="253"/>
      <c r="AD1252" s="253"/>
      <c r="AE1252" s="253"/>
      <c r="AF1252" s="253"/>
      <c r="AG1252" s="253"/>
      <c r="AH1252" s="253"/>
      <c r="AI1252" s="253"/>
      <c r="AJ1252" s="253"/>
      <c r="AK1252" s="253"/>
      <c r="AL1252" s="253"/>
      <c r="AM1252" s="253"/>
      <c r="AN1252" s="253"/>
      <c r="AO1252" s="253"/>
      <c r="AP1252" s="253"/>
      <c r="AQ1252" s="253"/>
      <c r="AR1252" s="253"/>
      <c r="AS1252" s="253"/>
      <c r="AT1252" s="253"/>
      <c r="AU1252" s="253"/>
      <c r="AV1252" s="253"/>
      <c r="AW1252" s="253"/>
      <c r="AX1252" s="253"/>
      <c r="AY1252" s="253"/>
      <c r="AZ1252" s="253"/>
      <c r="BA1252" s="253"/>
      <c r="BB1252" s="253"/>
      <c r="BC1252" s="253"/>
      <c r="BD1252" s="253"/>
      <c r="BE1252" s="253"/>
      <c r="BF1252" s="253"/>
      <c r="BG1252" s="253"/>
      <c r="BH1252" s="253"/>
      <c r="BI1252" s="253"/>
      <c r="BJ1252" s="253"/>
      <c r="BK1252" s="253"/>
      <c r="BL1252" s="253"/>
      <c r="BM1252" s="253"/>
      <c r="BN1252" s="253"/>
      <c r="BO1252" s="253"/>
      <c r="BP1252" s="253"/>
      <c r="BQ1252" s="253"/>
      <c r="BR1252" s="253"/>
      <c r="BS1252" s="253"/>
      <c r="BT1252" s="253"/>
      <c r="BU1252" s="253"/>
      <c r="BV1252" s="253"/>
      <c r="BW1252" s="253"/>
      <c r="BX1252" s="253"/>
      <c r="BY1252" s="253"/>
      <c r="BZ1252" s="253"/>
      <c r="CA1252" s="253"/>
      <c r="CB1252" s="253"/>
      <c r="CC1252" s="253"/>
      <c r="CD1252" s="253"/>
      <c r="CE1252" s="253"/>
      <c r="CF1252" s="253"/>
      <c r="CG1252" s="253"/>
      <c r="CH1252" s="253"/>
      <c r="CI1252" s="253"/>
      <c r="CJ1252" s="253"/>
      <c r="CK1252" s="253"/>
      <c r="CL1252" s="253"/>
      <c r="CM1252" s="253"/>
      <c r="CN1252" s="253"/>
      <c r="CO1252" s="253"/>
      <c r="CP1252" s="253"/>
      <c r="CQ1252" s="253"/>
      <c r="CR1252" s="253"/>
      <c r="CS1252" s="253"/>
      <c r="CT1252" s="253"/>
      <c r="CU1252" s="253"/>
      <c r="CV1252" s="253"/>
      <c r="CW1252" s="253"/>
      <c r="CX1252" s="253"/>
      <c r="CY1252" s="253"/>
      <c r="CZ1252" s="253"/>
      <c r="DA1252" s="253"/>
      <c r="DB1252" s="253"/>
      <c r="DC1252" s="253"/>
      <c r="DD1252" s="253"/>
      <c r="DE1252" s="253"/>
      <c r="DF1252" s="253"/>
      <c r="DG1252" s="253"/>
      <c r="DH1252" s="253"/>
      <c r="DI1252" s="253"/>
      <c r="DJ1252" s="253"/>
      <c r="DK1252" s="253"/>
      <c r="DL1252" s="253"/>
      <c r="DM1252" s="253"/>
      <c r="DN1252" s="253"/>
      <c r="DO1252" s="253"/>
      <c r="DP1252" s="253"/>
      <c r="DQ1252" s="253"/>
      <c r="DR1252" s="253"/>
      <c r="DS1252" s="253"/>
      <c r="DT1252" s="253"/>
      <c r="DU1252" s="253"/>
    </row>
    <row r="1253" spans="1:125" s="248" customFormat="1" x14ac:dyDescent="0.25">
      <c r="A1253" s="253"/>
      <c r="B1253" s="253"/>
      <c r="D1253" s="253"/>
      <c r="E1253" s="253"/>
      <c r="F1253" s="253"/>
      <c r="G1253" s="253"/>
      <c r="H1253" s="253"/>
      <c r="I1253" s="253"/>
      <c r="J1253" s="253"/>
      <c r="K1253" s="253"/>
      <c r="L1253" s="253"/>
      <c r="S1253" s="253"/>
      <c r="T1253" s="253"/>
      <c r="U1253" s="253"/>
      <c r="V1253" s="253"/>
      <c r="W1253" s="253"/>
      <c r="X1253" s="253"/>
      <c r="Y1253" s="253"/>
      <c r="Z1253" s="253"/>
      <c r="AA1253" s="253"/>
      <c r="AB1253" s="253"/>
      <c r="AC1253" s="253"/>
      <c r="AD1253" s="253"/>
      <c r="AE1253" s="253"/>
      <c r="AF1253" s="253"/>
      <c r="AG1253" s="253"/>
      <c r="AH1253" s="253"/>
      <c r="AI1253" s="253"/>
      <c r="AJ1253" s="253"/>
      <c r="AK1253" s="253"/>
      <c r="AL1253" s="253"/>
      <c r="AM1253" s="253"/>
      <c r="AN1253" s="253"/>
      <c r="AO1253" s="253"/>
      <c r="AP1253" s="253"/>
      <c r="AQ1253" s="253"/>
      <c r="AR1253" s="253"/>
      <c r="AS1253" s="253"/>
      <c r="AT1253" s="253"/>
      <c r="AU1253" s="253"/>
      <c r="AV1253" s="253"/>
      <c r="AW1253" s="253"/>
      <c r="AX1253" s="253"/>
      <c r="AY1253" s="253"/>
      <c r="AZ1253" s="253"/>
      <c r="BA1253" s="253"/>
      <c r="BB1253" s="253"/>
      <c r="BC1253" s="253"/>
      <c r="BD1253" s="253"/>
      <c r="BE1253" s="253"/>
      <c r="BF1253" s="253"/>
      <c r="BG1253" s="253"/>
      <c r="BH1253" s="253"/>
      <c r="BI1253" s="253"/>
      <c r="BJ1253" s="253"/>
      <c r="BK1253" s="253"/>
      <c r="BL1253" s="253"/>
      <c r="BM1253" s="253"/>
      <c r="BN1253" s="253"/>
      <c r="BO1253" s="253"/>
      <c r="BP1253" s="253"/>
      <c r="BQ1253" s="253"/>
      <c r="BR1253" s="253"/>
      <c r="BS1253" s="253"/>
      <c r="BT1253" s="253"/>
      <c r="BU1253" s="253"/>
      <c r="BV1253" s="253"/>
      <c r="BW1253" s="253"/>
      <c r="BX1253" s="253"/>
      <c r="BY1253" s="253"/>
      <c r="BZ1253" s="253"/>
      <c r="CA1253" s="253"/>
      <c r="CB1253" s="253"/>
      <c r="CC1253" s="253"/>
      <c r="CD1253" s="253"/>
      <c r="CE1253" s="253"/>
      <c r="CF1253" s="253"/>
      <c r="CG1253" s="253"/>
      <c r="CH1253" s="253"/>
      <c r="CI1253" s="253"/>
      <c r="CJ1253" s="253"/>
      <c r="CK1253" s="253"/>
      <c r="CL1253" s="253"/>
      <c r="CM1253" s="253"/>
      <c r="CN1253" s="253"/>
      <c r="CO1253" s="253"/>
      <c r="CP1253" s="253"/>
      <c r="CQ1253" s="253"/>
      <c r="CR1253" s="253"/>
      <c r="CS1253" s="253"/>
      <c r="CT1253" s="253"/>
      <c r="CU1253" s="253"/>
      <c r="CV1253" s="253"/>
      <c r="CW1253" s="253"/>
      <c r="CX1253" s="253"/>
      <c r="CY1253" s="253"/>
      <c r="CZ1253" s="253"/>
      <c r="DA1253" s="253"/>
      <c r="DB1253" s="253"/>
      <c r="DC1253" s="253"/>
      <c r="DD1253" s="253"/>
      <c r="DE1253" s="253"/>
      <c r="DF1253" s="253"/>
      <c r="DG1253" s="253"/>
      <c r="DH1253" s="253"/>
      <c r="DI1253" s="253"/>
      <c r="DJ1253" s="253"/>
      <c r="DK1253" s="253"/>
      <c r="DL1253" s="253"/>
      <c r="DM1253" s="253"/>
      <c r="DN1253" s="253"/>
      <c r="DO1253" s="253"/>
      <c r="DP1253" s="253"/>
      <c r="DQ1253" s="253"/>
      <c r="DR1253" s="253"/>
      <c r="DS1253" s="253"/>
      <c r="DT1253" s="253"/>
      <c r="DU1253" s="253"/>
    </row>
    <row r="1254" spans="1:125" s="248" customFormat="1" x14ac:dyDescent="0.25">
      <c r="A1254" s="253"/>
      <c r="B1254" s="253"/>
      <c r="D1254" s="253"/>
      <c r="E1254" s="253"/>
      <c r="F1254" s="253"/>
      <c r="G1254" s="253"/>
      <c r="H1254" s="253"/>
      <c r="I1254" s="253"/>
      <c r="J1254" s="253"/>
      <c r="K1254" s="253"/>
      <c r="L1254" s="253"/>
      <c r="S1254" s="253"/>
      <c r="T1254" s="253"/>
      <c r="U1254" s="253"/>
      <c r="V1254" s="253"/>
      <c r="W1254" s="253"/>
      <c r="X1254" s="253"/>
      <c r="Y1254" s="253"/>
      <c r="Z1254" s="253"/>
      <c r="AA1254" s="253"/>
      <c r="AB1254" s="253"/>
      <c r="AC1254" s="253"/>
      <c r="AD1254" s="253"/>
      <c r="AE1254" s="253"/>
      <c r="AF1254" s="253"/>
      <c r="AG1254" s="253"/>
      <c r="AH1254" s="253"/>
      <c r="AI1254" s="253"/>
      <c r="AJ1254" s="253"/>
      <c r="AK1254" s="253"/>
      <c r="AL1254" s="253"/>
      <c r="AM1254" s="253"/>
      <c r="AN1254" s="253"/>
      <c r="AO1254" s="253"/>
      <c r="AP1254" s="253"/>
      <c r="AQ1254" s="253"/>
      <c r="AR1254" s="253"/>
      <c r="AS1254" s="253"/>
      <c r="AT1254" s="253"/>
      <c r="AU1254" s="253"/>
      <c r="AV1254" s="253"/>
      <c r="AW1254" s="253"/>
      <c r="AX1254" s="253"/>
      <c r="AY1254" s="253"/>
      <c r="AZ1254" s="253"/>
      <c r="BA1254" s="253"/>
      <c r="BB1254" s="253"/>
      <c r="BC1254" s="253"/>
      <c r="BD1254" s="253"/>
      <c r="BE1254" s="253"/>
      <c r="BF1254" s="253"/>
      <c r="BG1254" s="253"/>
      <c r="BH1254" s="253"/>
      <c r="BI1254" s="253"/>
      <c r="BJ1254" s="253"/>
      <c r="BK1254" s="253"/>
      <c r="BL1254" s="253"/>
      <c r="BM1254" s="253"/>
      <c r="BN1254" s="253"/>
      <c r="BO1254" s="253"/>
      <c r="BP1254" s="253"/>
      <c r="BQ1254" s="253"/>
      <c r="BR1254" s="253"/>
      <c r="BS1254" s="253"/>
      <c r="BT1254" s="253"/>
      <c r="BU1254" s="253"/>
      <c r="BV1254" s="253"/>
      <c r="BW1254" s="253"/>
      <c r="BX1254" s="253"/>
      <c r="BY1254" s="253"/>
      <c r="BZ1254" s="253"/>
      <c r="CA1254" s="253"/>
      <c r="CB1254" s="253"/>
      <c r="CC1254" s="253"/>
      <c r="CD1254" s="253"/>
      <c r="CE1254" s="253"/>
      <c r="CF1254" s="253"/>
      <c r="CG1254" s="253"/>
      <c r="CH1254" s="253"/>
      <c r="CI1254" s="253"/>
      <c r="CJ1254" s="253"/>
      <c r="CK1254" s="253"/>
      <c r="CL1254" s="253"/>
      <c r="CM1254" s="253"/>
      <c r="CN1254" s="253"/>
      <c r="CO1254" s="253"/>
      <c r="CP1254" s="253"/>
      <c r="CQ1254" s="253"/>
      <c r="CR1254" s="253"/>
      <c r="CS1254" s="253"/>
      <c r="CT1254" s="253"/>
      <c r="CU1254" s="253"/>
      <c r="CV1254" s="253"/>
      <c r="CW1254" s="253"/>
      <c r="CX1254" s="253"/>
      <c r="CY1254" s="253"/>
      <c r="CZ1254" s="253"/>
      <c r="DA1254" s="253"/>
      <c r="DB1254" s="253"/>
      <c r="DC1254" s="253"/>
      <c r="DD1254" s="253"/>
      <c r="DE1254" s="253"/>
      <c r="DF1254" s="253"/>
      <c r="DG1254" s="253"/>
      <c r="DH1254" s="253"/>
      <c r="DI1254" s="253"/>
      <c r="DJ1254" s="253"/>
      <c r="DK1254" s="253"/>
      <c r="DL1254" s="253"/>
      <c r="DM1254" s="253"/>
      <c r="DN1254" s="253"/>
      <c r="DO1254" s="253"/>
      <c r="DP1254" s="253"/>
      <c r="DQ1254" s="253"/>
      <c r="DR1254" s="253"/>
      <c r="DS1254" s="253"/>
      <c r="DT1254" s="253"/>
      <c r="DU1254" s="253"/>
    </row>
    <row r="1255" spans="1:125" s="248" customFormat="1" x14ac:dyDescent="0.25">
      <c r="A1255" s="253"/>
      <c r="B1255" s="253"/>
      <c r="D1255" s="253"/>
      <c r="E1255" s="253"/>
      <c r="F1255" s="253"/>
      <c r="G1255" s="253"/>
      <c r="H1255" s="253"/>
      <c r="I1255" s="253"/>
      <c r="J1255" s="253"/>
      <c r="K1255" s="253"/>
      <c r="L1255" s="253"/>
      <c r="S1255" s="253"/>
      <c r="T1255" s="253"/>
      <c r="U1255" s="253"/>
      <c r="V1255" s="253"/>
      <c r="W1255" s="253"/>
      <c r="X1255" s="253"/>
      <c r="Y1255" s="253"/>
      <c r="Z1255" s="253"/>
      <c r="AA1255" s="253"/>
      <c r="AB1255" s="253"/>
      <c r="AC1255" s="253"/>
      <c r="AD1255" s="253"/>
      <c r="AE1255" s="253"/>
      <c r="AF1255" s="253"/>
      <c r="AG1255" s="253"/>
      <c r="AH1255" s="253"/>
      <c r="AI1255" s="253"/>
      <c r="AJ1255" s="253"/>
      <c r="AK1255" s="253"/>
      <c r="AL1255" s="253"/>
      <c r="AM1255" s="253"/>
      <c r="AN1255" s="253"/>
      <c r="AO1255" s="253"/>
      <c r="AP1255" s="253"/>
      <c r="AQ1255" s="253"/>
      <c r="AR1255" s="253"/>
      <c r="AS1255" s="253"/>
      <c r="AT1255" s="253"/>
      <c r="AU1255" s="253"/>
      <c r="AV1255" s="253"/>
      <c r="AW1255" s="253"/>
      <c r="AX1255" s="253"/>
      <c r="AY1255" s="253"/>
      <c r="AZ1255" s="253"/>
      <c r="BA1255" s="253"/>
      <c r="BB1255" s="253"/>
      <c r="BC1255" s="253"/>
      <c r="BD1255" s="253"/>
      <c r="BE1255" s="253"/>
      <c r="BF1255" s="253"/>
      <c r="BG1255" s="253"/>
      <c r="BH1255" s="253"/>
      <c r="BI1255" s="253"/>
      <c r="BJ1255" s="253"/>
      <c r="BK1255" s="253"/>
      <c r="BL1255" s="253"/>
      <c r="BM1255" s="253"/>
      <c r="BN1255" s="253"/>
      <c r="BO1255" s="253"/>
      <c r="BP1255" s="253"/>
      <c r="BQ1255" s="253"/>
      <c r="BR1255" s="253"/>
      <c r="BS1255" s="253"/>
      <c r="BT1255" s="253"/>
      <c r="BU1255" s="253"/>
      <c r="BV1255" s="253"/>
      <c r="BW1255" s="253"/>
      <c r="BX1255" s="253"/>
      <c r="BY1255" s="253"/>
      <c r="BZ1255" s="253"/>
      <c r="CA1255" s="253"/>
      <c r="CB1255" s="253"/>
      <c r="CC1255" s="253"/>
      <c r="CD1255" s="253"/>
      <c r="CE1255" s="253"/>
      <c r="CF1255" s="253"/>
      <c r="CG1255" s="253"/>
      <c r="CH1255" s="253"/>
      <c r="CI1255" s="253"/>
      <c r="CJ1255" s="253"/>
      <c r="CK1255" s="253"/>
      <c r="CL1255" s="253"/>
      <c r="CM1255" s="253"/>
      <c r="CN1255" s="253"/>
      <c r="CO1255" s="253"/>
      <c r="CP1255" s="253"/>
      <c r="CQ1255" s="253"/>
      <c r="CR1255" s="253"/>
      <c r="CS1255" s="253"/>
      <c r="CT1255" s="253"/>
      <c r="CU1255" s="253"/>
      <c r="CV1255" s="253"/>
      <c r="CW1255" s="253"/>
      <c r="CX1255" s="253"/>
      <c r="CY1255" s="253"/>
      <c r="CZ1255" s="253"/>
      <c r="DA1255" s="253"/>
      <c r="DB1255" s="253"/>
      <c r="DC1255" s="253"/>
      <c r="DD1255" s="253"/>
      <c r="DE1255" s="253"/>
      <c r="DF1255" s="253"/>
      <c r="DG1255" s="253"/>
      <c r="DH1255" s="253"/>
      <c r="DI1255" s="253"/>
      <c r="DJ1255" s="253"/>
      <c r="DK1255" s="253"/>
      <c r="DL1255" s="253"/>
      <c r="DM1255" s="253"/>
      <c r="DN1255" s="253"/>
      <c r="DO1255" s="253"/>
      <c r="DP1255" s="253"/>
      <c r="DQ1255" s="253"/>
      <c r="DR1255" s="253"/>
      <c r="DS1255" s="253"/>
      <c r="DT1255" s="253"/>
      <c r="DU1255" s="253"/>
    </row>
    <row r="1256" spans="1:125" s="248" customFormat="1" x14ac:dyDescent="0.25">
      <c r="A1256" s="253"/>
      <c r="B1256" s="253"/>
      <c r="D1256" s="253"/>
      <c r="E1256" s="253"/>
      <c r="F1256" s="253"/>
      <c r="G1256" s="253"/>
      <c r="H1256" s="253"/>
      <c r="I1256" s="253"/>
      <c r="J1256" s="253"/>
      <c r="K1256" s="253"/>
      <c r="L1256" s="253"/>
      <c r="S1256" s="253"/>
      <c r="T1256" s="253"/>
      <c r="U1256" s="253"/>
      <c r="V1256" s="253"/>
      <c r="W1256" s="253"/>
      <c r="X1256" s="253"/>
      <c r="Y1256" s="253"/>
      <c r="Z1256" s="253"/>
      <c r="AA1256" s="253"/>
      <c r="AB1256" s="253"/>
      <c r="AC1256" s="253"/>
      <c r="AD1256" s="253"/>
      <c r="AE1256" s="253"/>
      <c r="AF1256" s="253"/>
      <c r="AG1256" s="253"/>
      <c r="AH1256" s="253"/>
      <c r="AI1256" s="253"/>
      <c r="AJ1256" s="253"/>
      <c r="AK1256" s="253"/>
      <c r="AL1256" s="253"/>
      <c r="AM1256" s="253"/>
      <c r="AN1256" s="253"/>
      <c r="AO1256" s="253"/>
      <c r="AP1256" s="253"/>
      <c r="AQ1256" s="253"/>
      <c r="AR1256" s="253"/>
      <c r="AS1256" s="253"/>
      <c r="AT1256" s="253"/>
      <c r="AU1256" s="253"/>
      <c r="AV1256" s="253"/>
      <c r="AW1256" s="253"/>
      <c r="AX1256" s="253"/>
      <c r="AY1256" s="253"/>
      <c r="AZ1256" s="253"/>
      <c r="BA1256" s="253"/>
      <c r="BB1256" s="253"/>
      <c r="BC1256" s="253"/>
      <c r="BD1256" s="253"/>
      <c r="BE1256" s="253"/>
      <c r="BF1256" s="253"/>
      <c r="BG1256" s="253"/>
      <c r="BH1256" s="253"/>
      <c r="BI1256" s="253"/>
      <c r="BJ1256" s="253"/>
      <c r="BK1256" s="253"/>
      <c r="BL1256" s="253"/>
      <c r="BM1256" s="253"/>
      <c r="BN1256" s="253"/>
      <c r="BO1256" s="253"/>
      <c r="BP1256" s="253"/>
      <c r="BQ1256" s="253"/>
      <c r="BR1256" s="253"/>
      <c r="BS1256" s="253"/>
      <c r="BT1256" s="253"/>
      <c r="BU1256" s="253"/>
      <c r="BV1256" s="253"/>
      <c r="BW1256" s="253"/>
      <c r="BX1256" s="253"/>
      <c r="BY1256" s="253"/>
      <c r="BZ1256" s="253"/>
      <c r="CA1256" s="253"/>
      <c r="CB1256" s="253"/>
      <c r="CC1256" s="253"/>
      <c r="CD1256" s="253"/>
      <c r="CE1256" s="253"/>
      <c r="CF1256" s="253"/>
      <c r="CG1256" s="253"/>
      <c r="CH1256" s="253"/>
      <c r="CI1256" s="253"/>
      <c r="CJ1256" s="253"/>
      <c r="CK1256" s="253"/>
      <c r="CL1256" s="253"/>
      <c r="CM1256" s="253"/>
      <c r="CN1256" s="253"/>
      <c r="CO1256" s="253"/>
      <c r="CP1256" s="253"/>
      <c r="CQ1256" s="253"/>
      <c r="CR1256" s="253"/>
      <c r="CS1256" s="253"/>
      <c r="CT1256" s="253"/>
      <c r="CU1256" s="253"/>
      <c r="CV1256" s="253"/>
      <c r="CW1256" s="253"/>
      <c r="CX1256" s="253"/>
      <c r="CY1256" s="253"/>
      <c r="CZ1256" s="253"/>
      <c r="DA1256" s="253"/>
      <c r="DB1256" s="253"/>
      <c r="DC1256" s="253"/>
      <c r="DD1256" s="253"/>
      <c r="DE1256" s="253"/>
      <c r="DF1256" s="253"/>
      <c r="DG1256" s="253"/>
      <c r="DH1256" s="253"/>
      <c r="DI1256" s="253"/>
      <c r="DJ1256" s="253"/>
      <c r="DK1256" s="253"/>
      <c r="DL1256" s="253"/>
      <c r="DM1256" s="253"/>
      <c r="DN1256" s="253"/>
      <c r="DO1256" s="253"/>
      <c r="DP1256" s="253"/>
      <c r="DQ1256" s="253"/>
      <c r="DR1256" s="253"/>
      <c r="DS1256" s="253"/>
      <c r="DT1256" s="253"/>
      <c r="DU1256" s="253"/>
    </row>
    <row r="1257" spans="1:125" s="248" customFormat="1" x14ac:dyDescent="0.25">
      <c r="A1257" s="253"/>
      <c r="B1257" s="253"/>
      <c r="D1257" s="253"/>
      <c r="E1257" s="253"/>
      <c r="F1257" s="253"/>
      <c r="G1257" s="253"/>
      <c r="H1257" s="253"/>
      <c r="I1257" s="253"/>
      <c r="J1257" s="253"/>
      <c r="K1257" s="253"/>
      <c r="L1257" s="253"/>
      <c r="S1257" s="253"/>
      <c r="T1257" s="253"/>
      <c r="U1257" s="253"/>
      <c r="V1257" s="253"/>
      <c r="W1257" s="253"/>
      <c r="X1257" s="253"/>
      <c r="Y1257" s="253"/>
      <c r="Z1257" s="253"/>
      <c r="AA1257" s="253"/>
      <c r="AB1257" s="253"/>
      <c r="AC1257" s="253"/>
      <c r="AD1257" s="253"/>
      <c r="AE1257" s="253"/>
      <c r="AF1257" s="253"/>
      <c r="AG1257" s="253"/>
      <c r="AH1257" s="253"/>
      <c r="AI1257" s="253"/>
      <c r="AJ1257" s="253"/>
      <c r="AK1257" s="253"/>
      <c r="AL1257" s="253"/>
      <c r="AM1257" s="253"/>
      <c r="AN1257" s="253"/>
      <c r="AO1257" s="253"/>
      <c r="AP1257" s="253"/>
      <c r="AQ1257" s="253"/>
      <c r="AR1257" s="253"/>
      <c r="AS1257" s="253"/>
      <c r="AT1257" s="253"/>
      <c r="AU1257" s="253"/>
      <c r="AV1257" s="253"/>
      <c r="AW1257" s="253"/>
      <c r="AX1257" s="253"/>
      <c r="AY1257" s="253"/>
      <c r="AZ1257" s="253"/>
      <c r="BA1257" s="253"/>
      <c r="BB1257" s="253"/>
      <c r="BC1257" s="253"/>
      <c r="BD1257" s="253"/>
      <c r="BE1257" s="253"/>
      <c r="BF1257" s="253"/>
      <c r="BG1257" s="253"/>
      <c r="BH1257" s="253"/>
      <c r="BI1257" s="253"/>
      <c r="BJ1257" s="253"/>
      <c r="BK1257" s="253"/>
      <c r="BL1257" s="253"/>
      <c r="BM1257" s="253"/>
      <c r="BN1257" s="253"/>
      <c r="BO1257" s="253"/>
      <c r="BP1257" s="253"/>
      <c r="BQ1257" s="253"/>
      <c r="BR1257" s="253"/>
      <c r="BS1257" s="253"/>
      <c r="BT1257" s="253"/>
      <c r="BU1257" s="253"/>
      <c r="BV1257" s="253"/>
      <c r="BW1257" s="253"/>
      <c r="BX1257" s="253"/>
      <c r="BY1257" s="253"/>
      <c r="BZ1257" s="253"/>
      <c r="CA1257" s="253"/>
      <c r="CB1257" s="253"/>
      <c r="CC1257" s="253"/>
      <c r="CD1257" s="253"/>
      <c r="CE1257" s="253"/>
      <c r="CF1257" s="253"/>
      <c r="CG1257" s="253"/>
      <c r="CH1257" s="253"/>
      <c r="CI1257" s="253"/>
      <c r="CJ1257" s="253"/>
      <c r="CK1257" s="253"/>
      <c r="CL1257" s="253"/>
      <c r="CM1257" s="253"/>
      <c r="CN1257" s="253"/>
      <c r="CO1257" s="253"/>
      <c r="CP1257" s="253"/>
      <c r="CQ1257" s="253"/>
      <c r="CR1257" s="253"/>
      <c r="CS1257" s="253"/>
      <c r="CT1257" s="253"/>
      <c r="CU1257" s="253"/>
      <c r="CV1257" s="253"/>
      <c r="CW1257" s="253"/>
      <c r="CX1257" s="253"/>
      <c r="CY1257" s="253"/>
      <c r="CZ1257" s="253"/>
      <c r="DA1257" s="253"/>
      <c r="DB1257" s="253"/>
      <c r="DC1257" s="253"/>
      <c r="DD1257" s="253"/>
      <c r="DE1257" s="253"/>
      <c r="DF1257" s="253"/>
      <c r="DG1257" s="253"/>
      <c r="DH1257" s="253"/>
      <c r="DI1257" s="253"/>
      <c r="DJ1257" s="253"/>
      <c r="DK1257" s="253"/>
      <c r="DL1257" s="253"/>
      <c r="DM1257" s="253"/>
      <c r="DN1257" s="253"/>
      <c r="DO1257" s="253"/>
      <c r="DP1257" s="253"/>
      <c r="DQ1257" s="253"/>
      <c r="DR1257" s="253"/>
      <c r="DS1257" s="253"/>
      <c r="DT1257" s="253"/>
      <c r="DU1257" s="253"/>
    </row>
    <row r="1258" spans="1:125" s="248" customFormat="1" x14ac:dyDescent="0.25">
      <c r="A1258" s="253"/>
      <c r="B1258" s="253"/>
      <c r="D1258" s="253"/>
      <c r="E1258" s="253"/>
      <c r="F1258" s="253"/>
      <c r="G1258" s="253"/>
      <c r="H1258" s="253"/>
      <c r="I1258" s="253"/>
      <c r="J1258" s="253"/>
      <c r="K1258" s="253"/>
      <c r="L1258" s="253"/>
      <c r="S1258" s="253"/>
      <c r="T1258" s="253"/>
      <c r="U1258" s="253"/>
      <c r="V1258" s="253"/>
      <c r="W1258" s="253"/>
      <c r="X1258" s="253"/>
      <c r="Y1258" s="253"/>
      <c r="Z1258" s="253"/>
      <c r="AA1258" s="253"/>
      <c r="AB1258" s="253"/>
      <c r="AC1258" s="253"/>
      <c r="AD1258" s="253"/>
      <c r="AE1258" s="253"/>
      <c r="AF1258" s="253"/>
      <c r="AG1258" s="253"/>
      <c r="AH1258" s="253"/>
      <c r="AI1258" s="253"/>
      <c r="AJ1258" s="253"/>
      <c r="AK1258" s="253"/>
      <c r="AL1258" s="253"/>
      <c r="AM1258" s="253"/>
      <c r="AN1258" s="253"/>
      <c r="AO1258" s="253"/>
      <c r="AP1258" s="253"/>
      <c r="AQ1258" s="253"/>
      <c r="AR1258" s="253"/>
      <c r="AS1258" s="253"/>
      <c r="AT1258" s="253"/>
      <c r="AU1258" s="253"/>
      <c r="AV1258" s="253"/>
      <c r="AW1258" s="253"/>
      <c r="AX1258" s="253"/>
      <c r="AY1258" s="253"/>
      <c r="AZ1258" s="253"/>
      <c r="BA1258" s="253"/>
      <c r="BB1258" s="253"/>
      <c r="BC1258" s="253"/>
      <c r="BD1258" s="253"/>
      <c r="BE1258" s="253"/>
      <c r="BF1258" s="253"/>
      <c r="BG1258" s="253"/>
      <c r="BH1258" s="253"/>
      <c r="BI1258" s="253"/>
      <c r="BJ1258" s="253"/>
      <c r="BK1258" s="253"/>
      <c r="BL1258" s="253"/>
      <c r="BM1258" s="253"/>
      <c r="BN1258" s="253"/>
      <c r="BO1258" s="253"/>
      <c r="BP1258" s="253"/>
      <c r="BQ1258" s="253"/>
      <c r="BR1258" s="253"/>
      <c r="BS1258" s="253"/>
      <c r="BT1258" s="253"/>
      <c r="BU1258" s="253"/>
      <c r="BV1258" s="253"/>
      <c r="BW1258" s="253"/>
      <c r="BX1258" s="253"/>
      <c r="BY1258" s="253"/>
      <c r="BZ1258" s="253"/>
      <c r="CA1258" s="253"/>
      <c r="CB1258" s="253"/>
      <c r="CC1258" s="253"/>
      <c r="CD1258" s="253"/>
      <c r="CE1258" s="253"/>
      <c r="CF1258" s="253"/>
      <c r="CG1258" s="253"/>
      <c r="CH1258" s="253"/>
      <c r="CI1258" s="253"/>
      <c r="CJ1258" s="253"/>
      <c r="CK1258" s="253"/>
      <c r="CL1258" s="253"/>
      <c r="CM1258" s="253"/>
      <c r="CN1258" s="253"/>
      <c r="CO1258" s="253"/>
      <c r="CP1258" s="253"/>
      <c r="CQ1258" s="253"/>
      <c r="CR1258" s="253"/>
      <c r="CS1258" s="253"/>
      <c r="CT1258" s="253"/>
      <c r="CU1258" s="253"/>
      <c r="CV1258" s="253"/>
      <c r="CW1258" s="253"/>
      <c r="CX1258" s="253"/>
      <c r="CY1258" s="253"/>
      <c r="CZ1258" s="253"/>
      <c r="DA1258" s="253"/>
      <c r="DB1258" s="253"/>
      <c r="DC1258" s="253"/>
      <c r="DD1258" s="253"/>
      <c r="DE1258" s="253"/>
      <c r="DF1258" s="253"/>
      <c r="DG1258" s="253"/>
      <c r="DH1258" s="253"/>
      <c r="DI1258" s="253"/>
      <c r="DJ1258" s="253"/>
      <c r="DK1258" s="253"/>
      <c r="DL1258" s="253"/>
      <c r="DM1258" s="253"/>
      <c r="DN1258" s="253"/>
      <c r="DO1258" s="253"/>
      <c r="DP1258" s="253"/>
      <c r="DQ1258" s="253"/>
      <c r="DR1258" s="253"/>
      <c r="DS1258" s="253"/>
      <c r="DT1258" s="253"/>
      <c r="DU1258" s="253"/>
    </row>
    <row r="1259" spans="1:125" s="248" customFormat="1" x14ac:dyDescent="0.25">
      <c r="A1259" s="253"/>
      <c r="B1259" s="253"/>
      <c r="D1259" s="253"/>
      <c r="E1259" s="253"/>
      <c r="F1259" s="253"/>
      <c r="G1259" s="253"/>
      <c r="H1259" s="253"/>
      <c r="I1259" s="253"/>
      <c r="J1259" s="253"/>
      <c r="K1259" s="253"/>
      <c r="L1259" s="253"/>
      <c r="S1259" s="253"/>
      <c r="T1259" s="253"/>
      <c r="U1259" s="253"/>
      <c r="V1259" s="253"/>
      <c r="W1259" s="253"/>
      <c r="X1259" s="253"/>
      <c r="Y1259" s="253"/>
      <c r="Z1259" s="253"/>
      <c r="AA1259" s="253"/>
      <c r="AB1259" s="253"/>
      <c r="AC1259" s="253"/>
      <c r="AD1259" s="253"/>
      <c r="AE1259" s="253"/>
      <c r="AF1259" s="253"/>
      <c r="AG1259" s="253"/>
      <c r="AH1259" s="253"/>
      <c r="AI1259" s="253"/>
      <c r="AJ1259" s="253"/>
      <c r="AK1259" s="253"/>
      <c r="AL1259" s="253"/>
      <c r="AM1259" s="253"/>
      <c r="AN1259" s="253"/>
      <c r="AO1259" s="253"/>
      <c r="AP1259" s="253"/>
      <c r="AQ1259" s="253"/>
      <c r="AR1259" s="253"/>
      <c r="AS1259" s="253"/>
      <c r="AT1259" s="253"/>
      <c r="AU1259" s="253"/>
      <c r="AV1259" s="253"/>
      <c r="AW1259" s="253"/>
      <c r="AX1259" s="253"/>
      <c r="AY1259" s="253"/>
      <c r="AZ1259" s="253"/>
      <c r="BA1259" s="253"/>
      <c r="BB1259" s="253"/>
      <c r="BC1259" s="253"/>
      <c r="BD1259" s="253"/>
      <c r="BE1259" s="253"/>
      <c r="BF1259" s="253"/>
      <c r="BG1259" s="253"/>
      <c r="BH1259" s="253"/>
      <c r="BI1259" s="253"/>
      <c r="BJ1259" s="253"/>
      <c r="BK1259" s="253"/>
      <c r="BL1259" s="253"/>
      <c r="BM1259" s="253"/>
      <c r="BN1259" s="253"/>
      <c r="BO1259" s="253"/>
      <c r="BP1259" s="253"/>
      <c r="BQ1259" s="253"/>
      <c r="BR1259" s="253"/>
      <c r="BS1259" s="253"/>
      <c r="BT1259" s="253"/>
      <c r="BU1259" s="253"/>
      <c r="BV1259" s="253"/>
      <c r="BW1259" s="253"/>
      <c r="BX1259" s="253"/>
      <c r="BY1259" s="253"/>
      <c r="BZ1259" s="253"/>
      <c r="CA1259" s="253"/>
      <c r="CB1259" s="253"/>
      <c r="CC1259" s="253"/>
      <c r="CD1259" s="253"/>
      <c r="CE1259" s="253"/>
      <c r="CF1259" s="253"/>
      <c r="CG1259" s="253"/>
      <c r="CH1259" s="253"/>
      <c r="CI1259" s="253"/>
      <c r="CJ1259" s="253"/>
      <c r="CK1259" s="253"/>
      <c r="CL1259" s="253"/>
      <c r="CM1259" s="253"/>
      <c r="CN1259" s="253"/>
      <c r="CO1259" s="253"/>
      <c r="CP1259" s="253"/>
      <c r="CQ1259" s="253"/>
      <c r="CR1259" s="253"/>
      <c r="CS1259" s="253"/>
      <c r="CT1259" s="253"/>
      <c r="CU1259" s="253"/>
      <c r="CV1259" s="253"/>
      <c r="CW1259" s="253"/>
      <c r="CX1259" s="253"/>
      <c r="CY1259" s="253"/>
      <c r="CZ1259" s="253"/>
      <c r="DA1259" s="253"/>
      <c r="DB1259" s="253"/>
      <c r="DC1259" s="253"/>
      <c r="DD1259" s="253"/>
      <c r="DE1259" s="253"/>
      <c r="DF1259" s="253"/>
      <c r="DG1259" s="253"/>
      <c r="DH1259" s="253"/>
      <c r="DI1259" s="253"/>
      <c r="DJ1259" s="253"/>
      <c r="DK1259" s="253"/>
      <c r="DL1259" s="253"/>
      <c r="DM1259" s="253"/>
      <c r="DN1259" s="253"/>
      <c r="DO1259" s="253"/>
      <c r="DP1259" s="253"/>
      <c r="DQ1259" s="253"/>
      <c r="DR1259" s="253"/>
      <c r="DS1259" s="253"/>
      <c r="DT1259" s="253"/>
      <c r="DU1259" s="253"/>
    </row>
    <row r="1260" spans="1:125" s="248" customFormat="1" x14ac:dyDescent="0.25">
      <c r="A1260" s="253"/>
      <c r="B1260" s="253"/>
      <c r="D1260" s="253"/>
      <c r="E1260" s="253"/>
      <c r="F1260" s="253"/>
      <c r="G1260" s="253"/>
      <c r="H1260" s="253"/>
      <c r="I1260" s="253"/>
      <c r="J1260" s="253"/>
      <c r="K1260" s="253"/>
      <c r="L1260" s="253"/>
      <c r="S1260" s="253"/>
      <c r="T1260" s="253"/>
      <c r="U1260" s="253"/>
      <c r="V1260" s="253"/>
      <c r="W1260" s="253"/>
      <c r="X1260" s="253"/>
      <c r="Y1260" s="253"/>
      <c r="Z1260" s="253"/>
      <c r="AA1260" s="253"/>
      <c r="AB1260" s="253"/>
      <c r="AC1260" s="253"/>
      <c r="AD1260" s="253"/>
      <c r="AE1260" s="253"/>
      <c r="AF1260" s="253"/>
      <c r="AG1260" s="253"/>
      <c r="AH1260" s="253"/>
      <c r="AI1260" s="253"/>
      <c r="AJ1260" s="253"/>
      <c r="AK1260" s="253"/>
      <c r="AL1260" s="253"/>
      <c r="AM1260" s="253"/>
      <c r="AN1260" s="253"/>
      <c r="AO1260" s="253"/>
      <c r="AP1260" s="253"/>
      <c r="AQ1260" s="253"/>
      <c r="AR1260" s="253"/>
      <c r="AS1260" s="253"/>
      <c r="AT1260" s="253"/>
      <c r="AU1260" s="253"/>
      <c r="AV1260" s="253"/>
      <c r="AW1260" s="253"/>
      <c r="AX1260" s="253"/>
      <c r="AY1260" s="253"/>
      <c r="AZ1260" s="253"/>
      <c r="BA1260" s="253"/>
      <c r="BB1260" s="253"/>
      <c r="BC1260" s="253"/>
      <c r="BD1260" s="253"/>
      <c r="BE1260" s="253"/>
      <c r="BF1260" s="253"/>
      <c r="BG1260" s="253"/>
      <c r="BH1260" s="253"/>
      <c r="BI1260" s="253"/>
      <c r="BJ1260" s="253"/>
      <c r="BK1260" s="253"/>
      <c r="BL1260" s="253"/>
      <c r="BM1260" s="253"/>
      <c r="BN1260" s="253"/>
      <c r="BO1260" s="253"/>
      <c r="BP1260" s="253"/>
      <c r="BQ1260" s="253"/>
      <c r="BR1260" s="253"/>
      <c r="BS1260" s="253"/>
      <c r="BT1260" s="253"/>
      <c r="BU1260" s="253"/>
      <c r="BV1260" s="253"/>
      <c r="BW1260" s="253"/>
      <c r="BX1260" s="253"/>
      <c r="BY1260" s="253"/>
      <c r="BZ1260" s="253"/>
      <c r="CA1260" s="253"/>
      <c r="CB1260" s="253"/>
      <c r="CC1260" s="253"/>
      <c r="CD1260" s="253"/>
      <c r="CE1260" s="253"/>
      <c r="CF1260" s="253"/>
      <c r="CG1260" s="253"/>
      <c r="CH1260" s="253"/>
      <c r="CI1260" s="253"/>
      <c r="CJ1260" s="253"/>
      <c r="CK1260" s="253"/>
      <c r="CL1260" s="253"/>
      <c r="CM1260" s="253"/>
      <c r="CN1260" s="253"/>
      <c r="CO1260" s="253"/>
      <c r="CP1260" s="253"/>
      <c r="CQ1260" s="253"/>
      <c r="CR1260" s="253"/>
      <c r="CS1260" s="253"/>
      <c r="CT1260" s="253"/>
      <c r="CU1260" s="253"/>
      <c r="CV1260" s="253"/>
      <c r="CW1260" s="253"/>
      <c r="CX1260" s="253"/>
      <c r="CY1260" s="253"/>
      <c r="CZ1260" s="253"/>
      <c r="DA1260" s="253"/>
      <c r="DB1260" s="253"/>
      <c r="DC1260" s="253"/>
      <c r="DD1260" s="253"/>
      <c r="DE1260" s="253"/>
      <c r="DF1260" s="253"/>
      <c r="DG1260" s="253"/>
      <c r="DH1260" s="253"/>
      <c r="DI1260" s="253"/>
      <c r="DJ1260" s="253"/>
      <c r="DK1260" s="253"/>
      <c r="DL1260" s="253"/>
      <c r="DM1260" s="253"/>
      <c r="DN1260" s="253"/>
      <c r="DO1260" s="253"/>
      <c r="DP1260" s="253"/>
      <c r="DQ1260" s="253"/>
      <c r="DR1260" s="253"/>
      <c r="DS1260" s="253"/>
      <c r="DT1260" s="253"/>
      <c r="DU1260" s="253"/>
    </row>
    <row r="1261" spans="1:125" s="248" customFormat="1" x14ac:dyDescent="0.25">
      <c r="A1261" s="253"/>
      <c r="B1261" s="253"/>
      <c r="D1261" s="253"/>
      <c r="E1261" s="253"/>
      <c r="F1261" s="253"/>
      <c r="G1261" s="253"/>
      <c r="H1261" s="253"/>
      <c r="I1261" s="253"/>
      <c r="J1261" s="253"/>
      <c r="K1261" s="253"/>
      <c r="L1261" s="253"/>
      <c r="S1261" s="253"/>
      <c r="T1261" s="253"/>
      <c r="U1261" s="253"/>
      <c r="V1261" s="253"/>
      <c r="W1261" s="253"/>
      <c r="X1261" s="253"/>
      <c r="Y1261" s="253"/>
      <c r="Z1261" s="253"/>
      <c r="AA1261" s="253"/>
      <c r="AB1261" s="253"/>
      <c r="AC1261" s="253"/>
      <c r="AD1261" s="253"/>
      <c r="AE1261" s="253"/>
      <c r="AF1261" s="253"/>
      <c r="AG1261" s="253"/>
      <c r="AH1261" s="253"/>
      <c r="AI1261" s="253"/>
      <c r="AJ1261" s="253"/>
      <c r="AK1261" s="253"/>
      <c r="AL1261" s="253"/>
      <c r="AM1261" s="253"/>
      <c r="AN1261" s="253"/>
      <c r="AO1261" s="253"/>
      <c r="AP1261" s="253"/>
      <c r="AQ1261" s="253"/>
      <c r="AR1261" s="253"/>
      <c r="AS1261" s="253"/>
      <c r="AT1261" s="253"/>
      <c r="AU1261" s="253"/>
      <c r="AV1261" s="253"/>
      <c r="AW1261" s="253"/>
      <c r="AX1261" s="253"/>
      <c r="AY1261" s="253"/>
      <c r="AZ1261" s="253"/>
      <c r="BA1261" s="253"/>
      <c r="BB1261" s="253"/>
      <c r="BC1261" s="253"/>
      <c r="BD1261" s="253"/>
      <c r="BE1261" s="253"/>
      <c r="BF1261" s="253"/>
      <c r="BG1261" s="253"/>
      <c r="BH1261" s="253"/>
      <c r="BI1261" s="253"/>
      <c r="BJ1261" s="253"/>
      <c r="BK1261" s="253"/>
      <c r="BL1261" s="253"/>
      <c r="BM1261" s="253"/>
      <c r="BN1261" s="253"/>
      <c r="BO1261" s="253"/>
      <c r="BP1261" s="253"/>
      <c r="BQ1261" s="253"/>
      <c r="BR1261" s="253"/>
      <c r="BS1261" s="253"/>
      <c r="BT1261" s="253"/>
      <c r="BU1261" s="253"/>
      <c r="BV1261" s="253"/>
      <c r="BW1261" s="253"/>
      <c r="BX1261" s="253"/>
      <c r="BY1261" s="253"/>
      <c r="BZ1261" s="253"/>
      <c r="CA1261" s="253"/>
      <c r="CB1261" s="253"/>
      <c r="CC1261" s="253"/>
      <c r="CD1261" s="253"/>
      <c r="CE1261" s="253"/>
      <c r="CF1261" s="253"/>
      <c r="CG1261" s="253"/>
      <c r="CH1261" s="253"/>
      <c r="CI1261" s="253"/>
      <c r="CJ1261" s="253"/>
      <c r="CK1261" s="253"/>
      <c r="CL1261" s="253"/>
      <c r="CM1261" s="253"/>
      <c r="CN1261" s="253"/>
      <c r="CO1261" s="253"/>
      <c r="CP1261" s="253"/>
      <c r="CQ1261" s="253"/>
      <c r="CR1261" s="253"/>
      <c r="CS1261" s="253"/>
      <c r="CT1261" s="253"/>
      <c r="CU1261" s="253"/>
      <c r="CV1261" s="253"/>
      <c r="CW1261" s="253"/>
      <c r="CX1261" s="253"/>
      <c r="CY1261" s="253"/>
      <c r="CZ1261" s="253"/>
      <c r="DA1261" s="253"/>
      <c r="DB1261" s="253"/>
      <c r="DC1261" s="253"/>
      <c r="DD1261" s="253"/>
      <c r="DE1261" s="253"/>
      <c r="DF1261" s="253"/>
      <c r="DG1261" s="253"/>
      <c r="DH1261" s="253"/>
      <c r="DI1261" s="253"/>
      <c r="DJ1261" s="253"/>
      <c r="DK1261" s="253"/>
      <c r="DL1261" s="253"/>
      <c r="DM1261" s="253"/>
      <c r="DN1261" s="253"/>
      <c r="DO1261" s="253"/>
      <c r="DP1261" s="253"/>
      <c r="DQ1261" s="253"/>
      <c r="DR1261" s="253"/>
      <c r="DS1261" s="253"/>
      <c r="DT1261" s="253"/>
      <c r="DU1261" s="253"/>
    </row>
    <row r="1262" spans="1:125" s="248" customFormat="1" x14ac:dyDescent="0.25">
      <c r="A1262" s="253"/>
      <c r="B1262" s="253"/>
      <c r="D1262" s="253"/>
      <c r="E1262" s="253"/>
      <c r="F1262" s="253"/>
      <c r="G1262" s="253"/>
      <c r="H1262" s="253"/>
      <c r="I1262" s="253"/>
      <c r="J1262" s="253"/>
      <c r="K1262" s="253"/>
      <c r="L1262" s="253"/>
      <c r="S1262" s="253"/>
      <c r="T1262" s="253"/>
      <c r="U1262" s="253"/>
      <c r="V1262" s="253"/>
      <c r="W1262" s="253"/>
      <c r="X1262" s="253"/>
      <c r="Y1262" s="253"/>
      <c r="Z1262" s="253"/>
      <c r="AA1262" s="253"/>
      <c r="AB1262" s="253"/>
      <c r="AC1262" s="253"/>
      <c r="AD1262" s="253"/>
      <c r="AE1262" s="253"/>
      <c r="AF1262" s="253"/>
      <c r="AG1262" s="253"/>
      <c r="AH1262" s="253"/>
      <c r="AI1262" s="253"/>
      <c r="AJ1262" s="253"/>
      <c r="AK1262" s="253"/>
      <c r="AL1262" s="253"/>
      <c r="AM1262" s="253"/>
      <c r="AN1262" s="253"/>
      <c r="AO1262" s="253"/>
      <c r="AP1262" s="253"/>
      <c r="AQ1262" s="253"/>
      <c r="AR1262" s="253"/>
      <c r="AS1262" s="253"/>
      <c r="AT1262" s="253"/>
      <c r="AU1262" s="253"/>
      <c r="AV1262" s="253"/>
      <c r="AW1262" s="253"/>
      <c r="AX1262" s="253"/>
      <c r="AY1262" s="253"/>
      <c r="AZ1262" s="253"/>
      <c r="BA1262" s="253"/>
      <c r="BB1262" s="253"/>
      <c r="BC1262" s="253"/>
      <c r="BD1262" s="253"/>
      <c r="BE1262" s="253"/>
      <c r="BF1262" s="253"/>
      <c r="BG1262" s="253"/>
      <c r="BH1262" s="253"/>
      <c r="BI1262" s="253"/>
      <c r="BJ1262" s="253"/>
      <c r="BK1262" s="253"/>
      <c r="BL1262" s="253"/>
      <c r="BM1262" s="253"/>
      <c r="BN1262" s="253"/>
      <c r="BO1262" s="253"/>
      <c r="BP1262" s="253"/>
      <c r="BQ1262" s="253"/>
      <c r="BR1262" s="253"/>
      <c r="BS1262" s="253"/>
      <c r="BT1262" s="253"/>
      <c r="BU1262" s="253"/>
      <c r="BV1262" s="253"/>
      <c r="BW1262" s="253"/>
      <c r="BX1262" s="253"/>
      <c r="BY1262" s="253"/>
      <c r="BZ1262" s="253"/>
      <c r="CA1262" s="253"/>
      <c r="CB1262" s="253"/>
      <c r="CC1262" s="253"/>
      <c r="CD1262" s="253"/>
      <c r="CE1262" s="253"/>
      <c r="CF1262" s="253"/>
      <c r="CG1262" s="253"/>
      <c r="CH1262" s="253"/>
      <c r="CI1262" s="253"/>
      <c r="CJ1262" s="253"/>
      <c r="CK1262" s="253"/>
      <c r="CL1262" s="253"/>
      <c r="CM1262" s="253"/>
      <c r="CN1262" s="253"/>
      <c r="CO1262" s="253"/>
      <c r="CP1262" s="253"/>
      <c r="CQ1262" s="253"/>
      <c r="CR1262" s="253"/>
      <c r="CS1262" s="253"/>
      <c r="CT1262" s="253"/>
      <c r="CU1262" s="253"/>
      <c r="CV1262" s="253"/>
      <c r="CW1262" s="253"/>
      <c r="CX1262" s="253"/>
      <c r="CY1262" s="253"/>
      <c r="CZ1262" s="253"/>
      <c r="DA1262" s="253"/>
      <c r="DB1262" s="253"/>
      <c r="DC1262" s="253"/>
      <c r="DD1262" s="253"/>
      <c r="DE1262" s="253"/>
      <c r="DF1262" s="253"/>
      <c r="DG1262" s="253"/>
      <c r="DH1262" s="253"/>
      <c r="DI1262" s="253"/>
      <c r="DJ1262" s="253"/>
      <c r="DK1262" s="253"/>
      <c r="DL1262" s="253"/>
      <c r="DM1262" s="253"/>
      <c r="DN1262" s="253"/>
      <c r="DO1262" s="253"/>
      <c r="DP1262" s="253"/>
      <c r="DQ1262" s="253"/>
      <c r="DR1262" s="253"/>
      <c r="DS1262" s="253"/>
      <c r="DT1262" s="253"/>
      <c r="DU1262" s="253"/>
    </row>
    <row r="1263" spans="1:125" s="248" customFormat="1" x14ac:dyDescent="0.25">
      <c r="A1263" s="253"/>
      <c r="B1263" s="253"/>
      <c r="D1263" s="253"/>
      <c r="E1263" s="253"/>
      <c r="F1263" s="253"/>
      <c r="G1263" s="253"/>
      <c r="H1263" s="253"/>
      <c r="I1263" s="253"/>
      <c r="J1263" s="253"/>
      <c r="K1263" s="253"/>
      <c r="L1263" s="253"/>
      <c r="S1263" s="253"/>
      <c r="T1263" s="253"/>
      <c r="U1263" s="253"/>
      <c r="V1263" s="253"/>
      <c r="W1263" s="253"/>
      <c r="X1263" s="253"/>
      <c r="Y1263" s="253"/>
      <c r="Z1263" s="253"/>
      <c r="AA1263" s="253"/>
      <c r="AB1263" s="253"/>
      <c r="AC1263" s="253"/>
      <c r="AD1263" s="253"/>
      <c r="AE1263" s="253"/>
      <c r="AF1263" s="253"/>
      <c r="AG1263" s="253"/>
      <c r="AH1263" s="253"/>
      <c r="AI1263" s="253"/>
      <c r="AJ1263" s="253"/>
      <c r="AK1263" s="253"/>
      <c r="AL1263" s="253"/>
      <c r="AM1263" s="253"/>
      <c r="AN1263" s="253"/>
      <c r="AO1263" s="253"/>
      <c r="AP1263" s="253"/>
      <c r="AQ1263" s="253"/>
      <c r="AR1263" s="253"/>
      <c r="AS1263" s="253"/>
      <c r="AT1263" s="253"/>
      <c r="AU1263" s="253"/>
      <c r="AV1263" s="253"/>
      <c r="AW1263" s="253"/>
      <c r="AX1263" s="253"/>
      <c r="AY1263" s="253"/>
      <c r="AZ1263" s="253"/>
      <c r="BA1263" s="253"/>
      <c r="BB1263" s="253"/>
      <c r="BC1263" s="253"/>
      <c r="BD1263" s="253"/>
      <c r="BE1263" s="253"/>
      <c r="BF1263" s="253"/>
      <c r="BG1263" s="253"/>
      <c r="BH1263" s="253"/>
      <c r="BI1263" s="253"/>
      <c r="BJ1263" s="253"/>
      <c r="BK1263" s="253"/>
      <c r="BL1263" s="253"/>
      <c r="BM1263" s="253"/>
      <c r="BN1263" s="253"/>
      <c r="BO1263" s="253"/>
      <c r="BP1263" s="253"/>
      <c r="BQ1263" s="253"/>
      <c r="BR1263" s="253"/>
      <c r="BS1263" s="253"/>
      <c r="BT1263" s="253"/>
      <c r="BU1263" s="253"/>
      <c r="BV1263" s="253"/>
      <c r="BW1263" s="253"/>
      <c r="BX1263" s="253"/>
      <c r="BY1263" s="253"/>
      <c r="BZ1263" s="253"/>
      <c r="CA1263" s="253"/>
      <c r="CB1263" s="253"/>
      <c r="CC1263" s="253"/>
      <c r="CD1263" s="253"/>
      <c r="CE1263" s="253"/>
      <c r="CF1263" s="253"/>
      <c r="CG1263" s="253"/>
      <c r="CH1263" s="253"/>
      <c r="CI1263" s="253"/>
      <c r="CJ1263" s="253"/>
      <c r="CK1263" s="253"/>
      <c r="CL1263" s="253"/>
      <c r="CM1263" s="253"/>
      <c r="CN1263" s="253"/>
      <c r="CO1263" s="253"/>
      <c r="CP1263" s="253"/>
      <c r="CQ1263" s="253"/>
      <c r="CR1263" s="253"/>
      <c r="CS1263" s="253"/>
      <c r="CT1263" s="253"/>
      <c r="CU1263" s="253"/>
      <c r="CV1263" s="253"/>
      <c r="CW1263" s="253"/>
      <c r="CX1263" s="253"/>
      <c r="CY1263" s="253"/>
      <c r="CZ1263" s="253"/>
      <c r="DA1263" s="253"/>
      <c r="DB1263" s="253"/>
      <c r="DC1263" s="253"/>
      <c r="DD1263" s="253"/>
      <c r="DE1263" s="253"/>
      <c r="DF1263" s="253"/>
      <c r="DG1263" s="253"/>
      <c r="DH1263" s="253"/>
      <c r="DI1263" s="253"/>
      <c r="DJ1263" s="253"/>
      <c r="DK1263" s="253"/>
      <c r="DL1263" s="253"/>
      <c r="DM1263" s="253"/>
      <c r="DN1263" s="253"/>
      <c r="DO1263" s="253"/>
      <c r="DP1263" s="253"/>
      <c r="DQ1263" s="253"/>
      <c r="DR1263" s="253"/>
      <c r="DS1263" s="253"/>
      <c r="DT1263" s="253"/>
      <c r="DU1263" s="253"/>
    </row>
    <row r="1264" spans="1:125" s="248" customFormat="1" x14ac:dyDescent="0.25">
      <c r="A1264" s="253"/>
      <c r="B1264" s="253"/>
      <c r="D1264" s="253"/>
      <c r="E1264" s="253"/>
      <c r="F1264" s="253"/>
      <c r="G1264" s="253"/>
      <c r="H1264" s="253"/>
      <c r="I1264" s="253"/>
      <c r="J1264" s="253"/>
      <c r="K1264" s="253"/>
      <c r="L1264" s="253"/>
      <c r="S1264" s="253"/>
      <c r="T1264" s="253"/>
      <c r="U1264" s="253"/>
      <c r="V1264" s="253"/>
      <c r="W1264" s="253"/>
      <c r="X1264" s="253"/>
      <c r="Y1264" s="253"/>
      <c r="Z1264" s="253"/>
      <c r="AA1264" s="253"/>
      <c r="AB1264" s="253"/>
      <c r="AC1264" s="253"/>
      <c r="AD1264" s="253"/>
      <c r="AE1264" s="253"/>
      <c r="AF1264" s="253"/>
      <c r="AG1264" s="253"/>
      <c r="AH1264" s="253"/>
      <c r="AI1264" s="253"/>
      <c r="AJ1264" s="253"/>
      <c r="AK1264" s="253"/>
      <c r="AL1264" s="253"/>
      <c r="AM1264" s="253"/>
      <c r="AN1264" s="253"/>
      <c r="AO1264" s="253"/>
      <c r="AP1264" s="253"/>
      <c r="AQ1264" s="253"/>
      <c r="AR1264" s="253"/>
      <c r="AS1264" s="253"/>
      <c r="AT1264" s="253"/>
      <c r="AU1264" s="253"/>
      <c r="AV1264" s="253"/>
      <c r="AW1264" s="253"/>
      <c r="AX1264" s="253"/>
      <c r="AY1264" s="253"/>
      <c r="AZ1264" s="253"/>
      <c r="BA1264" s="253"/>
      <c r="BB1264" s="253"/>
      <c r="BC1264" s="253"/>
      <c r="BD1264" s="253"/>
      <c r="BE1264" s="253"/>
      <c r="BF1264" s="253"/>
      <c r="BG1264" s="253"/>
      <c r="BH1264" s="253"/>
      <c r="BI1264" s="253"/>
      <c r="BJ1264" s="253"/>
      <c r="BK1264" s="253"/>
      <c r="BL1264" s="253"/>
      <c r="BM1264" s="253"/>
      <c r="BN1264" s="253"/>
      <c r="BO1264" s="253"/>
      <c r="BP1264" s="253"/>
      <c r="BQ1264" s="253"/>
      <c r="BR1264" s="253"/>
      <c r="BS1264" s="253"/>
      <c r="BT1264" s="253"/>
      <c r="BU1264" s="253"/>
      <c r="BV1264" s="253"/>
      <c r="BW1264" s="253"/>
      <c r="BX1264" s="253"/>
      <c r="BY1264" s="253"/>
      <c r="BZ1264" s="253"/>
      <c r="CA1264" s="253"/>
      <c r="CB1264" s="253"/>
      <c r="CC1264" s="253"/>
      <c r="CD1264" s="253"/>
      <c r="CE1264" s="253"/>
      <c r="CF1264" s="253"/>
      <c r="CG1264" s="253"/>
      <c r="CH1264" s="253"/>
      <c r="CI1264" s="253"/>
      <c r="CJ1264" s="253"/>
      <c r="CK1264" s="253"/>
      <c r="CL1264" s="253"/>
      <c r="CM1264" s="253"/>
      <c r="CN1264" s="253"/>
      <c r="CO1264" s="253"/>
      <c r="CP1264" s="253"/>
      <c r="CQ1264" s="253"/>
      <c r="CR1264" s="253"/>
      <c r="CS1264" s="253"/>
      <c r="CT1264" s="253"/>
      <c r="CU1264" s="253"/>
      <c r="CV1264" s="253"/>
      <c r="CW1264" s="253"/>
      <c r="CX1264" s="253"/>
      <c r="CY1264" s="253"/>
      <c r="CZ1264" s="253"/>
      <c r="DA1264" s="253"/>
      <c r="DB1264" s="253"/>
      <c r="DC1264" s="253"/>
      <c r="DD1264" s="253"/>
      <c r="DE1264" s="253"/>
      <c r="DF1264" s="253"/>
      <c r="DG1264" s="253"/>
      <c r="DH1264" s="253"/>
      <c r="DI1264" s="253"/>
      <c r="DJ1264" s="253"/>
      <c r="DK1264" s="253"/>
      <c r="DL1264" s="253"/>
      <c r="DM1264" s="253"/>
      <c r="DN1264" s="253"/>
      <c r="DO1264" s="253"/>
      <c r="DP1264" s="253"/>
      <c r="DQ1264" s="253"/>
      <c r="DR1264" s="253"/>
      <c r="DS1264" s="253"/>
      <c r="DT1264" s="253"/>
      <c r="DU1264" s="253"/>
    </row>
    <row r="1265" spans="1:125" s="248" customFormat="1" x14ac:dyDescent="0.25">
      <c r="A1265" s="253"/>
      <c r="B1265" s="253"/>
      <c r="D1265" s="253"/>
      <c r="E1265" s="253"/>
      <c r="F1265" s="253"/>
      <c r="G1265" s="253"/>
      <c r="H1265" s="253"/>
      <c r="I1265" s="253"/>
      <c r="J1265" s="253"/>
      <c r="K1265" s="253"/>
      <c r="L1265" s="253"/>
      <c r="S1265" s="253"/>
      <c r="T1265" s="253"/>
      <c r="U1265" s="253"/>
      <c r="V1265" s="253"/>
      <c r="W1265" s="253"/>
      <c r="X1265" s="253"/>
      <c r="Y1265" s="253"/>
      <c r="Z1265" s="253"/>
      <c r="AA1265" s="253"/>
      <c r="AB1265" s="253"/>
      <c r="AC1265" s="253"/>
      <c r="AD1265" s="253"/>
      <c r="AE1265" s="253"/>
      <c r="AF1265" s="253"/>
      <c r="AG1265" s="253"/>
      <c r="AH1265" s="253"/>
      <c r="AI1265" s="253"/>
      <c r="AJ1265" s="253"/>
      <c r="AK1265" s="253"/>
      <c r="AL1265" s="253"/>
      <c r="AM1265" s="253"/>
      <c r="AN1265" s="253"/>
      <c r="AO1265" s="253"/>
      <c r="AP1265" s="253"/>
      <c r="AQ1265" s="253"/>
      <c r="AR1265" s="253"/>
      <c r="AS1265" s="253"/>
      <c r="AT1265" s="253"/>
      <c r="AU1265" s="253"/>
      <c r="AV1265" s="253"/>
      <c r="AW1265" s="253"/>
      <c r="AX1265" s="253"/>
      <c r="AY1265" s="253"/>
      <c r="AZ1265" s="253"/>
      <c r="BA1265" s="253"/>
      <c r="BB1265" s="253"/>
      <c r="BC1265" s="253"/>
      <c r="BD1265" s="253"/>
      <c r="BE1265" s="253"/>
      <c r="BF1265" s="253"/>
      <c r="BG1265" s="253"/>
      <c r="BH1265" s="253"/>
      <c r="BI1265" s="253"/>
      <c r="BJ1265" s="253"/>
      <c r="BK1265" s="253"/>
      <c r="BL1265" s="253"/>
      <c r="BM1265" s="253"/>
      <c r="BN1265" s="253"/>
      <c r="BO1265" s="253"/>
      <c r="BP1265" s="253"/>
      <c r="BQ1265" s="253"/>
      <c r="BR1265" s="253"/>
      <c r="BS1265" s="253"/>
      <c r="BT1265" s="253"/>
      <c r="BU1265" s="253"/>
      <c r="BV1265" s="253"/>
      <c r="BW1265" s="253"/>
      <c r="BX1265" s="253"/>
      <c r="BY1265" s="253"/>
      <c r="BZ1265" s="253"/>
      <c r="CA1265" s="253"/>
      <c r="CB1265" s="253"/>
      <c r="CC1265" s="253"/>
      <c r="CD1265" s="253"/>
      <c r="CE1265" s="253"/>
      <c r="CF1265" s="253"/>
      <c r="CG1265" s="253"/>
      <c r="CH1265" s="253"/>
      <c r="CI1265" s="253"/>
      <c r="CJ1265" s="253"/>
      <c r="CK1265" s="253"/>
      <c r="CL1265" s="253"/>
      <c r="CM1265" s="253"/>
      <c r="CN1265" s="253"/>
      <c r="CO1265" s="253"/>
      <c r="CP1265" s="253"/>
      <c r="CQ1265" s="253"/>
      <c r="CR1265" s="253"/>
      <c r="CS1265" s="253"/>
      <c r="CT1265" s="253"/>
      <c r="CU1265" s="253"/>
      <c r="CV1265" s="253"/>
      <c r="CW1265" s="253"/>
      <c r="CX1265" s="253"/>
      <c r="CY1265" s="253"/>
      <c r="CZ1265" s="253"/>
      <c r="DA1265" s="253"/>
      <c r="DB1265" s="253"/>
      <c r="DC1265" s="253"/>
      <c r="DD1265" s="253"/>
      <c r="DE1265" s="253"/>
      <c r="DF1265" s="253"/>
      <c r="DG1265" s="253"/>
      <c r="DH1265" s="253"/>
      <c r="DI1265" s="253"/>
      <c r="DJ1265" s="253"/>
      <c r="DK1265" s="253"/>
      <c r="DL1265" s="253"/>
      <c r="DM1265" s="253"/>
      <c r="DN1265" s="253"/>
      <c r="DO1265" s="253"/>
      <c r="DP1265" s="253"/>
      <c r="DQ1265" s="253"/>
      <c r="DR1265" s="253"/>
      <c r="DS1265" s="253"/>
      <c r="DT1265" s="253"/>
      <c r="DU1265" s="253"/>
    </row>
    <row r="1266" spans="1:125" s="248" customFormat="1" x14ac:dyDescent="0.25">
      <c r="A1266" s="253"/>
      <c r="B1266" s="253"/>
      <c r="D1266" s="253"/>
      <c r="E1266" s="253"/>
      <c r="F1266" s="253"/>
      <c r="G1266" s="253"/>
      <c r="H1266" s="253"/>
      <c r="I1266" s="253"/>
      <c r="J1266" s="253"/>
      <c r="K1266" s="253"/>
      <c r="L1266" s="253"/>
      <c r="S1266" s="253"/>
      <c r="T1266" s="253"/>
      <c r="U1266" s="253"/>
      <c r="V1266" s="253"/>
      <c r="W1266" s="253"/>
      <c r="X1266" s="253"/>
      <c r="Y1266" s="253"/>
      <c r="Z1266" s="253"/>
      <c r="AA1266" s="253"/>
      <c r="AB1266" s="253"/>
      <c r="AC1266" s="253"/>
      <c r="AD1266" s="253"/>
      <c r="AE1266" s="253"/>
      <c r="AF1266" s="253"/>
      <c r="AG1266" s="253"/>
      <c r="AH1266" s="253"/>
      <c r="AI1266" s="253"/>
      <c r="AJ1266" s="253"/>
      <c r="AK1266" s="253"/>
      <c r="AL1266" s="253"/>
      <c r="AM1266" s="253"/>
      <c r="AN1266" s="253"/>
      <c r="AO1266" s="253"/>
      <c r="AP1266" s="253"/>
      <c r="AQ1266" s="253"/>
      <c r="AR1266" s="253"/>
      <c r="AS1266" s="253"/>
      <c r="AT1266" s="253"/>
      <c r="AU1266" s="253"/>
      <c r="AV1266" s="253"/>
      <c r="AW1266" s="253"/>
      <c r="AX1266" s="253"/>
      <c r="AY1266" s="253"/>
      <c r="AZ1266" s="253"/>
      <c r="BA1266" s="253"/>
      <c r="BB1266" s="253"/>
      <c r="BC1266" s="253"/>
      <c r="BD1266" s="253"/>
      <c r="BE1266" s="253"/>
      <c r="BF1266" s="253"/>
      <c r="BG1266" s="253"/>
      <c r="BH1266" s="253"/>
      <c r="BI1266" s="253"/>
      <c r="BJ1266" s="253"/>
      <c r="BK1266" s="253"/>
      <c r="BL1266" s="253"/>
      <c r="BM1266" s="253"/>
      <c r="BN1266" s="253"/>
      <c r="BO1266" s="253"/>
      <c r="BP1266" s="253"/>
      <c r="BQ1266" s="253"/>
      <c r="BR1266" s="253"/>
      <c r="BS1266" s="253"/>
      <c r="BT1266" s="253"/>
      <c r="BU1266" s="253"/>
      <c r="BV1266" s="253"/>
      <c r="BW1266" s="253"/>
      <c r="BX1266" s="253"/>
      <c r="BY1266" s="253"/>
      <c r="BZ1266" s="253"/>
      <c r="CA1266" s="253"/>
      <c r="CB1266" s="253"/>
      <c r="CC1266" s="253"/>
      <c r="CD1266" s="253"/>
      <c r="CE1266" s="253"/>
      <c r="CF1266" s="253"/>
      <c r="CG1266" s="253"/>
      <c r="CH1266" s="253"/>
      <c r="CI1266" s="253"/>
      <c r="CJ1266" s="253"/>
      <c r="CK1266" s="253"/>
      <c r="CL1266" s="253"/>
      <c r="CM1266" s="253"/>
      <c r="CN1266" s="253"/>
      <c r="CO1266" s="253"/>
      <c r="CP1266" s="253"/>
      <c r="CQ1266" s="253"/>
      <c r="CR1266" s="253"/>
      <c r="CS1266" s="253"/>
      <c r="CT1266" s="253"/>
      <c r="CU1266" s="253"/>
      <c r="CV1266" s="253"/>
      <c r="CW1266" s="253"/>
      <c r="CX1266" s="253"/>
      <c r="CY1266" s="253"/>
      <c r="CZ1266" s="253"/>
      <c r="DA1266" s="253"/>
      <c r="DB1266" s="253"/>
      <c r="DC1266" s="253"/>
      <c r="DD1266" s="253"/>
      <c r="DE1266" s="253"/>
      <c r="DF1266" s="253"/>
      <c r="DG1266" s="253"/>
      <c r="DH1266" s="253"/>
      <c r="DI1266" s="253"/>
      <c r="DJ1266" s="253"/>
      <c r="DK1266" s="253"/>
      <c r="DL1266" s="253"/>
      <c r="DM1266" s="253"/>
      <c r="DN1266" s="253"/>
      <c r="DO1266" s="253"/>
      <c r="DP1266" s="253"/>
      <c r="DQ1266" s="253"/>
      <c r="DR1266" s="253"/>
      <c r="DS1266" s="253"/>
      <c r="DT1266" s="253"/>
      <c r="DU1266" s="253"/>
    </row>
    <row r="1267" spans="1:125" s="248" customFormat="1" x14ac:dyDescent="0.25">
      <c r="A1267" s="253"/>
      <c r="B1267" s="253"/>
      <c r="D1267" s="253"/>
      <c r="E1267" s="253"/>
      <c r="F1267" s="253"/>
      <c r="G1267" s="253"/>
      <c r="H1267" s="253"/>
      <c r="I1267" s="253"/>
      <c r="J1267" s="253"/>
      <c r="K1267" s="253"/>
      <c r="L1267" s="253"/>
      <c r="S1267" s="253"/>
      <c r="T1267" s="253"/>
      <c r="U1267" s="253"/>
      <c r="V1267" s="253"/>
      <c r="W1267" s="253"/>
      <c r="X1267" s="253"/>
      <c r="Y1267" s="253"/>
      <c r="Z1267" s="253"/>
      <c r="AA1267" s="253"/>
      <c r="AB1267" s="253"/>
      <c r="AC1267" s="253"/>
      <c r="AD1267" s="253"/>
      <c r="AE1267" s="253"/>
      <c r="AF1267" s="253"/>
      <c r="AG1267" s="253"/>
      <c r="AH1267" s="253"/>
      <c r="AI1267" s="253"/>
      <c r="AJ1267" s="253"/>
      <c r="AK1267" s="253"/>
      <c r="AL1267" s="253"/>
      <c r="AM1267" s="253"/>
      <c r="AN1267" s="253"/>
      <c r="AO1267" s="253"/>
      <c r="AP1267" s="253"/>
      <c r="AQ1267" s="253"/>
      <c r="AR1267" s="253"/>
      <c r="AS1267" s="253"/>
      <c r="AT1267" s="253"/>
      <c r="AU1267" s="253"/>
      <c r="AV1267" s="253"/>
      <c r="AW1267" s="253"/>
      <c r="AX1267" s="253"/>
      <c r="AY1267" s="253"/>
      <c r="AZ1267" s="253"/>
      <c r="BA1267" s="253"/>
      <c r="BB1267" s="253"/>
      <c r="BC1267" s="253"/>
      <c r="BD1267" s="253"/>
      <c r="BE1267" s="253"/>
      <c r="BF1267" s="253"/>
      <c r="BG1267" s="253"/>
      <c r="BH1267" s="253"/>
      <c r="BI1267" s="253"/>
      <c r="BJ1267" s="253"/>
      <c r="BK1267" s="253"/>
      <c r="BL1267" s="253"/>
      <c r="BM1267" s="253"/>
      <c r="BN1267" s="253"/>
      <c r="BO1267" s="253"/>
      <c r="BP1267" s="253"/>
      <c r="BQ1267" s="253"/>
      <c r="BR1267" s="253"/>
      <c r="BS1267" s="253"/>
      <c r="BT1267" s="253"/>
      <c r="BU1267" s="253"/>
      <c r="BV1267" s="253"/>
      <c r="BW1267" s="253"/>
      <c r="BX1267" s="253"/>
      <c r="BY1267" s="253"/>
      <c r="BZ1267" s="253"/>
      <c r="CA1267" s="253"/>
      <c r="CB1267" s="253"/>
      <c r="CC1267" s="253"/>
      <c r="CD1267" s="253"/>
      <c r="CE1267" s="253"/>
      <c r="CF1267" s="253"/>
      <c r="CG1267" s="253"/>
      <c r="CH1267" s="253"/>
      <c r="CI1267" s="253"/>
      <c r="CJ1267" s="253"/>
      <c r="CK1267" s="253"/>
      <c r="CL1267" s="253"/>
      <c r="CM1267" s="253"/>
      <c r="CN1267" s="253"/>
      <c r="CO1267" s="253"/>
      <c r="CP1267" s="253"/>
      <c r="CQ1267" s="253"/>
      <c r="CR1267" s="253"/>
      <c r="CS1267" s="253"/>
      <c r="CT1267" s="253"/>
      <c r="CU1267" s="253"/>
      <c r="CV1267" s="253"/>
      <c r="CW1267" s="253"/>
      <c r="CX1267" s="253"/>
      <c r="CY1267" s="253"/>
      <c r="CZ1267" s="253"/>
      <c r="DA1267" s="253"/>
      <c r="DB1267" s="253"/>
      <c r="DC1267" s="253"/>
      <c r="DD1267" s="253"/>
      <c r="DE1267" s="253"/>
      <c r="DF1267" s="253"/>
      <c r="DG1267" s="253"/>
      <c r="DH1267" s="253"/>
      <c r="DI1267" s="253"/>
      <c r="DJ1267" s="253"/>
      <c r="DK1267" s="253"/>
      <c r="DL1267" s="253"/>
      <c r="DM1267" s="253"/>
      <c r="DN1267" s="253"/>
      <c r="DO1267" s="253"/>
      <c r="DP1267" s="253"/>
      <c r="DQ1267" s="253"/>
      <c r="DR1267" s="253"/>
      <c r="DS1267" s="253"/>
      <c r="DT1267" s="253"/>
      <c r="DU1267" s="253"/>
    </row>
    <row r="1268" spans="1:125" s="248" customFormat="1" x14ac:dyDescent="0.25">
      <c r="A1268" s="253"/>
      <c r="B1268" s="253"/>
      <c r="D1268" s="253"/>
      <c r="E1268" s="253"/>
      <c r="F1268" s="253"/>
      <c r="G1268" s="253"/>
      <c r="H1268" s="253"/>
      <c r="I1268" s="253"/>
      <c r="J1268" s="253"/>
      <c r="K1268" s="253"/>
      <c r="L1268" s="253"/>
      <c r="S1268" s="253"/>
      <c r="T1268" s="253"/>
      <c r="U1268" s="253"/>
      <c r="V1268" s="253"/>
      <c r="W1268" s="253"/>
      <c r="X1268" s="253"/>
      <c r="Y1268" s="253"/>
      <c r="Z1268" s="253"/>
      <c r="AA1268" s="253"/>
      <c r="AB1268" s="253"/>
      <c r="AC1268" s="253"/>
      <c r="AD1268" s="253"/>
      <c r="AE1268" s="253"/>
      <c r="AF1268" s="253"/>
      <c r="AG1268" s="253"/>
      <c r="AH1268" s="253"/>
      <c r="AI1268" s="253"/>
      <c r="AJ1268" s="253"/>
      <c r="AK1268" s="253"/>
      <c r="AL1268" s="253"/>
      <c r="AM1268" s="253"/>
      <c r="AN1268" s="253"/>
      <c r="AO1268" s="253"/>
      <c r="AP1268" s="253"/>
      <c r="AQ1268" s="253"/>
      <c r="AR1268" s="253"/>
      <c r="AS1268" s="253"/>
      <c r="AT1268" s="253"/>
      <c r="AU1268" s="253"/>
      <c r="AV1268" s="253"/>
      <c r="AW1268" s="253"/>
      <c r="AX1268" s="253"/>
      <c r="AY1268" s="253"/>
      <c r="AZ1268" s="253"/>
      <c r="BA1268" s="253"/>
      <c r="BB1268" s="253"/>
      <c r="BC1268" s="253"/>
      <c r="BD1268" s="253"/>
      <c r="BE1268" s="253"/>
      <c r="BF1268" s="253"/>
      <c r="BG1268" s="253"/>
      <c r="BH1268" s="253"/>
      <c r="BI1268" s="253"/>
      <c r="BJ1268" s="253"/>
      <c r="BK1268" s="253"/>
      <c r="BL1268" s="253"/>
      <c r="BM1268" s="253"/>
      <c r="BN1268" s="253"/>
      <c r="BO1268" s="253"/>
      <c r="BP1268" s="253"/>
      <c r="BQ1268" s="253"/>
      <c r="BR1268" s="253"/>
      <c r="BS1268" s="253"/>
      <c r="BT1268" s="253"/>
      <c r="BU1268" s="253"/>
      <c r="BV1268" s="253"/>
      <c r="BW1268" s="253"/>
      <c r="BX1268" s="253"/>
      <c r="BY1268" s="253"/>
      <c r="BZ1268" s="253"/>
      <c r="CA1268" s="253"/>
      <c r="CB1268" s="253"/>
      <c r="CC1268" s="253"/>
      <c r="CD1268" s="253"/>
      <c r="CE1268" s="253"/>
      <c r="CF1268" s="253"/>
      <c r="CG1268" s="253"/>
      <c r="CH1268" s="253"/>
      <c r="CI1268" s="253"/>
      <c r="CJ1268" s="253"/>
      <c r="CK1268" s="253"/>
      <c r="CL1268" s="253"/>
      <c r="CM1268" s="253"/>
      <c r="CN1268" s="253"/>
      <c r="CO1268" s="253"/>
      <c r="CP1268" s="253"/>
      <c r="CQ1268" s="253"/>
      <c r="CR1268" s="253"/>
      <c r="CS1268" s="253"/>
      <c r="CT1268" s="253"/>
      <c r="CU1268" s="253"/>
      <c r="CV1268" s="253"/>
      <c r="CW1268" s="253"/>
      <c r="CX1268" s="253"/>
      <c r="CY1268" s="253"/>
      <c r="CZ1268" s="253"/>
      <c r="DA1268" s="253"/>
      <c r="DB1268" s="253"/>
      <c r="DC1268" s="253"/>
      <c r="DD1268" s="253"/>
      <c r="DE1268" s="253"/>
      <c r="DF1268" s="253"/>
      <c r="DG1268" s="253"/>
      <c r="DH1268" s="253"/>
      <c r="DI1268" s="253"/>
      <c r="DJ1268" s="253"/>
      <c r="DK1268" s="253"/>
      <c r="DL1268" s="253"/>
      <c r="DM1268" s="253"/>
      <c r="DN1268" s="253"/>
      <c r="DO1268" s="253"/>
      <c r="DP1268" s="253"/>
      <c r="DQ1268" s="253"/>
      <c r="DR1268" s="253"/>
      <c r="DS1268" s="253"/>
      <c r="DT1268" s="253"/>
      <c r="DU1268" s="253"/>
    </row>
    <row r="1269" spans="1:125" s="248" customFormat="1" x14ac:dyDescent="0.25">
      <c r="A1269" s="253"/>
      <c r="B1269" s="253"/>
      <c r="D1269" s="253"/>
      <c r="E1269" s="253"/>
      <c r="F1269" s="253"/>
      <c r="G1269" s="253"/>
      <c r="H1269" s="253"/>
      <c r="I1269" s="253"/>
      <c r="J1269" s="253"/>
      <c r="K1269" s="253"/>
      <c r="L1269" s="253"/>
      <c r="S1269" s="253"/>
      <c r="T1269" s="253"/>
      <c r="U1269" s="253"/>
      <c r="V1269" s="253"/>
      <c r="W1269" s="253"/>
      <c r="X1269" s="253"/>
      <c r="Y1269" s="253"/>
      <c r="Z1269" s="253"/>
      <c r="AA1269" s="253"/>
      <c r="AB1269" s="253"/>
      <c r="AC1269" s="253"/>
      <c r="AD1269" s="253"/>
      <c r="AE1269" s="253"/>
      <c r="AF1269" s="253"/>
      <c r="AG1269" s="253"/>
      <c r="AH1269" s="253"/>
      <c r="AI1269" s="253"/>
      <c r="AJ1269" s="253"/>
      <c r="AK1269" s="253"/>
      <c r="AL1269" s="253"/>
      <c r="AM1269" s="253"/>
      <c r="AN1269" s="253"/>
      <c r="AO1269" s="253"/>
      <c r="AP1269" s="253"/>
      <c r="AQ1269" s="253"/>
      <c r="AR1269" s="253"/>
      <c r="AS1269" s="253"/>
      <c r="AT1269" s="253"/>
      <c r="AU1269" s="253"/>
      <c r="AV1269" s="253"/>
      <c r="AW1269" s="253"/>
      <c r="AX1269" s="253"/>
      <c r="AY1269" s="253"/>
      <c r="AZ1269" s="253"/>
      <c r="BA1269" s="253"/>
      <c r="BB1269" s="253"/>
      <c r="BC1269" s="253"/>
      <c r="BD1269" s="253"/>
      <c r="BE1269" s="253"/>
      <c r="BF1269" s="253"/>
      <c r="BG1269" s="253"/>
      <c r="BH1269" s="253"/>
      <c r="BI1269" s="253"/>
      <c r="BJ1269" s="253"/>
      <c r="BK1269" s="253"/>
      <c r="BL1269" s="253"/>
      <c r="BM1269" s="253"/>
      <c r="BN1269" s="253"/>
      <c r="BO1269" s="253"/>
      <c r="BP1269" s="253"/>
      <c r="BQ1269" s="253"/>
      <c r="BR1269" s="253"/>
      <c r="BS1269" s="253"/>
      <c r="BT1269" s="253"/>
      <c r="BU1269" s="253"/>
      <c r="BV1269" s="253"/>
      <c r="BW1269" s="253"/>
      <c r="BX1269" s="253"/>
      <c r="BY1269" s="253"/>
      <c r="BZ1269" s="253"/>
      <c r="CA1269" s="253"/>
      <c r="CB1269" s="253"/>
      <c r="CC1269" s="253"/>
      <c r="CD1269" s="253"/>
      <c r="CE1269" s="253"/>
      <c r="CF1269" s="253"/>
      <c r="CG1269" s="253"/>
      <c r="CH1269" s="253"/>
      <c r="CI1269" s="253"/>
      <c r="CJ1269" s="253"/>
      <c r="CK1269" s="253"/>
      <c r="CL1269" s="253"/>
      <c r="CM1269" s="253"/>
      <c r="CN1269" s="253"/>
      <c r="CO1269" s="253"/>
      <c r="CP1269" s="253"/>
      <c r="CQ1269" s="253"/>
      <c r="CR1269" s="253"/>
      <c r="CS1269" s="253"/>
      <c r="CT1269" s="253"/>
      <c r="CU1269" s="253"/>
      <c r="CV1269" s="253"/>
      <c r="CW1269" s="253"/>
      <c r="CX1269" s="253"/>
      <c r="CY1269" s="253"/>
      <c r="CZ1269" s="253"/>
      <c r="DA1269" s="253"/>
      <c r="DB1269" s="253"/>
      <c r="DC1269" s="253"/>
      <c r="DD1269" s="253"/>
      <c r="DE1269" s="253"/>
      <c r="DF1269" s="253"/>
      <c r="DG1269" s="253"/>
      <c r="DH1269" s="253"/>
      <c r="DI1269" s="253"/>
      <c r="DJ1269" s="253"/>
      <c r="DK1269" s="253"/>
      <c r="DL1269" s="253"/>
      <c r="DM1269" s="253"/>
      <c r="DN1269" s="253"/>
      <c r="DO1269" s="253"/>
      <c r="DP1269" s="253"/>
      <c r="DQ1269" s="253"/>
      <c r="DR1269" s="253"/>
      <c r="DS1269" s="253"/>
      <c r="DT1269" s="253"/>
      <c r="DU1269" s="253"/>
    </row>
    <row r="1270" spans="1:125" s="248" customFormat="1" x14ac:dyDescent="0.25">
      <c r="A1270" s="253"/>
      <c r="B1270" s="253"/>
      <c r="D1270" s="253"/>
      <c r="E1270" s="253"/>
      <c r="F1270" s="253"/>
      <c r="G1270" s="253"/>
      <c r="H1270" s="253"/>
      <c r="I1270" s="253"/>
      <c r="J1270" s="253"/>
      <c r="K1270" s="253"/>
      <c r="L1270" s="253"/>
      <c r="S1270" s="253"/>
      <c r="T1270" s="253"/>
      <c r="U1270" s="253"/>
      <c r="V1270" s="253"/>
      <c r="W1270" s="253"/>
      <c r="X1270" s="253"/>
      <c r="Y1270" s="253"/>
      <c r="Z1270" s="253"/>
      <c r="AA1270" s="253"/>
      <c r="AB1270" s="253"/>
      <c r="AC1270" s="253"/>
      <c r="AD1270" s="253"/>
      <c r="AE1270" s="253"/>
      <c r="AF1270" s="253"/>
      <c r="AG1270" s="253"/>
      <c r="AH1270" s="253"/>
      <c r="AI1270" s="253"/>
      <c r="AJ1270" s="253"/>
      <c r="AK1270" s="253"/>
      <c r="AL1270" s="253"/>
      <c r="AM1270" s="253"/>
      <c r="AN1270" s="253"/>
      <c r="AO1270" s="253"/>
      <c r="AP1270" s="253"/>
      <c r="AQ1270" s="253"/>
      <c r="AR1270" s="253"/>
      <c r="AS1270" s="253"/>
      <c r="AT1270" s="253"/>
      <c r="AU1270" s="253"/>
      <c r="AV1270" s="253"/>
      <c r="AW1270" s="253"/>
      <c r="AX1270" s="253"/>
      <c r="AY1270" s="253"/>
      <c r="AZ1270" s="253"/>
      <c r="BA1270" s="253"/>
      <c r="BB1270" s="253"/>
      <c r="BC1270" s="253"/>
      <c r="BD1270" s="253"/>
      <c r="BE1270" s="253"/>
      <c r="BF1270" s="253"/>
      <c r="BG1270" s="253"/>
      <c r="BH1270" s="253"/>
      <c r="BI1270" s="253"/>
      <c r="BJ1270" s="253"/>
      <c r="BK1270" s="253"/>
      <c r="BL1270" s="253"/>
      <c r="BM1270" s="253"/>
      <c r="BN1270" s="253"/>
      <c r="BO1270" s="253"/>
      <c r="BP1270" s="253"/>
      <c r="BQ1270" s="253"/>
      <c r="BR1270" s="253"/>
      <c r="BS1270" s="253"/>
      <c r="BT1270" s="253"/>
      <c r="BU1270" s="253"/>
      <c r="BV1270" s="253"/>
      <c r="BW1270" s="253"/>
      <c r="BX1270" s="253"/>
      <c r="BY1270" s="253"/>
      <c r="BZ1270" s="253"/>
      <c r="CA1270" s="253"/>
      <c r="CB1270" s="253"/>
      <c r="CC1270" s="253"/>
      <c r="CD1270" s="253"/>
      <c r="CE1270" s="253"/>
      <c r="CF1270" s="253"/>
      <c r="CG1270" s="253"/>
      <c r="CH1270" s="253"/>
      <c r="CI1270" s="253"/>
      <c r="CJ1270" s="253"/>
      <c r="CK1270" s="253"/>
      <c r="CL1270" s="253"/>
      <c r="CM1270" s="253"/>
      <c r="CN1270" s="253"/>
      <c r="CO1270" s="253"/>
      <c r="CP1270" s="253"/>
      <c r="CQ1270" s="253"/>
      <c r="CR1270" s="253"/>
      <c r="CS1270" s="253"/>
      <c r="CT1270" s="253"/>
      <c r="CU1270" s="253"/>
      <c r="CV1270" s="253"/>
      <c r="CW1270" s="253"/>
      <c r="CX1270" s="253"/>
      <c r="CY1270" s="253"/>
      <c r="CZ1270" s="253"/>
      <c r="DA1270" s="253"/>
      <c r="DB1270" s="253"/>
      <c r="DC1270" s="253"/>
      <c r="DD1270" s="253"/>
      <c r="DE1270" s="253"/>
      <c r="DF1270" s="253"/>
      <c r="DG1270" s="253"/>
      <c r="DH1270" s="253"/>
      <c r="DI1270" s="253"/>
      <c r="DJ1270" s="253"/>
      <c r="DK1270" s="253"/>
      <c r="DL1270" s="253"/>
      <c r="DM1270" s="253"/>
      <c r="DN1270" s="253"/>
      <c r="DO1270" s="253"/>
      <c r="DP1270" s="253"/>
      <c r="DQ1270" s="253"/>
      <c r="DR1270" s="253"/>
      <c r="DS1270" s="253"/>
      <c r="DT1270" s="253"/>
      <c r="DU1270" s="253"/>
    </row>
    <row r="1271" spans="1:125" s="248" customFormat="1" x14ac:dyDescent="0.25">
      <c r="A1271" s="253"/>
      <c r="B1271" s="253"/>
      <c r="D1271" s="253"/>
      <c r="E1271" s="253"/>
      <c r="F1271" s="253"/>
      <c r="G1271" s="253"/>
      <c r="H1271" s="253"/>
      <c r="I1271" s="253"/>
      <c r="J1271" s="253"/>
      <c r="K1271" s="253"/>
      <c r="L1271" s="253"/>
      <c r="S1271" s="253"/>
      <c r="T1271" s="253"/>
      <c r="U1271" s="253"/>
      <c r="V1271" s="253"/>
      <c r="W1271" s="253"/>
      <c r="X1271" s="253"/>
      <c r="Y1271" s="253"/>
      <c r="Z1271" s="253"/>
      <c r="AA1271" s="253"/>
      <c r="AB1271" s="253"/>
      <c r="AC1271" s="253"/>
      <c r="AD1271" s="253"/>
      <c r="AE1271" s="253"/>
      <c r="AF1271" s="253"/>
      <c r="AG1271" s="253"/>
      <c r="AH1271" s="253"/>
      <c r="AI1271" s="253"/>
      <c r="AJ1271" s="253"/>
      <c r="AK1271" s="253"/>
      <c r="AL1271" s="253"/>
      <c r="AM1271" s="253"/>
      <c r="AN1271" s="253"/>
      <c r="AO1271" s="253"/>
      <c r="AP1271" s="253"/>
      <c r="AQ1271" s="253"/>
      <c r="AR1271" s="253"/>
      <c r="AS1271" s="253"/>
      <c r="AT1271" s="253"/>
      <c r="AU1271" s="253"/>
      <c r="AV1271" s="253"/>
      <c r="AW1271" s="253"/>
      <c r="AX1271" s="253"/>
      <c r="AY1271" s="253"/>
      <c r="AZ1271" s="253"/>
      <c r="BA1271" s="253"/>
      <c r="BB1271" s="253"/>
      <c r="BC1271" s="253"/>
      <c r="BD1271" s="253"/>
      <c r="BE1271" s="253"/>
      <c r="BF1271" s="253"/>
      <c r="BG1271" s="253"/>
      <c r="BH1271" s="253"/>
      <c r="BI1271" s="253"/>
      <c r="BJ1271" s="253"/>
      <c r="BK1271" s="253"/>
      <c r="BL1271" s="253"/>
      <c r="BM1271" s="253"/>
      <c r="BN1271" s="253"/>
      <c r="BO1271" s="253"/>
      <c r="BP1271" s="253"/>
      <c r="BQ1271" s="253"/>
      <c r="BR1271" s="253"/>
      <c r="BS1271" s="253"/>
      <c r="BT1271" s="253"/>
      <c r="BU1271" s="253"/>
      <c r="BV1271" s="253"/>
      <c r="BW1271" s="253"/>
      <c r="BX1271" s="253"/>
      <c r="BY1271" s="253"/>
      <c r="BZ1271" s="253"/>
      <c r="CA1271" s="253"/>
      <c r="CB1271" s="253"/>
      <c r="CC1271" s="253"/>
      <c r="CD1271" s="253"/>
      <c r="CE1271" s="253"/>
      <c r="CF1271" s="253"/>
      <c r="CG1271" s="253"/>
      <c r="CH1271" s="253"/>
      <c r="CI1271" s="253"/>
      <c r="CJ1271" s="253"/>
      <c r="CK1271" s="253"/>
      <c r="CL1271" s="253"/>
      <c r="CM1271" s="253"/>
      <c r="CN1271" s="253"/>
      <c r="CO1271" s="253"/>
      <c r="CP1271" s="253"/>
      <c r="CQ1271" s="253"/>
      <c r="CR1271" s="253"/>
      <c r="CS1271" s="253"/>
      <c r="CT1271" s="253"/>
      <c r="CU1271" s="253"/>
      <c r="CV1271" s="253"/>
      <c r="CW1271" s="253"/>
      <c r="CX1271" s="253"/>
      <c r="CY1271" s="253"/>
      <c r="CZ1271" s="253"/>
      <c r="DA1271" s="253"/>
      <c r="DB1271" s="253"/>
      <c r="DC1271" s="253"/>
      <c r="DD1271" s="253"/>
      <c r="DE1271" s="253"/>
      <c r="DF1271" s="253"/>
      <c r="DG1271" s="253"/>
      <c r="DH1271" s="253"/>
      <c r="DI1271" s="253"/>
      <c r="DJ1271" s="253"/>
      <c r="DK1271" s="253"/>
      <c r="DL1271" s="253"/>
      <c r="DM1271" s="253"/>
      <c r="DN1271" s="253"/>
      <c r="DO1271" s="253"/>
      <c r="DP1271" s="253"/>
      <c r="DQ1271" s="253"/>
      <c r="DR1271" s="253"/>
      <c r="DS1271" s="253"/>
      <c r="DT1271" s="253"/>
      <c r="DU1271" s="253"/>
    </row>
    <row r="1272" spans="1:125" s="248" customFormat="1" x14ac:dyDescent="0.25">
      <c r="A1272" s="253"/>
      <c r="B1272" s="253"/>
      <c r="D1272" s="253"/>
      <c r="E1272" s="253"/>
      <c r="F1272" s="253"/>
      <c r="G1272" s="253"/>
      <c r="H1272" s="253"/>
      <c r="I1272" s="253"/>
      <c r="J1272" s="253"/>
      <c r="K1272" s="253"/>
      <c r="L1272" s="253"/>
      <c r="S1272" s="253"/>
      <c r="T1272" s="253"/>
      <c r="U1272" s="253"/>
      <c r="V1272" s="253"/>
      <c r="W1272" s="253"/>
      <c r="X1272" s="253"/>
      <c r="Y1272" s="253"/>
      <c r="Z1272" s="253"/>
      <c r="AA1272" s="253"/>
      <c r="AB1272" s="253"/>
      <c r="AC1272" s="253"/>
      <c r="AD1272" s="253"/>
      <c r="AE1272" s="253"/>
      <c r="AF1272" s="253"/>
      <c r="AG1272" s="253"/>
      <c r="AH1272" s="253"/>
      <c r="AI1272" s="253"/>
      <c r="AJ1272" s="253"/>
      <c r="AK1272" s="253"/>
      <c r="AL1272" s="253"/>
      <c r="AM1272" s="253"/>
      <c r="AN1272" s="253"/>
      <c r="AO1272" s="253"/>
      <c r="AP1272" s="253"/>
      <c r="AQ1272" s="253"/>
      <c r="AR1272" s="253"/>
      <c r="AS1272" s="253"/>
      <c r="AT1272" s="253"/>
      <c r="AU1272" s="253"/>
      <c r="AV1272" s="253"/>
      <c r="AW1272" s="253"/>
      <c r="AX1272" s="253"/>
      <c r="AY1272" s="253"/>
      <c r="AZ1272" s="253"/>
      <c r="BA1272" s="253"/>
      <c r="BB1272" s="253"/>
      <c r="BC1272" s="253"/>
      <c r="BD1272" s="253"/>
      <c r="BE1272" s="253"/>
      <c r="BF1272" s="253"/>
      <c r="BG1272" s="253"/>
      <c r="BH1272" s="253"/>
      <c r="BI1272" s="253"/>
      <c r="BJ1272" s="253"/>
      <c r="BK1272" s="253"/>
      <c r="BL1272" s="253"/>
      <c r="BM1272" s="253"/>
      <c r="BN1272" s="253"/>
      <c r="BO1272" s="253"/>
      <c r="BP1272" s="253"/>
      <c r="BQ1272" s="253"/>
      <c r="BR1272" s="253"/>
      <c r="BS1272" s="253"/>
      <c r="BT1272" s="253"/>
      <c r="BU1272" s="253"/>
      <c r="BV1272" s="253"/>
      <c r="BW1272" s="253"/>
      <c r="BX1272" s="253"/>
      <c r="BY1272" s="253"/>
      <c r="BZ1272" s="253"/>
      <c r="CA1272" s="253"/>
      <c r="CB1272" s="253"/>
      <c r="CC1272" s="253"/>
      <c r="CD1272" s="253"/>
      <c r="CE1272" s="253"/>
      <c r="CF1272" s="253"/>
      <c r="CG1272" s="253"/>
      <c r="CH1272" s="253"/>
      <c r="CI1272" s="253"/>
      <c r="CJ1272" s="253"/>
      <c r="CK1272" s="253"/>
      <c r="CL1272" s="253"/>
      <c r="CM1272" s="253"/>
      <c r="CN1272" s="253"/>
      <c r="CO1272" s="253"/>
      <c r="CP1272" s="253"/>
      <c r="CQ1272" s="253"/>
      <c r="CR1272" s="253"/>
      <c r="CS1272" s="253"/>
      <c r="CT1272" s="253"/>
      <c r="CU1272" s="253"/>
      <c r="CV1272" s="253"/>
      <c r="CW1272" s="253"/>
      <c r="CX1272" s="253"/>
      <c r="CY1272" s="253"/>
      <c r="CZ1272" s="253"/>
      <c r="DA1272" s="253"/>
      <c r="DB1272" s="253"/>
      <c r="DC1272" s="253"/>
      <c r="DD1272" s="253"/>
      <c r="DE1272" s="253"/>
      <c r="DF1272" s="253"/>
      <c r="DG1272" s="253"/>
      <c r="DH1272" s="253"/>
      <c r="DI1272" s="253"/>
      <c r="DJ1272" s="253"/>
      <c r="DK1272" s="253"/>
      <c r="DL1272" s="253"/>
      <c r="DM1272" s="253"/>
      <c r="DN1272" s="253"/>
      <c r="DO1272" s="253"/>
      <c r="DP1272" s="253"/>
      <c r="DQ1272" s="253"/>
      <c r="DR1272" s="253"/>
      <c r="DS1272" s="253"/>
      <c r="DT1272" s="253"/>
      <c r="DU1272" s="253"/>
    </row>
    <row r="1273" spans="1:125" s="248" customFormat="1" x14ac:dyDescent="0.25">
      <c r="A1273" s="253"/>
      <c r="B1273" s="253"/>
      <c r="D1273" s="253"/>
      <c r="E1273" s="253"/>
      <c r="F1273" s="253"/>
      <c r="G1273" s="253"/>
      <c r="H1273" s="253"/>
      <c r="I1273" s="253"/>
      <c r="J1273" s="253"/>
      <c r="K1273" s="253"/>
      <c r="L1273" s="253"/>
      <c r="S1273" s="253"/>
      <c r="T1273" s="253"/>
      <c r="U1273" s="253"/>
      <c r="V1273" s="253"/>
      <c r="W1273" s="253"/>
      <c r="X1273" s="253"/>
      <c r="Y1273" s="253"/>
      <c r="Z1273" s="253"/>
      <c r="AA1273" s="253"/>
      <c r="AB1273" s="253"/>
      <c r="AC1273" s="253"/>
      <c r="AD1273" s="253"/>
      <c r="AE1273" s="253"/>
      <c r="AF1273" s="253"/>
      <c r="AG1273" s="253"/>
      <c r="AH1273" s="253"/>
      <c r="AI1273" s="253"/>
      <c r="AJ1273" s="253"/>
      <c r="AK1273" s="253"/>
      <c r="AL1273" s="253"/>
      <c r="AM1273" s="253"/>
      <c r="AN1273" s="253"/>
      <c r="AO1273" s="253"/>
      <c r="AP1273" s="253"/>
      <c r="AQ1273" s="253"/>
      <c r="AR1273" s="253"/>
      <c r="AS1273" s="253"/>
      <c r="AT1273" s="253"/>
      <c r="AU1273" s="253"/>
      <c r="AV1273" s="253"/>
      <c r="AW1273" s="253"/>
      <c r="AX1273" s="253"/>
      <c r="AY1273" s="253"/>
      <c r="AZ1273" s="253"/>
      <c r="BA1273" s="253"/>
      <c r="BB1273" s="253"/>
      <c r="BC1273" s="253"/>
      <c r="BD1273" s="253"/>
      <c r="BE1273" s="253"/>
      <c r="BF1273" s="253"/>
      <c r="BG1273" s="253"/>
      <c r="BH1273" s="253"/>
      <c r="BI1273" s="253"/>
      <c r="BJ1273" s="253"/>
      <c r="BK1273" s="253"/>
      <c r="BL1273" s="253"/>
      <c r="BM1273" s="253"/>
      <c r="BN1273" s="253"/>
      <c r="BO1273" s="253"/>
      <c r="BP1273" s="253"/>
      <c r="BQ1273" s="253"/>
      <c r="BR1273" s="253"/>
      <c r="BS1273" s="253"/>
      <c r="BT1273" s="253"/>
      <c r="BU1273" s="253"/>
      <c r="BV1273" s="253"/>
      <c r="BW1273" s="253"/>
      <c r="BX1273" s="253"/>
      <c r="BY1273" s="253"/>
      <c r="BZ1273" s="253"/>
      <c r="CA1273" s="253"/>
      <c r="CB1273" s="253"/>
      <c r="CC1273" s="253"/>
      <c r="CD1273" s="253"/>
      <c r="CE1273" s="253"/>
      <c r="CF1273" s="253"/>
      <c r="CG1273" s="253"/>
      <c r="CH1273" s="253"/>
      <c r="CI1273" s="253"/>
      <c r="CJ1273" s="253"/>
      <c r="CK1273" s="253"/>
      <c r="CL1273" s="253"/>
      <c r="CM1273" s="253"/>
      <c r="CN1273" s="253"/>
      <c r="CO1273" s="253"/>
      <c r="CP1273" s="253"/>
      <c r="CQ1273" s="253"/>
      <c r="CR1273" s="253"/>
      <c r="CS1273" s="253"/>
      <c r="CT1273" s="253"/>
      <c r="CU1273" s="253"/>
      <c r="CV1273" s="253"/>
      <c r="CW1273" s="253"/>
      <c r="CX1273" s="253"/>
      <c r="CY1273" s="253"/>
      <c r="CZ1273" s="253"/>
      <c r="DA1273" s="253"/>
      <c r="DB1273" s="253"/>
      <c r="DC1273" s="253"/>
      <c r="DD1273" s="253"/>
      <c r="DE1273" s="253"/>
      <c r="DF1273" s="253"/>
      <c r="DG1273" s="253"/>
      <c r="DH1273" s="253"/>
      <c r="DI1273" s="253"/>
      <c r="DJ1273" s="253"/>
      <c r="DK1273" s="253"/>
      <c r="DL1273" s="253"/>
      <c r="DM1273" s="253"/>
      <c r="DN1273" s="253"/>
      <c r="DO1273" s="253"/>
      <c r="DP1273" s="253"/>
      <c r="DQ1273" s="253"/>
      <c r="DR1273" s="253"/>
      <c r="DS1273" s="253"/>
      <c r="DT1273" s="253"/>
      <c r="DU1273" s="253"/>
    </row>
    <row r="1274" spans="1:125" s="248" customFormat="1" x14ac:dyDescent="0.25">
      <c r="A1274" s="253"/>
      <c r="B1274" s="253"/>
      <c r="D1274" s="253"/>
      <c r="E1274" s="253"/>
      <c r="F1274" s="253"/>
      <c r="G1274" s="253"/>
      <c r="H1274" s="253"/>
      <c r="I1274" s="253"/>
      <c r="J1274" s="253"/>
      <c r="K1274" s="253"/>
      <c r="L1274" s="253"/>
      <c r="S1274" s="253"/>
      <c r="T1274" s="253"/>
      <c r="U1274" s="253"/>
      <c r="V1274" s="253"/>
      <c r="W1274" s="253"/>
      <c r="X1274" s="253"/>
      <c r="Y1274" s="253"/>
      <c r="Z1274" s="253"/>
      <c r="AA1274" s="253"/>
      <c r="AB1274" s="253"/>
      <c r="AC1274" s="253"/>
      <c r="AD1274" s="253"/>
      <c r="AE1274" s="253"/>
      <c r="AF1274" s="253"/>
      <c r="AG1274" s="253"/>
      <c r="AH1274" s="253"/>
      <c r="AI1274" s="253"/>
      <c r="AJ1274" s="253"/>
      <c r="AK1274" s="253"/>
      <c r="AL1274" s="253"/>
      <c r="AM1274" s="253"/>
      <c r="AN1274" s="253"/>
      <c r="AO1274" s="253"/>
      <c r="AP1274" s="253"/>
      <c r="AQ1274" s="253"/>
      <c r="AR1274" s="253"/>
      <c r="AS1274" s="253"/>
      <c r="AT1274" s="253"/>
      <c r="AU1274" s="253"/>
      <c r="AV1274" s="253"/>
      <c r="AW1274" s="253"/>
      <c r="AX1274" s="253"/>
      <c r="AY1274" s="253"/>
      <c r="AZ1274" s="253"/>
      <c r="BA1274" s="253"/>
      <c r="BB1274" s="253"/>
      <c r="BC1274" s="253"/>
      <c r="BD1274" s="253"/>
      <c r="BE1274" s="253"/>
      <c r="BF1274" s="253"/>
      <c r="BG1274" s="253"/>
      <c r="BH1274" s="253"/>
      <c r="BI1274" s="253"/>
      <c r="BJ1274" s="253"/>
      <c r="BK1274" s="253"/>
      <c r="BL1274" s="253"/>
      <c r="BM1274" s="253"/>
      <c r="BN1274" s="253"/>
      <c r="BO1274" s="253"/>
      <c r="BP1274" s="253"/>
      <c r="BQ1274" s="253"/>
      <c r="BR1274" s="253"/>
      <c r="BS1274" s="253"/>
      <c r="BT1274" s="253"/>
      <c r="BU1274" s="253"/>
      <c r="BV1274" s="253"/>
      <c r="BW1274" s="253"/>
      <c r="BX1274" s="253"/>
      <c r="BY1274" s="253"/>
      <c r="BZ1274" s="253"/>
      <c r="CA1274" s="253"/>
      <c r="CB1274" s="253"/>
      <c r="CC1274" s="253"/>
      <c r="CD1274" s="253"/>
      <c r="CE1274" s="253"/>
      <c r="CF1274" s="253"/>
      <c r="CG1274" s="253"/>
      <c r="CH1274" s="253"/>
      <c r="CI1274" s="253"/>
      <c r="CJ1274" s="253"/>
      <c r="CK1274" s="253"/>
      <c r="CL1274" s="253"/>
      <c r="CM1274" s="253"/>
      <c r="CN1274" s="253"/>
      <c r="CO1274" s="253"/>
      <c r="CP1274" s="253"/>
      <c r="CQ1274" s="253"/>
      <c r="CR1274" s="253"/>
      <c r="CS1274" s="253"/>
      <c r="CT1274" s="253"/>
      <c r="CU1274" s="253"/>
      <c r="CV1274" s="253"/>
      <c r="CW1274" s="253"/>
      <c r="CX1274" s="253"/>
      <c r="CY1274" s="253"/>
      <c r="CZ1274" s="253"/>
      <c r="DA1274" s="253"/>
      <c r="DB1274" s="253"/>
      <c r="DC1274" s="253"/>
      <c r="DD1274" s="253"/>
      <c r="DE1274" s="253"/>
      <c r="DF1274" s="253"/>
      <c r="DG1274" s="253"/>
      <c r="DH1274" s="253"/>
      <c r="DI1274" s="253"/>
      <c r="DJ1274" s="253"/>
      <c r="DK1274" s="253"/>
      <c r="DL1274" s="253"/>
      <c r="DM1274" s="253"/>
      <c r="DN1274" s="253"/>
      <c r="DO1274" s="253"/>
      <c r="DP1274" s="253"/>
      <c r="DQ1274" s="253"/>
      <c r="DR1274" s="253"/>
      <c r="DS1274" s="253"/>
      <c r="DT1274" s="253"/>
      <c r="DU1274" s="253"/>
    </row>
    <row r="1275" spans="1:125" s="248" customFormat="1" x14ac:dyDescent="0.25">
      <c r="A1275" s="253"/>
      <c r="B1275" s="253"/>
      <c r="D1275" s="253"/>
      <c r="E1275" s="253"/>
      <c r="F1275" s="253"/>
      <c r="G1275" s="253"/>
      <c r="H1275" s="253"/>
      <c r="I1275" s="253"/>
      <c r="J1275" s="253"/>
      <c r="K1275" s="253"/>
      <c r="L1275" s="253"/>
      <c r="S1275" s="253"/>
      <c r="T1275" s="253"/>
      <c r="U1275" s="253"/>
      <c r="V1275" s="253"/>
      <c r="W1275" s="253"/>
      <c r="X1275" s="253"/>
      <c r="Y1275" s="253"/>
      <c r="Z1275" s="253"/>
      <c r="AA1275" s="253"/>
      <c r="AB1275" s="253"/>
      <c r="AC1275" s="253"/>
      <c r="AD1275" s="253"/>
      <c r="AE1275" s="253"/>
      <c r="AF1275" s="253"/>
      <c r="AG1275" s="253"/>
      <c r="AH1275" s="253"/>
      <c r="AI1275" s="253"/>
      <c r="AJ1275" s="253"/>
      <c r="AK1275" s="253"/>
      <c r="AL1275" s="253"/>
      <c r="AM1275" s="253"/>
      <c r="AN1275" s="253"/>
      <c r="AO1275" s="253"/>
      <c r="AP1275" s="253"/>
      <c r="AQ1275" s="253"/>
      <c r="AR1275" s="253"/>
      <c r="AS1275" s="253"/>
      <c r="AT1275" s="253"/>
      <c r="AU1275" s="253"/>
      <c r="AV1275" s="253"/>
      <c r="AW1275" s="253"/>
      <c r="AX1275" s="253"/>
      <c r="AY1275" s="253"/>
      <c r="AZ1275" s="253"/>
      <c r="BA1275" s="253"/>
      <c r="BB1275" s="253"/>
      <c r="BC1275" s="253"/>
      <c r="BD1275" s="253"/>
      <c r="BE1275" s="253"/>
      <c r="BF1275" s="253"/>
      <c r="BG1275" s="253"/>
      <c r="BH1275" s="253"/>
      <c r="BI1275" s="253"/>
      <c r="BJ1275" s="253"/>
      <c r="BK1275" s="253"/>
      <c r="BL1275" s="253"/>
      <c r="BM1275" s="253"/>
      <c r="BN1275" s="253"/>
      <c r="BO1275" s="253"/>
      <c r="BP1275" s="253"/>
      <c r="BQ1275" s="253"/>
      <c r="BR1275" s="253"/>
      <c r="BS1275" s="253"/>
      <c r="BT1275" s="253"/>
      <c r="BU1275" s="253"/>
      <c r="BV1275" s="253"/>
      <c r="BW1275" s="253"/>
      <c r="BX1275" s="253"/>
      <c r="BY1275" s="253"/>
      <c r="BZ1275" s="253"/>
      <c r="CA1275" s="253"/>
      <c r="CB1275" s="253"/>
      <c r="CC1275" s="253"/>
      <c r="CD1275" s="253"/>
      <c r="CE1275" s="253"/>
      <c r="CF1275" s="253"/>
      <c r="CG1275" s="253"/>
      <c r="CH1275" s="253"/>
      <c r="CI1275" s="253"/>
      <c r="CJ1275" s="253"/>
      <c r="CK1275" s="253"/>
      <c r="CL1275" s="253"/>
      <c r="CM1275" s="253"/>
      <c r="CN1275" s="253"/>
      <c r="CO1275" s="253"/>
      <c r="CP1275" s="253"/>
      <c r="CQ1275" s="253"/>
      <c r="CR1275" s="253"/>
      <c r="CS1275" s="253"/>
      <c r="CT1275" s="253"/>
      <c r="CU1275" s="253"/>
      <c r="CV1275" s="253"/>
      <c r="CW1275" s="253"/>
      <c r="CX1275" s="253"/>
      <c r="CY1275" s="253"/>
      <c r="CZ1275" s="253"/>
      <c r="DA1275" s="253"/>
      <c r="DB1275" s="253"/>
      <c r="DC1275" s="253"/>
      <c r="DD1275" s="253"/>
      <c r="DE1275" s="253"/>
      <c r="DF1275" s="253"/>
      <c r="DG1275" s="253"/>
      <c r="DH1275" s="253"/>
      <c r="DI1275" s="253"/>
      <c r="DJ1275" s="253"/>
      <c r="DK1275" s="253"/>
      <c r="DL1275" s="253"/>
      <c r="DM1275" s="253"/>
      <c r="DN1275" s="253"/>
      <c r="DO1275" s="253"/>
      <c r="DP1275" s="253"/>
      <c r="DQ1275" s="253"/>
      <c r="DR1275" s="253"/>
      <c r="DS1275" s="253"/>
      <c r="DT1275" s="253"/>
      <c r="DU1275" s="253"/>
    </row>
    <row r="1276" spans="1:125" s="248" customFormat="1" x14ac:dyDescent="0.25">
      <c r="A1276" s="253"/>
      <c r="B1276" s="253"/>
      <c r="D1276" s="253"/>
      <c r="E1276" s="253"/>
      <c r="F1276" s="253"/>
      <c r="G1276" s="253"/>
      <c r="H1276" s="253"/>
      <c r="I1276" s="253"/>
      <c r="J1276" s="253"/>
      <c r="K1276" s="253"/>
      <c r="L1276" s="253"/>
      <c r="S1276" s="253"/>
      <c r="T1276" s="253"/>
      <c r="U1276" s="253"/>
      <c r="V1276" s="253"/>
      <c r="W1276" s="253"/>
      <c r="X1276" s="253"/>
      <c r="Y1276" s="253"/>
      <c r="Z1276" s="253"/>
      <c r="AA1276" s="253"/>
      <c r="AB1276" s="253"/>
      <c r="AC1276" s="253"/>
      <c r="AD1276" s="253"/>
      <c r="AE1276" s="253"/>
      <c r="AF1276" s="253"/>
      <c r="AG1276" s="253"/>
      <c r="AH1276" s="253"/>
      <c r="AI1276" s="253"/>
      <c r="AJ1276" s="253"/>
      <c r="AK1276" s="253"/>
      <c r="AL1276" s="253"/>
      <c r="AM1276" s="253"/>
      <c r="AN1276" s="253"/>
      <c r="AO1276" s="253"/>
      <c r="AP1276" s="253"/>
      <c r="AQ1276" s="253"/>
      <c r="AR1276" s="253"/>
      <c r="AS1276" s="253"/>
      <c r="AT1276" s="253"/>
      <c r="AU1276" s="253"/>
      <c r="AV1276" s="253"/>
      <c r="AW1276" s="253"/>
      <c r="AX1276" s="253"/>
      <c r="AY1276" s="253"/>
      <c r="AZ1276" s="253"/>
      <c r="BA1276" s="253"/>
      <c r="BB1276" s="253"/>
      <c r="BC1276" s="253"/>
      <c r="BD1276" s="253"/>
      <c r="BE1276" s="253"/>
      <c r="BF1276" s="253"/>
      <c r="BG1276" s="253"/>
      <c r="BH1276" s="253"/>
      <c r="BI1276" s="253"/>
      <c r="BJ1276" s="253"/>
      <c r="BK1276" s="253"/>
      <c r="BL1276" s="253"/>
      <c r="BM1276" s="253"/>
      <c r="BN1276" s="253"/>
      <c r="BO1276" s="253"/>
      <c r="BP1276" s="253"/>
      <c r="BQ1276" s="253"/>
      <c r="BR1276" s="253"/>
      <c r="BS1276" s="253"/>
      <c r="BT1276" s="253"/>
      <c r="BU1276" s="253"/>
      <c r="BV1276" s="253"/>
      <c r="BW1276" s="253"/>
      <c r="BX1276" s="253"/>
      <c r="BY1276" s="253"/>
      <c r="BZ1276" s="253"/>
      <c r="CA1276" s="253"/>
      <c r="CB1276" s="253"/>
      <c r="CC1276" s="253"/>
      <c r="CD1276" s="253"/>
      <c r="CE1276" s="253"/>
      <c r="CF1276" s="253"/>
      <c r="CG1276" s="253"/>
      <c r="CH1276" s="253"/>
      <c r="CI1276" s="253"/>
      <c r="CJ1276" s="253"/>
      <c r="CK1276" s="253"/>
      <c r="CL1276" s="253"/>
      <c r="CM1276" s="253"/>
      <c r="CN1276" s="253"/>
      <c r="CO1276" s="253"/>
      <c r="CP1276" s="253"/>
      <c r="CQ1276" s="253"/>
      <c r="CR1276" s="253"/>
      <c r="CS1276" s="253"/>
      <c r="CT1276" s="253"/>
      <c r="CU1276" s="253"/>
      <c r="CV1276" s="253"/>
      <c r="CW1276" s="253"/>
      <c r="CX1276" s="253"/>
      <c r="CY1276" s="253"/>
      <c r="CZ1276" s="253"/>
      <c r="DA1276" s="253"/>
      <c r="DB1276" s="253"/>
      <c r="DC1276" s="253"/>
      <c r="DD1276" s="253"/>
      <c r="DE1276" s="253"/>
      <c r="DF1276" s="253"/>
      <c r="DG1276" s="253"/>
      <c r="DH1276" s="253"/>
      <c r="DI1276" s="253"/>
      <c r="DJ1276" s="253"/>
      <c r="DK1276" s="253"/>
      <c r="DL1276" s="253"/>
      <c r="DM1276" s="253"/>
      <c r="DN1276" s="253"/>
      <c r="DO1276" s="253"/>
      <c r="DP1276" s="253"/>
      <c r="DQ1276" s="253"/>
      <c r="DR1276" s="253"/>
      <c r="DS1276" s="253"/>
      <c r="DT1276" s="253"/>
      <c r="DU1276" s="253"/>
    </row>
    <row r="1277" spans="1:125" s="248" customFormat="1" x14ac:dyDescent="0.25">
      <c r="A1277" s="253"/>
      <c r="B1277" s="253"/>
      <c r="D1277" s="253"/>
      <c r="E1277" s="253"/>
      <c r="F1277" s="253"/>
      <c r="G1277" s="253"/>
      <c r="H1277" s="253"/>
      <c r="I1277" s="253"/>
      <c r="J1277" s="253"/>
      <c r="K1277" s="253"/>
      <c r="L1277" s="253"/>
      <c r="S1277" s="253"/>
      <c r="T1277" s="253"/>
      <c r="U1277" s="253"/>
      <c r="V1277" s="253"/>
      <c r="W1277" s="253"/>
      <c r="X1277" s="253"/>
      <c r="Y1277" s="253"/>
      <c r="Z1277" s="253"/>
      <c r="AA1277" s="253"/>
      <c r="AB1277" s="253"/>
      <c r="AC1277" s="253"/>
      <c r="AD1277" s="253"/>
      <c r="AE1277" s="253"/>
      <c r="AF1277" s="253"/>
      <c r="AG1277" s="253"/>
      <c r="AH1277" s="253"/>
      <c r="AI1277" s="253"/>
      <c r="AJ1277" s="253"/>
      <c r="AK1277" s="253"/>
      <c r="AL1277" s="253"/>
      <c r="AM1277" s="253"/>
      <c r="AN1277" s="253"/>
      <c r="AO1277" s="253"/>
      <c r="AP1277" s="253"/>
      <c r="AQ1277" s="253"/>
      <c r="AR1277" s="253"/>
      <c r="AS1277" s="253"/>
      <c r="AT1277" s="253"/>
      <c r="AU1277" s="253"/>
      <c r="AV1277" s="253"/>
      <c r="AW1277" s="253"/>
      <c r="AX1277" s="253"/>
      <c r="AY1277" s="253"/>
      <c r="AZ1277" s="253"/>
      <c r="BA1277" s="253"/>
      <c r="BB1277" s="253"/>
      <c r="BC1277" s="253"/>
      <c r="BD1277" s="253"/>
      <c r="BE1277" s="253"/>
      <c r="BF1277" s="253"/>
      <c r="BG1277" s="253"/>
      <c r="BH1277" s="253"/>
      <c r="BI1277" s="253"/>
      <c r="BJ1277" s="253"/>
      <c r="BK1277" s="253"/>
      <c r="BL1277" s="253"/>
      <c r="BM1277" s="253"/>
      <c r="BN1277" s="253"/>
      <c r="BO1277" s="253"/>
      <c r="BP1277" s="253"/>
      <c r="BQ1277" s="253"/>
      <c r="BR1277" s="253"/>
      <c r="BS1277" s="253"/>
      <c r="BT1277" s="253"/>
      <c r="BU1277" s="253"/>
      <c r="BV1277" s="253"/>
      <c r="BW1277" s="253"/>
      <c r="BX1277" s="253"/>
      <c r="BY1277" s="253"/>
      <c r="BZ1277" s="253"/>
      <c r="CA1277" s="253"/>
      <c r="CB1277" s="253"/>
      <c r="CC1277" s="253"/>
      <c r="CD1277" s="253"/>
      <c r="CE1277" s="253"/>
      <c r="CF1277" s="253"/>
      <c r="CG1277" s="253"/>
      <c r="CH1277" s="253"/>
      <c r="CI1277" s="253"/>
      <c r="CJ1277" s="253"/>
      <c r="CK1277" s="253"/>
      <c r="CL1277" s="253"/>
      <c r="CM1277" s="253"/>
      <c r="CN1277" s="253"/>
      <c r="CO1277" s="253"/>
      <c r="CP1277" s="253"/>
      <c r="CQ1277" s="253"/>
      <c r="CR1277" s="253"/>
      <c r="CS1277" s="253"/>
      <c r="CT1277" s="253"/>
      <c r="CU1277" s="253"/>
      <c r="CV1277" s="253"/>
      <c r="CW1277" s="253"/>
      <c r="CX1277" s="253"/>
      <c r="CY1277" s="253"/>
      <c r="CZ1277" s="253"/>
      <c r="DA1277" s="253"/>
      <c r="DB1277" s="253"/>
      <c r="DC1277" s="253"/>
      <c r="DD1277" s="253"/>
      <c r="DE1277" s="253"/>
      <c r="DF1277" s="253"/>
      <c r="DG1277" s="253"/>
      <c r="DH1277" s="253"/>
      <c r="DI1277" s="253"/>
      <c r="DJ1277" s="253"/>
      <c r="DK1277" s="253"/>
      <c r="DL1277" s="253"/>
      <c r="DM1277" s="253"/>
      <c r="DN1277" s="253"/>
      <c r="DO1277" s="253"/>
      <c r="DP1277" s="253"/>
      <c r="DQ1277" s="253"/>
      <c r="DR1277" s="253"/>
      <c r="DS1277" s="253"/>
      <c r="DT1277" s="253"/>
      <c r="DU1277" s="253"/>
    </row>
    <row r="1278" spans="1:125" s="248" customFormat="1" x14ac:dyDescent="0.25">
      <c r="A1278" s="253"/>
      <c r="B1278" s="253"/>
      <c r="D1278" s="253"/>
      <c r="E1278" s="253"/>
      <c r="F1278" s="253"/>
      <c r="G1278" s="253"/>
      <c r="H1278" s="253"/>
      <c r="I1278" s="253"/>
      <c r="J1278" s="253"/>
      <c r="K1278" s="253"/>
      <c r="L1278" s="253"/>
      <c r="S1278" s="253"/>
      <c r="T1278" s="253"/>
      <c r="U1278" s="253"/>
      <c r="V1278" s="253"/>
      <c r="W1278" s="253"/>
      <c r="X1278" s="253"/>
      <c r="Y1278" s="253"/>
      <c r="Z1278" s="253"/>
      <c r="AA1278" s="253"/>
      <c r="AB1278" s="253"/>
      <c r="AC1278" s="253"/>
      <c r="AD1278" s="253"/>
      <c r="AE1278" s="253"/>
      <c r="AF1278" s="253"/>
      <c r="AG1278" s="253"/>
      <c r="AH1278" s="253"/>
      <c r="AI1278" s="253"/>
      <c r="AJ1278" s="253"/>
      <c r="AK1278" s="253"/>
      <c r="AL1278" s="253"/>
      <c r="AM1278" s="253"/>
      <c r="AN1278" s="253"/>
      <c r="AO1278" s="253"/>
      <c r="AP1278" s="253"/>
      <c r="AQ1278" s="253"/>
      <c r="AR1278" s="253"/>
      <c r="AS1278" s="253"/>
      <c r="AT1278" s="253"/>
      <c r="AU1278" s="253"/>
      <c r="AV1278" s="253"/>
      <c r="AW1278" s="253"/>
      <c r="AX1278" s="253"/>
      <c r="AY1278" s="253"/>
      <c r="AZ1278" s="253"/>
      <c r="BA1278" s="253"/>
      <c r="BB1278" s="253"/>
      <c r="BC1278" s="253"/>
      <c r="BD1278" s="253"/>
      <c r="BE1278" s="253"/>
      <c r="BF1278" s="253"/>
      <c r="BG1278" s="253"/>
      <c r="BH1278" s="253"/>
      <c r="BI1278" s="253"/>
      <c r="BJ1278" s="253"/>
      <c r="BK1278" s="253"/>
      <c r="BL1278" s="253"/>
      <c r="BM1278" s="253"/>
      <c r="BN1278" s="253"/>
      <c r="BO1278" s="253"/>
      <c r="BP1278" s="253"/>
      <c r="BQ1278" s="253"/>
      <c r="BR1278" s="253"/>
      <c r="BS1278" s="253"/>
      <c r="BT1278" s="253"/>
      <c r="BU1278" s="253"/>
      <c r="BV1278" s="253"/>
      <c r="BW1278" s="253"/>
      <c r="BX1278" s="253"/>
      <c r="BY1278" s="253"/>
      <c r="BZ1278" s="253"/>
      <c r="CA1278" s="253"/>
      <c r="CB1278" s="253"/>
      <c r="CC1278" s="253"/>
      <c r="CD1278" s="253"/>
      <c r="CE1278" s="253"/>
      <c r="CF1278" s="253"/>
      <c r="CG1278" s="253"/>
      <c r="CH1278" s="253"/>
      <c r="CI1278" s="253"/>
      <c r="CJ1278" s="253"/>
      <c r="CK1278" s="253"/>
      <c r="CL1278" s="253"/>
      <c r="CM1278" s="253"/>
      <c r="CN1278" s="253"/>
      <c r="CO1278" s="253"/>
      <c r="CP1278" s="253"/>
      <c r="CQ1278" s="253"/>
      <c r="CR1278" s="253"/>
      <c r="CS1278" s="253"/>
      <c r="CT1278" s="253"/>
      <c r="CU1278" s="253"/>
      <c r="CV1278" s="253"/>
      <c r="CW1278" s="253"/>
      <c r="CX1278" s="253"/>
      <c r="CY1278" s="253"/>
      <c r="CZ1278" s="253"/>
      <c r="DA1278" s="253"/>
      <c r="DB1278" s="253"/>
      <c r="DC1278" s="253"/>
      <c r="DD1278" s="253"/>
      <c r="DE1278" s="253"/>
      <c r="DF1278" s="253"/>
      <c r="DG1278" s="253"/>
      <c r="DH1278" s="253"/>
      <c r="DI1278" s="253"/>
      <c r="DJ1278" s="253"/>
      <c r="DK1278" s="253"/>
      <c r="DL1278" s="253"/>
      <c r="DM1278" s="253"/>
      <c r="DN1278" s="253"/>
      <c r="DO1278" s="253"/>
      <c r="DP1278" s="253"/>
      <c r="DQ1278" s="253"/>
      <c r="DR1278" s="253"/>
      <c r="DS1278" s="253"/>
      <c r="DT1278" s="253"/>
      <c r="DU1278" s="253"/>
    </row>
    <row r="1279" spans="1:125" s="248" customFormat="1" x14ac:dyDescent="0.25">
      <c r="A1279" s="253"/>
      <c r="B1279" s="253"/>
      <c r="D1279" s="253"/>
      <c r="E1279" s="253"/>
      <c r="F1279" s="253"/>
      <c r="G1279" s="253"/>
      <c r="H1279" s="253"/>
      <c r="I1279" s="253"/>
      <c r="J1279" s="253"/>
      <c r="K1279" s="253"/>
      <c r="L1279" s="253"/>
      <c r="S1279" s="253"/>
      <c r="T1279" s="253"/>
      <c r="U1279" s="253"/>
      <c r="V1279" s="253"/>
      <c r="W1279" s="253"/>
      <c r="X1279" s="253"/>
      <c r="Y1279" s="253"/>
      <c r="Z1279" s="253"/>
      <c r="AA1279" s="253"/>
      <c r="AB1279" s="253"/>
      <c r="AC1279" s="253"/>
      <c r="AD1279" s="253"/>
      <c r="AE1279" s="253"/>
      <c r="AF1279" s="253"/>
      <c r="AG1279" s="253"/>
      <c r="AH1279" s="253"/>
      <c r="AI1279" s="253"/>
      <c r="AJ1279" s="253"/>
      <c r="AK1279" s="253"/>
      <c r="AL1279" s="253"/>
      <c r="AM1279" s="253"/>
      <c r="AN1279" s="253"/>
      <c r="AO1279" s="253"/>
      <c r="AP1279" s="253"/>
      <c r="AQ1279" s="253"/>
      <c r="AR1279" s="253"/>
      <c r="AS1279" s="253"/>
      <c r="AT1279" s="253"/>
      <c r="AU1279" s="253"/>
      <c r="AV1279" s="253"/>
      <c r="AW1279" s="253"/>
      <c r="AX1279" s="253"/>
      <c r="AY1279" s="253"/>
      <c r="AZ1279" s="253"/>
      <c r="BA1279" s="253"/>
      <c r="BB1279" s="253"/>
      <c r="BC1279" s="253"/>
      <c r="BD1279" s="253"/>
      <c r="BE1279" s="253"/>
      <c r="BF1279" s="253"/>
      <c r="BG1279" s="253"/>
      <c r="BH1279" s="253"/>
      <c r="BI1279" s="253"/>
      <c r="BJ1279" s="253"/>
      <c r="BK1279" s="253"/>
      <c r="BL1279" s="253"/>
      <c r="BM1279" s="253"/>
      <c r="BN1279" s="253"/>
      <c r="BO1279" s="253"/>
      <c r="BP1279" s="253"/>
      <c r="BQ1279" s="253"/>
      <c r="BR1279" s="253"/>
      <c r="BS1279" s="253"/>
      <c r="BT1279" s="253"/>
      <c r="BU1279" s="253"/>
      <c r="BV1279" s="253"/>
      <c r="BW1279" s="253"/>
      <c r="BX1279" s="253"/>
      <c r="BY1279" s="253"/>
      <c r="BZ1279" s="253"/>
      <c r="CA1279" s="253"/>
      <c r="CB1279" s="253"/>
      <c r="CC1279" s="253"/>
      <c r="CD1279" s="253"/>
      <c r="CE1279" s="253"/>
      <c r="CF1279" s="253"/>
      <c r="CG1279" s="253"/>
      <c r="CH1279" s="253"/>
      <c r="CI1279" s="253"/>
      <c r="CJ1279" s="253"/>
      <c r="CK1279" s="253"/>
      <c r="CL1279" s="253"/>
      <c r="CM1279" s="253"/>
      <c r="CN1279" s="253"/>
      <c r="CO1279" s="253"/>
      <c r="CP1279" s="253"/>
      <c r="CQ1279" s="253"/>
      <c r="CR1279" s="253"/>
      <c r="CS1279" s="253"/>
      <c r="CT1279" s="253"/>
      <c r="CU1279" s="253"/>
      <c r="CV1279" s="253"/>
      <c r="CW1279" s="253"/>
      <c r="CX1279" s="253"/>
      <c r="CY1279" s="253"/>
      <c r="CZ1279" s="253"/>
      <c r="DA1279" s="253"/>
      <c r="DB1279" s="253"/>
      <c r="DC1279" s="253"/>
      <c r="DD1279" s="253"/>
      <c r="DE1279" s="253"/>
      <c r="DF1279" s="253"/>
      <c r="DG1279" s="253"/>
      <c r="DH1279" s="253"/>
      <c r="DI1279" s="253"/>
      <c r="DJ1279" s="253"/>
      <c r="DK1279" s="253"/>
      <c r="DL1279" s="253"/>
      <c r="DM1279" s="253"/>
      <c r="DN1279" s="253"/>
      <c r="DO1279" s="253"/>
      <c r="DP1279" s="253"/>
      <c r="DQ1279" s="253"/>
      <c r="DR1279" s="253"/>
      <c r="DS1279" s="253"/>
      <c r="DT1279" s="253"/>
      <c r="DU1279" s="253"/>
    </row>
    <row r="1280" spans="1:125" s="248" customFormat="1" x14ac:dyDescent="0.25">
      <c r="A1280" s="253"/>
      <c r="B1280" s="253"/>
      <c r="D1280" s="253"/>
      <c r="E1280" s="253"/>
      <c r="F1280" s="253"/>
      <c r="G1280" s="253"/>
      <c r="H1280" s="253"/>
      <c r="I1280" s="253"/>
      <c r="J1280" s="253"/>
      <c r="K1280" s="253"/>
      <c r="L1280" s="253"/>
      <c r="S1280" s="253"/>
      <c r="T1280" s="253"/>
      <c r="U1280" s="253"/>
      <c r="V1280" s="253"/>
      <c r="W1280" s="253"/>
      <c r="X1280" s="253"/>
      <c r="Y1280" s="253"/>
      <c r="Z1280" s="253"/>
      <c r="AA1280" s="253"/>
      <c r="AB1280" s="253"/>
      <c r="AC1280" s="253"/>
      <c r="AD1280" s="253"/>
      <c r="AE1280" s="253"/>
      <c r="AF1280" s="253"/>
      <c r="AG1280" s="253"/>
      <c r="AH1280" s="253"/>
      <c r="AI1280" s="253"/>
      <c r="AJ1280" s="253"/>
      <c r="AK1280" s="253"/>
      <c r="AL1280" s="253"/>
      <c r="AM1280" s="253"/>
      <c r="AN1280" s="253"/>
      <c r="AO1280" s="253"/>
      <c r="AP1280" s="253"/>
      <c r="AQ1280" s="253"/>
      <c r="AR1280" s="253"/>
      <c r="AS1280" s="253"/>
      <c r="AT1280" s="253"/>
      <c r="AU1280" s="253"/>
      <c r="AV1280" s="253"/>
      <c r="AW1280" s="253"/>
      <c r="AX1280" s="253"/>
      <c r="AY1280" s="253"/>
      <c r="AZ1280" s="253"/>
      <c r="BA1280" s="253"/>
      <c r="BB1280" s="253"/>
      <c r="BC1280" s="253"/>
      <c r="BD1280" s="253"/>
      <c r="BE1280" s="253"/>
      <c r="BF1280" s="253"/>
      <c r="BG1280" s="253"/>
      <c r="BH1280" s="253"/>
      <c r="BI1280" s="253"/>
      <c r="BJ1280" s="253"/>
      <c r="BK1280" s="253"/>
      <c r="BL1280" s="253"/>
      <c r="BM1280" s="253"/>
      <c r="BN1280" s="253"/>
      <c r="BO1280" s="253"/>
      <c r="BP1280" s="253"/>
      <c r="BQ1280" s="253"/>
      <c r="BR1280" s="253"/>
      <c r="BS1280" s="253"/>
      <c r="BT1280" s="253"/>
      <c r="BU1280" s="253"/>
      <c r="BV1280" s="253"/>
      <c r="BW1280" s="253"/>
      <c r="BX1280" s="253"/>
      <c r="BY1280" s="253"/>
      <c r="BZ1280" s="253"/>
      <c r="CA1280" s="253"/>
      <c r="CB1280" s="253"/>
      <c r="CC1280" s="253"/>
      <c r="CD1280" s="253"/>
      <c r="CE1280" s="253"/>
      <c r="CF1280" s="253"/>
      <c r="CG1280" s="253"/>
      <c r="CH1280" s="253"/>
      <c r="CI1280" s="253"/>
      <c r="CJ1280" s="253"/>
      <c r="CK1280" s="253"/>
      <c r="CL1280" s="253"/>
      <c r="CM1280" s="253"/>
      <c r="CN1280" s="253"/>
      <c r="CO1280" s="253"/>
      <c r="CP1280" s="253"/>
      <c r="CQ1280" s="253"/>
      <c r="CR1280" s="253"/>
      <c r="CS1280" s="253"/>
      <c r="CT1280" s="253"/>
      <c r="CU1280" s="253"/>
      <c r="CV1280" s="253"/>
      <c r="CW1280" s="253"/>
      <c r="CX1280" s="253"/>
      <c r="CY1280" s="253"/>
      <c r="CZ1280" s="253"/>
      <c r="DA1280" s="253"/>
      <c r="DB1280" s="253"/>
      <c r="DC1280" s="253"/>
      <c r="DD1280" s="253"/>
      <c r="DE1280" s="253"/>
      <c r="DF1280" s="253"/>
      <c r="DG1280" s="253"/>
      <c r="DH1280" s="253"/>
      <c r="DI1280" s="253"/>
      <c r="DJ1280" s="253"/>
      <c r="DK1280" s="253"/>
      <c r="DL1280" s="253"/>
      <c r="DM1280" s="253"/>
      <c r="DN1280" s="253"/>
      <c r="DO1280" s="253"/>
      <c r="DP1280" s="253"/>
      <c r="DQ1280" s="253"/>
      <c r="DR1280" s="253"/>
      <c r="DS1280" s="253"/>
      <c r="DT1280" s="253"/>
      <c r="DU1280" s="253"/>
    </row>
    <row r="1281" spans="1:125" s="248" customFormat="1" x14ac:dyDescent="0.25">
      <c r="A1281" s="253"/>
      <c r="B1281" s="253"/>
      <c r="D1281" s="253"/>
      <c r="E1281" s="253"/>
      <c r="F1281" s="253"/>
      <c r="G1281" s="253"/>
      <c r="H1281" s="253"/>
      <c r="I1281" s="253"/>
      <c r="J1281" s="253"/>
      <c r="K1281" s="253"/>
      <c r="L1281" s="253"/>
      <c r="S1281" s="253"/>
      <c r="T1281" s="253"/>
      <c r="U1281" s="253"/>
      <c r="V1281" s="253"/>
      <c r="W1281" s="253"/>
      <c r="X1281" s="253"/>
      <c r="Y1281" s="253"/>
      <c r="Z1281" s="253"/>
      <c r="AA1281" s="253"/>
      <c r="AB1281" s="253"/>
      <c r="AC1281" s="253"/>
      <c r="AD1281" s="253"/>
      <c r="AE1281" s="253"/>
      <c r="AF1281" s="253"/>
      <c r="AG1281" s="253"/>
      <c r="AH1281" s="253"/>
      <c r="AI1281" s="253"/>
      <c r="AJ1281" s="253"/>
      <c r="AK1281" s="253"/>
      <c r="AL1281" s="253"/>
      <c r="AM1281" s="253"/>
      <c r="AN1281" s="253"/>
      <c r="AO1281" s="253"/>
      <c r="AP1281" s="253"/>
      <c r="AQ1281" s="253"/>
      <c r="AR1281" s="253"/>
      <c r="AS1281" s="253"/>
      <c r="AT1281" s="253"/>
      <c r="AU1281" s="253"/>
      <c r="AV1281" s="253"/>
      <c r="AW1281" s="253"/>
      <c r="AX1281" s="253"/>
      <c r="AY1281" s="253"/>
      <c r="AZ1281" s="253"/>
      <c r="BA1281" s="253"/>
      <c r="BB1281" s="253"/>
      <c r="BC1281" s="253"/>
      <c r="BD1281" s="253"/>
      <c r="BE1281" s="253"/>
      <c r="BF1281" s="253"/>
      <c r="BG1281" s="253"/>
      <c r="BH1281" s="253"/>
      <c r="BI1281" s="253"/>
      <c r="BJ1281" s="253"/>
      <c r="BK1281" s="253"/>
      <c r="BL1281" s="253"/>
      <c r="BM1281" s="253"/>
      <c r="BN1281" s="253"/>
      <c r="BO1281" s="253"/>
      <c r="BP1281" s="253"/>
      <c r="BQ1281" s="253"/>
      <c r="BR1281" s="253"/>
      <c r="BS1281" s="253"/>
      <c r="BT1281" s="253"/>
      <c r="BU1281" s="253"/>
      <c r="BV1281" s="253"/>
      <c r="BW1281" s="253"/>
      <c r="BX1281" s="253"/>
      <c r="BY1281" s="253"/>
      <c r="BZ1281" s="253"/>
      <c r="CA1281" s="253"/>
      <c r="CB1281" s="253"/>
      <c r="CC1281" s="253"/>
      <c r="CD1281" s="253"/>
      <c r="CE1281" s="253"/>
      <c r="CF1281" s="253"/>
      <c r="CG1281" s="253"/>
      <c r="CH1281" s="253"/>
      <c r="CI1281" s="253"/>
      <c r="CJ1281" s="253"/>
      <c r="CK1281" s="253"/>
      <c r="CL1281" s="253"/>
      <c r="CM1281" s="253"/>
      <c r="CN1281" s="253"/>
      <c r="CO1281" s="253"/>
      <c r="CP1281" s="253"/>
      <c r="CQ1281" s="253"/>
      <c r="CR1281" s="253"/>
      <c r="CS1281" s="253"/>
      <c r="CT1281" s="253"/>
      <c r="CU1281" s="253"/>
      <c r="CV1281" s="253"/>
      <c r="CW1281" s="253"/>
      <c r="CX1281" s="253"/>
      <c r="CY1281" s="253"/>
      <c r="CZ1281" s="253"/>
      <c r="DA1281" s="253"/>
      <c r="DB1281" s="253"/>
      <c r="DC1281" s="253"/>
      <c r="DD1281" s="253"/>
      <c r="DE1281" s="253"/>
      <c r="DF1281" s="253"/>
      <c r="DG1281" s="253"/>
      <c r="DH1281" s="253"/>
      <c r="DI1281" s="253"/>
      <c r="DJ1281" s="253"/>
      <c r="DK1281" s="253"/>
      <c r="DL1281" s="253"/>
      <c r="DM1281" s="253"/>
      <c r="DN1281" s="253"/>
      <c r="DO1281" s="253"/>
      <c r="DP1281" s="253"/>
      <c r="DQ1281" s="253"/>
      <c r="DR1281" s="253"/>
      <c r="DS1281" s="253"/>
      <c r="DT1281" s="253"/>
      <c r="DU1281" s="253"/>
    </row>
    <row r="1282" spans="1:125" s="248" customFormat="1" x14ac:dyDescent="0.25">
      <c r="A1282" s="253"/>
      <c r="B1282" s="253"/>
      <c r="D1282" s="253"/>
      <c r="E1282" s="253"/>
      <c r="F1282" s="253"/>
      <c r="G1282" s="253"/>
      <c r="H1282" s="253"/>
      <c r="I1282" s="253"/>
      <c r="J1282" s="253"/>
      <c r="K1282" s="253"/>
      <c r="L1282" s="253"/>
      <c r="S1282" s="253"/>
      <c r="T1282" s="253"/>
      <c r="U1282" s="253"/>
      <c r="V1282" s="253"/>
      <c r="W1282" s="253"/>
      <c r="X1282" s="253"/>
      <c r="Y1282" s="253"/>
      <c r="Z1282" s="253"/>
      <c r="AA1282" s="253"/>
      <c r="AB1282" s="253"/>
      <c r="AC1282" s="253"/>
      <c r="AD1282" s="253"/>
      <c r="AE1282" s="253"/>
      <c r="AF1282" s="253"/>
      <c r="AG1282" s="253"/>
      <c r="AH1282" s="253"/>
      <c r="AI1282" s="253"/>
      <c r="AJ1282" s="253"/>
      <c r="AK1282" s="253"/>
      <c r="AL1282" s="253"/>
      <c r="AM1282" s="253"/>
      <c r="AN1282" s="253"/>
      <c r="AO1282" s="253"/>
      <c r="AP1282" s="253"/>
      <c r="AQ1282" s="253"/>
      <c r="AR1282" s="253"/>
      <c r="AS1282" s="253"/>
      <c r="AT1282" s="253"/>
      <c r="AU1282" s="253"/>
      <c r="AV1282" s="253"/>
      <c r="AW1282" s="253"/>
      <c r="AX1282" s="253"/>
      <c r="AY1282" s="253"/>
      <c r="AZ1282" s="253"/>
      <c r="BA1282" s="253"/>
      <c r="BB1282" s="253"/>
      <c r="BC1282" s="253"/>
      <c r="BD1282" s="253"/>
      <c r="BE1282" s="253"/>
      <c r="BF1282" s="253"/>
      <c r="BG1282" s="253"/>
      <c r="BH1282" s="253"/>
      <c r="BI1282" s="253"/>
      <c r="BJ1282" s="253"/>
      <c r="BK1282" s="253"/>
      <c r="BL1282" s="253"/>
      <c r="BM1282" s="253"/>
      <c r="BN1282" s="253"/>
      <c r="BO1282" s="253"/>
      <c r="BP1282" s="253"/>
      <c r="BQ1282" s="253"/>
      <c r="BR1282" s="253"/>
      <c r="BS1282" s="253"/>
      <c r="BT1282" s="253"/>
      <c r="BU1282" s="253"/>
      <c r="BV1282" s="253"/>
      <c r="BW1282" s="253"/>
      <c r="BX1282" s="253"/>
      <c r="BY1282" s="253"/>
      <c r="BZ1282" s="253"/>
      <c r="CA1282" s="253"/>
      <c r="CB1282" s="253"/>
      <c r="CC1282" s="253"/>
      <c r="CD1282" s="253"/>
      <c r="CE1282" s="253"/>
      <c r="CF1282" s="253"/>
      <c r="CG1282" s="253"/>
      <c r="CH1282" s="253"/>
      <c r="CI1282" s="253"/>
      <c r="CJ1282" s="253"/>
      <c r="CK1282" s="253"/>
      <c r="CL1282" s="253"/>
      <c r="CM1282" s="253"/>
      <c r="CN1282" s="253"/>
      <c r="CO1282" s="253"/>
      <c r="CP1282" s="253"/>
      <c r="CQ1282" s="253"/>
      <c r="CR1282" s="253"/>
      <c r="CS1282" s="253"/>
      <c r="CT1282" s="253"/>
      <c r="CU1282" s="253"/>
      <c r="CV1282" s="253"/>
      <c r="CW1282" s="253"/>
      <c r="CX1282" s="253"/>
      <c r="CY1282" s="253"/>
      <c r="CZ1282" s="253"/>
      <c r="DA1282" s="253"/>
      <c r="DB1282" s="253"/>
      <c r="DC1282" s="253"/>
      <c r="DD1282" s="253"/>
      <c r="DE1282" s="253"/>
      <c r="DF1282" s="253"/>
      <c r="DG1282" s="253"/>
      <c r="DH1282" s="253"/>
      <c r="DI1282" s="253"/>
      <c r="DJ1282" s="253"/>
      <c r="DK1282" s="253"/>
      <c r="DL1282" s="253"/>
      <c r="DM1282" s="253"/>
      <c r="DN1282" s="253"/>
      <c r="DO1282" s="253"/>
      <c r="DP1282" s="253"/>
      <c r="DQ1282" s="253"/>
      <c r="DR1282" s="253"/>
      <c r="DS1282" s="253"/>
      <c r="DT1282" s="253"/>
      <c r="DU1282" s="253"/>
    </row>
    <row r="1283" spans="1:125" s="248" customFormat="1" x14ac:dyDescent="0.25">
      <c r="A1283" s="253"/>
      <c r="B1283" s="253"/>
      <c r="D1283" s="253"/>
      <c r="E1283" s="253"/>
      <c r="F1283" s="253"/>
      <c r="G1283" s="253"/>
      <c r="H1283" s="253"/>
      <c r="I1283" s="253"/>
      <c r="J1283" s="253"/>
      <c r="K1283" s="253"/>
      <c r="L1283" s="253"/>
      <c r="S1283" s="253"/>
      <c r="T1283" s="253"/>
      <c r="U1283" s="253"/>
      <c r="V1283" s="253"/>
      <c r="W1283" s="253"/>
      <c r="X1283" s="253"/>
      <c r="Y1283" s="253"/>
      <c r="Z1283" s="253"/>
      <c r="AA1283" s="253"/>
      <c r="AB1283" s="253"/>
      <c r="AC1283" s="253"/>
      <c r="AD1283" s="253"/>
      <c r="AE1283" s="253"/>
      <c r="AF1283" s="253"/>
      <c r="AG1283" s="253"/>
      <c r="AH1283" s="253"/>
      <c r="AI1283" s="253"/>
      <c r="AJ1283" s="253"/>
      <c r="AK1283" s="253"/>
      <c r="AL1283" s="253"/>
      <c r="AM1283" s="253"/>
      <c r="AN1283" s="253"/>
      <c r="AO1283" s="253"/>
      <c r="AP1283" s="253"/>
      <c r="AQ1283" s="253"/>
      <c r="AR1283" s="253"/>
      <c r="AS1283" s="253"/>
      <c r="AT1283" s="253"/>
      <c r="AU1283" s="253"/>
      <c r="AV1283" s="253"/>
      <c r="AW1283" s="253"/>
      <c r="AX1283" s="253"/>
      <c r="AY1283" s="253"/>
      <c r="AZ1283" s="253"/>
      <c r="BA1283" s="253"/>
      <c r="BB1283" s="253"/>
      <c r="BC1283" s="253"/>
      <c r="BD1283" s="253"/>
      <c r="BE1283" s="253"/>
      <c r="BF1283" s="253"/>
      <c r="BG1283" s="253"/>
      <c r="BH1283" s="253"/>
      <c r="BI1283" s="253"/>
      <c r="BJ1283" s="253"/>
      <c r="BK1283" s="253"/>
      <c r="BL1283" s="253"/>
      <c r="BM1283" s="253"/>
      <c r="BN1283" s="253"/>
      <c r="BO1283" s="253"/>
      <c r="BP1283" s="253"/>
      <c r="BQ1283" s="253"/>
      <c r="BR1283" s="253"/>
      <c r="BS1283" s="253"/>
      <c r="BT1283" s="253"/>
      <c r="BU1283" s="253"/>
      <c r="BV1283" s="253"/>
      <c r="BW1283" s="253"/>
      <c r="BX1283" s="253"/>
      <c r="BY1283" s="253"/>
      <c r="BZ1283" s="253"/>
      <c r="CA1283" s="253"/>
      <c r="CB1283" s="253"/>
      <c r="CC1283" s="253"/>
      <c r="CD1283" s="253"/>
      <c r="CE1283" s="253"/>
      <c r="CF1283" s="253"/>
      <c r="CG1283" s="253"/>
      <c r="CH1283" s="253"/>
      <c r="CI1283" s="253"/>
      <c r="CJ1283" s="253"/>
      <c r="CK1283" s="253"/>
      <c r="CL1283" s="253"/>
      <c r="CM1283" s="253"/>
      <c r="CN1283" s="253"/>
      <c r="CO1283" s="253"/>
      <c r="CP1283" s="253"/>
      <c r="CQ1283" s="253"/>
      <c r="CR1283" s="253"/>
      <c r="CS1283" s="253"/>
      <c r="CT1283" s="253"/>
      <c r="CU1283" s="253"/>
      <c r="CV1283" s="253"/>
      <c r="CW1283" s="253"/>
      <c r="CX1283" s="253"/>
      <c r="CY1283" s="253"/>
      <c r="CZ1283" s="253"/>
      <c r="DA1283" s="253"/>
      <c r="DB1283" s="253"/>
      <c r="DC1283" s="253"/>
      <c r="DD1283" s="253"/>
      <c r="DE1283" s="253"/>
      <c r="DF1283" s="253"/>
      <c r="DG1283" s="253"/>
      <c r="DH1283" s="253"/>
      <c r="DI1283" s="253"/>
      <c r="DJ1283" s="253"/>
      <c r="DK1283" s="253"/>
      <c r="DL1283" s="253"/>
      <c r="DM1283" s="253"/>
      <c r="DN1283" s="253"/>
      <c r="DO1283" s="253"/>
      <c r="DP1283" s="253"/>
      <c r="DQ1283" s="253"/>
      <c r="DR1283" s="253"/>
      <c r="DS1283" s="253"/>
      <c r="DT1283" s="253"/>
      <c r="DU1283" s="253"/>
    </row>
    <row r="1284" spans="1:125" s="248" customFormat="1" x14ac:dyDescent="0.25">
      <c r="A1284" s="253"/>
      <c r="B1284" s="253"/>
      <c r="D1284" s="253"/>
      <c r="E1284" s="253"/>
      <c r="F1284" s="253"/>
      <c r="G1284" s="253"/>
      <c r="H1284" s="253"/>
      <c r="I1284" s="253"/>
      <c r="J1284" s="253"/>
      <c r="K1284" s="253"/>
      <c r="L1284" s="253"/>
      <c r="S1284" s="253"/>
      <c r="T1284" s="253"/>
      <c r="U1284" s="253"/>
      <c r="V1284" s="253"/>
      <c r="W1284" s="253"/>
      <c r="X1284" s="253"/>
      <c r="Y1284" s="253"/>
      <c r="Z1284" s="253"/>
      <c r="AA1284" s="253"/>
      <c r="AB1284" s="253"/>
      <c r="AC1284" s="253"/>
      <c r="AD1284" s="253"/>
      <c r="AE1284" s="253"/>
      <c r="AF1284" s="253"/>
      <c r="AG1284" s="253"/>
      <c r="AH1284" s="253"/>
      <c r="AI1284" s="253"/>
      <c r="AJ1284" s="253"/>
      <c r="AK1284" s="253"/>
      <c r="AL1284" s="253"/>
      <c r="AM1284" s="253"/>
      <c r="AN1284" s="253"/>
      <c r="AO1284" s="253"/>
      <c r="AP1284" s="253"/>
      <c r="AQ1284" s="253"/>
      <c r="AR1284" s="253"/>
      <c r="AS1284" s="253"/>
      <c r="AT1284" s="253"/>
      <c r="AU1284" s="253"/>
      <c r="AV1284" s="253"/>
      <c r="AW1284" s="253"/>
      <c r="AX1284" s="253"/>
      <c r="AY1284" s="253"/>
      <c r="AZ1284" s="253"/>
      <c r="BA1284" s="253"/>
      <c r="BB1284" s="253"/>
      <c r="BC1284" s="253"/>
      <c r="BD1284" s="253"/>
      <c r="BE1284" s="253"/>
      <c r="BF1284" s="253"/>
      <c r="BG1284" s="253"/>
      <c r="BH1284" s="253"/>
      <c r="BI1284" s="253"/>
      <c r="BJ1284" s="253"/>
      <c r="BK1284" s="253"/>
      <c r="BL1284" s="253"/>
      <c r="BM1284" s="253"/>
      <c r="BN1284" s="253"/>
      <c r="BO1284" s="253"/>
      <c r="BP1284" s="253"/>
      <c r="BQ1284" s="253"/>
      <c r="BR1284" s="253"/>
      <c r="BS1284" s="253"/>
      <c r="BT1284" s="253"/>
      <c r="BU1284" s="253"/>
      <c r="BV1284" s="253"/>
      <c r="BW1284" s="253"/>
      <c r="BX1284" s="253"/>
      <c r="BY1284" s="253"/>
      <c r="BZ1284" s="253"/>
      <c r="CA1284" s="253"/>
      <c r="CB1284" s="253"/>
      <c r="CC1284" s="253"/>
      <c r="CD1284" s="253"/>
      <c r="CE1284" s="253"/>
      <c r="CF1284" s="253"/>
      <c r="CG1284" s="253"/>
      <c r="CH1284" s="253"/>
      <c r="CI1284" s="253"/>
      <c r="CJ1284" s="253"/>
      <c r="CK1284" s="253"/>
      <c r="CL1284" s="253"/>
      <c r="CM1284" s="253"/>
      <c r="CN1284" s="253"/>
      <c r="CO1284" s="253"/>
      <c r="CP1284" s="253"/>
      <c r="CQ1284" s="253"/>
      <c r="CR1284" s="253"/>
      <c r="CS1284" s="253"/>
      <c r="CT1284" s="253"/>
      <c r="CU1284" s="253"/>
      <c r="CV1284" s="253"/>
      <c r="CW1284" s="253"/>
      <c r="CX1284" s="253"/>
      <c r="CY1284" s="253"/>
      <c r="CZ1284" s="253"/>
      <c r="DA1284" s="253"/>
      <c r="DB1284" s="253"/>
      <c r="DC1284" s="253"/>
      <c r="DD1284" s="253"/>
      <c r="DE1284" s="253"/>
      <c r="DF1284" s="253"/>
      <c r="DG1284" s="253"/>
      <c r="DH1284" s="253"/>
      <c r="DI1284" s="253"/>
      <c r="DJ1284" s="253"/>
      <c r="DK1284" s="253"/>
      <c r="DL1284" s="253"/>
      <c r="DM1284" s="253"/>
      <c r="DN1284" s="253"/>
      <c r="DO1284" s="253"/>
      <c r="DP1284" s="253"/>
      <c r="DQ1284" s="253"/>
      <c r="DR1284" s="253"/>
      <c r="DS1284" s="253"/>
      <c r="DT1284" s="253"/>
      <c r="DU1284" s="253"/>
    </row>
    <row r="1285" spans="1:125" s="248" customFormat="1" x14ac:dyDescent="0.25">
      <c r="A1285" s="253"/>
      <c r="B1285" s="253"/>
      <c r="D1285" s="253"/>
      <c r="E1285" s="253"/>
      <c r="F1285" s="253"/>
      <c r="G1285" s="253"/>
      <c r="H1285" s="253"/>
      <c r="I1285" s="253"/>
      <c r="J1285" s="253"/>
      <c r="K1285" s="253"/>
      <c r="L1285" s="253"/>
      <c r="S1285" s="253"/>
      <c r="T1285" s="253"/>
      <c r="U1285" s="253"/>
      <c r="V1285" s="253"/>
      <c r="W1285" s="253"/>
      <c r="X1285" s="253"/>
      <c r="Y1285" s="253"/>
      <c r="Z1285" s="253"/>
      <c r="AA1285" s="253"/>
      <c r="AB1285" s="253"/>
      <c r="AC1285" s="253"/>
      <c r="AD1285" s="253"/>
      <c r="AE1285" s="253"/>
      <c r="AF1285" s="253"/>
      <c r="AG1285" s="253"/>
      <c r="AH1285" s="253"/>
      <c r="AI1285" s="253"/>
      <c r="AJ1285" s="253"/>
      <c r="AK1285" s="253"/>
      <c r="AL1285" s="253"/>
      <c r="AM1285" s="253"/>
      <c r="AN1285" s="253"/>
      <c r="AO1285" s="253"/>
      <c r="AP1285" s="253"/>
      <c r="AQ1285" s="253"/>
      <c r="AR1285" s="253"/>
      <c r="AS1285" s="253"/>
      <c r="AT1285" s="253"/>
      <c r="AU1285" s="253"/>
      <c r="AV1285" s="253"/>
      <c r="AW1285" s="253"/>
      <c r="AX1285" s="253"/>
      <c r="AY1285" s="253"/>
      <c r="AZ1285" s="253"/>
      <c r="BA1285" s="253"/>
      <c r="BB1285" s="253"/>
      <c r="BC1285" s="253"/>
      <c r="BD1285" s="253"/>
      <c r="BE1285" s="253"/>
      <c r="BF1285" s="253"/>
      <c r="BG1285" s="253"/>
      <c r="BH1285" s="253"/>
      <c r="BI1285" s="253"/>
      <c r="BJ1285" s="253"/>
      <c r="BK1285" s="253"/>
      <c r="BL1285" s="253"/>
      <c r="BM1285" s="253"/>
      <c r="BN1285" s="253"/>
      <c r="BO1285" s="253"/>
      <c r="BP1285" s="253"/>
      <c r="BQ1285" s="253"/>
      <c r="BR1285" s="253"/>
      <c r="BS1285" s="253"/>
      <c r="BT1285" s="253"/>
      <c r="BU1285" s="253"/>
      <c r="BV1285" s="253"/>
      <c r="BW1285" s="253"/>
      <c r="BX1285" s="253"/>
      <c r="BY1285" s="253"/>
      <c r="BZ1285" s="253"/>
      <c r="CA1285" s="253"/>
      <c r="CB1285" s="253"/>
      <c r="CC1285" s="253"/>
      <c r="CD1285" s="253"/>
      <c r="CE1285" s="253"/>
      <c r="CF1285" s="253"/>
      <c r="CG1285" s="253"/>
      <c r="CH1285" s="253"/>
      <c r="CI1285" s="253"/>
      <c r="CJ1285" s="253"/>
      <c r="CK1285" s="253"/>
      <c r="CL1285" s="253"/>
      <c r="CM1285" s="253"/>
      <c r="CN1285" s="253"/>
      <c r="CO1285" s="253"/>
      <c r="CP1285" s="253"/>
      <c r="CQ1285" s="253"/>
      <c r="CR1285" s="253"/>
      <c r="CS1285" s="253"/>
      <c r="CT1285" s="253"/>
      <c r="CU1285" s="253"/>
      <c r="CV1285" s="253"/>
      <c r="CW1285" s="253"/>
      <c r="CX1285" s="253"/>
      <c r="CY1285" s="253"/>
      <c r="CZ1285" s="253"/>
      <c r="DA1285" s="253"/>
      <c r="DB1285" s="253"/>
      <c r="DC1285" s="253"/>
      <c r="DD1285" s="253"/>
      <c r="DE1285" s="253"/>
      <c r="DF1285" s="253"/>
      <c r="DG1285" s="253"/>
      <c r="DH1285" s="253"/>
      <c r="DI1285" s="253"/>
      <c r="DJ1285" s="253"/>
      <c r="DK1285" s="253"/>
      <c r="DL1285" s="253"/>
      <c r="DM1285" s="253"/>
      <c r="DN1285" s="253"/>
      <c r="DO1285" s="253"/>
      <c r="DP1285" s="253"/>
      <c r="DQ1285" s="253"/>
      <c r="DR1285" s="253"/>
      <c r="DS1285" s="253"/>
      <c r="DT1285" s="253"/>
      <c r="DU1285" s="253"/>
    </row>
    <row r="1286" spans="1:125" s="248" customFormat="1" x14ac:dyDescent="0.25">
      <c r="A1286" s="253"/>
      <c r="B1286" s="253"/>
      <c r="D1286" s="253"/>
      <c r="E1286" s="253"/>
      <c r="F1286" s="253"/>
      <c r="G1286" s="253"/>
      <c r="H1286" s="253"/>
      <c r="I1286" s="253"/>
      <c r="J1286" s="253"/>
      <c r="K1286" s="253"/>
      <c r="L1286" s="253"/>
      <c r="S1286" s="253"/>
      <c r="T1286" s="253"/>
      <c r="U1286" s="253"/>
      <c r="V1286" s="253"/>
      <c r="W1286" s="253"/>
      <c r="X1286" s="253"/>
      <c r="Y1286" s="253"/>
      <c r="Z1286" s="253"/>
      <c r="AA1286" s="253"/>
      <c r="AB1286" s="253"/>
      <c r="AC1286" s="253"/>
      <c r="AD1286" s="253"/>
      <c r="AE1286" s="253"/>
      <c r="AF1286" s="253"/>
      <c r="AG1286" s="253"/>
      <c r="AH1286" s="253"/>
      <c r="AI1286" s="253"/>
      <c r="AJ1286" s="253"/>
      <c r="AK1286" s="253"/>
      <c r="AL1286" s="253"/>
      <c r="AM1286" s="253"/>
      <c r="AN1286" s="253"/>
      <c r="AO1286" s="253"/>
      <c r="AP1286" s="253"/>
      <c r="AQ1286" s="253"/>
      <c r="AR1286" s="253"/>
      <c r="AS1286" s="253"/>
      <c r="AT1286" s="253"/>
      <c r="AU1286" s="253"/>
      <c r="AV1286" s="253"/>
      <c r="AW1286" s="253"/>
      <c r="AX1286" s="253"/>
      <c r="AY1286" s="253"/>
      <c r="AZ1286" s="253"/>
      <c r="BA1286" s="253"/>
      <c r="BB1286" s="253"/>
      <c r="BC1286" s="253"/>
      <c r="BD1286" s="253"/>
      <c r="BE1286" s="253"/>
      <c r="BF1286" s="253"/>
      <c r="BG1286" s="253"/>
      <c r="BH1286" s="253"/>
      <c r="BI1286" s="253"/>
      <c r="BJ1286" s="253"/>
      <c r="BK1286" s="253"/>
      <c r="BL1286" s="253"/>
      <c r="BM1286" s="253"/>
      <c r="BN1286" s="253"/>
      <c r="BO1286" s="253"/>
      <c r="BP1286" s="253"/>
      <c r="BQ1286" s="253"/>
      <c r="BR1286" s="253"/>
      <c r="BS1286" s="253"/>
      <c r="BT1286" s="253"/>
      <c r="BU1286" s="253"/>
      <c r="BV1286" s="253"/>
      <c r="BW1286" s="253"/>
      <c r="BX1286" s="253"/>
      <c r="BY1286" s="253"/>
      <c r="BZ1286" s="253"/>
      <c r="CA1286" s="253"/>
      <c r="CB1286" s="253"/>
      <c r="CC1286" s="253"/>
      <c r="CD1286" s="253"/>
      <c r="CE1286" s="253"/>
      <c r="CF1286" s="253"/>
      <c r="CG1286" s="253"/>
      <c r="CH1286" s="253"/>
      <c r="CI1286" s="253"/>
      <c r="CJ1286" s="253"/>
      <c r="CK1286" s="253"/>
      <c r="CL1286" s="253"/>
      <c r="CM1286" s="253"/>
      <c r="CN1286" s="253"/>
      <c r="CO1286" s="253"/>
      <c r="CP1286" s="253"/>
      <c r="CQ1286" s="253"/>
      <c r="CR1286" s="253"/>
      <c r="CS1286" s="253"/>
      <c r="CT1286" s="253"/>
      <c r="CU1286" s="253"/>
      <c r="CV1286" s="253"/>
      <c r="CW1286" s="253"/>
      <c r="CX1286" s="253"/>
      <c r="CY1286" s="253"/>
      <c r="CZ1286" s="253"/>
      <c r="DA1286" s="253"/>
      <c r="DB1286" s="253"/>
      <c r="DC1286" s="253"/>
      <c r="DD1286" s="253"/>
      <c r="DE1286" s="253"/>
      <c r="DF1286" s="253"/>
      <c r="DG1286" s="253"/>
      <c r="DH1286" s="253"/>
      <c r="DI1286" s="253"/>
      <c r="DJ1286" s="253"/>
      <c r="DK1286" s="253"/>
      <c r="DL1286" s="253"/>
      <c r="DM1286" s="253"/>
      <c r="DN1286" s="253"/>
      <c r="DO1286" s="253"/>
      <c r="DP1286" s="253"/>
      <c r="DQ1286" s="253"/>
      <c r="DR1286" s="253"/>
      <c r="DS1286" s="253"/>
      <c r="DT1286" s="253"/>
      <c r="DU1286" s="253"/>
    </row>
    <row r="1287" spans="1:125" s="248" customFormat="1" x14ac:dyDescent="0.25">
      <c r="A1287" s="253"/>
      <c r="B1287" s="253"/>
      <c r="D1287" s="253"/>
      <c r="E1287" s="253"/>
      <c r="F1287" s="253"/>
      <c r="G1287" s="253"/>
      <c r="H1287" s="253"/>
      <c r="I1287" s="253"/>
      <c r="J1287" s="253"/>
      <c r="K1287" s="253"/>
      <c r="L1287" s="253"/>
      <c r="S1287" s="253"/>
      <c r="T1287" s="253"/>
      <c r="U1287" s="253"/>
      <c r="V1287" s="253"/>
      <c r="W1287" s="253"/>
      <c r="X1287" s="253"/>
      <c r="Y1287" s="253"/>
      <c r="Z1287" s="253"/>
      <c r="AA1287" s="253"/>
      <c r="AB1287" s="253"/>
      <c r="AC1287" s="253"/>
      <c r="AD1287" s="253"/>
      <c r="AE1287" s="253"/>
      <c r="AF1287" s="253"/>
      <c r="AG1287" s="253"/>
      <c r="AH1287" s="253"/>
      <c r="AI1287" s="253"/>
      <c r="AJ1287" s="253"/>
      <c r="AK1287" s="253"/>
      <c r="AL1287" s="253"/>
      <c r="AM1287" s="253"/>
      <c r="AN1287" s="253"/>
      <c r="AO1287" s="253"/>
      <c r="AP1287" s="253"/>
      <c r="AQ1287" s="253"/>
      <c r="AR1287" s="253"/>
      <c r="AS1287" s="253"/>
      <c r="AT1287" s="253"/>
      <c r="AU1287" s="253"/>
      <c r="AV1287" s="253"/>
      <c r="AW1287" s="253"/>
      <c r="AX1287" s="253"/>
      <c r="AY1287" s="253"/>
      <c r="AZ1287" s="253"/>
      <c r="BA1287" s="253"/>
      <c r="BB1287" s="253"/>
      <c r="BC1287" s="253"/>
      <c r="BD1287" s="253"/>
      <c r="BE1287" s="253"/>
      <c r="BF1287" s="253"/>
      <c r="BG1287" s="253"/>
      <c r="BH1287" s="253"/>
      <c r="BI1287" s="253"/>
      <c r="BJ1287" s="253"/>
      <c r="BK1287" s="253"/>
      <c r="BL1287" s="253"/>
      <c r="BM1287" s="253"/>
      <c r="BN1287" s="253"/>
      <c r="BO1287" s="253"/>
      <c r="BP1287" s="253"/>
      <c r="BQ1287" s="253"/>
      <c r="BR1287" s="253"/>
      <c r="BS1287" s="253"/>
      <c r="BT1287" s="253"/>
      <c r="BU1287" s="253"/>
      <c r="BV1287" s="253"/>
      <c r="BW1287" s="253"/>
      <c r="BX1287" s="253"/>
      <c r="BY1287" s="253"/>
      <c r="BZ1287" s="253"/>
      <c r="CA1287" s="253"/>
      <c r="CB1287" s="253"/>
      <c r="CC1287" s="253"/>
      <c r="CD1287" s="253"/>
      <c r="CE1287" s="253"/>
      <c r="CF1287" s="253"/>
      <c r="CG1287" s="253"/>
      <c r="CH1287" s="253"/>
      <c r="CI1287" s="253"/>
      <c r="CJ1287" s="253"/>
      <c r="CK1287" s="253"/>
      <c r="CL1287" s="253"/>
      <c r="CM1287" s="253"/>
      <c r="CN1287" s="253"/>
      <c r="CO1287" s="253"/>
      <c r="CP1287" s="253"/>
      <c r="CQ1287" s="253"/>
      <c r="CR1287" s="253"/>
      <c r="CS1287" s="253"/>
      <c r="CT1287" s="253"/>
      <c r="CU1287" s="253"/>
      <c r="CV1287" s="253"/>
      <c r="CW1287" s="253"/>
      <c r="CX1287" s="253"/>
      <c r="CY1287" s="253"/>
      <c r="CZ1287" s="253"/>
      <c r="DA1287" s="253"/>
      <c r="DB1287" s="253"/>
      <c r="DC1287" s="253"/>
      <c r="DD1287" s="253"/>
      <c r="DE1287" s="253"/>
      <c r="DF1287" s="253"/>
      <c r="DG1287" s="253"/>
      <c r="DH1287" s="253"/>
      <c r="DI1287" s="253"/>
      <c r="DJ1287" s="253"/>
      <c r="DK1287" s="253"/>
      <c r="DL1287" s="253"/>
      <c r="DM1287" s="253"/>
      <c r="DN1287" s="253"/>
      <c r="DO1287" s="253"/>
      <c r="DP1287" s="253"/>
      <c r="DQ1287" s="253"/>
      <c r="DR1287" s="253"/>
      <c r="DS1287" s="253"/>
      <c r="DT1287" s="253"/>
      <c r="DU1287" s="253"/>
    </row>
    <row r="1288" spans="1:125" s="248" customFormat="1" x14ac:dyDescent="0.25">
      <c r="A1288" s="253"/>
      <c r="B1288" s="253"/>
      <c r="D1288" s="253"/>
      <c r="E1288" s="253"/>
      <c r="F1288" s="253"/>
      <c r="G1288" s="253"/>
      <c r="H1288" s="253"/>
      <c r="I1288" s="253"/>
      <c r="J1288" s="253"/>
      <c r="K1288" s="253"/>
      <c r="L1288" s="253"/>
      <c r="S1288" s="253"/>
      <c r="T1288" s="253"/>
      <c r="U1288" s="253"/>
      <c r="V1288" s="253"/>
      <c r="W1288" s="253"/>
      <c r="X1288" s="253"/>
      <c r="Y1288" s="253"/>
      <c r="Z1288" s="253"/>
      <c r="AA1288" s="253"/>
      <c r="AB1288" s="253"/>
      <c r="AC1288" s="253"/>
      <c r="AD1288" s="253"/>
      <c r="AE1288" s="253"/>
      <c r="AF1288" s="253"/>
      <c r="AG1288" s="253"/>
      <c r="AH1288" s="253"/>
      <c r="AI1288" s="253"/>
      <c r="AJ1288" s="253"/>
      <c r="AK1288" s="253"/>
      <c r="AL1288" s="253"/>
      <c r="AM1288" s="253"/>
      <c r="AN1288" s="253"/>
      <c r="AO1288" s="253"/>
      <c r="AP1288" s="253"/>
      <c r="AQ1288" s="253"/>
      <c r="AR1288" s="253"/>
      <c r="AS1288" s="253"/>
      <c r="AT1288" s="253"/>
      <c r="AU1288" s="253"/>
      <c r="AV1288" s="253"/>
      <c r="AW1288" s="253"/>
      <c r="AX1288" s="253"/>
      <c r="AY1288" s="253"/>
      <c r="AZ1288" s="253"/>
      <c r="BA1288" s="253"/>
      <c r="BB1288" s="253"/>
      <c r="BC1288" s="253"/>
      <c r="BD1288" s="253"/>
      <c r="BE1288" s="253"/>
      <c r="BF1288" s="253"/>
      <c r="BG1288" s="253"/>
      <c r="BH1288" s="253"/>
      <c r="BI1288" s="253"/>
      <c r="BJ1288" s="253"/>
      <c r="BK1288" s="253"/>
      <c r="BL1288" s="253"/>
      <c r="BM1288" s="253"/>
      <c r="BN1288" s="253"/>
      <c r="BO1288" s="253"/>
      <c r="BP1288" s="253"/>
      <c r="BQ1288" s="253"/>
      <c r="BR1288" s="253"/>
      <c r="BS1288" s="253"/>
      <c r="BT1288" s="253"/>
      <c r="BU1288" s="253"/>
      <c r="BV1288" s="253"/>
      <c r="BW1288" s="253"/>
      <c r="BX1288" s="253"/>
      <c r="BY1288" s="253"/>
      <c r="BZ1288" s="253"/>
      <c r="CA1288" s="253"/>
      <c r="CB1288" s="253"/>
      <c r="CC1288" s="253"/>
      <c r="CD1288" s="253"/>
      <c r="CE1288" s="253"/>
      <c r="CF1288" s="253"/>
      <c r="CG1288" s="253"/>
      <c r="CH1288" s="253"/>
      <c r="CI1288" s="253"/>
      <c r="CJ1288" s="253"/>
      <c r="CK1288" s="253"/>
      <c r="CL1288" s="253"/>
      <c r="CM1288" s="253"/>
      <c r="CN1288" s="253"/>
      <c r="CO1288" s="253"/>
      <c r="CP1288" s="253"/>
      <c r="CQ1288" s="253"/>
      <c r="CR1288" s="253"/>
      <c r="CS1288" s="253"/>
      <c r="CT1288" s="253"/>
      <c r="CU1288" s="253"/>
      <c r="CV1288" s="253"/>
      <c r="CW1288" s="253"/>
      <c r="CX1288" s="253"/>
      <c r="CY1288" s="253"/>
      <c r="CZ1288" s="253"/>
      <c r="DA1288" s="253"/>
      <c r="DB1288" s="253"/>
      <c r="DC1288" s="253"/>
      <c r="DD1288" s="253"/>
      <c r="DE1288" s="253"/>
      <c r="DF1288" s="253"/>
      <c r="DG1288" s="253"/>
      <c r="DH1288" s="253"/>
      <c r="DI1288" s="253"/>
      <c r="DJ1288" s="253"/>
      <c r="DK1288" s="253"/>
      <c r="DL1288" s="253"/>
      <c r="DM1288" s="253"/>
      <c r="DN1288" s="253"/>
      <c r="DO1288" s="253"/>
      <c r="DP1288" s="253"/>
      <c r="DQ1288" s="253"/>
      <c r="DR1288" s="253"/>
      <c r="DS1288" s="253"/>
      <c r="DT1288" s="253"/>
      <c r="DU1288" s="253"/>
    </row>
    <row r="1289" spans="1:125" s="248" customFormat="1" x14ac:dyDescent="0.25">
      <c r="A1289" s="253"/>
      <c r="B1289" s="253"/>
      <c r="D1289" s="253"/>
      <c r="E1289" s="253"/>
      <c r="F1289" s="253"/>
      <c r="G1289" s="253"/>
      <c r="H1289" s="253"/>
      <c r="I1289" s="253"/>
      <c r="J1289" s="253"/>
      <c r="K1289" s="253"/>
      <c r="L1289" s="253"/>
      <c r="S1289" s="253"/>
      <c r="T1289" s="253"/>
      <c r="U1289" s="253"/>
      <c r="V1289" s="253"/>
      <c r="W1289" s="253"/>
      <c r="X1289" s="253"/>
      <c r="Y1289" s="253"/>
      <c r="Z1289" s="253"/>
      <c r="AA1289" s="253"/>
      <c r="AB1289" s="253"/>
      <c r="AC1289" s="253"/>
      <c r="AD1289" s="253"/>
      <c r="AE1289" s="253"/>
      <c r="AF1289" s="253"/>
      <c r="AG1289" s="253"/>
      <c r="AH1289" s="253"/>
      <c r="AI1289" s="253"/>
      <c r="AJ1289" s="253"/>
      <c r="AK1289" s="253"/>
      <c r="AL1289" s="253"/>
      <c r="AM1289" s="253"/>
      <c r="AN1289" s="253"/>
      <c r="AO1289" s="253"/>
      <c r="AP1289" s="253"/>
      <c r="AQ1289" s="253"/>
      <c r="AR1289" s="253"/>
      <c r="AS1289" s="253"/>
      <c r="AT1289" s="253"/>
      <c r="AU1289" s="253"/>
      <c r="AV1289" s="253"/>
      <c r="AW1289" s="253"/>
      <c r="AX1289" s="253"/>
      <c r="AY1289" s="253"/>
      <c r="AZ1289" s="253"/>
      <c r="BA1289" s="253"/>
      <c r="BB1289" s="253"/>
      <c r="BC1289" s="253"/>
      <c r="BD1289" s="253"/>
      <c r="BE1289" s="253"/>
      <c r="BF1289" s="253"/>
      <c r="BG1289" s="253"/>
      <c r="BH1289" s="253"/>
      <c r="BI1289" s="253"/>
      <c r="BJ1289" s="253"/>
      <c r="BK1289" s="253"/>
      <c r="BL1289" s="253"/>
      <c r="BM1289" s="253"/>
      <c r="BN1289" s="253"/>
      <c r="BO1289" s="253"/>
      <c r="BP1289" s="253"/>
      <c r="BQ1289" s="253"/>
      <c r="BR1289" s="253"/>
      <c r="BS1289" s="253"/>
      <c r="BT1289" s="253"/>
      <c r="BU1289" s="253"/>
      <c r="BV1289" s="253"/>
      <c r="BW1289" s="253"/>
      <c r="BX1289" s="253"/>
      <c r="BY1289" s="253"/>
      <c r="BZ1289" s="253"/>
      <c r="CA1289" s="253"/>
      <c r="CB1289" s="253"/>
      <c r="CC1289" s="253"/>
      <c r="CD1289" s="253"/>
      <c r="CE1289" s="253"/>
      <c r="CF1289" s="253"/>
      <c r="CG1289" s="253"/>
      <c r="CH1289" s="253"/>
      <c r="CI1289" s="253"/>
      <c r="CJ1289" s="253"/>
      <c r="CK1289" s="253"/>
      <c r="CL1289" s="253"/>
      <c r="CM1289" s="253"/>
      <c r="CN1289" s="253"/>
      <c r="CO1289" s="253"/>
      <c r="CP1289" s="253"/>
      <c r="CQ1289" s="253"/>
      <c r="CR1289" s="253"/>
      <c r="CS1289" s="253"/>
      <c r="CT1289" s="253"/>
      <c r="CU1289" s="253"/>
      <c r="CV1289" s="253"/>
      <c r="CW1289" s="253"/>
      <c r="CX1289" s="253"/>
      <c r="CY1289" s="253"/>
      <c r="CZ1289" s="253"/>
      <c r="DA1289" s="253"/>
      <c r="DB1289" s="253"/>
      <c r="DC1289" s="253"/>
      <c r="DD1289" s="253"/>
      <c r="DE1289" s="253"/>
      <c r="DF1289" s="253"/>
      <c r="DG1289" s="253"/>
      <c r="DH1289" s="253"/>
      <c r="DI1289" s="253"/>
      <c r="DJ1289" s="253"/>
      <c r="DK1289" s="253"/>
      <c r="DL1289" s="253"/>
      <c r="DM1289" s="253"/>
      <c r="DN1289" s="253"/>
      <c r="DO1289" s="253"/>
      <c r="DP1289" s="253"/>
      <c r="DQ1289" s="253"/>
      <c r="DR1289" s="253"/>
      <c r="DS1289" s="253"/>
      <c r="DT1289" s="253"/>
      <c r="DU1289" s="253"/>
    </row>
    <row r="1290" spans="1:125" s="248" customFormat="1" x14ac:dyDescent="0.25">
      <c r="A1290" s="253"/>
      <c r="B1290" s="253"/>
      <c r="D1290" s="253"/>
      <c r="E1290" s="253"/>
      <c r="F1290" s="253"/>
      <c r="G1290" s="253"/>
      <c r="H1290" s="253"/>
      <c r="I1290" s="253"/>
      <c r="J1290" s="253"/>
      <c r="K1290" s="253"/>
      <c r="L1290" s="253"/>
      <c r="S1290" s="253"/>
      <c r="T1290" s="253"/>
      <c r="U1290" s="253"/>
      <c r="V1290" s="253"/>
      <c r="W1290" s="253"/>
      <c r="X1290" s="253"/>
      <c r="Y1290" s="253"/>
      <c r="Z1290" s="253"/>
      <c r="AA1290" s="253"/>
      <c r="AB1290" s="253"/>
      <c r="AC1290" s="253"/>
      <c r="AD1290" s="253"/>
      <c r="AE1290" s="253"/>
      <c r="AF1290" s="253"/>
      <c r="AG1290" s="253"/>
      <c r="AH1290" s="253"/>
      <c r="AI1290" s="253"/>
      <c r="AJ1290" s="253"/>
      <c r="AK1290" s="253"/>
      <c r="AL1290" s="253"/>
      <c r="AM1290" s="253"/>
      <c r="AN1290" s="253"/>
      <c r="AO1290" s="253"/>
      <c r="AP1290" s="253"/>
      <c r="AQ1290" s="253"/>
      <c r="AR1290" s="253"/>
      <c r="AS1290" s="253"/>
      <c r="AT1290" s="253"/>
      <c r="AU1290" s="253"/>
      <c r="AV1290" s="253"/>
      <c r="AW1290" s="253"/>
      <c r="AX1290" s="253"/>
      <c r="AY1290" s="253"/>
      <c r="AZ1290" s="253"/>
      <c r="BA1290" s="253"/>
      <c r="BB1290" s="253"/>
      <c r="BC1290" s="253"/>
      <c r="BD1290" s="253"/>
      <c r="BE1290" s="253"/>
      <c r="BF1290" s="253"/>
      <c r="BG1290" s="253"/>
      <c r="BH1290" s="253"/>
      <c r="BI1290" s="253"/>
      <c r="BJ1290" s="253"/>
      <c r="BK1290" s="253"/>
      <c r="BL1290" s="253"/>
      <c r="BM1290" s="253"/>
      <c r="BN1290" s="253"/>
      <c r="BO1290" s="253"/>
      <c r="BP1290" s="253"/>
      <c r="BQ1290" s="253"/>
      <c r="BR1290" s="253"/>
      <c r="BS1290" s="253"/>
      <c r="BT1290" s="253"/>
      <c r="BU1290" s="253"/>
      <c r="BV1290" s="253"/>
      <c r="BW1290" s="253"/>
      <c r="BX1290" s="253"/>
      <c r="BY1290" s="253"/>
      <c r="BZ1290" s="253"/>
      <c r="CA1290" s="253"/>
      <c r="CB1290" s="253"/>
      <c r="CC1290" s="253"/>
      <c r="CD1290" s="253"/>
      <c r="CE1290" s="253"/>
      <c r="CF1290" s="253"/>
      <c r="CG1290" s="253"/>
      <c r="CH1290" s="253"/>
      <c r="CI1290" s="253"/>
      <c r="CJ1290" s="253"/>
      <c r="CK1290" s="253"/>
      <c r="CL1290" s="253"/>
      <c r="CM1290" s="253"/>
      <c r="CN1290" s="253"/>
      <c r="CO1290" s="253"/>
      <c r="CP1290" s="253"/>
      <c r="CQ1290" s="253"/>
      <c r="CR1290" s="253"/>
      <c r="CS1290" s="253"/>
      <c r="CT1290" s="253"/>
      <c r="CU1290" s="253"/>
      <c r="CV1290" s="253"/>
      <c r="CW1290" s="253"/>
      <c r="CX1290" s="253"/>
      <c r="CY1290" s="253"/>
      <c r="CZ1290" s="253"/>
      <c r="DA1290" s="253"/>
      <c r="DB1290" s="253"/>
      <c r="DC1290" s="253"/>
      <c r="DD1290" s="253"/>
      <c r="DE1290" s="253"/>
      <c r="DF1290" s="253"/>
      <c r="DG1290" s="253"/>
      <c r="DH1290" s="253"/>
      <c r="DI1290" s="253"/>
      <c r="DJ1290" s="253"/>
      <c r="DK1290" s="253"/>
      <c r="DL1290" s="253"/>
      <c r="DM1290" s="253"/>
      <c r="DN1290" s="253"/>
      <c r="DO1290" s="253"/>
      <c r="DP1290" s="253"/>
      <c r="DQ1290" s="253"/>
      <c r="DR1290" s="253"/>
      <c r="DS1290" s="253"/>
      <c r="DT1290" s="253"/>
      <c r="DU1290" s="253"/>
    </row>
    <row r="1291" spans="1:125" s="248" customFormat="1" x14ac:dyDescent="0.25">
      <c r="A1291" s="253"/>
      <c r="B1291" s="253"/>
      <c r="D1291" s="253"/>
      <c r="E1291" s="253"/>
      <c r="F1291" s="253"/>
      <c r="G1291" s="253"/>
      <c r="H1291" s="253"/>
      <c r="I1291" s="253"/>
      <c r="J1291" s="253"/>
      <c r="K1291" s="253"/>
      <c r="L1291" s="253"/>
      <c r="S1291" s="253"/>
      <c r="T1291" s="253"/>
      <c r="U1291" s="253"/>
      <c r="V1291" s="253"/>
      <c r="W1291" s="253"/>
      <c r="X1291" s="253"/>
      <c r="Y1291" s="253"/>
      <c r="Z1291" s="253"/>
      <c r="AA1291" s="253"/>
      <c r="AB1291" s="253"/>
      <c r="AC1291" s="253"/>
      <c r="AD1291" s="253"/>
      <c r="AE1291" s="253"/>
      <c r="AF1291" s="253"/>
      <c r="AG1291" s="253"/>
      <c r="AH1291" s="253"/>
      <c r="AI1291" s="253"/>
      <c r="AJ1291" s="253"/>
      <c r="AK1291" s="253"/>
      <c r="AL1291" s="253"/>
      <c r="AM1291" s="253"/>
      <c r="AN1291" s="253"/>
      <c r="AO1291" s="253"/>
      <c r="AP1291" s="253"/>
      <c r="AQ1291" s="253"/>
      <c r="AR1291" s="253"/>
      <c r="AS1291" s="253"/>
      <c r="AT1291" s="253"/>
      <c r="AU1291" s="253"/>
      <c r="AV1291" s="253"/>
      <c r="AW1291" s="253"/>
      <c r="AX1291" s="253"/>
      <c r="AY1291" s="253"/>
      <c r="AZ1291" s="253"/>
      <c r="BA1291" s="253"/>
      <c r="BB1291" s="253"/>
      <c r="BC1291" s="253"/>
      <c r="BD1291" s="253"/>
      <c r="BE1291" s="253"/>
      <c r="BF1291" s="253"/>
      <c r="BG1291" s="253"/>
      <c r="BH1291" s="253"/>
      <c r="BI1291" s="253"/>
      <c r="BJ1291" s="253"/>
      <c r="BK1291" s="253"/>
      <c r="BL1291" s="253"/>
      <c r="BM1291" s="253"/>
      <c r="BN1291" s="253"/>
      <c r="BO1291" s="253"/>
      <c r="BP1291" s="253"/>
      <c r="BQ1291" s="253"/>
      <c r="BR1291" s="253"/>
      <c r="BS1291" s="253"/>
      <c r="BT1291" s="253"/>
      <c r="BU1291" s="253"/>
      <c r="BV1291" s="253"/>
      <c r="BW1291" s="253"/>
      <c r="BX1291" s="253"/>
      <c r="BY1291" s="253"/>
      <c r="BZ1291" s="253"/>
      <c r="CA1291" s="253"/>
      <c r="CB1291" s="253"/>
      <c r="CC1291" s="253"/>
      <c r="CD1291" s="253"/>
      <c r="CE1291" s="253"/>
      <c r="CF1291" s="253"/>
      <c r="CG1291" s="253"/>
      <c r="CH1291" s="253"/>
      <c r="CI1291" s="253"/>
      <c r="CJ1291" s="253"/>
      <c r="CK1291" s="253"/>
      <c r="CL1291" s="253"/>
      <c r="CM1291" s="253"/>
      <c r="CN1291" s="253"/>
      <c r="CO1291" s="253"/>
      <c r="CP1291" s="253"/>
      <c r="CQ1291" s="253"/>
      <c r="CR1291" s="253"/>
      <c r="CS1291" s="253"/>
      <c r="CT1291" s="253"/>
      <c r="CU1291" s="253"/>
      <c r="CV1291" s="253"/>
      <c r="CW1291" s="253"/>
      <c r="CX1291" s="253"/>
      <c r="CY1291" s="253"/>
      <c r="CZ1291" s="253"/>
      <c r="DA1291" s="253"/>
      <c r="DB1291" s="253"/>
      <c r="DC1291" s="253"/>
      <c r="DD1291" s="253"/>
      <c r="DE1291" s="253"/>
      <c r="DF1291" s="253"/>
      <c r="DG1291" s="253"/>
      <c r="DH1291" s="253"/>
      <c r="DI1291" s="253"/>
      <c r="DJ1291" s="253"/>
      <c r="DK1291" s="253"/>
      <c r="DL1291" s="253"/>
      <c r="DM1291" s="253"/>
      <c r="DN1291" s="253"/>
      <c r="DO1291" s="253"/>
      <c r="DP1291" s="253"/>
      <c r="DQ1291" s="253"/>
      <c r="DR1291" s="253"/>
      <c r="DS1291" s="253"/>
      <c r="DT1291" s="253"/>
      <c r="DU1291" s="253"/>
    </row>
    <row r="1292" spans="1:125" s="248" customFormat="1" x14ac:dyDescent="0.25">
      <c r="A1292" s="253"/>
      <c r="B1292" s="253"/>
      <c r="D1292" s="253"/>
      <c r="E1292" s="253"/>
      <c r="F1292" s="253"/>
      <c r="G1292" s="253"/>
      <c r="H1292" s="253"/>
      <c r="I1292" s="253"/>
      <c r="J1292" s="253"/>
      <c r="K1292" s="253"/>
      <c r="L1292" s="253"/>
      <c r="S1292" s="253"/>
      <c r="T1292" s="253"/>
      <c r="U1292" s="253"/>
      <c r="V1292" s="253"/>
      <c r="W1292" s="253"/>
      <c r="X1292" s="253"/>
      <c r="Y1292" s="253"/>
      <c r="Z1292" s="253"/>
      <c r="AA1292" s="253"/>
      <c r="AB1292" s="253"/>
      <c r="AC1292" s="253"/>
      <c r="AD1292" s="253"/>
      <c r="AE1292" s="253"/>
      <c r="AF1292" s="253"/>
      <c r="AG1292" s="253"/>
      <c r="AH1292" s="253"/>
      <c r="AI1292" s="253"/>
      <c r="AJ1292" s="253"/>
      <c r="AK1292" s="253"/>
      <c r="AL1292" s="253"/>
      <c r="AM1292" s="253"/>
      <c r="AN1292" s="253"/>
      <c r="AO1292" s="253"/>
      <c r="AP1292" s="253"/>
      <c r="AQ1292" s="253"/>
      <c r="AR1292" s="253"/>
      <c r="AS1292" s="253"/>
      <c r="AT1292" s="253"/>
      <c r="AU1292" s="253"/>
      <c r="AV1292" s="253"/>
      <c r="AW1292" s="253"/>
      <c r="AX1292" s="253"/>
      <c r="AY1292" s="253"/>
      <c r="AZ1292" s="253"/>
      <c r="BA1292" s="253"/>
      <c r="BB1292" s="253"/>
      <c r="BC1292" s="253"/>
      <c r="BD1292" s="253"/>
      <c r="BE1292" s="253"/>
      <c r="BF1292" s="253"/>
      <c r="BG1292" s="253"/>
      <c r="BH1292" s="253"/>
      <c r="BI1292" s="253"/>
      <c r="BJ1292" s="253"/>
      <c r="BK1292" s="253"/>
      <c r="BL1292" s="253"/>
      <c r="BM1292" s="253"/>
      <c r="BN1292" s="253"/>
      <c r="BO1292" s="253"/>
      <c r="BP1292" s="253"/>
      <c r="BQ1292" s="253"/>
      <c r="BR1292" s="253"/>
      <c r="BS1292" s="253"/>
      <c r="BT1292" s="253"/>
      <c r="BU1292" s="253"/>
      <c r="BV1292" s="253"/>
      <c r="BW1292" s="253"/>
      <c r="BX1292" s="253"/>
      <c r="BY1292" s="253"/>
      <c r="BZ1292" s="253"/>
      <c r="CA1292" s="253"/>
      <c r="CB1292" s="253"/>
      <c r="CC1292" s="253"/>
      <c r="CD1292" s="253"/>
      <c r="CE1292" s="253"/>
      <c r="CF1292" s="253"/>
      <c r="CG1292" s="253"/>
      <c r="CH1292" s="253"/>
      <c r="CI1292" s="253"/>
      <c r="CJ1292" s="253"/>
      <c r="CK1292" s="253"/>
      <c r="CL1292" s="253"/>
      <c r="CM1292" s="253"/>
      <c r="CN1292" s="253"/>
      <c r="CO1292" s="253"/>
      <c r="CP1292" s="253"/>
      <c r="CQ1292" s="253"/>
      <c r="CR1292" s="253"/>
      <c r="CS1292" s="253"/>
      <c r="CT1292" s="253"/>
      <c r="CU1292" s="253"/>
      <c r="CV1292" s="253"/>
      <c r="CW1292" s="253"/>
      <c r="CX1292" s="253"/>
      <c r="CY1292" s="253"/>
      <c r="CZ1292" s="253"/>
      <c r="DA1292" s="253"/>
      <c r="DB1292" s="253"/>
      <c r="DC1292" s="253"/>
      <c r="DD1292" s="253"/>
      <c r="DE1292" s="253"/>
      <c r="DF1292" s="253"/>
      <c r="DG1292" s="253"/>
      <c r="DH1292" s="253"/>
      <c r="DI1292" s="253"/>
      <c r="DJ1292" s="253"/>
      <c r="DK1292" s="253"/>
      <c r="DL1292" s="253"/>
      <c r="DM1292" s="253"/>
      <c r="DN1292" s="253"/>
      <c r="DO1292" s="253"/>
      <c r="DP1292" s="253"/>
      <c r="DQ1292" s="253"/>
      <c r="DR1292" s="253"/>
      <c r="DS1292" s="253"/>
      <c r="DT1292" s="253"/>
      <c r="DU1292" s="253"/>
    </row>
    <row r="1293" spans="1:125" s="248" customFormat="1" x14ac:dyDescent="0.25">
      <c r="A1293" s="253"/>
      <c r="B1293" s="253"/>
      <c r="D1293" s="253"/>
      <c r="E1293" s="253"/>
      <c r="F1293" s="253"/>
      <c r="G1293" s="253"/>
      <c r="H1293" s="253"/>
      <c r="I1293" s="253"/>
      <c r="J1293" s="253"/>
      <c r="K1293" s="253"/>
      <c r="L1293" s="253"/>
      <c r="S1293" s="253"/>
      <c r="T1293" s="253"/>
      <c r="U1293" s="253"/>
      <c r="V1293" s="253"/>
      <c r="W1293" s="253"/>
      <c r="X1293" s="253"/>
      <c r="Y1293" s="253"/>
      <c r="Z1293" s="253"/>
      <c r="AA1293" s="253"/>
      <c r="AB1293" s="253"/>
      <c r="AC1293" s="253"/>
      <c r="AD1293" s="253"/>
      <c r="AE1293" s="253"/>
      <c r="AF1293" s="253"/>
      <c r="AG1293" s="253"/>
      <c r="AH1293" s="253"/>
      <c r="AI1293" s="253"/>
      <c r="AJ1293" s="253"/>
      <c r="AK1293" s="253"/>
      <c r="AL1293" s="253"/>
      <c r="AM1293" s="253"/>
      <c r="AN1293" s="253"/>
      <c r="AO1293" s="253"/>
      <c r="AP1293" s="253"/>
      <c r="AQ1293" s="253"/>
      <c r="AR1293" s="253"/>
      <c r="AS1293" s="253"/>
      <c r="AT1293" s="253"/>
      <c r="AU1293" s="253"/>
      <c r="AV1293" s="253"/>
      <c r="AW1293" s="253"/>
      <c r="AX1293" s="253"/>
      <c r="AY1293" s="253"/>
      <c r="AZ1293" s="253"/>
      <c r="BA1293" s="253"/>
      <c r="BB1293" s="253"/>
      <c r="BC1293" s="253"/>
      <c r="BD1293" s="253"/>
      <c r="BE1293" s="253"/>
      <c r="BF1293" s="253"/>
      <c r="BG1293" s="253"/>
      <c r="BH1293" s="253"/>
      <c r="BI1293" s="253"/>
      <c r="BJ1293" s="253"/>
      <c r="BK1293" s="253"/>
      <c r="BL1293" s="253"/>
      <c r="BM1293" s="253"/>
      <c r="BN1293" s="253"/>
      <c r="BO1293" s="253"/>
      <c r="BP1293" s="253"/>
      <c r="BQ1293" s="253"/>
      <c r="BR1293" s="253"/>
      <c r="BS1293" s="253"/>
      <c r="BT1293" s="253"/>
      <c r="BU1293" s="253"/>
      <c r="BV1293" s="253"/>
      <c r="BW1293" s="253"/>
      <c r="BX1293" s="253"/>
      <c r="BY1293" s="253"/>
      <c r="BZ1293" s="253"/>
      <c r="CA1293" s="253"/>
      <c r="CB1293" s="253"/>
      <c r="CC1293" s="253"/>
      <c r="CD1293" s="253"/>
      <c r="CE1293" s="253"/>
      <c r="CF1293" s="253"/>
      <c r="CG1293" s="253"/>
      <c r="CH1293" s="253"/>
      <c r="CI1293" s="253"/>
      <c r="CJ1293" s="253"/>
      <c r="CK1293" s="253"/>
      <c r="CL1293" s="253"/>
      <c r="CM1293" s="253"/>
      <c r="CN1293" s="253"/>
      <c r="CO1293" s="253"/>
      <c r="CP1293" s="253"/>
      <c r="CQ1293" s="253"/>
      <c r="CR1293" s="253"/>
      <c r="CS1293" s="253"/>
      <c r="CT1293" s="253"/>
      <c r="CU1293" s="253"/>
      <c r="CV1293" s="253"/>
      <c r="CW1293" s="253"/>
      <c r="CX1293" s="253"/>
      <c r="CY1293" s="253"/>
      <c r="CZ1293" s="253"/>
      <c r="DA1293" s="253"/>
      <c r="DB1293" s="253"/>
      <c r="DC1293" s="253"/>
      <c r="DD1293" s="253"/>
      <c r="DE1293" s="253"/>
      <c r="DF1293" s="253"/>
      <c r="DG1293" s="253"/>
      <c r="DH1293" s="253"/>
      <c r="DI1293" s="253"/>
      <c r="DJ1293" s="253"/>
      <c r="DK1293" s="253"/>
      <c r="DL1293" s="253"/>
      <c r="DM1293" s="253"/>
      <c r="DN1293" s="253"/>
      <c r="DO1293" s="253"/>
      <c r="DP1293" s="253"/>
      <c r="DQ1293" s="253"/>
      <c r="DR1293" s="253"/>
      <c r="DS1293" s="253"/>
      <c r="DT1293" s="253"/>
      <c r="DU1293" s="253"/>
    </row>
    <row r="1294" spans="1:125" s="248" customFormat="1" x14ac:dyDescent="0.25">
      <c r="A1294" s="253"/>
      <c r="B1294" s="253"/>
      <c r="D1294" s="253"/>
      <c r="E1294" s="253"/>
      <c r="F1294" s="253"/>
      <c r="G1294" s="253"/>
      <c r="H1294" s="253"/>
      <c r="I1294" s="253"/>
      <c r="J1294" s="253"/>
      <c r="K1294" s="253"/>
      <c r="L1294" s="253"/>
      <c r="S1294" s="253"/>
      <c r="T1294" s="253"/>
      <c r="U1294" s="253"/>
      <c r="V1294" s="253"/>
      <c r="W1294" s="253"/>
      <c r="X1294" s="253"/>
      <c r="Y1294" s="253"/>
      <c r="Z1294" s="253"/>
      <c r="AA1294" s="253"/>
      <c r="AB1294" s="253"/>
      <c r="AC1294" s="253"/>
      <c r="AD1294" s="253"/>
      <c r="AE1294" s="253"/>
      <c r="AF1294" s="253"/>
      <c r="AG1294" s="253"/>
      <c r="AH1294" s="253"/>
      <c r="AI1294" s="253"/>
      <c r="AJ1294" s="253"/>
      <c r="AK1294" s="253"/>
      <c r="AL1294" s="253"/>
      <c r="AM1294" s="253"/>
      <c r="AN1294" s="253"/>
      <c r="AO1294" s="253"/>
      <c r="AP1294" s="253"/>
      <c r="AQ1294" s="253"/>
      <c r="AR1294" s="253"/>
      <c r="AS1294" s="253"/>
      <c r="AT1294" s="253"/>
      <c r="AU1294" s="253"/>
      <c r="AV1294" s="253"/>
      <c r="AW1294" s="253"/>
      <c r="AX1294" s="253"/>
      <c r="AY1294" s="253"/>
      <c r="AZ1294" s="253"/>
      <c r="BA1294" s="253"/>
      <c r="BB1294" s="253"/>
      <c r="BC1294" s="253"/>
      <c r="BD1294" s="253"/>
      <c r="BE1294" s="253"/>
      <c r="BF1294" s="253"/>
      <c r="BG1294" s="253"/>
      <c r="BH1294" s="253"/>
      <c r="BI1294" s="253"/>
      <c r="BJ1294" s="253"/>
      <c r="BK1294" s="253"/>
      <c r="BL1294" s="253"/>
      <c r="BM1294" s="253"/>
      <c r="BN1294" s="253"/>
      <c r="BO1294" s="253"/>
      <c r="BP1294" s="253"/>
      <c r="BQ1294" s="253"/>
      <c r="BR1294" s="253"/>
      <c r="BS1294" s="253"/>
      <c r="BT1294" s="253"/>
      <c r="BU1294" s="253"/>
      <c r="BV1294" s="253"/>
      <c r="BW1294" s="253"/>
      <c r="BX1294" s="253"/>
      <c r="BY1294" s="253"/>
      <c r="BZ1294" s="253"/>
      <c r="CA1294" s="253"/>
      <c r="CB1294" s="253"/>
      <c r="CC1294" s="253"/>
      <c r="CD1294" s="253"/>
      <c r="CE1294" s="253"/>
      <c r="CF1294" s="253"/>
      <c r="CG1294" s="253"/>
      <c r="CH1294" s="253"/>
      <c r="CI1294" s="253"/>
      <c r="CJ1294" s="253"/>
      <c r="CK1294" s="253"/>
      <c r="CL1294" s="253"/>
      <c r="CM1294" s="253"/>
      <c r="CN1294" s="253"/>
      <c r="CO1294" s="253"/>
      <c r="CP1294" s="253"/>
      <c r="CQ1294" s="253"/>
      <c r="CR1294" s="253"/>
      <c r="CS1294" s="253"/>
      <c r="CT1294" s="253"/>
      <c r="CU1294" s="253"/>
      <c r="CV1294" s="253"/>
      <c r="CW1294" s="253"/>
      <c r="CX1294" s="253"/>
      <c r="CY1294" s="253"/>
      <c r="CZ1294" s="253"/>
      <c r="DA1294" s="253"/>
      <c r="DB1294" s="253"/>
      <c r="DC1294" s="253"/>
      <c r="DD1294" s="253"/>
      <c r="DE1294" s="253"/>
      <c r="DF1294" s="253"/>
      <c r="DG1294" s="253"/>
      <c r="DH1294" s="253"/>
      <c r="DI1294" s="253"/>
      <c r="DJ1294" s="253"/>
      <c r="DK1294" s="253"/>
      <c r="DL1294" s="253"/>
      <c r="DM1294" s="253"/>
      <c r="DN1294" s="253"/>
      <c r="DO1294" s="253"/>
      <c r="DP1294" s="253"/>
      <c r="DQ1294" s="253"/>
      <c r="DR1294" s="253"/>
      <c r="DS1294" s="253"/>
      <c r="DT1294" s="253"/>
      <c r="DU1294" s="253"/>
    </row>
    <row r="1295" spans="1:125" s="248" customFormat="1" x14ac:dyDescent="0.25">
      <c r="A1295" s="253"/>
      <c r="B1295" s="253"/>
      <c r="D1295" s="253"/>
      <c r="E1295" s="253"/>
      <c r="F1295" s="253"/>
      <c r="G1295" s="253"/>
      <c r="H1295" s="253"/>
      <c r="I1295" s="253"/>
      <c r="J1295" s="253"/>
      <c r="K1295" s="253"/>
      <c r="L1295" s="253"/>
      <c r="S1295" s="253"/>
      <c r="T1295" s="253"/>
      <c r="U1295" s="253"/>
      <c r="V1295" s="253"/>
      <c r="W1295" s="253"/>
      <c r="X1295" s="253"/>
      <c r="Y1295" s="253"/>
      <c r="Z1295" s="253"/>
      <c r="AA1295" s="253"/>
      <c r="AB1295" s="253"/>
      <c r="AC1295" s="253"/>
      <c r="AD1295" s="253"/>
      <c r="AE1295" s="253"/>
      <c r="AF1295" s="253"/>
      <c r="AG1295" s="253"/>
      <c r="AH1295" s="253"/>
      <c r="AI1295" s="253"/>
      <c r="AJ1295" s="253"/>
      <c r="AK1295" s="253"/>
      <c r="AL1295" s="253"/>
      <c r="AM1295" s="253"/>
      <c r="AN1295" s="253"/>
      <c r="AO1295" s="253"/>
      <c r="AP1295" s="253"/>
      <c r="AQ1295" s="253"/>
      <c r="AR1295" s="253"/>
      <c r="AS1295" s="253"/>
      <c r="AT1295" s="253"/>
      <c r="AU1295" s="253"/>
      <c r="AV1295" s="253"/>
      <c r="AW1295" s="253"/>
      <c r="AX1295" s="253"/>
      <c r="AY1295" s="253"/>
      <c r="AZ1295" s="253"/>
      <c r="BA1295" s="253"/>
      <c r="BB1295" s="253"/>
      <c r="BC1295" s="253"/>
      <c r="BD1295" s="253"/>
      <c r="BE1295" s="253"/>
      <c r="BF1295" s="253"/>
      <c r="BG1295" s="253"/>
      <c r="BH1295" s="253"/>
      <c r="BI1295" s="253"/>
      <c r="BJ1295" s="253"/>
      <c r="BK1295" s="253"/>
      <c r="BL1295" s="253"/>
      <c r="BM1295" s="253"/>
      <c r="BN1295" s="253"/>
      <c r="BO1295" s="253"/>
      <c r="BP1295" s="253"/>
      <c r="BQ1295" s="253"/>
      <c r="BR1295" s="253"/>
      <c r="BS1295" s="253"/>
      <c r="BT1295" s="253"/>
      <c r="BU1295" s="253"/>
      <c r="BV1295" s="253"/>
      <c r="BW1295" s="253"/>
      <c r="BX1295" s="253"/>
      <c r="BY1295" s="253"/>
      <c r="BZ1295" s="253"/>
      <c r="CA1295" s="253"/>
      <c r="CB1295" s="253"/>
      <c r="CC1295" s="253"/>
      <c r="CD1295" s="253"/>
      <c r="CE1295" s="253"/>
      <c r="CF1295" s="253"/>
      <c r="CG1295" s="253"/>
      <c r="CH1295" s="253"/>
      <c r="CI1295" s="253"/>
      <c r="CJ1295" s="253"/>
      <c r="CK1295" s="253"/>
      <c r="CL1295" s="253"/>
      <c r="CM1295" s="253"/>
      <c r="CN1295" s="253"/>
      <c r="CO1295" s="253"/>
      <c r="CP1295" s="253"/>
      <c r="CQ1295" s="253"/>
      <c r="CR1295" s="253"/>
      <c r="CS1295" s="253"/>
      <c r="CT1295" s="253"/>
      <c r="CU1295" s="253"/>
      <c r="CV1295" s="253"/>
      <c r="CW1295" s="253"/>
      <c r="CX1295" s="253"/>
      <c r="CY1295" s="253"/>
      <c r="CZ1295" s="253"/>
      <c r="DA1295" s="253"/>
      <c r="DB1295" s="253"/>
      <c r="DC1295" s="253"/>
      <c r="DD1295" s="253"/>
      <c r="DE1295" s="253"/>
      <c r="DF1295" s="253"/>
      <c r="DG1295" s="253"/>
      <c r="DH1295" s="253"/>
      <c r="DI1295" s="253"/>
      <c r="DJ1295" s="253"/>
      <c r="DK1295" s="253"/>
      <c r="DL1295" s="253"/>
      <c r="DM1295" s="253"/>
      <c r="DN1295" s="253"/>
      <c r="DO1295" s="253"/>
      <c r="DP1295" s="253"/>
      <c r="DQ1295" s="253"/>
      <c r="DR1295" s="253"/>
      <c r="DS1295" s="253"/>
      <c r="DT1295" s="253"/>
      <c r="DU1295" s="253"/>
    </row>
    <row r="1296" spans="1:125" s="248" customFormat="1" x14ac:dyDescent="0.25">
      <c r="A1296" s="253"/>
      <c r="B1296" s="253"/>
      <c r="D1296" s="253"/>
      <c r="E1296" s="253"/>
      <c r="F1296" s="253"/>
      <c r="G1296" s="253"/>
      <c r="H1296" s="253"/>
      <c r="I1296" s="253"/>
      <c r="J1296" s="253"/>
      <c r="K1296" s="253"/>
      <c r="L1296" s="253"/>
      <c r="S1296" s="253"/>
      <c r="T1296" s="253"/>
      <c r="U1296" s="253"/>
      <c r="V1296" s="253"/>
      <c r="W1296" s="253"/>
      <c r="X1296" s="253"/>
      <c r="Y1296" s="253"/>
      <c r="Z1296" s="253"/>
      <c r="AA1296" s="253"/>
      <c r="AB1296" s="253"/>
      <c r="AC1296" s="253"/>
      <c r="AD1296" s="253"/>
      <c r="AE1296" s="253"/>
      <c r="AF1296" s="253"/>
      <c r="AG1296" s="253"/>
      <c r="AH1296" s="253"/>
      <c r="AI1296" s="253"/>
      <c r="AJ1296" s="253"/>
      <c r="AK1296" s="253"/>
      <c r="AL1296" s="253"/>
      <c r="AM1296" s="253"/>
      <c r="AN1296" s="253"/>
      <c r="AO1296" s="253"/>
      <c r="AP1296" s="253"/>
      <c r="AQ1296" s="253"/>
      <c r="AR1296" s="253"/>
      <c r="AS1296" s="253"/>
      <c r="AT1296" s="253"/>
      <c r="AU1296" s="253"/>
      <c r="AV1296" s="253"/>
      <c r="AW1296" s="253"/>
      <c r="AX1296" s="253"/>
      <c r="AY1296" s="253"/>
      <c r="AZ1296" s="253"/>
      <c r="BA1296" s="253"/>
      <c r="BB1296" s="253"/>
      <c r="BC1296" s="253"/>
      <c r="BD1296" s="253"/>
      <c r="BE1296" s="253"/>
      <c r="BF1296" s="253"/>
      <c r="BG1296" s="253"/>
      <c r="BH1296" s="253"/>
      <c r="BI1296" s="253"/>
      <c r="BJ1296" s="253"/>
      <c r="BK1296" s="253"/>
      <c r="BL1296" s="253"/>
      <c r="BM1296" s="253"/>
      <c r="BN1296" s="253"/>
      <c r="BO1296" s="253"/>
      <c r="BP1296" s="253"/>
      <c r="BQ1296" s="253"/>
      <c r="BR1296" s="253"/>
      <c r="BS1296" s="253"/>
      <c r="BT1296" s="253"/>
      <c r="BU1296" s="253"/>
      <c r="BV1296" s="253"/>
      <c r="BW1296" s="253"/>
      <c r="BX1296" s="253"/>
      <c r="BY1296" s="253"/>
      <c r="BZ1296" s="253"/>
      <c r="CA1296" s="253"/>
      <c r="CB1296" s="253"/>
      <c r="CC1296" s="253"/>
      <c r="CD1296" s="253"/>
      <c r="CE1296" s="253"/>
      <c r="CF1296" s="253"/>
      <c r="CG1296" s="253"/>
      <c r="CH1296" s="253"/>
      <c r="CI1296" s="253"/>
      <c r="CJ1296" s="253"/>
      <c r="CK1296" s="253"/>
      <c r="CL1296" s="253"/>
      <c r="CM1296" s="253"/>
      <c r="CN1296" s="253"/>
      <c r="CO1296" s="253"/>
      <c r="CP1296" s="253"/>
      <c r="CQ1296" s="253"/>
      <c r="CR1296" s="253"/>
      <c r="CS1296" s="253"/>
      <c r="CT1296" s="253"/>
      <c r="CU1296" s="253"/>
      <c r="CV1296" s="253"/>
      <c r="CW1296" s="253"/>
      <c r="CX1296" s="253"/>
      <c r="CY1296" s="253"/>
      <c r="CZ1296" s="253"/>
      <c r="DA1296" s="253"/>
      <c r="DB1296" s="253"/>
      <c r="DC1296" s="253"/>
      <c r="DD1296" s="253"/>
      <c r="DE1296" s="253"/>
      <c r="DF1296" s="253"/>
      <c r="DG1296" s="253"/>
      <c r="DH1296" s="253"/>
      <c r="DI1296" s="253"/>
      <c r="DJ1296" s="253"/>
      <c r="DK1296" s="253"/>
      <c r="DL1296" s="253"/>
      <c r="DM1296" s="253"/>
      <c r="DN1296" s="253"/>
      <c r="DO1296" s="253"/>
      <c r="DP1296" s="253"/>
      <c r="DQ1296" s="253"/>
      <c r="DR1296" s="253"/>
      <c r="DS1296" s="253"/>
      <c r="DT1296" s="253"/>
      <c r="DU1296" s="253"/>
    </row>
    <row r="1297" spans="1:125" s="248" customFormat="1" x14ac:dyDescent="0.25">
      <c r="A1297" s="253"/>
      <c r="B1297" s="253"/>
      <c r="D1297" s="253"/>
      <c r="E1297" s="253"/>
      <c r="F1297" s="253"/>
      <c r="G1297" s="253"/>
      <c r="H1297" s="253"/>
      <c r="I1297" s="253"/>
      <c r="J1297" s="253"/>
      <c r="K1297" s="253"/>
      <c r="L1297" s="253"/>
      <c r="S1297" s="253"/>
      <c r="T1297" s="253"/>
      <c r="U1297" s="253"/>
      <c r="V1297" s="253"/>
      <c r="W1297" s="253"/>
      <c r="X1297" s="253"/>
      <c r="Y1297" s="253"/>
      <c r="Z1297" s="253"/>
      <c r="AA1297" s="253"/>
      <c r="AB1297" s="253"/>
      <c r="AC1297" s="253"/>
      <c r="AD1297" s="253"/>
      <c r="AE1297" s="253"/>
      <c r="AF1297" s="253"/>
      <c r="AG1297" s="253"/>
      <c r="AH1297" s="253"/>
      <c r="AI1297" s="253"/>
      <c r="AJ1297" s="253"/>
      <c r="AK1297" s="253"/>
      <c r="AL1297" s="253"/>
      <c r="AM1297" s="253"/>
      <c r="AN1297" s="253"/>
      <c r="AO1297" s="253"/>
      <c r="AP1297" s="253"/>
      <c r="AQ1297" s="253"/>
      <c r="AR1297" s="253"/>
      <c r="AS1297" s="253"/>
      <c r="AT1297" s="253"/>
      <c r="AU1297" s="253"/>
      <c r="AV1297" s="253"/>
      <c r="AW1297" s="253"/>
      <c r="AX1297" s="253"/>
      <c r="AY1297" s="253"/>
      <c r="AZ1297" s="253"/>
      <c r="BA1297" s="253"/>
      <c r="BB1297" s="253"/>
      <c r="BC1297" s="253"/>
      <c r="BD1297" s="253"/>
      <c r="BE1297" s="253"/>
      <c r="BF1297" s="253"/>
      <c r="BG1297" s="253"/>
      <c r="BH1297" s="253"/>
      <c r="BI1297" s="253"/>
      <c r="BJ1297" s="253"/>
      <c r="BK1297" s="253"/>
      <c r="BL1297" s="253"/>
      <c r="BM1297" s="253"/>
      <c r="BN1297" s="253"/>
      <c r="BO1297" s="253"/>
      <c r="BP1297" s="253"/>
      <c r="BQ1297" s="253"/>
      <c r="BR1297" s="253"/>
      <c r="BS1297" s="253"/>
      <c r="BT1297" s="253"/>
      <c r="BU1297" s="253"/>
      <c r="BV1297" s="253"/>
      <c r="BW1297" s="253"/>
      <c r="BX1297" s="253"/>
      <c r="BY1297" s="253"/>
      <c r="BZ1297" s="253"/>
      <c r="CA1297" s="253"/>
      <c r="CB1297" s="253"/>
      <c r="CC1297" s="253"/>
      <c r="CD1297" s="253"/>
      <c r="CE1297" s="253"/>
      <c r="CF1297" s="253"/>
      <c r="CG1297" s="253"/>
      <c r="CH1297" s="253"/>
      <c r="CI1297" s="253"/>
      <c r="CJ1297" s="253"/>
      <c r="CK1297" s="253"/>
      <c r="CL1297" s="253"/>
      <c r="CM1297" s="253"/>
      <c r="CN1297" s="253"/>
      <c r="CO1297" s="253"/>
      <c r="CP1297" s="253"/>
      <c r="CQ1297" s="253"/>
      <c r="CR1297" s="253"/>
      <c r="CS1297" s="253"/>
      <c r="CT1297" s="253"/>
      <c r="CU1297" s="253"/>
      <c r="CV1297" s="253"/>
      <c r="CW1297" s="253"/>
      <c r="CX1297" s="253"/>
      <c r="CY1297" s="253"/>
      <c r="CZ1297" s="253"/>
      <c r="DA1297" s="253"/>
      <c r="DB1297" s="253"/>
      <c r="DC1297" s="253"/>
      <c r="DD1297" s="253"/>
      <c r="DE1297" s="253"/>
      <c r="DF1297" s="253"/>
      <c r="DG1297" s="253"/>
      <c r="DH1297" s="253"/>
      <c r="DI1297" s="253"/>
      <c r="DJ1297" s="253"/>
      <c r="DK1297" s="253"/>
      <c r="DL1297" s="253"/>
      <c r="DM1297" s="253"/>
      <c r="DN1297" s="253"/>
      <c r="DO1297" s="253"/>
      <c r="DP1297" s="253"/>
      <c r="DQ1297" s="253"/>
      <c r="DR1297" s="253"/>
      <c r="DS1297" s="253"/>
      <c r="DT1297" s="253"/>
      <c r="DU1297" s="253"/>
    </row>
    <row r="1298" spans="1:125" s="248" customFormat="1" x14ac:dyDescent="0.25">
      <c r="A1298" s="253"/>
      <c r="B1298" s="253"/>
      <c r="D1298" s="253"/>
      <c r="E1298" s="253"/>
      <c r="F1298" s="253"/>
      <c r="G1298" s="253"/>
      <c r="H1298" s="253"/>
      <c r="I1298" s="253"/>
      <c r="J1298" s="253"/>
      <c r="K1298" s="253"/>
      <c r="L1298" s="253"/>
      <c r="S1298" s="253"/>
      <c r="T1298" s="253"/>
      <c r="U1298" s="253"/>
      <c r="V1298" s="253"/>
      <c r="W1298" s="253"/>
      <c r="X1298" s="253"/>
      <c r="Y1298" s="253"/>
      <c r="Z1298" s="253"/>
      <c r="AA1298" s="253"/>
      <c r="AB1298" s="253"/>
      <c r="AC1298" s="253"/>
      <c r="AD1298" s="253"/>
      <c r="AE1298" s="253"/>
      <c r="AF1298" s="253"/>
      <c r="AG1298" s="253"/>
      <c r="AH1298" s="253"/>
      <c r="AI1298" s="253"/>
      <c r="AJ1298" s="253"/>
      <c r="AK1298" s="253"/>
      <c r="AL1298" s="253"/>
      <c r="AM1298" s="253"/>
      <c r="AN1298" s="253"/>
      <c r="AO1298" s="253"/>
      <c r="AP1298" s="253"/>
      <c r="AQ1298" s="253"/>
      <c r="AR1298" s="253"/>
      <c r="AS1298" s="253"/>
      <c r="AT1298" s="253"/>
      <c r="AU1298" s="253"/>
      <c r="AV1298" s="253"/>
      <c r="AW1298" s="253"/>
      <c r="AX1298" s="253"/>
      <c r="AY1298" s="253"/>
      <c r="AZ1298" s="253"/>
      <c r="BA1298" s="253"/>
      <c r="BB1298" s="253"/>
      <c r="BC1298" s="253"/>
      <c r="BD1298" s="253"/>
      <c r="BE1298" s="253"/>
      <c r="BF1298" s="253"/>
      <c r="BG1298" s="253"/>
      <c r="BH1298" s="253"/>
      <c r="BI1298" s="253"/>
      <c r="BJ1298" s="253"/>
      <c r="BK1298" s="253"/>
      <c r="BL1298" s="253"/>
      <c r="BM1298" s="253"/>
      <c r="BN1298" s="253"/>
      <c r="BO1298" s="253"/>
      <c r="BP1298" s="253"/>
      <c r="BQ1298" s="253"/>
      <c r="BR1298" s="253"/>
      <c r="BS1298" s="253"/>
      <c r="BT1298" s="253"/>
      <c r="BU1298" s="253"/>
      <c r="BV1298" s="253"/>
      <c r="BW1298" s="253"/>
      <c r="BX1298" s="253"/>
      <c r="BY1298" s="253"/>
      <c r="BZ1298" s="253"/>
      <c r="CA1298" s="253"/>
      <c r="CB1298" s="253"/>
      <c r="CC1298" s="253"/>
      <c r="CD1298" s="253"/>
      <c r="CE1298" s="253"/>
      <c r="CF1298" s="253"/>
      <c r="CG1298" s="253"/>
      <c r="CH1298" s="253"/>
      <c r="CI1298" s="253"/>
      <c r="CJ1298" s="253"/>
      <c r="CK1298" s="253"/>
      <c r="CL1298" s="253"/>
      <c r="CM1298" s="253"/>
      <c r="CN1298" s="253"/>
      <c r="CO1298" s="253"/>
      <c r="CP1298" s="253"/>
      <c r="CQ1298" s="253"/>
      <c r="CR1298" s="253"/>
      <c r="CS1298" s="253"/>
      <c r="CT1298" s="253"/>
      <c r="CU1298" s="253"/>
      <c r="CV1298" s="253"/>
      <c r="CW1298" s="253"/>
      <c r="CX1298" s="253"/>
      <c r="CY1298" s="253"/>
      <c r="CZ1298" s="253"/>
      <c r="DA1298" s="253"/>
      <c r="DB1298" s="253"/>
      <c r="DC1298" s="253"/>
      <c r="DD1298" s="253"/>
      <c r="DE1298" s="253"/>
      <c r="DF1298" s="253"/>
      <c r="DG1298" s="253"/>
      <c r="DH1298" s="253"/>
      <c r="DI1298" s="253"/>
      <c r="DJ1298" s="253"/>
      <c r="DK1298" s="253"/>
      <c r="DL1298" s="253"/>
      <c r="DM1298" s="253"/>
      <c r="DN1298" s="253"/>
      <c r="DO1298" s="253"/>
      <c r="DP1298" s="253"/>
      <c r="DQ1298" s="253"/>
      <c r="DR1298" s="253"/>
      <c r="DS1298" s="253"/>
      <c r="DT1298" s="253"/>
      <c r="DU1298" s="253"/>
    </row>
    <row r="1299" spans="1:125" s="248" customFormat="1" x14ac:dyDescent="0.25">
      <c r="A1299" s="253"/>
      <c r="B1299" s="253"/>
      <c r="D1299" s="253"/>
      <c r="E1299" s="253"/>
      <c r="F1299" s="253"/>
      <c r="G1299" s="253"/>
      <c r="H1299" s="253"/>
      <c r="I1299" s="253"/>
      <c r="J1299" s="253"/>
      <c r="K1299" s="253"/>
      <c r="L1299" s="253"/>
      <c r="S1299" s="253"/>
      <c r="T1299" s="253"/>
      <c r="U1299" s="253"/>
      <c r="V1299" s="253"/>
      <c r="W1299" s="253"/>
      <c r="X1299" s="253"/>
      <c r="Y1299" s="253"/>
      <c r="Z1299" s="253"/>
      <c r="AA1299" s="253"/>
      <c r="AB1299" s="253"/>
      <c r="AC1299" s="253"/>
      <c r="AD1299" s="253"/>
      <c r="AE1299" s="253"/>
      <c r="AF1299" s="253"/>
      <c r="AG1299" s="253"/>
      <c r="AH1299" s="253"/>
      <c r="AI1299" s="253"/>
      <c r="AJ1299" s="253"/>
      <c r="AK1299" s="253"/>
      <c r="AL1299" s="253"/>
      <c r="AM1299" s="253"/>
      <c r="AN1299" s="253"/>
      <c r="AO1299" s="253"/>
      <c r="AP1299" s="253"/>
      <c r="AQ1299" s="253"/>
      <c r="AR1299" s="253"/>
      <c r="AS1299" s="253"/>
      <c r="AT1299" s="253"/>
      <c r="AU1299" s="253"/>
      <c r="AV1299" s="253"/>
      <c r="AW1299" s="253"/>
      <c r="AX1299" s="253"/>
      <c r="AY1299" s="253"/>
      <c r="AZ1299" s="253"/>
      <c r="BA1299" s="253"/>
      <c r="BB1299" s="253"/>
      <c r="BC1299" s="253"/>
      <c r="BD1299" s="253"/>
      <c r="BE1299" s="253"/>
      <c r="BF1299" s="253"/>
      <c r="BG1299" s="253"/>
      <c r="BH1299" s="253"/>
      <c r="BI1299" s="253"/>
      <c r="BJ1299" s="253"/>
      <c r="BK1299" s="253"/>
      <c r="BL1299" s="253"/>
      <c r="BM1299" s="253"/>
      <c r="BN1299" s="253"/>
      <c r="BO1299" s="253"/>
      <c r="BP1299" s="253"/>
      <c r="BQ1299" s="253"/>
      <c r="BR1299" s="253"/>
      <c r="BS1299" s="253"/>
      <c r="BT1299" s="253"/>
      <c r="BU1299" s="253"/>
      <c r="BV1299" s="253"/>
      <c r="BW1299" s="253"/>
      <c r="BX1299" s="253"/>
      <c r="BY1299" s="253"/>
      <c r="BZ1299" s="253"/>
      <c r="CA1299" s="253"/>
      <c r="CB1299" s="253"/>
      <c r="CC1299" s="253"/>
      <c r="CD1299" s="253"/>
      <c r="CE1299" s="253"/>
      <c r="CF1299" s="253"/>
      <c r="CG1299" s="253"/>
      <c r="CH1299" s="253"/>
      <c r="CI1299" s="253"/>
      <c r="CJ1299" s="253"/>
      <c r="CK1299" s="253"/>
      <c r="CL1299" s="253"/>
      <c r="CM1299" s="253"/>
      <c r="CN1299" s="253"/>
      <c r="CO1299" s="253"/>
      <c r="CP1299" s="253"/>
      <c r="CQ1299" s="253"/>
      <c r="CR1299" s="253"/>
      <c r="CS1299" s="253"/>
      <c r="CT1299" s="253"/>
      <c r="CU1299" s="253"/>
      <c r="CV1299" s="253"/>
      <c r="CW1299" s="253"/>
      <c r="CX1299" s="253"/>
      <c r="CY1299" s="253"/>
      <c r="CZ1299" s="253"/>
      <c r="DA1299" s="253"/>
      <c r="DB1299" s="253"/>
      <c r="DC1299" s="253"/>
      <c r="DD1299" s="253"/>
      <c r="DE1299" s="253"/>
      <c r="DF1299" s="253"/>
      <c r="DG1299" s="253"/>
      <c r="DH1299" s="253"/>
      <c r="DI1299" s="253"/>
      <c r="DJ1299" s="253"/>
      <c r="DK1299" s="253"/>
      <c r="DL1299" s="253"/>
      <c r="DM1299" s="253"/>
      <c r="DN1299" s="253"/>
      <c r="DO1299" s="253"/>
      <c r="DP1299" s="253"/>
      <c r="DQ1299" s="253"/>
      <c r="DR1299" s="253"/>
      <c r="DS1299" s="253"/>
      <c r="DT1299" s="253"/>
      <c r="DU1299" s="253"/>
    </row>
    <row r="1300" spans="1:125" s="248" customFormat="1" x14ac:dyDescent="0.25">
      <c r="A1300" s="253"/>
      <c r="B1300" s="253"/>
      <c r="D1300" s="253"/>
      <c r="E1300" s="253"/>
      <c r="F1300" s="253"/>
      <c r="G1300" s="253"/>
      <c r="H1300" s="253"/>
      <c r="I1300" s="253"/>
      <c r="J1300" s="253"/>
      <c r="K1300" s="253"/>
      <c r="L1300" s="253"/>
      <c r="S1300" s="253"/>
      <c r="T1300" s="253"/>
      <c r="U1300" s="253"/>
      <c r="V1300" s="253"/>
      <c r="W1300" s="253"/>
      <c r="X1300" s="253"/>
      <c r="Y1300" s="253"/>
      <c r="Z1300" s="253"/>
      <c r="AA1300" s="253"/>
      <c r="AB1300" s="253"/>
      <c r="AC1300" s="253"/>
      <c r="AD1300" s="253"/>
      <c r="AE1300" s="253"/>
      <c r="AF1300" s="253"/>
      <c r="AG1300" s="253"/>
      <c r="AH1300" s="253"/>
      <c r="AI1300" s="253"/>
      <c r="AJ1300" s="253"/>
      <c r="AK1300" s="253"/>
      <c r="AL1300" s="253"/>
      <c r="AM1300" s="253"/>
      <c r="AN1300" s="253"/>
      <c r="AO1300" s="253"/>
      <c r="AP1300" s="253"/>
      <c r="AQ1300" s="253"/>
      <c r="AR1300" s="253"/>
      <c r="AS1300" s="253"/>
      <c r="AT1300" s="253"/>
      <c r="AU1300" s="253"/>
      <c r="AV1300" s="253"/>
      <c r="AW1300" s="253"/>
      <c r="AX1300" s="253"/>
      <c r="AY1300" s="253"/>
      <c r="AZ1300" s="253"/>
      <c r="BA1300" s="253"/>
      <c r="BB1300" s="253"/>
      <c r="BC1300" s="253"/>
      <c r="BD1300" s="253"/>
      <c r="BE1300" s="253"/>
      <c r="BF1300" s="253"/>
      <c r="BG1300" s="253"/>
      <c r="BH1300" s="253"/>
      <c r="BI1300" s="253"/>
      <c r="BJ1300" s="253"/>
      <c r="BK1300" s="253"/>
      <c r="BL1300" s="253"/>
      <c r="BM1300" s="253"/>
      <c r="BN1300" s="253"/>
      <c r="BO1300" s="253"/>
      <c r="BP1300" s="253"/>
      <c r="BQ1300" s="253"/>
      <c r="BR1300" s="253"/>
      <c r="BS1300" s="253"/>
      <c r="BT1300" s="253"/>
      <c r="BU1300" s="253"/>
      <c r="BV1300" s="253"/>
      <c r="BW1300" s="253"/>
      <c r="BX1300" s="253"/>
      <c r="BY1300" s="253"/>
      <c r="BZ1300" s="253"/>
      <c r="CA1300" s="253"/>
      <c r="CB1300" s="253"/>
      <c r="CC1300" s="253"/>
      <c r="CD1300" s="253"/>
      <c r="CE1300" s="253"/>
      <c r="CF1300" s="253"/>
      <c r="CG1300" s="253"/>
      <c r="CH1300" s="253"/>
      <c r="CI1300" s="253"/>
      <c r="CJ1300" s="253"/>
      <c r="CK1300" s="253"/>
      <c r="CL1300" s="253"/>
      <c r="CM1300" s="253"/>
      <c r="CN1300" s="253"/>
      <c r="CO1300" s="253"/>
      <c r="CP1300" s="253"/>
      <c r="CQ1300" s="253"/>
      <c r="CR1300" s="253"/>
      <c r="CS1300" s="253"/>
      <c r="CT1300" s="253"/>
      <c r="CU1300" s="253"/>
      <c r="CV1300" s="253"/>
      <c r="CW1300" s="253"/>
      <c r="CX1300" s="253"/>
      <c r="CY1300" s="253"/>
      <c r="CZ1300" s="253"/>
      <c r="DA1300" s="253"/>
      <c r="DB1300" s="253"/>
      <c r="DC1300" s="253"/>
      <c r="DD1300" s="253"/>
      <c r="DE1300" s="253"/>
      <c r="DF1300" s="253"/>
      <c r="DG1300" s="253"/>
      <c r="DH1300" s="253"/>
      <c r="DI1300" s="253"/>
      <c r="DJ1300" s="253"/>
      <c r="DK1300" s="253"/>
      <c r="DL1300" s="253"/>
      <c r="DM1300" s="253"/>
      <c r="DN1300" s="253"/>
      <c r="DO1300" s="253"/>
      <c r="DP1300" s="253"/>
      <c r="DQ1300" s="253"/>
      <c r="DR1300" s="253"/>
      <c r="DS1300" s="253"/>
      <c r="DT1300" s="253"/>
      <c r="DU1300" s="253"/>
    </row>
    <row r="1301" spans="1:125" s="248" customFormat="1" x14ac:dyDescent="0.25">
      <c r="A1301" s="253"/>
      <c r="B1301" s="253"/>
      <c r="D1301" s="253"/>
      <c r="E1301" s="253"/>
      <c r="F1301" s="253"/>
      <c r="G1301" s="253"/>
      <c r="H1301" s="253"/>
      <c r="I1301" s="253"/>
      <c r="J1301" s="253"/>
      <c r="K1301" s="253"/>
      <c r="L1301" s="253"/>
      <c r="S1301" s="253"/>
      <c r="T1301" s="253"/>
      <c r="U1301" s="253"/>
      <c r="V1301" s="253"/>
      <c r="W1301" s="253"/>
      <c r="X1301" s="253"/>
      <c r="Y1301" s="253"/>
      <c r="Z1301" s="253"/>
      <c r="AA1301" s="253"/>
      <c r="AB1301" s="253"/>
      <c r="AC1301" s="253"/>
      <c r="AD1301" s="253"/>
      <c r="AE1301" s="253"/>
      <c r="AF1301" s="253"/>
      <c r="AG1301" s="253"/>
      <c r="AH1301" s="253"/>
      <c r="AI1301" s="253"/>
      <c r="AJ1301" s="253"/>
      <c r="AK1301" s="253"/>
      <c r="AL1301" s="253"/>
      <c r="AM1301" s="253"/>
      <c r="AN1301" s="253"/>
      <c r="AO1301" s="253"/>
      <c r="AP1301" s="253"/>
      <c r="AQ1301" s="253"/>
      <c r="AR1301" s="253"/>
      <c r="AS1301" s="253"/>
      <c r="AT1301" s="253"/>
      <c r="AU1301" s="253"/>
      <c r="AV1301" s="253"/>
      <c r="AW1301" s="253"/>
      <c r="AX1301" s="253"/>
      <c r="AY1301" s="253"/>
      <c r="AZ1301" s="253"/>
      <c r="BA1301" s="253"/>
      <c r="BB1301" s="253"/>
      <c r="BC1301" s="253"/>
      <c r="BD1301" s="253"/>
      <c r="BE1301" s="253"/>
      <c r="BF1301" s="253"/>
      <c r="BG1301" s="253"/>
      <c r="BH1301" s="253"/>
      <c r="BI1301" s="253"/>
      <c r="BJ1301" s="253"/>
      <c r="BK1301" s="253"/>
      <c r="BL1301" s="253"/>
      <c r="BM1301" s="253"/>
      <c r="BN1301" s="253"/>
      <c r="BO1301" s="253"/>
      <c r="BP1301" s="253"/>
      <c r="BQ1301" s="253"/>
      <c r="BR1301" s="253"/>
      <c r="BS1301" s="253"/>
      <c r="BT1301" s="253"/>
      <c r="BU1301" s="253"/>
      <c r="BV1301" s="253"/>
      <c r="BW1301" s="253"/>
      <c r="BX1301" s="253"/>
      <c r="BY1301" s="253"/>
      <c r="BZ1301" s="253"/>
      <c r="CA1301" s="253"/>
      <c r="CB1301" s="253"/>
      <c r="CC1301" s="253"/>
      <c r="CD1301" s="253"/>
      <c r="CE1301" s="253"/>
      <c r="CF1301" s="253"/>
      <c r="CG1301" s="253"/>
      <c r="CH1301" s="253"/>
      <c r="CI1301" s="253"/>
      <c r="CJ1301" s="253"/>
      <c r="CK1301" s="253"/>
      <c r="CL1301" s="253"/>
      <c r="CM1301" s="253"/>
      <c r="CN1301" s="253"/>
      <c r="CO1301" s="253"/>
      <c r="CP1301" s="253"/>
      <c r="CQ1301" s="253"/>
      <c r="CR1301" s="253"/>
      <c r="CS1301" s="253"/>
      <c r="CT1301" s="253"/>
      <c r="CU1301" s="253"/>
      <c r="CV1301" s="253"/>
      <c r="CW1301" s="253"/>
      <c r="CX1301" s="253"/>
      <c r="CY1301" s="253"/>
      <c r="CZ1301" s="253"/>
      <c r="DA1301" s="253"/>
      <c r="DB1301" s="253"/>
      <c r="DC1301" s="253"/>
      <c r="DD1301" s="253"/>
      <c r="DE1301" s="253"/>
      <c r="DF1301" s="253"/>
      <c r="DG1301" s="253"/>
      <c r="DH1301" s="253"/>
      <c r="DI1301" s="253"/>
      <c r="DJ1301" s="253"/>
      <c r="DK1301" s="253"/>
      <c r="DL1301" s="253"/>
      <c r="DM1301" s="253"/>
      <c r="DN1301" s="253"/>
      <c r="DO1301" s="253"/>
      <c r="DP1301" s="253"/>
      <c r="DQ1301" s="253"/>
      <c r="DR1301" s="253"/>
      <c r="DS1301" s="253"/>
      <c r="DT1301" s="253"/>
      <c r="DU1301" s="253"/>
    </row>
    <row r="1302" spans="1:125" s="248" customFormat="1" x14ac:dyDescent="0.25">
      <c r="A1302" s="253"/>
      <c r="B1302" s="253"/>
      <c r="D1302" s="253"/>
      <c r="E1302" s="253"/>
      <c r="F1302" s="253"/>
      <c r="G1302" s="253"/>
      <c r="H1302" s="253"/>
      <c r="I1302" s="253"/>
      <c r="J1302" s="253"/>
      <c r="K1302" s="253"/>
      <c r="L1302" s="253"/>
      <c r="S1302" s="253"/>
      <c r="T1302" s="253"/>
      <c r="U1302" s="253"/>
      <c r="V1302" s="253"/>
      <c r="W1302" s="253"/>
      <c r="X1302" s="253"/>
      <c r="Y1302" s="253"/>
      <c r="Z1302" s="253"/>
      <c r="AA1302" s="253"/>
      <c r="AB1302" s="253"/>
      <c r="AC1302" s="253"/>
      <c r="AD1302" s="253"/>
      <c r="AE1302" s="253"/>
      <c r="AF1302" s="253"/>
      <c r="AG1302" s="253"/>
      <c r="AH1302" s="253"/>
      <c r="AI1302" s="253"/>
      <c r="AJ1302" s="253"/>
      <c r="AK1302" s="253"/>
      <c r="AL1302" s="253"/>
      <c r="AM1302" s="253"/>
      <c r="AN1302" s="253"/>
      <c r="AO1302" s="253"/>
      <c r="AP1302" s="253"/>
      <c r="AQ1302" s="253"/>
      <c r="AR1302" s="253"/>
      <c r="AS1302" s="253"/>
      <c r="AT1302" s="253"/>
      <c r="AU1302" s="253"/>
      <c r="AV1302" s="253"/>
      <c r="AW1302" s="253"/>
      <c r="AX1302" s="253"/>
      <c r="AY1302" s="253"/>
      <c r="AZ1302" s="253"/>
      <c r="BA1302" s="253"/>
      <c r="BB1302" s="253"/>
      <c r="BC1302" s="253"/>
      <c r="BD1302" s="253"/>
      <c r="BE1302" s="253"/>
      <c r="BF1302" s="253"/>
      <c r="BG1302" s="253"/>
      <c r="BH1302" s="253"/>
      <c r="BI1302" s="253"/>
      <c r="BJ1302" s="253"/>
      <c r="BK1302" s="253"/>
      <c r="BL1302" s="253"/>
      <c r="BM1302" s="253"/>
      <c r="BN1302" s="253"/>
      <c r="BO1302" s="253"/>
      <c r="BP1302" s="253"/>
      <c r="BQ1302" s="253"/>
      <c r="BR1302" s="253"/>
      <c r="BS1302" s="253"/>
      <c r="BT1302" s="253"/>
      <c r="BU1302" s="253"/>
      <c r="BV1302" s="253"/>
      <c r="BW1302" s="253"/>
      <c r="BX1302" s="253"/>
      <c r="BY1302" s="253"/>
      <c r="BZ1302" s="253"/>
      <c r="CA1302" s="253"/>
      <c r="CB1302" s="253"/>
      <c r="CC1302" s="253"/>
      <c r="CD1302" s="253"/>
      <c r="CE1302" s="253"/>
      <c r="CF1302" s="253"/>
      <c r="CG1302" s="253"/>
      <c r="CH1302" s="253"/>
      <c r="CI1302" s="253"/>
      <c r="CJ1302" s="253"/>
      <c r="CK1302" s="253"/>
      <c r="CL1302" s="253"/>
      <c r="CM1302" s="253"/>
      <c r="CN1302" s="253"/>
      <c r="CO1302" s="253"/>
      <c r="CP1302" s="253"/>
      <c r="CQ1302" s="253"/>
      <c r="CR1302" s="253"/>
      <c r="CS1302" s="253"/>
      <c r="CT1302" s="253"/>
      <c r="CU1302" s="253"/>
      <c r="CV1302" s="253"/>
      <c r="CW1302" s="253"/>
      <c r="CX1302" s="253"/>
      <c r="CY1302" s="253"/>
      <c r="CZ1302" s="253"/>
      <c r="DA1302" s="253"/>
      <c r="DB1302" s="253"/>
      <c r="DC1302" s="253"/>
      <c r="DD1302" s="253"/>
      <c r="DE1302" s="253"/>
      <c r="DF1302" s="253"/>
      <c r="DG1302" s="253"/>
      <c r="DH1302" s="253"/>
      <c r="DI1302" s="253"/>
      <c r="DJ1302" s="253"/>
      <c r="DK1302" s="253"/>
      <c r="DL1302" s="253"/>
      <c r="DM1302" s="253"/>
      <c r="DN1302" s="253"/>
      <c r="DO1302" s="253"/>
      <c r="DP1302" s="253"/>
      <c r="DQ1302" s="253"/>
      <c r="DR1302" s="253"/>
      <c r="DS1302" s="253"/>
      <c r="DT1302" s="253"/>
      <c r="DU1302" s="253"/>
    </row>
    <row r="1303" spans="1:125" s="248" customFormat="1" x14ac:dyDescent="0.25">
      <c r="A1303" s="253"/>
      <c r="B1303" s="253"/>
      <c r="D1303" s="253"/>
      <c r="E1303" s="253"/>
      <c r="F1303" s="253"/>
      <c r="G1303" s="253"/>
      <c r="H1303" s="253"/>
      <c r="I1303" s="253"/>
      <c r="J1303" s="253"/>
      <c r="K1303" s="253"/>
      <c r="L1303" s="253"/>
      <c r="S1303" s="253"/>
      <c r="T1303" s="253"/>
      <c r="U1303" s="253"/>
      <c r="V1303" s="253"/>
      <c r="W1303" s="253"/>
      <c r="X1303" s="253"/>
      <c r="Y1303" s="253"/>
      <c r="Z1303" s="253"/>
      <c r="AA1303" s="253"/>
      <c r="AB1303" s="253"/>
      <c r="AC1303" s="253"/>
      <c r="AD1303" s="253"/>
      <c r="AE1303" s="253"/>
      <c r="AF1303" s="253"/>
      <c r="AG1303" s="253"/>
      <c r="AH1303" s="253"/>
      <c r="AI1303" s="253"/>
      <c r="AJ1303" s="253"/>
      <c r="AK1303" s="253"/>
      <c r="AL1303" s="253"/>
      <c r="AM1303" s="253"/>
      <c r="AN1303" s="253"/>
      <c r="AO1303" s="253"/>
      <c r="AP1303" s="253"/>
      <c r="AQ1303" s="253"/>
      <c r="AR1303" s="253"/>
      <c r="AS1303" s="253"/>
      <c r="AT1303" s="253"/>
      <c r="AU1303" s="253"/>
      <c r="AV1303" s="253"/>
      <c r="AW1303" s="253"/>
      <c r="AX1303" s="253"/>
      <c r="AY1303" s="253"/>
      <c r="AZ1303" s="253"/>
      <c r="BA1303" s="253"/>
      <c r="BB1303" s="253"/>
      <c r="BC1303" s="253"/>
      <c r="BD1303" s="253"/>
      <c r="BE1303" s="253"/>
      <c r="BF1303" s="253"/>
      <c r="BG1303" s="253"/>
      <c r="BH1303" s="253"/>
      <c r="BI1303" s="253"/>
      <c r="BJ1303" s="253"/>
      <c r="BK1303" s="253"/>
      <c r="BL1303" s="253"/>
      <c r="BM1303" s="253"/>
      <c r="BN1303" s="253"/>
      <c r="BO1303" s="253"/>
      <c r="BP1303" s="253"/>
      <c r="BQ1303" s="253"/>
      <c r="BR1303" s="253"/>
      <c r="BS1303" s="253"/>
      <c r="BT1303" s="253"/>
      <c r="BU1303" s="253"/>
      <c r="BV1303" s="253"/>
      <c r="BW1303" s="253"/>
      <c r="BX1303" s="253"/>
      <c r="BY1303" s="253"/>
      <c r="BZ1303" s="253"/>
      <c r="CA1303" s="253"/>
      <c r="CB1303" s="253"/>
      <c r="CC1303" s="253"/>
      <c r="CD1303" s="253"/>
      <c r="CE1303" s="253"/>
      <c r="CF1303" s="253"/>
      <c r="CG1303" s="253"/>
      <c r="CH1303" s="253"/>
      <c r="CI1303" s="253"/>
      <c r="CJ1303" s="253"/>
      <c r="CK1303" s="253"/>
      <c r="CL1303" s="253"/>
      <c r="CM1303" s="253"/>
      <c r="CN1303" s="253"/>
      <c r="CO1303" s="253"/>
      <c r="CP1303" s="253"/>
      <c r="CQ1303" s="253"/>
      <c r="CR1303" s="253"/>
      <c r="CS1303" s="253"/>
      <c r="CT1303" s="253"/>
      <c r="CU1303" s="253"/>
      <c r="CV1303" s="253"/>
      <c r="CW1303" s="253"/>
      <c r="CX1303" s="253"/>
      <c r="CY1303" s="253"/>
      <c r="CZ1303" s="253"/>
      <c r="DA1303" s="253"/>
      <c r="DB1303" s="253"/>
      <c r="DC1303" s="253"/>
      <c r="DD1303" s="253"/>
      <c r="DE1303" s="253"/>
      <c r="DF1303" s="253"/>
      <c r="DG1303" s="253"/>
      <c r="DH1303" s="253"/>
      <c r="DI1303" s="253"/>
      <c r="DJ1303" s="253"/>
      <c r="DK1303" s="253"/>
      <c r="DL1303" s="253"/>
      <c r="DM1303" s="253"/>
      <c r="DN1303" s="253"/>
      <c r="DO1303" s="253"/>
      <c r="DP1303" s="253"/>
      <c r="DQ1303" s="253"/>
      <c r="DR1303" s="253"/>
      <c r="DS1303" s="253"/>
      <c r="DT1303" s="253"/>
      <c r="DU1303" s="253"/>
    </row>
    <row r="1304" spans="1:125" s="248" customFormat="1" x14ac:dyDescent="0.25">
      <c r="A1304" s="253"/>
      <c r="B1304" s="253"/>
      <c r="D1304" s="253"/>
      <c r="E1304" s="253"/>
      <c r="F1304" s="253"/>
      <c r="G1304" s="253"/>
      <c r="H1304" s="253"/>
      <c r="I1304" s="253"/>
      <c r="J1304" s="253"/>
      <c r="K1304" s="253"/>
      <c r="L1304" s="253"/>
      <c r="S1304" s="253"/>
      <c r="T1304" s="253"/>
      <c r="U1304" s="253"/>
      <c r="V1304" s="253"/>
      <c r="W1304" s="253"/>
      <c r="X1304" s="253"/>
      <c r="Y1304" s="253"/>
      <c r="Z1304" s="253"/>
      <c r="AA1304" s="253"/>
      <c r="AB1304" s="253"/>
      <c r="AC1304" s="253"/>
      <c r="AD1304" s="253"/>
      <c r="AE1304" s="253"/>
      <c r="AF1304" s="253"/>
      <c r="AG1304" s="253"/>
      <c r="AH1304" s="253"/>
      <c r="AI1304" s="253"/>
      <c r="AJ1304" s="253"/>
      <c r="AK1304" s="253"/>
      <c r="AL1304" s="253"/>
      <c r="AM1304" s="253"/>
      <c r="AN1304" s="253"/>
      <c r="AO1304" s="253"/>
      <c r="AP1304" s="253"/>
      <c r="AQ1304" s="253"/>
      <c r="AR1304" s="253"/>
      <c r="AS1304" s="253"/>
      <c r="AT1304" s="253"/>
      <c r="AU1304" s="253"/>
      <c r="AV1304" s="253"/>
      <c r="AW1304" s="253"/>
      <c r="AX1304" s="253"/>
      <c r="AY1304" s="253"/>
      <c r="AZ1304" s="253"/>
      <c r="BA1304" s="253"/>
      <c r="BB1304" s="253"/>
      <c r="BC1304" s="253"/>
      <c r="BD1304" s="253"/>
      <c r="BE1304" s="253"/>
      <c r="BF1304" s="253"/>
      <c r="BG1304" s="253"/>
      <c r="BH1304" s="253"/>
      <c r="BI1304" s="253"/>
      <c r="BJ1304" s="253"/>
      <c r="BK1304" s="253"/>
      <c r="BL1304" s="253"/>
      <c r="BM1304" s="253"/>
      <c r="BN1304" s="253"/>
      <c r="BO1304" s="253"/>
      <c r="BP1304" s="253"/>
      <c r="BQ1304" s="253"/>
      <c r="BR1304" s="253"/>
      <c r="BS1304" s="253"/>
      <c r="BT1304" s="253"/>
      <c r="BU1304" s="253"/>
      <c r="BV1304" s="253"/>
      <c r="BW1304" s="253"/>
      <c r="BX1304" s="253"/>
      <c r="BY1304" s="253"/>
      <c r="BZ1304" s="253"/>
      <c r="CA1304" s="253"/>
      <c r="CB1304" s="253"/>
      <c r="CC1304" s="253"/>
      <c r="CD1304" s="253"/>
      <c r="CE1304" s="253"/>
      <c r="CF1304" s="253"/>
      <c r="CG1304" s="253"/>
      <c r="CH1304" s="253"/>
      <c r="CI1304" s="253"/>
      <c r="CJ1304" s="253"/>
      <c r="CK1304" s="253"/>
      <c r="CL1304" s="253"/>
      <c r="CM1304" s="253"/>
      <c r="CN1304" s="253"/>
      <c r="CO1304" s="253"/>
      <c r="CP1304" s="253"/>
      <c r="CQ1304" s="253"/>
      <c r="CR1304" s="253"/>
      <c r="CS1304" s="253"/>
      <c r="CT1304" s="253"/>
      <c r="CU1304" s="253"/>
      <c r="CV1304" s="253"/>
      <c r="CW1304" s="253"/>
      <c r="CX1304" s="253"/>
      <c r="CY1304" s="253"/>
      <c r="CZ1304" s="253"/>
      <c r="DA1304" s="253"/>
      <c r="DB1304" s="253"/>
      <c r="DC1304" s="253"/>
      <c r="DD1304" s="253"/>
      <c r="DE1304" s="253"/>
      <c r="DF1304" s="253"/>
      <c r="DG1304" s="253"/>
      <c r="DH1304" s="253"/>
      <c r="DI1304" s="253"/>
      <c r="DJ1304" s="253"/>
      <c r="DK1304" s="253"/>
      <c r="DL1304" s="253"/>
      <c r="DM1304" s="253"/>
      <c r="DN1304" s="253"/>
      <c r="DO1304" s="253"/>
      <c r="DP1304" s="253"/>
      <c r="DQ1304" s="253"/>
      <c r="DR1304" s="253"/>
      <c r="DS1304" s="253"/>
      <c r="DT1304" s="253"/>
      <c r="DU1304" s="253"/>
    </row>
    <row r="1305" spans="1:125" s="248" customFormat="1" x14ac:dyDescent="0.25">
      <c r="A1305" s="253"/>
      <c r="B1305" s="253"/>
      <c r="D1305" s="253"/>
      <c r="E1305" s="253"/>
      <c r="F1305" s="253"/>
      <c r="G1305" s="253"/>
      <c r="H1305" s="253"/>
      <c r="I1305" s="253"/>
      <c r="J1305" s="253"/>
      <c r="K1305" s="253"/>
      <c r="L1305" s="253"/>
      <c r="S1305" s="253"/>
      <c r="T1305" s="253"/>
      <c r="U1305" s="253"/>
      <c r="V1305" s="253"/>
      <c r="W1305" s="253"/>
      <c r="X1305" s="253"/>
      <c r="Y1305" s="253"/>
      <c r="Z1305" s="253"/>
      <c r="AA1305" s="253"/>
      <c r="AB1305" s="253"/>
      <c r="AC1305" s="253"/>
      <c r="AD1305" s="253"/>
      <c r="AE1305" s="253"/>
      <c r="AF1305" s="253"/>
      <c r="AG1305" s="253"/>
      <c r="AH1305" s="253"/>
      <c r="AI1305" s="253"/>
      <c r="AJ1305" s="253"/>
      <c r="AK1305" s="253"/>
      <c r="AL1305" s="253"/>
      <c r="AM1305" s="253"/>
      <c r="AN1305" s="253"/>
      <c r="AO1305" s="253"/>
      <c r="AP1305" s="253"/>
      <c r="AQ1305" s="253"/>
      <c r="AR1305" s="253"/>
      <c r="AS1305" s="253"/>
      <c r="AT1305" s="253"/>
      <c r="AU1305" s="253"/>
      <c r="AV1305" s="253"/>
      <c r="AW1305" s="253"/>
      <c r="AX1305" s="253"/>
      <c r="AY1305" s="253"/>
      <c r="AZ1305" s="253"/>
      <c r="BA1305" s="253"/>
      <c r="BB1305" s="253"/>
      <c r="BC1305" s="253"/>
      <c r="BD1305" s="253"/>
      <c r="BE1305" s="253"/>
      <c r="BF1305" s="253"/>
      <c r="BG1305" s="253"/>
      <c r="BH1305" s="253"/>
      <c r="BI1305" s="253"/>
      <c r="BJ1305" s="253"/>
      <c r="BK1305" s="253"/>
      <c r="BL1305" s="253"/>
      <c r="BM1305" s="253"/>
      <c r="BN1305" s="253"/>
      <c r="BO1305" s="253"/>
      <c r="BP1305" s="253"/>
      <c r="BQ1305" s="253"/>
      <c r="BR1305" s="253"/>
      <c r="BS1305" s="253"/>
      <c r="BT1305" s="253"/>
      <c r="BU1305" s="253"/>
      <c r="BV1305" s="253"/>
      <c r="BW1305" s="253"/>
      <c r="BX1305" s="253"/>
      <c r="BY1305" s="253"/>
      <c r="BZ1305" s="253"/>
      <c r="CA1305" s="253"/>
      <c r="CB1305" s="253"/>
      <c r="CC1305" s="253"/>
      <c r="CD1305" s="253"/>
      <c r="CE1305" s="253"/>
      <c r="CF1305" s="253"/>
      <c r="CG1305" s="253"/>
      <c r="CH1305" s="253"/>
      <c r="CI1305" s="253"/>
      <c r="CJ1305" s="253"/>
      <c r="CK1305" s="253"/>
      <c r="CL1305" s="253"/>
      <c r="CM1305" s="253"/>
      <c r="CN1305" s="253"/>
      <c r="CO1305" s="253"/>
      <c r="CP1305" s="253"/>
      <c r="CQ1305" s="253"/>
      <c r="CR1305" s="253"/>
      <c r="CS1305" s="253"/>
      <c r="CT1305" s="253"/>
      <c r="CU1305" s="253"/>
      <c r="CV1305" s="253"/>
      <c r="CW1305" s="253"/>
      <c r="CX1305" s="253"/>
      <c r="CY1305" s="253"/>
      <c r="CZ1305" s="253"/>
      <c r="DA1305" s="253"/>
      <c r="DB1305" s="253"/>
      <c r="DC1305" s="253"/>
      <c r="DD1305" s="253"/>
      <c r="DE1305" s="253"/>
      <c r="DF1305" s="253"/>
      <c r="DG1305" s="253"/>
      <c r="DH1305" s="253"/>
      <c r="DI1305" s="253"/>
      <c r="DJ1305" s="253"/>
      <c r="DK1305" s="253"/>
      <c r="DL1305" s="253"/>
      <c r="DM1305" s="253"/>
      <c r="DN1305" s="253"/>
      <c r="DO1305" s="253"/>
      <c r="DP1305" s="253"/>
      <c r="DQ1305" s="253"/>
      <c r="DR1305" s="253"/>
      <c r="DS1305" s="253"/>
      <c r="DT1305" s="253"/>
      <c r="DU1305" s="253"/>
    </row>
    <row r="1306" spans="1:125" s="248" customFormat="1" x14ac:dyDescent="0.25">
      <c r="A1306" s="253"/>
      <c r="B1306" s="253"/>
      <c r="D1306" s="253"/>
      <c r="E1306" s="253"/>
      <c r="F1306" s="253"/>
      <c r="G1306" s="253"/>
      <c r="H1306" s="253"/>
      <c r="I1306" s="253"/>
      <c r="J1306" s="253"/>
      <c r="K1306" s="253"/>
      <c r="L1306" s="253"/>
      <c r="S1306" s="253"/>
      <c r="T1306" s="253"/>
      <c r="U1306" s="253"/>
      <c r="V1306" s="253"/>
      <c r="W1306" s="253"/>
      <c r="X1306" s="253"/>
      <c r="Y1306" s="253"/>
      <c r="Z1306" s="253"/>
      <c r="AA1306" s="253"/>
      <c r="AB1306" s="253"/>
      <c r="AC1306" s="253"/>
      <c r="AD1306" s="253"/>
      <c r="AE1306" s="253"/>
      <c r="AF1306" s="253"/>
      <c r="AG1306" s="253"/>
      <c r="AH1306" s="253"/>
      <c r="AI1306" s="253"/>
      <c r="AJ1306" s="253"/>
      <c r="AK1306" s="253"/>
      <c r="AL1306" s="253"/>
      <c r="AM1306" s="253"/>
      <c r="AN1306" s="253"/>
      <c r="AO1306" s="253"/>
      <c r="AP1306" s="253"/>
      <c r="AQ1306" s="253"/>
      <c r="AR1306" s="253"/>
      <c r="AS1306" s="253"/>
      <c r="AT1306" s="253"/>
      <c r="AU1306" s="253"/>
      <c r="AV1306" s="253"/>
      <c r="AW1306" s="253"/>
      <c r="AX1306" s="253"/>
      <c r="AY1306" s="253"/>
      <c r="AZ1306" s="253"/>
      <c r="BA1306" s="253"/>
      <c r="BB1306" s="253"/>
      <c r="BC1306" s="253"/>
      <c r="BD1306" s="253"/>
      <c r="BE1306" s="253"/>
      <c r="BF1306" s="253"/>
      <c r="BG1306" s="253"/>
      <c r="BH1306" s="253"/>
      <c r="BI1306" s="253"/>
      <c r="BJ1306" s="253"/>
      <c r="BK1306" s="253"/>
      <c r="BL1306" s="253"/>
      <c r="BM1306" s="253"/>
      <c r="BN1306" s="253"/>
      <c r="BO1306" s="253"/>
      <c r="BP1306" s="253"/>
      <c r="BQ1306" s="253"/>
      <c r="BR1306" s="253"/>
      <c r="BS1306" s="253"/>
      <c r="BT1306" s="253"/>
      <c r="BU1306" s="253"/>
      <c r="BV1306" s="253"/>
      <c r="BW1306" s="253"/>
      <c r="BX1306" s="253"/>
      <c r="BY1306" s="253"/>
      <c r="BZ1306" s="253"/>
      <c r="CA1306" s="253"/>
      <c r="CB1306" s="253"/>
      <c r="CC1306" s="253"/>
      <c r="CD1306" s="253"/>
      <c r="CE1306" s="253"/>
      <c r="CF1306" s="253"/>
      <c r="CG1306" s="253"/>
      <c r="CH1306" s="253"/>
      <c r="CI1306" s="253"/>
      <c r="CJ1306" s="253"/>
      <c r="CK1306" s="253"/>
      <c r="CL1306" s="253"/>
      <c r="CM1306" s="253"/>
      <c r="CN1306" s="253"/>
      <c r="CO1306" s="253"/>
      <c r="CP1306" s="253"/>
      <c r="CQ1306" s="253"/>
      <c r="CR1306" s="253"/>
      <c r="CS1306" s="253"/>
      <c r="CT1306" s="253"/>
      <c r="CU1306" s="253"/>
      <c r="CV1306" s="253"/>
      <c r="CW1306" s="253"/>
      <c r="CX1306" s="253"/>
      <c r="CY1306" s="253"/>
      <c r="CZ1306" s="253"/>
      <c r="DA1306" s="253"/>
      <c r="DB1306" s="253"/>
      <c r="DC1306" s="253"/>
      <c r="DD1306" s="253"/>
      <c r="DE1306" s="253"/>
      <c r="DF1306" s="253"/>
      <c r="DG1306" s="253"/>
      <c r="DH1306" s="253"/>
      <c r="DI1306" s="253"/>
      <c r="DJ1306" s="253"/>
      <c r="DK1306" s="253"/>
      <c r="DL1306" s="253"/>
      <c r="DM1306" s="253"/>
      <c r="DN1306" s="253"/>
      <c r="DO1306" s="253"/>
      <c r="DP1306" s="253"/>
      <c r="DQ1306" s="253"/>
      <c r="DR1306" s="253"/>
      <c r="DS1306" s="253"/>
      <c r="DT1306" s="253"/>
      <c r="DU1306" s="253"/>
    </row>
    <row r="1307" spans="1:125" s="248" customFormat="1" x14ac:dyDescent="0.25">
      <c r="A1307" s="253"/>
      <c r="B1307" s="253"/>
      <c r="D1307" s="253"/>
      <c r="E1307" s="253"/>
      <c r="F1307" s="253"/>
      <c r="G1307" s="253"/>
      <c r="H1307" s="253"/>
      <c r="I1307" s="253"/>
      <c r="J1307" s="253"/>
      <c r="K1307" s="253"/>
      <c r="L1307" s="253"/>
      <c r="S1307" s="253"/>
      <c r="T1307" s="253"/>
      <c r="U1307" s="253"/>
      <c r="V1307" s="253"/>
      <c r="W1307" s="253"/>
      <c r="X1307" s="253"/>
      <c r="Y1307" s="253"/>
      <c r="Z1307" s="253"/>
      <c r="AA1307" s="253"/>
      <c r="AB1307" s="253"/>
      <c r="AC1307" s="253"/>
      <c r="AD1307" s="253"/>
      <c r="AE1307" s="253"/>
      <c r="AF1307" s="253"/>
      <c r="AG1307" s="253"/>
      <c r="AH1307" s="253"/>
      <c r="AI1307" s="253"/>
      <c r="AJ1307" s="253"/>
      <c r="AK1307" s="253"/>
      <c r="AL1307" s="253"/>
      <c r="AM1307" s="253"/>
      <c r="AN1307" s="253"/>
      <c r="AO1307" s="253"/>
      <c r="AP1307" s="253"/>
      <c r="AQ1307" s="253"/>
      <c r="AR1307" s="253"/>
      <c r="AS1307" s="253"/>
      <c r="AT1307" s="253"/>
      <c r="AU1307" s="253"/>
      <c r="AV1307" s="253"/>
      <c r="AW1307" s="253"/>
      <c r="AX1307" s="253"/>
      <c r="AY1307" s="253"/>
      <c r="AZ1307" s="253"/>
      <c r="BA1307" s="253"/>
      <c r="BB1307" s="253"/>
      <c r="BC1307" s="253"/>
      <c r="BD1307" s="253"/>
      <c r="BE1307" s="253"/>
      <c r="BF1307" s="253"/>
      <c r="BG1307" s="253"/>
      <c r="BH1307" s="253"/>
      <c r="BI1307" s="253"/>
      <c r="BJ1307" s="253"/>
      <c r="BK1307" s="253"/>
      <c r="BL1307" s="253"/>
      <c r="BM1307" s="253"/>
      <c r="BN1307" s="253"/>
      <c r="BO1307" s="253"/>
      <c r="BP1307" s="253"/>
      <c r="BQ1307" s="253"/>
      <c r="BR1307" s="253"/>
      <c r="BS1307" s="253"/>
      <c r="BT1307" s="253"/>
      <c r="BU1307" s="253"/>
      <c r="BV1307" s="253"/>
      <c r="BW1307" s="253"/>
      <c r="BX1307" s="253"/>
      <c r="BY1307" s="253"/>
      <c r="BZ1307" s="253"/>
      <c r="CA1307" s="253"/>
      <c r="CB1307" s="253"/>
      <c r="CC1307" s="253"/>
      <c r="CD1307" s="253"/>
      <c r="CE1307" s="253"/>
      <c r="CF1307" s="253"/>
      <c r="CG1307" s="253"/>
      <c r="CH1307" s="253"/>
      <c r="CI1307" s="253"/>
      <c r="CJ1307" s="253"/>
      <c r="CK1307" s="253"/>
      <c r="CL1307" s="253"/>
      <c r="CM1307" s="253"/>
      <c r="CN1307" s="253"/>
      <c r="CO1307" s="253"/>
      <c r="CP1307" s="253"/>
      <c r="CQ1307" s="253"/>
      <c r="CR1307" s="253"/>
      <c r="CS1307" s="253"/>
      <c r="CT1307" s="253"/>
      <c r="CU1307" s="253"/>
      <c r="CV1307" s="253"/>
      <c r="CW1307" s="253"/>
      <c r="CX1307" s="253"/>
      <c r="CY1307" s="253"/>
      <c r="CZ1307" s="253"/>
      <c r="DA1307" s="253"/>
      <c r="DB1307" s="253"/>
      <c r="DC1307" s="253"/>
      <c r="DD1307" s="253"/>
      <c r="DE1307" s="253"/>
      <c r="DF1307" s="253"/>
      <c r="DG1307" s="253"/>
      <c r="DH1307" s="253"/>
      <c r="DI1307" s="253"/>
      <c r="DJ1307" s="253"/>
      <c r="DK1307" s="253"/>
      <c r="DL1307" s="253"/>
      <c r="DM1307" s="253"/>
      <c r="DN1307" s="253"/>
      <c r="DO1307" s="253"/>
      <c r="DP1307" s="253"/>
      <c r="DQ1307" s="253"/>
      <c r="DR1307" s="253"/>
      <c r="DS1307" s="253"/>
      <c r="DT1307" s="253"/>
      <c r="DU1307" s="253"/>
    </row>
    <row r="1308" spans="1:125" s="248" customFormat="1" x14ac:dyDescent="0.25">
      <c r="A1308" s="253"/>
      <c r="B1308" s="253"/>
      <c r="D1308" s="253"/>
      <c r="E1308" s="253"/>
      <c r="F1308" s="253"/>
      <c r="G1308" s="253"/>
      <c r="H1308" s="253"/>
      <c r="I1308" s="253"/>
      <c r="J1308" s="253"/>
      <c r="K1308" s="253"/>
      <c r="L1308" s="253"/>
      <c r="S1308" s="253"/>
      <c r="T1308" s="253"/>
      <c r="U1308" s="253"/>
      <c r="V1308" s="253"/>
      <c r="W1308" s="253"/>
      <c r="X1308" s="253"/>
      <c r="Y1308" s="253"/>
      <c r="Z1308" s="253"/>
      <c r="AA1308" s="253"/>
      <c r="AB1308" s="253"/>
      <c r="AC1308" s="253"/>
      <c r="AD1308" s="253"/>
      <c r="AE1308" s="253"/>
      <c r="AF1308" s="253"/>
      <c r="AG1308" s="253"/>
      <c r="AH1308" s="253"/>
      <c r="AI1308" s="253"/>
      <c r="AJ1308" s="253"/>
      <c r="AK1308" s="253"/>
      <c r="AL1308" s="253"/>
      <c r="AM1308" s="253"/>
      <c r="AN1308" s="253"/>
      <c r="AO1308" s="253"/>
      <c r="AP1308" s="253"/>
      <c r="AQ1308" s="253"/>
      <c r="AR1308" s="253"/>
      <c r="AS1308" s="253"/>
      <c r="AT1308" s="253"/>
      <c r="AU1308" s="253"/>
      <c r="AV1308" s="253"/>
      <c r="AW1308" s="253"/>
      <c r="AX1308" s="253"/>
      <c r="AY1308" s="253"/>
      <c r="AZ1308" s="253"/>
      <c r="BA1308" s="253"/>
      <c r="BB1308" s="253"/>
      <c r="BC1308" s="253"/>
      <c r="BD1308" s="253"/>
      <c r="BE1308" s="253"/>
      <c r="BF1308" s="253"/>
      <c r="BG1308" s="253"/>
      <c r="BH1308" s="253"/>
      <c r="BI1308" s="253"/>
      <c r="BJ1308" s="253"/>
      <c r="BK1308" s="253"/>
      <c r="BL1308" s="253"/>
      <c r="BM1308" s="253"/>
      <c r="BN1308" s="253"/>
      <c r="BO1308" s="253"/>
      <c r="BP1308" s="253"/>
      <c r="BQ1308" s="253"/>
      <c r="BR1308" s="253"/>
      <c r="BS1308" s="253"/>
      <c r="BT1308" s="253"/>
      <c r="BU1308" s="253"/>
      <c r="BV1308" s="253"/>
      <c r="BW1308" s="253"/>
      <c r="BX1308" s="253"/>
      <c r="BY1308" s="253"/>
      <c r="BZ1308" s="253"/>
      <c r="CA1308" s="253"/>
      <c r="CB1308" s="253"/>
      <c r="CC1308" s="253"/>
      <c r="CD1308" s="253"/>
      <c r="CE1308" s="253"/>
      <c r="CF1308" s="253"/>
      <c r="CG1308" s="253"/>
      <c r="CH1308" s="253"/>
      <c r="CI1308" s="253"/>
      <c r="CJ1308" s="253"/>
      <c r="CK1308" s="253"/>
      <c r="CL1308" s="253"/>
      <c r="CM1308" s="253"/>
      <c r="CN1308" s="253"/>
      <c r="CO1308" s="253"/>
      <c r="CP1308" s="253"/>
      <c r="CQ1308" s="253"/>
      <c r="CR1308" s="253"/>
      <c r="CS1308" s="253"/>
      <c r="CT1308" s="253"/>
      <c r="CU1308" s="253"/>
      <c r="CV1308" s="253"/>
      <c r="CW1308" s="253"/>
      <c r="CX1308" s="253"/>
      <c r="CY1308" s="253"/>
      <c r="CZ1308" s="253"/>
      <c r="DA1308" s="253"/>
      <c r="DB1308" s="253"/>
      <c r="DC1308" s="253"/>
      <c r="DD1308" s="253"/>
      <c r="DE1308" s="253"/>
      <c r="DF1308" s="253"/>
      <c r="DG1308" s="253"/>
      <c r="DH1308" s="253"/>
      <c r="DI1308" s="253"/>
      <c r="DJ1308" s="253"/>
      <c r="DK1308" s="253"/>
      <c r="DL1308" s="253"/>
      <c r="DM1308" s="253"/>
      <c r="DN1308" s="253"/>
      <c r="DO1308" s="253"/>
      <c r="DP1308" s="253"/>
      <c r="DQ1308" s="253"/>
      <c r="DR1308" s="253"/>
      <c r="DS1308" s="253"/>
      <c r="DT1308" s="253"/>
      <c r="DU1308" s="253"/>
    </row>
    <row r="1309" spans="1:125" s="248" customFormat="1" x14ac:dyDescent="0.25">
      <c r="A1309" s="253"/>
      <c r="B1309" s="253"/>
      <c r="D1309" s="253"/>
      <c r="E1309" s="253"/>
      <c r="F1309" s="253"/>
      <c r="G1309" s="253"/>
      <c r="H1309" s="253"/>
      <c r="I1309" s="253"/>
      <c r="J1309" s="253"/>
      <c r="K1309" s="253"/>
      <c r="L1309" s="253"/>
      <c r="S1309" s="253"/>
      <c r="T1309" s="253"/>
      <c r="U1309" s="253"/>
      <c r="V1309" s="253"/>
      <c r="W1309" s="253"/>
      <c r="X1309" s="253"/>
      <c r="Y1309" s="253"/>
      <c r="Z1309" s="253"/>
      <c r="AA1309" s="253"/>
      <c r="AB1309" s="253"/>
      <c r="AC1309" s="253"/>
      <c r="AD1309" s="253"/>
      <c r="AE1309" s="253"/>
      <c r="AF1309" s="253"/>
      <c r="AG1309" s="253"/>
      <c r="AH1309" s="253"/>
      <c r="AI1309" s="253"/>
      <c r="AJ1309" s="253"/>
      <c r="AK1309" s="253"/>
      <c r="AL1309" s="253"/>
      <c r="AM1309" s="253"/>
      <c r="AN1309" s="253"/>
      <c r="AO1309" s="253"/>
      <c r="AP1309" s="253"/>
      <c r="AQ1309" s="253"/>
      <c r="AR1309" s="253"/>
      <c r="AS1309" s="253"/>
      <c r="AT1309" s="253"/>
      <c r="AU1309" s="253"/>
      <c r="AV1309" s="253"/>
      <c r="AW1309" s="253"/>
      <c r="AX1309" s="253"/>
      <c r="AY1309" s="253"/>
      <c r="AZ1309" s="253"/>
      <c r="BA1309" s="253"/>
      <c r="BB1309" s="253"/>
      <c r="BC1309" s="253"/>
      <c r="BD1309" s="253"/>
      <c r="BE1309" s="253"/>
      <c r="BF1309" s="253"/>
      <c r="BG1309" s="253"/>
      <c r="BH1309" s="253"/>
      <c r="BI1309" s="253"/>
      <c r="BJ1309" s="253"/>
      <c r="BK1309" s="253"/>
      <c r="BL1309" s="253"/>
      <c r="BM1309" s="253"/>
      <c r="BN1309" s="253"/>
      <c r="BO1309" s="253"/>
      <c r="BP1309" s="253"/>
      <c r="BQ1309" s="253"/>
      <c r="BR1309" s="253"/>
      <c r="BS1309" s="253"/>
      <c r="BT1309" s="253"/>
      <c r="BU1309" s="253"/>
      <c r="BV1309" s="253"/>
      <c r="BW1309" s="253"/>
      <c r="BX1309" s="253"/>
      <c r="BY1309" s="253"/>
      <c r="BZ1309" s="253"/>
      <c r="CA1309" s="253"/>
      <c r="CB1309" s="253"/>
      <c r="CC1309" s="253"/>
      <c r="CD1309" s="253"/>
      <c r="CE1309" s="253"/>
      <c r="CF1309" s="253"/>
      <c r="CG1309" s="253"/>
      <c r="CH1309" s="253"/>
      <c r="CI1309" s="253"/>
      <c r="CJ1309" s="253"/>
      <c r="CK1309" s="253"/>
      <c r="CL1309" s="253"/>
      <c r="CM1309" s="253"/>
      <c r="CN1309" s="253"/>
      <c r="CO1309" s="253"/>
      <c r="CP1309" s="253"/>
      <c r="CQ1309" s="253"/>
      <c r="CR1309" s="253"/>
      <c r="CS1309" s="253"/>
      <c r="CT1309" s="253"/>
      <c r="CU1309" s="253"/>
      <c r="CV1309" s="253"/>
      <c r="CW1309" s="253"/>
      <c r="CX1309" s="253"/>
      <c r="CY1309" s="253"/>
      <c r="CZ1309" s="253"/>
      <c r="DA1309" s="253"/>
      <c r="DB1309" s="253"/>
      <c r="DC1309" s="253"/>
      <c r="DD1309" s="253"/>
      <c r="DE1309" s="253"/>
      <c r="DF1309" s="253"/>
      <c r="DG1309" s="253"/>
      <c r="DH1309" s="253"/>
      <c r="DI1309" s="253"/>
      <c r="DJ1309" s="253"/>
      <c r="DK1309" s="253"/>
      <c r="DL1309" s="253"/>
      <c r="DM1309" s="253"/>
      <c r="DN1309" s="253"/>
      <c r="DO1309" s="253"/>
      <c r="DP1309" s="253"/>
      <c r="DQ1309" s="253"/>
      <c r="DR1309" s="253"/>
      <c r="DS1309" s="253"/>
      <c r="DT1309" s="253"/>
      <c r="DU1309" s="253"/>
    </row>
    <row r="1310" spans="1:125" s="248" customFormat="1" x14ac:dyDescent="0.25">
      <c r="A1310" s="253"/>
      <c r="B1310" s="253"/>
      <c r="D1310" s="253"/>
      <c r="E1310" s="253"/>
      <c r="F1310" s="253"/>
      <c r="G1310" s="253"/>
      <c r="H1310" s="253"/>
      <c r="I1310" s="253"/>
      <c r="J1310" s="253"/>
      <c r="K1310" s="253"/>
      <c r="L1310" s="253"/>
      <c r="S1310" s="253"/>
      <c r="T1310" s="253"/>
      <c r="U1310" s="253"/>
      <c r="V1310" s="253"/>
      <c r="W1310" s="253"/>
      <c r="X1310" s="253"/>
      <c r="Y1310" s="253"/>
      <c r="Z1310" s="253"/>
      <c r="AA1310" s="253"/>
      <c r="AB1310" s="253"/>
      <c r="AC1310" s="253"/>
      <c r="AD1310" s="253"/>
      <c r="AE1310" s="253"/>
      <c r="AF1310" s="253"/>
      <c r="AG1310" s="253"/>
      <c r="AH1310" s="253"/>
      <c r="AI1310" s="253"/>
      <c r="AJ1310" s="253"/>
      <c r="AK1310" s="253"/>
      <c r="AL1310" s="253"/>
      <c r="AM1310" s="253"/>
      <c r="AN1310" s="253"/>
      <c r="AO1310" s="253"/>
      <c r="AP1310" s="253"/>
      <c r="AQ1310" s="253"/>
      <c r="AR1310" s="253"/>
      <c r="AS1310" s="253"/>
      <c r="AT1310" s="253"/>
      <c r="AU1310" s="253"/>
      <c r="AV1310" s="253"/>
      <c r="AW1310" s="253"/>
      <c r="AX1310" s="253"/>
      <c r="AY1310" s="253"/>
      <c r="AZ1310" s="253"/>
      <c r="BA1310" s="253"/>
      <c r="BB1310" s="253"/>
      <c r="BC1310" s="253"/>
      <c r="BD1310" s="253"/>
      <c r="BE1310" s="253"/>
      <c r="BF1310" s="253"/>
      <c r="BG1310" s="253"/>
      <c r="BH1310" s="253"/>
      <c r="BI1310" s="253"/>
      <c r="BJ1310" s="253"/>
      <c r="BK1310" s="253"/>
      <c r="BL1310" s="253"/>
      <c r="BM1310" s="253"/>
      <c r="BN1310" s="253"/>
      <c r="BO1310" s="253"/>
      <c r="BP1310" s="253"/>
      <c r="BQ1310" s="253"/>
      <c r="BR1310" s="253"/>
      <c r="BS1310" s="253"/>
      <c r="BT1310" s="253"/>
      <c r="BU1310" s="253"/>
      <c r="BV1310" s="253"/>
      <c r="BW1310" s="253"/>
      <c r="BX1310" s="253"/>
      <c r="BY1310" s="253"/>
      <c r="BZ1310" s="253"/>
      <c r="CA1310" s="253"/>
      <c r="CB1310" s="253"/>
      <c r="CC1310" s="253"/>
      <c r="CD1310" s="253"/>
      <c r="CE1310" s="253"/>
      <c r="CF1310" s="253"/>
      <c r="CG1310" s="253"/>
      <c r="CH1310" s="253"/>
      <c r="CI1310" s="253"/>
      <c r="CJ1310" s="253"/>
      <c r="CK1310" s="253"/>
      <c r="CL1310" s="253"/>
      <c r="CM1310" s="253"/>
      <c r="CN1310" s="253"/>
      <c r="CO1310" s="253"/>
      <c r="CP1310" s="253"/>
      <c r="CQ1310" s="253"/>
      <c r="CR1310" s="253"/>
      <c r="CS1310" s="253"/>
      <c r="CT1310" s="253"/>
      <c r="CU1310" s="253"/>
      <c r="CV1310" s="253"/>
      <c r="CW1310" s="253"/>
      <c r="CX1310" s="253"/>
      <c r="CY1310" s="253"/>
      <c r="CZ1310" s="253"/>
      <c r="DA1310" s="253"/>
      <c r="DB1310" s="253"/>
      <c r="DC1310" s="253"/>
      <c r="DD1310" s="253"/>
      <c r="DE1310" s="253"/>
      <c r="DF1310" s="253"/>
      <c r="DG1310" s="253"/>
      <c r="DH1310" s="253"/>
      <c r="DI1310" s="253"/>
      <c r="DJ1310" s="253"/>
      <c r="DK1310" s="253"/>
      <c r="DL1310" s="253"/>
      <c r="DM1310" s="253"/>
      <c r="DN1310" s="253"/>
      <c r="DO1310" s="253"/>
      <c r="DP1310" s="253"/>
      <c r="DQ1310" s="253"/>
      <c r="DR1310" s="253"/>
      <c r="DS1310" s="253"/>
      <c r="DT1310" s="253"/>
      <c r="DU1310" s="253"/>
    </row>
    <row r="1311" spans="1:125" s="248" customFormat="1" x14ac:dyDescent="0.25">
      <c r="A1311" s="253"/>
      <c r="B1311" s="253"/>
      <c r="D1311" s="253"/>
      <c r="E1311" s="253"/>
      <c r="F1311" s="253"/>
      <c r="G1311" s="253"/>
      <c r="H1311" s="253"/>
      <c r="I1311" s="253"/>
      <c r="J1311" s="253"/>
      <c r="K1311" s="253"/>
      <c r="L1311" s="253"/>
      <c r="S1311" s="253"/>
      <c r="T1311" s="253"/>
      <c r="U1311" s="253"/>
      <c r="V1311" s="253"/>
      <c r="W1311" s="253"/>
      <c r="X1311" s="253"/>
      <c r="Y1311" s="253"/>
      <c r="Z1311" s="253"/>
      <c r="AA1311" s="253"/>
      <c r="AB1311" s="253"/>
      <c r="AC1311" s="253"/>
      <c r="AD1311" s="253"/>
      <c r="AE1311" s="253"/>
      <c r="AF1311" s="253"/>
      <c r="AG1311" s="253"/>
      <c r="AH1311" s="253"/>
      <c r="AI1311" s="253"/>
      <c r="AJ1311" s="253"/>
      <c r="AK1311" s="253"/>
      <c r="AL1311" s="253"/>
      <c r="AM1311" s="253"/>
      <c r="AN1311" s="253"/>
      <c r="AO1311" s="253"/>
      <c r="AP1311" s="253"/>
      <c r="AQ1311" s="253"/>
      <c r="AR1311" s="253"/>
      <c r="AS1311" s="253"/>
      <c r="AT1311" s="253"/>
      <c r="AU1311" s="253"/>
      <c r="AV1311" s="253"/>
      <c r="AW1311" s="253"/>
      <c r="AX1311" s="253"/>
      <c r="AY1311" s="253"/>
      <c r="AZ1311" s="253"/>
      <c r="BA1311" s="253"/>
      <c r="BB1311" s="253"/>
      <c r="BC1311" s="253"/>
      <c r="BD1311" s="253"/>
      <c r="BE1311" s="253"/>
      <c r="BF1311" s="253"/>
      <c r="BG1311" s="253"/>
      <c r="BH1311" s="253"/>
      <c r="BI1311" s="253"/>
      <c r="BJ1311" s="253"/>
      <c r="BK1311" s="253"/>
      <c r="BL1311" s="253"/>
      <c r="BM1311" s="253"/>
      <c r="BN1311" s="253"/>
      <c r="BO1311" s="253"/>
      <c r="BP1311" s="253"/>
      <c r="BQ1311" s="253"/>
      <c r="BR1311" s="253"/>
      <c r="BS1311" s="253"/>
      <c r="BT1311" s="253"/>
      <c r="BU1311" s="253"/>
      <c r="BV1311" s="253"/>
      <c r="BW1311" s="253"/>
      <c r="BX1311" s="253"/>
      <c r="BY1311" s="253"/>
      <c r="BZ1311" s="253"/>
      <c r="CA1311" s="253"/>
      <c r="CB1311" s="253"/>
      <c r="CC1311" s="253"/>
      <c r="CD1311" s="253"/>
      <c r="CE1311" s="253"/>
      <c r="CF1311" s="253"/>
      <c r="CG1311" s="253"/>
      <c r="CH1311" s="253"/>
      <c r="CI1311" s="253"/>
      <c r="CJ1311" s="253"/>
      <c r="CK1311" s="253"/>
      <c r="CL1311" s="253"/>
      <c r="CM1311" s="253"/>
      <c r="CN1311" s="253"/>
      <c r="CO1311" s="253"/>
      <c r="CP1311" s="253"/>
      <c r="CQ1311" s="253"/>
      <c r="CR1311" s="253"/>
      <c r="CS1311" s="253"/>
      <c r="CT1311" s="253"/>
      <c r="CU1311" s="253"/>
      <c r="CV1311" s="253"/>
      <c r="CW1311" s="253"/>
      <c r="CX1311" s="253"/>
      <c r="CY1311" s="253"/>
      <c r="CZ1311" s="253"/>
      <c r="DA1311" s="253"/>
      <c r="DB1311" s="253"/>
      <c r="DC1311" s="253"/>
      <c r="DD1311" s="253"/>
      <c r="DE1311" s="253"/>
      <c r="DF1311" s="253"/>
      <c r="DG1311" s="253"/>
      <c r="DH1311" s="253"/>
      <c r="DI1311" s="253"/>
      <c r="DJ1311" s="253"/>
      <c r="DK1311" s="253"/>
      <c r="DL1311" s="253"/>
      <c r="DM1311" s="253"/>
      <c r="DN1311" s="253"/>
      <c r="DO1311" s="253"/>
      <c r="DP1311" s="253"/>
      <c r="DQ1311" s="253"/>
      <c r="DR1311" s="253"/>
      <c r="DS1311" s="253"/>
      <c r="DT1311" s="253"/>
      <c r="DU1311" s="253"/>
    </row>
    <row r="1312" spans="1:125" s="248" customFormat="1" x14ac:dyDescent="0.25">
      <c r="A1312" s="253"/>
      <c r="B1312" s="253"/>
      <c r="D1312" s="253"/>
      <c r="E1312" s="253"/>
      <c r="F1312" s="253"/>
      <c r="G1312" s="253"/>
      <c r="H1312" s="253"/>
      <c r="I1312" s="253"/>
      <c r="J1312" s="253"/>
      <c r="K1312" s="253"/>
      <c r="L1312" s="253"/>
      <c r="S1312" s="253"/>
      <c r="T1312" s="253"/>
      <c r="U1312" s="253"/>
      <c r="V1312" s="253"/>
      <c r="W1312" s="253"/>
      <c r="X1312" s="253"/>
      <c r="Y1312" s="253"/>
      <c r="Z1312" s="253"/>
      <c r="AA1312" s="253"/>
      <c r="AB1312" s="253"/>
      <c r="AC1312" s="253"/>
      <c r="AD1312" s="253"/>
      <c r="AE1312" s="253"/>
      <c r="AF1312" s="253"/>
      <c r="AG1312" s="253"/>
      <c r="AH1312" s="253"/>
      <c r="AI1312" s="253"/>
      <c r="AJ1312" s="253"/>
      <c r="AK1312" s="253"/>
      <c r="AL1312" s="253"/>
      <c r="AM1312" s="253"/>
      <c r="AN1312" s="253"/>
      <c r="AO1312" s="253"/>
      <c r="AP1312" s="253"/>
      <c r="AQ1312" s="253"/>
      <c r="AR1312" s="253"/>
      <c r="AS1312" s="253"/>
      <c r="AT1312" s="253"/>
      <c r="AU1312" s="253"/>
      <c r="AV1312" s="253"/>
      <c r="AW1312" s="253"/>
      <c r="AX1312" s="253"/>
      <c r="AY1312" s="253"/>
      <c r="AZ1312" s="253"/>
      <c r="BA1312" s="253"/>
      <c r="BB1312" s="253"/>
      <c r="BC1312" s="253"/>
      <c r="BD1312" s="253"/>
      <c r="BE1312" s="253"/>
      <c r="BF1312" s="253"/>
      <c r="BG1312" s="253"/>
      <c r="BH1312" s="253"/>
      <c r="BI1312" s="253"/>
      <c r="BJ1312" s="253"/>
      <c r="BK1312" s="253"/>
      <c r="BL1312" s="253"/>
      <c r="BM1312" s="253"/>
      <c r="BN1312" s="253"/>
      <c r="BO1312" s="253"/>
      <c r="BP1312" s="253"/>
      <c r="BQ1312" s="253"/>
      <c r="BR1312" s="253"/>
      <c r="BS1312" s="253"/>
      <c r="BT1312" s="253"/>
      <c r="BU1312" s="253"/>
      <c r="BV1312" s="253"/>
      <c r="BW1312" s="253"/>
      <c r="BX1312" s="253"/>
      <c r="BY1312" s="253"/>
      <c r="BZ1312" s="253"/>
      <c r="CA1312" s="253"/>
      <c r="CB1312" s="253"/>
      <c r="CC1312" s="253"/>
      <c r="CD1312" s="253"/>
      <c r="CE1312" s="253"/>
      <c r="CF1312" s="253"/>
      <c r="CG1312" s="253"/>
      <c r="CH1312" s="253"/>
      <c r="CI1312" s="253"/>
      <c r="CJ1312" s="253"/>
      <c r="CK1312" s="253"/>
      <c r="CL1312" s="253"/>
      <c r="CM1312" s="253"/>
      <c r="CN1312" s="253"/>
      <c r="CO1312" s="253"/>
      <c r="CP1312" s="253"/>
      <c r="CQ1312" s="253"/>
      <c r="CR1312" s="253"/>
      <c r="CS1312" s="253"/>
      <c r="CT1312" s="253"/>
      <c r="CU1312" s="253"/>
      <c r="CV1312" s="253"/>
      <c r="CW1312" s="253"/>
      <c r="CX1312" s="253"/>
      <c r="CY1312" s="253"/>
      <c r="CZ1312" s="253"/>
      <c r="DA1312" s="253"/>
      <c r="DB1312" s="253"/>
      <c r="DC1312" s="253"/>
      <c r="DD1312" s="253"/>
      <c r="DE1312" s="253"/>
      <c r="DF1312" s="253"/>
      <c r="DG1312" s="253"/>
      <c r="DH1312" s="253"/>
      <c r="DI1312" s="253"/>
      <c r="DJ1312" s="253"/>
      <c r="DK1312" s="253"/>
      <c r="DL1312" s="253"/>
      <c r="DM1312" s="253"/>
      <c r="DN1312" s="253"/>
      <c r="DO1312" s="253"/>
      <c r="DP1312" s="253"/>
      <c r="DQ1312" s="253"/>
      <c r="DR1312" s="253"/>
      <c r="DS1312" s="253"/>
      <c r="DT1312" s="253"/>
      <c r="DU1312" s="253"/>
    </row>
    <row r="1313" spans="1:125" s="248" customFormat="1" x14ac:dyDescent="0.25">
      <c r="A1313" s="253"/>
      <c r="B1313" s="253"/>
      <c r="D1313" s="253"/>
      <c r="E1313" s="253"/>
      <c r="F1313" s="253"/>
      <c r="G1313" s="253"/>
      <c r="H1313" s="253"/>
      <c r="I1313" s="253"/>
      <c r="J1313" s="253"/>
      <c r="K1313" s="253"/>
      <c r="L1313" s="253"/>
      <c r="S1313" s="253"/>
      <c r="T1313" s="253"/>
      <c r="U1313" s="253"/>
      <c r="V1313" s="253"/>
      <c r="W1313" s="253"/>
      <c r="X1313" s="253"/>
      <c r="Y1313" s="253"/>
      <c r="Z1313" s="253"/>
      <c r="AA1313" s="253"/>
      <c r="AB1313" s="253"/>
      <c r="AC1313" s="253"/>
      <c r="AD1313" s="253"/>
      <c r="AE1313" s="253"/>
      <c r="AF1313" s="253"/>
      <c r="AG1313" s="253"/>
      <c r="AH1313" s="253"/>
      <c r="AI1313" s="253"/>
      <c r="AJ1313" s="253"/>
      <c r="AK1313" s="253"/>
      <c r="AL1313" s="253"/>
      <c r="AM1313" s="253"/>
      <c r="AN1313" s="253"/>
      <c r="AO1313" s="253"/>
      <c r="AP1313" s="253"/>
      <c r="AQ1313" s="253"/>
      <c r="AR1313" s="253"/>
      <c r="AS1313" s="253"/>
      <c r="AT1313" s="253"/>
      <c r="AU1313" s="253"/>
      <c r="AV1313" s="253"/>
      <c r="AW1313" s="253"/>
      <c r="AX1313" s="253"/>
      <c r="AY1313" s="253"/>
      <c r="AZ1313" s="253"/>
      <c r="BA1313" s="253"/>
      <c r="BB1313" s="253"/>
      <c r="BC1313" s="253"/>
      <c r="BD1313" s="253"/>
      <c r="BE1313" s="253"/>
      <c r="BF1313" s="253"/>
      <c r="BG1313" s="253"/>
      <c r="BH1313" s="253"/>
      <c r="BI1313" s="253"/>
      <c r="BJ1313" s="253"/>
      <c r="BK1313" s="253"/>
      <c r="BL1313" s="253"/>
      <c r="BM1313" s="253"/>
      <c r="BN1313" s="253"/>
      <c r="BO1313" s="253"/>
      <c r="BP1313" s="253"/>
      <c r="BQ1313" s="253"/>
      <c r="BR1313" s="253"/>
      <c r="BS1313" s="253"/>
      <c r="BT1313" s="253"/>
      <c r="BU1313" s="253"/>
      <c r="BV1313" s="253"/>
      <c r="BW1313" s="253"/>
      <c r="BX1313" s="253"/>
      <c r="BY1313" s="253"/>
      <c r="BZ1313" s="253"/>
      <c r="CA1313" s="253"/>
      <c r="CB1313" s="253"/>
      <c r="CC1313" s="253"/>
      <c r="CD1313" s="253"/>
      <c r="CE1313" s="253"/>
      <c r="CF1313" s="253"/>
      <c r="CG1313" s="253"/>
      <c r="CH1313" s="253"/>
      <c r="CI1313" s="253"/>
      <c r="CJ1313" s="253"/>
      <c r="CK1313" s="253"/>
      <c r="CL1313" s="253"/>
      <c r="CM1313" s="253"/>
      <c r="CN1313" s="253"/>
      <c r="CO1313" s="253"/>
      <c r="CP1313" s="253"/>
      <c r="CQ1313" s="253"/>
      <c r="CR1313" s="253"/>
      <c r="CS1313" s="253"/>
      <c r="CT1313" s="253"/>
      <c r="CU1313" s="253"/>
      <c r="CV1313" s="253"/>
      <c r="CW1313" s="253"/>
      <c r="CX1313" s="253"/>
      <c r="CY1313" s="253"/>
      <c r="CZ1313" s="253"/>
      <c r="DA1313" s="253"/>
      <c r="DB1313" s="253"/>
      <c r="DC1313" s="253"/>
      <c r="DD1313" s="253"/>
      <c r="DE1313" s="253"/>
      <c r="DF1313" s="253"/>
      <c r="DG1313" s="253"/>
      <c r="DH1313" s="253"/>
      <c r="DI1313" s="253"/>
      <c r="DJ1313" s="253"/>
      <c r="DK1313" s="253"/>
      <c r="DL1313" s="253"/>
      <c r="DM1313" s="253"/>
      <c r="DN1313" s="253"/>
      <c r="DO1313" s="253"/>
      <c r="DP1313" s="253"/>
      <c r="DQ1313" s="253"/>
      <c r="DR1313" s="253"/>
      <c r="DS1313" s="253"/>
      <c r="DT1313" s="253"/>
      <c r="DU1313" s="253"/>
    </row>
    <row r="1314" spans="1:125" s="248" customFormat="1" x14ac:dyDescent="0.25">
      <c r="A1314" s="253"/>
      <c r="B1314" s="253"/>
      <c r="D1314" s="253"/>
      <c r="E1314" s="253"/>
      <c r="F1314" s="253"/>
      <c r="G1314" s="253"/>
      <c r="H1314" s="253"/>
      <c r="I1314" s="253"/>
      <c r="J1314" s="253"/>
      <c r="K1314" s="253"/>
      <c r="L1314" s="253"/>
      <c r="S1314" s="253"/>
      <c r="T1314" s="253"/>
      <c r="U1314" s="253"/>
      <c r="V1314" s="253"/>
      <c r="W1314" s="253"/>
      <c r="X1314" s="253"/>
      <c r="Y1314" s="253"/>
      <c r="Z1314" s="253"/>
      <c r="AA1314" s="253"/>
      <c r="AB1314" s="253"/>
      <c r="AC1314" s="253"/>
      <c r="AD1314" s="253"/>
      <c r="AE1314" s="253"/>
      <c r="AF1314" s="253"/>
      <c r="AG1314" s="253"/>
      <c r="AH1314" s="253"/>
      <c r="AI1314" s="253"/>
      <c r="AJ1314" s="253"/>
      <c r="AK1314" s="253"/>
      <c r="AL1314" s="253"/>
      <c r="AM1314" s="253"/>
      <c r="AN1314" s="253"/>
      <c r="AO1314" s="253"/>
      <c r="AP1314" s="253"/>
      <c r="AQ1314" s="253"/>
      <c r="AR1314" s="253"/>
      <c r="AS1314" s="253"/>
      <c r="AT1314" s="253"/>
      <c r="AU1314" s="253"/>
      <c r="AV1314" s="253"/>
      <c r="AW1314" s="253"/>
      <c r="AX1314" s="253"/>
      <c r="AY1314" s="253"/>
      <c r="AZ1314" s="253"/>
      <c r="BA1314" s="253"/>
      <c r="BB1314" s="253"/>
      <c r="BC1314" s="253"/>
      <c r="BD1314" s="253"/>
      <c r="BE1314" s="253"/>
      <c r="BF1314" s="253"/>
      <c r="BG1314" s="253"/>
      <c r="BH1314" s="253"/>
      <c r="BI1314" s="253"/>
      <c r="BJ1314" s="253"/>
      <c r="BK1314" s="253"/>
      <c r="BL1314" s="253"/>
      <c r="BM1314" s="253"/>
      <c r="BN1314" s="253"/>
      <c r="BO1314" s="253"/>
      <c r="BP1314" s="253"/>
      <c r="BQ1314" s="253"/>
      <c r="BR1314" s="253"/>
      <c r="BS1314" s="253"/>
      <c r="BT1314" s="253"/>
      <c r="BU1314" s="253"/>
      <c r="BV1314" s="253"/>
      <c r="BW1314" s="253"/>
      <c r="BX1314" s="253"/>
      <c r="BY1314" s="253"/>
      <c r="BZ1314" s="253"/>
      <c r="CA1314" s="253"/>
      <c r="CB1314" s="253"/>
      <c r="CC1314" s="253"/>
      <c r="CD1314" s="253"/>
      <c r="CE1314" s="253"/>
      <c r="CF1314" s="253"/>
      <c r="CG1314" s="253"/>
      <c r="CH1314" s="253"/>
      <c r="CI1314" s="253"/>
      <c r="CJ1314" s="253"/>
      <c r="CK1314" s="253"/>
      <c r="CL1314" s="253"/>
      <c r="CM1314" s="253"/>
      <c r="CN1314" s="253"/>
      <c r="CO1314" s="253"/>
      <c r="CP1314" s="253"/>
      <c r="CQ1314" s="253"/>
      <c r="CR1314" s="253"/>
      <c r="CS1314" s="253"/>
      <c r="CT1314" s="253"/>
      <c r="CU1314" s="253"/>
      <c r="CV1314" s="253"/>
      <c r="CW1314" s="253"/>
      <c r="CX1314" s="253"/>
      <c r="CY1314" s="253"/>
      <c r="CZ1314" s="253"/>
      <c r="DA1314" s="253"/>
      <c r="DB1314" s="253"/>
      <c r="DC1314" s="253"/>
      <c r="DD1314" s="253"/>
      <c r="DE1314" s="253"/>
      <c r="DF1314" s="253"/>
      <c r="DG1314" s="253"/>
      <c r="DH1314" s="253"/>
      <c r="DI1314" s="253"/>
      <c r="DJ1314" s="253"/>
      <c r="DK1314" s="253"/>
      <c r="DL1314" s="253"/>
      <c r="DM1314" s="253"/>
      <c r="DN1314" s="253"/>
      <c r="DO1314" s="253"/>
      <c r="DP1314" s="253"/>
      <c r="DQ1314" s="253"/>
      <c r="DR1314" s="253"/>
      <c r="DS1314" s="253"/>
      <c r="DT1314" s="253"/>
      <c r="DU1314" s="253"/>
    </row>
    <row r="1315" spans="1:125" s="248" customFormat="1" x14ac:dyDescent="0.25">
      <c r="A1315" s="253"/>
      <c r="B1315" s="253"/>
      <c r="D1315" s="253"/>
      <c r="E1315" s="253"/>
      <c r="F1315" s="253"/>
      <c r="G1315" s="253"/>
      <c r="H1315" s="253"/>
      <c r="I1315" s="253"/>
      <c r="J1315" s="253"/>
      <c r="K1315" s="253"/>
      <c r="L1315" s="253"/>
      <c r="S1315" s="253"/>
      <c r="T1315" s="253"/>
      <c r="U1315" s="253"/>
      <c r="V1315" s="253"/>
      <c r="W1315" s="253"/>
      <c r="X1315" s="253"/>
      <c r="Y1315" s="253"/>
      <c r="Z1315" s="253"/>
      <c r="AA1315" s="253"/>
      <c r="AB1315" s="253"/>
      <c r="AC1315" s="253"/>
      <c r="AD1315" s="253"/>
      <c r="AE1315" s="253"/>
      <c r="AF1315" s="253"/>
      <c r="AG1315" s="253"/>
      <c r="AH1315" s="253"/>
      <c r="AI1315" s="253"/>
      <c r="AJ1315" s="253"/>
      <c r="AK1315" s="253"/>
      <c r="AL1315" s="253"/>
      <c r="AM1315" s="253"/>
      <c r="AN1315" s="253"/>
      <c r="AO1315" s="253"/>
      <c r="AP1315" s="253"/>
      <c r="AQ1315" s="253"/>
      <c r="AR1315" s="253"/>
      <c r="AS1315" s="253"/>
      <c r="AT1315" s="253"/>
      <c r="AU1315" s="253"/>
      <c r="AV1315" s="253"/>
      <c r="AW1315" s="253"/>
      <c r="AX1315" s="253"/>
      <c r="AY1315" s="253"/>
      <c r="AZ1315" s="253"/>
      <c r="BA1315" s="253"/>
      <c r="BB1315" s="253"/>
      <c r="BC1315" s="253"/>
      <c r="BD1315" s="253"/>
      <c r="BE1315" s="253"/>
      <c r="BF1315" s="253"/>
      <c r="BG1315" s="253"/>
      <c r="BH1315" s="253"/>
      <c r="BI1315" s="253"/>
      <c r="BJ1315" s="253"/>
      <c r="BK1315" s="253"/>
      <c r="BL1315" s="253"/>
      <c r="BM1315" s="253"/>
      <c r="BN1315" s="253"/>
      <c r="BO1315" s="253"/>
      <c r="BP1315" s="253"/>
      <c r="BQ1315" s="253"/>
      <c r="BR1315" s="253"/>
      <c r="BS1315" s="253"/>
      <c r="BT1315" s="253"/>
      <c r="BU1315" s="253"/>
      <c r="BV1315" s="253"/>
      <c r="BW1315" s="253"/>
      <c r="BX1315" s="253"/>
      <c r="BY1315" s="253"/>
      <c r="BZ1315" s="253"/>
      <c r="CA1315" s="253"/>
      <c r="CB1315" s="253"/>
      <c r="CC1315" s="253"/>
      <c r="CD1315" s="253"/>
      <c r="CE1315" s="253"/>
      <c r="CF1315" s="253"/>
      <c r="CG1315" s="253"/>
      <c r="CH1315" s="253"/>
      <c r="CI1315" s="253"/>
      <c r="CJ1315" s="253"/>
      <c r="CK1315" s="253"/>
      <c r="CL1315" s="253"/>
      <c r="CM1315" s="253"/>
      <c r="CN1315" s="253"/>
      <c r="CO1315" s="253"/>
      <c r="CP1315" s="253"/>
      <c r="CQ1315" s="253"/>
      <c r="CR1315" s="253"/>
      <c r="CS1315" s="253"/>
      <c r="CT1315" s="253"/>
      <c r="CU1315" s="253"/>
      <c r="CV1315" s="253"/>
      <c r="CW1315" s="253"/>
      <c r="CX1315" s="253"/>
      <c r="CY1315" s="253"/>
      <c r="CZ1315" s="253"/>
      <c r="DA1315" s="253"/>
      <c r="DB1315" s="253"/>
      <c r="DC1315" s="253"/>
      <c r="DD1315" s="253"/>
      <c r="DE1315" s="253"/>
      <c r="DF1315" s="253"/>
      <c r="DG1315" s="253"/>
      <c r="DH1315" s="253"/>
      <c r="DI1315" s="253"/>
      <c r="DJ1315" s="253"/>
      <c r="DK1315" s="253"/>
      <c r="DL1315" s="253"/>
      <c r="DM1315" s="253"/>
      <c r="DN1315" s="253"/>
      <c r="DO1315" s="253"/>
      <c r="DP1315" s="253"/>
      <c r="DQ1315" s="253"/>
      <c r="DR1315" s="253"/>
      <c r="DS1315" s="253"/>
      <c r="DT1315" s="253"/>
      <c r="DU1315" s="253"/>
    </row>
    <row r="1316" spans="1:125" s="248" customFormat="1" x14ac:dyDescent="0.25">
      <c r="A1316" s="253"/>
      <c r="B1316" s="253"/>
      <c r="D1316" s="253"/>
      <c r="E1316" s="253"/>
      <c r="F1316" s="253"/>
      <c r="G1316" s="253"/>
      <c r="H1316" s="253"/>
      <c r="I1316" s="253"/>
      <c r="J1316" s="253"/>
      <c r="K1316" s="253"/>
      <c r="L1316" s="253"/>
      <c r="S1316" s="253"/>
      <c r="T1316" s="253"/>
      <c r="U1316" s="253"/>
      <c r="V1316" s="253"/>
      <c r="W1316" s="253"/>
      <c r="X1316" s="253"/>
      <c r="Y1316" s="253"/>
      <c r="Z1316" s="253"/>
      <c r="AA1316" s="253"/>
      <c r="AB1316" s="253"/>
      <c r="AC1316" s="253"/>
      <c r="AD1316" s="253"/>
      <c r="AE1316" s="253"/>
      <c r="AF1316" s="253"/>
      <c r="AG1316" s="253"/>
      <c r="AH1316" s="253"/>
      <c r="AI1316" s="253"/>
      <c r="AJ1316" s="253"/>
      <c r="AK1316" s="253"/>
      <c r="AL1316" s="253"/>
      <c r="AM1316" s="253"/>
      <c r="AN1316" s="253"/>
      <c r="AO1316" s="253"/>
      <c r="AP1316" s="253"/>
      <c r="AQ1316" s="253"/>
      <c r="AR1316" s="253"/>
      <c r="AS1316" s="253"/>
      <c r="AT1316" s="253"/>
      <c r="AU1316" s="253"/>
      <c r="AV1316" s="253"/>
      <c r="AW1316" s="253"/>
      <c r="AX1316" s="253"/>
      <c r="AY1316" s="253"/>
      <c r="AZ1316" s="253"/>
      <c r="BA1316" s="253"/>
      <c r="BB1316" s="253"/>
      <c r="BC1316" s="253"/>
      <c r="BD1316" s="253"/>
      <c r="BE1316" s="253"/>
      <c r="BF1316" s="253"/>
      <c r="BG1316" s="253"/>
      <c r="BH1316" s="253"/>
      <c r="BI1316" s="253"/>
      <c r="BJ1316" s="253"/>
      <c r="BK1316" s="253"/>
      <c r="BL1316" s="253"/>
      <c r="BM1316" s="253"/>
      <c r="BN1316" s="253"/>
      <c r="BO1316" s="253"/>
      <c r="BP1316" s="253"/>
      <c r="BQ1316" s="253"/>
      <c r="BR1316" s="253"/>
      <c r="BS1316" s="253"/>
      <c r="BT1316" s="253"/>
      <c r="BU1316" s="253"/>
      <c r="BV1316" s="253"/>
      <c r="BW1316" s="253"/>
      <c r="BX1316" s="253"/>
      <c r="BY1316" s="253"/>
      <c r="BZ1316" s="253"/>
      <c r="CA1316" s="253"/>
      <c r="CB1316" s="253"/>
      <c r="CC1316" s="253"/>
      <c r="CD1316" s="253"/>
      <c r="CE1316" s="253"/>
      <c r="CF1316" s="253"/>
      <c r="CG1316" s="253"/>
      <c r="CH1316" s="253"/>
      <c r="CI1316" s="253"/>
      <c r="CJ1316" s="253"/>
      <c r="CK1316" s="253"/>
      <c r="CL1316" s="253"/>
      <c r="CM1316" s="253"/>
      <c r="CN1316" s="253"/>
      <c r="CO1316" s="253"/>
      <c r="CP1316" s="253"/>
      <c r="CQ1316" s="253"/>
      <c r="CR1316" s="253"/>
      <c r="CS1316" s="253"/>
      <c r="CT1316" s="253"/>
      <c r="CU1316" s="253"/>
      <c r="CV1316" s="253"/>
      <c r="CW1316" s="253"/>
      <c r="CX1316" s="253"/>
      <c r="CY1316" s="253"/>
      <c r="CZ1316" s="253"/>
      <c r="DA1316" s="253"/>
      <c r="DB1316" s="253"/>
      <c r="DC1316" s="253"/>
      <c r="DD1316" s="253"/>
      <c r="DE1316" s="253"/>
      <c r="DF1316" s="253"/>
      <c r="DG1316" s="253"/>
      <c r="DH1316" s="253"/>
      <c r="DI1316" s="253"/>
      <c r="DJ1316" s="253"/>
      <c r="DK1316" s="253"/>
      <c r="DL1316" s="253"/>
      <c r="DM1316" s="253"/>
      <c r="DN1316" s="253"/>
      <c r="DO1316" s="253"/>
      <c r="DP1316" s="253"/>
      <c r="DQ1316" s="253"/>
      <c r="DR1316" s="253"/>
      <c r="DS1316" s="253"/>
      <c r="DT1316" s="253"/>
      <c r="DU1316" s="253"/>
    </row>
    <row r="1317" spans="1:125" s="248" customFormat="1" x14ac:dyDescent="0.25">
      <c r="A1317" s="253"/>
      <c r="B1317" s="253"/>
      <c r="D1317" s="253"/>
      <c r="E1317" s="253"/>
      <c r="F1317" s="253"/>
      <c r="G1317" s="253"/>
      <c r="H1317" s="253"/>
      <c r="I1317" s="253"/>
      <c r="J1317" s="253"/>
      <c r="K1317" s="253"/>
      <c r="L1317" s="253"/>
      <c r="S1317" s="253"/>
      <c r="T1317" s="253"/>
      <c r="U1317" s="253"/>
      <c r="V1317" s="253"/>
      <c r="W1317" s="253"/>
      <c r="X1317" s="253"/>
      <c r="Y1317" s="253"/>
      <c r="Z1317" s="253"/>
      <c r="AA1317" s="253"/>
      <c r="AB1317" s="253"/>
      <c r="AC1317" s="253"/>
      <c r="AD1317" s="253"/>
      <c r="AE1317" s="253"/>
      <c r="AF1317" s="253"/>
      <c r="AG1317" s="253"/>
      <c r="AH1317" s="253"/>
      <c r="AI1317" s="253"/>
      <c r="AJ1317" s="253"/>
      <c r="AK1317" s="253"/>
      <c r="AL1317" s="253"/>
      <c r="AM1317" s="253"/>
      <c r="AN1317" s="253"/>
      <c r="AO1317" s="253"/>
      <c r="AP1317" s="253"/>
      <c r="AQ1317" s="253"/>
      <c r="AR1317" s="253"/>
      <c r="AS1317" s="253"/>
      <c r="AT1317" s="253"/>
      <c r="AU1317" s="253"/>
      <c r="AV1317" s="253"/>
      <c r="AW1317" s="253"/>
      <c r="AX1317" s="253"/>
      <c r="AY1317" s="253"/>
      <c r="AZ1317" s="253"/>
      <c r="BA1317" s="253"/>
      <c r="BB1317" s="253"/>
      <c r="BC1317" s="253"/>
      <c r="BD1317" s="253"/>
      <c r="BE1317" s="253"/>
      <c r="BF1317" s="253"/>
      <c r="BG1317" s="253"/>
      <c r="BH1317" s="253"/>
      <c r="BI1317" s="253"/>
      <c r="BJ1317" s="253"/>
      <c r="BK1317" s="253"/>
      <c r="BL1317" s="253"/>
      <c r="BM1317" s="253"/>
      <c r="BN1317" s="253"/>
      <c r="BO1317" s="253"/>
      <c r="BP1317" s="253"/>
      <c r="BQ1317" s="253"/>
      <c r="BR1317" s="253"/>
      <c r="BS1317" s="253"/>
      <c r="BT1317" s="253"/>
      <c r="BU1317" s="253"/>
      <c r="BV1317" s="253"/>
      <c r="BW1317" s="253"/>
      <c r="BX1317" s="253"/>
      <c r="BY1317" s="253"/>
      <c r="BZ1317" s="253"/>
      <c r="CA1317" s="253"/>
      <c r="CB1317" s="253"/>
      <c r="CC1317" s="253"/>
      <c r="CD1317" s="253"/>
      <c r="CE1317" s="253"/>
      <c r="CF1317" s="253"/>
      <c r="CG1317" s="253"/>
      <c r="CH1317" s="253"/>
      <c r="CI1317" s="253"/>
      <c r="CJ1317" s="253"/>
      <c r="CK1317" s="253"/>
      <c r="CL1317" s="253"/>
      <c r="CM1317" s="253"/>
      <c r="CN1317" s="253"/>
      <c r="CO1317" s="253"/>
      <c r="CP1317" s="253"/>
      <c r="CQ1317" s="253"/>
      <c r="CR1317" s="253"/>
      <c r="CS1317" s="253"/>
      <c r="CT1317" s="253"/>
      <c r="CU1317" s="253"/>
      <c r="CV1317" s="253"/>
      <c r="CW1317" s="253"/>
      <c r="CX1317" s="253"/>
      <c r="CY1317" s="253"/>
      <c r="CZ1317" s="253"/>
      <c r="DA1317" s="253"/>
      <c r="DB1317" s="253"/>
      <c r="DC1317" s="253"/>
      <c r="DD1317" s="253"/>
      <c r="DE1317" s="253"/>
      <c r="DF1317" s="253"/>
      <c r="DG1317" s="253"/>
      <c r="DH1317" s="253"/>
      <c r="DI1317" s="253"/>
      <c r="DJ1317" s="253"/>
      <c r="DK1317" s="253"/>
      <c r="DL1317" s="253"/>
      <c r="DM1317" s="253"/>
      <c r="DN1317" s="253"/>
      <c r="DO1317" s="253"/>
      <c r="DP1317" s="253"/>
      <c r="DQ1317" s="253"/>
      <c r="DR1317" s="253"/>
      <c r="DS1317" s="253"/>
      <c r="DT1317" s="253"/>
      <c r="DU1317" s="253"/>
    </row>
    <row r="1318" spans="1:125" s="248" customFormat="1" x14ac:dyDescent="0.25">
      <c r="A1318" s="253"/>
      <c r="B1318" s="253"/>
      <c r="D1318" s="253"/>
      <c r="E1318" s="253"/>
      <c r="F1318" s="253"/>
      <c r="G1318" s="253"/>
      <c r="H1318" s="253"/>
      <c r="I1318" s="253"/>
      <c r="J1318" s="253"/>
      <c r="K1318" s="253"/>
      <c r="L1318" s="253"/>
      <c r="S1318" s="253"/>
      <c r="T1318" s="253"/>
      <c r="U1318" s="253"/>
      <c r="V1318" s="253"/>
      <c r="W1318" s="253"/>
      <c r="X1318" s="253"/>
      <c r="Y1318" s="253"/>
      <c r="Z1318" s="253"/>
      <c r="AA1318" s="253"/>
      <c r="AB1318" s="253"/>
      <c r="AC1318" s="253"/>
      <c r="AD1318" s="253"/>
      <c r="AE1318" s="253"/>
      <c r="AF1318" s="253"/>
      <c r="AG1318" s="253"/>
      <c r="AH1318" s="253"/>
      <c r="AI1318" s="253"/>
      <c r="AJ1318" s="253"/>
      <c r="AK1318" s="253"/>
      <c r="AL1318" s="253"/>
      <c r="AM1318" s="253"/>
      <c r="AN1318" s="253"/>
      <c r="AO1318" s="253"/>
      <c r="AP1318" s="253"/>
      <c r="AQ1318" s="253"/>
      <c r="AR1318" s="253"/>
      <c r="AS1318" s="253"/>
      <c r="AT1318" s="253"/>
      <c r="AU1318" s="253"/>
      <c r="AV1318" s="253"/>
      <c r="AW1318" s="253"/>
      <c r="AX1318" s="253"/>
      <c r="AY1318" s="253"/>
      <c r="AZ1318" s="253"/>
      <c r="BA1318" s="253"/>
      <c r="BB1318" s="253"/>
      <c r="BC1318" s="253"/>
      <c r="BD1318" s="253"/>
      <c r="BE1318" s="253"/>
      <c r="BF1318" s="253"/>
      <c r="BG1318" s="253"/>
      <c r="BH1318" s="253"/>
      <c r="BI1318" s="253"/>
      <c r="BJ1318" s="253"/>
      <c r="BK1318" s="253"/>
      <c r="BL1318" s="253"/>
      <c r="BM1318" s="253"/>
      <c r="BN1318" s="253"/>
      <c r="BO1318" s="253"/>
      <c r="BP1318" s="253"/>
      <c r="BQ1318" s="253"/>
      <c r="BR1318" s="253"/>
      <c r="BS1318" s="253"/>
      <c r="BT1318" s="253"/>
      <c r="BU1318" s="253"/>
      <c r="BV1318" s="253"/>
      <c r="BW1318" s="253"/>
      <c r="BX1318" s="253"/>
      <c r="BY1318" s="253"/>
      <c r="BZ1318" s="253"/>
      <c r="CA1318" s="253"/>
      <c r="CB1318" s="253"/>
      <c r="CC1318" s="253"/>
      <c r="CD1318" s="253"/>
      <c r="CE1318" s="253"/>
      <c r="CF1318" s="253"/>
      <c r="CG1318" s="253"/>
      <c r="CH1318" s="253"/>
      <c r="CI1318" s="253"/>
      <c r="CJ1318" s="253"/>
      <c r="CK1318" s="253"/>
      <c r="CL1318" s="253"/>
      <c r="CM1318" s="253"/>
      <c r="CN1318" s="253"/>
      <c r="CO1318" s="253"/>
      <c r="CP1318" s="253"/>
      <c r="CQ1318" s="253"/>
      <c r="CR1318" s="253"/>
      <c r="CS1318" s="253"/>
      <c r="CT1318" s="253"/>
      <c r="CU1318" s="253"/>
      <c r="CV1318" s="253"/>
      <c r="CW1318" s="253"/>
      <c r="CX1318" s="253"/>
      <c r="CY1318" s="253"/>
      <c r="CZ1318" s="253"/>
      <c r="DA1318" s="253"/>
      <c r="DB1318" s="253"/>
      <c r="DC1318" s="253"/>
      <c r="DD1318" s="253"/>
      <c r="DE1318" s="253"/>
      <c r="DF1318" s="253"/>
      <c r="DG1318" s="253"/>
      <c r="DH1318" s="253"/>
      <c r="DI1318" s="253"/>
      <c r="DJ1318" s="253"/>
      <c r="DK1318" s="253"/>
      <c r="DL1318" s="253"/>
      <c r="DM1318" s="253"/>
      <c r="DN1318" s="253"/>
      <c r="DO1318" s="253"/>
      <c r="DP1318" s="253"/>
      <c r="DQ1318" s="253"/>
      <c r="DR1318" s="253"/>
      <c r="DS1318" s="253"/>
      <c r="DT1318" s="253"/>
      <c r="DU1318" s="253"/>
    </row>
    <row r="1319" spans="1:125" s="248" customFormat="1" x14ac:dyDescent="0.25">
      <c r="A1319" s="253"/>
      <c r="B1319" s="253"/>
      <c r="D1319" s="253"/>
      <c r="E1319" s="253"/>
      <c r="F1319" s="253"/>
      <c r="G1319" s="253"/>
      <c r="H1319" s="253"/>
      <c r="I1319" s="253"/>
      <c r="J1319" s="253"/>
      <c r="K1319" s="253"/>
      <c r="L1319" s="253"/>
      <c r="S1319" s="253"/>
      <c r="T1319" s="253"/>
      <c r="U1319" s="253"/>
      <c r="V1319" s="253"/>
      <c r="W1319" s="253"/>
      <c r="X1319" s="253"/>
      <c r="Y1319" s="253"/>
      <c r="Z1319" s="253"/>
      <c r="AA1319" s="253"/>
      <c r="AB1319" s="253"/>
      <c r="AC1319" s="253"/>
      <c r="AD1319" s="253"/>
      <c r="AE1319" s="253"/>
      <c r="AF1319" s="253"/>
      <c r="AG1319" s="253"/>
      <c r="AH1319" s="253"/>
      <c r="AI1319" s="253"/>
      <c r="AJ1319" s="253"/>
      <c r="AK1319" s="253"/>
      <c r="AL1319" s="253"/>
      <c r="AM1319" s="253"/>
      <c r="AN1319" s="253"/>
      <c r="AO1319" s="253"/>
      <c r="AP1319" s="253"/>
      <c r="AQ1319" s="253"/>
      <c r="AR1319" s="253"/>
      <c r="AS1319" s="253"/>
      <c r="AT1319" s="253"/>
      <c r="AU1319" s="253"/>
      <c r="AV1319" s="253"/>
      <c r="AW1319" s="253"/>
      <c r="AX1319" s="253"/>
      <c r="AY1319" s="253"/>
      <c r="AZ1319" s="253"/>
      <c r="BA1319" s="253"/>
      <c r="BB1319" s="253"/>
      <c r="BC1319" s="253"/>
      <c r="BD1319" s="253"/>
      <c r="BE1319" s="253"/>
      <c r="BF1319" s="253"/>
      <c r="BG1319" s="253"/>
      <c r="BH1319" s="253"/>
      <c r="BI1319" s="253"/>
      <c r="BJ1319" s="253"/>
      <c r="BK1319" s="253"/>
      <c r="BL1319" s="253"/>
      <c r="BM1319" s="253"/>
      <c r="BN1319" s="253"/>
      <c r="BO1319" s="253"/>
      <c r="BP1319" s="253"/>
      <c r="BQ1319" s="253"/>
      <c r="BR1319" s="253"/>
      <c r="BS1319" s="253"/>
      <c r="BT1319" s="253"/>
      <c r="BU1319" s="253"/>
      <c r="BV1319" s="253"/>
      <c r="BW1319" s="253"/>
      <c r="BX1319" s="253"/>
      <c r="BY1319" s="253"/>
      <c r="BZ1319" s="253"/>
      <c r="CA1319" s="253"/>
      <c r="CB1319" s="253"/>
      <c r="CC1319" s="253"/>
      <c r="CD1319" s="253"/>
      <c r="CE1319" s="253"/>
      <c r="CF1319" s="253"/>
      <c r="CG1319" s="253"/>
      <c r="CH1319" s="253"/>
      <c r="CI1319" s="253"/>
      <c r="CJ1319" s="253"/>
      <c r="CK1319" s="253"/>
      <c r="CL1319" s="253"/>
      <c r="CM1319" s="253"/>
      <c r="CN1319" s="253"/>
      <c r="CO1319" s="253"/>
      <c r="CP1319" s="253"/>
      <c r="CQ1319" s="253"/>
      <c r="CR1319" s="253"/>
      <c r="CS1319" s="253"/>
      <c r="CT1319" s="253"/>
      <c r="CU1319" s="253"/>
      <c r="CV1319" s="253"/>
      <c r="CW1319" s="253"/>
      <c r="CX1319" s="253"/>
      <c r="CY1319" s="253"/>
      <c r="CZ1319" s="253"/>
      <c r="DA1319" s="253"/>
      <c r="DB1319" s="253"/>
      <c r="DC1319" s="253"/>
      <c r="DD1319" s="253"/>
      <c r="DE1319" s="253"/>
      <c r="DF1319" s="253"/>
      <c r="DG1319" s="253"/>
      <c r="DH1319" s="253"/>
      <c r="DI1319" s="253"/>
      <c r="DJ1319" s="253"/>
      <c r="DK1319" s="253"/>
      <c r="DL1319" s="253"/>
      <c r="DM1319" s="253"/>
      <c r="DN1319" s="253"/>
      <c r="DO1319" s="253"/>
      <c r="DP1319" s="253"/>
      <c r="DQ1319" s="253"/>
      <c r="DR1319" s="253"/>
      <c r="DS1319" s="253"/>
      <c r="DT1319" s="253"/>
      <c r="DU1319" s="253"/>
    </row>
    <row r="1320" spans="1:125" s="248" customFormat="1" x14ac:dyDescent="0.25">
      <c r="A1320" s="253"/>
      <c r="B1320" s="253"/>
      <c r="D1320" s="253"/>
      <c r="E1320" s="253"/>
      <c r="F1320" s="253"/>
      <c r="G1320" s="253"/>
      <c r="H1320" s="253"/>
      <c r="I1320" s="253"/>
      <c r="J1320" s="253"/>
      <c r="K1320" s="253"/>
      <c r="L1320" s="253"/>
      <c r="S1320" s="253"/>
      <c r="T1320" s="253"/>
      <c r="U1320" s="253"/>
      <c r="V1320" s="253"/>
      <c r="W1320" s="253"/>
      <c r="X1320" s="253"/>
      <c r="Y1320" s="253"/>
      <c r="Z1320" s="253"/>
      <c r="AA1320" s="253"/>
      <c r="AB1320" s="253"/>
      <c r="AC1320" s="253"/>
      <c r="AD1320" s="253"/>
      <c r="AE1320" s="253"/>
      <c r="AF1320" s="253"/>
      <c r="AG1320" s="253"/>
      <c r="AH1320" s="253"/>
      <c r="AI1320" s="253"/>
      <c r="AJ1320" s="253"/>
      <c r="AK1320" s="253"/>
      <c r="AL1320" s="253"/>
      <c r="AM1320" s="253"/>
      <c r="AN1320" s="253"/>
      <c r="AO1320" s="253"/>
      <c r="AP1320" s="253"/>
      <c r="AQ1320" s="253"/>
      <c r="AR1320" s="253"/>
      <c r="AS1320" s="253"/>
      <c r="AT1320" s="253"/>
      <c r="AU1320" s="253"/>
      <c r="AV1320" s="253"/>
      <c r="AW1320" s="253"/>
      <c r="AX1320" s="253"/>
      <c r="AY1320" s="253"/>
      <c r="AZ1320" s="253"/>
      <c r="BA1320" s="253"/>
      <c r="BB1320" s="253"/>
      <c r="BC1320" s="253"/>
      <c r="BD1320" s="253"/>
      <c r="BE1320" s="253"/>
      <c r="BF1320" s="253"/>
      <c r="BG1320" s="253"/>
      <c r="BH1320" s="253"/>
      <c r="BI1320" s="253"/>
      <c r="BJ1320" s="253"/>
      <c r="BK1320" s="253"/>
      <c r="BL1320" s="253"/>
      <c r="BM1320" s="253"/>
      <c r="BN1320" s="253"/>
      <c r="BO1320" s="253"/>
      <c r="BP1320" s="253"/>
      <c r="BQ1320" s="253"/>
      <c r="BR1320" s="253"/>
      <c r="BS1320" s="253"/>
      <c r="BT1320" s="253"/>
      <c r="BU1320" s="253"/>
      <c r="BV1320" s="253"/>
      <c r="BW1320" s="253"/>
      <c r="BX1320" s="253"/>
      <c r="BY1320" s="253"/>
      <c r="BZ1320" s="253"/>
      <c r="CA1320" s="253"/>
      <c r="CB1320" s="253"/>
      <c r="CC1320" s="253"/>
      <c r="CD1320" s="253"/>
      <c r="CE1320" s="253"/>
      <c r="CF1320" s="253"/>
      <c r="CG1320" s="253"/>
      <c r="CH1320" s="253"/>
      <c r="CI1320" s="253"/>
      <c r="CJ1320" s="253"/>
      <c r="CK1320" s="253"/>
      <c r="CL1320" s="253"/>
      <c r="CM1320" s="253"/>
      <c r="CN1320" s="253"/>
      <c r="CO1320" s="253"/>
      <c r="CP1320" s="253"/>
      <c r="CQ1320" s="253"/>
      <c r="CR1320" s="253"/>
      <c r="CS1320" s="253"/>
      <c r="CT1320" s="253"/>
      <c r="CU1320" s="253"/>
      <c r="CV1320" s="253"/>
      <c r="CW1320" s="253"/>
      <c r="CX1320" s="253"/>
      <c r="CY1320" s="253"/>
      <c r="CZ1320" s="253"/>
      <c r="DA1320" s="253"/>
      <c r="DB1320" s="253"/>
      <c r="DC1320" s="253"/>
      <c r="DD1320" s="253"/>
      <c r="DE1320" s="253"/>
      <c r="DF1320" s="253"/>
      <c r="DG1320" s="253"/>
      <c r="DH1320" s="253"/>
      <c r="DI1320" s="253"/>
      <c r="DJ1320" s="253"/>
      <c r="DK1320" s="253"/>
      <c r="DL1320" s="253"/>
      <c r="DM1320" s="253"/>
      <c r="DN1320" s="253"/>
      <c r="DO1320" s="253"/>
      <c r="DP1320" s="253"/>
      <c r="DQ1320" s="253"/>
      <c r="DR1320" s="253"/>
      <c r="DS1320" s="253"/>
      <c r="DT1320" s="253"/>
      <c r="DU1320" s="253"/>
    </row>
    <row r="1321" spans="1:125" s="248" customFormat="1" x14ac:dyDescent="0.25">
      <c r="A1321" s="253"/>
      <c r="B1321" s="253"/>
      <c r="D1321" s="253"/>
      <c r="E1321" s="253"/>
      <c r="F1321" s="253"/>
      <c r="G1321" s="253"/>
      <c r="H1321" s="253"/>
      <c r="I1321" s="253"/>
      <c r="J1321" s="253"/>
      <c r="K1321" s="253"/>
      <c r="L1321" s="253"/>
      <c r="S1321" s="253"/>
      <c r="T1321" s="253"/>
      <c r="U1321" s="253"/>
      <c r="V1321" s="253"/>
      <c r="W1321" s="253"/>
      <c r="X1321" s="253"/>
      <c r="Y1321" s="253"/>
      <c r="Z1321" s="253"/>
      <c r="AA1321" s="253"/>
      <c r="AB1321" s="253"/>
      <c r="AC1321" s="253"/>
      <c r="AD1321" s="253"/>
      <c r="AE1321" s="253"/>
      <c r="AF1321" s="253"/>
      <c r="AG1321" s="253"/>
      <c r="AH1321" s="253"/>
      <c r="AI1321" s="253"/>
      <c r="AJ1321" s="253"/>
      <c r="AK1321" s="253"/>
      <c r="AL1321" s="253"/>
      <c r="AM1321" s="253"/>
      <c r="AN1321" s="253"/>
      <c r="AO1321" s="253"/>
      <c r="AP1321" s="253"/>
      <c r="AQ1321" s="253"/>
      <c r="AR1321" s="253"/>
      <c r="AS1321" s="253"/>
      <c r="AT1321" s="253"/>
      <c r="AU1321" s="253"/>
      <c r="AV1321" s="253"/>
      <c r="AW1321" s="253"/>
      <c r="AX1321" s="253"/>
      <c r="AY1321" s="253"/>
      <c r="AZ1321" s="253"/>
      <c r="BA1321" s="253"/>
      <c r="BB1321" s="253"/>
      <c r="BC1321" s="253"/>
      <c r="BD1321" s="253"/>
      <c r="BE1321" s="253"/>
      <c r="BF1321" s="253"/>
      <c r="BG1321" s="253"/>
      <c r="BH1321" s="253"/>
      <c r="BI1321" s="253"/>
      <c r="BJ1321" s="253"/>
      <c r="BK1321" s="253"/>
      <c r="BL1321" s="253"/>
      <c r="BM1321" s="253"/>
      <c r="BN1321" s="253"/>
      <c r="BO1321" s="253"/>
      <c r="BP1321" s="253"/>
      <c r="BQ1321" s="253"/>
      <c r="BR1321" s="253"/>
      <c r="BS1321" s="253"/>
      <c r="BT1321" s="253"/>
      <c r="BU1321" s="253"/>
      <c r="BV1321" s="253"/>
      <c r="BW1321" s="253"/>
      <c r="BX1321" s="253"/>
      <c r="BY1321" s="253"/>
      <c r="BZ1321" s="253"/>
      <c r="CA1321" s="253"/>
      <c r="CB1321" s="253"/>
      <c r="CC1321" s="253"/>
      <c r="CD1321" s="253"/>
      <c r="CE1321" s="253"/>
      <c r="CF1321" s="253"/>
      <c r="CG1321" s="253"/>
      <c r="CH1321" s="253"/>
      <c r="CI1321" s="253"/>
      <c r="CJ1321" s="253"/>
      <c r="CK1321" s="253"/>
      <c r="CL1321" s="253"/>
      <c r="CM1321" s="253"/>
      <c r="CN1321" s="253"/>
      <c r="CO1321" s="253"/>
      <c r="CP1321" s="253"/>
      <c r="CQ1321" s="253"/>
      <c r="CR1321" s="253"/>
      <c r="CS1321" s="253"/>
      <c r="CT1321" s="253"/>
      <c r="CU1321" s="253"/>
      <c r="CV1321" s="253"/>
      <c r="CW1321" s="253"/>
      <c r="CX1321" s="253"/>
      <c r="CY1321" s="253"/>
      <c r="CZ1321" s="253"/>
      <c r="DA1321" s="253"/>
      <c r="DB1321" s="253"/>
      <c r="DC1321" s="253"/>
      <c r="DD1321" s="253"/>
      <c r="DE1321" s="253"/>
      <c r="DF1321" s="253"/>
      <c r="DG1321" s="253"/>
      <c r="DH1321" s="253"/>
      <c r="DI1321" s="253"/>
      <c r="DJ1321" s="253"/>
      <c r="DK1321" s="253"/>
      <c r="DL1321" s="253"/>
      <c r="DM1321" s="253"/>
      <c r="DN1321" s="253"/>
      <c r="DO1321" s="253"/>
      <c r="DP1321" s="253"/>
      <c r="DQ1321" s="253"/>
      <c r="DR1321" s="253"/>
      <c r="DS1321" s="253"/>
      <c r="DT1321" s="253"/>
      <c r="DU1321" s="253"/>
    </row>
    <row r="1322" spans="1:125" s="248" customFormat="1" x14ac:dyDescent="0.25">
      <c r="A1322" s="253"/>
      <c r="B1322" s="253"/>
      <c r="D1322" s="253"/>
      <c r="E1322" s="253"/>
      <c r="F1322" s="253"/>
      <c r="G1322" s="253"/>
      <c r="H1322" s="253"/>
      <c r="I1322" s="253"/>
      <c r="J1322" s="253"/>
      <c r="K1322" s="253"/>
      <c r="L1322" s="253"/>
      <c r="S1322" s="253"/>
      <c r="T1322" s="253"/>
      <c r="U1322" s="253"/>
      <c r="V1322" s="253"/>
      <c r="W1322" s="253"/>
      <c r="X1322" s="253"/>
      <c r="Y1322" s="253"/>
      <c r="Z1322" s="253"/>
      <c r="AA1322" s="253"/>
      <c r="AB1322" s="253"/>
      <c r="AC1322" s="253"/>
      <c r="AD1322" s="253"/>
      <c r="AE1322" s="253"/>
      <c r="AF1322" s="253"/>
      <c r="AG1322" s="253"/>
      <c r="AH1322" s="253"/>
      <c r="AI1322" s="253"/>
      <c r="AJ1322" s="253"/>
      <c r="AK1322" s="253"/>
      <c r="AL1322" s="253"/>
      <c r="AM1322" s="253"/>
      <c r="AN1322" s="253"/>
      <c r="AO1322" s="253"/>
      <c r="AP1322" s="253"/>
      <c r="AQ1322" s="253"/>
      <c r="AR1322" s="253"/>
      <c r="AS1322" s="253"/>
      <c r="AT1322" s="253"/>
      <c r="AU1322" s="253"/>
      <c r="AV1322" s="253"/>
      <c r="AW1322" s="253"/>
      <c r="AX1322" s="253"/>
      <c r="AY1322" s="253"/>
      <c r="AZ1322" s="253"/>
      <c r="BA1322" s="253"/>
      <c r="BB1322" s="253"/>
      <c r="BC1322" s="253"/>
      <c r="BD1322" s="253"/>
      <c r="BE1322" s="253"/>
      <c r="BF1322" s="253"/>
      <c r="BG1322" s="253"/>
      <c r="BH1322" s="253"/>
      <c r="BI1322" s="253"/>
      <c r="BJ1322" s="253"/>
      <c r="BK1322" s="253"/>
      <c r="BL1322" s="253"/>
      <c r="BM1322" s="253"/>
      <c r="BN1322" s="253"/>
      <c r="BO1322" s="253"/>
      <c r="BP1322" s="253"/>
      <c r="BQ1322" s="253"/>
      <c r="BR1322" s="253"/>
      <c r="BS1322" s="253"/>
      <c r="BT1322" s="253"/>
      <c r="BU1322" s="253"/>
      <c r="BV1322" s="253"/>
      <c r="BW1322" s="253"/>
      <c r="BX1322" s="253"/>
      <c r="BY1322" s="253"/>
      <c r="BZ1322" s="253"/>
      <c r="CA1322" s="253"/>
      <c r="CB1322" s="253"/>
      <c r="CC1322" s="253"/>
      <c r="CD1322" s="253"/>
      <c r="CE1322" s="253"/>
      <c r="CF1322" s="253"/>
      <c r="CG1322" s="253"/>
      <c r="CH1322" s="253"/>
      <c r="CI1322" s="253"/>
      <c r="CJ1322" s="253"/>
      <c r="CK1322" s="253"/>
      <c r="CL1322" s="253"/>
      <c r="CM1322" s="253"/>
      <c r="CN1322" s="253"/>
      <c r="CO1322" s="253"/>
      <c r="CP1322" s="253"/>
      <c r="CQ1322" s="253"/>
      <c r="CR1322" s="253"/>
      <c r="CS1322" s="253"/>
      <c r="CT1322" s="253"/>
      <c r="CU1322" s="253"/>
      <c r="CV1322" s="253"/>
      <c r="CW1322" s="253"/>
      <c r="CX1322" s="253"/>
      <c r="CY1322" s="253"/>
      <c r="CZ1322" s="253"/>
      <c r="DA1322" s="253"/>
      <c r="DB1322" s="253"/>
      <c r="DC1322" s="253"/>
      <c r="DD1322" s="253"/>
      <c r="DE1322" s="253"/>
      <c r="DF1322" s="253"/>
      <c r="DG1322" s="253"/>
      <c r="DH1322" s="253"/>
      <c r="DI1322" s="253"/>
      <c r="DJ1322" s="253"/>
      <c r="DK1322" s="253"/>
      <c r="DL1322" s="253"/>
      <c r="DM1322" s="253"/>
      <c r="DN1322" s="253"/>
      <c r="DO1322" s="253"/>
      <c r="DP1322" s="253"/>
      <c r="DQ1322" s="253"/>
      <c r="DR1322" s="253"/>
      <c r="DS1322" s="253"/>
      <c r="DT1322" s="253"/>
      <c r="DU1322" s="253"/>
    </row>
    <row r="1323" spans="1:125" s="248" customFormat="1" x14ac:dyDescent="0.25">
      <c r="A1323" s="253"/>
      <c r="B1323" s="253"/>
      <c r="D1323" s="253"/>
      <c r="E1323" s="253"/>
      <c r="F1323" s="253"/>
      <c r="G1323" s="253"/>
      <c r="H1323" s="253"/>
      <c r="I1323" s="253"/>
      <c r="J1323" s="253"/>
      <c r="K1323" s="253"/>
      <c r="L1323" s="253"/>
      <c r="S1323" s="253"/>
      <c r="T1323" s="253"/>
      <c r="U1323" s="253"/>
      <c r="V1323" s="253"/>
      <c r="W1323" s="253"/>
      <c r="X1323" s="253"/>
      <c r="Y1323" s="253"/>
      <c r="Z1323" s="253"/>
      <c r="AA1323" s="253"/>
      <c r="AB1323" s="253"/>
      <c r="AC1323" s="253"/>
      <c r="AD1323" s="253"/>
      <c r="AE1323" s="253"/>
      <c r="AF1323" s="253"/>
      <c r="AG1323" s="253"/>
      <c r="AH1323" s="253"/>
      <c r="AI1323" s="253"/>
      <c r="AJ1323" s="253"/>
      <c r="AK1323" s="253"/>
      <c r="AL1323" s="253"/>
      <c r="AM1323" s="253"/>
      <c r="AN1323" s="253"/>
      <c r="AO1323" s="253"/>
      <c r="AP1323" s="253"/>
      <c r="AQ1323" s="253"/>
      <c r="AR1323" s="253"/>
      <c r="AS1323" s="253"/>
      <c r="AT1323" s="253"/>
      <c r="AU1323" s="253"/>
      <c r="AV1323" s="253"/>
      <c r="AW1323" s="253"/>
      <c r="AX1323" s="253"/>
      <c r="AY1323" s="253"/>
      <c r="AZ1323" s="253"/>
      <c r="BA1323" s="253"/>
      <c r="BB1323" s="253"/>
      <c r="BC1323" s="253"/>
      <c r="BD1323" s="253"/>
      <c r="BE1323" s="253"/>
      <c r="BF1323" s="253"/>
      <c r="BG1323" s="253"/>
      <c r="BH1323" s="253"/>
      <c r="BI1323" s="253"/>
      <c r="BJ1323" s="253"/>
      <c r="BK1323" s="253"/>
      <c r="BL1323" s="253"/>
      <c r="BM1323" s="253"/>
      <c r="BN1323" s="253"/>
      <c r="BO1323" s="253"/>
      <c r="BP1323" s="253"/>
      <c r="BQ1323" s="253"/>
      <c r="BR1323" s="253"/>
      <c r="BS1323" s="253"/>
      <c r="BT1323" s="253"/>
      <c r="BU1323" s="253"/>
      <c r="BV1323" s="253"/>
      <c r="BW1323" s="253"/>
      <c r="BX1323" s="253"/>
      <c r="BY1323" s="253"/>
      <c r="BZ1323" s="253"/>
      <c r="CA1323" s="253"/>
      <c r="CB1323" s="253"/>
      <c r="CC1323" s="253"/>
      <c r="CD1323" s="253"/>
      <c r="CE1323" s="253"/>
      <c r="CF1323" s="253"/>
      <c r="CG1323" s="253"/>
      <c r="CH1323" s="253"/>
      <c r="CI1323" s="253"/>
      <c r="CJ1323" s="253"/>
      <c r="CK1323" s="253"/>
      <c r="CL1323" s="253"/>
      <c r="CM1323" s="253"/>
      <c r="CN1323" s="253"/>
      <c r="CO1323" s="253"/>
      <c r="CP1323" s="253"/>
      <c r="CQ1323" s="253"/>
      <c r="CR1323" s="253"/>
      <c r="CS1323" s="253"/>
      <c r="CT1323" s="253"/>
      <c r="CU1323" s="253"/>
      <c r="CV1323" s="253"/>
      <c r="CW1323" s="253"/>
      <c r="CX1323" s="253"/>
      <c r="CY1323" s="253"/>
      <c r="CZ1323" s="253"/>
      <c r="DA1323" s="253"/>
      <c r="DB1323" s="253"/>
      <c r="DC1323" s="253"/>
      <c r="DD1323" s="253"/>
      <c r="DE1323" s="253"/>
      <c r="DF1323" s="253"/>
      <c r="DG1323" s="253"/>
      <c r="DH1323" s="253"/>
      <c r="DI1323" s="253"/>
      <c r="DJ1323" s="253"/>
      <c r="DK1323" s="253"/>
      <c r="DL1323" s="253"/>
      <c r="DM1323" s="253"/>
      <c r="DN1323" s="253"/>
      <c r="DO1323" s="253"/>
      <c r="DP1323" s="253"/>
      <c r="DQ1323" s="253"/>
      <c r="DR1323" s="253"/>
      <c r="DS1323" s="253"/>
      <c r="DT1323" s="253"/>
      <c r="DU1323" s="253"/>
    </row>
    <row r="1324" spans="1:125" s="248" customFormat="1" x14ac:dyDescent="0.25">
      <c r="A1324" s="253"/>
      <c r="B1324" s="253"/>
      <c r="D1324" s="253"/>
      <c r="E1324" s="253"/>
      <c r="F1324" s="253"/>
      <c r="G1324" s="253"/>
      <c r="H1324" s="253"/>
      <c r="I1324" s="253"/>
      <c r="J1324" s="253"/>
      <c r="K1324" s="253"/>
      <c r="L1324" s="253"/>
      <c r="S1324" s="253"/>
      <c r="T1324" s="253"/>
      <c r="U1324" s="253"/>
      <c r="V1324" s="253"/>
      <c r="W1324" s="253"/>
      <c r="X1324" s="253"/>
      <c r="Y1324" s="253"/>
      <c r="Z1324" s="253"/>
      <c r="AA1324" s="253"/>
      <c r="AB1324" s="253"/>
      <c r="AC1324" s="253"/>
      <c r="AD1324" s="253"/>
      <c r="AE1324" s="253"/>
      <c r="AF1324" s="253"/>
      <c r="AG1324" s="253"/>
      <c r="AH1324" s="253"/>
      <c r="AI1324" s="253"/>
      <c r="AJ1324" s="253"/>
      <c r="AK1324" s="253"/>
      <c r="AL1324" s="253"/>
      <c r="AM1324" s="253"/>
      <c r="AN1324" s="253"/>
      <c r="AO1324" s="253"/>
      <c r="AP1324" s="253"/>
      <c r="AQ1324" s="253"/>
      <c r="AR1324" s="253"/>
      <c r="AS1324" s="253"/>
      <c r="AT1324" s="253"/>
      <c r="AU1324" s="253"/>
      <c r="AV1324" s="253"/>
      <c r="AW1324" s="253"/>
      <c r="AX1324" s="253"/>
      <c r="AY1324" s="253"/>
      <c r="AZ1324" s="253"/>
      <c r="BA1324" s="253"/>
      <c r="BB1324" s="253"/>
      <c r="BC1324" s="253"/>
      <c r="BD1324" s="253"/>
      <c r="BE1324" s="253"/>
      <c r="BF1324" s="253"/>
      <c r="BG1324" s="253"/>
      <c r="BH1324" s="253"/>
      <c r="BI1324" s="253"/>
      <c r="BJ1324" s="253"/>
      <c r="BK1324" s="253"/>
      <c r="BL1324" s="253"/>
      <c r="BM1324" s="253"/>
      <c r="BN1324" s="253"/>
      <c r="BO1324" s="253"/>
      <c r="BP1324" s="253"/>
      <c r="BQ1324" s="253"/>
      <c r="BR1324" s="253"/>
      <c r="BS1324" s="253"/>
      <c r="BT1324" s="253"/>
      <c r="BU1324" s="253"/>
      <c r="BV1324" s="253"/>
      <c r="BW1324" s="253"/>
      <c r="BX1324" s="253"/>
      <c r="BY1324" s="253"/>
      <c r="BZ1324" s="253"/>
      <c r="CA1324" s="253"/>
      <c r="CB1324" s="253"/>
      <c r="CC1324" s="253"/>
      <c r="CD1324" s="253"/>
      <c r="CE1324" s="253"/>
      <c r="CF1324" s="253"/>
      <c r="CG1324" s="253"/>
      <c r="CH1324" s="253"/>
      <c r="CI1324" s="253"/>
      <c r="CJ1324" s="253"/>
      <c r="CK1324" s="253"/>
      <c r="CL1324" s="253"/>
      <c r="CM1324" s="253"/>
      <c r="CN1324" s="253"/>
      <c r="CO1324" s="253"/>
      <c r="CP1324" s="253"/>
      <c r="CQ1324" s="253"/>
      <c r="CR1324" s="253"/>
      <c r="CS1324" s="253"/>
      <c r="CT1324" s="253"/>
      <c r="CU1324" s="253"/>
      <c r="CV1324" s="253"/>
      <c r="CW1324" s="253"/>
      <c r="CX1324" s="253"/>
      <c r="CY1324" s="253"/>
      <c r="CZ1324" s="253"/>
      <c r="DA1324" s="253"/>
      <c r="DB1324" s="253"/>
      <c r="DC1324" s="253"/>
      <c r="DD1324" s="253"/>
      <c r="DE1324" s="253"/>
      <c r="DF1324" s="253"/>
      <c r="DG1324" s="253"/>
      <c r="DH1324" s="253"/>
      <c r="DI1324" s="253"/>
      <c r="DJ1324" s="253"/>
      <c r="DK1324" s="253"/>
      <c r="DL1324" s="253"/>
      <c r="DM1324" s="253"/>
      <c r="DN1324" s="253"/>
      <c r="DO1324" s="253"/>
      <c r="DP1324" s="253"/>
      <c r="DQ1324" s="253"/>
      <c r="DR1324" s="253"/>
      <c r="DS1324" s="253"/>
      <c r="DT1324" s="253"/>
      <c r="DU1324" s="253"/>
    </row>
    <row r="1325" spans="1:125" s="248" customFormat="1" x14ac:dyDescent="0.25">
      <c r="A1325" s="253"/>
      <c r="B1325" s="253"/>
      <c r="D1325" s="253"/>
      <c r="E1325" s="253"/>
      <c r="F1325" s="253"/>
      <c r="G1325" s="253"/>
      <c r="H1325" s="253"/>
      <c r="I1325" s="253"/>
      <c r="J1325" s="253"/>
      <c r="K1325" s="253"/>
      <c r="L1325" s="253"/>
      <c r="S1325" s="253"/>
      <c r="T1325" s="253"/>
      <c r="U1325" s="253"/>
      <c r="V1325" s="253"/>
      <c r="W1325" s="253"/>
      <c r="X1325" s="253"/>
      <c r="Y1325" s="253"/>
      <c r="Z1325" s="253"/>
      <c r="AA1325" s="253"/>
      <c r="AB1325" s="253"/>
      <c r="AC1325" s="253"/>
      <c r="AD1325" s="253"/>
      <c r="AE1325" s="253"/>
      <c r="AF1325" s="253"/>
      <c r="AG1325" s="253"/>
      <c r="AH1325" s="253"/>
      <c r="AI1325" s="253"/>
      <c r="AJ1325" s="253"/>
      <c r="AK1325" s="253"/>
      <c r="AL1325" s="253"/>
      <c r="AM1325" s="253"/>
      <c r="AN1325" s="253"/>
      <c r="AO1325" s="253"/>
      <c r="AP1325" s="253"/>
      <c r="AQ1325" s="253"/>
      <c r="AR1325" s="253"/>
      <c r="AS1325" s="253"/>
      <c r="AT1325" s="253"/>
      <c r="AU1325" s="253"/>
      <c r="AV1325" s="253"/>
      <c r="AW1325" s="253"/>
      <c r="AX1325" s="253"/>
      <c r="AY1325" s="253"/>
      <c r="AZ1325" s="253"/>
      <c r="BA1325" s="253"/>
      <c r="BB1325" s="253"/>
      <c r="BC1325" s="253"/>
      <c r="BD1325" s="253"/>
      <c r="BE1325" s="253"/>
      <c r="BF1325" s="253"/>
      <c r="BG1325" s="253"/>
      <c r="BH1325" s="253"/>
      <c r="BI1325" s="253"/>
      <c r="BJ1325" s="253"/>
      <c r="BK1325" s="253"/>
      <c r="BL1325" s="253"/>
      <c r="BM1325" s="253"/>
      <c r="BN1325" s="253"/>
      <c r="BO1325" s="253"/>
      <c r="BP1325" s="253"/>
      <c r="BQ1325" s="253"/>
      <c r="BR1325" s="253"/>
      <c r="BS1325" s="253"/>
      <c r="BT1325" s="253"/>
      <c r="BU1325" s="253"/>
      <c r="BV1325" s="253"/>
      <c r="BW1325" s="253"/>
      <c r="BX1325" s="253"/>
      <c r="BY1325" s="253"/>
      <c r="BZ1325" s="253"/>
      <c r="CA1325" s="253"/>
      <c r="CB1325" s="253"/>
      <c r="CC1325" s="253"/>
      <c r="CD1325" s="253"/>
      <c r="CE1325" s="253"/>
      <c r="CF1325" s="253"/>
      <c r="CG1325" s="253"/>
      <c r="CH1325" s="253"/>
      <c r="CI1325" s="253"/>
      <c r="CJ1325" s="253"/>
      <c r="CK1325" s="253"/>
      <c r="CL1325" s="253"/>
      <c r="CM1325" s="253"/>
      <c r="CN1325" s="253"/>
      <c r="CO1325" s="253"/>
      <c r="CP1325" s="253"/>
      <c r="CQ1325" s="253"/>
      <c r="CR1325" s="253"/>
      <c r="CS1325" s="253"/>
      <c r="CT1325" s="253"/>
      <c r="CU1325" s="253"/>
      <c r="CV1325" s="253"/>
      <c r="CW1325" s="253"/>
      <c r="CX1325" s="253"/>
      <c r="CY1325" s="253"/>
      <c r="CZ1325" s="253"/>
      <c r="DA1325" s="253"/>
      <c r="DB1325" s="253"/>
      <c r="DC1325" s="253"/>
      <c r="DD1325" s="253"/>
      <c r="DE1325" s="253"/>
      <c r="DF1325" s="253"/>
      <c r="DG1325" s="253"/>
      <c r="DH1325" s="253"/>
      <c r="DI1325" s="253"/>
      <c r="DJ1325" s="253"/>
      <c r="DK1325" s="253"/>
      <c r="DL1325" s="253"/>
      <c r="DM1325" s="253"/>
      <c r="DN1325" s="253"/>
      <c r="DO1325" s="253"/>
      <c r="DP1325" s="253"/>
      <c r="DQ1325" s="253"/>
      <c r="DR1325" s="253"/>
      <c r="DS1325" s="253"/>
      <c r="DT1325" s="253"/>
      <c r="DU1325" s="253"/>
    </row>
    <row r="1326" spans="1:125" s="248" customFormat="1" x14ac:dyDescent="0.25">
      <c r="A1326" s="253"/>
      <c r="B1326" s="253"/>
      <c r="D1326" s="253"/>
      <c r="E1326" s="253"/>
      <c r="F1326" s="253"/>
      <c r="G1326" s="253"/>
      <c r="H1326" s="253"/>
      <c r="I1326" s="253"/>
      <c r="J1326" s="253"/>
      <c r="K1326" s="253"/>
      <c r="L1326" s="253"/>
      <c r="S1326" s="253"/>
      <c r="T1326" s="253"/>
      <c r="U1326" s="253"/>
      <c r="V1326" s="253"/>
      <c r="W1326" s="253"/>
      <c r="X1326" s="253"/>
      <c r="Y1326" s="253"/>
      <c r="Z1326" s="253"/>
      <c r="AA1326" s="253"/>
      <c r="AB1326" s="253"/>
      <c r="AC1326" s="253"/>
      <c r="AD1326" s="253"/>
      <c r="AE1326" s="253"/>
      <c r="AF1326" s="253"/>
      <c r="AG1326" s="253"/>
      <c r="AH1326" s="253"/>
      <c r="AI1326" s="253"/>
      <c r="AJ1326" s="253"/>
      <c r="AK1326" s="253"/>
      <c r="AL1326" s="253"/>
      <c r="AM1326" s="253"/>
      <c r="AN1326" s="253"/>
      <c r="AO1326" s="253"/>
      <c r="AP1326" s="253"/>
      <c r="AQ1326" s="253"/>
      <c r="AR1326" s="253"/>
      <c r="AS1326" s="253"/>
      <c r="AT1326" s="253"/>
      <c r="AU1326" s="253"/>
      <c r="AV1326" s="253"/>
      <c r="AW1326" s="253"/>
      <c r="AX1326" s="253"/>
      <c r="AY1326" s="253"/>
      <c r="AZ1326" s="253"/>
      <c r="BA1326" s="253"/>
      <c r="BB1326" s="253"/>
      <c r="BC1326" s="253"/>
      <c r="BD1326" s="253"/>
      <c r="BE1326" s="253"/>
      <c r="BF1326" s="253"/>
      <c r="BG1326" s="253"/>
      <c r="BH1326" s="253"/>
      <c r="BI1326" s="253"/>
      <c r="BJ1326" s="253"/>
      <c r="BK1326" s="253"/>
      <c r="BL1326" s="253"/>
      <c r="BM1326" s="253"/>
      <c r="BN1326" s="253"/>
      <c r="BO1326" s="253"/>
      <c r="BP1326" s="253"/>
      <c r="BQ1326" s="253"/>
      <c r="BR1326" s="253"/>
      <c r="BS1326" s="253"/>
      <c r="BT1326" s="253"/>
      <c r="BU1326" s="253"/>
      <c r="BV1326" s="253"/>
      <c r="BW1326" s="253"/>
      <c r="BX1326" s="253"/>
      <c r="BY1326" s="253"/>
      <c r="BZ1326" s="253"/>
      <c r="CA1326" s="253"/>
      <c r="CB1326" s="253"/>
      <c r="CC1326" s="253"/>
      <c r="CD1326" s="253"/>
      <c r="CE1326" s="253"/>
      <c r="CF1326" s="253"/>
      <c r="CG1326" s="253"/>
      <c r="CH1326" s="253"/>
      <c r="CI1326" s="253"/>
      <c r="CJ1326" s="253"/>
      <c r="CK1326" s="253"/>
      <c r="CL1326" s="253"/>
      <c r="CM1326" s="253"/>
      <c r="CN1326" s="253"/>
      <c r="CO1326" s="253"/>
      <c r="CP1326" s="253"/>
      <c r="CQ1326" s="253"/>
      <c r="CR1326" s="253"/>
      <c r="CS1326" s="253"/>
      <c r="CT1326" s="253"/>
      <c r="CU1326" s="253"/>
      <c r="CV1326" s="253"/>
      <c r="CW1326" s="253"/>
      <c r="CX1326" s="253"/>
      <c r="CY1326" s="253"/>
      <c r="CZ1326" s="253"/>
      <c r="DA1326" s="253"/>
      <c r="DB1326" s="253"/>
      <c r="DC1326" s="253"/>
      <c r="DD1326" s="253"/>
      <c r="DE1326" s="253"/>
      <c r="DF1326" s="253"/>
      <c r="DG1326" s="253"/>
      <c r="DH1326" s="253"/>
      <c r="DI1326" s="253"/>
      <c r="DJ1326" s="253"/>
      <c r="DK1326" s="253"/>
      <c r="DL1326" s="253"/>
      <c r="DM1326" s="253"/>
      <c r="DN1326" s="253"/>
      <c r="DO1326" s="253"/>
      <c r="DP1326" s="253"/>
      <c r="DQ1326" s="253"/>
      <c r="DR1326" s="253"/>
      <c r="DS1326" s="253"/>
      <c r="DT1326" s="253"/>
      <c r="DU1326" s="253"/>
    </row>
    <row r="1327" spans="1:125" s="248" customFormat="1" x14ac:dyDescent="0.25">
      <c r="A1327" s="253"/>
      <c r="B1327" s="253"/>
      <c r="D1327" s="253"/>
      <c r="E1327" s="253"/>
      <c r="F1327" s="253"/>
      <c r="G1327" s="253"/>
      <c r="H1327" s="253"/>
      <c r="I1327" s="253"/>
      <c r="J1327" s="253"/>
      <c r="K1327" s="253"/>
      <c r="L1327" s="253"/>
      <c r="S1327" s="253"/>
      <c r="T1327" s="253"/>
      <c r="U1327" s="253"/>
      <c r="V1327" s="253"/>
      <c r="W1327" s="253"/>
      <c r="X1327" s="253"/>
      <c r="Y1327" s="253"/>
      <c r="Z1327" s="253"/>
      <c r="AA1327" s="253"/>
      <c r="AB1327" s="253"/>
      <c r="AC1327" s="253"/>
      <c r="AD1327" s="253"/>
      <c r="AE1327" s="253"/>
      <c r="AF1327" s="253"/>
      <c r="AG1327" s="253"/>
      <c r="AH1327" s="253"/>
      <c r="AI1327" s="253"/>
      <c r="AJ1327" s="253"/>
      <c r="AK1327" s="253"/>
      <c r="AL1327" s="253"/>
      <c r="AM1327" s="253"/>
      <c r="AN1327" s="253"/>
      <c r="AO1327" s="253"/>
      <c r="AP1327" s="253"/>
      <c r="AQ1327" s="253"/>
      <c r="AR1327" s="253"/>
      <c r="AS1327" s="253"/>
      <c r="AT1327" s="253"/>
      <c r="AU1327" s="253"/>
      <c r="AV1327" s="253"/>
      <c r="AW1327" s="253"/>
      <c r="AX1327" s="253"/>
      <c r="AY1327" s="253"/>
      <c r="AZ1327" s="253"/>
      <c r="BA1327" s="253"/>
      <c r="BB1327" s="253"/>
      <c r="BC1327" s="253"/>
      <c r="BD1327" s="253"/>
      <c r="BE1327" s="253"/>
      <c r="BF1327" s="253"/>
      <c r="BG1327" s="253"/>
      <c r="BH1327" s="253"/>
      <c r="BI1327" s="253"/>
      <c r="BJ1327" s="253"/>
      <c r="BK1327" s="253"/>
      <c r="BL1327" s="253"/>
      <c r="BM1327" s="253"/>
      <c r="BN1327" s="253"/>
      <c r="BO1327" s="253"/>
      <c r="BP1327" s="253"/>
      <c r="BQ1327" s="253"/>
      <c r="BR1327" s="253"/>
      <c r="BS1327" s="253"/>
      <c r="BT1327" s="253"/>
      <c r="BU1327" s="253"/>
      <c r="BV1327" s="253"/>
      <c r="BW1327" s="253"/>
      <c r="BX1327" s="253"/>
      <c r="BY1327" s="253"/>
      <c r="BZ1327" s="253"/>
      <c r="CA1327" s="253"/>
      <c r="CB1327" s="253"/>
      <c r="CC1327" s="253"/>
      <c r="CD1327" s="253"/>
      <c r="CE1327" s="253"/>
      <c r="CF1327" s="253"/>
      <c r="CG1327" s="253"/>
      <c r="CH1327" s="253"/>
      <c r="CI1327" s="253"/>
      <c r="CJ1327" s="253"/>
      <c r="CK1327" s="253"/>
      <c r="CL1327" s="253"/>
      <c r="CM1327" s="253"/>
      <c r="CN1327" s="253"/>
      <c r="CO1327" s="253"/>
      <c r="CP1327" s="253"/>
      <c r="CQ1327" s="253"/>
      <c r="CR1327" s="253"/>
      <c r="CS1327" s="253"/>
      <c r="CT1327" s="253"/>
      <c r="CU1327" s="253"/>
      <c r="CV1327" s="253"/>
      <c r="CW1327" s="253"/>
      <c r="CX1327" s="253"/>
      <c r="CY1327" s="253"/>
      <c r="CZ1327" s="253"/>
      <c r="DA1327" s="253"/>
      <c r="DB1327" s="253"/>
      <c r="DC1327" s="253"/>
      <c r="DD1327" s="253"/>
      <c r="DE1327" s="253"/>
      <c r="DF1327" s="253"/>
      <c r="DG1327" s="253"/>
      <c r="DH1327" s="253"/>
      <c r="DI1327" s="253"/>
      <c r="DJ1327" s="253"/>
      <c r="DK1327" s="253"/>
      <c r="DL1327" s="253"/>
      <c r="DM1327" s="253"/>
      <c r="DN1327" s="253"/>
      <c r="DO1327" s="253"/>
      <c r="DP1327" s="253"/>
      <c r="DQ1327" s="253"/>
      <c r="DR1327" s="253"/>
      <c r="DS1327" s="253"/>
      <c r="DT1327" s="253"/>
      <c r="DU1327" s="253"/>
    </row>
    <row r="1328" spans="1:125" s="248" customFormat="1" x14ac:dyDescent="0.25">
      <c r="A1328" s="253"/>
      <c r="B1328" s="253"/>
      <c r="D1328" s="253"/>
      <c r="E1328" s="253"/>
      <c r="F1328" s="253"/>
      <c r="G1328" s="253"/>
      <c r="H1328" s="253"/>
      <c r="I1328" s="253"/>
      <c r="J1328" s="253"/>
      <c r="K1328" s="253"/>
      <c r="L1328" s="253"/>
      <c r="S1328" s="253"/>
      <c r="T1328" s="253"/>
      <c r="U1328" s="253"/>
      <c r="V1328" s="253"/>
      <c r="W1328" s="253"/>
      <c r="X1328" s="253"/>
      <c r="Y1328" s="253"/>
      <c r="Z1328" s="253"/>
      <c r="AA1328" s="253"/>
      <c r="AB1328" s="253"/>
      <c r="AC1328" s="253"/>
      <c r="AD1328" s="253"/>
      <c r="AE1328" s="253"/>
      <c r="AF1328" s="253"/>
      <c r="AG1328" s="253"/>
      <c r="AH1328" s="253"/>
      <c r="AI1328" s="253"/>
      <c r="AJ1328" s="253"/>
      <c r="AK1328" s="253"/>
      <c r="AL1328" s="253"/>
      <c r="AM1328" s="253"/>
      <c r="AN1328" s="253"/>
      <c r="AO1328" s="253"/>
      <c r="AP1328" s="253"/>
      <c r="AQ1328" s="253"/>
      <c r="AR1328" s="253"/>
      <c r="AS1328" s="253"/>
      <c r="AT1328" s="253"/>
      <c r="AU1328" s="253"/>
      <c r="AV1328" s="253"/>
      <c r="AW1328" s="253"/>
      <c r="AX1328" s="253"/>
      <c r="AY1328" s="253"/>
      <c r="AZ1328" s="253"/>
      <c r="BA1328" s="253"/>
      <c r="BB1328" s="253"/>
      <c r="BC1328" s="253"/>
      <c r="BD1328" s="253"/>
      <c r="BE1328" s="253"/>
      <c r="BF1328" s="253"/>
      <c r="BG1328" s="253"/>
      <c r="BH1328" s="253"/>
      <c r="BI1328" s="253"/>
      <c r="BJ1328" s="253"/>
      <c r="BK1328" s="253"/>
      <c r="BL1328" s="253"/>
      <c r="BM1328" s="253"/>
      <c r="BN1328" s="253"/>
      <c r="BO1328" s="253"/>
      <c r="BP1328" s="253"/>
      <c r="BQ1328" s="253"/>
      <c r="BR1328" s="253"/>
      <c r="BS1328" s="253"/>
      <c r="BT1328" s="253"/>
      <c r="BU1328" s="253"/>
      <c r="BV1328" s="253"/>
      <c r="BW1328" s="253"/>
      <c r="BX1328" s="253"/>
      <c r="BY1328" s="253"/>
      <c r="BZ1328" s="253"/>
      <c r="CA1328" s="253"/>
      <c r="CB1328" s="253"/>
      <c r="CC1328" s="253"/>
      <c r="CD1328" s="253"/>
      <c r="CE1328" s="253"/>
      <c r="CF1328" s="253"/>
      <c r="CG1328" s="253"/>
      <c r="CH1328" s="253"/>
      <c r="CI1328" s="253"/>
      <c r="CJ1328" s="253"/>
      <c r="CK1328" s="253"/>
      <c r="CL1328" s="253"/>
      <c r="CM1328" s="253"/>
      <c r="CN1328" s="253"/>
      <c r="CO1328" s="253"/>
      <c r="CP1328" s="253"/>
      <c r="CQ1328" s="253"/>
      <c r="CR1328" s="253"/>
      <c r="CS1328" s="253"/>
      <c r="CT1328" s="253"/>
      <c r="CU1328" s="253"/>
      <c r="CV1328" s="253"/>
      <c r="CW1328" s="253"/>
      <c r="CX1328" s="253"/>
      <c r="CY1328" s="253"/>
      <c r="CZ1328" s="253"/>
      <c r="DA1328" s="253"/>
      <c r="DB1328" s="253"/>
      <c r="DC1328" s="253"/>
      <c r="DD1328" s="253"/>
      <c r="DE1328" s="253"/>
      <c r="DF1328" s="253"/>
      <c r="DG1328" s="253"/>
      <c r="DH1328" s="253"/>
      <c r="DI1328" s="253"/>
      <c r="DJ1328" s="253"/>
      <c r="DK1328" s="253"/>
      <c r="DL1328" s="253"/>
      <c r="DM1328" s="253"/>
      <c r="DN1328" s="253"/>
      <c r="DO1328" s="253"/>
      <c r="DP1328" s="253"/>
      <c r="DQ1328" s="253"/>
      <c r="DR1328" s="253"/>
      <c r="DS1328" s="253"/>
      <c r="DT1328" s="253"/>
      <c r="DU1328" s="253"/>
    </row>
    <row r="1329" spans="1:125" s="248" customFormat="1" x14ac:dyDescent="0.25">
      <c r="A1329" s="253"/>
      <c r="B1329" s="253"/>
      <c r="D1329" s="253"/>
      <c r="E1329" s="253"/>
      <c r="F1329" s="253"/>
      <c r="G1329" s="253"/>
      <c r="H1329" s="253"/>
      <c r="I1329" s="253"/>
      <c r="J1329" s="253"/>
      <c r="K1329" s="253"/>
      <c r="L1329" s="253"/>
      <c r="S1329" s="253"/>
      <c r="T1329" s="253"/>
      <c r="U1329" s="253"/>
      <c r="V1329" s="253"/>
      <c r="W1329" s="253"/>
      <c r="X1329" s="253"/>
      <c r="Y1329" s="253"/>
      <c r="Z1329" s="253"/>
      <c r="AA1329" s="253"/>
      <c r="AB1329" s="253"/>
      <c r="AC1329" s="253"/>
      <c r="AD1329" s="253"/>
      <c r="AE1329" s="253"/>
      <c r="AF1329" s="253"/>
      <c r="AG1329" s="253"/>
      <c r="AH1329" s="253"/>
      <c r="AI1329" s="253"/>
      <c r="AJ1329" s="253"/>
      <c r="AK1329" s="253"/>
      <c r="AL1329" s="253"/>
      <c r="AM1329" s="253"/>
      <c r="AN1329" s="253"/>
      <c r="AO1329" s="253"/>
      <c r="AP1329" s="253"/>
      <c r="AQ1329" s="253"/>
      <c r="AR1329" s="253"/>
      <c r="AS1329" s="253"/>
      <c r="AT1329" s="253"/>
      <c r="AU1329" s="253"/>
      <c r="AV1329" s="253"/>
      <c r="AW1329" s="253"/>
      <c r="AX1329" s="253"/>
      <c r="AY1329" s="253"/>
      <c r="AZ1329" s="253"/>
      <c r="BA1329" s="253"/>
      <c r="BB1329" s="253"/>
      <c r="BC1329" s="253"/>
      <c r="BD1329" s="253"/>
      <c r="BE1329" s="253"/>
      <c r="BF1329" s="253"/>
      <c r="BG1329" s="253"/>
      <c r="BH1329" s="253"/>
      <c r="BI1329" s="253"/>
      <c r="BJ1329" s="253"/>
      <c r="BK1329" s="253"/>
      <c r="BL1329" s="253"/>
      <c r="BM1329" s="253"/>
      <c r="BN1329" s="253"/>
      <c r="BO1329" s="253"/>
      <c r="BP1329" s="253"/>
      <c r="BQ1329" s="253"/>
      <c r="BR1329" s="253"/>
      <c r="BS1329" s="253"/>
      <c r="BT1329" s="253"/>
      <c r="BU1329" s="253"/>
      <c r="BV1329" s="253"/>
      <c r="BW1329" s="253"/>
      <c r="BX1329" s="253"/>
      <c r="BY1329" s="253"/>
      <c r="BZ1329" s="253"/>
      <c r="CA1329" s="253"/>
      <c r="CB1329" s="253"/>
      <c r="CC1329" s="253"/>
      <c r="CD1329" s="253"/>
      <c r="CE1329" s="253"/>
      <c r="CF1329" s="253"/>
      <c r="CG1329" s="253"/>
      <c r="CH1329" s="253"/>
      <c r="CI1329" s="253"/>
      <c r="CJ1329" s="253"/>
      <c r="CK1329" s="253"/>
      <c r="CL1329" s="253"/>
      <c r="CM1329" s="253"/>
      <c r="CN1329" s="253"/>
      <c r="CO1329" s="253"/>
      <c r="CP1329" s="253"/>
      <c r="CQ1329" s="253"/>
      <c r="CR1329" s="253"/>
      <c r="CS1329" s="253"/>
      <c r="CT1329" s="253"/>
      <c r="CU1329" s="253"/>
      <c r="CV1329" s="253"/>
      <c r="CW1329" s="253"/>
      <c r="CX1329" s="253"/>
      <c r="CY1329" s="253"/>
      <c r="CZ1329" s="253"/>
      <c r="DA1329" s="253"/>
      <c r="DB1329" s="253"/>
      <c r="DC1329" s="253"/>
      <c r="DD1329" s="253"/>
      <c r="DE1329" s="253"/>
      <c r="DF1329" s="253"/>
      <c r="DG1329" s="253"/>
      <c r="DH1329" s="253"/>
      <c r="DI1329" s="253"/>
      <c r="DJ1329" s="253"/>
      <c r="DK1329" s="253"/>
      <c r="DL1329" s="253"/>
      <c r="DM1329" s="253"/>
      <c r="DN1329" s="253"/>
      <c r="DO1329" s="253"/>
      <c r="DP1329" s="253"/>
      <c r="DQ1329" s="253"/>
      <c r="DR1329" s="253"/>
      <c r="DS1329" s="253"/>
      <c r="DT1329" s="253"/>
      <c r="DU1329" s="253"/>
    </row>
    <row r="1330" spans="1:125" s="248" customFormat="1" x14ac:dyDescent="0.25">
      <c r="A1330" s="253"/>
      <c r="B1330" s="253"/>
      <c r="D1330" s="253"/>
      <c r="E1330" s="253"/>
      <c r="F1330" s="253"/>
      <c r="G1330" s="253"/>
      <c r="H1330" s="253"/>
      <c r="I1330" s="253"/>
      <c r="J1330" s="253"/>
      <c r="K1330" s="253"/>
      <c r="L1330" s="253"/>
      <c r="S1330" s="253"/>
      <c r="T1330" s="253"/>
      <c r="U1330" s="253"/>
      <c r="V1330" s="253"/>
      <c r="W1330" s="253"/>
      <c r="X1330" s="253"/>
      <c r="Y1330" s="253"/>
      <c r="Z1330" s="253"/>
      <c r="AA1330" s="253"/>
      <c r="AB1330" s="253"/>
      <c r="AC1330" s="253"/>
      <c r="AD1330" s="253"/>
      <c r="AE1330" s="253"/>
      <c r="AF1330" s="253"/>
      <c r="AG1330" s="253"/>
      <c r="AH1330" s="253"/>
      <c r="AI1330" s="253"/>
      <c r="AJ1330" s="253"/>
      <c r="AK1330" s="253"/>
      <c r="AL1330" s="253"/>
      <c r="AM1330" s="253"/>
      <c r="AN1330" s="253"/>
      <c r="AO1330" s="253"/>
      <c r="AP1330" s="253"/>
      <c r="AQ1330" s="253"/>
      <c r="AR1330" s="253"/>
      <c r="AS1330" s="253"/>
      <c r="AT1330" s="253"/>
      <c r="AU1330" s="253"/>
      <c r="AV1330" s="253"/>
      <c r="AW1330" s="253"/>
      <c r="AX1330" s="253"/>
      <c r="AY1330" s="253"/>
      <c r="AZ1330" s="253"/>
      <c r="BA1330" s="253"/>
      <c r="BB1330" s="253"/>
      <c r="BC1330" s="253"/>
      <c r="BD1330" s="253"/>
      <c r="BE1330" s="253"/>
      <c r="BF1330" s="253"/>
      <c r="BG1330" s="253"/>
      <c r="BH1330" s="253"/>
      <c r="BI1330" s="253"/>
      <c r="BJ1330" s="253"/>
      <c r="BK1330" s="253"/>
      <c r="BL1330" s="253"/>
      <c r="BM1330" s="253"/>
      <c r="BN1330" s="253"/>
      <c r="BO1330" s="253"/>
      <c r="BP1330" s="253"/>
      <c r="BQ1330" s="253"/>
      <c r="BR1330" s="253"/>
      <c r="BS1330" s="253"/>
      <c r="BT1330" s="253"/>
      <c r="BU1330" s="253"/>
      <c r="BV1330" s="253"/>
      <c r="BW1330" s="253"/>
      <c r="BX1330" s="253"/>
      <c r="BY1330" s="253"/>
      <c r="BZ1330" s="253"/>
      <c r="CA1330" s="253"/>
      <c r="CB1330" s="253"/>
      <c r="CC1330" s="253"/>
      <c r="CD1330" s="253"/>
      <c r="CE1330" s="253"/>
      <c r="CF1330" s="253"/>
      <c r="CG1330" s="253"/>
      <c r="CH1330" s="253"/>
      <c r="CI1330" s="253"/>
      <c r="CJ1330" s="253"/>
      <c r="CK1330" s="253"/>
      <c r="CL1330" s="253"/>
      <c r="CM1330" s="253"/>
      <c r="CN1330" s="253"/>
      <c r="CO1330" s="253"/>
      <c r="CP1330" s="253"/>
      <c r="CQ1330" s="253"/>
      <c r="CR1330" s="253"/>
      <c r="CS1330" s="253"/>
      <c r="CT1330" s="253"/>
      <c r="CU1330" s="253"/>
      <c r="CV1330" s="253"/>
      <c r="CW1330" s="253"/>
      <c r="CX1330" s="253"/>
      <c r="CY1330" s="253"/>
      <c r="CZ1330" s="253"/>
      <c r="DA1330" s="253"/>
      <c r="DB1330" s="253"/>
      <c r="DC1330" s="253"/>
      <c r="DD1330" s="253"/>
      <c r="DE1330" s="253"/>
      <c r="DF1330" s="253"/>
      <c r="DG1330" s="253"/>
      <c r="DH1330" s="253"/>
      <c r="DI1330" s="253"/>
      <c r="DJ1330" s="253"/>
      <c r="DK1330" s="253"/>
      <c r="DL1330" s="253"/>
      <c r="DM1330" s="253"/>
      <c r="DN1330" s="253"/>
      <c r="DO1330" s="253"/>
      <c r="DP1330" s="253"/>
      <c r="DQ1330" s="253"/>
      <c r="DR1330" s="253"/>
      <c r="DS1330" s="253"/>
      <c r="DT1330" s="253"/>
      <c r="DU1330" s="253"/>
    </row>
    <row r="1331" spans="1:125" s="248" customFormat="1" x14ac:dyDescent="0.25">
      <c r="A1331" s="253"/>
      <c r="B1331" s="253"/>
      <c r="D1331" s="253"/>
      <c r="E1331" s="253"/>
      <c r="F1331" s="253"/>
      <c r="G1331" s="253"/>
      <c r="H1331" s="253"/>
      <c r="I1331" s="253"/>
      <c r="J1331" s="253"/>
      <c r="K1331" s="253"/>
      <c r="L1331" s="253"/>
      <c r="S1331" s="253"/>
      <c r="T1331" s="253"/>
      <c r="U1331" s="253"/>
      <c r="V1331" s="253"/>
      <c r="W1331" s="253"/>
      <c r="X1331" s="253"/>
      <c r="Y1331" s="253"/>
      <c r="Z1331" s="253"/>
      <c r="AA1331" s="253"/>
      <c r="AB1331" s="253"/>
      <c r="AC1331" s="253"/>
      <c r="AD1331" s="253"/>
      <c r="AE1331" s="253"/>
      <c r="AF1331" s="253"/>
      <c r="AG1331" s="253"/>
      <c r="AH1331" s="253"/>
      <c r="AI1331" s="253"/>
      <c r="AJ1331" s="253"/>
      <c r="AK1331" s="253"/>
      <c r="AL1331" s="253"/>
      <c r="AM1331" s="253"/>
      <c r="AN1331" s="253"/>
      <c r="AO1331" s="253"/>
      <c r="AP1331" s="253"/>
      <c r="AQ1331" s="253"/>
      <c r="AR1331" s="253"/>
      <c r="AS1331" s="253"/>
      <c r="AT1331" s="253"/>
      <c r="AU1331" s="253"/>
      <c r="AV1331" s="253"/>
      <c r="AW1331" s="253"/>
      <c r="AX1331" s="253"/>
      <c r="AY1331" s="253"/>
      <c r="AZ1331" s="253"/>
      <c r="BA1331" s="253"/>
      <c r="BB1331" s="253"/>
      <c r="BC1331" s="253"/>
      <c r="BD1331" s="253"/>
      <c r="BE1331" s="253"/>
      <c r="BF1331" s="253"/>
      <c r="BG1331" s="253"/>
      <c r="BH1331" s="253"/>
      <c r="BI1331" s="253"/>
      <c r="BJ1331" s="253"/>
      <c r="BK1331" s="253"/>
      <c r="BL1331" s="253"/>
      <c r="BM1331" s="253"/>
      <c r="BN1331" s="253"/>
      <c r="BO1331" s="253"/>
      <c r="BP1331" s="253"/>
      <c r="BQ1331" s="253"/>
      <c r="BR1331" s="253"/>
      <c r="BS1331" s="253"/>
      <c r="BT1331" s="253"/>
      <c r="BU1331" s="253"/>
      <c r="BV1331" s="253"/>
      <c r="BW1331" s="253"/>
      <c r="BX1331" s="253"/>
      <c r="BY1331" s="253"/>
      <c r="BZ1331" s="253"/>
      <c r="CA1331" s="253"/>
      <c r="CB1331" s="253"/>
      <c r="CC1331" s="253"/>
      <c r="CD1331" s="253"/>
      <c r="CE1331" s="253"/>
      <c r="CF1331" s="253"/>
      <c r="CG1331" s="253"/>
      <c r="CH1331" s="253"/>
      <c r="CI1331" s="253"/>
      <c r="CJ1331" s="253"/>
      <c r="CK1331" s="253"/>
      <c r="CL1331" s="253"/>
      <c r="CM1331" s="253"/>
      <c r="CN1331" s="253"/>
      <c r="CO1331" s="253"/>
      <c r="CP1331" s="253"/>
      <c r="CQ1331" s="253"/>
      <c r="CR1331" s="253"/>
      <c r="CS1331" s="253"/>
      <c r="CT1331" s="253"/>
      <c r="CU1331" s="253"/>
      <c r="CV1331" s="253"/>
      <c r="CW1331" s="253"/>
      <c r="CX1331" s="253"/>
      <c r="CY1331" s="253"/>
      <c r="CZ1331" s="253"/>
      <c r="DA1331" s="253"/>
      <c r="DB1331" s="253"/>
      <c r="DC1331" s="253"/>
      <c r="DD1331" s="253"/>
      <c r="DE1331" s="253"/>
      <c r="DF1331" s="253"/>
      <c r="DG1331" s="253"/>
      <c r="DH1331" s="253"/>
      <c r="DI1331" s="253"/>
      <c r="DJ1331" s="253"/>
      <c r="DK1331" s="253"/>
      <c r="DL1331" s="253"/>
      <c r="DM1331" s="253"/>
      <c r="DN1331" s="253"/>
      <c r="DO1331" s="253"/>
      <c r="DP1331" s="253"/>
      <c r="DQ1331" s="253"/>
      <c r="DR1331" s="253"/>
      <c r="DS1331" s="253"/>
      <c r="DT1331" s="253"/>
      <c r="DU1331" s="253"/>
    </row>
    <row r="1332" spans="1:125" s="248" customFormat="1" x14ac:dyDescent="0.25">
      <c r="A1332" s="253"/>
      <c r="B1332" s="253"/>
      <c r="D1332" s="253"/>
      <c r="E1332" s="253"/>
      <c r="F1332" s="253"/>
      <c r="G1332" s="253"/>
      <c r="H1332" s="253"/>
      <c r="I1332" s="253"/>
      <c r="J1332" s="253"/>
      <c r="K1332" s="253"/>
      <c r="L1332" s="253"/>
      <c r="S1332" s="253"/>
      <c r="T1332" s="253"/>
      <c r="U1332" s="253"/>
      <c r="V1332" s="253"/>
      <c r="W1332" s="253"/>
      <c r="X1332" s="253"/>
      <c r="Y1332" s="253"/>
      <c r="Z1332" s="253"/>
      <c r="AA1332" s="253"/>
      <c r="AB1332" s="253"/>
      <c r="AC1332" s="253"/>
      <c r="AD1332" s="253"/>
      <c r="AE1332" s="253"/>
      <c r="AF1332" s="253"/>
      <c r="AG1332" s="253"/>
      <c r="AH1332" s="253"/>
      <c r="AI1332" s="253"/>
      <c r="AJ1332" s="253"/>
      <c r="AK1332" s="253"/>
      <c r="AL1332" s="253"/>
      <c r="AM1332" s="253"/>
      <c r="AN1332" s="253"/>
      <c r="AO1332" s="253"/>
      <c r="AP1332" s="253"/>
      <c r="AQ1332" s="253"/>
      <c r="AR1332" s="253"/>
      <c r="AS1332" s="253"/>
      <c r="AT1332" s="253"/>
      <c r="AU1332" s="253"/>
      <c r="AV1332" s="253"/>
      <c r="AW1332" s="253"/>
      <c r="AX1332" s="253"/>
      <c r="AY1332" s="253"/>
      <c r="AZ1332" s="253"/>
      <c r="BA1332" s="253"/>
      <c r="BB1332" s="253"/>
      <c r="BC1332" s="253"/>
      <c r="BD1332" s="253"/>
      <c r="BE1332" s="253"/>
      <c r="BF1332" s="253"/>
      <c r="BG1332" s="253"/>
      <c r="BH1332" s="253"/>
      <c r="BI1332" s="253"/>
      <c r="BJ1332" s="253"/>
      <c r="BK1332" s="253"/>
      <c r="BL1332" s="253"/>
      <c r="BM1332" s="253"/>
      <c r="BN1332" s="253"/>
      <c r="BO1332" s="253"/>
      <c r="BP1332" s="253"/>
      <c r="BQ1332" s="253"/>
      <c r="BR1332" s="253"/>
      <c r="BS1332" s="253"/>
      <c r="BT1332" s="253"/>
      <c r="BU1332" s="253"/>
      <c r="BV1332" s="253"/>
      <c r="BW1332" s="253"/>
      <c r="BX1332" s="253"/>
      <c r="BY1332" s="253"/>
      <c r="BZ1332" s="253"/>
      <c r="CA1332" s="253"/>
      <c r="CB1332" s="253"/>
      <c r="CC1332" s="253"/>
      <c r="CD1332" s="253"/>
      <c r="CE1332" s="253"/>
      <c r="CF1332" s="253"/>
      <c r="CG1332" s="253"/>
      <c r="CH1332" s="253"/>
      <c r="CI1332" s="253"/>
      <c r="CJ1332" s="253"/>
      <c r="CK1332" s="253"/>
      <c r="CL1332" s="253"/>
      <c r="CM1332" s="253"/>
      <c r="CN1332" s="253"/>
      <c r="CO1332" s="253"/>
      <c r="CP1332" s="253"/>
      <c r="CQ1332" s="253"/>
      <c r="CR1332" s="253"/>
      <c r="CS1332" s="253"/>
      <c r="CT1332" s="253"/>
      <c r="CU1332" s="253"/>
      <c r="CV1332" s="253"/>
      <c r="CW1332" s="253"/>
      <c r="CX1332" s="253"/>
      <c r="CY1332" s="253"/>
      <c r="CZ1332" s="253"/>
      <c r="DA1332" s="253"/>
      <c r="DB1332" s="253"/>
      <c r="DC1332" s="253"/>
      <c r="DD1332" s="253"/>
      <c r="DE1332" s="253"/>
      <c r="DF1332" s="253"/>
      <c r="DG1332" s="253"/>
      <c r="DH1332" s="253"/>
      <c r="DI1332" s="253"/>
      <c r="DJ1332" s="253"/>
      <c r="DK1332" s="253"/>
      <c r="DL1332" s="253"/>
      <c r="DM1332" s="253"/>
      <c r="DN1332" s="253"/>
      <c r="DO1332" s="253"/>
      <c r="DP1332" s="253"/>
      <c r="DQ1332" s="253"/>
      <c r="DR1332" s="253"/>
      <c r="DS1332" s="253"/>
      <c r="DT1332" s="253"/>
      <c r="DU1332" s="253"/>
    </row>
    <row r="1333" spans="1:125" s="248" customFormat="1" x14ac:dyDescent="0.25">
      <c r="A1333" s="253"/>
      <c r="B1333" s="253"/>
      <c r="D1333" s="253"/>
      <c r="E1333" s="253"/>
      <c r="F1333" s="253"/>
      <c r="G1333" s="253"/>
      <c r="H1333" s="253"/>
      <c r="I1333" s="253"/>
      <c r="J1333" s="253"/>
      <c r="K1333" s="253"/>
      <c r="L1333" s="253"/>
      <c r="S1333" s="253"/>
      <c r="T1333" s="253"/>
      <c r="U1333" s="253"/>
      <c r="V1333" s="253"/>
      <c r="W1333" s="253"/>
      <c r="X1333" s="253"/>
      <c r="Y1333" s="253"/>
      <c r="Z1333" s="253"/>
      <c r="AA1333" s="253"/>
      <c r="AB1333" s="253"/>
      <c r="AC1333" s="253"/>
      <c r="AD1333" s="253"/>
      <c r="AE1333" s="253"/>
      <c r="AF1333" s="253"/>
      <c r="AG1333" s="253"/>
      <c r="AH1333" s="253"/>
      <c r="AI1333" s="253"/>
      <c r="AJ1333" s="253"/>
      <c r="AK1333" s="253"/>
      <c r="AL1333" s="253"/>
      <c r="AM1333" s="253"/>
      <c r="AN1333" s="253"/>
      <c r="AO1333" s="253"/>
      <c r="AP1333" s="253"/>
      <c r="AQ1333" s="253"/>
      <c r="AR1333" s="253"/>
      <c r="AS1333" s="253"/>
      <c r="AT1333" s="253"/>
      <c r="AU1333" s="253"/>
      <c r="AV1333" s="253"/>
      <c r="AW1333" s="253"/>
      <c r="AX1333" s="253"/>
      <c r="AY1333" s="253"/>
      <c r="AZ1333" s="253"/>
      <c r="BA1333" s="253"/>
      <c r="BB1333" s="253"/>
      <c r="BC1333" s="253"/>
      <c r="BD1333" s="253"/>
      <c r="BE1333" s="253"/>
      <c r="BF1333" s="253"/>
      <c r="BG1333" s="253"/>
      <c r="BH1333" s="253"/>
      <c r="BI1333" s="253"/>
      <c r="BJ1333" s="253"/>
      <c r="BK1333" s="253"/>
      <c r="BL1333" s="253"/>
      <c r="BM1333" s="253"/>
      <c r="BN1333" s="253"/>
      <c r="BO1333" s="253"/>
      <c r="BP1333" s="253"/>
      <c r="BQ1333" s="253"/>
      <c r="BR1333" s="253"/>
      <c r="BS1333" s="253"/>
      <c r="BT1333" s="253"/>
      <c r="BU1333" s="253"/>
      <c r="BV1333" s="253"/>
      <c r="BW1333" s="253"/>
      <c r="BX1333" s="253"/>
      <c r="BY1333" s="253"/>
      <c r="BZ1333" s="253"/>
      <c r="CA1333" s="253"/>
      <c r="CB1333" s="253"/>
      <c r="CC1333" s="253"/>
      <c r="CD1333" s="253"/>
      <c r="CE1333" s="253"/>
      <c r="CF1333" s="253"/>
      <c r="CG1333" s="253"/>
      <c r="CH1333" s="253"/>
      <c r="CI1333" s="253"/>
      <c r="CJ1333" s="253"/>
      <c r="CK1333" s="253"/>
      <c r="CL1333" s="253"/>
      <c r="CM1333" s="253"/>
      <c r="CN1333" s="253"/>
      <c r="CO1333" s="253"/>
      <c r="CP1333" s="253"/>
      <c r="CQ1333" s="253"/>
      <c r="CR1333" s="253"/>
      <c r="CS1333" s="253"/>
      <c r="CT1333" s="253"/>
      <c r="CU1333" s="253"/>
      <c r="CV1333" s="253"/>
      <c r="CW1333" s="253"/>
      <c r="CX1333" s="253"/>
      <c r="CY1333" s="253"/>
      <c r="CZ1333" s="253"/>
      <c r="DA1333" s="253"/>
      <c r="DB1333" s="253"/>
      <c r="DC1333" s="253"/>
      <c r="DD1333" s="253"/>
      <c r="DE1333" s="253"/>
      <c r="DF1333" s="253"/>
      <c r="DG1333" s="253"/>
      <c r="DH1333" s="253"/>
      <c r="DI1333" s="253"/>
      <c r="DJ1333" s="253"/>
      <c r="DK1333" s="253"/>
      <c r="DL1333" s="253"/>
      <c r="DM1333" s="253"/>
      <c r="DN1333" s="253"/>
      <c r="DO1333" s="253"/>
      <c r="DP1333" s="253"/>
      <c r="DQ1333" s="253"/>
      <c r="DR1333" s="253"/>
      <c r="DS1333" s="253"/>
      <c r="DT1333" s="253"/>
      <c r="DU1333" s="253"/>
    </row>
    <row r="1334" spans="1:125" s="248" customFormat="1" x14ac:dyDescent="0.25">
      <c r="A1334" s="253"/>
      <c r="B1334" s="253"/>
      <c r="D1334" s="253"/>
      <c r="E1334" s="253"/>
      <c r="F1334" s="253"/>
      <c r="G1334" s="253"/>
      <c r="H1334" s="253"/>
      <c r="I1334" s="253"/>
      <c r="J1334" s="253"/>
      <c r="K1334" s="253"/>
      <c r="L1334" s="253"/>
      <c r="S1334" s="253"/>
      <c r="T1334" s="253"/>
      <c r="U1334" s="253"/>
      <c r="V1334" s="253"/>
      <c r="W1334" s="253"/>
      <c r="X1334" s="253"/>
      <c r="Y1334" s="253"/>
      <c r="Z1334" s="253"/>
      <c r="AA1334" s="253"/>
      <c r="AB1334" s="253"/>
      <c r="AC1334" s="253"/>
      <c r="AD1334" s="253"/>
      <c r="AE1334" s="253"/>
      <c r="AF1334" s="253"/>
      <c r="AG1334" s="253"/>
      <c r="AH1334" s="253"/>
      <c r="AI1334" s="253"/>
      <c r="AJ1334" s="253"/>
      <c r="AK1334" s="253"/>
      <c r="AL1334" s="253"/>
      <c r="AM1334" s="253"/>
      <c r="AN1334" s="253"/>
      <c r="AO1334" s="253"/>
      <c r="AP1334" s="253"/>
      <c r="AQ1334" s="253"/>
      <c r="AR1334" s="253"/>
      <c r="AS1334" s="253"/>
      <c r="AT1334" s="253"/>
      <c r="AU1334" s="253"/>
      <c r="AV1334" s="253"/>
      <c r="AW1334" s="253"/>
      <c r="AX1334" s="253"/>
      <c r="AY1334" s="253"/>
      <c r="AZ1334" s="253"/>
      <c r="BA1334" s="253"/>
      <c r="BB1334" s="253"/>
      <c r="BC1334" s="253"/>
      <c r="BD1334" s="253"/>
      <c r="BE1334" s="253"/>
      <c r="BF1334" s="253"/>
      <c r="BG1334" s="253"/>
      <c r="BH1334" s="253"/>
      <c r="BI1334" s="253"/>
      <c r="BJ1334" s="253"/>
      <c r="BK1334" s="253"/>
      <c r="BL1334" s="253"/>
      <c r="BM1334" s="253"/>
      <c r="BN1334" s="253"/>
      <c r="BO1334" s="253"/>
      <c r="BP1334" s="253"/>
      <c r="BQ1334" s="253"/>
      <c r="BR1334" s="253"/>
      <c r="BS1334" s="253"/>
      <c r="BT1334" s="253"/>
      <c r="BU1334" s="253"/>
      <c r="BV1334" s="253"/>
      <c r="BW1334" s="253"/>
      <c r="BX1334" s="253"/>
      <c r="BY1334" s="253"/>
      <c r="BZ1334" s="253"/>
      <c r="CA1334" s="253"/>
      <c r="CB1334" s="253"/>
      <c r="CC1334" s="253"/>
      <c r="CD1334" s="253"/>
      <c r="CE1334" s="253"/>
      <c r="CF1334" s="253"/>
      <c r="CG1334" s="253"/>
      <c r="CH1334" s="253"/>
      <c r="CI1334" s="253"/>
      <c r="CJ1334" s="253"/>
      <c r="CK1334" s="253"/>
      <c r="CL1334" s="253"/>
      <c r="CM1334" s="253"/>
      <c r="CN1334" s="253"/>
      <c r="CO1334" s="253"/>
      <c r="CP1334" s="253"/>
      <c r="CQ1334" s="253"/>
      <c r="CR1334" s="253"/>
      <c r="CS1334" s="253"/>
      <c r="CT1334" s="253"/>
      <c r="CU1334" s="253"/>
      <c r="CV1334" s="253"/>
      <c r="CW1334" s="253"/>
      <c r="CX1334" s="253"/>
      <c r="CY1334" s="253"/>
      <c r="CZ1334" s="253"/>
      <c r="DA1334" s="253"/>
      <c r="DB1334" s="253"/>
      <c r="DC1334" s="253"/>
      <c r="DD1334" s="253"/>
      <c r="DE1334" s="253"/>
      <c r="DF1334" s="253"/>
      <c r="DG1334" s="253"/>
      <c r="DH1334" s="253"/>
      <c r="DI1334" s="253"/>
      <c r="DJ1334" s="253"/>
      <c r="DK1334" s="253"/>
      <c r="DL1334" s="253"/>
      <c r="DM1334" s="253"/>
      <c r="DN1334" s="253"/>
      <c r="DO1334" s="253"/>
      <c r="DP1334" s="253"/>
      <c r="DQ1334" s="253"/>
      <c r="DR1334" s="253"/>
      <c r="DS1334" s="253"/>
      <c r="DT1334" s="253"/>
      <c r="DU1334" s="253"/>
    </row>
    <row r="1335" spans="1:125" s="248" customFormat="1" x14ac:dyDescent="0.25">
      <c r="A1335" s="253"/>
      <c r="B1335" s="253"/>
      <c r="D1335" s="253"/>
      <c r="E1335" s="253"/>
      <c r="F1335" s="253"/>
      <c r="G1335" s="253"/>
      <c r="H1335" s="253"/>
      <c r="I1335" s="253"/>
      <c r="J1335" s="253"/>
      <c r="K1335" s="253"/>
      <c r="L1335" s="253"/>
      <c r="S1335" s="253"/>
      <c r="T1335" s="253"/>
      <c r="U1335" s="253"/>
      <c r="V1335" s="253"/>
      <c r="W1335" s="253"/>
      <c r="X1335" s="253"/>
      <c r="Y1335" s="253"/>
      <c r="Z1335" s="253"/>
      <c r="AA1335" s="253"/>
      <c r="AB1335" s="253"/>
      <c r="AC1335" s="253"/>
      <c r="AD1335" s="253"/>
      <c r="AE1335" s="253"/>
      <c r="AF1335" s="253"/>
      <c r="AG1335" s="253"/>
      <c r="AH1335" s="253"/>
      <c r="AI1335" s="253"/>
      <c r="AJ1335" s="253"/>
      <c r="AK1335" s="253"/>
      <c r="AL1335" s="253"/>
      <c r="AM1335" s="253"/>
      <c r="AN1335" s="253"/>
      <c r="AO1335" s="253"/>
      <c r="AP1335" s="253"/>
      <c r="AQ1335" s="253"/>
      <c r="AR1335" s="253"/>
      <c r="AS1335" s="253"/>
      <c r="AT1335" s="253"/>
      <c r="AU1335" s="253"/>
      <c r="AV1335" s="253"/>
      <c r="AW1335" s="253"/>
      <c r="AX1335" s="253"/>
      <c r="AY1335" s="253"/>
      <c r="AZ1335" s="253"/>
      <c r="BA1335" s="253"/>
      <c r="BB1335" s="253"/>
      <c r="BC1335" s="253"/>
      <c r="BD1335" s="253"/>
      <c r="BE1335" s="253"/>
      <c r="BF1335" s="253"/>
      <c r="BG1335" s="253"/>
      <c r="BH1335" s="253"/>
      <c r="BI1335" s="253"/>
      <c r="BJ1335" s="253"/>
      <c r="BK1335" s="253"/>
      <c r="BL1335" s="253"/>
      <c r="BM1335" s="253"/>
      <c r="BN1335" s="253"/>
      <c r="BO1335" s="253"/>
      <c r="BP1335" s="253"/>
      <c r="BQ1335" s="253"/>
      <c r="BR1335" s="253"/>
      <c r="BS1335" s="253"/>
      <c r="BT1335" s="253"/>
      <c r="BU1335" s="253"/>
      <c r="BV1335" s="253"/>
      <c r="BW1335" s="253"/>
      <c r="BX1335" s="253"/>
      <c r="BY1335" s="253"/>
      <c r="BZ1335" s="253"/>
      <c r="CA1335" s="253"/>
      <c r="CB1335" s="253"/>
      <c r="CC1335" s="253"/>
      <c r="CD1335" s="253"/>
      <c r="CE1335" s="253"/>
      <c r="CF1335" s="253"/>
      <c r="CG1335" s="253"/>
      <c r="CH1335" s="253"/>
      <c r="CI1335" s="253"/>
      <c r="CJ1335" s="253"/>
      <c r="CK1335" s="253"/>
      <c r="CL1335" s="253"/>
      <c r="CM1335" s="253"/>
      <c r="CN1335" s="253"/>
      <c r="CO1335" s="253"/>
      <c r="CP1335" s="253"/>
      <c r="CQ1335" s="253"/>
      <c r="CR1335" s="253"/>
      <c r="CS1335" s="253"/>
      <c r="CT1335" s="253"/>
      <c r="CU1335" s="253"/>
      <c r="CV1335" s="253"/>
      <c r="CW1335" s="253"/>
      <c r="CX1335" s="253"/>
      <c r="CY1335" s="253"/>
      <c r="CZ1335" s="253"/>
      <c r="DA1335" s="253"/>
      <c r="DB1335" s="253"/>
      <c r="DC1335" s="253"/>
      <c r="DD1335" s="253"/>
      <c r="DE1335" s="253"/>
      <c r="DF1335" s="253"/>
      <c r="DG1335" s="253"/>
      <c r="DH1335" s="253"/>
      <c r="DI1335" s="253"/>
      <c r="DJ1335" s="253"/>
      <c r="DK1335" s="253"/>
      <c r="DL1335" s="253"/>
      <c r="DM1335" s="253"/>
      <c r="DN1335" s="253"/>
      <c r="DO1335" s="253"/>
      <c r="DP1335" s="253"/>
      <c r="DQ1335" s="253"/>
      <c r="DR1335" s="253"/>
      <c r="DS1335" s="253"/>
      <c r="DT1335" s="253"/>
      <c r="DU1335" s="253"/>
    </row>
    <row r="1336" spans="1:125" s="248" customFormat="1" x14ac:dyDescent="0.25">
      <c r="A1336" s="253"/>
      <c r="B1336" s="253"/>
      <c r="D1336" s="253"/>
      <c r="E1336" s="253"/>
      <c r="F1336" s="253"/>
      <c r="G1336" s="253"/>
      <c r="H1336" s="253"/>
      <c r="I1336" s="253"/>
      <c r="J1336" s="253"/>
      <c r="K1336" s="253"/>
      <c r="L1336" s="253"/>
      <c r="S1336" s="253"/>
      <c r="T1336" s="253"/>
      <c r="U1336" s="253"/>
      <c r="V1336" s="253"/>
      <c r="W1336" s="253"/>
      <c r="X1336" s="253"/>
      <c r="Y1336" s="253"/>
      <c r="Z1336" s="253"/>
      <c r="AA1336" s="253"/>
      <c r="AB1336" s="253"/>
      <c r="AC1336" s="253"/>
      <c r="AD1336" s="253"/>
      <c r="AE1336" s="253"/>
      <c r="AF1336" s="253"/>
      <c r="AG1336" s="253"/>
      <c r="AH1336" s="253"/>
      <c r="AI1336" s="253"/>
      <c r="AJ1336" s="253"/>
      <c r="AK1336" s="253"/>
      <c r="AL1336" s="253"/>
      <c r="AM1336" s="253"/>
      <c r="AN1336" s="253"/>
      <c r="AO1336" s="253"/>
      <c r="AP1336" s="253"/>
      <c r="AQ1336" s="253"/>
      <c r="AR1336" s="253"/>
      <c r="AS1336" s="253"/>
      <c r="AT1336" s="253"/>
      <c r="AU1336" s="253"/>
      <c r="AV1336" s="253"/>
      <c r="AW1336" s="253"/>
      <c r="AX1336" s="253"/>
      <c r="AY1336" s="253"/>
      <c r="AZ1336" s="253"/>
      <c r="BA1336" s="253"/>
      <c r="BB1336" s="253"/>
      <c r="BC1336" s="253"/>
      <c r="BD1336" s="253"/>
      <c r="BE1336" s="253"/>
      <c r="BF1336" s="253"/>
      <c r="BG1336" s="253"/>
      <c r="BH1336" s="253"/>
      <c r="BI1336" s="253"/>
      <c r="BJ1336" s="253"/>
      <c r="BK1336" s="253"/>
      <c r="BL1336" s="253"/>
      <c r="BM1336" s="253"/>
      <c r="BN1336" s="253"/>
      <c r="BO1336" s="253"/>
      <c r="BP1336" s="253"/>
      <c r="BQ1336" s="253"/>
      <c r="BR1336" s="253"/>
      <c r="BS1336" s="253"/>
      <c r="BT1336" s="253"/>
      <c r="BU1336" s="253"/>
      <c r="BV1336" s="253"/>
      <c r="BW1336" s="253"/>
      <c r="BX1336" s="253"/>
      <c r="BY1336" s="253"/>
      <c r="BZ1336" s="253"/>
      <c r="CA1336" s="253"/>
      <c r="CB1336" s="253"/>
      <c r="CC1336" s="253"/>
      <c r="CD1336" s="253"/>
      <c r="CE1336" s="253"/>
      <c r="CF1336" s="253"/>
      <c r="CG1336" s="253"/>
      <c r="CH1336" s="253"/>
      <c r="CI1336" s="253"/>
      <c r="CJ1336" s="253"/>
      <c r="CK1336" s="253"/>
      <c r="CL1336" s="253"/>
      <c r="CM1336" s="253"/>
      <c r="CN1336" s="253"/>
      <c r="CO1336" s="253"/>
      <c r="CP1336" s="253"/>
      <c r="CQ1336" s="253"/>
      <c r="CR1336" s="253"/>
      <c r="CS1336" s="253"/>
      <c r="CT1336" s="253"/>
      <c r="CU1336" s="253"/>
      <c r="CV1336" s="253"/>
      <c r="CW1336" s="253"/>
      <c r="CX1336" s="253"/>
      <c r="CY1336" s="253"/>
      <c r="CZ1336" s="253"/>
      <c r="DA1336" s="253"/>
      <c r="DB1336" s="253"/>
      <c r="DC1336" s="253"/>
      <c r="DD1336" s="253"/>
      <c r="DE1336" s="253"/>
      <c r="DF1336" s="253"/>
      <c r="DG1336" s="253"/>
      <c r="DH1336" s="253"/>
      <c r="DI1336" s="253"/>
      <c r="DJ1336" s="253"/>
      <c r="DK1336" s="253"/>
      <c r="DL1336" s="253"/>
      <c r="DM1336" s="253"/>
      <c r="DN1336" s="253"/>
      <c r="DO1336" s="253"/>
      <c r="DP1336" s="253"/>
      <c r="DQ1336" s="253"/>
      <c r="DR1336" s="253"/>
      <c r="DS1336" s="253"/>
      <c r="DT1336" s="253"/>
      <c r="DU1336" s="253"/>
    </row>
    <row r="1337" spans="1:125" s="248" customFormat="1" x14ac:dyDescent="0.25">
      <c r="A1337" s="253"/>
      <c r="B1337" s="253"/>
      <c r="D1337" s="253"/>
      <c r="E1337" s="253"/>
      <c r="F1337" s="253"/>
      <c r="G1337" s="253"/>
      <c r="H1337" s="253"/>
      <c r="I1337" s="253"/>
      <c r="J1337" s="253"/>
      <c r="K1337" s="253"/>
      <c r="L1337" s="253"/>
      <c r="S1337" s="253"/>
      <c r="T1337" s="253"/>
      <c r="U1337" s="253"/>
      <c r="V1337" s="253"/>
      <c r="W1337" s="253"/>
      <c r="X1337" s="253"/>
      <c r="Y1337" s="253"/>
      <c r="Z1337" s="253"/>
      <c r="AA1337" s="253"/>
      <c r="AB1337" s="253"/>
      <c r="AC1337" s="253"/>
      <c r="AD1337" s="253"/>
      <c r="AE1337" s="253"/>
      <c r="AF1337" s="253"/>
      <c r="AG1337" s="253"/>
      <c r="AH1337" s="253"/>
      <c r="AI1337" s="253"/>
      <c r="AJ1337" s="253"/>
      <c r="AK1337" s="253"/>
      <c r="AL1337" s="253"/>
      <c r="AM1337" s="253"/>
      <c r="AN1337" s="253"/>
      <c r="AO1337" s="253"/>
      <c r="AP1337" s="253"/>
      <c r="AQ1337" s="253"/>
      <c r="AR1337" s="253"/>
      <c r="AS1337" s="253"/>
      <c r="AT1337" s="253"/>
      <c r="AU1337" s="253"/>
      <c r="AV1337" s="253"/>
      <c r="AW1337" s="253"/>
      <c r="AX1337" s="253"/>
      <c r="AY1337" s="253"/>
      <c r="AZ1337" s="253"/>
      <c r="BA1337" s="253"/>
      <c r="BB1337" s="253"/>
      <c r="BC1337" s="253"/>
      <c r="BD1337" s="253"/>
      <c r="BE1337" s="253"/>
      <c r="BF1337" s="253"/>
      <c r="BG1337" s="253"/>
      <c r="BH1337" s="253"/>
      <c r="BI1337" s="253"/>
      <c r="BJ1337" s="253"/>
      <c r="BK1337" s="253"/>
      <c r="BL1337" s="253"/>
      <c r="BM1337" s="253"/>
      <c r="BN1337" s="253"/>
      <c r="BO1337" s="253"/>
      <c r="BP1337" s="253"/>
      <c r="BQ1337" s="253"/>
      <c r="BR1337" s="253"/>
      <c r="BS1337" s="253"/>
      <c r="BT1337" s="253"/>
      <c r="BU1337" s="253"/>
      <c r="BV1337" s="253"/>
      <c r="BW1337" s="253"/>
      <c r="BX1337" s="253"/>
      <c r="BY1337" s="253"/>
      <c r="BZ1337" s="253"/>
      <c r="CA1337" s="253"/>
      <c r="CB1337" s="253"/>
      <c r="CC1337" s="253"/>
      <c r="CD1337" s="253"/>
      <c r="CE1337" s="253"/>
      <c r="CF1337" s="253"/>
      <c r="CG1337" s="253"/>
      <c r="CH1337" s="253"/>
      <c r="CI1337" s="253"/>
      <c r="CJ1337" s="253"/>
      <c r="CK1337" s="253"/>
      <c r="CL1337" s="253"/>
      <c r="CM1337" s="253"/>
      <c r="CN1337" s="253"/>
      <c r="CO1337" s="253"/>
      <c r="CP1337" s="253"/>
      <c r="CQ1337" s="253"/>
      <c r="CR1337" s="253"/>
      <c r="CS1337" s="253"/>
      <c r="CT1337" s="253"/>
      <c r="CU1337" s="253"/>
      <c r="CV1337" s="253"/>
      <c r="CW1337" s="253"/>
      <c r="CX1337" s="253"/>
      <c r="CY1337" s="253"/>
      <c r="CZ1337" s="253"/>
      <c r="DA1337" s="253"/>
      <c r="DB1337" s="253"/>
      <c r="DC1337" s="253"/>
      <c r="DD1337" s="253"/>
      <c r="DE1337" s="253"/>
      <c r="DF1337" s="253"/>
      <c r="DG1337" s="253"/>
      <c r="DH1337" s="253"/>
      <c r="DI1337" s="253"/>
      <c r="DJ1337" s="253"/>
      <c r="DK1337" s="253"/>
      <c r="DL1337" s="253"/>
      <c r="DM1337" s="253"/>
      <c r="DN1337" s="253"/>
      <c r="DO1337" s="253"/>
      <c r="DP1337" s="253"/>
      <c r="DQ1337" s="253"/>
      <c r="DR1337" s="253"/>
      <c r="DS1337" s="253"/>
      <c r="DT1337" s="253"/>
      <c r="DU1337" s="253"/>
    </row>
    <row r="1338" spans="1:125" s="248" customFormat="1" x14ac:dyDescent="0.25">
      <c r="A1338" s="253"/>
      <c r="B1338" s="253"/>
      <c r="D1338" s="253"/>
      <c r="E1338" s="253"/>
      <c r="F1338" s="253"/>
      <c r="G1338" s="253"/>
      <c r="H1338" s="253"/>
      <c r="I1338" s="253"/>
      <c r="J1338" s="253"/>
      <c r="K1338" s="253"/>
      <c r="L1338" s="253"/>
      <c r="S1338" s="253"/>
      <c r="T1338" s="253"/>
      <c r="U1338" s="253"/>
      <c r="V1338" s="253"/>
      <c r="W1338" s="253"/>
      <c r="X1338" s="253"/>
      <c r="Y1338" s="253"/>
      <c r="Z1338" s="253"/>
      <c r="AA1338" s="253"/>
      <c r="AB1338" s="253"/>
      <c r="AC1338" s="253"/>
      <c r="AD1338" s="253"/>
      <c r="AE1338" s="253"/>
      <c r="AF1338" s="253"/>
      <c r="AG1338" s="253"/>
      <c r="AH1338" s="253"/>
      <c r="AI1338" s="253"/>
      <c r="AJ1338" s="253"/>
      <c r="AK1338" s="253"/>
      <c r="AL1338" s="253"/>
      <c r="AM1338" s="253"/>
      <c r="AN1338" s="253"/>
      <c r="AO1338" s="253"/>
      <c r="AP1338" s="253"/>
      <c r="AQ1338" s="253"/>
      <c r="AR1338" s="253"/>
      <c r="AS1338" s="253"/>
      <c r="AT1338" s="253"/>
      <c r="AU1338" s="253"/>
      <c r="AV1338" s="253"/>
      <c r="AW1338" s="253"/>
      <c r="AX1338" s="253"/>
      <c r="AY1338" s="253"/>
      <c r="AZ1338" s="253"/>
      <c r="BA1338" s="253"/>
      <c r="BB1338" s="253"/>
      <c r="BC1338" s="253"/>
      <c r="BD1338" s="253"/>
      <c r="BE1338" s="253"/>
      <c r="BF1338" s="253"/>
      <c r="BG1338" s="253"/>
      <c r="BH1338" s="253"/>
      <c r="BI1338" s="253"/>
      <c r="BJ1338" s="253"/>
      <c r="BK1338" s="253"/>
      <c r="BL1338" s="253"/>
      <c r="BM1338" s="253"/>
      <c r="BN1338" s="253"/>
      <c r="BO1338" s="253"/>
      <c r="BP1338" s="253"/>
      <c r="BQ1338" s="253"/>
      <c r="BR1338" s="253"/>
      <c r="BS1338" s="253"/>
      <c r="BT1338" s="253"/>
      <c r="BU1338" s="253"/>
      <c r="BV1338" s="253"/>
      <c r="BW1338" s="253"/>
      <c r="BX1338" s="253"/>
      <c r="BY1338" s="253"/>
      <c r="BZ1338" s="253"/>
      <c r="CA1338" s="253"/>
      <c r="CB1338" s="253"/>
      <c r="CC1338" s="253"/>
      <c r="CD1338" s="253"/>
      <c r="CE1338" s="253"/>
      <c r="CF1338" s="253"/>
      <c r="CG1338" s="253"/>
      <c r="CH1338" s="253"/>
      <c r="CI1338" s="253"/>
      <c r="CJ1338" s="253"/>
      <c r="CK1338" s="253"/>
      <c r="CL1338" s="253"/>
      <c r="CM1338" s="253"/>
      <c r="CN1338" s="253"/>
      <c r="CO1338" s="253"/>
      <c r="CP1338" s="253"/>
      <c r="CQ1338" s="253"/>
      <c r="CR1338" s="253"/>
      <c r="CS1338" s="253"/>
      <c r="CT1338" s="253"/>
      <c r="CU1338" s="253"/>
      <c r="CV1338" s="253"/>
      <c r="CW1338" s="253"/>
      <c r="CX1338" s="253"/>
      <c r="CY1338" s="253"/>
      <c r="CZ1338" s="253"/>
      <c r="DA1338" s="253"/>
      <c r="DB1338" s="253"/>
      <c r="DC1338" s="253"/>
      <c r="DD1338" s="253"/>
      <c r="DE1338" s="253"/>
      <c r="DF1338" s="253"/>
      <c r="DG1338" s="253"/>
      <c r="DH1338" s="253"/>
      <c r="DI1338" s="253"/>
      <c r="DJ1338" s="253"/>
      <c r="DK1338" s="253"/>
      <c r="DL1338" s="253"/>
      <c r="DM1338" s="253"/>
      <c r="DN1338" s="253"/>
      <c r="DO1338" s="253"/>
      <c r="DP1338" s="253"/>
      <c r="DQ1338" s="253"/>
      <c r="DR1338" s="253"/>
      <c r="DS1338" s="253"/>
      <c r="DT1338" s="253"/>
      <c r="DU1338" s="253"/>
    </row>
    <row r="1339" spans="1:125" s="248" customFormat="1" x14ac:dyDescent="0.25">
      <c r="A1339" s="253"/>
      <c r="B1339" s="253"/>
      <c r="D1339" s="253"/>
      <c r="E1339" s="253"/>
      <c r="F1339" s="253"/>
      <c r="G1339" s="253"/>
      <c r="H1339" s="253"/>
      <c r="I1339" s="253"/>
      <c r="J1339" s="253"/>
      <c r="K1339" s="253"/>
      <c r="L1339" s="253"/>
      <c r="S1339" s="253"/>
      <c r="T1339" s="253"/>
      <c r="U1339" s="253"/>
      <c r="V1339" s="253"/>
      <c r="W1339" s="253"/>
      <c r="X1339" s="253"/>
      <c r="Y1339" s="253"/>
      <c r="Z1339" s="253"/>
      <c r="AA1339" s="253"/>
      <c r="AB1339" s="253"/>
      <c r="AC1339" s="253"/>
      <c r="AD1339" s="253"/>
      <c r="AE1339" s="253"/>
      <c r="AF1339" s="253"/>
      <c r="AG1339" s="253"/>
      <c r="AH1339" s="253"/>
      <c r="AI1339" s="253"/>
      <c r="AJ1339" s="253"/>
      <c r="AK1339" s="253"/>
      <c r="AL1339" s="253"/>
      <c r="AM1339" s="253"/>
      <c r="AN1339" s="253"/>
      <c r="AO1339" s="253"/>
      <c r="AP1339" s="253"/>
      <c r="AQ1339" s="253"/>
      <c r="AR1339" s="253"/>
      <c r="AS1339" s="253"/>
      <c r="AT1339" s="253"/>
      <c r="AU1339" s="253"/>
      <c r="AV1339" s="253"/>
      <c r="AW1339" s="253"/>
      <c r="AX1339" s="253"/>
      <c r="AY1339" s="253"/>
      <c r="AZ1339" s="253"/>
      <c r="BA1339" s="253"/>
      <c r="BB1339" s="253"/>
      <c r="BC1339" s="253"/>
      <c r="BD1339" s="253"/>
      <c r="BE1339" s="253"/>
      <c r="BF1339" s="253"/>
      <c r="BG1339" s="253"/>
      <c r="BH1339" s="253"/>
      <c r="BI1339" s="253"/>
      <c r="BJ1339" s="253"/>
      <c r="BK1339" s="253"/>
      <c r="BL1339" s="253"/>
      <c r="BM1339" s="253"/>
      <c r="BN1339" s="253"/>
      <c r="BO1339" s="253"/>
      <c r="BP1339" s="253"/>
      <c r="BQ1339" s="253"/>
      <c r="BR1339" s="253"/>
      <c r="BS1339" s="253"/>
      <c r="BT1339" s="253"/>
      <c r="BU1339" s="253"/>
      <c r="BV1339" s="253"/>
      <c r="BW1339" s="253"/>
      <c r="BX1339" s="253"/>
      <c r="BY1339" s="253"/>
      <c r="BZ1339" s="253"/>
      <c r="CA1339" s="253"/>
      <c r="CB1339" s="253"/>
      <c r="CC1339" s="253"/>
      <c r="CD1339" s="253"/>
      <c r="CE1339" s="253"/>
      <c r="CF1339" s="253"/>
      <c r="CG1339" s="253"/>
      <c r="CH1339" s="253"/>
      <c r="CI1339" s="253"/>
      <c r="CJ1339" s="253"/>
      <c r="CK1339" s="253"/>
      <c r="CL1339" s="253"/>
      <c r="CM1339" s="253"/>
      <c r="CN1339" s="253"/>
      <c r="CO1339" s="253"/>
      <c r="CP1339" s="253"/>
      <c r="CQ1339" s="253"/>
      <c r="CR1339" s="253"/>
      <c r="CS1339" s="253"/>
      <c r="CT1339" s="253"/>
      <c r="CU1339" s="253"/>
      <c r="CV1339" s="253"/>
      <c r="CW1339" s="253"/>
      <c r="CX1339" s="253"/>
      <c r="CY1339" s="253"/>
      <c r="CZ1339" s="253"/>
      <c r="DA1339" s="253"/>
      <c r="DB1339" s="253"/>
      <c r="DC1339" s="253"/>
      <c r="DD1339" s="253"/>
      <c r="DE1339" s="253"/>
      <c r="DF1339" s="253"/>
      <c r="DG1339" s="253"/>
      <c r="DH1339" s="253"/>
      <c r="DI1339" s="253"/>
      <c r="DJ1339" s="253"/>
      <c r="DK1339" s="253"/>
      <c r="DL1339" s="253"/>
      <c r="DM1339" s="253"/>
      <c r="DN1339" s="253"/>
      <c r="DO1339" s="253"/>
      <c r="DP1339" s="253"/>
      <c r="DQ1339" s="253"/>
      <c r="DR1339" s="253"/>
      <c r="DS1339" s="253"/>
      <c r="DT1339" s="253"/>
      <c r="DU1339" s="253"/>
    </row>
    <row r="1340" spans="1:125" s="248" customFormat="1" x14ac:dyDescent="0.25">
      <c r="A1340" s="253"/>
      <c r="B1340" s="253"/>
      <c r="D1340" s="253"/>
      <c r="E1340" s="253"/>
      <c r="F1340" s="253"/>
      <c r="G1340" s="253"/>
      <c r="H1340" s="253"/>
      <c r="I1340" s="253"/>
      <c r="J1340" s="253"/>
      <c r="K1340" s="253"/>
      <c r="L1340" s="253"/>
      <c r="S1340" s="253"/>
      <c r="T1340" s="253"/>
      <c r="U1340" s="253"/>
      <c r="V1340" s="253"/>
      <c r="W1340" s="253"/>
      <c r="X1340" s="253"/>
      <c r="Y1340" s="253"/>
      <c r="Z1340" s="253"/>
      <c r="AA1340" s="253"/>
      <c r="AB1340" s="253"/>
      <c r="AC1340" s="253"/>
      <c r="AD1340" s="253"/>
      <c r="AE1340" s="253"/>
      <c r="AF1340" s="253"/>
      <c r="AG1340" s="253"/>
      <c r="AH1340" s="253"/>
      <c r="AI1340" s="253"/>
      <c r="AJ1340" s="253"/>
      <c r="AK1340" s="253"/>
      <c r="AL1340" s="253"/>
      <c r="AM1340" s="253"/>
      <c r="AN1340" s="253"/>
      <c r="AO1340" s="253"/>
      <c r="AP1340" s="253"/>
      <c r="AQ1340" s="253"/>
      <c r="AR1340" s="253"/>
      <c r="AS1340" s="253"/>
      <c r="AT1340" s="253"/>
      <c r="AU1340" s="253"/>
      <c r="AV1340" s="253"/>
      <c r="AW1340" s="253"/>
      <c r="AX1340" s="253"/>
      <c r="AY1340" s="253"/>
      <c r="AZ1340" s="253"/>
      <c r="BA1340" s="253"/>
      <c r="BB1340" s="253"/>
      <c r="BC1340" s="253"/>
      <c r="BD1340" s="253"/>
      <c r="BE1340" s="253"/>
      <c r="BF1340" s="253"/>
      <c r="BG1340" s="253"/>
      <c r="BH1340" s="253"/>
      <c r="BI1340" s="253"/>
      <c r="BJ1340" s="253"/>
      <c r="BK1340" s="253"/>
      <c r="BL1340" s="253"/>
      <c r="BM1340" s="253"/>
      <c r="BN1340" s="253"/>
      <c r="BO1340" s="253"/>
      <c r="BP1340" s="253"/>
      <c r="BQ1340" s="253"/>
      <c r="BR1340" s="253"/>
      <c r="BS1340" s="253"/>
      <c r="BT1340" s="253"/>
      <c r="BU1340" s="253"/>
      <c r="BV1340" s="253"/>
      <c r="BW1340" s="253"/>
      <c r="BX1340" s="253"/>
      <c r="BY1340" s="253"/>
      <c r="BZ1340" s="253"/>
      <c r="CA1340" s="253"/>
      <c r="CB1340" s="253"/>
      <c r="CC1340" s="253"/>
      <c r="CD1340" s="253"/>
      <c r="CE1340" s="253"/>
      <c r="CF1340" s="253"/>
      <c r="CG1340" s="253"/>
      <c r="CH1340" s="253"/>
      <c r="CI1340" s="253"/>
      <c r="CJ1340" s="253"/>
      <c r="CK1340" s="253"/>
      <c r="CL1340" s="253"/>
      <c r="CM1340" s="253"/>
      <c r="CN1340" s="253"/>
      <c r="CO1340" s="253"/>
      <c r="CP1340" s="253"/>
      <c r="CQ1340" s="253"/>
      <c r="CR1340" s="253"/>
      <c r="CS1340" s="253"/>
      <c r="CT1340" s="253"/>
      <c r="CU1340" s="253"/>
      <c r="CV1340" s="253"/>
      <c r="CW1340" s="253"/>
      <c r="CX1340" s="253"/>
      <c r="CY1340" s="253"/>
      <c r="CZ1340" s="253"/>
      <c r="DA1340" s="253"/>
      <c r="DB1340" s="253"/>
      <c r="DC1340" s="253"/>
      <c r="DD1340" s="253"/>
      <c r="DE1340" s="253"/>
      <c r="DF1340" s="253"/>
      <c r="DG1340" s="253"/>
      <c r="DH1340" s="253"/>
      <c r="DI1340" s="253"/>
      <c r="DJ1340" s="253"/>
      <c r="DK1340" s="253"/>
      <c r="DL1340" s="253"/>
      <c r="DM1340" s="253"/>
      <c r="DN1340" s="253"/>
      <c r="DO1340" s="253"/>
      <c r="DP1340" s="253"/>
      <c r="DQ1340" s="253"/>
      <c r="DR1340" s="253"/>
      <c r="DS1340" s="253"/>
      <c r="DT1340" s="253"/>
      <c r="DU1340" s="253"/>
    </row>
    <row r="1341" spans="1:125" s="248" customFormat="1" x14ac:dyDescent="0.25">
      <c r="A1341" s="253"/>
      <c r="B1341" s="253"/>
      <c r="D1341" s="253"/>
      <c r="E1341" s="253"/>
      <c r="F1341" s="253"/>
      <c r="G1341" s="253"/>
      <c r="H1341" s="253"/>
      <c r="I1341" s="253"/>
      <c r="J1341" s="253"/>
      <c r="K1341" s="253"/>
      <c r="L1341" s="253"/>
      <c r="S1341" s="253"/>
      <c r="T1341" s="253"/>
      <c r="U1341" s="253"/>
      <c r="V1341" s="253"/>
      <c r="W1341" s="253"/>
      <c r="X1341" s="253"/>
      <c r="Y1341" s="253"/>
      <c r="Z1341" s="253"/>
      <c r="AA1341" s="253"/>
      <c r="AB1341" s="253"/>
      <c r="AC1341" s="253"/>
      <c r="AD1341" s="253"/>
      <c r="AE1341" s="253"/>
      <c r="AF1341" s="253"/>
      <c r="AG1341" s="253"/>
      <c r="AH1341" s="253"/>
      <c r="AI1341" s="253"/>
      <c r="AJ1341" s="253"/>
      <c r="AK1341" s="253"/>
      <c r="AL1341" s="253"/>
      <c r="AM1341" s="253"/>
      <c r="AN1341" s="253"/>
      <c r="AO1341" s="253"/>
      <c r="AP1341" s="253"/>
      <c r="AQ1341" s="253"/>
      <c r="AR1341" s="253"/>
      <c r="AS1341" s="253"/>
      <c r="AT1341" s="253"/>
      <c r="AU1341" s="253"/>
      <c r="AV1341" s="253"/>
      <c r="AW1341" s="253"/>
      <c r="AX1341" s="253"/>
      <c r="AY1341" s="253"/>
      <c r="AZ1341" s="253"/>
      <c r="BA1341" s="253"/>
      <c r="BB1341" s="253"/>
      <c r="BC1341" s="253"/>
      <c r="BD1341" s="253"/>
      <c r="BE1341" s="253"/>
      <c r="BF1341" s="253"/>
      <c r="BG1341" s="253"/>
      <c r="BH1341" s="253"/>
      <c r="BI1341" s="253"/>
      <c r="BJ1341" s="253"/>
      <c r="BK1341" s="253"/>
      <c r="BL1341" s="253"/>
      <c r="BM1341" s="253"/>
      <c r="BN1341" s="253"/>
      <c r="BO1341" s="253"/>
      <c r="BP1341" s="253"/>
      <c r="BQ1341" s="253"/>
      <c r="BR1341" s="253"/>
      <c r="BS1341" s="253"/>
      <c r="BT1341" s="253"/>
      <c r="BU1341" s="253"/>
      <c r="BV1341" s="253"/>
      <c r="BW1341" s="253"/>
      <c r="BX1341" s="253"/>
      <c r="BY1341" s="253"/>
      <c r="BZ1341" s="253"/>
      <c r="CA1341" s="253"/>
      <c r="CB1341" s="253"/>
      <c r="CC1341" s="253"/>
      <c r="CD1341" s="253"/>
      <c r="CE1341" s="253"/>
      <c r="CF1341" s="253"/>
      <c r="CG1341" s="253"/>
      <c r="CH1341" s="253"/>
      <c r="CI1341" s="253"/>
      <c r="CJ1341" s="253"/>
      <c r="CK1341" s="253"/>
      <c r="CL1341" s="253"/>
      <c r="CM1341" s="253"/>
      <c r="CN1341" s="253"/>
      <c r="CO1341" s="253"/>
      <c r="CP1341" s="253"/>
      <c r="CQ1341" s="253"/>
      <c r="CR1341" s="253"/>
      <c r="CS1341" s="253"/>
      <c r="CT1341" s="253"/>
      <c r="CU1341" s="253"/>
      <c r="CV1341" s="253"/>
      <c r="CW1341" s="253"/>
      <c r="CX1341" s="253"/>
      <c r="CY1341" s="253"/>
      <c r="CZ1341" s="253"/>
      <c r="DA1341" s="253"/>
      <c r="DB1341" s="253"/>
      <c r="DC1341" s="253"/>
      <c r="DD1341" s="253"/>
      <c r="DE1341" s="253"/>
      <c r="DF1341" s="253"/>
      <c r="DG1341" s="253"/>
      <c r="DH1341" s="253"/>
      <c r="DI1341" s="253"/>
      <c r="DJ1341" s="253"/>
      <c r="DK1341" s="253"/>
      <c r="DL1341" s="253"/>
      <c r="DM1341" s="253"/>
      <c r="DN1341" s="253"/>
      <c r="DO1341" s="253"/>
      <c r="DP1341" s="253"/>
      <c r="DQ1341" s="253"/>
      <c r="DR1341" s="253"/>
      <c r="DS1341" s="253"/>
      <c r="DT1341" s="253"/>
      <c r="DU1341" s="253"/>
    </row>
    <row r="1342" spans="1:125" s="248" customFormat="1" x14ac:dyDescent="0.25">
      <c r="A1342" s="253"/>
      <c r="B1342" s="253"/>
      <c r="D1342" s="253"/>
      <c r="E1342" s="253"/>
      <c r="F1342" s="253"/>
      <c r="G1342" s="253"/>
      <c r="H1342" s="253"/>
      <c r="I1342" s="253"/>
      <c r="J1342" s="253"/>
      <c r="K1342" s="253"/>
      <c r="L1342" s="253"/>
      <c r="S1342" s="253"/>
      <c r="T1342" s="253"/>
      <c r="U1342" s="253"/>
      <c r="V1342" s="253"/>
      <c r="W1342" s="253"/>
      <c r="X1342" s="253"/>
      <c r="Y1342" s="253"/>
      <c r="Z1342" s="253"/>
      <c r="AA1342" s="253"/>
      <c r="AB1342" s="253"/>
      <c r="AC1342" s="253"/>
      <c r="AD1342" s="253"/>
      <c r="AE1342" s="253"/>
      <c r="AF1342" s="253"/>
      <c r="AG1342" s="253"/>
      <c r="AH1342" s="253"/>
      <c r="AI1342" s="253"/>
      <c r="AJ1342" s="253"/>
      <c r="AK1342" s="253"/>
      <c r="AL1342" s="253"/>
      <c r="AM1342" s="253"/>
      <c r="AN1342" s="253"/>
      <c r="AO1342" s="253"/>
      <c r="AP1342" s="253"/>
      <c r="AQ1342" s="253"/>
      <c r="AR1342" s="253"/>
      <c r="AS1342" s="253"/>
      <c r="AT1342" s="253"/>
      <c r="AU1342" s="253"/>
      <c r="AV1342" s="253"/>
      <c r="AW1342" s="253"/>
      <c r="AX1342" s="253"/>
      <c r="AY1342" s="253"/>
      <c r="AZ1342" s="253"/>
      <c r="BA1342" s="253"/>
      <c r="BB1342" s="253"/>
      <c r="BC1342" s="253"/>
      <c r="BD1342" s="253"/>
      <c r="BE1342" s="253"/>
      <c r="BF1342" s="253"/>
      <c r="BG1342" s="253"/>
      <c r="BH1342" s="253"/>
      <c r="BI1342" s="253"/>
      <c r="BJ1342" s="253"/>
      <c r="BK1342" s="253"/>
      <c r="BL1342" s="253"/>
      <c r="BM1342" s="253"/>
      <c r="BN1342" s="253"/>
      <c r="BO1342" s="253"/>
      <c r="BP1342" s="253"/>
      <c r="BQ1342" s="253"/>
      <c r="BR1342" s="253"/>
      <c r="BS1342" s="253"/>
      <c r="BT1342" s="253"/>
      <c r="BU1342" s="253"/>
      <c r="BV1342" s="253"/>
      <c r="BW1342" s="253"/>
      <c r="BX1342" s="253"/>
      <c r="BY1342" s="253"/>
      <c r="BZ1342" s="253"/>
      <c r="CA1342" s="253"/>
      <c r="CB1342" s="253"/>
      <c r="CC1342" s="253"/>
      <c r="CD1342" s="253"/>
      <c r="CE1342" s="253"/>
      <c r="CF1342" s="253"/>
      <c r="CG1342" s="253"/>
      <c r="CH1342" s="253"/>
      <c r="CI1342" s="253"/>
      <c r="CJ1342" s="253"/>
      <c r="CK1342" s="253"/>
      <c r="CL1342" s="253"/>
      <c r="CM1342" s="253"/>
      <c r="CN1342" s="253"/>
      <c r="CO1342" s="253"/>
      <c r="CP1342" s="253"/>
      <c r="CQ1342" s="253"/>
      <c r="CR1342" s="253"/>
      <c r="CS1342" s="253"/>
      <c r="CT1342" s="253"/>
      <c r="CU1342" s="253"/>
      <c r="CV1342" s="253"/>
      <c r="CW1342" s="253"/>
      <c r="CX1342" s="253"/>
      <c r="CY1342" s="253"/>
      <c r="CZ1342" s="253"/>
      <c r="DA1342" s="253"/>
      <c r="DB1342" s="253"/>
      <c r="DC1342" s="253"/>
      <c r="DD1342" s="253"/>
      <c r="DE1342" s="253"/>
      <c r="DF1342" s="253"/>
      <c r="DG1342" s="253"/>
      <c r="DH1342" s="253"/>
      <c r="DI1342" s="253"/>
      <c r="DJ1342" s="253"/>
      <c r="DK1342" s="253"/>
      <c r="DL1342" s="253"/>
      <c r="DM1342" s="253"/>
      <c r="DN1342" s="253"/>
      <c r="DO1342" s="253"/>
      <c r="DP1342" s="253"/>
      <c r="DQ1342" s="253"/>
      <c r="DR1342" s="253"/>
      <c r="DS1342" s="253"/>
      <c r="DT1342" s="253"/>
      <c r="DU1342" s="253"/>
    </row>
    <row r="1343" spans="1:125" s="248" customFormat="1" x14ac:dyDescent="0.25">
      <c r="A1343" s="253"/>
      <c r="B1343" s="253"/>
      <c r="D1343" s="253"/>
      <c r="E1343" s="253"/>
      <c r="F1343" s="253"/>
      <c r="G1343" s="253"/>
      <c r="H1343" s="253"/>
      <c r="I1343" s="253"/>
      <c r="J1343" s="253"/>
      <c r="K1343" s="253"/>
      <c r="L1343" s="253"/>
      <c r="S1343" s="253"/>
      <c r="T1343" s="253"/>
      <c r="U1343" s="253"/>
      <c r="V1343" s="253"/>
      <c r="W1343" s="253"/>
      <c r="X1343" s="253"/>
      <c r="Y1343" s="253"/>
      <c r="Z1343" s="253"/>
      <c r="AA1343" s="253"/>
      <c r="AB1343" s="253"/>
      <c r="AC1343" s="253"/>
      <c r="AD1343" s="253"/>
      <c r="AE1343" s="253"/>
      <c r="AF1343" s="253"/>
      <c r="AG1343" s="253"/>
      <c r="AH1343" s="253"/>
      <c r="AI1343" s="253"/>
      <c r="AJ1343" s="253"/>
      <c r="AK1343" s="253"/>
      <c r="AL1343" s="253"/>
      <c r="AM1343" s="253"/>
      <c r="AN1343" s="253"/>
      <c r="AO1343" s="253"/>
      <c r="AP1343" s="253"/>
      <c r="AQ1343" s="253"/>
      <c r="AR1343" s="253"/>
      <c r="AS1343" s="253"/>
      <c r="AT1343" s="253"/>
      <c r="AU1343" s="253"/>
      <c r="AV1343" s="253"/>
      <c r="AW1343" s="253"/>
      <c r="AX1343" s="253"/>
      <c r="AY1343" s="253"/>
      <c r="AZ1343" s="253"/>
      <c r="BA1343" s="253"/>
      <c r="BB1343" s="253"/>
      <c r="BC1343" s="253"/>
      <c r="BD1343" s="253"/>
      <c r="BE1343" s="253"/>
      <c r="BF1343" s="253"/>
      <c r="BG1343" s="253"/>
      <c r="BH1343" s="253"/>
      <c r="BI1343" s="253"/>
      <c r="BJ1343" s="253"/>
      <c r="BK1343" s="253"/>
      <c r="BL1343" s="253"/>
      <c r="BM1343" s="253"/>
      <c r="BN1343" s="253"/>
      <c r="BO1343" s="253"/>
      <c r="BP1343" s="253"/>
      <c r="BQ1343" s="253"/>
      <c r="BR1343" s="253"/>
      <c r="BS1343" s="253"/>
      <c r="BT1343" s="253"/>
      <c r="BU1343" s="253"/>
      <c r="BV1343" s="253"/>
      <c r="BW1343" s="253"/>
      <c r="BX1343" s="253"/>
      <c r="BY1343" s="253"/>
      <c r="BZ1343" s="253"/>
      <c r="CA1343" s="253"/>
      <c r="CB1343" s="253"/>
      <c r="CC1343" s="253"/>
      <c r="CD1343" s="253"/>
      <c r="CE1343" s="253"/>
      <c r="CF1343" s="253"/>
      <c r="CG1343" s="253"/>
      <c r="CH1343" s="253"/>
      <c r="CI1343" s="253"/>
      <c r="CJ1343" s="253"/>
      <c r="CK1343" s="253"/>
      <c r="CL1343" s="253"/>
      <c r="CM1343" s="253"/>
      <c r="CN1343" s="253"/>
      <c r="CO1343" s="253"/>
      <c r="CP1343" s="253"/>
      <c r="CQ1343" s="253"/>
      <c r="CR1343" s="253"/>
      <c r="CS1343" s="253"/>
      <c r="CT1343" s="253"/>
      <c r="CU1343" s="253"/>
      <c r="CV1343" s="253"/>
      <c r="CW1343" s="253"/>
      <c r="CX1343" s="253"/>
      <c r="CY1343" s="253"/>
      <c r="CZ1343" s="253"/>
      <c r="DA1343" s="253"/>
      <c r="DB1343" s="253"/>
      <c r="DC1343" s="253"/>
      <c r="DD1343" s="253"/>
      <c r="DE1343" s="253"/>
      <c r="DF1343" s="253"/>
      <c r="DG1343" s="253"/>
      <c r="DH1343" s="253"/>
      <c r="DI1343" s="253"/>
      <c r="DJ1343" s="253"/>
      <c r="DK1343" s="253"/>
      <c r="DL1343" s="253"/>
      <c r="DM1343" s="253"/>
      <c r="DN1343" s="253"/>
      <c r="DO1343" s="253"/>
      <c r="DP1343" s="253"/>
      <c r="DQ1343" s="253"/>
      <c r="DR1343" s="253"/>
      <c r="DS1343" s="253"/>
      <c r="DT1343" s="253"/>
      <c r="DU1343" s="253"/>
    </row>
    <row r="1344" spans="1:125" s="248" customFormat="1" x14ac:dyDescent="0.25">
      <c r="A1344" s="253"/>
      <c r="B1344" s="253"/>
      <c r="D1344" s="253"/>
      <c r="E1344" s="253"/>
      <c r="F1344" s="253"/>
      <c r="G1344" s="253"/>
      <c r="H1344" s="253"/>
      <c r="I1344" s="253"/>
      <c r="J1344" s="253"/>
      <c r="K1344" s="253"/>
      <c r="L1344" s="253"/>
      <c r="S1344" s="253"/>
      <c r="T1344" s="253"/>
      <c r="U1344" s="253"/>
      <c r="V1344" s="253"/>
      <c r="W1344" s="253"/>
      <c r="X1344" s="253"/>
      <c r="Y1344" s="253"/>
      <c r="Z1344" s="253"/>
      <c r="AA1344" s="253"/>
      <c r="AB1344" s="253"/>
      <c r="AC1344" s="253"/>
      <c r="AD1344" s="253"/>
      <c r="AE1344" s="253"/>
      <c r="AF1344" s="253"/>
      <c r="AG1344" s="253"/>
      <c r="AH1344" s="253"/>
      <c r="AI1344" s="253"/>
      <c r="AJ1344" s="253"/>
      <c r="AK1344" s="253"/>
      <c r="AL1344" s="253"/>
      <c r="AM1344" s="253"/>
      <c r="AN1344" s="253"/>
      <c r="AO1344" s="253"/>
      <c r="AP1344" s="253"/>
      <c r="AQ1344" s="253"/>
      <c r="AR1344" s="253"/>
      <c r="AS1344" s="253"/>
      <c r="AT1344" s="253"/>
      <c r="AU1344" s="253"/>
      <c r="AV1344" s="253"/>
      <c r="AW1344" s="253"/>
      <c r="AX1344" s="253"/>
      <c r="AY1344" s="253"/>
      <c r="AZ1344" s="253"/>
      <c r="BA1344" s="253"/>
      <c r="BB1344" s="253"/>
      <c r="BC1344" s="253"/>
      <c r="BD1344" s="253"/>
      <c r="BE1344" s="253"/>
      <c r="BF1344" s="253"/>
      <c r="BG1344" s="253"/>
      <c r="BH1344" s="253"/>
      <c r="BI1344" s="253"/>
      <c r="BJ1344" s="253"/>
      <c r="BK1344" s="253"/>
      <c r="BL1344" s="253"/>
      <c r="BM1344" s="253"/>
      <c r="BN1344" s="253"/>
      <c r="BO1344" s="253"/>
      <c r="BP1344" s="253"/>
      <c r="BQ1344" s="253"/>
      <c r="BR1344" s="253"/>
      <c r="BS1344" s="253"/>
      <c r="BT1344" s="253"/>
      <c r="BU1344" s="253"/>
      <c r="BV1344" s="253"/>
      <c r="BW1344" s="253"/>
      <c r="BX1344" s="253"/>
      <c r="BY1344" s="253"/>
      <c r="BZ1344" s="253"/>
      <c r="CA1344" s="253"/>
      <c r="CB1344" s="253"/>
      <c r="CC1344" s="253"/>
      <c r="CD1344" s="253"/>
      <c r="CE1344" s="253"/>
      <c r="CF1344" s="253"/>
      <c r="CG1344" s="253"/>
      <c r="CH1344" s="253"/>
      <c r="CI1344" s="253"/>
      <c r="CJ1344" s="253"/>
      <c r="CK1344" s="253"/>
      <c r="CL1344" s="253"/>
      <c r="CM1344" s="253"/>
      <c r="CN1344" s="253"/>
      <c r="CO1344" s="253"/>
      <c r="CP1344" s="253"/>
      <c r="CQ1344" s="253"/>
      <c r="CR1344" s="253"/>
      <c r="CS1344" s="253"/>
      <c r="CT1344" s="253"/>
      <c r="CU1344" s="253"/>
      <c r="CV1344" s="253"/>
      <c r="CW1344" s="253"/>
      <c r="CX1344" s="253"/>
      <c r="CY1344" s="253"/>
      <c r="CZ1344" s="253"/>
      <c r="DA1344" s="253"/>
      <c r="DB1344" s="253"/>
      <c r="DC1344" s="253"/>
      <c r="DD1344" s="253"/>
      <c r="DE1344" s="253"/>
      <c r="DF1344" s="253"/>
      <c r="DG1344" s="253"/>
      <c r="DH1344" s="253"/>
      <c r="DI1344" s="253"/>
      <c r="DJ1344" s="253"/>
      <c r="DK1344" s="253"/>
      <c r="DL1344" s="253"/>
      <c r="DM1344" s="253"/>
      <c r="DN1344" s="253"/>
      <c r="DO1344" s="253"/>
      <c r="DP1344" s="253"/>
      <c r="DQ1344" s="253"/>
      <c r="DR1344" s="253"/>
      <c r="DS1344" s="253"/>
      <c r="DT1344" s="253"/>
      <c r="DU1344" s="253"/>
    </row>
    <row r="1345" spans="1:125" s="248" customFormat="1" x14ac:dyDescent="0.25">
      <c r="A1345" s="253"/>
      <c r="B1345" s="253"/>
      <c r="D1345" s="253"/>
      <c r="E1345" s="253"/>
      <c r="F1345" s="253"/>
      <c r="G1345" s="253"/>
      <c r="H1345" s="253"/>
      <c r="I1345" s="253"/>
      <c r="J1345" s="253"/>
      <c r="K1345" s="253"/>
      <c r="L1345" s="253"/>
      <c r="S1345" s="253"/>
      <c r="T1345" s="253"/>
      <c r="U1345" s="253"/>
      <c r="V1345" s="253"/>
      <c r="W1345" s="253"/>
      <c r="X1345" s="253"/>
      <c r="Y1345" s="253"/>
      <c r="Z1345" s="253"/>
      <c r="AA1345" s="253"/>
      <c r="AB1345" s="253"/>
      <c r="AC1345" s="253"/>
      <c r="AD1345" s="253"/>
      <c r="AE1345" s="253"/>
      <c r="AF1345" s="253"/>
      <c r="AG1345" s="253"/>
      <c r="AH1345" s="253"/>
      <c r="AI1345" s="253"/>
      <c r="AJ1345" s="253"/>
      <c r="AK1345" s="253"/>
      <c r="AL1345" s="253"/>
      <c r="AM1345" s="253"/>
      <c r="AN1345" s="253"/>
      <c r="AO1345" s="253"/>
      <c r="AP1345" s="253"/>
      <c r="AQ1345" s="253"/>
      <c r="AR1345" s="253"/>
      <c r="AS1345" s="253"/>
      <c r="AT1345" s="253"/>
      <c r="AU1345" s="253"/>
      <c r="AV1345" s="253"/>
      <c r="AW1345" s="253"/>
      <c r="AX1345" s="253"/>
      <c r="AY1345" s="253"/>
      <c r="AZ1345" s="253"/>
      <c r="BA1345" s="253"/>
      <c r="BB1345" s="253"/>
      <c r="BC1345" s="253"/>
      <c r="BD1345" s="253"/>
      <c r="BE1345" s="253"/>
      <c r="BF1345" s="253"/>
      <c r="BG1345" s="253"/>
      <c r="BH1345" s="253"/>
      <c r="BI1345" s="253"/>
      <c r="BJ1345" s="253"/>
      <c r="BK1345" s="253"/>
      <c r="BL1345" s="253"/>
      <c r="BM1345" s="253"/>
      <c r="BN1345" s="253"/>
      <c r="BO1345" s="253"/>
      <c r="BP1345" s="253"/>
      <c r="BQ1345" s="253"/>
      <c r="BR1345" s="253"/>
      <c r="BS1345" s="253"/>
      <c r="BT1345" s="253"/>
      <c r="BU1345" s="253"/>
      <c r="BV1345" s="253"/>
      <c r="BW1345" s="253"/>
      <c r="BX1345" s="253"/>
      <c r="BY1345" s="253"/>
      <c r="BZ1345" s="253"/>
      <c r="CA1345" s="253"/>
      <c r="CB1345" s="253"/>
      <c r="CC1345" s="253"/>
      <c r="CD1345" s="253"/>
      <c r="CE1345" s="253"/>
      <c r="CF1345" s="253"/>
      <c r="CG1345" s="253"/>
      <c r="CH1345" s="253"/>
      <c r="CI1345" s="253"/>
      <c r="CJ1345" s="253"/>
      <c r="CK1345" s="253"/>
      <c r="CL1345" s="253"/>
      <c r="CM1345" s="253"/>
      <c r="CN1345" s="253"/>
      <c r="CO1345" s="253"/>
      <c r="CP1345" s="253"/>
      <c r="CQ1345" s="253"/>
      <c r="CR1345" s="253"/>
      <c r="CS1345" s="253"/>
      <c r="CT1345" s="253"/>
      <c r="CU1345" s="253"/>
      <c r="CV1345" s="253"/>
      <c r="CW1345" s="253"/>
      <c r="CX1345" s="253"/>
      <c r="CY1345" s="253"/>
      <c r="CZ1345" s="253"/>
      <c r="DA1345" s="253"/>
      <c r="DB1345" s="253"/>
      <c r="DC1345" s="253"/>
      <c r="DD1345" s="253"/>
      <c r="DE1345" s="253"/>
      <c r="DF1345" s="253"/>
      <c r="DG1345" s="253"/>
      <c r="DH1345" s="253"/>
      <c r="DI1345" s="253"/>
      <c r="DJ1345" s="253"/>
      <c r="DK1345" s="253"/>
      <c r="DL1345" s="253"/>
      <c r="DM1345" s="253"/>
      <c r="DN1345" s="253"/>
      <c r="DO1345" s="253"/>
      <c r="DP1345" s="253"/>
      <c r="DQ1345" s="253"/>
      <c r="DR1345" s="253"/>
      <c r="DS1345" s="253"/>
      <c r="DT1345" s="253"/>
      <c r="DU1345" s="253"/>
    </row>
    <row r="1346" spans="1:125" s="248" customFormat="1" x14ac:dyDescent="0.25">
      <c r="A1346" s="253"/>
      <c r="B1346" s="253"/>
      <c r="D1346" s="253"/>
      <c r="E1346" s="253"/>
      <c r="F1346" s="253"/>
      <c r="G1346" s="253"/>
      <c r="H1346" s="253"/>
      <c r="I1346" s="253"/>
      <c r="J1346" s="253"/>
      <c r="K1346" s="253"/>
      <c r="L1346" s="253"/>
      <c r="S1346" s="253"/>
      <c r="T1346" s="253"/>
      <c r="U1346" s="253"/>
      <c r="V1346" s="253"/>
      <c r="W1346" s="253"/>
      <c r="X1346" s="253"/>
      <c r="Y1346" s="253"/>
      <c r="Z1346" s="253"/>
      <c r="AA1346" s="253"/>
      <c r="AB1346" s="253"/>
      <c r="AC1346" s="253"/>
      <c r="AD1346" s="253"/>
      <c r="AE1346" s="253"/>
      <c r="AF1346" s="253"/>
      <c r="AG1346" s="253"/>
      <c r="AH1346" s="253"/>
      <c r="AI1346" s="253"/>
      <c r="AJ1346" s="253"/>
      <c r="AK1346" s="253"/>
      <c r="AL1346" s="253"/>
      <c r="AM1346" s="253"/>
      <c r="AN1346" s="253"/>
      <c r="AO1346" s="253"/>
      <c r="AP1346" s="253"/>
      <c r="AQ1346" s="253"/>
      <c r="AR1346" s="253"/>
      <c r="AS1346" s="253"/>
      <c r="AT1346" s="253"/>
      <c r="AU1346" s="253"/>
      <c r="AV1346" s="253"/>
      <c r="AW1346" s="253"/>
      <c r="AX1346" s="253"/>
      <c r="AY1346" s="253"/>
      <c r="AZ1346" s="253"/>
      <c r="BA1346" s="253"/>
      <c r="BB1346" s="253"/>
      <c r="BC1346" s="253"/>
      <c r="BD1346" s="253"/>
      <c r="BE1346" s="253"/>
      <c r="BF1346" s="253"/>
      <c r="BG1346" s="253"/>
      <c r="BH1346" s="253"/>
      <c r="BI1346" s="253"/>
      <c r="BJ1346" s="253"/>
      <c r="BK1346" s="253"/>
      <c r="BL1346" s="253"/>
      <c r="BM1346" s="253"/>
      <c r="BN1346" s="253"/>
      <c r="BO1346" s="253"/>
      <c r="BP1346" s="253"/>
      <c r="BQ1346" s="253"/>
      <c r="BR1346" s="253"/>
      <c r="BS1346" s="253"/>
      <c r="BT1346" s="253"/>
      <c r="BU1346" s="253"/>
      <c r="BV1346" s="253"/>
      <c r="BW1346" s="253"/>
      <c r="BX1346" s="253"/>
      <c r="BY1346" s="253"/>
      <c r="BZ1346" s="253"/>
      <c r="CA1346" s="253"/>
      <c r="CB1346" s="253"/>
      <c r="CC1346" s="253"/>
      <c r="CD1346" s="253"/>
      <c r="CE1346" s="253"/>
      <c r="CF1346" s="253"/>
      <c r="CG1346" s="253"/>
      <c r="CH1346" s="253"/>
      <c r="CI1346" s="253"/>
      <c r="CJ1346" s="253"/>
      <c r="CK1346" s="253"/>
      <c r="CL1346" s="253"/>
      <c r="CM1346" s="253"/>
      <c r="CN1346" s="253"/>
      <c r="CO1346" s="253"/>
      <c r="CP1346" s="253"/>
      <c r="CQ1346" s="253"/>
      <c r="CR1346" s="253"/>
      <c r="CS1346" s="253"/>
      <c r="CT1346" s="253"/>
      <c r="CU1346" s="253"/>
      <c r="CV1346" s="253"/>
      <c r="CW1346" s="253"/>
      <c r="CX1346" s="253"/>
      <c r="CY1346" s="253"/>
      <c r="CZ1346" s="253"/>
      <c r="DA1346" s="253"/>
      <c r="DB1346" s="253"/>
      <c r="DC1346" s="253"/>
      <c r="DD1346" s="253"/>
      <c r="DE1346" s="253"/>
      <c r="DF1346" s="253"/>
      <c r="DG1346" s="253"/>
      <c r="DH1346" s="253"/>
      <c r="DI1346" s="253"/>
      <c r="DJ1346" s="253"/>
      <c r="DK1346" s="253"/>
      <c r="DL1346" s="253"/>
      <c r="DM1346" s="253"/>
      <c r="DN1346" s="253"/>
      <c r="DO1346" s="253"/>
      <c r="DP1346" s="253"/>
      <c r="DQ1346" s="253"/>
      <c r="DR1346" s="253"/>
      <c r="DS1346" s="253"/>
      <c r="DT1346" s="253"/>
      <c r="DU1346" s="253"/>
    </row>
    <row r="1347" spans="1:125" s="248" customFormat="1" x14ac:dyDescent="0.25">
      <c r="A1347" s="253"/>
      <c r="B1347" s="253"/>
      <c r="D1347" s="253"/>
      <c r="E1347" s="253"/>
      <c r="F1347" s="253"/>
      <c r="G1347" s="253"/>
      <c r="H1347" s="253"/>
      <c r="I1347" s="253"/>
      <c r="J1347" s="253"/>
      <c r="K1347" s="253"/>
      <c r="L1347" s="253"/>
      <c r="S1347" s="253"/>
      <c r="T1347" s="253"/>
      <c r="U1347" s="253"/>
      <c r="V1347" s="253"/>
      <c r="W1347" s="253"/>
      <c r="X1347" s="253"/>
      <c r="Y1347" s="253"/>
      <c r="Z1347" s="253"/>
      <c r="AA1347" s="253"/>
      <c r="AB1347" s="253"/>
      <c r="AC1347" s="253"/>
      <c r="AD1347" s="253"/>
      <c r="AE1347" s="253"/>
      <c r="AF1347" s="253"/>
      <c r="AG1347" s="253"/>
      <c r="AH1347" s="253"/>
      <c r="AI1347" s="253"/>
      <c r="AJ1347" s="253"/>
      <c r="AK1347" s="253"/>
      <c r="AL1347" s="253"/>
      <c r="AM1347" s="253"/>
      <c r="AN1347" s="253"/>
      <c r="AO1347" s="253"/>
      <c r="AP1347" s="253"/>
      <c r="AQ1347" s="253"/>
      <c r="AR1347" s="253"/>
      <c r="AS1347" s="253"/>
      <c r="AT1347" s="253"/>
      <c r="AU1347" s="253"/>
      <c r="AV1347" s="253"/>
      <c r="AW1347" s="253"/>
      <c r="AX1347" s="253"/>
      <c r="AY1347" s="253"/>
      <c r="AZ1347" s="253"/>
      <c r="BA1347" s="253"/>
      <c r="BB1347" s="253"/>
      <c r="BC1347" s="253"/>
      <c r="BD1347" s="253"/>
      <c r="BE1347" s="253"/>
      <c r="BF1347" s="253"/>
      <c r="BG1347" s="253"/>
      <c r="BH1347" s="253"/>
      <c r="BI1347" s="253"/>
      <c r="BJ1347" s="253"/>
      <c r="BK1347" s="253"/>
      <c r="BL1347" s="253"/>
      <c r="BM1347" s="253"/>
      <c r="BN1347" s="253"/>
      <c r="BO1347" s="253"/>
      <c r="BP1347" s="253"/>
      <c r="BQ1347" s="253"/>
      <c r="BR1347" s="253"/>
      <c r="BS1347" s="253"/>
      <c r="BT1347" s="253"/>
      <c r="BU1347" s="253"/>
      <c r="BV1347" s="253"/>
      <c r="BW1347" s="253"/>
      <c r="BX1347" s="253"/>
      <c r="BY1347" s="253"/>
      <c r="BZ1347" s="253"/>
      <c r="CA1347" s="253"/>
      <c r="CB1347" s="253"/>
      <c r="CC1347" s="253"/>
      <c r="CD1347" s="253"/>
      <c r="CE1347" s="253"/>
      <c r="CF1347" s="253"/>
      <c r="CG1347" s="253"/>
      <c r="CH1347" s="253"/>
      <c r="CI1347" s="253"/>
      <c r="CJ1347" s="253"/>
      <c r="CK1347" s="253"/>
      <c r="CL1347" s="253"/>
      <c r="CM1347" s="253"/>
      <c r="CN1347" s="253"/>
      <c r="CO1347" s="253"/>
      <c r="CP1347" s="253"/>
      <c r="CQ1347" s="253"/>
      <c r="CR1347" s="253"/>
      <c r="CS1347" s="253"/>
      <c r="CT1347" s="253"/>
      <c r="CU1347" s="253"/>
      <c r="CV1347" s="253"/>
      <c r="CW1347" s="253"/>
      <c r="CX1347" s="253"/>
      <c r="CY1347" s="253"/>
      <c r="CZ1347" s="253"/>
      <c r="DA1347" s="253"/>
      <c r="DB1347" s="253"/>
      <c r="DC1347" s="253"/>
      <c r="DD1347" s="253"/>
      <c r="DE1347" s="253"/>
      <c r="DF1347" s="253"/>
      <c r="DG1347" s="253"/>
      <c r="DH1347" s="253"/>
      <c r="DI1347" s="253"/>
      <c r="DJ1347" s="253"/>
      <c r="DK1347" s="253"/>
      <c r="DL1347" s="253"/>
      <c r="DM1347" s="253"/>
      <c r="DN1347" s="253"/>
      <c r="DO1347" s="253"/>
      <c r="DP1347" s="253"/>
      <c r="DQ1347" s="253"/>
      <c r="DR1347" s="253"/>
      <c r="DS1347" s="253"/>
      <c r="DT1347" s="253"/>
      <c r="DU1347" s="253"/>
    </row>
    <row r="1348" spans="1:125" s="248" customFormat="1" x14ac:dyDescent="0.25">
      <c r="A1348" s="253"/>
      <c r="B1348" s="253"/>
      <c r="D1348" s="253"/>
      <c r="E1348" s="253"/>
      <c r="F1348" s="253"/>
      <c r="G1348" s="253"/>
      <c r="H1348" s="253"/>
      <c r="I1348" s="253"/>
      <c r="J1348" s="253"/>
      <c r="K1348" s="253"/>
      <c r="L1348" s="253"/>
      <c r="S1348" s="253"/>
      <c r="T1348" s="253"/>
      <c r="U1348" s="253"/>
      <c r="V1348" s="253"/>
      <c r="W1348" s="253"/>
      <c r="X1348" s="253"/>
      <c r="Y1348" s="253"/>
      <c r="Z1348" s="253"/>
      <c r="AA1348" s="253"/>
      <c r="AB1348" s="253"/>
      <c r="AC1348" s="253"/>
      <c r="AD1348" s="253"/>
      <c r="AE1348" s="253"/>
      <c r="AF1348" s="253"/>
      <c r="AG1348" s="253"/>
      <c r="AH1348" s="253"/>
      <c r="AI1348" s="253"/>
      <c r="AJ1348" s="253"/>
      <c r="AK1348" s="253"/>
      <c r="AL1348" s="253"/>
      <c r="AM1348" s="253"/>
      <c r="AN1348" s="253"/>
      <c r="AO1348" s="253"/>
      <c r="AP1348" s="253"/>
      <c r="AQ1348" s="253"/>
      <c r="AR1348" s="253"/>
      <c r="AS1348" s="253"/>
      <c r="AT1348" s="253"/>
      <c r="AU1348" s="253"/>
      <c r="AV1348" s="253"/>
      <c r="AW1348" s="253"/>
      <c r="AX1348" s="253"/>
      <c r="AY1348" s="253"/>
      <c r="AZ1348" s="253"/>
      <c r="BA1348" s="253"/>
      <c r="BB1348" s="253"/>
      <c r="BC1348" s="253"/>
      <c r="BD1348" s="253"/>
      <c r="BE1348" s="253"/>
      <c r="BF1348" s="253"/>
      <c r="BG1348" s="253"/>
      <c r="BH1348" s="253"/>
      <c r="BI1348" s="253"/>
      <c r="BJ1348" s="253"/>
      <c r="BK1348" s="253"/>
      <c r="BL1348" s="253"/>
      <c r="BM1348" s="253"/>
      <c r="BN1348" s="253"/>
      <c r="BO1348" s="253"/>
      <c r="BP1348" s="253"/>
      <c r="BQ1348" s="253"/>
      <c r="BR1348" s="253"/>
      <c r="BS1348" s="253"/>
      <c r="BT1348" s="253"/>
      <c r="BU1348" s="253"/>
      <c r="BV1348" s="253"/>
      <c r="BW1348" s="253"/>
      <c r="BX1348" s="253"/>
      <c r="BY1348" s="253"/>
      <c r="BZ1348" s="253"/>
      <c r="CA1348" s="253"/>
      <c r="CB1348" s="253"/>
      <c r="CC1348" s="253"/>
      <c r="CD1348" s="253"/>
      <c r="CE1348" s="253"/>
      <c r="CF1348" s="253"/>
      <c r="CG1348" s="253"/>
      <c r="CH1348" s="253"/>
      <c r="CI1348" s="253"/>
      <c r="CJ1348" s="253"/>
      <c r="CK1348" s="253"/>
      <c r="CL1348" s="253"/>
      <c r="CM1348" s="253"/>
      <c r="CN1348" s="253"/>
      <c r="CO1348" s="253"/>
      <c r="CP1348" s="253"/>
      <c r="CQ1348" s="253"/>
      <c r="CR1348" s="253"/>
      <c r="CS1348" s="253"/>
      <c r="CT1348" s="253"/>
      <c r="CU1348" s="253"/>
      <c r="CV1348" s="253"/>
      <c r="CW1348" s="253"/>
      <c r="CX1348" s="253"/>
      <c r="CY1348" s="253"/>
      <c r="CZ1348" s="253"/>
      <c r="DA1348" s="253"/>
      <c r="DB1348" s="253"/>
      <c r="DC1348" s="253"/>
      <c r="DD1348" s="253"/>
      <c r="DE1348" s="253"/>
      <c r="DF1348" s="253"/>
      <c r="DG1348" s="253"/>
      <c r="DH1348" s="253"/>
      <c r="DI1348" s="253"/>
      <c r="DJ1348" s="253"/>
      <c r="DK1348" s="253"/>
      <c r="DL1348" s="253"/>
      <c r="DM1348" s="253"/>
      <c r="DN1348" s="253"/>
      <c r="DO1348" s="253"/>
      <c r="DP1348" s="253"/>
      <c r="DQ1348" s="253"/>
      <c r="DR1348" s="253"/>
      <c r="DS1348" s="253"/>
      <c r="DT1348" s="253"/>
      <c r="DU1348" s="253"/>
    </row>
    <row r="1349" spans="1:125" s="248" customFormat="1" x14ac:dyDescent="0.25">
      <c r="A1349" s="253"/>
      <c r="B1349" s="253"/>
      <c r="D1349" s="253"/>
      <c r="E1349" s="253"/>
      <c r="F1349" s="253"/>
      <c r="G1349" s="253"/>
      <c r="H1349" s="253"/>
      <c r="I1349" s="253"/>
      <c r="J1349" s="253"/>
      <c r="K1349" s="253"/>
      <c r="L1349" s="253"/>
      <c r="S1349" s="253"/>
      <c r="T1349" s="253"/>
      <c r="U1349" s="253"/>
      <c r="V1349" s="253"/>
      <c r="W1349" s="253"/>
      <c r="X1349" s="253"/>
      <c r="Y1349" s="253"/>
      <c r="Z1349" s="253"/>
      <c r="AA1349" s="253"/>
      <c r="AB1349" s="253"/>
      <c r="AC1349" s="253"/>
      <c r="AD1349" s="253"/>
      <c r="AE1349" s="253"/>
      <c r="AF1349" s="253"/>
      <c r="AG1349" s="253"/>
      <c r="AH1349" s="253"/>
      <c r="AI1349" s="253"/>
      <c r="AJ1349" s="253"/>
      <c r="AK1349" s="253"/>
      <c r="AL1349" s="253"/>
      <c r="AM1349" s="253"/>
      <c r="AN1349" s="253"/>
      <c r="AO1349" s="253"/>
      <c r="AP1349" s="253"/>
      <c r="AQ1349" s="253"/>
      <c r="AR1349" s="253"/>
      <c r="AS1349" s="253"/>
      <c r="AT1349" s="253"/>
      <c r="AU1349" s="253"/>
      <c r="AV1349" s="253"/>
      <c r="AW1349" s="253"/>
      <c r="AX1349" s="253"/>
      <c r="AY1349" s="253"/>
      <c r="AZ1349" s="253"/>
      <c r="BA1349" s="253"/>
      <c r="BB1349" s="253"/>
      <c r="BC1349" s="253"/>
      <c r="BD1349" s="253"/>
      <c r="BE1349" s="253"/>
      <c r="BF1349" s="253"/>
      <c r="BG1349" s="253"/>
      <c r="BH1349" s="253"/>
      <c r="BI1349" s="253"/>
      <c r="BJ1349" s="253"/>
      <c r="BK1349" s="253"/>
      <c r="BL1349" s="253"/>
      <c r="BM1349" s="253"/>
      <c r="BN1349" s="253"/>
      <c r="BO1349" s="253"/>
      <c r="BP1349" s="253"/>
      <c r="BQ1349" s="253"/>
      <c r="BR1349" s="253"/>
      <c r="BS1349" s="253"/>
      <c r="BT1349" s="253"/>
      <c r="BU1349" s="253"/>
      <c r="BV1349" s="253"/>
      <c r="BW1349" s="253"/>
      <c r="BX1349" s="253"/>
      <c r="BY1349" s="253"/>
      <c r="BZ1349" s="253"/>
      <c r="CA1349" s="253"/>
      <c r="CB1349" s="253"/>
      <c r="CC1349" s="253"/>
      <c r="CD1349" s="253"/>
      <c r="CE1349" s="253"/>
      <c r="CF1349" s="253"/>
      <c r="CG1349" s="253"/>
      <c r="CH1349" s="253"/>
      <c r="CI1349" s="253"/>
      <c r="CJ1349" s="253"/>
      <c r="CK1349" s="253"/>
      <c r="CL1349" s="253"/>
      <c r="CM1349" s="253"/>
      <c r="CN1349" s="253"/>
      <c r="CO1349" s="253"/>
      <c r="CP1349" s="253"/>
      <c r="CQ1349" s="253"/>
      <c r="CR1349" s="253"/>
      <c r="CS1349" s="253"/>
      <c r="CT1349" s="253"/>
      <c r="CU1349" s="253"/>
      <c r="CV1349" s="253"/>
      <c r="CW1349" s="253"/>
      <c r="CX1349" s="253"/>
      <c r="CY1349" s="253"/>
      <c r="CZ1349" s="253"/>
      <c r="DA1349" s="253"/>
      <c r="DB1349" s="253"/>
      <c r="DC1349" s="253"/>
      <c r="DD1349" s="253"/>
      <c r="DE1349" s="253"/>
      <c r="DF1349" s="253"/>
      <c r="DG1349" s="253"/>
      <c r="DH1349" s="253"/>
      <c r="DI1349" s="253"/>
      <c r="DJ1349" s="253"/>
      <c r="DK1349" s="253"/>
      <c r="DL1349" s="253"/>
      <c r="DM1349" s="253"/>
      <c r="DN1349" s="253"/>
      <c r="DO1349" s="253"/>
      <c r="DP1349" s="253"/>
      <c r="DQ1349" s="253"/>
      <c r="DR1349" s="253"/>
      <c r="DS1349" s="253"/>
      <c r="DT1349" s="253"/>
      <c r="DU1349" s="253"/>
    </row>
    <row r="1350" spans="1:125" s="248" customFormat="1" x14ac:dyDescent="0.25">
      <c r="A1350" s="253"/>
      <c r="B1350" s="253"/>
      <c r="D1350" s="253"/>
      <c r="E1350" s="253"/>
      <c r="F1350" s="253"/>
      <c r="G1350" s="253"/>
      <c r="H1350" s="253"/>
      <c r="I1350" s="253"/>
      <c r="J1350" s="253"/>
      <c r="K1350" s="253"/>
      <c r="L1350" s="253"/>
      <c r="S1350" s="253"/>
      <c r="T1350" s="253"/>
      <c r="U1350" s="253"/>
      <c r="V1350" s="253"/>
      <c r="W1350" s="253"/>
      <c r="X1350" s="253"/>
      <c r="Y1350" s="253"/>
      <c r="Z1350" s="253"/>
      <c r="AA1350" s="253"/>
      <c r="AB1350" s="253"/>
      <c r="AC1350" s="253"/>
      <c r="AD1350" s="253"/>
      <c r="AE1350" s="253"/>
      <c r="AF1350" s="253"/>
      <c r="AG1350" s="253"/>
      <c r="AH1350" s="253"/>
      <c r="AI1350" s="253"/>
      <c r="AJ1350" s="253"/>
      <c r="AK1350" s="253"/>
      <c r="AL1350" s="253"/>
      <c r="AM1350" s="253"/>
      <c r="AN1350" s="253"/>
      <c r="AO1350" s="253"/>
      <c r="AP1350" s="253"/>
      <c r="AQ1350" s="253"/>
      <c r="AR1350" s="253"/>
      <c r="AS1350" s="253"/>
      <c r="AT1350" s="253"/>
      <c r="AU1350" s="253"/>
      <c r="AV1350" s="253"/>
      <c r="AW1350" s="253"/>
      <c r="AX1350" s="253"/>
      <c r="AY1350" s="253"/>
      <c r="AZ1350" s="253"/>
      <c r="BA1350" s="253"/>
      <c r="BB1350" s="253"/>
      <c r="BC1350" s="253"/>
      <c r="BD1350" s="253"/>
      <c r="BE1350" s="253"/>
      <c r="BF1350" s="253"/>
      <c r="BG1350" s="253"/>
      <c r="BH1350" s="253"/>
      <c r="BI1350" s="253"/>
      <c r="BJ1350" s="253"/>
      <c r="BK1350" s="253"/>
      <c r="BL1350" s="253"/>
      <c r="BM1350" s="253"/>
      <c r="BN1350" s="253"/>
      <c r="BO1350" s="253"/>
      <c r="BP1350" s="253"/>
      <c r="BQ1350" s="253"/>
      <c r="BR1350" s="253"/>
      <c r="BS1350" s="253"/>
      <c r="BT1350" s="253"/>
      <c r="BU1350" s="253"/>
      <c r="BV1350" s="253"/>
      <c r="BW1350" s="253"/>
      <c r="BX1350" s="253"/>
      <c r="BY1350" s="253"/>
      <c r="BZ1350" s="253"/>
      <c r="CA1350" s="253"/>
      <c r="CB1350" s="253"/>
      <c r="CC1350" s="253"/>
      <c r="CD1350" s="253"/>
      <c r="CE1350" s="253"/>
      <c r="CF1350" s="253"/>
      <c r="CG1350" s="253"/>
      <c r="CH1350" s="253"/>
      <c r="CI1350" s="253"/>
      <c r="CJ1350" s="253"/>
      <c r="CK1350" s="253"/>
      <c r="CL1350" s="253"/>
      <c r="CM1350" s="253"/>
      <c r="CN1350" s="253"/>
      <c r="CO1350" s="253"/>
      <c r="CP1350" s="253"/>
      <c r="CQ1350" s="253"/>
      <c r="CR1350" s="253"/>
      <c r="CS1350" s="253"/>
      <c r="CT1350" s="253"/>
      <c r="CU1350" s="253"/>
      <c r="CV1350" s="253"/>
      <c r="CW1350" s="253"/>
      <c r="CX1350" s="253"/>
      <c r="CY1350" s="253"/>
      <c r="CZ1350" s="253"/>
      <c r="DA1350" s="253"/>
      <c r="DB1350" s="253"/>
      <c r="DC1350" s="253"/>
      <c r="DD1350" s="253"/>
      <c r="DE1350" s="253"/>
      <c r="DF1350" s="253"/>
      <c r="DG1350" s="253"/>
      <c r="DH1350" s="253"/>
      <c r="DI1350" s="253"/>
      <c r="DJ1350" s="253"/>
      <c r="DK1350" s="253"/>
      <c r="DL1350" s="253"/>
      <c r="DM1350" s="253"/>
      <c r="DN1350" s="253"/>
      <c r="DO1350" s="253"/>
      <c r="DP1350" s="253"/>
      <c r="DQ1350" s="253"/>
      <c r="DR1350" s="253"/>
      <c r="DS1350" s="253"/>
      <c r="DT1350" s="253"/>
      <c r="DU1350" s="253"/>
    </row>
    <row r="1351" spans="1:125" s="248" customFormat="1" x14ac:dyDescent="0.25">
      <c r="A1351" s="253"/>
      <c r="B1351" s="253"/>
      <c r="D1351" s="253"/>
      <c r="E1351" s="253"/>
      <c r="F1351" s="253"/>
      <c r="G1351" s="253"/>
      <c r="H1351" s="253"/>
      <c r="I1351" s="253"/>
      <c r="J1351" s="253"/>
      <c r="K1351" s="253"/>
      <c r="L1351" s="253"/>
      <c r="S1351" s="253"/>
      <c r="T1351" s="253"/>
      <c r="U1351" s="253"/>
      <c r="V1351" s="253"/>
      <c r="W1351" s="253"/>
      <c r="X1351" s="253"/>
      <c r="Y1351" s="253"/>
      <c r="Z1351" s="253"/>
      <c r="AA1351" s="253"/>
      <c r="AB1351" s="253"/>
      <c r="AC1351" s="253"/>
      <c r="AD1351" s="253"/>
      <c r="AE1351" s="253"/>
      <c r="AF1351" s="253"/>
      <c r="AG1351" s="253"/>
      <c r="AH1351" s="253"/>
      <c r="AI1351" s="253"/>
      <c r="AJ1351" s="253"/>
      <c r="AK1351" s="253"/>
      <c r="AL1351" s="253"/>
      <c r="AM1351" s="253"/>
      <c r="AN1351" s="253"/>
      <c r="AO1351" s="253"/>
      <c r="AP1351" s="253"/>
      <c r="AQ1351" s="253"/>
      <c r="AR1351" s="253"/>
      <c r="AS1351" s="253"/>
      <c r="AT1351" s="253"/>
      <c r="AU1351" s="253"/>
      <c r="AV1351" s="253"/>
      <c r="AW1351" s="253"/>
      <c r="AX1351" s="253"/>
      <c r="AY1351" s="253"/>
      <c r="AZ1351" s="253"/>
      <c r="BA1351" s="253"/>
      <c r="BB1351" s="253"/>
      <c r="BC1351" s="253"/>
      <c r="BD1351" s="253"/>
      <c r="BE1351" s="253"/>
      <c r="BF1351" s="253"/>
      <c r="BG1351" s="253"/>
      <c r="BH1351" s="253"/>
      <c r="BI1351" s="253"/>
      <c r="BJ1351" s="253"/>
      <c r="BK1351" s="253"/>
      <c r="BL1351" s="253"/>
      <c r="BM1351" s="253"/>
      <c r="BN1351" s="253"/>
      <c r="BO1351" s="253"/>
      <c r="BP1351" s="253"/>
      <c r="BQ1351" s="253"/>
      <c r="BR1351" s="253"/>
      <c r="BS1351" s="253"/>
      <c r="BT1351" s="253"/>
      <c r="BU1351" s="253"/>
      <c r="BV1351" s="253"/>
      <c r="BW1351" s="253"/>
      <c r="BX1351" s="253"/>
      <c r="BY1351" s="253"/>
      <c r="BZ1351" s="253"/>
      <c r="CA1351" s="253"/>
      <c r="CB1351" s="253"/>
      <c r="CC1351" s="253"/>
      <c r="CD1351" s="253"/>
      <c r="CE1351" s="253"/>
      <c r="CF1351" s="253"/>
      <c r="CG1351" s="253"/>
      <c r="CH1351" s="253"/>
      <c r="CI1351" s="253"/>
      <c r="CJ1351" s="253"/>
      <c r="CK1351" s="253"/>
      <c r="CL1351" s="253"/>
      <c r="CM1351" s="253"/>
      <c r="CN1351" s="253"/>
      <c r="CO1351" s="253"/>
      <c r="CP1351" s="253"/>
      <c r="CQ1351" s="253"/>
      <c r="CR1351" s="253"/>
      <c r="CS1351" s="253"/>
      <c r="CT1351" s="253"/>
      <c r="CU1351" s="253"/>
      <c r="CV1351" s="253"/>
      <c r="CW1351" s="253"/>
      <c r="CX1351" s="253"/>
      <c r="CY1351" s="253"/>
      <c r="CZ1351" s="253"/>
      <c r="DA1351" s="253"/>
      <c r="DB1351" s="253"/>
      <c r="DC1351" s="253"/>
      <c r="DD1351" s="253"/>
      <c r="DE1351" s="253"/>
      <c r="DF1351" s="253"/>
      <c r="DG1351" s="253"/>
      <c r="DH1351" s="253"/>
      <c r="DI1351" s="253"/>
      <c r="DJ1351" s="253"/>
      <c r="DK1351" s="253"/>
      <c r="DL1351" s="253"/>
      <c r="DM1351" s="253"/>
      <c r="DN1351" s="253"/>
      <c r="DO1351" s="253"/>
      <c r="DP1351" s="253"/>
      <c r="DQ1351" s="253"/>
      <c r="DR1351" s="253"/>
      <c r="DS1351" s="253"/>
      <c r="DT1351" s="253"/>
      <c r="DU1351" s="253"/>
    </row>
    <row r="1352" spans="1:125" s="248" customFormat="1" x14ac:dyDescent="0.25">
      <c r="A1352" s="253"/>
      <c r="B1352" s="253"/>
      <c r="D1352" s="253"/>
      <c r="E1352" s="253"/>
      <c r="F1352" s="253"/>
      <c r="G1352" s="253"/>
      <c r="H1352" s="253"/>
      <c r="I1352" s="253"/>
      <c r="J1352" s="253"/>
      <c r="K1352" s="253"/>
      <c r="L1352" s="253"/>
      <c r="S1352" s="253"/>
      <c r="T1352" s="253"/>
      <c r="U1352" s="253"/>
      <c r="V1352" s="253"/>
      <c r="W1352" s="253"/>
      <c r="X1352" s="253"/>
      <c r="Y1352" s="253"/>
      <c r="Z1352" s="253"/>
      <c r="AA1352" s="253"/>
      <c r="AB1352" s="253"/>
      <c r="AC1352" s="253"/>
      <c r="AD1352" s="253"/>
      <c r="AE1352" s="253"/>
      <c r="AF1352" s="253"/>
      <c r="AG1352" s="253"/>
      <c r="AH1352" s="253"/>
      <c r="AI1352" s="253"/>
      <c r="AJ1352" s="253"/>
      <c r="AK1352" s="253"/>
      <c r="AL1352" s="253"/>
      <c r="AM1352" s="253"/>
      <c r="AN1352" s="253"/>
      <c r="AO1352" s="253"/>
      <c r="AP1352" s="253"/>
      <c r="AQ1352" s="253"/>
      <c r="AR1352" s="253"/>
      <c r="AS1352" s="253"/>
      <c r="AT1352" s="253"/>
      <c r="AU1352" s="253"/>
      <c r="AV1352" s="253"/>
      <c r="AW1352" s="253"/>
      <c r="AX1352" s="253"/>
      <c r="AY1352" s="253"/>
      <c r="AZ1352" s="253"/>
      <c r="BA1352" s="253"/>
      <c r="BB1352" s="253"/>
      <c r="BC1352" s="253"/>
      <c r="BD1352" s="253"/>
      <c r="BE1352" s="253"/>
      <c r="BF1352" s="253"/>
      <c r="BG1352" s="253"/>
      <c r="BH1352" s="253"/>
      <c r="BI1352" s="253"/>
      <c r="BJ1352" s="253"/>
      <c r="BK1352" s="253"/>
      <c r="BL1352" s="253"/>
      <c r="BM1352" s="253"/>
      <c r="BN1352" s="253"/>
      <c r="BO1352" s="253"/>
      <c r="BP1352" s="253"/>
      <c r="BQ1352" s="253"/>
      <c r="BR1352" s="253"/>
      <c r="BS1352" s="253"/>
      <c r="BT1352" s="253"/>
      <c r="BU1352" s="253"/>
      <c r="BV1352" s="253"/>
      <c r="BW1352" s="253"/>
      <c r="BX1352" s="253"/>
      <c r="BY1352" s="253"/>
      <c r="BZ1352" s="253"/>
      <c r="CA1352" s="253"/>
      <c r="CB1352" s="253"/>
      <c r="CC1352" s="253"/>
      <c r="CD1352" s="253"/>
      <c r="CE1352" s="253"/>
      <c r="CF1352" s="253"/>
      <c r="CG1352" s="253"/>
      <c r="CH1352" s="253"/>
      <c r="CI1352" s="253"/>
      <c r="CJ1352" s="253"/>
      <c r="CK1352" s="253"/>
      <c r="CL1352" s="253"/>
      <c r="CM1352" s="253"/>
      <c r="CN1352" s="253"/>
      <c r="CO1352" s="253"/>
      <c r="CP1352" s="253"/>
      <c r="CQ1352" s="253"/>
      <c r="CR1352" s="253"/>
      <c r="CS1352" s="253"/>
      <c r="CT1352" s="253"/>
      <c r="CU1352" s="253"/>
      <c r="CV1352" s="253"/>
      <c r="CW1352" s="253"/>
      <c r="CX1352" s="253"/>
      <c r="CY1352" s="253"/>
      <c r="CZ1352" s="253"/>
      <c r="DA1352" s="253"/>
      <c r="DB1352" s="253"/>
      <c r="DC1352" s="253"/>
      <c r="DD1352" s="253"/>
      <c r="DE1352" s="253"/>
      <c r="DF1352" s="253"/>
      <c r="DG1352" s="253"/>
      <c r="DH1352" s="253"/>
      <c r="DI1352" s="253"/>
      <c r="DJ1352" s="253"/>
      <c r="DK1352" s="253"/>
      <c r="DL1352" s="253"/>
      <c r="DM1352" s="253"/>
      <c r="DN1352" s="253"/>
      <c r="DO1352" s="253"/>
      <c r="DP1352" s="253"/>
      <c r="DQ1352" s="253"/>
      <c r="DR1352" s="253"/>
      <c r="DS1352" s="253"/>
      <c r="DT1352" s="253"/>
      <c r="DU1352" s="253"/>
    </row>
    <row r="1353" spans="1:125" s="248" customFormat="1" x14ac:dyDescent="0.25">
      <c r="A1353" s="253"/>
      <c r="B1353" s="253"/>
      <c r="D1353" s="253"/>
      <c r="E1353" s="253"/>
      <c r="F1353" s="253"/>
      <c r="G1353" s="253"/>
      <c r="H1353" s="253"/>
      <c r="I1353" s="253"/>
      <c r="J1353" s="253"/>
      <c r="K1353" s="253"/>
      <c r="L1353" s="253"/>
      <c r="S1353" s="253"/>
      <c r="T1353" s="253"/>
      <c r="U1353" s="253"/>
      <c r="V1353" s="253"/>
      <c r="W1353" s="253"/>
      <c r="X1353" s="253"/>
      <c r="Y1353" s="253"/>
      <c r="Z1353" s="253"/>
      <c r="AA1353" s="253"/>
      <c r="AB1353" s="253"/>
      <c r="AC1353" s="253"/>
      <c r="AD1353" s="253"/>
      <c r="AE1353" s="253"/>
      <c r="AF1353" s="253"/>
      <c r="AG1353" s="253"/>
      <c r="AH1353" s="253"/>
      <c r="AI1353" s="253"/>
      <c r="AJ1353" s="253"/>
      <c r="AK1353" s="253"/>
      <c r="AL1353" s="253"/>
      <c r="AM1353" s="253"/>
      <c r="AN1353" s="253"/>
      <c r="AO1353" s="253"/>
      <c r="AP1353" s="253"/>
      <c r="AQ1353" s="253"/>
      <c r="AR1353" s="253"/>
      <c r="AS1353" s="253"/>
      <c r="AT1353" s="253"/>
      <c r="AU1353" s="253"/>
      <c r="AV1353" s="253"/>
      <c r="AW1353" s="253"/>
      <c r="AX1353" s="253"/>
      <c r="AY1353" s="253"/>
      <c r="AZ1353" s="253"/>
      <c r="BA1353" s="253"/>
      <c r="BB1353" s="253"/>
      <c r="BC1353" s="253"/>
      <c r="BD1353" s="253"/>
      <c r="BE1353" s="253"/>
      <c r="BF1353" s="253"/>
      <c r="BG1353" s="253"/>
      <c r="BH1353" s="253"/>
      <c r="BI1353" s="253"/>
      <c r="BJ1353" s="253"/>
      <c r="BK1353" s="253"/>
      <c r="BL1353" s="253"/>
      <c r="BM1353" s="253"/>
      <c r="BN1353" s="253"/>
      <c r="BO1353" s="253"/>
      <c r="BP1353" s="253"/>
      <c r="BQ1353" s="253"/>
      <c r="BR1353" s="253"/>
      <c r="BS1353" s="253"/>
      <c r="BT1353" s="253"/>
      <c r="BU1353" s="253"/>
      <c r="BV1353" s="253"/>
      <c r="BW1353" s="253"/>
      <c r="BX1353" s="253"/>
      <c r="BY1353" s="253"/>
      <c r="BZ1353" s="253"/>
      <c r="CA1353" s="253"/>
      <c r="CB1353" s="253"/>
      <c r="CC1353" s="253"/>
      <c r="CD1353" s="253"/>
      <c r="CE1353" s="253"/>
      <c r="CF1353" s="253"/>
      <c r="CG1353" s="253"/>
      <c r="CH1353" s="253"/>
      <c r="CI1353" s="253"/>
      <c r="CJ1353" s="253"/>
      <c r="CK1353" s="253"/>
      <c r="CL1353" s="253"/>
      <c r="CM1353" s="253"/>
      <c r="CN1353" s="253"/>
      <c r="CO1353" s="253"/>
      <c r="CP1353" s="253"/>
      <c r="CQ1353" s="253"/>
      <c r="CR1353" s="253"/>
      <c r="CS1353" s="253"/>
      <c r="CT1353" s="253"/>
      <c r="CU1353" s="253"/>
      <c r="CV1353" s="253"/>
      <c r="CW1353" s="253"/>
      <c r="CX1353" s="253"/>
      <c r="CY1353" s="253"/>
      <c r="CZ1353" s="253"/>
      <c r="DA1353" s="253"/>
      <c r="DB1353" s="253"/>
      <c r="DC1353" s="253"/>
      <c r="DD1353" s="253"/>
      <c r="DE1353" s="253"/>
      <c r="DF1353" s="253"/>
      <c r="DG1353" s="253"/>
      <c r="DH1353" s="253"/>
      <c r="DI1353" s="253"/>
      <c r="DJ1353" s="253"/>
      <c r="DK1353" s="253"/>
      <c r="DL1353" s="253"/>
      <c r="DM1353" s="253"/>
      <c r="DN1353" s="253"/>
      <c r="DO1353" s="253"/>
      <c r="DP1353" s="253"/>
      <c r="DQ1353" s="253"/>
      <c r="DR1353" s="253"/>
      <c r="DS1353" s="253"/>
      <c r="DT1353" s="253"/>
      <c r="DU1353" s="253"/>
    </row>
    <row r="1354" spans="1:125" s="248" customFormat="1" x14ac:dyDescent="0.25">
      <c r="A1354" s="253"/>
      <c r="B1354" s="253"/>
      <c r="D1354" s="253"/>
      <c r="E1354" s="253"/>
      <c r="F1354" s="253"/>
      <c r="G1354" s="253"/>
      <c r="H1354" s="253"/>
      <c r="I1354" s="253"/>
      <c r="J1354" s="253"/>
      <c r="K1354" s="253"/>
      <c r="L1354" s="253"/>
      <c r="S1354" s="253"/>
      <c r="T1354" s="253"/>
      <c r="U1354" s="253"/>
      <c r="V1354" s="253"/>
      <c r="W1354" s="253"/>
      <c r="X1354" s="253"/>
      <c r="Y1354" s="253"/>
      <c r="Z1354" s="253"/>
      <c r="AA1354" s="253"/>
      <c r="AB1354" s="253"/>
      <c r="AC1354" s="253"/>
      <c r="AD1354" s="253"/>
      <c r="AE1354" s="253"/>
      <c r="AF1354" s="253"/>
      <c r="AG1354" s="253"/>
      <c r="AH1354" s="253"/>
      <c r="AI1354" s="253"/>
      <c r="AJ1354" s="253"/>
      <c r="AK1354" s="253"/>
      <c r="AL1354" s="253"/>
      <c r="AM1354" s="253"/>
      <c r="AN1354" s="253"/>
      <c r="AO1354" s="253"/>
      <c r="AP1354" s="253"/>
      <c r="AQ1354" s="253"/>
      <c r="AR1354" s="253"/>
      <c r="AS1354" s="253"/>
      <c r="AT1354" s="253"/>
      <c r="AU1354" s="253"/>
      <c r="AV1354" s="253"/>
      <c r="AW1354" s="253"/>
      <c r="AX1354" s="253"/>
      <c r="AY1354" s="253"/>
      <c r="AZ1354" s="253"/>
      <c r="BA1354" s="253"/>
      <c r="BB1354" s="253"/>
      <c r="BC1354" s="253"/>
      <c r="BD1354" s="253"/>
      <c r="BE1354" s="253"/>
      <c r="BF1354" s="253"/>
      <c r="BG1354" s="253"/>
      <c r="BH1354" s="253"/>
      <c r="BI1354" s="253"/>
      <c r="BJ1354" s="253"/>
      <c r="BK1354" s="253"/>
      <c r="BL1354" s="253"/>
      <c r="BM1354" s="253"/>
      <c r="BN1354" s="253"/>
      <c r="BO1354" s="253"/>
      <c r="BP1354" s="253"/>
      <c r="BQ1354" s="253"/>
      <c r="BR1354" s="253"/>
      <c r="BS1354" s="253"/>
      <c r="BT1354" s="253"/>
      <c r="BU1354" s="253"/>
      <c r="BV1354" s="253"/>
      <c r="BW1354" s="253"/>
      <c r="BX1354" s="253"/>
      <c r="BY1354" s="253"/>
      <c r="BZ1354" s="253"/>
      <c r="CA1354" s="253"/>
      <c r="CB1354" s="253"/>
      <c r="CC1354" s="253"/>
      <c r="CD1354" s="253"/>
      <c r="CE1354" s="253"/>
      <c r="CF1354" s="253"/>
      <c r="CG1354" s="253"/>
      <c r="CH1354" s="253"/>
      <c r="CI1354" s="253"/>
      <c r="CJ1354" s="253"/>
      <c r="CK1354" s="253"/>
      <c r="CL1354" s="253"/>
      <c r="CM1354" s="253"/>
      <c r="CN1354" s="253"/>
      <c r="CO1354" s="253"/>
      <c r="CP1354" s="253"/>
      <c r="CQ1354" s="253"/>
      <c r="CR1354" s="253"/>
      <c r="CS1354" s="253"/>
      <c r="CT1354" s="253"/>
      <c r="CU1354" s="253"/>
      <c r="CV1354" s="253"/>
      <c r="CW1354" s="253"/>
      <c r="CX1354" s="253"/>
      <c r="CY1354" s="253"/>
      <c r="CZ1354" s="253"/>
      <c r="DA1354" s="253"/>
      <c r="DB1354" s="253"/>
      <c r="DC1354" s="253"/>
      <c r="DD1354" s="253"/>
      <c r="DE1354" s="253"/>
      <c r="DF1354" s="253"/>
      <c r="DG1354" s="253"/>
      <c r="DH1354" s="253"/>
      <c r="DI1354" s="253"/>
      <c r="DJ1354" s="253"/>
      <c r="DK1354" s="253"/>
      <c r="DL1354" s="253"/>
      <c r="DM1354" s="253"/>
      <c r="DN1354" s="253"/>
      <c r="DO1354" s="253"/>
      <c r="DP1354" s="253"/>
      <c r="DQ1354" s="253"/>
      <c r="DR1354" s="253"/>
      <c r="DS1354" s="253"/>
      <c r="DT1354" s="253"/>
      <c r="DU1354" s="253"/>
    </row>
    <row r="1355" spans="1:125" s="248" customFormat="1" x14ac:dyDescent="0.25">
      <c r="A1355" s="253"/>
      <c r="B1355" s="253"/>
      <c r="D1355" s="253"/>
      <c r="E1355" s="253"/>
      <c r="F1355" s="253"/>
      <c r="G1355" s="253"/>
      <c r="H1355" s="253"/>
      <c r="I1355" s="253"/>
      <c r="J1355" s="253"/>
      <c r="K1355" s="253"/>
      <c r="L1355" s="253"/>
      <c r="S1355" s="253"/>
      <c r="T1355" s="253"/>
      <c r="U1355" s="253"/>
      <c r="V1355" s="253"/>
      <c r="W1355" s="253"/>
      <c r="X1355" s="253"/>
      <c r="Y1355" s="253"/>
      <c r="Z1355" s="253"/>
      <c r="AA1355" s="253"/>
      <c r="AB1355" s="253"/>
      <c r="AC1355" s="253"/>
      <c r="AD1355" s="253"/>
      <c r="AE1355" s="253"/>
      <c r="AF1355" s="253"/>
      <c r="AG1355" s="253"/>
      <c r="AH1355" s="253"/>
      <c r="AI1355" s="253"/>
      <c r="AJ1355" s="253"/>
      <c r="AK1355" s="253"/>
      <c r="AL1355" s="253"/>
      <c r="AM1355" s="253"/>
      <c r="AN1355" s="253"/>
      <c r="AO1355" s="253"/>
      <c r="AP1355" s="253"/>
      <c r="AQ1355" s="253"/>
      <c r="AR1355" s="253"/>
      <c r="AS1355" s="253"/>
      <c r="AT1355" s="253"/>
      <c r="AU1355" s="253"/>
      <c r="AV1355" s="253"/>
      <c r="AW1355" s="253"/>
      <c r="AX1355" s="253"/>
      <c r="AY1355" s="253"/>
      <c r="AZ1355" s="253"/>
      <c r="BA1355" s="253"/>
      <c r="BB1355" s="253"/>
      <c r="BC1355" s="253"/>
      <c r="BD1355" s="253"/>
      <c r="BE1355" s="253"/>
      <c r="BF1355" s="253"/>
      <c r="BG1355" s="253"/>
      <c r="BH1355" s="253"/>
      <c r="BI1355" s="253"/>
      <c r="BJ1355" s="253"/>
      <c r="BK1355" s="253"/>
      <c r="BL1355" s="253"/>
      <c r="BM1355" s="253"/>
      <c r="BN1355" s="253"/>
      <c r="BO1355" s="253"/>
      <c r="BP1355" s="253"/>
      <c r="BQ1355" s="253"/>
      <c r="BR1355" s="253"/>
      <c r="BS1355" s="253"/>
      <c r="BT1355" s="253"/>
      <c r="BU1355" s="253"/>
      <c r="BV1355" s="253"/>
      <c r="BW1355" s="253"/>
      <c r="BX1355" s="253"/>
      <c r="BY1355" s="253"/>
      <c r="BZ1355" s="253"/>
      <c r="CA1355" s="253"/>
      <c r="CB1355" s="253"/>
      <c r="CC1355" s="253"/>
      <c r="CD1355" s="253"/>
      <c r="CE1355" s="253"/>
      <c r="CF1355" s="253"/>
      <c r="CG1355" s="253"/>
      <c r="CH1355" s="253"/>
      <c r="CI1355" s="253"/>
      <c r="CJ1355" s="253"/>
      <c r="CK1355" s="253"/>
      <c r="CL1355" s="253"/>
      <c r="CM1355" s="253"/>
      <c r="CN1355" s="253"/>
      <c r="CO1355" s="253"/>
      <c r="CP1355" s="253"/>
      <c r="CQ1355" s="253"/>
      <c r="CR1355" s="253"/>
      <c r="CS1355" s="253"/>
      <c r="CT1355" s="253"/>
      <c r="CU1355" s="253"/>
      <c r="CV1355" s="253"/>
      <c r="CW1355" s="253"/>
      <c r="CX1355" s="253"/>
      <c r="CY1355" s="253"/>
      <c r="CZ1355" s="253"/>
      <c r="DA1355" s="253"/>
      <c r="DB1355" s="253"/>
      <c r="DC1355" s="253"/>
      <c r="DD1355" s="253"/>
      <c r="DE1355" s="253"/>
      <c r="DF1355" s="253"/>
      <c r="DG1355" s="253"/>
      <c r="DH1355" s="253"/>
      <c r="DI1355" s="253"/>
      <c r="DJ1355" s="253"/>
      <c r="DK1355" s="253"/>
      <c r="DL1355" s="253"/>
      <c r="DM1355" s="253"/>
      <c r="DN1355" s="253"/>
      <c r="DO1355" s="253"/>
      <c r="DP1355" s="253"/>
      <c r="DQ1355" s="253"/>
      <c r="DR1355" s="253"/>
      <c r="DS1355" s="253"/>
      <c r="DT1355" s="253"/>
      <c r="DU1355" s="253"/>
    </row>
    <row r="1356" spans="1:125" s="248" customFormat="1" x14ac:dyDescent="0.25">
      <c r="A1356" s="253"/>
      <c r="B1356" s="253"/>
      <c r="D1356" s="253"/>
      <c r="E1356" s="253"/>
      <c r="F1356" s="253"/>
      <c r="G1356" s="253"/>
      <c r="H1356" s="253"/>
      <c r="I1356" s="253"/>
      <c r="J1356" s="253"/>
      <c r="K1356" s="253"/>
      <c r="L1356" s="253"/>
      <c r="S1356" s="253"/>
      <c r="T1356" s="253"/>
      <c r="U1356" s="253"/>
      <c r="V1356" s="253"/>
      <c r="W1356" s="253"/>
      <c r="X1356" s="253"/>
      <c r="Y1356" s="253"/>
      <c r="Z1356" s="253"/>
      <c r="AA1356" s="253"/>
      <c r="AB1356" s="253"/>
      <c r="AC1356" s="253"/>
      <c r="AD1356" s="253"/>
      <c r="AE1356" s="253"/>
      <c r="AF1356" s="253"/>
      <c r="AG1356" s="253"/>
      <c r="AH1356" s="253"/>
      <c r="AI1356" s="253"/>
      <c r="AJ1356" s="253"/>
      <c r="AK1356" s="253"/>
      <c r="AL1356" s="253"/>
      <c r="AM1356" s="253"/>
      <c r="AN1356" s="253"/>
      <c r="AO1356" s="253"/>
      <c r="AP1356" s="253"/>
      <c r="AQ1356" s="253"/>
      <c r="AR1356" s="253"/>
      <c r="AS1356" s="253"/>
      <c r="AT1356" s="253"/>
      <c r="AU1356" s="253"/>
      <c r="AV1356" s="253"/>
      <c r="AW1356" s="253"/>
      <c r="AX1356" s="253"/>
      <c r="AY1356" s="253"/>
      <c r="AZ1356" s="253"/>
      <c r="BA1356" s="253"/>
      <c r="BB1356" s="253"/>
      <c r="BC1356" s="253"/>
      <c r="BD1356" s="253"/>
      <c r="BE1356" s="253"/>
      <c r="BF1356" s="253"/>
      <c r="BG1356" s="253"/>
      <c r="BH1356" s="253"/>
      <c r="BI1356" s="253"/>
      <c r="BJ1356" s="253"/>
      <c r="BK1356" s="253"/>
      <c r="BL1356" s="253"/>
      <c r="BM1356" s="253"/>
      <c r="BN1356" s="253"/>
      <c r="BO1356" s="253"/>
      <c r="BP1356" s="253"/>
      <c r="BQ1356" s="253"/>
      <c r="BR1356" s="253"/>
      <c r="BS1356" s="253"/>
      <c r="BT1356" s="253"/>
      <c r="BU1356" s="253"/>
      <c r="BV1356" s="253"/>
      <c r="BW1356" s="253"/>
      <c r="BX1356" s="253"/>
      <c r="BY1356" s="253"/>
      <c r="BZ1356" s="253"/>
      <c r="CA1356" s="253"/>
      <c r="CB1356" s="253"/>
      <c r="CC1356" s="253"/>
      <c r="CD1356" s="253"/>
      <c r="CE1356" s="253"/>
      <c r="CF1356" s="253"/>
      <c r="CG1356" s="253"/>
      <c r="CH1356" s="253"/>
      <c r="CI1356" s="253"/>
      <c r="CJ1356" s="253"/>
      <c r="CK1356" s="253"/>
      <c r="CL1356" s="253"/>
      <c r="CM1356" s="253"/>
      <c r="CN1356" s="253"/>
      <c r="CO1356" s="253"/>
      <c r="CP1356" s="253"/>
      <c r="CQ1356" s="253"/>
      <c r="CR1356" s="253"/>
      <c r="CS1356" s="253"/>
      <c r="CT1356" s="253"/>
      <c r="CU1356" s="253"/>
      <c r="CV1356" s="253"/>
      <c r="CW1356" s="253"/>
      <c r="CX1356" s="253"/>
      <c r="CY1356" s="253"/>
      <c r="CZ1356" s="253"/>
      <c r="DA1356" s="253"/>
      <c r="DB1356" s="253"/>
      <c r="DC1356" s="253"/>
      <c r="DD1356" s="253"/>
      <c r="DE1356" s="253"/>
      <c r="DF1356" s="253"/>
      <c r="DG1356" s="253"/>
      <c r="DH1356" s="253"/>
      <c r="DI1356" s="253"/>
      <c r="DJ1356" s="253"/>
      <c r="DK1356" s="253"/>
      <c r="DL1356" s="253"/>
      <c r="DM1356" s="253"/>
      <c r="DN1356" s="253"/>
      <c r="DO1356" s="253"/>
      <c r="DP1356" s="253"/>
      <c r="DQ1356" s="253"/>
      <c r="DR1356" s="253"/>
      <c r="DS1356" s="253"/>
      <c r="DT1356" s="253"/>
      <c r="DU1356" s="253"/>
    </row>
    <row r="1357" spans="1:125" s="248" customFormat="1" x14ac:dyDescent="0.25">
      <c r="A1357" s="253"/>
      <c r="B1357" s="253"/>
      <c r="D1357" s="253"/>
      <c r="E1357" s="253"/>
      <c r="F1357" s="253"/>
      <c r="G1357" s="253"/>
      <c r="H1357" s="253"/>
      <c r="I1357" s="253"/>
      <c r="J1357" s="253"/>
      <c r="K1357" s="253"/>
      <c r="L1357" s="253"/>
      <c r="S1357" s="253"/>
      <c r="T1357" s="253"/>
      <c r="U1357" s="253"/>
      <c r="V1357" s="253"/>
      <c r="W1357" s="253"/>
      <c r="X1357" s="253"/>
      <c r="Y1357" s="253"/>
      <c r="Z1357" s="253"/>
      <c r="AA1357" s="253"/>
      <c r="AB1357" s="253"/>
      <c r="AC1357" s="253"/>
      <c r="AD1357" s="253"/>
      <c r="AE1357" s="253"/>
      <c r="AF1357" s="253"/>
      <c r="AG1357" s="253"/>
      <c r="AH1357" s="253"/>
      <c r="AI1357" s="253"/>
      <c r="AJ1357" s="253"/>
      <c r="AK1357" s="253"/>
      <c r="AL1357" s="253"/>
      <c r="AM1357" s="253"/>
      <c r="AN1357" s="253"/>
      <c r="AO1357" s="253"/>
      <c r="AP1357" s="253"/>
      <c r="AQ1357" s="253"/>
      <c r="AR1357" s="253"/>
      <c r="AS1357" s="253"/>
      <c r="AT1357" s="253"/>
      <c r="AU1357" s="253"/>
      <c r="AV1357" s="253"/>
      <c r="AW1357" s="253"/>
      <c r="AX1357" s="253"/>
      <c r="AY1357" s="253"/>
      <c r="AZ1357" s="253"/>
      <c r="BA1357" s="253"/>
      <c r="BB1357" s="253"/>
      <c r="BC1357" s="253"/>
      <c r="BD1357" s="253"/>
      <c r="BE1357" s="253"/>
      <c r="BF1357" s="253"/>
      <c r="BG1357" s="253"/>
      <c r="BH1357" s="253"/>
      <c r="BI1357" s="253"/>
      <c r="BJ1357" s="253"/>
      <c r="BK1357" s="253"/>
      <c r="BL1357" s="253"/>
      <c r="BM1357" s="253"/>
      <c r="BN1357" s="253"/>
      <c r="BO1357" s="253"/>
      <c r="BP1357" s="253"/>
      <c r="BQ1357" s="253"/>
      <c r="BR1357" s="253"/>
      <c r="BS1357" s="253"/>
      <c r="BT1357" s="253"/>
      <c r="BU1357" s="253"/>
      <c r="BV1357" s="253"/>
      <c r="BW1357" s="253"/>
      <c r="BX1357" s="253"/>
      <c r="BY1357" s="253"/>
      <c r="BZ1357" s="253"/>
      <c r="CA1357" s="253"/>
      <c r="CB1357" s="253"/>
      <c r="CC1357" s="253"/>
      <c r="CD1357" s="253"/>
      <c r="CE1357" s="253"/>
      <c r="CF1357" s="253"/>
      <c r="CG1357" s="253"/>
      <c r="CH1357" s="253"/>
      <c r="CI1357" s="253"/>
      <c r="CJ1357" s="253"/>
      <c r="CK1357" s="253"/>
      <c r="CL1357" s="253"/>
      <c r="CM1357" s="253"/>
      <c r="CN1357" s="253"/>
      <c r="CO1357" s="253"/>
      <c r="CP1357" s="253"/>
      <c r="CQ1357" s="253"/>
      <c r="CR1357" s="253"/>
      <c r="CS1357" s="253"/>
      <c r="CT1357" s="253"/>
      <c r="CU1357" s="253"/>
      <c r="CV1357" s="253"/>
      <c r="CW1357" s="253"/>
      <c r="CX1357" s="253"/>
      <c r="CY1357" s="253"/>
      <c r="CZ1357" s="253"/>
      <c r="DA1357" s="253"/>
      <c r="DB1357" s="253"/>
      <c r="DC1357" s="253"/>
      <c r="DD1357" s="253"/>
      <c r="DE1357" s="253"/>
      <c r="DF1357" s="253"/>
      <c r="DG1357" s="253"/>
      <c r="DH1357" s="253"/>
      <c r="DI1357" s="253"/>
      <c r="DJ1357" s="253"/>
      <c r="DK1357" s="253"/>
      <c r="DL1357" s="253"/>
      <c r="DM1357" s="253"/>
      <c r="DN1357" s="253"/>
      <c r="DO1357" s="253"/>
      <c r="DP1357" s="253"/>
      <c r="DQ1357" s="253"/>
      <c r="DR1357" s="253"/>
      <c r="DS1357" s="253"/>
      <c r="DT1357" s="253"/>
      <c r="DU1357" s="253"/>
    </row>
    <row r="1358" spans="1:125" s="248" customFormat="1" x14ac:dyDescent="0.25">
      <c r="A1358" s="253"/>
      <c r="B1358" s="253"/>
      <c r="D1358" s="253"/>
      <c r="E1358" s="253"/>
      <c r="F1358" s="253"/>
      <c r="G1358" s="253"/>
      <c r="H1358" s="253"/>
      <c r="I1358" s="253"/>
      <c r="J1358" s="253"/>
      <c r="K1358" s="253"/>
      <c r="L1358" s="253"/>
      <c r="S1358" s="253"/>
      <c r="T1358" s="253"/>
      <c r="U1358" s="253"/>
      <c r="V1358" s="253"/>
      <c r="W1358" s="253"/>
      <c r="X1358" s="253"/>
      <c r="Y1358" s="253"/>
      <c r="Z1358" s="253"/>
      <c r="AA1358" s="253"/>
      <c r="AB1358" s="253"/>
      <c r="AC1358" s="253"/>
      <c r="AD1358" s="253"/>
      <c r="AE1358" s="253"/>
      <c r="AF1358" s="253"/>
      <c r="AG1358" s="253"/>
      <c r="AH1358" s="253"/>
      <c r="AI1358" s="253"/>
      <c r="AJ1358" s="253"/>
      <c r="AK1358" s="253"/>
      <c r="AL1358" s="253"/>
      <c r="AM1358" s="253"/>
      <c r="AN1358" s="253"/>
      <c r="AO1358" s="253"/>
      <c r="AP1358" s="253"/>
      <c r="AQ1358" s="253"/>
      <c r="AR1358" s="253"/>
      <c r="AS1358" s="253"/>
      <c r="AT1358" s="253"/>
      <c r="AU1358" s="253"/>
      <c r="AV1358" s="253"/>
      <c r="AW1358" s="253"/>
      <c r="AX1358" s="253"/>
      <c r="AY1358" s="253"/>
      <c r="AZ1358" s="253"/>
      <c r="BA1358" s="253"/>
      <c r="BB1358" s="253"/>
      <c r="BC1358" s="253"/>
      <c r="BD1358" s="253"/>
      <c r="BE1358" s="253"/>
      <c r="BF1358" s="253"/>
      <c r="BG1358" s="253"/>
      <c r="BH1358" s="253"/>
      <c r="BI1358" s="253"/>
      <c r="BJ1358" s="253"/>
      <c r="BK1358" s="253"/>
      <c r="BL1358" s="253"/>
      <c r="BM1358" s="253"/>
      <c r="BN1358" s="253"/>
      <c r="BO1358" s="253"/>
      <c r="BP1358" s="253"/>
      <c r="BQ1358" s="253"/>
      <c r="BR1358" s="253"/>
      <c r="BS1358" s="253"/>
      <c r="BT1358" s="253"/>
      <c r="BU1358" s="253"/>
      <c r="BV1358" s="253"/>
      <c r="BW1358" s="253"/>
      <c r="BX1358" s="253"/>
      <c r="BY1358" s="253"/>
      <c r="BZ1358" s="253"/>
      <c r="CA1358" s="253"/>
      <c r="CB1358" s="253"/>
      <c r="CC1358" s="253"/>
      <c r="CD1358" s="253"/>
      <c r="CE1358" s="253"/>
      <c r="CF1358" s="253"/>
      <c r="CG1358" s="253"/>
      <c r="CH1358" s="253"/>
      <c r="CI1358" s="253"/>
      <c r="CJ1358" s="253"/>
      <c r="CK1358" s="253"/>
      <c r="CL1358" s="253"/>
      <c r="CM1358" s="253"/>
      <c r="CN1358" s="253"/>
      <c r="CO1358" s="253"/>
      <c r="CP1358" s="253"/>
      <c r="CQ1358" s="253"/>
      <c r="CR1358" s="253"/>
      <c r="CS1358" s="253"/>
      <c r="CT1358" s="253"/>
      <c r="CU1358" s="253"/>
      <c r="CV1358" s="253"/>
      <c r="CW1358" s="253"/>
      <c r="CX1358" s="253"/>
      <c r="CY1358" s="253"/>
      <c r="CZ1358" s="253"/>
      <c r="DA1358" s="253"/>
      <c r="DB1358" s="253"/>
      <c r="DC1358" s="253"/>
      <c r="DD1358" s="253"/>
      <c r="DE1358" s="253"/>
      <c r="DF1358" s="253"/>
      <c r="DG1358" s="253"/>
      <c r="DH1358" s="253"/>
      <c r="DI1358" s="253"/>
      <c r="DJ1358" s="253"/>
      <c r="DK1358" s="253"/>
      <c r="DL1358" s="253"/>
      <c r="DM1358" s="253"/>
      <c r="DN1358" s="253"/>
      <c r="DO1358" s="253"/>
      <c r="DP1358" s="253"/>
      <c r="DQ1358" s="253"/>
      <c r="DR1358" s="253"/>
      <c r="DS1358" s="253"/>
      <c r="DT1358" s="253"/>
      <c r="DU1358" s="253"/>
    </row>
    <row r="1359" spans="1:125" s="248" customFormat="1" x14ac:dyDescent="0.25">
      <c r="A1359" s="253"/>
      <c r="B1359" s="253"/>
      <c r="D1359" s="253"/>
      <c r="E1359" s="253"/>
      <c r="F1359" s="253"/>
      <c r="G1359" s="253"/>
      <c r="H1359" s="253"/>
      <c r="I1359" s="253"/>
      <c r="J1359" s="253"/>
      <c r="K1359" s="253"/>
      <c r="L1359" s="253"/>
      <c r="S1359" s="253"/>
      <c r="T1359" s="253"/>
      <c r="U1359" s="253"/>
      <c r="V1359" s="253"/>
      <c r="W1359" s="253"/>
      <c r="X1359" s="253"/>
      <c r="Y1359" s="253"/>
      <c r="Z1359" s="253"/>
      <c r="AA1359" s="253"/>
      <c r="AB1359" s="253"/>
      <c r="AC1359" s="253"/>
      <c r="AD1359" s="253"/>
      <c r="AE1359" s="253"/>
      <c r="AF1359" s="253"/>
      <c r="AG1359" s="253"/>
      <c r="AH1359" s="253"/>
      <c r="AI1359" s="253"/>
      <c r="AJ1359" s="253"/>
      <c r="AK1359" s="253"/>
      <c r="AL1359" s="253"/>
      <c r="AM1359" s="253"/>
      <c r="AN1359" s="253"/>
      <c r="AO1359" s="253"/>
      <c r="AP1359" s="253"/>
      <c r="AQ1359" s="253"/>
      <c r="AR1359" s="253"/>
      <c r="AS1359" s="253"/>
      <c r="AT1359" s="253"/>
      <c r="AU1359" s="253"/>
      <c r="AV1359" s="253"/>
      <c r="AW1359" s="253"/>
      <c r="AX1359" s="253"/>
      <c r="AY1359" s="253"/>
      <c r="AZ1359" s="253"/>
      <c r="BA1359" s="253"/>
      <c r="BB1359" s="253"/>
      <c r="BC1359" s="253"/>
      <c r="BD1359" s="253"/>
      <c r="BE1359" s="253"/>
      <c r="BF1359" s="253"/>
      <c r="BG1359" s="253"/>
      <c r="BH1359" s="253"/>
      <c r="BI1359" s="253"/>
      <c r="BJ1359" s="253"/>
      <c r="BK1359" s="253"/>
      <c r="BL1359" s="253"/>
      <c r="BM1359" s="253"/>
      <c r="BN1359" s="253"/>
      <c r="BO1359" s="253"/>
      <c r="BP1359" s="253"/>
      <c r="BQ1359" s="253"/>
      <c r="BR1359" s="253"/>
      <c r="BS1359" s="253"/>
      <c r="BT1359" s="253"/>
      <c r="BU1359" s="253"/>
      <c r="BV1359" s="253"/>
      <c r="BW1359" s="253"/>
      <c r="BX1359" s="253"/>
      <c r="BY1359" s="253"/>
      <c r="BZ1359" s="253"/>
      <c r="CA1359" s="253"/>
      <c r="CB1359" s="253"/>
      <c r="CC1359" s="253"/>
      <c r="CD1359" s="253"/>
      <c r="CE1359" s="253"/>
      <c r="CF1359" s="253"/>
      <c r="CG1359" s="253"/>
      <c r="CH1359" s="253"/>
      <c r="CI1359" s="253"/>
      <c r="CJ1359" s="253"/>
      <c r="CK1359" s="253"/>
      <c r="CL1359" s="253"/>
      <c r="CM1359" s="253"/>
      <c r="CN1359" s="253"/>
      <c r="CO1359" s="253"/>
      <c r="CP1359" s="253"/>
      <c r="CQ1359" s="253"/>
      <c r="CR1359" s="253"/>
      <c r="CS1359" s="253"/>
      <c r="CT1359" s="253"/>
      <c r="CU1359" s="253"/>
      <c r="CV1359" s="253"/>
      <c r="CW1359" s="253"/>
      <c r="CX1359" s="253"/>
      <c r="CY1359" s="253"/>
      <c r="CZ1359" s="253"/>
      <c r="DA1359" s="253"/>
      <c r="DB1359" s="253"/>
      <c r="DC1359" s="253"/>
      <c r="DD1359" s="253"/>
      <c r="DE1359" s="253"/>
      <c r="DF1359" s="253"/>
      <c r="DG1359" s="253"/>
      <c r="DH1359" s="253"/>
      <c r="DI1359" s="253"/>
      <c r="DJ1359" s="253"/>
      <c r="DK1359" s="253"/>
      <c r="DL1359" s="253"/>
      <c r="DM1359" s="253"/>
      <c r="DN1359" s="253"/>
      <c r="DO1359" s="253"/>
      <c r="DP1359" s="253"/>
      <c r="DQ1359" s="253"/>
      <c r="DR1359" s="253"/>
      <c r="DS1359" s="253"/>
      <c r="DT1359" s="253"/>
      <c r="DU1359" s="253"/>
    </row>
    <row r="1360" spans="1:125" s="248" customFormat="1" x14ac:dyDescent="0.25">
      <c r="A1360" s="253"/>
      <c r="B1360" s="253"/>
      <c r="D1360" s="253"/>
      <c r="E1360" s="253"/>
      <c r="F1360" s="253"/>
      <c r="G1360" s="253"/>
      <c r="H1360" s="253"/>
      <c r="I1360" s="253"/>
      <c r="J1360" s="253"/>
      <c r="K1360" s="253"/>
      <c r="L1360" s="253"/>
      <c r="S1360" s="253"/>
      <c r="T1360" s="253"/>
      <c r="U1360" s="253"/>
      <c r="V1360" s="253"/>
      <c r="W1360" s="253"/>
      <c r="X1360" s="253"/>
      <c r="Y1360" s="253"/>
      <c r="Z1360" s="253"/>
      <c r="AA1360" s="253"/>
      <c r="AB1360" s="253"/>
      <c r="AC1360" s="253"/>
      <c r="AD1360" s="253"/>
      <c r="AE1360" s="253"/>
      <c r="AF1360" s="253"/>
      <c r="AG1360" s="253"/>
      <c r="AH1360" s="253"/>
      <c r="AI1360" s="253"/>
      <c r="AJ1360" s="253"/>
      <c r="AK1360" s="253"/>
      <c r="AL1360" s="253"/>
      <c r="AM1360" s="253"/>
      <c r="AN1360" s="253"/>
      <c r="AO1360" s="253"/>
      <c r="AP1360" s="253"/>
      <c r="AQ1360" s="253"/>
      <c r="AR1360" s="253"/>
      <c r="AS1360" s="253"/>
      <c r="AT1360" s="253"/>
      <c r="AU1360" s="253"/>
      <c r="AV1360" s="253"/>
      <c r="AW1360" s="253"/>
      <c r="AX1360" s="253"/>
      <c r="AY1360" s="253"/>
      <c r="AZ1360" s="253"/>
      <c r="BA1360" s="253"/>
      <c r="BB1360" s="253"/>
      <c r="BC1360" s="253"/>
      <c r="BD1360" s="253"/>
      <c r="BE1360" s="253"/>
      <c r="BF1360" s="253"/>
      <c r="BG1360" s="253"/>
      <c r="BH1360" s="253"/>
      <c r="BI1360" s="253"/>
      <c r="BJ1360" s="253"/>
      <c r="BK1360" s="253"/>
      <c r="BL1360" s="253"/>
      <c r="BM1360" s="253"/>
      <c r="BN1360" s="253"/>
      <c r="BO1360" s="253"/>
      <c r="BP1360" s="253"/>
      <c r="BQ1360" s="253"/>
      <c r="BR1360" s="253"/>
      <c r="BS1360" s="253"/>
      <c r="BT1360" s="253"/>
      <c r="BU1360" s="253"/>
      <c r="BV1360" s="253"/>
      <c r="BW1360" s="253"/>
      <c r="BX1360" s="253"/>
      <c r="BY1360" s="253"/>
      <c r="BZ1360" s="253"/>
      <c r="CA1360" s="253"/>
      <c r="CB1360" s="253"/>
      <c r="CC1360" s="253"/>
      <c r="CD1360" s="253"/>
      <c r="CE1360" s="253"/>
      <c r="CF1360" s="253"/>
      <c r="CG1360" s="253"/>
      <c r="CH1360" s="253"/>
      <c r="CI1360" s="253"/>
      <c r="CJ1360" s="253"/>
      <c r="CK1360" s="253"/>
      <c r="CL1360" s="253"/>
      <c r="CM1360" s="253"/>
      <c r="CN1360" s="253"/>
      <c r="CO1360" s="253"/>
      <c r="CP1360" s="253"/>
      <c r="CQ1360" s="253"/>
      <c r="CR1360" s="253"/>
      <c r="CS1360" s="253"/>
      <c r="CT1360" s="253"/>
      <c r="CU1360" s="253"/>
      <c r="CV1360" s="253"/>
      <c r="CW1360" s="253"/>
      <c r="CX1360" s="253"/>
      <c r="CY1360" s="253"/>
      <c r="CZ1360" s="253"/>
      <c r="DA1360" s="253"/>
      <c r="DB1360" s="253"/>
      <c r="DC1360" s="253"/>
      <c r="DD1360" s="253"/>
      <c r="DE1360" s="253"/>
      <c r="DF1360" s="253"/>
      <c r="DG1360" s="253"/>
      <c r="DH1360" s="253"/>
      <c r="DI1360" s="253"/>
      <c r="DJ1360" s="253"/>
      <c r="DK1360" s="253"/>
      <c r="DL1360" s="253"/>
      <c r="DM1360" s="253"/>
      <c r="DN1360" s="253"/>
      <c r="DO1360" s="253"/>
      <c r="DP1360" s="253"/>
      <c r="DQ1360" s="253"/>
      <c r="DR1360" s="253"/>
      <c r="DS1360" s="253"/>
      <c r="DT1360" s="253"/>
      <c r="DU1360" s="253"/>
    </row>
    <row r="1361" spans="1:125" s="248" customFormat="1" x14ac:dyDescent="0.25">
      <c r="A1361" s="253"/>
      <c r="B1361" s="253"/>
      <c r="D1361" s="253"/>
      <c r="E1361" s="253"/>
      <c r="F1361" s="253"/>
      <c r="G1361" s="253"/>
      <c r="H1361" s="253"/>
      <c r="I1361" s="253"/>
      <c r="J1361" s="253"/>
      <c r="K1361" s="253"/>
      <c r="L1361" s="253"/>
      <c r="S1361" s="253"/>
      <c r="T1361" s="253"/>
      <c r="U1361" s="253"/>
      <c r="V1361" s="253"/>
      <c r="W1361" s="253"/>
      <c r="X1361" s="253"/>
      <c r="Y1361" s="253"/>
      <c r="Z1361" s="253"/>
      <c r="AA1361" s="253"/>
      <c r="AB1361" s="253"/>
      <c r="AC1361" s="253"/>
      <c r="AD1361" s="253"/>
      <c r="AE1361" s="253"/>
      <c r="AF1361" s="253"/>
      <c r="AG1361" s="253"/>
      <c r="AH1361" s="253"/>
      <c r="AI1361" s="253"/>
      <c r="AJ1361" s="253"/>
      <c r="AK1361" s="253"/>
      <c r="AL1361" s="253"/>
      <c r="AM1361" s="253"/>
      <c r="AN1361" s="253"/>
      <c r="AO1361" s="253"/>
      <c r="AP1361" s="253"/>
      <c r="AQ1361" s="253"/>
      <c r="AR1361" s="253"/>
      <c r="AS1361" s="253"/>
      <c r="AT1361" s="253"/>
      <c r="AU1361" s="253"/>
      <c r="AV1361" s="253"/>
      <c r="AW1361" s="253"/>
      <c r="AX1361" s="253"/>
      <c r="AY1361" s="253"/>
      <c r="AZ1361" s="253"/>
      <c r="BA1361" s="253"/>
      <c r="BB1361" s="253"/>
      <c r="BC1361" s="253"/>
      <c r="BD1361" s="253"/>
      <c r="BE1361" s="253"/>
      <c r="BF1361" s="253"/>
      <c r="BG1361" s="253"/>
      <c r="BH1361" s="253"/>
      <c r="BI1361" s="253"/>
      <c r="BJ1361" s="253"/>
      <c r="BK1361" s="253"/>
      <c r="BL1361" s="253"/>
      <c r="BM1361" s="253"/>
      <c r="BN1361" s="253"/>
      <c r="BO1361" s="253"/>
      <c r="BP1361" s="253"/>
      <c r="BQ1361" s="253"/>
      <c r="BR1361" s="253"/>
      <c r="BS1361" s="253"/>
      <c r="BT1361" s="253"/>
      <c r="BU1361" s="253"/>
      <c r="BV1361" s="253"/>
      <c r="BW1361" s="253"/>
      <c r="BX1361" s="253"/>
      <c r="BY1361" s="253"/>
      <c r="BZ1361" s="253"/>
      <c r="CA1361" s="253"/>
      <c r="CB1361" s="253"/>
      <c r="CC1361" s="253"/>
      <c r="CD1361" s="253"/>
      <c r="CE1361" s="253"/>
      <c r="CF1361" s="253"/>
      <c r="CG1361" s="253"/>
      <c r="CH1361" s="253"/>
      <c r="CI1361" s="253"/>
      <c r="CJ1361" s="253"/>
      <c r="CK1361" s="253"/>
      <c r="CL1361" s="253"/>
      <c r="CM1361" s="253"/>
      <c r="CN1361" s="253"/>
      <c r="CO1361" s="253"/>
      <c r="CP1361" s="253"/>
      <c r="CQ1361" s="253"/>
      <c r="CR1361" s="253"/>
      <c r="CS1361" s="253"/>
      <c r="CT1361" s="253"/>
      <c r="CU1361" s="253"/>
      <c r="CV1361" s="253"/>
      <c r="CW1361" s="253"/>
      <c r="CX1361" s="253"/>
      <c r="CY1361" s="253"/>
      <c r="CZ1361" s="253"/>
      <c r="DA1361" s="253"/>
      <c r="DB1361" s="253"/>
      <c r="DC1361" s="253"/>
      <c r="DD1361" s="253"/>
      <c r="DE1361" s="253"/>
      <c r="DF1361" s="253"/>
      <c r="DG1361" s="253"/>
      <c r="DH1361" s="253"/>
      <c r="DI1361" s="253"/>
      <c r="DJ1361" s="253"/>
      <c r="DK1361" s="253"/>
      <c r="DL1361" s="253"/>
      <c r="DM1361" s="253"/>
      <c r="DN1361" s="253"/>
      <c r="DO1361" s="253"/>
      <c r="DP1361" s="253"/>
      <c r="DQ1361" s="253"/>
      <c r="DR1361" s="253"/>
      <c r="DS1361" s="253"/>
      <c r="DT1361" s="253"/>
      <c r="DU1361" s="253"/>
    </row>
    <row r="1362" spans="1:125" s="248" customFormat="1" x14ac:dyDescent="0.25">
      <c r="A1362" s="253"/>
      <c r="B1362" s="253"/>
      <c r="D1362" s="253"/>
      <c r="E1362" s="253"/>
      <c r="F1362" s="253"/>
      <c r="G1362" s="253"/>
      <c r="H1362" s="253"/>
      <c r="I1362" s="253"/>
      <c r="J1362" s="253"/>
      <c r="K1362" s="253"/>
      <c r="L1362" s="253"/>
      <c r="S1362" s="253"/>
      <c r="T1362" s="253"/>
      <c r="U1362" s="253"/>
      <c r="V1362" s="253"/>
      <c r="W1362" s="253"/>
      <c r="X1362" s="253"/>
      <c r="Y1362" s="253"/>
      <c r="Z1362" s="253"/>
      <c r="AA1362" s="253"/>
      <c r="AB1362" s="253"/>
      <c r="AC1362" s="253"/>
      <c r="AD1362" s="253"/>
      <c r="AE1362" s="253"/>
      <c r="AF1362" s="253"/>
      <c r="AG1362" s="253"/>
      <c r="AH1362" s="253"/>
      <c r="AI1362" s="253"/>
      <c r="AJ1362" s="253"/>
      <c r="AK1362" s="253"/>
      <c r="AL1362" s="253"/>
      <c r="AM1362" s="253"/>
      <c r="AN1362" s="253"/>
      <c r="AO1362" s="253"/>
      <c r="AP1362" s="253"/>
      <c r="AQ1362" s="253"/>
      <c r="AR1362" s="253"/>
      <c r="AS1362" s="253"/>
      <c r="AT1362" s="253"/>
      <c r="AU1362" s="253"/>
      <c r="AV1362" s="253"/>
      <c r="AW1362" s="253"/>
      <c r="AX1362" s="253"/>
      <c r="AY1362" s="253"/>
      <c r="AZ1362" s="253"/>
      <c r="BA1362" s="253"/>
      <c r="BB1362" s="253"/>
      <c r="BC1362" s="253"/>
      <c r="BD1362" s="253"/>
      <c r="BE1362" s="253"/>
      <c r="BF1362" s="253"/>
      <c r="BG1362" s="253"/>
      <c r="BH1362" s="253"/>
      <c r="BI1362" s="253"/>
      <c r="BJ1362" s="253"/>
      <c r="BK1362" s="253"/>
      <c r="BL1362" s="253"/>
      <c r="BM1362" s="253"/>
      <c r="BN1362" s="253"/>
      <c r="BO1362" s="253"/>
      <c r="BP1362" s="253"/>
      <c r="BQ1362" s="253"/>
      <c r="BR1362" s="253"/>
      <c r="BS1362" s="253"/>
      <c r="BT1362" s="253"/>
      <c r="BU1362" s="253"/>
      <c r="BV1362" s="253"/>
      <c r="BW1362" s="253"/>
      <c r="BX1362" s="253"/>
      <c r="BY1362" s="253"/>
      <c r="BZ1362" s="253"/>
      <c r="CA1362" s="253"/>
      <c r="CB1362" s="253"/>
      <c r="CC1362" s="253"/>
      <c r="CD1362" s="253"/>
      <c r="CE1362" s="253"/>
      <c r="CF1362" s="253"/>
      <c r="CG1362" s="253"/>
      <c r="CH1362" s="253"/>
      <c r="CI1362" s="253"/>
      <c r="CJ1362" s="253"/>
      <c r="CK1362" s="253"/>
      <c r="CL1362" s="253"/>
      <c r="CM1362" s="253"/>
      <c r="CN1362" s="253"/>
      <c r="CO1362" s="253"/>
      <c r="CP1362" s="253"/>
      <c r="CQ1362" s="253"/>
      <c r="CR1362" s="253"/>
      <c r="CS1362" s="253"/>
      <c r="CT1362" s="253"/>
      <c r="CU1362" s="253"/>
      <c r="CV1362" s="253"/>
      <c r="CW1362" s="253"/>
      <c r="CX1362" s="253"/>
      <c r="CY1362" s="253"/>
      <c r="CZ1362" s="253"/>
      <c r="DA1362" s="253"/>
      <c r="DB1362" s="253"/>
      <c r="DC1362" s="253"/>
      <c r="DD1362" s="253"/>
      <c r="DE1362" s="253"/>
      <c r="DF1362" s="253"/>
      <c r="DG1362" s="253"/>
      <c r="DH1362" s="253"/>
      <c r="DI1362" s="253"/>
      <c r="DJ1362" s="253"/>
      <c r="DK1362" s="253"/>
      <c r="DL1362" s="253"/>
      <c r="DM1362" s="253"/>
      <c r="DN1362" s="253"/>
      <c r="DO1362" s="253"/>
      <c r="DP1362" s="253"/>
      <c r="DQ1362" s="253"/>
      <c r="DR1362" s="253"/>
      <c r="DS1362" s="253"/>
      <c r="DT1362" s="253"/>
      <c r="DU1362" s="253"/>
    </row>
    <row r="1363" spans="1:125" s="248" customFormat="1" x14ac:dyDescent="0.25">
      <c r="A1363" s="253"/>
      <c r="B1363" s="253"/>
      <c r="D1363" s="253"/>
      <c r="E1363" s="253"/>
      <c r="F1363" s="253"/>
      <c r="G1363" s="253"/>
      <c r="H1363" s="253"/>
      <c r="I1363" s="253"/>
      <c r="J1363" s="253"/>
      <c r="K1363" s="253"/>
      <c r="L1363" s="253"/>
      <c r="S1363" s="253"/>
      <c r="T1363" s="253"/>
      <c r="U1363" s="253"/>
      <c r="V1363" s="253"/>
      <c r="W1363" s="253"/>
      <c r="X1363" s="253"/>
      <c r="Y1363" s="253"/>
      <c r="Z1363" s="253"/>
      <c r="AA1363" s="253"/>
      <c r="AB1363" s="253"/>
      <c r="AC1363" s="253"/>
      <c r="AD1363" s="253"/>
      <c r="AE1363" s="253"/>
      <c r="AF1363" s="253"/>
      <c r="AG1363" s="253"/>
      <c r="AH1363" s="253"/>
      <c r="AI1363" s="253"/>
      <c r="AJ1363" s="253"/>
      <c r="AK1363" s="253"/>
      <c r="AL1363" s="253"/>
      <c r="AM1363" s="253"/>
      <c r="AN1363" s="253"/>
      <c r="AO1363" s="253"/>
      <c r="AP1363" s="253"/>
      <c r="AQ1363" s="253"/>
      <c r="AR1363" s="253"/>
      <c r="AS1363" s="253"/>
      <c r="AT1363" s="253"/>
      <c r="AU1363" s="253"/>
      <c r="AV1363" s="253"/>
      <c r="AW1363" s="253"/>
      <c r="AX1363" s="253"/>
      <c r="AY1363" s="253"/>
      <c r="AZ1363" s="253"/>
      <c r="BA1363" s="253"/>
      <c r="BB1363" s="253"/>
      <c r="BC1363" s="253"/>
      <c r="BD1363" s="253"/>
      <c r="BE1363" s="253"/>
      <c r="BF1363" s="253"/>
      <c r="BG1363" s="253"/>
      <c r="BH1363" s="253"/>
      <c r="BI1363" s="253"/>
      <c r="BJ1363" s="253"/>
      <c r="BK1363" s="253"/>
      <c r="BL1363" s="253"/>
      <c r="BM1363" s="253"/>
      <c r="BN1363" s="253"/>
      <c r="BO1363" s="253"/>
      <c r="BP1363" s="253"/>
      <c r="BQ1363" s="253"/>
      <c r="BR1363" s="253"/>
      <c r="BS1363" s="253"/>
      <c r="BT1363" s="253"/>
      <c r="BU1363" s="253"/>
      <c r="BV1363" s="253"/>
      <c r="BW1363" s="253"/>
      <c r="BX1363" s="253"/>
      <c r="BY1363" s="253"/>
      <c r="BZ1363" s="253"/>
      <c r="CA1363" s="253"/>
      <c r="CB1363" s="253"/>
      <c r="CC1363" s="253"/>
      <c r="CD1363" s="253"/>
      <c r="CE1363" s="253"/>
      <c r="CF1363" s="253"/>
      <c r="CG1363" s="253"/>
      <c r="CH1363" s="253"/>
      <c r="CI1363" s="253"/>
      <c r="CJ1363" s="253"/>
      <c r="CK1363" s="253"/>
      <c r="CL1363" s="253"/>
      <c r="CM1363" s="253"/>
      <c r="CN1363" s="253"/>
      <c r="CO1363" s="253"/>
      <c r="CP1363" s="253"/>
      <c r="CQ1363" s="253"/>
      <c r="CR1363" s="253"/>
      <c r="CS1363" s="253"/>
      <c r="CT1363" s="253"/>
      <c r="CU1363" s="253"/>
      <c r="CV1363" s="253"/>
      <c r="CW1363" s="253"/>
      <c r="CX1363" s="253"/>
      <c r="CY1363" s="253"/>
      <c r="CZ1363" s="253"/>
      <c r="DA1363" s="253"/>
      <c r="DB1363" s="253"/>
      <c r="DC1363" s="253"/>
      <c r="DD1363" s="253"/>
      <c r="DE1363" s="253"/>
      <c r="DF1363" s="253"/>
      <c r="DG1363" s="253"/>
      <c r="DH1363" s="253"/>
      <c r="DI1363" s="253"/>
      <c r="DJ1363" s="253"/>
      <c r="DK1363" s="253"/>
      <c r="DL1363" s="253"/>
      <c r="DM1363" s="253"/>
      <c r="DN1363" s="253"/>
      <c r="DO1363" s="253"/>
      <c r="DP1363" s="253"/>
      <c r="DQ1363" s="253"/>
      <c r="DR1363" s="253"/>
      <c r="DS1363" s="253"/>
      <c r="DT1363" s="253"/>
      <c r="DU1363" s="253"/>
    </row>
    <row r="1364" spans="1:125" s="248" customFormat="1" x14ac:dyDescent="0.25">
      <c r="A1364" s="253"/>
      <c r="B1364" s="253"/>
      <c r="D1364" s="253"/>
      <c r="E1364" s="253"/>
      <c r="F1364" s="253"/>
      <c r="G1364" s="253"/>
      <c r="H1364" s="253"/>
      <c r="I1364" s="253"/>
      <c r="J1364" s="253"/>
      <c r="K1364" s="253"/>
      <c r="L1364" s="253"/>
      <c r="S1364" s="253"/>
      <c r="T1364" s="253"/>
      <c r="U1364" s="253"/>
      <c r="V1364" s="253"/>
      <c r="W1364" s="253"/>
      <c r="X1364" s="253"/>
      <c r="Y1364" s="253"/>
      <c r="Z1364" s="253"/>
      <c r="AA1364" s="253"/>
      <c r="AB1364" s="253"/>
      <c r="AC1364" s="253"/>
      <c r="AD1364" s="253"/>
      <c r="AE1364" s="253"/>
      <c r="AF1364" s="253"/>
      <c r="AG1364" s="253"/>
      <c r="AH1364" s="253"/>
      <c r="AI1364" s="253"/>
      <c r="AJ1364" s="253"/>
      <c r="AK1364" s="253"/>
      <c r="AL1364" s="253"/>
      <c r="AM1364" s="253"/>
      <c r="AN1364" s="253"/>
      <c r="AO1364" s="253"/>
      <c r="AP1364" s="253"/>
      <c r="AQ1364" s="253"/>
      <c r="AR1364" s="253"/>
      <c r="AS1364" s="253"/>
      <c r="AT1364" s="253"/>
      <c r="AU1364" s="253"/>
      <c r="AV1364" s="253"/>
      <c r="AW1364" s="253"/>
      <c r="AX1364" s="253"/>
      <c r="AY1364" s="253"/>
      <c r="AZ1364" s="253"/>
      <c r="BA1364" s="253"/>
      <c r="BB1364" s="253"/>
      <c r="BC1364" s="253"/>
      <c r="BD1364" s="253"/>
      <c r="BE1364" s="253"/>
      <c r="BF1364" s="253"/>
      <c r="BG1364" s="253"/>
      <c r="BH1364" s="253"/>
      <c r="BI1364" s="253"/>
      <c r="BJ1364" s="253"/>
      <c r="BK1364" s="253"/>
      <c r="BL1364" s="253"/>
      <c r="BM1364" s="253"/>
      <c r="BN1364" s="253"/>
      <c r="BO1364" s="253"/>
      <c r="BP1364" s="253"/>
      <c r="BQ1364" s="253"/>
      <c r="BR1364" s="253"/>
      <c r="BS1364" s="253"/>
      <c r="BT1364" s="253"/>
      <c r="BU1364" s="253"/>
      <c r="BV1364" s="253"/>
      <c r="BW1364" s="253"/>
      <c r="BX1364" s="253"/>
      <c r="BY1364" s="253"/>
      <c r="BZ1364" s="253"/>
      <c r="CA1364" s="253"/>
      <c r="CB1364" s="253"/>
      <c r="CC1364" s="253"/>
      <c r="CD1364" s="253"/>
      <c r="CE1364" s="253"/>
      <c r="CF1364" s="253"/>
      <c r="CG1364" s="253"/>
      <c r="CH1364" s="253"/>
      <c r="CI1364" s="253"/>
      <c r="CJ1364" s="253"/>
      <c r="CK1364" s="253"/>
      <c r="CL1364" s="253"/>
      <c r="CM1364" s="253"/>
      <c r="CN1364" s="253"/>
      <c r="CO1364" s="253"/>
      <c r="CP1364" s="253"/>
      <c r="CQ1364" s="253"/>
      <c r="CR1364" s="253"/>
      <c r="CS1364" s="253"/>
      <c r="CT1364" s="253"/>
      <c r="CU1364" s="253"/>
      <c r="CV1364" s="253"/>
      <c r="CW1364" s="253"/>
      <c r="CX1364" s="253"/>
      <c r="CY1364" s="253"/>
      <c r="CZ1364" s="253"/>
      <c r="DA1364" s="253"/>
      <c r="DB1364" s="253"/>
      <c r="DC1364" s="253"/>
      <c r="DD1364" s="253"/>
      <c r="DE1364" s="253"/>
      <c r="DF1364" s="253"/>
      <c r="DG1364" s="253"/>
      <c r="DH1364" s="253"/>
      <c r="DI1364" s="253"/>
      <c r="DJ1364" s="253"/>
      <c r="DK1364" s="253"/>
      <c r="DL1364" s="253"/>
      <c r="DM1364" s="253"/>
      <c r="DN1364" s="253"/>
      <c r="DO1364" s="253"/>
      <c r="DP1364" s="253"/>
      <c r="DQ1364" s="253"/>
      <c r="DR1364" s="253"/>
      <c r="DS1364" s="253"/>
      <c r="DT1364" s="253"/>
      <c r="DU1364" s="253"/>
    </row>
    <row r="1365" spans="1:125" s="248" customFormat="1" x14ac:dyDescent="0.25">
      <c r="A1365" s="253"/>
      <c r="B1365" s="253"/>
      <c r="D1365" s="253"/>
      <c r="E1365" s="253"/>
      <c r="F1365" s="253"/>
      <c r="G1365" s="253"/>
      <c r="H1365" s="253"/>
      <c r="I1365" s="253"/>
      <c r="J1365" s="253"/>
      <c r="K1365" s="253"/>
      <c r="L1365" s="253"/>
      <c r="S1365" s="253"/>
      <c r="T1365" s="253"/>
      <c r="U1365" s="253"/>
      <c r="V1365" s="253"/>
      <c r="W1365" s="253"/>
      <c r="X1365" s="253"/>
      <c r="Y1365" s="253"/>
      <c r="Z1365" s="253"/>
      <c r="AA1365" s="253"/>
      <c r="AB1365" s="253"/>
      <c r="AC1365" s="253"/>
      <c r="AD1365" s="253"/>
      <c r="AE1365" s="253"/>
      <c r="AF1365" s="253"/>
      <c r="AG1365" s="253"/>
      <c r="AH1365" s="253"/>
      <c r="AI1365" s="253"/>
      <c r="AJ1365" s="253"/>
      <c r="AK1365" s="253"/>
      <c r="AL1365" s="253"/>
      <c r="AM1365" s="253"/>
      <c r="AN1365" s="253"/>
      <c r="AO1365" s="253"/>
      <c r="AP1365" s="253"/>
      <c r="AQ1365" s="253"/>
      <c r="AR1365" s="253"/>
      <c r="AS1365" s="253"/>
      <c r="AT1365" s="253"/>
      <c r="AU1365" s="253"/>
      <c r="AV1365" s="253"/>
      <c r="AW1365" s="253"/>
      <c r="AX1365" s="253"/>
      <c r="AY1365" s="253"/>
      <c r="AZ1365" s="253"/>
      <c r="BA1365" s="253"/>
      <c r="BB1365" s="253"/>
      <c r="BC1365" s="253"/>
      <c r="BD1365" s="253"/>
      <c r="BE1365" s="253"/>
      <c r="BF1365" s="253"/>
      <c r="BG1365" s="253"/>
      <c r="BH1365" s="253"/>
      <c r="BI1365" s="253"/>
      <c r="BJ1365" s="253"/>
      <c r="BK1365" s="253"/>
      <c r="BL1365" s="253"/>
      <c r="BM1365" s="253"/>
      <c r="BN1365" s="253"/>
      <c r="BO1365" s="253"/>
      <c r="BP1365" s="253"/>
      <c r="BQ1365" s="253"/>
      <c r="BR1365" s="253"/>
      <c r="BS1365" s="253"/>
      <c r="BT1365" s="253"/>
      <c r="BU1365" s="253"/>
      <c r="BV1365" s="253"/>
      <c r="BW1365" s="253"/>
      <c r="BX1365" s="253"/>
      <c r="BY1365" s="253"/>
      <c r="BZ1365" s="253"/>
      <c r="CA1365" s="253"/>
      <c r="CB1365" s="253"/>
      <c r="CC1365" s="253"/>
      <c r="CD1365" s="253"/>
      <c r="CE1365" s="253"/>
      <c r="CF1365" s="253"/>
      <c r="CG1365" s="253"/>
      <c r="CH1365" s="253"/>
      <c r="CI1365" s="253"/>
      <c r="CJ1365" s="253"/>
      <c r="CK1365" s="253"/>
      <c r="CL1365" s="253"/>
      <c r="CM1365" s="253"/>
      <c r="CN1365" s="253"/>
      <c r="CO1365" s="253"/>
      <c r="CP1365" s="253"/>
      <c r="CQ1365" s="253"/>
      <c r="CR1365" s="253"/>
      <c r="CS1365" s="253"/>
      <c r="CT1365" s="253"/>
      <c r="CU1365" s="253"/>
      <c r="CV1365" s="253"/>
      <c r="CW1365" s="253"/>
      <c r="CX1365" s="253"/>
      <c r="CY1365" s="253"/>
      <c r="CZ1365" s="253"/>
      <c r="DA1365" s="253"/>
      <c r="DB1365" s="253"/>
      <c r="DC1365" s="253"/>
      <c r="DD1365" s="253"/>
      <c r="DE1365" s="253"/>
      <c r="DF1365" s="253"/>
      <c r="DG1365" s="253"/>
      <c r="DH1365" s="253"/>
      <c r="DI1365" s="253"/>
      <c r="DJ1365" s="253"/>
      <c r="DK1365" s="253"/>
      <c r="DL1365" s="253"/>
      <c r="DM1365" s="253"/>
      <c r="DN1365" s="253"/>
      <c r="DO1365" s="253"/>
      <c r="DP1365" s="253"/>
      <c r="DQ1365" s="253"/>
      <c r="DR1365" s="253"/>
      <c r="DS1365" s="253"/>
      <c r="DT1365" s="253"/>
      <c r="DU1365" s="253"/>
    </row>
    <row r="1366" spans="1:125" s="248" customFormat="1" x14ac:dyDescent="0.25">
      <c r="A1366" s="253"/>
      <c r="B1366" s="253"/>
      <c r="D1366" s="253"/>
      <c r="E1366" s="253"/>
      <c r="F1366" s="253"/>
      <c r="G1366" s="253"/>
      <c r="H1366" s="253"/>
      <c r="I1366" s="253"/>
      <c r="J1366" s="253"/>
      <c r="K1366" s="253"/>
      <c r="L1366" s="253"/>
      <c r="S1366" s="253"/>
      <c r="T1366" s="253"/>
      <c r="U1366" s="253"/>
      <c r="V1366" s="253"/>
      <c r="W1366" s="253"/>
      <c r="X1366" s="253"/>
      <c r="Y1366" s="253"/>
      <c r="Z1366" s="253"/>
      <c r="AA1366" s="253"/>
      <c r="AB1366" s="253"/>
      <c r="AC1366" s="253"/>
      <c r="AD1366" s="253"/>
      <c r="AE1366" s="253"/>
      <c r="AF1366" s="253"/>
      <c r="AG1366" s="253"/>
      <c r="AH1366" s="253"/>
      <c r="AI1366" s="253"/>
      <c r="AJ1366" s="253"/>
      <c r="AK1366" s="253"/>
      <c r="AL1366" s="253"/>
      <c r="AM1366" s="253"/>
      <c r="AN1366" s="253"/>
      <c r="AO1366" s="253"/>
      <c r="AP1366" s="253"/>
      <c r="AQ1366" s="253"/>
      <c r="AR1366" s="253"/>
      <c r="AS1366" s="253"/>
      <c r="AT1366" s="253"/>
      <c r="AU1366" s="253"/>
      <c r="AV1366" s="253"/>
      <c r="AW1366" s="253"/>
      <c r="AX1366" s="253"/>
      <c r="AY1366" s="253"/>
      <c r="AZ1366" s="253"/>
      <c r="BA1366" s="253"/>
      <c r="BB1366" s="253"/>
      <c r="BC1366" s="253"/>
      <c r="BD1366" s="253"/>
      <c r="BE1366" s="253"/>
      <c r="BF1366" s="253"/>
      <c r="BG1366" s="253"/>
      <c r="BH1366" s="253"/>
      <c r="BI1366" s="253"/>
      <c r="BJ1366" s="253"/>
      <c r="BK1366" s="253"/>
      <c r="BL1366" s="253"/>
      <c r="BM1366" s="253"/>
      <c r="BN1366" s="253"/>
      <c r="BO1366" s="253"/>
      <c r="BP1366" s="253"/>
      <c r="BQ1366" s="253"/>
      <c r="BR1366" s="253"/>
      <c r="BS1366" s="253"/>
      <c r="BT1366" s="253"/>
      <c r="BU1366" s="253"/>
      <c r="BV1366" s="253"/>
      <c r="BW1366" s="253"/>
      <c r="BX1366" s="253"/>
      <c r="BY1366" s="253"/>
      <c r="BZ1366" s="253"/>
      <c r="CA1366" s="253"/>
      <c r="CB1366" s="253"/>
      <c r="CC1366" s="253"/>
      <c r="CD1366" s="253"/>
      <c r="CE1366" s="253"/>
      <c r="CF1366" s="253"/>
      <c r="CG1366" s="253"/>
      <c r="CH1366" s="253"/>
      <c r="CI1366" s="253"/>
      <c r="CJ1366" s="253"/>
      <c r="CK1366" s="253"/>
      <c r="CL1366" s="253"/>
      <c r="CM1366" s="253"/>
      <c r="CN1366" s="253"/>
      <c r="CO1366" s="253"/>
      <c r="CP1366" s="253"/>
      <c r="CQ1366" s="253"/>
      <c r="CR1366" s="253"/>
      <c r="CS1366" s="253"/>
      <c r="CT1366" s="253"/>
      <c r="CU1366" s="253"/>
      <c r="CV1366" s="253"/>
      <c r="CW1366" s="253"/>
      <c r="CX1366" s="253"/>
      <c r="CY1366" s="253"/>
      <c r="CZ1366" s="253"/>
      <c r="DA1366" s="253"/>
      <c r="DB1366" s="253"/>
      <c r="DC1366" s="253"/>
      <c r="DD1366" s="253"/>
      <c r="DE1366" s="253"/>
      <c r="DF1366" s="253"/>
      <c r="DG1366" s="253"/>
      <c r="DH1366" s="253"/>
      <c r="DI1366" s="253"/>
      <c r="DJ1366" s="253"/>
      <c r="DK1366" s="253"/>
      <c r="DL1366" s="253"/>
      <c r="DM1366" s="253"/>
      <c r="DN1366" s="253"/>
      <c r="DO1366" s="253"/>
      <c r="DP1366" s="253"/>
      <c r="DQ1366" s="253"/>
      <c r="DR1366" s="253"/>
      <c r="DS1366" s="253"/>
      <c r="DT1366" s="253"/>
      <c r="DU1366" s="253"/>
    </row>
    <row r="1367" spans="1:125" s="248" customFormat="1" x14ac:dyDescent="0.25">
      <c r="A1367" s="253"/>
      <c r="B1367" s="253"/>
      <c r="D1367" s="253"/>
      <c r="E1367" s="253"/>
      <c r="F1367" s="253"/>
      <c r="G1367" s="253"/>
      <c r="H1367" s="253"/>
      <c r="I1367" s="253"/>
      <c r="J1367" s="253"/>
      <c r="K1367" s="253"/>
      <c r="L1367" s="253"/>
      <c r="S1367" s="253"/>
      <c r="T1367" s="253"/>
      <c r="U1367" s="253"/>
      <c r="V1367" s="253"/>
      <c r="W1367" s="253"/>
      <c r="X1367" s="253"/>
      <c r="Y1367" s="253"/>
      <c r="Z1367" s="253"/>
      <c r="AA1367" s="253"/>
      <c r="AB1367" s="253"/>
      <c r="AC1367" s="253"/>
      <c r="AD1367" s="253"/>
      <c r="AE1367" s="253"/>
      <c r="AF1367" s="253"/>
      <c r="AG1367" s="253"/>
      <c r="AH1367" s="253"/>
      <c r="AI1367" s="253"/>
      <c r="AJ1367" s="253"/>
      <c r="AK1367" s="253"/>
      <c r="AL1367" s="253"/>
      <c r="AM1367" s="253"/>
      <c r="AN1367" s="253"/>
      <c r="AO1367" s="253"/>
      <c r="AP1367" s="253"/>
      <c r="AQ1367" s="253"/>
      <c r="AR1367" s="253"/>
      <c r="AS1367" s="253"/>
      <c r="AT1367" s="253"/>
      <c r="AU1367" s="253"/>
      <c r="AV1367" s="253"/>
      <c r="AW1367" s="253"/>
      <c r="AX1367" s="253"/>
      <c r="AY1367" s="253"/>
      <c r="AZ1367" s="253"/>
      <c r="BA1367" s="253"/>
      <c r="BB1367" s="253"/>
      <c r="BC1367" s="253"/>
      <c r="BD1367" s="253"/>
      <c r="BE1367" s="253"/>
      <c r="BF1367" s="253"/>
      <c r="BG1367" s="253"/>
      <c r="BH1367" s="253"/>
      <c r="BI1367" s="253"/>
      <c r="BJ1367" s="253"/>
      <c r="BK1367" s="253"/>
      <c r="BL1367" s="253"/>
      <c r="BM1367" s="253"/>
      <c r="BN1367" s="253"/>
      <c r="BO1367" s="253"/>
      <c r="BP1367" s="253"/>
      <c r="BQ1367" s="253"/>
      <c r="BR1367" s="253"/>
      <c r="BS1367" s="253"/>
      <c r="BT1367" s="253"/>
      <c r="BU1367" s="253"/>
      <c r="BV1367" s="253"/>
      <c r="BW1367" s="253"/>
      <c r="BX1367" s="253"/>
      <c r="BY1367" s="253"/>
      <c r="BZ1367" s="253"/>
      <c r="CA1367" s="253"/>
      <c r="CB1367" s="253"/>
      <c r="CC1367" s="253"/>
      <c r="CD1367" s="253"/>
      <c r="CE1367" s="253"/>
      <c r="CF1367" s="253"/>
      <c r="CG1367" s="253"/>
      <c r="CH1367" s="253"/>
      <c r="CI1367" s="253"/>
      <c r="CJ1367" s="253"/>
      <c r="CK1367" s="253"/>
      <c r="CL1367" s="253"/>
      <c r="CM1367" s="253"/>
      <c r="CN1367" s="253"/>
      <c r="CO1367" s="253"/>
      <c r="CP1367" s="253"/>
      <c r="CQ1367" s="253"/>
      <c r="CR1367" s="253"/>
      <c r="CS1367" s="253"/>
      <c r="CT1367" s="253"/>
      <c r="CU1367" s="253"/>
      <c r="CV1367" s="253"/>
      <c r="CW1367" s="253"/>
      <c r="CX1367" s="253"/>
      <c r="CY1367" s="253"/>
      <c r="CZ1367" s="253"/>
      <c r="DA1367" s="253"/>
      <c r="DB1367" s="253"/>
      <c r="DC1367" s="253"/>
      <c r="DD1367" s="253"/>
      <c r="DE1367" s="253"/>
      <c r="DF1367" s="253"/>
      <c r="DG1367" s="253"/>
      <c r="DH1367" s="253"/>
      <c r="DI1367" s="253"/>
      <c r="DJ1367" s="253"/>
      <c r="DK1367" s="253"/>
      <c r="DL1367" s="253"/>
      <c r="DM1367" s="253"/>
      <c r="DN1367" s="253"/>
      <c r="DO1367" s="253"/>
      <c r="DP1367" s="253"/>
      <c r="DQ1367" s="253"/>
      <c r="DR1367" s="253"/>
      <c r="DS1367" s="253"/>
      <c r="DT1367" s="253"/>
      <c r="DU1367" s="253"/>
    </row>
    <row r="1368" spans="1:125" s="248" customFormat="1" x14ac:dyDescent="0.25">
      <c r="A1368" s="253"/>
      <c r="B1368" s="253"/>
      <c r="D1368" s="253"/>
      <c r="E1368" s="253"/>
      <c r="F1368" s="253"/>
      <c r="G1368" s="253"/>
      <c r="H1368" s="253"/>
      <c r="I1368" s="253"/>
      <c r="J1368" s="253"/>
      <c r="K1368" s="253"/>
      <c r="L1368" s="253"/>
      <c r="S1368" s="253"/>
      <c r="T1368" s="253"/>
      <c r="U1368" s="253"/>
      <c r="V1368" s="253"/>
      <c r="W1368" s="253"/>
      <c r="X1368" s="253"/>
      <c r="Y1368" s="253"/>
      <c r="Z1368" s="253"/>
      <c r="AA1368" s="253"/>
      <c r="AB1368" s="253"/>
      <c r="AC1368" s="253"/>
      <c r="AD1368" s="253"/>
      <c r="AE1368" s="253"/>
      <c r="AF1368" s="253"/>
      <c r="AG1368" s="253"/>
      <c r="AH1368" s="253"/>
      <c r="AI1368" s="253"/>
      <c r="AJ1368" s="253"/>
      <c r="AK1368" s="253"/>
      <c r="AL1368" s="253"/>
      <c r="AM1368" s="253"/>
      <c r="AN1368" s="253"/>
      <c r="AO1368" s="253"/>
      <c r="AP1368" s="253"/>
      <c r="AQ1368" s="253"/>
      <c r="AR1368" s="253"/>
      <c r="AS1368" s="253"/>
      <c r="AT1368" s="253"/>
      <c r="AU1368" s="253"/>
      <c r="AV1368" s="253"/>
      <c r="AW1368" s="253"/>
      <c r="AX1368" s="253"/>
      <c r="AY1368" s="253"/>
      <c r="AZ1368" s="253"/>
      <c r="BA1368" s="253"/>
      <c r="BB1368" s="253"/>
      <c r="BC1368" s="253"/>
      <c r="BD1368" s="253"/>
      <c r="BE1368" s="253"/>
      <c r="BF1368" s="253"/>
      <c r="BG1368" s="253"/>
      <c r="BH1368" s="253"/>
      <c r="BI1368" s="253"/>
      <c r="BJ1368" s="253"/>
      <c r="BK1368" s="253"/>
      <c r="BL1368" s="253"/>
      <c r="BM1368" s="253"/>
      <c r="BN1368" s="253"/>
      <c r="BO1368" s="253"/>
      <c r="BP1368" s="253"/>
      <c r="BQ1368" s="253"/>
      <c r="BR1368" s="253"/>
      <c r="BS1368" s="253"/>
      <c r="BT1368" s="253"/>
      <c r="BU1368" s="253"/>
      <c r="BV1368" s="253"/>
      <c r="BW1368" s="253"/>
      <c r="BX1368" s="253"/>
      <c r="BY1368" s="253"/>
      <c r="BZ1368" s="253"/>
      <c r="CA1368" s="253"/>
      <c r="CB1368" s="253"/>
      <c r="CC1368" s="253"/>
      <c r="CD1368" s="253"/>
      <c r="CE1368" s="253"/>
      <c r="CF1368" s="253"/>
      <c r="CG1368" s="253"/>
      <c r="CH1368" s="253"/>
      <c r="CI1368" s="253"/>
      <c r="CJ1368" s="253"/>
      <c r="CK1368" s="253"/>
      <c r="CL1368" s="253"/>
      <c r="CM1368" s="253"/>
      <c r="CN1368" s="253"/>
      <c r="CO1368" s="253"/>
      <c r="CP1368" s="253"/>
      <c r="CQ1368" s="253"/>
      <c r="CR1368" s="253"/>
      <c r="CS1368" s="253"/>
      <c r="CT1368" s="253"/>
      <c r="CU1368" s="253"/>
      <c r="CV1368" s="253"/>
      <c r="CW1368" s="253"/>
      <c r="CX1368" s="253"/>
      <c r="CY1368" s="253"/>
      <c r="CZ1368" s="253"/>
      <c r="DA1368" s="253"/>
      <c r="DB1368" s="253"/>
      <c r="DC1368" s="253"/>
      <c r="DD1368" s="253"/>
      <c r="DE1368" s="253"/>
      <c r="DF1368" s="253"/>
      <c r="DG1368" s="253"/>
      <c r="DH1368" s="253"/>
      <c r="DI1368" s="253"/>
      <c r="DJ1368" s="253"/>
      <c r="DK1368" s="253"/>
      <c r="DL1368" s="253"/>
      <c r="DM1368" s="253"/>
      <c r="DN1368" s="253"/>
      <c r="DO1368" s="253"/>
      <c r="DP1368" s="253"/>
      <c r="DQ1368" s="253"/>
      <c r="DR1368" s="253"/>
      <c r="DS1368" s="253"/>
      <c r="DT1368" s="253"/>
      <c r="DU1368" s="253"/>
    </row>
    <row r="1369" spans="1:125" s="248" customFormat="1" x14ac:dyDescent="0.25">
      <c r="A1369" s="253"/>
      <c r="B1369" s="253"/>
      <c r="D1369" s="253"/>
      <c r="E1369" s="253"/>
      <c r="F1369" s="253"/>
      <c r="G1369" s="253"/>
      <c r="H1369" s="253"/>
      <c r="I1369" s="253"/>
      <c r="J1369" s="253"/>
      <c r="K1369" s="253"/>
      <c r="L1369" s="253"/>
      <c r="S1369" s="253"/>
      <c r="T1369" s="253"/>
      <c r="U1369" s="253"/>
      <c r="V1369" s="253"/>
      <c r="W1369" s="253"/>
      <c r="X1369" s="253"/>
      <c r="Y1369" s="253"/>
      <c r="Z1369" s="253"/>
      <c r="AA1369" s="253"/>
      <c r="AB1369" s="253"/>
      <c r="AC1369" s="253"/>
      <c r="AD1369" s="253"/>
      <c r="AE1369" s="253"/>
      <c r="AF1369" s="253"/>
      <c r="AG1369" s="253"/>
      <c r="AH1369" s="253"/>
      <c r="AI1369" s="253"/>
      <c r="AJ1369" s="253"/>
      <c r="AK1369" s="253"/>
      <c r="AL1369" s="253"/>
      <c r="AM1369" s="253"/>
      <c r="AN1369" s="253"/>
      <c r="AO1369" s="253"/>
      <c r="AP1369" s="253"/>
      <c r="AQ1369" s="253"/>
      <c r="AR1369" s="253"/>
      <c r="AS1369" s="253"/>
      <c r="AT1369" s="253"/>
      <c r="AU1369" s="253"/>
      <c r="AV1369" s="253"/>
      <c r="AW1369" s="253"/>
      <c r="AX1369" s="253"/>
      <c r="AY1369" s="253"/>
      <c r="AZ1369" s="253"/>
      <c r="BA1369" s="253"/>
      <c r="BB1369" s="253"/>
      <c r="BC1369" s="253"/>
      <c r="BD1369" s="253"/>
      <c r="BE1369" s="253"/>
      <c r="BF1369" s="253"/>
      <c r="BG1369" s="253"/>
      <c r="BH1369" s="253"/>
      <c r="BI1369" s="253"/>
      <c r="BJ1369" s="253"/>
      <c r="BK1369" s="253"/>
      <c r="BL1369" s="253"/>
      <c r="BM1369" s="253"/>
      <c r="BN1369" s="253"/>
      <c r="BO1369" s="253"/>
      <c r="BP1369" s="253"/>
      <c r="BQ1369" s="253"/>
      <c r="BR1369" s="253"/>
      <c r="BS1369" s="253"/>
      <c r="BT1369" s="253"/>
      <c r="BU1369" s="253"/>
      <c r="BV1369" s="253"/>
      <c r="BW1369" s="253"/>
      <c r="BX1369" s="253"/>
      <c r="BY1369" s="253"/>
      <c r="BZ1369" s="253"/>
      <c r="CA1369" s="253"/>
      <c r="CB1369" s="253"/>
      <c r="CC1369" s="253"/>
      <c r="CD1369" s="253"/>
      <c r="CE1369" s="253"/>
      <c r="CF1369" s="253"/>
      <c r="CG1369" s="253"/>
      <c r="CH1369" s="253"/>
      <c r="CI1369" s="253"/>
      <c r="CJ1369" s="253"/>
      <c r="CK1369" s="253"/>
      <c r="CL1369" s="253"/>
      <c r="CM1369" s="253"/>
      <c r="CN1369" s="253"/>
      <c r="CO1369" s="253"/>
      <c r="CP1369" s="253"/>
      <c r="CQ1369" s="253"/>
      <c r="CR1369" s="253"/>
      <c r="CS1369" s="253"/>
      <c r="CT1369" s="253"/>
      <c r="CU1369" s="253"/>
      <c r="CV1369" s="253"/>
      <c r="CW1369" s="253"/>
      <c r="CX1369" s="253"/>
      <c r="CY1369" s="253"/>
      <c r="CZ1369" s="253"/>
      <c r="DA1369" s="253"/>
      <c r="DB1369" s="253"/>
      <c r="DC1369" s="253"/>
      <c r="DD1369" s="253"/>
      <c r="DE1369" s="253"/>
      <c r="DF1369" s="253"/>
      <c r="DG1369" s="253"/>
      <c r="DH1369" s="253"/>
      <c r="DI1369" s="253"/>
      <c r="DJ1369" s="253"/>
      <c r="DK1369" s="253"/>
      <c r="DL1369" s="253"/>
      <c r="DM1369" s="253"/>
      <c r="DN1369" s="253"/>
      <c r="DO1369" s="253"/>
      <c r="DP1369" s="253"/>
      <c r="DQ1369" s="253"/>
      <c r="DR1369" s="253"/>
      <c r="DS1369" s="253"/>
      <c r="DT1369" s="253"/>
      <c r="DU1369" s="253"/>
    </row>
    <row r="1370" spans="1:125" s="248" customFormat="1" x14ac:dyDescent="0.25">
      <c r="A1370" s="253"/>
      <c r="B1370" s="253"/>
      <c r="D1370" s="253"/>
      <c r="E1370" s="253"/>
      <c r="F1370" s="253"/>
      <c r="G1370" s="253"/>
      <c r="H1370" s="253"/>
      <c r="I1370" s="253"/>
      <c r="J1370" s="253"/>
      <c r="K1370" s="253"/>
      <c r="L1370" s="253"/>
      <c r="S1370" s="253"/>
      <c r="T1370" s="253"/>
      <c r="U1370" s="253"/>
      <c r="V1370" s="253"/>
      <c r="W1370" s="253"/>
      <c r="X1370" s="253"/>
      <c r="Y1370" s="253"/>
      <c r="Z1370" s="253"/>
      <c r="AA1370" s="253"/>
      <c r="AB1370" s="253"/>
      <c r="AC1370" s="253"/>
      <c r="AD1370" s="253"/>
      <c r="AE1370" s="253"/>
      <c r="AF1370" s="253"/>
      <c r="AG1370" s="253"/>
      <c r="AH1370" s="253"/>
      <c r="AI1370" s="253"/>
      <c r="AJ1370" s="253"/>
      <c r="AK1370" s="253"/>
      <c r="AL1370" s="253"/>
      <c r="AM1370" s="253"/>
      <c r="AN1370" s="253"/>
      <c r="AO1370" s="253"/>
      <c r="AP1370" s="253"/>
      <c r="AQ1370" s="253"/>
      <c r="AR1370" s="253"/>
      <c r="AS1370" s="253"/>
      <c r="AT1370" s="253"/>
      <c r="AU1370" s="253"/>
      <c r="AV1370" s="253"/>
      <c r="AW1370" s="253"/>
      <c r="AX1370" s="253"/>
      <c r="AY1370" s="253"/>
      <c r="AZ1370" s="253"/>
      <c r="BA1370" s="253"/>
      <c r="BB1370" s="253"/>
      <c r="BC1370" s="253"/>
      <c r="BD1370" s="253"/>
      <c r="BE1370" s="253"/>
      <c r="BF1370" s="253"/>
      <c r="BG1370" s="253"/>
      <c r="BH1370" s="253"/>
      <c r="BI1370" s="253"/>
      <c r="BJ1370" s="253"/>
      <c r="BK1370" s="253"/>
      <c r="BL1370" s="253"/>
      <c r="BM1370" s="253"/>
      <c r="BN1370" s="253"/>
      <c r="BO1370" s="253"/>
      <c r="BP1370" s="253"/>
      <c r="BQ1370" s="253"/>
      <c r="BR1370" s="253"/>
      <c r="BS1370" s="253"/>
      <c r="BT1370" s="253"/>
      <c r="BU1370" s="253"/>
      <c r="BV1370" s="253"/>
      <c r="BW1370" s="253"/>
      <c r="BX1370" s="253"/>
      <c r="BY1370" s="253"/>
      <c r="BZ1370" s="253"/>
      <c r="CA1370" s="253"/>
      <c r="CB1370" s="253"/>
      <c r="CC1370" s="253"/>
      <c r="CD1370" s="253"/>
      <c r="CE1370" s="253"/>
      <c r="CF1370" s="253"/>
      <c r="CG1370" s="253"/>
      <c r="CH1370" s="253"/>
      <c r="CI1370" s="253"/>
      <c r="CJ1370" s="253"/>
      <c r="CK1370" s="253"/>
      <c r="CL1370" s="253"/>
      <c r="CM1370" s="253"/>
      <c r="CN1370" s="253"/>
      <c r="CO1370" s="253"/>
      <c r="CP1370" s="253"/>
      <c r="CQ1370" s="253"/>
      <c r="CR1370" s="253"/>
      <c r="CS1370" s="253"/>
      <c r="CT1370" s="253"/>
      <c r="CU1370" s="253"/>
      <c r="CV1370" s="253"/>
      <c r="CW1370" s="253"/>
      <c r="CX1370" s="253"/>
      <c r="CY1370" s="253"/>
      <c r="CZ1370" s="253"/>
      <c r="DA1370" s="253"/>
      <c r="DB1370" s="253"/>
      <c r="DC1370" s="253"/>
      <c r="DD1370" s="253"/>
      <c r="DE1370" s="253"/>
      <c r="DF1370" s="253"/>
      <c r="DG1370" s="253"/>
      <c r="DH1370" s="253"/>
      <c r="DI1370" s="253"/>
      <c r="DJ1370" s="253"/>
      <c r="DK1370" s="253"/>
      <c r="DL1370" s="253"/>
      <c r="DM1370" s="253"/>
      <c r="DN1370" s="253"/>
      <c r="DO1370" s="253"/>
      <c r="DP1370" s="253"/>
      <c r="DQ1370" s="253"/>
      <c r="DR1370" s="253"/>
      <c r="DS1370" s="253"/>
      <c r="DT1370" s="253"/>
      <c r="DU1370" s="253"/>
    </row>
    <row r="1371" spans="1:125" s="248" customFormat="1" x14ac:dyDescent="0.25">
      <c r="A1371" s="253"/>
      <c r="B1371" s="253"/>
      <c r="D1371" s="253"/>
      <c r="E1371" s="253"/>
      <c r="F1371" s="253"/>
      <c r="G1371" s="253"/>
      <c r="H1371" s="253"/>
      <c r="I1371" s="253"/>
      <c r="J1371" s="253"/>
      <c r="K1371" s="253"/>
      <c r="L1371" s="253"/>
      <c r="S1371" s="253"/>
      <c r="T1371" s="253"/>
      <c r="U1371" s="253"/>
      <c r="V1371" s="253"/>
      <c r="W1371" s="253"/>
      <c r="X1371" s="253"/>
      <c r="Y1371" s="253"/>
      <c r="Z1371" s="253"/>
      <c r="AA1371" s="253"/>
      <c r="AB1371" s="253"/>
      <c r="AC1371" s="253"/>
      <c r="AD1371" s="253"/>
      <c r="AE1371" s="253"/>
      <c r="AF1371" s="253"/>
      <c r="AG1371" s="253"/>
      <c r="AH1371" s="253"/>
      <c r="AI1371" s="253"/>
      <c r="AJ1371" s="253"/>
      <c r="AK1371" s="253"/>
      <c r="AL1371" s="253"/>
      <c r="AM1371" s="253"/>
      <c r="AN1371" s="253"/>
      <c r="AO1371" s="253"/>
      <c r="AP1371" s="253"/>
      <c r="AQ1371" s="253"/>
      <c r="AR1371" s="253"/>
      <c r="AS1371" s="253"/>
      <c r="AT1371" s="253"/>
      <c r="AU1371" s="253"/>
      <c r="AV1371" s="253"/>
      <c r="AW1371" s="253"/>
      <c r="AX1371" s="253"/>
      <c r="AY1371" s="253"/>
      <c r="AZ1371" s="253"/>
      <c r="BA1371" s="253"/>
      <c r="BB1371" s="253"/>
      <c r="BC1371" s="253"/>
      <c r="BD1371" s="253"/>
      <c r="BE1371" s="253"/>
      <c r="BF1371" s="253"/>
      <c r="BG1371" s="253"/>
      <c r="BH1371" s="253"/>
      <c r="BI1371" s="253"/>
      <c r="BJ1371" s="253"/>
      <c r="BK1371" s="253"/>
      <c r="BL1371" s="253"/>
      <c r="BM1371" s="253"/>
      <c r="BN1371" s="253"/>
      <c r="BO1371" s="253"/>
      <c r="BP1371" s="253"/>
      <c r="BQ1371" s="253"/>
      <c r="BR1371" s="253"/>
      <c r="BS1371" s="253"/>
      <c r="BT1371" s="253"/>
      <c r="BU1371" s="253"/>
      <c r="BV1371" s="253"/>
      <c r="BW1371" s="253"/>
      <c r="BX1371" s="253"/>
      <c r="BY1371" s="253"/>
      <c r="BZ1371" s="253"/>
      <c r="CA1371" s="253"/>
      <c r="CB1371" s="253"/>
      <c r="CC1371" s="253"/>
      <c r="CD1371" s="253"/>
      <c r="CE1371" s="253"/>
      <c r="CF1371" s="253"/>
      <c r="CG1371" s="253"/>
      <c r="CH1371" s="253"/>
      <c r="CI1371" s="253"/>
      <c r="CJ1371" s="253"/>
      <c r="CK1371" s="253"/>
      <c r="CL1371" s="253"/>
      <c r="CM1371" s="253"/>
      <c r="CN1371" s="253"/>
      <c r="CO1371" s="253"/>
      <c r="CP1371" s="253"/>
      <c r="CQ1371" s="253"/>
      <c r="CR1371" s="253"/>
      <c r="CS1371" s="253"/>
      <c r="CT1371" s="253"/>
      <c r="CU1371" s="253"/>
      <c r="CV1371" s="253"/>
      <c r="CW1371" s="253"/>
      <c r="CX1371" s="253"/>
      <c r="CY1371" s="253"/>
      <c r="CZ1371" s="253"/>
      <c r="DA1371" s="253"/>
      <c r="DB1371" s="253"/>
      <c r="DC1371" s="253"/>
      <c r="DD1371" s="253"/>
      <c r="DE1371" s="253"/>
      <c r="DF1371" s="253"/>
      <c r="DG1371" s="253"/>
      <c r="DH1371" s="253"/>
      <c r="DI1371" s="253"/>
      <c r="DJ1371" s="253"/>
      <c r="DK1371" s="253"/>
      <c r="DL1371" s="253"/>
      <c r="DM1371" s="253"/>
      <c r="DN1371" s="253"/>
      <c r="DO1371" s="253"/>
      <c r="DP1371" s="253"/>
      <c r="DQ1371" s="253"/>
      <c r="DR1371" s="253"/>
      <c r="DS1371" s="253"/>
      <c r="DT1371" s="253"/>
      <c r="DU1371" s="253"/>
    </row>
    <row r="1372" spans="1:125" s="248" customFormat="1" x14ac:dyDescent="0.25">
      <c r="A1372" s="253"/>
      <c r="B1372" s="253"/>
      <c r="D1372" s="253"/>
      <c r="E1372" s="253"/>
      <c r="F1372" s="253"/>
      <c r="G1372" s="253"/>
      <c r="H1372" s="253"/>
      <c r="I1372" s="253"/>
      <c r="J1372" s="253"/>
      <c r="K1372" s="253"/>
      <c r="L1372" s="253"/>
      <c r="S1372" s="253"/>
      <c r="T1372" s="253"/>
      <c r="U1372" s="253"/>
      <c r="V1372" s="253"/>
      <c r="W1372" s="253"/>
      <c r="X1372" s="253"/>
      <c r="Y1372" s="253"/>
      <c r="Z1372" s="253"/>
      <c r="AA1372" s="253"/>
      <c r="AB1372" s="253"/>
      <c r="AC1372" s="253"/>
      <c r="AD1372" s="253"/>
      <c r="AE1372" s="253"/>
      <c r="AF1372" s="253"/>
      <c r="AG1372" s="253"/>
      <c r="AH1372" s="253"/>
      <c r="AI1372" s="253"/>
      <c r="AJ1372" s="253"/>
      <c r="AK1372" s="253"/>
      <c r="AL1372" s="253"/>
      <c r="AM1372" s="253"/>
      <c r="AN1372" s="253"/>
      <c r="AO1372" s="253"/>
      <c r="AP1372" s="253"/>
      <c r="AQ1372" s="253"/>
      <c r="AR1372" s="253"/>
      <c r="AS1372" s="253"/>
      <c r="AT1372" s="253"/>
      <c r="AU1372" s="253"/>
      <c r="AV1372" s="253"/>
      <c r="AW1372" s="253"/>
      <c r="AX1372" s="253"/>
      <c r="AY1372" s="253"/>
      <c r="AZ1372" s="253"/>
      <c r="BA1372" s="253"/>
      <c r="BB1372" s="253"/>
      <c r="BC1372" s="253"/>
      <c r="BD1372" s="253"/>
      <c r="BE1372" s="253"/>
      <c r="BF1372" s="253"/>
      <c r="BG1372" s="253"/>
      <c r="BH1372" s="253"/>
      <c r="BI1372" s="253"/>
      <c r="BJ1372" s="253"/>
      <c r="BK1372" s="253"/>
      <c r="BL1372" s="253"/>
      <c r="BM1372" s="253"/>
      <c r="BN1372" s="253"/>
      <c r="BO1372" s="253"/>
      <c r="BP1372" s="253"/>
      <c r="BQ1372" s="253"/>
      <c r="BR1372" s="253"/>
      <c r="BS1372" s="253"/>
      <c r="BT1372" s="253"/>
      <c r="BU1372" s="253"/>
      <c r="BV1372" s="253"/>
      <c r="BW1372" s="253"/>
      <c r="BX1372" s="253"/>
      <c r="BY1372" s="253"/>
      <c r="BZ1372" s="253"/>
      <c r="CA1372" s="253"/>
      <c r="CB1372" s="253"/>
      <c r="CC1372" s="253"/>
      <c r="CD1372" s="253"/>
      <c r="CE1372" s="253"/>
      <c r="CF1372" s="253"/>
      <c r="CG1372" s="253"/>
      <c r="CH1372" s="253"/>
      <c r="CI1372" s="253"/>
      <c r="CJ1372" s="253"/>
      <c r="CK1372" s="253"/>
      <c r="CL1372" s="253"/>
      <c r="CM1372" s="253"/>
      <c r="CN1372" s="253"/>
      <c r="CO1372" s="253"/>
      <c r="CP1372" s="253"/>
      <c r="CQ1372" s="253"/>
      <c r="CR1372" s="253"/>
      <c r="CS1372" s="253"/>
      <c r="CT1372" s="253"/>
      <c r="CU1372" s="253"/>
      <c r="CV1372" s="253"/>
      <c r="CW1372" s="253"/>
      <c r="CX1372" s="253"/>
      <c r="CY1372" s="253"/>
      <c r="CZ1372" s="253"/>
      <c r="DA1372" s="253"/>
      <c r="DB1372" s="253"/>
      <c r="DC1372" s="253"/>
      <c r="DD1372" s="253"/>
      <c r="DE1372" s="253"/>
      <c r="DF1372" s="253"/>
      <c r="DG1372" s="253"/>
      <c r="DH1372" s="253"/>
      <c r="DI1372" s="253"/>
      <c r="DJ1372" s="253"/>
      <c r="DK1372" s="253"/>
      <c r="DL1372" s="253"/>
      <c r="DM1372" s="253"/>
      <c r="DN1372" s="253"/>
      <c r="DO1372" s="253"/>
      <c r="DP1372" s="253"/>
      <c r="DQ1372" s="253"/>
      <c r="DR1372" s="253"/>
      <c r="DS1372" s="253"/>
      <c r="DT1372" s="253"/>
      <c r="DU1372" s="253"/>
    </row>
    <row r="1373" spans="1:125" s="248" customFormat="1" x14ac:dyDescent="0.25">
      <c r="A1373" s="253"/>
      <c r="B1373" s="253"/>
      <c r="D1373" s="253"/>
      <c r="E1373" s="253"/>
      <c r="F1373" s="253"/>
      <c r="G1373" s="253"/>
      <c r="H1373" s="253"/>
      <c r="I1373" s="253"/>
      <c r="J1373" s="253"/>
      <c r="K1373" s="253"/>
      <c r="L1373" s="253"/>
      <c r="S1373" s="253"/>
      <c r="T1373" s="253"/>
      <c r="U1373" s="253"/>
      <c r="V1373" s="253"/>
      <c r="W1373" s="253"/>
      <c r="X1373" s="253"/>
      <c r="Y1373" s="253"/>
      <c r="Z1373" s="253"/>
      <c r="AA1373" s="253"/>
      <c r="AB1373" s="253"/>
      <c r="AC1373" s="253"/>
      <c r="AD1373" s="253"/>
      <c r="AE1373" s="253"/>
      <c r="AF1373" s="253"/>
      <c r="AG1373" s="253"/>
      <c r="AH1373" s="253"/>
      <c r="AI1373" s="253"/>
      <c r="AJ1373" s="253"/>
      <c r="AK1373" s="253"/>
      <c r="AL1373" s="253"/>
      <c r="AM1373" s="253"/>
      <c r="AN1373" s="253"/>
      <c r="AO1373" s="253"/>
      <c r="AP1373" s="253"/>
      <c r="AQ1373" s="253"/>
      <c r="AR1373" s="253"/>
      <c r="AS1373" s="253"/>
      <c r="AT1373" s="253"/>
      <c r="AU1373" s="253"/>
      <c r="AV1373" s="253"/>
      <c r="AW1373" s="253"/>
      <c r="AX1373" s="253"/>
      <c r="AY1373" s="253"/>
      <c r="AZ1373" s="253"/>
      <c r="BA1373" s="253"/>
      <c r="BB1373" s="253"/>
      <c r="BC1373" s="253"/>
      <c r="BD1373" s="253"/>
      <c r="BE1373" s="253"/>
      <c r="BF1373" s="253"/>
      <c r="BG1373" s="253"/>
      <c r="BH1373" s="253"/>
      <c r="BI1373" s="253"/>
      <c r="BJ1373" s="253"/>
      <c r="BK1373" s="253"/>
      <c r="BL1373" s="253"/>
      <c r="BM1373" s="253"/>
      <c r="BN1373" s="253"/>
      <c r="BO1373" s="253"/>
      <c r="BP1373" s="253"/>
      <c r="BQ1373" s="253"/>
      <c r="BR1373" s="253"/>
      <c r="BS1373" s="253"/>
      <c r="BT1373" s="253"/>
      <c r="BU1373" s="253"/>
      <c r="BV1373" s="253"/>
      <c r="BW1373" s="253"/>
      <c r="BX1373" s="253"/>
      <c r="BY1373" s="253"/>
      <c r="BZ1373" s="253"/>
      <c r="CA1373" s="253"/>
      <c r="CB1373" s="253"/>
      <c r="CC1373" s="253"/>
      <c r="CD1373" s="253"/>
      <c r="CE1373" s="253"/>
      <c r="CF1373" s="253"/>
      <c r="CG1373" s="253"/>
      <c r="CH1373" s="253"/>
      <c r="CI1373" s="253"/>
      <c r="CJ1373" s="253"/>
      <c r="CK1373" s="253"/>
      <c r="CL1373" s="253"/>
      <c r="CM1373" s="253"/>
      <c r="CN1373" s="253"/>
      <c r="CO1373" s="253"/>
      <c r="CP1373" s="253"/>
      <c r="CQ1373" s="253"/>
      <c r="CR1373" s="253"/>
      <c r="CS1373" s="253"/>
      <c r="CT1373" s="253"/>
      <c r="CU1373" s="253"/>
      <c r="CV1373" s="253"/>
      <c r="CW1373" s="253"/>
      <c r="CX1373" s="253"/>
      <c r="CY1373" s="253"/>
      <c r="CZ1373" s="253"/>
      <c r="DA1373" s="253"/>
      <c r="DB1373" s="253"/>
      <c r="DC1373" s="253"/>
      <c r="DD1373" s="253"/>
      <c r="DE1373" s="253"/>
      <c r="DF1373" s="253"/>
      <c r="DG1373" s="253"/>
      <c r="DH1373" s="253"/>
      <c r="DI1373" s="253"/>
      <c r="DJ1373" s="253"/>
      <c r="DK1373" s="253"/>
      <c r="DL1373" s="253"/>
      <c r="DM1373" s="253"/>
      <c r="DN1373" s="253"/>
      <c r="DO1373" s="253"/>
      <c r="DP1373" s="253"/>
      <c r="DQ1373" s="253"/>
      <c r="DR1373" s="253"/>
      <c r="DS1373" s="253"/>
      <c r="DT1373" s="253"/>
      <c r="DU1373" s="253"/>
    </row>
    <row r="1374" spans="1:125" s="248" customFormat="1" x14ac:dyDescent="0.25">
      <c r="A1374" s="253"/>
      <c r="B1374" s="253"/>
      <c r="D1374" s="253"/>
      <c r="E1374" s="253"/>
      <c r="F1374" s="253"/>
      <c r="G1374" s="253"/>
      <c r="H1374" s="253"/>
      <c r="I1374" s="253"/>
      <c r="J1374" s="253"/>
      <c r="K1374" s="253"/>
      <c r="L1374" s="253"/>
      <c r="S1374" s="253"/>
      <c r="T1374" s="253"/>
      <c r="U1374" s="253"/>
      <c r="V1374" s="253"/>
      <c r="W1374" s="253"/>
      <c r="X1374" s="253"/>
      <c r="Y1374" s="253"/>
      <c r="Z1374" s="253"/>
      <c r="AA1374" s="253"/>
      <c r="AB1374" s="253"/>
      <c r="AC1374" s="253"/>
      <c r="AD1374" s="253"/>
      <c r="AE1374" s="253"/>
      <c r="AF1374" s="253"/>
      <c r="AG1374" s="253"/>
      <c r="AH1374" s="253"/>
      <c r="AI1374" s="253"/>
      <c r="AJ1374" s="253"/>
      <c r="AK1374" s="253"/>
      <c r="AL1374" s="253"/>
      <c r="AM1374" s="253"/>
      <c r="AN1374" s="253"/>
      <c r="AO1374" s="253"/>
      <c r="AP1374" s="253"/>
      <c r="AQ1374" s="253"/>
      <c r="AR1374" s="253"/>
      <c r="AS1374" s="253"/>
      <c r="AT1374" s="253"/>
      <c r="AU1374" s="253"/>
      <c r="AV1374" s="253"/>
      <c r="AW1374" s="253"/>
      <c r="AX1374" s="253"/>
      <c r="AY1374" s="253"/>
      <c r="AZ1374" s="253"/>
      <c r="BA1374" s="253"/>
      <c r="BB1374" s="253"/>
      <c r="BC1374" s="253"/>
      <c r="BD1374" s="253"/>
      <c r="BE1374" s="253"/>
      <c r="BF1374" s="253"/>
      <c r="BG1374" s="253"/>
      <c r="BH1374" s="253"/>
      <c r="BI1374" s="253"/>
      <c r="BJ1374" s="253"/>
      <c r="BK1374" s="253"/>
      <c r="BL1374" s="253"/>
      <c r="BM1374" s="253"/>
      <c r="BN1374" s="253"/>
      <c r="BO1374" s="253"/>
      <c r="BP1374" s="253"/>
      <c r="BQ1374" s="253"/>
      <c r="BR1374" s="253"/>
      <c r="BS1374" s="253"/>
      <c r="BT1374" s="253"/>
      <c r="BU1374" s="253"/>
      <c r="BV1374" s="253"/>
      <c r="BW1374" s="253"/>
      <c r="BX1374" s="253"/>
      <c r="BY1374" s="253"/>
      <c r="BZ1374" s="253"/>
      <c r="CA1374" s="253"/>
      <c r="CB1374" s="253"/>
      <c r="CC1374" s="253"/>
      <c r="CD1374" s="253"/>
      <c r="CE1374" s="253"/>
      <c r="CF1374" s="253"/>
      <c r="CG1374" s="253"/>
      <c r="CH1374" s="253"/>
      <c r="CI1374" s="253"/>
      <c r="CJ1374" s="253"/>
      <c r="CK1374" s="253"/>
      <c r="CL1374" s="253"/>
      <c r="CM1374" s="253"/>
      <c r="CN1374" s="253"/>
      <c r="CO1374" s="253"/>
      <c r="CP1374" s="253"/>
      <c r="CQ1374" s="253"/>
      <c r="CR1374" s="253"/>
      <c r="CS1374" s="253"/>
      <c r="CT1374" s="253"/>
      <c r="CU1374" s="253"/>
      <c r="CV1374" s="253"/>
      <c r="CW1374" s="253"/>
      <c r="CX1374" s="253"/>
      <c r="CY1374" s="253"/>
      <c r="CZ1374" s="253"/>
      <c r="DA1374" s="253"/>
      <c r="DB1374" s="253"/>
      <c r="DC1374" s="253"/>
      <c r="DD1374" s="253"/>
      <c r="DE1374" s="253"/>
      <c r="DF1374" s="253"/>
      <c r="DG1374" s="253"/>
      <c r="DH1374" s="253"/>
      <c r="DI1374" s="253"/>
      <c r="DJ1374" s="253"/>
      <c r="DK1374" s="253"/>
      <c r="DL1374" s="253"/>
      <c r="DM1374" s="253"/>
      <c r="DN1374" s="253"/>
      <c r="DO1374" s="253"/>
      <c r="DP1374" s="253"/>
      <c r="DQ1374" s="253"/>
      <c r="DR1374" s="253"/>
      <c r="DS1374" s="253"/>
      <c r="DT1374" s="253"/>
      <c r="DU1374" s="253"/>
    </row>
    <row r="1375" spans="1:125" s="248" customFormat="1" x14ac:dyDescent="0.25">
      <c r="A1375" s="253"/>
      <c r="B1375" s="253"/>
      <c r="D1375" s="253"/>
      <c r="E1375" s="253"/>
      <c r="F1375" s="253"/>
      <c r="G1375" s="253"/>
      <c r="H1375" s="253"/>
      <c r="I1375" s="253"/>
      <c r="J1375" s="253"/>
      <c r="K1375" s="253"/>
      <c r="L1375" s="253"/>
      <c r="S1375" s="253"/>
      <c r="T1375" s="253"/>
      <c r="U1375" s="253"/>
      <c r="V1375" s="253"/>
      <c r="W1375" s="253"/>
      <c r="X1375" s="253"/>
      <c r="Y1375" s="253"/>
      <c r="Z1375" s="253"/>
      <c r="AA1375" s="253"/>
      <c r="AB1375" s="253"/>
      <c r="AC1375" s="253"/>
      <c r="AD1375" s="253"/>
      <c r="AE1375" s="253"/>
      <c r="AF1375" s="253"/>
      <c r="AG1375" s="253"/>
      <c r="AH1375" s="253"/>
      <c r="AI1375" s="253"/>
      <c r="AJ1375" s="253"/>
      <c r="AK1375" s="253"/>
      <c r="AL1375" s="253"/>
      <c r="AM1375" s="253"/>
      <c r="AN1375" s="253"/>
      <c r="AO1375" s="253"/>
      <c r="AP1375" s="253"/>
      <c r="AQ1375" s="253"/>
      <c r="AR1375" s="253"/>
      <c r="AS1375" s="253"/>
      <c r="AT1375" s="253"/>
      <c r="AU1375" s="253"/>
      <c r="AV1375" s="253"/>
      <c r="AW1375" s="253"/>
      <c r="AX1375" s="253"/>
      <c r="AY1375" s="253"/>
      <c r="AZ1375" s="253"/>
      <c r="BA1375" s="253"/>
      <c r="BB1375" s="253"/>
      <c r="BC1375" s="253"/>
      <c r="BD1375" s="253"/>
      <c r="BE1375" s="253"/>
      <c r="BF1375" s="253"/>
      <c r="BG1375" s="253"/>
      <c r="BH1375" s="253"/>
      <c r="BI1375" s="253"/>
      <c r="BJ1375" s="253"/>
      <c r="BK1375" s="253"/>
      <c r="BL1375" s="253"/>
      <c r="BM1375" s="253"/>
      <c r="BN1375" s="253"/>
      <c r="BO1375" s="253"/>
      <c r="BP1375" s="253"/>
      <c r="BQ1375" s="253"/>
      <c r="BR1375" s="253"/>
      <c r="BS1375" s="253"/>
      <c r="BT1375" s="253"/>
      <c r="BU1375" s="253"/>
      <c r="BV1375" s="253"/>
      <c r="BW1375" s="253"/>
      <c r="BX1375" s="253"/>
      <c r="BY1375" s="253"/>
      <c r="BZ1375" s="253"/>
      <c r="CA1375" s="253"/>
      <c r="CB1375" s="253"/>
      <c r="CC1375" s="253"/>
      <c r="CD1375" s="253"/>
      <c r="CE1375" s="253"/>
      <c r="CF1375" s="253"/>
      <c r="CG1375" s="253"/>
      <c r="CH1375" s="253"/>
      <c r="CI1375" s="253"/>
      <c r="CJ1375" s="253"/>
      <c r="CK1375" s="253"/>
      <c r="CL1375" s="253"/>
      <c r="CM1375" s="253"/>
      <c r="CN1375" s="253"/>
      <c r="CO1375" s="253"/>
      <c r="CP1375" s="253"/>
      <c r="CQ1375" s="253"/>
      <c r="CR1375" s="253"/>
      <c r="CS1375" s="253"/>
      <c r="CT1375" s="253"/>
      <c r="CU1375" s="253"/>
      <c r="CV1375" s="253"/>
      <c r="CW1375" s="253"/>
      <c r="CX1375" s="253"/>
      <c r="CY1375" s="253"/>
      <c r="CZ1375" s="253"/>
      <c r="DA1375" s="253"/>
      <c r="DB1375" s="253"/>
      <c r="DC1375" s="253"/>
      <c r="DD1375" s="253"/>
      <c r="DE1375" s="253"/>
      <c r="DF1375" s="253"/>
      <c r="DG1375" s="253"/>
      <c r="DH1375" s="253"/>
      <c r="DI1375" s="253"/>
      <c r="DJ1375" s="253"/>
      <c r="DK1375" s="253"/>
      <c r="DL1375" s="253"/>
      <c r="DM1375" s="253"/>
      <c r="DN1375" s="253"/>
      <c r="DO1375" s="253"/>
      <c r="DP1375" s="253"/>
      <c r="DQ1375" s="253"/>
      <c r="DR1375" s="253"/>
      <c r="DS1375" s="253"/>
      <c r="DT1375" s="253"/>
      <c r="DU1375" s="253"/>
    </row>
    <row r="1376" spans="1:125" s="248" customFormat="1" x14ac:dyDescent="0.25">
      <c r="A1376" s="253"/>
      <c r="B1376" s="253"/>
      <c r="D1376" s="253"/>
      <c r="E1376" s="253"/>
      <c r="F1376" s="253"/>
      <c r="G1376" s="253"/>
      <c r="H1376" s="253"/>
      <c r="I1376" s="253"/>
      <c r="J1376" s="253"/>
      <c r="K1376" s="253"/>
      <c r="L1376" s="253"/>
      <c r="S1376" s="253"/>
      <c r="T1376" s="253"/>
      <c r="U1376" s="253"/>
      <c r="V1376" s="253"/>
      <c r="W1376" s="253"/>
      <c r="X1376" s="253"/>
      <c r="Y1376" s="253"/>
      <c r="Z1376" s="253"/>
      <c r="AA1376" s="253"/>
      <c r="AB1376" s="253"/>
      <c r="AC1376" s="253"/>
      <c r="AD1376" s="253"/>
      <c r="AE1376" s="253"/>
      <c r="AF1376" s="253"/>
      <c r="AG1376" s="253"/>
      <c r="AH1376" s="253"/>
      <c r="AI1376" s="253"/>
      <c r="AJ1376" s="253"/>
      <c r="AK1376" s="253"/>
      <c r="AL1376" s="253"/>
      <c r="AM1376" s="253"/>
      <c r="AN1376" s="253"/>
      <c r="AO1376" s="253"/>
      <c r="AP1376" s="253"/>
      <c r="AQ1376" s="253"/>
      <c r="AR1376" s="253"/>
      <c r="AS1376" s="253"/>
      <c r="AT1376" s="253"/>
      <c r="AU1376" s="253"/>
      <c r="AV1376" s="253"/>
      <c r="AW1376" s="253"/>
      <c r="AX1376" s="253"/>
      <c r="AY1376" s="253"/>
      <c r="AZ1376" s="253"/>
      <c r="BA1376" s="253"/>
      <c r="BB1376" s="253"/>
      <c r="BC1376" s="253"/>
      <c r="BD1376" s="253"/>
      <c r="BE1376" s="253"/>
      <c r="BF1376" s="253"/>
      <c r="BG1376" s="253"/>
      <c r="BH1376" s="253"/>
      <c r="BI1376" s="253"/>
      <c r="BJ1376" s="253"/>
      <c r="BK1376" s="253"/>
      <c r="BL1376" s="253"/>
      <c r="BM1376" s="253"/>
      <c r="BN1376" s="253"/>
      <c r="BO1376" s="253"/>
      <c r="BP1376" s="253"/>
      <c r="BQ1376" s="253"/>
      <c r="BR1376" s="253"/>
      <c r="BS1376" s="253"/>
      <c r="BT1376" s="253"/>
      <c r="BU1376" s="253"/>
      <c r="BV1376" s="253"/>
      <c r="BW1376" s="253"/>
      <c r="BX1376" s="253"/>
      <c r="BY1376" s="253"/>
      <c r="BZ1376" s="253"/>
      <c r="CA1376" s="253"/>
      <c r="CB1376" s="253"/>
      <c r="CC1376" s="253"/>
      <c r="CD1376" s="253"/>
      <c r="CE1376" s="253"/>
      <c r="CF1376" s="253"/>
      <c r="CG1376" s="253"/>
      <c r="CH1376" s="253"/>
      <c r="CI1376" s="253"/>
      <c r="CJ1376" s="253"/>
      <c r="CK1376" s="253"/>
      <c r="CL1376" s="253"/>
      <c r="CM1376" s="253"/>
      <c r="CN1376" s="253"/>
      <c r="CO1376" s="253"/>
      <c r="CP1376" s="253"/>
      <c r="CQ1376" s="253"/>
      <c r="CR1376" s="253"/>
      <c r="CS1376" s="253"/>
      <c r="CT1376" s="253"/>
      <c r="CU1376" s="253"/>
      <c r="CV1376" s="253"/>
      <c r="CW1376" s="253"/>
      <c r="CX1376" s="253"/>
      <c r="CY1376" s="253"/>
      <c r="CZ1376" s="253"/>
      <c r="DA1376" s="253"/>
      <c r="DB1376" s="253"/>
      <c r="DC1376" s="253"/>
      <c r="DD1376" s="253"/>
      <c r="DE1376" s="253"/>
      <c r="DF1376" s="253"/>
      <c r="DG1376" s="253"/>
      <c r="DH1376" s="253"/>
      <c r="DI1376" s="253"/>
      <c r="DJ1376" s="253"/>
      <c r="DK1376" s="253"/>
      <c r="DL1376" s="253"/>
      <c r="DM1376" s="253"/>
      <c r="DN1376" s="253"/>
      <c r="DO1376" s="253"/>
      <c r="DP1376" s="253"/>
      <c r="DQ1376" s="253"/>
      <c r="DR1376" s="253"/>
      <c r="DS1376" s="253"/>
      <c r="DT1376" s="253"/>
      <c r="DU1376" s="253"/>
    </row>
    <row r="1377" spans="1:125" s="248" customFormat="1" x14ac:dyDescent="0.25">
      <c r="A1377" s="253"/>
      <c r="B1377" s="253"/>
      <c r="D1377" s="253"/>
      <c r="E1377" s="253"/>
      <c r="F1377" s="253"/>
      <c r="G1377" s="253"/>
      <c r="H1377" s="253"/>
      <c r="I1377" s="253"/>
      <c r="J1377" s="253"/>
      <c r="K1377" s="253"/>
      <c r="L1377" s="253"/>
      <c r="S1377" s="253"/>
      <c r="T1377" s="253"/>
      <c r="U1377" s="253"/>
      <c r="V1377" s="253"/>
      <c r="W1377" s="253"/>
      <c r="X1377" s="253"/>
      <c r="Y1377" s="253"/>
      <c r="Z1377" s="253"/>
      <c r="AA1377" s="253"/>
      <c r="AB1377" s="253"/>
      <c r="AC1377" s="253"/>
      <c r="AD1377" s="253"/>
      <c r="AE1377" s="253"/>
      <c r="AF1377" s="253"/>
      <c r="AG1377" s="253"/>
      <c r="AH1377" s="253"/>
      <c r="AI1377" s="253"/>
      <c r="AJ1377" s="253"/>
      <c r="AK1377" s="253"/>
      <c r="AL1377" s="253"/>
      <c r="AM1377" s="253"/>
      <c r="AN1377" s="253"/>
      <c r="AO1377" s="253"/>
      <c r="AP1377" s="253"/>
      <c r="AQ1377" s="253"/>
      <c r="AR1377" s="253"/>
      <c r="AS1377" s="253"/>
      <c r="AT1377" s="253"/>
      <c r="AU1377" s="253"/>
      <c r="AV1377" s="253"/>
      <c r="AW1377" s="253"/>
      <c r="AX1377" s="253"/>
      <c r="AY1377" s="253"/>
      <c r="AZ1377" s="253"/>
      <c r="BA1377" s="253"/>
      <c r="BB1377" s="253"/>
      <c r="BC1377" s="253"/>
      <c r="BD1377" s="253"/>
      <c r="BE1377" s="253"/>
      <c r="BF1377" s="253"/>
      <c r="BG1377" s="253"/>
      <c r="BH1377" s="253"/>
      <c r="BI1377" s="253"/>
      <c r="BJ1377" s="253"/>
      <c r="BK1377" s="253"/>
      <c r="BL1377" s="253"/>
      <c r="BM1377" s="253"/>
      <c r="BN1377" s="253"/>
      <c r="BO1377" s="253"/>
      <c r="BP1377" s="253"/>
      <c r="BQ1377" s="253"/>
      <c r="BR1377" s="253"/>
      <c r="BS1377" s="253"/>
      <c r="BT1377" s="253"/>
      <c r="BU1377" s="253"/>
      <c r="BV1377" s="253"/>
      <c r="BW1377" s="253"/>
      <c r="BX1377" s="253"/>
      <c r="BY1377" s="253"/>
      <c r="BZ1377" s="253"/>
      <c r="CA1377" s="253"/>
      <c r="CB1377" s="253"/>
      <c r="CC1377" s="253"/>
      <c r="CD1377" s="253"/>
      <c r="CE1377" s="253"/>
      <c r="CF1377" s="253"/>
      <c r="CG1377" s="253"/>
      <c r="CH1377" s="253"/>
      <c r="CI1377" s="253"/>
      <c r="CJ1377" s="253"/>
      <c r="CK1377" s="253"/>
      <c r="CL1377" s="253"/>
      <c r="CM1377" s="253"/>
      <c r="CN1377" s="253"/>
      <c r="CO1377" s="253"/>
      <c r="CP1377" s="253"/>
      <c r="CQ1377" s="253"/>
      <c r="CR1377" s="253"/>
      <c r="CS1377" s="253"/>
      <c r="CT1377" s="253"/>
      <c r="CU1377" s="253"/>
      <c r="CV1377" s="253"/>
      <c r="CW1377" s="253"/>
      <c r="CX1377" s="253"/>
      <c r="CY1377" s="253"/>
      <c r="CZ1377" s="253"/>
      <c r="DA1377" s="253"/>
      <c r="DB1377" s="253"/>
      <c r="DC1377" s="253"/>
      <c r="DD1377" s="253"/>
      <c r="DE1377" s="253"/>
      <c r="DF1377" s="253"/>
      <c r="DG1377" s="253"/>
      <c r="DH1377" s="253"/>
      <c r="DI1377" s="253"/>
      <c r="DJ1377" s="253"/>
      <c r="DK1377" s="253"/>
      <c r="DL1377" s="253"/>
      <c r="DM1377" s="253"/>
      <c r="DN1377" s="253"/>
      <c r="DO1377" s="253"/>
      <c r="DP1377" s="253"/>
      <c r="DQ1377" s="253"/>
      <c r="DR1377" s="253"/>
      <c r="DS1377" s="253"/>
      <c r="DT1377" s="253"/>
      <c r="DU1377" s="253"/>
    </row>
    <row r="1378" spans="1:125" s="248" customFormat="1" x14ac:dyDescent="0.25">
      <c r="A1378" s="253"/>
      <c r="B1378" s="253"/>
      <c r="D1378" s="253"/>
      <c r="E1378" s="253"/>
      <c r="F1378" s="253"/>
      <c r="G1378" s="253"/>
      <c r="H1378" s="253"/>
      <c r="I1378" s="253"/>
      <c r="J1378" s="253"/>
      <c r="K1378" s="253"/>
      <c r="L1378" s="253"/>
      <c r="S1378" s="253"/>
      <c r="T1378" s="253"/>
      <c r="U1378" s="253"/>
      <c r="V1378" s="253"/>
      <c r="W1378" s="253"/>
      <c r="X1378" s="253"/>
      <c r="Y1378" s="253"/>
      <c r="Z1378" s="253"/>
      <c r="AA1378" s="253"/>
      <c r="AB1378" s="253"/>
      <c r="AC1378" s="253"/>
      <c r="AD1378" s="253"/>
      <c r="AE1378" s="253"/>
      <c r="AF1378" s="253"/>
      <c r="AG1378" s="253"/>
      <c r="AH1378" s="253"/>
      <c r="AI1378" s="253"/>
      <c r="AJ1378" s="253"/>
      <c r="AK1378" s="253"/>
      <c r="AL1378" s="253"/>
      <c r="AM1378" s="253"/>
      <c r="AN1378" s="253"/>
      <c r="AO1378" s="253"/>
      <c r="AP1378" s="253"/>
      <c r="AQ1378" s="253"/>
      <c r="AR1378" s="253"/>
      <c r="AS1378" s="253"/>
      <c r="AT1378" s="253"/>
      <c r="AU1378" s="253"/>
      <c r="AV1378" s="253"/>
      <c r="AW1378" s="253"/>
      <c r="AX1378" s="253"/>
      <c r="AY1378" s="253"/>
      <c r="AZ1378" s="253"/>
      <c r="BA1378" s="253"/>
      <c r="BB1378" s="253"/>
      <c r="BC1378" s="253"/>
      <c r="BD1378" s="253"/>
      <c r="BE1378" s="253"/>
      <c r="BF1378" s="253"/>
      <c r="BG1378" s="253"/>
      <c r="BH1378" s="253"/>
      <c r="BI1378" s="253"/>
      <c r="BJ1378" s="253"/>
      <c r="BK1378" s="253"/>
      <c r="BL1378" s="253"/>
      <c r="BM1378" s="253"/>
      <c r="BN1378" s="253"/>
      <c r="BO1378" s="253"/>
      <c r="BP1378" s="253"/>
      <c r="BQ1378" s="253"/>
      <c r="BR1378" s="253"/>
      <c r="BS1378" s="253"/>
      <c r="BT1378" s="253"/>
      <c r="BU1378" s="253"/>
      <c r="BV1378" s="253"/>
      <c r="BW1378" s="253"/>
      <c r="BX1378" s="253"/>
      <c r="BY1378" s="253"/>
      <c r="BZ1378" s="253"/>
      <c r="CA1378" s="253"/>
      <c r="CB1378" s="253"/>
      <c r="CC1378" s="253"/>
      <c r="CD1378" s="253"/>
      <c r="CE1378" s="253"/>
      <c r="CF1378" s="253"/>
      <c r="CG1378" s="253"/>
      <c r="CH1378" s="253"/>
      <c r="CI1378" s="253"/>
      <c r="CJ1378" s="253"/>
      <c r="CK1378" s="253"/>
      <c r="CL1378" s="253"/>
      <c r="CM1378" s="253"/>
      <c r="CN1378" s="253"/>
      <c r="CO1378" s="253"/>
      <c r="CP1378" s="253"/>
      <c r="CQ1378" s="253"/>
      <c r="CR1378" s="253"/>
      <c r="CS1378" s="253"/>
      <c r="CT1378" s="253"/>
      <c r="CU1378" s="253"/>
      <c r="CV1378" s="253"/>
      <c r="CW1378" s="253"/>
      <c r="CX1378" s="253"/>
      <c r="CY1378" s="253"/>
      <c r="CZ1378" s="253"/>
      <c r="DA1378" s="253"/>
      <c r="DB1378" s="253"/>
      <c r="DC1378" s="253"/>
      <c r="DD1378" s="253"/>
      <c r="DE1378" s="253"/>
      <c r="DF1378" s="253"/>
      <c r="DG1378" s="253"/>
      <c r="DH1378" s="253"/>
      <c r="DI1378" s="253"/>
      <c r="DJ1378" s="253"/>
      <c r="DK1378" s="253"/>
      <c r="DL1378" s="253"/>
      <c r="DM1378" s="253"/>
      <c r="DN1378" s="253"/>
      <c r="DO1378" s="253"/>
      <c r="DP1378" s="253"/>
      <c r="DQ1378" s="253"/>
      <c r="DR1378" s="253"/>
      <c r="DS1378" s="253"/>
      <c r="DT1378" s="253"/>
      <c r="DU1378" s="253"/>
    </row>
    <row r="1379" spans="1:125" s="248" customFormat="1" x14ac:dyDescent="0.25">
      <c r="A1379" s="253"/>
      <c r="B1379" s="253"/>
      <c r="D1379" s="253"/>
      <c r="E1379" s="253"/>
      <c r="F1379" s="253"/>
      <c r="G1379" s="253"/>
      <c r="H1379" s="253"/>
      <c r="I1379" s="253"/>
      <c r="J1379" s="253"/>
      <c r="K1379" s="253"/>
      <c r="L1379" s="253"/>
      <c r="S1379" s="253"/>
      <c r="T1379" s="253"/>
      <c r="U1379" s="253"/>
      <c r="V1379" s="253"/>
      <c r="W1379" s="253"/>
      <c r="X1379" s="253"/>
      <c r="Y1379" s="253"/>
      <c r="Z1379" s="253"/>
      <c r="AA1379" s="253"/>
      <c r="AB1379" s="253"/>
      <c r="AC1379" s="253"/>
      <c r="AD1379" s="253"/>
      <c r="AE1379" s="253"/>
      <c r="AF1379" s="253"/>
      <c r="AG1379" s="253"/>
      <c r="AH1379" s="253"/>
      <c r="AI1379" s="253"/>
      <c r="AJ1379" s="253"/>
      <c r="AK1379" s="253"/>
      <c r="AL1379" s="253"/>
      <c r="AM1379" s="253"/>
      <c r="AN1379" s="253"/>
      <c r="AO1379" s="253"/>
      <c r="AP1379" s="253"/>
      <c r="AQ1379" s="253"/>
      <c r="AR1379" s="253"/>
      <c r="AS1379" s="253"/>
      <c r="AT1379" s="253"/>
      <c r="AU1379" s="253"/>
      <c r="AV1379" s="253"/>
      <c r="AW1379" s="253"/>
      <c r="AX1379" s="253"/>
      <c r="AY1379" s="253"/>
      <c r="AZ1379" s="253"/>
      <c r="BA1379" s="253"/>
      <c r="BB1379" s="253"/>
      <c r="BC1379" s="253"/>
      <c r="BD1379" s="253"/>
      <c r="BE1379" s="253"/>
      <c r="BF1379" s="253"/>
      <c r="BG1379" s="253"/>
      <c r="BH1379" s="253"/>
      <c r="BI1379" s="253"/>
      <c r="BJ1379" s="253"/>
      <c r="BK1379" s="253"/>
      <c r="BL1379" s="253"/>
      <c r="BM1379" s="253"/>
      <c r="BN1379" s="253"/>
      <c r="BO1379" s="253"/>
      <c r="BP1379" s="253"/>
      <c r="BQ1379" s="253"/>
      <c r="BR1379" s="253"/>
      <c r="BS1379" s="253"/>
      <c r="BT1379" s="253"/>
      <c r="BU1379" s="253"/>
      <c r="BV1379" s="253"/>
      <c r="BW1379" s="253"/>
      <c r="BX1379" s="253"/>
      <c r="BY1379" s="253"/>
      <c r="BZ1379" s="253"/>
      <c r="CA1379" s="253"/>
      <c r="CB1379" s="253"/>
      <c r="CC1379" s="253"/>
      <c r="CD1379" s="253"/>
      <c r="CE1379" s="253"/>
      <c r="CF1379" s="253"/>
      <c r="CG1379" s="253"/>
      <c r="CH1379" s="253"/>
      <c r="CI1379" s="253"/>
      <c r="CJ1379" s="253"/>
      <c r="CK1379" s="253"/>
      <c r="CL1379" s="253"/>
      <c r="CM1379" s="253"/>
      <c r="CN1379" s="253"/>
      <c r="CO1379" s="253"/>
      <c r="CP1379" s="253"/>
      <c r="CQ1379" s="253"/>
      <c r="CR1379" s="253"/>
      <c r="CS1379" s="253"/>
      <c r="CT1379" s="253"/>
      <c r="CU1379" s="253"/>
      <c r="CV1379" s="253"/>
      <c r="CW1379" s="253"/>
      <c r="CX1379" s="253"/>
      <c r="CY1379" s="253"/>
      <c r="CZ1379" s="253"/>
      <c r="DA1379" s="253"/>
      <c r="DB1379" s="253"/>
      <c r="DC1379" s="253"/>
      <c r="DD1379" s="253"/>
      <c r="DE1379" s="253"/>
      <c r="DF1379" s="253"/>
      <c r="DG1379" s="253"/>
      <c r="DH1379" s="253"/>
      <c r="DI1379" s="253"/>
      <c r="DJ1379" s="253"/>
      <c r="DK1379" s="253"/>
      <c r="DL1379" s="253"/>
      <c r="DM1379" s="253"/>
      <c r="DN1379" s="253"/>
      <c r="DO1379" s="253"/>
      <c r="DP1379" s="253"/>
      <c r="DQ1379" s="253"/>
      <c r="DR1379" s="253"/>
      <c r="DS1379" s="253"/>
      <c r="DT1379" s="253"/>
      <c r="DU1379" s="253"/>
    </row>
    <row r="1380" spans="1:125" s="248" customFormat="1" x14ac:dyDescent="0.25">
      <c r="A1380" s="253"/>
      <c r="B1380" s="253"/>
      <c r="D1380" s="253"/>
      <c r="E1380" s="253"/>
      <c r="F1380" s="253"/>
      <c r="G1380" s="253"/>
      <c r="H1380" s="253"/>
      <c r="I1380" s="253"/>
      <c r="J1380" s="253"/>
      <c r="K1380" s="253"/>
      <c r="L1380" s="253"/>
      <c r="S1380" s="253"/>
      <c r="T1380" s="253"/>
      <c r="U1380" s="253"/>
      <c r="V1380" s="253"/>
      <c r="W1380" s="253"/>
      <c r="X1380" s="253"/>
      <c r="Y1380" s="253"/>
      <c r="Z1380" s="253"/>
      <c r="AA1380" s="253"/>
      <c r="AB1380" s="253"/>
      <c r="AC1380" s="253"/>
      <c r="AD1380" s="253"/>
      <c r="AE1380" s="253"/>
      <c r="AF1380" s="253"/>
      <c r="AG1380" s="253"/>
      <c r="AH1380" s="253"/>
      <c r="AI1380" s="253"/>
      <c r="AJ1380" s="253"/>
      <c r="AK1380" s="253"/>
      <c r="AL1380" s="253"/>
      <c r="AM1380" s="253"/>
      <c r="AN1380" s="253"/>
      <c r="AO1380" s="253"/>
      <c r="AP1380" s="253"/>
      <c r="AQ1380" s="253"/>
      <c r="AR1380" s="253"/>
      <c r="AS1380" s="253"/>
      <c r="AT1380" s="253"/>
      <c r="AU1380" s="253"/>
      <c r="AV1380" s="253"/>
      <c r="AW1380" s="253"/>
      <c r="AX1380" s="253"/>
      <c r="AY1380" s="253"/>
      <c r="AZ1380" s="253"/>
      <c r="BA1380" s="253"/>
      <c r="BB1380" s="253"/>
      <c r="BC1380" s="253"/>
      <c r="BD1380" s="253"/>
      <c r="BE1380" s="253"/>
      <c r="BF1380" s="253"/>
      <c r="BG1380" s="253"/>
      <c r="BH1380" s="253"/>
      <c r="BI1380" s="253"/>
      <c r="BJ1380" s="253"/>
      <c r="BK1380" s="253"/>
      <c r="BL1380" s="253"/>
      <c r="BM1380" s="253"/>
      <c r="BN1380" s="253"/>
      <c r="BO1380" s="253"/>
      <c r="BP1380" s="253"/>
      <c r="BQ1380" s="253"/>
      <c r="BR1380" s="253"/>
      <c r="BS1380" s="253"/>
      <c r="BT1380" s="253"/>
      <c r="BU1380" s="253"/>
      <c r="BV1380" s="253"/>
      <c r="BW1380" s="253"/>
      <c r="BX1380" s="253"/>
      <c r="BY1380" s="253"/>
      <c r="BZ1380" s="253"/>
      <c r="CA1380" s="253"/>
      <c r="CB1380" s="253"/>
      <c r="CC1380" s="253"/>
      <c r="CD1380" s="253"/>
      <c r="CE1380" s="253"/>
      <c r="CF1380" s="253"/>
      <c r="CG1380" s="253"/>
      <c r="CH1380" s="253"/>
      <c r="CI1380" s="253"/>
      <c r="CJ1380" s="253"/>
      <c r="CK1380" s="253"/>
      <c r="CL1380" s="253"/>
      <c r="CM1380" s="253"/>
      <c r="CN1380" s="253"/>
      <c r="CO1380" s="253"/>
      <c r="CP1380" s="253"/>
      <c r="CQ1380" s="253"/>
      <c r="CR1380" s="253"/>
      <c r="CS1380" s="253"/>
      <c r="CT1380" s="253"/>
      <c r="CU1380" s="253"/>
      <c r="CV1380" s="253"/>
      <c r="CW1380" s="253"/>
      <c r="CX1380" s="253"/>
      <c r="CY1380" s="253"/>
      <c r="CZ1380" s="253"/>
      <c r="DA1380" s="253"/>
      <c r="DB1380" s="253"/>
      <c r="DC1380" s="253"/>
      <c r="DD1380" s="253"/>
      <c r="DE1380" s="253"/>
      <c r="DF1380" s="253"/>
      <c r="DG1380" s="253"/>
      <c r="DH1380" s="253"/>
      <c r="DI1380" s="253"/>
      <c r="DJ1380" s="253"/>
      <c r="DK1380" s="253"/>
      <c r="DL1380" s="253"/>
      <c r="DM1380" s="253"/>
      <c r="DN1380" s="253"/>
      <c r="DO1380" s="253"/>
      <c r="DP1380" s="253"/>
      <c r="DQ1380" s="253"/>
      <c r="DR1380" s="253"/>
      <c r="DS1380" s="253"/>
      <c r="DT1380" s="253"/>
      <c r="DU1380" s="253"/>
    </row>
    <row r="1381" spans="1:125" s="248" customFormat="1" x14ac:dyDescent="0.25">
      <c r="A1381" s="253"/>
      <c r="B1381" s="253"/>
      <c r="D1381" s="253"/>
      <c r="E1381" s="253"/>
      <c r="F1381" s="253"/>
      <c r="G1381" s="253"/>
      <c r="H1381" s="253"/>
      <c r="I1381" s="253"/>
      <c r="J1381" s="253"/>
      <c r="K1381" s="253"/>
      <c r="L1381" s="253"/>
      <c r="S1381" s="253"/>
      <c r="T1381" s="253"/>
      <c r="U1381" s="253"/>
      <c r="V1381" s="253"/>
      <c r="W1381" s="253"/>
      <c r="X1381" s="253"/>
      <c r="Y1381" s="253"/>
      <c r="Z1381" s="253"/>
      <c r="AA1381" s="253"/>
      <c r="AB1381" s="253"/>
      <c r="AC1381" s="253"/>
      <c r="AD1381" s="253"/>
      <c r="AE1381" s="253"/>
      <c r="AF1381" s="253"/>
      <c r="AG1381" s="253"/>
      <c r="AH1381" s="253"/>
      <c r="AI1381" s="253"/>
      <c r="AJ1381" s="253"/>
      <c r="AK1381" s="253"/>
      <c r="AL1381" s="253"/>
      <c r="AM1381" s="253"/>
      <c r="AN1381" s="253"/>
      <c r="AO1381" s="253"/>
      <c r="AP1381" s="253"/>
      <c r="AQ1381" s="253"/>
      <c r="AR1381" s="253"/>
      <c r="AS1381" s="253"/>
      <c r="AT1381" s="253"/>
      <c r="AU1381" s="253"/>
      <c r="AV1381" s="253"/>
      <c r="AW1381" s="253"/>
      <c r="AX1381" s="253"/>
      <c r="AY1381" s="253"/>
      <c r="AZ1381" s="253"/>
      <c r="BA1381" s="253"/>
      <c r="BB1381" s="253"/>
      <c r="BC1381" s="253"/>
      <c r="BD1381" s="253"/>
      <c r="BE1381" s="253"/>
      <c r="BF1381" s="253"/>
      <c r="BG1381" s="253"/>
      <c r="BH1381" s="253"/>
      <c r="BI1381" s="253"/>
      <c r="BJ1381" s="253"/>
      <c r="BK1381" s="253"/>
      <c r="BL1381" s="253"/>
      <c r="BM1381" s="253"/>
      <c r="BN1381" s="253"/>
      <c r="BO1381" s="253"/>
      <c r="BP1381" s="253"/>
      <c r="BQ1381" s="253"/>
      <c r="BR1381" s="253"/>
      <c r="BS1381" s="253"/>
      <c r="BT1381" s="253"/>
      <c r="BU1381" s="253"/>
      <c r="BV1381" s="253"/>
      <c r="BW1381" s="253"/>
      <c r="BX1381" s="253"/>
      <c r="BY1381" s="253"/>
      <c r="BZ1381" s="253"/>
      <c r="CA1381" s="253"/>
      <c r="CB1381" s="253"/>
      <c r="CC1381" s="253"/>
      <c r="CD1381" s="253"/>
      <c r="CE1381" s="253"/>
      <c r="CF1381" s="253"/>
      <c r="CG1381" s="253"/>
      <c r="CH1381" s="253"/>
      <c r="CI1381" s="253"/>
      <c r="CJ1381" s="253"/>
      <c r="CK1381" s="253"/>
      <c r="CL1381" s="253"/>
      <c r="CM1381" s="253"/>
      <c r="CN1381" s="253"/>
      <c r="CO1381" s="253"/>
      <c r="CP1381" s="253"/>
      <c r="CQ1381" s="253"/>
      <c r="CR1381" s="253"/>
      <c r="CS1381" s="253"/>
      <c r="CT1381" s="253"/>
      <c r="CU1381" s="253"/>
      <c r="CV1381" s="253"/>
      <c r="CW1381" s="253"/>
      <c r="CX1381" s="253"/>
      <c r="CY1381" s="253"/>
      <c r="CZ1381" s="253"/>
      <c r="DA1381" s="253"/>
      <c r="DB1381" s="253"/>
      <c r="DC1381" s="253"/>
      <c r="DD1381" s="253"/>
      <c r="DE1381" s="253"/>
      <c r="DF1381" s="253"/>
      <c r="DG1381" s="253"/>
      <c r="DH1381" s="253"/>
      <c r="DI1381" s="253"/>
      <c r="DJ1381" s="253"/>
      <c r="DK1381" s="253"/>
      <c r="DL1381" s="253"/>
      <c r="DM1381" s="253"/>
      <c r="DN1381" s="253"/>
      <c r="DO1381" s="253"/>
      <c r="DP1381" s="253"/>
      <c r="DQ1381" s="253"/>
      <c r="DR1381" s="253"/>
      <c r="DS1381" s="253"/>
      <c r="DT1381" s="253"/>
      <c r="DU1381" s="253"/>
    </row>
    <row r="1382" spans="1:125" s="248" customFormat="1" x14ac:dyDescent="0.25">
      <c r="A1382" s="253"/>
      <c r="B1382" s="253"/>
      <c r="D1382" s="253"/>
      <c r="E1382" s="253"/>
      <c r="F1382" s="253"/>
      <c r="G1382" s="253"/>
      <c r="H1382" s="253"/>
      <c r="I1382" s="253"/>
      <c r="J1382" s="253"/>
      <c r="K1382" s="253"/>
      <c r="L1382" s="253"/>
      <c r="S1382" s="253"/>
      <c r="T1382" s="253"/>
      <c r="U1382" s="253"/>
      <c r="V1382" s="253"/>
      <c r="W1382" s="253"/>
      <c r="X1382" s="253"/>
      <c r="Y1382" s="253"/>
      <c r="Z1382" s="253"/>
      <c r="AA1382" s="253"/>
      <c r="AB1382" s="253"/>
      <c r="AC1382" s="253"/>
      <c r="AD1382" s="253"/>
      <c r="AE1382" s="253"/>
      <c r="AF1382" s="253"/>
      <c r="AG1382" s="253"/>
      <c r="AH1382" s="253"/>
      <c r="AI1382" s="253"/>
      <c r="AJ1382" s="253"/>
      <c r="AK1382" s="253"/>
      <c r="AL1382" s="253"/>
      <c r="AM1382" s="253"/>
      <c r="AN1382" s="253"/>
      <c r="AO1382" s="253"/>
      <c r="AP1382" s="253"/>
      <c r="AQ1382" s="253"/>
      <c r="AR1382" s="253"/>
      <c r="AS1382" s="253"/>
      <c r="AT1382" s="253"/>
      <c r="AU1382" s="253"/>
      <c r="AV1382" s="253"/>
      <c r="AW1382" s="253"/>
      <c r="AX1382" s="253"/>
      <c r="AY1382" s="253"/>
      <c r="AZ1382" s="253"/>
      <c r="BA1382" s="253"/>
      <c r="BB1382" s="253"/>
      <c r="BC1382" s="253"/>
      <c r="BD1382" s="253"/>
      <c r="BE1382" s="253"/>
      <c r="BF1382" s="253"/>
      <c r="BG1382" s="253"/>
      <c r="BH1382" s="253"/>
      <c r="BI1382" s="253"/>
      <c r="BJ1382" s="253"/>
      <c r="BK1382" s="253"/>
      <c r="BL1382" s="253"/>
      <c r="BM1382" s="253"/>
      <c r="BN1382" s="253"/>
      <c r="BO1382" s="253"/>
      <c r="BP1382" s="253"/>
      <c r="BQ1382" s="253"/>
      <c r="BR1382" s="253"/>
      <c r="BS1382" s="253"/>
      <c r="BT1382" s="253"/>
      <c r="BU1382" s="253"/>
      <c r="BV1382" s="253"/>
      <c r="BW1382" s="253"/>
      <c r="BX1382" s="253"/>
      <c r="BY1382" s="253"/>
      <c r="BZ1382" s="253"/>
      <c r="CA1382" s="253"/>
      <c r="CB1382" s="253"/>
      <c r="CC1382" s="253"/>
      <c r="CD1382" s="253"/>
      <c r="CE1382" s="253"/>
      <c r="CF1382" s="253"/>
      <c r="CG1382" s="253"/>
      <c r="CH1382" s="253"/>
      <c r="CI1382" s="253"/>
      <c r="CJ1382" s="253"/>
      <c r="CK1382" s="253"/>
      <c r="CL1382" s="253"/>
      <c r="CM1382" s="253"/>
      <c r="CN1382" s="253"/>
      <c r="CO1382" s="253"/>
      <c r="CP1382" s="253"/>
      <c r="CQ1382" s="253"/>
      <c r="CR1382" s="253"/>
      <c r="CS1382" s="253"/>
      <c r="CT1382" s="253"/>
      <c r="CU1382" s="253"/>
      <c r="CV1382" s="253"/>
      <c r="CW1382" s="253"/>
      <c r="CX1382" s="253"/>
      <c r="CY1382" s="253"/>
      <c r="CZ1382" s="253"/>
      <c r="DA1382" s="253"/>
      <c r="DB1382" s="253"/>
      <c r="DC1382" s="253"/>
      <c r="DD1382" s="253"/>
      <c r="DE1382" s="253"/>
      <c r="DF1382" s="253"/>
      <c r="DG1382" s="253"/>
      <c r="DH1382" s="253"/>
      <c r="DI1382" s="253"/>
      <c r="DJ1382" s="253"/>
      <c r="DK1382" s="253"/>
      <c r="DL1382" s="253"/>
      <c r="DM1382" s="253"/>
      <c r="DN1382" s="253"/>
      <c r="DO1382" s="253"/>
      <c r="DP1382" s="253"/>
      <c r="DQ1382" s="253"/>
      <c r="DR1382" s="253"/>
      <c r="DS1382" s="253"/>
      <c r="DT1382" s="253"/>
      <c r="DU1382" s="253"/>
    </row>
    <row r="1383" spans="1:125" s="248" customFormat="1" x14ac:dyDescent="0.25">
      <c r="A1383" s="253"/>
      <c r="B1383" s="253"/>
      <c r="D1383" s="253"/>
      <c r="E1383" s="253"/>
      <c r="F1383" s="253"/>
      <c r="G1383" s="253"/>
      <c r="H1383" s="253"/>
      <c r="I1383" s="253"/>
      <c r="J1383" s="253"/>
      <c r="K1383" s="253"/>
      <c r="L1383" s="253"/>
      <c r="S1383" s="253"/>
      <c r="T1383" s="253"/>
      <c r="U1383" s="253"/>
      <c r="V1383" s="253"/>
      <c r="W1383" s="253"/>
      <c r="X1383" s="253"/>
      <c r="Y1383" s="253"/>
      <c r="Z1383" s="253"/>
      <c r="AA1383" s="253"/>
      <c r="AB1383" s="253"/>
      <c r="AC1383" s="253"/>
      <c r="AD1383" s="253"/>
      <c r="AE1383" s="253"/>
      <c r="AF1383" s="253"/>
      <c r="AG1383" s="253"/>
      <c r="AH1383" s="253"/>
      <c r="AI1383" s="253"/>
      <c r="AJ1383" s="253"/>
      <c r="AK1383" s="253"/>
      <c r="AL1383" s="253"/>
      <c r="AM1383" s="253"/>
      <c r="AN1383" s="253"/>
      <c r="AO1383" s="253"/>
      <c r="AP1383" s="253"/>
      <c r="AQ1383" s="253"/>
      <c r="AR1383" s="253"/>
      <c r="AS1383" s="253"/>
      <c r="AT1383" s="253"/>
      <c r="AU1383" s="253"/>
      <c r="AV1383" s="253"/>
      <c r="AW1383" s="253"/>
      <c r="AX1383" s="253"/>
      <c r="AY1383" s="253"/>
      <c r="AZ1383" s="253"/>
      <c r="BA1383" s="253"/>
      <c r="BB1383" s="253"/>
      <c r="BC1383" s="253"/>
      <c r="BD1383" s="253"/>
      <c r="BE1383" s="253"/>
      <c r="BF1383" s="253"/>
      <c r="BG1383" s="253"/>
      <c r="BH1383" s="253"/>
      <c r="BI1383" s="253"/>
      <c r="BJ1383" s="253"/>
      <c r="BK1383" s="253"/>
      <c r="BL1383" s="253"/>
      <c r="BM1383" s="253"/>
      <c r="BN1383" s="253"/>
      <c r="BO1383" s="253"/>
      <c r="BP1383" s="253"/>
      <c r="BQ1383" s="253"/>
      <c r="BR1383" s="253"/>
      <c r="BS1383" s="253"/>
      <c r="BT1383" s="253"/>
      <c r="BU1383" s="253"/>
      <c r="BV1383" s="253"/>
      <c r="BW1383" s="253"/>
      <c r="BX1383" s="253"/>
      <c r="BY1383" s="253"/>
      <c r="BZ1383" s="253"/>
      <c r="CA1383" s="253"/>
      <c r="CB1383" s="253"/>
      <c r="CC1383" s="253"/>
      <c r="CD1383" s="253"/>
      <c r="CE1383" s="253"/>
      <c r="CF1383" s="253"/>
      <c r="CG1383" s="253"/>
      <c r="CH1383" s="253"/>
      <c r="CI1383" s="253"/>
      <c r="CJ1383" s="253"/>
      <c r="CK1383" s="253"/>
      <c r="CL1383" s="253"/>
      <c r="CM1383" s="253"/>
      <c r="CN1383" s="253"/>
      <c r="CO1383" s="253"/>
      <c r="CP1383" s="253"/>
      <c r="CQ1383" s="253"/>
      <c r="CR1383" s="253"/>
      <c r="CS1383" s="253"/>
      <c r="CT1383" s="253"/>
      <c r="CU1383" s="253"/>
      <c r="CV1383" s="253"/>
      <c r="CW1383" s="253"/>
      <c r="CX1383" s="253"/>
      <c r="CY1383" s="253"/>
      <c r="CZ1383" s="253"/>
      <c r="DA1383" s="253"/>
      <c r="DB1383" s="253"/>
      <c r="DC1383" s="253"/>
      <c r="DD1383" s="253"/>
      <c r="DE1383" s="253"/>
      <c r="DF1383" s="253"/>
      <c r="DG1383" s="253"/>
      <c r="DH1383" s="253"/>
      <c r="DI1383" s="253"/>
      <c r="DJ1383" s="253"/>
      <c r="DK1383" s="253"/>
      <c r="DL1383" s="253"/>
      <c r="DM1383" s="253"/>
      <c r="DN1383" s="253"/>
      <c r="DO1383" s="253"/>
      <c r="DP1383" s="253"/>
      <c r="DQ1383" s="253"/>
      <c r="DR1383" s="253"/>
      <c r="DS1383" s="253"/>
      <c r="DT1383" s="253"/>
      <c r="DU1383" s="253"/>
    </row>
    <row r="1384" spans="1:125" s="248" customFormat="1" x14ac:dyDescent="0.25">
      <c r="A1384" s="253"/>
      <c r="B1384" s="253"/>
      <c r="D1384" s="253"/>
      <c r="E1384" s="253"/>
      <c r="F1384" s="253"/>
      <c r="G1384" s="253"/>
      <c r="H1384" s="253"/>
      <c r="I1384" s="253"/>
      <c r="J1384" s="253"/>
      <c r="K1384" s="253"/>
      <c r="L1384" s="253"/>
      <c r="S1384" s="253"/>
      <c r="T1384" s="253"/>
      <c r="U1384" s="253"/>
      <c r="V1384" s="253"/>
      <c r="W1384" s="253"/>
      <c r="X1384" s="253"/>
      <c r="Y1384" s="253"/>
      <c r="Z1384" s="253"/>
      <c r="AA1384" s="253"/>
      <c r="AB1384" s="253"/>
      <c r="AC1384" s="253"/>
      <c r="AD1384" s="253"/>
      <c r="AE1384" s="253"/>
      <c r="AF1384" s="253"/>
      <c r="AG1384" s="253"/>
      <c r="AH1384" s="253"/>
      <c r="AI1384" s="253"/>
      <c r="AJ1384" s="253"/>
      <c r="AK1384" s="253"/>
      <c r="AL1384" s="253"/>
      <c r="AM1384" s="253"/>
      <c r="AN1384" s="253"/>
      <c r="AO1384" s="253"/>
      <c r="AP1384" s="253"/>
      <c r="AQ1384" s="253"/>
      <c r="AR1384" s="253"/>
      <c r="AS1384" s="253"/>
      <c r="AT1384" s="253"/>
      <c r="AU1384" s="253"/>
      <c r="AV1384" s="253"/>
      <c r="AW1384" s="253"/>
      <c r="AX1384" s="253"/>
      <c r="AY1384" s="253"/>
      <c r="AZ1384" s="253"/>
      <c r="BA1384" s="253"/>
      <c r="BB1384" s="253"/>
      <c r="BC1384" s="253"/>
      <c r="BD1384" s="253"/>
      <c r="BE1384" s="253"/>
      <c r="BF1384" s="253"/>
      <c r="BG1384" s="253"/>
      <c r="BH1384" s="253"/>
      <c r="BI1384" s="253"/>
      <c r="BJ1384" s="253"/>
      <c r="BK1384" s="253"/>
      <c r="BL1384" s="253"/>
      <c r="BM1384" s="253"/>
      <c r="BN1384" s="253"/>
      <c r="BO1384" s="253"/>
      <c r="BP1384" s="253"/>
      <c r="BQ1384" s="253"/>
      <c r="BR1384" s="253"/>
      <c r="BS1384" s="253"/>
      <c r="BT1384" s="253"/>
      <c r="BU1384" s="253"/>
      <c r="BV1384" s="253"/>
      <c r="BW1384" s="253"/>
      <c r="BX1384" s="253"/>
      <c r="BY1384" s="253"/>
      <c r="BZ1384" s="253"/>
      <c r="CA1384" s="253"/>
      <c r="CB1384" s="253"/>
      <c r="CC1384" s="253"/>
      <c r="CD1384" s="253"/>
      <c r="CE1384" s="253"/>
      <c r="CF1384" s="253"/>
      <c r="CG1384" s="253"/>
      <c r="CH1384" s="253"/>
      <c r="CI1384" s="253"/>
      <c r="CJ1384" s="253"/>
      <c r="CK1384" s="253"/>
      <c r="CL1384" s="253"/>
      <c r="CM1384" s="253"/>
      <c r="CN1384" s="253"/>
      <c r="CO1384" s="253"/>
      <c r="CP1384" s="253"/>
      <c r="CQ1384" s="253"/>
      <c r="CR1384" s="253"/>
      <c r="CS1384" s="253"/>
      <c r="CT1384" s="253"/>
      <c r="CU1384" s="253"/>
      <c r="CV1384" s="253"/>
      <c r="CW1384" s="253"/>
      <c r="CX1384" s="253"/>
      <c r="CY1384" s="253"/>
      <c r="CZ1384" s="253"/>
      <c r="DA1384" s="253"/>
      <c r="DB1384" s="253"/>
      <c r="DC1384" s="253"/>
      <c r="DD1384" s="253"/>
      <c r="DE1384" s="253"/>
      <c r="DF1384" s="253"/>
      <c r="DG1384" s="253"/>
      <c r="DH1384" s="253"/>
      <c r="DI1384" s="253"/>
      <c r="DJ1384" s="253"/>
      <c r="DK1384" s="253"/>
      <c r="DL1384" s="253"/>
      <c r="DM1384" s="253"/>
      <c r="DN1384" s="253"/>
      <c r="DO1384" s="253"/>
      <c r="DP1384" s="253"/>
      <c r="DQ1384" s="253"/>
      <c r="DR1384" s="253"/>
      <c r="DS1384" s="253"/>
      <c r="DT1384" s="253"/>
      <c r="DU1384" s="253"/>
    </row>
    <row r="1385" spans="1:125" s="248" customFormat="1" x14ac:dyDescent="0.25">
      <c r="A1385" s="253"/>
      <c r="B1385" s="253"/>
      <c r="D1385" s="253"/>
      <c r="E1385" s="253"/>
      <c r="F1385" s="253"/>
      <c r="G1385" s="253"/>
      <c r="H1385" s="253"/>
      <c r="I1385" s="253"/>
      <c r="J1385" s="253"/>
      <c r="K1385" s="253"/>
      <c r="L1385" s="253"/>
      <c r="S1385" s="253"/>
      <c r="T1385" s="253"/>
      <c r="U1385" s="253"/>
      <c r="V1385" s="253"/>
      <c r="W1385" s="253"/>
      <c r="X1385" s="253"/>
      <c r="Y1385" s="253"/>
      <c r="Z1385" s="253"/>
      <c r="AA1385" s="253"/>
      <c r="AB1385" s="253"/>
      <c r="AC1385" s="253"/>
      <c r="AD1385" s="253"/>
      <c r="AE1385" s="253"/>
      <c r="AF1385" s="253"/>
      <c r="AG1385" s="253"/>
      <c r="AH1385" s="253"/>
      <c r="AI1385" s="253"/>
      <c r="AJ1385" s="253"/>
      <c r="AK1385" s="253"/>
      <c r="AL1385" s="253"/>
      <c r="AM1385" s="253"/>
      <c r="AN1385" s="253"/>
      <c r="AO1385" s="253"/>
      <c r="AP1385" s="253"/>
      <c r="AQ1385" s="253"/>
      <c r="AR1385" s="253"/>
      <c r="AS1385" s="253"/>
      <c r="AT1385" s="253"/>
      <c r="AU1385" s="253"/>
      <c r="AV1385" s="253"/>
      <c r="AW1385" s="253"/>
      <c r="AX1385" s="253"/>
      <c r="AY1385" s="253"/>
      <c r="AZ1385" s="253"/>
      <c r="BA1385" s="253"/>
      <c r="BB1385" s="253"/>
      <c r="BC1385" s="253"/>
      <c r="BD1385" s="253"/>
      <c r="BE1385" s="253"/>
      <c r="BF1385" s="253"/>
      <c r="BG1385" s="253"/>
      <c r="BH1385" s="253"/>
      <c r="BI1385" s="253"/>
      <c r="BJ1385" s="253"/>
      <c r="BK1385" s="253"/>
      <c r="BL1385" s="253"/>
      <c r="BM1385" s="253"/>
      <c r="BN1385" s="253"/>
      <c r="BO1385" s="253"/>
      <c r="BP1385" s="253"/>
      <c r="BQ1385" s="253"/>
      <c r="BR1385" s="253"/>
      <c r="BS1385" s="253"/>
      <c r="BT1385" s="253"/>
      <c r="BU1385" s="253"/>
      <c r="BV1385" s="253"/>
      <c r="BW1385" s="253"/>
      <c r="BX1385" s="253"/>
      <c r="BY1385" s="253"/>
      <c r="BZ1385" s="253"/>
      <c r="CA1385" s="253"/>
      <c r="CB1385" s="253"/>
      <c r="CC1385" s="253"/>
      <c r="CD1385" s="253"/>
      <c r="CE1385" s="253"/>
      <c r="CF1385" s="253"/>
      <c r="CG1385" s="253"/>
      <c r="CH1385" s="253"/>
      <c r="CI1385" s="253"/>
      <c r="CJ1385" s="253"/>
      <c r="CK1385" s="253"/>
      <c r="CL1385" s="253"/>
      <c r="CM1385" s="253"/>
      <c r="CN1385" s="253"/>
      <c r="CO1385" s="253"/>
      <c r="CP1385" s="253"/>
      <c r="CQ1385" s="253"/>
      <c r="CR1385" s="253"/>
      <c r="CS1385" s="253"/>
      <c r="CT1385" s="253"/>
      <c r="CU1385" s="253"/>
      <c r="CV1385" s="253"/>
      <c r="CW1385" s="253"/>
      <c r="CX1385" s="253"/>
      <c r="CY1385" s="253"/>
      <c r="CZ1385" s="253"/>
      <c r="DA1385" s="253"/>
      <c r="DB1385" s="253"/>
      <c r="DC1385" s="253"/>
      <c r="DD1385" s="253"/>
      <c r="DE1385" s="253"/>
      <c r="DF1385" s="253"/>
      <c r="DG1385" s="253"/>
      <c r="DH1385" s="253"/>
      <c r="DI1385" s="253"/>
      <c r="DJ1385" s="253"/>
      <c r="DK1385" s="253"/>
      <c r="DL1385" s="253"/>
      <c r="DM1385" s="253"/>
      <c r="DN1385" s="253"/>
      <c r="DO1385" s="253"/>
      <c r="DP1385" s="253"/>
      <c r="DQ1385" s="253"/>
      <c r="DR1385" s="253"/>
      <c r="DS1385" s="253"/>
      <c r="DT1385" s="253"/>
      <c r="DU1385" s="253"/>
    </row>
    <row r="1386" spans="1:125" s="248" customFormat="1" x14ac:dyDescent="0.25">
      <c r="A1386" s="253"/>
      <c r="B1386" s="253"/>
      <c r="D1386" s="253"/>
      <c r="E1386" s="253"/>
      <c r="F1386" s="253"/>
      <c r="G1386" s="253"/>
      <c r="H1386" s="253"/>
      <c r="I1386" s="253"/>
      <c r="J1386" s="253"/>
      <c r="K1386" s="253"/>
      <c r="L1386" s="253"/>
      <c r="S1386" s="253"/>
      <c r="T1386" s="253"/>
      <c r="U1386" s="253"/>
      <c r="V1386" s="253"/>
      <c r="W1386" s="253"/>
      <c r="X1386" s="253"/>
      <c r="Y1386" s="253"/>
      <c r="Z1386" s="253"/>
      <c r="AA1386" s="253"/>
      <c r="AB1386" s="253"/>
      <c r="AC1386" s="253"/>
      <c r="AD1386" s="253"/>
      <c r="AE1386" s="253"/>
      <c r="AF1386" s="253"/>
      <c r="AG1386" s="253"/>
      <c r="AH1386" s="253"/>
      <c r="AI1386" s="253"/>
      <c r="AJ1386" s="253"/>
      <c r="AK1386" s="253"/>
      <c r="AL1386" s="253"/>
      <c r="AM1386" s="253"/>
      <c r="AN1386" s="253"/>
      <c r="AO1386" s="253"/>
      <c r="AP1386" s="253"/>
      <c r="AQ1386" s="253"/>
      <c r="AR1386" s="253"/>
      <c r="AS1386" s="253"/>
      <c r="AT1386" s="253"/>
      <c r="AU1386" s="253"/>
      <c r="AV1386" s="253"/>
      <c r="AW1386" s="253"/>
      <c r="AX1386" s="253"/>
      <c r="AY1386" s="253"/>
      <c r="AZ1386" s="253"/>
      <c r="BA1386" s="253"/>
      <c r="BB1386" s="253"/>
      <c r="BC1386" s="253"/>
      <c r="BD1386" s="253"/>
      <c r="BE1386" s="253"/>
      <c r="BF1386" s="253"/>
      <c r="BG1386" s="253"/>
      <c r="BH1386" s="253"/>
      <c r="BI1386" s="253"/>
      <c r="BJ1386" s="253"/>
      <c r="BK1386" s="253"/>
      <c r="BL1386" s="253"/>
      <c r="BM1386" s="253"/>
      <c r="BN1386" s="253"/>
      <c r="BO1386" s="253"/>
      <c r="BP1386" s="253"/>
      <c r="BQ1386" s="253"/>
      <c r="BR1386" s="253"/>
      <c r="BS1386" s="253"/>
      <c r="BT1386" s="253"/>
      <c r="BU1386" s="253"/>
      <c r="BV1386" s="253"/>
      <c r="BW1386" s="253"/>
      <c r="BX1386" s="253"/>
      <c r="BY1386" s="253"/>
      <c r="BZ1386" s="253"/>
      <c r="CA1386" s="253"/>
      <c r="CB1386" s="253"/>
      <c r="CC1386" s="253"/>
      <c r="CD1386" s="253"/>
      <c r="CE1386" s="253"/>
      <c r="CF1386" s="253"/>
      <c r="CG1386" s="253"/>
      <c r="CH1386" s="253"/>
      <c r="CI1386" s="253"/>
      <c r="CJ1386" s="253"/>
      <c r="CK1386" s="253"/>
      <c r="CL1386" s="253"/>
      <c r="CM1386" s="253"/>
      <c r="CN1386" s="253"/>
      <c r="CO1386" s="253"/>
      <c r="CP1386" s="253"/>
      <c r="CQ1386" s="253"/>
      <c r="CR1386" s="253"/>
      <c r="CS1386" s="253"/>
      <c r="CT1386" s="253"/>
      <c r="CU1386" s="253"/>
      <c r="CV1386" s="253"/>
      <c r="CW1386" s="253"/>
      <c r="CX1386" s="253"/>
      <c r="CY1386" s="253"/>
      <c r="CZ1386" s="253"/>
      <c r="DA1386" s="253"/>
      <c r="DB1386" s="253"/>
      <c r="DC1386" s="253"/>
      <c r="DD1386" s="253"/>
      <c r="DE1386" s="253"/>
      <c r="DF1386" s="253"/>
      <c r="DG1386" s="253"/>
      <c r="DH1386" s="253"/>
      <c r="DI1386" s="253"/>
      <c r="DJ1386" s="253"/>
      <c r="DK1386" s="253"/>
      <c r="DL1386" s="253"/>
      <c r="DM1386" s="253"/>
      <c r="DN1386" s="253"/>
      <c r="DO1386" s="253"/>
      <c r="DP1386" s="253"/>
      <c r="DQ1386" s="253"/>
      <c r="DR1386" s="253"/>
      <c r="DS1386" s="253"/>
      <c r="DT1386" s="253"/>
      <c r="DU1386" s="253"/>
    </row>
    <row r="1387" spans="1:125" s="248" customFormat="1" x14ac:dyDescent="0.25">
      <c r="A1387" s="253"/>
      <c r="B1387" s="253"/>
      <c r="D1387" s="253"/>
      <c r="E1387" s="253"/>
      <c r="F1387" s="253"/>
      <c r="G1387" s="253"/>
      <c r="H1387" s="253"/>
      <c r="I1387" s="253"/>
      <c r="J1387" s="253"/>
      <c r="K1387" s="253"/>
      <c r="L1387" s="253"/>
      <c r="S1387" s="253"/>
      <c r="T1387" s="253"/>
      <c r="U1387" s="253"/>
      <c r="V1387" s="253"/>
      <c r="W1387" s="253"/>
      <c r="X1387" s="253"/>
      <c r="Y1387" s="253"/>
      <c r="Z1387" s="253"/>
      <c r="AA1387" s="253"/>
      <c r="AB1387" s="253"/>
      <c r="AC1387" s="253"/>
      <c r="AD1387" s="253"/>
      <c r="AE1387" s="253"/>
      <c r="AF1387" s="253"/>
      <c r="AG1387" s="253"/>
      <c r="AH1387" s="253"/>
      <c r="AI1387" s="253"/>
      <c r="AJ1387" s="253"/>
      <c r="AK1387" s="253"/>
      <c r="AL1387" s="253"/>
      <c r="AM1387" s="253"/>
      <c r="AN1387" s="253"/>
      <c r="AO1387" s="253"/>
      <c r="AP1387" s="253"/>
      <c r="AQ1387" s="253"/>
      <c r="AR1387" s="253"/>
      <c r="AS1387" s="253"/>
      <c r="AT1387" s="253"/>
      <c r="AU1387" s="253"/>
      <c r="AV1387" s="253"/>
      <c r="AW1387" s="253"/>
      <c r="AX1387" s="253"/>
      <c r="AY1387" s="253"/>
      <c r="AZ1387" s="253"/>
      <c r="BA1387" s="253"/>
      <c r="BB1387" s="253"/>
      <c r="BC1387" s="253"/>
      <c r="BD1387" s="253"/>
      <c r="BE1387" s="253"/>
      <c r="BF1387" s="253"/>
      <c r="BG1387" s="253"/>
      <c r="BH1387" s="253"/>
      <c r="BI1387" s="253"/>
      <c r="BJ1387" s="253"/>
      <c r="BK1387" s="253"/>
      <c r="BL1387" s="253"/>
      <c r="BM1387" s="253"/>
      <c r="BN1387" s="253"/>
      <c r="BO1387" s="253"/>
      <c r="BP1387" s="253"/>
      <c r="BQ1387" s="253"/>
      <c r="BR1387" s="253"/>
      <c r="BS1387" s="253"/>
      <c r="BT1387" s="253"/>
      <c r="BU1387" s="253"/>
      <c r="BV1387" s="253"/>
      <c r="BW1387" s="253"/>
      <c r="BX1387" s="253"/>
      <c r="BY1387" s="253"/>
      <c r="BZ1387" s="253"/>
      <c r="CA1387" s="253"/>
      <c r="CB1387" s="253"/>
      <c r="CC1387" s="253"/>
      <c r="CD1387" s="253"/>
      <c r="CE1387" s="253"/>
      <c r="CF1387" s="253"/>
      <c r="CG1387" s="253"/>
      <c r="CH1387" s="253"/>
      <c r="CI1387" s="253"/>
      <c r="CJ1387" s="253"/>
      <c r="CK1387" s="253"/>
      <c r="CL1387" s="253"/>
      <c r="CM1387" s="253"/>
      <c r="CN1387" s="253"/>
      <c r="CO1387" s="253"/>
      <c r="CP1387" s="253"/>
      <c r="CQ1387" s="253"/>
      <c r="CR1387" s="253"/>
      <c r="CS1387" s="253"/>
      <c r="CT1387" s="253"/>
      <c r="CU1387" s="253"/>
      <c r="CV1387" s="253"/>
      <c r="CW1387" s="253"/>
      <c r="CX1387" s="253"/>
      <c r="CY1387" s="253"/>
      <c r="CZ1387" s="253"/>
      <c r="DA1387" s="253"/>
      <c r="DB1387" s="253"/>
      <c r="DC1387" s="253"/>
      <c r="DD1387" s="253"/>
      <c r="DE1387" s="253"/>
      <c r="DF1387" s="253"/>
      <c r="DG1387" s="253"/>
      <c r="DH1387" s="253"/>
      <c r="DI1387" s="253"/>
      <c r="DJ1387" s="253"/>
      <c r="DK1387" s="253"/>
      <c r="DL1387" s="253"/>
      <c r="DM1387" s="253"/>
      <c r="DN1387" s="253"/>
      <c r="DO1387" s="253"/>
      <c r="DP1387" s="253"/>
      <c r="DQ1387" s="253"/>
      <c r="DR1387" s="253"/>
      <c r="DS1387" s="253"/>
      <c r="DT1387" s="253"/>
      <c r="DU1387" s="253"/>
    </row>
    <row r="1388" spans="1:125" s="248" customFormat="1" x14ac:dyDescent="0.25">
      <c r="A1388" s="253"/>
      <c r="B1388" s="253"/>
      <c r="D1388" s="253"/>
      <c r="E1388" s="253"/>
      <c r="F1388" s="253"/>
      <c r="G1388" s="253"/>
      <c r="H1388" s="253"/>
      <c r="I1388" s="253"/>
      <c r="J1388" s="253"/>
      <c r="K1388" s="253"/>
      <c r="L1388" s="253"/>
      <c r="S1388" s="253"/>
      <c r="T1388" s="253"/>
      <c r="U1388" s="253"/>
      <c r="V1388" s="253"/>
      <c r="W1388" s="253"/>
      <c r="X1388" s="253"/>
      <c r="Y1388" s="253"/>
      <c r="Z1388" s="253"/>
      <c r="AA1388" s="253"/>
      <c r="AB1388" s="253"/>
      <c r="AC1388" s="253"/>
      <c r="AD1388" s="253"/>
      <c r="AE1388" s="253"/>
      <c r="AF1388" s="253"/>
      <c r="AG1388" s="253"/>
      <c r="AH1388" s="253"/>
      <c r="AI1388" s="253"/>
      <c r="AJ1388" s="253"/>
      <c r="AK1388" s="253"/>
      <c r="AL1388" s="253"/>
      <c r="AM1388" s="253"/>
      <c r="AN1388" s="253"/>
      <c r="AO1388" s="253"/>
      <c r="AP1388" s="253"/>
      <c r="AQ1388" s="253"/>
      <c r="AR1388" s="253"/>
      <c r="AS1388" s="253"/>
      <c r="AT1388" s="253"/>
      <c r="AU1388" s="253"/>
      <c r="AV1388" s="253"/>
      <c r="AW1388" s="253"/>
      <c r="AX1388" s="253"/>
      <c r="AY1388" s="253"/>
      <c r="AZ1388" s="253"/>
      <c r="BA1388" s="253"/>
      <c r="BB1388" s="253"/>
      <c r="BC1388" s="253"/>
      <c r="BD1388" s="253"/>
      <c r="BE1388" s="253"/>
      <c r="BF1388" s="253"/>
      <c r="BG1388" s="253"/>
      <c r="BH1388" s="253"/>
      <c r="BI1388" s="253"/>
      <c r="BJ1388" s="253"/>
      <c r="BK1388" s="253"/>
      <c r="BL1388" s="253"/>
      <c r="BM1388" s="253"/>
      <c r="BN1388" s="253"/>
      <c r="BO1388" s="253"/>
      <c r="BP1388" s="253"/>
      <c r="BQ1388" s="253"/>
      <c r="BR1388" s="253"/>
      <c r="BS1388" s="253"/>
      <c r="BT1388" s="253"/>
      <c r="BU1388" s="253"/>
      <c r="BV1388" s="253"/>
      <c r="BW1388" s="253"/>
      <c r="BX1388" s="253"/>
      <c r="BY1388" s="253"/>
      <c r="BZ1388" s="253"/>
      <c r="CA1388" s="253"/>
      <c r="CB1388" s="253"/>
      <c r="CC1388" s="253"/>
      <c r="CD1388" s="253"/>
      <c r="CE1388" s="253"/>
      <c r="CF1388" s="253"/>
      <c r="CG1388" s="253"/>
      <c r="CH1388" s="253"/>
      <c r="CI1388" s="253"/>
      <c r="CJ1388" s="253"/>
      <c r="CK1388" s="253"/>
      <c r="CL1388" s="253"/>
      <c r="CM1388" s="253"/>
      <c r="CN1388" s="253"/>
      <c r="CO1388" s="253"/>
      <c r="CP1388" s="253"/>
      <c r="CQ1388" s="253"/>
      <c r="CR1388" s="253"/>
      <c r="CS1388" s="253"/>
      <c r="CT1388" s="253"/>
      <c r="CU1388" s="253"/>
      <c r="CV1388" s="253"/>
      <c r="CW1388" s="253"/>
      <c r="CX1388" s="253"/>
      <c r="CY1388" s="253"/>
      <c r="CZ1388" s="253"/>
      <c r="DA1388" s="253"/>
      <c r="DB1388" s="253"/>
      <c r="DC1388" s="253"/>
      <c r="DD1388" s="253"/>
      <c r="DE1388" s="253"/>
      <c r="DF1388" s="253"/>
      <c r="DG1388" s="253"/>
      <c r="DH1388" s="253"/>
      <c r="DI1388" s="253"/>
      <c r="DJ1388" s="253"/>
      <c r="DK1388" s="253"/>
      <c r="DL1388" s="253"/>
      <c r="DM1388" s="253"/>
      <c r="DN1388" s="253"/>
      <c r="DO1388" s="253"/>
      <c r="DP1388" s="253"/>
      <c r="DQ1388" s="253"/>
      <c r="DR1388" s="253"/>
      <c r="DS1388" s="253"/>
      <c r="DT1388" s="253"/>
      <c r="DU1388" s="253"/>
    </row>
    <row r="1389" spans="1:125" s="248" customFormat="1" x14ac:dyDescent="0.25">
      <c r="A1389" s="253"/>
      <c r="B1389" s="253"/>
      <c r="D1389" s="253"/>
      <c r="E1389" s="253"/>
      <c r="F1389" s="253"/>
      <c r="G1389" s="253"/>
      <c r="H1389" s="253"/>
      <c r="I1389" s="253"/>
      <c r="J1389" s="253"/>
      <c r="K1389" s="253"/>
      <c r="L1389" s="253"/>
      <c r="S1389" s="253"/>
      <c r="T1389" s="253"/>
      <c r="U1389" s="253"/>
      <c r="V1389" s="253"/>
      <c r="W1389" s="253"/>
      <c r="X1389" s="253"/>
      <c r="Y1389" s="253"/>
      <c r="Z1389" s="253"/>
      <c r="AA1389" s="253"/>
      <c r="AB1389" s="253"/>
      <c r="AC1389" s="253"/>
      <c r="AD1389" s="253"/>
      <c r="AE1389" s="253"/>
      <c r="AF1389" s="253"/>
      <c r="AG1389" s="253"/>
      <c r="AH1389" s="253"/>
      <c r="AI1389" s="253"/>
      <c r="AJ1389" s="253"/>
      <c r="AK1389" s="253"/>
      <c r="AL1389" s="253"/>
      <c r="AM1389" s="253"/>
      <c r="AN1389" s="253"/>
      <c r="AO1389" s="253"/>
      <c r="AP1389" s="253"/>
      <c r="AQ1389" s="253"/>
      <c r="AR1389" s="253"/>
      <c r="AS1389" s="253"/>
      <c r="AT1389" s="253"/>
      <c r="AU1389" s="253"/>
      <c r="AV1389" s="253"/>
      <c r="AW1389" s="253"/>
      <c r="AX1389" s="253"/>
      <c r="AY1389" s="253"/>
      <c r="AZ1389" s="253"/>
      <c r="BA1389" s="253"/>
      <c r="BB1389" s="253"/>
      <c r="BC1389" s="253"/>
      <c r="BD1389" s="253"/>
      <c r="BE1389" s="253"/>
      <c r="BF1389" s="253"/>
      <c r="BG1389" s="253"/>
      <c r="BH1389" s="253"/>
      <c r="BI1389" s="253"/>
      <c r="BJ1389" s="253"/>
      <c r="BK1389" s="253"/>
      <c r="BL1389" s="253"/>
      <c r="BM1389" s="253"/>
      <c r="BN1389" s="253"/>
      <c r="BO1389" s="253"/>
      <c r="BP1389" s="253"/>
      <c r="BQ1389" s="253"/>
      <c r="BR1389" s="253"/>
      <c r="BS1389" s="253"/>
      <c r="BT1389" s="253"/>
      <c r="BU1389" s="253"/>
      <c r="BV1389" s="253"/>
      <c r="BW1389" s="253"/>
      <c r="BX1389" s="253"/>
      <c r="BY1389" s="253"/>
      <c r="BZ1389" s="253"/>
      <c r="CA1389" s="253"/>
      <c r="CB1389" s="253"/>
      <c r="CC1389" s="253"/>
      <c r="CD1389" s="253"/>
      <c r="CE1389" s="253"/>
      <c r="CF1389" s="253"/>
      <c r="CG1389" s="253"/>
      <c r="CH1389" s="253"/>
      <c r="CI1389" s="253"/>
      <c r="CJ1389" s="253"/>
      <c r="CK1389" s="253"/>
      <c r="CL1389" s="253"/>
      <c r="CM1389" s="253"/>
      <c r="CN1389" s="253"/>
      <c r="CO1389" s="253"/>
      <c r="CP1389" s="253"/>
      <c r="CQ1389" s="253"/>
      <c r="CR1389" s="253"/>
      <c r="CS1389" s="253"/>
      <c r="CT1389" s="253"/>
      <c r="CU1389" s="253"/>
      <c r="CV1389" s="253"/>
      <c r="CW1389" s="253"/>
      <c r="CX1389" s="253"/>
      <c r="CY1389" s="253"/>
      <c r="CZ1389" s="253"/>
      <c r="DA1389" s="253"/>
      <c r="DB1389" s="253"/>
      <c r="DC1389" s="253"/>
      <c r="DD1389" s="253"/>
      <c r="DE1389" s="253"/>
      <c r="DF1389" s="253"/>
      <c r="DG1389" s="253"/>
      <c r="DH1389" s="253"/>
      <c r="DI1389" s="253"/>
      <c r="DJ1389" s="253"/>
      <c r="DK1389" s="253"/>
      <c r="DL1389" s="253"/>
      <c r="DM1389" s="253"/>
      <c r="DN1389" s="253"/>
      <c r="DO1389" s="253"/>
      <c r="DP1389" s="253"/>
      <c r="DQ1389" s="253"/>
      <c r="DR1389" s="253"/>
      <c r="DS1389" s="253"/>
      <c r="DT1389" s="253"/>
      <c r="DU1389" s="253"/>
    </row>
    <row r="1390" spans="1:125" s="248" customFormat="1" x14ac:dyDescent="0.25">
      <c r="A1390" s="253"/>
      <c r="B1390" s="253"/>
      <c r="D1390" s="253"/>
      <c r="E1390" s="253"/>
      <c r="F1390" s="253"/>
      <c r="G1390" s="253"/>
      <c r="H1390" s="253"/>
      <c r="I1390" s="253"/>
      <c r="J1390" s="253"/>
      <c r="K1390" s="253"/>
      <c r="L1390" s="253"/>
      <c r="S1390" s="253"/>
      <c r="T1390" s="253"/>
      <c r="U1390" s="253"/>
      <c r="V1390" s="253"/>
      <c r="W1390" s="253"/>
      <c r="X1390" s="253"/>
      <c r="Y1390" s="253"/>
      <c r="Z1390" s="253"/>
      <c r="AA1390" s="253"/>
      <c r="AB1390" s="253"/>
      <c r="AC1390" s="253"/>
      <c r="AD1390" s="253"/>
      <c r="AE1390" s="253"/>
      <c r="AF1390" s="253"/>
      <c r="AG1390" s="253"/>
      <c r="AH1390" s="253"/>
      <c r="AI1390" s="253"/>
      <c r="AJ1390" s="253"/>
      <c r="AK1390" s="253"/>
      <c r="AL1390" s="253"/>
      <c r="AM1390" s="253"/>
      <c r="AN1390" s="253"/>
      <c r="AO1390" s="253"/>
      <c r="AP1390" s="253"/>
      <c r="AQ1390" s="253"/>
      <c r="AR1390" s="253"/>
      <c r="AS1390" s="253"/>
      <c r="AT1390" s="253"/>
      <c r="AU1390" s="253"/>
      <c r="AV1390" s="253"/>
      <c r="AW1390" s="253"/>
      <c r="AX1390" s="253"/>
      <c r="AY1390" s="253"/>
      <c r="AZ1390" s="253"/>
      <c r="BA1390" s="253"/>
      <c r="BB1390" s="253"/>
      <c r="BC1390" s="253"/>
      <c r="BD1390" s="253"/>
      <c r="BE1390" s="253"/>
      <c r="BF1390" s="253"/>
      <c r="BG1390" s="253"/>
      <c r="BH1390" s="253"/>
      <c r="BI1390" s="253"/>
      <c r="BJ1390" s="253"/>
      <c r="BK1390" s="253"/>
      <c r="BL1390" s="253"/>
      <c r="BM1390" s="253"/>
      <c r="BN1390" s="253"/>
      <c r="BO1390" s="253"/>
      <c r="BP1390" s="253"/>
      <c r="BQ1390" s="253"/>
      <c r="BR1390" s="253"/>
      <c r="BS1390" s="253"/>
      <c r="BT1390" s="253"/>
      <c r="BU1390" s="253"/>
      <c r="BV1390" s="253"/>
      <c r="BW1390" s="253"/>
      <c r="BX1390" s="253"/>
      <c r="BY1390" s="253"/>
      <c r="BZ1390" s="253"/>
      <c r="CA1390" s="253"/>
      <c r="CB1390" s="253"/>
      <c r="CC1390" s="253"/>
      <c r="CD1390" s="253"/>
      <c r="CE1390" s="253"/>
      <c r="CF1390" s="253"/>
      <c r="CG1390" s="253"/>
      <c r="CH1390" s="253"/>
      <c r="CI1390" s="253"/>
      <c r="CJ1390" s="253"/>
      <c r="CK1390" s="253"/>
      <c r="CL1390" s="253"/>
      <c r="CM1390" s="253"/>
      <c r="CN1390" s="253"/>
      <c r="CO1390" s="253"/>
      <c r="CP1390" s="253"/>
      <c r="CQ1390" s="253"/>
      <c r="CR1390" s="253"/>
      <c r="CS1390" s="253"/>
      <c r="CT1390" s="253"/>
      <c r="CU1390" s="253"/>
      <c r="CV1390" s="253"/>
      <c r="CW1390" s="253"/>
      <c r="CX1390" s="253"/>
      <c r="CY1390" s="253"/>
      <c r="CZ1390" s="253"/>
      <c r="DA1390" s="253"/>
      <c r="DB1390" s="253"/>
      <c r="DC1390" s="253"/>
      <c r="DD1390" s="253"/>
      <c r="DE1390" s="253"/>
      <c r="DF1390" s="253"/>
      <c r="DG1390" s="253"/>
      <c r="DH1390" s="253"/>
      <c r="DI1390" s="253"/>
      <c r="DJ1390" s="253"/>
      <c r="DK1390" s="253"/>
      <c r="DL1390" s="253"/>
      <c r="DM1390" s="253"/>
      <c r="DN1390" s="253"/>
      <c r="DO1390" s="253"/>
      <c r="DP1390" s="253"/>
      <c r="DQ1390" s="253"/>
      <c r="DR1390" s="253"/>
      <c r="DS1390" s="253"/>
      <c r="DT1390" s="253"/>
      <c r="DU1390" s="253"/>
    </row>
    <row r="1391" spans="1:125" s="248" customFormat="1" x14ac:dyDescent="0.25">
      <c r="A1391" s="253"/>
      <c r="B1391" s="253"/>
      <c r="D1391" s="253"/>
      <c r="E1391" s="253"/>
      <c r="F1391" s="253"/>
      <c r="G1391" s="253"/>
      <c r="H1391" s="253"/>
      <c r="I1391" s="253"/>
      <c r="J1391" s="253"/>
      <c r="K1391" s="253"/>
      <c r="L1391" s="253"/>
      <c r="S1391" s="253"/>
      <c r="T1391" s="253"/>
      <c r="U1391" s="253"/>
      <c r="V1391" s="253"/>
      <c r="W1391" s="253"/>
      <c r="X1391" s="253"/>
      <c r="Y1391" s="253"/>
      <c r="Z1391" s="253"/>
      <c r="AA1391" s="253"/>
      <c r="AB1391" s="253"/>
      <c r="AC1391" s="253"/>
      <c r="AD1391" s="253"/>
      <c r="AE1391" s="253"/>
      <c r="AF1391" s="253"/>
      <c r="AG1391" s="253"/>
      <c r="AH1391" s="253"/>
      <c r="AI1391" s="253"/>
      <c r="AJ1391" s="253"/>
      <c r="AK1391" s="253"/>
      <c r="AL1391" s="253"/>
      <c r="AM1391" s="253"/>
      <c r="AN1391" s="253"/>
      <c r="AO1391" s="253"/>
      <c r="AP1391" s="253"/>
      <c r="AQ1391" s="253"/>
      <c r="AR1391" s="253"/>
      <c r="AS1391" s="253"/>
      <c r="AT1391" s="253"/>
      <c r="AU1391" s="253"/>
      <c r="AV1391" s="253"/>
      <c r="AW1391" s="253"/>
      <c r="AX1391" s="253"/>
      <c r="AY1391" s="253"/>
      <c r="AZ1391" s="253"/>
      <c r="BA1391" s="253"/>
      <c r="BB1391" s="253"/>
      <c r="BC1391" s="253"/>
      <c r="BD1391" s="253"/>
      <c r="BE1391" s="253"/>
      <c r="BF1391" s="253"/>
      <c r="BG1391" s="253"/>
      <c r="BH1391" s="253"/>
      <c r="BI1391" s="253"/>
      <c r="BJ1391" s="253"/>
      <c r="BK1391" s="253"/>
      <c r="BL1391" s="253"/>
      <c r="BM1391" s="253"/>
      <c r="BN1391" s="253"/>
      <c r="BO1391" s="253"/>
      <c r="BP1391" s="253"/>
      <c r="BQ1391" s="253"/>
      <c r="BR1391" s="253"/>
      <c r="BS1391" s="253"/>
      <c r="BT1391" s="253"/>
      <c r="BU1391" s="253"/>
      <c r="BV1391" s="253"/>
      <c r="BW1391" s="253"/>
      <c r="BX1391" s="253"/>
      <c r="BY1391" s="253"/>
      <c r="BZ1391" s="253"/>
      <c r="CA1391" s="253"/>
      <c r="CB1391" s="253"/>
      <c r="CC1391" s="253"/>
      <c r="CD1391" s="253"/>
      <c r="CE1391" s="253"/>
      <c r="CF1391" s="253"/>
      <c r="CG1391" s="253"/>
      <c r="CH1391" s="253"/>
      <c r="CI1391" s="253"/>
      <c r="CJ1391" s="253"/>
      <c r="CK1391" s="253"/>
      <c r="CL1391" s="253"/>
      <c r="CM1391" s="253"/>
      <c r="CN1391" s="253"/>
      <c r="CO1391" s="253"/>
      <c r="CP1391" s="253"/>
      <c r="CQ1391" s="253"/>
      <c r="CR1391" s="253"/>
      <c r="CS1391" s="253"/>
      <c r="CT1391" s="253"/>
      <c r="CU1391" s="253"/>
      <c r="CV1391" s="253"/>
      <c r="CW1391" s="253"/>
      <c r="CX1391" s="253"/>
      <c r="CY1391" s="253"/>
      <c r="CZ1391" s="253"/>
      <c r="DA1391" s="253"/>
      <c r="DB1391" s="253"/>
      <c r="DC1391" s="253"/>
      <c r="DD1391" s="253"/>
      <c r="DE1391" s="253"/>
      <c r="DF1391" s="253"/>
      <c r="DG1391" s="253"/>
      <c r="DH1391" s="253"/>
      <c r="DI1391" s="253"/>
      <c r="DJ1391" s="253"/>
      <c r="DK1391" s="253"/>
      <c r="DL1391" s="253"/>
      <c r="DM1391" s="253"/>
      <c r="DN1391" s="253"/>
      <c r="DO1391" s="253"/>
      <c r="DP1391" s="253"/>
      <c r="DQ1391" s="253"/>
      <c r="DR1391" s="253"/>
      <c r="DS1391" s="253"/>
      <c r="DT1391" s="253"/>
      <c r="DU1391" s="253"/>
    </row>
    <row r="1392" spans="1:125" s="248" customFormat="1" x14ac:dyDescent="0.25">
      <c r="A1392" s="253"/>
      <c r="B1392" s="253"/>
      <c r="D1392" s="253"/>
      <c r="E1392" s="253"/>
      <c r="F1392" s="253"/>
      <c r="G1392" s="253"/>
      <c r="H1392" s="253"/>
      <c r="I1392" s="253"/>
      <c r="J1392" s="253"/>
      <c r="K1392" s="253"/>
      <c r="L1392" s="253"/>
      <c r="S1392" s="253"/>
      <c r="T1392" s="253"/>
      <c r="U1392" s="253"/>
      <c r="V1392" s="253"/>
      <c r="W1392" s="253"/>
      <c r="X1392" s="253"/>
      <c r="Y1392" s="253"/>
      <c r="Z1392" s="253"/>
      <c r="AA1392" s="253"/>
      <c r="AB1392" s="253"/>
      <c r="AC1392" s="253"/>
      <c r="AD1392" s="253"/>
      <c r="AE1392" s="253"/>
      <c r="AF1392" s="253"/>
      <c r="AG1392" s="253"/>
      <c r="AH1392" s="253"/>
      <c r="AI1392" s="253"/>
      <c r="AJ1392" s="253"/>
      <c r="AK1392" s="253"/>
      <c r="AL1392" s="253"/>
      <c r="AM1392" s="253"/>
      <c r="AN1392" s="253"/>
      <c r="AO1392" s="253"/>
      <c r="AP1392" s="253"/>
      <c r="AQ1392" s="253"/>
      <c r="AR1392" s="253"/>
      <c r="AS1392" s="253"/>
      <c r="AT1392" s="253"/>
      <c r="AU1392" s="253"/>
      <c r="AV1392" s="253"/>
      <c r="AW1392" s="253"/>
      <c r="AX1392" s="253"/>
      <c r="AY1392" s="253"/>
      <c r="AZ1392" s="253"/>
      <c r="BA1392" s="253"/>
      <c r="BB1392" s="253"/>
      <c r="BC1392" s="253"/>
      <c r="BD1392" s="253"/>
      <c r="BE1392" s="253"/>
      <c r="BF1392" s="253"/>
      <c r="BG1392" s="253"/>
      <c r="BH1392" s="253"/>
      <c r="BI1392" s="253"/>
      <c r="BJ1392" s="253"/>
      <c r="BK1392" s="253"/>
      <c r="BL1392" s="253"/>
      <c r="BM1392" s="253"/>
      <c r="BN1392" s="253"/>
      <c r="BO1392" s="253"/>
      <c r="BP1392" s="253"/>
      <c r="BQ1392" s="253"/>
      <c r="BR1392" s="253"/>
      <c r="BS1392" s="253"/>
      <c r="BT1392" s="253"/>
      <c r="BU1392" s="253"/>
      <c r="BV1392" s="253"/>
      <c r="BW1392" s="253"/>
      <c r="BX1392" s="253"/>
      <c r="BY1392" s="253"/>
      <c r="BZ1392" s="253"/>
      <c r="CA1392" s="253"/>
      <c r="CB1392" s="253"/>
      <c r="CC1392" s="253"/>
      <c r="CD1392" s="253"/>
      <c r="CE1392" s="253"/>
      <c r="CF1392" s="253"/>
      <c r="CG1392" s="253"/>
      <c r="CH1392" s="253"/>
      <c r="CI1392" s="253"/>
      <c r="CJ1392" s="253"/>
      <c r="CK1392" s="253"/>
      <c r="CL1392" s="253"/>
      <c r="CM1392" s="253"/>
      <c r="CN1392" s="253"/>
      <c r="CO1392" s="253"/>
      <c r="CP1392" s="253"/>
      <c r="CQ1392" s="253"/>
      <c r="CR1392" s="253"/>
      <c r="CS1392" s="253"/>
      <c r="CT1392" s="253"/>
      <c r="CU1392" s="253"/>
      <c r="CV1392" s="253"/>
      <c r="CW1392" s="253"/>
      <c r="CX1392" s="253"/>
      <c r="CY1392" s="253"/>
      <c r="CZ1392" s="253"/>
      <c r="DA1392" s="253"/>
      <c r="DB1392" s="253"/>
      <c r="DC1392" s="253"/>
      <c r="DD1392" s="253"/>
      <c r="DE1392" s="253"/>
      <c r="DF1392" s="253"/>
      <c r="DG1392" s="253"/>
      <c r="DH1392" s="253"/>
      <c r="DI1392" s="253"/>
      <c r="DJ1392" s="253"/>
      <c r="DK1392" s="253"/>
      <c r="DL1392" s="253"/>
      <c r="DM1392" s="253"/>
      <c r="DN1392" s="253"/>
      <c r="DO1392" s="253"/>
      <c r="DP1392" s="253"/>
      <c r="DQ1392" s="253"/>
      <c r="DR1392" s="253"/>
      <c r="DS1392" s="253"/>
      <c r="DT1392" s="253"/>
      <c r="DU1392" s="253"/>
    </row>
    <row r="1393" spans="1:125" s="248" customFormat="1" x14ac:dyDescent="0.25">
      <c r="A1393" s="253"/>
      <c r="B1393" s="253"/>
      <c r="D1393" s="253"/>
      <c r="E1393" s="253"/>
      <c r="F1393" s="253"/>
      <c r="G1393" s="253"/>
      <c r="H1393" s="253"/>
      <c r="I1393" s="253"/>
      <c r="J1393" s="253"/>
      <c r="K1393" s="253"/>
      <c r="L1393" s="253"/>
      <c r="S1393" s="253"/>
      <c r="T1393" s="253"/>
      <c r="U1393" s="253"/>
      <c r="V1393" s="253"/>
      <c r="W1393" s="253"/>
      <c r="X1393" s="253"/>
      <c r="Y1393" s="253"/>
      <c r="Z1393" s="253"/>
      <c r="AA1393" s="253"/>
      <c r="AB1393" s="253"/>
      <c r="AC1393" s="253"/>
      <c r="AD1393" s="253"/>
      <c r="AE1393" s="253"/>
      <c r="AF1393" s="253"/>
      <c r="AG1393" s="253"/>
      <c r="AH1393" s="253"/>
      <c r="AI1393" s="253"/>
      <c r="AJ1393" s="253"/>
      <c r="AK1393" s="253"/>
      <c r="AL1393" s="253"/>
      <c r="AM1393" s="253"/>
      <c r="AN1393" s="253"/>
      <c r="AO1393" s="253"/>
      <c r="AP1393" s="253"/>
      <c r="AQ1393" s="253"/>
      <c r="AR1393" s="253"/>
      <c r="AS1393" s="253"/>
      <c r="AT1393" s="253"/>
      <c r="AU1393" s="253"/>
      <c r="AV1393" s="253"/>
      <c r="AW1393" s="253"/>
      <c r="AX1393" s="253"/>
      <c r="AY1393" s="253"/>
      <c r="AZ1393" s="253"/>
      <c r="BA1393" s="253"/>
      <c r="BB1393" s="253"/>
      <c r="BC1393" s="253"/>
      <c r="BD1393" s="253"/>
      <c r="BE1393" s="253"/>
      <c r="BF1393" s="253"/>
      <c r="BG1393" s="253"/>
      <c r="BH1393" s="253"/>
      <c r="BI1393" s="253"/>
      <c r="BJ1393" s="253"/>
      <c r="BK1393" s="253"/>
      <c r="BL1393" s="253"/>
      <c r="BM1393" s="253"/>
      <c r="BN1393" s="253"/>
      <c r="BO1393" s="253"/>
      <c r="BP1393" s="253"/>
      <c r="BQ1393" s="253"/>
      <c r="BR1393" s="253"/>
      <c r="BS1393" s="253"/>
      <c r="BT1393" s="253"/>
      <c r="BU1393" s="253"/>
      <c r="BV1393" s="253"/>
      <c r="BW1393" s="253"/>
      <c r="BX1393" s="253"/>
      <c r="BY1393" s="253"/>
      <c r="BZ1393" s="253"/>
      <c r="CA1393" s="253"/>
      <c r="CB1393" s="253"/>
      <c r="CC1393" s="253"/>
      <c r="CD1393" s="253"/>
      <c r="CE1393" s="253"/>
      <c r="CF1393" s="253"/>
      <c r="CG1393" s="253"/>
      <c r="CH1393" s="253"/>
      <c r="CI1393" s="253"/>
      <c r="CJ1393" s="253"/>
      <c r="CK1393" s="253"/>
      <c r="CL1393" s="253"/>
      <c r="CM1393" s="253"/>
      <c r="CN1393" s="253"/>
      <c r="CO1393" s="253"/>
      <c r="CP1393" s="253"/>
      <c r="CQ1393" s="253"/>
      <c r="CR1393" s="253"/>
      <c r="CS1393" s="253"/>
      <c r="CT1393" s="253"/>
      <c r="CU1393" s="253"/>
      <c r="CV1393" s="253"/>
      <c r="CW1393" s="253"/>
      <c r="CX1393" s="253"/>
      <c r="CY1393" s="253"/>
      <c r="CZ1393" s="253"/>
      <c r="DA1393" s="253"/>
      <c r="DB1393" s="253"/>
      <c r="DC1393" s="253"/>
      <c r="DD1393" s="253"/>
      <c r="DE1393" s="253"/>
      <c r="DF1393" s="253"/>
      <c r="DG1393" s="253"/>
      <c r="DH1393" s="253"/>
      <c r="DI1393" s="253"/>
      <c r="DJ1393" s="253"/>
      <c r="DK1393" s="253"/>
      <c r="DL1393" s="253"/>
      <c r="DM1393" s="253"/>
      <c r="DN1393" s="253"/>
      <c r="DO1393" s="253"/>
      <c r="DP1393" s="253"/>
      <c r="DQ1393" s="253"/>
      <c r="DR1393" s="253"/>
      <c r="DS1393" s="253"/>
      <c r="DT1393" s="253"/>
      <c r="DU1393" s="253"/>
    </row>
    <row r="1394" spans="1:125" s="248" customFormat="1" x14ac:dyDescent="0.25">
      <c r="A1394" s="253"/>
      <c r="B1394" s="253"/>
      <c r="D1394" s="253"/>
      <c r="E1394" s="253"/>
      <c r="F1394" s="253"/>
      <c r="G1394" s="253"/>
      <c r="H1394" s="253"/>
      <c r="I1394" s="253"/>
      <c r="J1394" s="253"/>
      <c r="K1394" s="253"/>
      <c r="L1394" s="253"/>
      <c r="S1394" s="253"/>
      <c r="T1394" s="253"/>
      <c r="U1394" s="253"/>
      <c r="V1394" s="253"/>
      <c r="W1394" s="253"/>
      <c r="X1394" s="253"/>
      <c r="Y1394" s="253"/>
      <c r="Z1394" s="253"/>
      <c r="AA1394" s="253"/>
      <c r="AB1394" s="253"/>
      <c r="AC1394" s="253"/>
      <c r="AD1394" s="253"/>
      <c r="AE1394" s="253"/>
      <c r="AF1394" s="253"/>
      <c r="AG1394" s="253"/>
      <c r="AH1394" s="253"/>
      <c r="AI1394" s="253"/>
      <c r="AJ1394" s="253"/>
      <c r="AK1394" s="253"/>
      <c r="AL1394" s="253"/>
      <c r="AM1394" s="253"/>
      <c r="AN1394" s="253"/>
      <c r="AO1394" s="253"/>
      <c r="AP1394" s="253"/>
      <c r="AQ1394" s="253"/>
      <c r="AR1394" s="253"/>
      <c r="AS1394" s="253"/>
      <c r="AT1394" s="253"/>
      <c r="AU1394" s="253"/>
      <c r="AV1394" s="253"/>
      <c r="AW1394" s="253"/>
      <c r="AX1394" s="253"/>
      <c r="AY1394" s="253"/>
      <c r="AZ1394" s="253"/>
      <c r="BA1394" s="253"/>
      <c r="BB1394" s="253"/>
      <c r="BC1394" s="253"/>
      <c r="BD1394" s="253"/>
      <c r="BE1394" s="253"/>
      <c r="BF1394" s="253"/>
      <c r="BG1394" s="253"/>
      <c r="BH1394" s="253"/>
      <c r="BI1394" s="253"/>
      <c r="BJ1394" s="253"/>
      <c r="BK1394" s="253"/>
      <c r="BL1394" s="253"/>
      <c r="BM1394" s="253"/>
      <c r="BN1394" s="253"/>
      <c r="BO1394" s="253"/>
      <c r="BP1394" s="253"/>
      <c r="BQ1394" s="253"/>
      <c r="BR1394" s="253"/>
      <c r="BS1394" s="253"/>
      <c r="BT1394" s="253"/>
      <c r="BU1394" s="253"/>
      <c r="BV1394" s="253"/>
      <c r="BW1394" s="253"/>
      <c r="BX1394" s="253"/>
      <c r="BY1394" s="253"/>
      <c r="BZ1394" s="253"/>
      <c r="CA1394" s="253"/>
      <c r="CB1394" s="253"/>
      <c r="CC1394" s="253"/>
      <c r="CD1394" s="253"/>
      <c r="CE1394" s="253"/>
      <c r="CF1394" s="253"/>
      <c r="CG1394" s="253"/>
      <c r="CH1394" s="253"/>
      <c r="CI1394" s="253"/>
      <c r="CJ1394" s="253"/>
      <c r="CK1394" s="253"/>
      <c r="CL1394" s="253"/>
      <c r="CM1394" s="253"/>
      <c r="CN1394" s="253"/>
      <c r="CO1394" s="253"/>
      <c r="CP1394" s="253"/>
      <c r="CQ1394" s="253"/>
      <c r="CR1394" s="253"/>
      <c r="CS1394" s="253"/>
      <c r="CT1394" s="253"/>
      <c r="CU1394" s="253"/>
      <c r="CV1394" s="253"/>
      <c r="CW1394" s="253"/>
      <c r="CX1394" s="253"/>
      <c r="CY1394" s="253"/>
      <c r="CZ1394" s="253"/>
      <c r="DA1394" s="253"/>
      <c r="DB1394" s="253"/>
      <c r="DC1394" s="253"/>
      <c r="DD1394" s="253"/>
      <c r="DE1394" s="253"/>
      <c r="DF1394" s="253"/>
      <c r="DG1394" s="253"/>
      <c r="DH1394" s="253"/>
      <c r="DI1394" s="253"/>
      <c r="DJ1394" s="253"/>
      <c r="DK1394" s="253"/>
      <c r="DL1394" s="253"/>
      <c r="DM1394" s="253"/>
      <c r="DN1394" s="253"/>
      <c r="DO1394" s="253"/>
      <c r="DP1394" s="253"/>
      <c r="DQ1394" s="253"/>
      <c r="DR1394" s="253"/>
      <c r="DS1394" s="253"/>
      <c r="DT1394" s="253"/>
      <c r="DU1394" s="253"/>
    </row>
    <row r="1395" spans="1:125" s="248" customFormat="1" x14ac:dyDescent="0.25">
      <c r="A1395" s="253"/>
      <c r="B1395" s="253"/>
      <c r="D1395" s="253"/>
      <c r="E1395" s="253"/>
      <c r="F1395" s="253"/>
      <c r="G1395" s="253"/>
      <c r="H1395" s="253"/>
      <c r="I1395" s="253"/>
      <c r="J1395" s="253"/>
      <c r="K1395" s="253"/>
      <c r="L1395" s="253"/>
      <c r="S1395" s="253"/>
      <c r="T1395" s="253"/>
      <c r="U1395" s="253"/>
      <c r="V1395" s="253"/>
      <c r="W1395" s="253"/>
      <c r="X1395" s="253"/>
      <c r="Y1395" s="253"/>
      <c r="Z1395" s="253"/>
      <c r="AA1395" s="253"/>
      <c r="AB1395" s="253"/>
      <c r="AC1395" s="253"/>
      <c r="AD1395" s="253"/>
      <c r="AE1395" s="253"/>
      <c r="AF1395" s="253"/>
      <c r="AG1395" s="253"/>
      <c r="AH1395" s="253"/>
      <c r="AI1395" s="253"/>
      <c r="AJ1395" s="253"/>
      <c r="AK1395" s="253"/>
      <c r="AL1395" s="253"/>
      <c r="AM1395" s="253"/>
      <c r="AN1395" s="253"/>
      <c r="AO1395" s="253"/>
      <c r="AP1395" s="253"/>
      <c r="AQ1395" s="253"/>
      <c r="AR1395" s="253"/>
      <c r="AS1395" s="253"/>
      <c r="AT1395" s="253"/>
      <c r="AU1395" s="253"/>
      <c r="AV1395" s="253"/>
      <c r="AW1395" s="253"/>
      <c r="AX1395" s="253"/>
      <c r="AY1395" s="253"/>
      <c r="AZ1395" s="253"/>
      <c r="BA1395" s="253"/>
      <c r="BB1395" s="253"/>
      <c r="BC1395" s="253"/>
      <c r="BD1395" s="253"/>
      <c r="BE1395" s="253"/>
      <c r="BF1395" s="253"/>
      <c r="BG1395" s="253"/>
      <c r="BH1395" s="253"/>
      <c r="BI1395" s="253"/>
      <c r="BJ1395" s="253"/>
      <c r="BK1395" s="253"/>
      <c r="BL1395" s="253"/>
      <c r="BM1395" s="253"/>
      <c r="BN1395" s="253"/>
      <c r="BO1395" s="253"/>
      <c r="BP1395" s="253"/>
      <c r="BQ1395" s="253"/>
      <c r="BR1395" s="253"/>
      <c r="BS1395" s="253"/>
      <c r="BT1395" s="253"/>
      <c r="BU1395" s="253"/>
      <c r="BV1395" s="253"/>
      <c r="BW1395" s="253"/>
      <c r="BX1395" s="253"/>
      <c r="BY1395" s="253"/>
      <c r="BZ1395" s="253"/>
      <c r="CA1395" s="253"/>
      <c r="CB1395" s="253"/>
      <c r="CC1395" s="253"/>
      <c r="CD1395" s="253"/>
      <c r="CE1395" s="253"/>
      <c r="CF1395" s="253"/>
      <c r="CG1395" s="253"/>
      <c r="CH1395" s="253"/>
      <c r="CI1395" s="253"/>
      <c r="CJ1395" s="253"/>
      <c r="CK1395" s="253"/>
      <c r="CL1395" s="253"/>
      <c r="CM1395" s="253"/>
      <c r="CN1395" s="253"/>
      <c r="CO1395" s="253"/>
      <c r="CP1395" s="253"/>
      <c r="CQ1395" s="253"/>
      <c r="CR1395" s="253"/>
      <c r="CS1395" s="253"/>
      <c r="CT1395" s="253"/>
      <c r="CU1395" s="253"/>
      <c r="CV1395" s="253"/>
      <c r="CW1395" s="253"/>
      <c r="CX1395" s="253"/>
      <c r="CY1395" s="253"/>
      <c r="CZ1395" s="253"/>
      <c r="DA1395" s="253"/>
      <c r="DB1395" s="253"/>
      <c r="DC1395" s="253"/>
      <c r="DD1395" s="253"/>
      <c r="DE1395" s="253"/>
      <c r="DF1395" s="253"/>
      <c r="DG1395" s="253"/>
      <c r="DH1395" s="253"/>
      <c r="DI1395" s="253"/>
      <c r="DJ1395" s="253"/>
      <c r="DK1395" s="253"/>
      <c r="DL1395" s="253"/>
      <c r="DM1395" s="253"/>
      <c r="DN1395" s="253"/>
      <c r="DO1395" s="253"/>
      <c r="DP1395" s="253"/>
      <c r="DQ1395" s="253"/>
      <c r="DR1395" s="253"/>
      <c r="DS1395" s="253"/>
      <c r="DT1395" s="253"/>
      <c r="DU1395" s="253"/>
    </row>
    <row r="1396" spans="1:125" s="248" customFormat="1" x14ac:dyDescent="0.25">
      <c r="A1396" s="253"/>
      <c r="B1396" s="253"/>
      <c r="D1396" s="253"/>
      <c r="E1396" s="253"/>
      <c r="F1396" s="253"/>
      <c r="G1396" s="253"/>
      <c r="H1396" s="253"/>
      <c r="I1396" s="253"/>
      <c r="J1396" s="253"/>
      <c r="K1396" s="253"/>
      <c r="L1396" s="253"/>
      <c r="S1396" s="253"/>
      <c r="T1396" s="253"/>
      <c r="U1396" s="253"/>
      <c r="V1396" s="253"/>
      <c r="W1396" s="253"/>
      <c r="X1396" s="253"/>
      <c r="Y1396" s="253"/>
      <c r="Z1396" s="253"/>
      <c r="AA1396" s="253"/>
      <c r="AB1396" s="253"/>
      <c r="AC1396" s="253"/>
      <c r="AD1396" s="253"/>
      <c r="AE1396" s="253"/>
      <c r="AF1396" s="253"/>
      <c r="AG1396" s="253"/>
      <c r="AH1396" s="253"/>
      <c r="AI1396" s="253"/>
      <c r="AJ1396" s="253"/>
      <c r="AK1396" s="253"/>
      <c r="AL1396" s="253"/>
      <c r="AM1396" s="253"/>
      <c r="AN1396" s="253"/>
      <c r="AO1396" s="253"/>
      <c r="AP1396" s="253"/>
      <c r="AQ1396" s="253"/>
      <c r="AR1396" s="253"/>
      <c r="AS1396" s="253"/>
      <c r="AT1396" s="253"/>
      <c r="AU1396" s="253"/>
      <c r="AV1396" s="253"/>
      <c r="AW1396" s="253"/>
      <c r="AX1396" s="253"/>
      <c r="AY1396" s="253"/>
      <c r="AZ1396" s="253"/>
      <c r="BA1396" s="253"/>
      <c r="BB1396" s="253"/>
      <c r="BC1396" s="253"/>
      <c r="BD1396" s="253"/>
      <c r="BE1396" s="253"/>
      <c r="BF1396" s="253"/>
      <c r="BG1396" s="253"/>
      <c r="BH1396" s="253"/>
      <c r="BI1396" s="253"/>
      <c r="BJ1396" s="253"/>
      <c r="BK1396" s="253"/>
      <c r="BL1396" s="253"/>
      <c r="BM1396" s="253"/>
      <c r="BN1396" s="253"/>
      <c r="BO1396" s="253"/>
      <c r="BP1396" s="253"/>
      <c r="BQ1396" s="253"/>
      <c r="BR1396" s="253"/>
      <c r="BS1396" s="253"/>
      <c r="BT1396" s="253"/>
      <c r="BU1396" s="253"/>
      <c r="BV1396" s="253"/>
      <c r="BW1396" s="253"/>
      <c r="BX1396" s="253"/>
      <c r="BY1396" s="253"/>
      <c r="BZ1396" s="253"/>
      <c r="CA1396" s="253"/>
      <c r="CB1396" s="253"/>
      <c r="CC1396" s="253"/>
      <c r="CD1396" s="253"/>
      <c r="CE1396" s="253"/>
      <c r="CF1396" s="253"/>
      <c r="CG1396" s="253"/>
      <c r="CH1396" s="253"/>
      <c r="CI1396" s="253"/>
      <c r="CJ1396" s="253"/>
      <c r="CK1396" s="253"/>
      <c r="CL1396" s="253"/>
      <c r="CM1396" s="253"/>
      <c r="CN1396" s="253"/>
      <c r="CO1396" s="253"/>
      <c r="CP1396" s="253"/>
      <c r="CQ1396" s="253"/>
      <c r="CR1396" s="253"/>
      <c r="CS1396" s="253"/>
      <c r="CT1396" s="253"/>
      <c r="CU1396" s="253"/>
      <c r="CV1396" s="253"/>
      <c r="CW1396" s="253"/>
      <c r="CX1396" s="253"/>
      <c r="CY1396" s="253"/>
      <c r="CZ1396" s="253"/>
      <c r="DA1396" s="253"/>
      <c r="DB1396" s="253"/>
      <c r="DC1396" s="253"/>
      <c r="DD1396" s="253"/>
      <c r="DE1396" s="253"/>
      <c r="DF1396" s="253"/>
      <c r="DG1396" s="253"/>
      <c r="DH1396" s="253"/>
      <c r="DI1396" s="253"/>
      <c r="DJ1396" s="253"/>
      <c r="DK1396" s="253"/>
      <c r="DL1396" s="253"/>
      <c r="DM1396" s="253"/>
      <c r="DN1396" s="253"/>
      <c r="DO1396" s="253"/>
      <c r="DP1396" s="253"/>
      <c r="DQ1396" s="253"/>
      <c r="DR1396" s="253"/>
      <c r="DS1396" s="253"/>
      <c r="DT1396" s="253"/>
      <c r="DU1396" s="253"/>
    </row>
    <row r="1397" spans="1:125" s="248" customFormat="1" x14ac:dyDescent="0.25">
      <c r="A1397" s="253"/>
      <c r="B1397" s="253"/>
      <c r="D1397" s="253"/>
      <c r="E1397" s="253"/>
      <c r="F1397" s="253"/>
      <c r="G1397" s="253"/>
      <c r="H1397" s="253"/>
      <c r="I1397" s="253"/>
      <c r="J1397" s="253"/>
      <c r="K1397" s="253"/>
      <c r="L1397" s="253"/>
      <c r="S1397" s="253"/>
      <c r="T1397" s="253"/>
      <c r="U1397" s="253"/>
      <c r="V1397" s="253"/>
      <c r="W1397" s="253"/>
      <c r="X1397" s="253"/>
      <c r="Y1397" s="253"/>
      <c r="Z1397" s="253"/>
      <c r="AA1397" s="253"/>
      <c r="AB1397" s="253"/>
      <c r="AC1397" s="253"/>
      <c r="AD1397" s="253"/>
      <c r="AE1397" s="253"/>
      <c r="AF1397" s="253"/>
      <c r="AG1397" s="253"/>
      <c r="AH1397" s="253"/>
      <c r="AI1397" s="253"/>
      <c r="AJ1397" s="253"/>
      <c r="AK1397" s="253"/>
      <c r="AL1397" s="253"/>
      <c r="AM1397" s="253"/>
      <c r="AN1397" s="253"/>
      <c r="AO1397" s="253"/>
      <c r="AP1397" s="253"/>
      <c r="AQ1397" s="253"/>
      <c r="AR1397" s="253"/>
      <c r="AS1397" s="253"/>
      <c r="AT1397" s="253"/>
      <c r="AU1397" s="253"/>
      <c r="AV1397" s="253"/>
      <c r="AW1397" s="253"/>
      <c r="AX1397" s="253"/>
      <c r="AY1397" s="253"/>
      <c r="AZ1397" s="253"/>
      <c r="BA1397" s="253"/>
      <c r="BB1397" s="253"/>
      <c r="BC1397" s="253"/>
      <c r="BD1397" s="253"/>
      <c r="BE1397" s="253"/>
      <c r="BF1397" s="253"/>
      <c r="BG1397" s="253"/>
      <c r="BH1397" s="253"/>
      <c r="BI1397" s="253"/>
      <c r="BJ1397" s="253"/>
      <c r="BK1397" s="253"/>
      <c r="BL1397" s="253"/>
      <c r="BM1397" s="253"/>
      <c r="BN1397" s="253"/>
      <c r="BO1397" s="253"/>
      <c r="BP1397" s="253"/>
      <c r="BQ1397" s="253"/>
      <c r="BR1397" s="253"/>
      <c r="BS1397" s="253"/>
      <c r="BT1397" s="253"/>
      <c r="BU1397" s="253"/>
      <c r="BV1397" s="253"/>
      <c r="BW1397" s="253"/>
      <c r="BX1397" s="253"/>
      <c r="BY1397" s="253"/>
      <c r="BZ1397" s="253"/>
      <c r="CA1397" s="253"/>
      <c r="CB1397" s="253"/>
      <c r="CC1397" s="253"/>
      <c r="CD1397" s="253"/>
      <c r="CE1397" s="253"/>
      <c r="CF1397" s="253"/>
      <c r="CG1397" s="253"/>
      <c r="CH1397" s="253"/>
      <c r="CI1397" s="253"/>
      <c r="CJ1397" s="253"/>
      <c r="CK1397" s="253"/>
      <c r="CL1397" s="253"/>
      <c r="CM1397" s="253"/>
      <c r="CN1397" s="253"/>
      <c r="CO1397" s="253"/>
      <c r="CP1397" s="253"/>
      <c r="CQ1397" s="253"/>
      <c r="CR1397" s="253"/>
      <c r="CS1397" s="253"/>
      <c r="CT1397" s="253"/>
      <c r="CU1397" s="253"/>
      <c r="CV1397" s="253"/>
      <c r="CW1397" s="253"/>
      <c r="CX1397" s="253"/>
      <c r="CY1397" s="253"/>
      <c r="CZ1397" s="253"/>
      <c r="DA1397" s="253"/>
      <c r="DB1397" s="253"/>
      <c r="DC1397" s="253"/>
      <c r="DD1397" s="253"/>
      <c r="DE1397" s="253"/>
      <c r="DF1397" s="253"/>
      <c r="DG1397" s="253"/>
      <c r="DH1397" s="253"/>
      <c r="DI1397" s="253"/>
      <c r="DJ1397" s="253"/>
      <c r="DK1397" s="253"/>
      <c r="DL1397" s="253"/>
      <c r="DM1397" s="253"/>
      <c r="DN1397" s="253"/>
      <c r="DO1397" s="253"/>
      <c r="DP1397" s="253"/>
      <c r="DQ1397" s="253"/>
      <c r="DR1397" s="253"/>
      <c r="DS1397" s="253"/>
      <c r="DT1397" s="253"/>
      <c r="DU1397" s="253"/>
    </row>
    <row r="1398" spans="1:125" s="248" customFormat="1" x14ac:dyDescent="0.25">
      <c r="A1398" s="253"/>
      <c r="B1398" s="253"/>
      <c r="D1398" s="253"/>
      <c r="E1398" s="253"/>
      <c r="F1398" s="253"/>
      <c r="G1398" s="253"/>
      <c r="H1398" s="253"/>
      <c r="I1398" s="253"/>
      <c r="J1398" s="253"/>
      <c r="K1398" s="253"/>
      <c r="L1398" s="253"/>
      <c r="S1398" s="253"/>
      <c r="T1398" s="253"/>
      <c r="U1398" s="253"/>
      <c r="V1398" s="253"/>
      <c r="W1398" s="253"/>
      <c r="X1398" s="253"/>
      <c r="Y1398" s="253"/>
      <c r="Z1398" s="253"/>
      <c r="AA1398" s="253"/>
      <c r="AB1398" s="253"/>
      <c r="AC1398" s="253"/>
      <c r="AD1398" s="253"/>
      <c r="AE1398" s="253"/>
      <c r="AF1398" s="253"/>
      <c r="AG1398" s="253"/>
      <c r="AH1398" s="253"/>
      <c r="AI1398" s="253"/>
      <c r="AJ1398" s="253"/>
      <c r="AK1398" s="253"/>
      <c r="AL1398" s="253"/>
      <c r="AM1398" s="253"/>
      <c r="AN1398" s="253"/>
      <c r="AO1398" s="253"/>
      <c r="AP1398" s="253"/>
      <c r="AQ1398" s="253"/>
      <c r="AR1398" s="253"/>
      <c r="AS1398" s="253"/>
      <c r="AT1398" s="253"/>
      <c r="AU1398" s="253"/>
      <c r="AV1398" s="253"/>
      <c r="AW1398" s="253"/>
      <c r="AX1398" s="253"/>
      <c r="AY1398" s="253"/>
      <c r="AZ1398" s="253"/>
      <c r="BA1398" s="253"/>
      <c r="BB1398" s="253"/>
      <c r="BC1398" s="253"/>
      <c r="BD1398" s="253"/>
      <c r="BE1398" s="253"/>
      <c r="BF1398" s="253"/>
      <c r="BG1398" s="253"/>
      <c r="BH1398" s="253"/>
      <c r="BI1398" s="253"/>
      <c r="BJ1398" s="253"/>
      <c r="BK1398" s="253"/>
      <c r="BL1398" s="253"/>
      <c r="BM1398" s="253"/>
      <c r="BN1398" s="253"/>
      <c r="BO1398" s="253"/>
      <c r="BP1398" s="253"/>
      <c r="BQ1398" s="253"/>
      <c r="BR1398" s="253"/>
      <c r="BS1398" s="253"/>
      <c r="BT1398" s="253"/>
      <c r="BU1398" s="253"/>
      <c r="BV1398" s="253"/>
      <c r="BW1398" s="253"/>
      <c r="BX1398" s="253"/>
      <c r="BY1398" s="253"/>
      <c r="BZ1398" s="253"/>
      <c r="CA1398" s="253"/>
      <c r="CB1398" s="253"/>
      <c r="CC1398" s="253"/>
      <c r="CD1398" s="253"/>
      <c r="CE1398" s="253"/>
      <c r="CF1398" s="253"/>
      <c r="CG1398" s="253"/>
      <c r="CH1398" s="253"/>
      <c r="CI1398" s="253"/>
      <c r="CJ1398" s="253"/>
      <c r="CK1398" s="253"/>
      <c r="CL1398" s="253"/>
      <c r="CM1398" s="253"/>
      <c r="CN1398" s="253"/>
      <c r="CO1398" s="253"/>
      <c r="CP1398" s="253"/>
      <c r="CQ1398" s="253"/>
      <c r="CR1398" s="253"/>
      <c r="CS1398" s="253"/>
      <c r="CT1398" s="253"/>
      <c r="CU1398" s="253"/>
      <c r="CV1398" s="253"/>
      <c r="CW1398" s="253"/>
      <c r="CX1398" s="253"/>
      <c r="CY1398" s="253"/>
      <c r="CZ1398" s="253"/>
      <c r="DA1398" s="253"/>
      <c r="DB1398" s="253"/>
      <c r="DC1398" s="253"/>
      <c r="DD1398" s="253"/>
      <c r="DE1398" s="253"/>
      <c r="DF1398" s="253"/>
      <c r="DG1398" s="253"/>
      <c r="DH1398" s="253"/>
      <c r="DI1398" s="253"/>
      <c r="DJ1398" s="253"/>
      <c r="DK1398" s="253"/>
      <c r="DL1398" s="253"/>
      <c r="DM1398" s="253"/>
      <c r="DN1398" s="253"/>
      <c r="DO1398" s="253"/>
      <c r="DP1398" s="253"/>
      <c r="DQ1398" s="253"/>
      <c r="DR1398" s="253"/>
      <c r="DS1398" s="253"/>
      <c r="DT1398" s="253"/>
      <c r="DU1398" s="253"/>
    </row>
    <row r="1399" spans="1:125" s="248" customFormat="1" x14ac:dyDescent="0.25">
      <c r="A1399" s="253"/>
      <c r="B1399" s="253"/>
      <c r="D1399" s="253"/>
      <c r="E1399" s="253"/>
      <c r="F1399" s="253"/>
      <c r="G1399" s="253"/>
      <c r="H1399" s="253"/>
      <c r="I1399" s="253"/>
      <c r="J1399" s="253"/>
      <c r="K1399" s="253"/>
      <c r="L1399" s="253"/>
      <c r="S1399" s="253"/>
      <c r="T1399" s="253"/>
      <c r="U1399" s="253"/>
      <c r="V1399" s="253"/>
      <c r="W1399" s="253"/>
      <c r="X1399" s="253"/>
      <c r="Y1399" s="253"/>
      <c r="Z1399" s="253"/>
      <c r="AA1399" s="253"/>
      <c r="AB1399" s="253"/>
      <c r="AC1399" s="253"/>
      <c r="AD1399" s="253"/>
      <c r="AE1399" s="253"/>
      <c r="AF1399" s="253"/>
      <c r="AG1399" s="253"/>
      <c r="AH1399" s="253"/>
      <c r="AI1399" s="253"/>
      <c r="AJ1399" s="253"/>
      <c r="AK1399" s="253"/>
      <c r="AL1399" s="253"/>
      <c r="AM1399" s="253"/>
      <c r="AN1399" s="253"/>
      <c r="AO1399" s="253"/>
      <c r="AP1399" s="253"/>
      <c r="AQ1399" s="253"/>
      <c r="AR1399" s="253"/>
      <c r="AS1399" s="253"/>
      <c r="AT1399" s="253"/>
      <c r="AU1399" s="253"/>
      <c r="AV1399" s="253"/>
      <c r="AW1399" s="253"/>
      <c r="AX1399" s="253"/>
      <c r="AY1399" s="253"/>
      <c r="AZ1399" s="253"/>
      <c r="BA1399" s="253"/>
      <c r="BB1399" s="253"/>
      <c r="BC1399" s="253"/>
      <c r="BD1399" s="253"/>
      <c r="BE1399" s="253"/>
      <c r="BF1399" s="253"/>
      <c r="BG1399" s="253"/>
      <c r="BH1399" s="253"/>
      <c r="BI1399" s="253"/>
      <c r="BJ1399" s="253"/>
      <c r="BK1399" s="253"/>
      <c r="BL1399" s="253"/>
      <c r="BM1399" s="253"/>
      <c r="BN1399" s="253"/>
      <c r="BO1399" s="253"/>
      <c r="BP1399" s="253"/>
      <c r="BQ1399" s="253"/>
      <c r="BR1399" s="253"/>
      <c r="BS1399" s="253"/>
      <c r="BT1399" s="253"/>
      <c r="BU1399" s="253"/>
      <c r="BV1399" s="253"/>
      <c r="BW1399" s="253"/>
      <c r="BX1399" s="253"/>
      <c r="BY1399" s="253"/>
      <c r="BZ1399" s="253"/>
      <c r="CA1399" s="253"/>
      <c r="CB1399" s="253"/>
      <c r="CC1399" s="253"/>
      <c r="CD1399" s="253"/>
      <c r="CE1399" s="253"/>
      <c r="CF1399" s="253"/>
      <c r="CG1399" s="253"/>
      <c r="CH1399" s="253"/>
      <c r="CI1399" s="253"/>
      <c r="CJ1399" s="253"/>
      <c r="CK1399" s="253"/>
      <c r="CL1399" s="253"/>
      <c r="CM1399" s="253"/>
      <c r="CN1399" s="253"/>
      <c r="CO1399" s="253"/>
      <c r="CP1399" s="253"/>
      <c r="CQ1399" s="253"/>
      <c r="CR1399" s="253"/>
      <c r="CS1399" s="253"/>
      <c r="CT1399" s="253"/>
      <c r="CU1399" s="253"/>
      <c r="CV1399" s="253"/>
      <c r="CW1399" s="253"/>
      <c r="CX1399" s="253"/>
      <c r="CY1399" s="253"/>
      <c r="CZ1399" s="253"/>
      <c r="DA1399" s="253"/>
      <c r="DB1399" s="253"/>
      <c r="DC1399" s="253"/>
      <c r="DD1399" s="253"/>
      <c r="DE1399" s="253"/>
      <c r="DF1399" s="253"/>
      <c r="DG1399" s="253"/>
      <c r="DH1399" s="253"/>
      <c r="DI1399" s="253"/>
      <c r="DJ1399" s="253"/>
      <c r="DK1399" s="253"/>
      <c r="DL1399" s="253"/>
      <c r="DM1399" s="253"/>
      <c r="DN1399" s="253"/>
      <c r="DO1399" s="253"/>
      <c r="DP1399" s="253"/>
      <c r="DQ1399" s="253"/>
      <c r="DR1399" s="253"/>
      <c r="DS1399" s="253"/>
      <c r="DT1399" s="253"/>
      <c r="DU1399" s="253"/>
    </row>
    <row r="1400" spans="1:125" s="248" customFormat="1" x14ac:dyDescent="0.25">
      <c r="A1400" s="253"/>
      <c r="B1400" s="253"/>
      <c r="D1400" s="253"/>
      <c r="E1400" s="253"/>
      <c r="F1400" s="253"/>
      <c r="G1400" s="253"/>
      <c r="H1400" s="253"/>
      <c r="I1400" s="253"/>
      <c r="J1400" s="253"/>
      <c r="K1400" s="253"/>
      <c r="L1400" s="253"/>
      <c r="S1400" s="253"/>
      <c r="T1400" s="253"/>
      <c r="U1400" s="253"/>
      <c r="V1400" s="253"/>
      <c r="W1400" s="253"/>
      <c r="X1400" s="253"/>
      <c r="Y1400" s="253"/>
      <c r="Z1400" s="253"/>
      <c r="AA1400" s="253"/>
      <c r="AB1400" s="253"/>
      <c r="AC1400" s="253"/>
      <c r="AD1400" s="253"/>
      <c r="AE1400" s="253"/>
      <c r="AF1400" s="253"/>
      <c r="AG1400" s="253"/>
      <c r="AH1400" s="253"/>
      <c r="AI1400" s="253"/>
      <c r="AJ1400" s="253"/>
      <c r="AK1400" s="253"/>
      <c r="AL1400" s="253"/>
      <c r="AM1400" s="253"/>
      <c r="AN1400" s="253"/>
      <c r="AO1400" s="253"/>
      <c r="AP1400" s="253"/>
      <c r="AQ1400" s="253"/>
      <c r="AR1400" s="253"/>
      <c r="AS1400" s="253"/>
      <c r="AT1400" s="253"/>
      <c r="AU1400" s="253"/>
      <c r="AV1400" s="253"/>
      <c r="AW1400" s="253"/>
      <c r="AX1400" s="253"/>
      <c r="AY1400" s="253"/>
      <c r="AZ1400" s="253"/>
      <c r="BA1400" s="253"/>
      <c r="BB1400" s="253"/>
      <c r="BC1400" s="253"/>
      <c r="BD1400" s="253"/>
      <c r="BE1400" s="253"/>
      <c r="BF1400" s="253"/>
      <c r="BG1400" s="253"/>
      <c r="BH1400" s="253"/>
      <c r="BI1400" s="253"/>
      <c r="BJ1400" s="253"/>
      <c r="BK1400" s="253"/>
      <c r="BL1400" s="253"/>
      <c r="BM1400" s="253"/>
      <c r="BN1400" s="253"/>
      <c r="BO1400" s="253"/>
      <c r="BP1400" s="253"/>
      <c r="BQ1400" s="253"/>
      <c r="BR1400" s="253"/>
      <c r="BS1400" s="253"/>
      <c r="BT1400" s="253"/>
      <c r="BU1400" s="253"/>
      <c r="BV1400" s="253"/>
      <c r="BW1400" s="253"/>
      <c r="BX1400" s="253"/>
      <c r="BY1400" s="253"/>
      <c r="BZ1400" s="253"/>
      <c r="CA1400" s="253"/>
      <c r="CB1400" s="253"/>
      <c r="CC1400" s="253"/>
      <c r="CD1400" s="253"/>
      <c r="CE1400" s="253"/>
      <c r="CF1400" s="253"/>
      <c r="CG1400" s="253"/>
      <c r="CH1400" s="253"/>
      <c r="CI1400" s="253"/>
      <c r="CJ1400" s="253"/>
      <c r="CK1400" s="253"/>
      <c r="CL1400" s="253"/>
      <c r="CM1400" s="253"/>
      <c r="CN1400" s="253"/>
      <c r="CO1400" s="253"/>
      <c r="CP1400" s="253"/>
      <c r="CQ1400" s="253"/>
      <c r="CR1400" s="253"/>
      <c r="CS1400" s="253"/>
      <c r="CT1400" s="253"/>
      <c r="CU1400" s="253"/>
      <c r="CV1400" s="253"/>
      <c r="CW1400" s="253"/>
      <c r="CX1400" s="253"/>
      <c r="CY1400" s="253"/>
      <c r="CZ1400" s="253"/>
      <c r="DA1400" s="253"/>
      <c r="DB1400" s="253"/>
      <c r="DC1400" s="253"/>
      <c r="DD1400" s="253"/>
      <c r="DE1400" s="253"/>
      <c r="DF1400" s="253"/>
      <c r="DG1400" s="253"/>
      <c r="DH1400" s="253"/>
      <c r="DI1400" s="253"/>
      <c r="DJ1400" s="253"/>
      <c r="DK1400" s="253"/>
      <c r="DL1400" s="253"/>
      <c r="DM1400" s="253"/>
      <c r="DN1400" s="253"/>
      <c r="DO1400" s="253"/>
      <c r="DP1400" s="253"/>
      <c r="DQ1400" s="253"/>
      <c r="DR1400" s="253"/>
      <c r="DS1400" s="253"/>
      <c r="DT1400" s="253"/>
      <c r="DU1400" s="253"/>
    </row>
    <row r="1401" spans="1:125" s="248" customFormat="1" x14ac:dyDescent="0.25">
      <c r="A1401" s="253"/>
      <c r="B1401" s="253"/>
      <c r="D1401" s="253"/>
      <c r="E1401" s="253"/>
      <c r="F1401" s="253"/>
      <c r="G1401" s="253"/>
      <c r="H1401" s="253"/>
      <c r="I1401" s="253"/>
      <c r="J1401" s="253"/>
      <c r="K1401" s="253"/>
      <c r="L1401" s="253"/>
      <c r="S1401" s="253"/>
      <c r="T1401" s="253"/>
      <c r="U1401" s="253"/>
      <c r="V1401" s="253"/>
      <c r="W1401" s="253"/>
      <c r="X1401" s="253"/>
      <c r="Y1401" s="253"/>
      <c r="Z1401" s="253"/>
      <c r="AA1401" s="253"/>
      <c r="AB1401" s="253"/>
      <c r="AC1401" s="253"/>
      <c r="AD1401" s="253"/>
      <c r="AE1401" s="253"/>
      <c r="AF1401" s="253"/>
      <c r="AG1401" s="253"/>
      <c r="AH1401" s="253"/>
      <c r="AI1401" s="253"/>
      <c r="AJ1401" s="253"/>
      <c r="AK1401" s="253"/>
      <c r="AL1401" s="253"/>
      <c r="AM1401" s="253"/>
      <c r="AN1401" s="253"/>
      <c r="AO1401" s="253"/>
      <c r="AP1401" s="253"/>
      <c r="AQ1401" s="253"/>
      <c r="AR1401" s="253"/>
      <c r="AS1401" s="253"/>
      <c r="AT1401" s="253"/>
      <c r="AU1401" s="253"/>
      <c r="AV1401" s="253"/>
      <c r="AW1401" s="253"/>
      <c r="AX1401" s="253"/>
      <c r="AY1401" s="253"/>
      <c r="AZ1401" s="253"/>
      <c r="BA1401" s="253"/>
      <c r="BB1401" s="253"/>
      <c r="BC1401" s="253"/>
      <c r="BD1401" s="253"/>
      <c r="BE1401" s="253"/>
      <c r="BF1401" s="253"/>
      <c r="BG1401" s="253"/>
      <c r="BH1401" s="253"/>
      <c r="BI1401" s="253"/>
      <c r="BJ1401" s="253"/>
      <c r="BK1401" s="253"/>
      <c r="BL1401" s="253"/>
      <c r="BM1401" s="253"/>
      <c r="BN1401" s="253"/>
      <c r="BO1401" s="253"/>
      <c r="BP1401" s="253"/>
      <c r="BQ1401" s="253"/>
      <c r="BR1401" s="253"/>
      <c r="BS1401" s="253"/>
      <c r="BT1401" s="253"/>
      <c r="BU1401" s="253"/>
      <c r="BV1401" s="253"/>
      <c r="BW1401" s="253"/>
      <c r="BX1401" s="253"/>
      <c r="BY1401" s="253"/>
      <c r="BZ1401" s="253"/>
      <c r="CA1401" s="253"/>
      <c r="CB1401" s="253"/>
      <c r="CC1401" s="253"/>
      <c r="CD1401" s="253"/>
      <c r="CE1401" s="253"/>
      <c r="CF1401" s="253"/>
      <c r="CG1401" s="253"/>
      <c r="CH1401" s="253"/>
      <c r="CI1401" s="253"/>
      <c r="CJ1401" s="253"/>
      <c r="CK1401" s="253"/>
      <c r="CL1401" s="253"/>
      <c r="CM1401" s="253"/>
      <c r="CN1401" s="253"/>
      <c r="CO1401" s="253"/>
      <c r="CP1401" s="253"/>
      <c r="CQ1401" s="253"/>
      <c r="CR1401" s="253"/>
      <c r="CS1401" s="253"/>
      <c r="CT1401" s="253"/>
      <c r="CU1401" s="253"/>
      <c r="CV1401" s="253"/>
      <c r="CW1401" s="253"/>
      <c r="CX1401" s="253"/>
      <c r="CY1401" s="253"/>
      <c r="CZ1401" s="253"/>
      <c r="DA1401" s="253"/>
      <c r="DB1401" s="253"/>
      <c r="DC1401" s="253"/>
      <c r="DD1401" s="253"/>
      <c r="DE1401" s="253"/>
      <c r="DF1401" s="253"/>
      <c r="DG1401" s="253"/>
      <c r="DH1401" s="253"/>
      <c r="DI1401" s="253"/>
      <c r="DJ1401" s="253"/>
      <c r="DK1401" s="253"/>
      <c r="DL1401" s="253"/>
      <c r="DM1401" s="253"/>
      <c r="DN1401" s="253"/>
      <c r="DO1401" s="253"/>
      <c r="DP1401" s="253"/>
      <c r="DQ1401" s="253"/>
      <c r="DR1401" s="253"/>
      <c r="DS1401" s="253"/>
      <c r="DT1401" s="253"/>
      <c r="DU1401" s="253"/>
    </row>
    <row r="1402" spans="1:125" s="248" customFormat="1" x14ac:dyDescent="0.25">
      <c r="A1402" s="253"/>
      <c r="B1402" s="253"/>
      <c r="D1402" s="253"/>
      <c r="E1402" s="253"/>
      <c r="F1402" s="253"/>
      <c r="G1402" s="253"/>
      <c r="H1402" s="253"/>
      <c r="I1402" s="253"/>
      <c r="J1402" s="253"/>
      <c r="K1402" s="253"/>
      <c r="L1402" s="253"/>
      <c r="S1402" s="253"/>
      <c r="T1402" s="253"/>
      <c r="U1402" s="253"/>
      <c r="V1402" s="253"/>
      <c r="W1402" s="253"/>
      <c r="X1402" s="253"/>
      <c r="Y1402" s="253"/>
      <c r="Z1402" s="253"/>
      <c r="AA1402" s="253"/>
      <c r="AB1402" s="253"/>
      <c r="AC1402" s="253"/>
      <c r="AD1402" s="253"/>
      <c r="AE1402" s="253"/>
      <c r="AF1402" s="253"/>
      <c r="AG1402" s="253"/>
      <c r="AH1402" s="253"/>
      <c r="AI1402" s="253"/>
      <c r="AJ1402" s="253"/>
      <c r="AK1402" s="253"/>
      <c r="AL1402" s="253"/>
      <c r="AM1402" s="253"/>
      <c r="AN1402" s="253"/>
      <c r="AO1402" s="253"/>
      <c r="AP1402" s="253"/>
      <c r="AQ1402" s="253"/>
      <c r="AR1402" s="253"/>
      <c r="AS1402" s="253"/>
      <c r="AT1402" s="253"/>
      <c r="AU1402" s="253"/>
      <c r="AV1402" s="253"/>
      <c r="AW1402" s="253"/>
      <c r="AX1402" s="253"/>
      <c r="AY1402" s="253"/>
      <c r="AZ1402" s="253"/>
      <c r="BA1402" s="253"/>
      <c r="BB1402" s="253"/>
      <c r="BC1402" s="253"/>
      <c r="BD1402" s="253"/>
      <c r="BE1402" s="253"/>
      <c r="BF1402" s="253"/>
      <c r="BG1402" s="253"/>
      <c r="BH1402" s="253"/>
      <c r="BI1402" s="253"/>
      <c r="BJ1402" s="253"/>
      <c r="BK1402" s="253"/>
      <c r="BL1402" s="253"/>
      <c r="BM1402" s="253"/>
      <c r="BN1402" s="253"/>
      <c r="BO1402" s="253"/>
      <c r="BP1402" s="253"/>
      <c r="BQ1402" s="253"/>
      <c r="BR1402" s="253"/>
      <c r="BS1402" s="253"/>
      <c r="BT1402" s="253"/>
      <c r="BU1402" s="253"/>
      <c r="BV1402" s="253"/>
      <c r="BW1402" s="253"/>
      <c r="BX1402" s="253"/>
      <c r="BY1402" s="253"/>
      <c r="BZ1402" s="253"/>
      <c r="CA1402" s="253"/>
      <c r="CB1402" s="253"/>
      <c r="CC1402" s="253"/>
      <c r="CD1402" s="253"/>
      <c r="CE1402" s="253"/>
      <c r="CF1402" s="253"/>
      <c r="CG1402" s="253"/>
      <c r="CH1402" s="253"/>
      <c r="CI1402" s="253"/>
      <c r="CJ1402" s="253"/>
      <c r="CK1402" s="253"/>
      <c r="CL1402" s="253"/>
      <c r="CM1402" s="253"/>
      <c r="CN1402" s="253"/>
      <c r="CO1402" s="253"/>
      <c r="CP1402" s="253"/>
      <c r="CQ1402" s="253"/>
      <c r="CR1402" s="253"/>
      <c r="CS1402" s="253"/>
      <c r="CT1402" s="253"/>
      <c r="CU1402" s="253"/>
      <c r="CV1402" s="253"/>
      <c r="CW1402" s="253"/>
      <c r="CX1402" s="253"/>
      <c r="CY1402" s="253"/>
      <c r="CZ1402" s="253"/>
      <c r="DA1402" s="253"/>
      <c r="DB1402" s="253"/>
      <c r="DC1402" s="253"/>
      <c r="DD1402" s="253"/>
      <c r="DE1402" s="253"/>
      <c r="DF1402" s="253"/>
      <c r="DG1402" s="253"/>
      <c r="DH1402" s="253"/>
      <c r="DI1402" s="253"/>
      <c r="DJ1402" s="253"/>
      <c r="DK1402" s="253"/>
      <c r="DL1402" s="253"/>
      <c r="DM1402" s="253"/>
      <c r="DN1402" s="253"/>
      <c r="DO1402" s="253"/>
      <c r="DP1402" s="253"/>
      <c r="DQ1402" s="253"/>
      <c r="DR1402" s="253"/>
      <c r="DS1402" s="253"/>
      <c r="DT1402" s="253"/>
      <c r="DU1402" s="253"/>
    </row>
    <row r="1403" spans="1:125" s="248" customFormat="1" x14ac:dyDescent="0.25">
      <c r="A1403" s="253"/>
      <c r="B1403" s="253"/>
      <c r="D1403" s="253"/>
      <c r="E1403" s="253"/>
      <c r="F1403" s="253"/>
      <c r="G1403" s="253"/>
      <c r="H1403" s="253"/>
      <c r="I1403" s="253"/>
      <c r="J1403" s="253"/>
      <c r="K1403" s="253"/>
      <c r="L1403" s="253"/>
      <c r="S1403" s="253"/>
      <c r="T1403" s="253"/>
      <c r="U1403" s="253"/>
      <c r="V1403" s="253"/>
      <c r="W1403" s="253"/>
      <c r="X1403" s="253"/>
      <c r="Y1403" s="253"/>
      <c r="Z1403" s="253"/>
      <c r="AA1403" s="253"/>
      <c r="AB1403" s="253"/>
      <c r="AC1403" s="253"/>
      <c r="AD1403" s="253"/>
      <c r="AE1403" s="253"/>
      <c r="AF1403" s="253"/>
      <c r="AG1403" s="253"/>
      <c r="AH1403" s="253"/>
      <c r="AI1403" s="253"/>
      <c r="AJ1403" s="253"/>
      <c r="AK1403" s="253"/>
      <c r="AL1403" s="253"/>
      <c r="AM1403" s="253"/>
      <c r="AN1403" s="253"/>
      <c r="AO1403" s="253"/>
      <c r="AP1403" s="253"/>
      <c r="AQ1403" s="253"/>
      <c r="AR1403" s="253"/>
      <c r="AS1403" s="253"/>
      <c r="AT1403" s="253"/>
      <c r="AU1403" s="253"/>
      <c r="AV1403" s="253"/>
      <c r="AW1403" s="253"/>
      <c r="AX1403" s="253"/>
      <c r="AY1403" s="253"/>
      <c r="AZ1403" s="253"/>
      <c r="BA1403" s="253"/>
      <c r="BB1403" s="253"/>
      <c r="BC1403" s="253"/>
      <c r="BD1403" s="253"/>
      <c r="BE1403" s="253"/>
      <c r="BF1403" s="253"/>
      <c r="BG1403" s="253"/>
      <c r="BH1403" s="253"/>
      <c r="BI1403" s="253"/>
      <c r="BJ1403" s="253"/>
      <c r="BK1403" s="253"/>
      <c r="BL1403" s="253"/>
      <c r="BM1403" s="253"/>
      <c r="BN1403" s="253"/>
      <c r="BO1403" s="253"/>
      <c r="BP1403" s="253"/>
      <c r="BQ1403" s="253"/>
      <c r="BR1403" s="253"/>
      <c r="BS1403" s="253"/>
      <c r="BT1403" s="253"/>
      <c r="BU1403" s="253"/>
      <c r="BV1403" s="253"/>
      <c r="BW1403" s="253"/>
      <c r="BX1403" s="253"/>
      <c r="BY1403" s="253"/>
      <c r="BZ1403" s="253"/>
      <c r="CA1403" s="253"/>
      <c r="CB1403" s="253"/>
      <c r="CC1403" s="253"/>
      <c r="CD1403" s="253"/>
      <c r="CE1403" s="253"/>
      <c r="CF1403" s="253"/>
      <c r="CG1403" s="253"/>
      <c r="CH1403" s="253"/>
      <c r="CI1403" s="253"/>
      <c r="CJ1403" s="253"/>
      <c r="CK1403" s="253"/>
      <c r="CL1403" s="253"/>
      <c r="CM1403" s="253"/>
      <c r="CN1403" s="253"/>
      <c r="CO1403" s="253"/>
      <c r="CP1403" s="253"/>
      <c r="CQ1403" s="253"/>
      <c r="CR1403" s="253"/>
      <c r="CS1403" s="253"/>
      <c r="CT1403" s="253"/>
      <c r="CU1403" s="253"/>
      <c r="CV1403" s="253"/>
      <c r="CW1403" s="253"/>
      <c r="CX1403" s="253"/>
      <c r="CY1403" s="253"/>
      <c r="CZ1403" s="253"/>
      <c r="DA1403" s="253"/>
      <c r="DB1403" s="253"/>
      <c r="DC1403" s="253"/>
      <c r="DD1403" s="253"/>
      <c r="DE1403" s="253"/>
      <c r="DF1403" s="253"/>
      <c r="DG1403" s="253"/>
      <c r="DH1403" s="253"/>
      <c r="DI1403" s="253"/>
      <c r="DJ1403" s="253"/>
      <c r="DK1403" s="253"/>
      <c r="DL1403" s="253"/>
      <c r="DM1403" s="253"/>
      <c r="DN1403" s="253"/>
      <c r="DO1403" s="253"/>
      <c r="DP1403" s="253"/>
      <c r="DQ1403" s="253"/>
      <c r="DR1403" s="253"/>
      <c r="DS1403" s="253"/>
      <c r="DT1403" s="253"/>
      <c r="DU1403" s="253"/>
    </row>
    <row r="1404" spans="1:125" s="248" customFormat="1" x14ac:dyDescent="0.25">
      <c r="A1404" s="253"/>
      <c r="B1404" s="253"/>
      <c r="D1404" s="253"/>
      <c r="E1404" s="253"/>
      <c r="F1404" s="253"/>
      <c r="G1404" s="253"/>
      <c r="H1404" s="253"/>
      <c r="I1404" s="253"/>
      <c r="J1404" s="253"/>
      <c r="K1404" s="253"/>
      <c r="L1404" s="253"/>
      <c r="S1404" s="253"/>
      <c r="T1404" s="253"/>
      <c r="U1404" s="253"/>
      <c r="V1404" s="253"/>
      <c r="W1404" s="253"/>
      <c r="X1404" s="253"/>
      <c r="Y1404" s="253"/>
      <c r="Z1404" s="253"/>
      <c r="AA1404" s="253"/>
      <c r="AB1404" s="253"/>
      <c r="AC1404" s="253"/>
      <c r="AD1404" s="253"/>
      <c r="AE1404" s="253"/>
      <c r="AF1404" s="253"/>
      <c r="AG1404" s="253"/>
      <c r="AH1404" s="253"/>
      <c r="AI1404" s="253"/>
      <c r="AJ1404" s="253"/>
      <c r="AK1404" s="253"/>
      <c r="AL1404" s="253"/>
      <c r="AM1404" s="253"/>
      <c r="AN1404" s="253"/>
      <c r="AO1404" s="253"/>
      <c r="AP1404" s="253"/>
      <c r="AQ1404" s="253"/>
      <c r="AR1404" s="253"/>
      <c r="AS1404" s="253"/>
      <c r="AT1404" s="253"/>
      <c r="AU1404" s="253"/>
      <c r="AV1404" s="253"/>
      <c r="AW1404" s="253"/>
      <c r="AX1404" s="253"/>
      <c r="AY1404" s="253"/>
      <c r="AZ1404" s="253"/>
      <c r="BA1404" s="253"/>
      <c r="BB1404" s="253"/>
      <c r="BC1404" s="253"/>
      <c r="BD1404" s="253"/>
      <c r="BE1404" s="253"/>
      <c r="BF1404" s="253"/>
      <c r="BG1404" s="253"/>
      <c r="BH1404" s="253"/>
      <c r="BI1404" s="253"/>
      <c r="BJ1404" s="253"/>
      <c r="BK1404" s="253"/>
      <c r="BL1404" s="253"/>
      <c r="BM1404" s="253"/>
      <c r="BN1404" s="253"/>
      <c r="BO1404" s="253"/>
      <c r="BP1404" s="253"/>
      <c r="BQ1404" s="253"/>
      <c r="BR1404" s="253"/>
      <c r="BS1404" s="253"/>
      <c r="BT1404" s="253"/>
      <c r="BU1404" s="253"/>
      <c r="BV1404" s="253"/>
      <c r="BW1404" s="253"/>
      <c r="BX1404" s="253"/>
      <c r="BY1404" s="253"/>
      <c r="BZ1404" s="253"/>
      <c r="CA1404" s="253"/>
      <c r="CB1404" s="253"/>
      <c r="CC1404" s="253"/>
      <c r="CD1404" s="253"/>
      <c r="CE1404" s="253"/>
      <c r="CF1404" s="253"/>
      <c r="CG1404" s="253"/>
      <c r="CH1404" s="253"/>
      <c r="CI1404" s="253"/>
      <c r="CJ1404" s="253"/>
      <c r="CK1404" s="253"/>
      <c r="CL1404" s="253"/>
      <c r="CM1404" s="253"/>
      <c r="CN1404" s="253"/>
      <c r="CO1404" s="253"/>
      <c r="CP1404" s="253"/>
      <c r="CQ1404" s="253"/>
      <c r="CR1404" s="253"/>
      <c r="CS1404" s="253"/>
      <c r="CT1404" s="253"/>
      <c r="CU1404" s="253"/>
      <c r="CV1404" s="253"/>
      <c r="CW1404" s="253"/>
      <c r="CX1404" s="253"/>
      <c r="CY1404" s="253"/>
      <c r="CZ1404" s="253"/>
      <c r="DA1404" s="253"/>
      <c r="DB1404" s="253"/>
      <c r="DC1404" s="253"/>
      <c r="DD1404" s="253"/>
      <c r="DE1404" s="253"/>
      <c r="DF1404" s="253"/>
      <c r="DG1404" s="253"/>
      <c r="DH1404" s="253"/>
      <c r="DI1404" s="253"/>
      <c r="DJ1404" s="253"/>
      <c r="DK1404" s="253"/>
      <c r="DL1404" s="253"/>
      <c r="DM1404" s="253"/>
      <c r="DN1404" s="253"/>
      <c r="DO1404" s="253"/>
      <c r="DP1404" s="253"/>
      <c r="DQ1404" s="253"/>
      <c r="DR1404" s="253"/>
      <c r="DS1404" s="253"/>
      <c r="DT1404" s="253"/>
      <c r="DU1404" s="253"/>
    </row>
    <row r="1405" spans="1:125" s="248" customFormat="1" x14ac:dyDescent="0.25">
      <c r="A1405" s="253"/>
      <c r="B1405" s="253"/>
      <c r="D1405" s="253"/>
      <c r="E1405" s="253"/>
      <c r="F1405" s="253"/>
      <c r="G1405" s="253"/>
      <c r="H1405" s="253"/>
      <c r="I1405" s="253"/>
      <c r="J1405" s="253"/>
      <c r="K1405" s="253"/>
      <c r="L1405" s="253"/>
      <c r="S1405" s="253"/>
      <c r="T1405" s="253"/>
      <c r="U1405" s="253"/>
      <c r="V1405" s="253"/>
      <c r="W1405" s="253"/>
      <c r="X1405" s="253"/>
      <c r="Y1405" s="253"/>
      <c r="Z1405" s="253"/>
      <c r="AA1405" s="253"/>
      <c r="AB1405" s="253"/>
      <c r="AC1405" s="253"/>
      <c r="AD1405" s="253"/>
      <c r="AE1405" s="253"/>
      <c r="AF1405" s="253"/>
      <c r="AG1405" s="253"/>
      <c r="AH1405" s="253"/>
      <c r="AI1405" s="253"/>
      <c r="AJ1405" s="253"/>
      <c r="AK1405" s="253"/>
      <c r="AL1405" s="253"/>
      <c r="AM1405" s="253"/>
      <c r="AN1405" s="253"/>
      <c r="AO1405" s="253"/>
      <c r="AP1405" s="253"/>
      <c r="AQ1405" s="253"/>
      <c r="AR1405" s="253"/>
      <c r="AS1405" s="253"/>
      <c r="AT1405" s="253"/>
      <c r="AU1405" s="253"/>
      <c r="AV1405" s="253"/>
      <c r="AW1405" s="253"/>
      <c r="AX1405" s="253"/>
      <c r="AY1405" s="253"/>
      <c r="AZ1405" s="253"/>
      <c r="BA1405" s="253"/>
      <c r="BB1405" s="253"/>
      <c r="BC1405" s="253"/>
      <c r="BD1405" s="253"/>
      <c r="BE1405" s="253"/>
      <c r="BF1405" s="253"/>
      <c r="BG1405" s="253"/>
      <c r="BH1405" s="253"/>
      <c r="BI1405" s="253"/>
      <c r="BJ1405" s="253"/>
      <c r="BK1405" s="253"/>
      <c r="BL1405" s="253"/>
      <c r="BM1405" s="253"/>
      <c r="BN1405" s="253"/>
      <c r="BO1405" s="253"/>
      <c r="BP1405" s="253"/>
      <c r="BQ1405" s="253"/>
      <c r="BR1405" s="253"/>
      <c r="BS1405" s="253"/>
      <c r="BT1405" s="253"/>
      <c r="BU1405" s="253"/>
      <c r="BV1405" s="253"/>
      <c r="BW1405" s="253"/>
      <c r="BX1405" s="253"/>
      <c r="BY1405" s="253"/>
      <c r="BZ1405" s="253"/>
      <c r="CA1405" s="253"/>
      <c r="CB1405" s="253"/>
      <c r="CC1405" s="253"/>
      <c r="CD1405" s="253"/>
      <c r="CE1405" s="253"/>
      <c r="CF1405" s="253"/>
      <c r="CG1405" s="253"/>
      <c r="CH1405" s="253"/>
      <c r="CI1405" s="253"/>
      <c r="CJ1405" s="253"/>
      <c r="CK1405" s="253"/>
      <c r="CL1405" s="253"/>
      <c r="CM1405" s="253"/>
      <c r="CN1405" s="253"/>
      <c r="CO1405" s="253"/>
      <c r="CP1405" s="253"/>
      <c r="CQ1405" s="253"/>
      <c r="CR1405" s="253"/>
      <c r="CS1405" s="253"/>
      <c r="CT1405" s="253"/>
      <c r="CU1405" s="253"/>
      <c r="CV1405" s="253"/>
      <c r="CW1405" s="253"/>
      <c r="CX1405" s="253"/>
      <c r="CY1405" s="253"/>
      <c r="CZ1405" s="253"/>
      <c r="DA1405" s="253"/>
      <c r="DB1405" s="253"/>
      <c r="DC1405" s="253"/>
      <c r="DD1405" s="253"/>
      <c r="DE1405" s="253"/>
      <c r="DF1405" s="253"/>
      <c r="DG1405" s="253"/>
      <c r="DH1405" s="253"/>
      <c r="DI1405" s="253"/>
      <c r="DJ1405" s="253"/>
      <c r="DK1405" s="253"/>
      <c r="DL1405" s="253"/>
      <c r="DM1405" s="253"/>
      <c r="DN1405" s="253"/>
      <c r="DO1405" s="253"/>
      <c r="DP1405" s="253"/>
      <c r="DQ1405" s="253"/>
      <c r="DR1405" s="253"/>
      <c r="DS1405" s="253"/>
      <c r="DT1405" s="253"/>
      <c r="DU1405" s="253"/>
    </row>
    <row r="1406" spans="1:125" s="248" customFormat="1" x14ac:dyDescent="0.25">
      <c r="A1406" s="253"/>
      <c r="B1406" s="253"/>
      <c r="D1406" s="253"/>
      <c r="E1406" s="253"/>
      <c r="F1406" s="253"/>
      <c r="G1406" s="253"/>
      <c r="H1406" s="253"/>
      <c r="I1406" s="253"/>
      <c r="J1406" s="253"/>
      <c r="K1406" s="253"/>
      <c r="L1406" s="253"/>
      <c r="S1406" s="253"/>
      <c r="T1406" s="253"/>
      <c r="U1406" s="253"/>
      <c r="V1406" s="253"/>
      <c r="W1406" s="253"/>
      <c r="X1406" s="253"/>
      <c r="Y1406" s="253"/>
      <c r="Z1406" s="253"/>
      <c r="AA1406" s="253"/>
      <c r="AB1406" s="253"/>
      <c r="AC1406" s="253"/>
      <c r="AD1406" s="253"/>
      <c r="AE1406" s="253"/>
      <c r="AF1406" s="253"/>
      <c r="AG1406" s="253"/>
      <c r="AH1406" s="253"/>
      <c r="AI1406" s="253"/>
      <c r="AJ1406" s="253"/>
      <c r="AK1406" s="253"/>
      <c r="AL1406" s="253"/>
      <c r="AM1406" s="253"/>
      <c r="AN1406" s="253"/>
      <c r="AO1406" s="253"/>
      <c r="AP1406" s="253"/>
      <c r="AQ1406" s="253"/>
      <c r="AR1406" s="253"/>
      <c r="AS1406" s="253"/>
      <c r="AT1406" s="253"/>
      <c r="AU1406" s="253"/>
      <c r="AV1406" s="253"/>
      <c r="AW1406" s="253"/>
      <c r="AX1406" s="253"/>
      <c r="AY1406" s="253"/>
      <c r="AZ1406" s="253"/>
      <c r="BA1406" s="253"/>
      <c r="BB1406" s="253"/>
      <c r="BC1406" s="253"/>
      <c r="BD1406" s="253"/>
      <c r="BE1406" s="253"/>
      <c r="BF1406" s="253"/>
      <c r="BG1406" s="253"/>
      <c r="BH1406" s="253"/>
      <c r="BI1406" s="253"/>
      <c r="BJ1406" s="253"/>
      <c r="BK1406" s="253"/>
      <c r="BL1406" s="253"/>
      <c r="BM1406" s="253"/>
      <c r="BN1406" s="253"/>
      <c r="BO1406" s="253"/>
      <c r="BP1406" s="253"/>
      <c r="BQ1406" s="253"/>
      <c r="BR1406" s="253"/>
      <c r="BS1406" s="253"/>
      <c r="BT1406" s="253"/>
      <c r="BU1406" s="253"/>
      <c r="BV1406" s="253"/>
      <c r="BW1406" s="253"/>
      <c r="BX1406" s="253"/>
      <c r="BY1406" s="253"/>
      <c r="BZ1406" s="253"/>
      <c r="CA1406" s="253"/>
      <c r="CB1406" s="253"/>
      <c r="CC1406" s="253"/>
      <c r="CD1406" s="253"/>
      <c r="CE1406" s="253"/>
      <c r="CF1406" s="253"/>
      <c r="CG1406" s="253"/>
      <c r="CH1406" s="253"/>
      <c r="CI1406" s="253"/>
      <c r="CJ1406" s="253"/>
      <c r="CK1406" s="253"/>
      <c r="CL1406" s="253"/>
      <c r="CM1406" s="253"/>
      <c r="CN1406" s="253"/>
      <c r="CO1406" s="253"/>
      <c r="CP1406" s="253"/>
      <c r="CQ1406" s="253"/>
      <c r="CR1406" s="253"/>
      <c r="CS1406" s="253"/>
      <c r="CT1406" s="253"/>
      <c r="CU1406" s="253"/>
      <c r="CV1406" s="253"/>
      <c r="CW1406" s="253"/>
      <c r="CX1406" s="253"/>
      <c r="CY1406" s="253"/>
      <c r="CZ1406" s="253"/>
      <c r="DA1406" s="253"/>
      <c r="DB1406" s="253"/>
      <c r="DC1406" s="253"/>
      <c r="DD1406" s="253"/>
      <c r="DE1406" s="253"/>
      <c r="DF1406" s="253"/>
      <c r="DG1406" s="253"/>
      <c r="DH1406" s="253"/>
      <c r="DI1406" s="253"/>
      <c r="DJ1406" s="253"/>
      <c r="DK1406" s="253"/>
      <c r="DL1406" s="253"/>
      <c r="DM1406" s="253"/>
      <c r="DN1406" s="253"/>
      <c r="DO1406" s="253"/>
      <c r="DP1406" s="253"/>
      <c r="DQ1406" s="253"/>
      <c r="DR1406" s="253"/>
      <c r="DS1406" s="253"/>
      <c r="DT1406" s="253"/>
      <c r="DU1406" s="253"/>
    </row>
    <row r="1407" spans="1:125" s="248" customFormat="1" x14ac:dyDescent="0.25">
      <c r="A1407" s="253"/>
      <c r="B1407" s="253"/>
      <c r="D1407" s="253"/>
      <c r="E1407" s="253"/>
      <c r="F1407" s="253"/>
      <c r="G1407" s="253"/>
      <c r="H1407" s="253"/>
      <c r="I1407" s="253"/>
      <c r="J1407" s="253"/>
      <c r="K1407" s="253"/>
      <c r="L1407" s="253"/>
      <c r="S1407" s="253"/>
      <c r="T1407" s="253"/>
      <c r="U1407" s="253"/>
      <c r="V1407" s="253"/>
      <c r="W1407" s="253"/>
      <c r="X1407" s="253"/>
      <c r="Y1407" s="253"/>
      <c r="Z1407" s="253"/>
      <c r="AA1407" s="253"/>
      <c r="AB1407" s="253"/>
      <c r="AC1407" s="253"/>
      <c r="AD1407" s="253"/>
      <c r="AE1407" s="253"/>
      <c r="AF1407" s="253"/>
      <c r="AG1407" s="253"/>
      <c r="AH1407" s="253"/>
      <c r="AI1407" s="253"/>
      <c r="AJ1407" s="253"/>
      <c r="AK1407" s="253"/>
      <c r="AL1407" s="253"/>
      <c r="AM1407" s="253"/>
      <c r="AN1407" s="253"/>
      <c r="AO1407" s="253"/>
      <c r="AP1407" s="253"/>
      <c r="AQ1407" s="253"/>
      <c r="AR1407" s="253"/>
      <c r="AS1407" s="253"/>
      <c r="AT1407" s="253"/>
      <c r="AU1407" s="253"/>
      <c r="AV1407" s="253"/>
      <c r="AW1407" s="253"/>
      <c r="AX1407" s="253"/>
      <c r="AY1407" s="253"/>
      <c r="AZ1407" s="253"/>
      <c r="BA1407" s="253"/>
      <c r="BB1407" s="253"/>
      <c r="BC1407" s="253"/>
      <c r="BD1407" s="253"/>
      <c r="BE1407" s="253"/>
      <c r="BF1407" s="253"/>
      <c r="BG1407" s="253"/>
      <c r="BH1407" s="253"/>
      <c r="BI1407" s="253"/>
      <c r="BJ1407" s="253"/>
      <c r="BK1407" s="253"/>
      <c r="BL1407" s="253"/>
      <c r="BM1407" s="253"/>
      <c r="BN1407" s="253"/>
      <c r="BO1407" s="253"/>
      <c r="BP1407" s="253"/>
      <c r="BQ1407" s="253"/>
      <c r="BR1407" s="253"/>
      <c r="BS1407" s="253"/>
      <c r="BT1407" s="253"/>
      <c r="BU1407" s="253"/>
      <c r="BV1407" s="253"/>
      <c r="BW1407" s="253"/>
      <c r="BX1407" s="253"/>
      <c r="BY1407" s="253"/>
      <c r="BZ1407" s="253"/>
      <c r="CA1407" s="253"/>
      <c r="CB1407" s="253"/>
      <c r="CC1407" s="253"/>
      <c r="CD1407" s="253"/>
      <c r="CE1407" s="253"/>
      <c r="CF1407" s="253"/>
      <c r="CG1407" s="253"/>
      <c r="CH1407" s="253"/>
      <c r="CI1407" s="253"/>
      <c r="CJ1407" s="253"/>
      <c r="CK1407" s="253"/>
      <c r="CL1407" s="253"/>
      <c r="CM1407" s="253"/>
      <c r="CN1407" s="253"/>
      <c r="CO1407" s="253"/>
      <c r="CP1407" s="253"/>
      <c r="CQ1407" s="253"/>
      <c r="CR1407" s="253"/>
      <c r="CS1407" s="253"/>
      <c r="CT1407" s="253"/>
      <c r="CU1407" s="253"/>
      <c r="CV1407" s="253"/>
      <c r="CW1407" s="253"/>
      <c r="CX1407" s="253"/>
      <c r="CY1407" s="253"/>
      <c r="CZ1407" s="253"/>
      <c r="DA1407" s="253"/>
      <c r="DB1407" s="253"/>
      <c r="DC1407" s="253"/>
      <c r="DD1407" s="253"/>
      <c r="DE1407" s="253"/>
      <c r="DF1407" s="253"/>
      <c r="DG1407" s="253"/>
      <c r="DH1407" s="253"/>
      <c r="DI1407" s="253"/>
      <c r="DJ1407" s="253"/>
      <c r="DK1407" s="253"/>
      <c r="DL1407" s="253"/>
      <c r="DM1407" s="253"/>
      <c r="DN1407" s="253"/>
      <c r="DO1407" s="253"/>
      <c r="DP1407" s="253"/>
      <c r="DQ1407" s="253"/>
      <c r="DR1407" s="253"/>
      <c r="DS1407" s="253"/>
      <c r="DT1407" s="253"/>
      <c r="DU1407" s="253"/>
    </row>
    <row r="1408" spans="1:125" s="248" customFormat="1" x14ac:dyDescent="0.25">
      <c r="A1408" s="253"/>
      <c r="B1408" s="253"/>
      <c r="D1408" s="253"/>
      <c r="E1408" s="253"/>
      <c r="F1408" s="253"/>
      <c r="G1408" s="253"/>
      <c r="H1408" s="253"/>
      <c r="I1408" s="253"/>
      <c r="J1408" s="253"/>
      <c r="K1408" s="253"/>
      <c r="L1408" s="253"/>
      <c r="S1408" s="253"/>
      <c r="T1408" s="253"/>
      <c r="U1408" s="253"/>
      <c r="V1408" s="253"/>
      <c r="W1408" s="253"/>
      <c r="X1408" s="253"/>
      <c r="Y1408" s="253"/>
      <c r="Z1408" s="253"/>
      <c r="AA1408" s="253"/>
      <c r="AB1408" s="253"/>
      <c r="AC1408" s="253"/>
      <c r="AD1408" s="253"/>
      <c r="AE1408" s="253"/>
      <c r="AF1408" s="253"/>
      <c r="AG1408" s="253"/>
      <c r="AH1408" s="253"/>
      <c r="AI1408" s="253"/>
      <c r="AJ1408" s="253"/>
      <c r="AK1408" s="253"/>
      <c r="AL1408" s="253"/>
      <c r="AM1408" s="253"/>
      <c r="AN1408" s="253"/>
      <c r="AO1408" s="253"/>
      <c r="AP1408" s="253"/>
      <c r="AQ1408" s="253"/>
      <c r="AR1408" s="253"/>
      <c r="AS1408" s="253"/>
      <c r="AT1408" s="253"/>
      <c r="AU1408" s="253"/>
      <c r="AV1408" s="253"/>
      <c r="AW1408" s="253"/>
      <c r="AX1408" s="253"/>
      <c r="AY1408" s="253"/>
      <c r="AZ1408" s="253"/>
      <c r="BA1408" s="253"/>
      <c r="BB1408" s="253"/>
      <c r="BC1408" s="253"/>
      <c r="BD1408" s="253"/>
      <c r="BE1408" s="253"/>
      <c r="BF1408" s="253"/>
      <c r="BG1408" s="253"/>
      <c r="BH1408" s="253"/>
      <c r="BI1408" s="253"/>
      <c r="BJ1408" s="253"/>
      <c r="BK1408" s="253"/>
      <c r="BL1408" s="253"/>
      <c r="BM1408" s="253"/>
      <c r="BN1408" s="253"/>
      <c r="BO1408" s="253"/>
      <c r="BP1408" s="253"/>
      <c r="BQ1408" s="253"/>
      <c r="BR1408" s="253"/>
      <c r="BS1408" s="253"/>
      <c r="BT1408" s="253"/>
      <c r="BU1408" s="253"/>
      <c r="BV1408" s="253"/>
      <c r="BW1408" s="253"/>
      <c r="BX1408" s="253"/>
      <c r="BY1408" s="253"/>
      <c r="BZ1408" s="253"/>
      <c r="CA1408" s="253"/>
      <c r="CB1408" s="253"/>
      <c r="CC1408" s="253"/>
      <c r="CD1408" s="253"/>
      <c r="CE1408" s="253"/>
      <c r="CF1408" s="253"/>
      <c r="CG1408" s="253"/>
      <c r="CH1408" s="253"/>
      <c r="CI1408" s="253"/>
      <c r="CJ1408" s="253"/>
      <c r="CK1408" s="253"/>
      <c r="CL1408" s="253"/>
      <c r="CM1408" s="253"/>
      <c r="CN1408" s="253"/>
      <c r="CO1408" s="253"/>
      <c r="CP1408" s="253"/>
      <c r="CQ1408" s="253"/>
      <c r="CR1408" s="253"/>
      <c r="CS1408" s="253"/>
      <c r="CT1408" s="253"/>
      <c r="CU1408" s="253"/>
      <c r="CV1408" s="253"/>
      <c r="CW1408" s="253"/>
      <c r="CX1408" s="253"/>
      <c r="CY1408" s="253"/>
      <c r="CZ1408" s="253"/>
      <c r="DA1408" s="253"/>
      <c r="DB1408" s="253"/>
      <c r="DC1408" s="253"/>
      <c r="DD1408" s="253"/>
      <c r="DE1408" s="253"/>
      <c r="DF1408" s="253"/>
      <c r="DG1408" s="253"/>
      <c r="DH1408" s="253"/>
      <c r="DI1408" s="253"/>
      <c r="DJ1408" s="253"/>
      <c r="DK1408" s="253"/>
      <c r="DL1408" s="253"/>
      <c r="DM1408" s="253"/>
      <c r="DN1408" s="253"/>
      <c r="DO1408" s="253"/>
      <c r="DP1408" s="253"/>
      <c r="DQ1408" s="253"/>
      <c r="DR1408" s="253"/>
      <c r="DS1408" s="253"/>
      <c r="DT1408" s="253"/>
      <c r="DU1408" s="253"/>
    </row>
    <row r="1409" spans="1:125" s="248" customFormat="1" x14ac:dyDescent="0.25">
      <c r="A1409" s="253"/>
      <c r="B1409" s="253"/>
      <c r="D1409" s="253"/>
      <c r="E1409" s="253"/>
      <c r="F1409" s="253"/>
      <c r="G1409" s="253"/>
      <c r="H1409" s="253"/>
      <c r="I1409" s="253"/>
      <c r="J1409" s="253"/>
      <c r="K1409" s="253"/>
      <c r="L1409" s="253"/>
      <c r="S1409" s="253"/>
      <c r="T1409" s="253"/>
      <c r="U1409" s="253"/>
      <c r="V1409" s="253"/>
      <c r="W1409" s="253"/>
      <c r="X1409" s="253"/>
      <c r="Y1409" s="253"/>
      <c r="Z1409" s="253"/>
      <c r="AA1409" s="253"/>
      <c r="AB1409" s="253"/>
      <c r="AC1409" s="253"/>
      <c r="AD1409" s="253"/>
      <c r="AE1409" s="253"/>
      <c r="AF1409" s="253"/>
      <c r="AG1409" s="253"/>
      <c r="AH1409" s="253"/>
      <c r="AI1409" s="253"/>
      <c r="AJ1409" s="253"/>
      <c r="AK1409" s="253"/>
      <c r="AL1409" s="253"/>
      <c r="AM1409" s="253"/>
      <c r="AN1409" s="253"/>
      <c r="AO1409" s="253"/>
      <c r="AP1409" s="253"/>
      <c r="AQ1409" s="253"/>
      <c r="AR1409" s="253"/>
      <c r="AS1409" s="253"/>
      <c r="AT1409" s="253"/>
      <c r="AU1409" s="253"/>
      <c r="AV1409" s="253"/>
      <c r="AW1409" s="253"/>
      <c r="AX1409" s="253"/>
      <c r="AY1409" s="253"/>
      <c r="AZ1409" s="253"/>
      <c r="BA1409" s="253"/>
      <c r="BB1409" s="253"/>
      <c r="BC1409" s="253"/>
      <c r="BD1409" s="253"/>
      <c r="BE1409" s="253"/>
      <c r="BF1409" s="253"/>
      <c r="BG1409" s="253"/>
      <c r="BH1409" s="253"/>
      <c r="BI1409" s="253"/>
      <c r="BJ1409" s="253"/>
      <c r="BK1409" s="253"/>
      <c r="BL1409" s="253"/>
      <c r="BM1409" s="253"/>
      <c r="BN1409" s="253"/>
      <c r="BO1409" s="253"/>
      <c r="BP1409" s="253"/>
      <c r="BQ1409" s="253"/>
      <c r="BR1409" s="253"/>
      <c r="BS1409" s="253"/>
      <c r="BT1409" s="253"/>
      <c r="BU1409" s="253"/>
      <c r="BV1409" s="253"/>
      <c r="BW1409" s="253"/>
      <c r="BX1409" s="253"/>
      <c r="BY1409" s="253"/>
      <c r="BZ1409" s="253"/>
      <c r="CA1409" s="253"/>
      <c r="CB1409" s="253"/>
      <c r="CC1409" s="253"/>
      <c r="CD1409" s="253"/>
      <c r="CE1409" s="253"/>
      <c r="CF1409" s="253"/>
      <c r="CG1409" s="253"/>
      <c r="CH1409" s="253"/>
      <c r="CI1409" s="253"/>
      <c r="CJ1409" s="253"/>
      <c r="CK1409" s="253"/>
      <c r="CL1409" s="253"/>
      <c r="CM1409" s="253"/>
      <c r="CN1409" s="253"/>
      <c r="CO1409" s="253"/>
      <c r="CP1409" s="253"/>
      <c r="CQ1409" s="253"/>
      <c r="CR1409" s="253"/>
      <c r="CS1409" s="253"/>
      <c r="CT1409" s="253"/>
      <c r="CU1409" s="253"/>
      <c r="CV1409" s="253"/>
      <c r="CW1409" s="253"/>
      <c r="CX1409" s="253"/>
      <c r="CY1409" s="253"/>
      <c r="CZ1409" s="253"/>
      <c r="DA1409" s="253"/>
      <c r="DB1409" s="253"/>
      <c r="DC1409" s="253"/>
      <c r="DD1409" s="253"/>
      <c r="DE1409" s="253"/>
      <c r="DF1409" s="253"/>
      <c r="DG1409" s="253"/>
      <c r="DH1409" s="253"/>
      <c r="DI1409" s="253"/>
      <c r="DJ1409" s="253"/>
      <c r="DK1409" s="253"/>
      <c r="DL1409" s="253"/>
      <c r="DM1409" s="253"/>
      <c r="DN1409" s="253"/>
      <c r="DO1409" s="253"/>
      <c r="DP1409" s="253"/>
      <c r="DQ1409" s="253"/>
      <c r="DR1409" s="253"/>
      <c r="DS1409" s="253"/>
      <c r="DT1409" s="253"/>
      <c r="DU1409" s="253"/>
    </row>
    <row r="1410" spans="1:125" s="248" customFormat="1" x14ac:dyDescent="0.25">
      <c r="A1410" s="253"/>
      <c r="B1410" s="253"/>
      <c r="D1410" s="253"/>
      <c r="E1410" s="253"/>
      <c r="F1410" s="253"/>
      <c r="G1410" s="253"/>
      <c r="H1410" s="253"/>
      <c r="I1410" s="253"/>
      <c r="J1410" s="253"/>
      <c r="K1410" s="253"/>
      <c r="L1410" s="253"/>
      <c r="S1410" s="253"/>
      <c r="T1410" s="253"/>
      <c r="U1410" s="253"/>
      <c r="V1410" s="253"/>
      <c r="W1410" s="253"/>
      <c r="X1410" s="253"/>
      <c r="Y1410" s="253"/>
      <c r="Z1410" s="253"/>
      <c r="AA1410" s="253"/>
      <c r="AB1410" s="253"/>
      <c r="AC1410" s="253"/>
      <c r="AD1410" s="253"/>
      <c r="AE1410" s="253"/>
      <c r="AF1410" s="253"/>
      <c r="AG1410" s="253"/>
      <c r="AH1410" s="253"/>
      <c r="AI1410" s="253"/>
      <c r="AJ1410" s="253"/>
      <c r="AK1410" s="253"/>
      <c r="AL1410" s="253"/>
      <c r="AM1410" s="253"/>
      <c r="AN1410" s="253"/>
      <c r="AO1410" s="253"/>
      <c r="AP1410" s="253"/>
      <c r="AQ1410" s="253"/>
      <c r="AR1410" s="253"/>
      <c r="AS1410" s="253"/>
      <c r="AT1410" s="253"/>
      <c r="AU1410" s="253"/>
      <c r="AV1410" s="253"/>
      <c r="AW1410" s="253"/>
      <c r="AX1410" s="253"/>
      <c r="AY1410" s="253"/>
      <c r="AZ1410" s="253"/>
      <c r="BA1410" s="253"/>
      <c r="BB1410" s="253"/>
      <c r="BC1410" s="253"/>
      <c r="BD1410" s="253"/>
      <c r="BE1410" s="253"/>
      <c r="BF1410" s="253"/>
      <c r="BG1410" s="253"/>
      <c r="BH1410" s="253"/>
      <c r="BI1410" s="253"/>
      <c r="BJ1410" s="253"/>
      <c r="BK1410" s="253"/>
      <c r="BL1410" s="253"/>
      <c r="BM1410" s="253"/>
      <c r="BN1410" s="253"/>
      <c r="BO1410" s="253"/>
      <c r="BP1410" s="253"/>
      <c r="BQ1410" s="253"/>
      <c r="BR1410" s="253"/>
      <c r="BS1410" s="253"/>
      <c r="BT1410" s="253"/>
      <c r="BU1410" s="253"/>
      <c r="BV1410" s="253"/>
      <c r="BW1410" s="253"/>
      <c r="BX1410" s="253"/>
      <c r="BY1410" s="253"/>
      <c r="BZ1410" s="253"/>
      <c r="CA1410" s="253"/>
      <c r="CB1410" s="253"/>
      <c r="CC1410" s="253"/>
      <c r="CD1410" s="253"/>
      <c r="CE1410" s="253"/>
      <c r="CF1410" s="253"/>
      <c r="CG1410" s="253"/>
      <c r="CH1410" s="253"/>
      <c r="CI1410" s="253"/>
      <c r="CJ1410" s="253"/>
      <c r="CK1410" s="253"/>
      <c r="CL1410" s="253"/>
      <c r="CM1410" s="253"/>
      <c r="CN1410" s="253"/>
      <c r="CO1410" s="253"/>
      <c r="CP1410" s="253"/>
      <c r="CQ1410" s="253"/>
      <c r="CR1410" s="253"/>
      <c r="CS1410" s="253"/>
      <c r="CT1410" s="253"/>
      <c r="CU1410" s="253"/>
      <c r="CV1410" s="253"/>
      <c r="CW1410" s="253"/>
      <c r="CX1410" s="253"/>
      <c r="CY1410" s="253"/>
      <c r="CZ1410" s="253"/>
      <c r="DA1410" s="253"/>
      <c r="DB1410" s="253"/>
      <c r="DC1410" s="253"/>
      <c r="DD1410" s="253"/>
      <c r="DE1410" s="253"/>
      <c r="DF1410" s="253"/>
      <c r="DG1410" s="253"/>
      <c r="DH1410" s="253"/>
      <c r="DI1410" s="253"/>
      <c r="DJ1410" s="253"/>
      <c r="DK1410" s="253"/>
      <c r="DL1410" s="253"/>
      <c r="DM1410" s="253"/>
      <c r="DN1410" s="253"/>
      <c r="DO1410" s="253"/>
      <c r="DP1410" s="253"/>
      <c r="DQ1410" s="253"/>
      <c r="DR1410" s="253"/>
      <c r="DS1410" s="253"/>
      <c r="DT1410" s="253"/>
      <c r="DU1410" s="253"/>
    </row>
    <row r="1411" spans="1:125" s="248" customFormat="1" x14ac:dyDescent="0.25">
      <c r="A1411" s="253"/>
      <c r="B1411" s="253"/>
      <c r="D1411" s="253"/>
      <c r="E1411" s="253"/>
      <c r="F1411" s="253"/>
      <c r="G1411" s="253"/>
      <c r="H1411" s="253"/>
      <c r="I1411" s="253"/>
      <c r="J1411" s="253"/>
      <c r="K1411" s="253"/>
      <c r="L1411" s="253"/>
      <c r="S1411" s="253"/>
      <c r="T1411" s="253"/>
      <c r="U1411" s="253"/>
      <c r="V1411" s="253"/>
      <c r="W1411" s="253"/>
      <c r="X1411" s="253"/>
      <c r="Y1411" s="253"/>
      <c r="Z1411" s="253"/>
      <c r="AA1411" s="253"/>
      <c r="AB1411" s="253"/>
      <c r="AC1411" s="253"/>
      <c r="AD1411" s="253"/>
      <c r="AE1411" s="253"/>
      <c r="AF1411" s="253"/>
      <c r="AG1411" s="253"/>
      <c r="AH1411" s="253"/>
      <c r="AI1411" s="253"/>
      <c r="AJ1411" s="253"/>
      <c r="AK1411" s="253"/>
      <c r="AL1411" s="253"/>
      <c r="AM1411" s="253"/>
      <c r="AN1411" s="253"/>
      <c r="AO1411" s="253"/>
      <c r="AP1411" s="253"/>
      <c r="AQ1411" s="253"/>
      <c r="AR1411" s="253"/>
      <c r="AS1411" s="253"/>
      <c r="AT1411" s="253"/>
      <c r="AU1411" s="253"/>
      <c r="AV1411" s="253"/>
      <c r="AW1411" s="253"/>
      <c r="AX1411" s="253"/>
      <c r="AY1411" s="253"/>
      <c r="AZ1411" s="253"/>
      <c r="BA1411" s="253"/>
      <c r="BB1411" s="253"/>
      <c r="BC1411" s="253"/>
      <c r="BD1411" s="253"/>
      <c r="BE1411" s="253"/>
      <c r="BF1411" s="253"/>
      <c r="BG1411" s="253"/>
      <c r="BH1411" s="253"/>
      <c r="BI1411" s="253"/>
      <c r="BJ1411" s="253"/>
      <c r="BK1411" s="253"/>
      <c r="BL1411" s="253"/>
      <c r="BM1411" s="253"/>
      <c r="BN1411" s="253"/>
      <c r="BO1411" s="253"/>
      <c r="BP1411" s="253"/>
      <c r="BQ1411" s="253"/>
      <c r="BR1411" s="253"/>
      <c r="BS1411" s="253"/>
      <c r="BT1411" s="253"/>
      <c r="BU1411" s="253"/>
      <c r="BV1411" s="253"/>
      <c r="BW1411" s="253"/>
      <c r="BX1411" s="253"/>
      <c r="BY1411" s="253"/>
      <c r="BZ1411" s="253"/>
      <c r="CA1411" s="253"/>
      <c r="CB1411" s="253"/>
      <c r="CC1411" s="253"/>
      <c r="CD1411" s="253"/>
      <c r="CE1411" s="253"/>
      <c r="CF1411" s="253"/>
      <c r="CG1411" s="253"/>
      <c r="CH1411" s="253"/>
      <c r="CI1411" s="253"/>
      <c r="CJ1411" s="253"/>
      <c r="CK1411" s="253"/>
      <c r="CL1411" s="253"/>
      <c r="CM1411" s="253"/>
      <c r="CN1411" s="253"/>
      <c r="CO1411" s="253"/>
      <c r="CP1411" s="253"/>
      <c r="CQ1411" s="253"/>
      <c r="CR1411" s="253"/>
      <c r="CS1411" s="253"/>
      <c r="CT1411" s="253"/>
      <c r="CU1411" s="253"/>
      <c r="CV1411" s="253"/>
      <c r="CW1411" s="253"/>
      <c r="CX1411" s="253"/>
      <c r="CY1411" s="253"/>
      <c r="CZ1411" s="253"/>
      <c r="DA1411" s="253"/>
      <c r="DB1411" s="253"/>
      <c r="DC1411" s="253"/>
      <c r="DD1411" s="253"/>
      <c r="DE1411" s="253"/>
      <c r="DF1411" s="253"/>
      <c r="DG1411" s="253"/>
      <c r="DH1411" s="253"/>
      <c r="DI1411" s="253"/>
      <c r="DJ1411" s="253"/>
      <c r="DK1411" s="253"/>
      <c r="DL1411" s="253"/>
      <c r="DM1411" s="253"/>
      <c r="DN1411" s="253"/>
      <c r="DO1411" s="253"/>
      <c r="DP1411" s="253"/>
      <c r="DQ1411" s="253"/>
      <c r="DR1411" s="253"/>
      <c r="DS1411" s="253"/>
      <c r="DT1411" s="253"/>
      <c r="DU1411" s="253"/>
    </row>
    <row r="1412" spans="1:125" s="248" customFormat="1" x14ac:dyDescent="0.25">
      <c r="A1412" s="253"/>
      <c r="B1412" s="253"/>
      <c r="D1412" s="253"/>
      <c r="E1412" s="253"/>
      <c r="F1412" s="253"/>
      <c r="G1412" s="253"/>
      <c r="H1412" s="253"/>
      <c r="I1412" s="253"/>
      <c r="J1412" s="253"/>
      <c r="K1412" s="253"/>
      <c r="L1412" s="253"/>
      <c r="S1412" s="253"/>
      <c r="T1412" s="253"/>
      <c r="U1412" s="253"/>
      <c r="V1412" s="253"/>
      <c r="W1412" s="253"/>
      <c r="X1412" s="253"/>
      <c r="Y1412" s="253"/>
      <c r="Z1412" s="253"/>
      <c r="AA1412" s="253"/>
      <c r="AB1412" s="253"/>
      <c r="AC1412" s="253"/>
      <c r="AD1412" s="253"/>
      <c r="AE1412" s="253"/>
      <c r="AF1412" s="253"/>
      <c r="AG1412" s="253"/>
      <c r="AH1412" s="253"/>
      <c r="AI1412" s="253"/>
      <c r="AJ1412" s="253"/>
      <c r="AK1412" s="253"/>
      <c r="AL1412" s="253"/>
      <c r="AM1412" s="253"/>
      <c r="AN1412" s="253"/>
      <c r="AO1412" s="253"/>
      <c r="AP1412" s="253"/>
      <c r="AQ1412" s="253"/>
      <c r="AR1412" s="253"/>
      <c r="AS1412" s="253"/>
      <c r="AT1412" s="253"/>
      <c r="AU1412" s="253"/>
      <c r="AV1412" s="253"/>
      <c r="AW1412" s="253"/>
      <c r="AX1412" s="253"/>
      <c r="AY1412" s="253"/>
      <c r="AZ1412" s="253"/>
      <c r="BA1412" s="253"/>
      <c r="BB1412" s="253"/>
      <c r="BC1412" s="253"/>
      <c r="BD1412" s="253"/>
      <c r="BE1412" s="253"/>
      <c r="BF1412" s="253"/>
      <c r="BG1412" s="253"/>
      <c r="BH1412" s="253"/>
      <c r="BI1412" s="253"/>
      <c r="BJ1412" s="253"/>
      <c r="BK1412" s="253"/>
      <c r="BL1412" s="253"/>
      <c r="BM1412" s="253"/>
      <c r="BN1412" s="253"/>
      <c r="BO1412" s="253"/>
      <c r="BP1412" s="253"/>
      <c r="BQ1412" s="253"/>
      <c r="BR1412" s="253"/>
      <c r="BS1412" s="253"/>
      <c r="BT1412" s="253"/>
      <c r="BU1412" s="253"/>
      <c r="BV1412" s="253"/>
      <c r="BW1412" s="253"/>
      <c r="BX1412" s="253"/>
      <c r="BY1412" s="253"/>
      <c r="BZ1412" s="253"/>
      <c r="CA1412" s="253"/>
      <c r="CB1412" s="253"/>
      <c r="CC1412" s="253"/>
      <c r="CD1412" s="253"/>
      <c r="CE1412" s="253"/>
      <c r="CF1412" s="253"/>
      <c r="CG1412" s="253"/>
      <c r="CH1412" s="253"/>
      <c r="CI1412" s="253"/>
      <c r="CJ1412" s="253"/>
      <c r="CK1412" s="253"/>
      <c r="CL1412" s="253"/>
      <c r="CM1412" s="253"/>
      <c r="CN1412" s="253"/>
      <c r="CO1412" s="253"/>
      <c r="CP1412" s="253"/>
      <c r="CQ1412" s="253"/>
      <c r="CR1412" s="253"/>
      <c r="CS1412" s="253"/>
      <c r="CT1412" s="253"/>
      <c r="CU1412" s="253"/>
      <c r="CV1412" s="253"/>
      <c r="CW1412" s="253"/>
      <c r="CX1412" s="253"/>
      <c r="CY1412" s="253"/>
      <c r="CZ1412" s="253"/>
      <c r="DA1412" s="253"/>
      <c r="DB1412" s="253"/>
      <c r="DC1412" s="253"/>
      <c r="DD1412" s="253"/>
      <c r="DE1412" s="253"/>
      <c r="DF1412" s="253"/>
      <c r="DG1412" s="253"/>
      <c r="DH1412" s="253"/>
      <c r="DI1412" s="253"/>
      <c r="DJ1412" s="253"/>
      <c r="DK1412" s="253"/>
      <c r="DL1412" s="253"/>
      <c r="DM1412" s="253"/>
      <c r="DN1412" s="253"/>
      <c r="DO1412" s="253"/>
      <c r="DP1412" s="253"/>
      <c r="DQ1412" s="253"/>
      <c r="DR1412" s="253"/>
      <c r="DS1412" s="253"/>
      <c r="DT1412" s="253"/>
      <c r="DU1412" s="253"/>
    </row>
    <row r="1413" spans="1:125" s="248" customFormat="1" x14ac:dyDescent="0.25">
      <c r="A1413" s="253"/>
      <c r="B1413" s="253"/>
      <c r="D1413" s="253"/>
      <c r="E1413" s="253"/>
      <c r="F1413" s="253"/>
      <c r="G1413" s="253"/>
      <c r="H1413" s="253"/>
      <c r="I1413" s="253"/>
      <c r="J1413" s="253"/>
      <c r="K1413" s="253"/>
      <c r="L1413" s="253"/>
      <c r="S1413" s="253"/>
      <c r="T1413" s="253"/>
      <c r="U1413" s="253"/>
      <c r="V1413" s="253"/>
      <c r="W1413" s="253"/>
      <c r="X1413" s="253"/>
      <c r="Y1413" s="253"/>
      <c r="Z1413" s="253"/>
      <c r="AA1413" s="253"/>
      <c r="AB1413" s="253"/>
      <c r="AC1413" s="253"/>
      <c r="AD1413" s="253"/>
      <c r="AE1413" s="253"/>
      <c r="AF1413" s="253"/>
      <c r="AG1413" s="253"/>
      <c r="AH1413" s="253"/>
      <c r="AI1413" s="253"/>
      <c r="AJ1413" s="253"/>
      <c r="AK1413" s="253"/>
      <c r="AL1413" s="253"/>
      <c r="AM1413" s="253"/>
      <c r="AN1413" s="253"/>
      <c r="AO1413" s="253"/>
      <c r="AP1413" s="253"/>
      <c r="AQ1413" s="253"/>
      <c r="AR1413" s="253"/>
      <c r="AS1413" s="253"/>
      <c r="AT1413" s="253"/>
      <c r="AU1413" s="253"/>
      <c r="AV1413" s="253"/>
      <c r="AW1413" s="253"/>
      <c r="AX1413" s="253"/>
      <c r="AY1413" s="253"/>
      <c r="AZ1413" s="253"/>
      <c r="BA1413" s="253"/>
      <c r="BB1413" s="253"/>
      <c r="BC1413" s="253"/>
      <c r="BD1413" s="253"/>
      <c r="BE1413" s="253"/>
      <c r="BF1413" s="253"/>
      <c r="BG1413" s="253"/>
      <c r="BH1413" s="253"/>
      <c r="BI1413" s="253"/>
      <c r="BJ1413" s="253"/>
      <c r="BK1413" s="253"/>
      <c r="BL1413" s="253"/>
      <c r="BM1413" s="253"/>
      <c r="BN1413" s="253"/>
      <c r="BO1413" s="253"/>
      <c r="BP1413" s="253"/>
      <c r="BQ1413" s="253"/>
      <c r="BR1413" s="253"/>
      <c r="BS1413" s="253"/>
      <c r="BT1413" s="253"/>
      <c r="BU1413" s="253"/>
      <c r="BV1413" s="253"/>
      <c r="BW1413" s="253"/>
      <c r="BX1413" s="253"/>
      <c r="BY1413" s="253"/>
      <c r="BZ1413" s="253"/>
      <c r="CA1413" s="253"/>
      <c r="CB1413" s="253"/>
      <c r="CC1413" s="253"/>
      <c r="CD1413" s="253"/>
      <c r="CE1413" s="253"/>
      <c r="CF1413" s="253"/>
      <c r="CG1413" s="253"/>
      <c r="CH1413" s="253"/>
      <c r="CI1413" s="253"/>
      <c r="CJ1413" s="253"/>
      <c r="CK1413" s="253"/>
      <c r="CL1413" s="253"/>
      <c r="CM1413" s="253"/>
      <c r="CN1413" s="253"/>
      <c r="CO1413" s="253"/>
      <c r="CP1413" s="253"/>
      <c r="CQ1413" s="253"/>
      <c r="CR1413" s="253"/>
      <c r="CS1413" s="253"/>
      <c r="CT1413" s="253"/>
      <c r="CU1413" s="253"/>
      <c r="CV1413" s="253"/>
      <c r="CW1413" s="253"/>
      <c r="CX1413" s="253"/>
      <c r="CY1413" s="253"/>
      <c r="CZ1413" s="253"/>
      <c r="DA1413" s="253"/>
      <c r="DB1413" s="253"/>
      <c r="DC1413" s="253"/>
      <c r="DD1413" s="253"/>
      <c r="DE1413" s="253"/>
      <c r="DF1413" s="253"/>
      <c r="DG1413" s="253"/>
      <c r="DH1413" s="253"/>
      <c r="DI1413" s="253"/>
      <c r="DJ1413" s="253"/>
      <c r="DK1413" s="253"/>
      <c r="DL1413" s="253"/>
      <c r="DM1413" s="253"/>
      <c r="DN1413" s="253"/>
      <c r="DO1413" s="253"/>
      <c r="DP1413" s="253"/>
      <c r="DQ1413" s="253"/>
      <c r="DR1413" s="253"/>
      <c r="DS1413" s="253"/>
      <c r="DT1413" s="253"/>
      <c r="DU1413" s="253"/>
    </row>
    <row r="1414" spans="1:125" s="248" customFormat="1" x14ac:dyDescent="0.25">
      <c r="A1414" s="253"/>
      <c r="B1414" s="253"/>
      <c r="D1414" s="253"/>
      <c r="E1414" s="253"/>
      <c r="F1414" s="253"/>
      <c r="G1414" s="253"/>
      <c r="H1414" s="253"/>
      <c r="I1414" s="253"/>
      <c r="J1414" s="253"/>
      <c r="K1414" s="253"/>
      <c r="L1414" s="253"/>
      <c r="S1414" s="253"/>
      <c r="T1414" s="253"/>
      <c r="U1414" s="253"/>
      <c r="V1414" s="253"/>
      <c r="W1414" s="253"/>
      <c r="X1414" s="253"/>
      <c r="Y1414" s="253"/>
      <c r="Z1414" s="253"/>
      <c r="AA1414" s="253"/>
      <c r="AB1414" s="253"/>
      <c r="AC1414" s="253"/>
      <c r="AD1414" s="253"/>
      <c r="AE1414" s="253"/>
      <c r="AF1414" s="253"/>
      <c r="AG1414" s="253"/>
      <c r="AH1414" s="253"/>
      <c r="AI1414" s="253"/>
      <c r="AJ1414" s="253"/>
      <c r="AK1414" s="253"/>
      <c r="AL1414" s="253"/>
      <c r="AM1414" s="253"/>
      <c r="AN1414" s="253"/>
      <c r="AO1414" s="253"/>
      <c r="AP1414" s="253"/>
      <c r="AQ1414" s="253"/>
      <c r="AR1414" s="253"/>
      <c r="AS1414" s="253"/>
      <c r="AT1414" s="253"/>
      <c r="AU1414" s="253"/>
      <c r="AV1414" s="253"/>
      <c r="AW1414" s="253"/>
      <c r="AX1414" s="253"/>
      <c r="AY1414" s="253"/>
      <c r="AZ1414" s="253"/>
      <c r="BA1414" s="253"/>
      <c r="BB1414" s="253"/>
      <c r="BC1414" s="253"/>
      <c r="BD1414" s="253"/>
      <c r="BE1414" s="253"/>
      <c r="BF1414" s="253"/>
      <c r="BG1414" s="253"/>
      <c r="BH1414" s="253"/>
      <c r="BI1414" s="253"/>
      <c r="BJ1414" s="253"/>
      <c r="BK1414" s="253"/>
      <c r="BL1414" s="253"/>
      <c r="BM1414" s="253"/>
      <c r="BN1414" s="253"/>
      <c r="BO1414" s="253"/>
      <c r="BP1414" s="253"/>
      <c r="BQ1414" s="253"/>
      <c r="BR1414" s="253"/>
      <c r="BS1414" s="253"/>
      <c r="BT1414" s="253"/>
      <c r="BU1414" s="253"/>
      <c r="BV1414" s="253"/>
      <c r="BW1414" s="253"/>
      <c r="BX1414" s="253"/>
      <c r="BY1414" s="253"/>
      <c r="BZ1414" s="253"/>
      <c r="CA1414" s="253"/>
      <c r="CB1414" s="253"/>
      <c r="CC1414" s="253"/>
      <c r="CD1414" s="253"/>
      <c r="CE1414" s="253"/>
      <c r="CF1414" s="253"/>
      <c r="CG1414" s="253"/>
      <c r="CH1414" s="253"/>
      <c r="CI1414" s="253"/>
      <c r="CJ1414" s="253"/>
      <c r="CK1414" s="253"/>
      <c r="CL1414" s="253"/>
      <c r="CM1414" s="253"/>
      <c r="CN1414" s="253"/>
      <c r="CO1414" s="253"/>
      <c r="CP1414" s="253"/>
      <c r="CQ1414" s="253"/>
      <c r="CR1414" s="253"/>
      <c r="CS1414" s="253"/>
      <c r="CT1414" s="253"/>
      <c r="CU1414" s="253"/>
      <c r="CV1414" s="253"/>
      <c r="CW1414" s="253"/>
      <c r="CX1414" s="253"/>
      <c r="CY1414" s="253"/>
      <c r="CZ1414" s="253"/>
      <c r="DA1414" s="253"/>
      <c r="DB1414" s="253"/>
      <c r="DC1414" s="253"/>
      <c r="DD1414" s="253"/>
      <c r="DE1414" s="253"/>
      <c r="DF1414" s="253"/>
      <c r="DG1414" s="253"/>
      <c r="DH1414" s="253"/>
      <c r="DI1414" s="253"/>
      <c r="DJ1414" s="253"/>
      <c r="DK1414" s="253"/>
      <c r="DL1414" s="253"/>
      <c r="DM1414" s="253"/>
      <c r="DN1414" s="253"/>
      <c r="DO1414" s="253"/>
      <c r="DP1414" s="253"/>
      <c r="DQ1414" s="253"/>
      <c r="DR1414" s="253"/>
      <c r="DS1414" s="253"/>
      <c r="DT1414" s="253"/>
      <c r="DU1414" s="253"/>
    </row>
    <row r="1415" spans="1:125" s="248" customFormat="1" x14ac:dyDescent="0.25">
      <c r="A1415" s="253"/>
      <c r="B1415" s="253"/>
      <c r="D1415" s="253"/>
      <c r="E1415" s="253"/>
      <c r="F1415" s="253"/>
      <c r="G1415" s="253"/>
      <c r="H1415" s="253"/>
      <c r="I1415" s="253"/>
      <c r="J1415" s="253"/>
      <c r="K1415" s="253"/>
      <c r="L1415" s="253"/>
      <c r="S1415" s="253"/>
      <c r="T1415" s="253"/>
      <c r="U1415" s="253"/>
      <c r="V1415" s="253"/>
      <c r="W1415" s="253"/>
      <c r="X1415" s="253"/>
      <c r="Y1415" s="253"/>
      <c r="Z1415" s="253"/>
      <c r="AA1415" s="253"/>
      <c r="AB1415" s="253"/>
      <c r="AC1415" s="253"/>
      <c r="AD1415" s="253"/>
      <c r="AE1415" s="253"/>
      <c r="AF1415" s="253"/>
      <c r="AG1415" s="253"/>
      <c r="AH1415" s="253"/>
      <c r="AI1415" s="253"/>
      <c r="AJ1415" s="253"/>
      <c r="AK1415" s="253"/>
      <c r="AL1415" s="253"/>
      <c r="AM1415" s="253"/>
      <c r="AN1415" s="253"/>
      <c r="AO1415" s="253"/>
      <c r="AP1415" s="253"/>
      <c r="AQ1415" s="253"/>
      <c r="AR1415" s="253"/>
      <c r="AS1415" s="253"/>
      <c r="AT1415" s="253"/>
      <c r="AU1415" s="253"/>
      <c r="AV1415" s="253"/>
      <c r="AW1415" s="253"/>
      <c r="AX1415" s="253"/>
      <c r="AY1415" s="253"/>
      <c r="AZ1415" s="253"/>
      <c r="BA1415" s="253"/>
      <c r="BB1415" s="253"/>
      <c r="BC1415" s="253"/>
      <c r="BD1415" s="253"/>
      <c r="BE1415" s="253"/>
      <c r="BF1415" s="253"/>
      <c r="BG1415" s="253"/>
      <c r="BH1415" s="253"/>
      <c r="BI1415" s="253"/>
      <c r="BJ1415" s="253"/>
      <c r="BK1415" s="253"/>
      <c r="BL1415" s="253"/>
      <c r="BM1415" s="253"/>
      <c r="BN1415" s="253"/>
      <c r="BO1415" s="253"/>
      <c r="BP1415" s="253"/>
      <c r="BQ1415" s="253"/>
      <c r="BR1415" s="253"/>
      <c r="BS1415" s="253"/>
      <c r="BT1415" s="253"/>
      <c r="BU1415" s="253"/>
      <c r="BV1415" s="253"/>
      <c r="BW1415" s="253"/>
      <c r="BX1415" s="253"/>
      <c r="BY1415" s="253"/>
      <c r="BZ1415" s="253"/>
      <c r="CA1415" s="253"/>
      <c r="CB1415" s="253"/>
      <c r="CC1415" s="253"/>
      <c r="CD1415" s="253"/>
      <c r="CE1415" s="253"/>
      <c r="CF1415" s="253"/>
      <c r="CG1415" s="253"/>
      <c r="CH1415" s="253"/>
      <c r="CI1415" s="253"/>
      <c r="CJ1415" s="253"/>
      <c r="CK1415" s="253"/>
      <c r="CL1415" s="253"/>
      <c r="CM1415" s="253"/>
      <c r="CN1415" s="253"/>
      <c r="CO1415" s="253"/>
      <c r="CP1415" s="253"/>
      <c r="CQ1415" s="253"/>
      <c r="CR1415" s="253"/>
      <c r="CS1415" s="253"/>
      <c r="CT1415" s="253"/>
      <c r="CU1415" s="253"/>
      <c r="CV1415" s="253"/>
      <c r="CW1415" s="253"/>
      <c r="CX1415" s="253"/>
      <c r="CY1415" s="253"/>
      <c r="CZ1415" s="253"/>
      <c r="DA1415" s="253"/>
      <c r="DB1415" s="253"/>
      <c r="DC1415" s="253"/>
      <c r="DD1415" s="253"/>
      <c r="DE1415" s="253"/>
      <c r="DF1415" s="253"/>
      <c r="DG1415" s="253"/>
      <c r="DH1415" s="253"/>
      <c r="DI1415" s="253"/>
      <c r="DJ1415" s="253"/>
      <c r="DK1415" s="253"/>
      <c r="DL1415" s="253"/>
      <c r="DM1415" s="253"/>
      <c r="DN1415" s="253"/>
      <c r="DO1415" s="253"/>
      <c r="DP1415" s="253"/>
      <c r="DQ1415" s="253"/>
      <c r="DR1415" s="253"/>
      <c r="DS1415" s="253"/>
      <c r="DT1415" s="253"/>
      <c r="DU1415" s="253"/>
    </row>
    <row r="1416" spans="1:125" s="248" customFormat="1" x14ac:dyDescent="0.25">
      <c r="A1416" s="253"/>
      <c r="B1416" s="253"/>
      <c r="D1416" s="253"/>
      <c r="E1416" s="253"/>
      <c r="F1416" s="253"/>
      <c r="G1416" s="253"/>
      <c r="H1416" s="253"/>
      <c r="I1416" s="253"/>
      <c r="J1416" s="253"/>
      <c r="K1416" s="253"/>
      <c r="L1416" s="253"/>
      <c r="S1416" s="253"/>
      <c r="T1416" s="253"/>
      <c r="U1416" s="253"/>
      <c r="V1416" s="253"/>
      <c r="W1416" s="253"/>
      <c r="X1416" s="253"/>
      <c r="Y1416" s="253"/>
      <c r="Z1416" s="253"/>
      <c r="AA1416" s="253"/>
      <c r="AB1416" s="253"/>
      <c r="AC1416" s="253"/>
      <c r="AD1416" s="253"/>
      <c r="AE1416" s="253"/>
      <c r="AF1416" s="253"/>
      <c r="AG1416" s="253"/>
      <c r="AH1416" s="253"/>
      <c r="AI1416" s="253"/>
      <c r="AJ1416" s="253"/>
      <c r="AK1416" s="253"/>
      <c r="AL1416" s="253"/>
      <c r="AM1416" s="253"/>
      <c r="AN1416" s="253"/>
      <c r="AO1416" s="253"/>
      <c r="AP1416" s="253"/>
      <c r="AQ1416" s="253"/>
      <c r="AR1416" s="253"/>
      <c r="AS1416" s="253"/>
      <c r="AT1416" s="253"/>
      <c r="AU1416" s="253"/>
      <c r="AV1416" s="253"/>
      <c r="AW1416" s="253"/>
      <c r="AX1416" s="253"/>
      <c r="AY1416" s="253"/>
      <c r="AZ1416" s="253"/>
      <c r="BA1416" s="253"/>
      <c r="BB1416" s="253"/>
      <c r="BC1416" s="253"/>
      <c r="BD1416" s="253"/>
      <c r="BE1416" s="253"/>
      <c r="BF1416" s="253"/>
      <c r="BG1416" s="253"/>
      <c r="BH1416" s="253"/>
      <c r="BI1416" s="253"/>
      <c r="BJ1416" s="253"/>
      <c r="BK1416" s="253"/>
      <c r="BL1416" s="253"/>
      <c r="BM1416" s="253"/>
      <c r="BN1416" s="253"/>
      <c r="BO1416" s="253"/>
      <c r="BP1416" s="253"/>
      <c r="BQ1416" s="253"/>
      <c r="BR1416" s="253"/>
      <c r="BS1416" s="253"/>
      <c r="BT1416" s="253"/>
      <c r="BU1416" s="253"/>
      <c r="BV1416" s="253"/>
      <c r="BW1416" s="253"/>
      <c r="BX1416" s="253"/>
      <c r="BY1416" s="253"/>
      <c r="BZ1416" s="253"/>
      <c r="CA1416" s="253"/>
      <c r="CB1416" s="253"/>
      <c r="CC1416" s="253"/>
      <c r="CD1416" s="253"/>
      <c r="CE1416" s="253"/>
      <c r="CF1416" s="253"/>
      <c r="CG1416" s="253"/>
      <c r="CH1416" s="253"/>
      <c r="CI1416" s="253"/>
      <c r="CJ1416" s="253"/>
      <c r="CK1416" s="253"/>
      <c r="CL1416" s="253"/>
      <c r="CM1416" s="253"/>
      <c r="CN1416" s="253"/>
      <c r="CO1416" s="253"/>
      <c r="CP1416" s="253"/>
      <c r="CQ1416" s="253"/>
      <c r="CR1416" s="253"/>
      <c r="CS1416" s="253"/>
      <c r="CT1416" s="253"/>
      <c r="CU1416" s="253"/>
      <c r="CV1416" s="253"/>
      <c r="CW1416" s="253"/>
      <c r="CX1416" s="253"/>
      <c r="CY1416" s="253"/>
      <c r="CZ1416" s="253"/>
      <c r="DA1416" s="253"/>
      <c r="DB1416" s="253"/>
      <c r="DC1416" s="253"/>
      <c r="DD1416" s="253"/>
      <c r="DE1416" s="253"/>
      <c r="DF1416" s="253"/>
      <c r="DG1416" s="253"/>
      <c r="DH1416" s="253"/>
      <c r="DI1416" s="253"/>
      <c r="DJ1416" s="253"/>
      <c r="DK1416" s="253"/>
      <c r="DL1416" s="253"/>
      <c r="DM1416" s="253"/>
      <c r="DN1416" s="253"/>
      <c r="DO1416" s="253"/>
      <c r="DP1416" s="253"/>
      <c r="DQ1416" s="253"/>
      <c r="DR1416" s="253"/>
      <c r="DS1416" s="253"/>
      <c r="DT1416" s="253"/>
      <c r="DU1416" s="253"/>
    </row>
    <row r="1417" spans="1:125" s="248" customFormat="1" x14ac:dyDescent="0.25">
      <c r="A1417" s="253"/>
      <c r="B1417" s="253"/>
      <c r="D1417" s="253"/>
      <c r="E1417" s="253"/>
      <c r="F1417" s="253"/>
      <c r="G1417" s="253"/>
      <c r="H1417" s="253"/>
      <c r="I1417" s="253"/>
      <c r="J1417" s="253"/>
      <c r="K1417" s="253"/>
      <c r="L1417" s="253"/>
      <c r="S1417" s="253"/>
      <c r="T1417" s="253"/>
      <c r="U1417" s="253"/>
      <c r="V1417" s="253"/>
      <c r="W1417" s="253"/>
      <c r="X1417" s="253"/>
      <c r="Y1417" s="253"/>
      <c r="Z1417" s="253"/>
      <c r="AA1417" s="253"/>
      <c r="AB1417" s="253"/>
      <c r="AC1417" s="253"/>
      <c r="AD1417" s="253"/>
      <c r="AE1417" s="253"/>
      <c r="AF1417" s="253"/>
      <c r="AG1417" s="253"/>
      <c r="AH1417" s="253"/>
      <c r="AI1417" s="253"/>
      <c r="AJ1417" s="253"/>
      <c r="AK1417" s="253"/>
      <c r="AL1417" s="253"/>
      <c r="AM1417" s="253"/>
      <c r="AN1417" s="253"/>
      <c r="AO1417" s="253"/>
      <c r="AP1417" s="253"/>
      <c r="AQ1417" s="253"/>
      <c r="AR1417" s="253"/>
      <c r="AS1417" s="253"/>
      <c r="AT1417" s="253"/>
      <c r="AU1417" s="253"/>
      <c r="AV1417" s="253"/>
      <c r="AW1417" s="253"/>
      <c r="AX1417" s="253"/>
      <c r="AY1417" s="253"/>
      <c r="AZ1417" s="253"/>
      <c r="BA1417" s="253"/>
      <c r="BB1417" s="253"/>
      <c r="BC1417" s="253"/>
      <c r="BD1417" s="253"/>
      <c r="BE1417" s="253"/>
      <c r="BF1417" s="253"/>
      <c r="BG1417" s="253"/>
      <c r="BH1417" s="253"/>
      <c r="BI1417" s="253"/>
      <c r="BJ1417" s="253"/>
      <c r="BK1417" s="253"/>
      <c r="BL1417" s="253"/>
      <c r="BM1417" s="253"/>
      <c r="BN1417" s="253"/>
      <c r="BO1417" s="253"/>
      <c r="BP1417" s="253"/>
      <c r="BQ1417" s="253"/>
      <c r="BR1417" s="253"/>
      <c r="BS1417" s="253"/>
      <c r="BT1417" s="253"/>
      <c r="BU1417" s="253"/>
      <c r="BV1417" s="253"/>
      <c r="BW1417" s="253"/>
      <c r="BX1417" s="253"/>
      <c r="BY1417" s="253"/>
      <c r="BZ1417" s="253"/>
      <c r="CA1417" s="253"/>
      <c r="CB1417" s="253"/>
      <c r="CC1417" s="253"/>
      <c r="CD1417" s="253"/>
      <c r="CE1417" s="253"/>
      <c r="CF1417" s="253"/>
      <c r="CG1417" s="253"/>
      <c r="CH1417" s="253"/>
      <c r="CI1417" s="253"/>
      <c r="CJ1417" s="253"/>
      <c r="CK1417" s="253"/>
      <c r="CL1417" s="253"/>
      <c r="CM1417" s="253"/>
      <c r="CN1417" s="253"/>
      <c r="CO1417" s="253"/>
      <c r="CP1417" s="253"/>
      <c r="CQ1417" s="253"/>
      <c r="CR1417" s="253"/>
      <c r="CS1417" s="253"/>
      <c r="CT1417" s="253"/>
      <c r="CU1417" s="253"/>
      <c r="CV1417" s="253"/>
      <c r="CW1417" s="253"/>
      <c r="CX1417" s="253"/>
      <c r="CY1417" s="253"/>
      <c r="CZ1417" s="253"/>
      <c r="DA1417" s="253"/>
      <c r="DB1417" s="253"/>
      <c r="DC1417" s="253"/>
      <c r="DD1417" s="253"/>
      <c r="DE1417" s="253"/>
      <c r="DF1417" s="253"/>
      <c r="DG1417" s="253"/>
      <c r="DH1417" s="253"/>
      <c r="DI1417" s="253"/>
      <c r="DJ1417" s="253"/>
      <c r="DK1417" s="253"/>
      <c r="DL1417" s="253"/>
      <c r="DM1417" s="253"/>
      <c r="DN1417" s="253"/>
      <c r="DO1417" s="253"/>
      <c r="DP1417" s="253"/>
      <c r="DQ1417" s="253"/>
      <c r="DR1417" s="253"/>
      <c r="DS1417" s="253"/>
      <c r="DT1417" s="253"/>
      <c r="DU1417" s="253"/>
    </row>
    <row r="1418" spans="1:125" s="248" customFormat="1" x14ac:dyDescent="0.25">
      <c r="A1418" s="253"/>
      <c r="B1418" s="253"/>
      <c r="D1418" s="253"/>
      <c r="E1418" s="253"/>
      <c r="F1418" s="253"/>
      <c r="G1418" s="253"/>
      <c r="H1418" s="253"/>
      <c r="I1418" s="253"/>
      <c r="J1418" s="253"/>
      <c r="K1418" s="253"/>
      <c r="L1418" s="253"/>
      <c r="S1418" s="253"/>
      <c r="T1418" s="253"/>
      <c r="U1418" s="253"/>
      <c r="V1418" s="253"/>
      <c r="W1418" s="253"/>
      <c r="X1418" s="253"/>
      <c r="Y1418" s="253"/>
      <c r="Z1418" s="253"/>
      <c r="AA1418" s="253"/>
      <c r="AB1418" s="253"/>
      <c r="AC1418" s="253"/>
      <c r="AD1418" s="253"/>
      <c r="AE1418" s="253"/>
      <c r="AF1418" s="253"/>
      <c r="AG1418" s="253"/>
      <c r="AH1418" s="253"/>
      <c r="AI1418" s="253"/>
      <c r="AJ1418" s="253"/>
      <c r="AK1418" s="253"/>
      <c r="AL1418" s="253"/>
      <c r="AM1418" s="253"/>
      <c r="AN1418" s="253"/>
      <c r="AO1418" s="253"/>
      <c r="AP1418" s="253"/>
      <c r="AQ1418" s="253"/>
      <c r="AR1418" s="253"/>
      <c r="AS1418" s="253"/>
      <c r="AT1418" s="253"/>
      <c r="AU1418" s="253"/>
      <c r="AV1418" s="253"/>
      <c r="AW1418" s="253"/>
      <c r="AX1418" s="253"/>
      <c r="AY1418" s="253"/>
      <c r="AZ1418" s="253"/>
      <c r="BA1418" s="253"/>
      <c r="BB1418" s="253"/>
      <c r="BC1418" s="253"/>
      <c r="BD1418" s="253"/>
      <c r="BE1418" s="253"/>
      <c r="BF1418" s="253"/>
      <c r="BG1418" s="253"/>
      <c r="BH1418" s="253"/>
      <c r="BI1418" s="253"/>
      <c r="BJ1418" s="253"/>
      <c r="BK1418" s="253"/>
      <c r="BL1418" s="253"/>
      <c r="BM1418" s="253"/>
      <c r="BN1418" s="253"/>
      <c r="BO1418" s="253"/>
      <c r="BP1418" s="253"/>
      <c r="BQ1418" s="253"/>
      <c r="BR1418" s="253"/>
      <c r="BS1418" s="253"/>
      <c r="BT1418" s="253"/>
      <c r="BU1418" s="253"/>
      <c r="BV1418" s="253"/>
      <c r="BW1418" s="253"/>
      <c r="BX1418" s="253"/>
      <c r="BY1418" s="253"/>
      <c r="BZ1418" s="253"/>
      <c r="CA1418" s="253"/>
      <c r="CB1418" s="253"/>
      <c r="CC1418" s="253"/>
      <c r="CD1418" s="253"/>
      <c r="CE1418" s="253"/>
      <c r="CF1418" s="253"/>
      <c r="CG1418" s="253"/>
      <c r="CH1418" s="253"/>
      <c r="CI1418" s="253"/>
      <c r="CJ1418" s="253"/>
      <c r="CK1418" s="253"/>
      <c r="CL1418" s="253"/>
      <c r="CM1418" s="253"/>
      <c r="CN1418" s="253"/>
      <c r="CO1418" s="253"/>
      <c r="CP1418" s="253"/>
      <c r="CQ1418" s="253"/>
      <c r="CR1418" s="253"/>
      <c r="CS1418" s="253"/>
      <c r="CT1418" s="253"/>
      <c r="CU1418" s="253"/>
      <c r="CV1418" s="253"/>
      <c r="CW1418" s="253"/>
      <c r="CX1418" s="253"/>
      <c r="CY1418" s="253"/>
      <c r="CZ1418" s="253"/>
      <c r="DA1418" s="253"/>
      <c r="DB1418" s="253"/>
      <c r="DC1418" s="253"/>
      <c r="DD1418" s="253"/>
      <c r="DE1418" s="253"/>
      <c r="DF1418" s="253"/>
      <c r="DG1418" s="253"/>
      <c r="DH1418" s="253"/>
      <c r="DI1418" s="253"/>
      <c r="DJ1418" s="253"/>
      <c r="DK1418" s="253"/>
      <c r="DL1418" s="253"/>
      <c r="DM1418" s="253"/>
      <c r="DN1418" s="253"/>
      <c r="DO1418" s="253"/>
      <c r="DP1418" s="253"/>
      <c r="DQ1418" s="253"/>
      <c r="DR1418" s="253"/>
      <c r="DS1418" s="253"/>
      <c r="DT1418" s="253"/>
      <c r="DU1418" s="253"/>
    </row>
    <row r="1419" spans="1:125" s="248" customFormat="1" x14ac:dyDescent="0.25">
      <c r="A1419" s="253"/>
      <c r="B1419" s="253"/>
      <c r="D1419" s="253"/>
      <c r="E1419" s="253"/>
      <c r="F1419" s="253"/>
      <c r="G1419" s="253"/>
      <c r="H1419" s="253"/>
      <c r="I1419" s="253"/>
      <c r="J1419" s="253"/>
      <c r="K1419" s="253"/>
      <c r="L1419" s="253"/>
      <c r="S1419" s="253"/>
      <c r="T1419" s="253"/>
      <c r="U1419" s="253"/>
      <c r="V1419" s="253"/>
      <c r="W1419" s="253"/>
      <c r="X1419" s="253"/>
      <c r="Y1419" s="253"/>
      <c r="Z1419" s="253"/>
      <c r="AA1419" s="253"/>
      <c r="AB1419" s="253"/>
      <c r="AC1419" s="253"/>
      <c r="AD1419" s="253"/>
      <c r="AE1419" s="253"/>
      <c r="AF1419" s="253"/>
      <c r="AG1419" s="253"/>
      <c r="AH1419" s="253"/>
      <c r="AI1419" s="253"/>
      <c r="AJ1419" s="253"/>
      <c r="AK1419" s="253"/>
      <c r="AL1419" s="253"/>
      <c r="AM1419" s="253"/>
      <c r="AN1419" s="253"/>
      <c r="AO1419" s="253"/>
      <c r="AP1419" s="253"/>
      <c r="AQ1419" s="253"/>
      <c r="AR1419" s="253"/>
      <c r="AS1419" s="253"/>
      <c r="AT1419" s="253"/>
      <c r="AU1419" s="253"/>
      <c r="AV1419" s="253"/>
      <c r="AW1419" s="253"/>
      <c r="AX1419" s="253"/>
      <c r="AY1419" s="253"/>
      <c r="AZ1419" s="253"/>
      <c r="BA1419" s="253"/>
      <c r="BB1419" s="253"/>
      <c r="BC1419" s="253"/>
      <c r="BD1419" s="253"/>
      <c r="BE1419" s="253"/>
      <c r="BF1419" s="253"/>
      <c r="BG1419" s="253"/>
      <c r="BH1419" s="253"/>
      <c r="BI1419" s="253"/>
      <c r="BJ1419" s="253"/>
      <c r="BK1419" s="253"/>
      <c r="BL1419" s="253"/>
      <c r="BM1419" s="253"/>
      <c r="BN1419" s="253"/>
      <c r="BO1419" s="253"/>
      <c r="BP1419" s="253"/>
      <c r="BQ1419" s="253"/>
      <c r="BR1419" s="253"/>
      <c r="BS1419" s="253"/>
      <c r="BT1419" s="253"/>
      <c r="BU1419" s="253"/>
      <c r="BV1419" s="253"/>
      <c r="BW1419" s="253"/>
      <c r="BX1419" s="253"/>
      <c r="BY1419" s="253"/>
      <c r="BZ1419" s="253"/>
      <c r="CA1419" s="253"/>
      <c r="CB1419" s="253"/>
      <c r="CC1419" s="253"/>
      <c r="CD1419" s="253"/>
      <c r="CE1419" s="253"/>
      <c r="CF1419" s="253"/>
      <c r="CG1419" s="253"/>
      <c r="CH1419" s="253"/>
      <c r="CI1419" s="253"/>
      <c r="CJ1419" s="253"/>
      <c r="CK1419" s="253"/>
      <c r="CL1419" s="253"/>
      <c r="CM1419" s="253"/>
      <c r="CN1419" s="253"/>
      <c r="CO1419" s="253"/>
      <c r="CP1419" s="253"/>
      <c r="CQ1419" s="253"/>
      <c r="CR1419" s="253"/>
      <c r="CS1419" s="253"/>
      <c r="CT1419" s="253"/>
      <c r="CU1419" s="253"/>
      <c r="CV1419" s="253"/>
      <c r="CW1419" s="253"/>
      <c r="CX1419" s="253"/>
      <c r="CY1419" s="253"/>
      <c r="CZ1419" s="253"/>
      <c r="DA1419" s="253"/>
      <c r="DB1419" s="253"/>
      <c r="DC1419" s="253"/>
      <c r="DD1419" s="253"/>
      <c r="DE1419" s="253"/>
      <c r="DF1419" s="253"/>
      <c r="DG1419" s="253"/>
      <c r="DH1419" s="253"/>
      <c r="DI1419" s="253"/>
      <c r="DJ1419" s="253"/>
      <c r="DK1419" s="253"/>
      <c r="DL1419" s="253"/>
      <c r="DM1419" s="253"/>
      <c r="DN1419" s="253"/>
      <c r="DO1419" s="253"/>
      <c r="DP1419" s="253"/>
      <c r="DQ1419" s="253"/>
      <c r="DR1419" s="253"/>
      <c r="DS1419" s="253"/>
      <c r="DT1419" s="253"/>
      <c r="DU1419" s="253"/>
    </row>
    <row r="1420" spans="1:125" s="248" customFormat="1" x14ac:dyDescent="0.25">
      <c r="A1420" s="253"/>
      <c r="B1420" s="253"/>
      <c r="D1420" s="253"/>
      <c r="E1420" s="253"/>
      <c r="F1420" s="253"/>
      <c r="G1420" s="253"/>
      <c r="H1420" s="253"/>
      <c r="I1420" s="253"/>
      <c r="J1420" s="253"/>
      <c r="K1420" s="253"/>
      <c r="L1420" s="253"/>
      <c r="S1420" s="253"/>
      <c r="T1420" s="253"/>
      <c r="U1420" s="253"/>
      <c r="V1420" s="253"/>
      <c r="W1420" s="253"/>
      <c r="X1420" s="253"/>
      <c r="Y1420" s="253"/>
      <c r="Z1420" s="253"/>
      <c r="AA1420" s="253"/>
      <c r="AB1420" s="253"/>
      <c r="AC1420" s="253"/>
      <c r="AD1420" s="253"/>
      <c r="AE1420" s="253"/>
      <c r="AF1420" s="253"/>
      <c r="AG1420" s="253"/>
      <c r="AH1420" s="253"/>
      <c r="AI1420" s="253"/>
      <c r="AJ1420" s="253"/>
      <c r="AK1420" s="253"/>
      <c r="AL1420" s="253"/>
      <c r="AM1420" s="253"/>
      <c r="AN1420" s="253"/>
      <c r="AO1420" s="253"/>
      <c r="AP1420" s="253"/>
      <c r="AQ1420" s="253"/>
      <c r="AR1420" s="253"/>
      <c r="AS1420" s="253"/>
      <c r="AT1420" s="253"/>
      <c r="AU1420" s="253"/>
      <c r="AV1420" s="253"/>
      <c r="AW1420" s="253"/>
      <c r="AX1420" s="253"/>
      <c r="AY1420" s="253"/>
      <c r="AZ1420" s="253"/>
      <c r="BA1420" s="253"/>
      <c r="BB1420" s="253"/>
      <c r="BC1420" s="253"/>
      <c r="BD1420" s="253"/>
      <c r="BE1420" s="253"/>
      <c r="BF1420" s="253"/>
      <c r="BG1420" s="253"/>
      <c r="BH1420" s="253"/>
      <c r="BI1420" s="253"/>
      <c r="BJ1420" s="253"/>
      <c r="BK1420" s="253"/>
      <c r="BL1420" s="253"/>
      <c r="BM1420" s="253"/>
      <c r="BN1420" s="253"/>
      <c r="BO1420" s="253"/>
      <c r="BP1420" s="253"/>
      <c r="BQ1420" s="253"/>
      <c r="BR1420" s="253"/>
      <c r="BS1420" s="253"/>
      <c r="BT1420" s="253"/>
      <c r="BU1420" s="253"/>
      <c r="BV1420" s="253"/>
      <c r="BW1420" s="253"/>
      <c r="BX1420" s="253"/>
      <c r="BY1420" s="253"/>
      <c r="BZ1420" s="253"/>
      <c r="CA1420" s="253"/>
      <c r="CB1420" s="253"/>
      <c r="CC1420" s="253"/>
      <c r="CD1420" s="253"/>
      <c r="CE1420" s="253"/>
      <c r="CF1420" s="253"/>
      <c r="CG1420" s="253"/>
      <c r="CH1420" s="253"/>
      <c r="CI1420" s="253"/>
      <c r="CJ1420" s="253"/>
      <c r="CK1420" s="253"/>
      <c r="CL1420" s="253"/>
      <c r="CM1420" s="253"/>
      <c r="CN1420" s="253"/>
      <c r="CO1420" s="253"/>
      <c r="CP1420" s="253"/>
      <c r="CQ1420" s="253"/>
      <c r="CR1420" s="253"/>
      <c r="CS1420" s="253"/>
      <c r="CT1420" s="253"/>
      <c r="CU1420" s="253"/>
      <c r="CV1420" s="253"/>
      <c r="CW1420" s="253"/>
      <c r="CX1420" s="253"/>
      <c r="CY1420" s="253"/>
      <c r="CZ1420" s="253"/>
      <c r="DA1420" s="253"/>
      <c r="DB1420" s="253"/>
      <c r="DC1420" s="253"/>
      <c r="DD1420" s="253"/>
      <c r="DE1420" s="253"/>
      <c r="DF1420" s="253"/>
      <c r="DG1420" s="253"/>
      <c r="DH1420" s="253"/>
      <c r="DI1420" s="253"/>
      <c r="DJ1420" s="253"/>
      <c r="DK1420" s="253"/>
      <c r="DL1420" s="253"/>
      <c r="DM1420" s="253"/>
      <c r="DN1420" s="253"/>
      <c r="DO1420" s="253"/>
      <c r="DP1420" s="253"/>
      <c r="DQ1420" s="253"/>
      <c r="DR1420" s="253"/>
      <c r="DS1420" s="253"/>
      <c r="DT1420" s="253"/>
      <c r="DU1420" s="253"/>
    </row>
    <row r="1421" spans="1:125" s="248" customFormat="1" x14ac:dyDescent="0.25">
      <c r="A1421" s="253"/>
      <c r="B1421" s="253"/>
      <c r="D1421" s="253"/>
      <c r="E1421" s="253"/>
      <c r="F1421" s="253"/>
      <c r="G1421" s="253"/>
      <c r="H1421" s="253"/>
      <c r="I1421" s="253"/>
      <c r="J1421" s="253"/>
      <c r="K1421" s="253"/>
      <c r="L1421" s="253"/>
      <c r="S1421" s="253"/>
      <c r="T1421" s="253"/>
      <c r="U1421" s="253"/>
      <c r="V1421" s="253"/>
      <c r="W1421" s="253"/>
      <c r="X1421" s="253"/>
      <c r="Y1421" s="253"/>
      <c r="Z1421" s="253"/>
      <c r="AA1421" s="253"/>
      <c r="AB1421" s="253"/>
      <c r="AC1421" s="253"/>
      <c r="AD1421" s="253"/>
      <c r="AE1421" s="253"/>
      <c r="AF1421" s="253"/>
      <c r="AG1421" s="253"/>
      <c r="AH1421" s="253"/>
      <c r="AI1421" s="253"/>
      <c r="AJ1421" s="253"/>
      <c r="AK1421" s="253"/>
      <c r="AL1421" s="253"/>
      <c r="AM1421" s="253"/>
      <c r="AN1421" s="253"/>
      <c r="AO1421" s="253"/>
      <c r="AP1421" s="253"/>
      <c r="AQ1421" s="253"/>
      <c r="AR1421" s="253"/>
      <c r="AS1421" s="253"/>
      <c r="AT1421" s="253"/>
      <c r="AU1421" s="253"/>
      <c r="AV1421" s="253"/>
      <c r="AW1421" s="253"/>
      <c r="AX1421" s="253"/>
      <c r="AY1421" s="253"/>
      <c r="AZ1421" s="253"/>
      <c r="BA1421" s="253"/>
      <c r="BB1421" s="253"/>
      <c r="BC1421" s="253"/>
      <c r="BD1421" s="253"/>
      <c r="BE1421" s="253"/>
      <c r="BF1421" s="253"/>
      <c r="BG1421" s="253"/>
      <c r="BH1421" s="253"/>
      <c r="BI1421" s="253"/>
      <c r="BJ1421" s="253"/>
      <c r="BK1421" s="253"/>
      <c r="BL1421" s="253"/>
      <c r="BM1421" s="253"/>
      <c r="BN1421" s="253"/>
      <c r="BO1421" s="253"/>
      <c r="BP1421" s="253"/>
      <c r="BQ1421" s="253"/>
      <c r="BR1421" s="253"/>
      <c r="BS1421" s="253"/>
      <c r="BT1421" s="253"/>
      <c r="BU1421" s="253"/>
      <c r="BV1421" s="253"/>
      <c r="BW1421" s="253"/>
      <c r="BX1421" s="253"/>
      <c r="BY1421" s="253"/>
      <c r="BZ1421" s="253"/>
      <c r="CA1421" s="253"/>
      <c r="CB1421" s="253"/>
      <c r="CC1421" s="253"/>
      <c r="CD1421" s="253"/>
      <c r="CE1421" s="253"/>
      <c r="CF1421" s="253"/>
      <c r="CG1421" s="253"/>
      <c r="CH1421" s="253"/>
      <c r="CI1421" s="253"/>
      <c r="CJ1421" s="253"/>
      <c r="CK1421" s="253"/>
      <c r="CL1421" s="253"/>
      <c r="CM1421" s="253"/>
      <c r="CN1421" s="253"/>
      <c r="CO1421" s="253"/>
      <c r="CP1421" s="253"/>
      <c r="CQ1421" s="253"/>
      <c r="CR1421" s="253"/>
      <c r="CS1421" s="253"/>
      <c r="CT1421" s="253"/>
      <c r="CU1421" s="253"/>
      <c r="CV1421" s="253"/>
      <c r="CW1421" s="253"/>
      <c r="CX1421" s="253"/>
      <c r="CY1421" s="253"/>
      <c r="CZ1421" s="253"/>
      <c r="DA1421" s="253"/>
      <c r="DB1421" s="253"/>
      <c r="DC1421" s="253"/>
      <c r="DD1421" s="253"/>
      <c r="DE1421" s="253"/>
      <c r="DF1421" s="253"/>
      <c r="DG1421" s="253"/>
      <c r="DH1421" s="253"/>
      <c r="DI1421" s="253"/>
      <c r="DJ1421" s="253"/>
      <c r="DK1421" s="253"/>
      <c r="DL1421" s="253"/>
      <c r="DM1421" s="253"/>
      <c r="DN1421" s="253"/>
      <c r="DO1421" s="253"/>
      <c r="DP1421" s="253"/>
      <c r="DQ1421" s="253"/>
      <c r="DR1421" s="253"/>
      <c r="DS1421" s="253"/>
      <c r="DT1421" s="253"/>
      <c r="DU1421" s="253"/>
    </row>
    <row r="1422" spans="1:125" s="248" customFormat="1" x14ac:dyDescent="0.25">
      <c r="A1422" s="253"/>
      <c r="B1422" s="253"/>
      <c r="D1422" s="253"/>
      <c r="E1422" s="253"/>
      <c r="F1422" s="253"/>
      <c r="G1422" s="253"/>
      <c r="H1422" s="253"/>
      <c r="I1422" s="253"/>
      <c r="J1422" s="253"/>
      <c r="K1422" s="253"/>
      <c r="L1422" s="253"/>
      <c r="S1422" s="253"/>
      <c r="T1422" s="253"/>
      <c r="U1422" s="253"/>
      <c r="V1422" s="253"/>
      <c r="W1422" s="253"/>
      <c r="X1422" s="253"/>
      <c r="Y1422" s="253"/>
      <c r="Z1422" s="253"/>
      <c r="AA1422" s="253"/>
      <c r="AB1422" s="253"/>
      <c r="AC1422" s="253"/>
      <c r="AD1422" s="253"/>
      <c r="AE1422" s="253"/>
      <c r="AF1422" s="253"/>
      <c r="AG1422" s="253"/>
      <c r="AH1422" s="253"/>
      <c r="AI1422" s="253"/>
      <c r="AJ1422" s="253"/>
      <c r="AK1422" s="253"/>
      <c r="AL1422" s="253"/>
      <c r="AM1422" s="253"/>
      <c r="AN1422" s="253"/>
      <c r="AO1422" s="253"/>
      <c r="AP1422" s="253"/>
      <c r="AQ1422" s="253"/>
      <c r="AR1422" s="253"/>
      <c r="AS1422" s="253"/>
      <c r="AT1422" s="253"/>
      <c r="AU1422" s="253"/>
      <c r="AV1422" s="253"/>
      <c r="AW1422" s="253"/>
      <c r="AX1422" s="253"/>
      <c r="AY1422" s="253"/>
      <c r="AZ1422" s="253"/>
      <c r="BA1422" s="253"/>
      <c r="BB1422" s="253"/>
      <c r="BC1422" s="253"/>
      <c r="BD1422" s="253"/>
      <c r="BE1422" s="253"/>
      <c r="BF1422" s="253"/>
      <c r="BG1422" s="253"/>
      <c r="BH1422" s="253"/>
      <c r="BI1422" s="253"/>
      <c r="BJ1422" s="253"/>
      <c r="BK1422" s="253"/>
      <c r="BL1422" s="253"/>
      <c r="BM1422" s="253"/>
      <c r="BN1422" s="253"/>
      <c r="BO1422" s="253"/>
      <c r="BP1422" s="253"/>
      <c r="BQ1422" s="253"/>
      <c r="BR1422" s="253"/>
      <c r="BS1422" s="253"/>
      <c r="BT1422" s="253"/>
      <c r="BU1422" s="253"/>
      <c r="BV1422" s="253"/>
      <c r="BW1422" s="253"/>
      <c r="BX1422" s="253"/>
      <c r="BY1422" s="253"/>
      <c r="BZ1422" s="253"/>
      <c r="CA1422" s="253"/>
      <c r="CB1422" s="253"/>
      <c r="CC1422" s="253"/>
      <c r="CD1422" s="253"/>
      <c r="CE1422" s="253"/>
      <c r="CF1422" s="253"/>
      <c r="CG1422" s="253"/>
      <c r="CH1422" s="253"/>
      <c r="CI1422" s="253"/>
      <c r="CJ1422" s="253"/>
      <c r="CK1422" s="253"/>
      <c r="CL1422" s="253"/>
      <c r="CM1422" s="253"/>
      <c r="CN1422" s="253"/>
      <c r="CO1422" s="253"/>
      <c r="CP1422" s="253"/>
      <c r="CQ1422" s="253"/>
      <c r="CR1422" s="253"/>
      <c r="CS1422" s="253"/>
      <c r="CT1422" s="253"/>
      <c r="CU1422" s="253"/>
      <c r="CV1422" s="253"/>
      <c r="CW1422" s="253"/>
      <c r="CX1422" s="253"/>
      <c r="CY1422" s="253"/>
      <c r="CZ1422" s="253"/>
      <c r="DA1422" s="253"/>
      <c r="DB1422" s="253"/>
      <c r="DC1422" s="253"/>
      <c r="DD1422" s="253"/>
      <c r="DE1422" s="253"/>
      <c r="DF1422" s="253"/>
      <c r="DG1422" s="253"/>
      <c r="DH1422" s="253"/>
      <c r="DI1422" s="253"/>
      <c r="DJ1422" s="253"/>
      <c r="DK1422" s="253"/>
      <c r="DL1422" s="253"/>
      <c r="DM1422" s="253"/>
      <c r="DN1422" s="253"/>
      <c r="DO1422" s="253"/>
      <c r="DP1422" s="253"/>
      <c r="DQ1422" s="253"/>
      <c r="DR1422" s="253"/>
      <c r="DS1422" s="253"/>
      <c r="DT1422" s="253"/>
      <c r="DU1422" s="253"/>
    </row>
    <row r="1423" spans="1:125" s="248" customFormat="1" x14ac:dyDescent="0.25">
      <c r="A1423" s="253"/>
      <c r="B1423" s="253"/>
      <c r="D1423" s="253"/>
      <c r="E1423" s="253"/>
      <c r="F1423" s="253"/>
      <c r="G1423" s="253"/>
      <c r="H1423" s="253"/>
      <c r="I1423" s="253"/>
      <c r="J1423" s="253"/>
      <c r="K1423" s="253"/>
      <c r="L1423" s="253"/>
      <c r="S1423" s="253"/>
      <c r="T1423" s="253"/>
      <c r="U1423" s="253"/>
      <c r="V1423" s="253"/>
      <c r="W1423" s="253"/>
      <c r="X1423" s="253"/>
      <c r="Y1423" s="253"/>
      <c r="Z1423" s="253"/>
      <c r="AA1423" s="253"/>
      <c r="AB1423" s="253"/>
      <c r="AC1423" s="253"/>
      <c r="AD1423" s="253"/>
      <c r="AE1423" s="253"/>
      <c r="AF1423" s="253"/>
      <c r="AG1423" s="253"/>
      <c r="AH1423" s="253"/>
      <c r="AI1423" s="253"/>
      <c r="AJ1423" s="253"/>
      <c r="AK1423" s="253"/>
      <c r="AL1423" s="253"/>
      <c r="AM1423" s="253"/>
      <c r="AN1423" s="253"/>
      <c r="AO1423" s="253"/>
      <c r="AP1423" s="253"/>
      <c r="AQ1423" s="253"/>
      <c r="AR1423" s="253"/>
      <c r="AS1423" s="253"/>
      <c r="AT1423" s="253"/>
      <c r="AU1423" s="253"/>
      <c r="AV1423" s="253"/>
      <c r="AW1423" s="253"/>
      <c r="AX1423" s="253"/>
      <c r="AY1423" s="253"/>
      <c r="AZ1423" s="253"/>
      <c r="BA1423" s="253"/>
      <c r="BB1423" s="253"/>
      <c r="BC1423" s="253"/>
      <c r="BD1423" s="253"/>
      <c r="BE1423" s="253"/>
      <c r="BF1423" s="253"/>
      <c r="BG1423" s="253"/>
      <c r="BH1423" s="253"/>
      <c r="BI1423" s="253"/>
      <c r="BJ1423" s="253"/>
      <c r="BK1423" s="253"/>
      <c r="BL1423" s="253"/>
      <c r="BM1423" s="253"/>
      <c r="BN1423" s="253"/>
      <c r="BO1423" s="253"/>
      <c r="BP1423" s="253"/>
      <c r="BQ1423" s="253"/>
      <c r="BR1423" s="253"/>
      <c r="BS1423" s="253"/>
      <c r="BT1423" s="253"/>
      <c r="BU1423" s="253"/>
      <c r="BV1423" s="253"/>
      <c r="BW1423" s="253"/>
      <c r="BX1423" s="253"/>
      <c r="BY1423" s="253"/>
      <c r="BZ1423" s="253"/>
      <c r="CA1423" s="253"/>
      <c r="CB1423" s="253"/>
      <c r="CC1423" s="253"/>
      <c r="CD1423" s="253"/>
      <c r="CE1423" s="253"/>
      <c r="CF1423" s="253"/>
      <c r="CG1423" s="253"/>
      <c r="CH1423" s="253"/>
      <c r="CI1423" s="253"/>
      <c r="CJ1423" s="253"/>
      <c r="CK1423" s="253"/>
      <c r="CL1423" s="253"/>
      <c r="CM1423" s="253"/>
      <c r="CN1423" s="253"/>
      <c r="CO1423" s="253"/>
      <c r="CP1423" s="253"/>
      <c r="CQ1423" s="253"/>
      <c r="CR1423" s="253"/>
      <c r="CS1423" s="253"/>
      <c r="CT1423" s="253"/>
      <c r="CU1423" s="253"/>
      <c r="CV1423" s="253"/>
      <c r="CW1423" s="253"/>
      <c r="CX1423" s="253"/>
      <c r="CY1423" s="253"/>
      <c r="CZ1423" s="253"/>
      <c r="DA1423" s="253"/>
      <c r="DB1423" s="253"/>
      <c r="DC1423" s="253"/>
      <c r="DD1423" s="253"/>
      <c r="DE1423" s="253"/>
      <c r="DF1423" s="253"/>
      <c r="DG1423" s="253"/>
      <c r="DH1423" s="253"/>
      <c r="DI1423" s="253"/>
      <c r="DJ1423" s="253"/>
      <c r="DK1423" s="253"/>
      <c r="DL1423" s="253"/>
      <c r="DM1423" s="253"/>
      <c r="DN1423" s="253"/>
      <c r="DO1423" s="253"/>
      <c r="DP1423" s="253"/>
      <c r="DQ1423" s="253"/>
      <c r="DR1423" s="253"/>
      <c r="DS1423" s="253"/>
      <c r="DT1423" s="253"/>
      <c r="DU1423" s="253"/>
    </row>
    <row r="1424" spans="1:125" s="248" customFormat="1" x14ac:dyDescent="0.25">
      <c r="A1424" s="253"/>
      <c r="B1424" s="253"/>
      <c r="D1424" s="253"/>
      <c r="E1424" s="253"/>
      <c r="F1424" s="253"/>
      <c r="G1424" s="253"/>
      <c r="H1424" s="253"/>
      <c r="I1424" s="253"/>
      <c r="J1424" s="253"/>
      <c r="K1424" s="253"/>
      <c r="L1424" s="253"/>
      <c r="S1424" s="253"/>
      <c r="T1424" s="253"/>
      <c r="U1424" s="253"/>
      <c r="V1424" s="253"/>
      <c r="W1424" s="253"/>
      <c r="X1424" s="253"/>
      <c r="Y1424" s="253"/>
      <c r="Z1424" s="253"/>
      <c r="AA1424" s="253"/>
      <c r="AB1424" s="253"/>
      <c r="AC1424" s="253"/>
      <c r="AD1424" s="253"/>
      <c r="AE1424" s="253"/>
      <c r="AF1424" s="253"/>
      <c r="AG1424" s="253"/>
      <c r="AH1424" s="253"/>
      <c r="AI1424" s="253"/>
      <c r="AJ1424" s="253"/>
      <c r="AK1424" s="253"/>
      <c r="AL1424" s="253"/>
      <c r="AM1424" s="253"/>
      <c r="AN1424" s="253"/>
      <c r="AO1424" s="253"/>
      <c r="AP1424" s="253"/>
      <c r="AQ1424" s="253"/>
      <c r="AR1424" s="253"/>
      <c r="AS1424" s="253"/>
      <c r="AT1424" s="253"/>
      <c r="AU1424" s="253"/>
      <c r="AV1424" s="253"/>
      <c r="AW1424" s="253"/>
      <c r="AX1424" s="253"/>
      <c r="AY1424" s="253"/>
      <c r="AZ1424" s="253"/>
      <c r="BA1424" s="253"/>
      <c r="BB1424" s="253"/>
      <c r="BC1424" s="253"/>
      <c r="BD1424" s="253"/>
      <c r="BE1424" s="253"/>
      <c r="BF1424" s="253"/>
      <c r="BG1424" s="253"/>
      <c r="BH1424" s="253"/>
      <c r="BI1424" s="253"/>
      <c r="BJ1424" s="253"/>
      <c r="BK1424" s="253"/>
      <c r="BL1424" s="253"/>
      <c r="BM1424" s="253"/>
      <c r="BN1424" s="253"/>
      <c r="BO1424" s="253"/>
      <c r="BP1424" s="253"/>
      <c r="BQ1424" s="253"/>
      <c r="BR1424" s="253"/>
      <c r="BS1424" s="253"/>
      <c r="BT1424" s="253"/>
      <c r="BU1424" s="253"/>
      <c r="BV1424" s="253"/>
      <c r="BW1424" s="253"/>
      <c r="BX1424" s="253"/>
      <c r="BY1424" s="253"/>
      <c r="BZ1424" s="253"/>
      <c r="CA1424" s="253"/>
      <c r="CB1424" s="253"/>
      <c r="CC1424" s="253"/>
      <c r="CD1424" s="253"/>
      <c r="CE1424" s="253"/>
      <c r="CF1424" s="253"/>
      <c r="CG1424" s="253"/>
      <c r="CH1424" s="253"/>
      <c r="CI1424" s="253"/>
      <c r="CJ1424" s="253"/>
      <c r="CK1424" s="253"/>
      <c r="CL1424" s="253"/>
      <c r="CM1424" s="253"/>
      <c r="CN1424" s="253"/>
      <c r="CO1424" s="253"/>
      <c r="CP1424" s="253"/>
      <c r="CQ1424" s="253"/>
      <c r="CR1424" s="253"/>
      <c r="CS1424" s="253"/>
      <c r="CT1424" s="253"/>
      <c r="CU1424" s="253"/>
      <c r="CV1424" s="253"/>
      <c r="CW1424" s="253"/>
      <c r="CX1424" s="253"/>
      <c r="CY1424" s="253"/>
      <c r="CZ1424" s="253"/>
      <c r="DA1424" s="253"/>
      <c r="DB1424" s="253"/>
      <c r="DC1424" s="253"/>
      <c r="DD1424" s="253"/>
      <c r="DE1424" s="253"/>
      <c r="DF1424" s="253"/>
      <c r="DG1424" s="253"/>
      <c r="DH1424" s="253"/>
      <c r="DI1424" s="253"/>
      <c r="DJ1424" s="253"/>
      <c r="DK1424" s="253"/>
      <c r="DL1424" s="253"/>
      <c r="DM1424" s="253"/>
      <c r="DN1424" s="253"/>
      <c r="DO1424" s="253"/>
      <c r="DP1424" s="253"/>
      <c r="DQ1424" s="253"/>
      <c r="DR1424" s="253"/>
      <c r="DS1424" s="253"/>
      <c r="DT1424" s="253"/>
      <c r="DU1424" s="253"/>
    </row>
    <row r="1425" spans="1:125" s="248" customFormat="1" x14ac:dyDescent="0.25">
      <c r="A1425" s="253"/>
      <c r="B1425" s="253"/>
      <c r="D1425" s="253"/>
      <c r="E1425" s="253"/>
      <c r="F1425" s="253"/>
      <c r="G1425" s="253"/>
      <c r="H1425" s="253"/>
      <c r="I1425" s="253"/>
      <c r="J1425" s="253"/>
      <c r="K1425" s="253"/>
      <c r="L1425" s="253"/>
      <c r="S1425" s="253"/>
      <c r="T1425" s="253"/>
      <c r="U1425" s="253"/>
      <c r="V1425" s="253"/>
      <c r="W1425" s="253"/>
      <c r="X1425" s="253"/>
      <c r="Y1425" s="253"/>
      <c r="Z1425" s="253"/>
      <c r="AA1425" s="253"/>
      <c r="AB1425" s="253"/>
      <c r="AC1425" s="253"/>
      <c r="AD1425" s="253"/>
      <c r="AE1425" s="253"/>
      <c r="AF1425" s="253"/>
      <c r="AG1425" s="253"/>
      <c r="AH1425" s="253"/>
      <c r="AI1425" s="253"/>
      <c r="AJ1425" s="253"/>
      <c r="AK1425" s="253"/>
      <c r="AL1425" s="253"/>
      <c r="AM1425" s="253"/>
      <c r="AN1425" s="253"/>
      <c r="AO1425" s="253"/>
      <c r="AP1425" s="253"/>
      <c r="AQ1425" s="253"/>
      <c r="AR1425" s="253"/>
      <c r="AS1425" s="253"/>
      <c r="AT1425" s="253"/>
      <c r="AU1425" s="253"/>
      <c r="AV1425" s="253"/>
      <c r="AW1425" s="253"/>
      <c r="AX1425" s="253"/>
      <c r="AY1425" s="253"/>
      <c r="AZ1425" s="253"/>
      <c r="BA1425" s="253"/>
      <c r="BB1425" s="253"/>
      <c r="BC1425" s="253"/>
      <c r="BD1425" s="253"/>
      <c r="BE1425" s="253"/>
      <c r="BF1425" s="253"/>
      <c r="BG1425" s="253"/>
      <c r="BH1425" s="253"/>
      <c r="BI1425" s="253"/>
      <c r="BJ1425" s="253"/>
      <c r="BK1425" s="253"/>
      <c r="BL1425" s="253"/>
      <c r="BM1425" s="253"/>
      <c r="BN1425" s="253"/>
      <c r="BO1425" s="253"/>
      <c r="BP1425" s="253"/>
      <c r="BQ1425" s="253"/>
      <c r="BR1425" s="253"/>
      <c r="BS1425" s="253"/>
      <c r="BT1425" s="253"/>
      <c r="BU1425" s="253"/>
      <c r="BV1425" s="253"/>
      <c r="BW1425" s="253"/>
      <c r="BX1425" s="253"/>
      <c r="BY1425" s="253"/>
      <c r="BZ1425" s="253"/>
      <c r="CA1425" s="253"/>
      <c r="CB1425" s="253"/>
      <c r="CC1425" s="253"/>
      <c r="CD1425" s="253"/>
      <c r="CE1425" s="253"/>
      <c r="CF1425" s="253"/>
      <c r="CG1425" s="253"/>
      <c r="CH1425" s="253"/>
      <c r="CI1425" s="253"/>
      <c r="CJ1425" s="253"/>
      <c r="CK1425" s="253"/>
      <c r="CL1425" s="253"/>
      <c r="CM1425" s="253"/>
      <c r="CN1425" s="253"/>
      <c r="CO1425" s="253"/>
      <c r="CP1425" s="253"/>
      <c r="CQ1425" s="253"/>
      <c r="CR1425" s="253"/>
      <c r="CS1425" s="253"/>
      <c r="CT1425" s="253"/>
      <c r="CU1425" s="253"/>
      <c r="CV1425" s="253"/>
      <c r="CW1425" s="253"/>
      <c r="CX1425" s="253"/>
      <c r="CY1425" s="253"/>
      <c r="CZ1425" s="253"/>
      <c r="DA1425" s="253"/>
      <c r="DB1425" s="253"/>
      <c r="DC1425" s="253"/>
      <c r="DD1425" s="253"/>
      <c r="DE1425" s="253"/>
      <c r="DF1425" s="253"/>
      <c r="DG1425" s="253"/>
      <c r="DH1425" s="253"/>
      <c r="DI1425" s="253"/>
      <c r="DJ1425" s="253"/>
      <c r="DK1425" s="253"/>
      <c r="DL1425" s="253"/>
      <c r="DM1425" s="253"/>
      <c r="DN1425" s="253"/>
      <c r="DO1425" s="253"/>
      <c r="DP1425" s="253"/>
      <c r="DQ1425" s="253"/>
      <c r="DR1425" s="253"/>
      <c r="DS1425" s="253"/>
      <c r="DT1425" s="253"/>
      <c r="DU1425" s="253"/>
    </row>
    <row r="1426" spans="1:125" s="248" customFormat="1" x14ac:dyDescent="0.25">
      <c r="A1426" s="253"/>
      <c r="B1426" s="253"/>
      <c r="D1426" s="253"/>
      <c r="E1426" s="253"/>
      <c r="F1426" s="253"/>
      <c r="G1426" s="253"/>
      <c r="H1426" s="253"/>
      <c r="I1426" s="253"/>
      <c r="J1426" s="253"/>
      <c r="K1426" s="253"/>
      <c r="L1426" s="253"/>
      <c r="S1426" s="253"/>
      <c r="T1426" s="253"/>
      <c r="U1426" s="253"/>
      <c r="V1426" s="253"/>
      <c r="W1426" s="253"/>
      <c r="X1426" s="253"/>
      <c r="Y1426" s="253"/>
      <c r="Z1426" s="253"/>
      <c r="AA1426" s="253"/>
      <c r="AB1426" s="253"/>
      <c r="AC1426" s="253"/>
      <c r="AD1426" s="253"/>
      <c r="AE1426" s="253"/>
      <c r="AF1426" s="253"/>
      <c r="AG1426" s="253"/>
      <c r="AH1426" s="253"/>
      <c r="AI1426" s="253"/>
      <c r="AJ1426" s="253"/>
      <c r="AK1426" s="253"/>
      <c r="AL1426" s="253"/>
      <c r="AM1426" s="253"/>
      <c r="AN1426" s="253"/>
      <c r="AO1426" s="253"/>
      <c r="AP1426" s="253"/>
      <c r="AQ1426" s="253"/>
      <c r="AR1426" s="253"/>
      <c r="AS1426" s="253"/>
      <c r="AT1426" s="253"/>
      <c r="AU1426" s="253"/>
      <c r="AV1426" s="253"/>
      <c r="AW1426" s="253"/>
      <c r="AX1426" s="253"/>
      <c r="AY1426" s="253"/>
      <c r="AZ1426" s="253"/>
      <c r="BA1426" s="253"/>
      <c r="BB1426" s="253"/>
      <c r="BC1426" s="253"/>
      <c r="BD1426" s="253"/>
      <c r="BE1426" s="253"/>
      <c r="BF1426" s="253"/>
      <c r="BG1426" s="253"/>
      <c r="BH1426" s="253"/>
      <c r="BI1426" s="253"/>
      <c r="BJ1426" s="253"/>
      <c r="BK1426" s="253"/>
      <c r="BL1426" s="253"/>
      <c r="BM1426" s="253"/>
      <c r="BN1426" s="253"/>
      <c r="BO1426" s="253"/>
      <c r="BP1426" s="253"/>
      <c r="BQ1426" s="253"/>
      <c r="BR1426" s="253"/>
      <c r="BS1426" s="253"/>
      <c r="BT1426" s="253"/>
      <c r="BU1426" s="253"/>
      <c r="BV1426" s="253"/>
      <c r="BW1426" s="253"/>
      <c r="BX1426" s="253"/>
      <c r="BY1426" s="253"/>
      <c r="BZ1426" s="253"/>
      <c r="CA1426" s="253"/>
      <c r="CB1426" s="253"/>
      <c r="CC1426" s="253"/>
      <c r="CD1426" s="253"/>
      <c r="CE1426" s="253"/>
      <c r="CF1426" s="253"/>
      <c r="CG1426" s="253"/>
      <c r="CH1426" s="253"/>
      <c r="CI1426" s="253"/>
      <c r="CJ1426" s="253"/>
      <c r="CK1426" s="253"/>
      <c r="CL1426" s="253"/>
      <c r="CM1426" s="253"/>
      <c r="CN1426" s="253"/>
      <c r="CO1426" s="253"/>
      <c r="CP1426" s="253"/>
      <c r="CQ1426" s="253"/>
      <c r="CR1426" s="253"/>
      <c r="CS1426" s="253"/>
      <c r="CT1426" s="253"/>
      <c r="CU1426" s="253"/>
      <c r="CV1426" s="253"/>
      <c r="CW1426" s="253"/>
      <c r="CX1426" s="253"/>
      <c r="CY1426" s="253"/>
      <c r="CZ1426" s="253"/>
      <c r="DA1426" s="253"/>
      <c r="DB1426" s="253"/>
      <c r="DC1426" s="253"/>
      <c r="DD1426" s="253"/>
      <c r="DE1426" s="253"/>
      <c r="DF1426" s="253"/>
      <c r="DG1426" s="253"/>
      <c r="DH1426" s="253"/>
      <c r="DI1426" s="253"/>
      <c r="DJ1426" s="253"/>
      <c r="DK1426" s="253"/>
      <c r="DL1426" s="253"/>
      <c r="DM1426" s="253"/>
      <c r="DN1426" s="253"/>
      <c r="DO1426" s="253"/>
      <c r="DP1426" s="253"/>
      <c r="DQ1426" s="253"/>
      <c r="DR1426" s="253"/>
      <c r="DS1426" s="253"/>
      <c r="DT1426" s="253"/>
      <c r="DU1426" s="253"/>
    </row>
    <row r="1427" spans="1:125" s="248" customFormat="1" x14ac:dyDescent="0.25">
      <c r="A1427" s="253"/>
      <c r="B1427" s="253"/>
      <c r="D1427" s="253"/>
      <c r="E1427" s="253"/>
      <c r="F1427" s="253"/>
      <c r="G1427" s="253"/>
      <c r="H1427" s="253"/>
      <c r="I1427" s="253"/>
      <c r="J1427" s="253"/>
      <c r="K1427" s="253"/>
      <c r="L1427" s="253"/>
      <c r="S1427" s="253"/>
      <c r="T1427" s="253"/>
      <c r="U1427" s="253"/>
      <c r="V1427" s="253"/>
      <c r="W1427" s="253"/>
      <c r="X1427" s="253"/>
      <c r="Y1427" s="253"/>
      <c r="Z1427" s="253"/>
      <c r="AA1427" s="253"/>
      <c r="AB1427" s="253"/>
      <c r="AC1427" s="253"/>
      <c r="AD1427" s="253"/>
      <c r="AE1427" s="253"/>
      <c r="AF1427" s="253"/>
      <c r="AG1427" s="253"/>
      <c r="AH1427" s="253"/>
      <c r="AI1427" s="253"/>
      <c r="AJ1427" s="253"/>
      <c r="AK1427" s="253"/>
      <c r="AL1427" s="253"/>
      <c r="AM1427" s="253"/>
      <c r="AN1427" s="253"/>
      <c r="AO1427" s="253"/>
      <c r="AP1427" s="253"/>
      <c r="AQ1427" s="253"/>
      <c r="AR1427" s="253"/>
      <c r="AS1427" s="253"/>
      <c r="AT1427" s="253"/>
      <c r="AU1427" s="253"/>
      <c r="AV1427" s="253"/>
      <c r="AW1427" s="253"/>
      <c r="AX1427" s="253"/>
      <c r="AY1427" s="253"/>
      <c r="AZ1427" s="253"/>
      <c r="BA1427" s="253"/>
      <c r="BB1427" s="253"/>
      <c r="BC1427" s="253"/>
      <c r="BD1427" s="253"/>
      <c r="BE1427" s="253"/>
      <c r="BF1427" s="253"/>
      <c r="BG1427" s="253"/>
      <c r="BH1427" s="253"/>
      <c r="BI1427" s="253"/>
      <c r="BJ1427" s="253"/>
      <c r="BK1427" s="253"/>
      <c r="BL1427" s="253"/>
      <c r="BM1427" s="253"/>
      <c r="BN1427" s="253"/>
      <c r="BO1427" s="253"/>
      <c r="BP1427" s="253"/>
      <c r="BQ1427" s="253"/>
      <c r="BR1427" s="253"/>
      <c r="BS1427" s="253"/>
      <c r="BT1427" s="253"/>
      <c r="BU1427" s="253"/>
      <c r="BV1427" s="253"/>
      <c r="BW1427" s="253"/>
      <c r="BX1427" s="253"/>
      <c r="BY1427" s="253"/>
      <c r="BZ1427" s="253"/>
      <c r="CA1427" s="253"/>
      <c r="CB1427" s="253"/>
      <c r="CC1427" s="253"/>
      <c r="CD1427" s="253"/>
      <c r="CE1427" s="253"/>
      <c r="CF1427" s="253"/>
      <c r="CG1427" s="253"/>
      <c r="CH1427" s="253"/>
      <c r="CI1427" s="253"/>
      <c r="CJ1427" s="253"/>
      <c r="CK1427" s="253"/>
      <c r="CL1427" s="253"/>
      <c r="CM1427" s="253"/>
      <c r="CN1427" s="253"/>
      <c r="CO1427" s="253"/>
      <c r="CP1427" s="253"/>
      <c r="CQ1427" s="253"/>
      <c r="CR1427" s="253"/>
      <c r="CS1427" s="253"/>
      <c r="CT1427" s="253"/>
      <c r="CU1427" s="253"/>
      <c r="CV1427" s="253"/>
      <c r="CW1427" s="253"/>
      <c r="CX1427" s="253"/>
      <c r="CY1427" s="253"/>
      <c r="CZ1427" s="253"/>
      <c r="DA1427" s="253"/>
      <c r="DB1427" s="253"/>
      <c r="DC1427" s="253"/>
      <c r="DD1427" s="253"/>
      <c r="DE1427" s="253"/>
      <c r="DF1427" s="253"/>
      <c r="DG1427" s="253"/>
      <c r="DH1427" s="253"/>
      <c r="DI1427" s="253"/>
      <c r="DJ1427" s="253"/>
      <c r="DK1427" s="253"/>
      <c r="DL1427" s="253"/>
      <c r="DM1427" s="253"/>
      <c r="DN1427" s="253"/>
      <c r="DO1427" s="253"/>
      <c r="DP1427" s="253"/>
      <c r="DQ1427" s="253"/>
      <c r="DR1427" s="253"/>
      <c r="DS1427" s="253"/>
      <c r="DT1427" s="253"/>
      <c r="DU1427" s="253"/>
    </row>
    <row r="1428" spans="1:125" s="248" customFormat="1" x14ac:dyDescent="0.25">
      <c r="A1428" s="253"/>
      <c r="B1428" s="253"/>
      <c r="D1428" s="253"/>
      <c r="E1428" s="253"/>
      <c r="F1428" s="253"/>
      <c r="G1428" s="253"/>
      <c r="H1428" s="253"/>
      <c r="I1428" s="253"/>
      <c r="J1428" s="253"/>
      <c r="K1428" s="253"/>
      <c r="L1428" s="253"/>
      <c r="S1428" s="253"/>
      <c r="T1428" s="253"/>
      <c r="U1428" s="253"/>
      <c r="V1428" s="253"/>
      <c r="W1428" s="253"/>
      <c r="X1428" s="253"/>
      <c r="Y1428" s="253"/>
      <c r="Z1428" s="253"/>
      <c r="AA1428" s="253"/>
      <c r="AB1428" s="253"/>
      <c r="AC1428" s="253"/>
      <c r="AD1428" s="253"/>
      <c r="AE1428" s="253"/>
      <c r="AF1428" s="253"/>
      <c r="AG1428" s="253"/>
      <c r="AH1428" s="253"/>
      <c r="AI1428" s="253"/>
      <c r="AJ1428" s="253"/>
      <c r="AK1428" s="253"/>
      <c r="AL1428" s="253"/>
      <c r="AM1428" s="253"/>
      <c r="AN1428" s="253"/>
      <c r="AO1428" s="253"/>
      <c r="AP1428" s="253"/>
      <c r="AQ1428" s="253"/>
      <c r="AR1428" s="253"/>
      <c r="AS1428" s="253"/>
      <c r="AT1428" s="253"/>
      <c r="AU1428" s="253"/>
      <c r="AV1428" s="253"/>
      <c r="AW1428" s="253"/>
      <c r="AX1428" s="253"/>
      <c r="AY1428" s="253"/>
      <c r="AZ1428" s="253"/>
      <c r="BA1428" s="253"/>
      <c r="BB1428" s="253"/>
      <c r="BC1428" s="253"/>
      <c r="BD1428" s="253"/>
      <c r="BE1428" s="253"/>
      <c r="BF1428" s="253"/>
      <c r="BG1428" s="253"/>
      <c r="BH1428" s="253"/>
      <c r="BI1428" s="253"/>
      <c r="BJ1428" s="253"/>
      <c r="BK1428" s="253"/>
      <c r="BL1428" s="253"/>
      <c r="BM1428" s="253"/>
      <c r="BN1428" s="253"/>
      <c r="BO1428" s="253"/>
      <c r="BP1428" s="253"/>
      <c r="BQ1428" s="253"/>
      <c r="BR1428" s="253"/>
      <c r="BS1428" s="253"/>
      <c r="BT1428" s="253"/>
      <c r="BU1428" s="253"/>
      <c r="BV1428" s="253"/>
      <c r="BW1428" s="253"/>
      <c r="BX1428" s="253"/>
      <c r="BY1428" s="253"/>
      <c r="BZ1428" s="253"/>
      <c r="CA1428" s="253"/>
      <c r="CB1428" s="253"/>
      <c r="CC1428" s="253"/>
      <c r="CD1428" s="253"/>
      <c r="CE1428" s="253"/>
      <c r="CF1428" s="253"/>
      <c r="CG1428" s="253"/>
      <c r="CH1428" s="253"/>
      <c r="CI1428" s="253"/>
      <c r="CJ1428" s="253"/>
      <c r="CK1428" s="253"/>
      <c r="CL1428" s="253"/>
      <c r="CM1428" s="253"/>
      <c r="CN1428" s="253"/>
      <c r="CO1428" s="253"/>
      <c r="CP1428" s="253"/>
      <c r="CQ1428" s="253"/>
      <c r="CR1428" s="253"/>
      <c r="CS1428" s="253"/>
      <c r="CT1428" s="253"/>
      <c r="CU1428" s="253"/>
      <c r="CV1428" s="253"/>
      <c r="CW1428" s="253"/>
      <c r="CX1428" s="253"/>
      <c r="CY1428" s="253"/>
      <c r="CZ1428" s="253"/>
      <c r="DA1428" s="253"/>
      <c r="DB1428" s="253"/>
      <c r="DC1428" s="253"/>
      <c r="DD1428" s="253"/>
      <c r="DE1428" s="253"/>
      <c r="DF1428" s="253"/>
      <c r="DG1428" s="253"/>
      <c r="DH1428" s="253"/>
      <c r="DI1428" s="253"/>
      <c r="DJ1428" s="253"/>
      <c r="DK1428" s="253"/>
      <c r="DL1428" s="253"/>
      <c r="DM1428" s="253"/>
      <c r="DN1428" s="253"/>
      <c r="DO1428" s="253"/>
      <c r="DP1428" s="253"/>
      <c r="DQ1428" s="253"/>
      <c r="DR1428" s="253"/>
      <c r="DS1428" s="253"/>
      <c r="DT1428" s="253"/>
      <c r="DU1428" s="253"/>
    </row>
    <row r="1429" spans="1:125" s="248" customFormat="1" x14ac:dyDescent="0.25">
      <c r="A1429" s="253"/>
      <c r="B1429" s="253"/>
      <c r="D1429" s="253"/>
      <c r="E1429" s="253"/>
      <c r="F1429" s="253"/>
      <c r="G1429" s="253"/>
      <c r="H1429" s="253"/>
      <c r="I1429" s="253"/>
      <c r="J1429" s="253"/>
      <c r="K1429" s="253"/>
      <c r="L1429" s="253"/>
      <c r="S1429" s="253"/>
      <c r="T1429" s="253"/>
      <c r="U1429" s="253"/>
      <c r="V1429" s="253"/>
      <c r="W1429" s="253"/>
      <c r="X1429" s="253"/>
      <c r="Y1429" s="253"/>
      <c r="Z1429" s="253"/>
      <c r="AA1429" s="253"/>
      <c r="AB1429" s="253"/>
      <c r="AC1429" s="253"/>
      <c r="AD1429" s="253"/>
      <c r="AE1429" s="253"/>
      <c r="AF1429" s="253"/>
      <c r="AG1429" s="253"/>
      <c r="AH1429" s="253"/>
      <c r="AI1429" s="253"/>
      <c r="AJ1429" s="253"/>
      <c r="AK1429" s="253"/>
      <c r="AL1429" s="253"/>
      <c r="AM1429" s="253"/>
      <c r="AN1429" s="253"/>
      <c r="AO1429" s="253"/>
      <c r="AP1429" s="253"/>
      <c r="AQ1429" s="253"/>
      <c r="AR1429" s="253"/>
      <c r="AS1429" s="253"/>
      <c r="AT1429" s="253"/>
      <c r="AU1429" s="253"/>
      <c r="AV1429" s="253"/>
      <c r="AW1429" s="253"/>
      <c r="AX1429" s="253"/>
      <c r="AY1429" s="253"/>
      <c r="AZ1429" s="253"/>
      <c r="BA1429" s="253"/>
      <c r="BB1429" s="253"/>
      <c r="BC1429" s="253"/>
      <c r="BD1429" s="253"/>
      <c r="BE1429" s="253"/>
      <c r="BF1429" s="253"/>
      <c r="BG1429" s="253"/>
      <c r="BH1429" s="253"/>
      <c r="BI1429" s="253"/>
      <c r="BJ1429" s="253"/>
      <c r="BK1429" s="253"/>
      <c r="BL1429" s="253"/>
      <c r="BM1429" s="253"/>
      <c r="BN1429" s="253"/>
      <c r="BO1429" s="253"/>
      <c r="BP1429" s="253"/>
      <c r="BQ1429" s="253"/>
      <c r="BR1429" s="253"/>
      <c r="BS1429" s="253"/>
      <c r="BT1429" s="253"/>
      <c r="BU1429" s="253"/>
      <c r="BV1429" s="253"/>
      <c r="BW1429" s="253"/>
      <c r="BX1429" s="253"/>
      <c r="BY1429" s="253"/>
      <c r="BZ1429" s="253"/>
      <c r="CA1429" s="253"/>
      <c r="CB1429" s="253"/>
      <c r="CC1429" s="253"/>
      <c r="CD1429" s="253"/>
      <c r="CE1429" s="253"/>
      <c r="CF1429" s="253"/>
      <c r="CG1429" s="253"/>
      <c r="CH1429" s="253"/>
      <c r="CI1429" s="253"/>
      <c r="CJ1429" s="253"/>
      <c r="CK1429" s="253"/>
      <c r="CL1429" s="253"/>
      <c r="CM1429" s="253"/>
      <c r="CN1429" s="253"/>
      <c r="CO1429" s="253"/>
      <c r="CP1429" s="253"/>
      <c r="CQ1429" s="253"/>
      <c r="CR1429" s="253"/>
      <c r="CS1429" s="253"/>
      <c r="CT1429" s="253"/>
      <c r="CU1429" s="253"/>
      <c r="CV1429" s="253"/>
      <c r="CW1429" s="253"/>
      <c r="CX1429" s="253"/>
      <c r="CY1429" s="253"/>
      <c r="CZ1429" s="253"/>
      <c r="DA1429" s="253"/>
      <c r="DB1429" s="253"/>
      <c r="DC1429" s="253"/>
      <c r="DD1429" s="253"/>
      <c r="DE1429" s="253"/>
      <c r="DF1429" s="253"/>
      <c r="DG1429" s="253"/>
      <c r="DH1429" s="253"/>
      <c r="DI1429" s="253"/>
      <c r="DJ1429" s="253"/>
      <c r="DK1429" s="253"/>
      <c r="DL1429" s="253"/>
      <c r="DM1429" s="253"/>
      <c r="DN1429" s="253"/>
      <c r="DO1429" s="253"/>
      <c r="DP1429" s="253"/>
      <c r="DQ1429" s="253"/>
      <c r="DR1429" s="253"/>
      <c r="DS1429" s="253"/>
      <c r="DT1429" s="253"/>
      <c r="DU1429" s="253"/>
    </row>
    <row r="1430" spans="1:125" s="248" customFormat="1" x14ac:dyDescent="0.25">
      <c r="A1430" s="253"/>
      <c r="B1430" s="253"/>
      <c r="D1430" s="253"/>
      <c r="E1430" s="253"/>
      <c r="F1430" s="253"/>
      <c r="G1430" s="253"/>
      <c r="H1430" s="253"/>
      <c r="I1430" s="253"/>
      <c r="J1430" s="253"/>
      <c r="K1430" s="253"/>
      <c r="L1430" s="253"/>
      <c r="S1430" s="253"/>
      <c r="T1430" s="253"/>
      <c r="U1430" s="253"/>
      <c r="V1430" s="253"/>
      <c r="W1430" s="253"/>
      <c r="X1430" s="253"/>
      <c r="Y1430" s="253"/>
      <c r="Z1430" s="253"/>
      <c r="AA1430" s="253"/>
      <c r="AB1430" s="253"/>
      <c r="AC1430" s="253"/>
      <c r="AD1430" s="253"/>
      <c r="AE1430" s="253"/>
      <c r="AF1430" s="253"/>
      <c r="AG1430" s="253"/>
      <c r="AH1430" s="253"/>
      <c r="AI1430" s="253"/>
      <c r="AJ1430" s="253"/>
      <c r="AK1430" s="253"/>
      <c r="AL1430" s="253"/>
      <c r="AM1430" s="253"/>
      <c r="AN1430" s="253"/>
      <c r="AO1430" s="253"/>
      <c r="AP1430" s="253"/>
      <c r="AQ1430" s="253"/>
      <c r="AR1430" s="253"/>
      <c r="AS1430" s="253"/>
      <c r="AT1430" s="253"/>
      <c r="AU1430" s="253"/>
      <c r="AV1430" s="253"/>
      <c r="AW1430" s="253"/>
      <c r="AX1430" s="253"/>
      <c r="AY1430" s="253"/>
      <c r="AZ1430" s="253"/>
      <c r="BA1430" s="253"/>
      <c r="BB1430" s="253"/>
      <c r="BC1430" s="253"/>
      <c r="BD1430" s="253"/>
      <c r="BE1430" s="253"/>
      <c r="BF1430" s="253"/>
      <c r="BG1430" s="253"/>
      <c r="BH1430" s="253"/>
      <c r="BI1430" s="253"/>
      <c r="BJ1430" s="253"/>
      <c r="BK1430" s="253"/>
      <c r="BL1430" s="253"/>
      <c r="BM1430" s="253"/>
      <c r="BN1430" s="253"/>
      <c r="BO1430" s="253"/>
      <c r="BP1430" s="253"/>
      <c r="BQ1430" s="253"/>
      <c r="BR1430" s="253"/>
      <c r="BS1430" s="253"/>
      <c r="BT1430" s="253"/>
      <c r="BU1430" s="253"/>
      <c r="BV1430" s="253"/>
      <c r="BW1430" s="253"/>
      <c r="BX1430" s="253"/>
      <c r="BY1430" s="253"/>
      <c r="BZ1430" s="253"/>
      <c r="CA1430" s="253"/>
      <c r="CB1430" s="253"/>
      <c r="CC1430" s="253"/>
      <c r="CD1430" s="253"/>
      <c r="CE1430" s="253"/>
      <c r="CF1430" s="253"/>
      <c r="CG1430" s="253"/>
      <c r="CH1430" s="253"/>
      <c r="CI1430" s="253"/>
      <c r="CJ1430" s="253"/>
      <c r="CK1430" s="253"/>
      <c r="CL1430" s="253"/>
      <c r="CM1430" s="253"/>
      <c r="CN1430" s="253"/>
      <c r="CO1430" s="253"/>
      <c r="CP1430" s="253"/>
      <c r="CQ1430" s="253"/>
      <c r="CR1430" s="253"/>
      <c r="CS1430" s="253"/>
      <c r="CT1430" s="253"/>
      <c r="CU1430" s="253"/>
      <c r="CV1430" s="253"/>
      <c r="CW1430" s="253"/>
      <c r="CX1430" s="253"/>
      <c r="CY1430" s="253"/>
      <c r="CZ1430" s="253"/>
      <c r="DA1430" s="253"/>
      <c r="DB1430" s="253"/>
      <c r="DC1430" s="253"/>
      <c r="DD1430" s="253"/>
      <c r="DE1430" s="253"/>
      <c r="DF1430" s="253"/>
      <c r="DG1430" s="253"/>
      <c r="DH1430" s="253"/>
      <c r="DI1430" s="253"/>
      <c r="DJ1430" s="253"/>
      <c r="DK1430" s="253"/>
      <c r="DL1430" s="253"/>
      <c r="DM1430" s="253"/>
      <c r="DN1430" s="253"/>
      <c r="DO1430" s="253"/>
      <c r="DP1430" s="253"/>
      <c r="DQ1430" s="253"/>
      <c r="DR1430" s="253"/>
      <c r="DS1430" s="253"/>
      <c r="DT1430" s="253"/>
      <c r="DU1430" s="253"/>
    </row>
    <row r="1431" spans="1:125" s="248" customFormat="1" x14ac:dyDescent="0.25">
      <c r="A1431" s="253"/>
      <c r="B1431" s="253"/>
      <c r="D1431" s="253"/>
      <c r="E1431" s="253"/>
      <c r="F1431" s="253"/>
      <c r="G1431" s="253"/>
      <c r="H1431" s="253"/>
      <c r="I1431" s="253"/>
      <c r="J1431" s="253"/>
      <c r="K1431" s="253"/>
      <c r="L1431" s="253"/>
      <c r="S1431" s="253"/>
      <c r="T1431" s="253"/>
      <c r="U1431" s="253"/>
      <c r="V1431" s="253"/>
      <c r="W1431" s="253"/>
      <c r="X1431" s="253"/>
      <c r="Y1431" s="253"/>
      <c r="Z1431" s="253"/>
      <c r="AA1431" s="253"/>
      <c r="AB1431" s="253"/>
      <c r="AC1431" s="253"/>
      <c r="AD1431" s="253"/>
      <c r="AE1431" s="253"/>
      <c r="AF1431" s="253"/>
      <c r="AG1431" s="253"/>
      <c r="AH1431" s="253"/>
      <c r="AI1431" s="253"/>
      <c r="AJ1431" s="253"/>
      <c r="AK1431" s="253"/>
      <c r="AL1431" s="253"/>
      <c r="AM1431" s="253"/>
      <c r="AN1431" s="253"/>
      <c r="AO1431" s="253"/>
      <c r="AP1431" s="253"/>
      <c r="AQ1431" s="253"/>
      <c r="AR1431" s="253"/>
      <c r="AS1431" s="253"/>
      <c r="AT1431" s="253"/>
      <c r="AU1431" s="253"/>
      <c r="AV1431" s="253"/>
      <c r="AW1431" s="253"/>
      <c r="AX1431" s="253"/>
      <c r="AY1431" s="253"/>
      <c r="AZ1431" s="253"/>
      <c r="BA1431" s="253"/>
      <c r="BB1431" s="253"/>
      <c r="BC1431" s="253"/>
      <c r="BD1431" s="253"/>
      <c r="BE1431" s="253"/>
      <c r="BF1431" s="253"/>
      <c r="BG1431" s="253"/>
      <c r="BH1431" s="253"/>
      <c r="BI1431" s="253"/>
      <c r="BJ1431" s="253"/>
      <c r="BK1431" s="253"/>
      <c r="BL1431" s="253"/>
      <c r="BM1431" s="253"/>
      <c r="BN1431" s="253"/>
      <c r="BO1431" s="253"/>
      <c r="BP1431" s="253"/>
      <c r="BQ1431" s="253"/>
      <c r="BR1431" s="253"/>
      <c r="BS1431" s="253"/>
      <c r="BT1431" s="253"/>
      <c r="BU1431" s="253"/>
      <c r="BV1431" s="253"/>
      <c r="BW1431" s="253"/>
      <c r="BX1431" s="253"/>
      <c r="BY1431" s="253"/>
      <c r="BZ1431" s="253"/>
      <c r="CA1431" s="253"/>
      <c r="CB1431" s="253"/>
      <c r="CC1431" s="253"/>
      <c r="CD1431" s="253"/>
      <c r="CE1431" s="253"/>
      <c r="CF1431" s="253"/>
      <c r="CG1431" s="253"/>
      <c r="CH1431" s="253"/>
      <c r="CI1431" s="253"/>
      <c r="CJ1431" s="253"/>
      <c r="CK1431" s="253"/>
      <c r="CL1431" s="253"/>
      <c r="CM1431" s="253"/>
      <c r="CN1431" s="253"/>
      <c r="CO1431" s="253"/>
      <c r="CP1431" s="253"/>
      <c r="CQ1431" s="253"/>
      <c r="CR1431" s="253"/>
      <c r="CS1431" s="253"/>
      <c r="CT1431" s="253"/>
      <c r="CU1431" s="253"/>
      <c r="CV1431" s="253"/>
      <c r="CW1431" s="253"/>
      <c r="CX1431" s="253"/>
      <c r="CY1431" s="253"/>
      <c r="CZ1431" s="253"/>
      <c r="DA1431" s="253"/>
      <c r="DB1431" s="253"/>
      <c r="DC1431" s="253"/>
      <c r="DD1431" s="253"/>
      <c r="DE1431" s="253"/>
      <c r="DF1431" s="253"/>
      <c r="DG1431" s="253"/>
      <c r="DH1431" s="253"/>
      <c r="DI1431" s="253"/>
      <c r="DJ1431" s="253"/>
      <c r="DK1431" s="253"/>
      <c r="DL1431" s="253"/>
      <c r="DM1431" s="253"/>
      <c r="DN1431" s="253"/>
      <c r="DO1431" s="253"/>
      <c r="DP1431" s="253"/>
      <c r="DQ1431" s="253"/>
      <c r="DR1431" s="253"/>
      <c r="DS1431" s="253"/>
      <c r="DT1431" s="253"/>
      <c r="DU1431" s="253"/>
    </row>
    <row r="1432" spans="1:125" s="248" customFormat="1" x14ac:dyDescent="0.25">
      <c r="A1432" s="253"/>
      <c r="B1432" s="253"/>
      <c r="D1432" s="253"/>
      <c r="E1432" s="253"/>
      <c r="F1432" s="253"/>
      <c r="G1432" s="253"/>
      <c r="H1432" s="253"/>
      <c r="I1432" s="253"/>
      <c r="J1432" s="253"/>
      <c r="K1432" s="253"/>
      <c r="L1432" s="253"/>
      <c r="S1432" s="253"/>
      <c r="T1432" s="253"/>
      <c r="U1432" s="253"/>
      <c r="V1432" s="253"/>
      <c r="W1432" s="253"/>
      <c r="X1432" s="253"/>
      <c r="Y1432" s="253"/>
      <c r="Z1432" s="253"/>
      <c r="AA1432" s="253"/>
      <c r="AB1432" s="253"/>
      <c r="AC1432" s="253"/>
      <c r="AD1432" s="253"/>
      <c r="AE1432" s="253"/>
      <c r="AF1432" s="253"/>
      <c r="AG1432" s="253"/>
      <c r="AH1432" s="253"/>
      <c r="AI1432" s="253"/>
      <c r="AJ1432" s="253"/>
      <c r="AK1432" s="253"/>
      <c r="AL1432" s="253"/>
      <c r="AM1432" s="253"/>
      <c r="AN1432" s="253"/>
      <c r="AO1432" s="253"/>
      <c r="AP1432" s="253"/>
      <c r="AQ1432" s="253"/>
      <c r="AR1432" s="253"/>
      <c r="AS1432" s="253"/>
      <c r="AT1432" s="253"/>
      <c r="AU1432" s="253"/>
      <c r="AV1432" s="253"/>
      <c r="AW1432" s="253"/>
      <c r="AX1432" s="253"/>
      <c r="AY1432" s="253"/>
      <c r="AZ1432" s="253"/>
      <c r="BA1432" s="253"/>
      <c r="BB1432" s="253"/>
      <c r="BC1432" s="253"/>
      <c r="BD1432" s="253"/>
      <c r="BE1432" s="253"/>
      <c r="BF1432" s="253"/>
      <c r="BG1432" s="253"/>
      <c r="BH1432" s="253"/>
      <c r="BI1432" s="253"/>
      <c r="BJ1432" s="253"/>
      <c r="BK1432" s="253"/>
      <c r="BL1432" s="253"/>
      <c r="BM1432" s="253"/>
      <c r="BN1432" s="253"/>
      <c r="BO1432" s="253"/>
      <c r="BP1432" s="253"/>
      <c r="BQ1432" s="253"/>
      <c r="BR1432" s="253"/>
      <c r="BS1432" s="253"/>
      <c r="BT1432" s="253"/>
      <c r="BU1432" s="253"/>
      <c r="BV1432" s="253"/>
      <c r="BW1432" s="253"/>
      <c r="BX1432" s="253"/>
      <c r="BY1432" s="253"/>
      <c r="BZ1432" s="253"/>
      <c r="CA1432" s="253"/>
      <c r="CB1432" s="253"/>
      <c r="CC1432" s="253"/>
      <c r="CD1432" s="253"/>
      <c r="CE1432" s="253"/>
      <c r="CF1432" s="253"/>
      <c r="CG1432" s="253"/>
      <c r="CH1432" s="253"/>
      <c r="CI1432" s="253"/>
      <c r="CJ1432" s="253"/>
      <c r="CK1432" s="253"/>
      <c r="CL1432" s="253"/>
      <c r="CM1432" s="253"/>
      <c r="CN1432" s="253"/>
      <c r="CO1432" s="253"/>
      <c r="CP1432" s="253"/>
      <c r="CQ1432" s="253"/>
      <c r="CR1432" s="253"/>
      <c r="CS1432" s="253"/>
      <c r="CT1432" s="253"/>
      <c r="CU1432" s="253"/>
      <c r="CV1432" s="253"/>
      <c r="CW1432" s="253"/>
      <c r="CX1432" s="253"/>
      <c r="CY1432" s="253"/>
      <c r="CZ1432" s="253"/>
      <c r="DA1432" s="253"/>
      <c r="DB1432" s="253"/>
      <c r="DC1432" s="253"/>
      <c r="DD1432" s="253"/>
      <c r="DE1432" s="253"/>
      <c r="DF1432" s="253"/>
      <c r="DG1432" s="253"/>
      <c r="DH1432" s="253"/>
      <c r="DI1432" s="253"/>
      <c r="DJ1432" s="253"/>
      <c r="DK1432" s="253"/>
      <c r="DL1432" s="253"/>
      <c r="DM1432" s="253"/>
      <c r="DN1432" s="253"/>
      <c r="DO1432" s="253"/>
      <c r="DP1432" s="253"/>
      <c r="DQ1432" s="253"/>
      <c r="DR1432" s="253"/>
      <c r="DS1432" s="253"/>
      <c r="DT1432" s="253"/>
      <c r="DU1432" s="253"/>
    </row>
    <row r="1433" spans="1:125" s="248" customFormat="1" x14ac:dyDescent="0.25">
      <c r="A1433" s="253"/>
      <c r="B1433" s="253"/>
      <c r="D1433" s="253"/>
      <c r="E1433" s="253"/>
      <c r="F1433" s="253"/>
      <c r="G1433" s="253"/>
      <c r="H1433" s="253"/>
      <c r="I1433" s="253"/>
      <c r="J1433" s="253"/>
      <c r="K1433" s="253"/>
      <c r="L1433" s="253"/>
      <c r="S1433" s="253"/>
      <c r="T1433" s="253"/>
      <c r="U1433" s="253"/>
      <c r="V1433" s="253"/>
      <c r="W1433" s="253"/>
      <c r="X1433" s="253"/>
      <c r="Y1433" s="253"/>
      <c r="Z1433" s="253"/>
      <c r="AA1433" s="253"/>
      <c r="AB1433" s="253"/>
      <c r="AC1433" s="253"/>
      <c r="AD1433" s="253"/>
      <c r="AE1433" s="253"/>
      <c r="AF1433" s="253"/>
      <c r="AG1433" s="253"/>
      <c r="AH1433" s="253"/>
      <c r="AI1433" s="253"/>
      <c r="AJ1433" s="253"/>
      <c r="AK1433" s="253"/>
      <c r="AL1433" s="253"/>
      <c r="AM1433" s="253"/>
      <c r="AN1433" s="253"/>
      <c r="AO1433" s="253"/>
      <c r="AP1433" s="253"/>
      <c r="AQ1433" s="253"/>
      <c r="AR1433" s="253"/>
      <c r="AS1433" s="253"/>
      <c r="AT1433" s="253"/>
      <c r="AU1433" s="253"/>
      <c r="AV1433" s="253"/>
      <c r="AW1433" s="253"/>
      <c r="AX1433" s="253"/>
      <c r="AY1433" s="253"/>
      <c r="AZ1433" s="253"/>
      <c r="BA1433" s="253"/>
      <c r="BB1433" s="253"/>
      <c r="BC1433" s="253"/>
      <c r="BD1433" s="253"/>
      <c r="BE1433" s="253"/>
      <c r="BF1433" s="253"/>
      <c r="BG1433" s="253"/>
      <c r="BH1433" s="253"/>
      <c r="BI1433" s="253"/>
      <c r="BJ1433" s="253"/>
      <c r="BK1433" s="253"/>
      <c r="BL1433" s="253"/>
      <c r="BM1433" s="253"/>
      <c r="BN1433" s="253"/>
      <c r="BO1433" s="253"/>
      <c r="BP1433" s="253"/>
      <c r="BQ1433" s="253"/>
      <c r="BR1433" s="253"/>
      <c r="BS1433" s="253"/>
      <c r="BT1433" s="253"/>
      <c r="BU1433" s="253"/>
      <c r="BV1433" s="253"/>
      <c r="BW1433" s="253"/>
      <c r="BX1433" s="253"/>
      <c r="BY1433" s="253"/>
      <c r="BZ1433" s="253"/>
      <c r="CA1433" s="253"/>
      <c r="CB1433" s="253"/>
      <c r="CC1433" s="253"/>
      <c r="CD1433" s="253"/>
      <c r="CE1433" s="253"/>
      <c r="CF1433" s="253"/>
      <c r="CG1433" s="253"/>
      <c r="CH1433" s="253"/>
      <c r="CI1433" s="253"/>
      <c r="CJ1433" s="253"/>
      <c r="CK1433" s="253"/>
      <c r="CL1433" s="253"/>
      <c r="CM1433" s="253"/>
      <c r="CN1433" s="253"/>
      <c r="CO1433" s="253"/>
      <c r="CP1433" s="253"/>
      <c r="CQ1433" s="253"/>
      <c r="CR1433" s="253"/>
      <c r="CS1433" s="253"/>
      <c r="CT1433" s="253"/>
      <c r="CU1433" s="253"/>
      <c r="CV1433" s="253"/>
      <c r="CW1433" s="253"/>
      <c r="CX1433" s="253"/>
      <c r="CY1433" s="253"/>
      <c r="CZ1433" s="253"/>
      <c r="DA1433" s="253"/>
      <c r="DB1433" s="253"/>
      <c r="DC1433" s="253"/>
      <c r="DD1433" s="253"/>
      <c r="DE1433" s="253"/>
      <c r="DF1433" s="253"/>
      <c r="DG1433" s="253"/>
      <c r="DH1433" s="253"/>
      <c r="DI1433" s="253"/>
      <c r="DJ1433" s="253"/>
      <c r="DK1433" s="253"/>
      <c r="DL1433" s="253"/>
      <c r="DM1433" s="253"/>
      <c r="DN1433" s="253"/>
      <c r="DO1433" s="253"/>
      <c r="DP1433" s="253"/>
      <c r="DQ1433" s="253"/>
      <c r="DR1433" s="253"/>
      <c r="DS1433" s="253"/>
      <c r="DT1433" s="253"/>
      <c r="DU1433" s="253"/>
    </row>
    <row r="1434" spans="1:125" s="248" customFormat="1" x14ac:dyDescent="0.25">
      <c r="A1434" s="253"/>
      <c r="B1434" s="253"/>
      <c r="D1434" s="253"/>
      <c r="E1434" s="253"/>
      <c r="F1434" s="253"/>
      <c r="G1434" s="253"/>
      <c r="H1434" s="253"/>
      <c r="I1434" s="253"/>
      <c r="J1434" s="253"/>
      <c r="K1434" s="253"/>
      <c r="L1434" s="253"/>
      <c r="S1434" s="253"/>
      <c r="T1434" s="253"/>
      <c r="U1434" s="253"/>
      <c r="V1434" s="253"/>
      <c r="W1434" s="253"/>
      <c r="X1434" s="253"/>
      <c r="Y1434" s="253"/>
      <c r="Z1434" s="253"/>
      <c r="AA1434" s="253"/>
      <c r="AB1434" s="253"/>
      <c r="AC1434" s="253"/>
      <c r="AD1434" s="253"/>
      <c r="AE1434" s="253"/>
      <c r="AF1434" s="253"/>
      <c r="AG1434" s="253"/>
      <c r="AH1434" s="253"/>
      <c r="AI1434" s="253"/>
      <c r="AJ1434" s="253"/>
      <c r="AK1434" s="253"/>
      <c r="AL1434" s="253"/>
      <c r="AM1434" s="253"/>
      <c r="AN1434" s="253"/>
      <c r="AO1434" s="253"/>
      <c r="AP1434" s="253"/>
      <c r="AQ1434" s="253"/>
      <c r="AR1434" s="253"/>
      <c r="AS1434" s="253"/>
      <c r="AT1434" s="253"/>
      <c r="AU1434" s="253"/>
      <c r="AV1434" s="253"/>
      <c r="AW1434" s="253"/>
      <c r="AX1434" s="253"/>
      <c r="AY1434" s="253"/>
      <c r="AZ1434" s="253"/>
      <c r="BA1434" s="253"/>
      <c r="BB1434" s="253"/>
      <c r="BC1434" s="253"/>
      <c r="BD1434" s="253"/>
      <c r="BE1434" s="253"/>
      <c r="BF1434" s="253"/>
      <c r="BG1434" s="253"/>
      <c r="BH1434" s="253"/>
      <c r="BI1434" s="253"/>
      <c r="BJ1434" s="253"/>
      <c r="BK1434" s="253"/>
      <c r="BL1434" s="253"/>
      <c r="BM1434" s="253"/>
      <c r="BN1434" s="253"/>
      <c r="BO1434" s="253"/>
      <c r="BP1434" s="253"/>
      <c r="BQ1434" s="253"/>
      <c r="BR1434" s="253"/>
      <c r="BS1434" s="253"/>
      <c r="BT1434" s="253"/>
      <c r="BU1434" s="253"/>
      <c r="BV1434" s="253"/>
      <c r="BW1434" s="253"/>
      <c r="BX1434" s="253"/>
      <c r="BY1434" s="253"/>
      <c r="BZ1434" s="253"/>
      <c r="CA1434" s="253"/>
      <c r="CB1434" s="253"/>
      <c r="CC1434" s="253"/>
      <c r="CD1434" s="253"/>
      <c r="CE1434" s="253"/>
      <c r="CF1434" s="253"/>
      <c r="CG1434" s="253"/>
      <c r="CH1434" s="253"/>
      <c r="CI1434" s="253"/>
      <c r="CJ1434" s="253"/>
      <c r="CK1434" s="253"/>
      <c r="CL1434" s="253"/>
      <c r="CM1434" s="253"/>
      <c r="CN1434" s="253"/>
      <c r="CO1434" s="253"/>
      <c r="CP1434" s="253"/>
      <c r="CQ1434" s="253"/>
      <c r="CR1434" s="253"/>
      <c r="CS1434" s="253"/>
      <c r="CT1434" s="253"/>
      <c r="CU1434" s="253"/>
      <c r="CV1434" s="253"/>
      <c r="CW1434" s="253"/>
      <c r="CX1434" s="253"/>
      <c r="CY1434" s="253"/>
      <c r="CZ1434" s="253"/>
      <c r="DA1434" s="253"/>
      <c r="DB1434" s="253"/>
      <c r="DC1434" s="253"/>
      <c r="DD1434" s="253"/>
      <c r="DE1434" s="253"/>
      <c r="DF1434" s="253"/>
      <c r="DG1434" s="253"/>
      <c r="DH1434" s="253"/>
      <c r="DI1434" s="253"/>
      <c r="DJ1434" s="253"/>
      <c r="DK1434" s="253"/>
      <c r="DL1434" s="253"/>
      <c r="DM1434" s="253"/>
      <c r="DN1434" s="253"/>
      <c r="DO1434" s="253"/>
      <c r="DP1434" s="253"/>
      <c r="DQ1434" s="253"/>
      <c r="DR1434" s="253"/>
      <c r="DS1434" s="253"/>
      <c r="DT1434" s="253"/>
      <c r="DU1434" s="253"/>
    </row>
    <row r="1435" spans="1:125" s="248" customFormat="1" x14ac:dyDescent="0.25">
      <c r="A1435" s="253"/>
      <c r="B1435" s="253"/>
      <c r="D1435" s="253"/>
      <c r="E1435" s="253"/>
      <c r="F1435" s="253"/>
      <c r="G1435" s="253"/>
      <c r="H1435" s="253"/>
      <c r="I1435" s="253"/>
      <c r="J1435" s="253"/>
      <c r="K1435" s="253"/>
      <c r="L1435" s="253"/>
      <c r="S1435" s="253"/>
      <c r="T1435" s="253"/>
      <c r="U1435" s="253"/>
      <c r="V1435" s="253"/>
      <c r="W1435" s="253"/>
      <c r="X1435" s="253"/>
      <c r="Y1435" s="253"/>
      <c r="Z1435" s="253"/>
      <c r="AA1435" s="253"/>
      <c r="AB1435" s="253"/>
      <c r="AC1435" s="253"/>
      <c r="AD1435" s="253"/>
      <c r="AE1435" s="253"/>
      <c r="AF1435" s="253"/>
      <c r="AG1435" s="253"/>
      <c r="AH1435" s="253"/>
      <c r="AI1435" s="253"/>
      <c r="AJ1435" s="253"/>
      <c r="AK1435" s="253"/>
      <c r="AL1435" s="253"/>
      <c r="AM1435" s="253"/>
      <c r="AN1435" s="253"/>
      <c r="AO1435" s="253"/>
      <c r="AP1435" s="253"/>
      <c r="AQ1435" s="253"/>
      <c r="AR1435" s="253"/>
      <c r="AS1435" s="253"/>
      <c r="AT1435" s="253"/>
      <c r="AU1435" s="253"/>
      <c r="AV1435" s="253"/>
      <c r="AW1435" s="253"/>
      <c r="AX1435" s="253"/>
      <c r="AY1435" s="253"/>
      <c r="AZ1435" s="253"/>
      <c r="BA1435" s="253"/>
      <c r="BB1435" s="253"/>
      <c r="BC1435" s="253"/>
      <c r="BD1435" s="253"/>
      <c r="BE1435" s="253"/>
      <c r="BF1435" s="253"/>
      <c r="BG1435" s="253"/>
      <c r="BH1435" s="253"/>
      <c r="BI1435" s="253"/>
      <c r="BJ1435" s="253"/>
      <c r="BK1435" s="253"/>
      <c r="BL1435" s="253"/>
      <c r="BM1435" s="253"/>
      <c r="BN1435" s="253"/>
      <c r="BO1435" s="253"/>
      <c r="BP1435" s="253"/>
      <c r="BQ1435" s="253"/>
      <c r="BR1435" s="253"/>
      <c r="BS1435" s="253"/>
      <c r="BT1435" s="253"/>
      <c r="BU1435" s="253"/>
      <c r="BV1435" s="253"/>
      <c r="BW1435" s="253"/>
      <c r="BX1435" s="253"/>
      <c r="BY1435" s="253"/>
      <c r="BZ1435" s="253"/>
      <c r="CA1435" s="253"/>
      <c r="CB1435" s="253"/>
      <c r="CC1435" s="253"/>
      <c r="CD1435" s="253"/>
      <c r="CE1435" s="253"/>
      <c r="CF1435" s="253"/>
      <c r="CG1435" s="253"/>
      <c r="CH1435" s="253"/>
      <c r="CI1435" s="253"/>
      <c r="CJ1435" s="253"/>
      <c r="CK1435" s="253"/>
      <c r="CL1435" s="253"/>
      <c r="CM1435" s="253"/>
      <c r="CN1435" s="253"/>
      <c r="CO1435" s="253"/>
      <c r="CP1435" s="253"/>
      <c r="CQ1435" s="253"/>
      <c r="CR1435" s="253"/>
      <c r="CS1435" s="253"/>
      <c r="CT1435" s="253"/>
      <c r="CU1435" s="253"/>
      <c r="CV1435" s="253"/>
      <c r="CW1435" s="253"/>
      <c r="CX1435" s="253"/>
      <c r="CY1435" s="253"/>
      <c r="CZ1435" s="253"/>
      <c r="DA1435" s="253"/>
      <c r="DB1435" s="253"/>
      <c r="DC1435" s="253"/>
      <c r="DD1435" s="253"/>
      <c r="DE1435" s="253"/>
      <c r="DF1435" s="253"/>
      <c r="DG1435" s="253"/>
      <c r="DH1435" s="253"/>
      <c r="DI1435" s="253"/>
      <c r="DJ1435" s="253"/>
      <c r="DK1435" s="253"/>
      <c r="DL1435" s="253"/>
      <c r="DM1435" s="253"/>
      <c r="DN1435" s="253"/>
      <c r="DO1435" s="253"/>
      <c r="DP1435" s="253"/>
      <c r="DQ1435" s="253"/>
      <c r="DR1435" s="253"/>
      <c r="DS1435" s="253"/>
      <c r="DT1435" s="253"/>
      <c r="DU1435" s="253"/>
    </row>
    <row r="1436" spans="1:125" s="248" customFormat="1" x14ac:dyDescent="0.25">
      <c r="A1436" s="253"/>
      <c r="B1436" s="253"/>
      <c r="D1436" s="253"/>
      <c r="E1436" s="253"/>
      <c r="F1436" s="253"/>
      <c r="G1436" s="253"/>
      <c r="H1436" s="253"/>
      <c r="I1436" s="253"/>
      <c r="J1436" s="253"/>
      <c r="K1436" s="253"/>
      <c r="L1436" s="253"/>
      <c r="S1436" s="253"/>
      <c r="T1436" s="253"/>
      <c r="U1436" s="253"/>
      <c r="V1436" s="253"/>
      <c r="W1436" s="253"/>
      <c r="X1436" s="253"/>
      <c r="Y1436" s="253"/>
      <c r="Z1436" s="253"/>
      <c r="AA1436" s="253"/>
      <c r="AB1436" s="253"/>
      <c r="AC1436" s="253"/>
      <c r="AD1436" s="253"/>
      <c r="AE1436" s="253"/>
      <c r="AF1436" s="253"/>
      <c r="AG1436" s="253"/>
      <c r="AH1436" s="253"/>
      <c r="AI1436" s="253"/>
      <c r="AJ1436" s="253"/>
      <c r="AK1436" s="253"/>
      <c r="AL1436" s="253"/>
      <c r="AM1436" s="253"/>
      <c r="AN1436" s="253"/>
      <c r="AO1436" s="253"/>
      <c r="AP1436" s="253"/>
      <c r="AQ1436" s="253"/>
      <c r="AR1436" s="253"/>
      <c r="AS1436" s="253"/>
      <c r="AT1436" s="253"/>
      <c r="AU1436" s="253"/>
      <c r="AV1436" s="253"/>
      <c r="AW1436" s="253"/>
      <c r="AX1436" s="253"/>
      <c r="AY1436" s="253"/>
      <c r="AZ1436" s="253"/>
      <c r="BA1436" s="253"/>
      <c r="BB1436" s="253"/>
      <c r="BC1436" s="253"/>
      <c r="BD1436" s="253"/>
      <c r="BE1436" s="253"/>
      <c r="BF1436" s="253"/>
      <c r="BG1436" s="253"/>
      <c r="BH1436" s="253"/>
      <c r="BI1436" s="253"/>
      <c r="BJ1436" s="253"/>
      <c r="BK1436" s="253"/>
      <c r="BL1436" s="253"/>
      <c r="BM1436" s="253"/>
      <c r="BN1436" s="253"/>
      <c r="BO1436" s="253"/>
      <c r="BP1436" s="253"/>
      <c r="BQ1436" s="253"/>
      <c r="BR1436" s="253"/>
      <c r="BS1436" s="253"/>
      <c r="BT1436" s="253"/>
      <c r="BU1436" s="253"/>
      <c r="BV1436" s="253"/>
      <c r="BW1436" s="253"/>
      <c r="BX1436" s="253"/>
      <c r="BY1436" s="253"/>
      <c r="BZ1436" s="253"/>
      <c r="CA1436" s="253"/>
      <c r="CB1436" s="253"/>
      <c r="CC1436" s="253"/>
      <c r="CD1436" s="253"/>
      <c r="CE1436" s="253"/>
      <c r="CF1436" s="253"/>
      <c r="CG1436" s="253"/>
      <c r="CH1436" s="253"/>
      <c r="CI1436" s="253"/>
      <c r="CJ1436" s="253"/>
      <c r="CK1436" s="253"/>
      <c r="CL1436" s="253"/>
      <c r="CM1436" s="253"/>
      <c r="CN1436" s="253"/>
      <c r="CO1436" s="253"/>
      <c r="CP1436" s="253"/>
      <c r="CQ1436" s="253"/>
      <c r="CR1436" s="253"/>
      <c r="CS1436" s="253"/>
      <c r="CT1436" s="253"/>
      <c r="CU1436" s="253"/>
      <c r="CV1436" s="253"/>
      <c r="CW1436" s="253"/>
      <c r="CX1436" s="253"/>
      <c r="CY1436" s="253"/>
      <c r="CZ1436" s="253"/>
      <c r="DA1436" s="253"/>
      <c r="DB1436" s="253"/>
      <c r="DC1436" s="253"/>
      <c r="DD1436" s="253"/>
      <c r="DE1436" s="253"/>
      <c r="DF1436" s="253"/>
      <c r="DG1436" s="253"/>
      <c r="DH1436" s="253"/>
      <c r="DI1436" s="253"/>
      <c r="DJ1436" s="253"/>
      <c r="DK1436" s="253"/>
      <c r="DL1436" s="253"/>
      <c r="DM1436" s="253"/>
      <c r="DN1436" s="253"/>
      <c r="DO1436" s="253"/>
      <c r="DP1436" s="253"/>
      <c r="DQ1436" s="253"/>
      <c r="DR1436" s="253"/>
      <c r="DS1436" s="253"/>
      <c r="DT1436" s="253"/>
      <c r="DU1436" s="253"/>
    </row>
    <row r="1437" spans="1:125" s="248" customFormat="1" x14ac:dyDescent="0.25">
      <c r="A1437" s="253"/>
      <c r="B1437" s="253"/>
      <c r="D1437" s="253"/>
      <c r="E1437" s="253"/>
      <c r="F1437" s="253"/>
      <c r="G1437" s="253"/>
      <c r="H1437" s="253"/>
      <c r="I1437" s="253"/>
      <c r="J1437" s="253"/>
      <c r="K1437" s="253"/>
      <c r="L1437" s="253"/>
      <c r="S1437" s="253"/>
      <c r="T1437" s="253"/>
      <c r="U1437" s="253"/>
      <c r="V1437" s="253"/>
      <c r="W1437" s="253"/>
      <c r="X1437" s="253"/>
      <c r="Y1437" s="253"/>
      <c r="Z1437" s="253"/>
      <c r="AA1437" s="253"/>
      <c r="AB1437" s="253"/>
      <c r="AC1437" s="253"/>
      <c r="AD1437" s="253"/>
      <c r="AE1437" s="253"/>
      <c r="AF1437" s="253"/>
      <c r="AG1437" s="253"/>
      <c r="AH1437" s="253"/>
      <c r="AI1437" s="253"/>
      <c r="AJ1437" s="253"/>
      <c r="AK1437" s="253"/>
      <c r="AL1437" s="253"/>
      <c r="AM1437" s="253"/>
      <c r="AN1437" s="253"/>
      <c r="AO1437" s="253"/>
      <c r="AP1437" s="253"/>
      <c r="AQ1437" s="253"/>
      <c r="AR1437" s="253"/>
      <c r="AS1437" s="253"/>
      <c r="AT1437" s="253"/>
      <c r="AU1437" s="253"/>
      <c r="AV1437" s="253"/>
      <c r="AW1437" s="253"/>
      <c r="AX1437" s="253"/>
      <c r="AY1437" s="253"/>
      <c r="AZ1437" s="253"/>
      <c r="BA1437" s="253"/>
      <c r="BB1437" s="253"/>
      <c r="BC1437" s="253"/>
      <c r="BD1437" s="253"/>
      <c r="BE1437" s="253"/>
      <c r="BF1437" s="253"/>
      <c r="BG1437" s="253"/>
      <c r="BH1437" s="253"/>
      <c r="BI1437" s="253"/>
      <c r="BJ1437" s="253"/>
      <c r="BK1437" s="253"/>
      <c r="BL1437" s="253"/>
      <c r="BM1437" s="253"/>
      <c r="BN1437" s="253"/>
      <c r="BO1437" s="253"/>
      <c r="BP1437" s="253"/>
      <c r="BQ1437" s="253"/>
      <c r="BR1437" s="253"/>
      <c r="BS1437" s="253"/>
      <c r="BT1437" s="253"/>
      <c r="BU1437" s="253"/>
      <c r="BV1437" s="253"/>
      <c r="BW1437" s="253"/>
      <c r="BX1437" s="253"/>
      <c r="BY1437" s="253"/>
      <c r="BZ1437" s="253"/>
      <c r="CA1437" s="253"/>
      <c r="CB1437" s="253"/>
      <c r="CC1437" s="253"/>
      <c r="CD1437" s="253"/>
      <c r="CE1437" s="253"/>
      <c r="CF1437" s="253"/>
      <c r="CG1437" s="253"/>
      <c r="CH1437" s="253"/>
      <c r="CI1437" s="253"/>
      <c r="CJ1437" s="253"/>
      <c r="CK1437" s="253"/>
      <c r="CL1437" s="253"/>
      <c r="CM1437" s="253"/>
      <c r="CN1437" s="253"/>
      <c r="CO1437" s="253"/>
      <c r="CP1437" s="253"/>
      <c r="CQ1437" s="253"/>
      <c r="CR1437" s="253"/>
      <c r="CS1437" s="253"/>
      <c r="CT1437" s="253"/>
      <c r="CU1437" s="253"/>
      <c r="CV1437" s="253"/>
      <c r="CW1437" s="253"/>
      <c r="CX1437" s="253"/>
      <c r="CY1437" s="253"/>
      <c r="CZ1437" s="253"/>
      <c r="DA1437" s="253"/>
      <c r="DB1437" s="253"/>
      <c r="DC1437" s="253"/>
      <c r="DD1437" s="253"/>
      <c r="DE1437" s="253"/>
      <c r="DF1437" s="253"/>
      <c r="DG1437" s="253"/>
      <c r="DH1437" s="253"/>
      <c r="DI1437" s="253"/>
      <c r="DJ1437" s="253"/>
      <c r="DK1437" s="253"/>
      <c r="DL1437" s="253"/>
      <c r="DM1437" s="253"/>
      <c r="DN1437" s="253"/>
      <c r="DO1437" s="253"/>
      <c r="DP1437" s="253"/>
      <c r="DQ1437" s="253"/>
      <c r="DR1437" s="253"/>
      <c r="DS1437" s="253"/>
      <c r="DT1437" s="253"/>
      <c r="DU1437" s="253"/>
    </row>
    <row r="1438" spans="1:125" s="248" customFormat="1" x14ac:dyDescent="0.25">
      <c r="A1438" s="253"/>
      <c r="B1438" s="253"/>
      <c r="D1438" s="253"/>
      <c r="E1438" s="253"/>
      <c r="F1438" s="253"/>
      <c r="G1438" s="253"/>
      <c r="H1438" s="253"/>
      <c r="I1438" s="253"/>
      <c r="J1438" s="253"/>
      <c r="K1438" s="253"/>
      <c r="L1438" s="253"/>
      <c r="S1438" s="253"/>
      <c r="T1438" s="253"/>
      <c r="U1438" s="253"/>
      <c r="V1438" s="253"/>
      <c r="W1438" s="253"/>
      <c r="X1438" s="253"/>
      <c r="Y1438" s="253"/>
      <c r="Z1438" s="253"/>
      <c r="AA1438" s="253"/>
      <c r="AB1438" s="253"/>
      <c r="AC1438" s="253"/>
      <c r="AD1438" s="253"/>
      <c r="AE1438" s="253"/>
      <c r="AF1438" s="253"/>
      <c r="AG1438" s="253"/>
      <c r="AH1438" s="253"/>
      <c r="AI1438" s="253"/>
      <c r="AJ1438" s="253"/>
      <c r="AK1438" s="253"/>
      <c r="AL1438" s="253"/>
      <c r="AM1438" s="253"/>
      <c r="AN1438" s="253"/>
      <c r="AO1438" s="253"/>
      <c r="AP1438" s="253"/>
      <c r="AQ1438" s="253"/>
      <c r="AR1438" s="253"/>
      <c r="AS1438" s="253"/>
      <c r="AT1438" s="253"/>
      <c r="AU1438" s="253"/>
      <c r="AV1438" s="253"/>
      <c r="AW1438" s="253"/>
      <c r="AX1438" s="253"/>
      <c r="AY1438" s="253"/>
      <c r="AZ1438" s="253"/>
      <c r="BA1438" s="253"/>
      <c r="BB1438" s="253"/>
      <c r="BC1438" s="253"/>
      <c r="BD1438" s="253"/>
      <c r="BE1438" s="253"/>
      <c r="BF1438" s="253"/>
      <c r="BG1438" s="253"/>
      <c r="BH1438" s="253"/>
      <c r="BI1438" s="253"/>
      <c r="BJ1438" s="253"/>
      <c r="BK1438" s="253"/>
      <c r="BL1438" s="253"/>
      <c r="BM1438" s="253"/>
      <c r="BN1438" s="253"/>
      <c r="BO1438" s="253"/>
      <c r="BP1438" s="253"/>
      <c r="BQ1438" s="253"/>
      <c r="BR1438" s="253"/>
      <c r="BS1438" s="253"/>
      <c r="BT1438" s="253"/>
      <c r="BU1438" s="253"/>
      <c r="BV1438" s="253"/>
      <c r="BW1438" s="253"/>
      <c r="BX1438" s="253"/>
      <c r="BY1438" s="253"/>
      <c r="BZ1438" s="253"/>
      <c r="CA1438" s="253"/>
      <c r="CB1438" s="253"/>
      <c r="CC1438" s="253"/>
      <c r="CD1438" s="253"/>
      <c r="CE1438" s="253"/>
      <c r="CF1438" s="253"/>
      <c r="CG1438" s="253"/>
      <c r="CH1438" s="253"/>
      <c r="CI1438" s="253"/>
      <c r="CJ1438" s="253"/>
      <c r="CK1438" s="253"/>
      <c r="CL1438" s="253"/>
      <c r="CM1438" s="253"/>
      <c r="CN1438" s="253"/>
      <c r="CO1438" s="253"/>
      <c r="CP1438" s="253"/>
      <c r="CQ1438" s="253"/>
      <c r="CR1438" s="253"/>
      <c r="CS1438" s="253"/>
      <c r="CT1438" s="253"/>
      <c r="CU1438" s="253"/>
      <c r="CV1438" s="253"/>
      <c r="CW1438" s="253"/>
      <c r="CX1438" s="253"/>
      <c r="CY1438" s="253"/>
      <c r="CZ1438" s="253"/>
      <c r="DA1438" s="253"/>
      <c r="DB1438" s="253"/>
      <c r="DC1438" s="253"/>
      <c r="DD1438" s="253"/>
      <c r="DE1438" s="253"/>
      <c r="DF1438" s="253"/>
      <c r="DG1438" s="253"/>
      <c r="DH1438" s="253"/>
      <c r="DI1438" s="253"/>
      <c r="DJ1438" s="253"/>
      <c r="DK1438" s="253"/>
      <c r="DL1438" s="253"/>
      <c r="DM1438" s="253"/>
      <c r="DN1438" s="253"/>
      <c r="DO1438" s="253"/>
      <c r="DP1438" s="253"/>
      <c r="DQ1438" s="253"/>
      <c r="DR1438" s="253"/>
      <c r="DS1438" s="253"/>
      <c r="DT1438" s="253"/>
      <c r="DU1438" s="253"/>
    </row>
    <row r="1439" spans="1:125" s="248" customFormat="1" x14ac:dyDescent="0.25">
      <c r="A1439" s="253"/>
      <c r="B1439" s="253"/>
      <c r="D1439" s="253"/>
      <c r="E1439" s="253"/>
      <c r="F1439" s="253"/>
      <c r="G1439" s="253"/>
      <c r="H1439" s="253"/>
      <c r="I1439" s="253"/>
      <c r="J1439" s="253"/>
      <c r="K1439" s="253"/>
      <c r="L1439" s="253"/>
      <c r="S1439" s="253"/>
      <c r="T1439" s="253"/>
      <c r="U1439" s="253"/>
      <c r="V1439" s="253"/>
      <c r="W1439" s="253"/>
      <c r="X1439" s="253"/>
      <c r="Y1439" s="253"/>
      <c r="Z1439" s="253"/>
      <c r="AA1439" s="253"/>
      <c r="AB1439" s="253"/>
      <c r="AC1439" s="253"/>
      <c r="AD1439" s="253"/>
      <c r="AE1439" s="253"/>
      <c r="AF1439" s="253"/>
      <c r="AG1439" s="253"/>
      <c r="AH1439" s="253"/>
      <c r="AI1439" s="253"/>
      <c r="AJ1439" s="253"/>
      <c r="AK1439" s="253"/>
      <c r="AL1439" s="253"/>
      <c r="AM1439" s="253"/>
      <c r="AN1439" s="253"/>
      <c r="AO1439" s="253"/>
      <c r="AP1439" s="253"/>
      <c r="AQ1439" s="253"/>
      <c r="AR1439" s="253"/>
      <c r="AS1439" s="253"/>
      <c r="AT1439" s="253"/>
      <c r="AU1439" s="253"/>
      <c r="AV1439" s="253"/>
      <c r="AW1439" s="253"/>
      <c r="AX1439" s="253"/>
      <c r="AY1439" s="253"/>
      <c r="AZ1439" s="253"/>
      <c r="BA1439" s="253"/>
      <c r="BB1439" s="253"/>
      <c r="BC1439" s="253"/>
      <c r="BD1439" s="253"/>
      <c r="BE1439" s="253"/>
      <c r="BF1439" s="253"/>
      <c r="BG1439" s="253"/>
      <c r="BH1439" s="253"/>
      <c r="BI1439" s="253"/>
      <c r="BJ1439" s="253"/>
      <c r="BK1439" s="253"/>
      <c r="BL1439" s="253"/>
      <c r="BM1439" s="253"/>
      <c r="BN1439" s="253"/>
      <c r="BO1439" s="253"/>
      <c r="BP1439" s="253"/>
      <c r="BQ1439" s="253"/>
      <c r="BR1439" s="253"/>
      <c r="BS1439" s="253"/>
      <c r="BT1439" s="253"/>
      <c r="BU1439" s="253"/>
      <c r="BV1439" s="253"/>
      <c r="BW1439" s="253"/>
      <c r="BX1439" s="253"/>
      <c r="BY1439" s="253"/>
      <c r="BZ1439" s="253"/>
      <c r="CA1439" s="253"/>
      <c r="CB1439" s="253"/>
      <c r="CC1439" s="253"/>
      <c r="CD1439" s="253"/>
      <c r="CE1439" s="253"/>
      <c r="CF1439" s="253"/>
      <c r="CG1439" s="253"/>
      <c r="CH1439" s="253"/>
      <c r="CI1439" s="253"/>
      <c r="CJ1439" s="253"/>
      <c r="CK1439" s="253"/>
      <c r="CL1439" s="253"/>
      <c r="CM1439" s="253"/>
      <c r="CN1439" s="253"/>
      <c r="CO1439" s="253"/>
      <c r="CP1439" s="253"/>
      <c r="CQ1439" s="253"/>
      <c r="CR1439" s="253"/>
      <c r="CS1439" s="253"/>
      <c r="CT1439" s="253"/>
      <c r="CU1439" s="253"/>
      <c r="CV1439" s="253"/>
      <c r="CW1439" s="253"/>
      <c r="CX1439" s="253"/>
      <c r="CY1439" s="253"/>
      <c r="CZ1439" s="253"/>
      <c r="DA1439" s="253"/>
      <c r="DB1439" s="253"/>
      <c r="DC1439" s="253"/>
      <c r="DD1439" s="253"/>
      <c r="DE1439" s="253"/>
      <c r="DF1439" s="253"/>
      <c r="DG1439" s="253"/>
      <c r="DH1439" s="253"/>
      <c r="DI1439" s="253"/>
      <c r="DJ1439" s="253"/>
      <c r="DK1439" s="253"/>
      <c r="DL1439" s="253"/>
      <c r="DM1439" s="253"/>
      <c r="DN1439" s="253"/>
      <c r="DO1439" s="253"/>
      <c r="DP1439" s="253"/>
      <c r="DQ1439" s="253"/>
      <c r="DR1439" s="253"/>
      <c r="DS1439" s="253"/>
      <c r="DT1439" s="253"/>
      <c r="DU1439" s="253"/>
    </row>
    <row r="1440" spans="1:125" s="248" customFormat="1" x14ac:dyDescent="0.25">
      <c r="A1440" s="253"/>
      <c r="B1440" s="253"/>
      <c r="D1440" s="253"/>
      <c r="E1440" s="253"/>
      <c r="F1440" s="253"/>
      <c r="G1440" s="253"/>
      <c r="H1440" s="253"/>
      <c r="I1440" s="253"/>
      <c r="J1440" s="253"/>
      <c r="K1440" s="253"/>
      <c r="L1440" s="253"/>
      <c r="S1440" s="253"/>
      <c r="T1440" s="253"/>
      <c r="U1440" s="253"/>
      <c r="V1440" s="253"/>
      <c r="W1440" s="253"/>
      <c r="X1440" s="253"/>
      <c r="Y1440" s="253"/>
      <c r="Z1440" s="253"/>
      <c r="AA1440" s="253"/>
      <c r="AB1440" s="253"/>
      <c r="AC1440" s="253"/>
      <c r="AD1440" s="253"/>
      <c r="AE1440" s="253"/>
      <c r="AF1440" s="253"/>
      <c r="AG1440" s="253"/>
      <c r="AH1440" s="253"/>
      <c r="AI1440" s="253"/>
      <c r="AJ1440" s="253"/>
      <c r="AK1440" s="253"/>
      <c r="AL1440" s="253"/>
      <c r="AM1440" s="253"/>
      <c r="AN1440" s="253"/>
      <c r="AO1440" s="253"/>
      <c r="AP1440" s="253"/>
      <c r="AQ1440" s="253"/>
      <c r="AR1440" s="253"/>
      <c r="AS1440" s="253"/>
      <c r="AT1440" s="253"/>
      <c r="AU1440" s="253"/>
      <c r="AV1440" s="253"/>
      <c r="AW1440" s="253"/>
      <c r="AX1440" s="253"/>
      <c r="AY1440" s="253"/>
      <c r="AZ1440" s="253"/>
      <c r="BA1440" s="253"/>
      <c r="BB1440" s="253"/>
      <c r="BC1440" s="253"/>
      <c r="BD1440" s="253"/>
      <c r="BE1440" s="253"/>
      <c r="BF1440" s="253"/>
      <c r="BG1440" s="253"/>
      <c r="BH1440" s="253"/>
      <c r="BI1440" s="253"/>
      <c r="BJ1440" s="253"/>
      <c r="BK1440" s="253"/>
      <c r="BL1440" s="253"/>
      <c r="BM1440" s="253"/>
      <c r="BN1440" s="253"/>
      <c r="BO1440" s="253"/>
      <c r="BP1440" s="253"/>
      <c r="BQ1440" s="253"/>
      <c r="BR1440" s="253"/>
      <c r="BS1440" s="253"/>
      <c r="BT1440" s="253"/>
      <c r="BU1440" s="253"/>
      <c r="BV1440" s="253"/>
      <c r="BW1440" s="253"/>
      <c r="BX1440" s="253"/>
      <c r="BY1440" s="253"/>
      <c r="BZ1440" s="253"/>
      <c r="CA1440" s="253"/>
      <c r="CB1440" s="253"/>
      <c r="CC1440" s="253"/>
      <c r="CD1440" s="253"/>
      <c r="CE1440" s="253"/>
      <c r="CF1440" s="253"/>
      <c r="CG1440" s="253"/>
      <c r="CH1440" s="253"/>
      <c r="CI1440" s="253"/>
      <c r="CJ1440" s="253"/>
      <c r="CK1440" s="253"/>
      <c r="CL1440" s="253"/>
      <c r="CM1440" s="253"/>
      <c r="CN1440" s="253"/>
      <c r="CO1440" s="253"/>
      <c r="CP1440" s="253"/>
      <c r="CQ1440" s="253"/>
      <c r="CR1440" s="253"/>
      <c r="CS1440" s="253"/>
      <c r="CT1440" s="253"/>
      <c r="CU1440" s="253"/>
      <c r="CV1440" s="253"/>
      <c r="CW1440" s="253"/>
      <c r="CX1440" s="253"/>
      <c r="CY1440" s="253"/>
      <c r="CZ1440" s="253"/>
      <c r="DA1440" s="253"/>
      <c r="DB1440" s="253"/>
      <c r="DC1440" s="253"/>
      <c r="DD1440" s="253"/>
      <c r="DE1440" s="253"/>
      <c r="DF1440" s="253"/>
      <c r="DG1440" s="253"/>
      <c r="DH1440" s="253"/>
      <c r="DI1440" s="253"/>
      <c r="DJ1440" s="253"/>
      <c r="DK1440" s="253"/>
      <c r="DL1440" s="253"/>
      <c r="DM1440" s="253"/>
      <c r="DN1440" s="253"/>
      <c r="DO1440" s="253"/>
      <c r="DP1440" s="253"/>
      <c r="DQ1440" s="253"/>
      <c r="DR1440" s="253"/>
      <c r="DS1440" s="253"/>
      <c r="DT1440" s="253"/>
      <c r="DU1440" s="253"/>
    </row>
    <row r="1441" spans="1:125" s="248" customFormat="1" x14ac:dyDescent="0.25">
      <c r="A1441" s="253"/>
      <c r="B1441" s="253"/>
      <c r="D1441" s="253"/>
      <c r="E1441" s="253"/>
      <c r="F1441" s="253"/>
      <c r="G1441" s="253"/>
      <c r="H1441" s="253"/>
      <c r="I1441" s="253"/>
      <c r="J1441" s="253"/>
      <c r="K1441" s="253"/>
      <c r="L1441" s="253"/>
      <c r="S1441" s="253"/>
      <c r="T1441" s="253"/>
      <c r="U1441" s="253"/>
      <c r="V1441" s="253"/>
      <c r="W1441" s="253"/>
      <c r="X1441" s="253"/>
      <c r="Y1441" s="253"/>
      <c r="Z1441" s="253"/>
      <c r="AA1441" s="253"/>
      <c r="AB1441" s="253"/>
      <c r="AC1441" s="253"/>
      <c r="AD1441" s="253"/>
      <c r="AE1441" s="253"/>
      <c r="AF1441" s="253"/>
      <c r="AG1441" s="253"/>
      <c r="AH1441" s="253"/>
      <c r="AI1441" s="253"/>
      <c r="AJ1441" s="253"/>
      <c r="AK1441" s="253"/>
      <c r="AL1441" s="253"/>
      <c r="AM1441" s="253"/>
      <c r="AN1441" s="253"/>
      <c r="AO1441" s="253"/>
      <c r="AP1441" s="253"/>
      <c r="AQ1441" s="253"/>
      <c r="AR1441" s="253"/>
      <c r="AS1441" s="253"/>
      <c r="AT1441" s="253"/>
      <c r="AU1441" s="253"/>
      <c r="AV1441" s="253"/>
      <c r="AW1441" s="253"/>
      <c r="AX1441" s="253"/>
      <c r="AY1441" s="253"/>
      <c r="AZ1441" s="253"/>
      <c r="BA1441" s="253"/>
      <c r="BB1441" s="253"/>
      <c r="BC1441" s="253"/>
      <c r="BD1441" s="253"/>
      <c r="BE1441" s="253"/>
      <c r="BF1441" s="253"/>
      <c r="BG1441" s="253"/>
      <c r="BH1441" s="253"/>
      <c r="BI1441" s="253"/>
      <c r="BJ1441" s="253"/>
      <c r="BK1441" s="253"/>
      <c r="BL1441" s="253"/>
      <c r="BM1441" s="253"/>
      <c r="BN1441" s="253"/>
      <c r="BO1441" s="253"/>
      <c r="BP1441" s="253"/>
      <c r="BQ1441" s="253"/>
      <c r="BR1441" s="253"/>
      <c r="BS1441" s="253"/>
      <c r="BT1441" s="253"/>
      <c r="BU1441" s="253"/>
      <c r="BV1441" s="253"/>
      <c r="BW1441" s="253"/>
      <c r="BX1441" s="253"/>
      <c r="BY1441" s="253"/>
      <c r="BZ1441" s="253"/>
      <c r="CA1441" s="253"/>
      <c r="CB1441" s="253"/>
      <c r="CC1441" s="253"/>
      <c r="CD1441" s="253"/>
      <c r="CE1441" s="253"/>
      <c r="CF1441" s="253"/>
      <c r="CG1441" s="253"/>
      <c r="CH1441" s="253"/>
      <c r="CI1441" s="253"/>
      <c r="CJ1441" s="253"/>
      <c r="CK1441" s="253"/>
      <c r="CL1441" s="253"/>
      <c r="CM1441" s="253"/>
      <c r="CN1441" s="253"/>
      <c r="CO1441" s="253"/>
      <c r="CP1441" s="253"/>
      <c r="CQ1441" s="253"/>
      <c r="CR1441" s="253"/>
      <c r="CS1441" s="253"/>
      <c r="CT1441" s="253"/>
      <c r="CU1441" s="253"/>
      <c r="CV1441" s="253"/>
      <c r="CW1441" s="253"/>
      <c r="CX1441" s="253"/>
      <c r="CY1441" s="253"/>
      <c r="CZ1441" s="253"/>
      <c r="DA1441" s="253"/>
      <c r="DB1441" s="253"/>
      <c r="DC1441" s="253"/>
      <c r="DD1441" s="253"/>
      <c r="DE1441" s="253"/>
      <c r="DF1441" s="253"/>
      <c r="DG1441" s="253"/>
      <c r="DH1441" s="253"/>
      <c r="DI1441" s="253"/>
      <c r="DJ1441" s="253"/>
      <c r="DK1441" s="253"/>
      <c r="DL1441" s="253"/>
      <c r="DM1441" s="253"/>
      <c r="DN1441" s="253"/>
      <c r="DO1441" s="253"/>
      <c r="DP1441" s="253"/>
      <c r="DQ1441" s="253"/>
      <c r="DR1441" s="253"/>
      <c r="DS1441" s="253"/>
      <c r="DT1441" s="253"/>
      <c r="DU1441" s="253"/>
    </row>
    <row r="1442" spans="1:125" s="248" customFormat="1" x14ac:dyDescent="0.25">
      <c r="A1442" s="253"/>
      <c r="B1442" s="253"/>
      <c r="D1442" s="253"/>
      <c r="E1442" s="253"/>
      <c r="F1442" s="253"/>
      <c r="G1442" s="253"/>
      <c r="H1442" s="253"/>
      <c r="I1442" s="253"/>
      <c r="J1442" s="253"/>
      <c r="K1442" s="253"/>
      <c r="L1442" s="253"/>
      <c r="S1442" s="253"/>
      <c r="T1442" s="253"/>
      <c r="U1442" s="253"/>
      <c r="V1442" s="253"/>
      <c r="W1442" s="253"/>
      <c r="X1442" s="253"/>
      <c r="Y1442" s="253"/>
      <c r="Z1442" s="253"/>
      <c r="AA1442" s="253"/>
      <c r="AB1442" s="253"/>
      <c r="AC1442" s="253"/>
      <c r="AD1442" s="253"/>
      <c r="AE1442" s="253"/>
      <c r="AF1442" s="253"/>
      <c r="AG1442" s="253"/>
      <c r="AH1442" s="253"/>
      <c r="AI1442" s="253"/>
      <c r="AJ1442" s="253"/>
      <c r="AK1442" s="253"/>
      <c r="AL1442" s="253"/>
      <c r="AM1442" s="253"/>
      <c r="AN1442" s="253"/>
      <c r="AO1442" s="253"/>
      <c r="AP1442" s="253"/>
      <c r="AQ1442" s="253"/>
      <c r="AR1442" s="253"/>
      <c r="AS1442" s="253"/>
      <c r="AT1442" s="253"/>
      <c r="AU1442" s="253"/>
      <c r="AV1442" s="253"/>
      <c r="AW1442" s="253"/>
      <c r="AX1442" s="253"/>
      <c r="AY1442" s="253"/>
      <c r="AZ1442" s="253"/>
      <c r="BA1442" s="253"/>
      <c r="BB1442" s="253"/>
      <c r="BC1442" s="253"/>
      <c r="BD1442" s="253"/>
      <c r="BE1442" s="253"/>
      <c r="BF1442" s="253"/>
      <c r="BG1442" s="253"/>
      <c r="BH1442" s="253"/>
      <c r="BI1442" s="253"/>
      <c r="BJ1442" s="253"/>
      <c r="BK1442" s="253"/>
      <c r="BL1442" s="253"/>
      <c r="BM1442" s="253"/>
      <c r="BN1442" s="253"/>
      <c r="BO1442" s="253"/>
      <c r="BP1442" s="253"/>
      <c r="BQ1442" s="253"/>
      <c r="BR1442" s="253"/>
      <c r="BS1442" s="253"/>
      <c r="BT1442" s="253"/>
      <c r="BU1442" s="253"/>
      <c r="BV1442" s="253"/>
      <c r="BW1442" s="253"/>
      <c r="BX1442" s="253"/>
      <c r="BY1442" s="253"/>
      <c r="BZ1442" s="253"/>
      <c r="CA1442" s="253"/>
      <c r="CB1442" s="253"/>
      <c r="CC1442" s="253"/>
      <c r="CD1442" s="253"/>
      <c r="CE1442" s="253"/>
      <c r="CF1442" s="253"/>
      <c r="CG1442" s="253"/>
      <c r="CH1442" s="253"/>
      <c r="CI1442" s="253"/>
      <c r="CJ1442" s="253"/>
      <c r="CK1442" s="253"/>
      <c r="CL1442" s="253"/>
      <c r="CM1442" s="253"/>
      <c r="CN1442" s="253"/>
      <c r="CO1442" s="253"/>
      <c r="CP1442" s="253"/>
      <c r="CQ1442" s="253"/>
      <c r="CR1442" s="253"/>
      <c r="CS1442" s="253"/>
      <c r="CT1442" s="253"/>
      <c r="CU1442" s="253"/>
      <c r="CV1442" s="253"/>
      <c r="CW1442" s="253"/>
      <c r="CX1442" s="253"/>
      <c r="CY1442" s="253"/>
      <c r="CZ1442" s="253"/>
      <c r="DA1442" s="253"/>
      <c r="DB1442" s="253"/>
      <c r="DC1442" s="253"/>
      <c r="DD1442" s="253"/>
      <c r="DE1442" s="253"/>
      <c r="DF1442" s="253"/>
      <c r="DG1442" s="253"/>
      <c r="DH1442" s="253"/>
      <c r="DI1442" s="253"/>
      <c r="DJ1442" s="253"/>
      <c r="DK1442" s="253"/>
      <c r="DL1442" s="253"/>
      <c r="DM1442" s="253"/>
      <c r="DN1442" s="253"/>
      <c r="DO1442" s="253"/>
      <c r="DP1442" s="253"/>
      <c r="DQ1442" s="253"/>
      <c r="DR1442" s="253"/>
      <c r="DS1442" s="253"/>
      <c r="DT1442" s="253"/>
      <c r="DU1442" s="253"/>
    </row>
    <row r="1443" spans="1:125" s="248" customFormat="1" x14ac:dyDescent="0.25">
      <c r="A1443" s="253"/>
      <c r="B1443" s="253"/>
      <c r="D1443" s="253"/>
      <c r="E1443" s="253"/>
      <c r="F1443" s="253"/>
      <c r="G1443" s="253"/>
      <c r="H1443" s="253"/>
      <c r="I1443" s="253"/>
      <c r="J1443" s="253"/>
      <c r="K1443" s="253"/>
      <c r="L1443" s="253"/>
      <c r="S1443" s="253"/>
      <c r="T1443" s="253"/>
      <c r="U1443" s="253"/>
      <c r="V1443" s="253"/>
      <c r="W1443" s="253"/>
      <c r="X1443" s="253"/>
      <c r="Y1443" s="253"/>
      <c r="Z1443" s="253"/>
      <c r="AA1443" s="253"/>
      <c r="AB1443" s="253"/>
      <c r="AC1443" s="253"/>
      <c r="AD1443" s="253"/>
      <c r="AE1443" s="253"/>
      <c r="AF1443" s="253"/>
      <c r="AG1443" s="253"/>
      <c r="AH1443" s="253"/>
      <c r="AI1443" s="253"/>
      <c r="AJ1443" s="253"/>
      <c r="AK1443" s="253"/>
      <c r="AL1443" s="253"/>
      <c r="AM1443" s="253"/>
      <c r="AN1443" s="253"/>
      <c r="AO1443" s="253"/>
      <c r="AP1443" s="253"/>
      <c r="AQ1443" s="253"/>
      <c r="AR1443" s="253"/>
      <c r="AS1443" s="253"/>
      <c r="AT1443" s="253"/>
      <c r="AU1443" s="253"/>
      <c r="AV1443" s="253"/>
      <c r="AW1443" s="253"/>
      <c r="AX1443" s="253"/>
      <c r="AY1443" s="253"/>
      <c r="AZ1443" s="253"/>
      <c r="BA1443" s="253"/>
      <c r="BB1443" s="253"/>
      <c r="BC1443" s="253"/>
      <c r="BD1443" s="253"/>
      <c r="BE1443" s="253"/>
      <c r="BF1443" s="253"/>
      <c r="BG1443" s="253"/>
      <c r="BH1443" s="253"/>
      <c r="BI1443" s="253"/>
      <c r="BJ1443" s="253"/>
      <c r="BK1443" s="253"/>
      <c r="BL1443" s="253"/>
      <c r="BM1443" s="253"/>
      <c r="BN1443" s="253"/>
      <c r="BO1443" s="253"/>
      <c r="BP1443" s="253"/>
      <c r="BQ1443" s="253"/>
      <c r="BR1443" s="253"/>
      <c r="BS1443" s="253"/>
      <c r="BT1443" s="253"/>
      <c r="BU1443" s="253"/>
      <c r="BV1443" s="253"/>
      <c r="BW1443" s="253"/>
      <c r="BX1443" s="253"/>
      <c r="BY1443" s="253"/>
      <c r="BZ1443" s="253"/>
      <c r="CA1443" s="253"/>
      <c r="CB1443" s="253"/>
      <c r="CC1443" s="253"/>
      <c r="CD1443" s="253"/>
      <c r="CE1443" s="253"/>
      <c r="CF1443" s="253"/>
      <c r="CG1443" s="253"/>
      <c r="CH1443" s="253"/>
      <c r="CI1443" s="253"/>
      <c r="CJ1443" s="253"/>
      <c r="CK1443" s="253"/>
      <c r="CL1443" s="253"/>
      <c r="CM1443" s="253"/>
      <c r="CN1443" s="253"/>
      <c r="CO1443" s="253"/>
      <c r="CP1443" s="253"/>
      <c r="CQ1443" s="253"/>
      <c r="CR1443" s="253"/>
      <c r="CS1443" s="253"/>
      <c r="CT1443" s="253"/>
      <c r="CU1443" s="253"/>
      <c r="CV1443" s="253"/>
      <c r="CW1443" s="253"/>
      <c r="CX1443" s="253"/>
      <c r="CY1443" s="253"/>
      <c r="CZ1443" s="253"/>
      <c r="DA1443" s="253"/>
      <c r="DB1443" s="253"/>
      <c r="DC1443" s="253"/>
      <c r="DD1443" s="253"/>
      <c r="DE1443" s="253"/>
      <c r="DF1443" s="253"/>
      <c r="DG1443" s="253"/>
      <c r="DH1443" s="253"/>
      <c r="DI1443" s="253"/>
      <c r="DJ1443" s="253"/>
      <c r="DK1443" s="253"/>
      <c r="DL1443" s="253"/>
      <c r="DM1443" s="253"/>
      <c r="DN1443" s="253"/>
      <c r="DO1443" s="253"/>
      <c r="DP1443" s="253"/>
      <c r="DQ1443" s="253"/>
      <c r="DR1443" s="253"/>
      <c r="DS1443" s="253"/>
      <c r="DT1443" s="253"/>
      <c r="DU1443" s="253"/>
    </row>
    <row r="1444" spans="1:125" s="248" customFormat="1" x14ac:dyDescent="0.25">
      <c r="A1444" s="253"/>
      <c r="B1444" s="253"/>
      <c r="D1444" s="253"/>
      <c r="E1444" s="253"/>
      <c r="F1444" s="253"/>
      <c r="G1444" s="253"/>
      <c r="H1444" s="253"/>
      <c r="I1444" s="253"/>
      <c r="J1444" s="253"/>
      <c r="K1444" s="253"/>
      <c r="L1444" s="253"/>
      <c r="S1444" s="253"/>
      <c r="T1444" s="253"/>
      <c r="U1444" s="253"/>
      <c r="V1444" s="253"/>
      <c r="W1444" s="253"/>
      <c r="X1444" s="253"/>
      <c r="Y1444" s="253"/>
      <c r="Z1444" s="253"/>
      <c r="AA1444" s="253"/>
      <c r="AB1444" s="253"/>
      <c r="AC1444" s="253"/>
      <c r="AD1444" s="253"/>
      <c r="AE1444" s="253"/>
      <c r="AF1444" s="253"/>
      <c r="AG1444" s="253"/>
      <c r="AH1444" s="253"/>
      <c r="AI1444" s="253"/>
      <c r="AJ1444" s="253"/>
      <c r="AK1444" s="253"/>
      <c r="AL1444" s="253"/>
      <c r="AM1444" s="253"/>
      <c r="AN1444" s="253"/>
      <c r="AO1444" s="253"/>
      <c r="AP1444" s="253"/>
      <c r="AQ1444" s="253"/>
      <c r="AR1444" s="253"/>
      <c r="AS1444" s="253"/>
      <c r="AT1444" s="253"/>
      <c r="AU1444" s="253"/>
      <c r="AV1444" s="253"/>
      <c r="AW1444" s="253"/>
      <c r="AX1444" s="253"/>
      <c r="AY1444" s="253"/>
      <c r="AZ1444" s="253"/>
      <c r="BA1444" s="253"/>
      <c r="BB1444" s="253"/>
      <c r="BC1444" s="253"/>
      <c r="BD1444" s="253"/>
      <c r="BE1444" s="253"/>
      <c r="BF1444" s="253"/>
      <c r="BG1444" s="253"/>
      <c r="BH1444" s="253"/>
      <c r="BI1444" s="253"/>
      <c r="BJ1444" s="253"/>
      <c r="BK1444" s="253"/>
      <c r="BL1444" s="253"/>
      <c r="BM1444" s="253"/>
      <c r="BN1444" s="253"/>
      <c r="BO1444" s="253"/>
      <c r="BP1444" s="253"/>
      <c r="BQ1444" s="253"/>
      <c r="BR1444" s="253"/>
      <c r="BS1444" s="253"/>
      <c r="BT1444" s="253"/>
      <c r="BU1444" s="253"/>
      <c r="BV1444" s="253"/>
      <c r="BW1444" s="253"/>
      <c r="BX1444" s="253"/>
      <c r="BY1444" s="253"/>
      <c r="BZ1444" s="253"/>
      <c r="CA1444" s="253"/>
      <c r="CB1444" s="253"/>
      <c r="CC1444" s="253"/>
      <c r="CD1444" s="253"/>
      <c r="CE1444" s="253"/>
      <c r="CF1444" s="253"/>
      <c r="CG1444" s="253"/>
      <c r="CH1444" s="253"/>
      <c r="CI1444" s="253"/>
      <c r="CJ1444" s="253"/>
      <c r="CK1444" s="253"/>
      <c r="CL1444" s="253"/>
      <c r="CM1444" s="253"/>
      <c r="CN1444" s="253"/>
      <c r="CO1444" s="253"/>
      <c r="CP1444" s="253"/>
      <c r="CQ1444" s="253"/>
      <c r="CR1444" s="253"/>
      <c r="CS1444" s="253"/>
      <c r="CT1444" s="253"/>
      <c r="CU1444" s="253"/>
      <c r="CV1444" s="253"/>
      <c r="CW1444" s="253"/>
      <c r="CX1444" s="253"/>
      <c r="CY1444" s="253"/>
      <c r="CZ1444" s="253"/>
      <c r="DA1444" s="253"/>
      <c r="DB1444" s="253"/>
      <c r="DC1444" s="253"/>
      <c r="DD1444" s="253"/>
      <c r="DE1444" s="253"/>
      <c r="DF1444" s="253"/>
      <c r="DG1444" s="253"/>
      <c r="DH1444" s="253"/>
      <c r="DI1444" s="253"/>
      <c r="DJ1444" s="253"/>
      <c r="DK1444" s="253"/>
      <c r="DL1444" s="253"/>
      <c r="DM1444" s="253"/>
      <c r="DN1444" s="253"/>
      <c r="DO1444" s="253"/>
      <c r="DP1444" s="253"/>
      <c r="DQ1444" s="253"/>
      <c r="DR1444" s="253"/>
      <c r="DS1444" s="253"/>
      <c r="DT1444" s="253"/>
      <c r="DU1444" s="253"/>
    </row>
    <row r="1445" spans="1:125" s="248" customFormat="1" x14ac:dyDescent="0.25">
      <c r="A1445" s="253"/>
      <c r="B1445" s="253"/>
      <c r="D1445" s="253"/>
      <c r="E1445" s="253"/>
      <c r="F1445" s="253"/>
      <c r="G1445" s="253"/>
      <c r="H1445" s="253"/>
      <c r="I1445" s="253"/>
      <c r="J1445" s="253"/>
      <c r="K1445" s="253"/>
      <c r="L1445" s="253"/>
      <c r="S1445" s="253"/>
      <c r="T1445" s="253"/>
      <c r="U1445" s="253"/>
      <c r="V1445" s="253"/>
      <c r="W1445" s="253"/>
      <c r="X1445" s="253"/>
      <c r="Y1445" s="253"/>
      <c r="Z1445" s="253"/>
      <c r="AA1445" s="253"/>
      <c r="AB1445" s="253"/>
      <c r="AC1445" s="253"/>
      <c r="AD1445" s="253"/>
      <c r="AE1445" s="253"/>
      <c r="AF1445" s="253"/>
      <c r="AG1445" s="253"/>
      <c r="AH1445" s="253"/>
      <c r="AI1445" s="253"/>
      <c r="AJ1445" s="253"/>
      <c r="AK1445" s="253"/>
      <c r="AL1445" s="253"/>
      <c r="AM1445" s="253"/>
      <c r="AN1445" s="253"/>
      <c r="AO1445" s="253"/>
      <c r="AP1445" s="253"/>
      <c r="AQ1445" s="253"/>
      <c r="AR1445" s="253"/>
      <c r="AS1445" s="253"/>
      <c r="AT1445" s="253"/>
      <c r="AU1445" s="253"/>
      <c r="AV1445" s="253"/>
      <c r="AW1445" s="253"/>
      <c r="AX1445" s="253"/>
      <c r="AY1445" s="253"/>
      <c r="AZ1445" s="253"/>
      <c r="BA1445" s="253"/>
      <c r="BB1445" s="253"/>
      <c r="BC1445" s="253"/>
      <c r="BD1445" s="253"/>
      <c r="BE1445" s="253"/>
      <c r="BF1445" s="253"/>
      <c r="BG1445" s="253"/>
      <c r="BH1445" s="253"/>
      <c r="BI1445" s="253"/>
      <c r="BJ1445" s="253"/>
      <c r="BK1445" s="253"/>
      <c r="BL1445" s="253"/>
      <c r="BM1445" s="253"/>
      <c r="BN1445" s="253"/>
      <c r="BO1445" s="253"/>
      <c r="BP1445" s="253"/>
      <c r="BQ1445" s="253"/>
      <c r="BR1445" s="253"/>
      <c r="BS1445" s="253"/>
      <c r="BT1445" s="253"/>
      <c r="BU1445" s="253"/>
      <c r="BV1445" s="253"/>
      <c r="BW1445" s="253"/>
      <c r="BX1445" s="253"/>
      <c r="BY1445" s="253"/>
      <c r="BZ1445" s="253"/>
      <c r="CA1445" s="253"/>
      <c r="CB1445" s="253"/>
      <c r="CC1445" s="253"/>
      <c r="CD1445" s="253"/>
      <c r="CE1445" s="253"/>
      <c r="CF1445" s="253"/>
      <c r="CG1445" s="253"/>
      <c r="CH1445" s="253"/>
      <c r="CI1445" s="253"/>
      <c r="CJ1445" s="253"/>
      <c r="CK1445" s="253"/>
      <c r="CL1445" s="253"/>
      <c r="CM1445" s="253"/>
      <c r="CN1445" s="253"/>
      <c r="CO1445" s="253"/>
      <c r="CP1445" s="253"/>
      <c r="CQ1445" s="253"/>
      <c r="CR1445" s="253"/>
      <c r="CS1445" s="253"/>
      <c r="CT1445" s="253"/>
      <c r="CU1445" s="253"/>
      <c r="CV1445" s="253"/>
      <c r="CW1445" s="253"/>
      <c r="CX1445" s="253"/>
      <c r="CY1445" s="253"/>
      <c r="CZ1445" s="253"/>
      <c r="DA1445" s="253"/>
      <c r="DB1445" s="253"/>
      <c r="DC1445" s="253"/>
      <c r="DD1445" s="253"/>
      <c r="DE1445" s="253"/>
      <c r="DF1445" s="253"/>
      <c r="DG1445" s="253"/>
      <c r="DH1445" s="253"/>
      <c r="DI1445" s="253"/>
      <c r="DJ1445" s="253"/>
      <c r="DK1445" s="253"/>
      <c r="DL1445" s="253"/>
      <c r="DM1445" s="253"/>
      <c r="DN1445" s="253"/>
      <c r="DO1445" s="253"/>
      <c r="DP1445" s="253"/>
      <c r="DQ1445" s="253"/>
      <c r="DR1445" s="253"/>
      <c r="DS1445" s="253"/>
      <c r="DT1445" s="253"/>
      <c r="DU1445" s="253"/>
    </row>
    <row r="1446" spans="1:125" s="248" customFormat="1" x14ac:dyDescent="0.25">
      <c r="A1446" s="253"/>
      <c r="B1446" s="253"/>
      <c r="D1446" s="253"/>
      <c r="E1446" s="253"/>
      <c r="F1446" s="253"/>
      <c r="G1446" s="253"/>
      <c r="H1446" s="253"/>
      <c r="I1446" s="253"/>
      <c r="J1446" s="253"/>
      <c r="K1446" s="253"/>
      <c r="L1446" s="253"/>
      <c r="S1446" s="253"/>
      <c r="T1446" s="253"/>
      <c r="U1446" s="253"/>
      <c r="V1446" s="253"/>
      <c r="W1446" s="253"/>
      <c r="X1446" s="253"/>
      <c r="Y1446" s="253"/>
      <c r="Z1446" s="253"/>
      <c r="AA1446" s="253"/>
      <c r="AB1446" s="253"/>
      <c r="AC1446" s="253"/>
      <c r="AD1446" s="253"/>
      <c r="AE1446" s="253"/>
      <c r="AF1446" s="253"/>
      <c r="AG1446" s="253"/>
      <c r="AH1446" s="253"/>
      <c r="AI1446" s="253"/>
      <c r="AJ1446" s="253"/>
      <c r="AK1446" s="253"/>
      <c r="AL1446" s="253"/>
      <c r="AM1446" s="253"/>
      <c r="AN1446" s="253"/>
      <c r="AO1446" s="253"/>
      <c r="AP1446" s="253"/>
      <c r="AQ1446" s="253"/>
      <c r="AR1446" s="253"/>
      <c r="AS1446" s="253"/>
      <c r="AT1446" s="253"/>
      <c r="AU1446" s="253"/>
      <c r="AV1446" s="253"/>
      <c r="AW1446" s="253"/>
      <c r="AX1446" s="253"/>
      <c r="AY1446" s="253"/>
      <c r="AZ1446" s="253"/>
      <c r="BA1446" s="253"/>
      <c r="BB1446" s="253"/>
      <c r="BC1446" s="253"/>
      <c r="BD1446" s="253"/>
      <c r="BE1446" s="253"/>
      <c r="BF1446" s="253"/>
      <c r="BG1446" s="253"/>
      <c r="BH1446" s="253"/>
      <c r="BI1446" s="253"/>
      <c r="BJ1446" s="253"/>
      <c r="BK1446" s="253"/>
      <c r="BL1446" s="253"/>
      <c r="BM1446" s="253"/>
      <c r="BN1446" s="253"/>
      <c r="BO1446" s="253"/>
      <c r="BP1446" s="253"/>
      <c r="BQ1446" s="253"/>
      <c r="BR1446" s="253"/>
      <c r="BS1446" s="253"/>
      <c r="BT1446" s="253"/>
      <c r="BU1446" s="253"/>
      <c r="BV1446" s="253"/>
      <c r="BW1446" s="253"/>
      <c r="BX1446" s="253"/>
      <c r="BY1446" s="253"/>
      <c r="BZ1446" s="253"/>
      <c r="CA1446" s="253"/>
      <c r="CB1446" s="253"/>
      <c r="CC1446" s="253"/>
      <c r="CD1446" s="253"/>
      <c r="CE1446" s="253"/>
      <c r="CF1446" s="253"/>
      <c r="CG1446" s="253"/>
      <c r="CH1446" s="253"/>
      <c r="CI1446" s="253"/>
      <c r="CJ1446" s="253"/>
      <c r="CK1446" s="253"/>
      <c r="CL1446" s="253"/>
      <c r="CM1446" s="253"/>
      <c r="CN1446" s="253"/>
      <c r="CO1446" s="253"/>
      <c r="CP1446" s="253"/>
      <c r="CQ1446" s="253"/>
      <c r="CR1446" s="253"/>
      <c r="CS1446" s="253"/>
      <c r="CT1446" s="253"/>
      <c r="CU1446" s="253"/>
      <c r="CV1446" s="253"/>
      <c r="CW1446" s="253"/>
      <c r="CX1446" s="253"/>
      <c r="CY1446" s="253"/>
      <c r="CZ1446" s="253"/>
      <c r="DA1446" s="253"/>
      <c r="DB1446" s="253"/>
      <c r="DC1446" s="253"/>
      <c r="DD1446" s="253"/>
      <c r="DE1446" s="253"/>
      <c r="DF1446" s="253"/>
      <c r="DG1446" s="253"/>
      <c r="DH1446" s="253"/>
      <c r="DI1446" s="253"/>
      <c r="DJ1446" s="253"/>
      <c r="DK1446" s="253"/>
      <c r="DL1446" s="253"/>
      <c r="DM1446" s="253"/>
      <c r="DN1446" s="253"/>
      <c r="DO1446" s="253"/>
      <c r="DP1446" s="253"/>
      <c r="DQ1446" s="253"/>
      <c r="DR1446" s="253"/>
      <c r="DS1446" s="253"/>
      <c r="DT1446" s="253"/>
      <c r="DU1446" s="253"/>
    </row>
    <row r="1447" spans="1:125" s="248" customFormat="1" x14ac:dyDescent="0.25">
      <c r="A1447" s="253"/>
      <c r="B1447" s="253"/>
      <c r="D1447" s="253"/>
      <c r="E1447" s="253"/>
      <c r="F1447" s="253"/>
      <c r="G1447" s="253"/>
      <c r="H1447" s="253"/>
      <c r="I1447" s="253"/>
      <c r="J1447" s="253"/>
      <c r="K1447" s="253"/>
      <c r="L1447" s="253"/>
      <c r="S1447" s="253"/>
      <c r="T1447" s="253"/>
      <c r="U1447" s="253"/>
      <c r="V1447" s="253"/>
      <c r="W1447" s="253"/>
      <c r="X1447" s="253"/>
      <c r="Y1447" s="253"/>
      <c r="Z1447" s="253"/>
      <c r="AA1447" s="253"/>
      <c r="AB1447" s="253"/>
      <c r="AC1447" s="253"/>
      <c r="AD1447" s="253"/>
      <c r="AE1447" s="253"/>
      <c r="AF1447" s="253"/>
      <c r="AG1447" s="253"/>
      <c r="AH1447" s="253"/>
      <c r="AI1447" s="253"/>
      <c r="AJ1447" s="253"/>
      <c r="AK1447" s="253"/>
      <c r="AL1447" s="253"/>
      <c r="AM1447" s="253"/>
      <c r="AN1447" s="253"/>
      <c r="AO1447" s="253"/>
      <c r="AP1447" s="253"/>
      <c r="AQ1447" s="253"/>
      <c r="AR1447" s="253"/>
      <c r="AS1447" s="253"/>
      <c r="AT1447" s="253"/>
      <c r="AU1447" s="253"/>
      <c r="AV1447" s="253"/>
      <c r="AW1447" s="253"/>
      <c r="AX1447" s="253"/>
      <c r="AY1447" s="253"/>
      <c r="AZ1447" s="253"/>
      <c r="BA1447" s="253"/>
      <c r="BB1447" s="253"/>
      <c r="BC1447" s="253"/>
      <c r="BD1447" s="253"/>
      <c r="BE1447" s="253"/>
      <c r="BF1447" s="253"/>
      <c r="BG1447" s="253"/>
      <c r="BH1447" s="253"/>
      <c r="BI1447" s="253"/>
      <c r="BJ1447" s="253"/>
      <c r="BK1447" s="253"/>
      <c r="BL1447" s="253"/>
      <c r="BM1447" s="253"/>
      <c r="BN1447" s="253"/>
      <c r="BO1447" s="253"/>
      <c r="BP1447" s="253"/>
      <c r="BQ1447" s="253"/>
      <c r="BR1447" s="253"/>
      <c r="BS1447" s="253"/>
      <c r="BT1447" s="253"/>
      <c r="BU1447" s="253"/>
      <c r="BV1447" s="253"/>
      <c r="BW1447" s="253"/>
      <c r="BX1447" s="253"/>
      <c r="BY1447" s="253"/>
      <c r="BZ1447" s="253"/>
      <c r="CA1447" s="253"/>
      <c r="CB1447" s="253"/>
      <c r="CC1447" s="253"/>
      <c r="CD1447" s="253"/>
      <c r="CE1447" s="253"/>
      <c r="CF1447" s="253"/>
      <c r="CG1447" s="253"/>
      <c r="CH1447" s="253"/>
      <c r="CI1447" s="253"/>
      <c r="CJ1447" s="253"/>
      <c r="CK1447" s="253"/>
      <c r="CL1447" s="253"/>
      <c r="CM1447" s="253"/>
      <c r="CN1447" s="253"/>
      <c r="CO1447" s="253"/>
      <c r="CP1447" s="253"/>
      <c r="CQ1447" s="253"/>
      <c r="CR1447" s="253"/>
      <c r="CS1447" s="253"/>
      <c r="CT1447" s="253"/>
      <c r="CU1447" s="253"/>
      <c r="CV1447" s="253"/>
      <c r="CW1447" s="253"/>
      <c r="CX1447" s="253"/>
      <c r="CY1447" s="253"/>
      <c r="CZ1447" s="253"/>
      <c r="DA1447" s="253"/>
      <c r="DB1447" s="253"/>
      <c r="DC1447" s="253"/>
      <c r="DD1447" s="253"/>
      <c r="DE1447" s="253"/>
      <c r="DF1447" s="253"/>
      <c r="DG1447" s="253"/>
      <c r="DH1447" s="253"/>
      <c r="DI1447" s="253"/>
      <c r="DJ1447" s="253"/>
      <c r="DK1447" s="253"/>
      <c r="DL1447" s="253"/>
      <c r="DM1447" s="253"/>
      <c r="DN1447" s="253"/>
      <c r="DO1447" s="253"/>
      <c r="DP1447" s="253"/>
      <c r="DQ1447" s="253"/>
      <c r="DR1447" s="253"/>
      <c r="DS1447" s="253"/>
      <c r="DT1447" s="253"/>
      <c r="DU1447" s="253"/>
    </row>
    <row r="1448" spans="1:125" s="248" customFormat="1" x14ac:dyDescent="0.25">
      <c r="A1448" s="253"/>
      <c r="B1448" s="253"/>
      <c r="D1448" s="253"/>
      <c r="E1448" s="253"/>
      <c r="F1448" s="253"/>
      <c r="G1448" s="253"/>
      <c r="H1448" s="253"/>
      <c r="I1448" s="253"/>
      <c r="J1448" s="253"/>
      <c r="K1448" s="253"/>
      <c r="L1448" s="253"/>
      <c r="S1448" s="253"/>
      <c r="T1448" s="253"/>
      <c r="U1448" s="253"/>
      <c r="V1448" s="253"/>
      <c r="W1448" s="253"/>
      <c r="X1448" s="253"/>
      <c r="Y1448" s="253"/>
      <c r="Z1448" s="253"/>
      <c r="AA1448" s="253"/>
      <c r="AB1448" s="253"/>
      <c r="AC1448" s="253"/>
      <c r="AD1448" s="253"/>
      <c r="AE1448" s="253"/>
      <c r="AF1448" s="253"/>
      <c r="AG1448" s="253"/>
      <c r="AH1448" s="253"/>
      <c r="AI1448" s="253"/>
      <c r="AJ1448" s="253"/>
      <c r="AK1448" s="253"/>
      <c r="AL1448" s="253"/>
      <c r="AM1448" s="253"/>
      <c r="AN1448" s="253"/>
      <c r="AO1448" s="253"/>
      <c r="AP1448" s="253"/>
      <c r="AQ1448" s="253"/>
      <c r="AR1448" s="253"/>
      <c r="AS1448" s="253"/>
      <c r="AT1448" s="253"/>
      <c r="AU1448" s="253"/>
      <c r="AV1448" s="253"/>
      <c r="AW1448" s="253"/>
      <c r="AX1448" s="253"/>
      <c r="AY1448" s="253"/>
      <c r="AZ1448" s="253"/>
      <c r="BA1448" s="253"/>
      <c r="BB1448" s="253"/>
      <c r="BC1448" s="253"/>
      <c r="BD1448" s="253"/>
      <c r="BE1448" s="253"/>
      <c r="BF1448" s="253"/>
      <c r="BG1448" s="253"/>
      <c r="BH1448" s="253"/>
      <c r="BI1448" s="253"/>
      <c r="BJ1448" s="253"/>
      <c r="BK1448" s="253"/>
      <c r="BL1448" s="253"/>
      <c r="BM1448" s="253"/>
      <c r="BN1448" s="253"/>
      <c r="BO1448" s="253"/>
      <c r="BP1448" s="253"/>
      <c r="BQ1448" s="253"/>
      <c r="BR1448" s="253"/>
      <c r="BS1448" s="253"/>
      <c r="BT1448" s="253"/>
      <c r="BU1448" s="253"/>
      <c r="BV1448" s="253"/>
      <c r="BW1448" s="253"/>
      <c r="BX1448" s="253"/>
      <c r="BY1448" s="253"/>
      <c r="BZ1448" s="253"/>
      <c r="CA1448" s="253"/>
      <c r="CB1448" s="253"/>
      <c r="CC1448" s="253"/>
      <c r="CD1448" s="253"/>
      <c r="CE1448" s="253"/>
      <c r="CF1448" s="253"/>
      <c r="CG1448" s="253"/>
      <c r="CH1448" s="253"/>
      <c r="CI1448" s="253"/>
      <c r="CJ1448" s="253"/>
      <c r="CK1448" s="253"/>
      <c r="CL1448" s="253"/>
      <c r="CM1448" s="253"/>
      <c r="CN1448" s="253"/>
      <c r="CO1448" s="253"/>
      <c r="CP1448" s="253"/>
      <c r="CQ1448" s="253"/>
      <c r="CR1448" s="253"/>
      <c r="CS1448" s="253"/>
      <c r="CT1448" s="253"/>
      <c r="CU1448" s="253"/>
      <c r="CV1448" s="253"/>
      <c r="CW1448" s="253"/>
      <c r="CX1448" s="253"/>
      <c r="CY1448" s="253"/>
      <c r="CZ1448" s="253"/>
      <c r="DA1448" s="253"/>
      <c r="DB1448" s="253"/>
      <c r="DC1448" s="253"/>
      <c r="DD1448" s="253"/>
      <c r="DE1448" s="253"/>
      <c r="DF1448" s="253"/>
      <c r="DG1448" s="253"/>
      <c r="DH1448" s="253"/>
      <c r="DI1448" s="253"/>
      <c r="DJ1448" s="253"/>
      <c r="DK1448" s="253"/>
      <c r="DL1448" s="253"/>
      <c r="DM1448" s="253"/>
      <c r="DN1448" s="253"/>
      <c r="DO1448" s="253"/>
      <c r="DP1448" s="253"/>
      <c r="DQ1448" s="253"/>
      <c r="DR1448" s="253"/>
      <c r="DS1448" s="253"/>
      <c r="DT1448" s="253"/>
      <c r="DU1448" s="253"/>
    </row>
    <row r="1449" spans="1:125" s="248" customFormat="1" x14ac:dyDescent="0.25">
      <c r="A1449" s="253"/>
      <c r="B1449" s="253"/>
      <c r="D1449" s="253"/>
      <c r="E1449" s="253"/>
      <c r="F1449" s="253"/>
      <c r="G1449" s="253"/>
      <c r="H1449" s="253"/>
      <c r="I1449" s="253"/>
      <c r="J1449" s="253"/>
      <c r="K1449" s="253"/>
      <c r="L1449" s="253"/>
      <c r="S1449" s="253"/>
      <c r="T1449" s="253"/>
      <c r="U1449" s="253"/>
      <c r="V1449" s="253"/>
      <c r="W1449" s="253"/>
      <c r="X1449" s="253"/>
      <c r="Y1449" s="253"/>
      <c r="Z1449" s="253"/>
      <c r="AA1449" s="253"/>
      <c r="AB1449" s="253"/>
      <c r="AC1449" s="253"/>
      <c r="AD1449" s="253"/>
      <c r="AE1449" s="253"/>
      <c r="AF1449" s="253"/>
      <c r="AG1449" s="253"/>
      <c r="AH1449" s="253"/>
      <c r="AI1449" s="253"/>
      <c r="AJ1449" s="253"/>
      <c r="AK1449" s="253"/>
      <c r="AL1449" s="253"/>
      <c r="AM1449" s="253"/>
      <c r="AN1449" s="253"/>
      <c r="AO1449" s="253"/>
      <c r="AP1449" s="253"/>
      <c r="AQ1449" s="253"/>
      <c r="AR1449" s="253"/>
      <c r="AS1449" s="253"/>
      <c r="AT1449" s="253"/>
      <c r="AU1449" s="253"/>
      <c r="AV1449" s="253"/>
      <c r="AW1449" s="253"/>
      <c r="AX1449" s="253"/>
      <c r="AY1449" s="253"/>
      <c r="AZ1449" s="253"/>
      <c r="BA1449" s="253"/>
      <c r="BB1449" s="253"/>
      <c r="BC1449" s="253"/>
      <c r="BD1449" s="253"/>
      <c r="BE1449" s="253"/>
      <c r="BF1449" s="253"/>
      <c r="BG1449" s="253"/>
      <c r="BH1449" s="253"/>
      <c r="BI1449" s="253"/>
      <c r="BJ1449" s="253"/>
      <c r="BK1449" s="253"/>
      <c r="BL1449" s="253"/>
      <c r="BM1449" s="253"/>
      <c r="BN1449" s="253"/>
      <c r="BO1449" s="253"/>
      <c r="BP1449" s="253"/>
      <c r="BQ1449" s="253"/>
      <c r="BR1449" s="253"/>
      <c r="BS1449" s="253"/>
      <c r="BT1449" s="253"/>
      <c r="BU1449" s="253"/>
      <c r="BV1449" s="253"/>
      <c r="BW1449" s="253"/>
      <c r="BX1449" s="253"/>
      <c r="BY1449" s="253"/>
      <c r="BZ1449" s="253"/>
      <c r="CA1449" s="253"/>
      <c r="CB1449" s="253"/>
      <c r="CC1449" s="253"/>
      <c r="CD1449" s="253"/>
      <c r="CE1449" s="253"/>
      <c r="CF1449" s="253"/>
      <c r="CG1449" s="253"/>
      <c r="CH1449" s="253"/>
      <c r="CI1449" s="253"/>
      <c r="CJ1449" s="253"/>
      <c r="CK1449" s="253"/>
      <c r="CL1449" s="253"/>
      <c r="CM1449" s="253"/>
      <c r="CN1449" s="253"/>
      <c r="CO1449" s="253"/>
      <c r="CP1449" s="253"/>
      <c r="CQ1449" s="253"/>
      <c r="CR1449" s="253"/>
      <c r="CS1449" s="253"/>
      <c r="CT1449" s="253"/>
      <c r="CU1449" s="253"/>
      <c r="CV1449" s="253"/>
      <c r="CW1449" s="253"/>
      <c r="CX1449" s="253"/>
      <c r="CY1449" s="253"/>
      <c r="CZ1449" s="253"/>
      <c r="DA1449" s="253"/>
      <c r="DB1449" s="253"/>
      <c r="DC1449" s="253"/>
      <c r="DD1449" s="253"/>
      <c r="DE1449" s="253"/>
      <c r="DF1449" s="253"/>
      <c r="DG1449" s="253"/>
      <c r="DH1449" s="253"/>
      <c r="DI1449" s="253"/>
      <c r="DJ1449" s="253"/>
      <c r="DK1449" s="253"/>
      <c r="DL1449" s="253"/>
      <c r="DM1449" s="253"/>
      <c r="DN1449" s="253"/>
      <c r="DO1449" s="253"/>
      <c r="DP1449" s="253"/>
      <c r="DQ1449" s="253"/>
      <c r="DR1449" s="253"/>
      <c r="DS1449" s="253"/>
      <c r="DT1449" s="253"/>
      <c r="DU1449" s="253"/>
    </row>
    <row r="1450" spans="1:125" s="248" customFormat="1" x14ac:dyDescent="0.25">
      <c r="A1450" s="253"/>
      <c r="B1450" s="253"/>
      <c r="D1450" s="253"/>
      <c r="E1450" s="253"/>
      <c r="F1450" s="253"/>
      <c r="G1450" s="253"/>
      <c r="H1450" s="253"/>
      <c r="I1450" s="253"/>
      <c r="J1450" s="253"/>
      <c r="K1450" s="253"/>
      <c r="L1450" s="253"/>
      <c r="S1450" s="253"/>
      <c r="T1450" s="253"/>
      <c r="U1450" s="253"/>
      <c r="V1450" s="253"/>
      <c r="W1450" s="253"/>
      <c r="X1450" s="253"/>
      <c r="Y1450" s="253"/>
      <c r="Z1450" s="253"/>
      <c r="AA1450" s="253"/>
      <c r="AB1450" s="253"/>
      <c r="AC1450" s="253"/>
      <c r="AD1450" s="253"/>
      <c r="AE1450" s="253"/>
      <c r="AF1450" s="253"/>
      <c r="AG1450" s="253"/>
      <c r="AH1450" s="253"/>
      <c r="AI1450" s="253"/>
      <c r="AJ1450" s="253"/>
      <c r="AK1450" s="253"/>
      <c r="AL1450" s="253"/>
      <c r="AM1450" s="253"/>
      <c r="AN1450" s="253"/>
      <c r="AO1450" s="253"/>
      <c r="AP1450" s="253"/>
      <c r="AQ1450" s="253"/>
      <c r="AR1450" s="253"/>
      <c r="AS1450" s="253"/>
      <c r="AT1450" s="253"/>
      <c r="AU1450" s="253"/>
      <c r="AV1450" s="253"/>
      <c r="AW1450" s="253"/>
      <c r="AX1450" s="253"/>
      <c r="AY1450" s="253"/>
      <c r="AZ1450" s="253"/>
      <c r="BA1450" s="253"/>
      <c r="BB1450" s="253"/>
      <c r="BC1450" s="253"/>
      <c r="BD1450" s="253"/>
      <c r="BE1450" s="253"/>
      <c r="BF1450" s="253"/>
      <c r="BG1450" s="253"/>
      <c r="BH1450" s="253"/>
      <c r="BI1450" s="253"/>
      <c r="BJ1450" s="253"/>
      <c r="BK1450" s="253"/>
      <c r="BL1450" s="253"/>
      <c r="BM1450" s="253"/>
      <c r="BN1450" s="253"/>
      <c r="BO1450" s="253"/>
      <c r="BP1450" s="253"/>
      <c r="BQ1450" s="253"/>
      <c r="BR1450" s="253"/>
      <c r="BS1450" s="253"/>
      <c r="BT1450" s="253"/>
      <c r="BU1450" s="253"/>
      <c r="BV1450" s="253"/>
      <c r="BW1450" s="253"/>
      <c r="BX1450" s="253"/>
      <c r="BY1450" s="253"/>
      <c r="BZ1450" s="253"/>
      <c r="CA1450" s="253"/>
      <c r="CB1450" s="253"/>
      <c r="CC1450" s="253"/>
      <c r="CD1450" s="253"/>
      <c r="CE1450" s="253"/>
      <c r="CF1450" s="253"/>
      <c r="CG1450" s="253"/>
      <c r="CH1450" s="253"/>
      <c r="CI1450" s="253"/>
      <c r="CJ1450" s="253"/>
      <c r="CK1450" s="253"/>
      <c r="CL1450" s="253"/>
      <c r="CM1450" s="253"/>
      <c r="CN1450" s="253"/>
      <c r="CO1450" s="253"/>
      <c r="CP1450" s="253"/>
      <c r="CQ1450" s="253"/>
      <c r="CR1450" s="253"/>
      <c r="CS1450" s="253"/>
      <c r="CT1450" s="253"/>
      <c r="CU1450" s="253"/>
      <c r="CV1450" s="253"/>
      <c r="CW1450" s="253"/>
      <c r="CX1450" s="253"/>
      <c r="CY1450" s="253"/>
      <c r="CZ1450" s="253"/>
      <c r="DA1450" s="253"/>
      <c r="DB1450" s="253"/>
      <c r="DC1450" s="253"/>
      <c r="DD1450" s="253"/>
      <c r="DE1450" s="253"/>
      <c r="DF1450" s="253"/>
      <c r="DG1450" s="253"/>
      <c r="DH1450" s="253"/>
      <c r="DI1450" s="253"/>
      <c r="DJ1450" s="253"/>
      <c r="DK1450" s="253"/>
      <c r="DL1450" s="253"/>
      <c r="DM1450" s="253"/>
      <c r="DN1450" s="253"/>
      <c r="DO1450" s="253"/>
      <c r="DP1450" s="253"/>
      <c r="DQ1450" s="253"/>
      <c r="DR1450" s="253"/>
      <c r="DS1450" s="253"/>
      <c r="DT1450" s="253"/>
      <c r="DU1450" s="253"/>
    </row>
    <row r="1451" spans="1:125" s="248" customFormat="1" x14ac:dyDescent="0.25">
      <c r="A1451" s="253"/>
      <c r="B1451" s="253"/>
      <c r="D1451" s="253"/>
      <c r="E1451" s="253"/>
      <c r="F1451" s="253"/>
      <c r="G1451" s="253"/>
      <c r="H1451" s="253"/>
      <c r="I1451" s="253"/>
      <c r="J1451" s="253"/>
      <c r="K1451" s="253"/>
      <c r="L1451" s="253"/>
      <c r="S1451" s="253"/>
      <c r="T1451" s="253"/>
      <c r="U1451" s="253"/>
      <c r="V1451" s="253"/>
      <c r="W1451" s="253"/>
      <c r="X1451" s="253"/>
      <c r="Y1451" s="253"/>
      <c r="Z1451" s="253"/>
      <c r="AA1451" s="253"/>
      <c r="AB1451" s="253"/>
      <c r="AC1451" s="253"/>
      <c r="AD1451" s="253"/>
      <c r="AE1451" s="253"/>
      <c r="AF1451" s="253"/>
      <c r="AG1451" s="253"/>
      <c r="AH1451" s="253"/>
      <c r="AI1451" s="253"/>
      <c r="AJ1451" s="253"/>
      <c r="AK1451" s="253"/>
      <c r="AL1451" s="253"/>
      <c r="AM1451" s="253"/>
      <c r="AN1451" s="253"/>
      <c r="AO1451" s="253"/>
      <c r="AP1451" s="253"/>
      <c r="AQ1451" s="253"/>
      <c r="AR1451" s="253"/>
      <c r="AS1451" s="253"/>
      <c r="AT1451" s="253"/>
      <c r="AU1451" s="253"/>
      <c r="AV1451" s="253"/>
      <c r="AW1451" s="253"/>
      <c r="AX1451" s="253"/>
      <c r="AY1451" s="253"/>
      <c r="AZ1451" s="253"/>
      <c r="BA1451" s="253"/>
      <c r="BB1451" s="253"/>
      <c r="BC1451" s="253"/>
      <c r="BD1451" s="253"/>
      <c r="BE1451" s="253"/>
      <c r="BF1451" s="253"/>
      <c r="BG1451" s="253"/>
      <c r="BH1451" s="253"/>
      <c r="BI1451" s="253"/>
      <c r="BJ1451" s="253"/>
      <c r="BK1451" s="253"/>
      <c r="BL1451" s="253"/>
      <c r="BM1451" s="253"/>
      <c r="BN1451" s="253"/>
      <c r="BO1451" s="253"/>
      <c r="BP1451" s="253"/>
      <c r="BQ1451" s="253"/>
      <c r="BR1451" s="253"/>
      <c r="BS1451" s="253"/>
      <c r="BT1451" s="253"/>
      <c r="BU1451" s="253"/>
      <c r="BV1451" s="253"/>
      <c r="BW1451" s="253"/>
      <c r="BX1451" s="253"/>
      <c r="BY1451" s="253"/>
      <c r="BZ1451" s="253"/>
      <c r="CA1451" s="253"/>
      <c r="CB1451" s="253"/>
      <c r="CC1451" s="253"/>
      <c r="CD1451" s="253"/>
      <c r="CE1451" s="253"/>
      <c r="CF1451" s="253"/>
      <c r="CG1451" s="253"/>
      <c r="CH1451" s="253"/>
      <c r="CI1451" s="253"/>
      <c r="CJ1451" s="253"/>
      <c r="CK1451" s="253"/>
      <c r="CL1451" s="253"/>
      <c r="CM1451" s="253"/>
      <c r="CN1451" s="253"/>
      <c r="CO1451" s="253"/>
      <c r="CP1451" s="253"/>
      <c r="CQ1451" s="253"/>
      <c r="CR1451" s="253"/>
      <c r="CS1451" s="253"/>
      <c r="CT1451" s="253"/>
      <c r="CU1451" s="253"/>
      <c r="CV1451" s="253"/>
      <c r="CW1451" s="253"/>
      <c r="CX1451" s="253"/>
      <c r="CY1451" s="253"/>
      <c r="CZ1451" s="253"/>
      <c r="DA1451" s="253"/>
      <c r="DB1451" s="253"/>
      <c r="DC1451" s="253"/>
      <c r="DD1451" s="253"/>
      <c r="DE1451" s="253"/>
      <c r="DF1451" s="253"/>
      <c r="DG1451" s="253"/>
      <c r="DH1451" s="253"/>
      <c r="DI1451" s="253"/>
      <c r="DJ1451" s="253"/>
      <c r="DK1451" s="253"/>
      <c r="DL1451" s="253"/>
      <c r="DM1451" s="253"/>
      <c r="DN1451" s="253"/>
      <c r="DO1451" s="253"/>
      <c r="DP1451" s="253"/>
      <c r="DQ1451" s="253"/>
      <c r="DR1451" s="253"/>
      <c r="DS1451" s="253"/>
      <c r="DT1451" s="253"/>
      <c r="DU1451" s="253"/>
    </row>
    <row r="1452" spans="1:125" s="248" customFormat="1" x14ac:dyDescent="0.25">
      <c r="A1452" s="253"/>
      <c r="B1452" s="253"/>
      <c r="D1452" s="253"/>
      <c r="E1452" s="253"/>
      <c r="F1452" s="253"/>
      <c r="G1452" s="253"/>
      <c r="H1452" s="253"/>
      <c r="I1452" s="253"/>
      <c r="J1452" s="253"/>
      <c r="K1452" s="253"/>
      <c r="L1452" s="253"/>
      <c r="S1452" s="253"/>
      <c r="T1452" s="253"/>
      <c r="U1452" s="253"/>
      <c r="V1452" s="253"/>
      <c r="W1452" s="253"/>
      <c r="X1452" s="253"/>
      <c r="Y1452" s="253"/>
      <c r="Z1452" s="253"/>
      <c r="AA1452" s="253"/>
      <c r="AB1452" s="253"/>
      <c r="AC1452" s="253"/>
      <c r="AD1452" s="253"/>
      <c r="AE1452" s="253"/>
      <c r="AF1452" s="253"/>
      <c r="AG1452" s="253"/>
      <c r="AH1452" s="253"/>
      <c r="AI1452" s="253"/>
      <c r="AJ1452" s="253"/>
      <c r="AK1452" s="253"/>
      <c r="AL1452" s="253"/>
      <c r="AM1452" s="253"/>
      <c r="AN1452" s="253"/>
      <c r="AO1452" s="253"/>
      <c r="AP1452" s="253"/>
      <c r="AQ1452" s="253"/>
      <c r="AR1452" s="253"/>
      <c r="AS1452" s="253"/>
      <c r="AT1452" s="253"/>
      <c r="AU1452" s="253"/>
      <c r="AV1452" s="253"/>
      <c r="AW1452" s="253"/>
      <c r="AX1452" s="253"/>
      <c r="AY1452" s="253"/>
      <c r="AZ1452" s="253"/>
      <c r="BA1452" s="253"/>
      <c r="BB1452" s="253"/>
      <c r="BC1452" s="253"/>
      <c r="BD1452" s="253"/>
      <c r="BE1452" s="253"/>
      <c r="BF1452" s="253"/>
      <c r="BG1452" s="253"/>
      <c r="BH1452" s="253"/>
      <c r="BI1452" s="253"/>
      <c r="BJ1452" s="253"/>
      <c r="BK1452" s="253"/>
      <c r="BL1452" s="253"/>
      <c r="BM1452" s="253"/>
      <c r="BN1452" s="253"/>
      <c r="BO1452" s="253"/>
      <c r="BP1452" s="253"/>
      <c r="BQ1452" s="253"/>
      <c r="BR1452" s="253"/>
      <c r="BS1452" s="253"/>
      <c r="BT1452" s="253"/>
      <c r="BU1452" s="253"/>
      <c r="BV1452" s="253"/>
      <c r="BW1452" s="253"/>
      <c r="BX1452" s="253"/>
      <c r="BY1452" s="253"/>
      <c r="BZ1452" s="253"/>
      <c r="CA1452" s="253"/>
      <c r="CB1452" s="253"/>
      <c r="CC1452" s="253"/>
      <c r="CD1452" s="253"/>
      <c r="CE1452" s="253"/>
      <c r="CF1452" s="253"/>
      <c r="CG1452" s="253"/>
      <c r="CH1452" s="253"/>
      <c r="CI1452" s="253"/>
      <c r="CJ1452" s="253"/>
      <c r="CK1452" s="253"/>
      <c r="CL1452" s="253"/>
      <c r="CM1452" s="253"/>
      <c r="CN1452" s="253"/>
      <c r="CO1452" s="253"/>
      <c r="CP1452" s="253"/>
      <c r="CQ1452" s="253"/>
      <c r="CR1452" s="253"/>
      <c r="CS1452" s="253"/>
      <c r="CT1452" s="253"/>
      <c r="CU1452" s="253"/>
      <c r="CV1452" s="253"/>
      <c r="CW1452" s="253"/>
      <c r="CX1452" s="253"/>
      <c r="CY1452" s="253"/>
      <c r="CZ1452" s="253"/>
      <c r="DA1452" s="253"/>
      <c r="DB1452" s="253"/>
      <c r="DC1452" s="253"/>
      <c r="DD1452" s="253"/>
      <c r="DE1452" s="253"/>
      <c r="DF1452" s="253"/>
      <c r="DG1452" s="253"/>
      <c r="DH1452" s="253"/>
      <c r="DI1452" s="253"/>
      <c r="DJ1452" s="253"/>
      <c r="DK1452" s="253"/>
      <c r="DL1452" s="253"/>
      <c r="DM1452" s="253"/>
      <c r="DN1452" s="253"/>
      <c r="DO1452" s="253"/>
      <c r="DP1452" s="253"/>
      <c r="DQ1452" s="253"/>
      <c r="DR1452" s="253"/>
      <c r="DS1452" s="253"/>
      <c r="DT1452" s="253"/>
      <c r="DU1452" s="253"/>
    </row>
    <row r="1453" spans="1:125" s="248" customFormat="1" x14ac:dyDescent="0.25">
      <c r="A1453" s="253"/>
      <c r="B1453" s="253"/>
      <c r="D1453" s="253"/>
      <c r="E1453" s="253"/>
      <c r="F1453" s="253"/>
      <c r="G1453" s="253"/>
      <c r="H1453" s="253"/>
      <c r="I1453" s="253"/>
      <c r="J1453" s="253"/>
      <c r="K1453" s="253"/>
      <c r="L1453" s="253"/>
      <c r="S1453" s="253"/>
      <c r="T1453" s="253"/>
      <c r="U1453" s="253"/>
      <c r="V1453" s="253"/>
      <c r="W1453" s="253"/>
      <c r="X1453" s="253"/>
      <c r="Y1453" s="253"/>
      <c r="Z1453" s="253"/>
      <c r="AA1453" s="253"/>
      <c r="AB1453" s="253"/>
      <c r="AC1453" s="253"/>
      <c r="AD1453" s="253"/>
      <c r="AE1453" s="253"/>
      <c r="AF1453" s="253"/>
      <c r="AG1453" s="253"/>
      <c r="AH1453" s="253"/>
      <c r="AI1453" s="253"/>
      <c r="AJ1453" s="253"/>
      <c r="AK1453" s="253"/>
      <c r="AL1453" s="253"/>
      <c r="AM1453" s="253"/>
      <c r="AN1453" s="253"/>
      <c r="AO1453" s="253"/>
      <c r="AP1453" s="253"/>
      <c r="AQ1453" s="253"/>
      <c r="AR1453" s="253"/>
      <c r="AS1453" s="253"/>
      <c r="AT1453" s="253"/>
      <c r="AU1453" s="253"/>
      <c r="AV1453" s="253"/>
      <c r="AW1453" s="253"/>
      <c r="AX1453" s="253"/>
      <c r="AY1453" s="253"/>
      <c r="AZ1453" s="253"/>
      <c r="BA1453" s="253"/>
      <c r="BB1453" s="253"/>
      <c r="BC1453" s="253"/>
      <c r="BD1453" s="253"/>
      <c r="BE1453" s="253"/>
      <c r="BF1453" s="253"/>
      <c r="BG1453" s="253"/>
      <c r="BH1453" s="253"/>
      <c r="BI1453" s="253"/>
      <c r="BJ1453" s="253"/>
      <c r="BK1453" s="253"/>
      <c r="BL1453" s="253"/>
      <c r="BM1453" s="253"/>
      <c r="BN1453" s="253"/>
      <c r="BO1453" s="253"/>
      <c r="BP1453" s="253"/>
      <c r="BQ1453" s="253"/>
      <c r="BR1453" s="253"/>
      <c r="BS1453" s="253"/>
      <c r="BT1453" s="253"/>
      <c r="BU1453" s="253"/>
      <c r="BV1453" s="253"/>
      <c r="BW1453" s="253"/>
      <c r="BX1453" s="253"/>
      <c r="BY1453" s="253"/>
      <c r="BZ1453" s="253"/>
      <c r="CA1453" s="253"/>
      <c r="CB1453" s="253"/>
      <c r="CC1453" s="253"/>
      <c r="CD1453" s="253"/>
      <c r="CE1453" s="253"/>
      <c r="CF1453" s="253"/>
      <c r="CG1453" s="253"/>
      <c r="CH1453" s="253"/>
      <c r="CI1453" s="253"/>
      <c r="CJ1453" s="253"/>
      <c r="CK1453" s="253"/>
      <c r="CL1453" s="253"/>
      <c r="CM1453" s="253"/>
      <c r="CN1453" s="253"/>
      <c r="CO1453" s="253"/>
      <c r="CP1453" s="253"/>
      <c r="CQ1453" s="253"/>
      <c r="CR1453" s="253"/>
      <c r="CS1453" s="253"/>
      <c r="CT1453" s="253"/>
      <c r="CU1453" s="253"/>
      <c r="CV1453" s="253"/>
      <c r="CW1453" s="253"/>
      <c r="CX1453" s="253"/>
      <c r="CY1453" s="253"/>
      <c r="CZ1453" s="253"/>
      <c r="DA1453" s="253"/>
      <c r="DB1453" s="253"/>
      <c r="DC1453" s="253"/>
      <c r="DD1453" s="253"/>
      <c r="DE1453" s="253"/>
      <c r="DF1453" s="253"/>
      <c r="DG1453" s="253"/>
      <c r="DH1453" s="253"/>
      <c r="DI1453" s="253"/>
      <c r="DJ1453" s="253"/>
      <c r="DK1453" s="253"/>
      <c r="DL1453" s="253"/>
      <c r="DM1453" s="253"/>
      <c r="DN1453" s="253"/>
      <c r="DO1453" s="253"/>
      <c r="DP1453" s="253"/>
      <c r="DQ1453" s="253"/>
      <c r="DR1453" s="253"/>
      <c r="DS1453" s="253"/>
      <c r="DT1453" s="253"/>
      <c r="DU1453" s="253"/>
    </row>
    <row r="1454" spans="1:125" s="248" customFormat="1" x14ac:dyDescent="0.25">
      <c r="A1454" s="253"/>
      <c r="B1454" s="253"/>
      <c r="D1454" s="253"/>
      <c r="E1454" s="253"/>
      <c r="F1454" s="253"/>
      <c r="G1454" s="253"/>
      <c r="H1454" s="253"/>
      <c r="I1454" s="253"/>
      <c r="J1454" s="253"/>
      <c r="K1454" s="253"/>
      <c r="L1454" s="253"/>
      <c r="S1454" s="253"/>
      <c r="T1454" s="253"/>
      <c r="U1454" s="253"/>
      <c r="V1454" s="253"/>
      <c r="W1454" s="253"/>
      <c r="X1454" s="253"/>
      <c r="Y1454" s="253"/>
      <c r="Z1454" s="253"/>
      <c r="AA1454" s="253"/>
      <c r="AB1454" s="253"/>
      <c r="AC1454" s="253"/>
      <c r="AD1454" s="253"/>
      <c r="AE1454" s="253"/>
      <c r="AF1454" s="253"/>
      <c r="AG1454" s="253"/>
      <c r="AH1454" s="253"/>
      <c r="AI1454" s="253"/>
      <c r="AJ1454" s="253"/>
      <c r="AK1454" s="253"/>
      <c r="AL1454" s="253"/>
      <c r="AM1454" s="253"/>
      <c r="AN1454" s="253"/>
      <c r="AO1454" s="253"/>
      <c r="AP1454" s="253"/>
      <c r="AQ1454" s="253"/>
      <c r="AR1454" s="253"/>
      <c r="AS1454" s="253"/>
      <c r="AT1454" s="253"/>
      <c r="AU1454" s="253"/>
      <c r="AV1454" s="253"/>
      <c r="AW1454" s="253"/>
      <c r="AX1454" s="253"/>
      <c r="AY1454" s="253"/>
      <c r="AZ1454" s="253"/>
      <c r="BA1454" s="253"/>
      <c r="BB1454" s="253"/>
      <c r="BC1454" s="253"/>
      <c r="BD1454" s="253"/>
      <c r="BE1454" s="253"/>
      <c r="BF1454" s="253"/>
      <c r="BG1454" s="253"/>
      <c r="BH1454" s="253"/>
      <c r="BI1454" s="253"/>
      <c r="BJ1454" s="253"/>
      <c r="BK1454" s="253"/>
      <c r="BL1454" s="253"/>
      <c r="BM1454" s="253"/>
      <c r="BN1454" s="253"/>
      <c r="BO1454" s="253"/>
      <c r="BP1454" s="253"/>
      <c r="BQ1454" s="253"/>
      <c r="BR1454" s="253"/>
      <c r="BS1454" s="253"/>
      <c r="BT1454" s="253"/>
      <c r="BU1454" s="253"/>
      <c r="BV1454" s="253"/>
      <c r="BW1454" s="253"/>
      <c r="BX1454" s="253"/>
      <c r="BY1454" s="253"/>
      <c r="BZ1454" s="253"/>
      <c r="CA1454" s="253"/>
      <c r="CB1454" s="253"/>
      <c r="CC1454" s="253"/>
      <c r="CD1454" s="253"/>
      <c r="CE1454" s="253"/>
      <c r="CF1454" s="253"/>
      <c r="CG1454" s="253"/>
      <c r="CH1454" s="253"/>
      <c r="CI1454" s="253"/>
      <c r="CJ1454" s="253"/>
      <c r="CK1454" s="253"/>
      <c r="CL1454" s="253"/>
      <c r="CM1454" s="253"/>
      <c r="CN1454" s="253"/>
      <c r="CO1454" s="253"/>
      <c r="CP1454" s="253"/>
      <c r="CQ1454" s="253"/>
      <c r="CR1454" s="253"/>
      <c r="CS1454" s="253"/>
      <c r="CT1454" s="253"/>
      <c r="CU1454" s="253"/>
      <c r="CV1454" s="253"/>
      <c r="CW1454" s="253"/>
      <c r="CX1454" s="253"/>
      <c r="CY1454" s="253"/>
      <c r="CZ1454" s="253"/>
      <c r="DA1454" s="253"/>
      <c r="DB1454" s="253"/>
      <c r="DC1454" s="253"/>
      <c r="DD1454" s="253"/>
      <c r="DE1454" s="253"/>
      <c r="DF1454" s="253"/>
      <c r="DG1454" s="253"/>
      <c r="DH1454" s="253"/>
      <c r="DI1454" s="253"/>
      <c r="DJ1454" s="253"/>
      <c r="DK1454" s="253"/>
      <c r="DL1454" s="253"/>
      <c r="DM1454" s="253"/>
      <c r="DN1454" s="253"/>
      <c r="DO1454" s="253"/>
      <c r="DP1454" s="253"/>
      <c r="DQ1454" s="253"/>
      <c r="DR1454" s="253"/>
      <c r="DS1454" s="253"/>
      <c r="DT1454" s="253"/>
      <c r="DU1454" s="253"/>
    </row>
    <row r="1455" spans="1:125" s="248" customFormat="1" x14ac:dyDescent="0.25">
      <c r="A1455" s="253"/>
      <c r="B1455" s="253"/>
      <c r="D1455" s="253"/>
      <c r="E1455" s="253"/>
      <c r="F1455" s="253"/>
      <c r="G1455" s="253"/>
      <c r="H1455" s="253"/>
      <c r="I1455" s="253"/>
      <c r="J1455" s="253"/>
      <c r="K1455" s="253"/>
      <c r="L1455" s="253"/>
      <c r="S1455" s="253"/>
      <c r="T1455" s="253"/>
      <c r="U1455" s="253"/>
      <c r="V1455" s="253"/>
      <c r="W1455" s="253"/>
      <c r="X1455" s="253"/>
      <c r="Y1455" s="253"/>
      <c r="Z1455" s="253"/>
      <c r="AA1455" s="253"/>
      <c r="AB1455" s="253"/>
      <c r="AC1455" s="253"/>
      <c r="AD1455" s="253"/>
      <c r="AE1455" s="253"/>
      <c r="AF1455" s="253"/>
      <c r="AG1455" s="253"/>
      <c r="AH1455" s="253"/>
      <c r="AI1455" s="253"/>
      <c r="AJ1455" s="253"/>
      <c r="AK1455" s="253"/>
      <c r="AL1455" s="253"/>
      <c r="AM1455" s="253"/>
      <c r="AN1455" s="253"/>
      <c r="AO1455" s="253"/>
      <c r="AP1455" s="253"/>
      <c r="AQ1455" s="253"/>
      <c r="AR1455" s="253"/>
      <c r="AS1455" s="253"/>
      <c r="AT1455" s="253"/>
      <c r="AU1455" s="253"/>
      <c r="AV1455" s="253"/>
      <c r="AW1455" s="253"/>
      <c r="AX1455" s="253"/>
      <c r="AY1455" s="253"/>
      <c r="AZ1455" s="253"/>
      <c r="BA1455" s="253"/>
      <c r="BB1455" s="253"/>
      <c r="BC1455" s="253"/>
      <c r="BD1455" s="253"/>
      <c r="BE1455" s="253"/>
      <c r="BF1455" s="253"/>
      <c r="BG1455" s="253"/>
      <c r="BH1455" s="253"/>
      <c r="BI1455" s="253"/>
      <c r="BJ1455" s="253"/>
      <c r="BK1455" s="253"/>
      <c r="BL1455" s="253"/>
      <c r="BM1455" s="253"/>
      <c r="BN1455" s="253"/>
      <c r="BO1455" s="253"/>
      <c r="BP1455" s="253"/>
      <c r="BQ1455" s="253"/>
      <c r="BR1455" s="253"/>
      <c r="BS1455" s="253"/>
      <c r="BT1455" s="253"/>
      <c r="BU1455" s="253"/>
      <c r="BV1455" s="253"/>
      <c r="BW1455" s="253"/>
      <c r="BX1455" s="253"/>
      <c r="BY1455" s="253"/>
      <c r="BZ1455" s="253"/>
      <c r="CA1455" s="253"/>
      <c r="CB1455" s="253"/>
      <c r="CC1455" s="253"/>
      <c r="CD1455" s="253"/>
      <c r="CE1455" s="253"/>
      <c r="CF1455" s="253"/>
      <c r="CG1455" s="253"/>
      <c r="CH1455" s="253"/>
      <c r="CI1455" s="253"/>
      <c r="CJ1455" s="253"/>
      <c r="CK1455" s="253"/>
      <c r="CL1455" s="253"/>
      <c r="CM1455" s="253"/>
      <c r="CN1455" s="253"/>
      <c r="CO1455" s="253"/>
      <c r="CP1455" s="253"/>
      <c r="CQ1455" s="253"/>
      <c r="CR1455" s="253"/>
      <c r="CS1455" s="253"/>
      <c r="CT1455" s="253"/>
      <c r="CU1455" s="253"/>
      <c r="CV1455" s="253"/>
      <c r="CW1455" s="253"/>
      <c r="CX1455" s="253"/>
      <c r="CY1455" s="253"/>
      <c r="CZ1455" s="253"/>
      <c r="DA1455" s="253"/>
      <c r="DB1455" s="253"/>
      <c r="DC1455" s="253"/>
      <c r="DD1455" s="253"/>
      <c r="DE1455" s="253"/>
      <c r="DF1455" s="253"/>
      <c r="DG1455" s="253"/>
      <c r="DH1455" s="253"/>
      <c r="DI1455" s="253"/>
      <c r="DJ1455" s="253"/>
      <c r="DK1455" s="253"/>
      <c r="DL1455" s="253"/>
      <c r="DM1455" s="253"/>
      <c r="DN1455" s="253"/>
      <c r="DO1455" s="253"/>
      <c r="DP1455" s="253"/>
      <c r="DQ1455" s="253"/>
      <c r="DR1455" s="253"/>
      <c r="DS1455" s="253"/>
      <c r="DT1455" s="253"/>
      <c r="DU1455" s="253"/>
    </row>
    <row r="1456" spans="1:125" s="248" customFormat="1" x14ac:dyDescent="0.25">
      <c r="A1456" s="253"/>
      <c r="B1456" s="253"/>
      <c r="D1456" s="253"/>
      <c r="E1456" s="253"/>
      <c r="F1456" s="253"/>
      <c r="G1456" s="253"/>
      <c r="H1456" s="253"/>
      <c r="I1456" s="253"/>
      <c r="J1456" s="253"/>
      <c r="K1456" s="253"/>
      <c r="L1456" s="253"/>
      <c r="S1456" s="253"/>
      <c r="T1456" s="253"/>
      <c r="U1456" s="253"/>
      <c r="V1456" s="253"/>
      <c r="W1456" s="253"/>
      <c r="X1456" s="253"/>
      <c r="Y1456" s="253"/>
      <c r="Z1456" s="253"/>
      <c r="AA1456" s="253"/>
      <c r="AB1456" s="253"/>
      <c r="AC1456" s="253"/>
      <c r="AD1456" s="253"/>
      <c r="AE1456" s="253"/>
      <c r="AF1456" s="253"/>
      <c r="AG1456" s="253"/>
      <c r="AH1456" s="253"/>
      <c r="AI1456" s="253"/>
      <c r="AJ1456" s="253"/>
      <c r="AK1456" s="253"/>
      <c r="AL1456" s="253"/>
      <c r="AM1456" s="253"/>
      <c r="AN1456" s="253"/>
      <c r="AO1456" s="253"/>
      <c r="AP1456" s="253"/>
      <c r="AQ1456" s="253"/>
      <c r="AR1456" s="253"/>
      <c r="AS1456" s="253"/>
      <c r="AT1456" s="253"/>
      <c r="AU1456" s="253"/>
      <c r="AV1456" s="253"/>
      <c r="AW1456" s="253"/>
      <c r="AX1456" s="253"/>
      <c r="AY1456" s="253"/>
      <c r="AZ1456" s="253"/>
      <c r="BA1456" s="253"/>
      <c r="BB1456" s="253"/>
      <c r="BC1456" s="253"/>
      <c r="BD1456" s="253"/>
      <c r="BE1456" s="253"/>
      <c r="BF1456" s="253"/>
      <c r="BG1456" s="253"/>
      <c r="BH1456" s="253"/>
      <c r="BI1456" s="253"/>
      <c r="BJ1456" s="253"/>
      <c r="BK1456" s="253"/>
      <c r="BL1456" s="253"/>
      <c r="BM1456" s="253"/>
      <c r="BN1456" s="253"/>
      <c r="BO1456" s="253"/>
      <c r="BP1456" s="253"/>
      <c r="BQ1456" s="253"/>
      <c r="BR1456" s="253"/>
      <c r="BS1456" s="253"/>
      <c r="BT1456" s="253"/>
      <c r="BU1456" s="253"/>
      <c r="BV1456" s="253"/>
      <c r="BW1456" s="253"/>
      <c r="BX1456" s="253"/>
      <c r="BY1456" s="253"/>
      <c r="BZ1456" s="253"/>
      <c r="CA1456" s="253"/>
      <c r="CB1456" s="253"/>
      <c r="CC1456" s="253"/>
      <c r="CD1456" s="253"/>
      <c r="CE1456" s="253"/>
      <c r="CF1456" s="253"/>
      <c r="CG1456" s="253"/>
      <c r="CH1456" s="253"/>
      <c r="CI1456" s="253"/>
      <c r="CJ1456" s="253"/>
      <c r="CK1456" s="253"/>
      <c r="CL1456" s="253"/>
      <c r="CM1456" s="253"/>
      <c r="CN1456" s="253"/>
      <c r="CO1456" s="253"/>
      <c r="CP1456" s="253"/>
      <c r="CQ1456" s="253"/>
      <c r="CR1456" s="253"/>
      <c r="CS1456" s="253"/>
      <c r="CT1456" s="253"/>
      <c r="CU1456" s="253"/>
      <c r="CV1456" s="253"/>
      <c r="CW1456" s="253"/>
      <c r="CX1456" s="253"/>
      <c r="CY1456" s="253"/>
      <c r="CZ1456" s="253"/>
      <c r="DA1456" s="253"/>
      <c r="DB1456" s="253"/>
      <c r="DC1456" s="253"/>
      <c r="DD1456" s="253"/>
      <c r="DE1456" s="253"/>
      <c r="DF1456" s="253"/>
      <c r="DG1456" s="253"/>
      <c r="DH1456" s="253"/>
      <c r="DI1456" s="253"/>
      <c r="DJ1456" s="253"/>
      <c r="DK1456" s="253"/>
      <c r="DL1456" s="253"/>
      <c r="DM1456" s="253"/>
      <c r="DN1456" s="253"/>
      <c r="DO1456" s="253"/>
      <c r="DP1456" s="253"/>
      <c r="DQ1456" s="253"/>
      <c r="DR1456" s="253"/>
      <c r="DS1456" s="253"/>
      <c r="DT1456" s="253"/>
      <c r="DU1456" s="253"/>
    </row>
    <row r="1457" spans="1:125" s="248" customFormat="1" x14ac:dyDescent="0.25">
      <c r="A1457" s="253"/>
      <c r="B1457" s="253"/>
      <c r="D1457" s="253"/>
      <c r="E1457" s="253"/>
      <c r="F1457" s="253"/>
      <c r="G1457" s="253"/>
      <c r="H1457" s="253"/>
      <c r="I1457" s="253"/>
      <c r="J1457" s="253"/>
      <c r="K1457" s="253"/>
      <c r="L1457" s="253"/>
      <c r="S1457" s="253"/>
      <c r="T1457" s="253"/>
      <c r="U1457" s="253"/>
      <c r="V1457" s="253"/>
      <c r="W1457" s="253"/>
      <c r="X1457" s="253"/>
      <c r="Y1457" s="253"/>
      <c r="Z1457" s="253"/>
      <c r="AA1457" s="253"/>
      <c r="AB1457" s="253"/>
      <c r="AC1457" s="253"/>
      <c r="AD1457" s="253"/>
      <c r="AE1457" s="253"/>
      <c r="AF1457" s="253"/>
      <c r="AG1457" s="253"/>
      <c r="AH1457" s="253"/>
      <c r="AI1457" s="253"/>
      <c r="AJ1457" s="253"/>
      <c r="AK1457" s="253"/>
      <c r="AL1457" s="253"/>
      <c r="AM1457" s="253"/>
      <c r="AN1457" s="253"/>
      <c r="AO1457" s="253"/>
      <c r="AP1457" s="253"/>
      <c r="AQ1457" s="253"/>
      <c r="AR1457" s="253"/>
      <c r="AS1457" s="253"/>
      <c r="AT1457" s="253"/>
      <c r="AU1457" s="253"/>
      <c r="AV1457" s="253"/>
      <c r="AW1457" s="253"/>
      <c r="AX1457" s="253"/>
      <c r="AY1457" s="253"/>
      <c r="AZ1457" s="253"/>
      <c r="BA1457" s="253"/>
      <c r="BB1457" s="253"/>
      <c r="BC1457" s="253"/>
      <c r="BD1457" s="253"/>
      <c r="BE1457" s="253"/>
      <c r="BF1457" s="253"/>
      <c r="BG1457" s="253"/>
      <c r="BH1457" s="253"/>
      <c r="BI1457" s="253"/>
      <c r="BJ1457" s="253"/>
      <c r="BK1457" s="253"/>
      <c r="BL1457" s="253"/>
      <c r="BM1457" s="253"/>
      <c r="BN1457" s="253"/>
      <c r="BO1457" s="253"/>
      <c r="BP1457" s="253"/>
      <c r="BQ1457" s="253"/>
      <c r="BR1457" s="253"/>
      <c r="BS1457" s="253"/>
      <c r="BT1457" s="253"/>
      <c r="BU1457" s="253"/>
      <c r="BV1457" s="253"/>
      <c r="BW1457" s="253"/>
      <c r="BX1457" s="253"/>
      <c r="BY1457" s="253"/>
      <c r="BZ1457" s="253"/>
      <c r="CA1457" s="253"/>
      <c r="CB1457" s="253"/>
      <c r="CC1457" s="253"/>
      <c r="CD1457" s="253"/>
      <c r="CE1457" s="253"/>
      <c r="CF1457" s="253"/>
      <c r="CG1457" s="253"/>
      <c r="CH1457" s="253"/>
      <c r="CI1457" s="253"/>
      <c r="CJ1457" s="253"/>
      <c r="CK1457" s="253"/>
      <c r="CL1457" s="253"/>
      <c r="CM1457" s="253"/>
      <c r="CN1457" s="253"/>
      <c r="CO1457" s="253"/>
      <c r="CP1457" s="253"/>
      <c r="CQ1457" s="253"/>
      <c r="CR1457" s="253"/>
      <c r="CS1457" s="253"/>
      <c r="CT1457" s="253"/>
      <c r="CU1457" s="253"/>
      <c r="CV1457" s="253"/>
      <c r="CW1457" s="253"/>
      <c r="CX1457" s="253"/>
      <c r="CY1457" s="253"/>
      <c r="CZ1457" s="253"/>
      <c r="DA1457" s="253"/>
      <c r="DB1457" s="253"/>
      <c r="DC1457" s="253"/>
      <c r="DD1457" s="253"/>
      <c r="DE1457" s="253"/>
      <c r="DF1457" s="253"/>
      <c r="DG1457" s="253"/>
      <c r="DH1457" s="253"/>
      <c r="DI1457" s="253"/>
      <c r="DJ1457" s="253"/>
      <c r="DK1457" s="253"/>
      <c r="DL1457" s="253"/>
      <c r="DM1457" s="253"/>
      <c r="DN1457" s="253"/>
      <c r="DO1457" s="253"/>
      <c r="DP1457" s="253"/>
      <c r="DQ1457" s="253"/>
      <c r="DR1457" s="253"/>
      <c r="DS1457" s="253"/>
      <c r="DT1457" s="253"/>
      <c r="DU1457" s="253"/>
    </row>
    <row r="1458" spans="1:125" s="248" customFormat="1" x14ac:dyDescent="0.25">
      <c r="A1458" s="253"/>
      <c r="B1458" s="253"/>
      <c r="D1458" s="253"/>
      <c r="E1458" s="253"/>
      <c r="F1458" s="253"/>
      <c r="G1458" s="253"/>
      <c r="H1458" s="253"/>
      <c r="I1458" s="253"/>
      <c r="J1458" s="253"/>
      <c r="K1458" s="253"/>
      <c r="L1458" s="253"/>
      <c r="S1458" s="253"/>
      <c r="T1458" s="253"/>
      <c r="U1458" s="253"/>
      <c r="V1458" s="253"/>
      <c r="W1458" s="253"/>
      <c r="X1458" s="253"/>
      <c r="Y1458" s="253"/>
      <c r="Z1458" s="253"/>
      <c r="AA1458" s="253"/>
      <c r="AB1458" s="253"/>
      <c r="AC1458" s="253"/>
      <c r="AD1458" s="253"/>
      <c r="AE1458" s="253"/>
      <c r="AF1458" s="253"/>
      <c r="AG1458" s="253"/>
      <c r="AH1458" s="253"/>
      <c r="AI1458" s="253"/>
      <c r="AJ1458" s="253"/>
      <c r="AK1458" s="253"/>
      <c r="AL1458" s="253"/>
      <c r="AM1458" s="253"/>
      <c r="AN1458" s="253"/>
      <c r="AO1458" s="253"/>
      <c r="AP1458" s="253"/>
      <c r="AQ1458" s="253"/>
      <c r="AR1458" s="253"/>
      <c r="AS1458" s="253"/>
      <c r="AT1458" s="253"/>
      <c r="AU1458" s="253"/>
      <c r="AV1458" s="253"/>
      <c r="AW1458" s="253"/>
      <c r="AX1458" s="253"/>
      <c r="AY1458" s="253"/>
      <c r="AZ1458" s="253"/>
      <c r="BA1458" s="253"/>
      <c r="BB1458" s="253"/>
      <c r="BC1458" s="253"/>
      <c r="BD1458" s="253"/>
      <c r="BE1458" s="253"/>
      <c r="BF1458" s="253"/>
      <c r="BG1458" s="253"/>
      <c r="BH1458" s="253"/>
      <c r="BI1458" s="253"/>
      <c r="BJ1458" s="253"/>
      <c r="BK1458" s="253"/>
      <c r="BL1458" s="253"/>
      <c r="BM1458" s="253"/>
      <c r="BN1458" s="253"/>
      <c r="BO1458" s="253"/>
      <c r="BP1458" s="253"/>
      <c r="BQ1458" s="253"/>
      <c r="BR1458" s="253"/>
      <c r="BS1458" s="253"/>
      <c r="BT1458" s="253"/>
      <c r="BU1458" s="253"/>
      <c r="BV1458" s="253"/>
      <c r="BW1458" s="253"/>
      <c r="BX1458" s="253"/>
      <c r="BY1458" s="253"/>
      <c r="BZ1458" s="253"/>
      <c r="CA1458" s="253"/>
      <c r="CB1458" s="253"/>
      <c r="CC1458" s="253"/>
      <c r="CD1458" s="253"/>
      <c r="CE1458" s="253"/>
      <c r="CF1458" s="253"/>
      <c r="CG1458" s="253"/>
      <c r="CH1458" s="253"/>
      <c r="CI1458" s="253"/>
      <c r="CJ1458" s="253"/>
      <c r="CK1458" s="253"/>
      <c r="CL1458" s="253"/>
      <c r="CM1458" s="253"/>
      <c r="CN1458" s="253"/>
      <c r="CO1458" s="253"/>
      <c r="CP1458" s="253"/>
      <c r="CQ1458" s="253"/>
      <c r="CR1458" s="253"/>
      <c r="CS1458" s="253"/>
      <c r="CT1458" s="253"/>
      <c r="CU1458" s="253"/>
      <c r="CV1458" s="253"/>
      <c r="CW1458" s="253"/>
      <c r="CX1458" s="253"/>
      <c r="CY1458" s="253"/>
      <c r="CZ1458" s="253"/>
      <c r="DA1458" s="253"/>
      <c r="DB1458" s="253"/>
      <c r="DC1458" s="253"/>
      <c r="DD1458" s="253"/>
      <c r="DE1458" s="253"/>
      <c r="DF1458" s="253"/>
      <c r="DG1458" s="253"/>
      <c r="DH1458" s="253"/>
      <c r="DI1458" s="253"/>
      <c r="DJ1458" s="253"/>
      <c r="DK1458" s="253"/>
      <c r="DL1458" s="253"/>
      <c r="DM1458" s="253"/>
      <c r="DN1458" s="253"/>
      <c r="DO1458" s="253"/>
      <c r="DP1458" s="253"/>
      <c r="DQ1458" s="253"/>
      <c r="DR1458" s="253"/>
      <c r="DS1458" s="253"/>
      <c r="DT1458" s="253"/>
      <c r="DU1458" s="253"/>
    </row>
    <row r="1459" spans="1:125" s="248" customFormat="1" x14ac:dyDescent="0.25">
      <c r="A1459" s="253"/>
      <c r="B1459" s="253"/>
      <c r="D1459" s="253"/>
      <c r="E1459" s="253"/>
      <c r="F1459" s="253"/>
      <c r="G1459" s="253"/>
      <c r="H1459" s="253"/>
      <c r="I1459" s="253"/>
      <c r="J1459" s="253"/>
      <c r="K1459" s="253"/>
      <c r="L1459" s="253"/>
      <c r="S1459" s="253"/>
      <c r="T1459" s="253"/>
      <c r="U1459" s="253"/>
      <c r="V1459" s="253"/>
      <c r="W1459" s="253"/>
      <c r="X1459" s="253"/>
      <c r="Y1459" s="253"/>
      <c r="Z1459" s="253"/>
      <c r="AA1459" s="253"/>
      <c r="AB1459" s="253"/>
      <c r="AC1459" s="253"/>
      <c r="AD1459" s="253"/>
      <c r="AE1459" s="253"/>
      <c r="AF1459" s="253"/>
      <c r="AG1459" s="253"/>
      <c r="AH1459" s="253"/>
      <c r="AI1459" s="253"/>
      <c r="AJ1459" s="253"/>
      <c r="AK1459" s="253"/>
      <c r="AL1459" s="253"/>
      <c r="AM1459" s="253"/>
      <c r="AN1459" s="253"/>
      <c r="AO1459" s="253"/>
      <c r="AP1459" s="253"/>
      <c r="AQ1459" s="253"/>
      <c r="AR1459" s="253"/>
      <c r="AS1459" s="253"/>
      <c r="AT1459" s="253"/>
      <c r="AU1459" s="253"/>
      <c r="AV1459" s="253"/>
      <c r="AW1459" s="253"/>
      <c r="AX1459" s="253"/>
      <c r="AY1459" s="253"/>
      <c r="AZ1459" s="253"/>
      <c r="BA1459" s="253"/>
      <c r="BB1459" s="253"/>
      <c r="BC1459" s="253"/>
      <c r="BD1459" s="253"/>
      <c r="BE1459" s="253"/>
      <c r="BF1459" s="253"/>
      <c r="BG1459" s="253"/>
      <c r="BH1459" s="253"/>
      <c r="BI1459" s="253"/>
      <c r="BJ1459" s="253"/>
      <c r="BK1459" s="253"/>
      <c r="BL1459" s="253"/>
      <c r="BM1459" s="253"/>
      <c r="BN1459" s="253"/>
      <c r="BO1459" s="253"/>
      <c r="BP1459" s="253"/>
      <c r="BQ1459" s="253"/>
      <c r="BR1459" s="253"/>
      <c r="BS1459" s="253"/>
      <c r="BT1459" s="253"/>
      <c r="BU1459" s="253"/>
      <c r="BV1459" s="253"/>
      <c r="BW1459" s="253"/>
      <c r="BX1459" s="253"/>
      <c r="BY1459" s="253"/>
      <c r="BZ1459" s="253"/>
      <c r="CA1459" s="253"/>
      <c r="CB1459" s="253"/>
      <c r="CC1459" s="253"/>
      <c r="CD1459" s="253"/>
      <c r="CE1459" s="253"/>
      <c r="CF1459" s="253"/>
      <c r="CG1459" s="253"/>
      <c r="CH1459" s="253"/>
      <c r="CI1459" s="253"/>
      <c r="CJ1459" s="253"/>
      <c r="CK1459" s="253"/>
      <c r="CL1459" s="253"/>
      <c r="CM1459" s="253"/>
      <c r="CN1459" s="253"/>
      <c r="CO1459" s="253"/>
      <c r="CP1459" s="253"/>
      <c r="CQ1459" s="253"/>
      <c r="CR1459" s="253"/>
      <c r="CS1459" s="253"/>
      <c r="CT1459" s="253"/>
      <c r="CU1459" s="253"/>
      <c r="CV1459" s="253"/>
      <c r="CW1459" s="253"/>
      <c r="CX1459" s="253"/>
      <c r="CY1459" s="253"/>
      <c r="CZ1459" s="253"/>
      <c r="DA1459" s="253"/>
      <c r="DB1459" s="253"/>
      <c r="DC1459" s="253"/>
      <c r="DD1459" s="253"/>
      <c r="DE1459" s="253"/>
      <c r="DF1459" s="253"/>
      <c r="DG1459" s="253"/>
      <c r="DH1459" s="253"/>
      <c r="DI1459" s="253"/>
      <c r="DJ1459" s="253"/>
      <c r="DK1459" s="253"/>
      <c r="DL1459" s="253"/>
      <c r="DM1459" s="253"/>
      <c r="DN1459" s="253"/>
      <c r="DO1459" s="253"/>
      <c r="DP1459" s="253"/>
      <c r="DQ1459" s="253"/>
      <c r="DR1459" s="253"/>
      <c r="DS1459" s="253"/>
      <c r="DT1459" s="253"/>
      <c r="DU1459" s="253"/>
    </row>
    <row r="1460" spans="1:125" s="248" customFormat="1" x14ac:dyDescent="0.25">
      <c r="A1460" s="253"/>
      <c r="B1460" s="253"/>
      <c r="D1460" s="253"/>
      <c r="E1460" s="253"/>
      <c r="F1460" s="253"/>
      <c r="G1460" s="253"/>
      <c r="H1460" s="253"/>
      <c r="I1460" s="253"/>
      <c r="J1460" s="253"/>
      <c r="K1460" s="253"/>
      <c r="L1460" s="253"/>
      <c r="S1460" s="253"/>
      <c r="T1460" s="253"/>
      <c r="U1460" s="253"/>
      <c r="V1460" s="253"/>
      <c r="W1460" s="253"/>
      <c r="X1460" s="253"/>
      <c r="Y1460" s="253"/>
      <c r="Z1460" s="253"/>
      <c r="AA1460" s="253"/>
      <c r="AB1460" s="253"/>
      <c r="AC1460" s="253"/>
      <c r="AD1460" s="253"/>
      <c r="AE1460" s="253"/>
      <c r="AF1460" s="253"/>
      <c r="AG1460" s="253"/>
      <c r="AH1460" s="253"/>
      <c r="AI1460" s="253"/>
      <c r="AJ1460" s="253"/>
      <c r="AK1460" s="253"/>
      <c r="AL1460" s="253"/>
      <c r="AM1460" s="253"/>
      <c r="AN1460" s="253"/>
      <c r="AO1460" s="253"/>
      <c r="AP1460" s="253"/>
      <c r="AQ1460" s="253"/>
      <c r="AR1460" s="253"/>
      <c r="AS1460" s="253"/>
      <c r="AT1460" s="253"/>
      <c r="AU1460" s="253"/>
      <c r="AV1460" s="253"/>
      <c r="AW1460" s="253"/>
      <c r="AX1460" s="253"/>
      <c r="AY1460" s="253"/>
      <c r="AZ1460" s="253"/>
      <c r="BA1460" s="253"/>
      <c r="BB1460" s="253"/>
      <c r="BC1460" s="253"/>
      <c r="BD1460" s="253"/>
      <c r="BE1460" s="253"/>
      <c r="BF1460" s="253"/>
      <c r="BG1460" s="253"/>
      <c r="BH1460" s="253"/>
      <c r="BI1460" s="253"/>
      <c r="BJ1460" s="253"/>
      <c r="BK1460" s="253"/>
      <c r="BL1460" s="253"/>
      <c r="BM1460" s="253"/>
      <c r="BN1460" s="253"/>
      <c r="BO1460" s="253"/>
      <c r="BP1460" s="253"/>
      <c r="BQ1460" s="253"/>
      <c r="BR1460" s="253"/>
      <c r="BS1460" s="253"/>
      <c r="BT1460" s="253"/>
      <c r="BU1460" s="253"/>
      <c r="BV1460" s="253"/>
      <c r="BW1460" s="253"/>
      <c r="BX1460" s="253"/>
      <c r="BY1460" s="253"/>
      <c r="BZ1460" s="253"/>
      <c r="CA1460" s="253"/>
      <c r="CB1460" s="253"/>
      <c r="CC1460" s="253"/>
      <c r="CD1460" s="253"/>
      <c r="CE1460" s="253"/>
      <c r="CF1460" s="253"/>
      <c r="CG1460" s="253"/>
      <c r="CH1460" s="253"/>
      <c r="CI1460" s="253"/>
      <c r="CJ1460" s="253"/>
      <c r="CK1460" s="253"/>
      <c r="CL1460" s="253"/>
      <c r="CM1460" s="253"/>
      <c r="CN1460" s="253"/>
      <c r="CO1460" s="253"/>
      <c r="CP1460" s="253"/>
      <c r="CQ1460" s="253"/>
      <c r="CR1460" s="253"/>
      <c r="CS1460" s="253"/>
      <c r="CT1460" s="253"/>
      <c r="CU1460" s="253"/>
      <c r="CV1460" s="253"/>
      <c r="CW1460" s="253"/>
      <c r="CX1460" s="253"/>
      <c r="CY1460" s="253"/>
      <c r="CZ1460" s="253"/>
      <c r="DA1460" s="253"/>
      <c r="DB1460" s="253"/>
      <c r="DC1460" s="253"/>
      <c r="DD1460" s="253"/>
      <c r="DE1460" s="253"/>
      <c r="DF1460" s="253"/>
      <c r="DG1460" s="253"/>
      <c r="DH1460" s="253"/>
      <c r="DI1460" s="253"/>
      <c r="DJ1460" s="253"/>
      <c r="DK1460" s="253"/>
      <c r="DL1460" s="253"/>
      <c r="DM1460" s="253"/>
      <c r="DN1460" s="253"/>
      <c r="DO1460" s="253"/>
      <c r="DP1460" s="253"/>
      <c r="DQ1460" s="253"/>
      <c r="DR1460" s="253"/>
      <c r="DS1460" s="253"/>
      <c r="DT1460" s="253"/>
      <c r="DU1460" s="253"/>
    </row>
    <row r="1461" spans="1:125" s="248" customFormat="1" x14ac:dyDescent="0.25">
      <c r="A1461" s="253"/>
      <c r="B1461" s="253"/>
      <c r="D1461" s="253"/>
      <c r="E1461" s="253"/>
      <c r="F1461" s="253"/>
      <c r="G1461" s="253"/>
      <c r="H1461" s="253"/>
      <c r="I1461" s="253"/>
      <c r="J1461" s="253"/>
      <c r="K1461" s="253"/>
      <c r="L1461" s="253"/>
      <c r="S1461" s="253"/>
      <c r="T1461" s="253"/>
      <c r="U1461" s="253"/>
      <c r="V1461" s="253"/>
      <c r="W1461" s="253"/>
      <c r="X1461" s="253"/>
      <c r="Y1461" s="253"/>
      <c r="Z1461" s="253"/>
      <c r="AA1461" s="253"/>
      <c r="AB1461" s="253"/>
      <c r="AC1461" s="253"/>
      <c r="AD1461" s="253"/>
      <c r="AE1461" s="253"/>
      <c r="AF1461" s="253"/>
      <c r="AG1461" s="253"/>
      <c r="AH1461" s="253"/>
      <c r="AI1461" s="253"/>
      <c r="AJ1461" s="253"/>
      <c r="AK1461" s="253"/>
      <c r="AL1461" s="253"/>
      <c r="AM1461" s="253"/>
      <c r="AN1461" s="253"/>
      <c r="AO1461" s="253"/>
      <c r="AP1461" s="253"/>
      <c r="AQ1461" s="253"/>
      <c r="AR1461" s="253"/>
      <c r="AS1461" s="253"/>
      <c r="AT1461" s="253"/>
      <c r="AU1461" s="253"/>
      <c r="AV1461" s="253"/>
      <c r="AW1461" s="253"/>
      <c r="AX1461" s="253"/>
      <c r="AY1461" s="253"/>
      <c r="AZ1461" s="253"/>
      <c r="BA1461" s="253"/>
      <c r="BB1461" s="253"/>
      <c r="BC1461" s="253"/>
      <c r="BD1461" s="253"/>
      <c r="BE1461" s="253"/>
      <c r="BF1461" s="253"/>
      <c r="BG1461" s="253"/>
      <c r="BH1461" s="253"/>
      <c r="BI1461" s="253"/>
      <c r="BJ1461" s="253"/>
      <c r="BK1461" s="253"/>
      <c r="BL1461" s="253"/>
      <c r="BM1461" s="253"/>
      <c r="BN1461" s="253"/>
      <c r="BO1461" s="253"/>
      <c r="BP1461" s="253"/>
      <c r="BQ1461" s="253"/>
      <c r="BR1461" s="253"/>
      <c r="BS1461" s="253"/>
      <c r="BT1461" s="253"/>
      <c r="BU1461" s="253"/>
      <c r="BV1461" s="253"/>
      <c r="BW1461" s="253"/>
      <c r="BX1461" s="253"/>
      <c r="BY1461" s="253"/>
      <c r="BZ1461" s="253"/>
      <c r="CA1461" s="253"/>
      <c r="CB1461" s="253"/>
      <c r="CC1461" s="253"/>
      <c r="CD1461" s="253"/>
      <c r="CE1461" s="253"/>
      <c r="CF1461" s="253"/>
      <c r="CG1461" s="253"/>
      <c r="CH1461" s="253"/>
      <c r="CI1461" s="253"/>
      <c r="CJ1461" s="253"/>
      <c r="CK1461" s="253"/>
      <c r="CL1461" s="253"/>
      <c r="CM1461" s="253"/>
      <c r="CN1461" s="253"/>
      <c r="CO1461" s="253"/>
      <c r="CP1461" s="253"/>
      <c r="CQ1461" s="253"/>
      <c r="CR1461" s="253"/>
      <c r="CS1461" s="253"/>
      <c r="CT1461" s="253"/>
      <c r="CU1461" s="253"/>
      <c r="CV1461" s="253"/>
      <c r="CW1461" s="253"/>
      <c r="CX1461" s="253"/>
      <c r="CY1461" s="253"/>
      <c r="CZ1461" s="253"/>
      <c r="DA1461" s="253"/>
      <c r="DB1461" s="253"/>
      <c r="DC1461" s="253"/>
      <c r="DD1461" s="253"/>
      <c r="DE1461" s="253"/>
      <c r="DF1461" s="253"/>
      <c r="DG1461" s="253"/>
      <c r="DH1461" s="253"/>
      <c r="DI1461" s="253"/>
      <c r="DJ1461" s="253"/>
      <c r="DK1461" s="253"/>
      <c r="DL1461" s="253"/>
      <c r="DM1461" s="253"/>
      <c r="DN1461" s="253"/>
      <c r="DO1461" s="253"/>
      <c r="DP1461" s="253"/>
      <c r="DQ1461" s="253"/>
      <c r="DR1461" s="253"/>
      <c r="DS1461" s="253"/>
      <c r="DT1461" s="253"/>
      <c r="DU1461" s="253"/>
    </row>
    <row r="1462" spans="1:125" s="248" customFormat="1" x14ac:dyDescent="0.25">
      <c r="A1462" s="253"/>
      <c r="B1462" s="253"/>
      <c r="D1462" s="253"/>
      <c r="E1462" s="253"/>
      <c r="F1462" s="253"/>
      <c r="G1462" s="253"/>
      <c r="H1462" s="253"/>
      <c r="I1462" s="253"/>
      <c r="J1462" s="253"/>
      <c r="K1462" s="253"/>
      <c r="L1462" s="253"/>
      <c r="S1462" s="253"/>
      <c r="T1462" s="253"/>
      <c r="U1462" s="253"/>
      <c r="V1462" s="253"/>
      <c r="W1462" s="253"/>
      <c r="X1462" s="253"/>
      <c r="Y1462" s="253"/>
      <c r="Z1462" s="253"/>
      <c r="AA1462" s="253"/>
      <c r="AB1462" s="253"/>
      <c r="AC1462" s="253"/>
      <c r="AD1462" s="253"/>
      <c r="AE1462" s="253"/>
      <c r="AF1462" s="253"/>
      <c r="AG1462" s="253"/>
      <c r="AH1462" s="253"/>
      <c r="AI1462" s="253"/>
      <c r="AJ1462" s="253"/>
      <c r="AK1462" s="253"/>
      <c r="AL1462" s="253"/>
      <c r="AM1462" s="253"/>
      <c r="AN1462" s="253"/>
      <c r="AO1462" s="253"/>
      <c r="AP1462" s="253"/>
      <c r="AQ1462" s="253"/>
      <c r="AR1462" s="253"/>
      <c r="AS1462" s="253"/>
      <c r="AT1462" s="253"/>
      <c r="AU1462" s="253"/>
      <c r="AV1462" s="253"/>
      <c r="AW1462" s="253"/>
      <c r="AX1462" s="253"/>
      <c r="AY1462" s="253"/>
      <c r="AZ1462" s="253"/>
      <c r="BA1462" s="253"/>
      <c r="BB1462" s="253"/>
      <c r="BC1462" s="253"/>
      <c r="BD1462" s="253"/>
      <c r="BE1462" s="253"/>
      <c r="BF1462" s="253"/>
      <c r="BG1462" s="253"/>
      <c r="BH1462" s="253"/>
      <c r="BI1462" s="253"/>
      <c r="BJ1462" s="253"/>
      <c r="BK1462" s="253"/>
      <c r="BL1462" s="253"/>
      <c r="BM1462" s="253"/>
      <c r="BN1462" s="253"/>
      <c r="BO1462" s="253"/>
      <c r="BP1462" s="253"/>
      <c r="BQ1462" s="253"/>
      <c r="BR1462" s="253"/>
      <c r="BS1462" s="253"/>
      <c r="BT1462" s="253"/>
      <c r="BU1462" s="253"/>
      <c r="BV1462" s="253"/>
      <c r="BW1462" s="253"/>
      <c r="BX1462" s="253"/>
      <c r="BY1462" s="253"/>
      <c r="BZ1462" s="253"/>
      <c r="CA1462" s="253"/>
      <c r="CB1462" s="253"/>
      <c r="CC1462" s="253"/>
      <c r="CD1462" s="253"/>
      <c r="CE1462" s="253"/>
      <c r="CF1462" s="253"/>
      <c r="CG1462" s="253"/>
      <c r="CH1462" s="253"/>
      <c r="CI1462" s="253"/>
      <c r="CJ1462" s="253"/>
      <c r="CK1462" s="253"/>
      <c r="CL1462" s="253"/>
      <c r="CM1462" s="253"/>
      <c r="CN1462" s="253"/>
      <c r="CO1462" s="253"/>
      <c r="CP1462" s="253"/>
      <c r="CQ1462" s="253"/>
      <c r="CR1462" s="253"/>
      <c r="CS1462" s="253"/>
      <c r="CT1462" s="253"/>
      <c r="CU1462" s="253"/>
      <c r="CV1462" s="253"/>
      <c r="CW1462" s="253"/>
      <c r="CX1462" s="253"/>
      <c r="CY1462" s="253"/>
      <c r="CZ1462" s="253"/>
      <c r="DA1462" s="253"/>
      <c r="DB1462" s="253"/>
      <c r="DC1462" s="253"/>
      <c r="DD1462" s="253"/>
      <c r="DE1462" s="253"/>
      <c r="DF1462" s="253"/>
      <c r="DG1462" s="253"/>
      <c r="DH1462" s="253"/>
      <c r="DI1462" s="253"/>
      <c r="DJ1462" s="253"/>
      <c r="DK1462" s="253"/>
      <c r="DL1462" s="253"/>
      <c r="DM1462" s="253"/>
      <c r="DN1462" s="253"/>
      <c r="DO1462" s="253"/>
      <c r="DP1462" s="253"/>
      <c r="DQ1462" s="253"/>
      <c r="DR1462" s="253"/>
      <c r="DS1462" s="253"/>
      <c r="DT1462" s="253"/>
      <c r="DU1462" s="253"/>
    </row>
    <row r="1463" spans="1:125" s="248" customFormat="1" x14ac:dyDescent="0.25">
      <c r="A1463" s="253"/>
      <c r="B1463" s="253"/>
      <c r="D1463" s="253"/>
      <c r="E1463" s="253"/>
      <c r="F1463" s="253"/>
      <c r="G1463" s="253"/>
      <c r="H1463" s="253"/>
      <c r="I1463" s="253"/>
      <c r="J1463" s="253"/>
      <c r="K1463" s="253"/>
      <c r="L1463" s="253"/>
      <c r="S1463" s="253"/>
      <c r="T1463" s="253"/>
      <c r="U1463" s="253"/>
      <c r="V1463" s="253"/>
      <c r="W1463" s="253"/>
      <c r="X1463" s="253"/>
      <c r="Y1463" s="253"/>
      <c r="Z1463" s="253"/>
      <c r="AA1463" s="253"/>
      <c r="AB1463" s="253"/>
      <c r="AC1463" s="253"/>
      <c r="AD1463" s="253"/>
      <c r="AE1463" s="253"/>
      <c r="AF1463" s="253"/>
      <c r="AG1463" s="253"/>
      <c r="AH1463" s="253"/>
      <c r="AI1463" s="253"/>
      <c r="AJ1463" s="253"/>
      <c r="AK1463" s="253"/>
      <c r="AL1463" s="253"/>
      <c r="AM1463" s="253"/>
      <c r="AN1463" s="253"/>
      <c r="AO1463" s="253"/>
      <c r="AP1463" s="253"/>
      <c r="AQ1463" s="253"/>
      <c r="AR1463" s="253"/>
      <c r="AS1463" s="253"/>
      <c r="AT1463" s="253"/>
      <c r="AU1463" s="253"/>
      <c r="AV1463" s="253"/>
      <c r="AW1463" s="253"/>
      <c r="AX1463" s="253"/>
      <c r="AY1463" s="253"/>
      <c r="AZ1463" s="253"/>
      <c r="BA1463" s="253"/>
      <c r="BB1463" s="253"/>
      <c r="BC1463" s="253"/>
      <c r="BD1463" s="253"/>
      <c r="BE1463" s="253"/>
      <c r="BF1463" s="253"/>
      <c r="BG1463" s="253"/>
      <c r="BH1463" s="253"/>
      <c r="BI1463" s="253"/>
      <c r="BJ1463" s="253"/>
      <c r="BK1463" s="253"/>
      <c r="BL1463" s="253"/>
      <c r="BM1463" s="253"/>
      <c r="BN1463" s="253"/>
      <c r="BO1463" s="253"/>
      <c r="BP1463" s="253"/>
      <c r="BQ1463" s="253"/>
      <c r="BR1463" s="253"/>
      <c r="BS1463" s="253"/>
      <c r="BT1463" s="253"/>
      <c r="BU1463" s="253"/>
      <c r="BV1463" s="253"/>
      <c r="BW1463" s="253"/>
      <c r="BX1463" s="253"/>
      <c r="BY1463" s="253"/>
      <c r="BZ1463" s="253"/>
      <c r="CA1463" s="253"/>
      <c r="CB1463" s="253"/>
      <c r="CC1463" s="253"/>
      <c r="CD1463" s="253"/>
      <c r="CE1463" s="253"/>
      <c r="CF1463" s="253"/>
      <c r="CG1463" s="253"/>
      <c r="CH1463" s="253"/>
      <c r="CI1463" s="253"/>
      <c r="CJ1463" s="253"/>
      <c r="CK1463" s="253"/>
      <c r="CL1463" s="253"/>
      <c r="CM1463" s="253"/>
      <c r="CN1463" s="253"/>
      <c r="CO1463" s="253"/>
      <c r="CP1463" s="253"/>
      <c r="CQ1463" s="253"/>
      <c r="CR1463" s="253"/>
      <c r="CS1463" s="253"/>
      <c r="CT1463" s="253"/>
      <c r="CU1463" s="253"/>
      <c r="CV1463" s="253"/>
      <c r="CW1463" s="253"/>
      <c r="CX1463" s="253"/>
      <c r="CY1463" s="253"/>
      <c r="CZ1463" s="253"/>
      <c r="DA1463" s="253"/>
      <c r="DB1463" s="253"/>
      <c r="DC1463" s="253"/>
      <c r="DD1463" s="253"/>
      <c r="DE1463" s="253"/>
      <c r="DF1463" s="253"/>
      <c r="DG1463" s="253"/>
      <c r="DH1463" s="253"/>
      <c r="DI1463" s="253"/>
      <c r="DJ1463" s="253"/>
      <c r="DK1463" s="253"/>
      <c r="DL1463" s="253"/>
      <c r="DM1463" s="253"/>
      <c r="DN1463" s="253"/>
      <c r="DO1463" s="253"/>
      <c r="DP1463" s="253"/>
      <c r="DQ1463" s="253"/>
      <c r="DR1463" s="253"/>
      <c r="DS1463" s="253"/>
      <c r="DT1463" s="253"/>
      <c r="DU1463" s="253"/>
    </row>
    <row r="1464" spans="1:125" s="248" customFormat="1" x14ac:dyDescent="0.25">
      <c r="A1464" s="253"/>
      <c r="B1464" s="253"/>
      <c r="D1464" s="253"/>
      <c r="E1464" s="253"/>
      <c r="F1464" s="253"/>
      <c r="G1464" s="253"/>
      <c r="H1464" s="253"/>
      <c r="I1464" s="253"/>
      <c r="J1464" s="253"/>
      <c r="K1464" s="253"/>
      <c r="L1464" s="253"/>
      <c r="S1464" s="253"/>
      <c r="T1464" s="253"/>
      <c r="U1464" s="253"/>
      <c r="V1464" s="253"/>
      <c r="W1464" s="253"/>
      <c r="X1464" s="253"/>
      <c r="Y1464" s="253"/>
      <c r="Z1464" s="253"/>
      <c r="AA1464" s="253"/>
      <c r="AB1464" s="253"/>
      <c r="AC1464" s="253"/>
      <c r="AD1464" s="253"/>
      <c r="AE1464" s="253"/>
      <c r="AF1464" s="253"/>
      <c r="AG1464" s="253"/>
      <c r="AH1464" s="253"/>
      <c r="AI1464" s="253"/>
      <c r="AJ1464" s="253"/>
      <c r="AK1464" s="253"/>
      <c r="AL1464" s="253"/>
      <c r="AM1464" s="253"/>
      <c r="AN1464" s="253"/>
      <c r="AO1464" s="253"/>
      <c r="AP1464" s="253"/>
      <c r="AQ1464" s="253"/>
      <c r="AR1464" s="253"/>
      <c r="AS1464" s="253"/>
      <c r="AT1464" s="253"/>
      <c r="AU1464" s="253"/>
      <c r="AV1464" s="253"/>
      <c r="AW1464" s="253"/>
      <c r="AX1464" s="253"/>
      <c r="AY1464" s="253"/>
      <c r="AZ1464" s="253"/>
      <c r="BA1464" s="253"/>
      <c r="BB1464" s="253"/>
      <c r="BC1464" s="253"/>
      <c r="BD1464" s="253"/>
      <c r="BE1464" s="253"/>
      <c r="BF1464" s="253"/>
      <c r="BG1464" s="253"/>
      <c r="BH1464" s="253"/>
      <c r="BI1464" s="253"/>
      <c r="BJ1464" s="253"/>
      <c r="BK1464" s="253"/>
      <c r="BL1464" s="253"/>
      <c r="BM1464" s="253"/>
      <c r="BN1464" s="253"/>
      <c r="BO1464" s="253"/>
      <c r="BP1464" s="253"/>
      <c r="BQ1464" s="253"/>
      <c r="BR1464" s="253"/>
      <c r="BS1464" s="253"/>
      <c r="BT1464" s="253"/>
      <c r="BU1464" s="253"/>
      <c r="BV1464" s="253"/>
      <c r="BW1464" s="253"/>
      <c r="BX1464" s="253"/>
      <c r="BY1464" s="253"/>
      <c r="BZ1464" s="253"/>
      <c r="CA1464" s="253"/>
      <c r="CB1464" s="253"/>
      <c r="CC1464" s="253"/>
      <c r="CD1464" s="253"/>
      <c r="CE1464" s="253"/>
      <c r="CF1464" s="253"/>
      <c r="CG1464" s="253"/>
      <c r="CH1464" s="253"/>
      <c r="CI1464" s="253"/>
      <c r="CJ1464" s="253"/>
      <c r="CK1464" s="253"/>
      <c r="CL1464" s="253"/>
      <c r="CM1464" s="253"/>
      <c r="CN1464" s="253"/>
      <c r="CO1464" s="253"/>
      <c r="CP1464" s="253"/>
      <c r="CQ1464" s="253"/>
      <c r="CR1464" s="253"/>
      <c r="CS1464" s="253"/>
      <c r="CT1464" s="253"/>
      <c r="CU1464" s="253"/>
      <c r="CV1464" s="253"/>
      <c r="CW1464" s="253"/>
      <c r="CX1464" s="253"/>
      <c r="CY1464" s="253"/>
      <c r="CZ1464" s="253"/>
      <c r="DA1464" s="253"/>
      <c r="DB1464" s="253"/>
      <c r="DC1464" s="253"/>
      <c r="DD1464" s="253"/>
      <c r="DE1464" s="253"/>
      <c r="DF1464" s="253"/>
      <c r="DG1464" s="253"/>
      <c r="DH1464" s="253"/>
      <c r="DI1464" s="253"/>
      <c r="DJ1464" s="253"/>
      <c r="DK1464" s="253"/>
      <c r="DL1464" s="253"/>
      <c r="DM1464" s="253"/>
      <c r="DN1464" s="253"/>
      <c r="DO1464" s="253"/>
      <c r="DP1464" s="253"/>
      <c r="DQ1464" s="253"/>
      <c r="DR1464" s="253"/>
      <c r="DS1464" s="253"/>
      <c r="DT1464" s="253"/>
      <c r="DU1464" s="253"/>
    </row>
    <row r="1465" spans="1:125" s="248" customFormat="1" x14ac:dyDescent="0.25">
      <c r="A1465" s="253"/>
      <c r="B1465" s="253"/>
      <c r="D1465" s="253"/>
      <c r="E1465" s="253"/>
      <c r="F1465" s="253"/>
      <c r="G1465" s="253"/>
      <c r="H1465" s="253"/>
      <c r="I1465" s="253"/>
      <c r="J1465" s="253"/>
      <c r="K1465" s="253"/>
      <c r="L1465" s="253"/>
      <c r="S1465" s="253"/>
      <c r="T1465" s="253"/>
      <c r="U1465" s="253"/>
      <c r="V1465" s="253"/>
      <c r="W1465" s="253"/>
      <c r="X1465" s="253"/>
      <c r="Y1465" s="253"/>
      <c r="Z1465" s="253"/>
      <c r="AA1465" s="253"/>
      <c r="AB1465" s="253"/>
      <c r="AC1465" s="253"/>
      <c r="AD1465" s="253"/>
      <c r="AE1465" s="253"/>
      <c r="AF1465" s="253"/>
      <c r="AG1465" s="253"/>
      <c r="AH1465" s="253"/>
      <c r="AI1465" s="253"/>
      <c r="AJ1465" s="253"/>
      <c r="AK1465" s="253"/>
      <c r="AL1465" s="253"/>
      <c r="AM1465" s="253"/>
      <c r="AN1465" s="253"/>
      <c r="AO1465" s="253"/>
      <c r="AP1465" s="253"/>
      <c r="AQ1465" s="253"/>
      <c r="AR1465" s="253"/>
      <c r="AS1465" s="253"/>
      <c r="AT1465" s="253"/>
      <c r="AU1465" s="253"/>
      <c r="AV1465" s="253"/>
      <c r="AW1465" s="253"/>
      <c r="AX1465" s="253"/>
      <c r="AY1465" s="253"/>
      <c r="AZ1465" s="253"/>
      <c r="BA1465" s="253"/>
      <c r="BB1465" s="253"/>
      <c r="BC1465" s="253"/>
      <c r="BD1465" s="253"/>
      <c r="BE1465" s="253"/>
      <c r="BF1465" s="253"/>
      <c r="BG1465" s="253"/>
      <c r="BH1465" s="253"/>
      <c r="BI1465" s="253"/>
      <c r="BJ1465" s="253"/>
      <c r="BK1465" s="253"/>
      <c r="BL1465" s="253"/>
      <c r="BM1465" s="253"/>
      <c r="BN1465" s="253"/>
      <c r="BO1465" s="253"/>
      <c r="BP1465" s="253"/>
      <c r="BQ1465" s="253"/>
      <c r="BR1465" s="253"/>
      <c r="BS1465" s="253"/>
      <c r="BT1465" s="253"/>
      <c r="BU1465" s="253"/>
      <c r="BV1465" s="253"/>
      <c r="BW1465" s="253"/>
      <c r="BX1465" s="253"/>
      <c r="BY1465" s="253"/>
      <c r="BZ1465" s="253"/>
      <c r="CA1465" s="253"/>
      <c r="CB1465" s="253"/>
      <c r="CC1465" s="253"/>
      <c r="CD1465" s="253"/>
      <c r="CE1465" s="253"/>
      <c r="CF1465" s="253"/>
      <c r="CG1465" s="253"/>
      <c r="CH1465" s="253"/>
      <c r="CI1465" s="253"/>
      <c r="CJ1465" s="253"/>
      <c r="CK1465" s="253"/>
      <c r="CL1465" s="253"/>
      <c r="CM1465" s="253"/>
      <c r="CN1465" s="253"/>
      <c r="CO1465" s="253"/>
      <c r="CP1465" s="253"/>
      <c r="CQ1465" s="253"/>
      <c r="CR1465" s="253"/>
      <c r="CS1465" s="253"/>
      <c r="CT1465" s="253"/>
      <c r="CU1465" s="253"/>
      <c r="CV1465" s="253"/>
      <c r="CW1465" s="253"/>
      <c r="CX1465" s="253"/>
      <c r="CY1465" s="253"/>
      <c r="CZ1465" s="253"/>
      <c r="DA1465" s="253"/>
      <c r="DB1465" s="253"/>
      <c r="DC1465" s="253"/>
      <c r="DD1465" s="253"/>
      <c r="DE1465" s="253"/>
      <c r="DF1465" s="253"/>
      <c r="DG1465" s="253"/>
      <c r="DH1465" s="253"/>
      <c r="DI1465" s="253"/>
      <c r="DJ1465" s="253"/>
      <c r="DK1465" s="253"/>
      <c r="DL1465" s="253"/>
      <c r="DM1465" s="253"/>
      <c r="DN1465" s="253"/>
      <c r="DO1465" s="253"/>
      <c r="DP1465" s="253"/>
      <c r="DQ1465" s="253"/>
      <c r="DR1465" s="253"/>
      <c r="DS1465" s="253"/>
      <c r="DT1465" s="253"/>
      <c r="DU1465" s="253"/>
    </row>
    <row r="1466" spans="1:125" s="248" customFormat="1" x14ac:dyDescent="0.25">
      <c r="A1466" s="253"/>
      <c r="B1466" s="253"/>
      <c r="D1466" s="253"/>
      <c r="E1466" s="253"/>
      <c r="F1466" s="253"/>
      <c r="G1466" s="253"/>
      <c r="H1466" s="253"/>
      <c r="I1466" s="253"/>
      <c r="J1466" s="253"/>
      <c r="K1466" s="253"/>
      <c r="L1466" s="253"/>
      <c r="S1466" s="253"/>
      <c r="T1466" s="253"/>
      <c r="U1466" s="253"/>
      <c r="V1466" s="253"/>
      <c r="W1466" s="253"/>
      <c r="X1466" s="253"/>
      <c r="Y1466" s="253"/>
      <c r="Z1466" s="253"/>
      <c r="AA1466" s="253"/>
      <c r="AB1466" s="253"/>
      <c r="AC1466" s="253"/>
      <c r="AD1466" s="253"/>
      <c r="AE1466" s="253"/>
      <c r="AF1466" s="253"/>
      <c r="AG1466" s="253"/>
      <c r="AH1466" s="253"/>
      <c r="AI1466" s="253"/>
      <c r="AJ1466" s="253"/>
      <c r="AK1466" s="253"/>
      <c r="AL1466" s="253"/>
      <c r="AM1466" s="253"/>
      <c r="AN1466" s="253"/>
      <c r="AO1466" s="253"/>
      <c r="AP1466" s="253"/>
      <c r="AQ1466" s="253"/>
      <c r="AR1466" s="253"/>
      <c r="AS1466" s="253"/>
      <c r="AT1466" s="253"/>
      <c r="AU1466" s="253"/>
      <c r="AV1466" s="253"/>
      <c r="AW1466" s="253"/>
      <c r="AX1466" s="253"/>
      <c r="AY1466" s="253"/>
      <c r="AZ1466" s="253"/>
      <c r="BA1466" s="253"/>
      <c r="BB1466" s="253"/>
      <c r="BC1466" s="253"/>
      <c r="BD1466" s="253"/>
      <c r="BE1466" s="253"/>
      <c r="BF1466" s="253"/>
      <c r="BG1466" s="253"/>
      <c r="BH1466" s="253"/>
      <c r="BI1466" s="253"/>
      <c r="BJ1466" s="253"/>
      <c r="BK1466" s="253"/>
      <c r="BL1466" s="253"/>
      <c r="BM1466" s="253"/>
      <c r="BN1466" s="253"/>
      <c r="BO1466" s="253"/>
      <c r="BP1466" s="253"/>
      <c r="BQ1466" s="253"/>
      <c r="BR1466" s="253"/>
      <c r="BS1466" s="253"/>
      <c r="BT1466" s="253"/>
      <c r="BU1466" s="253"/>
      <c r="BV1466" s="253"/>
      <c r="BW1466" s="253"/>
      <c r="BX1466" s="253"/>
      <c r="BY1466" s="253"/>
      <c r="BZ1466" s="253"/>
      <c r="CA1466" s="253"/>
      <c r="CB1466" s="253"/>
      <c r="CC1466" s="253"/>
      <c r="CD1466" s="253"/>
      <c r="CE1466" s="253"/>
      <c r="CF1466" s="253"/>
      <c r="CG1466" s="253"/>
      <c r="CH1466" s="253"/>
      <c r="CI1466" s="253"/>
      <c r="CJ1466" s="253"/>
      <c r="CK1466" s="253"/>
      <c r="CL1466" s="253"/>
      <c r="CM1466" s="253"/>
      <c r="CN1466" s="253"/>
      <c r="CO1466" s="253"/>
      <c r="CP1466" s="253"/>
      <c r="CQ1466" s="253"/>
      <c r="CR1466" s="253"/>
      <c r="CS1466" s="253"/>
      <c r="CT1466" s="253"/>
      <c r="CU1466" s="253"/>
      <c r="CV1466" s="253"/>
      <c r="CW1466" s="253"/>
      <c r="CX1466" s="253"/>
      <c r="CY1466" s="253"/>
      <c r="CZ1466" s="253"/>
      <c r="DA1466" s="253"/>
      <c r="DB1466" s="253"/>
      <c r="DC1466" s="253"/>
      <c r="DD1466" s="253"/>
      <c r="DE1466" s="253"/>
      <c r="DF1466" s="253"/>
      <c r="DG1466" s="253"/>
      <c r="DH1466" s="253"/>
      <c r="DI1466" s="253"/>
      <c r="DJ1466" s="253"/>
      <c r="DK1466" s="253"/>
      <c r="DL1466" s="253"/>
      <c r="DM1466" s="253"/>
      <c r="DN1466" s="253"/>
      <c r="DO1466" s="253"/>
      <c r="DP1466" s="253"/>
      <c r="DQ1466" s="253"/>
      <c r="DR1466" s="253"/>
      <c r="DS1466" s="253"/>
      <c r="DT1466" s="253"/>
      <c r="DU1466" s="253"/>
    </row>
    <row r="1467" spans="1:125" s="248" customFormat="1" x14ac:dyDescent="0.25">
      <c r="A1467" s="253"/>
      <c r="B1467" s="253"/>
      <c r="D1467" s="253"/>
      <c r="E1467" s="253"/>
      <c r="F1467" s="253"/>
      <c r="G1467" s="253"/>
      <c r="H1467" s="253"/>
      <c r="I1467" s="253"/>
      <c r="J1467" s="253"/>
      <c r="K1467" s="253"/>
      <c r="L1467" s="253"/>
      <c r="S1467" s="253"/>
      <c r="T1467" s="253"/>
      <c r="U1467" s="253"/>
      <c r="V1467" s="253"/>
      <c r="W1467" s="253"/>
      <c r="X1467" s="253"/>
      <c r="Y1467" s="253"/>
      <c r="Z1467" s="253"/>
      <c r="AA1467" s="253"/>
      <c r="AB1467" s="253"/>
      <c r="AC1467" s="253"/>
      <c r="AD1467" s="253"/>
      <c r="AE1467" s="253"/>
      <c r="AF1467" s="253"/>
      <c r="AG1467" s="253"/>
      <c r="AH1467" s="253"/>
      <c r="AI1467" s="253"/>
      <c r="AJ1467" s="253"/>
      <c r="AK1467" s="253"/>
      <c r="AL1467" s="253"/>
      <c r="AM1467" s="253"/>
      <c r="AN1467" s="253"/>
      <c r="AO1467" s="253"/>
      <c r="AP1467" s="253"/>
      <c r="AQ1467" s="253"/>
      <c r="AR1467" s="253"/>
      <c r="AS1467" s="253"/>
      <c r="AT1467" s="253"/>
      <c r="AU1467" s="253"/>
      <c r="AV1467" s="253"/>
      <c r="AW1467" s="253"/>
      <c r="AX1467" s="253"/>
      <c r="AY1467" s="253"/>
      <c r="AZ1467" s="253"/>
      <c r="BA1467" s="253"/>
      <c r="BB1467" s="253"/>
      <c r="BC1467" s="253"/>
      <c r="BD1467" s="253"/>
      <c r="BE1467" s="253"/>
      <c r="BF1467" s="253"/>
      <c r="BG1467" s="253"/>
      <c r="BH1467" s="253"/>
      <c r="BI1467" s="253"/>
      <c r="BJ1467" s="253"/>
      <c r="BK1467" s="253"/>
      <c r="BL1467" s="253"/>
      <c r="BM1467" s="253"/>
      <c r="BN1467" s="253"/>
      <c r="BO1467" s="253"/>
      <c r="BP1467" s="253"/>
      <c r="BQ1467" s="253"/>
      <c r="BR1467" s="253"/>
      <c r="BS1467" s="253"/>
      <c r="BT1467" s="253"/>
      <c r="BU1467" s="253"/>
      <c r="BV1467" s="253"/>
      <c r="BW1467" s="253"/>
      <c r="BX1467" s="253"/>
      <c r="BY1467" s="253"/>
      <c r="BZ1467" s="253"/>
      <c r="CA1467" s="253"/>
      <c r="CB1467" s="253"/>
      <c r="CC1467" s="253"/>
      <c r="CD1467" s="253"/>
      <c r="CE1467" s="253"/>
      <c r="CF1467" s="253"/>
      <c r="CG1467" s="253"/>
      <c r="CH1467" s="253"/>
      <c r="CI1467" s="253"/>
      <c r="CJ1467" s="253"/>
      <c r="CK1467" s="253"/>
      <c r="CL1467" s="253"/>
      <c r="CM1467" s="253"/>
      <c r="CN1467" s="253"/>
      <c r="CO1467" s="253"/>
      <c r="CP1467" s="253"/>
      <c r="CQ1467" s="253"/>
      <c r="CR1467" s="253"/>
      <c r="CS1467" s="253"/>
      <c r="CT1467" s="253"/>
      <c r="CU1467" s="253"/>
      <c r="CV1467" s="253"/>
      <c r="CW1467" s="253"/>
      <c r="CX1467" s="253"/>
      <c r="CY1467" s="253"/>
      <c r="CZ1467" s="253"/>
      <c r="DA1467" s="253"/>
      <c r="DB1467" s="253"/>
      <c r="DC1467" s="253"/>
      <c r="DD1467" s="253"/>
      <c r="DE1467" s="253"/>
      <c r="DF1467" s="253"/>
      <c r="DG1467" s="253"/>
      <c r="DH1467" s="253"/>
      <c r="DI1467" s="253"/>
      <c r="DJ1467" s="253"/>
      <c r="DK1467" s="253"/>
      <c r="DL1467" s="253"/>
      <c r="DM1467" s="253"/>
      <c r="DN1467" s="253"/>
      <c r="DO1467" s="253"/>
      <c r="DP1467" s="253"/>
      <c r="DQ1467" s="253"/>
      <c r="DR1467" s="253"/>
      <c r="DS1467" s="253"/>
      <c r="DT1467" s="253"/>
      <c r="DU1467" s="253"/>
    </row>
    <row r="1468" spans="1:125" s="248" customFormat="1" x14ac:dyDescent="0.25">
      <c r="A1468" s="253"/>
      <c r="B1468" s="253"/>
      <c r="D1468" s="253"/>
      <c r="E1468" s="253"/>
      <c r="F1468" s="253"/>
      <c r="G1468" s="253"/>
      <c r="H1468" s="253"/>
      <c r="I1468" s="253"/>
      <c r="J1468" s="253"/>
      <c r="K1468" s="253"/>
      <c r="L1468" s="253"/>
      <c r="S1468" s="253"/>
      <c r="T1468" s="253"/>
      <c r="U1468" s="253"/>
      <c r="V1468" s="253"/>
      <c r="W1468" s="253"/>
      <c r="X1468" s="253"/>
      <c r="Y1468" s="253"/>
      <c r="Z1468" s="253"/>
      <c r="AA1468" s="253"/>
      <c r="AB1468" s="253"/>
      <c r="AC1468" s="253"/>
      <c r="AD1468" s="253"/>
      <c r="AE1468" s="253"/>
      <c r="AF1468" s="253"/>
      <c r="AG1468" s="253"/>
      <c r="AH1468" s="253"/>
      <c r="AI1468" s="253"/>
      <c r="AJ1468" s="253"/>
      <c r="AK1468" s="253"/>
      <c r="AL1468" s="253"/>
      <c r="AM1468" s="253"/>
      <c r="AN1468" s="253"/>
      <c r="AO1468" s="253"/>
      <c r="AP1468" s="253"/>
      <c r="AQ1468" s="253"/>
      <c r="AR1468" s="253"/>
      <c r="AS1468" s="253"/>
      <c r="AT1468" s="253"/>
      <c r="AU1468" s="253"/>
      <c r="AV1468" s="253"/>
      <c r="AW1468" s="253"/>
      <c r="AX1468" s="253"/>
      <c r="AY1468" s="253"/>
      <c r="AZ1468" s="253"/>
      <c r="BA1468" s="253"/>
      <c r="BB1468" s="253"/>
      <c r="BC1468" s="253"/>
      <c r="BD1468" s="253"/>
      <c r="BE1468" s="253"/>
      <c r="BF1468" s="253"/>
      <c r="BG1468" s="253"/>
      <c r="BH1468" s="253"/>
      <c r="BI1468" s="253"/>
      <c r="BJ1468" s="253"/>
      <c r="BK1468" s="253"/>
      <c r="BL1468" s="253"/>
      <c r="BM1468" s="253"/>
      <c r="BN1468" s="253"/>
      <c r="BO1468" s="253"/>
      <c r="BP1468" s="253"/>
      <c r="BQ1468" s="253"/>
      <c r="BR1468" s="253"/>
      <c r="BS1468" s="253"/>
      <c r="BT1468" s="253"/>
      <c r="BU1468" s="253"/>
      <c r="BV1468" s="253"/>
      <c r="BW1468" s="253"/>
      <c r="BX1468" s="253"/>
      <c r="BY1468" s="253"/>
      <c r="BZ1468" s="253"/>
      <c r="CA1468" s="253"/>
      <c r="CB1468" s="253"/>
      <c r="CC1468" s="253"/>
      <c r="CD1468" s="253"/>
      <c r="CE1468" s="253"/>
      <c r="CF1468" s="253"/>
      <c r="CG1468" s="253"/>
      <c r="CH1468" s="253"/>
      <c r="CI1468" s="253"/>
      <c r="CJ1468" s="253"/>
      <c r="CK1468" s="253"/>
      <c r="CL1468" s="253"/>
      <c r="CM1468" s="253"/>
      <c r="CN1468" s="253"/>
      <c r="CO1468" s="253"/>
      <c r="CP1468" s="253"/>
      <c r="CQ1468" s="253"/>
      <c r="CR1468" s="253"/>
      <c r="CS1468" s="253"/>
      <c r="CT1468" s="253"/>
      <c r="CU1468" s="253"/>
      <c r="CV1468" s="253"/>
      <c r="CW1468" s="253"/>
      <c r="CX1468" s="253"/>
      <c r="CY1468" s="253"/>
      <c r="CZ1468" s="253"/>
      <c r="DA1468" s="253"/>
      <c r="DB1468" s="253"/>
      <c r="DC1468" s="253"/>
      <c r="DD1468" s="253"/>
      <c r="DE1468" s="253"/>
      <c r="DF1468" s="253"/>
      <c r="DG1468" s="253"/>
      <c r="DH1468" s="253"/>
      <c r="DI1468" s="253"/>
      <c r="DJ1468" s="253"/>
      <c r="DK1468" s="253"/>
      <c r="DL1468" s="253"/>
      <c r="DM1468" s="253"/>
      <c r="DN1468" s="253"/>
      <c r="DO1468" s="253"/>
      <c r="DP1468" s="253"/>
      <c r="DQ1468" s="253"/>
      <c r="DR1468" s="253"/>
      <c r="DS1468" s="253"/>
      <c r="DT1468" s="253"/>
      <c r="DU1468" s="253"/>
    </row>
    <row r="1469" spans="1:125" s="248" customFormat="1" x14ac:dyDescent="0.25">
      <c r="A1469" s="253"/>
      <c r="B1469" s="253"/>
      <c r="D1469" s="253"/>
      <c r="E1469" s="253"/>
      <c r="F1469" s="253"/>
      <c r="G1469" s="253"/>
      <c r="H1469" s="253"/>
      <c r="I1469" s="253"/>
      <c r="J1469" s="253"/>
      <c r="K1469" s="253"/>
      <c r="L1469" s="253"/>
      <c r="S1469" s="253"/>
      <c r="T1469" s="253"/>
      <c r="U1469" s="253"/>
      <c r="V1469" s="253"/>
      <c r="W1469" s="253"/>
      <c r="X1469" s="253"/>
      <c r="Y1469" s="253"/>
      <c r="Z1469" s="253"/>
      <c r="AA1469" s="253"/>
      <c r="AB1469" s="253"/>
      <c r="AC1469" s="253"/>
      <c r="AD1469" s="253"/>
      <c r="AE1469" s="253"/>
      <c r="AF1469" s="253"/>
      <c r="AG1469" s="253"/>
      <c r="AH1469" s="253"/>
      <c r="AI1469" s="253"/>
      <c r="AJ1469" s="253"/>
      <c r="AK1469" s="253"/>
      <c r="AL1469" s="253"/>
      <c r="AM1469" s="253"/>
      <c r="AN1469" s="253"/>
      <c r="AO1469" s="253"/>
      <c r="AP1469" s="253"/>
      <c r="AQ1469" s="253"/>
      <c r="AR1469" s="253"/>
      <c r="AS1469" s="253"/>
      <c r="AT1469" s="253"/>
      <c r="AU1469" s="253"/>
      <c r="AV1469" s="253"/>
      <c r="AW1469" s="253"/>
      <c r="AX1469" s="253"/>
      <c r="AY1469" s="253"/>
      <c r="AZ1469" s="253"/>
      <c r="BA1469" s="253"/>
      <c r="BB1469" s="253"/>
      <c r="BC1469" s="253"/>
      <c r="BD1469" s="253"/>
      <c r="BE1469" s="253"/>
      <c r="BF1469" s="253"/>
      <c r="BG1469" s="253"/>
      <c r="BH1469" s="253"/>
      <c r="BI1469" s="253"/>
      <c r="BJ1469" s="253"/>
      <c r="BK1469" s="253"/>
      <c r="BL1469" s="253"/>
      <c r="BM1469" s="253"/>
      <c r="BN1469" s="253"/>
      <c r="BO1469" s="253"/>
      <c r="BP1469" s="253"/>
      <c r="BQ1469" s="253"/>
      <c r="BR1469" s="253"/>
      <c r="BS1469" s="253"/>
      <c r="BT1469" s="253"/>
      <c r="BU1469" s="253"/>
      <c r="BV1469" s="253"/>
      <c r="BW1469" s="253"/>
      <c r="BX1469" s="253"/>
      <c r="BY1469" s="253"/>
      <c r="BZ1469" s="253"/>
      <c r="CA1469" s="253"/>
      <c r="CB1469" s="253"/>
      <c r="CC1469" s="253"/>
      <c r="CD1469" s="253"/>
      <c r="CE1469" s="253"/>
      <c r="CF1469" s="253"/>
      <c r="CG1469" s="253"/>
      <c r="CH1469" s="253"/>
      <c r="CI1469" s="253"/>
      <c r="CJ1469" s="253"/>
      <c r="CK1469" s="253"/>
      <c r="CL1469" s="253"/>
      <c r="CM1469" s="253"/>
      <c r="CN1469" s="253"/>
      <c r="CO1469" s="253"/>
      <c r="CP1469" s="253"/>
      <c r="CQ1469" s="253"/>
      <c r="CR1469" s="253"/>
      <c r="CS1469" s="253"/>
      <c r="CT1469" s="253"/>
      <c r="CU1469" s="253"/>
      <c r="CV1469" s="253"/>
      <c r="CW1469" s="253"/>
      <c r="CX1469" s="253"/>
      <c r="CY1469" s="253"/>
      <c r="CZ1469" s="253"/>
      <c r="DA1469" s="253"/>
      <c r="DB1469" s="253"/>
      <c r="DC1469" s="253"/>
      <c r="DD1469" s="253"/>
      <c r="DE1469" s="253"/>
      <c r="DF1469" s="253"/>
      <c r="DG1469" s="253"/>
      <c r="DH1469" s="253"/>
      <c r="DI1469" s="253"/>
      <c r="DJ1469" s="253"/>
      <c r="DK1469" s="253"/>
      <c r="DL1469" s="253"/>
      <c r="DM1469" s="253"/>
      <c r="DN1469" s="253"/>
      <c r="DO1469" s="253"/>
      <c r="DP1469" s="253"/>
      <c r="DQ1469" s="253"/>
      <c r="DR1469" s="253"/>
      <c r="DS1469" s="253"/>
      <c r="DT1469" s="253"/>
      <c r="DU1469" s="253"/>
    </row>
    <row r="1470" spans="1:125" s="248" customFormat="1" x14ac:dyDescent="0.25">
      <c r="A1470" s="253"/>
      <c r="B1470" s="253"/>
      <c r="D1470" s="253"/>
      <c r="E1470" s="253"/>
      <c r="F1470" s="253"/>
      <c r="G1470" s="253"/>
      <c r="H1470" s="253"/>
      <c r="I1470" s="253"/>
      <c r="J1470" s="253"/>
      <c r="K1470" s="253"/>
      <c r="L1470" s="253"/>
      <c r="S1470" s="253"/>
      <c r="T1470" s="253"/>
      <c r="U1470" s="253"/>
      <c r="V1470" s="253"/>
      <c r="W1470" s="253"/>
      <c r="X1470" s="253"/>
      <c r="Y1470" s="253"/>
      <c r="Z1470" s="253"/>
      <c r="AA1470" s="253"/>
      <c r="AB1470" s="253"/>
      <c r="AC1470" s="253"/>
      <c r="AD1470" s="253"/>
      <c r="AE1470" s="253"/>
      <c r="AF1470" s="253"/>
      <c r="AG1470" s="253"/>
      <c r="AH1470" s="253"/>
      <c r="AI1470" s="253"/>
      <c r="AJ1470" s="253"/>
      <c r="AK1470" s="253"/>
      <c r="AL1470" s="253"/>
      <c r="AM1470" s="253"/>
      <c r="AN1470" s="253"/>
      <c r="AO1470" s="253"/>
      <c r="AP1470" s="253"/>
      <c r="AQ1470" s="253"/>
      <c r="AR1470" s="253"/>
      <c r="AS1470" s="253"/>
      <c r="AT1470" s="253"/>
      <c r="AU1470" s="253"/>
      <c r="AV1470" s="253"/>
      <c r="AW1470" s="253"/>
      <c r="AX1470" s="253"/>
      <c r="AY1470" s="253"/>
      <c r="AZ1470" s="253"/>
      <c r="BA1470" s="253"/>
      <c r="BB1470" s="253"/>
      <c r="BC1470" s="253"/>
      <c r="BD1470" s="253"/>
      <c r="BE1470" s="253"/>
      <c r="BF1470" s="253"/>
      <c r="BG1470" s="253"/>
      <c r="BH1470" s="253"/>
      <c r="BI1470" s="253"/>
      <c r="BJ1470" s="253"/>
      <c r="BK1470" s="253"/>
      <c r="BL1470" s="253"/>
      <c r="BM1470" s="253"/>
      <c r="BN1470" s="253"/>
      <c r="BO1470" s="253"/>
      <c r="BP1470" s="253"/>
      <c r="BQ1470" s="253"/>
      <c r="BR1470" s="253"/>
      <c r="BS1470" s="253"/>
      <c r="BT1470" s="253"/>
      <c r="BU1470" s="253"/>
      <c r="BV1470" s="253"/>
      <c r="BW1470" s="253"/>
      <c r="BX1470" s="253"/>
      <c r="BY1470" s="253"/>
      <c r="BZ1470" s="253"/>
      <c r="CA1470" s="253"/>
      <c r="CB1470" s="253"/>
      <c r="CC1470" s="253"/>
      <c r="CD1470" s="253"/>
      <c r="CE1470" s="253"/>
      <c r="CF1470" s="253"/>
      <c r="CG1470" s="253"/>
      <c r="CH1470" s="253"/>
      <c r="CI1470" s="253"/>
      <c r="CJ1470" s="253"/>
      <c r="CK1470" s="253"/>
      <c r="CL1470" s="253"/>
      <c r="CM1470" s="253"/>
      <c r="CN1470" s="253"/>
      <c r="CO1470" s="253"/>
      <c r="CP1470" s="253"/>
      <c r="CQ1470" s="253"/>
      <c r="CR1470" s="253"/>
      <c r="CS1470" s="253"/>
      <c r="CT1470" s="253"/>
      <c r="CU1470" s="253"/>
      <c r="CV1470" s="253"/>
      <c r="CW1470" s="253"/>
      <c r="CX1470" s="253"/>
      <c r="CY1470" s="253"/>
      <c r="CZ1470" s="253"/>
      <c r="DA1470" s="253"/>
      <c r="DB1470" s="253"/>
      <c r="DC1470" s="253"/>
      <c r="DD1470" s="253"/>
      <c r="DE1470" s="253"/>
      <c r="DF1470" s="253"/>
      <c r="DG1470" s="253"/>
      <c r="DH1470" s="253"/>
      <c r="DI1470" s="253"/>
      <c r="DJ1470" s="253"/>
      <c r="DK1470" s="253"/>
      <c r="DL1470" s="253"/>
      <c r="DM1470" s="253"/>
      <c r="DN1470" s="253"/>
      <c r="DO1470" s="253"/>
      <c r="DP1470" s="253"/>
      <c r="DQ1470" s="253"/>
      <c r="DR1470" s="253"/>
      <c r="DS1470" s="253"/>
      <c r="DT1470" s="253"/>
      <c r="DU1470" s="253"/>
    </row>
    <row r="1471" spans="1:125" s="248" customFormat="1" x14ac:dyDescent="0.25">
      <c r="A1471" s="253"/>
      <c r="B1471" s="253"/>
      <c r="D1471" s="253"/>
      <c r="E1471" s="253"/>
      <c r="F1471" s="253"/>
      <c r="G1471" s="253"/>
      <c r="H1471" s="253"/>
      <c r="I1471" s="253"/>
      <c r="J1471" s="253"/>
      <c r="K1471" s="253"/>
      <c r="L1471" s="253"/>
      <c r="S1471" s="253"/>
      <c r="T1471" s="253"/>
      <c r="U1471" s="253"/>
      <c r="V1471" s="253"/>
      <c r="W1471" s="253"/>
      <c r="X1471" s="253"/>
      <c r="Y1471" s="253"/>
      <c r="Z1471" s="253"/>
      <c r="AA1471" s="253"/>
      <c r="AB1471" s="253"/>
      <c r="AC1471" s="253"/>
      <c r="AD1471" s="253"/>
      <c r="AE1471" s="253"/>
      <c r="AF1471" s="253"/>
      <c r="AG1471" s="253"/>
      <c r="AH1471" s="253"/>
      <c r="AI1471" s="253"/>
      <c r="AJ1471" s="253"/>
      <c r="AK1471" s="253"/>
      <c r="AL1471" s="253"/>
      <c r="AM1471" s="253"/>
      <c r="AN1471" s="253"/>
      <c r="AO1471" s="253"/>
      <c r="AP1471" s="253"/>
      <c r="AQ1471" s="253"/>
      <c r="AR1471" s="253"/>
      <c r="AS1471" s="253"/>
      <c r="AT1471" s="253"/>
      <c r="AU1471" s="253"/>
      <c r="AV1471" s="253"/>
      <c r="AW1471" s="253"/>
      <c r="AX1471" s="253"/>
      <c r="AY1471" s="253"/>
      <c r="AZ1471" s="253"/>
      <c r="BA1471" s="253"/>
      <c r="BB1471" s="253"/>
      <c r="BC1471" s="253"/>
      <c r="BD1471" s="253"/>
      <c r="BE1471" s="253"/>
      <c r="BF1471" s="253"/>
      <c r="BG1471" s="253"/>
      <c r="BH1471" s="253"/>
      <c r="BI1471" s="253"/>
      <c r="BJ1471" s="253"/>
      <c r="BK1471" s="253"/>
      <c r="BL1471" s="253"/>
      <c r="BM1471" s="253"/>
      <c r="BN1471" s="253"/>
      <c r="BO1471" s="253"/>
      <c r="BP1471" s="253"/>
      <c r="BQ1471" s="253"/>
      <c r="BR1471" s="253"/>
      <c r="BS1471" s="253"/>
      <c r="BT1471" s="253"/>
      <c r="BU1471" s="253"/>
      <c r="BV1471" s="253"/>
      <c r="BW1471" s="253"/>
      <c r="BX1471" s="253"/>
      <c r="BY1471" s="253"/>
      <c r="BZ1471" s="253"/>
      <c r="CA1471" s="253"/>
      <c r="CB1471" s="253"/>
      <c r="CC1471" s="253"/>
      <c r="CD1471" s="253"/>
      <c r="CE1471" s="253"/>
      <c r="CF1471" s="253"/>
      <c r="CG1471" s="253"/>
      <c r="CH1471" s="253"/>
      <c r="CI1471" s="253"/>
      <c r="CJ1471" s="253"/>
      <c r="CK1471" s="253"/>
      <c r="CL1471" s="253"/>
      <c r="CM1471" s="253"/>
      <c r="CN1471" s="253"/>
      <c r="CO1471" s="253"/>
      <c r="CP1471" s="253"/>
      <c r="CQ1471" s="253"/>
      <c r="CR1471" s="253"/>
      <c r="CS1471" s="253"/>
      <c r="CT1471" s="253"/>
      <c r="CU1471" s="253"/>
      <c r="CV1471" s="253"/>
      <c r="CW1471" s="253"/>
      <c r="CX1471" s="253"/>
      <c r="CY1471" s="253"/>
      <c r="CZ1471" s="253"/>
      <c r="DA1471" s="253"/>
      <c r="DB1471" s="253"/>
      <c r="DC1471" s="253"/>
      <c r="DD1471" s="253"/>
      <c r="DE1471" s="253"/>
      <c r="DF1471" s="253"/>
      <c r="DG1471" s="253"/>
      <c r="DH1471" s="253"/>
      <c r="DI1471" s="253"/>
      <c r="DJ1471" s="253"/>
      <c r="DK1471" s="253"/>
      <c r="DL1471" s="253"/>
      <c r="DM1471" s="253"/>
      <c r="DN1471" s="253"/>
      <c r="DO1471" s="253"/>
      <c r="DP1471" s="253"/>
      <c r="DQ1471" s="253"/>
      <c r="DR1471" s="253"/>
      <c r="DS1471" s="253"/>
      <c r="DT1471" s="253"/>
      <c r="DU1471" s="253"/>
    </row>
    <row r="1472" spans="1:125" s="248" customFormat="1" x14ac:dyDescent="0.25">
      <c r="A1472" s="253"/>
      <c r="B1472" s="253"/>
      <c r="D1472" s="253"/>
      <c r="E1472" s="253"/>
      <c r="F1472" s="253"/>
      <c r="G1472" s="253"/>
      <c r="H1472" s="253"/>
      <c r="I1472" s="253"/>
      <c r="J1472" s="253"/>
      <c r="K1472" s="253"/>
      <c r="L1472" s="253"/>
      <c r="S1472" s="253"/>
      <c r="T1472" s="253"/>
      <c r="U1472" s="253"/>
      <c r="V1472" s="253"/>
      <c r="W1472" s="253"/>
      <c r="X1472" s="253"/>
      <c r="Y1472" s="253"/>
      <c r="Z1472" s="253"/>
      <c r="AA1472" s="253"/>
      <c r="AB1472" s="253"/>
      <c r="AC1472" s="253"/>
      <c r="AD1472" s="253"/>
      <c r="AE1472" s="253"/>
      <c r="AF1472" s="253"/>
      <c r="AG1472" s="253"/>
      <c r="AH1472" s="253"/>
      <c r="AI1472" s="253"/>
      <c r="AJ1472" s="253"/>
      <c r="AK1472" s="253"/>
      <c r="AL1472" s="253"/>
      <c r="AM1472" s="253"/>
      <c r="AN1472" s="253"/>
      <c r="AO1472" s="253"/>
      <c r="AP1472" s="253"/>
      <c r="AQ1472" s="253"/>
      <c r="AR1472" s="253"/>
      <c r="AS1472" s="253"/>
      <c r="AT1472" s="253"/>
      <c r="AU1472" s="253"/>
      <c r="AV1472" s="253"/>
      <c r="AW1472" s="253"/>
      <c r="AX1472" s="253"/>
      <c r="AY1472" s="253"/>
      <c r="AZ1472" s="253"/>
      <c r="BA1472" s="253"/>
      <c r="BB1472" s="253"/>
      <c r="BC1472" s="253"/>
      <c r="BD1472" s="253"/>
      <c r="BE1472" s="253"/>
      <c r="BF1472" s="253"/>
      <c r="BG1472" s="253"/>
      <c r="BH1472" s="253"/>
      <c r="BI1472" s="253"/>
      <c r="BJ1472" s="253"/>
      <c r="BK1472" s="253"/>
      <c r="BL1472" s="253"/>
      <c r="BM1472" s="253"/>
      <c r="BN1472" s="253"/>
      <c r="BO1472" s="253"/>
      <c r="BP1472" s="253"/>
      <c r="BQ1472" s="253"/>
      <c r="BR1472" s="253"/>
      <c r="BS1472" s="253"/>
      <c r="BT1472" s="253"/>
      <c r="BU1472" s="253"/>
      <c r="BV1472" s="253"/>
      <c r="BW1472" s="253"/>
      <c r="BX1472" s="253"/>
      <c r="BY1472" s="253"/>
      <c r="BZ1472" s="253"/>
      <c r="CA1472" s="253"/>
      <c r="CB1472" s="253"/>
      <c r="CC1472" s="253"/>
      <c r="CD1472" s="253"/>
      <c r="CE1472" s="253"/>
      <c r="CF1472" s="253"/>
      <c r="CG1472" s="253"/>
      <c r="CH1472" s="253"/>
      <c r="CI1472" s="253"/>
      <c r="CJ1472" s="253"/>
      <c r="CK1472" s="253"/>
      <c r="CL1472" s="253"/>
      <c r="CM1472" s="253"/>
      <c r="CN1472" s="253"/>
      <c r="CO1472" s="253"/>
      <c r="CP1472" s="253"/>
      <c r="CQ1472" s="253"/>
      <c r="CR1472" s="253"/>
      <c r="CS1472" s="253"/>
      <c r="CT1472" s="253"/>
      <c r="CU1472" s="253"/>
      <c r="CV1472" s="253"/>
      <c r="CW1472" s="253"/>
      <c r="CX1472" s="253"/>
      <c r="CY1472" s="253"/>
      <c r="CZ1472" s="253"/>
      <c r="DA1472" s="253"/>
      <c r="DB1472" s="253"/>
      <c r="DC1472" s="253"/>
      <c r="DD1472" s="253"/>
      <c r="DE1472" s="253"/>
      <c r="DF1472" s="253"/>
      <c r="DG1472" s="253"/>
      <c r="DH1472" s="253"/>
      <c r="DI1472" s="253"/>
      <c r="DJ1472" s="253"/>
      <c r="DK1472" s="253"/>
      <c r="DL1472" s="253"/>
      <c r="DM1472" s="253"/>
      <c r="DN1472" s="253"/>
      <c r="DO1472" s="253"/>
      <c r="DP1472" s="253"/>
      <c r="DQ1472" s="253"/>
      <c r="DR1472" s="253"/>
      <c r="DS1472" s="253"/>
      <c r="DT1472" s="253"/>
      <c r="DU1472" s="253"/>
    </row>
    <row r="1473" spans="1:125" s="248" customFormat="1" x14ac:dyDescent="0.25">
      <c r="A1473" s="253"/>
      <c r="B1473" s="253"/>
      <c r="D1473" s="253"/>
      <c r="E1473" s="253"/>
      <c r="F1473" s="253"/>
      <c r="G1473" s="253"/>
      <c r="H1473" s="253"/>
      <c r="I1473" s="253"/>
      <c r="J1473" s="253"/>
      <c r="K1473" s="253"/>
      <c r="L1473" s="253"/>
      <c r="S1473" s="253"/>
      <c r="T1473" s="253"/>
      <c r="U1473" s="253"/>
      <c r="V1473" s="253"/>
      <c r="W1473" s="253"/>
      <c r="X1473" s="253"/>
      <c r="Y1473" s="253"/>
      <c r="Z1473" s="253"/>
      <c r="AA1473" s="253"/>
      <c r="AB1473" s="253"/>
      <c r="AC1473" s="253"/>
      <c r="AD1473" s="253"/>
      <c r="AE1473" s="253"/>
      <c r="AF1473" s="253"/>
      <c r="AG1473" s="253"/>
      <c r="AH1473" s="253"/>
      <c r="AI1473" s="253"/>
      <c r="AJ1473" s="253"/>
      <c r="AK1473" s="253"/>
      <c r="AL1473" s="253"/>
      <c r="AM1473" s="253"/>
      <c r="AN1473" s="253"/>
      <c r="AO1473" s="253"/>
      <c r="AP1473" s="253"/>
      <c r="AQ1473" s="253"/>
      <c r="AR1473" s="253"/>
      <c r="AS1473" s="253"/>
      <c r="AT1473" s="253"/>
      <c r="AU1473" s="253"/>
      <c r="AV1473" s="253"/>
      <c r="AW1473" s="253"/>
      <c r="AX1473" s="253"/>
      <c r="AY1473" s="253"/>
      <c r="AZ1473" s="253"/>
      <c r="BA1473" s="253"/>
      <c r="BB1473" s="253"/>
      <c r="BC1473" s="253"/>
      <c r="BD1473" s="253"/>
      <c r="BE1473" s="253"/>
      <c r="BF1473" s="253"/>
      <c r="BG1473" s="253"/>
      <c r="BH1473" s="253"/>
      <c r="BI1473" s="253"/>
      <c r="BJ1473" s="253"/>
      <c r="BK1473" s="253"/>
      <c r="BL1473" s="253"/>
      <c r="BM1473" s="253"/>
      <c r="BN1473" s="253"/>
      <c r="BO1473" s="253"/>
      <c r="BP1473" s="253"/>
      <c r="BQ1473" s="253"/>
      <c r="BR1473" s="253"/>
      <c r="BS1473" s="253"/>
      <c r="BT1473" s="253"/>
      <c r="BU1473" s="253"/>
      <c r="BV1473" s="253"/>
      <c r="BW1473" s="253"/>
      <c r="BX1473" s="253"/>
      <c r="BY1473" s="253"/>
      <c r="BZ1473" s="253"/>
      <c r="CA1473" s="253"/>
      <c r="CB1473" s="253"/>
      <c r="CC1473" s="253"/>
      <c r="CD1473" s="253"/>
      <c r="CE1473" s="253"/>
      <c r="CF1473" s="253"/>
      <c r="CG1473" s="253"/>
      <c r="CH1473" s="253"/>
      <c r="CI1473" s="253"/>
      <c r="CJ1473" s="253"/>
      <c r="CK1473" s="253"/>
      <c r="CL1473" s="253"/>
      <c r="CM1473" s="253"/>
      <c r="CN1473" s="253"/>
      <c r="CO1473" s="253"/>
      <c r="CP1473" s="253"/>
      <c r="CQ1473" s="253"/>
      <c r="CR1473" s="253"/>
      <c r="CS1473" s="253"/>
      <c r="CT1473" s="253"/>
      <c r="CU1473" s="253"/>
      <c r="CV1473" s="253"/>
      <c r="CW1473" s="253"/>
      <c r="CX1473" s="253"/>
      <c r="CY1473" s="253"/>
      <c r="CZ1473" s="253"/>
      <c r="DA1473" s="253"/>
      <c r="DB1473" s="253"/>
      <c r="DC1473" s="253"/>
      <c r="DD1473" s="253"/>
      <c r="DE1473" s="253"/>
      <c r="DF1473" s="253"/>
      <c r="DG1473" s="253"/>
      <c r="DH1473" s="253"/>
      <c r="DI1473" s="253"/>
      <c r="DJ1473" s="253"/>
      <c r="DK1473" s="253"/>
      <c r="DL1473" s="253"/>
      <c r="DM1473" s="253"/>
      <c r="DN1473" s="253"/>
      <c r="DO1473" s="253"/>
      <c r="DP1473" s="253"/>
      <c r="DQ1473" s="253"/>
      <c r="DR1473" s="253"/>
      <c r="DS1473" s="253"/>
      <c r="DT1473" s="253"/>
      <c r="DU1473" s="253"/>
    </row>
    <row r="1474" spans="1:125" s="248" customFormat="1" x14ac:dyDescent="0.25">
      <c r="A1474" s="253"/>
      <c r="B1474" s="253"/>
      <c r="D1474" s="253"/>
      <c r="E1474" s="253"/>
      <c r="F1474" s="253"/>
      <c r="G1474" s="253"/>
      <c r="H1474" s="253"/>
      <c r="I1474" s="253"/>
      <c r="J1474" s="253"/>
      <c r="K1474" s="253"/>
      <c r="L1474" s="253"/>
      <c r="S1474" s="253"/>
      <c r="T1474" s="253"/>
      <c r="U1474" s="253"/>
      <c r="V1474" s="253"/>
      <c r="W1474" s="253"/>
      <c r="X1474" s="253"/>
      <c r="Y1474" s="253"/>
      <c r="Z1474" s="253"/>
      <c r="AA1474" s="253"/>
      <c r="AB1474" s="253"/>
      <c r="AC1474" s="253"/>
      <c r="AD1474" s="253"/>
      <c r="AE1474" s="253"/>
      <c r="AF1474" s="253"/>
      <c r="AG1474" s="253"/>
      <c r="AH1474" s="253"/>
      <c r="AI1474" s="253"/>
      <c r="AJ1474" s="253"/>
      <c r="AK1474" s="253"/>
      <c r="AL1474" s="253"/>
      <c r="AM1474" s="253"/>
      <c r="AN1474" s="253"/>
      <c r="AO1474" s="253"/>
      <c r="AP1474" s="253"/>
      <c r="AQ1474" s="253"/>
      <c r="AR1474" s="253"/>
      <c r="AS1474" s="253"/>
      <c r="AT1474" s="253"/>
      <c r="AU1474" s="253"/>
      <c r="AV1474" s="253"/>
      <c r="AW1474" s="253"/>
      <c r="AX1474" s="253"/>
      <c r="AY1474" s="253"/>
      <c r="AZ1474" s="253"/>
      <c r="BA1474" s="253"/>
      <c r="BB1474" s="253"/>
      <c r="BC1474" s="253"/>
      <c r="BD1474" s="253"/>
      <c r="BE1474" s="253"/>
      <c r="BF1474" s="253"/>
      <c r="BG1474" s="253"/>
      <c r="BH1474" s="253"/>
      <c r="BI1474" s="253"/>
      <c r="BJ1474" s="253"/>
      <c r="BK1474" s="253"/>
      <c r="BL1474" s="253"/>
      <c r="BM1474" s="253"/>
      <c r="BN1474" s="253"/>
      <c r="BO1474" s="253"/>
      <c r="BP1474" s="253"/>
      <c r="BQ1474" s="253"/>
      <c r="BR1474" s="253"/>
      <c r="BS1474" s="253"/>
      <c r="BT1474" s="253"/>
      <c r="BU1474" s="253"/>
      <c r="BV1474" s="253"/>
      <c r="BW1474" s="253"/>
      <c r="BX1474" s="253"/>
      <c r="BY1474" s="253"/>
      <c r="BZ1474" s="253"/>
      <c r="CA1474" s="253"/>
      <c r="CB1474" s="253"/>
      <c r="CC1474" s="253"/>
      <c r="CD1474" s="253"/>
      <c r="CE1474" s="253"/>
      <c r="CF1474" s="253"/>
      <c r="CG1474" s="253"/>
      <c r="CH1474" s="253"/>
      <c r="CI1474" s="253"/>
      <c r="CJ1474" s="253"/>
      <c r="CK1474" s="253"/>
      <c r="CL1474" s="253"/>
      <c r="CM1474" s="253"/>
      <c r="CN1474" s="253"/>
      <c r="CO1474" s="253"/>
      <c r="CP1474" s="253"/>
      <c r="CQ1474" s="253"/>
      <c r="CR1474" s="253"/>
      <c r="CS1474" s="253"/>
      <c r="CT1474" s="253"/>
      <c r="CU1474" s="253"/>
      <c r="CV1474" s="253"/>
      <c r="CW1474" s="253"/>
      <c r="CX1474" s="253"/>
      <c r="CY1474" s="253"/>
      <c r="CZ1474" s="253"/>
      <c r="DA1474" s="253"/>
      <c r="DB1474" s="253"/>
      <c r="DC1474" s="253"/>
      <c r="DD1474" s="253"/>
      <c r="DE1474" s="253"/>
      <c r="DF1474" s="253"/>
      <c r="DG1474" s="253"/>
      <c r="DH1474" s="253"/>
      <c r="DI1474" s="253"/>
      <c r="DJ1474" s="253"/>
      <c r="DK1474" s="253"/>
      <c r="DL1474" s="253"/>
      <c r="DM1474" s="253"/>
      <c r="DN1474" s="253"/>
      <c r="DO1474" s="253"/>
      <c r="DP1474" s="253"/>
      <c r="DQ1474" s="253"/>
      <c r="DR1474" s="253"/>
      <c r="DS1474" s="253"/>
      <c r="DT1474" s="253"/>
      <c r="DU1474" s="253"/>
    </row>
    <row r="1475" spans="1:125" s="248" customFormat="1" x14ac:dyDescent="0.25">
      <c r="A1475" s="253"/>
      <c r="B1475" s="253"/>
      <c r="D1475" s="253"/>
      <c r="E1475" s="253"/>
      <c r="F1475" s="253"/>
      <c r="G1475" s="253"/>
      <c r="H1475" s="253"/>
      <c r="I1475" s="253"/>
      <c r="J1475" s="253"/>
      <c r="K1475" s="253"/>
      <c r="L1475" s="253"/>
      <c r="S1475" s="253"/>
      <c r="T1475" s="253"/>
      <c r="U1475" s="253"/>
      <c r="V1475" s="253"/>
      <c r="W1475" s="253"/>
      <c r="X1475" s="253"/>
      <c r="Y1475" s="253"/>
      <c r="Z1475" s="253"/>
      <c r="AA1475" s="253"/>
      <c r="AB1475" s="253"/>
      <c r="AC1475" s="253"/>
      <c r="AD1475" s="253"/>
      <c r="AE1475" s="253"/>
      <c r="AF1475" s="253"/>
      <c r="AG1475" s="253"/>
      <c r="AH1475" s="253"/>
      <c r="AI1475" s="253"/>
      <c r="AJ1475" s="253"/>
      <c r="AK1475" s="253"/>
      <c r="AL1475" s="253"/>
      <c r="AM1475" s="253"/>
      <c r="AN1475" s="253"/>
      <c r="AO1475" s="253"/>
      <c r="AP1475" s="253"/>
      <c r="AQ1475" s="253"/>
      <c r="AR1475" s="253"/>
      <c r="AS1475" s="253"/>
      <c r="AT1475" s="253"/>
      <c r="AU1475" s="253"/>
      <c r="AV1475" s="253"/>
      <c r="AW1475" s="253"/>
      <c r="AX1475" s="253"/>
      <c r="AY1475" s="253"/>
      <c r="AZ1475" s="253"/>
      <c r="BA1475" s="253"/>
      <c r="BB1475" s="253"/>
      <c r="BC1475" s="253"/>
      <c r="BD1475" s="253"/>
      <c r="BE1475" s="253"/>
      <c r="BF1475" s="253"/>
      <c r="BG1475" s="253"/>
      <c r="BH1475" s="253"/>
      <c r="BI1475" s="253"/>
      <c r="BJ1475" s="253"/>
      <c r="BK1475" s="253"/>
      <c r="BL1475" s="253"/>
      <c r="BM1475" s="253"/>
      <c r="BN1475" s="253"/>
      <c r="BO1475" s="253"/>
      <c r="BP1475" s="253"/>
      <c r="BQ1475" s="253"/>
      <c r="BR1475" s="253"/>
      <c r="BS1475" s="253"/>
      <c r="BT1475" s="253"/>
      <c r="BU1475" s="253"/>
      <c r="BV1475" s="253"/>
      <c r="BW1475" s="253"/>
      <c r="BX1475" s="253"/>
      <c r="BY1475" s="253"/>
      <c r="BZ1475" s="253"/>
      <c r="CA1475" s="253"/>
      <c r="CB1475" s="253"/>
      <c r="CC1475" s="253"/>
      <c r="CD1475" s="253"/>
      <c r="CE1475" s="253"/>
      <c r="CF1475" s="253"/>
      <c r="CG1475" s="253"/>
      <c r="CH1475" s="253"/>
      <c r="CI1475" s="253"/>
      <c r="CJ1475" s="253"/>
      <c r="CK1475" s="253"/>
      <c r="CL1475" s="253"/>
      <c r="CM1475" s="253"/>
      <c r="CN1475" s="253"/>
      <c r="CO1475" s="253"/>
      <c r="CP1475" s="253"/>
      <c r="CQ1475" s="253"/>
      <c r="CR1475" s="253"/>
      <c r="CS1475" s="253"/>
      <c r="CT1475" s="253"/>
      <c r="CU1475" s="253"/>
      <c r="CV1475" s="253"/>
      <c r="CW1475" s="253"/>
      <c r="CX1475" s="253"/>
      <c r="CY1475" s="253"/>
      <c r="CZ1475" s="253"/>
      <c r="DA1475" s="253"/>
      <c r="DB1475" s="253"/>
      <c r="DC1475" s="253"/>
      <c r="DD1475" s="253"/>
      <c r="DE1475" s="253"/>
      <c r="DF1475" s="253"/>
      <c r="DG1475" s="253"/>
      <c r="DH1475" s="253"/>
      <c r="DI1475" s="253"/>
      <c r="DJ1475" s="253"/>
      <c r="DK1475" s="253"/>
      <c r="DL1475" s="253"/>
      <c r="DM1475" s="253"/>
      <c r="DN1475" s="253"/>
      <c r="DO1475" s="253"/>
      <c r="DP1475" s="253"/>
      <c r="DQ1475" s="253"/>
      <c r="DR1475" s="253"/>
      <c r="DS1475" s="253"/>
      <c r="DT1475" s="253"/>
      <c r="DU1475" s="253"/>
    </row>
    <row r="1476" spans="1:125" s="248" customFormat="1" x14ac:dyDescent="0.25">
      <c r="A1476" s="253"/>
      <c r="B1476" s="253"/>
      <c r="D1476" s="253"/>
      <c r="E1476" s="253"/>
      <c r="F1476" s="253"/>
      <c r="G1476" s="253"/>
      <c r="H1476" s="253"/>
      <c r="I1476" s="253"/>
      <c r="J1476" s="253"/>
      <c r="K1476" s="253"/>
      <c r="L1476" s="253"/>
      <c r="S1476" s="253"/>
      <c r="T1476" s="253"/>
      <c r="U1476" s="253"/>
      <c r="V1476" s="253"/>
      <c r="W1476" s="253"/>
      <c r="X1476" s="253"/>
      <c r="Y1476" s="253"/>
      <c r="Z1476" s="253"/>
      <c r="AA1476" s="253"/>
      <c r="AB1476" s="253"/>
      <c r="AC1476" s="253"/>
      <c r="AD1476" s="253"/>
      <c r="AE1476" s="253"/>
      <c r="AF1476" s="253"/>
      <c r="AG1476" s="253"/>
      <c r="AH1476" s="253"/>
      <c r="AI1476" s="253"/>
      <c r="AJ1476" s="253"/>
      <c r="AK1476" s="253"/>
      <c r="AL1476" s="253"/>
      <c r="AM1476" s="253"/>
      <c r="AN1476" s="253"/>
      <c r="AO1476" s="253"/>
      <c r="AP1476" s="253"/>
      <c r="AQ1476" s="253"/>
      <c r="AR1476" s="253"/>
      <c r="AS1476" s="253"/>
      <c r="AT1476" s="253"/>
      <c r="AU1476" s="253"/>
      <c r="AV1476" s="253"/>
      <c r="AW1476" s="253"/>
      <c r="AX1476" s="253"/>
      <c r="AY1476" s="253"/>
      <c r="AZ1476" s="253"/>
      <c r="BA1476" s="253"/>
      <c r="BB1476" s="253"/>
      <c r="BC1476" s="253"/>
      <c r="BD1476" s="253"/>
      <c r="BE1476" s="253"/>
      <c r="BF1476" s="253"/>
      <c r="BG1476" s="253"/>
      <c r="BH1476" s="253"/>
      <c r="BI1476" s="253"/>
      <c r="BJ1476" s="253"/>
      <c r="BK1476" s="253"/>
      <c r="BL1476" s="253"/>
      <c r="BM1476" s="253"/>
      <c r="BN1476" s="253"/>
      <c r="BO1476" s="253"/>
      <c r="BP1476" s="253"/>
      <c r="BQ1476" s="253"/>
      <c r="BR1476" s="253"/>
      <c r="BS1476" s="253"/>
      <c r="BT1476" s="253"/>
      <c r="BU1476" s="253"/>
      <c r="BV1476" s="253"/>
      <c r="BW1476" s="253"/>
      <c r="BX1476" s="253"/>
      <c r="BY1476" s="253"/>
      <c r="BZ1476" s="253"/>
      <c r="CA1476" s="253"/>
      <c r="CB1476" s="253"/>
      <c r="CC1476" s="253"/>
      <c r="CD1476" s="253"/>
      <c r="CE1476" s="253"/>
      <c r="CF1476" s="253"/>
      <c r="CG1476" s="253"/>
      <c r="CH1476" s="253"/>
      <c r="CI1476" s="253"/>
      <c r="CJ1476" s="253"/>
      <c r="CK1476" s="253"/>
      <c r="CL1476" s="253"/>
      <c r="CM1476" s="253"/>
      <c r="CN1476" s="253"/>
      <c r="CO1476" s="253"/>
      <c r="CP1476" s="253"/>
      <c r="CQ1476" s="253"/>
      <c r="CR1476" s="253"/>
      <c r="CS1476" s="253"/>
      <c r="CT1476" s="253"/>
      <c r="CU1476" s="253"/>
      <c r="CV1476" s="253"/>
      <c r="CW1476" s="253"/>
      <c r="CX1476" s="253"/>
      <c r="CY1476" s="253"/>
      <c r="CZ1476" s="253"/>
      <c r="DA1476" s="253"/>
      <c r="DB1476" s="253"/>
      <c r="DC1476" s="253"/>
      <c r="DD1476" s="253"/>
      <c r="DE1476" s="253"/>
      <c r="DF1476" s="253"/>
      <c r="DG1476" s="253"/>
      <c r="DH1476" s="253"/>
      <c r="DI1476" s="253"/>
      <c r="DJ1476" s="253"/>
      <c r="DK1476" s="253"/>
      <c r="DL1476" s="253"/>
      <c r="DM1476" s="253"/>
      <c r="DN1476" s="253"/>
      <c r="DO1476" s="253"/>
      <c r="DP1476" s="253"/>
      <c r="DQ1476" s="253"/>
      <c r="DR1476" s="253"/>
      <c r="DS1476" s="253"/>
      <c r="DT1476" s="253"/>
      <c r="DU1476" s="253"/>
    </row>
    <row r="1477" spans="1:125" s="248" customFormat="1" x14ac:dyDescent="0.25">
      <c r="A1477" s="253"/>
      <c r="B1477" s="253"/>
      <c r="D1477" s="253"/>
      <c r="E1477" s="253"/>
      <c r="F1477" s="253"/>
      <c r="G1477" s="253"/>
      <c r="H1477" s="253"/>
      <c r="I1477" s="253"/>
      <c r="J1477" s="253"/>
      <c r="K1477" s="253"/>
      <c r="L1477" s="253"/>
      <c r="S1477" s="253"/>
      <c r="T1477" s="253"/>
      <c r="U1477" s="253"/>
      <c r="V1477" s="253"/>
      <c r="W1477" s="253"/>
      <c r="X1477" s="253"/>
      <c r="Y1477" s="253"/>
      <c r="Z1477" s="253"/>
      <c r="AA1477" s="253"/>
      <c r="AB1477" s="253"/>
      <c r="AC1477" s="253"/>
      <c r="AD1477" s="253"/>
      <c r="AE1477" s="253"/>
      <c r="AF1477" s="253"/>
      <c r="AG1477" s="253"/>
      <c r="AH1477" s="253"/>
      <c r="AI1477" s="253"/>
      <c r="AJ1477" s="253"/>
      <c r="AK1477" s="253"/>
      <c r="AL1477" s="253"/>
      <c r="AM1477" s="253"/>
      <c r="AN1477" s="253"/>
      <c r="AO1477" s="253"/>
      <c r="AP1477" s="253"/>
      <c r="AQ1477" s="253"/>
      <c r="AR1477" s="253"/>
      <c r="AS1477" s="253"/>
      <c r="AT1477" s="253"/>
      <c r="AU1477" s="253"/>
      <c r="AV1477" s="253"/>
      <c r="AW1477" s="253"/>
      <c r="AX1477" s="253"/>
      <c r="AY1477" s="253"/>
      <c r="AZ1477" s="253"/>
      <c r="BA1477" s="253"/>
      <c r="BB1477" s="253"/>
      <c r="BC1477" s="253"/>
      <c r="BD1477" s="253"/>
      <c r="BE1477" s="253"/>
      <c r="BF1477" s="253"/>
      <c r="BG1477" s="253"/>
      <c r="BH1477" s="253"/>
      <c r="BI1477" s="253"/>
      <c r="BJ1477" s="253"/>
      <c r="BK1477" s="253"/>
      <c r="BL1477" s="253"/>
      <c r="BM1477" s="253"/>
      <c r="BN1477" s="253"/>
      <c r="BO1477" s="253"/>
      <c r="BP1477" s="253"/>
      <c r="BQ1477" s="253"/>
      <c r="BR1477" s="253"/>
      <c r="BS1477" s="253"/>
      <c r="BT1477" s="253"/>
      <c r="BU1477" s="253"/>
      <c r="BV1477" s="253"/>
      <c r="BW1477" s="253"/>
      <c r="BX1477" s="253"/>
      <c r="BY1477" s="253"/>
      <c r="BZ1477" s="253"/>
      <c r="CA1477" s="253"/>
      <c r="CB1477" s="253"/>
      <c r="CC1477" s="253"/>
      <c r="CD1477" s="253"/>
      <c r="CE1477" s="253"/>
      <c r="CF1477" s="253"/>
      <c r="CG1477" s="253"/>
      <c r="CH1477" s="253"/>
      <c r="CI1477" s="253"/>
      <c r="CJ1477" s="253"/>
      <c r="CK1477" s="253"/>
      <c r="CL1477" s="253"/>
      <c r="CM1477" s="253"/>
      <c r="CN1477" s="253"/>
      <c r="CO1477" s="253"/>
      <c r="CP1477" s="253"/>
      <c r="CQ1477" s="253"/>
      <c r="CR1477" s="253"/>
      <c r="CS1477" s="253"/>
      <c r="CT1477" s="253"/>
      <c r="CU1477" s="253"/>
      <c r="CV1477" s="253"/>
      <c r="CW1477" s="253"/>
      <c r="CX1477" s="253"/>
      <c r="CY1477" s="253"/>
      <c r="CZ1477" s="253"/>
      <c r="DA1477" s="253"/>
      <c r="DB1477" s="253"/>
      <c r="DC1477" s="253"/>
      <c r="DD1477" s="253"/>
      <c r="DE1477" s="253"/>
      <c r="DF1477" s="253"/>
      <c r="DG1477" s="253"/>
      <c r="DH1477" s="253"/>
      <c r="DI1477" s="253"/>
      <c r="DJ1477" s="253"/>
      <c r="DK1477" s="253"/>
      <c r="DL1477" s="253"/>
      <c r="DM1477" s="253"/>
      <c r="DN1477" s="253"/>
      <c r="DO1477" s="253"/>
      <c r="DP1477" s="253"/>
      <c r="DQ1477" s="253"/>
      <c r="DR1477" s="253"/>
      <c r="DS1477" s="253"/>
      <c r="DT1477" s="253"/>
      <c r="DU1477" s="253"/>
    </row>
    <row r="1478" spans="1:125" s="248" customFormat="1" x14ac:dyDescent="0.25">
      <c r="A1478" s="253"/>
      <c r="B1478" s="253"/>
      <c r="D1478" s="253"/>
      <c r="E1478" s="253"/>
      <c r="F1478" s="253"/>
      <c r="G1478" s="253"/>
      <c r="H1478" s="253"/>
      <c r="I1478" s="253"/>
      <c r="J1478" s="253"/>
      <c r="K1478" s="253"/>
      <c r="L1478" s="253"/>
      <c r="S1478" s="253"/>
      <c r="T1478" s="253"/>
      <c r="U1478" s="253"/>
      <c r="V1478" s="253"/>
      <c r="W1478" s="253"/>
      <c r="X1478" s="253"/>
      <c r="Y1478" s="253"/>
      <c r="Z1478" s="253"/>
      <c r="AA1478" s="253"/>
      <c r="AB1478" s="253"/>
      <c r="AC1478" s="253"/>
      <c r="AD1478" s="253"/>
      <c r="AE1478" s="253"/>
      <c r="AF1478" s="253"/>
      <c r="AG1478" s="253"/>
      <c r="AH1478" s="253"/>
      <c r="AI1478" s="253"/>
      <c r="AJ1478" s="253"/>
      <c r="AK1478" s="253"/>
      <c r="AL1478" s="253"/>
      <c r="AM1478" s="253"/>
      <c r="AN1478" s="253"/>
      <c r="AO1478" s="253"/>
      <c r="AP1478" s="253"/>
      <c r="AQ1478" s="253"/>
      <c r="AR1478" s="253"/>
      <c r="AS1478" s="253"/>
      <c r="AT1478" s="253"/>
      <c r="AU1478" s="253"/>
      <c r="AV1478" s="253"/>
      <c r="AW1478" s="253"/>
      <c r="AX1478" s="253"/>
      <c r="AY1478" s="253"/>
      <c r="AZ1478" s="253"/>
      <c r="BA1478" s="253"/>
      <c r="BB1478" s="253"/>
      <c r="BC1478" s="253"/>
      <c r="BD1478" s="253"/>
      <c r="BE1478" s="253"/>
      <c r="BF1478" s="253"/>
      <c r="BG1478" s="253"/>
      <c r="BH1478" s="253"/>
      <c r="BI1478" s="253"/>
      <c r="BJ1478" s="253"/>
      <c r="BK1478" s="253"/>
      <c r="BL1478" s="253"/>
      <c r="BM1478" s="253"/>
      <c r="BN1478" s="253"/>
      <c r="BO1478" s="253"/>
      <c r="BP1478" s="253"/>
      <c r="BQ1478" s="253"/>
      <c r="BR1478" s="253"/>
      <c r="BS1478" s="253"/>
      <c r="BT1478" s="253"/>
      <c r="BU1478" s="253"/>
      <c r="BV1478" s="253"/>
      <c r="BW1478" s="253"/>
      <c r="BX1478" s="253"/>
      <c r="BY1478" s="253"/>
      <c r="BZ1478" s="253"/>
      <c r="CA1478" s="253"/>
      <c r="CB1478" s="253"/>
      <c r="CC1478" s="253"/>
      <c r="CD1478" s="253"/>
      <c r="CE1478" s="253"/>
      <c r="CF1478" s="253"/>
      <c r="CG1478" s="253"/>
      <c r="CH1478" s="253"/>
      <c r="CI1478" s="253"/>
      <c r="CJ1478" s="253"/>
      <c r="CK1478" s="253"/>
      <c r="CL1478" s="253"/>
      <c r="CM1478" s="253"/>
      <c r="CN1478" s="253"/>
      <c r="CO1478" s="253"/>
      <c r="CP1478" s="253"/>
      <c r="CQ1478" s="253"/>
      <c r="CR1478" s="253"/>
      <c r="CS1478" s="253"/>
      <c r="CT1478" s="253"/>
      <c r="CU1478" s="253"/>
      <c r="CV1478" s="253"/>
      <c r="CW1478" s="253"/>
      <c r="CX1478" s="253"/>
      <c r="CY1478" s="253"/>
      <c r="CZ1478" s="253"/>
      <c r="DA1478" s="253"/>
      <c r="DB1478" s="253"/>
      <c r="DC1478" s="253"/>
      <c r="DD1478" s="253"/>
      <c r="DE1478" s="253"/>
      <c r="DF1478" s="253"/>
      <c r="DG1478" s="253"/>
      <c r="DH1478" s="253"/>
      <c r="DI1478" s="253"/>
      <c r="DJ1478" s="253"/>
      <c r="DK1478" s="253"/>
      <c r="DL1478" s="253"/>
      <c r="DM1478" s="253"/>
      <c r="DN1478" s="253"/>
      <c r="DO1478" s="253"/>
      <c r="DP1478" s="253"/>
      <c r="DQ1478" s="253"/>
      <c r="DR1478" s="253"/>
      <c r="DS1478" s="253"/>
      <c r="DT1478" s="253"/>
      <c r="DU1478" s="253"/>
    </row>
    <row r="1479" spans="1:125" s="248" customFormat="1" x14ac:dyDescent="0.25">
      <c r="A1479" s="253"/>
      <c r="B1479" s="253"/>
      <c r="D1479" s="253"/>
      <c r="E1479" s="253"/>
      <c r="F1479" s="253"/>
      <c r="G1479" s="253"/>
      <c r="H1479" s="253"/>
      <c r="I1479" s="253"/>
      <c r="J1479" s="253"/>
      <c r="K1479" s="253"/>
      <c r="L1479" s="253"/>
      <c r="S1479" s="253"/>
      <c r="T1479" s="253"/>
      <c r="U1479" s="253"/>
      <c r="V1479" s="253"/>
      <c r="W1479" s="253"/>
      <c r="X1479" s="253"/>
      <c r="Y1479" s="253"/>
      <c r="Z1479" s="253"/>
      <c r="AA1479" s="253"/>
      <c r="AB1479" s="253"/>
      <c r="AC1479" s="253"/>
      <c r="AD1479" s="253"/>
      <c r="AE1479" s="253"/>
      <c r="AF1479" s="253"/>
      <c r="AG1479" s="253"/>
      <c r="AH1479" s="253"/>
      <c r="AI1479" s="253"/>
      <c r="AJ1479" s="253"/>
      <c r="AK1479" s="253"/>
      <c r="AL1479" s="253"/>
      <c r="AM1479" s="253"/>
      <c r="AN1479" s="253"/>
      <c r="AO1479" s="253"/>
      <c r="AP1479" s="253"/>
      <c r="AQ1479" s="253"/>
      <c r="AR1479" s="253"/>
      <c r="AS1479" s="253"/>
      <c r="AT1479" s="253"/>
      <c r="AU1479" s="253"/>
      <c r="AV1479" s="253"/>
      <c r="AW1479" s="253"/>
      <c r="AX1479" s="253"/>
      <c r="AY1479" s="253"/>
      <c r="AZ1479" s="253"/>
      <c r="BA1479" s="253"/>
      <c r="BB1479" s="253"/>
      <c r="BC1479" s="253"/>
      <c r="BD1479" s="253"/>
      <c r="BE1479" s="253"/>
      <c r="BF1479" s="253"/>
      <c r="BG1479" s="253"/>
      <c r="BH1479" s="253"/>
      <c r="BI1479" s="253"/>
      <c r="BJ1479" s="253"/>
      <c r="BK1479" s="253"/>
      <c r="BL1479" s="253"/>
      <c r="BM1479" s="253"/>
      <c r="BN1479" s="253"/>
      <c r="BO1479" s="253"/>
      <c r="BP1479" s="253"/>
      <c r="BQ1479" s="253"/>
      <c r="BR1479" s="253"/>
      <c r="BS1479" s="253"/>
      <c r="BT1479" s="253"/>
      <c r="BU1479" s="253"/>
      <c r="BV1479" s="253"/>
      <c r="BW1479" s="253"/>
      <c r="BX1479" s="253"/>
      <c r="BY1479" s="253"/>
      <c r="BZ1479" s="253"/>
      <c r="CA1479" s="253"/>
      <c r="CB1479" s="253"/>
      <c r="CC1479" s="253"/>
      <c r="CD1479" s="253"/>
      <c r="CE1479" s="253"/>
      <c r="CF1479" s="253"/>
      <c r="CG1479" s="253"/>
      <c r="CH1479" s="253"/>
      <c r="CI1479" s="253"/>
      <c r="CJ1479" s="253"/>
      <c r="CK1479" s="253"/>
      <c r="CL1479" s="253"/>
      <c r="CM1479" s="253"/>
      <c r="CN1479" s="253"/>
      <c r="CO1479" s="253"/>
      <c r="CP1479" s="253"/>
      <c r="CQ1479" s="253"/>
      <c r="CR1479" s="253"/>
      <c r="CS1479" s="253"/>
      <c r="CT1479" s="253"/>
      <c r="CU1479" s="253"/>
      <c r="CV1479" s="253"/>
      <c r="CW1479" s="253"/>
      <c r="CX1479" s="253"/>
      <c r="CY1479" s="253"/>
      <c r="CZ1479" s="253"/>
      <c r="DA1479" s="253"/>
      <c r="DB1479" s="253"/>
      <c r="DC1479" s="253"/>
      <c r="DD1479" s="253"/>
      <c r="DE1479" s="253"/>
      <c r="DF1479" s="253"/>
      <c r="DG1479" s="253"/>
      <c r="DH1479" s="253"/>
      <c r="DI1479" s="253"/>
      <c r="DJ1479" s="253"/>
      <c r="DK1479" s="253"/>
      <c r="DL1479" s="253"/>
      <c r="DM1479" s="253"/>
      <c r="DN1479" s="253"/>
      <c r="DO1479" s="253"/>
      <c r="DP1479" s="253"/>
      <c r="DQ1479" s="253"/>
      <c r="DR1479" s="253"/>
      <c r="DS1479" s="253"/>
      <c r="DT1479" s="253"/>
      <c r="DU1479" s="253"/>
    </row>
    <row r="1480" spans="1:125" s="248" customFormat="1" x14ac:dyDescent="0.25">
      <c r="A1480" s="253"/>
      <c r="B1480" s="253"/>
      <c r="D1480" s="253"/>
      <c r="E1480" s="253"/>
      <c r="F1480" s="253"/>
      <c r="G1480" s="253"/>
      <c r="H1480" s="253"/>
      <c r="I1480" s="253"/>
      <c r="J1480" s="253"/>
      <c r="K1480" s="253"/>
      <c r="L1480" s="253"/>
      <c r="S1480" s="253"/>
      <c r="T1480" s="253"/>
      <c r="U1480" s="253"/>
      <c r="V1480" s="253"/>
      <c r="W1480" s="253"/>
      <c r="X1480" s="253"/>
      <c r="Y1480" s="253"/>
      <c r="Z1480" s="253"/>
      <c r="AA1480" s="253"/>
      <c r="AB1480" s="253"/>
      <c r="AC1480" s="253"/>
      <c r="AD1480" s="253"/>
      <c r="AE1480" s="253"/>
      <c r="AF1480" s="253"/>
      <c r="AG1480" s="253"/>
      <c r="AH1480" s="253"/>
      <c r="AI1480" s="253"/>
      <c r="AJ1480" s="253"/>
      <c r="AK1480" s="253"/>
      <c r="AL1480" s="253"/>
      <c r="AM1480" s="253"/>
      <c r="AN1480" s="253"/>
      <c r="AO1480" s="253"/>
      <c r="AP1480" s="253"/>
      <c r="AQ1480" s="253"/>
      <c r="AR1480" s="253"/>
      <c r="AS1480" s="253"/>
      <c r="AT1480" s="253"/>
      <c r="AU1480" s="253"/>
      <c r="AV1480" s="253"/>
      <c r="AW1480" s="253"/>
      <c r="AX1480" s="253"/>
      <c r="AY1480" s="253"/>
      <c r="AZ1480" s="253"/>
      <c r="BA1480" s="253"/>
      <c r="BB1480" s="253"/>
      <c r="BC1480" s="253"/>
      <c r="BD1480" s="253"/>
      <c r="BE1480" s="253"/>
      <c r="BF1480" s="253"/>
      <c r="BG1480" s="253"/>
      <c r="BH1480" s="253"/>
      <c r="BI1480" s="253"/>
      <c r="BJ1480" s="253"/>
      <c r="BK1480" s="253"/>
      <c r="BL1480" s="253"/>
      <c r="BM1480" s="253"/>
      <c r="BN1480" s="253"/>
      <c r="BO1480" s="253"/>
      <c r="BP1480" s="253"/>
      <c r="BQ1480" s="253"/>
      <c r="BR1480" s="253"/>
      <c r="BS1480" s="253"/>
      <c r="BT1480" s="253"/>
      <c r="BU1480" s="253"/>
      <c r="BV1480" s="253"/>
      <c r="BW1480" s="253"/>
      <c r="BX1480" s="253"/>
      <c r="BY1480" s="253"/>
      <c r="BZ1480" s="253"/>
      <c r="CA1480" s="253"/>
      <c r="CB1480" s="253"/>
      <c r="CC1480" s="253"/>
      <c r="CD1480" s="253"/>
      <c r="CE1480" s="253"/>
      <c r="CF1480" s="253"/>
      <c r="CG1480" s="253"/>
      <c r="CH1480" s="253"/>
      <c r="CI1480" s="253"/>
      <c r="CJ1480" s="253"/>
      <c r="CK1480" s="253"/>
      <c r="CL1480" s="253"/>
      <c r="CM1480" s="253"/>
      <c r="CN1480" s="253"/>
      <c r="CO1480" s="253"/>
      <c r="CP1480" s="253"/>
      <c r="CQ1480" s="253"/>
      <c r="CR1480" s="253"/>
      <c r="CS1480" s="253"/>
      <c r="CT1480" s="253"/>
      <c r="CU1480" s="253"/>
      <c r="CV1480" s="253"/>
      <c r="CW1480" s="253"/>
      <c r="CX1480" s="253"/>
      <c r="CY1480" s="253"/>
      <c r="CZ1480" s="253"/>
      <c r="DA1480" s="253"/>
      <c r="DB1480" s="253"/>
      <c r="DC1480" s="253"/>
      <c r="DD1480" s="253"/>
      <c r="DE1480" s="253"/>
      <c r="DF1480" s="253"/>
      <c r="DG1480" s="253"/>
      <c r="DH1480" s="253"/>
      <c r="DI1480" s="253"/>
      <c r="DJ1480" s="253"/>
      <c r="DK1480" s="253"/>
      <c r="DL1480" s="253"/>
      <c r="DM1480" s="253"/>
      <c r="DN1480" s="253"/>
      <c r="DO1480" s="253"/>
      <c r="DP1480" s="253"/>
      <c r="DQ1480" s="253"/>
      <c r="DR1480" s="253"/>
      <c r="DS1480" s="253"/>
      <c r="DT1480" s="253"/>
      <c r="DU1480" s="253"/>
    </row>
    <row r="1481" spans="1:125" s="248" customFormat="1" x14ac:dyDescent="0.25">
      <c r="A1481" s="253"/>
      <c r="B1481" s="253"/>
      <c r="D1481" s="253"/>
      <c r="E1481" s="253"/>
      <c r="F1481" s="253"/>
      <c r="G1481" s="253"/>
      <c r="H1481" s="253"/>
      <c r="I1481" s="253"/>
      <c r="J1481" s="253"/>
      <c r="K1481" s="253"/>
      <c r="L1481" s="253"/>
      <c r="S1481" s="253"/>
      <c r="T1481" s="253"/>
      <c r="U1481" s="253"/>
      <c r="V1481" s="253"/>
      <c r="W1481" s="253"/>
      <c r="X1481" s="253"/>
      <c r="Y1481" s="253"/>
      <c r="Z1481" s="253"/>
      <c r="AA1481" s="253"/>
      <c r="AB1481" s="253"/>
      <c r="AC1481" s="253"/>
      <c r="AD1481" s="253"/>
      <c r="AE1481" s="253"/>
      <c r="AF1481" s="253"/>
      <c r="AG1481" s="253"/>
      <c r="AH1481" s="253"/>
      <c r="AI1481" s="253"/>
      <c r="AJ1481" s="253"/>
      <c r="AK1481" s="253"/>
      <c r="AL1481" s="253"/>
      <c r="AM1481" s="253"/>
      <c r="AN1481" s="253"/>
      <c r="AO1481" s="253"/>
      <c r="AP1481" s="253"/>
      <c r="AQ1481" s="253"/>
      <c r="AR1481" s="253"/>
      <c r="AS1481" s="253"/>
      <c r="AT1481" s="253"/>
      <c r="AU1481" s="253"/>
      <c r="AV1481" s="253"/>
      <c r="AW1481" s="253"/>
      <c r="AX1481" s="253"/>
      <c r="AY1481" s="253"/>
      <c r="AZ1481" s="253"/>
      <c r="BA1481" s="253"/>
      <c r="BB1481" s="253"/>
      <c r="BC1481" s="253"/>
      <c r="BD1481" s="253"/>
      <c r="BE1481" s="253"/>
      <c r="BF1481" s="253"/>
      <c r="BG1481" s="253"/>
      <c r="BH1481" s="253"/>
      <c r="BI1481" s="253"/>
      <c r="BJ1481" s="253"/>
      <c r="BK1481" s="253"/>
      <c r="BL1481" s="253"/>
      <c r="BM1481" s="253"/>
      <c r="BN1481" s="253"/>
      <c r="BO1481" s="253"/>
      <c r="BP1481" s="253"/>
      <c r="BQ1481" s="253"/>
      <c r="BR1481" s="253"/>
      <c r="BS1481" s="253"/>
      <c r="BT1481" s="253"/>
      <c r="BU1481" s="253"/>
      <c r="BV1481" s="253"/>
      <c r="BW1481" s="253"/>
      <c r="BX1481" s="253"/>
      <c r="BY1481" s="253"/>
      <c r="BZ1481" s="253"/>
      <c r="CA1481" s="253"/>
      <c r="CB1481" s="253"/>
      <c r="CC1481" s="253"/>
      <c r="CD1481" s="253"/>
      <c r="CE1481" s="253"/>
      <c r="CF1481" s="253"/>
      <c r="CG1481" s="253"/>
      <c r="CH1481" s="253"/>
      <c r="CI1481" s="253"/>
      <c r="CJ1481" s="253"/>
      <c r="CK1481" s="253"/>
      <c r="CL1481" s="253"/>
      <c r="CM1481" s="253"/>
      <c r="CN1481" s="253"/>
      <c r="CO1481" s="253"/>
      <c r="CP1481" s="253"/>
      <c r="CQ1481" s="253"/>
      <c r="CR1481" s="253"/>
      <c r="CS1481" s="253"/>
      <c r="CT1481" s="253"/>
      <c r="CU1481" s="253"/>
      <c r="CV1481" s="253"/>
      <c r="CW1481" s="253"/>
      <c r="CX1481" s="253"/>
      <c r="CY1481" s="253"/>
      <c r="CZ1481" s="253"/>
      <c r="DA1481" s="253"/>
      <c r="DB1481" s="253"/>
      <c r="DC1481" s="253"/>
      <c r="DD1481" s="253"/>
      <c r="DE1481" s="253"/>
      <c r="DF1481" s="253"/>
      <c r="DG1481" s="253"/>
      <c r="DH1481" s="253"/>
      <c r="DI1481" s="253"/>
      <c r="DJ1481" s="253"/>
      <c r="DK1481" s="253"/>
      <c r="DL1481" s="253"/>
      <c r="DM1481" s="253"/>
      <c r="DN1481" s="253"/>
      <c r="DO1481" s="253"/>
      <c r="DP1481" s="253"/>
      <c r="DQ1481" s="253"/>
      <c r="DR1481" s="253"/>
      <c r="DS1481" s="253"/>
      <c r="DT1481" s="253"/>
      <c r="DU1481" s="253"/>
    </row>
    <row r="1482" spans="1:125" s="248" customFormat="1" x14ac:dyDescent="0.25">
      <c r="A1482" s="253"/>
      <c r="B1482" s="253"/>
      <c r="D1482" s="253"/>
      <c r="E1482" s="253"/>
      <c r="F1482" s="253"/>
      <c r="G1482" s="253"/>
      <c r="H1482" s="253"/>
      <c r="I1482" s="253"/>
      <c r="J1482" s="253"/>
      <c r="K1482" s="253"/>
      <c r="L1482" s="253"/>
      <c r="S1482" s="253"/>
      <c r="T1482" s="253"/>
      <c r="U1482" s="253"/>
      <c r="V1482" s="253"/>
      <c r="W1482" s="253"/>
      <c r="X1482" s="253"/>
      <c r="Y1482" s="253"/>
      <c r="Z1482" s="253"/>
      <c r="AA1482" s="253"/>
      <c r="AB1482" s="253"/>
      <c r="AC1482" s="253"/>
      <c r="AD1482" s="253"/>
      <c r="AE1482" s="253"/>
      <c r="AF1482" s="253"/>
      <c r="AG1482" s="253"/>
      <c r="AH1482" s="253"/>
      <c r="AI1482" s="253"/>
      <c r="AJ1482" s="253"/>
      <c r="AK1482" s="253"/>
      <c r="AL1482" s="253"/>
      <c r="AM1482" s="253"/>
      <c r="AN1482" s="253"/>
      <c r="AO1482" s="253"/>
      <c r="AP1482" s="253"/>
      <c r="AQ1482" s="253"/>
      <c r="AR1482" s="253"/>
      <c r="AS1482" s="253"/>
      <c r="AT1482" s="253"/>
      <c r="AU1482" s="253"/>
      <c r="AV1482" s="253"/>
      <c r="AW1482" s="253"/>
      <c r="AX1482" s="253"/>
      <c r="AY1482" s="253"/>
      <c r="AZ1482" s="253"/>
      <c r="BA1482" s="253"/>
      <c r="BB1482" s="253"/>
      <c r="BC1482" s="253"/>
      <c r="BD1482" s="253"/>
      <c r="BE1482" s="253"/>
      <c r="BF1482" s="253"/>
      <c r="BG1482" s="253"/>
      <c r="BH1482" s="253"/>
      <c r="BI1482" s="253"/>
      <c r="BJ1482" s="253"/>
      <c r="BK1482" s="253"/>
      <c r="BL1482" s="253"/>
      <c r="BM1482" s="253"/>
      <c r="BN1482" s="253"/>
      <c r="BO1482" s="253"/>
      <c r="BP1482" s="253"/>
      <c r="BQ1482" s="253"/>
      <c r="BR1482" s="253"/>
      <c r="BS1482" s="253"/>
      <c r="BT1482" s="253"/>
      <c r="BU1482" s="253"/>
      <c r="BV1482" s="253"/>
      <c r="BW1482" s="253"/>
      <c r="BX1482" s="253"/>
      <c r="BY1482" s="253"/>
      <c r="BZ1482" s="253"/>
      <c r="CA1482" s="253"/>
      <c r="CB1482" s="253"/>
      <c r="CC1482" s="253"/>
      <c r="CD1482" s="253"/>
      <c r="CE1482" s="253"/>
      <c r="CF1482" s="253"/>
      <c r="CG1482" s="253"/>
      <c r="CH1482" s="253"/>
      <c r="CI1482" s="253"/>
      <c r="CJ1482" s="253"/>
      <c r="CK1482" s="253"/>
      <c r="CL1482" s="253"/>
      <c r="CM1482" s="253"/>
      <c r="CN1482" s="253"/>
      <c r="CO1482" s="253"/>
      <c r="CP1482" s="253"/>
      <c r="CQ1482" s="253"/>
      <c r="CR1482" s="253"/>
      <c r="CS1482" s="253"/>
      <c r="CT1482" s="253"/>
      <c r="CU1482" s="253"/>
      <c r="CV1482" s="253"/>
      <c r="CW1482" s="253"/>
      <c r="CX1482" s="253"/>
      <c r="CY1482" s="253"/>
      <c r="CZ1482" s="253"/>
      <c r="DA1482" s="253"/>
      <c r="DB1482" s="253"/>
      <c r="DC1482" s="253"/>
      <c r="DD1482" s="253"/>
      <c r="DE1482" s="253"/>
      <c r="DF1482" s="253"/>
      <c r="DG1482" s="253"/>
      <c r="DH1482" s="253"/>
      <c r="DI1482" s="253"/>
      <c r="DJ1482" s="253"/>
      <c r="DK1482" s="253"/>
      <c r="DL1482" s="253"/>
      <c r="DM1482" s="253"/>
      <c r="DN1482" s="253"/>
      <c r="DO1482" s="253"/>
      <c r="DP1482" s="253"/>
      <c r="DQ1482" s="253"/>
      <c r="DR1482" s="253"/>
      <c r="DS1482" s="253"/>
      <c r="DT1482" s="253"/>
      <c r="DU1482" s="253"/>
    </row>
    <row r="1483" spans="1:125" s="248" customFormat="1" x14ac:dyDescent="0.25">
      <c r="A1483" s="253"/>
      <c r="B1483" s="253"/>
      <c r="D1483" s="253"/>
      <c r="E1483" s="253"/>
      <c r="F1483" s="253"/>
      <c r="G1483" s="253"/>
      <c r="H1483" s="253"/>
      <c r="I1483" s="253"/>
      <c r="J1483" s="253"/>
      <c r="K1483" s="253"/>
      <c r="L1483" s="253"/>
      <c r="S1483" s="253"/>
      <c r="T1483" s="253"/>
      <c r="U1483" s="253"/>
      <c r="V1483" s="253"/>
      <c r="W1483" s="253"/>
      <c r="X1483" s="253"/>
      <c r="Y1483" s="253"/>
      <c r="Z1483" s="253"/>
      <c r="AA1483" s="253"/>
      <c r="AB1483" s="253"/>
      <c r="AC1483" s="253"/>
      <c r="AD1483" s="253"/>
      <c r="AE1483" s="253"/>
      <c r="AF1483" s="253"/>
      <c r="AG1483" s="253"/>
      <c r="AH1483" s="253"/>
      <c r="AI1483" s="253"/>
      <c r="AJ1483" s="253"/>
      <c r="AK1483" s="253"/>
      <c r="AL1483" s="253"/>
      <c r="AM1483" s="253"/>
      <c r="AN1483" s="253"/>
      <c r="AO1483" s="253"/>
      <c r="AP1483" s="253"/>
      <c r="AQ1483" s="253"/>
      <c r="AR1483" s="253"/>
      <c r="AS1483" s="253"/>
      <c r="AT1483" s="253"/>
      <c r="AU1483" s="253"/>
      <c r="AV1483" s="253"/>
      <c r="AW1483" s="253"/>
      <c r="AX1483" s="253"/>
      <c r="AY1483" s="253"/>
      <c r="AZ1483" s="253"/>
      <c r="BA1483" s="253"/>
      <c r="BB1483" s="253"/>
      <c r="BC1483" s="253"/>
      <c r="BD1483" s="253"/>
      <c r="BE1483" s="253"/>
      <c r="BF1483" s="253"/>
      <c r="BG1483" s="253"/>
      <c r="BH1483" s="253"/>
      <c r="BI1483" s="253"/>
      <c r="BJ1483" s="253"/>
      <c r="BK1483" s="253"/>
      <c r="BL1483" s="253"/>
      <c r="BM1483" s="253"/>
      <c r="BN1483" s="253"/>
      <c r="BO1483" s="253"/>
      <c r="BP1483" s="253"/>
      <c r="BQ1483" s="253"/>
      <c r="BR1483" s="253"/>
      <c r="BS1483" s="253"/>
      <c r="BT1483" s="253"/>
      <c r="BU1483" s="253"/>
      <c r="BV1483" s="253"/>
      <c r="BW1483" s="253"/>
      <c r="BX1483" s="253"/>
      <c r="BY1483" s="253"/>
      <c r="BZ1483" s="253"/>
      <c r="CA1483" s="253"/>
      <c r="CB1483" s="253"/>
      <c r="CC1483" s="253"/>
      <c r="CD1483" s="253"/>
      <c r="CE1483" s="253"/>
      <c r="CF1483" s="253"/>
      <c r="CG1483" s="253"/>
      <c r="CH1483" s="253"/>
      <c r="CI1483" s="253"/>
      <c r="CJ1483" s="253"/>
      <c r="CK1483" s="253"/>
      <c r="CL1483" s="253"/>
      <c r="CM1483" s="253"/>
      <c r="CN1483" s="253"/>
      <c r="CO1483" s="253"/>
      <c r="CP1483" s="253"/>
      <c r="CQ1483" s="253"/>
      <c r="CR1483" s="253"/>
      <c r="CS1483" s="253"/>
      <c r="CT1483" s="253"/>
      <c r="CU1483" s="253"/>
      <c r="CV1483" s="253"/>
      <c r="CW1483" s="253"/>
      <c r="CX1483" s="253"/>
      <c r="CY1483" s="253"/>
      <c r="CZ1483" s="253"/>
      <c r="DA1483" s="253"/>
      <c r="DB1483" s="253"/>
      <c r="DC1483" s="253"/>
      <c r="DD1483" s="253"/>
      <c r="DE1483" s="253"/>
      <c r="DF1483" s="253"/>
      <c r="DG1483" s="253"/>
      <c r="DH1483" s="253"/>
      <c r="DI1483" s="253"/>
      <c r="DJ1483" s="253"/>
      <c r="DK1483" s="253"/>
      <c r="DL1483" s="253"/>
      <c r="DM1483" s="253"/>
      <c r="DN1483" s="253"/>
      <c r="DO1483" s="253"/>
      <c r="DP1483" s="253"/>
      <c r="DQ1483" s="253"/>
      <c r="DR1483" s="253"/>
      <c r="DS1483" s="253"/>
      <c r="DT1483" s="253"/>
      <c r="DU1483" s="253"/>
    </row>
    <row r="1484" spans="1:125" s="248" customFormat="1" x14ac:dyDescent="0.25">
      <c r="A1484" s="253"/>
      <c r="B1484" s="253"/>
      <c r="D1484" s="253"/>
      <c r="E1484" s="253"/>
      <c r="F1484" s="253"/>
      <c r="G1484" s="253"/>
      <c r="H1484" s="253"/>
      <c r="I1484" s="253"/>
      <c r="J1484" s="253"/>
      <c r="K1484" s="253"/>
      <c r="L1484" s="253"/>
      <c r="S1484" s="253"/>
      <c r="T1484" s="253"/>
      <c r="U1484" s="253"/>
      <c r="V1484" s="253"/>
      <c r="W1484" s="253"/>
      <c r="X1484" s="253"/>
      <c r="Y1484" s="253"/>
      <c r="Z1484" s="253"/>
      <c r="AA1484" s="253"/>
      <c r="AB1484" s="253"/>
      <c r="AC1484" s="253"/>
      <c r="AD1484" s="253"/>
      <c r="AE1484" s="253"/>
      <c r="AF1484" s="253"/>
      <c r="AG1484" s="253"/>
      <c r="AH1484" s="253"/>
      <c r="AI1484" s="253"/>
      <c r="AJ1484" s="253"/>
      <c r="AK1484" s="253"/>
      <c r="AL1484" s="253"/>
      <c r="AM1484" s="253"/>
      <c r="AN1484" s="253"/>
      <c r="AO1484" s="253"/>
      <c r="AP1484" s="253"/>
      <c r="AQ1484" s="253"/>
      <c r="AR1484" s="253"/>
      <c r="AS1484" s="253"/>
      <c r="AT1484" s="253"/>
      <c r="AU1484" s="253"/>
      <c r="AV1484" s="253"/>
      <c r="AW1484" s="253"/>
      <c r="AX1484" s="253"/>
      <c r="AY1484" s="253"/>
      <c r="AZ1484" s="253"/>
      <c r="BA1484" s="253"/>
      <c r="BB1484" s="253"/>
      <c r="BC1484" s="253"/>
      <c r="BD1484" s="253"/>
      <c r="BE1484" s="253"/>
      <c r="BF1484" s="253"/>
      <c r="BG1484" s="253"/>
      <c r="BH1484" s="253"/>
      <c r="BI1484" s="253"/>
      <c r="BJ1484" s="253"/>
      <c r="BK1484" s="253"/>
      <c r="BL1484" s="253"/>
      <c r="BM1484" s="253"/>
      <c r="BN1484" s="253"/>
      <c r="BO1484" s="253"/>
      <c r="BP1484" s="253"/>
      <c r="BQ1484" s="253"/>
      <c r="BR1484" s="253"/>
      <c r="BS1484" s="253"/>
      <c r="BT1484" s="253"/>
      <c r="BU1484" s="253"/>
      <c r="BV1484" s="253"/>
      <c r="BW1484" s="253"/>
      <c r="BX1484" s="253"/>
      <c r="BY1484" s="253"/>
      <c r="BZ1484" s="253"/>
      <c r="CA1484" s="253"/>
      <c r="CB1484" s="253"/>
      <c r="CC1484" s="253"/>
      <c r="CD1484" s="253"/>
      <c r="CE1484" s="253"/>
      <c r="CF1484" s="253"/>
      <c r="CG1484" s="253"/>
      <c r="CH1484" s="253"/>
      <c r="CI1484" s="253"/>
      <c r="CJ1484" s="253"/>
      <c r="CK1484" s="253"/>
      <c r="CL1484" s="253"/>
      <c r="CM1484" s="253"/>
      <c r="CN1484" s="253"/>
      <c r="CO1484" s="253"/>
      <c r="CP1484" s="253"/>
      <c r="CQ1484" s="253"/>
      <c r="CR1484" s="253"/>
      <c r="CS1484" s="253"/>
      <c r="CT1484" s="253"/>
      <c r="CU1484" s="253"/>
      <c r="CV1484" s="253"/>
      <c r="CW1484" s="253"/>
      <c r="CX1484" s="253"/>
      <c r="CY1484" s="253"/>
      <c r="CZ1484" s="253"/>
      <c r="DA1484" s="253"/>
      <c r="DB1484" s="253"/>
      <c r="DC1484" s="253"/>
      <c r="DD1484" s="253"/>
      <c r="DE1484" s="253"/>
      <c r="DF1484" s="253"/>
      <c r="DG1484" s="253"/>
      <c r="DH1484" s="253"/>
      <c r="DI1484" s="253"/>
      <c r="DJ1484" s="253"/>
      <c r="DK1484" s="253"/>
      <c r="DL1484" s="253"/>
      <c r="DM1484" s="253"/>
      <c r="DN1484" s="253"/>
      <c r="DO1484" s="253"/>
      <c r="DP1484" s="253"/>
      <c r="DQ1484" s="253"/>
      <c r="DR1484" s="253"/>
      <c r="DS1484" s="253"/>
      <c r="DT1484" s="253"/>
      <c r="DU1484" s="253"/>
    </row>
    <row r="1485" spans="1:125" s="248" customFormat="1" x14ac:dyDescent="0.25">
      <c r="A1485" s="253"/>
      <c r="B1485" s="253"/>
      <c r="D1485" s="253"/>
      <c r="E1485" s="253"/>
      <c r="F1485" s="253"/>
      <c r="G1485" s="253"/>
      <c r="H1485" s="253"/>
      <c r="I1485" s="253"/>
      <c r="J1485" s="253"/>
      <c r="K1485" s="253"/>
      <c r="L1485" s="253"/>
      <c r="S1485" s="253"/>
      <c r="T1485" s="253"/>
      <c r="U1485" s="253"/>
      <c r="V1485" s="253"/>
      <c r="W1485" s="253"/>
      <c r="X1485" s="253"/>
      <c r="Y1485" s="253"/>
      <c r="Z1485" s="253"/>
      <c r="AA1485" s="253"/>
      <c r="AB1485" s="253"/>
      <c r="AC1485" s="253"/>
      <c r="AD1485" s="253"/>
      <c r="AE1485" s="253"/>
      <c r="AF1485" s="253"/>
      <c r="AG1485" s="253"/>
      <c r="AH1485" s="253"/>
      <c r="AI1485" s="253"/>
      <c r="AJ1485" s="253"/>
      <c r="AK1485" s="253"/>
      <c r="AL1485" s="253"/>
      <c r="AM1485" s="253"/>
      <c r="AN1485" s="253"/>
      <c r="AO1485" s="253"/>
      <c r="AP1485" s="253"/>
      <c r="AQ1485" s="253"/>
      <c r="AR1485" s="253"/>
      <c r="AS1485" s="253"/>
      <c r="AT1485" s="253"/>
      <c r="AU1485" s="253"/>
      <c r="AV1485" s="253"/>
      <c r="AW1485" s="253"/>
      <c r="AX1485" s="253"/>
      <c r="AY1485" s="253"/>
      <c r="AZ1485" s="253"/>
      <c r="BA1485" s="253"/>
      <c r="BB1485" s="253"/>
      <c r="BC1485" s="253"/>
      <c r="BD1485" s="253"/>
      <c r="BE1485" s="253"/>
      <c r="BF1485" s="253"/>
      <c r="BG1485" s="253"/>
      <c r="BH1485" s="253"/>
      <c r="BI1485" s="253"/>
      <c r="BJ1485" s="253"/>
      <c r="BK1485" s="253"/>
      <c r="BL1485" s="253"/>
      <c r="BM1485" s="253"/>
      <c r="BN1485" s="253"/>
      <c r="BO1485" s="253"/>
      <c r="BP1485" s="253"/>
      <c r="BQ1485" s="253"/>
      <c r="BR1485" s="253"/>
      <c r="BS1485" s="253"/>
      <c r="BT1485" s="253"/>
      <c r="BU1485" s="253"/>
      <c r="BV1485" s="253"/>
      <c r="BW1485" s="253"/>
      <c r="BX1485" s="253"/>
      <c r="BY1485" s="253"/>
      <c r="BZ1485" s="253"/>
      <c r="CA1485" s="253"/>
      <c r="CB1485" s="253"/>
      <c r="CC1485" s="253"/>
      <c r="CD1485" s="253"/>
      <c r="CE1485" s="253"/>
      <c r="CF1485" s="253"/>
      <c r="CG1485" s="253"/>
      <c r="CH1485" s="253"/>
      <c r="CI1485" s="253"/>
      <c r="CJ1485" s="253"/>
      <c r="CK1485" s="253"/>
      <c r="CL1485" s="253"/>
      <c r="CM1485" s="253"/>
      <c r="CN1485" s="253"/>
      <c r="CO1485" s="253"/>
      <c r="CP1485" s="253"/>
      <c r="CQ1485" s="253"/>
      <c r="CR1485" s="253"/>
      <c r="CS1485" s="253"/>
      <c r="CT1485" s="253"/>
      <c r="CU1485" s="253"/>
      <c r="CV1485" s="253"/>
      <c r="CW1485" s="253"/>
      <c r="CX1485" s="253"/>
      <c r="CY1485" s="253"/>
      <c r="CZ1485" s="253"/>
      <c r="DA1485" s="253"/>
      <c r="DB1485" s="253"/>
      <c r="DC1485" s="253"/>
      <c r="DD1485" s="253"/>
      <c r="DE1485" s="253"/>
      <c r="DF1485" s="253"/>
      <c r="DG1485" s="253"/>
      <c r="DH1485" s="253"/>
      <c r="DI1485" s="253"/>
      <c r="DJ1485" s="253"/>
      <c r="DK1485" s="253"/>
      <c r="DL1485" s="253"/>
      <c r="DM1485" s="253"/>
      <c r="DN1485" s="253"/>
      <c r="DO1485" s="253"/>
      <c r="DP1485" s="253"/>
      <c r="DQ1485" s="253"/>
      <c r="DR1485" s="253"/>
      <c r="DS1485" s="253"/>
      <c r="DT1485" s="253"/>
      <c r="DU1485" s="253"/>
    </row>
    <row r="1486" spans="1:125" s="248" customFormat="1" x14ac:dyDescent="0.25">
      <c r="A1486" s="253"/>
      <c r="B1486" s="253"/>
      <c r="D1486" s="253"/>
      <c r="E1486" s="253"/>
      <c r="F1486" s="253"/>
      <c r="G1486" s="253"/>
      <c r="H1486" s="253"/>
      <c r="I1486" s="253"/>
      <c r="J1486" s="253"/>
      <c r="K1486" s="253"/>
      <c r="L1486" s="253"/>
      <c r="S1486" s="253"/>
      <c r="T1486" s="253"/>
      <c r="U1486" s="253"/>
      <c r="V1486" s="253"/>
      <c r="W1486" s="253"/>
      <c r="X1486" s="253"/>
      <c r="Y1486" s="253"/>
      <c r="Z1486" s="253"/>
      <c r="AA1486" s="253"/>
      <c r="AB1486" s="253"/>
      <c r="AC1486" s="253"/>
      <c r="AD1486" s="253"/>
      <c r="AE1486" s="253"/>
      <c r="AF1486" s="253"/>
      <c r="AG1486" s="253"/>
      <c r="AH1486" s="253"/>
      <c r="AI1486" s="253"/>
      <c r="AJ1486" s="253"/>
      <c r="AK1486" s="253"/>
      <c r="AL1486" s="253"/>
      <c r="AM1486" s="253"/>
      <c r="AN1486" s="253"/>
      <c r="AO1486" s="253"/>
      <c r="AP1486" s="253"/>
      <c r="AQ1486" s="253"/>
      <c r="AR1486" s="253"/>
      <c r="AS1486" s="253"/>
      <c r="AT1486" s="253"/>
      <c r="AU1486" s="253"/>
      <c r="AV1486" s="253"/>
      <c r="AW1486" s="253"/>
      <c r="AX1486" s="253"/>
      <c r="AY1486" s="253"/>
      <c r="AZ1486" s="253"/>
      <c r="BA1486" s="253"/>
      <c r="BB1486" s="253"/>
      <c r="BC1486" s="253"/>
      <c r="BD1486" s="253"/>
      <c r="BE1486" s="253"/>
      <c r="BF1486" s="253"/>
      <c r="BG1486" s="253"/>
      <c r="BH1486" s="253"/>
      <c r="BI1486" s="253"/>
      <c r="BJ1486" s="253"/>
      <c r="BK1486" s="253"/>
      <c r="BL1486" s="253"/>
      <c r="BM1486" s="253"/>
      <c r="BN1486" s="253"/>
      <c r="BO1486" s="253"/>
      <c r="BP1486" s="253"/>
      <c r="BQ1486" s="253"/>
      <c r="BR1486" s="253"/>
      <c r="BS1486" s="253"/>
      <c r="BT1486" s="253"/>
      <c r="BU1486" s="253"/>
      <c r="BV1486" s="253"/>
      <c r="BW1486" s="253"/>
      <c r="BX1486" s="253"/>
      <c r="BY1486" s="253"/>
      <c r="BZ1486" s="253"/>
      <c r="CA1486" s="253"/>
      <c r="CB1486" s="253"/>
      <c r="CC1486" s="253"/>
      <c r="CD1486" s="253"/>
      <c r="CE1486" s="253"/>
      <c r="CF1486" s="253"/>
      <c r="CG1486" s="253"/>
      <c r="CH1486" s="253"/>
      <c r="CI1486" s="253"/>
      <c r="CJ1486" s="253"/>
      <c r="CK1486" s="253"/>
      <c r="CL1486" s="253"/>
      <c r="CM1486" s="253"/>
      <c r="CN1486" s="253"/>
      <c r="CO1486" s="253"/>
      <c r="CP1486" s="253"/>
      <c r="CQ1486" s="253"/>
      <c r="CR1486" s="253"/>
      <c r="CS1486" s="253"/>
      <c r="CT1486" s="253"/>
      <c r="CU1486" s="253"/>
      <c r="CV1486" s="253"/>
      <c r="CW1486" s="253"/>
      <c r="CX1486" s="253"/>
      <c r="CY1486" s="253"/>
      <c r="CZ1486" s="253"/>
      <c r="DA1486" s="253"/>
      <c r="DB1486" s="253"/>
      <c r="DC1486" s="253"/>
      <c r="DD1486" s="253"/>
      <c r="DE1486" s="253"/>
      <c r="DF1486" s="253"/>
      <c r="DG1486" s="253"/>
      <c r="DH1486" s="253"/>
      <c r="DI1486" s="253"/>
      <c r="DJ1486" s="253"/>
      <c r="DK1486" s="253"/>
      <c r="DL1486" s="253"/>
      <c r="DM1486" s="253"/>
      <c r="DN1486" s="253"/>
      <c r="DO1486" s="253"/>
      <c r="DP1486" s="253"/>
      <c r="DQ1486" s="253"/>
      <c r="DR1486" s="253"/>
      <c r="DS1486" s="253"/>
      <c r="DT1486" s="253"/>
      <c r="DU1486" s="253"/>
    </row>
    <row r="1487" spans="1:125" s="248" customFormat="1" x14ac:dyDescent="0.25">
      <c r="A1487" s="253"/>
      <c r="B1487" s="253"/>
      <c r="D1487" s="253"/>
      <c r="E1487" s="253"/>
      <c r="F1487" s="253"/>
      <c r="G1487" s="253"/>
      <c r="H1487" s="253"/>
      <c r="I1487" s="253"/>
      <c r="J1487" s="253"/>
      <c r="K1487" s="253"/>
      <c r="L1487" s="253"/>
      <c r="S1487" s="253"/>
      <c r="T1487" s="253"/>
      <c r="U1487" s="253"/>
      <c r="V1487" s="253"/>
      <c r="W1487" s="253"/>
      <c r="X1487" s="253"/>
      <c r="Y1487" s="253"/>
      <c r="Z1487" s="253"/>
      <c r="AA1487" s="253"/>
      <c r="AB1487" s="253"/>
      <c r="AC1487" s="253"/>
      <c r="AD1487" s="253"/>
      <c r="AE1487" s="253"/>
      <c r="AF1487" s="253"/>
      <c r="AG1487" s="253"/>
      <c r="AH1487" s="253"/>
      <c r="AI1487" s="253"/>
      <c r="AJ1487" s="253"/>
      <c r="AK1487" s="253"/>
      <c r="AL1487" s="253"/>
      <c r="AM1487" s="253"/>
      <c r="AN1487" s="253"/>
      <c r="AO1487" s="253"/>
      <c r="AP1487" s="253"/>
      <c r="AQ1487" s="253"/>
      <c r="AR1487" s="253"/>
      <c r="AS1487" s="253"/>
      <c r="AT1487" s="253"/>
      <c r="AU1487" s="253"/>
      <c r="AV1487" s="253"/>
      <c r="AW1487" s="253"/>
      <c r="AX1487" s="253"/>
      <c r="AY1487" s="253"/>
      <c r="AZ1487" s="253"/>
      <c r="BA1487" s="253"/>
      <c r="BB1487" s="253"/>
      <c r="BC1487" s="253"/>
      <c r="BD1487" s="253"/>
      <c r="BE1487" s="253"/>
      <c r="BF1487" s="253"/>
      <c r="BG1487" s="253"/>
      <c r="BH1487" s="253"/>
      <c r="BI1487" s="253"/>
      <c r="BJ1487" s="253"/>
      <c r="BK1487" s="253"/>
      <c r="BL1487" s="253"/>
      <c r="BM1487" s="253"/>
      <c r="BN1487" s="253"/>
      <c r="BO1487" s="253"/>
      <c r="BP1487" s="253"/>
      <c r="BQ1487" s="253"/>
      <c r="BR1487" s="253"/>
      <c r="BS1487" s="253"/>
      <c r="BT1487" s="253"/>
      <c r="BU1487" s="253"/>
      <c r="BV1487" s="253"/>
      <c r="BW1487" s="253"/>
      <c r="BX1487" s="253"/>
      <c r="BY1487" s="253"/>
      <c r="BZ1487" s="253"/>
      <c r="CA1487" s="253"/>
      <c r="CB1487" s="253"/>
      <c r="CC1487" s="253"/>
      <c r="CD1487" s="253"/>
      <c r="CE1487" s="253"/>
      <c r="CF1487" s="253"/>
      <c r="CG1487" s="253"/>
      <c r="CH1487" s="253"/>
      <c r="CI1487" s="253"/>
      <c r="CJ1487" s="253"/>
      <c r="CK1487" s="253"/>
      <c r="CL1487" s="253"/>
      <c r="CM1487" s="253"/>
      <c r="CN1487" s="253"/>
      <c r="CO1487" s="253"/>
      <c r="CP1487" s="253"/>
      <c r="CQ1487" s="253"/>
      <c r="CR1487" s="253"/>
      <c r="CS1487" s="253"/>
      <c r="CT1487" s="253"/>
      <c r="CU1487" s="253"/>
      <c r="CV1487" s="253"/>
      <c r="CW1487" s="253"/>
      <c r="CX1487" s="253"/>
      <c r="CY1487" s="253"/>
      <c r="CZ1487" s="253"/>
      <c r="DA1487" s="253"/>
      <c r="DB1487" s="253"/>
      <c r="DC1487" s="253"/>
      <c r="DD1487" s="253"/>
      <c r="DE1487" s="253"/>
      <c r="DF1487" s="253"/>
      <c r="DG1487" s="253"/>
      <c r="DH1487" s="253"/>
      <c r="DI1487" s="253"/>
      <c r="DJ1487" s="253"/>
      <c r="DK1487" s="253"/>
      <c r="DL1487" s="253"/>
      <c r="DM1487" s="253"/>
      <c r="DN1487" s="253"/>
      <c r="DO1487" s="253"/>
      <c r="DP1487" s="253"/>
      <c r="DQ1487" s="253"/>
      <c r="DR1487" s="253"/>
      <c r="DS1487" s="253"/>
      <c r="DT1487" s="253"/>
      <c r="DU1487" s="253"/>
    </row>
    <row r="1488" spans="1:125" s="248" customFormat="1" x14ac:dyDescent="0.25">
      <c r="A1488" s="253"/>
      <c r="B1488" s="253"/>
      <c r="D1488" s="253"/>
      <c r="E1488" s="253"/>
      <c r="F1488" s="253"/>
      <c r="G1488" s="253"/>
      <c r="H1488" s="253"/>
      <c r="I1488" s="253"/>
      <c r="J1488" s="253"/>
      <c r="K1488" s="253"/>
      <c r="L1488" s="253"/>
      <c r="S1488" s="253"/>
      <c r="T1488" s="253"/>
      <c r="U1488" s="253"/>
      <c r="V1488" s="253"/>
      <c r="W1488" s="253"/>
      <c r="X1488" s="253"/>
      <c r="Y1488" s="253"/>
      <c r="Z1488" s="253"/>
      <c r="AA1488" s="253"/>
      <c r="AB1488" s="253"/>
      <c r="AC1488" s="253"/>
      <c r="AD1488" s="253"/>
      <c r="AE1488" s="253"/>
      <c r="AF1488" s="253"/>
      <c r="AG1488" s="253"/>
      <c r="AH1488" s="253"/>
      <c r="AI1488" s="253"/>
      <c r="AJ1488" s="253"/>
      <c r="AK1488" s="253"/>
      <c r="AL1488" s="253"/>
      <c r="AM1488" s="253"/>
      <c r="AN1488" s="253"/>
      <c r="AO1488" s="253"/>
      <c r="AP1488" s="253"/>
      <c r="AQ1488" s="253"/>
      <c r="AR1488" s="253"/>
      <c r="AS1488" s="253"/>
      <c r="AT1488" s="253"/>
      <c r="AU1488" s="253"/>
      <c r="AV1488" s="253"/>
      <c r="AW1488" s="253"/>
      <c r="AX1488" s="253"/>
      <c r="AY1488" s="253"/>
      <c r="AZ1488" s="253"/>
      <c r="BA1488" s="253"/>
      <c r="BB1488" s="253"/>
      <c r="BC1488" s="253"/>
      <c r="BD1488" s="253"/>
      <c r="BE1488" s="253"/>
      <c r="BF1488" s="253"/>
      <c r="BG1488" s="253"/>
      <c r="BH1488" s="253"/>
      <c r="BI1488" s="253"/>
      <c r="BJ1488" s="253"/>
      <c r="BK1488" s="253"/>
      <c r="BL1488" s="253"/>
      <c r="BM1488" s="253"/>
      <c r="BN1488" s="253"/>
      <c r="BO1488" s="253"/>
      <c r="BP1488" s="253"/>
      <c r="BQ1488" s="253"/>
      <c r="BR1488" s="253"/>
      <c r="BS1488" s="253"/>
      <c r="BT1488" s="253"/>
      <c r="BU1488" s="253"/>
      <c r="BV1488" s="253"/>
      <c r="BW1488" s="253"/>
      <c r="BX1488" s="253"/>
      <c r="BY1488" s="253"/>
      <c r="BZ1488" s="253"/>
      <c r="CA1488" s="253"/>
      <c r="CB1488" s="253"/>
      <c r="CC1488" s="253"/>
      <c r="CD1488" s="253"/>
      <c r="CE1488" s="253"/>
      <c r="CF1488" s="253"/>
      <c r="CG1488" s="253"/>
      <c r="CH1488" s="253"/>
      <c r="CI1488" s="253"/>
      <c r="CJ1488" s="253"/>
      <c r="CK1488" s="253"/>
      <c r="CL1488" s="253"/>
      <c r="CM1488" s="253"/>
      <c r="CN1488" s="253"/>
      <c r="CO1488" s="253"/>
      <c r="CP1488" s="253"/>
      <c r="CQ1488" s="253"/>
      <c r="CR1488" s="253"/>
      <c r="CS1488" s="253"/>
      <c r="CT1488" s="253"/>
      <c r="CU1488" s="253"/>
      <c r="CV1488" s="253"/>
      <c r="CW1488" s="253"/>
      <c r="CX1488" s="253"/>
      <c r="CY1488" s="253"/>
      <c r="CZ1488" s="253"/>
      <c r="DA1488" s="253"/>
      <c r="DB1488" s="253"/>
      <c r="DC1488" s="253"/>
      <c r="DD1488" s="253"/>
      <c r="DE1488" s="253"/>
      <c r="DF1488" s="253"/>
      <c r="DG1488" s="253"/>
      <c r="DH1488" s="253"/>
      <c r="DI1488" s="253"/>
      <c r="DJ1488" s="253"/>
      <c r="DK1488" s="253"/>
      <c r="DL1488" s="253"/>
      <c r="DM1488" s="253"/>
      <c r="DN1488" s="253"/>
      <c r="DO1488" s="253"/>
      <c r="DP1488" s="253"/>
      <c r="DQ1488" s="253"/>
      <c r="DR1488" s="253"/>
      <c r="DS1488" s="253"/>
      <c r="DT1488" s="253"/>
      <c r="DU1488" s="253"/>
    </row>
    <row r="1489" spans="1:125" s="248" customFormat="1" x14ac:dyDescent="0.25">
      <c r="A1489" s="253"/>
      <c r="B1489" s="253"/>
      <c r="D1489" s="253"/>
      <c r="E1489" s="253"/>
      <c r="F1489" s="253"/>
      <c r="G1489" s="253"/>
      <c r="H1489" s="253"/>
      <c r="I1489" s="253"/>
      <c r="J1489" s="253"/>
      <c r="K1489" s="253"/>
      <c r="L1489" s="253"/>
      <c r="S1489" s="253"/>
      <c r="T1489" s="253"/>
      <c r="U1489" s="253"/>
      <c r="V1489" s="253"/>
      <c r="W1489" s="253"/>
      <c r="X1489" s="253"/>
      <c r="Y1489" s="253"/>
      <c r="Z1489" s="253"/>
      <c r="AA1489" s="253"/>
      <c r="AB1489" s="253"/>
      <c r="AC1489" s="253"/>
      <c r="AD1489" s="253"/>
      <c r="AE1489" s="253"/>
      <c r="AF1489" s="253"/>
      <c r="AG1489" s="253"/>
      <c r="AH1489" s="253"/>
      <c r="AI1489" s="253"/>
      <c r="AJ1489" s="253"/>
      <c r="AK1489" s="253"/>
      <c r="AL1489" s="253"/>
      <c r="AM1489" s="253"/>
      <c r="AN1489" s="253"/>
      <c r="AO1489" s="253"/>
      <c r="AP1489" s="253"/>
      <c r="AQ1489" s="253"/>
      <c r="AR1489" s="253"/>
      <c r="AS1489" s="253"/>
      <c r="AT1489" s="253"/>
      <c r="AU1489" s="253"/>
      <c r="AV1489" s="253"/>
      <c r="AW1489" s="253"/>
      <c r="AX1489" s="253"/>
      <c r="AY1489" s="253"/>
      <c r="AZ1489" s="253"/>
      <c r="BA1489" s="253"/>
      <c r="BB1489" s="253"/>
      <c r="BC1489" s="253"/>
      <c r="BD1489" s="253"/>
      <c r="BE1489" s="253"/>
      <c r="BF1489" s="253"/>
      <c r="BG1489" s="253"/>
      <c r="BH1489" s="253"/>
      <c r="BI1489" s="253"/>
      <c r="BJ1489" s="253"/>
      <c r="BK1489" s="253"/>
      <c r="BL1489" s="253"/>
      <c r="BM1489" s="253"/>
      <c r="BN1489" s="253"/>
      <c r="BO1489" s="253"/>
      <c r="BP1489" s="253"/>
      <c r="BQ1489" s="253"/>
      <c r="BR1489" s="253"/>
      <c r="BS1489" s="253"/>
      <c r="BT1489" s="253"/>
      <c r="BU1489" s="253"/>
      <c r="BV1489" s="253"/>
      <c r="BW1489" s="253"/>
      <c r="BX1489" s="253"/>
      <c r="BY1489" s="253"/>
      <c r="BZ1489" s="253"/>
      <c r="CA1489" s="253"/>
      <c r="CB1489" s="253"/>
      <c r="CC1489" s="253"/>
      <c r="CD1489" s="253"/>
      <c r="CE1489" s="253"/>
      <c r="CF1489" s="253"/>
      <c r="CG1489" s="253"/>
      <c r="CH1489" s="253"/>
      <c r="CI1489" s="253"/>
      <c r="CJ1489" s="253"/>
      <c r="CK1489" s="253"/>
      <c r="CL1489" s="253"/>
      <c r="CM1489" s="253"/>
      <c r="CN1489" s="253"/>
      <c r="CO1489" s="253"/>
      <c r="CP1489" s="253"/>
      <c r="CQ1489" s="253"/>
      <c r="CR1489" s="253"/>
      <c r="CS1489" s="253"/>
      <c r="CT1489" s="253"/>
      <c r="CU1489" s="253"/>
      <c r="CV1489" s="253"/>
      <c r="CW1489" s="253"/>
      <c r="CX1489" s="253"/>
      <c r="CY1489" s="253"/>
      <c r="CZ1489" s="253"/>
      <c r="DA1489" s="253"/>
      <c r="DB1489" s="253"/>
      <c r="DC1489" s="253"/>
      <c r="DD1489" s="253"/>
      <c r="DE1489" s="253"/>
      <c r="DF1489" s="253"/>
      <c r="DG1489" s="253"/>
      <c r="DH1489" s="253"/>
      <c r="DI1489" s="253"/>
      <c r="DJ1489" s="253"/>
      <c r="DK1489" s="253"/>
      <c r="DL1489" s="253"/>
      <c r="DM1489" s="253"/>
      <c r="DN1489" s="253"/>
      <c r="DO1489" s="253"/>
      <c r="DP1489" s="253"/>
      <c r="DQ1489" s="253"/>
      <c r="DR1489" s="253"/>
      <c r="DS1489" s="253"/>
      <c r="DT1489" s="253"/>
      <c r="DU1489" s="253"/>
    </row>
    <row r="1490" spans="1:125" s="248" customFormat="1" x14ac:dyDescent="0.25">
      <c r="A1490" s="253"/>
      <c r="B1490" s="253"/>
      <c r="D1490" s="253"/>
      <c r="E1490" s="253"/>
      <c r="F1490" s="253"/>
      <c r="G1490" s="253"/>
      <c r="H1490" s="253"/>
      <c r="I1490" s="253"/>
      <c r="J1490" s="253"/>
      <c r="K1490" s="253"/>
      <c r="L1490" s="253"/>
      <c r="S1490" s="253"/>
      <c r="T1490" s="253"/>
      <c r="U1490" s="253"/>
      <c r="V1490" s="253"/>
      <c r="W1490" s="253"/>
      <c r="X1490" s="253"/>
      <c r="Y1490" s="253"/>
      <c r="Z1490" s="253"/>
      <c r="AA1490" s="253"/>
      <c r="AB1490" s="253"/>
      <c r="AC1490" s="253"/>
      <c r="AD1490" s="253"/>
      <c r="AE1490" s="253"/>
      <c r="AF1490" s="253"/>
      <c r="AG1490" s="253"/>
      <c r="AH1490" s="253"/>
      <c r="AI1490" s="253"/>
      <c r="AJ1490" s="253"/>
      <c r="AK1490" s="253"/>
      <c r="AL1490" s="253"/>
      <c r="AM1490" s="253"/>
      <c r="AN1490" s="253"/>
      <c r="AO1490" s="253"/>
      <c r="AP1490" s="253"/>
      <c r="AQ1490" s="253"/>
      <c r="AR1490" s="253"/>
      <c r="AS1490" s="253"/>
      <c r="AT1490" s="253"/>
      <c r="AU1490" s="253"/>
      <c r="AV1490" s="253"/>
      <c r="AW1490" s="253"/>
      <c r="AX1490" s="253"/>
      <c r="AY1490" s="253"/>
      <c r="AZ1490" s="253"/>
      <c r="BA1490" s="253"/>
      <c r="BB1490" s="253"/>
      <c r="BC1490" s="253"/>
      <c r="BD1490" s="253"/>
      <c r="BE1490" s="253"/>
      <c r="BF1490" s="253"/>
      <c r="BG1490" s="253"/>
      <c r="BH1490" s="253"/>
      <c r="BI1490" s="253"/>
      <c r="BJ1490" s="253"/>
      <c r="BK1490" s="253"/>
      <c r="BL1490" s="253"/>
      <c r="BM1490" s="253"/>
      <c r="BN1490" s="253"/>
      <c r="BO1490" s="253"/>
      <c r="BP1490" s="253"/>
      <c r="BQ1490" s="253"/>
      <c r="BR1490" s="253"/>
      <c r="BS1490" s="253"/>
      <c r="BT1490" s="253"/>
      <c r="BU1490" s="253"/>
      <c r="BV1490" s="253"/>
      <c r="BW1490" s="253"/>
      <c r="BX1490" s="253"/>
      <c r="BY1490" s="253"/>
      <c r="BZ1490" s="253"/>
      <c r="CA1490" s="253"/>
      <c r="CB1490" s="253"/>
      <c r="CC1490" s="253"/>
      <c r="CD1490" s="253"/>
      <c r="CE1490" s="253"/>
      <c r="CF1490" s="253"/>
      <c r="CG1490" s="253"/>
      <c r="CH1490" s="253"/>
      <c r="CI1490" s="253"/>
      <c r="CJ1490" s="253"/>
      <c r="CK1490" s="253"/>
      <c r="CL1490" s="253"/>
      <c r="CM1490" s="253"/>
      <c r="CN1490" s="253"/>
      <c r="CO1490" s="253"/>
      <c r="CP1490" s="253"/>
      <c r="CQ1490" s="253"/>
      <c r="CR1490" s="253"/>
      <c r="CS1490" s="253"/>
      <c r="CT1490" s="253"/>
      <c r="CU1490" s="253"/>
      <c r="CV1490" s="253"/>
      <c r="CW1490" s="253"/>
      <c r="CX1490" s="253"/>
      <c r="CY1490" s="253"/>
      <c r="CZ1490" s="253"/>
      <c r="DA1490" s="253"/>
      <c r="DB1490" s="253"/>
      <c r="DC1490" s="253"/>
      <c r="DD1490" s="253"/>
      <c r="DE1490" s="253"/>
      <c r="DF1490" s="253"/>
      <c r="DG1490" s="253"/>
      <c r="DH1490" s="253"/>
      <c r="DI1490" s="253"/>
      <c r="DJ1490" s="253"/>
      <c r="DK1490" s="253"/>
      <c r="DL1490" s="253"/>
      <c r="DM1490" s="253"/>
      <c r="DN1490" s="253"/>
      <c r="DO1490" s="253"/>
      <c r="DP1490" s="253"/>
      <c r="DQ1490" s="253"/>
      <c r="DR1490" s="253"/>
      <c r="DS1490" s="253"/>
      <c r="DT1490" s="253"/>
      <c r="DU1490" s="253"/>
    </row>
    <row r="1491" spans="1:125" s="248" customFormat="1" x14ac:dyDescent="0.25">
      <c r="A1491" s="253"/>
      <c r="B1491" s="253"/>
      <c r="D1491" s="253"/>
      <c r="E1491" s="253"/>
      <c r="F1491" s="253"/>
      <c r="G1491" s="253"/>
      <c r="H1491" s="253"/>
      <c r="I1491" s="253"/>
      <c r="J1491" s="253"/>
      <c r="K1491" s="253"/>
      <c r="L1491" s="253"/>
      <c r="S1491" s="253"/>
      <c r="T1491" s="253"/>
      <c r="U1491" s="253"/>
      <c r="V1491" s="253"/>
      <c r="W1491" s="253"/>
      <c r="X1491" s="253"/>
      <c r="Y1491" s="253"/>
      <c r="Z1491" s="253"/>
      <c r="AA1491" s="253"/>
      <c r="AB1491" s="253"/>
      <c r="AC1491" s="253"/>
      <c r="AD1491" s="253"/>
      <c r="AE1491" s="253"/>
      <c r="AF1491" s="253"/>
      <c r="AG1491" s="253"/>
      <c r="AH1491" s="253"/>
      <c r="AI1491" s="253"/>
      <c r="AJ1491" s="253"/>
      <c r="AK1491" s="253"/>
      <c r="AL1491" s="253"/>
      <c r="AM1491" s="253"/>
      <c r="AN1491" s="253"/>
      <c r="AO1491" s="253"/>
      <c r="AP1491" s="253"/>
      <c r="AQ1491" s="253"/>
      <c r="AR1491" s="253"/>
      <c r="AS1491" s="253"/>
      <c r="AT1491" s="253"/>
      <c r="AU1491" s="253"/>
      <c r="AV1491" s="253"/>
      <c r="AW1491" s="253"/>
      <c r="AX1491" s="253"/>
      <c r="AY1491" s="253"/>
      <c r="AZ1491" s="253"/>
      <c r="BA1491" s="253"/>
      <c r="BB1491" s="253"/>
      <c r="BC1491" s="253"/>
      <c r="BD1491" s="253"/>
      <c r="BE1491" s="253"/>
      <c r="BF1491" s="253"/>
      <c r="BG1491" s="253"/>
      <c r="BH1491" s="253"/>
      <c r="BI1491" s="253"/>
      <c r="BJ1491" s="253"/>
      <c r="BK1491" s="253"/>
      <c r="BL1491" s="253"/>
      <c r="BM1491" s="253"/>
      <c r="BN1491" s="253"/>
      <c r="BO1491" s="253"/>
      <c r="BP1491" s="253"/>
      <c r="BQ1491" s="253"/>
      <c r="BR1491" s="253"/>
      <c r="BS1491" s="253"/>
      <c r="BT1491" s="253"/>
      <c r="BU1491" s="253"/>
      <c r="BV1491" s="253"/>
      <c r="BW1491" s="253"/>
      <c r="BX1491" s="253"/>
      <c r="BY1491" s="253"/>
      <c r="BZ1491" s="253"/>
      <c r="CA1491" s="253"/>
      <c r="CB1491" s="253"/>
      <c r="CC1491" s="253"/>
      <c r="CD1491" s="253"/>
      <c r="CE1491" s="253"/>
      <c r="CF1491" s="253"/>
      <c r="CG1491" s="253"/>
      <c r="CH1491" s="253"/>
      <c r="CI1491" s="253"/>
      <c r="CJ1491" s="253"/>
      <c r="CK1491" s="253"/>
      <c r="CL1491" s="253"/>
      <c r="CM1491" s="253"/>
      <c r="CN1491" s="253"/>
      <c r="CO1491" s="253"/>
      <c r="CP1491" s="253"/>
      <c r="CQ1491" s="253"/>
      <c r="CR1491" s="253"/>
      <c r="CS1491" s="253"/>
      <c r="CT1491" s="253"/>
      <c r="CU1491" s="253"/>
      <c r="CV1491" s="253"/>
      <c r="CW1491" s="253"/>
      <c r="CX1491" s="253"/>
      <c r="CY1491" s="253"/>
      <c r="CZ1491" s="253"/>
      <c r="DA1491" s="253"/>
      <c r="DB1491" s="253"/>
      <c r="DC1491" s="253"/>
      <c r="DD1491" s="253"/>
      <c r="DE1491" s="253"/>
      <c r="DF1491" s="253"/>
      <c r="DG1491" s="253"/>
      <c r="DH1491" s="253"/>
      <c r="DI1491" s="253"/>
      <c r="DJ1491" s="253"/>
      <c r="DK1491" s="253"/>
      <c r="DL1491" s="253"/>
      <c r="DM1491" s="253"/>
      <c r="DN1491" s="253"/>
      <c r="DO1491" s="253"/>
      <c r="DP1491" s="253"/>
      <c r="DQ1491" s="253"/>
      <c r="DR1491" s="253"/>
      <c r="DS1491" s="253"/>
      <c r="DT1491" s="253"/>
      <c r="DU1491" s="253"/>
    </row>
    <row r="1492" spans="1:125" s="248" customFormat="1" x14ac:dyDescent="0.25">
      <c r="A1492" s="253"/>
      <c r="B1492" s="253"/>
      <c r="D1492" s="253"/>
      <c r="E1492" s="253"/>
      <c r="F1492" s="253"/>
      <c r="G1492" s="253"/>
      <c r="H1492" s="253"/>
      <c r="I1492" s="253"/>
      <c r="J1492" s="253"/>
      <c r="K1492" s="253"/>
      <c r="L1492" s="253"/>
      <c r="S1492" s="253"/>
      <c r="T1492" s="253"/>
      <c r="U1492" s="253"/>
      <c r="V1492" s="253"/>
      <c r="W1492" s="253"/>
      <c r="X1492" s="253"/>
      <c r="Y1492" s="253"/>
      <c r="Z1492" s="253"/>
      <c r="AA1492" s="253"/>
      <c r="AB1492" s="253"/>
      <c r="AC1492" s="253"/>
      <c r="AD1492" s="253"/>
      <c r="AE1492" s="253"/>
      <c r="AF1492" s="253"/>
      <c r="AG1492" s="253"/>
      <c r="AH1492" s="253"/>
      <c r="AI1492" s="253"/>
      <c r="AJ1492" s="253"/>
      <c r="AK1492" s="253"/>
      <c r="AL1492" s="253"/>
      <c r="AM1492" s="253"/>
      <c r="AN1492" s="253"/>
      <c r="AO1492" s="253"/>
      <c r="AP1492" s="253"/>
      <c r="AQ1492" s="253"/>
      <c r="AR1492" s="253"/>
      <c r="AS1492" s="253"/>
      <c r="AT1492" s="253"/>
      <c r="AU1492" s="253"/>
      <c r="AV1492" s="253"/>
      <c r="AW1492" s="253"/>
      <c r="AX1492" s="253"/>
      <c r="AY1492" s="253"/>
      <c r="AZ1492" s="253"/>
      <c r="BA1492" s="253"/>
      <c r="BB1492" s="253"/>
      <c r="BC1492" s="253"/>
      <c r="BD1492" s="253"/>
      <c r="BE1492" s="253"/>
      <c r="BF1492" s="253"/>
      <c r="BG1492" s="253"/>
      <c r="BH1492" s="253"/>
      <c r="BI1492" s="253"/>
      <c r="BJ1492" s="253"/>
      <c r="BK1492" s="253"/>
      <c r="BL1492" s="253"/>
      <c r="BM1492" s="253"/>
      <c r="BN1492" s="253"/>
      <c r="BO1492" s="253"/>
      <c r="BP1492" s="253"/>
      <c r="BQ1492" s="253"/>
      <c r="BR1492" s="253"/>
      <c r="BS1492" s="253"/>
      <c r="BT1492" s="253"/>
      <c r="BU1492" s="253"/>
      <c r="BV1492" s="253"/>
      <c r="BW1492" s="253"/>
      <c r="BX1492" s="253"/>
      <c r="BY1492" s="253"/>
      <c r="BZ1492" s="253"/>
      <c r="CA1492" s="253"/>
      <c r="CB1492" s="253"/>
      <c r="CC1492" s="253"/>
      <c r="CD1492" s="253"/>
      <c r="CE1492" s="253"/>
      <c r="CF1492" s="253"/>
      <c r="CG1492" s="253"/>
      <c r="CH1492" s="253"/>
      <c r="CI1492" s="253"/>
      <c r="CJ1492" s="253"/>
      <c r="CK1492" s="253"/>
      <c r="CL1492" s="253"/>
      <c r="CM1492" s="253"/>
      <c r="CN1492" s="253"/>
      <c r="CO1492" s="253"/>
      <c r="CP1492" s="253"/>
      <c r="CQ1492" s="253"/>
      <c r="CR1492" s="253"/>
      <c r="CS1492" s="253"/>
      <c r="CT1492" s="253"/>
      <c r="CU1492" s="253"/>
      <c r="CV1492" s="253"/>
      <c r="CW1492" s="253"/>
      <c r="CX1492" s="253"/>
      <c r="CY1492" s="253"/>
      <c r="CZ1492" s="253"/>
      <c r="DA1492" s="253"/>
      <c r="DB1492" s="253"/>
      <c r="DC1492" s="253"/>
      <c r="DD1492" s="253"/>
      <c r="DE1492" s="253"/>
      <c r="DF1492" s="253"/>
      <c r="DG1492" s="253"/>
      <c r="DH1492" s="253"/>
      <c r="DI1492" s="253"/>
      <c r="DJ1492" s="253"/>
      <c r="DK1492" s="253"/>
      <c r="DL1492" s="253"/>
      <c r="DM1492" s="253"/>
      <c r="DN1492" s="253"/>
      <c r="DO1492" s="253"/>
      <c r="DP1492" s="253"/>
      <c r="DQ1492" s="253"/>
      <c r="DR1492" s="253"/>
      <c r="DS1492" s="253"/>
      <c r="DT1492" s="253"/>
      <c r="DU1492" s="253"/>
    </row>
    <row r="1493" spans="1:125" s="248" customFormat="1" x14ac:dyDescent="0.25">
      <c r="A1493" s="253"/>
      <c r="B1493" s="253"/>
      <c r="D1493" s="253"/>
      <c r="E1493" s="253"/>
      <c r="F1493" s="253"/>
      <c r="G1493" s="253"/>
      <c r="H1493" s="253"/>
      <c r="I1493" s="253"/>
      <c r="J1493" s="253"/>
      <c r="K1493" s="253"/>
      <c r="L1493" s="253"/>
      <c r="S1493" s="253"/>
      <c r="T1493" s="253"/>
      <c r="U1493" s="253"/>
      <c r="V1493" s="253"/>
      <c r="W1493" s="253"/>
      <c r="X1493" s="253"/>
      <c r="Y1493" s="253"/>
      <c r="Z1493" s="253"/>
      <c r="AA1493" s="253"/>
      <c r="AB1493" s="253"/>
      <c r="AC1493" s="253"/>
      <c r="AD1493" s="253"/>
      <c r="AE1493" s="253"/>
      <c r="AF1493" s="253"/>
      <c r="AG1493" s="253"/>
      <c r="AH1493" s="253"/>
      <c r="AI1493" s="253"/>
      <c r="AJ1493" s="253"/>
      <c r="AK1493" s="253"/>
      <c r="AL1493" s="253"/>
      <c r="AM1493" s="253"/>
      <c r="AN1493" s="253"/>
      <c r="AO1493" s="253"/>
      <c r="AP1493" s="253"/>
      <c r="AQ1493" s="253"/>
      <c r="AR1493" s="253"/>
      <c r="AS1493" s="253"/>
      <c r="AT1493" s="253"/>
      <c r="AU1493" s="253"/>
      <c r="AV1493" s="253"/>
      <c r="AW1493" s="253"/>
      <c r="AX1493" s="253"/>
      <c r="AY1493" s="253"/>
      <c r="AZ1493" s="253"/>
      <c r="BA1493" s="253"/>
      <c r="BB1493" s="253"/>
      <c r="BC1493" s="253"/>
      <c r="BD1493" s="253"/>
      <c r="BE1493" s="253"/>
      <c r="BF1493" s="253"/>
      <c r="BG1493" s="253"/>
      <c r="BH1493" s="253"/>
      <c r="BI1493" s="253"/>
      <c r="BJ1493" s="253"/>
      <c r="BK1493" s="253"/>
      <c r="BL1493" s="253"/>
      <c r="BM1493" s="253"/>
      <c r="BN1493" s="253"/>
      <c r="BO1493" s="253"/>
      <c r="BP1493" s="253"/>
      <c r="BQ1493" s="253"/>
      <c r="BR1493" s="253"/>
      <c r="BS1493" s="253"/>
      <c r="BT1493" s="253"/>
      <c r="BU1493" s="253"/>
      <c r="BV1493" s="253"/>
      <c r="BW1493" s="253"/>
      <c r="BX1493" s="253"/>
      <c r="BY1493" s="253"/>
      <c r="BZ1493" s="253"/>
      <c r="CA1493" s="253"/>
      <c r="CB1493" s="253"/>
      <c r="CC1493" s="253"/>
      <c r="CD1493" s="253"/>
      <c r="CE1493" s="253"/>
      <c r="CF1493" s="253"/>
      <c r="CG1493" s="253"/>
      <c r="CH1493" s="253"/>
      <c r="CI1493" s="253"/>
      <c r="CJ1493" s="253"/>
      <c r="CK1493" s="253"/>
      <c r="CL1493" s="253"/>
      <c r="CM1493" s="253"/>
      <c r="CN1493" s="253"/>
      <c r="CO1493" s="253"/>
      <c r="CP1493" s="253"/>
      <c r="CQ1493" s="253"/>
      <c r="CR1493" s="253"/>
      <c r="CS1493" s="253"/>
      <c r="CT1493" s="253"/>
      <c r="CU1493" s="253"/>
      <c r="CV1493" s="253"/>
      <c r="CW1493" s="253"/>
      <c r="CX1493" s="253"/>
      <c r="CY1493" s="253"/>
      <c r="CZ1493" s="253"/>
      <c r="DA1493" s="253"/>
      <c r="DB1493" s="253"/>
      <c r="DC1493" s="253"/>
      <c r="DD1493" s="253"/>
      <c r="DE1493" s="253"/>
      <c r="DF1493" s="253"/>
      <c r="DG1493" s="253"/>
      <c r="DH1493" s="253"/>
      <c r="DI1493" s="253"/>
      <c r="DJ1493" s="253"/>
      <c r="DK1493" s="253"/>
      <c r="DL1493" s="253"/>
      <c r="DM1493" s="253"/>
      <c r="DN1493" s="253"/>
      <c r="DO1493" s="253"/>
      <c r="DP1493" s="253"/>
      <c r="DQ1493" s="253"/>
      <c r="DR1493" s="253"/>
      <c r="DS1493" s="253"/>
      <c r="DT1493" s="253"/>
      <c r="DU1493" s="253"/>
    </row>
    <row r="1494" spans="1:125" s="248" customFormat="1" x14ac:dyDescent="0.25">
      <c r="A1494" s="253"/>
      <c r="B1494" s="253"/>
      <c r="D1494" s="253"/>
      <c r="E1494" s="253"/>
      <c r="F1494" s="253"/>
      <c r="G1494" s="253"/>
      <c r="H1494" s="253"/>
      <c r="I1494" s="253"/>
      <c r="J1494" s="253"/>
      <c r="K1494" s="253"/>
      <c r="L1494" s="253"/>
      <c r="S1494" s="253"/>
      <c r="T1494" s="253"/>
      <c r="U1494" s="253"/>
      <c r="V1494" s="253"/>
      <c r="W1494" s="253"/>
      <c r="X1494" s="253"/>
      <c r="Y1494" s="253"/>
      <c r="Z1494" s="253"/>
      <c r="AA1494" s="253"/>
      <c r="AB1494" s="253"/>
      <c r="AC1494" s="253"/>
      <c r="AD1494" s="253"/>
      <c r="AE1494" s="253"/>
      <c r="AF1494" s="253"/>
      <c r="AG1494" s="253"/>
      <c r="AH1494" s="253"/>
      <c r="AI1494" s="253"/>
      <c r="AJ1494" s="253"/>
      <c r="AK1494" s="253"/>
      <c r="AL1494" s="253"/>
      <c r="AM1494" s="253"/>
      <c r="AN1494" s="253"/>
      <c r="AO1494" s="253"/>
      <c r="AP1494" s="253"/>
      <c r="AQ1494" s="253"/>
      <c r="AR1494" s="253"/>
      <c r="AS1494" s="253"/>
      <c r="AT1494" s="253"/>
      <c r="AU1494" s="253"/>
      <c r="AV1494" s="253"/>
      <c r="AW1494" s="253"/>
      <c r="AX1494" s="253"/>
      <c r="AY1494" s="253"/>
      <c r="AZ1494" s="253"/>
      <c r="BA1494" s="253"/>
      <c r="BB1494" s="253"/>
      <c r="BC1494" s="253"/>
      <c r="BD1494" s="253"/>
      <c r="BE1494" s="253"/>
      <c r="BF1494" s="253"/>
      <c r="BG1494" s="253"/>
      <c r="BH1494" s="253"/>
      <c r="BI1494" s="253"/>
      <c r="BJ1494" s="253"/>
      <c r="BK1494" s="253"/>
      <c r="BL1494" s="253"/>
      <c r="BM1494" s="253"/>
      <c r="BN1494" s="253"/>
      <c r="BO1494" s="253"/>
      <c r="BP1494" s="253"/>
      <c r="BQ1494" s="253"/>
      <c r="BR1494" s="253"/>
      <c r="BS1494" s="253"/>
      <c r="BT1494" s="253"/>
      <c r="BU1494" s="253"/>
      <c r="BV1494" s="253"/>
      <c r="BW1494" s="253"/>
      <c r="BX1494" s="253"/>
      <c r="BY1494" s="253"/>
      <c r="BZ1494" s="253"/>
      <c r="CA1494" s="253"/>
      <c r="CB1494" s="253"/>
      <c r="CC1494" s="253"/>
      <c r="CD1494" s="253"/>
      <c r="CE1494" s="253"/>
      <c r="CF1494" s="253"/>
      <c r="CG1494" s="253"/>
      <c r="CH1494" s="253"/>
      <c r="CI1494" s="253"/>
      <c r="CJ1494" s="253"/>
      <c r="CK1494" s="253"/>
      <c r="CL1494" s="253"/>
      <c r="CM1494" s="253"/>
      <c r="CN1494" s="253"/>
      <c r="CO1494" s="253"/>
      <c r="CP1494" s="253"/>
      <c r="CQ1494" s="253"/>
      <c r="CR1494" s="253"/>
      <c r="CS1494" s="253"/>
      <c r="CT1494" s="253"/>
      <c r="CU1494" s="253"/>
      <c r="CV1494" s="253"/>
      <c r="CW1494" s="253"/>
      <c r="CX1494" s="253"/>
      <c r="CY1494" s="253"/>
      <c r="CZ1494" s="253"/>
      <c r="DA1494" s="253"/>
      <c r="DB1494" s="253"/>
      <c r="DC1494" s="253"/>
      <c r="DD1494" s="253"/>
      <c r="DE1494" s="253"/>
      <c r="DF1494" s="253"/>
      <c r="DG1494" s="253"/>
      <c r="DH1494" s="253"/>
      <c r="DI1494" s="253"/>
      <c r="DJ1494" s="253"/>
      <c r="DK1494" s="253"/>
      <c r="DL1494" s="253"/>
      <c r="DM1494" s="253"/>
      <c r="DN1494" s="253"/>
      <c r="DO1494" s="253"/>
      <c r="DP1494" s="253"/>
      <c r="DQ1494" s="253"/>
      <c r="DR1494" s="253"/>
      <c r="DS1494" s="253"/>
      <c r="DT1494" s="253"/>
      <c r="DU1494" s="253"/>
    </row>
    <row r="1495" spans="1:125" s="248" customFormat="1" x14ac:dyDescent="0.25">
      <c r="A1495" s="253"/>
      <c r="B1495" s="253"/>
      <c r="D1495" s="253"/>
      <c r="E1495" s="253"/>
      <c r="F1495" s="253"/>
      <c r="G1495" s="253"/>
      <c r="H1495" s="253"/>
      <c r="I1495" s="253"/>
      <c r="J1495" s="253"/>
      <c r="K1495" s="253"/>
      <c r="L1495" s="253"/>
      <c r="S1495" s="253"/>
      <c r="T1495" s="253"/>
      <c r="U1495" s="253"/>
      <c r="V1495" s="253"/>
      <c r="W1495" s="253"/>
      <c r="X1495" s="253"/>
      <c r="Y1495" s="253"/>
      <c r="Z1495" s="253"/>
      <c r="AA1495" s="253"/>
      <c r="AB1495" s="253"/>
      <c r="AC1495" s="253"/>
      <c r="AD1495" s="253"/>
      <c r="AE1495" s="253"/>
      <c r="AF1495" s="253"/>
      <c r="AG1495" s="253"/>
      <c r="AH1495" s="253"/>
      <c r="AI1495" s="253"/>
      <c r="AJ1495" s="253"/>
      <c r="AK1495" s="253"/>
      <c r="AL1495" s="253"/>
      <c r="AM1495" s="253"/>
      <c r="AN1495" s="253"/>
      <c r="AO1495" s="253"/>
      <c r="AP1495" s="253"/>
      <c r="AQ1495" s="253"/>
      <c r="AR1495" s="253"/>
      <c r="AS1495" s="253"/>
      <c r="AT1495" s="253"/>
      <c r="AU1495" s="253"/>
      <c r="AV1495" s="253"/>
      <c r="AW1495" s="253"/>
      <c r="AX1495" s="253"/>
      <c r="AY1495" s="253"/>
      <c r="AZ1495" s="253"/>
      <c r="BA1495" s="253"/>
      <c r="BB1495" s="253"/>
      <c r="BC1495" s="253"/>
      <c r="BD1495" s="253"/>
      <c r="BE1495" s="253"/>
      <c r="BF1495" s="253"/>
      <c r="BG1495" s="253"/>
      <c r="BH1495" s="253"/>
      <c r="BI1495" s="253"/>
      <c r="BJ1495" s="253"/>
      <c r="BK1495" s="253"/>
      <c r="BL1495" s="253"/>
      <c r="BM1495" s="253"/>
      <c r="BN1495" s="253"/>
      <c r="BO1495" s="253"/>
      <c r="BP1495" s="253"/>
      <c r="BQ1495" s="253"/>
      <c r="BR1495" s="253"/>
      <c r="BS1495" s="253"/>
      <c r="BT1495" s="253"/>
      <c r="BU1495" s="253"/>
      <c r="BV1495" s="253"/>
      <c r="BW1495" s="253"/>
      <c r="BX1495" s="253"/>
      <c r="BY1495" s="253"/>
      <c r="BZ1495" s="253"/>
      <c r="CA1495" s="253"/>
      <c r="CB1495" s="253"/>
      <c r="CC1495" s="253"/>
      <c r="CD1495" s="253"/>
      <c r="CE1495" s="253"/>
      <c r="CF1495" s="253"/>
      <c r="CG1495" s="253"/>
      <c r="CH1495" s="253"/>
      <c r="CI1495" s="253"/>
      <c r="CJ1495" s="253"/>
      <c r="CK1495" s="253"/>
      <c r="CL1495" s="253"/>
      <c r="CM1495" s="253"/>
      <c r="CN1495" s="253"/>
      <c r="CO1495" s="253"/>
      <c r="CP1495" s="253"/>
      <c r="CQ1495" s="253"/>
      <c r="CR1495" s="253"/>
      <c r="CS1495" s="253"/>
      <c r="CT1495" s="253"/>
      <c r="CU1495" s="253"/>
      <c r="CV1495" s="253"/>
      <c r="CW1495" s="253"/>
      <c r="CX1495" s="253"/>
      <c r="CY1495" s="253"/>
      <c r="CZ1495" s="253"/>
      <c r="DA1495" s="253"/>
      <c r="DB1495" s="253"/>
      <c r="DC1495" s="253"/>
      <c r="DD1495" s="253"/>
      <c r="DE1495" s="253"/>
      <c r="DF1495" s="253"/>
      <c r="DG1495" s="253"/>
      <c r="DH1495" s="253"/>
      <c r="DI1495" s="253"/>
      <c r="DJ1495" s="253"/>
      <c r="DK1495" s="253"/>
      <c r="DL1495" s="253"/>
      <c r="DM1495" s="253"/>
      <c r="DN1495" s="253"/>
      <c r="DO1495" s="253"/>
      <c r="DP1495" s="253"/>
      <c r="DQ1495" s="253"/>
      <c r="DR1495" s="253"/>
      <c r="DS1495" s="253"/>
      <c r="DT1495" s="253"/>
      <c r="DU1495" s="253"/>
    </row>
    <row r="1496" spans="1:125" s="248" customFormat="1" x14ac:dyDescent="0.25">
      <c r="A1496" s="253"/>
      <c r="B1496" s="253"/>
      <c r="D1496" s="253"/>
      <c r="E1496" s="253"/>
      <c r="F1496" s="253"/>
      <c r="G1496" s="253"/>
      <c r="H1496" s="253"/>
      <c r="I1496" s="253"/>
      <c r="J1496" s="253"/>
      <c r="K1496" s="253"/>
      <c r="L1496" s="253"/>
      <c r="S1496" s="253"/>
      <c r="T1496" s="253"/>
      <c r="U1496" s="253"/>
      <c r="V1496" s="253"/>
      <c r="W1496" s="253"/>
      <c r="X1496" s="253"/>
      <c r="Y1496" s="253"/>
      <c r="Z1496" s="253"/>
      <c r="AA1496" s="253"/>
      <c r="AB1496" s="253"/>
      <c r="AC1496" s="253"/>
      <c r="AD1496" s="253"/>
      <c r="AE1496" s="253"/>
      <c r="AF1496" s="253"/>
      <c r="AG1496" s="253"/>
      <c r="AH1496" s="253"/>
      <c r="AI1496" s="253"/>
      <c r="AJ1496" s="253"/>
      <c r="AK1496" s="253"/>
      <c r="AL1496" s="253"/>
      <c r="AM1496" s="253"/>
      <c r="AN1496" s="253"/>
      <c r="AO1496" s="253"/>
      <c r="AP1496" s="253"/>
      <c r="AQ1496" s="253"/>
      <c r="AR1496" s="253"/>
      <c r="AS1496" s="253"/>
      <c r="AT1496" s="253"/>
      <c r="AU1496" s="253"/>
      <c r="AV1496" s="253"/>
      <c r="AW1496" s="253"/>
      <c r="AX1496" s="253"/>
      <c r="AY1496" s="253"/>
      <c r="AZ1496" s="253"/>
      <c r="BA1496" s="253"/>
      <c r="BB1496" s="253"/>
      <c r="BC1496" s="253"/>
      <c r="BD1496" s="253"/>
      <c r="BE1496" s="253"/>
      <c r="BF1496" s="253"/>
      <c r="BG1496" s="253"/>
      <c r="BH1496" s="253"/>
      <c r="BI1496" s="253"/>
      <c r="BJ1496" s="253"/>
      <c r="BK1496" s="253"/>
      <c r="BL1496" s="253"/>
      <c r="BM1496" s="253"/>
      <c r="BN1496" s="253"/>
      <c r="BO1496" s="253"/>
      <c r="BP1496" s="253"/>
      <c r="BQ1496" s="253"/>
      <c r="BR1496" s="253"/>
      <c r="BS1496" s="253"/>
      <c r="BT1496" s="253"/>
      <c r="BU1496" s="253"/>
      <c r="BV1496" s="253"/>
      <c r="BW1496" s="253"/>
      <c r="BX1496" s="253"/>
      <c r="BY1496" s="253"/>
      <c r="BZ1496" s="253"/>
      <c r="CA1496" s="253"/>
      <c r="CB1496" s="253"/>
      <c r="CC1496" s="253"/>
      <c r="CD1496" s="253"/>
      <c r="CE1496" s="253"/>
      <c r="CF1496" s="253"/>
      <c r="CG1496" s="253"/>
      <c r="CH1496" s="253"/>
      <c r="CI1496" s="253"/>
      <c r="CJ1496" s="253"/>
      <c r="CK1496" s="253"/>
      <c r="CL1496" s="253"/>
      <c r="CM1496" s="253"/>
      <c r="CN1496" s="253"/>
      <c r="CO1496" s="253"/>
      <c r="CP1496" s="253"/>
      <c r="CQ1496" s="253"/>
      <c r="CR1496" s="253"/>
      <c r="CS1496" s="253"/>
      <c r="CT1496" s="253"/>
      <c r="CU1496" s="253"/>
      <c r="CV1496" s="253"/>
      <c r="CW1496" s="253"/>
      <c r="CX1496" s="253"/>
      <c r="CY1496" s="253"/>
      <c r="CZ1496" s="253"/>
      <c r="DA1496" s="253"/>
      <c r="DB1496" s="253"/>
      <c r="DC1496" s="253"/>
      <c r="DD1496" s="253"/>
      <c r="DE1496" s="253"/>
      <c r="DF1496" s="253"/>
      <c r="DG1496" s="253"/>
      <c r="DH1496" s="253"/>
      <c r="DI1496" s="253"/>
      <c r="DJ1496" s="253"/>
      <c r="DK1496" s="253"/>
      <c r="DL1496" s="253"/>
      <c r="DM1496" s="253"/>
      <c r="DN1496" s="253"/>
      <c r="DO1496" s="253"/>
      <c r="DP1496" s="253"/>
      <c r="DQ1496" s="253"/>
      <c r="DR1496" s="253"/>
      <c r="DS1496" s="253"/>
      <c r="DT1496" s="253"/>
      <c r="DU1496" s="253"/>
    </row>
    <row r="1497" spans="1:125" s="248" customFormat="1" x14ac:dyDescent="0.25">
      <c r="A1497" s="253"/>
      <c r="B1497" s="253"/>
      <c r="D1497" s="253"/>
      <c r="E1497" s="253"/>
      <c r="F1497" s="253"/>
      <c r="G1497" s="253"/>
      <c r="H1497" s="253"/>
      <c r="I1497" s="253"/>
      <c r="J1497" s="253"/>
      <c r="K1497" s="253"/>
      <c r="L1497" s="253"/>
      <c r="S1497" s="253"/>
      <c r="T1497" s="253"/>
      <c r="U1497" s="253"/>
      <c r="V1497" s="253"/>
      <c r="W1497" s="253"/>
      <c r="X1497" s="253"/>
      <c r="Y1497" s="253"/>
      <c r="Z1497" s="253"/>
      <c r="AA1497" s="253"/>
      <c r="AB1497" s="253"/>
      <c r="AC1497" s="253"/>
      <c r="AD1497" s="253"/>
      <c r="AE1497" s="253"/>
      <c r="AF1497" s="253"/>
      <c r="AG1497" s="253"/>
      <c r="AH1497" s="253"/>
      <c r="AI1497" s="253"/>
      <c r="AJ1497" s="253"/>
      <c r="AK1497" s="253"/>
      <c r="AL1497" s="253"/>
      <c r="AM1497" s="253"/>
      <c r="AN1497" s="253"/>
      <c r="AO1497" s="253"/>
      <c r="AP1497" s="253"/>
      <c r="AQ1497" s="253"/>
      <c r="AR1497" s="253"/>
      <c r="AS1497" s="253"/>
      <c r="AT1497" s="253"/>
      <c r="AU1497" s="253"/>
      <c r="AV1497" s="253"/>
      <c r="AW1497" s="253"/>
      <c r="AX1497" s="253"/>
      <c r="AY1497" s="253"/>
      <c r="AZ1497" s="253"/>
      <c r="BA1497" s="253"/>
      <c r="BB1497" s="253"/>
      <c r="BC1497" s="253"/>
      <c r="BD1497" s="253"/>
      <c r="BE1497" s="253"/>
      <c r="BF1497" s="253"/>
      <c r="BG1497" s="253"/>
      <c r="BH1497" s="253"/>
      <c r="BI1497" s="253"/>
      <c r="BJ1497" s="253"/>
      <c r="BK1497" s="253"/>
      <c r="BL1497" s="253"/>
      <c r="BM1497" s="253"/>
      <c r="BN1497" s="253"/>
      <c r="BO1497" s="253"/>
      <c r="BP1497" s="253"/>
      <c r="BQ1497" s="253"/>
      <c r="BR1497" s="253"/>
      <c r="BS1497" s="253"/>
      <c r="BT1497" s="253"/>
      <c r="BU1497" s="253"/>
      <c r="BV1497" s="253"/>
      <c r="BW1497" s="253"/>
      <c r="BX1497" s="253"/>
      <c r="BY1497" s="253"/>
      <c r="BZ1497" s="253"/>
      <c r="CA1497" s="253"/>
      <c r="CB1497" s="253"/>
      <c r="CC1497" s="253"/>
      <c r="CD1497" s="253"/>
      <c r="CE1497" s="253"/>
      <c r="CF1497" s="253"/>
      <c r="CG1497" s="253"/>
      <c r="CH1497" s="253"/>
      <c r="CI1497" s="253"/>
      <c r="CJ1497" s="253"/>
      <c r="CK1497" s="253"/>
      <c r="CL1497" s="253"/>
      <c r="CM1497" s="253"/>
      <c r="CN1497" s="253"/>
      <c r="CO1497" s="253"/>
      <c r="CP1497" s="253"/>
      <c r="CQ1497" s="253"/>
      <c r="CR1497" s="253"/>
      <c r="CS1497" s="253"/>
      <c r="CT1497" s="253"/>
      <c r="CU1497" s="253"/>
      <c r="CV1497" s="253"/>
      <c r="CW1497" s="253"/>
      <c r="CX1497" s="253"/>
      <c r="CY1497" s="253"/>
      <c r="CZ1497" s="253"/>
      <c r="DA1497" s="253"/>
      <c r="DB1497" s="253"/>
      <c r="DC1497" s="253"/>
      <c r="DD1497" s="253"/>
      <c r="DE1497" s="253"/>
      <c r="DF1497" s="253"/>
      <c r="DG1497" s="253"/>
      <c r="DH1497" s="253"/>
      <c r="DI1497" s="253"/>
      <c r="DJ1497" s="253"/>
      <c r="DK1497" s="253"/>
      <c r="DL1497" s="253"/>
      <c r="DM1497" s="253"/>
      <c r="DN1497" s="253"/>
      <c r="DO1497" s="253"/>
      <c r="DP1497" s="253"/>
      <c r="DQ1497" s="253"/>
      <c r="DR1497" s="253"/>
      <c r="DS1497" s="253"/>
      <c r="DT1497" s="253"/>
      <c r="DU1497" s="253"/>
    </row>
    <row r="1498" spans="1:125" s="248" customFormat="1" x14ac:dyDescent="0.25">
      <c r="A1498" s="253"/>
      <c r="B1498" s="253"/>
      <c r="D1498" s="253"/>
      <c r="E1498" s="253"/>
      <c r="F1498" s="253"/>
      <c r="G1498" s="253"/>
      <c r="H1498" s="253"/>
      <c r="I1498" s="253"/>
      <c r="J1498" s="253"/>
      <c r="K1498" s="253"/>
      <c r="L1498" s="253"/>
      <c r="S1498" s="253"/>
      <c r="T1498" s="253"/>
      <c r="U1498" s="253"/>
      <c r="V1498" s="253"/>
      <c r="W1498" s="253"/>
      <c r="X1498" s="253"/>
      <c r="Y1498" s="253"/>
      <c r="Z1498" s="253"/>
      <c r="AA1498" s="253"/>
      <c r="AB1498" s="253"/>
      <c r="AC1498" s="253"/>
      <c r="AD1498" s="253"/>
      <c r="AE1498" s="253"/>
      <c r="AF1498" s="253"/>
      <c r="AG1498" s="253"/>
      <c r="AH1498" s="253"/>
      <c r="AI1498" s="253"/>
      <c r="AJ1498" s="253"/>
      <c r="AK1498" s="253"/>
      <c r="AL1498" s="253"/>
      <c r="AM1498" s="253"/>
      <c r="AN1498" s="253"/>
      <c r="AO1498" s="253"/>
      <c r="AP1498" s="253"/>
      <c r="AQ1498" s="253"/>
      <c r="AR1498" s="253"/>
      <c r="AS1498" s="253"/>
      <c r="AT1498" s="253"/>
      <c r="AU1498" s="253"/>
      <c r="AV1498" s="253"/>
      <c r="AW1498" s="253"/>
      <c r="AX1498" s="253"/>
      <c r="AY1498" s="253"/>
      <c r="AZ1498" s="253"/>
      <c r="BA1498" s="253"/>
      <c r="BB1498" s="253"/>
      <c r="BC1498" s="253"/>
      <c r="BD1498" s="253"/>
      <c r="BE1498" s="253"/>
      <c r="BF1498" s="253"/>
      <c r="BG1498" s="253"/>
      <c r="BH1498" s="253"/>
      <c r="BI1498" s="253"/>
      <c r="BJ1498" s="253"/>
      <c r="BK1498" s="253"/>
      <c r="BL1498" s="253"/>
      <c r="BM1498" s="253"/>
      <c r="BN1498" s="253"/>
      <c r="BO1498" s="253"/>
      <c r="BP1498" s="253"/>
      <c r="BQ1498" s="253"/>
      <c r="BR1498" s="253"/>
      <c r="BS1498" s="253"/>
      <c r="BT1498" s="253"/>
      <c r="BU1498" s="253"/>
      <c r="BV1498" s="253"/>
      <c r="BW1498" s="253"/>
      <c r="BX1498" s="253"/>
      <c r="BY1498" s="253"/>
      <c r="BZ1498" s="253"/>
      <c r="CA1498" s="253"/>
      <c r="CB1498" s="253"/>
      <c r="CC1498" s="253"/>
      <c r="CD1498" s="253"/>
      <c r="CE1498" s="253"/>
      <c r="CF1498" s="253"/>
      <c r="CG1498" s="253"/>
      <c r="CH1498" s="253"/>
      <c r="CI1498" s="253"/>
      <c r="CJ1498" s="253"/>
      <c r="CK1498" s="253"/>
      <c r="CL1498" s="253"/>
      <c r="CM1498" s="253"/>
      <c r="CN1498" s="253"/>
      <c r="CO1498" s="253"/>
      <c r="CP1498" s="253"/>
      <c r="CQ1498" s="253"/>
      <c r="CR1498" s="253"/>
      <c r="CS1498" s="253"/>
      <c r="CT1498" s="253"/>
      <c r="CU1498" s="253"/>
      <c r="CV1498" s="253"/>
      <c r="CW1498" s="253"/>
      <c r="CX1498" s="253"/>
      <c r="CY1498" s="253"/>
      <c r="CZ1498" s="253"/>
      <c r="DA1498" s="253"/>
      <c r="DB1498" s="253"/>
      <c r="DC1498" s="253"/>
      <c r="DD1498" s="253"/>
      <c r="DE1498" s="253"/>
      <c r="DF1498" s="253"/>
      <c r="DG1498" s="253"/>
      <c r="DH1498" s="253"/>
      <c r="DI1498" s="253"/>
      <c r="DJ1498" s="253"/>
      <c r="DK1498" s="253"/>
      <c r="DL1498" s="253"/>
      <c r="DM1498" s="253"/>
      <c r="DN1498" s="253"/>
      <c r="DO1498" s="253"/>
      <c r="DP1498" s="253"/>
      <c r="DQ1498" s="253"/>
      <c r="DR1498" s="253"/>
      <c r="DS1498" s="253"/>
      <c r="DT1498" s="253"/>
      <c r="DU1498" s="253"/>
    </row>
    <row r="1499" spans="1:125" s="248" customFormat="1" x14ac:dyDescent="0.25">
      <c r="A1499" s="253"/>
      <c r="B1499" s="253"/>
      <c r="D1499" s="253"/>
      <c r="E1499" s="253"/>
      <c r="F1499" s="253"/>
      <c r="G1499" s="253"/>
      <c r="H1499" s="253"/>
      <c r="I1499" s="253"/>
      <c r="J1499" s="253"/>
      <c r="K1499" s="253"/>
      <c r="L1499" s="253"/>
      <c r="S1499" s="253"/>
      <c r="T1499" s="253"/>
      <c r="U1499" s="253"/>
      <c r="V1499" s="253"/>
      <c r="W1499" s="253"/>
      <c r="X1499" s="253"/>
      <c r="Y1499" s="253"/>
      <c r="Z1499" s="253"/>
      <c r="AA1499" s="253"/>
      <c r="AB1499" s="253"/>
      <c r="AC1499" s="253"/>
      <c r="AD1499" s="253"/>
      <c r="AE1499" s="253"/>
      <c r="AF1499" s="253"/>
      <c r="AG1499" s="253"/>
      <c r="AH1499" s="253"/>
      <c r="AI1499" s="253"/>
      <c r="AJ1499" s="253"/>
      <c r="AK1499" s="253"/>
      <c r="AL1499" s="253"/>
      <c r="AM1499" s="253"/>
      <c r="AN1499" s="253"/>
      <c r="AO1499" s="253"/>
      <c r="AP1499" s="253"/>
      <c r="AQ1499" s="253"/>
      <c r="AR1499" s="253"/>
      <c r="AS1499" s="253"/>
      <c r="AT1499" s="253"/>
      <c r="AU1499" s="253"/>
      <c r="AV1499" s="253"/>
      <c r="AW1499" s="253"/>
      <c r="AX1499" s="253"/>
      <c r="AY1499" s="253"/>
      <c r="AZ1499" s="253"/>
      <c r="BA1499" s="253"/>
      <c r="BB1499" s="253"/>
      <c r="BC1499" s="253"/>
      <c r="BD1499" s="253"/>
      <c r="BE1499" s="253"/>
      <c r="BF1499" s="253"/>
      <c r="BG1499" s="253"/>
      <c r="BH1499" s="253"/>
      <c r="BI1499" s="253"/>
      <c r="BJ1499" s="253"/>
      <c r="BK1499" s="253"/>
      <c r="BL1499" s="253"/>
      <c r="BM1499" s="253"/>
      <c r="BN1499" s="253"/>
      <c r="BO1499" s="253"/>
      <c r="BP1499" s="253"/>
      <c r="BQ1499" s="253"/>
      <c r="BR1499" s="253"/>
      <c r="BS1499" s="253"/>
      <c r="BT1499" s="253"/>
      <c r="BU1499" s="253"/>
      <c r="BV1499" s="253"/>
      <c r="BW1499" s="253"/>
      <c r="BX1499" s="253"/>
      <c r="BY1499" s="253"/>
      <c r="BZ1499" s="253"/>
      <c r="CA1499" s="253"/>
      <c r="CB1499" s="253"/>
      <c r="CC1499" s="253"/>
      <c r="CD1499" s="253"/>
      <c r="CE1499" s="253"/>
      <c r="CF1499" s="253"/>
      <c r="CG1499" s="253"/>
      <c r="CH1499" s="253"/>
      <c r="CI1499" s="253"/>
      <c r="CJ1499" s="253"/>
      <c r="CK1499" s="253"/>
      <c r="CL1499" s="253"/>
      <c r="CM1499" s="253"/>
      <c r="CN1499" s="253"/>
      <c r="CO1499" s="253"/>
      <c r="CP1499" s="253"/>
      <c r="CQ1499" s="253"/>
      <c r="CR1499" s="253"/>
      <c r="CS1499" s="253"/>
      <c r="CT1499" s="253"/>
      <c r="CU1499" s="253"/>
      <c r="CV1499" s="253"/>
      <c r="CW1499" s="253"/>
      <c r="CX1499" s="253"/>
      <c r="CY1499" s="253"/>
      <c r="CZ1499" s="253"/>
      <c r="DA1499" s="253"/>
      <c r="DB1499" s="253"/>
      <c r="DC1499" s="253"/>
      <c r="DD1499" s="253"/>
      <c r="DE1499" s="253"/>
      <c r="DF1499" s="253"/>
      <c r="DG1499" s="253"/>
      <c r="DH1499" s="253"/>
      <c r="DI1499" s="253"/>
      <c r="DJ1499" s="253"/>
      <c r="DK1499" s="253"/>
      <c r="DL1499" s="253"/>
      <c r="DM1499" s="253"/>
      <c r="DN1499" s="253"/>
      <c r="DO1499" s="253"/>
      <c r="DP1499" s="253"/>
      <c r="DQ1499" s="253"/>
      <c r="DR1499" s="253"/>
      <c r="DS1499" s="253"/>
      <c r="DT1499" s="253"/>
      <c r="DU1499" s="253"/>
    </row>
    <row r="1500" spans="1:125" s="248" customFormat="1" x14ac:dyDescent="0.25">
      <c r="A1500" s="253"/>
      <c r="B1500" s="253"/>
      <c r="D1500" s="253"/>
      <c r="E1500" s="253"/>
      <c r="F1500" s="253"/>
      <c r="G1500" s="253"/>
      <c r="H1500" s="253"/>
      <c r="I1500" s="253"/>
      <c r="J1500" s="253"/>
      <c r="K1500" s="253"/>
      <c r="L1500" s="253"/>
      <c r="S1500" s="253"/>
      <c r="T1500" s="253"/>
      <c r="U1500" s="253"/>
      <c r="V1500" s="253"/>
      <c r="W1500" s="253"/>
      <c r="X1500" s="253"/>
      <c r="Y1500" s="253"/>
      <c r="Z1500" s="253"/>
      <c r="AA1500" s="253"/>
      <c r="AB1500" s="253"/>
      <c r="AC1500" s="253"/>
      <c r="AD1500" s="253"/>
      <c r="AE1500" s="253"/>
      <c r="AF1500" s="253"/>
      <c r="AG1500" s="253"/>
      <c r="AH1500" s="253"/>
      <c r="AI1500" s="253"/>
      <c r="AJ1500" s="253"/>
      <c r="AK1500" s="253"/>
      <c r="AL1500" s="253"/>
      <c r="AM1500" s="253"/>
      <c r="AN1500" s="253"/>
      <c r="AO1500" s="253"/>
      <c r="AP1500" s="253"/>
      <c r="AQ1500" s="253"/>
      <c r="AR1500" s="253"/>
      <c r="AS1500" s="253"/>
      <c r="AT1500" s="253"/>
      <c r="AU1500" s="253"/>
      <c r="AV1500" s="253"/>
      <c r="AW1500" s="253"/>
      <c r="AX1500" s="253"/>
      <c r="AY1500" s="253"/>
      <c r="AZ1500" s="253"/>
      <c r="BA1500" s="253"/>
      <c r="BB1500" s="253"/>
      <c r="BC1500" s="253"/>
      <c r="BD1500" s="253"/>
      <c r="BE1500" s="253"/>
      <c r="BF1500" s="253"/>
      <c r="BG1500" s="253"/>
      <c r="BH1500" s="253"/>
      <c r="BI1500" s="253"/>
      <c r="BJ1500" s="253"/>
      <c r="BK1500" s="253"/>
      <c r="BL1500" s="253"/>
      <c r="BM1500" s="253"/>
      <c r="BN1500" s="253"/>
      <c r="BO1500" s="253"/>
      <c r="BP1500" s="253"/>
      <c r="BQ1500" s="253"/>
      <c r="BR1500" s="253"/>
      <c r="BS1500" s="253"/>
      <c r="BT1500" s="253"/>
      <c r="BU1500" s="253"/>
      <c r="BV1500" s="253"/>
      <c r="BW1500" s="253"/>
      <c r="BX1500" s="253"/>
      <c r="BY1500" s="253"/>
      <c r="BZ1500" s="253"/>
      <c r="CA1500" s="253"/>
      <c r="CB1500" s="253"/>
      <c r="CC1500" s="253"/>
      <c r="CD1500" s="253"/>
      <c r="CE1500" s="253"/>
      <c r="CF1500" s="253"/>
      <c r="CG1500" s="253"/>
      <c r="CH1500" s="253"/>
      <c r="CI1500" s="253"/>
      <c r="CJ1500" s="253"/>
      <c r="CK1500" s="253"/>
      <c r="CL1500" s="253"/>
      <c r="CM1500" s="253"/>
      <c r="CN1500" s="253"/>
      <c r="CO1500" s="253"/>
      <c r="CP1500" s="253"/>
      <c r="CQ1500" s="253"/>
      <c r="CR1500" s="253"/>
      <c r="CS1500" s="253"/>
      <c r="CT1500" s="253"/>
      <c r="CU1500" s="253"/>
      <c r="CV1500" s="253"/>
      <c r="CW1500" s="253"/>
      <c r="CX1500" s="253"/>
      <c r="CY1500" s="253"/>
      <c r="CZ1500" s="253"/>
      <c r="DA1500" s="253"/>
      <c r="DB1500" s="253"/>
      <c r="DC1500" s="253"/>
      <c r="DD1500" s="253"/>
      <c r="DE1500" s="253"/>
      <c r="DF1500" s="253"/>
      <c r="DG1500" s="253"/>
      <c r="DH1500" s="253"/>
      <c r="DI1500" s="253"/>
      <c r="DJ1500" s="253"/>
      <c r="DK1500" s="253"/>
      <c r="DL1500" s="253"/>
      <c r="DM1500" s="253"/>
      <c r="DN1500" s="253"/>
      <c r="DO1500" s="253"/>
      <c r="DP1500" s="253"/>
      <c r="DQ1500" s="253"/>
      <c r="DR1500" s="253"/>
      <c r="DS1500" s="253"/>
      <c r="DT1500" s="253"/>
      <c r="DU1500" s="253"/>
    </row>
    <row r="1501" spans="1:125" s="248" customFormat="1" x14ac:dyDescent="0.25">
      <c r="A1501" s="253"/>
      <c r="B1501" s="253"/>
      <c r="D1501" s="253"/>
      <c r="E1501" s="253"/>
      <c r="F1501" s="253"/>
      <c r="G1501" s="253"/>
      <c r="H1501" s="253"/>
      <c r="I1501" s="253"/>
      <c r="J1501" s="253"/>
      <c r="K1501" s="253"/>
      <c r="L1501" s="253"/>
      <c r="S1501" s="253"/>
      <c r="T1501" s="253"/>
      <c r="U1501" s="253"/>
      <c r="V1501" s="253"/>
      <c r="W1501" s="253"/>
      <c r="X1501" s="253"/>
      <c r="Y1501" s="253"/>
      <c r="Z1501" s="253"/>
      <c r="AA1501" s="253"/>
      <c r="AB1501" s="253"/>
      <c r="AC1501" s="253"/>
      <c r="AD1501" s="253"/>
      <c r="AE1501" s="253"/>
      <c r="AF1501" s="253"/>
      <c r="AG1501" s="253"/>
      <c r="AH1501" s="253"/>
      <c r="AI1501" s="253"/>
      <c r="AJ1501" s="253"/>
      <c r="AK1501" s="253"/>
      <c r="AL1501" s="253"/>
      <c r="AM1501" s="253"/>
      <c r="AN1501" s="253"/>
      <c r="AO1501" s="253"/>
      <c r="AP1501" s="253"/>
      <c r="AQ1501" s="253"/>
      <c r="AR1501" s="253"/>
      <c r="AS1501" s="253"/>
      <c r="AT1501" s="253"/>
      <c r="AU1501" s="253"/>
      <c r="AV1501" s="253"/>
      <c r="AW1501" s="253"/>
      <c r="AX1501" s="253"/>
      <c r="AY1501" s="253"/>
      <c r="AZ1501" s="253"/>
      <c r="BA1501" s="253"/>
      <c r="BB1501" s="253"/>
      <c r="BC1501" s="253"/>
      <c r="BD1501" s="253"/>
      <c r="BE1501" s="253"/>
      <c r="BF1501" s="253"/>
      <c r="BG1501" s="253"/>
      <c r="BH1501" s="253"/>
      <c r="BI1501" s="253"/>
      <c r="BJ1501" s="253"/>
      <c r="BK1501" s="253"/>
      <c r="BL1501" s="253"/>
      <c r="BM1501" s="253"/>
      <c r="BN1501" s="253"/>
      <c r="BO1501" s="253"/>
      <c r="BP1501" s="253"/>
      <c r="BQ1501" s="253"/>
      <c r="BR1501" s="253"/>
      <c r="BS1501" s="253"/>
      <c r="BT1501" s="253"/>
      <c r="BU1501" s="253"/>
      <c r="BV1501" s="253"/>
      <c r="BW1501" s="253"/>
      <c r="BX1501" s="253"/>
      <c r="BY1501" s="253"/>
      <c r="BZ1501" s="253"/>
      <c r="CA1501" s="253"/>
      <c r="CB1501" s="253"/>
      <c r="CC1501" s="253"/>
      <c r="CD1501" s="253"/>
      <c r="CE1501" s="253"/>
      <c r="CF1501" s="253"/>
      <c r="CG1501" s="253"/>
      <c r="CH1501" s="253"/>
      <c r="CI1501" s="253"/>
      <c r="CJ1501" s="253"/>
      <c r="CK1501" s="253"/>
      <c r="CL1501" s="253"/>
      <c r="CM1501" s="253"/>
      <c r="CN1501" s="253"/>
      <c r="CO1501" s="253"/>
      <c r="CP1501" s="253"/>
      <c r="CQ1501" s="253"/>
      <c r="CR1501" s="253"/>
      <c r="CS1501" s="253"/>
      <c r="CT1501" s="253"/>
      <c r="CU1501" s="253"/>
      <c r="CV1501" s="253"/>
      <c r="CW1501" s="253"/>
      <c r="CX1501" s="253"/>
      <c r="CY1501" s="253"/>
      <c r="CZ1501" s="253"/>
      <c r="DA1501" s="253"/>
      <c r="DB1501" s="253"/>
      <c r="DC1501" s="253"/>
      <c r="DD1501" s="253"/>
      <c r="DE1501" s="253"/>
      <c r="DF1501" s="253"/>
      <c r="DG1501" s="253"/>
      <c r="DH1501" s="253"/>
      <c r="DI1501" s="253"/>
      <c r="DJ1501" s="253"/>
      <c r="DK1501" s="253"/>
      <c r="DL1501" s="253"/>
      <c r="DM1501" s="253"/>
      <c r="DN1501" s="253"/>
      <c r="DO1501" s="253"/>
      <c r="DP1501" s="253"/>
      <c r="DQ1501" s="253"/>
      <c r="DR1501" s="253"/>
      <c r="DS1501" s="253"/>
      <c r="DT1501" s="253"/>
      <c r="DU1501" s="253"/>
    </row>
    <row r="1502" spans="1:125" s="248" customFormat="1" x14ac:dyDescent="0.25">
      <c r="A1502" s="253"/>
      <c r="B1502" s="253"/>
      <c r="D1502" s="253"/>
      <c r="E1502" s="253"/>
      <c r="F1502" s="253"/>
      <c r="G1502" s="253"/>
      <c r="H1502" s="253"/>
      <c r="I1502" s="253"/>
      <c r="J1502" s="253"/>
      <c r="K1502" s="253"/>
      <c r="L1502" s="253"/>
      <c r="S1502" s="253"/>
      <c r="T1502" s="253"/>
      <c r="U1502" s="253"/>
      <c r="V1502" s="253"/>
      <c r="W1502" s="253"/>
      <c r="X1502" s="253"/>
      <c r="Y1502" s="253"/>
      <c r="Z1502" s="253"/>
      <c r="AA1502" s="253"/>
      <c r="AB1502" s="253"/>
      <c r="AC1502" s="253"/>
      <c r="AD1502" s="253"/>
      <c r="AE1502" s="253"/>
      <c r="AF1502" s="253"/>
      <c r="AG1502" s="253"/>
      <c r="AH1502" s="253"/>
      <c r="AI1502" s="253"/>
      <c r="AJ1502" s="253"/>
      <c r="AK1502" s="253"/>
      <c r="AL1502" s="253"/>
      <c r="AM1502" s="253"/>
      <c r="AN1502" s="253"/>
      <c r="AO1502" s="253"/>
      <c r="AP1502" s="253"/>
      <c r="AQ1502" s="253"/>
      <c r="AR1502" s="253"/>
      <c r="AS1502" s="253"/>
      <c r="AT1502" s="253"/>
      <c r="AU1502" s="253"/>
      <c r="AV1502" s="253"/>
      <c r="AW1502" s="253"/>
      <c r="AX1502" s="253"/>
      <c r="AY1502" s="253"/>
      <c r="AZ1502" s="253"/>
      <c r="BA1502" s="253"/>
      <c r="BB1502" s="253"/>
      <c r="BC1502" s="253"/>
      <c r="BD1502" s="253"/>
      <c r="BE1502" s="253"/>
      <c r="BF1502" s="253"/>
      <c r="BG1502" s="253"/>
      <c r="BH1502" s="253"/>
      <c r="BI1502" s="253"/>
      <c r="BJ1502" s="253"/>
      <c r="BK1502" s="253"/>
      <c r="BL1502" s="253"/>
      <c r="BM1502" s="253"/>
      <c r="BN1502" s="253"/>
      <c r="BO1502" s="253"/>
      <c r="BP1502" s="253"/>
      <c r="BQ1502" s="253"/>
      <c r="BR1502" s="253"/>
      <c r="BS1502" s="253"/>
      <c r="BT1502" s="253"/>
      <c r="BU1502" s="253"/>
      <c r="BV1502" s="253"/>
      <c r="BW1502" s="253"/>
      <c r="BX1502" s="253"/>
      <c r="BY1502" s="253"/>
      <c r="BZ1502" s="253"/>
      <c r="CA1502" s="253"/>
      <c r="CB1502" s="253"/>
      <c r="CC1502" s="253"/>
      <c r="CD1502" s="253"/>
      <c r="CE1502" s="253"/>
      <c r="CF1502" s="253"/>
      <c r="CG1502" s="253"/>
      <c r="CH1502" s="253"/>
      <c r="CI1502" s="253"/>
      <c r="CJ1502" s="253"/>
      <c r="CK1502" s="253"/>
      <c r="CL1502" s="253"/>
      <c r="CM1502" s="253"/>
      <c r="CN1502" s="253"/>
      <c r="CO1502" s="253"/>
      <c r="CP1502" s="253"/>
      <c r="CQ1502" s="253"/>
      <c r="CR1502" s="253"/>
      <c r="CS1502" s="253"/>
      <c r="CT1502" s="253"/>
      <c r="CU1502" s="253"/>
      <c r="CV1502" s="253"/>
      <c r="CW1502" s="253"/>
      <c r="CX1502" s="253"/>
      <c r="CY1502" s="253"/>
      <c r="CZ1502" s="253"/>
      <c r="DA1502" s="253"/>
      <c r="DB1502" s="253"/>
      <c r="DC1502" s="253"/>
      <c r="DD1502" s="253"/>
      <c r="DE1502" s="253"/>
      <c r="DF1502" s="253"/>
      <c r="DG1502" s="253"/>
      <c r="DH1502" s="253"/>
      <c r="DI1502" s="253"/>
      <c r="DJ1502" s="253"/>
      <c r="DK1502" s="253"/>
      <c r="DL1502" s="253"/>
      <c r="DM1502" s="253"/>
      <c r="DN1502" s="253"/>
      <c r="DO1502" s="253"/>
      <c r="DP1502" s="253"/>
      <c r="DQ1502" s="253"/>
      <c r="DR1502" s="253"/>
      <c r="DS1502" s="253"/>
      <c r="DT1502" s="253"/>
      <c r="DU1502" s="253"/>
    </row>
    <row r="1503" spans="1:125" s="248" customFormat="1" x14ac:dyDescent="0.25">
      <c r="A1503" s="253"/>
      <c r="B1503" s="253"/>
      <c r="D1503" s="253"/>
      <c r="E1503" s="253"/>
      <c r="F1503" s="253"/>
      <c r="G1503" s="253"/>
      <c r="H1503" s="253"/>
      <c r="I1503" s="253"/>
      <c r="J1503" s="253"/>
      <c r="K1503" s="253"/>
      <c r="L1503" s="253"/>
      <c r="S1503" s="253"/>
      <c r="T1503" s="253"/>
      <c r="U1503" s="253"/>
      <c r="V1503" s="253"/>
      <c r="W1503" s="253"/>
      <c r="X1503" s="253"/>
      <c r="Y1503" s="253"/>
      <c r="Z1503" s="253"/>
      <c r="AA1503" s="253"/>
      <c r="AB1503" s="253"/>
      <c r="AC1503" s="253"/>
      <c r="AD1503" s="253"/>
      <c r="AE1503" s="253"/>
      <c r="AF1503" s="253"/>
      <c r="AG1503" s="253"/>
      <c r="AH1503" s="253"/>
      <c r="AI1503" s="253"/>
      <c r="AJ1503" s="253"/>
      <c r="AK1503" s="253"/>
      <c r="AL1503" s="253"/>
      <c r="AM1503" s="253"/>
      <c r="AN1503" s="253"/>
      <c r="AO1503" s="253"/>
      <c r="AP1503" s="253"/>
      <c r="AQ1503" s="253"/>
      <c r="AR1503" s="253"/>
      <c r="AS1503" s="253"/>
      <c r="AT1503" s="253"/>
      <c r="AU1503" s="253"/>
      <c r="AV1503" s="253"/>
      <c r="AW1503" s="253"/>
      <c r="AX1503" s="253"/>
      <c r="AY1503" s="253"/>
      <c r="AZ1503" s="253"/>
      <c r="BA1503" s="253"/>
      <c r="BB1503" s="253"/>
      <c r="BC1503" s="253"/>
      <c r="BD1503" s="253"/>
      <c r="BE1503" s="253"/>
      <c r="BF1503" s="253"/>
      <c r="BG1503" s="253"/>
      <c r="BH1503" s="253"/>
      <c r="BI1503" s="253"/>
      <c r="BJ1503" s="253"/>
      <c r="BK1503" s="253"/>
      <c r="BL1503" s="253"/>
      <c r="BM1503" s="253"/>
      <c r="BN1503" s="253"/>
      <c r="BO1503" s="253"/>
      <c r="BP1503" s="253"/>
      <c r="BQ1503" s="253"/>
      <c r="BR1503" s="253"/>
      <c r="BS1503" s="253"/>
      <c r="BT1503" s="253"/>
      <c r="BU1503" s="253"/>
      <c r="BV1503" s="253"/>
      <c r="BW1503" s="253"/>
      <c r="BX1503" s="253"/>
      <c r="BY1503" s="253"/>
      <c r="BZ1503" s="253"/>
      <c r="CA1503" s="253"/>
      <c r="CB1503" s="253"/>
      <c r="CC1503" s="253"/>
      <c r="CD1503" s="253"/>
      <c r="CE1503" s="253"/>
      <c r="CF1503" s="253"/>
      <c r="CG1503" s="253"/>
      <c r="CH1503" s="253"/>
      <c r="CI1503" s="253"/>
      <c r="CJ1503" s="253"/>
      <c r="CK1503" s="253"/>
      <c r="CL1503" s="253"/>
      <c r="CM1503" s="253"/>
      <c r="CN1503" s="253"/>
      <c r="CO1503" s="253"/>
      <c r="CP1503" s="253"/>
      <c r="CQ1503" s="253"/>
      <c r="CR1503" s="253"/>
      <c r="CS1503" s="253"/>
      <c r="CT1503" s="253"/>
      <c r="CU1503" s="253"/>
      <c r="CV1503" s="253"/>
      <c r="CW1503" s="253"/>
      <c r="CX1503" s="253"/>
      <c r="CY1503" s="253"/>
      <c r="CZ1503" s="253"/>
      <c r="DA1503" s="253"/>
      <c r="DB1503" s="253"/>
      <c r="DC1503" s="253"/>
      <c r="DD1503" s="253"/>
      <c r="DE1503" s="253"/>
      <c r="DF1503" s="253"/>
      <c r="DG1503" s="253"/>
      <c r="DH1503" s="253"/>
      <c r="DI1503" s="253"/>
      <c r="DJ1503" s="253"/>
      <c r="DK1503" s="253"/>
      <c r="DL1503" s="253"/>
      <c r="DM1503" s="253"/>
      <c r="DN1503" s="253"/>
      <c r="DO1503" s="253"/>
      <c r="DP1503" s="253"/>
      <c r="DQ1503" s="253"/>
      <c r="DR1503" s="253"/>
      <c r="DS1503" s="253"/>
      <c r="DT1503" s="253"/>
      <c r="DU1503" s="253"/>
    </row>
    <row r="1504" spans="1:125" s="248" customFormat="1" x14ac:dyDescent="0.25">
      <c r="A1504" s="253"/>
      <c r="B1504" s="253"/>
      <c r="D1504" s="253"/>
      <c r="E1504" s="253"/>
      <c r="F1504" s="253"/>
      <c r="G1504" s="253"/>
      <c r="H1504" s="253"/>
      <c r="I1504" s="253"/>
      <c r="J1504" s="253"/>
      <c r="K1504" s="253"/>
      <c r="L1504" s="253"/>
      <c r="S1504" s="253"/>
      <c r="T1504" s="253"/>
      <c r="U1504" s="253"/>
      <c r="V1504" s="253"/>
      <c r="W1504" s="253"/>
      <c r="X1504" s="253"/>
      <c r="Y1504" s="253"/>
      <c r="Z1504" s="253"/>
      <c r="AA1504" s="253"/>
      <c r="AB1504" s="253"/>
      <c r="AC1504" s="253"/>
      <c r="AD1504" s="253"/>
      <c r="AE1504" s="253"/>
      <c r="AF1504" s="253"/>
      <c r="AG1504" s="253"/>
      <c r="AH1504" s="253"/>
      <c r="AI1504" s="253"/>
      <c r="AJ1504" s="253"/>
      <c r="AK1504" s="253"/>
      <c r="AL1504" s="253"/>
      <c r="AM1504" s="253"/>
      <c r="AN1504" s="253"/>
      <c r="AO1504" s="253"/>
      <c r="AP1504" s="253"/>
      <c r="AQ1504" s="253"/>
      <c r="AR1504" s="253"/>
      <c r="AS1504" s="253"/>
      <c r="AT1504" s="253"/>
      <c r="AU1504" s="253"/>
      <c r="AV1504" s="253"/>
      <c r="AW1504" s="253"/>
      <c r="AX1504" s="253"/>
      <c r="AY1504" s="253"/>
      <c r="AZ1504" s="253"/>
      <c r="BA1504" s="253"/>
      <c r="BB1504" s="253"/>
      <c r="BC1504" s="253"/>
      <c r="BD1504" s="253"/>
      <c r="BE1504" s="253"/>
      <c r="BF1504" s="253"/>
      <c r="BG1504" s="253"/>
      <c r="BH1504" s="253"/>
      <c r="BI1504" s="253"/>
      <c r="BJ1504" s="253"/>
      <c r="BK1504" s="253"/>
      <c r="BL1504" s="253"/>
      <c r="BM1504" s="253"/>
      <c r="BN1504" s="253"/>
      <c r="BO1504" s="253"/>
      <c r="BP1504" s="253"/>
      <c r="BQ1504" s="253"/>
      <c r="BR1504" s="253"/>
      <c r="BS1504" s="253"/>
      <c r="BT1504" s="253"/>
      <c r="BU1504" s="253"/>
      <c r="BV1504" s="253"/>
      <c r="BW1504" s="253"/>
      <c r="BX1504" s="253"/>
      <c r="BY1504" s="253"/>
      <c r="BZ1504" s="253"/>
      <c r="CA1504" s="253"/>
      <c r="CB1504" s="253"/>
      <c r="CC1504" s="253"/>
      <c r="CD1504" s="253"/>
      <c r="CE1504" s="253"/>
      <c r="CF1504" s="253"/>
      <c r="CG1504" s="253"/>
      <c r="CH1504" s="253"/>
      <c r="CI1504" s="253"/>
      <c r="CJ1504" s="253"/>
      <c r="CK1504" s="253"/>
      <c r="CL1504" s="253"/>
      <c r="CM1504" s="253"/>
      <c r="CN1504" s="253"/>
      <c r="CO1504" s="253"/>
      <c r="CP1504" s="253"/>
      <c r="CQ1504" s="253"/>
      <c r="CR1504" s="253"/>
      <c r="CS1504" s="253"/>
      <c r="CT1504" s="253"/>
      <c r="CU1504" s="253"/>
      <c r="CV1504" s="253"/>
      <c r="CW1504" s="253"/>
      <c r="CX1504" s="253"/>
      <c r="CY1504" s="253"/>
      <c r="CZ1504" s="253"/>
      <c r="DA1504" s="253"/>
      <c r="DB1504" s="253"/>
      <c r="DC1504" s="253"/>
      <c r="DD1504" s="253"/>
      <c r="DE1504" s="253"/>
      <c r="DF1504" s="253"/>
      <c r="DG1504" s="253"/>
      <c r="DH1504" s="253"/>
      <c r="DI1504" s="253"/>
      <c r="DJ1504" s="253"/>
      <c r="DK1504" s="253"/>
      <c r="DL1504" s="253"/>
      <c r="DM1504" s="253"/>
      <c r="DN1504" s="253"/>
      <c r="DO1504" s="253"/>
      <c r="DP1504" s="253"/>
      <c r="DQ1504" s="253"/>
      <c r="DR1504" s="253"/>
      <c r="DS1504" s="253"/>
      <c r="DT1504" s="253"/>
      <c r="DU1504" s="253"/>
    </row>
    <row r="1505" spans="1:125" s="248" customFormat="1" x14ac:dyDescent="0.25">
      <c r="A1505" s="253"/>
      <c r="B1505" s="253"/>
      <c r="D1505" s="253"/>
      <c r="E1505" s="253"/>
      <c r="F1505" s="253"/>
      <c r="G1505" s="253"/>
      <c r="H1505" s="253"/>
      <c r="I1505" s="253"/>
      <c r="J1505" s="253"/>
      <c r="K1505" s="253"/>
      <c r="L1505" s="253"/>
      <c r="S1505" s="253"/>
      <c r="T1505" s="253"/>
      <c r="U1505" s="253"/>
      <c r="V1505" s="253"/>
      <c r="W1505" s="253"/>
      <c r="X1505" s="253"/>
      <c r="Y1505" s="253"/>
      <c r="Z1505" s="253"/>
      <c r="AA1505" s="253"/>
      <c r="AB1505" s="253"/>
      <c r="AC1505" s="253"/>
      <c r="AD1505" s="253"/>
      <c r="AE1505" s="253"/>
      <c r="AF1505" s="253"/>
      <c r="AG1505" s="253"/>
      <c r="AH1505" s="253"/>
      <c r="AI1505" s="253"/>
      <c r="AJ1505" s="253"/>
      <c r="AK1505" s="253"/>
      <c r="AL1505" s="253"/>
      <c r="AM1505" s="253"/>
      <c r="AN1505" s="253"/>
      <c r="AO1505" s="253"/>
      <c r="AP1505" s="253"/>
      <c r="AQ1505" s="253"/>
      <c r="AR1505" s="253"/>
      <c r="AS1505" s="253"/>
      <c r="AT1505" s="253"/>
      <c r="AU1505" s="253"/>
      <c r="AV1505" s="253"/>
      <c r="AW1505" s="253"/>
      <c r="AX1505" s="253"/>
      <c r="AY1505" s="253"/>
      <c r="AZ1505" s="253"/>
      <c r="BA1505" s="253"/>
      <c r="BB1505" s="253"/>
      <c r="BC1505" s="253"/>
      <c r="BD1505" s="253"/>
      <c r="BE1505" s="253"/>
      <c r="BF1505" s="253"/>
      <c r="BG1505" s="253"/>
      <c r="BH1505" s="253"/>
      <c r="BI1505" s="253"/>
      <c r="BJ1505" s="253"/>
      <c r="BK1505" s="253"/>
      <c r="BL1505" s="253"/>
      <c r="BM1505" s="253"/>
      <c r="BN1505" s="253"/>
      <c r="BO1505" s="253"/>
      <c r="BP1505" s="253"/>
      <c r="BQ1505" s="253"/>
      <c r="BR1505" s="253"/>
      <c r="BS1505" s="253"/>
      <c r="BT1505" s="253"/>
      <c r="BU1505" s="253"/>
      <c r="BV1505" s="253"/>
      <c r="BW1505" s="253"/>
      <c r="BX1505" s="253"/>
      <c r="BY1505" s="253"/>
      <c r="BZ1505" s="253"/>
      <c r="CA1505" s="253"/>
      <c r="CB1505" s="253"/>
      <c r="CC1505" s="253"/>
      <c r="CD1505" s="253"/>
      <c r="CE1505" s="253"/>
      <c r="CF1505" s="253"/>
      <c r="CG1505" s="253"/>
      <c r="CH1505" s="253"/>
      <c r="CI1505" s="253"/>
      <c r="CJ1505" s="253"/>
      <c r="CK1505" s="253"/>
      <c r="CL1505" s="253"/>
      <c r="CM1505" s="253"/>
      <c r="CN1505" s="253"/>
      <c r="CO1505" s="253"/>
      <c r="CP1505" s="253"/>
      <c r="CQ1505" s="253"/>
      <c r="CR1505" s="253"/>
      <c r="CS1505" s="253"/>
      <c r="CT1505" s="253"/>
      <c r="CU1505" s="253"/>
      <c r="CV1505" s="253"/>
      <c r="CW1505" s="253"/>
      <c r="CX1505" s="253"/>
      <c r="CY1505" s="253"/>
      <c r="CZ1505" s="253"/>
      <c r="DA1505" s="253"/>
      <c r="DB1505" s="253"/>
      <c r="DC1505" s="253"/>
      <c r="DD1505" s="253"/>
      <c r="DE1505" s="253"/>
      <c r="DF1505" s="253"/>
      <c r="DG1505" s="253"/>
      <c r="DH1505" s="253"/>
      <c r="DI1505" s="253"/>
      <c r="DJ1505" s="253"/>
      <c r="DK1505" s="253"/>
      <c r="DL1505" s="253"/>
      <c r="DM1505" s="253"/>
      <c r="DN1505" s="253"/>
      <c r="DO1505" s="253"/>
      <c r="DP1505" s="253"/>
      <c r="DQ1505" s="253"/>
      <c r="DR1505" s="253"/>
      <c r="DS1505" s="253"/>
      <c r="DT1505" s="253"/>
      <c r="DU1505" s="253"/>
    </row>
    <row r="1506" spans="1:125" s="248" customFormat="1" x14ac:dyDescent="0.25">
      <c r="A1506" s="253"/>
      <c r="B1506" s="253"/>
      <c r="D1506" s="253"/>
      <c r="E1506" s="253"/>
      <c r="F1506" s="253"/>
      <c r="G1506" s="253"/>
      <c r="H1506" s="253"/>
      <c r="I1506" s="253"/>
      <c r="J1506" s="253"/>
      <c r="K1506" s="253"/>
      <c r="L1506" s="253"/>
      <c r="S1506" s="253"/>
      <c r="T1506" s="253"/>
      <c r="U1506" s="253"/>
      <c r="V1506" s="253"/>
      <c r="W1506" s="253"/>
      <c r="X1506" s="253"/>
      <c r="Y1506" s="253"/>
      <c r="Z1506" s="253"/>
      <c r="AA1506" s="253"/>
      <c r="AB1506" s="253"/>
      <c r="AC1506" s="253"/>
      <c r="AD1506" s="253"/>
      <c r="AE1506" s="253"/>
      <c r="AF1506" s="253"/>
      <c r="AG1506" s="253"/>
      <c r="AH1506" s="253"/>
      <c r="AI1506" s="253"/>
      <c r="AJ1506" s="253"/>
      <c r="AK1506" s="253"/>
      <c r="AL1506" s="253"/>
      <c r="AM1506" s="253"/>
      <c r="AN1506" s="253"/>
      <c r="AO1506" s="253"/>
      <c r="AP1506" s="253"/>
      <c r="AQ1506" s="253"/>
      <c r="AR1506" s="253"/>
      <c r="AS1506" s="253"/>
      <c r="AT1506" s="253"/>
      <c r="AU1506" s="253"/>
      <c r="AV1506" s="253"/>
      <c r="AW1506" s="253"/>
      <c r="AX1506" s="253"/>
      <c r="AY1506" s="253"/>
      <c r="AZ1506" s="253"/>
      <c r="BA1506" s="253"/>
      <c r="BB1506" s="253"/>
      <c r="BC1506" s="253"/>
      <c r="BD1506" s="253"/>
      <c r="BE1506" s="253"/>
      <c r="BF1506" s="253"/>
      <c r="BG1506" s="253"/>
      <c r="BH1506" s="253"/>
      <c r="BI1506" s="253"/>
      <c r="BJ1506" s="253"/>
      <c r="BK1506" s="253"/>
      <c r="BL1506" s="253"/>
      <c r="BM1506" s="253"/>
      <c r="BN1506" s="253"/>
      <c r="BO1506" s="253"/>
      <c r="BP1506" s="253"/>
      <c r="BQ1506" s="253"/>
      <c r="BR1506" s="253"/>
      <c r="BS1506" s="253"/>
      <c r="BT1506" s="253"/>
      <c r="BU1506" s="253"/>
      <c r="BV1506" s="253"/>
      <c r="BW1506" s="253"/>
      <c r="BX1506" s="253"/>
      <c r="BY1506" s="253"/>
      <c r="BZ1506" s="253"/>
      <c r="CA1506" s="253"/>
      <c r="CB1506" s="253"/>
      <c r="CC1506" s="253"/>
      <c r="CD1506" s="253"/>
      <c r="CE1506" s="253"/>
      <c r="CF1506" s="253"/>
      <c r="CG1506" s="253"/>
      <c r="CH1506" s="253"/>
      <c r="CI1506" s="253"/>
      <c r="CJ1506" s="253"/>
      <c r="CK1506" s="253"/>
      <c r="CL1506" s="253"/>
      <c r="CM1506" s="253"/>
      <c r="CN1506" s="253"/>
      <c r="CO1506" s="253"/>
      <c r="CP1506" s="253"/>
      <c r="CQ1506" s="253"/>
      <c r="CR1506" s="253"/>
      <c r="CS1506" s="253"/>
      <c r="CT1506" s="253"/>
      <c r="CU1506" s="253"/>
      <c r="CV1506" s="253"/>
      <c r="CW1506" s="253"/>
      <c r="CX1506" s="253"/>
      <c r="CY1506" s="253"/>
      <c r="CZ1506" s="253"/>
      <c r="DA1506" s="253"/>
      <c r="DB1506" s="253"/>
      <c r="DC1506" s="253"/>
      <c r="DD1506" s="253"/>
      <c r="DE1506" s="253"/>
      <c r="DF1506" s="253"/>
      <c r="DG1506" s="253"/>
      <c r="DH1506" s="253"/>
      <c r="DI1506" s="253"/>
      <c r="DJ1506" s="253"/>
      <c r="DK1506" s="253"/>
      <c r="DL1506" s="253"/>
      <c r="DM1506" s="253"/>
      <c r="DN1506" s="253"/>
      <c r="DO1506" s="253"/>
      <c r="DP1506" s="253"/>
      <c r="DQ1506" s="253"/>
      <c r="DR1506" s="253"/>
      <c r="DS1506" s="253"/>
      <c r="DT1506" s="253"/>
      <c r="DU1506" s="253"/>
    </row>
    <row r="1507" spans="1:125" s="248" customFormat="1" x14ac:dyDescent="0.25">
      <c r="A1507" s="253"/>
      <c r="B1507" s="253"/>
      <c r="D1507" s="253"/>
      <c r="E1507" s="253"/>
      <c r="F1507" s="253"/>
      <c r="G1507" s="253"/>
      <c r="H1507" s="253"/>
      <c r="I1507" s="253"/>
      <c r="J1507" s="253"/>
      <c r="K1507" s="253"/>
      <c r="L1507" s="253"/>
      <c r="S1507" s="253"/>
      <c r="T1507" s="253"/>
      <c r="U1507" s="253"/>
      <c r="V1507" s="253"/>
      <c r="W1507" s="253"/>
      <c r="X1507" s="253"/>
      <c r="Y1507" s="253"/>
      <c r="Z1507" s="253"/>
      <c r="AA1507" s="253"/>
      <c r="AB1507" s="253"/>
      <c r="AC1507" s="253"/>
      <c r="AD1507" s="253"/>
      <c r="AE1507" s="253"/>
      <c r="AF1507" s="253"/>
      <c r="AG1507" s="253"/>
      <c r="AH1507" s="253"/>
      <c r="AI1507" s="253"/>
      <c r="AJ1507" s="253"/>
      <c r="AK1507" s="253"/>
      <c r="AL1507" s="253"/>
      <c r="AM1507" s="253"/>
      <c r="AN1507" s="253"/>
      <c r="AO1507" s="253"/>
      <c r="AP1507" s="253"/>
      <c r="AQ1507" s="253"/>
      <c r="AR1507" s="253"/>
      <c r="AS1507" s="253"/>
      <c r="AT1507" s="253"/>
      <c r="AU1507" s="253"/>
      <c r="AV1507" s="253"/>
      <c r="AW1507" s="253"/>
      <c r="AX1507" s="253"/>
      <c r="AY1507" s="253"/>
      <c r="AZ1507" s="253"/>
      <c r="BA1507" s="253"/>
      <c r="BB1507" s="253"/>
      <c r="BC1507" s="253"/>
      <c r="BD1507" s="253"/>
      <c r="BE1507" s="253"/>
      <c r="BF1507" s="253"/>
      <c r="BG1507" s="253"/>
      <c r="BH1507" s="253"/>
      <c r="BI1507" s="253"/>
      <c r="BJ1507" s="253"/>
      <c r="BK1507" s="253"/>
      <c r="BL1507" s="253"/>
      <c r="BM1507" s="253"/>
      <c r="BN1507" s="253"/>
      <c r="BO1507" s="253"/>
      <c r="BP1507" s="253"/>
      <c r="BQ1507" s="253"/>
      <c r="BR1507" s="253"/>
      <c r="BS1507" s="253"/>
      <c r="BT1507" s="253"/>
      <c r="BU1507" s="253"/>
      <c r="BV1507" s="253"/>
      <c r="BW1507" s="253"/>
      <c r="BX1507" s="253"/>
      <c r="BY1507" s="253"/>
      <c r="BZ1507" s="253"/>
      <c r="CA1507" s="253"/>
      <c r="CB1507" s="253"/>
      <c r="CC1507" s="253"/>
      <c r="CD1507" s="253"/>
      <c r="CE1507" s="253"/>
      <c r="CF1507" s="253"/>
      <c r="CG1507" s="253"/>
      <c r="CH1507" s="253"/>
      <c r="CI1507" s="253"/>
      <c r="CJ1507" s="253"/>
      <c r="CK1507" s="253"/>
      <c r="CL1507" s="253"/>
      <c r="CM1507" s="253"/>
      <c r="CN1507" s="253"/>
      <c r="CO1507" s="253"/>
      <c r="CP1507" s="253"/>
      <c r="CQ1507" s="253"/>
      <c r="CR1507" s="253"/>
      <c r="CS1507" s="253"/>
      <c r="CT1507" s="253"/>
      <c r="CU1507" s="253"/>
      <c r="CV1507" s="253"/>
      <c r="CW1507" s="253"/>
      <c r="CX1507" s="253"/>
      <c r="CY1507" s="253"/>
      <c r="CZ1507" s="253"/>
      <c r="DA1507" s="253"/>
      <c r="DB1507" s="253"/>
      <c r="DC1507" s="253"/>
      <c r="DD1507" s="253"/>
      <c r="DE1507" s="253"/>
      <c r="DF1507" s="253"/>
      <c r="DG1507" s="253"/>
      <c r="DH1507" s="253"/>
      <c r="DI1507" s="253"/>
      <c r="DJ1507" s="253"/>
      <c r="DK1507" s="253"/>
      <c r="DL1507" s="253"/>
      <c r="DM1507" s="253"/>
      <c r="DN1507" s="253"/>
      <c r="DO1507" s="253"/>
      <c r="DP1507" s="253"/>
      <c r="DQ1507" s="253"/>
      <c r="DR1507" s="253"/>
      <c r="DS1507" s="253"/>
      <c r="DT1507" s="253"/>
      <c r="DU1507" s="253"/>
    </row>
    <row r="1508" spans="1:125" s="248" customFormat="1" x14ac:dyDescent="0.25">
      <c r="A1508" s="253"/>
      <c r="B1508" s="253"/>
      <c r="D1508" s="253"/>
      <c r="E1508" s="253"/>
      <c r="F1508" s="253"/>
      <c r="G1508" s="253"/>
      <c r="H1508" s="253"/>
      <c r="I1508" s="253"/>
      <c r="J1508" s="253"/>
      <c r="K1508" s="253"/>
      <c r="L1508" s="253"/>
      <c r="S1508" s="253"/>
      <c r="T1508" s="253"/>
      <c r="U1508" s="253"/>
      <c r="V1508" s="253"/>
      <c r="W1508" s="253"/>
      <c r="X1508" s="253"/>
      <c r="Y1508" s="253"/>
      <c r="Z1508" s="253"/>
      <c r="AA1508" s="253"/>
      <c r="AB1508" s="253"/>
      <c r="AC1508" s="253"/>
      <c r="AD1508" s="253"/>
      <c r="AE1508" s="253"/>
      <c r="AF1508" s="253"/>
      <c r="AG1508" s="253"/>
      <c r="AH1508" s="253"/>
      <c r="AI1508" s="253"/>
      <c r="AJ1508" s="253"/>
      <c r="AK1508" s="253"/>
      <c r="AL1508" s="253"/>
      <c r="AM1508" s="253"/>
      <c r="AN1508" s="253"/>
      <c r="AO1508" s="253"/>
      <c r="AP1508" s="253"/>
      <c r="AQ1508" s="253"/>
      <c r="AR1508" s="253"/>
      <c r="AS1508" s="253"/>
      <c r="AT1508" s="253"/>
      <c r="AU1508" s="253"/>
      <c r="AV1508" s="253"/>
      <c r="AW1508" s="253"/>
      <c r="AX1508" s="253"/>
      <c r="AY1508" s="253"/>
      <c r="AZ1508" s="253"/>
      <c r="BA1508" s="253"/>
      <c r="BB1508" s="253"/>
      <c r="BC1508" s="253"/>
      <c r="BD1508" s="253"/>
      <c r="BE1508" s="253"/>
      <c r="BF1508" s="253"/>
      <c r="BG1508" s="253"/>
      <c r="BH1508" s="253"/>
      <c r="BI1508" s="253"/>
      <c r="BJ1508" s="253"/>
      <c r="BK1508" s="253"/>
      <c r="BL1508" s="253"/>
      <c r="BM1508" s="253"/>
      <c r="BN1508" s="253"/>
      <c r="BO1508" s="253"/>
      <c r="BP1508" s="253"/>
      <c r="BQ1508" s="253"/>
      <c r="BR1508" s="253"/>
      <c r="BS1508" s="253"/>
      <c r="BT1508" s="253"/>
      <c r="BU1508" s="253"/>
      <c r="BV1508" s="253"/>
      <c r="BW1508" s="253"/>
      <c r="BX1508" s="253"/>
      <c r="BY1508" s="253"/>
      <c r="BZ1508" s="253"/>
      <c r="CA1508" s="253"/>
      <c r="CB1508" s="253"/>
      <c r="CC1508" s="253"/>
      <c r="CD1508" s="253"/>
      <c r="CE1508" s="253"/>
      <c r="CF1508" s="253"/>
      <c r="CG1508" s="253"/>
      <c r="CH1508" s="253"/>
      <c r="CI1508" s="253"/>
      <c r="CJ1508" s="253"/>
      <c r="CK1508" s="253"/>
      <c r="CL1508" s="253"/>
      <c r="CM1508" s="253"/>
      <c r="CN1508" s="253"/>
      <c r="CO1508" s="253"/>
      <c r="CP1508" s="253"/>
      <c r="CQ1508" s="253"/>
      <c r="CR1508" s="253"/>
      <c r="CS1508" s="253"/>
      <c r="CT1508" s="253"/>
      <c r="CU1508" s="253"/>
      <c r="CV1508" s="253"/>
      <c r="CW1508" s="253"/>
      <c r="CX1508" s="253"/>
      <c r="CY1508" s="253"/>
      <c r="CZ1508" s="253"/>
      <c r="DA1508" s="253"/>
      <c r="DB1508" s="253"/>
      <c r="DC1508" s="253"/>
      <c r="DD1508" s="253"/>
      <c r="DE1508" s="253"/>
      <c r="DF1508" s="253"/>
      <c r="DG1508" s="253"/>
      <c r="DH1508" s="253"/>
      <c r="DI1508" s="253"/>
      <c r="DJ1508" s="253"/>
      <c r="DK1508" s="253"/>
      <c r="DL1508" s="253"/>
      <c r="DM1508" s="253"/>
      <c r="DN1508" s="253"/>
      <c r="DO1508" s="253"/>
      <c r="DP1508" s="253"/>
      <c r="DQ1508" s="253"/>
      <c r="DR1508" s="253"/>
      <c r="DS1508" s="253"/>
      <c r="DT1508" s="253"/>
      <c r="DU1508" s="253"/>
    </row>
    <row r="1509" spans="1:125" s="248" customFormat="1" x14ac:dyDescent="0.25">
      <c r="A1509" s="253"/>
      <c r="B1509" s="253"/>
      <c r="D1509" s="253"/>
      <c r="E1509" s="253"/>
      <c r="F1509" s="253"/>
      <c r="G1509" s="253"/>
      <c r="H1509" s="253"/>
      <c r="I1509" s="253"/>
      <c r="J1509" s="253"/>
      <c r="K1509" s="253"/>
      <c r="L1509" s="253"/>
      <c r="S1509" s="253"/>
      <c r="T1509" s="253"/>
      <c r="U1509" s="253"/>
      <c r="V1509" s="253"/>
      <c r="W1509" s="253"/>
      <c r="X1509" s="253"/>
      <c r="Y1509" s="253"/>
      <c r="Z1509" s="253"/>
      <c r="AA1509" s="253"/>
      <c r="AB1509" s="253"/>
      <c r="AC1509" s="253"/>
      <c r="AD1509" s="253"/>
      <c r="AE1509" s="253"/>
      <c r="AF1509" s="253"/>
      <c r="AG1509" s="253"/>
      <c r="AH1509" s="253"/>
      <c r="AI1509" s="253"/>
      <c r="AJ1509" s="253"/>
      <c r="AK1509" s="253"/>
      <c r="AL1509" s="253"/>
      <c r="AM1509" s="253"/>
      <c r="AN1509" s="253"/>
      <c r="AO1509" s="253"/>
      <c r="AP1509" s="253"/>
      <c r="AQ1509" s="253"/>
      <c r="AR1509" s="253"/>
      <c r="AS1509" s="253"/>
      <c r="AT1509" s="253"/>
      <c r="AU1509" s="253"/>
      <c r="AV1509" s="253"/>
      <c r="AW1509" s="253"/>
      <c r="AX1509" s="253"/>
      <c r="AY1509" s="253"/>
      <c r="AZ1509" s="253"/>
      <c r="BA1509" s="253"/>
      <c r="BB1509" s="253"/>
      <c r="BC1509" s="253"/>
      <c r="BD1509" s="253"/>
      <c r="BE1509" s="253"/>
      <c r="BF1509" s="253"/>
      <c r="BG1509" s="253"/>
      <c r="BH1509" s="253"/>
      <c r="BI1509" s="253"/>
      <c r="BJ1509" s="253"/>
      <c r="BK1509" s="253"/>
      <c r="BL1509" s="253"/>
      <c r="BM1509" s="253"/>
      <c r="BN1509" s="253"/>
      <c r="BO1509" s="253"/>
      <c r="BP1509" s="253"/>
      <c r="BQ1509" s="253"/>
      <c r="BR1509" s="253"/>
      <c r="BS1509" s="253"/>
      <c r="BT1509" s="253"/>
      <c r="BU1509" s="253"/>
      <c r="BV1509" s="253"/>
      <c r="BW1509" s="253"/>
      <c r="BX1509" s="253"/>
      <c r="BY1509" s="253"/>
      <c r="BZ1509" s="253"/>
      <c r="CA1509" s="253"/>
      <c r="CB1509" s="253"/>
      <c r="CC1509" s="253"/>
      <c r="CD1509" s="253"/>
      <c r="CE1509" s="253"/>
      <c r="CF1509" s="253"/>
      <c r="CG1509" s="253"/>
      <c r="CH1509" s="253"/>
      <c r="CI1509" s="253"/>
      <c r="CJ1509" s="253"/>
      <c r="CK1509" s="253"/>
      <c r="CL1509" s="253"/>
      <c r="CM1509" s="253"/>
      <c r="CN1509" s="253"/>
      <c r="CO1509" s="253"/>
      <c r="CP1509" s="253"/>
      <c r="CQ1509" s="253"/>
      <c r="CR1509" s="253"/>
      <c r="CS1509" s="253"/>
      <c r="CT1509" s="253"/>
      <c r="CU1509" s="253"/>
      <c r="CV1509" s="253"/>
      <c r="CW1509" s="253"/>
      <c r="CX1509" s="253"/>
      <c r="CY1509" s="253"/>
      <c r="CZ1509" s="253"/>
      <c r="DA1509" s="253"/>
      <c r="DB1509" s="253"/>
      <c r="DC1509" s="253"/>
      <c r="DD1509" s="253"/>
      <c r="DE1509" s="253"/>
      <c r="DF1509" s="253"/>
      <c r="DG1509" s="253"/>
      <c r="DH1509" s="253"/>
      <c r="DI1509" s="253"/>
      <c r="DJ1509" s="253"/>
      <c r="DK1509" s="253"/>
      <c r="DL1509" s="253"/>
      <c r="DM1509" s="253"/>
      <c r="DN1509" s="253"/>
      <c r="DO1509" s="253"/>
      <c r="DP1509" s="253"/>
      <c r="DQ1509" s="253"/>
      <c r="DR1509" s="253"/>
      <c r="DS1509" s="253"/>
      <c r="DT1509" s="253"/>
      <c r="DU1509" s="253"/>
    </row>
    <row r="1510" spans="1:125" s="248" customFormat="1" x14ac:dyDescent="0.25">
      <c r="A1510" s="253"/>
      <c r="B1510" s="253"/>
      <c r="D1510" s="253"/>
      <c r="E1510" s="253"/>
      <c r="F1510" s="253"/>
      <c r="G1510" s="253"/>
      <c r="H1510" s="253"/>
      <c r="I1510" s="253"/>
      <c r="J1510" s="253"/>
      <c r="K1510" s="253"/>
      <c r="L1510" s="253"/>
      <c r="S1510" s="253"/>
      <c r="T1510" s="253"/>
      <c r="U1510" s="253"/>
      <c r="V1510" s="253"/>
      <c r="W1510" s="253"/>
      <c r="X1510" s="253"/>
      <c r="Y1510" s="253"/>
      <c r="Z1510" s="253"/>
      <c r="AA1510" s="253"/>
      <c r="AB1510" s="253"/>
      <c r="AC1510" s="253"/>
      <c r="AD1510" s="253"/>
      <c r="AE1510" s="253"/>
      <c r="AF1510" s="253"/>
      <c r="AG1510" s="253"/>
      <c r="AH1510" s="253"/>
      <c r="AI1510" s="253"/>
      <c r="AJ1510" s="253"/>
      <c r="AK1510" s="253"/>
      <c r="AL1510" s="253"/>
      <c r="AM1510" s="253"/>
      <c r="AN1510" s="253"/>
      <c r="AO1510" s="253"/>
      <c r="AP1510" s="253"/>
      <c r="AQ1510" s="253"/>
      <c r="AR1510" s="253"/>
      <c r="AS1510" s="253"/>
      <c r="AT1510" s="253"/>
      <c r="AU1510" s="253"/>
      <c r="AV1510" s="253"/>
      <c r="AW1510" s="253"/>
      <c r="AX1510" s="253"/>
      <c r="AY1510" s="253"/>
      <c r="AZ1510" s="253"/>
      <c r="BA1510" s="253"/>
      <c r="BB1510" s="253"/>
      <c r="BC1510" s="253"/>
      <c r="BD1510" s="253"/>
      <c r="BE1510" s="253"/>
      <c r="BF1510" s="253"/>
      <c r="BG1510" s="253"/>
      <c r="BH1510" s="253"/>
      <c r="BI1510" s="253"/>
      <c r="BJ1510" s="253"/>
      <c r="BK1510" s="253"/>
      <c r="BL1510" s="253"/>
      <c r="BM1510" s="253"/>
      <c r="BN1510" s="253"/>
      <c r="BO1510" s="253"/>
      <c r="BP1510" s="253"/>
      <c r="BQ1510" s="253"/>
      <c r="BR1510" s="253"/>
      <c r="BS1510" s="253"/>
      <c r="BT1510" s="253"/>
      <c r="BU1510" s="253"/>
      <c r="BV1510" s="253"/>
      <c r="BW1510" s="253"/>
      <c r="BX1510" s="253"/>
      <c r="BY1510" s="253"/>
      <c r="BZ1510" s="253"/>
      <c r="CA1510" s="253"/>
      <c r="CB1510" s="253"/>
      <c r="CC1510" s="253"/>
      <c r="CD1510" s="253"/>
      <c r="CE1510" s="253"/>
      <c r="CF1510" s="253"/>
      <c r="CG1510" s="253"/>
      <c r="CH1510" s="253"/>
      <c r="CI1510" s="253"/>
      <c r="CJ1510" s="253"/>
      <c r="CK1510" s="253"/>
      <c r="CL1510" s="253"/>
      <c r="CM1510" s="253"/>
      <c r="CN1510" s="253"/>
      <c r="CO1510" s="253"/>
      <c r="CP1510" s="253"/>
      <c r="CQ1510" s="253"/>
      <c r="CR1510" s="253"/>
      <c r="CS1510" s="253"/>
      <c r="CT1510" s="253"/>
      <c r="CU1510" s="253"/>
      <c r="CV1510" s="253"/>
      <c r="CW1510" s="253"/>
      <c r="CX1510" s="253"/>
      <c r="CY1510" s="253"/>
      <c r="CZ1510" s="253"/>
      <c r="DA1510" s="253"/>
      <c r="DB1510" s="253"/>
      <c r="DC1510" s="253"/>
      <c r="DD1510" s="253"/>
      <c r="DE1510" s="253"/>
      <c r="DF1510" s="253"/>
      <c r="DG1510" s="253"/>
      <c r="DH1510" s="253"/>
      <c r="DI1510" s="253"/>
      <c r="DJ1510" s="253"/>
      <c r="DK1510" s="253"/>
      <c r="DL1510" s="253"/>
      <c r="DM1510" s="253"/>
      <c r="DN1510" s="253"/>
      <c r="DO1510" s="253"/>
      <c r="DP1510" s="253"/>
      <c r="DQ1510" s="253"/>
      <c r="DR1510" s="253"/>
      <c r="DS1510" s="253"/>
      <c r="DT1510" s="253"/>
      <c r="DU1510" s="253"/>
    </row>
    <row r="1511" spans="1:125" s="248" customFormat="1" x14ac:dyDescent="0.25">
      <c r="A1511" s="253"/>
      <c r="B1511" s="253"/>
      <c r="D1511" s="253"/>
      <c r="E1511" s="253"/>
      <c r="F1511" s="253"/>
      <c r="G1511" s="253"/>
      <c r="H1511" s="253"/>
      <c r="I1511" s="253"/>
      <c r="J1511" s="253"/>
      <c r="K1511" s="253"/>
      <c r="L1511" s="253"/>
      <c r="S1511" s="253"/>
      <c r="T1511" s="253"/>
      <c r="U1511" s="253"/>
      <c r="V1511" s="253"/>
      <c r="W1511" s="253"/>
      <c r="X1511" s="253"/>
      <c r="Y1511" s="253"/>
      <c r="Z1511" s="253"/>
      <c r="AA1511" s="253"/>
      <c r="AB1511" s="253"/>
      <c r="AC1511" s="253"/>
      <c r="AD1511" s="253"/>
      <c r="AE1511" s="253"/>
      <c r="AF1511" s="253"/>
      <c r="AG1511" s="253"/>
      <c r="AH1511" s="253"/>
      <c r="AI1511" s="253"/>
      <c r="AJ1511" s="253"/>
      <c r="AK1511" s="253"/>
      <c r="AL1511" s="253"/>
      <c r="AM1511" s="253"/>
      <c r="AN1511" s="253"/>
      <c r="AO1511" s="253"/>
      <c r="AP1511" s="253"/>
      <c r="AQ1511" s="253"/>
      <c r="AR1511" s="253"/>
      <c r="AS1511" s="253"/>
      <c r="AT1511" s="253"/>
      <c r="AU1511" s="253"/>
      <c r="AV1511" s="253"/>
      <c r="AW1511" s="253"/>
      <c r="AX1511" s="253"/>
      <c r="AY1511" s="253"/>
      <c r="AZ1511" s="253"/>
      <c r="BA1511" s="253"/>
      <c r="BB1511" s="253"/>
      <c r="BC1511" s="253"/>
      <c r="BD1511" s="253"/>
      <c r="BE1511" s="253"/>
      <c r="BF1511" s="253"/>
      <c r="BG1511" s="253"/>
      <c r="BH1511" s="253"/>
      <c r="BI1511" s="253"/>
      <c r="BJ1511" s="253"/>
      <c r="BK1511" s="253"/>
      <c r="BL1511" s="253"/>
      <c r="BM1511" s="253"/>
      <c r="BN1511" s="253"/>
      <c r="BO1511" s="253"/>
      <c r="BP1511" s="253"/>
      <c r="BQ1511" s="253"/>
      <c r="BR1511" s="253"/>
      <c r="BS1511" s="253"/>
      <c r="BT1511" s="253"/>
      <c r="BU1511" s="253"/>
      <c r="BV1511" s="253"/>
      <c r="BW1511" s="253"/>
      <c r="BX1511" s="253"/>
      <c r="BY1511" s="253"/>
      <c r="BZ1511" s="253"/>
      <c r="CA1511" s="253"/>
      <c r="CB1511" s="253"/>
      <c r="CC1511" s="253"/>
      <c r="CD1511" s="253"/>
      <c r="CE1511" s="253"/>
      <c r="CF1511" s="253"/>
      <c r="CG1511" s="253"/>
      <c r="CH1511" s="253"/>
      <c r="CI1511" s="253"/>
      <c r="CJ1511" s="253"/>
      <c r="CK1511" s="253"/>
      <c r="CL1511" s="253"/>
      <c r="CM1511" s="253"/>
      <c r="CN1511" s="253"/>
      <c r="CO1511" s="253"/>
      <c r="CP1511" s="253"/>
      <c r="CQ1511" s="253"/>
      <c r="CR1511" s="253"/>
      <c r="CS1511" s="253"/>
      <c r="CT1511" s="253"/>
      <c r="CU1511" s="253"/>
      <c r="CV1511" s="253"/>
      <c r="CW1511" s="253"/>
      <c r="CX1511" s="253"/>
      <c r="CY1511" s="253"/>
      <c r="CZ1511" s="253"/>
      <c r="DA1511" s="253"/>
      <c r="DB1511" s="253"/>
      <c r="DC1511" s="253"/>
      <c r="DD1511" s="253"/>
      <c r="DE1511" s="253"/>
      <c r="DF1511" s="253"/>
      <c r="DG1511" s="253"/>
      <c r="DH1511" s="253"/>
      <c r="DI1511" s="253"/>
      <c r="DJ1511" s="253"/>
      <c r="DK1511" s="253"/>
      <c r="DL1511" s="253"/>
      <c r="DM1511" s="253"/>
      <c r="DN1511" s="253"/>
      <c r="DO1511" s="253"/>
      <c r="DP1511" s="253"/>
      <c r="DQ1511" s="253"/>
      <c r="DR1511" s="253"/>
      <c r="DS1511" s="253"/>
      <c r="DT1511" s="253"/>
      <c r="DU1511" s="253"/>
    </row>
    <row r="1512" spans="1:125" s="248" customFormat="1" x14ac:dyDescent="0.25">
      <c r="A1512" s="253"/>
      <c r="B1512" s="253"/>
      <c r="D1512" s="253"/>
      <c r="E1512" s="253"/>
      <c r="F1512" s="253"/>
      <c r="G1512" s="253"/>
      <c r="H1512" s="253"/>
      <c r="I1512" s="253"/>
      <c r="J1512" s="253"/>
      <c r="K1512" s="253"/>
      <c r="L1512" s="253"/>
      <c r="S1512" s="253"/>
      <c r="T1512" s="253"/>
      <c r="U1512" s="253"/>
      <c r="V1512" s="253"/>
      <c r="W1512" s="253"/>
      <c r="X1512" s="253"/>
      <c r="Y1512" s="253"/>
      <c r="Z1512" s="253"/>
      <c r="AA1512" s="253"/>
      <c r="AB1512" s="253"/>
      <c r="AC1512" s="253"/>
      <c r="AD1512" s="253"/>
      <c r="AE1512" s="253"/>
      <c r="AF1512" s="253"/>
      <c r="AG1512" s="253"/>
      <c r="AH1512" s="253"/>
      <c r="AI1512" s="253"/>
      <c r="AJ1512" s="253"/>
      <c r="AK1512" s="253"/>
      <c r="AL1512" s="253"/>
      <c r="AM1512" s="253"/>
      <c r="AN1512" s="253"/>
      <c r="AO1512" s="253"/>
      <c r="AP1512" s="253"/>
      <c r="AQ1512" s="253"/>
      <c r="AR1512" s="253"/>
      <c r="AS1512" s="253"/>
      <c r="AT1512" s="253"/>
      <c r="AU1512" s="253"/>
      <c r="AV1512" s="253"/>
      <c r="AW1512" s="253"/>
      <c r="AX1512" s="253"/>
      <c r="AY1512" s="253"/>
      <c r="AZ1512" s="253"/>
      <c r="BA1512" s="253"/>
      <c r="BB1512" s="253"/>
      <c r="BC1512" s="253"/>
      <c r="BD1512" s="253"/>
      <c r="BE1512" s="253"/>
      <c r="BF1512" s="253"/>
      <c r="BG1512" s="253"/>
      <c r="BH1512" s="253"/>
      <c r="BI1512" s="253"/>
      <c r="BJ1512" s="253"/>
      <c r="BK1512" s="253"/>
      <c r="BL1512" s="253"/>
      <c r="BM1512" s="253"/>
      <c r="BN1512" s="253"/>
      <c r="BO1512" s="253"/>
      <c r="BP1512" s="253"/>
      <c r="BQ1512" s="253"/>
      <c r="BR1512" s="253"/>
      <c r="BS1512" s="253"/>
      <c r="BT1512" s="253"/>
      <c r="BU1512" s="253"/>
      <c r="BV1512" s="253"/>
      <c r="BW1512" s="253"/>
      <c r="BX1512" s="253"/>
      <c r="BY1512" s="253"/>
      <c r="BZ1512" s="253"/>
      <c r="CA1512" s="253"/>
      <c r="CB1512" s="253"/>
      <c r="CC1512" s="253"/>
      <c r="CD1512" s="253"/>
      <c r="CE1512" s="253"/>
      <c r="CF1512" s="253"/>
      <c r="CG1512" s="253"/>
      <c r="CH1512" s="253"/>
      <c r="CI1512" s="253"/>
      <c r="CJ1512" s="253"/>
      <c r="CK1512" s="253"/>
      <c r="CL1512" s="253"/>
      <c r="CM1512" s="253"/>
      <c r="CN1512" s="253"/>
      <c r="CO1512" s="253"/>
      <c r="CP1512" s="253"/>
      <c r="CQ1512" s="253"/>
      <c r="CR1512" s="253"/>
      <c r="CS1512" s="253"/>
      <c r="CT1512" s="253"/>
      <c r="CU1512" s="253"/>
      <c r="CV1512" s="253"/>
      <c r="CW1512" s="253"/>
      <c r="CX1512" s="253"/>
      <c r="CY1512" s="253"/>
      <c r="CZ1512" s="253"/>
      <c r="DA1512" s="253"/>
      <c r="DB1512" s="253"/>
      <c r="DC1512" s="253"/>
      <c r="DD1512" s="253"/>
      <c r="DE1512" s="253"/>
      <c r="DF1512" s="253"/>
      <c r="DG1512" s="253"/>
      <c r="DH1512" s="253"/>
      <c r="DI1512" s="253"/>
      <c r="DJ1512" s="253"/>
      <c r="DK1512" s="253"/>
      <c r="DL1512" s="253"/>
      <c r="DM1512" s="253"/>
      <c r="DN1512" s="253"/>
      <c r="DO1512" s="253"/>
      <c r="DP1512" s="253"/>
      <c r="DQ1512" s="253"/>
      <c r="DR1512" s="253"/>
      <c r="DS1512" s="253"/>
      <c r="DT1512" s="253"/>
      <c r="DU1512" s="253"/>
    </row>
    <row r="1513" spans="1:125" s="248" customFormat="1" x14ac:dyDescent="0.25">
      <c r="A1513" s="253"/>
      <c r="B1513" s="253"/>
      <c r="D1513" s="253"/>
      <c r="E1513" s="253"/>
      <c r="F1513" s="253"/>
      <c r="G1513" s="253"/>
      <c r="H1513" s="253"/>
      <c r="I1513" s="253"/>
      <c r="J1513" s="253"/>
      <c r="K1513" s="253"/>
      <c r="L1513" s="253"/>
      <c r="S1513" s="253"/>
      <c r="T1513" s="253"/>
      <c r="U1513" s="253"/>
      <c r="V1513" s="253"/>
      <c r="W1513" s="253"/>
      <c r="X1513" s="253"/>
      <c r="Y1513" s="253"/>
      <c r="Z1513" s="253"/>
      <c r="AA1513" s="253"/>
      <c r="AB1513" s="253"/>
      <c r="AC1513" s="253"/>
      <c r="AD1513" s="253"/>
      <c r="AE1513" s="253"/>
      <c r="AF1513" s="253"/>
      <c r="AG1513" s="253"/>
      <c r="AH1513" s="253"/>
      <c r="AI1513" s="253"/>
      <c r="AJ1513" s="253"/>
      <c r="AK1513" s="253"/>
      <c r="AL1513" s="253"/>
      <c r="AM1513" s="253"/>
      <c r="AN1513" s="253"/>
      <c r="AO1513" s="253"/>
      <c r="AP1513" s="253"/>
      <c r="AQ1513" s="253"/>
      <c r="AR1513" s="253"/>
      <c r="AS1513" s="253"/>
      <c r="AT1513" s="253"/>
      <c r="AU1513" s="253"/>
      <c r="AV1513" s="253"/>
      <c r="AW1513" s="253"/>
      <c r="AX1513" s="253"/>
      <c r="AY1513" s="253"/>
      <c r="AZ1513" s="253"/>
      <c r="BA1513" s="253"/>
      <c r="BB1513" s="253"/>
      <c r="BC1513" s="253"/>
      <c r="BD1513" s="253"/>
      <c r="BE1513" s="253"/>
      <c r="BF1513" s="253"/>
      <c r="BG1513" s="253"/>
      <c r="BH1513" s="253"/>
      <c r="BI1513" s="253"/>
      <c r="BJ1513" s="253"/>
      <c r="BK1513" s="253"/>
      <c r="BL1513" s="253"/>
      <c r="BM1513" s="253"/>
      <c r="BN1513" s="253"/>
      <c r="BO1513" s="253"/>
      <c r="BP1513" s="253"/>
      <c r="BQ1513" s="253"/>
      <c r="BR1513" s="253"/>
      <c r="BS1513" s="253"/>
      <c r="BT1513" s="253"/>
      <c r="BU1513" s="253"/>
      <c r="BV1513" s="253"/>
      <c r="BW1513" s="253"/>
      <c r="BX1513" s="253"/>
      <c r="BY1513" s="253"/>
      <c r="BZ1513" s="253"/>
      <c r="CA1513" s="253"/>
      <c r="CB1513" s="253"/>
      <c r="CC1513" s="253"/>
      <c r="CD1513" s="253"/>
      <c r="CE1513" s="253"/>
      <c r="CF1513" s="253"/>
      <c r="CG1513" s="253"/>
      <c r="CH1513" s="253"/>
      <c r="CI1513" s="253"/>
      <c r="CJ1513" s="253"/>
      <c r="CK1513" s="253"/>
      <c r="CL1513" s="253"/>
      <c r="CM1513" s="253"/>
      <c r="CN1513" s="253"/>
      <c r="CO1513" s="253"/>
      <c r="CP1513" s="253"/>
      <c r="CQ1513" s="253"/>
      <c r="CR1513" s="253"/>
      <c r="CS1513" s="253"/>
      <c r="CT1513" s="253"/>
      <c r="CU1513" s="253"/>
      <c r="CV1513" s="253"/>
      <c r="CW1513" s="253"/>
      <c r="CX1513" s="253"/>
      <c r="CY1513" s="253"/>
      <c r="CZ1513" s="253"/>
      <c r="DA1513" s="253"/>
      <c r="DB1513" s="253"/>
      <c r="DC1513" s="253"/>
      <c r="DD1513" s="253"/>
      <c r="DE1513" s="253"/>
      <c r="DF1513" s="253"/>
      <c r="DG1513" s="253"/>
      <c r="DH1513" s="253"/>
      <c r="DI1513" s="253"/>
      <c r="DJ1513" s="253"/>
      <c r="DK1513" s="253"/>
      <c r="DL1513" s="253"/>
      <c r="DM1513" s="253"/>
      <c r="DN1513" s="253"/>
      <c r="DO1513" s="253"/>
      <c r="DP1513" s="253"/>
      <c r="DQ1513" s="253"/>
      <c r="DR1513" s="253"/>
      <c r="DS1513" s="253"/>
      <c r="DT1513" s="253"/>
      <c r="DU1513" s="253"/>
    </row>
    <row r="1514" spans="1:125" s="248" customFormat="1" x14ac:dyDescent="0.25">
      <c r="A1514" s="253"/>
      <c r="B1514" s="253"/>
      <c r="D1514" s="253"/>
      <c r="E1514" s="253"/>
      <c r="F1514" s="253"/>
      <c r="G1514" s="253"/>
      <c r="H1514" s="253"/>
      <c r="I1514" s="253"/>
      <c r="J1514" s="253"/>
      <c r="K1514" s="253"/>
      <c r="L1514" s="253"/>
      <c r="S1514" s="253"/>
      <c r="T1514" s="253"/>
      <c r="U1514" s="253"/>
      <c r="V1514" s="253"/>
      <c r="W1514" s="253"/>
      <c r="X1514" s="253"/>
      <c r="Y1514" s="253"/>
      <c r="Z1514" s="253"/>
      <c r="AA1514" s="253"/>
      <c r="AB1514" s="253"/>
      <c r="AC1514" s="253"/>
      <c r="AD1514" s="253"/>
      <c r="AE1514" s="253"/>
      <c r="AF1514" s="253"/>
      <c r="AG1514" s="253"/>
      <c r="AH1514" s="253"/>
      <c r="AI1514" s="253"/>
      <c r="AJ1514" s="253"/>
      <c r="AK1514" s="253"/>
      <c r="AL1514" s="253"/>
      <c r="AM1514" s="253"/>
      <c r="AN1514" s="253"/>
      <c r="AO1514" s="253"/>
      <c r="AP1514" s="253"/>
      <c r="AQ1514" s="253"/>
      <c r="AR1514" s="253"/>
      <c r="AS1514" s="253"/>
      <c r="AT1514" s="253"/>
      <c r="AU1514" s="253"/>
      <c r="AV1514" s="253"/>
      <c r="AW1514" s="253"/>
      <c r="AX1514" s="253"/>
      <c r="AY1514" s="253"/>
      <c r="AZ1514" s="253"/>
      <c r="BA1514" s="253"/>
      <c r="BB1514" s="253"/>
      <c r="BC1514" s="253"/>
      <c r="BD1514" s="253"/>
      <c r="BE1514" s="253"/>
      <c r="BF1514" s="253"/>
      <c r="BG1514" s="253"/>
      <c r="BH1514" s="253"/>
      <c r="BI1514" s="253"/>
      <c r="BJ1514" s="253"/>
      <c r="BK1514" s="253"/>
      <c r="BL1514" s="253"/>
      <c r="BM1514" s="253"/>
      <c r="BN1514" s="253"/>
      <c r="BO1514" s="253"/>
      <c r="BP1514" s="253"/>
      <c r="BQ1514" s="253"/>
      <c r="BR1514" s="253"/>
      <c r="BS1514" s="253"/>
      <c r="BT1514" s="253"/>
      <c r="BU1514" s="253"/>
      <c r="BV1514" s="253"/>
      <c r="BW1514" s="253"/>
      <c r="BX1514" s="253"/>
      <c r="BY1514" s="253"/>
      <c r="BZ1514" s="253"/>
      <c r="CA1514" s="253"/>
      <c r="CB1514" s="253"/>
      <c r="CC1514" s="253"/>
      <c r="CD1514" s="253"/>
      <c r="CE1514" s="253"/>
      <c r="CF1514" s="253"/>
      <c r="CG1514" s="253"/>
      <c r="CH1514" s="253"/>
      <c r="CI1514" s="253"/>
      <c r="CJ1514" s="253"/>
      <c r="CK1514" s="253"/>
      <c r="CL1514" s="253"/>
      <c r="CM1514" s="253"/>
      <c r="CN1514" s="253"/>
      <c r="CO1514" s="253"/>
      <c r="CP1514" s="253"/>
      <c r="CQ1514" s="253"/>
      <c r="CR1514" s="253"/>
      <c r="CS1514" s="253"/>
      <c r="CT1514" s="253"/>
      <c r="CU1514" s="253"/>
      <c r="CV1514" s="253"/>
      <c r="CW1514" s="253"/>
      <c r="CX1514" s="253"/>
      <c r="CY1514" s="253"/>
      <c r="CZ1514" s="253"/>
      <c r="DA1514" s="253"/>
      <c r="DB1514" s="253"/>
      <c r="DC1514" s="253"/>
      <c r="DD1514" s="253"/>
      <c r="DE1514" s="253"/>
      <c r="DF1514" s="253"/>
      <c r="DG1514" s="253"/>
      <c r="DH1514" s="253"/>
      <c r="DI1514" s="253"/>
      <c r="DJ1514" s="253"/>
      <c r="DK1514" s="253"/>
      <c r="DL1514" s="253"/>
      <c r="DM1514" s="253"/>
      <c r="DN1514" s="253"/>
      <c r="DO1514" s="253"/>
      <c r="DP1514" s="253"/>
      <c r="DQ1514" s="253"/>
      <c r="DR1514" s="253"/>
      <c r="DS1514" s="253"/>
      <c r="DT1514" s="253"/>
      <c r="DU1514" s="253"/>
    </row>
    <row r="1515" spans="1:125" s="248" customFormat="1" x14ac:dyDescent="0.25">
      <c r="A1515" s="253"/>
      <c r="B1515" s="253"/>
      <c r="D1515" s="253"/>
      <c r="E1515" s="253"/>
      <c r="F1515" s="253"/>
      <c r="G1515" s="253"/>
      <c r="H1515" s="253"/>
      <c r="I1515" s="253"/>
      <c r="J1515" s="253"/>
      <c r="K1515" s="253"/>
      <c r="L1515" s="253"/>
      <c r="S1515" s="253"/>
      <c r="T1515" s="253"/>
      <c r="U1515" s="253"/>
      <c r="V1515" s="253"/>
      <c r="W1515" s="253"/>
      <c r="X1515" s="253"/>
      <c r="Y1515" s="253"/>
      <c r="Z1515" s="253"/>
      <c r="AA1515" s="253"/>
      <c r="AB1515" s="253"/>
      <c r="AC1515" s="253"/>
      <c r="AD1515" s="253"/>
      <c r="AE1515" s="253"/>
      <c r="AF1515" s="253"/>
      <c r="AG1515" s="253"/>
      <c r="AH1515" s="253"/>
      <c r="AI1515" s="253"/>
      <c r="AJ1515" s="253"/>
      <c r="AK1515" s="253"/>
      <c r="AL1515" s="253"/>
      <c r="AM1515" s="253"/>
      <c r="AN1515" s="253"/>
      <c r="AO1515" s="253"/>
      <c r="AP1515" s="253"/>
      <c r="AQ1515" s="253"/>
      <c r="AR1515" s="253"/>
      <c r="AS1515" s="253"/>
      <c r="AT1515" s="253"/>
      <c r="AU1515" s="253"/>
      <c r="AV1515" s="253"/>
      <c r="AW1515" s="253"/>
      <c r="AX1515" s="253"/>
      <c r="AY1515" s="253"/>
      <c r="AZ1515" s="253"/>
      <c r="BA1515" s="253"/>
      <c r="BB1515" s="253"/>
      <c r="BC1515" s="253"/>
      <c r="BD1515" s="253"/>
      <c r="BE1515" s="253"/>
      <c r="BF1515" s="253"/>
      <c r="BG1515" s="253"/>
      <c r="BH1515" s="253"/>
      <c r="BI1515" s="253"/>
      <c r="BJ1515" s="253"/>
      <c r="BK1515" s="253"/>
      <c r="BL1515" s="253"/>
      <c r="BM1515" s="253"/>
      <c r="BN1515" s="253"/>
      <c r="BO1515" s="253"/>
      <c r="BP1515" s="253"/>
      <c r="BQ1515" s="253"/>
      <c r="BR1515" s="253"/>
      <c r="BS1515" s="253"/>
      <c r="BT1515" s="253"/>
      <c r="BU1515" s="253"/>
      <c r="BV1515" s="253"/>
      <c r="BW1515" s="253"/>
      <c r="BX1515" s="253"/>
      <c r="BY1515" s="253"/>
      <c r="BZ1515" s="253"/>
      <c r="CA1515" s="253"/>
      <c r="CB1515" s="253"/>
      <c r="CC1515" s="253"/>
      <c r="CD1515" s="253"/>
      <c r="CE1515" s="253"/>
      <c r="CF1515" s="253"/>
      <c r="CG1515" s="253"/>
      <c r="CH1515" s="253"/>
      <c r="CI1515" s="253"/>
      <c r="CJ1515" s="253"/>
      <c r="CK1515" s="253"/>
      <c r="CL1515" s="253"/>
      <c r="CM1515" s="253"/>
      <c r="CN1515" s="253"/>
      <c r="CO1515" s="253"/>
      <c r="CP1515" s="253"/>
      <c r="CQ1515" s="253"/>
      <c r="CR1515" s="253"/>
      <c r="CS1515" s="253"/>
      <c r="CT1515" s="253"/>
      <c r="CU1515" s="253"/>
      <c r="CV1515" s="253"/>
      <c r="CW1515" s="253"/>
      <c r="CX1515" s="253"/>
      <c r="CY1515" s="253"/>
      <c r="CZ1515" s="253"/>
      <c r="DA1515" s="253"/>
      <c r="DB1515" s="253"/>
      <c r="DC1515" s="253"/>
      <c r="DD1515" s="253"/>
      <c r="DE1515" s="253"/>
      <c r="DF1515" s="253"/>
      <c r="DG1515" s="253"/>
      <c r="DH1515" s="253"/>
      <c r="DI1515" s="253"/>
      <c r="DJ1515" s="253"/>
      <c r="DK1515" s="253"/>
      <c r="DL1515" s="253"/>
      <c r="DM1515" s="253"/>
      <c r="DN1515" s="253"/>
      <c r="DO1515" s="253"/>
      <c r="DP1515" s="253"/>
      <c r="DQ1515" s="253"/>
      <c r="DR1515" s="253"/>
      <c r="DS1515" s="253"/>
      <c r="DT1515" s="253"/>
      <c r="DU1515" s="253"/>
    </row>
    <row r="1516" spans="1:125" s="248" customFormat="1" x14ac:dyDescent="0.25">
      <c r="A1516" s="253"/>
      <c r="B1516" s="253"/>
      <c r="D1516" s="253"/>
      <c r="E1516" s="253"/>
      <c r="F1516" s="253"/>
      <c r="G1516" s="253"/>
      <c r="H1516" s="253"/>
      <c r="I1516" s="253"/>
      <c r="J1516" s="253"/>
      <c r="K1516" s="253"/>
      <c r="L1516" s="253"/>
      <c r="S1516" s="253"/>
      <c r="T1516" s="253"/>
      <c r="U1516" s="253"/>
      <c r="V1516" s="253"/>
      <c r="W1516" s="253"/>
      <c r="X1516" s="253"/>
      <c r="Y1516" s="253"/>
      <c r="Z1516" s="253"/>
      <c r="AA1516" s="253"/>
      <c r="AB1516" s="253"/>
      <c r="AC1516" s="253"/>
      <c r="AD1516" s="253"/>
      <c r="AE1516" s="253"/>
      <c r="AF1516" s="253"/>
      <c r="AG1516" s="253"/>
      <c r="AH1516" s="253"/>
      <c r="AI1516" s="253"/>
      <c r="AJ1516" s="253"/>
      <c r="AK1516" s="253"/>
      <c r="AL1516" s="253"/>
      <c r="AM1516" s="253"/>
      <c r="AN1516" s="253"/>
      <c r="AO1516" s="253"/>
      <c r="AP1516" s="253"/>
      <c r="AQ1516" s="253"/>
      <c r="AR1516" s="253"/>
      <c r="AS1516" s="253"/>
      <c r="AT1516" s="253"/>
      <c r="AU1516" s="253"/>
      <c r="AV1516" s="253"/>
      <c r="AW1516" s="253"/>
      <c r="AX1516" s="253"/>
      <c r="AY1516" s="253"/>
      <c r="AZ1516" s="253"/>
      <c r="BA1516" s="253"/>
      <c r="BB1516" s="253"/>
      <c r="BC1516" s="253"/>
      <c r="BD1516" s="253"/>
      <c r="BE1516" s="253"/>
      <c r="BF1516" s="253"/>
      <c r="BG1516" s="253"/>
      <c r="BH1516" s="253"/>
      <c r="BI1516" s="253"/>
      <c r="BJ1516" s="253"/>
      <c r="BK1516" s="253"/>
      <c r="BL1516" s="253"/>
      <c r="BM1516" s="253"/>
      <c r="BN1516" s="253"/>
      <c r="BO1516" s="253"/>
      <c r="BP1516" s="253"/>
      <c r="BQ1516" s="253"/>
      <c r="BR1516" s="253"/>
      <c r="BS1516" s="253"/>
      <c r="BT1516" s="253"/>
      <c r="BU1516" s="253"/>
      <c r="BV1516" s="253"/>
      <c r="BW1516" s="253"/>
      <c r="BX1516" s="253"/>
      <c r="BY1516" s="253"/>
      <c r="BZ1516" s="253"/>
      <c r="CA1516" s="253"/>
      <c r="CB1516" s="253"/>
      <c r="CC1516" s="253"/>
      <c r="CD1516" s="253"/>
      <c r="CE1516" s="253"/>
      <c r="CF1516" s="253"/>
      <c r="CG1516" s="253"/>
      <c r="CH1516" s="253"/>
      <c r="CI1516" s="253"/>
      <c r="CJ1516" s="253"/>
      <c r="CK1516" s="253"/>
      <c r="CL1516" s="253"/>
      <c r="CM1516" s="253"/>
      <c r="CN1516" s="253"/>
      <c r="CO1516" s="253"/>
      <c r="CP1516" s="253"/>
      <c r="CQ1516" s="253"/>
      <c r="CR1516" s="253"/>
      <c r="CS1516" s="253"/>
      <c r="CT1516" s="253"/>
      <c r="CU1516" s="253"/>
      <c r="CV1516" s="253"/>
      <c r="CW1516" s="253"/>
      <c r="CX1516" s="253"/>
      <c r="CY1516" s="253"/>
      <c r="CZ1516" s="253"/>
      <c r="DA1516" s="253"/>
      <c r="DB1516" s="253"/>
      <c r="DC1516" s="253"/>
      <c r="DD1516" s="253"/>
      <c r="DE1516" s="253"/>
      <c r="DF1516" s="253"/>
      <c r="DG1516" s="253"/>
      <c r="DH1516" s="253"/>
      <c r="DI1516" s="253"/>
      <c r="DJ1516" s="253"/>
      <c r="DK1516" s="253"/>
      <c r="DL1516" s="253"/>
      <c r="DM1516" s="253"/>
      <c r="DN1516" s="253"/>
      <c r="DO1516" s="253"/>
      <c r="DP1516" s="253"/>
      <c r="DQ1516" s="253"/>
      <c r="DR1516" s="253"/>
      <c r="DS1516" s="253"/>
      <c r="DT1516" s="253"/>
      <c r="DU1516" s="253"/>
    </row>
    <row r="1517" spans="1:125" s="248" customFormat="1" x14ac:dyDescent="0.25">
      <c r="A1517" s="253"/>
      <c r="B1517" s="253"/>
      <c r="D1517" s="253"/>
      <c r="E1517" s="253"/>
      <c r="F1517" s="253"/>
      <c r="G1517" s="253"/>
      <c r="H1517" s="253"/>
      <c r="I1517" s="253"/>
      <c r="J1517" s="253"/>
      <c r="K1517" s="253"/>
      <c r="L1517" s="253"/>
      <c r="S1517" s="253"/>
      <c r="T1517" s="253"/>
      <c r="U1517" s="253"/>
      <c r="V1517" s="253"/>
      <c r="W1517" s="253"/>
      <c r="X1517" s="253"/>
      <c r="Y1517" s="253"/>
      <c r="Z1517" s="253"/>
      <c r="AA1517" s="253"/>
      <c r="AB1517" s="253"/>
      <c r="AC1517" s="253"/>
      <c r="AD1517" s="253"/>
      <c r="AE1517" s="253"/>
      <c r="AF1517" s="253"/>
      <c r="AG1517" s="253"/>
      <c r="AH1517" s="253"/>
      <c r="AI1517" s="253"/>
      <c r="AJ1517" s="253"/>
      <c r="AK1517" s="253"/>
      <c r="AL1517" s="253"/>
      <c r="AM1517" s="253"/>
      <c r="AN1517" s="253"/>
      <c r="AO1517" s="253"/>
      <c r="AP1517" s="253"/>
      <c r="AQ1517" s="253"/>
      <c r="AR1517" s="253"/>
      <c r="AS1517" s="253"/>
      <c r="AT1517" s="253"/>
      <c r="AU1517" s="253"/>
      <c r="AV1517" s="253"/>
      <c r="AW1517" s="253"/>
      <c r="AX1517" s="253"/>
      <c r="AY1517" s="253"/>
      <c r="AZ1517" s="253"/>
      <c r="BA1517" s="253"/>
      <c r="BB1517" s="253"/>
      <c r="BC1517" s="253"/>
      <c r="BD1517" s="253"/>
      <c r="BE1517" s="253"/>
      <c r="BF1517" s="253"/>
      <c r="BG1517" s="253"/>
      <c r="BH1517" s="253"/>
      <c r="BI1517" s="253"/>
      <c r="BJ1517" s="253"/>
      <c r="BK1517" s="253"/>
      <c r="BL1517" s="253"/>
      <c r="BM1517" s="253"/>
      <c r="BN1517" s="253"/>
      <c r="BO1517" s="253"/>
      <c r="BP1517" s="253"/>
      <c r="BQ1517" s="253"/>
      <c r="BR1517" s="253"/>
      <c r="BS1517" s="253"/>
      <c r="BT1517" s="253"/>
      <c r="BU1517" s="253"/>
      <c r="BV1517" s="253"/>
      <c r="BW1517" s="253"/>
      <c r="BX1517" s="253"/>
      <c r="BY1517" s="253"/>
      <c r="BZ1517" s="253"/>
      <c r="CA1517" s="253"/>
      <c r="CB1517" s="253"/>
      <c r="CC1517" s="253"/>
      <c r="CD1517" s="253"/>
      <c r="CE1517" s="253"/>
      <c r="CF1517" s="253"/>
      <c r="CG1517" s="253"/>
      <c r="CH1517" s="253"/>
      <c r="CI1517" s="253"/>
      <c r="CJ1517" s="253"/>
      <c r="CK1517" s="253"/>
      <c r="CL1517" s="253"/>
      <c r="CM1517" s="253"/>
      <c r="CN1517" s="253"/>
      <c r="CO1517" s="253"/>
      <c r="CP1517" s="253"/>
      <c r="CQ1517" s="253"/>
      <c r="CR1517" s="253"/>
      <c r="CS1517" s="253"/>
      <c r="CT1517" s="253"/>
      <c r="CU1517" s="253"/>
      <c r="CV1517" s="253"/>
      <c r="CW1517" s="253"/>
      <c r="CX1517" s="253"/>
      <c r="CY1517" s="253"/>
      <c r="CZ1517" s="253"/>
      <c r="DA1517" s="253"/>
      <c r="DB1517" s="253"/>
      <c r="DC1517" s="253"/>
      <c r="DD1517" s="253"/>
      <c r="DE1517" s="253"/>
      <c r="DF1517" s="253"/>
      <c r="DG1517" s="253"/>
      <c r="DH1517" s="253"/>
      <c r="DI1517" s="253"/>
      <c r="DJ1517" s="253"/>
      <c r="DK1517" s="253"/>
      <c r="DL1517" s="253"/>
      <c r="DM1517" s="253"/>
      <c r="DN1517" s="253"/>
      <c r="DO1517" s="253"/>
      <c r="DP1517" s="253"/>
      <c r="DQ1517" s="253"/>
      <c r="DR1517" s="253"/>
      <c r="DS1517" s="253"/>
      <c r="DT1517" s="253"/>
      <c r="DU1517" s="253"/>
    </row>
    <row r="1518" spans="1:125" s="248" customFormat="1" x14ac:dyDescent="0.25">
      <c r="A1518" s="253"/>
      <c r="B1518" s="253"/>
      <c r="D1518" s="253"/>
      <c r="E1518" s="253"/>
      <c r="F1518" s="253"/>
      <c r="G1518" s="253"/>
      <c r="H1518" s="253"/>
      <c r="I1518" s="253"/>
      <c r="J1518" s="253"/>
      <c r="K1518" s="253"/>
      <c r="L1518" s="253"/>
      <c r="S1518" s="253"/>
      <c r="T1518" s="253"/>
      <c r="U1518" s="253"/>
      <c r="V1518" s="253"/>
      <c r="W1518" s="253"/>
      <c r="X1518" s="253"/>
      <c r="Y1518" s="253"/>
      <c r="Z1518" s="253"/>
      <c r="AA1518" s="253"/>
      <c r="AB1518" s="253"/>
      <c r="AC1518" s="253"/>
      <c r="AD1518" s="253"/>
      <c r="AE1518" s="253"/>
      <c r="AF1518" s="253"/>
      <c r="AG1518" s="253"/>
      <c r="AH1518" s="253"/>
      <c r="AI1518" s="253"/>
      <c r="AJ1518" s="253"/>
      <c r="AK1518" s="253"/>
      <c r="AL1518" s="253"/>
      <c r="AM1518" s="253"/>
      <c r="AN1518" s="253"/>
      <c r="AO1518" s="253"/>
      <c r="AP1518" s="253"/>
      <c r="AQ1518" s="253"/>
      <c r="AR1518" s="253"/>
      <c r="AS1518" s="253"/>
      <c r="AT1518" s="253"/>
      <c r="AU1518" s="253"/>
      <c r="AV1518" s="253"/>
      <c r="AW1518" s="253"/>
      <c r="AX1518" s="253"/>
      <c r="AY1518" s="253"/>
      <c r="AZ1518" s="253"/>
      <c r="BA1518" s="253"/>
      <c r="BB1518" s="253"/>
      <c r="BC1518" s="253"/>
      <c r="BD1518" s="253"/>
      <c r="BE1518" s="253"/>
      <c r="BF1518" s="253"/>
      <c r="BG1518" s="253"/>
      <c r="BH1518" s="253"/>
      <c r="BI1518" s="253"/>
      <c r="BJ1518" s="253"/>
      <c r="BK1518" s="253"/>
      <c r="BL1518" s="253"/>
      <c r="BM1518" s="253"/>
      <c r="BN1518" s="253"/>
      <c r="BO1518" s="253"/>
      <c r="BP1518" s="253"/>
      <c r="BQ1518" s="253"/>
      <c r="BR1518" s="253"/>
      <c r="BS1518" s="253"/>
      <c r="BT1518" s="253"/>
      <c r="BU1518" s="253"/>
      <c r="BV1518" s="253"/>
      <c r="BW1518" s="253"/>
      <c r="BX1518" s="253"/>
      <c r="BY1518" s="253"/>
      <c r="BZ1518" s="253"/>
      <c r="CA1518" s="253"/>
      <c r="CB1518" s="253"/>
      <c r="CC1518" s="253"/>
      <c r="CD1518" s="253"/>
      <c r="CE1518" s="253"/>
      <c r="CF1518" s="253"/>
      <c r="CG1518" s="253"/>
      <c r="CH1518" s="253"/>
      <c r="CI1518" s="253"/>
      <c r="CJ1518" s="253"/>
      <c r="CK1518" s="253"/>
      <c r="CL1518" s="253"/>
      <c r="CM1518" s="253"/>
      <c r="CN1518" s="253"/>
      <c r="CO1518" s="253"/>
      <c r="CP1518" s="253"/>
      <c r="CQ1518" s="253"/>
      <c r="CR1518" s="253"/>
      <c r="CS1518" s="253"/>
      <c r="CT1518" s="253"/>
      <c r="CU1518" s="253"/>
      <c r="CV1518" s="253"/>
      <c r="CW1518" s="253"/>
      <c r="CX1518" s="253"/>
      <c r="CY1518" s="253"/>
      <c r="CZ1518" s="253"/>
      <c r="DA1518" s="253"/>
      <c r="DB1518" s="253"/>
      <c r="DC1518" s="253"/>
      <c r="DD1518" s="253"/>
      <c r="DE1518" s="253"/>
      <c r="DF1518" s="253"/>
      <c r="DG1518" s="253"/>
      <c r="DH1518" s="253"/>
      <c r="DI1518" s="253"/>
      <c r="DJ1518" s="253"/>
      <c r="DK1518" s="253"/>
      <c r="DL1518" s="253"/>
      <c r="DM1518" s="253"/>
      <c r="DN1518" s="253"/>
      <c r="DO1518" s="253"/>
      <c r="DP1518" s="253"/>
      <c r="DQ1518" s="253"/>
      <c r="DR1518" s="253"/>
      <c r="DS1518" s="253"/>
      <c r="DT1518" s="253"/>
      <c r="DU1518" s="253"/>
    </row>
    <row r="1519" spans="1:125" s="248" customFormat="1" x14ac:dyDescent="0.25">
      <c r="A1519" s="253"/>
      <c r="B1519" s="253"/>
      <c r="D1519" s="253"/>
      <c r="E1519" s="253"/>
      <c r="F1519" s="253"/>
      <c r="G1519" s="253"/>
      <c r="H1519" s="253"/>
      <c r="I1519" s="253"/>
      <c r="J1519" s="253"/>
      <c r="K1519" s="253"/>
      <c r="L1519" s="253"/>
      <c r="S1519" s="253"/>
      <c r="T1519" s="253"/>
      <c r="U1519" s="253"/>
      <c r="V1519" s="253"/>
      <c r="W1519" s="253"/>
      <c r="X1519" s="253"/>
      <c r="Y1519" s="253"/>
      <c r="Z1519" s="253"/>
      <c r="AA1519" s="253"/>
      <c r="AB1519" s="253"/>
      <c r="AC1519" s="253"/>
      <c r="AD1519" s="253"/>
      <c r="AE1519" s="253"/>
      <c r="AF1519" s="253"/>
      <c r="AG1519" s="253"/>
      <c r="AH1519" s="253"/>
      <c r="AI1519" s="253"/>
      <c r="AJ1519" s="253"/>
      <c r="AK1519" s="253"/>
      <c r="AL1519" s="253"/>
      <c r="AM1519" s="253"/>
      <c r="AN1519" s="253"/>
      <c r="AO1519" s="253"/>
      <c r="AP1519" s="253"/>
      <c r="AQ1519" s="253"/>
      <c r="AR1519" s="253"/>
      <c r="AS1519" s="253"/>
      <c r="AT1519" s="253"/>
      <c r="AU1519" s="253"/>
      <c r="AV1519" s="253"/>
      <c r="AW1519" s="253"/>
      <c r="AX1519" s="253"/>
      <c r="AY1519" s="253"/>
      <c r="AZ1519" s="253"/>
      <c r="BA1519" s="253"/>
      <c r="BB1519" s="253"/>
      <c r="BC1519" s="253"/>
      <c r="BD1519" s="253"/>
      <c r="BE1519" s="253"/>
      <c r="BF1519" s="253"/>
      <c r="BG1519" s="253"/>
      <c r="BH1519" s="253"/>
      <c r="BI1519" s="253"/>
      <c r="BJ1519" s="253"/>
      <c r="BK1519" s="253"/>
      <c r="BL1519" s="253"/>
      <c r="BM1519" s="253"/>
      <c r="BN1519" s="253"/>
      <c r="BO1519" s="253"/>
      <c r="BP1519" s="253"/>
      <c r="BQ1519" s="253"/>
      <c r="BR1519" s="253"/>
      <c r="BS1519" s="253"/>
      <c r="BT1519" s="253"/>
      <c r="BU1519" s="253"/>
      <c r="BV1519" s="253"/>
      <c r="BW1519" s="253"/>
      <c r="BX1519" s="253"/>
      <c r="BY1519" s="253"/>
      <c r="BZ1519" s="253"/>
      <c r="CA1519" s="253"/>
      <c r="CB1519" s="253"/>
      <c r="CC1519" s="253"/>
      <c r="CD1519" s="253"/>
      <c r="CE1519" s="253"/>
      <c r="CF1519" s="253"/>
      <c r="CG1519" s="253"/>
      <c r="CH1519" s="253"/>
      <c r="CI1519" s="253"/>
      <c r="CJ1519" s="253"/>
      <c r="CK1519" s="253"/>
      <c r="CL1519" s="253"/>
      <c r="CM1519" s="253"/>
      <c r="CN1519" s="253"/>
      <c r="CO1519" s="253"/>
      <c r="CP1519" s="253"/>
      <c r="CQ1519" s="253"/>
      <c r="CR1519" s="253"/>
      <c r="CS1519" s="253"/>
      <c r="CT1519" s="253"/>
      <c r="CU1519" s="253"/>
      <c r="CV1519" s="253"/>
      <c r="CW1519" s="253"/>
      <c r="CX1519" s="253"/>
      <c r="CY1519" s="253"/>
      <c r="CZ1519" s="253"/>
      <c r="DA1519" s="253"/>
      <c r="DB1519" s="253"/>
      <c r="DC1519" s="253"/>
      <c r="DD1519" s="253"/>
      <c r="DE1519" s="253"/>
      <c r="DF1519" s="253"/>
      <c r="DG1519" s="253"/>
      <c r="DH1519" s="253"/>
      <c r="DI1519" s="253"/>
      <c r="DJ1519" s="253"/>
      <c r="DK1519" s="253"/>
      <c r="DL1519" s="253"/>
      <c r="DM1519" s="253"/>
      <c r="DN1519" s="253"/>
      <c r="DO1519" s="253"/>
      <c r="DP1519" s="253"/>
      <c r="DQ1519" s="253"/>
      <c r="DR1519" s="253"/>
      <c r="DS1519" s="253"/>
      <c r="DT1519" s="253"/>
      <c r="DU1519" s="253"/>
    </row>
    <row r="1520" spans="1:125" s="248" customFormat="1" x14ac:dyDescent="0.25">
      <c r="A1520" s="253"/>
      <c r="B1520" s="253"/>
      <c r="D1520" s="253"/>
      <c r="E1520" s="253"/>
      <c r="F1520" s="253"/>
      <c r="G1520" s="253"/>
      <c r="H1520" s="253"/>
      <c r="I1520" s="253"/>
      <c r="J1520" s="253"/>
      <c r="K1520" s="253"/>
      <c r="L1520" s="253"/>
      <c r="S1520" s="253"/>
      <c r="T1520" s="253"/>
      <c r="U1520" s="253"/>
      <c r="V1520" s="253"/>
      <c r="W1520" s="253"/>
      <c r="X1520" s="253"/>
      <c r="Y1520" s="253"/>
      <c r="Z1520" s="253"/>
      <c r="AA1520" s="253"/>
      <c r="AB1520" s="253"/>
      <c r="AC1520" s="253"/>
      <c r="AD1520" s="253"/>
      <c r="AE1520" s="253"/>
      <c r="AF1520" s="253"/>
      <c r="AG1520" s="253"/>
      <c r="AH1520" s="253"/>
      <c r="AI1520" s="253"/>
      <c r="AJ1520" s="253"/>
      <c r="AK1520" s="253"/>
      <c r="AL1520" s="253"/>
      <c r="AM1520" s="253"/>
      <c r="AN1520" s="253"/>
      <c r="AO1520" s="253"/>
      <c r="AP1520" s="253"/>
      <c r="AQ1520" s="253"/>
      <c r="AR1520" s="253"/>
      <c r="AS1520" s="253"/>
      <c r="AT1520" s="253"/>
      <c r="AU1520" s="253"/>
      <c r="AV1520" s="253"/>
      <c r="AW1520" s="253"/>
      <c r="AX1520" s="253"/>
      <c r="AY1520" s="253"/>
      <c r="AZ1520" s="253"/>
      <c r="BA1520" s="253"/>
      <c r="BB1520" s="253"/>
      <c r="BC1520" s="253"/>
      <c r="BD1520" s="253"/>
      <c r="BE1520" s="253"/>
      <c r="BF1520" s="253"/>
      <c r="BG1520" s="253"/>
      <c r="BH1520" s="253"/>
      <c r="BI1520" s="253"/>
      <c r="BJ1520" s="253"/>
      <c r="BK1520" s="253"/>
      <c r="BL1520" s="253"/>
      <c r="BM1520" s="253"/>
      <c r="BN1520" s="253"/>
      <c r="BO1520" s="253"/>
      <c r="BP1520" s="253"/>
      <c r="BQ1520" s="253"/>
      <c r="BR1520" s="253"/>
      <c r="BS1520" s="253"/>
      <c r="BT1520" s="253"/>
      <c r="BU1520" s="253"/>
      <c r="BV1520" s="253"/>
      <c r="BW1520" s="253"/>
      <c r="BX1520" s="253"/>
      <c r="BY1520" s="253"/>
      <c r="BZ1520" s="253"/>
      <c r="CA1520" s="253"/>
      <c r="CB1520" s="253"/>
      <c r="CC1520" s="253"/>
      <c r="CD1520" s="253"/>
      <c r="CE1520" s="253"/>
      <c r="CF1520" s="253"/>
      <c r="CG1520" s="253"/>
      <c r="CH1520" s="253"/>
      <c r="CI1520" s="253"/>
      <c r="CJ1520" s="253"/>
      <c r="CK1520" s="253"/>
      <c r="CL1520" s="253"/>
      <c r="CM1520" s="253"/>
      <c r="CN1520" s="253"/>
      <c r="CO1520" s="253"/>
      <c r="CP1520" s="253"/>
      <c r="CQ1520" s="253"/>
      <c r="CR1520" s="253"/>
      <c r="CS1520" s="253"/>
      <c r="CT1520" s="253"/>
      <c r="CU1520" s="253"/>
      <c r="CV1520" s="253"/>
      <c r="CW1520" s="253"/>
      <c r="CX1520" s="253"/>
      <c r="CY1520" s="253"/>
      <c r="CZ1520" s="253"/>
      <c r="DA1520" s="253"/>
      <c r="DB1520" s="253"/>
      <c r="DC1520" s="253"/>
      <c r="DD1520" s="253"/>
      <c r="DE1520" s="253"/>
      <c r="DF1520" s="253"/>
      <c r="DG1520" s="253"/>
      <c r="DH1520" s="253"/>
      <c r="DI1520" s="253"/>
      <c r="DJ1520" s="253"/>
      <c r="DK1520" s="253"/>
      <c r="DL1520" s="253"/>
      <c r="DM1520" s="253"/>
      <c r="DN1520" s="253"/>
      <c r="DO1520" s="253"/>
      <c r="DP1520" s="253"/>
      <c r="DQ1520" s="253"/>
      <c r="DR1520" s="253"/>
      <c r="DS1520" s="253"/>
      <c r="DT1520" s="253"/>
      <c r="DU1520" s="253"/>
    </row>
    <row r="1521" spans="1:125" s="248" customFormat="1" x14ac:dyDescent="0.25">
      <c r="A1521" s="253"/>
      <c r="B1521" s="253"/>
      <c r="D1521" s="253"/>
      <c r="E1521" s="253"/>
      <c r="F1521" s="253"/>
      <c r="G1521" s="253"/>
      <c r="H1521" s="253"/>
      <c r="I1521" s="253"/>
      <c r="J1521" s="253"/>
      <c r="K1521" s="253"/>
      <c r="L1521" s="253"/>
      <c r="S1521" s="253"/>
      <c r="T1521" s="253"/>
      <c r="U1521" s="253"/>
      <c r="V1521" s="253"/>
      <c r="W1521" s="253"/>
      <c r="X1521" s="253"/>
      <c r="Y1521" s="253"/>
      <c r="Z1521" s="253"/>
      <c r="AA1521" s="253"/>
      <c r="AB1521" s="253"/>
      <c r="AC1521" s="253"/>
      <c r="AD1521" s="253"/>
      <c r="AE1521" s="253"/>
      <c r="AF1521" s="253"/>
      <c r="AG1521" s="253"/>
      <c r="AH1521" s="253"/>
      <c r="AI1521" s="253"/>
      <c r="AJ1521" s="253"/>
      <c r="AK1521" s="253"/>
      <c r="AL1521" s="253"/>
      <c r="AM1521" s="253"/>
      <c r="AN1521" s="253"/>
      <c r="AO1521" s="253"/>
      <c r="AP1521" s="253"/>
      <c r="AQ1521" s="253"/>
      <c r="AR1521" s="253"/>
      <c r="AS1521" s="253"/>
      <c r="AT1521" s="253"/>
      <c r="AU1521" s="253"/>
      <c r="AV1521" s="253"/>
      <c r="AW1521" s="253"/>
      <c r="AX1521" s="253"/>
      <c r="AY1521" s="253"/>
      <c r="AZ1521" s="253"/>
      <c r="BA1521" s="253"/>
      <c r="BB1521" s="253"/>
      <c r="BC1521" s="253"/>
      <c r="BD1521" s="253"/>
      <c r="BE1521" s="253"/>
      <c r="BF1521" s="253"/>
      <c r="BG1521" s="253"/>
      <c r="BH1521" s="253"/>
      <c r="BI1521" s="253"/>
      <c r="BJ1521" s="253"/>
      <c r="BK1521" s="253"/>
      <c r="BL1521" s="253"/>
      <c r="BM1521" s="253"/>
      <c r="BN1521" s="253"/>
      <c r="BO1521" s="253"/>
      <c r="BP1521" s="253"/>
      <c r="BQ1521" s="253"/>
      <c r="BR1521" s="253"/>
      <c r="BS1521" s="253"/>
      <c r="BT1521" s="253"/>
      <c r="BU1521" s="253"/>
      <c r="BV1521" s="253"/>
      <c r="BW1521" s="253"/>
      <c r="BX1521" s="253"/>
      <c r="BY1521" s="253"/>
      <c r="BZ1521" s="253"/>
      <c r="CA1521" s="253"/>
      <c r="CB1521" s="253"/>
      <c r="CC1521" s="253"/>
      <c r="CD1521" s="253"/>
      <c r="CE1521" s="253"/>
      <c r="CF1521" s="253"/>
      <c r="CG1521" s="253"/>
      <c r="CH1521" s="253"/>
      <c r="CI1521" s="253"/>
      <c r="CJ1521" s="253"/>
      <c r="CK1521" s="253"/>
      <c r="CL1521" s="253"/>
      <c r="CM1521" s="253"/>
      <c r="CN1521" s="253"/>
      <c r="CO1521" s="253"/>
      <c r="CP1521" s="253"/>
      <c r="CQ1521" s="253"/>
      <c r="CR1521" s="253"/>
      <c r="CS1521" s="253"/>
      <c r="CT1521" s="253"/>
      <c r="CU1521" s="253"/>
      <c r="CV1521" s="253"/>
      <c r="CW1521" s="253"/>
      <c r="CX1521" s="253"/>
      <c r="CY1521" s="253"/>
      <c r="CZ1521" s="253"/>
      <c r="DA1521" s="253"/>
      <c r="DB1521" s="253"/>
      <c r="DC1521" s="253"/>
      <c r="DD1521" s="253"/>
      <c r="DE1521" s="253"/>
      <c r="DF1521" s="253"/>
      <c r="DG1521" s="253"/>
      <c r="DH1521" s="253"/>
      <c r="DI1521" s="253"/>
      <c r="DJ1521" s="253"/>
      <c r="DK1521" s="253"/>
      <c r="DL1521" s="253"/>
      <c r="DM1521" s="253"/>
      <c r="DN1521" s="253"/>
      <c r="DO1521" s="253"/>
      <c r="DP1521" s="253"/>
      <c r="DQ1521" s="253"/>
      <c r="DR1521" s="253"/>
      <c r="DS1521" s="253"/>
      <c r="DT1521" s="253"/>
      <c r="DU1521" s="253"/>
    </row>
    <row r="1522" spans="1:125" s="248" customFormat="1" x14ac:dyDescent="0.25">
      <c r="A1522" s="253"/>
      <c r="B1522" s="253"/>
      <c r="D1522" s="253"/>
      <c r="E1522" s="253"/>
      <c r="F1522" s="253"/>
      <c r="G1522" s="253"/>
      <c r="H1522" s="253"/>
      <c r="I1522" s="253"/>
      <c r="J1522" s="253"/>
      <c r="K1522" s="253"/>
      <c r="L1522" s="253"/>
      <c r="S1522" s="253"/>
      <c r="T1522" s="253"/>
      <c r="U1522" s="253"/>
      <c r="V1522" s="253"/>
      <c r="W1522" s="253"/>
      <c r="X1522" s="253"/>
      <c r="Y1522" s="253"/>
      <c r="Z1522" s="253"/>
      <c r="AA1522" s="253"/>
      <c r="AB1522" s="253"/>
      <c r="AC1522" s="253"/>
      <c r="AD1522" s="253"/>
      <c r="AE1522" s="253"/>
      <c r="AF1522" s="253"/>
      <c r="AG1522" s="253"/>
      <c r="AH1522" s="253"/>
      <c r="AI1522" s="253"/>
      <c r="AJ1522" s="253"/>
      <c r="AK1522" s="253"/>
      <c r="AL1522" s="253"/>
      <c r="AM1522" s="253"/>
      <c r="AN1522" s="253"/>
      <c r="AO1522" s="253"/>
      <c r="AP1522" s="253"/>
      <c r="AQ1522" s="253"/>
      <c r="AR1522" s="253"/>
      <c r="AS1522" s="253"/>
      <c r="AT1522" s="253"/>
      <c r="AU1522" s="253"/>
      <c r="AV1522" s="253"/>
      <c r="AW1522" s="253"/>
      <c r="AX1522" s="253"/>
      <c r="AY1522" s="253"/>
      <c r="AZ1522" s="253"/>
      <c r="BA1522" s="253"/>
      <c r="BB1522" s="253"/>
      <c r="BC1522" s="253"/>
      <c r="BD1522" s="253"/>
      <c r="BE1522" s="253"/>
      <c r="BF1522" s="253"/>
      <c r="BG1522" s="253"/>
      <c r="BH1522" s="253"/>
      <c r="BI1522" s="253"/>
      <c r="BJ1522" s="253"/>
      <c r="BK1522" s="253"/>
      <c r="BL1522" s="253"/>
      <c r="BM1522" s="253"/>
      <c r="BN1522" s="253"/>
      <c r="BO1522" s="253"/>
      <c r="BP1522" s="253"/>
      <c r="BQ1522" s="253"/>
      <c r="BR1522" s="253"/>
      <c r="BS1522" s="253"/>
      <c r="BT1522" s="253"/>
      <c r="BU1522" s="253"/>
      <c r="BV1522" s="253"/>
      <c r="BW1522" s="253"/>
      <c r="BX1522" s="253"/>
      <c r="BY1522" s="253"/>
      <c r="BZ1522" s="253"/>
      <c r="CA1522" s="253"/>
      <c r="CB1522" s="253"/>
      <c r="CC1522" s="253"/>
      <c r="CD1522" s="253"/>
      <c r="CE1522" s="253"/>
      <c r="CF1522" s="253"/>
      <c r="CG1522" s="253"/>
      <c r="CH1522" s="253"/>
      <c r="CI1522" s="253"/>
      <c r="CJ1522" s="253"/>
      <c r="CK1522" s="253"/>
      <c r="CL1522" s="253"/>
      <c r="CM1522" s="253"/>
      <c r="CN1522" s="253"/>
      <c r="CO1522" s="253"/>
      <c r="CP1522" s="253"/>
      <c r="CQ1522" s="253"/>
      <c r="CR1522" s="253"/>
      <c r="CS1522" s="253"/>
      <c r="CT1522" s="253"/>
      <c r="CU1522" s="253"/>
      <c r="CV1522" s="253"/>
      <c r="CW1522" s="253"/>
      <c r="CX1522" s="253"/>
      <c r="CY1522" s="253"/>
      <c r="CZ1522" s="253"/>
      <c r="DA1522" s="253"/>
      <c r="DB1522" s="253"/>
      <c r="DC1522" s="253"/>
      <c r="DD1522" s="253"/>
      <c r="DE1522" s="253"/>
      <c r="DF1522" s="253"/>
      <c r="DG1522" s="253"/>
      <c r="DH1522" s="253"/>
      <c r="DI1522" s="253"/>
      <c r="DJ1522" s="253"/>
      <c r="DK1522" s="253"/>
      <c r="DL1522" s="253"/>
      <c r="DM1522" s="253"/>
      <c r="DN1522" s="253"/>
      <c r="DO1522" s="253"/>
      <c r="DP1522" s="253"/>
      <c r="DQ1522" s="253"/>
      <c r="DR1522" s="253"/>
      <c r="DS1522" s="253"/>
      <c r="DT1522" s="253"/>
      <c r="DU1522" s="253"/>
    </row>
    <row r="1523" spans="1:125" s="248" customFormat="1" x14ac:dyDescent="0.25">
      <c r="A1523" s="253"/>
      <c r="B1523" s="253"/>
      <c r="D1523" s="253"/>
      <c r="E1523" s="253"/>
      <c r="F1523" s="253"/>
      <c r="G1523" s="253"/>
      <c r="H1523" s="253"/>
      <c r="I1523" s="253"/>
      <c r="J1523" s="253"/>
      <c r="K1523" s="253"/>
      <c r="L1523" s="253"/>
      <c r="S1523" s="253"/>
      <c r="T1523" s="253"/>
      <c r="U1523" s="253"/>
      <c r="V1523" s="253"/>
      <c r="W1523" s="253"/>
      <c r="X1523" s="253"/>
      <c r="Y1523" s="253"/>
      <c r="Z1523" s="253"/>
      <c r="AA1523" s="253"/>
      <c r="AB1523" s="253"/>
      <c r="AC1523" s="253"/>
      <c r="AD1523" s="253"/>
      <c r="AE1523" s="253"/>
      <c r="AF1523" s="253"/>
      <c r="AG1523" s="253"/>
      <c r="AH1523" s="253"/>
      <c r="AI1523" s="253"/>
      <c r="AJ1523" s="253"/>
      <c r="AK1523" s="253"/>
      <c r="AL1523" s="253"/>
      <c r="AM1523" s="253"/>
      <c r="AN1523" s="253"/>
      <c r="AO1523" s="253"/>
      <c r="AP1523" s="253"/>
      <c r="AQ1523" s="253"/>
      <c r="AR1523" s="253"/>
      <c r="AS1523" s="253"/>
      <c r="AT1523" s="253"/>
      <c r="AU1523" s="253"/>
      <c r="AV1523" s="253"/>
      <c r="AW1523" s="253"/>
      <c r="AX1523" s="253"/>
      <c r="AY1523" s="253"/>
      <c r="AZ1523" s="253"/>
      <c r="BA1523" s="253"/>
      <c r="BB1523" s="253"/>
      <c r="BC1523" s="253"/>
      <c r="BD1523" s="253"/>
      <c r="BE1523" s="253"/>
      <c r="BF1523" s="253"/>
      <c r="BG1523" s="253"/>
      <c r="BH1523" s="253"/>
      <c r="BI1523" s="253"/>
      <c r="BJ1523" s="253"/>
      <c r="BK1523" s="253"/>
      <c r="BL1523" s="253"/>
      <c r="BM1523" s="253"/>
      <c r="BN1523" s="253"/>
      <c r="BO1523" s="253"/>
      <c r="BP1523" s="253"/>
      <c r="BQ1523" s="253"/>
      <c r="BR1523" s="253"/>
      <c r="BS1523" s="253"/>
      <c r="BT1523" s="253"/>
      <c r="BU1523" s="253"/>
      <c r="BV1523" s="253"/>
      <c r="BW1523" s="253"/>
      <c r="BX1523" s="253"/>
      <c r="BY1523" s="253"/>
      <c r="BZ1523" s="253"/>
      <c r="CA1523" s="253"/>
      <c r="CB1523" s="253"/>
      <c r="CC1523" s="253"/>
      <c r="CD1523" s="253"/>
      <c r="CE1523" s="253"/>
      <c r="CF1523" s="253"/>
      <c r="CG1523" s="253"/>
      <c r="CH1523" s="253"/>
      <c r="CI1523" s="253"/>
      <c r="CJ1523" s="253"/>
      <c r="CK1523" s="253"/>
      <c r="CL1523" s="253"/>
      <c r="CM1523" s="253"/>
      <c r="CN1523" s="253"/>
      <c r="CO1523" s="253"/>
      <c r="CP1523" s="253"/>
      <c r="CQ1523" s="253"/>
      <c r="CR1523" s="253"/>
      <c r="CS1523" s="253"/>
      <c r="CT1523" s="253"/>
      <c r="CU1523" s="253"/>
      <c r="CV1523" s="253"/>
      <c r="CW1523" s="253"/>
      <c r="CX1523" s="253"/>
      <c r="CY1523" s="253"/>
      <c r="CZ1523" s="253"/>
      <c r="DA1523" s="253"/>
      <c r="DB1523" s="253"/>
      <c r="DC1523" s="253"/>
      <c r="DD1523" s="253"/>
      <c r="DE1523" s="253"/>
      <c r="DF1523" s="253"/>
      <c r="DG1523" s="253"/>
      <c r="DH1523" s="253"/>
      <c r="DI1523" s="253"/>
      <c r="DJ1523" s="253"/>
      <c r="DK1523" s="253"/>
      <c r="DL1523" s="253"/>
      <c r="DM1523" s="253"/>
      <c r="DN1523" s="253"/>
      <c r="DO1523" s="253"/>
      <c r="DP1523" s="253"/>
      <c r="DQ1523" s="253"/>
      <c r="DR1523" s="253"/>
      <c r="DS1523" s="253"/>
      <c r="DT1523" s="253"/>
      <c r="DU1523" s="253"/>
    </row>
    <row r="1524" spans="1:125" s="248" customFormat="1" x14ac:dyDescent="0.25">
      <c r="A1524" s="253"/>
      <c r="B1524" s="253"/>
      <c r="D1524" s="253"/>
      <c r="E1524" s="253"/>
      <c r="F1524" s="253"/>
      <c r="G1524" s="253"/>
      <c r="H1524" s="253"/>
      <c r="I1524" s="253"/>
      <c r="J1524" s="253"/>
      <c r="K1524" s="253"/>
      <c r="L1524" s="253"/>
      <c r="S1524" s="253"/>
      <c r="T1524" s="253"/>
      <c r="U1524" s="253"/>
      <c r="V1524" s="253"/>
      <c r="W1524" s="253"/>
      <c r="X1524" s="253"/>
      <c r="Y1524" s="253"/>
      <c r="Z1524" s="253"/>
      <c r="AA1524" s="253"/>
      <c r="AB1524" s="253"/>
      <c r="AC1524" s="253"/>
      <c r="AD1524" s="253"/>
      <c r="AE1524" s="253"/>
      <c r="AF1524" s="253"/>
      <c r="AG1524" s="253"/>
      <c r="AH1524" s="253"/>
      <c r="AI1524" s="253"/>
      <c r="AJ1524" s="253"/>
      <c r="AK1524" s="253"/>
      <c r="AL1524" s="253"/>
      <c r="AM1524" s="253"/>
      <c r="AN1524" s="253"/>
      <c r="AO1524" s="253"/>
      <c r="AP1524" s="253"/>
      <c r="AQ1524" s="253"/>
      <c r="AR1524" s="253"/>
      <c r="AS1524" s="253"/>
      <c r="AT1524" s="253"/>
      <c r="AU1524" s="253"/>
      <c r="AV1524" s="253"/>
      <c r="AW1524" s="253"/>
      <c r="AX1524" s="253"/>
      <c r="AY1524" s="253"/>
      <c r="AZ1524" s="253"/>
      <c r="BA1524" s="253"/>
      <c r="BB1524" s="253"/>
      <c r="BC1524" s="253"/>
      <c r="BD1524" s="253"/>
      <c r="BE1524" s="253"/>
      <c r="BF1524" s="253"/>
      <c r="BG1524" s="253"/>
      <c r="BH1524" s="253"/>
      <c r="BI1524" s="253"/>
      <c r="BJ1524" s="253"/>
      <c r="BK1524" s="253"/>
      <c r="BL1524" s="253"/>
      <c r="BM1524" s="253"/>
      <c r="BN1524" s="253"/>
      <c r="BO1524" s="253"/>
      <c r="BP1524" s="253"/>
      <c r="BQ1524" s="253"/>
      <c r="BR1524" s="253"/>
      <c r="BS1524" s="253"/>
      <c r="BT1524" s="253"/>
      <c r="BU1524" s="253"/>
      <c r="BV1524" s="253"/>
      <c r="BW1524" s="253"/>
      <c r="BX1524" s="253"/>
      <c r="BY1524" s="253"/>
      <c r="BZ1524" s="253"/>
      <c r="CA1524" s="253"/>
      <c r="CB1524" s="253"/>
      <c r="CC1524" s="253"/>
      <c r="CD1524" s="253"/>
      <c r="CE1524" s="253"/>
      <c r="CF1524" s="253"/>
      <c r="CG1524" s="253"/>
      <c r="CH1524" s="253"/>
      <c r="CI1524" s="253"/>
      <c r="CJ1524" s="253"/>
      <c r="CK1524" s="253"/>
      <c r="CL1524" s="253"/>
      <c r="CM1524" s="253"/>
      <c r="CN1524" s="253"/>
      <c r="CO1524" s="253"/>
      <c r="CP1524" s="253"/>
      <c r="CQ1524" s="253"/>
      <c r="CR1524" s="253"/>
      <c r="CS1524" s="253"/>
      <c r="CT1524" s="253"/>
      <c r="CU1524" s="253"/>
      <c r="CV1524" s="253"/>
      <c r="CW1524" s="253"/>
      <c r="CX1524" s="253"/>
      <c r="CY1524" s="253"/>
      <c r="CZ1524" s="253"/>
      <c r="DA1524" s="253"/>
      <c r="DB1524" s="253"/>
      <c r="DC1524" s="253"/>
      <c r="DD1524" s="253"/>
      <c r="DE1524" s="253"/>
      <c r="DF1524" s="253"/>
      <c r="DG1524" s="253"/>
      <c r="DH1524" s="253"/>
      <c r="DI1524" s="253"/>
      <c r="DJ1524" s="253"/>
      <c r="DK1524" s="253"/>
      <c r="DL1524" s="253"/>
      <c r="DM1524" s="253"/>
      <c r="DN1524" s="253"/>
      <c r="DO1524" s="253"/>
      <c r="DP1524" s="253"/>
      <c r="DQ1524" s="253"/>
      <c r="DR1524" s="253"/>
      <c r="DS1524" s="253"/>
      <c r="DT1524" s="253"/>
      <c r="DU1524" s="253"/>
    </row>
    <row r="1525" spans="1:125" s="248" customFormat="1" x14ac:dyDescent="0.25">
      <c r="A1525" s="253"/>
      <c r="B1525" s="253"/>
      <c r="D1525" s="253"/>
      <c r="E1525" s="253"/>
      <c r="F1525" s="253"/>
      <c r="G1525" s="253"/>
      <c r="H1525" s="253"/>
      <c r="I1525" s="253"/>
      <c r="J1525" s="253"/>
      <c r="K1525" s="253"/>
      <c r="L1525" s="253"/>
      <c r="S1525" s="253"/>
      <c r="T1525" s="253"/>
      <c r="U1525" s="253"/>
      <c r="V1525" s="253"/>
      <c r="W1525" s="253"/>
      <c r="X1525" s="253"/>
      <c r="Y1525" s="253"/>
      <c r="Z1525" s="253"/>
      <c r="AA1525" s="253"/>
      <c r="AB1525" s="253"/>
      <c r="AC1525" s="253"/>
      <c r="AD1525" s="253"/>
      <c r="AE1525" s="253"/>
      <c r="AF1525" s="253"/>
      <c r="AG1525" s="253"/>
      <c r="AH1525" s="253"/>
      <c r="AI1525" s="253"/>
      <c r="AJ1525" s="253"/>
      <c r="AK1525" s="253"/>
      <c r="AL1525" s="253"/>
      <c r="AM1525" s="253"/>
      <c r="AN1525" s="253"/>
      <c r="AO1525" s="253"/>
      <c r="AP1525" s="253"/>
      <c r="AQ1525" s="253"/>
      <c r="AR1525" s="253"/>
      <c r="AS1525" s="253"/>
      <c r="AT1525" s="253"/>
      <c r="AU1525" s="253"/>
      <c r="AV1525" s="253"/>
      <c r="AW1525" s="253"/>
      <c r="AX1525" s="253"/>
      <c r="AY1525" s="253"/>
      <c r="AZ1525" s="253"/>
      <c r="BA1525" s="253"/>
      <c r="BB1525" s="253"/>
      <c r="BC1525" s="253"/>
      <c r="BD1525" s="253"/>
      <c r="BE1525" s="253"/>
      <c r="BF1525" s="253"/>
      <c r="BG1525" s="253"/>
      <c r="BH1525" s="253"/>
      <c r="BI1525" s="253"/>
      <c r="BJ1525" s="253"/>
      <c r="BK1525" s="253"/>
      <c r="BL1525" s="253"/>
      <c r="BM1525" s="253"/>
      <c r="BN1525" s="253"/>
      <c r="BO1525" s="253"/>
      <c r="BP1525" s="253"/>
      <c r="BQ1525" s="253"/>
      <c r="BR1525" s="253"/>
      <c r="BS1525" s="253"/>
      <c r="BT1525" s="253"/>
      <c r="BU1525" s="253"/>
      <c r="BV1525" s="253"/>
      <c r="BW1525" s="253"/>
      <c r="BX1525" s="253"/>
      <c r="BY1525" s="253"/>
      <c r="BZ1525" s="253"/>
      <c r="CA1525" s="253"/>
      <c r="CB1525" s="253"/>
      <c r="CC1525" s="253"/>
      <c r="CD1525" s="253"/>
      <c r="CE1525" s="253"/>
      <c r="CF1525" s="253"/>
      <c r="CG1525" s="253"/>
      <c r="CH1525" s="253"/>
      <c r="CI1525" s="253"/>
      <c r="CJ1525" s="253"/>
      <c r="CK1525" s="253"/>
      <c r="CL1525" s="253"/>
      <c r="CM1525" s="253"/>
      <c r="CN1525" s="253"/>
      <c r="CO1525" s="253"/>
      <c r="CP1525" s="253"/>
      <c r="CQ1525" s="253"/>
      <c r="CR1525" s="253"/>
      <c r="CS1525" s="253"/>
      <c r="CT1525" s="253"/>
      <c r="CU1525" s="253"/>
      <c r="CV1525" s="253"/>
      <c r="CW1525" s="253"/>
      <c r="CX1525" s="253"/>
      <c r="CY1525" s="253"/>
      <c r="CZ1525" s="253"/>
      <c r="DA1525" s="253"/>
      <c r="DB1525" s="253"/>
      <c r="DC1525" s="253"/>
      <c r="DD1525" s="253"/>
      <c r="DE1525" s="253"/>
      <c r="DF1525" s="253"/>
      <c r="DG1525" s="253"/>
      <c r="DH1525" s="253"/>
      <c r="DI1525" s="253"/>
      <c r="DJ1525" s="253"/>
      <c r="DK1525" s="253"/>
      <c r="DL1525" s="253"/>
      <c r="DM1525" s="253"/>
      <c r="DN1525" s="253"/>
      <c r="DO1525" s="253"/>
      <c r="DP1525" s="253"/>
      <c r="DQ1525" s="253"/>
      <c r="DR1525" s="253"/>
      <c r="DS1525" s="253"/>
      <c r="DT1525" s="253"/>
      <c r="DU1525" s="253"/>
    </row>
    <row r="1526" spans="1:125" s="248" customFormat="1" x14ac:dyDescent="0.25">
      <c r="A1526" s="253"/>
      <c r="B1526" s="253"/>
      <c r="D1526" s="253"/>
      <c r="E1526" s="253"/>
      <c r="F1526" s="253"/>
      <c r="G1526" s="253"/>
      <c r="H1526" s="253"/>
      <c r="I1526" s="253"/>
      <c r="J1526" s="253"/>
      <c r="K1526" s="253"/>
      <c r="L1526" s="253"/>
      <c r="S1526" s="253"/>
      <c r="T1526" s="253"/>
      <c r="U1526" s="253"/>
      <c r="V1526" s="253"/>
      <c r="W1526" s="253"/>
      <c r="X1526" s="253"/>
      <c r="Y1526" s="253"/>
      <c r="Z1526" s="253"/>
      <c r="AA1526" s="253"/>
      <c r="AB1526" s="253"/>
      <c r="AC1526" s="253"/>
      <c r="AD1526" s="253"/>
      <c r="AE1526" s="253"/>
      <c r="AF1526" s="253"/>
      <c r="AG1526" s="253"/>
      <c r="AH1526" s="253"/>
      <c r="AI1526" s="253"/>
      <c r="AJ1526" s="253"/>
      <c r="AK1526" s="253"/>
      <c r="AL1526" s="253"/>
      <c r="AM1526" s="253"/>
      <c r="AN1526" s="253"/>
      <c r="AO1526" s="253"/>
      <c r="AP1526" s="253"/>
      <c r="AQ1526" s="253"/>
      <c r="AR1526" s="253"/>
      <c r="AS1526" s="253"/>
      <c r="AT1526" s="253"/>
      <c r="AU1526" s="253"/>
      <c r="AV1526" s="253"/>
      <c r="AW1526" s="253"/>
      <c r="AX1526" s="253"/>
      <c r="AY1526" s="253"/>
      <c r="AZ1526" s="253"/>
      <c r="BA1526" s="253"/>
      <c r="BB1526" s="253"/>
      <c r="BC1526" s="253"/>
      <c r="BD1526" s="253"/>
      <c r="BE1526" s="253"/>
      <c r="BF1526" s="253"/>
      <c r="BG1526" s="253"/>
      <c r="BH1526" s="253"/>
      <c r="BI1526" s="253"/>
      <c r="BJ1526" s="253"/>
      <c r="BK1526" s="253"/>
      <c r="BL1526" s="253"/>
      <c r="BM1526" s="253"/>
      <c r="BN1526" s="253"/>
      <c r="BO1526" s="253"/>
      <c r="BP1526" s="253"/>
      <c r="BQ1526" s="253"/>
      <c r="BR1526" s="253"/>
      <c r="BS1526" s="253"/>
      <c r="BT1526" s="253"/>
      <c r="BU1526" s="253"/>
      <c r="BV1526" s="253"/>
      <c r="BW1526" s="253"/>
      <c r="BX1526" s="253"/>
      <c r="BY1526" s="253"/>
      <c r="BZ1526" s="253"/>
      <c r="CA1526" s="253"/>
      <c r="CB1526" s="253"/>
      <c r="CC1526" s="253"/>
      <c r="CD1526" s="253"/>
      <c r="CE1526" s="253"/>
      <c r="CF1526" s="253"/>
      <c r="CG1526" s="253"/>
      <c r="CH1526" s="253"/>
      <c r="CI1526" s="253"/>
      <c r="CJ1526" s="253"/>
      <c r="CK1526" s="253"/>
      <c r="CL1526" s="253"/>
      <c r="CM1526" s="253"/>
      <c r="CN1526" s="253"/>
      <c r="CO1526" s="253"/>
      <c r="CP1526" s="253"/>
      <c r="CQ1526" s="253"/>
      <c r="CR1526" s="253"/>
      <c r="CS1526" s="253"/>
      <c r="CT1526" s="253"/>
      <c r="CU1526" s="253"/>
      <c r="CV1526" s="253"/>
      <c r="CW1526" s="253"/>
      <c r="CX1526" s="253"/>
      <c r="CY1526" s="253"/>
      <c r="CZ1526" s="253"/>
      <c r="DA1526" s="253"/>
      <c r="DB1526" s="253"/>
      <c r="DC1526" s="253"/>
      <c r="DD1526" s="253"/>
      <c r="DE1526" s="253"/>
      <c r="DF1526" s="253"/>
      <c r="DG1526" s="253"/>
      <c r="DH1526" s="253"/>
      <c r="DI1526" s="253"/>
      <c r="DJ1526" s="253"/>
      <c r="DK1526" s="253"/>
      <c r="DL1526" s="253"/>
      <c r="DM1526" s="253"/>
      <c r="DN1526" s="253"/>
      <c r="DO1526" s="253"/>
      <c r="DP1526" s="253"/>
      <c r="DQ1526" s="253"/>
      <c r="DR1526" s="253"/>
      <c r="DS1526" s="253"/>
      <c r="DT1526" s="253"/>
      <c r="DU1526" s="253"/>
    </row>
    <row r="1527" spans="1:125" s="248" customFormat="1" x14ac:dyDescent="0.25">
      <c r="A1527" s="253"/>
      <c r="B1527" s="253"/>
      <c r="D1527" s="253"/>
      <c r="E1527" s="253"/>
      <c r="F1527" s="253"/>
      <c r="G1527" s="253"/>
      <c r="H1527" s="253"/>
      <c r="I1527" s="253"/>
      <c r="J1527" s="253"/>
      <c r="K1527" s="253"/>
      <c r="L1527" s="253"/>
      <c r="S1527" s="253"/>
      <c r="T1527" s="253"/>
      <c r="U1527" s="253"/>
      <c r="V1527" s="253"/>
      <c r="W1527" s="253"/>
      <c r="X1527" s="253"/>
      <c r="Y1527" s="253"/>
      <c r="Z1527" s="253"/>
      <c r="AA1527" s="253"/>
      <c r="AB1527" s="253"/>
      <c r="AC1527" s="253"/>
      <c r="AD1527" s="253"/>
      <c r="AE1527" s="253"/>
      <c r="AF1527" s="253"/>
      <c r="AG1527" s="253"/>
      <c r="AH1527" s="253"/>
      <c r="AI1527" s="253"/>
      <c r="AJ1527" s="253"/>
      <c r="AK1527" s="253"/>
      <c r="AL1527" s="253"/>
      <c r="AM1527" s="253"/>
      <c r="AN1527" s="253"/>
      <c r="AO1527" s="253"/>
      <c r="AP1527" s="253"/>
      <c r="AQ1527" s="253"/>
      <c r="AR1527" s="253"/>
      <c r="AS1527" s="253"/>
      <c r="AT1527" s="253"/>
      <c r="AU1527" s="253"/>
      <c r="AV1527" s="253"/>
      <c r="AW1527" s="253"/>
      <c r="AX1527" s="253"/>
      <c r="AY1527" s="253"/>
      <c r="AZ1527" s="253"/>
      <c r="BA1527" s="253"/>
      <c r="BB1527" s="253"/>
      <c r="BC1527" s="253"/>
      <c r="BD1527" s="253"/>
      <c r="BE1527" s="253"/>
      <c r="BF1527" s="253"/>
      <c r="BG1527" s="253"/>
      <c r="BH1527" s="253"/>
      <c r="BI1527" s="253"/>
      <c r="BJ1527" s="253"/>
      <c r="BK1527" s="253"/>
      <c r="BL1527" s="253"/>
      <c r="BM1527" s="253"/>
      <c r="BN1527" s="253"/>
      <c r="BO1527" s="253"/>
      <c r="BP1527" s="253"/>
      <c r="BQ1527" s="253"/>
      <c r="BR1527" s="253"/>
      <c r="BS1527" s="253"/>
      <c r="BT1527" s="253"/>
      <c r="BU1527" s="253"/>
      <c r="BV1527" s="253"/>
      <c r="BW1527" s="253"/>
      <c r="BX1527" s="253"/>
      <c r="BY1527" s="253"/>
      <c r="BZ1527" s="253"/>
      <c r="CA1527" s="253"/>
      <c r="CB1527" s="253"/>
      <c r="CC1527" s="253"/>
      <c r="CD1527" s="253"/>
      <c r="CE1527" s="253"/>
      <c r="CF1527" s="253"/>
      <c r="CG1527" s="253"/>
      <c r="CH1527" s="253"/>
      <c r="CI1527" s="253"/>
      <c r="CJ1527" s="253"/>
      <c r="CK1527" s="253"/>
      <c r="CL1527" s="253"/>
      <c r="CM1527" s="253"/>
      <c r="CN1527" s="253"/>
      <c r="CO1527" s="253"/>
      <c r="CP1527" s="253"/>
      <c r="CQ1527" s="253"/>
      <c r="CR1527" s="253"/>
      <c r="CS1527" s="253"/>
      <c r="CT1527" s="253"/>
      <c r="CU1527" s="253"/>
      <c r="CV1527" s="253"/>
      <c r="CW1527" s="253"/>
      <c r="CX1527" s="253"/>
      <c r="CY1527" s="253"/>
      <c r="CZ1527" s="253"/>
      <c r="DA1527" s="253"/>
      <c r="DB1527" s="253"/>
      <c r="DC1527" s="253"/>
      <c r="DD1527" s="253"/>
      <c r="DE1527" s="253"/>
      <c r="DF1527" s="253"/>
      <c r="DG1527" s="253"/>
      <c r="DH1527" s="253"/>
      <c r="DI1527" s="253"/>
      <c r="DJ1527" s="253"/>
      <c r="DK1527" s="253"/>
      <c r="DL1527" s="253"/>
      <c r="DM1527" s="253"/>
      <c r="DN1527" s="253"/>
      <c r="DO1527" s="253"/>
      <c r="DP1527" s="253"/>
      <c r="DQ1527" s="253"/>
      <c r="DR1527" s="253"/>
      <c r="DS1527" s="253"/>
      <c r="DT1527" s="253"/>
      <c r="DU1527" s="253"/>
    </row>
    <row r="1528" spans="1:125" s="248" customFormat="1" x14ac:dyDescent="0.25">
      <c r="A1528" s="253"/>
      <c r="B1528" s="253"/>
      <c r="D1528" s="253"/>
      <c r="E1528" s="253"/>
      <c r="F1528" s="253"/>
      <c r="G1528" s="253"/>
      <c r="H1528" s="253"/>
      <c r="I1528" s="253"/>
      <c r="J1528" s="253"/>
      <c r="K1528" s="253"/>
      <c r="L1528" s="253"/>
      <c r="S1528" s="253"/>
      <c r="T1528" s="253"/>
      <c r="U1528" s="253"/>
      <c r="V1528" s="253"/>
      <c r="W1528" s="253"/>
      <c r="X1528" s="253"/>
      <c r="Y1528" s="253"/>
      <c r="Z1528" s="253"/>
      <c r="AA1528" s="253"/>
      <c r="AB1528" s="253"/>
      <c r="AC1528" s="253"/>
      <c r="AD1528" s="253"/>
      <c r="AE1528" s="253"/>
      <c r="AF1528" s="253"/>
      <c r="AG1528" s="253"/>
      <c r="AH1528" s="253"/>
      <c r="AI1528" s="253"/>
      <c r="AJ1528" s="253"/>
      <c r="AK1528" s="253"/>
      <c r="AL1528" s="253"/>
      <c r="AM1528" s="253"/>
      <c r="AN1528" s="253"/>
      <c r="AO1528" s="253"/>
      <c r="AP1528" s="253"/>
      <c r="AQ1528" s="253"/>
      <c r="AR1528" s="253"/>
      <c r="AS1528" s="253"/>
      <c r="AT1528" s="253"/>
      <c r="AU1528" s="253"/>
      <c r="AV1528" s="253"/>
      <c r="AW1528" s="253"/>
      <c r="AX1528" s="253"/>
      <c r="AY1528" s="253"/>
      <c r="AZ1528" s="253"/>
      <c r="BA1528" s="253"/>
      <c r="BB1528" s="253"/>
      <c r="BC1528" s="253"/>
      <c r="BD1528" s="253"/>
      <c r="BE1528" s="253"/>
      <c r="BF1528" s="253"/>
      <c r="BG1528" s="253"/>
      <c r="BH1528" s="253"/>
      <c r="BI1528" s="253"/>
      <c r="BJ1528" s="253"/>
      <c r="BK1528" s="253"/>
      <c r="BL1528" s="253"/>
      <c r="BM1528" s="253"/>
      <c r="BN1528" s="253"/>
      <c r="BO1528" s="253"/>
      <c r="BP1528" s="253"/>
      <c r="BQ1528" s="253"/>
      <c r="BR1528" s="253"/>
      <c r="BS1528" s="253"/>
      <c r="BT1528" s="253"/>
      <c r="BU1528" s="253"/>
      <c r="BV1528" s="253"/>
      <c r="BW1528" s="253"/>
      <c r="BX1528" s="253"/>
      <c r="BY1528" s="253"/>
      <c r="BZ1528" s="253"/>
      <c r="CA1528" s="253"/>
      <c r="CB1528" s="253"/>
      <c r="CC1528" s="253"/>
      <c r="CD1528" s="253"/>
      <c r="CE1528" s="253"/>
      <c r="CF1528" s="253"/>
      <c r="CG1528" s="253"/>
      <c r="CH1528" s="253"/>
      <c r="CI1528" s="253"/>
      <c r="CJ1528" s="253"/>
      <c r="CK1528" s="253"/>
      <c r="CL1528" s="253"/>
      <c r="CM1528" s="253"/>
      <c r="CN1528" s="253"/>
      <c r="CO1528" s="253"/>
      <c r="CP1528" s="253"/>
      <c r="CQ1528" s="253"/>
      <c r="CR1528" s="253"/>
      <c r="CS1528" s="253"/>
      <c r="CT1528" s="253"/>
      <c r="CU1528" s="253"/>
      <c r="CV1528" s="253"/>
      <c r="CW1528" s="253"/>
      <c r="CX1528" s="253"/>
      <c r="CY1528" s="253"/>
      <c r="CZ1528" s="253"/>
      <c r="DA1528" s="253"/>
      <c r="DB1528" s="253"/>
      <c r="DC1528" s="253"/>
      <c r="DD1528" s="253"/>
      <c r="DE1528" s="253"/>
      <c r="DF1528" s="253"/>
      <c r="DG1528" s="253"/>
      <c r="DH1528" s="253"/>
      <c r="DI1528" s="253"/>
      <c r="DJ1528" s="253"/>
      <c r="DK1528" s="253"/>
      <c r="DL1528" s="253"/>
      <c r="DM1528" s="253"/>
      <c r="DN1528" s="253"/>
      <c r="DO1528" s="253"/>
      <c r="DP1528" s="253"/>
      <c r="DQ1528" s="253"/>
      <c r="DR1528" s="253"/>
      <c r="DS1528" s="253"/>
      <c r="DT1528" s="253"/>
      <c r="DU1528" s="253"/>
    </row>
    <row r="1529" spans="1:125" s="248" customFormat="1" x14ac:dyDescent="0.25">
      <c r="A1529" s="253"/>
      <c r="B1529" s="253"/>
      <c r="D1529" s="253"/>
      <c r="E1529" s="253"/>
      <c r="F1529" s="253"/>
      <c r="G1529" s="253"/>
      <c r="H1529" s="253"/>
      <c r="I1529" s="253"/>
      <c r="J1529" s="253"/>
      <c r="K1529" s="253"/>
      <c r="L1529" s="253"/>
      <c r="S1529" s="253"/>
      <c r="T1529" s="253"/>
      <c r="U1529" s="253"/>
      <c r="V1529" s="253"/>
      <c r="W1529" s="253"/>
      <c r="X1529" s="253"/>
      <c r="Y1529" s="253"/>
      <c r="Z1529" s="253"/>
      <c r="AA1529" s="253"/>
      <c r="AB1529" s="253"/>
      <c r="AC1529" s="253"/>
      <c r="AD1529" s="253"/>
      <c r="AE1529" s="253"/>
      <c r="AF1529" s="253"/>
      <c r="AG1529" s="253"/>
      <c r="AH1529" s="253"/>
      <c r="AI1529" s="253"/>
      <c r="AJ1529" s="253"/>
      <c r="AK1529" s="253"/>
      <c r="AL1529" s="253"/>
      <c r="AM1529" s="253"/>
      <c r="AN1529" s="253"/>
      <c r="AO1529" s="253"/>
      <c r="AP1529" s="253"/>
      <c r="AQ1529" s="253"/>
      <c r="AR1529" s="253"/>
      <c r="AS1529" s="253"/>
      <c r="AT1529" s="253"/>
      <c r="AU1529" s="253"/>
      <c r="AV1529" s="253"/>
      <c r="AW1529" s="253"/>
      <c r="AX1529" s="253"/>
      <c r="AY1529" s="253"/>
      <c r="AZ1529" s="253"/>
      <c r="BA1529" s="253"/>
      <c r="BB1529" s="253"/>
      <c r="BC1529" s="253"/>
      <c r="BD1529" s="253"/>
      <c r="BE1529" s="253"/>
      <c r="BF1529" s="253"/>
      <c r="BG1529" s="253"/>
      <c r="BH1529" s="253"/>
      <c r="BI1529" s="253"/>
      <c r="BJ1529" s="253"/>
      <c r="BK1529" s="253"/>
      <c r="BL1529" s="253"/>
      <c r="BM1529" s="253"/>
      <c r="BN1529" s="253"/>
      <c r="BO1529" s="253"/>
      <c r="BP1529" s="253"/>
      <c r="BQ1529" s="253"/>
      <c r="BR1529" s="253"/>
      <c r="BS1529" s="253"/>
      <c r="BT1529" s="253"/>
      <c r="BU1529" s="253"/>
      <c r="BV1529" s="253"/>
      <c r="BW1529" s="253"/>
      <c r="BX1529" s="253"/>
      <c r="BY1529" s="253"/>
      <c r="BZ1529" s="253"/>
      <c r="CA1529" s="253"/>
      <c r="CB1529" s="253"/>
      <c r="CC1529" s="253"/>
      <c r="CD1529" s="253"/>
      <c r="CE1529" s="253"/>
      <c r="CF1529" s="253"/>
      <c r="CG1529" s="253"/>
      <c r="CH1529" s="253"/>
      <c r="CI1529" s="253"/>
      <c r="CJ1529" s="253"/>
      <c r="CK1529" s="253"/>
      <c r="CL1529" s="253"/>
      <c r="CM1529" s="253"/>
      <c r="CN1529" s="253"/>
      <c r="CO1529" s="253"/>
      <c r="CP1529" s="253"/>
      <c r="CQ1529" s="253"/>
      <c r="CR1529" s="253"/>
      <c r="CS1529" s="253"/>
      <c r="CT1529" s="253"/>
      <c r="CU1529" s="253"/>
      <c r="CV1529" s="253"/>
      <c r="CW1529" s="253"/>
      <c r="CX1529" s="253"/>
      <c r="CY1529" s="253"/>
      <c r="CZ1529" s="253"/>
      <c r="DA1529" s="253"/>
      <c r="DB1529" s="253"/>
      <c r="DC1529" s="253"/>
      <c r="DD1529" s="253"/>
      <c r="DE1529" s="253"/>
      <c r="DF1529" s="253"/>
      <c r="DG1529" s="253"/>
      <c r="DH1529" s="253"/>
      <c r="DI1529" s="253"/>
      <c r="DJ1529" s="253"/>
      <c r="DK1529" s="253"/>
      <c r="DL1529" s="253"/>
      <c r="DM1529" s="253"/>
      <c r="DN1529" s="253"/>
      <c r="DO1529" s="253"/>
      <c r="DP1529" s="253"/>
      <c r="DQ1529" s="253"/>
      <c r="DR1529" s="253"/>
      <c r="DS1529" s="253"/>
      <c r="DT1529" s="253"/>
      <c r="DU1529" s="253"/>
    </row>
    <row r="1530" spans="1:125" s="248" customFormat="1" x14ac:dyDescent="0.25">
      <c r="A1530" s="253"/>
      <c r="B1530" s="253"/>
      <c r="D1530" s="253"/>
      <c r="E1530" s="253"/>
      <c r="F1530" s="253"/>
      <c r="G1530" s="253"/>
      <c r="H1530" s="253"/>
      <c r="I1530" s="253"/>
      <c r="J1530" s="253"/>
      <c r="K1530" s="253"/>
      <c r="L1530" s="253"/>
      <c r="S1530" s="253"/>
      <c r="T1530" s="253"/>
      <c r="U1530" s="253"/>
      <c r="V1530" s="253"/>
      <c r="W1530" s="253"/>
      <c r="X1530" s="253"/>
      <c r="Y1530" s="253"/>
      <c r="Z1530" s="253"/>
      <c r="AA1530" s="253"/>
      <c r="AB1530" s="253"/>
      <c r="AC1530" s="253"/>
      <c r="AD1530" s="253"/>
      <c r="AE1530" s="253"/>
      <c r="AF1530" s="253"/>
      <c r="AG1530" s="253"/>
      <c r="AH1530" s="253"/>
      <c r="AI1530" s="253"/>
      <c r="AJ1530" s="253"/>
      <c r="AK1530" s="253"/>
      <c r="AL1530" s="253"/>
      <c r="AM1530" s="253"/>
      <c r="AN1530" s="253"/>
      <c r="AO1530" s="253"/>
      <c r="AP1530" s="253"/>
      <c r="AQ1530" s="253"/>
      <c r="AR1530" s="253"/>
      <c r="AS1530" s="253"/>
      <c r="AT1530" s="253"/>
      <c r="AU1530" s="253"/>
      <c r="AV1530" s="253"/>
      <c r="AW1530" s="253"/>
      <c r="AX1530" s="253"/>
      <c r="AY1530" s="253"/>
      <c r="AZ1530" s="253"/>
      <c r="BA1530" s="253"/>
      <c r="BB1530" s="253"/>
      <c r="BC1530" s="253"/>
      <c r="BD1530" s="253"/>
      <c r="BE1530" s="253"/>
      <c r="BF1530" s="253"/>
      <c r="BG1530" s="253"/>
      <c r="BH1530" s="253"/>
      <c r="BI1530" s="253"/>
      <c r="BJ1530" s="253"/>
      <c r="BK1530" s="253"/>
      <c r="BL1530" s="253"/>
      <c r="BM1530" s="253"/>
      <c r="BN1530" s="253"/>
      <c r="BO1530" s="253"/>
      <c r="BP1530" s="253"/>
      <c r="BQ1530" s="253"/>
      <c r="BR1530" s="253"/>
      <c r="BS1530" s="253"/>
      <c r="BT1530" s="253"/>
      <c r="BU1530" s="253"/>
      <c r="BV1530" s="253"/>
      <c r="BW1530" s="253"/>
      <c r="BX1530" s="253"/>
      <c r="BY1530" s="253"/>
      <c r="BZ1530" s="253"/>
      <c r="CA1530" s="253"/>
      <c r="CB1530" s="253"/>
      <c r="CC1530" s="253"/>
      <c r="CD1530" s="253"/>
      <c r="CE1530" s="253"/>
      <c r="CF1530" s="253"/>
      <c r="CG1530" s="253"/>
      <c r="CH1530" s="253"/>
      <c r="CI1530" s="253"/>
      <c r="CJ1530" s="253"/>
      <c r="CK1530" s="253"/>
      <c r="CL1530" s="253"/>
      <c r="CM1530" s="253"/>
      <c r="CN1530" s="253"/>
      <c r="CO1530" s="253"/>
      <c r="CP1530" s="253"/>
      <c r="CQ1530" s="253"/>
      <c r="CR1530" s="253"/>
      <c r="CS1530" s="253"/>
      <c r="CT1530" s="253"/>
      <c r="CU1530" s="253"/>
      <c r="CV1530" s="253"/>
      <c r="CW1530" s="253"/>
      <c r="CX1530" s="253"/>
      <c r="CY1530" s="253"/>
      <c r="CZ1530" s="253"/>
      <c r="DA1530" s="253"/>
      <c r="DB1530" s="253"/>
      <c r="DC1530" s="253"/>
      <c r="DD1530" s="253"/>
      <c r="DE1530" s="253"/>
      <c r="DF1530" s="253"/>
      <c r="DG1530" s="253"/>
      <c r="DH1530" s="253"/>
      <c r="DI1530" s="253"/>
      <c r="DJ1530" s="253"/>
      <c r="DK1530" s="253"/>
      <c r="DL1530" s="253"/>
      <c r="DM1530" s="253"/>
      <c r="DN1530" s="253"/>
      <c r="DO1530" s="253"/>
      <c r="DP1530" s="253"/>
      <c r="DQ1530" s="253"/>
      <c r="DR1530" s="253"/>
      <c r="DS1530" s="253"/>
      <c r="DT1530" s="253"/>
      <c r="DU1530" s="253"/>
    </row>
    <row r="1531" spans="1:125" s="248" customFormat="1" x14ac:dyDescent="0.25">
      <c r="A1531" s="253"/>
      <c r="B1531" s="253"/>
      <c r="D1531" s="253"/>
      <c r="E1531" s="253"/>
      <c r="F1531" s="253"/>
      <c r="G1531" s="253"/>
      <c r="H1531" s="253"/>
      <c r="I1531" s="253"/>
      <c r="J1531" s="253"/>
      <c r="K1531" s="253"/>
      <c r="L1531" s="253"/>
      <c r="S1531" s="253"/>
      <c r="T1531" s="253"/>
      <c r="U1531" s="253"/>
      <c r="V1531" s="253"/>
      <c r="W1531" s="253"/>
      <c r="X1531" s="253"/>
      <c r="Y1531" s="253"/>
      <c r="Z1531" s="253"/>
      <c r="AA1531" s="253"/>
      <c r="AB1531" s="253"/>
      <c r="AC1531" s="253"/>
      <c r="AD1531" s="253"/>
      <c r="AE1531" s="253"/>
      <c r="AF1531" s="253"/>
      <c r="AG1531" s="253"/>
      <c r="AH1531" s="253"/>
      <c r="AI1531" s="253"/>
      <c r="AJ1531" s="253"/>
      <c r="AK1531" s="253"/>
      <c r="AL1531" s="253"/>
      <c r="AM1531" s="253"/>
      <c r="AN1531" s="253"/>
      <c r="AO1531" s="253"/>
      <c r="AP1531" s="253"/>
      <c r="AQ1531" s="253"/>
      <c r="AR1531" s="253"/>
      <c r="AS1531" s="253"/>
      <c r="AT1531" s="253"/>
      <c r="AU1531" s="253"/>
      <c r="AV1531" s="253"/>
      <c r="AW1531" s="253"/>
      <c r="AX1531" s="253"/>
      <c r="AY1531" s="253"/>
      <c r="AZ1531" s="253"/>
      <c r="BA1531" s="253"/>
      <c r="BB1531" s="253"/>
      <c r="BC1531" s="253"/>
      <c r="BD1531" s="253"/>
      <c r="BE1531" s="253"/>
      <c r="BF1531" s="253"/>
      <c r="BG1531" s="253"/>
      <c r="BH1531" s="253"/>
      <c r="BI1531" s="253"/>
      <c r="BJ1531" s="253"/>
      <c r="BK1531" s="253"/>
      <c r="BL1531" s="253"/>
      <c r="BM1531" s="253"/>
      <c r="BN1531" s="253"/>
      <c r="BO1531" s="253"/>
      <c r="BP1531" s="253"/>
      <c r="BQ1531" s="253"/>
      <c r="BR1531" s="253"/>
      <c r="BS1531" s="253"/>
      <c r="BT1531" s="253"/>
      <c r="BU1531" s="253"/>
      <c r="BV1531" s="253"/>
      <c r="BW1531" s="253"/>
      <c r="BX1531" s="253"/>
      <c r="BY1531" s="253"/>
      <c r="BZ1531" s="253"/>
      <c r="CA1531" s="253"/>
      <c r="CB1531" s="253"/>
      <c r="CC1531" s="253"/>
      <c r="CD1531" s="253"/>
      <c r="CE1531" s="253"/>
      <c r="CF1531" s="253"/>
      <c r="CG1531" s="253"/>
      <c r="CH1531" s="253"/>
      <c r="CI1531" s="253"/>
      <c r="CJ1531" s="253"/>
      <c r="CK1531" s="253"/>
      <c r="CL1531" s="253"/>
      <c r="CM1531" s="253"/>
      <c r="CN1531" s="253"/>
      <c r="CO1531" s="253"/>
      <c r="CP1531" s="253"/>
      <c r="CQ1531" s="253"/>
      <c r="CR1531" s="253"/>
      <c r="CS1531" s="253"/>
      <c r="CT1531" s="253"/>
      <c r="CU1531" s="253"/>
      <c r="CV1531" s="253"/>
      <c r="CW1531" s="253"/>
      <c r="CX1531" s="253"/>
      <c r="CY1531" s="253"/>
      <c r="CZ1531" s="253"/>
      <c r="DA1531" s="253"/>
      <c r="DB1531" s="253"/>
      <c r="DC1531" s="253"/>
      <c r="DD1531" s="253"/>
      <c r="DE1531" s="253"/>
      <c r="DF1531" s="253"/>
      <c r="DG1531" s="253"/>
      <c r="DH1531" s="253"/>
      <c r="DI1531" s="253"/>
      <c r="DJ1531" s="253"/>
      <c r="DK1531" s="253"/>
      <c r="DL1531" s="253"/>
      <c r="DM1531" s="253"/>
      <c r="DN1531" s="253"/>
      <c r="DO1531" s="253"/>
      <c r="DP1531" s="253"/>
      <c r="DQ1531" s="253"/>
      <c r="DR1531" s="253"/>
      <c r="DS1531" s="253"/>
      <c r="DT1531" s="253"/>
      <c r="DU1531" s="253"/>
    </row>
    <row r="1532" spans="1:125" s="248" customFormat="1" x14ac:dyDescent="0.25">
      <c r="A1532" s="253"/>
      <c r="B1532" s="253"/>
      <c r="D1532" s="253"/>
      <c r="E1532" s="253"/>
      <c r="F1532" s="253"/>
      <c r="G1532" s="253"/>
      <c r="H1532" s="253"/>
      <c r="I1532" s="253"/>
      <c r="J1532" s="253"/>
      <c r="K1532" s="253"/>
      <c r="L1532" s="253"/>
      <c r="S1532" s="253"/>
      <c r="T1532" s="253"/>
      <c r="U1532" s="253"/>
      <c r="V1532" s="253"/>
      <c r="W1532" s="253"/>
      <c r="X1532" s="253"/>
      <c r="Y1532" s="253"/>
      <c r="Z1532" s="253"/>
      <c r="AA1532" s="253"/>
      <c r="AB1532" s="253"/>
      <c r="AC1532" s="253"/>
      <c r="AD1532" s="253"/>
      <c r="AE1532" s="253"/>
      <c r="AF1532" s="253"/>
      <c r="AG1532" s="253"/>
      <c r="AH1532" s="253"/>
      <c r="AI1532" s="253"/>
      <c r="AJ1532" s="253"/>
      <c r="AK1532" s="253"/>
      <c r="AL1532" s="253"/>
      <c r="AM1532" s="253"/>
      <c r="AN1532" s="253"/>
      <c r="AO1532" s="253"/>
      <c r="AP1532" s="253"/>
      <c r="AQ1532" s="253"/>
      <c r="AR1532" s="253"/>
      <c r="AS1532" s="253"/>
      <c r="AT1532" s="253"/>
      <c r="AU1532" s="253"/>
      <c r="AV1532" s="253"/>
      <c r="AW1532" s="253"/>
      <c r="AX1532" s="253"/>
      <c r="AY1532" s="253"/>
      <c r="AZ1532" s="253"/>
      <c r="BA1532" s="253"/>
      <c r="BB1532" s="253"/>
      <c r="BC1532" s="253"/>
      <c r="BD1532" s="253"/>
      <c r="BE1532" s="253"/>
      <c r="BF1532" s="253"/>
      <c r="BG1532" s="253"/>
      <c r="BH1532" s="253"/>
      <c r="BI1532" s="253"/>
      <c r="BJ1532" s="253"/>
      <c r="BK1532" s="253"/>
      <c r="BL1532" s="253"/>
      <c r="BM1532" s="253"/>
      <c r="BN1532" s="253"/>
      <c r="BO1532" s="253"/>
      <c r="BP1532" s="253"/>
      <c r="BQ1532" s="253"/>
      <c r="BR1532" s="253"/>
      <c r="BS1532" s="253"/>
      <c r="BT1532" s="253"/>
      <c r="BU1532" s="253"/>
      <c r="BV1532" s="253"/>
      <c r="BW1532" s="253"/>
      <c r="BX1532" s="253"/>
      <c r="BY1532" s="253"/>
      <c r="BZ1532" s="253"/>
      <c r="CA1532" s="253"/>
      <c r="CB1532" s="253"/>
      <c r="CC1532" s="253"/>
      <c r="CD1532" s="253"/>
      <c r="CE1532" s="253"/>
      <c r="CF1532" s="253"/>
      <c r="CG1532" s="253"/>
      <c r="CH1532" s="253"/>
      <c r="CI1532" s="253"/>
      <c r="CJ1532" s="253"/>
      <c r="CK1532" s="253"/>
      <c r="CL1532" s="253"/>
      <c r="CM1532" s="253"/>
      <c r="CN1532" s="253"/>
      <c r="CO1532" s="253"/>
      <c r="CP1532" s="253"/>
      <c r="CQ1532" s="253"/>
      <c r="CR1532" s="253"/>
      <c r="CS1532" s="253"/>
      <c r="CT1532" s="253"/>
      <c r="CU1532" s="253"/>
      <c r="CV1532" s="253"/>
      <c r="CW1532" s="253"/>
      <c r="CX1532" s="253"/>
      <c r="CY1532" s="253"/>
      <c r="CZ1532" s="253"/>
      <c r="DA1532" s="253"/>
      <c r="DB1532" s="253"/>
      <c r="DC1532" s="253"/>
      <c r="DD1532" s="253"/>
      <c r="DE1532" s="253"/>
      <c r="DF1532" s="253"/>
      <c r="DG1532" s="253"/>
      <c r="DH1532" s="253"/>
      <c r="DI1532" s="253"/>
      <c r="DJ1532" s="253"/>
      <c r="DK1532" s="253"/>
      <c r="DL1532" s="253"/>
      <c r="DM1532" s="253"/>
      <c r="DN1532" s="253"/>
      <c r="DO1532" s="253"/>
      <c r="DP1532" s="253"/>
      <c r="DQ1532" s="253"/>
      <c r="DR1532" s="253"/>
      <c r="DS1532" s="253"/>
      <c r="DT1532" s="253"/>
      <c r="DU1532" s="253"/>
    </row>
    <row r="1533" spans="1:125" s="248" customFormat="1" x14ac:dyDescent="0.25">
      <c r="A1533" s="253"/>
      <c r="B1533" s="253"/>
      <c r="D1533" s="253"/>
      <c r="E1533" s="253"/>
      <c r="F1533" s="253"/>
      <c r="G1533" s="253"/>
      <c r="H1533" s="253"/>
      <c r="I1533" s="253"/>
      <c r="J1533" s="253"/>
      <c r="K1533" s="253"/>
      <c r="L1533" s="253"/>
      <c r="S1533" s="253"/>
      <c r="T1533" s="253"/>
      <c r="U1533" s="253"/>
      <c r="V1533" s="253"/>
      <c r="W1533" s="253"/>
      <c r="X1533" s="253"/>
      <c r="Y1533" s="253"/>
      <c r="Z1533" s="253"/>
      <c r="AA1533" s="253"/>
      <c r="AB1533" s="253"/>
      <c r="AC1533" s="253"/>
      <c r="AD1533" s="253"/>
      <c r="AE1533" s="253"/>
      <c r="AF1533" s="253"/>
      <c r="AG1533" s="253"/>
      <c r="AH1533" s="253"/>
      <c r="AI1533" s="253"/>
      <c r="AJ1533" s="253"/>
      <c r="AK1533" s="253"/>
      <c r="AL1533" s="253"/>
      <c r="AM1533" s="253"/>
      <c r="AN1533" s="253"/>
      <c r="AO1533" s="253"/>
      <c r="AP1533" s="253"/>
      <c r="AQ1533" s="253"/>
      <c r="AR1533" s="253"/>
      <c r="AS1533" s="253"/>
      <c r="AT1533" s="253"/>
      <c r="AU1533" s="253"/>
      <c r="AV1533" s="253"/>
      <c r="AW1533" s="253"/>
      <c r="AX1533" s="253"/>
      <c r="AY1533" s="253"/>
      <c r="AZ1533" s="253"/>
      <c r="BA1533" s="253"/>
      <c r="BB1533" s="253"/>
      <c r="BC1533" s="253"/>
      <c r="BD1533" s="253"/>
      <c r="BE1533" s="253"/>
      <c r="BF1533" s="253"/>
      <c r="BG1533" s="253"/>
      <c r="BH1533" s="253"/>
      <c r="BI1533" s="253"/>
      <c r="BJ1533" s="253"/>
      <c r="BK1533" s="253"/>
      <c r="BL1533" s="253"/>
      <c r="BM1533" s="253"/>
      <c r="BN1533" s="253"/>
      <c r="BO1533" s="253"/>
      <c r="BP1533" s="253"/>
      <c r="BQ1533" s="253"/>
      <c r="BR1533" s="253"/>
      <c r="BS1533" s="253"/>
      <c r="BT1533" s="253"/>
      <c r="BU1533" s="253"/>
      <c r="BV1533" s="253"/>
      <c r="BW1533" s="253"/>
      <c r="BX1533" s="253"/>
      <c r="BY1533" s="253"/>
      <c r="BZ1533" s="253"/>
      <c r="CA1533" s="253"/>
      <c r="CB1533" s="253"/>
      <c r="CC1533" s="253"/>
      <c r="CD1533" s="253"/>
      <c r="CE1533" s="253"/>
      <c r="CF1533" s="253"/>
      <c r="CG1533" s="253"/>
      <c r="CH1533" s="253"/>
      <c r="CI1533" s="253"/>
      <c r="CJ1533" s="253"/>
      <c r="CK1533" s="253"/>
      <c r="CL1533" s="253"/>
      <c r="CM1533" s="253"/>
      <c r="CN1533" s="253"/>
      <c r="CO1533" s="253"/>
      <c r="CP1533" s="253"/>
      <c r="CQ1533" s="253"/>
      <c r="CR1533" s="253"/>
      <c r="CS1533" s="253"/>
      <c r="CT1533" s="253"/>
      <c r="CU1533" s="253"/>
      <c r="CV1533" s="253"/>
      <c r="CW1533" s="253"/>
      <c r="CX1533" s="253"/>
      <c r="CY1533" s="253"/>
      <c r="CZ1533" s="253"/>
      <c r="DA1533" s="253"/>
      <c r="DB1533" s="253"/>
      <c r="DC1533" s="253"/>
      <c r="DD1533" s="253"/>
      <c r="DE1533" s="253"/>
      <c r="DF1533" s="253"/>
      <c r="DG1533" s="253"/>
      <c r="DH1533" s="253"/>
      <c r="DI1533" s="253"/>
      <c r="DJ1533" s="253"/>
      <c r="DK1533" s="253"/>
      <c r="DL1533" s="253"/>
      <c r="DM1533" s="253"/>
      <c r="DN1533" s="253"/>
      <c r="DO1533" s="253"/>
      <c r="DP1533" s="253"/>
      <c r="DQ1533" s="253"/>
      <c r="DR1533" s="253"/>
      <c r="DS1533" s="253"/>
      <c r="DT1533" s="253"/>
      <c r="DU1533" s="253"/>
    </row>
    <row r="1534" spans="1:125" s="248" customFormat="1" x14ac:dyDescent="0.25">
      <c r="A1534" s="253"/>
      <c r="B1534" s="253"/>
      <c r="D1534" s="253"/>
      <c r="E1534" s="253"/>
      <c r="F1534" s="253"/>
      <c r="G1534" s="253"/>
      <c r="H1534" s="253"/>
      <c r="I1534" s="253"/>
      <c r="J1534" s="253"/>
      <c r="K1534" s="253"/>
      <c r="L1534" s="253"/>
      <c r="S1534" s="253"/>
      <c r="T1534" s="253"/>
      <c r="U1534" s="253"/>
      <c r="V1534" s="253"/>
      <c r="W1534" s="253"/>
      <c r="X1534" s="253"/>
      <c r="Y1534" s="253"/>
      <c r="Z1534" s="253"/>
      <c r="AA1534" s="253"/>
      <c r="AB1534" s="253"/>
      <c r="AC1534" s="253"/>
      <c r="AD1534" s="253"/>
      <c r="AE1534" s="253"/>
      <c r="AF1534" s="253"/>
      <c r="AG1534" s="253"/>
      <c r="AH1534" s="253"/>
      <c r="AI1534" s="253"/>
      <c r="AJ1534" s="253"/>
      <c r="AK1534" s="253"/>
      <c r="AL1534" s="253"/>
      <c r="AM1534" s="253"/>
      <c r="AN1534" s="253"/>
      <c r="AO1534" s="253"/>
      <c r="AP1534" s="253"/>
      <c r="AQ1534" s="253"/>
      <c r="AR1534" s="253"/>
      <c r="AS1534" s="253"/>
      <c r="AT1534" s="253"/>
      <c r="AU1534" s="253"/>
      <c r="AV1534" s="253"/>
      <c r="AW1534" s="253"/>
      <c r="AX1534" s="253"/>
      <c r="AY1534" s="253"/>
      <c r="AZ1534" s="253"/>
      <c r="BA1534" s="253"/>
      <c r="BB1534" s="253"/>
      <c r="BC1534" s="253"/>
      <c r="BD1534" s="253"/>
      <c r="BE1534" s="253"/>
      <c r="BF1534" s="253"/>
      <c r="BG1534" s="253"/>
      <c r="BH1534" s="253"/>
      <c r="BI1534" s="253"/>
      <c r="BJ1534" s="253"/>
      <c r="BK1534" s="253"/>
      <c r="BL1534" s="253"/>
      <c r="BM1534" s="253"/>
      <c r="BN1534" s="253"/>
      <c r="BO1534" s="253"/>
      <c r="BP1534" s="253"/>
      <c r="BQ1534" s="253"/>
      <c r="BR1534" s="253"/>
      <c r="BS1534" s="253"/>
      <c r="BT1534" s="253"/>
      <c r="BU1534" s="253"/>
      <c r="BV1534" s="253"/>
      <c r="BW1534" s="253"/>
      <c r="BX1534" s="253"/>
      <c r="BY1534" s="253"/>
      <c r="BZ1534" s="253"/>
      <c r="CA1534" s="253"/>
      <c r="CB1534" s="253"/>
      <c r="CC1534" s="253"/>
      <c r="CD1534" s="253"/>
      <c r="CE1534" s="253"/>
      <c r="CF1534" s="253"/>
      <c r="CG1534" s="253"/>
      <c r="CH1534" s="253"/>
      <c r="CI1534" s="253"/>
      <c r="CJ1534" s="253"/>
      <c r="CK1534" s="253"/>
      <c r="CL1534" s="253"/>
      <c r="CM1534" s="253"/>
      <c r="CN1534" s="253"/>
      <c r="CO1534" s="253"/>
      <c r="CP1534" s="253"/>
      <c r="CQ1534" s="253"/>
      <c r="CR1534" s="253"/>
      <c r="CS1534" s="253"/>
      <c r="CT1534" s="253"/>
      <c r="CU1534" s="253"/>
      <c r="CV1534" s="253"/>
      <c r="CW1534" s="253"/>
      <c r="CX1534" s="253"/>
      <c r="CY1534" s="253"/>
      <c r="CZ1534" s="253"/>
      <c r="DA1534" s="253"/>
      <c r="DB1534" s="253"/>
      <c r="DC1534" s="253"/>
      <c r="DD1534" s="253"/>
      <c r="DE1534" s="253"/>
      <c r="DF1534" s="253"/>
      <c r="DG1534" s="253"/>
      <c r="DH1534" s="253"/>
      <c r="DI1534" s="253"/>
      <c r="DJ1534" s="253"/>
      <c r="DK1534" s="253"/>
      <c r="DL1534" s="253"/>
      <c r="DM1534" s="253"/>
      <c r="DN1534" s="253"/>
      <c r="DO1534" s="253"/>
      <c r="DP1534" s="253"/>
      <c r="DQ1534" s="253"/>
      <c r="DR1534" s="253"/>
      <c r="DS1534" s="253"/>
      <c r="DT1534" s="253"/>
      <c r="DU1534" s="253"/>
    </row>
    <row r="1535" spans="1:125" s="248" customFormat="1" x14ac:dyDescent="0.25">
      <c r="A1535" s="253"/>
      <c r="B1535" s="253"/>
      <c r="D1535" s="253"/>
      <c r="E1535" s="253"/>
      <c r="F1535" s="253"/>
      <c r="G1535" s="253"/>
      <c r="H1535" s="253"/>
      <c r="I1535" s="253"/>
      <c r="J1535" s="253"/>
      <c r="K1535" s="253"/>
      <c r="L1535" s="253"/>
      <c r="S1535" s="253"/>
      <c r="T1535" s="253"/>
      <c r="U1535" s="253"/>
      <c r="V1535" s="253"/>
      <c r="W1535" s="253"/>
      <c r="X1535" s="253"/>
      <c r="Y1535" s="253"/>
      <c r="Z1535" s="253"/>
      <c r="AA1535" s="253"/>
      <c r="AB1535" s="253"/>
      <c r="AC1535" s="253"/>
      <c r="AD1535" s="253"/>
      <c r="AE1535" s="253"/>
      <c r="AF1535" s="253"/>
      <c r="AG1535" s="253"/>
      <c r="AH1535" s="253"/>
      <c r="AI1535" s="253"/>
      <c r="AJ1535" s="253"/>
      <c r="AK1535" s="253"/>
      <c r="AL1535" s="253"/>
      <c r="AM1535" s="253"/>
      <c r="AN1535" s="253"/>
      <c r="AO1535" s="253"/>
      <c r="AP1535" s="253"/>
      <c r="AQ1535" s="253"/>
      <c r="AR1535" s="253"/>
      <c r="AS1535" s="253"/>
      <c r="AT1535" s="253"/>
      <c r="AU1535" s="253"/>
      <c r="AV1535" s="253"/>
      <c r="AW1535" s="253"/>
      <c r="AX1535" s="253"/>
      <c r="AY1535" s="253"/>
      <c r="AZ1535" s="253"/>
      <c r="BA1535" s="253"/>
      <c r="BB1535" s="253"/>
      <c r="BC1535" s="253"/>
      <c r="BD1535" s="253"/>
      <c r="BE1535" s="253"/>
      <c r="BF1535" s="253"/>
      <c r="BG1535" s="253"/>
      <c r="BH1535" s="253"/>
      <c r="BI1535" s="253"/>
      <c r="BJ1535" s="253"/>
      <c r="BK1535" s="253"/>
      <c r="BL1535" s="253"/>
      <c r="BM1535" s="253"/>
      <c r="BN1535" s="253"/>
      <c r="BO1535" s="253"/>
      <c r="BP1535" s="253"/>
      <c r="BQ1535" s="253"/>
      <c r="BR1535" s="253"/>
      <c r="BS1535" s="253"/>
      <c r="BT1535" s="253"/>
      <c r="BU1535" s="253"/>
      <c r="BV1535" s="253"/>
      <c r="BW1535" s="253"/>
      <c r="BX1535" s="253"/>
      <c r="BY1535" s="253"/>
      <c r="BZ1535" s="253"/>
      <c r="CA1535" s="253"/>
      <c r="CB1535" s="253"/>
      <c r="CC1535" s="253"/>
      <c r="CD1535" s="253"/>
      <c r="CE1535" s="253"/>
      <c r="CF1535" s="253"/>
      <c r="CG1535" s="253"/>
      <c r="CH1535" s="253"/>
      <c r="CI1535" s="253"/>
      <c r="CJ1535" s="253"/>
      <c r="CK1535" s="253"/>
      <c r="CL1535" s="253"/>
      <c r="CM1535" s="253"/>
      <c r="CN1535" s="253"/>
      <c r="CO1535" s="253"/>
      <c r="CP1535" s="253"/>
      <c r="CQ1535" s="253"/>
      <c r="CR1535" s="253"/>
      <c r="CS1535" s="253"/>
      <c r="CT1535" s="253"/>
      <c r="CU1535" s="253"/>
      <c r="CV1535" s="253"/>
      <c r="CW1535" s="253"/>
      <c r="CX1535" s="253"/>
      <c r="CY1535" s="253"/>
      <c r="CZ1535" s="253"/>
      <c r="DA1535" s="253"/>
      <c r="DB1535" s="253"/>
      <c r="DC1535" s="253"/>
      <c r="DD1535" s="253"/>
      <c r="DE1535" s="253"/>
      <c r="DF1535" s="253"/>
      <c r="DG1535" s="253"/>
      <c r="DH1535" s="253"/>
      <c r="DI1535" s="253"/>
      <c r="DJ1535" s="253"/>
      <c r="DK1535" s="253"/>
      <c r="DL1535" s="253"/>
      <c r="DM1535" s="253"/>
      <c r="DN1535" s="253"/>
      <c r="DO1535" s="253"/>
      <c r="DP1535" s="253"/>
      <c r="DQ1535" s="253"/>
      <c r="DR1535" s="253"/>
      <c r="DS1535" s="253"/>
      <c r="DT1535" s="253"/>
      <c r="DU1535" s="253"/>
    </row>
    <row r="1536" spans="1:125" s="248" customFormat="1" x14ac:dyDescent="0.25">
      <c r="A1536" s="253"/>
      <c r="B1536" s="253"/>
      <c r="D1536" s="253"/>
      <c r="E1536" s="253"/>
      <c r="F1536" s="253"/>
      <c r="G1536" s="253"/>
      <c r="H1536" s="253"/>
      <c r="I1536" s="253"/>
      <c r="J1536" s="253"/>
      <c r="K1536" s="253"/>
      <c r="L1536" s="253"/>
      <c r="S1536" s="253"/>
      <c r="T1536" s="253"/>
      <c r="U1536" s="253"/>
      <c r="V1536" s="253"/>
      <c r="W1536" s="253"/>
      <c r="X1536" s="253"/>
      <c r="Y1536" s="253"/>
      <c r="Z1536" s="253"/>
      <c r="AA1536" s="253"/>
      <c r="AB1536" s="253"/>
      <c r="AC1536" s="253"/>
      <c r="AD1536" s="253"/>
      <c r="AE1536" s="253"/>
      <c r="AF1536" s="253"/>
      <c r="AG1536" s="253"/>
      <c r="AH1536" s="253"/>
      <c r="AI1536" s="253"/>
      <c r="AJ1536" s="253"/>
      <c r="AK1536" s="253"/>
      <c r="AL1536" s="253"/>
      <c r="AM1536" s="253"/>
      <c r="AN1536" s="253"/>
      <c r="AO1536" s="253"/>
      <c r="AP1536" s="253"/>
      <c r="AQ1536" s="253"/>
      <c r="AR1536" s="253"/>
      <c r="AS1536" s="253"/>
      <c r="AT1536" s="253"/>
      <c r="AU1536" s="253"/>
      <c r="AV1536" s="253"/>
      <c r="AW1536" s="253"/>
      <c r="AX1536" s="253"/>
      <c r="AY1536" s="253"/>
      <c r="AZ1536" s="253"/>
      <c r="BA1536" s="253"/>
      <c r="BB1536" s="253"/>
      <c r="BC1536" s="253"/>
      <c r="BD1536" s="253"/>
      <c r="BE1536" s="253"/>
      <c r="BF1536" s="253"/>
      <c r="BG1536" s="253"/>
      <c r="BH1536" s="253"/>
      <c r="BI1536" s="253"/>
      <c r="BJ1536" s="253"/>
      <c r="BK1536" s="253"/>
      <c r="BL1536" s="253"/>
      <c r="BM1536" s="253"/>
      <c r="BN1536" s="253"/>
      <c r="BO1536" s="253"/>
      <c r="BP1536" s="253"/>
      <c r="BQ1536" s="253"/>
      <c r="BR1536" s="253"/>
      <c r="BS1536" s="253"/>
      <c r="BT1536" s="253"/>
      <c r="BU1536" s="253"/>
      <c r="BV1536" s="253"/>
      <c r="BW1536" s="253"/>
      <c r="BX1536" s="253"/>
      <c r="BY1536" s="253"/>
      <c r="BZ1536" s="253"/>
      <c r="CA1536" s="253"/>
      <c r="CB1536" s="253"/>
      <c r="CC1536" s="253"/>
      <c r="CD1536" s="253"/>
      <c r="CE1536" s="253"/>
      <c r="CF1536" s="253"/>
      <c r="CG1536" s="253"/>
      <c r="CH1536" s="253"/>
      <c r="CI1536" s="253"/>
      <c r="CJ1536" s="253"/>
      <c r="CK1536" s="253"/>
      <c r="CL1536" s="253"/>
      <c r="CM1536" s="253"/>
      <c r="CN1536" s="253"/>
      <c r="CO1536" s="253"/>
      <c r="CP1536" s="253"/>
      <c r="CQ1536" s="253"/>
      <c r="CR1536" s="253"/>
      <c r="CS1536" s="253"/>
      <c r="CT1536" s="253"/>
      <c r="CU1536" s="253"/>
      <c r="CV1536" s="253"/>
      <c r="CW1536" s="253"/>
      <c r="CX1536" s="253"/>
      <c r="CY1536" s="253"/>
      <c r="CZ1536" s="253"/>
      <c r="DA1536" s="253"/>
      <c r="DB1536" s="253"/>
      <c r="DC1536" s="253"/>
      <c r="DD1536" s="253"/>
      <c r="DE1536" s="253"/>
      <c r="DF1536" s="253"/>
      <c r="DG1536" s="253"/>
      <c r="DH1536" s="253"/>
      <c r="DI1536" s="253"/>
      <c r="DJ1536" s="253"/>
      <c r="DK1536" s="253"/>
      <c r="DL1536" s="253"/>
      <c r="DM1536" s="253"/>
      <c r="DN1536" s="253"/>
      <c r="DO1536" s="253"/>
      <c r="DP1536" s="253"/>
      <c r="DQ1536" s="253"/>
      <c r="DR1536" s="253"/>
      <c r="DS1536" s="253"/>
      <c r="DT1536" s="253"/>
      <c r="DU1536" s="253"/>
    </row>
    <row r="1537" spans="1:125" s="248" customFormat="1" x14ac:dyDescent="0.25">
      <c r="A1537" s="253"/>
      <c r="B1537" s="253"/>
      <c r="D1537" s="253"/>
      <c r="E1537" s="253"/>
      <c r="F1537" s="253"/>
      <c r="G1537" s="253"/>
      <c r="H1537" s="253"/>
      <c r="I1537" s="253"/>
      <c r="J1537" s="253"/>
      <c r="K1537" s="253"/>
      <c r="L1537" s="253"/>
      <c r="S1537" s="253"/>
      <c r="T1537" s="253"/>
      <c r="U1537" s="253"/>
      <c r="V1537" s="253"/>
      <c r="W1537" s="253"/>
      <c r="X1537" s="253"/>
      <c r="Y1537" s="253"/>
      <c r="Z1537" s="253"/>
      <c r="AA1537" s="253"/>
      <c r="AB1537" s="253"/>
      <c r="AC1537" s="253"/>
      <c r="AD1537" s="253"/>
      <c r="AE1537" s="253"/>
      <c r="AF1537" s="253"/>
      <c r="AG1537" s="253"/>
      <c r="AH1537" s="253"/>
      <c r="AI1537" s="253"/>
      <c r="AJ1537" s="253"/>
      <c r="AK1537" s="253"/>
      <c r="AL1537" s="253"/>
      <c r="AM1537" s="253"/>
      <c r="AN1537" s="253"/>
      <c r="AO1537" s="253"/>
      <c r="AP1537" s="253"/>
      <c r="AQ1537" s="253"/>
      <c r="AR1537" s="253"/>
      <c r="AS1537" s="253"/>
      <c r="AT1537" s="253"/>
      <c r="AU1537" s="253"/>
      <c r="AV1537" s="253"/>
      <c r="AW1537" s="253"/>
      <c r="AX1537" s="253"/>
      <c r="AY1537" s="253"/>
      <c r="AZ1537" s="253"/>
      <c r="BA1537" s="253"/>
      <c r="BB1537" s="253"/>
      <c r="BC1537" s="253"/>
      <c r="BD1537" s="253"/>
      <c r="BE1537" s="253"/>
      <c r="BF1537" s="253"/>
      <c r="BG1537" s="253"/>
      <c r="BH1537" s="253"/>
      <c r="BI1537" s="253"/>
      <c r="BJ1537" s="253"/>
      <c r="BK1537" s="253"/>
      <c r="BL1537" s="253"/>
      <c r="BM1537" s="253"/>
      <c r="BN1537" s="253"/>
      <c r="BO1537" s="253"/>
      <c r="BP1537" s="253"/>
      <c r="BQ1537" s="253"/>
      <c r="BR1537" s="253"/>
      <c r="BS1537" s="253"/>
      <c r="BT1537" s="253"/>
      <c r="BU1537" s="253"/>
      <c r="BV1537" s="253"/>
      <c r="BW1537" s="253"/>
      <c r="BX1537" s="253"/>
      <c r="BY1537" s="253"/>
      <c r="BZ1537" s="253"/>
      <c r="CA1537" s="253"/>
      <c r="CB1537" s="253"/>
      <c r="CC1537" s="253"/>
      <c r="CD1537" s="253"/>
      <c r="CE1537" s="253"/>
      <c r="CF1537" s="253"/>
      <c r="CG1537" s="253"/>
      <c r="CH1537" s="253"/>
      <c r="CI1537" s="253"/>
      <c r="CJ1537" s="253"/>
      <c r="CK1537" s="253"/>
      <c r="CL1537" s="253"/>
      <c r="CM1537" s="253"/>
      <c r="CN1537" s="253"/>
      <c r="CO1537" s="253"/>
      <c r="CP1537" s="253"/>
      <c r="CQ1537" s="253"/>
      <c r="CR1537" s="253"/>
      <c r="CS1537" s="253"/>
      <c r="CT1537" s="253"/>
      <c r="CU1537" s="253"/>
      <c r="CV1537" s="253"/>
      <c r="CW1537" s="253"/>
      <c r="CX1537" s="253"/>
      <c r="CY1537" s="253"/>
      <c r="CZ1537" s="253"/>
      <c r="DA1537" s="253"/>
      <c r="DB1537" s="253"/>
      <c r="DC1537" s="253"/>
      <c r="DD1537" s="253"/>
      <c r="DE1537" s="253"/>
      <c r="DF1537" s="253"/>
      <c r="DG1537" s="253"/>
      <c r="DH1537" s="253"/>
      <c r="DI1537" s="253"/>
      <c r="DJ1537" s="253"/>
      <c r="DK1537" s="253"/>
      <c r="DL1537" s="253"/>
      <c r="DM1537" s="253"/>
      <c r="DN1537" s="253"/>
      <c r="DO1537" s="253"/>
      <c r="DP1537" s="253"/>
      <c r="DQ1537" s="253"/>
      <c r="DR1537" s="253"/>
      <c r="DS1537" s="253"/>
      <c r="DT1537" s="253"/>
      <c r="DU1537" s="253"/>
    </row>
    <row r="1538" spans="1:125" s="248" customFormat="1" x14ac:dyDescent="0.25">
      <c r="A1538" s="253"/>
      <c r="B1538" s="253"/>
      <c r="D1538" s="253"/>
      <c r="E1538" s="253"/>
      <c r="F1538" s="253"/>
      <c r="G1538" s="253"/>
      <c r="H1538" s="253"/>
      <c r="I1538" s="253"/>
      <c r="J1538" s="253"/>
      <c r="K1538" s="253"/>
      <c r="L1538" s="253"/>
      <c r="S1538" s="253"/>
      <c r="T1538" s="253"/>
      <c r="U1538" s="253"/>
      <c r="V1538" s="253"/>
      <c r="W1538" s="253"/>
      <c r="X1538" s="253"/>
      <c r="Y1538" s="253"/>
      <c r="Z1538" s="253"/>
      <c r="AA1538" s="253"/>
      <c r="AB1538" s="253"/>
      <c r="AC1538" s="253"/>
      <c r="AD1538" s="253"/>
      <c r="AE1538" s="253"/>
      <c r="AF1538" s="253"/>
      <c r="AG1538" s="253"/>
      <c r="AH1538" s="253"/>
      <c r="AI1538" s="253"/>
      <c r="AJ1538" s="253"/>
      <c r="AK1538" s="253"/>
      <c r="AL1538" s="253"/>
      <c r="AM1538" s="253"/>
      <c r="AN1538" s="253"/>
      <c r="AO1538" s="253"/>
      <c r="AP1538" s="253"/>
      <c r="AQ1538" s="253"/>
      <c r="AR1538" s="253"/>
      <c r="AS1538" s="253"/>
      <c r="AT1538" s="253"/>
      <c r="AU1538" s="253"/>
      <c r="AV1538" s="253"/>
      <c r="AW1538" s="253"/>
      <c r="AX1538" s="253"/>
      <c r="AY1538" s="253"/>
      <c r="AZ1538" s="253"/>
      <c r="BA1538" s="253"/>
      <c r="BB1538" s="253"/>
      <c r="BC1538" s="253"/>
      <c r="BD1538" s="253"/>
      <c r="BE1538" s="253"/>
      <c r="BF1538" s="253"/>
      <c r="BG1538" s="253"/>
      <c r="BH1538" s="253"/>
      <c r="BI1538" s="253"/>
      <c r="BJ1538" s="253"/>
      <c r="BK1538" s="253"/>
      <c r="BL1538" s="253"/>
      <c r="BM1538" s="253"/>
      <c r="BN1538" s="253"/>
      <c r="BO1538" s="253"/>
      <c r="BP1538" s="253"/>
      <c r="BQ1538" s="253"/>
      <c r="BR1538" s="253"/>
      <c r="BS1538" s="253"/>
      <c r="BT1538" s="253"/>
      <c r="BU1538" s="253"/>
      <c r="BV1538" s="253"/>
      <c r="BW1538" s="253"/>
      <c r="BX1538" s="253"/>
      <c r="BY1538" s="253"/>
      <c r="BZ1538" s="253"/>
      <c r="CA1538" s="253"/>
      <c r="CB1538" s="253"/>
      <c r="CC1538" s="253"/>
      <c r="CD1538" s="253"/>
      <c r="CE1538" s="253"/>
      <c r="CF1538" s="253"/>
      <c r="CG1538" s="253"/>
      <c r="CH1538" s="253"/>
      <c r="CI1538" s="253"/>
      <c r="CJ1538" s="253"/>
      <c r="CK1538" s="253"/>
      <c r="CL1538" s="253"/>
      <c r="CM1538" s="253"/>
      <c r="CN1538" s="253"/>
      <c r="CO1538" s="253"/>
      <c r="CP1538" s="253"/>
      <c r="CQ1538" s="253"/>
      <c r="CR1538" s="253"/>
      <c r="CS1538" s="253"/>
      <c r="CT1538" s="253"/>
      <c r="CU1538" s="253"/>
      <c r="CV1538" s="253"/>
      <c r="CW1538" s="253"/>
      <c r="CX1538" s="253"/>
      <c r="CY1538" s="253"/>
      <c r="CZ1538" s="253"/>
      <c r="DA1538" s="253"/>
      <c r="DB1538" s="253"/>
      <c r="DC1538" s="253"/>
      <c r="DD1538" s="253"/>
      <c r="DE1538" s="253"/>
      <c r="DF1538" s="253"/>
      <c r="DG1538" s="253"/>
      <c r="DH1538" s="253"/>
      <c r="DI1538" s="253"/>
      <c r="DJ1538" s="253"/>
      <c r="DK1538" s="253"/>
      <c r="DL1538" s="253"/>
      <c r="DM1538" s="253"/>
      <c r="DN1538" s="253"/>
      <c r="DO1538" s="253"/>
      <c r="DP1538" s="253"/>
      <c r="DQ1538" s="253"/>
      <c r="DR1538" s="253"/>
      <c r="DS1538" s="253"/>
      <c r="DT1538" s="253"/>
      <c r="DU1538" s="253"/>
    </row>
    <row r="1539" spans="1:125" s="248" customFormat="1" x14ac:dyDescent="0.25">
      <c r="A1539" s="253"/>
      <c r="B1539" s="253"/>
      <c r="D1539" s="253"/>
      <c r="E1539" s="253"/>
      <c r="F1539" s="253"/>
      <c r="G1539" s="253"/>
      <c r="H1539" s="253"/>
      <c r="I1539" s="253"/>
      <c r="J1539" s="253"/>
      <c r="K1539" s="253"/>
      <c r="L1539" s="253"/>
      <c r="S1539" s="253"/>
      <c r="T1539" s="253"/>
      <c r="U1539" s="253"/>
      <c r="V1539" s="253"/>
      <c r="W1539" s="253"/>
      <c r="X1539" s="253"/>
      <c r="Y1539" s="253"/>
      <c r="Z1539" s="253"/>
      <c r="AA1539" s="253"/>
      <c r="AB1539" s="253"/>
      <c r="AC1539" s="253"/>
      <c r="AD1539" s="253"/>
      <c r="AE1539" s="253"/>
      <c r="AF1539" s="253"/>
      <c r="AG1539" s="253"/>
      <c r="AH1539" s="253"/>
      <c r="AI1539" s="253"/>
      <c r="AJ1539" s="253"/>
      <c r="AK1539" s="253"/>
      <c r="AL1539" s="253"/>
      <c r="AM1539" s="253"/>
      <c r="AN1539" s="253"/>
      <c r="AO1539" s="253"/>
      <c r="AP1539" s="253"/>
      <c r="AQ1539" s="253"/>
      <c r="AR1539" s="253"/>
      <c r="AS1539" s="253"/>
      <c r="AT1539" s="253"/>
      <c r="AU1539" s="253"/>
      <c r="AV1539" s="253"/>
      <c r="AW1539" s="253"/>
      <c r="AX1539" s="253"/>
      <c r="AY1539" s="253"/>
      <c r="AZ1539" s="253"/>
      <c r="BA1539" s="253"/>
      <c r="BB1539" s="253"/>
      <c r="BC1539" s="253"/>
      <c r="BD1539" s="253"/>
      <c r="BE1539" s="253"/>
      <c r="BF1539" s="253"/>
      <c r="BG1539" s="253"/>
      <c r="BH1539" s="253"/>
      <c r="BI1539" s="253"/>
      <c r="BJ1539" s="253"/>
      <c r="BK1539" s="253"/>
      <c r="BL1539" s="253"/>
      <c r="BM1539" s="253"/>
      <c r="BN1539" s="253"/>
      <c r="BO1539" s="253"/>
      <c r="BP1539" s="253"/>
      <c r="BQ1539" s="253"/>
      <c r="BR1539" s="253"/>
      <c r="BS1539" s="253"/>
      <c r="BT1539" s="253"/>
      <c r="BU1539" s="253"/>
      <c r="BV1539" s="253"/>
      <c r="BW1539" s="253"/>
      <c r="BX1539" s="253"/>
      <c r="BY1539" s="253"/>
      <c r="BZ1539" s="253"/>
      <c r="CA1539" s="253"/>
      <c r="CB1539" s="253"/>
      <c r="CC1539" s="253"/>
      <c r="CD1539" s="253"/>
      <c r="CE1539" s="253"/>
      <c r="CF1539" s="253"/>
      <c r="CG1539" s="253"/>
      <c r="CH1539" s="253"/>
      <c r="CI1539" s="253"/>
      <c r="CJ1539" s="253"/>
      <c r="CK1539" s="253"/>
      <c r="CL1539" s="253"/>
      <c r="CM1539" s="253"/>
      <c r="CN1539" s="253"/>
      <c r="CO1539" s="253"/>
      <c r="CP1539" s="253"/>
      <c r="CQ1539" s="253"/>
      <c r="CR1539" s="253"/>
      <c r="CS1539" s="253"/>
      <c r="CT1539" s="253"/>
      <c r="CU1539" s="253"/>
      <c r="CV1539" s="253"/>
      <c r="CW1539" s="253"/>
      <c r="CX1539" s="253"/>
      <c r="CY1539" s="253"/>
      <c r="CZ1539" s="253"/>
      <c r="DA1539" s="253"/>
      <c r="DB1539" s="253"/>
      <c r="DC1539" s="253"/>
      <c r="DD1539" s="253"/>
      <c r="DE1539" s="253"/>
      <c r="DF1539" s="253"/>
      <c r="DG1539" s="253"/>
      <c r="DH1539" s="253"/>
      <c r="DI1539" s="253"/>
      <c r="DJ1539" s="253"/>
      <c r="DK1539" s="253"/>
      <c r="DL1539" s="253"/>
      <c r="DM1539" s="253"/>
      <c r="DN1539" s="253"/>
      <c r="DO1539" s="253"/>
      <c r="DP1539" s="253"/>
      <c r="DQ1539" s="253"/>
      <c r="DR1539" s="253"/>
      <c r="DS1539" s="253"/>
      <c r="DT1539" s="253"/>
      <c r="DU1539" s="253"/>
    </row>
    <row r="1540" spans="1:125" s="248" customFormat="1" x14ac:dyDescent="0.25">
      <c r="A1540" s="253"/>
      <c r="B1540" s="253"/>
      <c r="D1540" s="253"/>
      <c r="E1540" s="253"/>
      <c r="F1540" s="253"/>
      <c r="G1540" s="253"/>
      <c r="H1540" s="253"/>
      <c r="I1540" s="253"/>
      <c r="J1540" s="253"/>
      <c r="K1540" s="253"/>
      <c r="L1540" s="253"/>
      <c r="S1540" s="253"/>
      <c r="T1540" s="253"/>
      <c r="U1540" s="253"/>
      <c r="V1540" s="253"/>
      <c r="W1540" s="253"/>
      <c r="X1540" s="253"/>
      <c r="Y1540" s="253"/>
      <c r="Z1540" s="253"/>
      <c r="AA1540" s="253"/>
      <c r="AB1540" s="253"/>
      <c r="AC1540" s="253"/>
      <c r="AD1540" s="253"/>
      <c r="AE1540" s="253"/>
      <c r="AF1540" s="253"/>
      <c r="AG1540" s="253"/>
      <c r="AH1540" s="253"/>
      <c r="AI1540" s="253"/>
      <c r="AJ1540" s="253"/>
      <c r="AK1540" s="253"/>
      <c r="AL1540" s="253"/>
      <c r="AM1540" s="253"/>
      <c r="AN1540" s="253"/>
      <c r="AO1540" s="253"/>
      <c r="AP1540" s="253"/>
      <c r="AQ1540" s="253"/>
      <c r="AR1540" s="253"/>
      <c r="AS1540" s="253"/>
      <c r="AT1540" s="253"/>
      <c r="AU1540" s="253"/>
      <c r="AV1540" s="253"/>
      <c r="AW1540" s="253"/>
      <c r="AX1540" s="253"/>
      <c r="AY1540" s="253"/>
      <c r="AZ1540" s="253"/>
      <c r="BA1540" s="253"/>
      <c r="BB1540" s="253"/>
      <c r="BC1540" s="253"/>
      <c r="BD1540" s="253"/>
      <c r="BE1540" s="253"/>
      <c r="BF1540" s="253"/>
      <c r="BG1540" s="253"/>
      <c r="BH1540" s="253"/>
      <c r="BI1540" s="253"/>
      <c r="BJ1540" s="253"/>
      <c r="BK1540" s="253"/>
      <c r="BL1540" s="253"/>
      <c r="BM1540" s="253"/>
      <c r="BN1540" s="253"/>
      <c r="BO1540" s="253"/>
      <c r="BP1540" s="253"/>
      <c r="BQ1540" s="253"/>
      <c r="BR1540" s="253"/>
      <c r="BS1540" s="253"/>
      <c r="BT1540" s="253"/>
      <c r="BU1540" s="253"/>
      <c r="BV1540" s="253"/>
      <c r="BW1540" s="253"/>
      <c r="BX1540" s="253"/>
      <c r="BY1540" s="253"/>
      <c r="BZ1540" s="253"/>
      <c r="CA1540" s="253"/>
      <c r="CB1540" s="253"/>
      <c r="CC1540" s="253"/>
      <c r="CD1540" s="253"/>
      <c r="CE1540" s="253"/>
      <c r="CF1540" s="253"/>
      <c r="CG1540" s="253"/>
      <c r="CH1540" s="253"/>
      <c r="CI1540" s="253"/>
      <c r="CJ1540" s="253"/>
      <c r="CK1540" s="253"/>
      <c r="CL1540" s="253"/>
      <c r="CM1540" s="253"/>
      <c r="CN1540" s="253"/>
      <c r="CO1540" s="253"/>
      <c r="CP1540" s="253"/>
      <c r="CQ1540" s="253"/>
      <c r="CR1540" s="253"/>
      <c r="CS1540" s="253"/>
      <c r="CT1540" s="253"/>
      <c r="CU1540" s="253"/>
      <c r="CV1540" s="253"/>
      <c r="CW1540" s="253"/>
      <c r="CX1540" s="253"/>
      <c r="CY1540" s="253"/>
      <c r="CZ1540" s="253"/>
      <c r="DA1540" s="253"/>
      <c r="DB1540" s="253"/>
      <c r="DC1540" s="253"/>
      <c r="DD1540" s="253"/>
      <c r="DE1540" s="253"/>
      <c r="DF1540" s="253"/>
      <c r="DG1540" s="253"/>
      <c r="DH1540" s="253"/>
      <c r="DI1540" s="253"/>
      <c r="DJ1540" s="253"/>
      <c r="DK1540" s="253"/>
      <c r="DL1540" s="253"/>
      <c r="DM1540" s="253"/>
      <c r="DN1540" s="253"/>
      <c r="DO1540" s="253"/>
      <c r="DP1540" s="253"/>
      <c r="DQ1540" s="253"/>
      <c r="DR1540" s="253"/>
      <c r="DS1540" s="253"/>
      <c r="DT1540" s="253"/>
      <c r="DU1540" s="253"/>
    </row>
    <row r="1541" spans="1:125" s="248" customFormat="1" x14ac:dyDescent="0.25">
      <c r="A1541" s="253"/>
      <c r="B1541" s="253"/>
      <c r="D1541" s="253"/>
      <c r="E1541" s="253"/>
      <c r="F1541" s="253"/>
      <c r="G1541" s="253"/>
      <c r="H1541" s="253"/>
      <c r="I1541" s="253"/>
      <c r="J1541" s="253"/>
      <c r="K1541" s="253"/>
      <c r="L1541" s="253"/>
      <c r="S1541" s="253"/>
      <c r="T1541" s="253"/>
      <c r="U1541" s="253"/>
      <c r="V1541" s="253"/>
      <c r="W1541" s="253"/>
      <c r="X1541" s="253"/>
      <c r="Y1541" s="253"/>
      <c r="Z1541" s="253"/>
      <c r="AA1541" s="253"/>
      <c r="AB1541" s="253"/>
      <c r="AC1541" s="253"/>
      <c r="AD1541" s="253"/>
      <c r="AE1541" s="253"/>
      <c r="AF1541" s="253"/>
      <c r="AG1541" s="253"/>
      <c r="AH1541" s="253"/>
      <c r="AI1541" s="253"/>
      <c r="AJ1541" s="253"/>
      <c r="AK1541" s="253"/>
      <c r="AL1541" s="253"/>
      <c r="AM1541" s="253"/>
      <c r="AN1541" s="253"/>
      <c r="AO1541" s="253"/>
      <c r="AP1541" s="253"/>
      <c r="AQ1541" s="253"/>
      <c r="AR1541" s="253"/>
      <c r="AS1541" s="253"/>
      <c r="AT1541" s="253"/>
      <c r="AU1541" s="253"/>
      <c r="AV1541" s="253"/>
      <c r="AW1541" s="253"/>
      <c r="AX1541" s="253"/>
      <c r="AY1541" s="253"/>
      <c r="AZ1541" s="253"/>
      <c r="BA1541" s="253"/>
      <c r="BB1541" s="253"/>
      <c r="BC1541" s="253"/>
      <c r="BD1541" s="253"/>
      <c r="BE1541" s="253"/>
      <c r="BF1541" s="253"/>
      <c r="BG1541" s="253"/>
      <c r="BH1541" s="253"/>
      <c r="BI1541" s="253"/>
      <c r="BJ1541" s="253"/>
      <c r="BK1541" s="253"/>
      <c r="BL1541" s="253"/>
      <c r="BM1541" s="253"/>
      <c r="BN1541" s="253"/>
      <c r="BO1541" s="253"/>
      <c r="BP1541" s="253"/>
      <c r="BQ1541" s="253"/>
      <c r="BR1541" s="253"/>
      <c r="BS1541" s="253"/>
      <c r="BT1541" s="253"/>
      <c r="BU1541" s="253"/>
      <c r="BV1541" s="253"/>
      <c r="BW1541" s="253"/>
      <c r="BX1541" s="253"/>
      <c r="BY1541" s="253"/>
      <c r="BZ1541" s="253"/>
      <c r="CA1541" s="253"/>
      <c r="CB1541" s="253"/>
      <c r="CC1541" s="253"/>
      <c r="CD1541" s="253"/>
      <c r="CE1541" s="253"/>
      <c r="CF1541" s="253"/>
      <c r="CG1541" s="253"/>
      <c r="CH1541" s="253"/>
      <c r="CI1541" s="253"/>
      <c r="CJ1541" s="253"/>
      <c r="CK1541" s="253"/>
      <c r="CL1541" s="253"/>
      <c r="CM1541" s="253"/>
      <c r="CN1541" s="253"/>
      <c r="CO1541" s="253"/>
      <c r="CP1541" s="253"/>
      <c r="CQ1541" s="253"/>
      <c r="CR1541" s="253"/>
      <c r="CS1541" s="253"/>
      <c r="CT1541" s="253"/>
      <c r="CU1541" s="253"/>
      <c r="CV1541" s="253"/>
      <c r="CW1541" s="253"/>
      <c r="CX1541" s="253"/>
      <c r="CY1541" s="253"/>
      <c r="CZ1541" s="253"/>
      <c r="DA1541" s="253"/>
      <c r="DB1541" s="253"/>
      <c r="DC1541" s="253"/>
      <c r="DD1541" s="253"/>
      <c r="DE1541" s="253"/>
      <c r="DF1541" s="253"/>
      <c r="DG1541" s="253"/>
      <c r="DH1541" s="253"/>
      <c r="DI1541" s="253"/>
      <c r="DJ1541" s="253"/>
      <c r="DK1541" s="253"/>
      <c r="DL1541" s="253"/>
      <c r="DM1541" s="253"/>
      <c r="DN1541" s="253"/>
      <c r="DO1541" s="253"/>
      <c r="DP1541" s="253"/>
      <c r="DQ1541" s="253"/>
      <c r="DR1541" s="253"/>
      <c r="DS1541" s="253"/>
      <c r="DT1541" s="253"/>
      <c r="DU1541" s="253"/>
    </row>
    <row r="1542" spans="1:125" s="248" customFormat="1" x14ac:dyDescent="0.25">
      <c r="A1542" s="253"/>
      <c r="B1542" s="253"/>
      <c r="D1542" s="253"/>
      <c r="E1542" s="253"/>
      <c r="F1542" s="253"/>
      <c r="G1542" s="253"/>
      <c r="H1542" s="253"/>
      <c r="I1542" s="253"/>
      <c r="J1542" s="253"/>
      <c r="K1542" s="253"/>
      <c r="L1542" s="253"/>
      <c r="S1542" s="253"/>
      <c r="T1542" s="253"/>
      <c r="U1542" s="253"/>
      <c r="V1542" s="253"/>
      <c r="W1542" s="253"/>
      <c r="X1542" s="253"/>
      <c r="Y1542" s="253"/>
      <c r="Z1542" s="253"/>
      <c r="AA1542" s="253"/>
      <c r="AB1542" s="253"/>
      <c r="AC1542" s="253"/>
      <c r="AD1542" s="253"/>
      <c r="AE1542" s="253"/>
      <c r="AF1542" s="253"/>
      <c r="AG1542" s="253"/>
      <c r="AH1542" s="253"/>
      <c r="AI1542" s="253"/>
      <c r="AJ1542" s="253"/>
      <c r="AK1542" s="253"/>
      <c r="AL1542" s="253"/>
      <c r="AM1542" s="253"/>
      <c r="AN1542" s="253"/>
      <c r="AO1542" s="253"/>
      <c r="AP1542" s="253"/>
      <c r="AQ1542" s="253"/>
      <c r="AR1542" s="253"/>
      <c r="AS1542" s="253"/>
      <c r="AT1542" s="253"/>
      <c r="AU1542" s="253"/>
      <c r="AV1542" s="253"/>
      <c r="AW1542" s="253"/>
      <c r="AX1542" s="253"/>
      <c r="AY1542" s="253"/>
      <c r="AZ1542" s="253"/>
      <c r="BA1542" s="253"/>
      <c r="BB1542" s="253"/>
      <c r="BC1542" s="253"/>
      <c r="BD1542" s="253"/>
      <c r="BE1542" s="253"/>
      <c r="BF1542" s="253"/>
      <c r="BG1542" s="253"/>
      <c r="BH1542" s="253"/>
      <c r="BI1542" s="253"/>
      <c r="BJ1542" s="253"/>
      <c r="BK1542" s="253"/>
      <c r="BL1542" s="253"/>
      <c r="BM1542" s="253"/>
      <c r="BN1542" s="253"/>
      <c r="BO1542" s="253"/>
      <c r="BP1542" s="253"/>
      <c r="BQ1542" s="253"/>
      <c r="BR1542" s="253"/>
      <c r="BS1542" s="253"/>
      <c r="BT1542" s="253"/>
      <c r="BU1542" s="253"/>
      <c r="BV1542" s="253"/>
      <c r="BW1542" s="253"/>
      <c r="BX1542" s="253"/>
      <c r="BY1542" s="253"/>
      <c r="BZ1542" s="253"/>
      <c r="CA1542" s="253"/>
      <c r="CB1542" s="253"/>
      <c r="CC1542" s="253"/>
      <c r="CD1542" s="253"/>
      <c r="CE1542" s="253"/>
      <c r="CF1542" s="253"/>
      <c r="CG1542" s="253"/>
      <c r="CH1542" s="253"/>
      <c r="CI1542" s="253"/>
      <c r="CJ1542" s="253"/>
      <c r="CK1542" s="253"/>
      <c r="CL1542" s="253"/>
      <c r="CM1542" s="253"/>
      <c r="CN1542" s="253"/>
      <c r="CO1542" s="253"/>
      <c r="CP1542" s="253"/>
      <c r="CQ1542" s="253"/>
      <c r="CR1542" s="253"/>
      <c r="CS1542" s="253"/>
      <c r="CT1542" s="253"/>
      <c r="CU1542" s="253"/>
      <c r="CV1542" s="253"/>
      <c r="CW1542" s="253"/>
      <c r="CX1542" s="253"/>
      <c r="CY1542" s="253"/>
      <c r="CZ1542" s="253"/>
      <c r="DA1542" s="253"/>
      <c r="DB1542" s="253"/>
      <c r="DC1542" s="253"/>
      <c r="DD1542" s="253"/>
      <c r="DE1542" s="253"/>
      <c r="DF1542" s="253"/>
      <c r="DG1542" s="253"/>
      <c r="DH1542" s="253"/>
      <c r="DI1542" s="253"/>
      <c r="DJ1542" s="253"/>
      <c r="DK1542" s="253"/>
      <c r="DL1542" s="253"/>
      <c r="DM1542" s="253"/>
      <c r="DN1542" s="253"/>
      <c r="DO1542" s="253"/>
      <c r="DP1542" s="253"/>
      <c r="DQ1542" s="253"/>
      <c r="DR1542" s="253"/>
      <c r="DS1542" s="253"/>
      <c r="DT1542" s="253"/>
      <c r="DU1542" s="253"/>
    </row>
    <row r="1543" spans="1:125" s="248" customFormat="1" x14ac:dyDescent="0.25">
      <c r="A1543" s="253"/>
      <c r="B1543" s="253"/>
      <c r="D1543" s="253"/>
      <c r="E1543" s="253"/>
      <c r="F1543" s="253"/>
      <c r="G1543" s="253"/>
      <c r="H1543" s="253"/>
      <c r="I1543" s="253"/>
      <c r="J1543" s="253"/>
      <c r="K1543" s="253"/>
      <c r="L1543" s="253"/>
      <c r="S1543" s="253"/>
      <c r="T1543" s="253"/>
      <c r="U1543" s="253"/>
      <c r="V1543" s="253"/>
      <c r="W1543" s="253"/>
      <c r="X1543" s="253"/>
      <c r="Y1543" s="253"/>
      <c r="Z1543" s="253"/>
      <c r="AA1543" s="253"/>
      <c r="AB1543" s="253"/>
      <c r="AC1543" s="253"/>
      <c r="AD1543" s="253"/>
      <c r="AE1543" s="253"/>
      <c r="AF1543" s="253"/>
      <c r="AG1543" s="253"/>
      <c r="AH1543" s="253"/>
      <c r="AI1543" s="253"/>
      <c r="AJ1543" s="253"/>
      <c r="AK1543" s="253"/>
      <c r="AL1543" s="253"/>
      <c r="AM1543" s="253"/>
      <c r="AN1543" s="253"/>
      <c r="AO1543" s="253"/>
      <c r="AP1543" s="253"/>
      <c r="AQ1543" s="253"/>
      <c r="AR1543" s="253"/>
      <c r="AS1543" s="253"/>
      <c r="AT1543" s="253"/>
      <c r="AU1543" s="253"/>
      <c r="AV1543" s="253"/>
      <c r="AW1543" s="253"/>
      <c r="AX1543" s="253"/>
      <c r="AY1543" s="253"/>
      <c r="AZ1543" s="253"/>
      <c r="BA1543" s="253"/>
      <c r="BB1543" s="253"/>
      <c r="BC1543" s="253"/>
      <c r="BD1543" s="253"/>
      <c r="BE1543" s="253"/>
      <c r="BF1543" s="253"/>
      <c r="BG1543" s="253"/>
      <c r="BH1543" s="253"/>
      <c r="BI1543" s="253"/>
      <c r="BJ1543" s="253"/>
      <c r="BK1543" s="253"/>
      <c r="BL1543" s="253"/>
      <c r="BM1543" s="253"/>
      <c r="BN1543" s="253"/>
      <c r="BO1543" s="253"/>
      <c r="BP1543" s="253"/>
      <c r="BQ1543" s="253"/>
      <c r="BR1543" s="253"/>
      <c r="BS1543" s="253"/>
      <c r="BT1543" s="253"/>
      <c r="BU1543" s="253"/>
      <c r="BV1543" s="253"/>
      <c r="BW1543" s="253"/>
      <c r="BX1543" s="253"/>
      <c r="BY1543" s="253"/>
      <c r="BZ1543" s="253"/>
      <c r="CA1543" s="253"/>
      <c r="CB1543" s="253"/>
      <c r="CC1543" s="253"/>
      <c r="CD1543" s="253"/>
      <c r="CE1543" s="253"/>
      <c r="CF1543" s="253"/>
      <c r="CG1543" s="253"/>
      <c r="CH1543" s="253"/>
      <c r="CI1543" s="253"/>
      <c r="CJ1543" s="253"/>
      <c r="CK1543" s="253"/>
      <c r="CL1543" s="253"/>
      <c r="CM1543" s="253"/>
      <c r="CN1543" s="253"/>
      <c r="CO1543" s="253"/>
      <c r="CP1543" s="253"/>
      <c r="CQ1543" s="253"/>
      <c r="CR1543" s="253"/>
      <c r="CS1543" s="253"/>
      <c r="CT1543" s="253"/>
      <c r="CU1543" s="253"/>
      <c r="CV1543" s="253"/>
      <c r="CW1543" s="253"/>
      <c r="CX1543" s="253"/>
      <c r="CY1543" s="253"/>
      <c r="CZ1543" s="253"/>
      <c r="DA1543" s="253"/>
      <c r="DB1543" s="253"/>
      <c r="DC1543" s="253"/>
      <c r="DD1543" s="253"/>
      <c r="DE1543" s="253"/>
      <c r="DF1543" s="253"/>
      <c r="DG1543" s="253"/>
      <c r="DH1543" s="253"/>
      <c r="DI1543" s="253"/>
      <c r="DJ1543" s="253"/>
      <c r="DK1543" s="253"/>
      <c r="DL1543" s="253"/>
      <c r="DM1543" s="253"/>
      <c r="DN1543" s="253"/>
      <c r="DO1543" s="253"/>
      <c r="DP1543" s="253"/>
      <c r="DQ1543" s="253"/>
      <c r="DR1543" s="253"/>
      <c r="DS1543" s="253"/>
      <c r="DT1543" s="253"/>
      <c r="DU1543" s="253"/>
    </row>
    <row r="1544" spans="1:125" s="248" customFormat="1" x14ac:dyDescent="0.25">
      <c r="A1544" s="253"/>
      <c r="B1544" s="253"/>
      <c r="D1544" s="253"/>
      <c r="E1544" s="253"/>
      <c r="F1544" s="253"/>
      <c r="G1544" s="253"/>
      <c r="H1544" s="253"/>
      <c r="I1544" s="253"/>
      <c r="J1544" s="253"/>
      <c r="K1544" s="253"/>
      <c r="L1544" s="253"/>
      <c r="S1544" s="253"/>
      <c r="T1544" s="253"/>
      <c r="U1544" s="253"/>
      <c r="V1544" s="253"/>
      <c r="W1544" s="253"/>
      <c r="X1544" s="253"/>
      <c r="Y1544" s="253"/>
      <c r="Z1544" s="253"/>
      <c r="AA1544" s="253"/>
      <c r="AB1544" s="253"/>
      <c r="AC1544" s="253"/>
      <c r="AD1544" s="253"/>
      <c r="AE1544" s="253"/>
      <c r="AF1544" s="253"/>
      <c r="AG1544" s="253"/>
      <c r="AH1544" s="253"/>
      <c r="AI1544" s="253"/>
      <c r="AJ1544" s="253"/>
      <c r="AK1544" s="253"/>
      <c r="AL1544" s="253"/>
      <c r="AM1544" s="253"/>
      <c r="AN1544" s="253"/>
      <c r="AO1544" s="253"/>
      <c r="AP1544" s="253"/>
      <c r="AQ1544" s="253"/>
      <c r="AR1544" s="253"/>
      <c r="AS1544" s="253"/>
      <c r="AT1544" s="253"/>
      <c r="AU1544" s="253"/>
      <c r="AV1544" s="253"/>
      <c r="AW1544" s="253"/>
      <c r="AX1544" s="253"/>
      <c r="AY1544" s="253"/>
      <c r="AZ1544" s="253"/>
      <c r="BA1544" s="253"/>
      <c r="BB1544" s="253"/>
      <c r="BC1544" s="253"/>
      <c r="BD1544" s="253"/>
      <c r="BE1544" s="253"/>
      <c r="BF1544" s="253"/>
      <c r="BG1544" s="253"/>
      <c r="BH1544" s="253"/>
      <c r="BI1544" s="253"/>
      <c r="BJ1544" s="253"/>
      <c r="BK1544" s="253"/>
      <c r="BL1544" s="253"/>
      <c r="BM1544" s="253"/>
      <c r="BN1544" s="253"/>
      <c r="BO1544" s="253"/>
      <c r="BP1544" s="253"/>
      <c r="BQ1544" s="253"/>
      <c r="BR1544" s="253"/>
      <c r="BS1544" s="253"/>
      <c r="BT1544" s="253"/>
      <c r="BU1544" s="253"/>
      <c r="BV1544" s="253"/>
      <c r="BW1544" s="253"/>
      <c r="BX1544" s="253"/>
      <c r="BY1544" s="253"/>
      <c r="BZ1544" s="253"/>
      <c r="CA1544" s="253"/>
      <c r="CB1544" s="253"/>
      <c r="CC1544" s="253"/>
      <c r="CD1544" s="253"/>
      <c r="CE1544" s="253"/>
      <c r="CF1544" s="253"/>
      <c r="CG1544" s="253"/>
      <c r="CH1544" s="253"/>
      <c r="CI1544" s="253"/>
      <c r="CJ1544" s="253"/>
      <c r="CK1544" s="253"/>
      <c r="CL1544" s="253"/>
      <c r="CM1544" s="253"/>
      <c r="CN1544" s="253"/>
      <c r="CO1544" s="253"/>
      <c r="CP1544" s="253"/>
      <c r="CQ1544" s="253"/>
      <c r="CR1544" s="253"/>
      <c r="CS1544" s="253"/>
      <c r="CT1544" s="253"/>
      <c r="CU1544" s="253"/>
      <c r="CV1544" s="253"/>
      <c r="CW1544" s="253"/>
      <c r="CX1544" s="253"/>
      <c r="CY1544" s="253"/>
      <c r="CZ1544" s="253"/>
      <c r="DA1544" s="253"/>
      <c r="DB1544" s="253"/>
      <c r="DC1544" s="253"/>
      <c r="DD1544" s="253"/>
      <c r="DE1544" s="253"/>
      <c r="DF1544" s="253"/>
      <c r="DG1544" s="253"/>
      <c r="DH1544" s="253"/>
      <c r="DI1544" s="253"/>
      <c r="DJ1544" s="253"/>
      <c r="DK1544" s="253"/>
      <c r="DL1544" s="253"/>
      <c r="DM1544" s="253"/>
      <c r="DN1544" s="253"/>
      <c r="DO1544" s="253"/>
      <c r="DP1544" s="253"/>
      <c r="DQ1544" s="253"/>
      <c r="DR1544" s="253"/>
      <c r="DS1544" s="253"/>
      <c r="DT1544" s="253"/>
      <c r="DU1544" s="253"/>
    </row>
    <row r="1545" spans="1:125" s="248" customFormat="1" x14ac:dyDescent="0.25">
      <c r="A1545" s="253"/>
      <c r="B1545" s="253"/>
      <c r="D1545" s="253"/>
      <c r="E1545" s="253"/>
      <c r="F1545" s="253"/>
      <c r="G1545" s="253"/>
      <c r="H1545" s="253"/>
      <c r="I1545" s="253"/>
      <c r="J1545" s="253"/>
      <c r="K1545" s="253"/>
      <c r="L1545" s="253"/>
      <c r="S1545" s="253"/>
      <c r="T1545" s="253"/>
      <c r="U1545" s="253"/>
      <c r="V1545" s="253"/>
      <c r="W1545" s="253"/>
      <c r="X1545" s="253"/>
      <c r="Y1545" s="253"/>
      <c r="Z1545" s="253"/>
      <c r="AA1545" s="253"/>
      <c r="AB1545" s="253"/>
      <c r="AC1545" s="253"/>
      <c r="AD1545" s="253"/>
      <c r="AE1545" s="253"/>
      <c r="AF1545" s="253"/>
      <c r="AG1545" s="253"/>
      <c r="AH1545" s="253"/>
      <c r="AI1545" s="253"/>
      <c r="AJ1545" s="253"/>
      <c r="AK1545" s="253"/>
      <c r="AL1545" s="253"/>
      <c r="AM1545" s="253"/>
      <c r="AN1545" s="253"/>
      <c r="AO1545" s="253"/>
      <c r="AP1545" s="253"/>
      <c r="AQ1545" s="253"/>
      <c r="AR1545" s="253"/>
      <c r="AS1545" s="253"/>
      <c r="AT1545" s="253"/>
      <c r="AU1545" s="253"/>
      <c r="AV1545" s="253"/>
      <c r="AW1545" s="253"/>
      <c r="AX1545" s="253"/>
      <c r="AY1545" s="253"/>
      <c r="AZ1545" s="253"/>
      <c r="BA1545" s="253"/>
      <c r="BB1545" s="253"/>
      <c r="BC1545" s="253"/>
      <c r="BD1545" s="253"/>
      <c r="BE1545" s="253"/>
      <c r="BF1545" s="253"/>
      <c r="BG1545" s="253"/>
      <c r="BH1545" s="253"/>
      <c r="BI1545" s="253"/>
      <c r="BJ1545" s="253"/>
      <c r="BK1545" s="253"/>
      <c r="BL1545" s="253"/>
      <c r="BM1545" s="253"/>
      <c r="BN1545" s="253"/>
      <c r="BO1545" s="253"/>
      <c r="BP1545" s="253"/>
      <c r="BQ1545" s="253"/>
      <c r="BR1545" s="253"/>
      <c r="BS1545" s="253"/>
      <c r="BT1545" s="253"/>
      <c r="BU1545" s="253"/>
      <c r="BV1545" s="253"/>
      <c r="BW1545" s="253"/>
      <c r="BX1545" s="253"/>
      <c r="BY1545" s="253"/>
      <c r="BZ1545" s="253"/>
      <c r="CA1545" s="253"/>
      <c r="CB1545" s="253"/>
      <c r="CC1545" s="253"/>
      <c r="CD1545" s="253"/>
      <c r="CE1545" s="253"/>
      <c r="CF1545" s="253"/>
      <c r="CG1545" s="253"/>
      <c r="CH1545" s="253"/>
      <c r="CI1545" s="253"/>
      <c r="CJ1545" s="253"/>
      <c r="CK1545" s="253"/>
      <c r="CL1545" s="253"/>
      <c r="CM1545" s="253"/>
      <c r="CN1545" s="253"/>
      <c r="CO1545" s="253"/>
      <c r="CP1545" s="253"/>
      <c r="CQ1545" s="253"/>
      <c r="CR1545" s="253"/>
      <c r="CS1545" s="253"/>
      <c r="CT1545" s="253"/>
      <c r="CU1545" s="253"/>
      <c r="CV1545" s="253"/>
      <c r="CW1545" s="253"/>
      <c r="CX1545" s="253"/>
      <c r="CY1545" s="253"/>
      <c r="CZ1545" s="253"/>
      <c r="DA1545" s="253"/>
      <c r="DB1545" s="253"/>
      <c r="DC1545" s="253"/>
      <c r="DD1545" s="253"/>
      <c r="DE1545" s="253"/>
      <c r="DF1545" s="253"/>
      <c r="DG1545" s="253"/>
      <c r="DH1545" s="253"/>
      <c r="DI1545" s="253"/>
      <c r="DJ1545" s="253"/>
      <c r="DK1545" s="253"/>
      <c r="DL1545" s="253"/>
      <c r="DM1545" s="253"/>
      <c r="DN1545" s="253"/>
      <c r="DO1545" s="253"/>
      <c r="DP1545" s="253"/>
      <c r="DQ1545" s="253"/>
      <c r="DR1545" s="253"/>
      <c r="DS1545" s="253"/>
      <c r="DT1545" s="253"/>
      <c r="DU1545" s="253"/>
    </row>
    <row r="1546" spans="1:125" s="248" customFormat="1" x14ac:dyDescent="0.25">
      <c r="A1546" s="253"/>
      <c r="B1546" s="253"/>
      <c r="D1546" s="253"/>
      <c r="E1546" s="253"/>
      <c r="F1546" s="253"/>
      <c r="G1546" s="253"/>
      <c r="H1546" s="253"/>
      <c r="I1546" s="253"/>
      <c r="J1546" s="253"/>
      <c r="K1546" s="253"/>
      <c r="L1546" s="253"/>
      <c r="S1546" s="253"/>
      <c r="T1546" s="253"/>
      <c r="U1546" s="253"/>
      <c r="V1546" s="253"/>
      <c r="W1546" s="253"/>
      <c r="X1546" s="253"/>
      <c r="Y1546" s="253"/>
      <c r="Z1546" s="253"/>
      <c r="AA1546" s="253"/>
      <c r="AB1546" s="253"/>
      <c r="AC1546" s="253"/>
      <c r="AD1546" s="253"/>
      <c r="AE1546" s="253"/>
      <c r="AF1546" s="253"/>
      <c r="AG1546" s="253"/>
      <c r="AH1546" s="253"/>
      <c r="AI1546" s="253"/>
      <c r="AJ1546" s="253"/>
      <c r="AK1546" s="253"/>
      <c r="AL1546" s="253"/>
      <c r="AM1546" s="253"/>
      <c r="AN1546" s="253"/>
      <c r="AO1546" s="253"/>
      <c r="AP1546" s="253"/>
      <c r="AQ1546" s="253"/>
      <c r="AR1546" s="253"/>
      <c r="AS1546" s="253"/>
      <c r="AT1546" s="253"/>
      <c r="AU1546" s="253"/>
      <c r="AV1546" s="253"/>
      <c r="AW1546" s="253"/>
      <c r="AX1546" s="253"/>
      <c r="AY1546" s="253"/>
      <c r="AZ1546" s="253"/>
      <c r="BA1546" s="253"/>
      <c r="BB1546" s="253"/>
      <c r="BC1546" s="253"/>
      <c r="BD1546" s="253"/>
      <c r="BE1546" s="253"/>
      <c r="BF1546" s="253"/>
      <c r="BG1546" s="253"/>
      <c r="BH1546" s="253"/>
      <c r="BI1546" s="253"/>
      <c r="BJ1546" s="253"/>
      <c r="BK1546" s="253"/>
      <c r="BL1546" s="253"/>
      <c r="BM1546" s="253"/>
      <c r="BN1546" s="253"/>
      <c r="BO1546" s="253"/>
      <c r="BP1546" s="253"/>
      <c r="BQ1546" s="253"/>
      <c r="BR1546" s="253"/>
      <c r="BS1546" s="253"/>
      <c r="BT1546" s="253"/>
      <c r="BU1546" s="253"/>
      <c r="BV1546" s="253"/>
      <c r="BW1546" s="253"/>
      <c r="BX1546" s="253"/>
      <c r="BY1546" s="253"/>
      <c r="BZ1546" s="253"/>
      <c r="CA1546" s="253"/>
      <c r="CB1546" s="253"/>
      <c r="CC1546" s="253"/>
      <c r="CD1546" s="253"/>
      <c r="CE1546" s="253"/>
      <c r="CF1546" s="253"/>
      <c r="CG1546" s="253"/>
      <c r="CH1546" s="253"/>
      <c r="CI1546" s="253"/>
      <c r="CJ1546" s="253"/>
      <c r="CK1546" s="253"/>
      <c r="CL1546" s="253"/>
      <c r="CM1546" s="253"/>
      <c r="CN1546" s="253"/>
      <c r="CO1546" s="253"/>
      <c r="CP1546" s="253"/>
      <c r="CQ1546" s="253"/>
      <c r="CR1546" s="253"/>
      <c r="CS1546" s="253"/>
      <c r="CT1546" s="253"/>
      <c r="CU1546" s="253"/>
      <c r="CV1546" s="253"/>
      <c r="CW1546" s="253"/>
      <c r="CX1546" s="253"/>
      <c r="CY1546" s="253"/>
      <c r="CZ1546" s="253"/>
      <c r="DA1546" s="253"/>
      <c r="DB1546" s="253"/>
      <c r="DC1546" s="253"/>
      <c r="DD1546" s="253"/>
      <c r="DE1546" s="253"/>
      <c r="DF1546" s="253"/>
      <c r="DG1546" s="253"/>
      <c r="DH1546" s="253"/>
      <c r="DI1546" s="253"/>
      <c r="DJ1546" s="253"/>
      <c r="DK1546" s="253"/>
      <c r="DL1546" s="253"/>
      <c r="DM1546" s="253"/>
      <c r="DN1546" s="253"/>
      <c r="DO1546" s="253"/>
      <c r="DP1546" s="253"/>
      <c r="DQ1546" s="253"/>
      <c r="DR1546" s="253"/>
      <c r="DS1546" s="253"/>
      <c r="DT1546" s="253"/>
      <c r="DU1546" s="253"/>
    </row>
    <row r="1547" spans="1:125" s="248" customFormat="1" x14ac:dyDescent="0.25">
      <c r="A1547" s="253"/>
      <c r="B1547" s="253"/>
      <c r="D1547" s="253"/>
      <c r="E1547" s="253"/>
      <c r="F1547" s="253"/>
      <c r="G1547" s="253"/>
      <c r="H1547" s="253"/>
      <c r="I1547" s="253"/>
      <c r="J1547" s="253"/>
      <c r="K1547" s="253"/>
      <c r="L1547" s="253"/>
      <c r="S1547" s="253"/>
      <c r="T1547" s="253"/>
      <c r="U1547" s="253"/>
      <c r="V1547" s="253"/>
      <c r="W1547" s="253"/>
      <c r="X1547" s="253"/>
      <c r="Y1547" s="253"/>
      <c r="Z1547" s="253"/>
      <c r="AA1547" s="253"/>
      <c r="AB1547" s="253"/>
      <c r="AC1547" s="253"/>
      <c r="AD1547" s="253"/>
      <c r="AE1547" s="253"/>
      <c r="AF1547" s="253"/>
      <c r="AG1547" s="253"/>
      <c r="AH1547" s="253"/>
      <c r="AI1547" s="253"/>
      <c r="AJ1547" s="253"/>
      <c r="AK1547" s="253"/>
      <c r="AL1547" s="253"/>
      <c r="AM1547" s="253"/>
      <c r="AN1547" s="253"/>
      <c r="AO1547" s="253"/>
      <c r="AP1547" s="253"/>
      <c r="AQ1547" s="253"/>
      <c r="AR1547" s="253"/>
      <c r="AS1547" s="253"/>
      <c r="AT1547" s="253"/>
      <c r="AU1547" s="253"/>
      <c r="AV1547" s="253"/>
      <c r="AW1547" s="253"/>
      <c r="AX1547" s="253"/>
      <c r="AY1547" s="253"/>
      <c r="AZ1547" s="253"/>
      <c r="BA1547" s="253"/>
      <c r="BB1547" s="253"/>
      <c r="BC1547" s="253"/>
      <c r="BD1547" s="253"/>
      <c r="BE1547" s="253"/>
      <c r="BF1547" s="253"/>
      <c r="BG1547" s="253"/>
      <c r="BH1547" s="253"/>
      <c r="BI1547" s="253"/>
      <c r="BJ1547" s="253"/>
      <c r="BK1547" s="253"/>
      <c r="BL1547" s="253"/>
      <c r="BM1547" s="253"/>
      <c r="BN1547" s="253"/>
      <c r="BO1547" s="253"/>
      <c r="BP1547" s="253"/>
      <c r="BQ1547" s="253"/>
      <c r="BR1547" s="253"/>
      <c r="BS1547" s="253"/>
      <c r="BT1547" s="253"/>
      <c r="BU1547" s="253"/>
      <c r="BV1547" s="253"/>
      <c r="BW1547" s="253"/>
      <c r="BX1547" s="253"/>
      <c r="BY1547" s="253"/>
      <c r="BZ1547" s="253"/>
      <c r="CA1547" s="253"/>
      <c r="CB1547" s="253"/>
      <c r="CC1547" s="253"/>
      <c r="CD1547" s="253"/>
      <c r="CE1547" s="253"/>
      <c r="CF1547" s="253"/>
      <c r="CG1547" s="253"/>
      <c r="CH1547" s="253"/>
      <c r="CI1547" s="253"/>
      <c r="CJ1547" s="253"/>
      <c r="CK1547" s="253"/>
      <c r="CL1547" s="253"/>
      <c r="CM1547" s="253"/>
      <c r="CN1547" s="253"/>
      <c r="CO1547" s="253"/>
      <c r="CP1547" s="253"/>
      <c r="CQ1547" s="253"/>
      <c r="CR1547" s="253"/>
      <c r="CS1547" s="253"/>
      <c r="CT1547" s="253"/>
      <c r="CU1547" s="253"/>
      <c r="CV1547" s="253"/>
      <c r="CW1547" s="253"/>
      <c r="CX1547" s="253"/>
      <c r="CY1547" s="253"/>
      <c r="CZ1547" s="253"/>
      <c r="DA1547" s="253"/>
      <c r="DB1547" s="253"/>
      <c r="DC1547" s="253"/>
      <c r="DD1547" s="253"/>
      <c r="DE1547" s="253"/>
      <c r="DF1547" s="253"/>
      <c r="DG1547" s="253"/>
      <c r="DH1547" s="253"/>
      <c r="DI1547" s="253"/>
      <c r="DJ1547" s="253"/>
      <c r="DK1547" s="253"/>
      <c r="DL1547" s="253"/>
      <c r="DM1547" s="253"/>
      <c r="DN1547" s="253"/>
      <c r="DO1547" s="253"/>
      <c r="DP1547" s="253"/>
      <c r="DQ1547" s="253"/>
      <c r="DR1547" s="253"/>
      <c r="DS1547" s="253"/>
      <c r="DT1547" s="253"/>
      <c r="DU1547" s="253"/>
    </row>
    <row r="1548" spans="1:125" s="248" customFormat="1" x14ac:dyDescent="0.25">
      <c r="A1548" s="253"/>
      <c r="B1548" s="253"/>
      <c r="D1548" s="253"/>
      <c r="E1548" s="253"/>
      <c r="F1548" s="253"/>
      <c r="G1548" s="253"/>
      <c r="H1548" s="253"/>
      <c r="I1548" s="253"/>
      <c r="J1548" s="253"/>
      <c r="K1548" s="253"/>
      <c r="L1548" s="253"/>
      <c r="S1548" s="253"/>
      <c r="T1548" s="253"/>
      <c r="U1548" s="253"/>
      <c r="V1548" s="253"/>
      <c r="W1548" s="253"/>
      <c r="X1548" s="253"/>
      <c r="Y1548" s="253"/>
      <c r="Z1548" s="253"/>
      <c r="AA1548" s="253"/>
      <c r="AB1548" s="253"/>
      <c r="AC1548" s="253"/>
      <c r="AD1548" s="253"/>
      <c r="AE1548" s="253"/>
      <c r="AF1548" s="253"/>
      <c r="AG1548" s="253"/>
      <c r="AH1548" s="253"/>
      <c r="AI1548" s="253"/>
      <c r="AJ1548" s="253"/>
      <c r="AK1548" s="253"/>
      <c r="AL1548" s="253"/>
      <c r="AM1548" s="253"/>
      <c r="AN1548" s="253"/>
      <c r="AO1548" s="253"/>
      <c r="AP1548" s="253"/>
      <c r="AQ1548" s="253"/>
      <c r="AR1548" s="253"/>
      <c r="AS1548" s="253"/>
      <c r="AT1548" s="253"/>
      <c r="AU1548" s="253"/>
      <c r="AV1548" s="253"/>
      <c r="AW1548" s="253"/>
      <c r="AX1548" s="253"/>
      <c r="AY1548" s="253"/>
      <c r="AZ1548" s="253"/>
      <c r="BA1548" s="253"/>
      <c r="BB1548" s="253"/>
      <c r="BC1548" s="253"/>
      <c r="BD1548" s="253"/>
      <c r="BE1548" s="253"/>
      <c r="BF1548" s="253"/>
      <c r="BG1548" s="253"/>
      <c r="BH1548" s="253"/>
      <c r="BI1548" s="253"/>
      <c r="BJ1548" s="253"/>
      <c r="BK1548" s="253"/>
      <c r="BL1548" s="253"/>
      <c r="BM1548" s="253"/>
      <c r="BN1548" s="253"/>
      <c r="BO1548" s="253"/>
      <c r="BP1548" s="253"/>
      <c r="BQ1548" s="253"/>
      <c r="BR1548" s="253"/>
      <c r="BS1548" s="253"/>
      <c r="BT1548" s="253"/>
      <c r="BU1548" s="253"/>
      <c r="BV1548" s="253"/>
      <c r="BW1548" s="253"/>
      <c r="BX1548" s="253"/>
      <c r="BY1548" s="253"/>
      <c r="BZ1548" s="253"/>
      <c r="CA1548" s="253"/>
      <c r="CB1548" s="253"/>
      <c r="CC1548" s="253"/>
      <c r="CD1548" s="253"/>
      <c r="CE1548" s="253"/>
      <c r="CF1548" s="253"/>
      <c r="CG1548" s="253"/>
      <c r="CH1548" s="253"/>
      <c r="CI1548" s="253"/>
      <c r="CJ1548" s="253"/>
      <c r="CK1548" s="253"/>
      <c r="CL1548" s="253"/>
      <c r="CM1548" s="253"/>
      <c r="CN1548" s="253"/>
      <c r="CO1548" s="253"/>
      <c r="CP1548" s="253"/>
      <c r="CQ1548" s="253"/>
      <c r="CR1548" s="253"/>
      <c r="CS1548" s="253"/>
      <c r="CT1548" s="253"/>
      <c r="CU1548" s="253"/>
      <c r="CV1548" s="253"/>
      <c r="CW1548" s="253"/>
      <c r="CX1548" s="253"/>
      <c r="CY1548" s="253"/>
      <c r="CZ1548" s="253"/>
      <c r="DA1548" s="253"/>
      <c r="DB1548" s="253"/>
      <c r="DC1548" s="253"/>
      <c r="DD1548" s="253"/>
      <c r="DE1548" s="253"/>
      <c r="DF1548" s="253"/>
      <c r="DG1548" s="253"/>
      <c r="DH1548" s="253"/>
      <c r="DI1548" s="253"/>
      <c r="DJ1548" s="253"/>
      <c r="DK1548" s="253"/>
      <c r="DL1548" s="253"/>
      <c r="DM1548" s="253"/>
      <c r="DN1548" s="253"/>
      <c r="DO1548" s="253"/>
      <c r="DP1548" s="253"/>
      <c r="DQ1548" s="253"/>
      <c r="DR1548" s="253"/>
      <c r="DS1548" s="253"/>
      <c r="DT1548" s="253"/>
      <c r="DU1548" s="253"/>
    </row>
    <row r="1549" spans="1:125" s="248" customFormat="1" x14ac:dyDescent="0.25">
      <c r="A1549" s="253"/>
      <c r="B1549" s="253"/>
      <c r="D1549" s="253"/>
      <c r="E1549" s="253"/>
      <c r="F1549" s="253"/>
      <c r="G1549" s="253"/>
      <c r="H1549" s="253"/>
      <c r="I1549" s="253"/>
      <c r="J1549" s="253"/>
      <c r="K1549" s="253"/>
      <c r="L1549" s="253"/>
      <c r="S1549" s="253"/>
      <c r="T1549" s="253"/>
      <c r="U1549" s="253"/>
      <c r="V1549" s="253"/>
      <c r="W1549" s="253"/>
      <c r="X1549" s="253"/>
      <c r="Y1549" s="253"/>
      <c r="Z1549" s="253"/>
      <c r="AA1549" s="253"/>
      <c r="AB1549" s="253"/>
      <c r="AC1549" s="253"/>
      <c r="AD1549" s="253"/>
      <c r="AE1549" s="253"/>
      <c r="AF1549" s="253"/>
      <c r="AG1549" s="253"/>
      <c r="AH1549" s="253"/>
      <c r="AI1549" s="253"/>
      <c r="AJ1549" s="253"/>
      <c r="AK1549" s="253"/>
      <c r="AL1549" s="253"/>
      <c r="AM1549" s="253"/>
      <c r="AN1549" s="253"/>
      <c r="AO1549" s="253"/>
      <c r="AP1549" s="253"/>
      <c r="AQ1549" s="253"/>
      <c r="AR1549" s="253"/>
      <c r="AS1549" s="253"/>
      <c r="AT1549" s="253"/>
      <c r="AU1549" s="253"/>
      <c r="AV1549" s="253"/>
      <c r="AW1549" s="253"/>
      <c r="AX1549" s="253"/>
      <c r="AY1549" s="253"/>
      <c r="AZ1549" s="253"/>
      <c r="BA1549" s="253"/>
      <c r="BB1549" s="253"/>
      <c r="BC1549" s="253"/>
      <c r="BD1549" s="253"/>
      <c r="BE1549" s="253"/>
      <c r="BF1549" s="253"/>
      <c r="BG1549" s="253"/>
      <c r="BH1549" s="253"/>
      <c r="BI1549" s="253"/>
      <c r="BJ1549" s="253"/>
      <c r="BK1549" s="253"/>
      <c r="BL1549" s="253"/>
      <c r="BM1549" s="253"/>
      <c r="BN1549" s="253"/>
      <c r="BO1549" s="253"/>
      <c r="BP1549" s="253"/>
      <c r="BQ1549" s="253"/>
      <c r="BR1549" s="253"/>
      <c r="BS1549" s="253"/>
      <c r="BT1549" s="253"/>
      <c r="BU1549" s="253"/>
      <c r="BV1549" s="253"/>
      <c r="BW1549" s="253"/>
      <c r="BX1549" s="253"/>
      <c r="BY1549" s="253"/>
      <c r="BZ1549" s="253"/>
      <c r="CA1549" s="253"/>
      <c r="CB1549" s="253"/>
      <c r="CC1549" s="253"/>
      <c r="CD1549" s="253"/>
      <c r="CE1549" s="253"/>
      <c r="CF1549" s="253"/>
      <c r="CG1549" s="253"/>
      <c r="CH1549" s="253"/>
      <c r="CI1549" s="253"/>
      <c r="CJ1549" s="253"/>
      <c r="CK1549" s="253"/>
      <c r="CL1549" s="253"/>
      <c r="CM1549" s="253"/>
      <c r="CN1549" s="253"/>
      <c r="CO1549" s="253"/>
      <c r="CP1549" s="253"/>
      <c r="CQ1549" s="253"/>
      <c r="CR1549" s="253"/>
      <c r="CS1549" s="253"/>
      <c r="CT1549" s="253"/>
      <c r="CU1549" s="253"/>
      <c r="CV1549" s="253"/>
      <c r="CW1549" s="253"/>
      <c r="CX1549" s="253"/>
      <c r="CY1549" s="253"/>
      <c r="CZ1549" s="253"/>
      <c r="DA1549" s="253"/>
      <c r="DB1549" s="253"/>
      <c r="DC1549" s="253"/>
      <c r="DD1549" s="253"/>
      <c r="DE1549" s="253"/>
      <c r="DF1549" s="253"/>
      <c r="DG1549" s="253"/>
      <c r="DH1549" s="253"/>
      <c r="DI1549" s="253"/>
      <c r="DJ1549" s="253"/>
      <c r="DK1549" s="253"/>
      <c r="DL1549" s="253"/>
      <c r="DM1549" s="253"/>
      <c r="DN1549" s="253"/>
      <c r="DO1549" s="253"/>
      <c r="DP1549" s="253"/>
      <c r="DQ1549" s="253"/>
      <c r="DR1549" s="253"/>
      <c r="DS1549" s="253"/>
      <c r="DT1549" s="253"/>
      <c r="DU1549" s="253"/>
    </row>
    <row r="1550" spans="1:125" s="248" customFormat="1" x14ac:dyDescent="0.25">
      <c r="A1550" s="253"/>
      <c r="B1550" s="253"/>
      <c r="D1550" s="253"/>
      <c r="E1550" s="253"/>
      <c r="F1550" s="253"/>
      <c r="G1550" s="253"/>
      <c r="H1550" s="253"/>
      <c r="I1550" s="253"/>
      <c r="J1550" s="253"/>
      <c r="K1550" s="253"/>
      <c r="L1550" s="253"/>
      <c r="S1550" s="253"/>
      <c r="T1550" s="253"/>
      <c r="U1550" s="253"/>
      <c r="V1550" s="253"/>
      <c r="W1550" s="253"/>
      <c r="X1550" s="253"/>
      <c r="Y1550" s="253"/>
      <c r="Z1550" s="253"/>
      <c r="AA1550" s="253"/>
      <c r="AB1550" s="253"/>
      <c r="AC1550" s="253"/>
      <c r="AD1550" s="253"/>
      <c r="AE1550" s="253"/>
      <c r="AF1550" s="253"/>
      <c r="AG1550" s="253"/>
      <c r="AH1550" s="253"/>
      <c r="AI1550" s="253"/>
      <c r="AJ1550" s="253"/>
      <c r="AK1550" s="253"/>
      <c r="AL1550" s="253"/>
      <c r="AM1550" s="253"/>
      <c r="AN1550" s="253"/>
      <c r="AO1550" s="253"/>
      <c r="AP1550" s="253"/>
      <c r="AQ1550" s="253"/>
      <c r="AR1550" s="253"/>
      <c r="AS1550" s="253"/>
      <c r="AT1550" s="253"/>
      <c r="AU1550" s="253"/>
      <c r="AV1550" s="253"/>
      <c r="AW1550" s="253"/>
      <c r="AX1550" s="253"/>
      <c r="AY1550" s="253"/>
      <c r="AZ1550" s="253"/>
      <c r="BA1550" s="253"/>
      <c r="BB1550" s="253"/>
      <c r="BC1550" s="253"/>
      <c r="BD1550" s="253"/>
      <c r="BE1550" s="253"/>
      <c r="BF1550" s="253"/>
      <c r="BG1550" s="253"/>
      <c r="BH1550" s="253"/>
      <c r="BI1550" s="253"/>
      <c r="BJ1550" s="253"/>
      <c r="BK1550" s="253"/>
      <c r="BL1550" s="253"/>
      <c r="BM1550" s="253"/>
      <c r="BN1550" s="253"/>
      <c r="BO1550" s="253"/>
      <c r="BP1550" s="253"/>
      <c r="BQ1550" s="253"/>
      <c r="BR1550" s="253"/>
      <c r="BS1550" s="253"/>
      <c r="BT1550" s="253"/>
      <c r="BU1550" s="253"/>
      <c r="BV1550" s="253"/>
      <c r="BW1550" s="253"/>
      <c r="BX1550" s="253"/>
      <c r="BY1550" s="253"/>
      <c r="BZ1550" s="253"/>
      <c r="CA1550" s="253"/>
      <c r="CB1550" s="253"/>
      <c r="CC1550" s="253"/>
      <c r="CD1550" s="253"/>
      <c r="CE1550" s="253"/>
      <c r="CF1550" s="253"/>
      <c r="CG1550" s="253"/>
      <c r="CH1550" s="253"/>
      <c r="CI1550" s="253"/>
      <c r="CJ1550" s="253"/>
      <c r="CK1550" s="253"/>
      <c r="CL1550" s="253"/>
      <c r="CM1550" s="253"/>
      <c r="CN1550" s="253"/>
      <c r="CO1550" s="253"/>
      <c r="CP1550" s="253"/>
      <c r="CQ1550" s="253"/>
      <c r="CR1550" s="253"/>
      <c r="CS1550" s="253"/>
      <c r="CT1550" s="253"/>
      <c r="CU1550" s="253"/>
      <c r="CV1550" s="253"/>
      <c r="CW1550" s="253"/>
      <c r="CX1550" s="253"/>
      <c r="CY1550" s="253"/>
      <c r="CZ1550" s="253"/>
      <c r="DA1550" s="253"/>
      <c r="DB1550" s="253"/>
      <c r="DC1550" s="253"/>
      <c r="DD1550" s="253"/>
      <c r="DE1550" s="253"/>
      <c r="DF1550" s="253"/>
      <c r="DG1550" s="253"/>
      <c r="DH1550" s="253"/>
      <c r="DI1550" s="253"/>
      <c r="DJ1550" s="253"/>
      <c r="DK1550" s="253"/>
      <c r="DL1550" s="253"/>
      <c r="DM1550" s="253"/>
      <c r="DN1550" s="253"/>
      <c r="DO1550" s="253"/>
      <c r="DP1550" s="253"/>
      <c r="DQ1550" s="253"/>
      <c r="DR1550" s="253"/>
      <c r="DS1550" s="253"/>
      <c r="DT1550" s="253"/>
      <c r="DU1550" s="253"/>
    </row>
    <row r="1551" spans="1:125" s="248" customFormat="1" x14ac:dyDescent="0.25">
      <c r="A1551" s="253"/>
      <c r="B1551" s="253"/>
      <c r="D1551" s="253"/>
      <c r="E1551" s="253"/>
      <c r="F1551" s="253"/>
      <c r="G1551" s="253"/>
      <c r="H1551" s="253"/>
      <c r="I1551" s="253"/>
      <c r="J1551" s="253"/>
      <c r="K1551" s="253"/>
      <c r="L1551" s="253"/>
      <c r="S1551" s="253"/>
      <c r="T1551" s="253"/>
      <c r="U1551" s="253"/>
      <c r="V1551" s="253"/>
      <c r="W1551" s="253"/>
      <c r="X1551" s="253"/>
      <c r="Y1551" s="253"/>
      <c r="Z1551" s="253"/>
      <c r="AA1551" s="253"/>
      <c r="AB1551" s="253"/>
      <c r="AC1551" s="253"/>
      <c r="AD1551" s="253"/>
      <c r="AE1551" s="253"/>
      <c r="AF1551" s="253"/>
      <c r="AG1551" s="253"/>
      <c r="AH1551" s="253"/>
      <c r="AI1551" s="253"/>
      <c r="AJ1551" s="253"/>
      <c r="AK1551" s="253"/>
      <c r="AL1551" s="253"/>
      <c r="AM1551" s="253"/>
      <c r="AN1551" s="253"/>
      <c r="AO1551" s="253"/>
      <c r="AP1551" s="253"/>
      <c r="AQ1551" s="253"/>
      <c r="AR1551" s="253"/>
      <c r="AS1551" s="253"/>
      <c r="AT1551" s="253"/>
      <c r="AU1551" s="253"/>
      <c r="AV1551" s="253"/>
      <c r="AW1551" s="253"/>
      <c r="AX1551" s="253"/>
      <c r="AY1551" s="253"/>
      <c r="AZ1551" s="253"/>
      <c r="BA1551" s="253"/>
      <c r="BB1551" s="253"/>
      <c r="BC1551" s="253"/>
      <c r="BD1551" s="253"/>
      <c r="BE1551" s="253"/>
      <c r="BF1551" s="253"/>
      <c r="BG1551" s="253"/>
      <c r="BH1551" s="253"/>
      <c r="BI1551" s="253"/>
      <c r="BJ1551" s="253"/>
      <c r="BK1551" s="253"/>
      <c r="BL1551" s="253"/>
      <c r="BM1551" s="253"/>
      <c r="BN1551" s="253"/>
      <c r="BO1551" s="253"/>
      <c r="BP1551" s="253"/>
      <c r="BQ1551" s="253"/>
      <c r="BR1551" s="253"/>
      <c r="BS1551" s="253"/>
      <c r="BT1551" s="253"/>
      <c r="BU1551" s="253"/>
      <c r="BV1551" s="253"/>
      <c r="BW1551" s="253"/>
      <c r="BX1551" s="253"/>
      <c r="BY1551" s="253"/>
      <c r="BZ1551" s="253"/>
      <c r="CA1551" s="253"/>
      <c r="CB1551" s="253"/>
      <c r="CC1551" s="253"/>
      <c r="CD1551" s="253"/>
      <c r="CE1551" s="253"/>
      <c r="CF1551" s="253"/>
      <c r="CG1551" s="253"/>
      <c r="CH1551" s="253"/>
      <c r="CI1551" s="253"/>
      <c r="CJ1551" s="253"/>
      <c r="CK1551" s="253"/>
      <c r="CL1551" s="253"/>
      <c r="CM1551" s="253"/>
      <c r="CN1551" s="253"/>
      <c r="CO1551" s="253"/>
      <c r="CP1551" s="253"/>
      <c r="CQ1551" s="253"/>
      <c r="CR1551" s="253"/>
      <c r="CS1551" s="253"/>
      <c r="CT1551" s="253"/>
      <c r="CU1551" s="253"/>
      <c r="CV1551" s="253"/>
      <c r="CW1551" s="253"/>
      <c r="CX1551" s="253"/>
      <c r="CY1551" s="253"/>
      <c r="CZ1551" s="253"/>
      <c r="DA1551" s="253"/>
      <c r="DB1551" s="253"/>
      <c r="DC1551" s="253"/>
      <c r="DD1551" s="253"/>
      <c r="DE1551" s="253"/>
      <c r="DF1551" s="253"/>
      <c r="DG1551" s="253"/>
      <c r="DH1551" s="253"/>
      <c r="DI1551" s="253"/>
      <c r="DJ1551" s="253"/>
      <c r="DK1551" s="253"/>
      <c r="DL1551" s="253"/>
      <c r="DM1551" s="253"/>
      <c r="DN1551" s="253"/>
      <c r="DO1551" s="253"/>
      <c r="DP1551" s="253"/>
      <c r="DQ1551" s="253"/>
      <c r="DR1551" s="253"/>
      <c r="DS1551" s="253"/>
      <c r="DT1551" s="253"/>
      <c r="DU1551" s="253"/>
    </row>
    <row r="1552" spans="1:125" s="248" customFormat="1" x14ac:dyDescent="0.25">
      <c r="A1552" s="253"/>
      <c r="B1552" s="253"/>
      <c r="D1552" s="253"/>
      <c r="E1552" s="253"/>
      <c r="F1552" s="253"/>
      <c r="G1552" s="253"/>
      <c r="H1552" s="253"/>
      <c r="I1552" s="253"/>
      <c r="J1552" s="253"/>
      <c r="K1552" s="253"/>
      <c r="L1552" s="253"/>
      <c r="S1552" s="253"/>
      <c r="T1552" s="253"/>
      <c r="U1552" s="253"/>
      <c r="V1552" s="253"/>
      <c r="W1552" s="253"/>
      <c r="X1552" s="253"/>
      <c r="Y1552" s="253"/>
      <c r="Z1552" s="253"/>
      <c r="AA1552" s="253"/>
      <c r="AB1552" s="253"/>
      <c r="AC1552" s="253"/>
      <c r="AD1552" s="253"/>
      <c r="AE1552" s="253"/>
      <c r="AF1552" s="253"/>
      <c r="AG1552" s="253"/>
      <c r="AH1552" s="253"/>
      <c r="AI1552" s="253"/>
      <c r="AJ1552" s="253"/>
      <c r="AK1552" s="253"/>
      <c r="AL1552" s="253"/>
      <c r="AM1552" s="253"/>
      <c r="AN1552" s="253"/>
      <c r="AO1552" s="253"/>
      <c r="AP1552" s="253"/>
      <c r="AQ1552" s="253"/>
      <c r="AR1552" s="253"/>
      <c r="AS1552" s="253"/>
      <c r="AT1552" s="253"/>
      <c r="AU1552" s="253"/>
      <c r="AV1552" s="253"/>
      <c r="AW1552" s="253"/>
      <c r="AX1552" s="253"/>
      <c r="AY1552" s="253"/>
      <c r="AZ1552" s="253"/>
      <c r="BA1552" s="253"/>
      <c r="BB1552" s="253"/>
      <c r="BC1552" s="253"/>
      <c r="BD1552" s="253"/>
      <c r="BE1552" s="253"/>
      <c r="BF1552" s="253"/>
      <c r="BG1552" s="253"/>
      <c r="BH1552" s="253"/>
      <c r="BI1552" s="253"/>
      <c r="BJ1552" s="253"/>
      <c r="BK1552" s="253"/>
      <c r="BL1552" s="253"/>
      <c r="BM1552" s="253"/>
      <c r="BN1552" s="253"/>
      <c r="BO1552" s="253"/>
      <c r="BP1552" s="253"/>
      <c r="BQ1552" s="253"/>
      <c r="BR1552" s="253"/>
      <c r="BS1552" s="253"/>
      <c r="BT1552" s="253"/>
      <c r="BU1552" s="253"/>
      <c r="BV1552" s="253"/>
      <c r="BW1552" s="253"/>
      <c r="BX1552" s="253"/>
      <c r="BY1552" s="253"/>
      <c r="BZ1552" s="253"/>
      <c r="CA1552" s="253"/>
      <c r="CB1552" s="253"/>
      <c r="CC1552" s="253"/>
      <c r="CD1552" s="253"/>
      <c r="CE1552" s="253"/>
      <c r="CF1552" s="253"/>
      <c r="CG1552" s="253"/>
      <c r="CH1552" s="253"/>
      <c r="CI1552" s="253"/>
      <c r="CJ1552" s="253"/>
      <c r="CK1552" s="253"/>
      <c r="CL1552" s="253"/>
      <c r="CM1552" s="253"/>
      <c r="CN1552" s="253"/>
      <c r="CO1552" s="253"/>
      <c r="CP1552" s="253"/>
      <c r="CQ1552" s="253"/>
      <c r="CR1552" s="253"/>
      <c r="CS1552" s="253"/>
      <c r="CT1552" s="253"/>
      <c r="CU1552" s="253"/>
      <c r="CV1552" s="253"/>
      <c r="CW1552" s="253"/>
      <c r="CX1552" s="253"/>
      <c r="CY1552" s="253"/>
      <c r="CZ1552" s="253"/>
      <c r="DA1552" s="253"/>
      <c r="DB1552" s="253"/>
      <c r="DC1552" s="253"/>
      <c r="DD1552" s="253"/>
      <c r="DE1552" s="253"/>
      <c r="DF1552" s="253"/>
      <c r="DG1552" s="253"/>
      <c r="DH1552" s="253"/>
      <c r="DI1552" s="253"/>
      <c r="DJ1552" s="253"/>
      <c r="DK1552" s="253"/>
      <c r="DL1552" s="253"/>
      <c r="DM1552" s="253"/>
      <c r="DN1552" s="253"/>
      <c r="DO1552" s="253"/>
      <c r="DP1552" s="253"/>
      <c r="DQ1552" s="253"/>
      <c r="DR1552" s="253"/>
      <c r="DS1552" s="253"/>
      <c r="DT1552" s="253"/>
      <c r="DU1552" s="253"/>
    </row>
    <row r="1553" spans="1:125" s="248" customFormat="1" x14ac:dyDescent="0.25">
      <c r="A1553" s="253"/>
      <c r="B1553" s="253"/>
      <c r="D1553" s="253"/>
      <c r="E1553" s="253"/>
      <c r="F1553" s="253"/>
      <c r="G1553" s="253"/>
      <c r="H1553" s="253"/>
      <c r="I1553" s="253"/>
      <c r="J1553" s="253"/>
      <c r="K1553" s="253"/>
      <c r="L1553" s="253"/>
      <c r="S1553" s="253"/>
      <c r="T1553" s="253"/>
      <c r="U1553" s="253"/>
      <c r="V1553" s="253"/>
      <c r="W1553" s="253"/>
      <c r="X1553" s="253"/>
      <c r="Y1553" s="253"/>
      <c r="Z1553" s="253"/>
      <c r="AA1553" s="253"/>
      <c r="AB1553" s="253"/>
      <c r="AC1553" s="253"/>
      <c r="AD1553" s="253"/>
      <c r="AE1553" s="253"/>
      <c r="AF1553" s="253"/>
      <c r="AG1553" s="253"/>
      <c r="AH1553" s="253"/>
      <c r="AI1553" s="253"/>
      <c r="AJ1553" s="253"/>
      <c r="AK1553" s="253"/>
      <c r="AL1553" s="253"/>
      <c r="AM1553" s="253"/>
      <c r="AN1553" s="253"/>
      <c r="AO1553" s="253"/>
      <c r="AP1553" s="253"/>
      <c r="AQ1553" s="253"/>
      <c r="AR1553" s="253"/>
      <c r="AS1553" s="253"/>
      <c r="AT1553" s="253"/>
      <c r="AU1553" s="253"/>
      <c r="AV1553" s="253"/>
      <c r="AW1553" s="253"/>
      <c r="AX1553" s="253"/>
      <c r="AY1553" s="253"/>
      <c r="AZ1553" s="253"/>
      <c r="BA1553" s="253"/>
      <c r="BB1553" s="253"/>
      <c r="BC1553" s="253"/>
      <c r="BD1553" s="253"/>
      <c r="BE1553" s="253"/>
      <c r="BF1553" s="253"/>
      <c r="BG1553" s="253"/>
      <c r="BH1553" s="253"/>
      <c r="BI1553" s="253"/>
      <c r="BJ1553" s="253"/>
      <c r="BK1553" s="253"/>
      <c r="BL1553" s="253"/>
      <c r="BM1553" s="253"/>
      <c r="BN1553" s="253"/>
      <c r="BO1553" s="253"/>
      <c r="BP1553" s="253"/>
      <c r="BQ1553" s="253"/>
      <c r="BR1553" s="253"/>
      <c r="BS1553" s="253"/>
      <c r="BT1553" s="253"/>
      <c r="BU1553" s="253"/>
      <c r="BV1553" s="253"/>
      <c r="BW1553" s="253"/>
      <c r="BX1553" s="253"/>
      <c r="BY1553" s="253"/>
      <c r="BZ1553" s="253"/>
      <c r="CA1553" s="253"/>
      <c r="CB1553" s="253"/>
      <c r="CC1553" s="253"/>
      <c r="CD1553" s="253"/>
      <c r="CE1553" s="253"/>
      <c r="CF1553" s="253"/>
      <c r="CG1553" s="253"/>
      <c r="CH1553" s="253"/>
      <c r="CI1553" s="253"/>
      <c r="CJ1553" s="253"/>
      <c r="CK1553" s="253"/>
      <c r="CL1553" s="253"/>
      <c r="CM1553" s="253"/>
      <c r="CN1553" s="253"/>
      <c r="CO1553" s="253"/>
      <c r="CP1553" s="253"/>
      <c r="CQ1553" s="253"/>
      <c r="CR1553" s="253"/>
      <c r="CS1553" s="253"/>
      <c r="CT1553" s="253"/>
      <c r="CU1553" s="253"/>
      <c r="CV1553" s="253"/>
      <c r="CW1553" s="253"/>
      <c r="CX1553" s="253"/>
      <c r="CY1553" s="253"/>
      <c r="CZ1553" s="253"/>
      <c r="DA1553" s="253"/>
      <c r="DB1553" s="253"/>
      <c r="DC1553" s="253"/>
      <c r="DD1553" s="253"/>
      <c r="DE1553" s="253"/>
      <c r="DF1553" s="253"/>
      <c r="DG1553" s="253"/>
      <c r="DH1553" s="253"/>
      <c r="DI1553" s="253"/>
      <c r="DJ1553" s="253"/>
      <c r="DK1553" s="253"/>
      <c r="DL1553" s="253"/>
      <c r="DM1553" s="253"/>
      <c r="DN1553" s="253"/>
      <c r="DO1553" s="253"/>
      <c r="DP1553" s="253"/>
      <c r="DQ1553" s="253"/>
      <c r="DR1553" s="253"/>
      <c r="DS1553" s="253"/>
      <c r="DT1553" s="253"/>
      <c r="DU1553" s="253"/>
    </row>
    <row r="1554" spans="1:125" s="248" customFormat="1" x14ac:dyDescent="0.25">
      <c r="A1554" s="253"/>
      <c r="B1554" s="253"/>
      <c r="D1554" s="253"/>
      <c r="E1554" s="253"/>
      <c r="F1554" s="253"/>
      <c r="G1554" s="253"/>
      <c r="H1554" s="253"/>
      <c r="I1554" s="253"/>
      <c r="J1554" s="253"/>
      <c r="K1554" s="253"/>
      <c r="L1554" s="253"/>
      <c r="S1554" s="253"/>
      <c r="T1554" s="253"/>
      <c r="U1554" s="253"/>
      <c r="V1554" s="253"/>
      <c r="W1554" s="253"/>
      <c r="X1554" s="253"/>
      <c r="Y1554" s="253"/>
      <c r="Z1554" s="253"/>
      <c r="AA1554" s="253"/>
      <c r="AB1554" s="253"/>
      <c r="AC1554" s="253"/>
      <c r="AD1554" s="253"/>
      <c r="AE1554" s="253"/>
      <c r="AF1554" s="253"/>
      <c r="AG1554" s="253"/>
      <c r="AH1554" s="253"/>
      <c r="AI1554" s="253"/>
      <c r="AJ1554" s="253"/>
      <c r="AK1554" s="253"/>
      <c r="AL1554" s="253"/>
      <c r="AM1554" s="253"/>
      <c r="AN1554" s="253"/>
      <c r="AO1554" s="253"/>
      <c r="AP1554" s="253"/>
      <c r="AQ1554" s="253"/>
      <c r="AR1554" s="253"/>
      <c r="AS1554" s="253"/>
      <c r="AT1554" s="253"/>
      <c r="AU1554" s="253"/>
      <c r="AV1554" s="253"/>
      <c r="AW1554" s="253"/>
      <c r="AX1554" s="253"/>
      <c r="AY1554" s="253"/>
      <c r="AZ1554" s="253"/>
      <c r="BA1554" s="253"/>
      <c r="BB1554" s="253"/>
      <c r="BC1554" s="253"/>
      <c r="BD1554" s="253"/>
      <c r="BE1554" s="253"/>
      <c r="BF1554" s="253"/>
      <c r="BG1554" s="253"/>
      <c r="BH1554" s="253"/>
      <c r="BI1554" s="253"/>
      <c r="BJ1554" s="253"/>
      <c r="BK1554" s="253"/>
      <c r="BL1554" s="253"/>
      <c r="BM1554" s="253"/>
      <c r="BN1554" s="253"/>
      <c r="BO1554" s="253"/>
      <c r="BP1554" s="253"/>
      <c r="BQ1554" s="253"/>
      <c r="BR1554" s="253"/>
      <c r="BS1554" s="253"/>
      <c r="BT1554" s="253"/>
      <c r="BU1554" s="253"/>
      <c r="BV1554" s="253"/>
      <c r="BW1554" s="253"/>
      <c r="BX1554" s="253"/>
      <c r="BY1554" s="253"/>
      <c r="BZ1554" s="253"/>
      <c r="CA1554" s="253"/>
      <c r="CB1554" s="253"/>
      <c r="CC1554" s="253"/>
      <c r="CD1554" s="253"/>
      <c r="CE1554" s="253"/>
      <c r="CF1554" s="253"/>
      <c r="CG1554" s="253"/>
      <c r="CH1554" s="253"/>
      <c r="CI1554" s="253"/>
      <c r="CJ1554" s="253"/>
      <c r="CK1554" s="253"/>
      <c r="CL1554" s="253"/>
      <c r="CM1554" s="253"/>
      <c r="CN1554" s="253"/>
      <c r="CO1554" s="253"/>
      <c r="CP1554" s="253"/>
      <c r="CQ1554" s="253"/>
      <c r="CR1554" s="253"/>
      <c r="CS1554" s="253"/>
      <c r="CT1554" s="253"/>
      <c r="CU1554" s="253"/>
      <c r="CV1554" s="253"/>
      <c r="CW1554" s="253"/>
      <c r="CX1554" s="253"/>
      <c r="CY1554" s="253"/>
      <c r="CZ1554" s="253"/>
      <c r="DA1554" s="253"/>
      <c r="DB1554" s="253"/>
      <c r="DC1554" s="253"/>
      <c r="DD1554" s="253"/>
      <c r="DE1554" s="253"/>
      <c r="DF1554" s="253"/>
      <c r="DG1554" s="253"/>
      <c r="DH1554" s="253"/>
      <c r="DI1554" s="253"/>
      <c r="DJ1554" s="253"/>
      <c r="DK1554" s="253"/>
      <c r="DL1554" s="253"/>
      <c r="DM1554" s="253"/>
      <c r="DN1554" s="253"/>
      <c r="DO1554" s="253"/>
      <c r="DP1554" s="253"/>
      <c r="DQ1554" s="253"/>
      <c r="DR1554" s="253"/>
      <c r="DS1554" s="253"/>
      <c r="DT1554" s="253"/>
      <c r="DU1554" s="253"/>
    </row>
    <row r="1555" spans="1:125" s="248" customFormat="1" x14ac:dyDescent="0.25">
      <c r="A1555" s="253"/>
      <c r="B1555" s="253"/>
      <c r="D1555" s="253"/>
      <c r="E1555" s="253"/>
      <c r="F1555" s="253"/>
      <c r="G1555" s="253"/>
      <c r="H1555" s="253"/>
      <c r="I1555" s="253"/>
      <c r="J1555" s="253"/>
      <c r="K1555" s="253"/>
      <c r="L1555" s="253"/>
      <c r="S1555" s="253"/>
      <c r="T1555" s="253"/>
      <c r="U1555" s="253"/>
      <c r="V1555" s="253"/>
      <c r="W1555" s="253"/>
      <c r="X1555" s="253"/>
      <c r="Y1555" s="253"/>
      <c r="Z1555" s="253"/>
      <c r="AA1555" s="253"/>
      <c r="AB1555" s="253"/>
      <c r="AC1555" s="253"/>
      <c r="AD1555" s="253"/>
      <c r="AE1555" s="253"/>
      <c r="AF1555" s="253"/>
      <c r="AG1555" s="253"/>
      <c r="AH1555" s="253"/>
      <c r="AI1555" s="253"/>
      <c r="AJ1555" s="253"/>
      <c r="AK1555" s="253"/>
      <c r="AL1555" s="253"/>
      <c r="AM1555" s="253"/>
      <c r="AN1555" s="253"/>
      <c r="AO1555" s="253"/>
      <c r="AP1555" s="253"/>
      <c r="AQ1555" s="253"/>
      <c r="AR1555" s="253"/>
      <c r="AS1555" s="253"/>
      <c r="AT1555" s="253"/>
      <c r="AU1555" s="253"/>
      <c r="AV1555" s="253"/>
      <c r="AW1555" s="253"/>
      <c r="AX1555" s="253"/>
      <c r="AY1555" s="253"/>
      <c r="AZ1555" s="253"/>
      <c r="BA1555" s="253"/>
      <c r="BB1555" s="253"/>
      <c r="BC1555" s="253"/>
      <c r="BD1555" s="253"/>
      <c r="BE1555" s="253"/>
      <c r="BF1555" s="253"/>
      <c r="BG1555" s="253"/>
      <c r="BH1555" s="253"/>
      <c r="BI1555" s="253"/>
      <c r="BJ1555" s="253"/>
      <c r="BK1555" s="253"/>
      <c r="BL1555" s="253"/>
      <c r="BM1555" s="253"/>
      <c r="BN1555" s="253"/>
      <c r="BO1555" s="253"/>
      <c r="BP1555" s="253"/>
      <c r="BQ1555" s="253"/>
      <c r="BR1555" s="253"/>
      <c r="BS1555" s="253"/>
      <c r="BT1555" s="253"/>
      <c r="BU1555" s="253"/>
      <c r="BV1555" s="253"/>
      <c r="BW1555" s="253"/>
      <c r="BX1555" s="253"/>
      <c r="BY1555" s="253"/>
      <c r="BZ1555" s="253"/>
      <c r="CA1555" s="253"/>
      <c r="CB1555" s="253"/>
      <c r="CC1555" s="253"/>
      <c r="CD1555" s="253"/>
      <c r="CE1555" s="253"/>
      <c r="CF1555" s="253"/>
      <c r="CG1555" s="253"/>
      <c r="CH1555" s="253"/>
      <c r="CI1555" s="253"/>
      <c r="CJ1555" s="253"/>
      <c r="CK1555" s="253"/>
      <c r="CL1555" s="253"/>
      <c r="CM1555" s="253"/>
      <c r="CN1555" s="253"/>
      <c r="CO1555" s="253"/>
      <c r="CP1555" s="253"/>
      <c r="CQ1555" s="253"/>
      <c r="CR1555" s="253"/>
      <c r="CS1555" s="253"/>
      <c r="CT1555" s="253"/>
      <c r="CU1555" s="253"/>
      <c r="CV1555" s="253"/>
      <c r="CW1555" s="253"/>
      <c r="CX1555" s="253"/>
      <c r="CY1555" s="253"/>
      <c r="CZ1555" s="253"/>
      <c r="DA1555" s="253"/>
      <c r="DB1555" s="253"/>
      <c r="DC1555" s="253"/>
      <c r="DD1555" s="253"/>
      <c r="DE1555" s="253"/>
      <c r="DF1555" s="253"/>
      <c r="DG1555" s="253"/>
      <c r="DH1555" s="253"/>
      <c r="DI1555" s="253"/>
      <c r="DJ1555" s="253"/>
      <c r="DK1555" s="253"/>
      <c r="DL1555" s="253"/>
      <c r="DM1555" s="253"/>
      <c r="DN1555" s="253"/>
      <c r="DO1555" s="253"/>
      <c r="DP1555" s="253"/>
      <c r="DQ1555" s="253"/>
      <c r="DR1555" s="253"/>
      <c r="DS1555" s="253"/>
      <c r="DT1555" s="253"/>
      <c r="DU1555" s="253"/>
    </row>
    <row r="1556" spans="1:125" s="248" customFormat="1" x14ac:dyDescent="0.25">
      <c r="A1556" s="253"/>
      <c r="B1556" s="253"/>
      <c r="D1556" s="253"/>
      <c r="E1556" s="253"/>
      <c r="F1556" s="253"/>
      <c r="G1556" s="253"/>
      <c r="H1556" s="253"/>
      <c r="I1556" s="253"/>
      <c r="J1556" s="253"/>
      <c r="K1556" s="253"/>
      <c r="L1556" s="253"/>
      <c r="S1556" s="253"/>
      <c r="T1556" s="253"/>
      <c r="U1556" s="253"/>
      <c r="V1556" s="253"/>
      <c r="W1556" s="253"/>
      <c r="X1556" s="253"/>
      <c r="Y1556" s="253"/>
      <c r="Z1556" s="253"/>
      <c r="AA1556" s="253"/>
      <c r="AB1556" s="253"/>
      <c r="AC1556" s="253"/>
      <c r="AD1556" s="253"/>
      <c r="AE1556" s="253"/>
      <c r="AF1556" s="253"/>
      <c r="AG1556" s="253"/>
      <c r="AH1556" s="253"/>
      <c r="AI1556" s="253"/>
      <c r="AJ1556" s="253"/>
      <c r="AK1556" s="253"/>
      <c r="AL1556" s="253"/>
      <c r="AM1556" s="253"/>
      <c r="AN1556" s="253"/>
      <c r="AO1556" s="253"/>
      <c r="AP1556" s="253"/>
      <c r="AQ1556" s="253"/>
      <c r="AR1556" s="253"/>
      <c r="AS1556" s="253"/>
      <c r="AT1556" s="253"/>
      <c r="AU1556" s="253"/>
      <c r="AV1556" s="253"/>
      <c r="AW1556" s="253"/>
      <c r="AX1556" s="253"/>
      <c r="AY1556" s="253"/>
      <c r="AZ1556" s="253"/>
      <c r="BA1556" s="253"/>
      <c r="BB1556" s="253"/>
      <c r="BC1556" s="253"/>
      <c r="BD1556" s="253"/>
      <c r="BE1556" s="253"/>
      <c r="BF1556" s="253"/>
      <c r="BG1556" s="253"/>
      <c r="BH1556" s="253"/>
      <c r="BI1556" s="253"/>
      <c r="BJ1556" s="253"/>
      <c r="BK1556" s="253"/>
      <c r="BL1556" s="253"/>
      <c r="BM1556" s="253"/>
      <c r="BN1556" s="253"/>
      <c r="BO1556" s="253"/>
      <c r="BP1556" s="253"/>
      <c r="BQ1556" s="253"/>
      <c r="BR1556" s="253"/>
      <c r="BS1556" s="253"/>
      <c r="BT1556" s="253"/>
      <c r="BU1556" s="253"/>
      <c r="BV1556" s="253"/>
      <c r="BW1556" s="253"/>
      <c r="BX1556" s="253"/>
      <c r="BY1556" s="253"/>
      <c r="BZ1556" s="253"/>
      <c r="CA1556" s="253"/>
      <c r="CB1556" s="253"/>
      <c r="CC1556" s="253"/>
      <c r="CD1556" s="253"/>
      <c r="CE1556" s="253"/>
      <c r="CF1556" s="253"/>
      <c r="CG1556" s="253"/>
      <c r="CH1556" s="253"/>
      <c r="CI1556" s="253"/>
      <c r="CJ1556" s="253"/>
      <c r="CK1556" s="253"/>
      <c r="CL1556" s="253"/>
      <c r="CM1556" s="253"/>
      <c r="CN1556" s="253"/>
      <c r="CO1556" s="253"/>
      <c r="CP1556" s="253"/>
      <c r="CQ1556" s="253"/>
      <c r="CR1556" s="253"/>
      <c r="CS1556" s="253"/>
      <c r="CT1556" s="253"/>
      <c r="CU1556" s="253"/>
      <c r="CV1556" s="253"/>
      <c r="CW1556" s="253"/>
      <c r="CX1556" s="253"/>
      <c r="CY1556" s="253"/>
      <c r="CZ1556" s="253"/>
      <c r="DA1556" s="253"/>
      <c r="DB1556" s="253"/>
      <c r="DC1556" s="253"/>
      <c r="DD1556" s="253"/>
      <c r="DE1556" s="253"/>
      <c r="DF1556" s="253"/>
      <c r="DG1556" s="253"/>
      <c r="DH1556" s="253"/>
      <c r="DI1556" s="253"/>
      <c r="DJ1556" s="253"/>
      <c r="DK1556" s="253"/>
      <c r="DL1556" s="253"/>
      <c r="DM1556" s="253"/>
      <c r="DN1556" s="253"/>
      <c r="DO1556" s="253"/>
      <c r="DP1556" s="253"/>
      <c r="DQ1556" s="253"/>
      <c r="DR1556" s="253"/>
      <c r="DS1556" s="253"/>
      <c r="DT1556" s="253"/>
      <c r="DU1556" s="253"/>
    </row>
    <row r="1557" spans="1:125" s="248" customFormat="1" x14ac:dyDescent="0.25">
      <c r="A1557" s="253"/>
      <c r="B1557" s="253"/>
      <c r="D1557" s="253"/>
      <c r="E1557" s="253"/>
      <c r="F1557" s="253"/>
      <c r="G1557" s="253"/>
      <c r="H1557" s="253"/>
      <c r="I1557" s="253"/>
      <c r="J1557" s="253"/>
      <c r="K1557" s="253"/>
      <c r="L1557" s="253"/>
      <c r="S1557" s="253"/>
      <c r="T1557" s="253"/>
      <c r="U1557" s="253"/>
      <c r="V1557" s="253"/>
      <c r="W1557" s="253"/>
      <c r="X1557" s="253"/>
      <c r="Y1557" s="253"/>
      <c r="Z1557" s="253"/>
      <c r="AA1557" s="253"/>
      <c r="AB1557" s="253"/>
      <c r="AC1557" s="253"/>
      <c r="AD1557" s="253"/>
      <c r="AE1557" s="253"/>
      <c r="AF1557" s="253"/>
      <c r="AG1557" s="253"/>
      <c r="AH1557" s="253"/>
      <c r="AI1557" s="253"/>
      <c r="AJ1557" s="253"/>
      <c r="AK1557" s="253"/>
      <c r="AL1557" s="253"/>
      <c r="AM1557" s="253"/>
      <c r="AN1557" s="253"/>
      <c r="AO1557" s="253"/>
      <c r="AP1557" s="253"/>
      <c r="AQ1557" s="253"/>
      <c r="AR1557" s="253"/>
      <c r="AS1557" s="253"/>
      <c r="AT1557" s="253"/>
      <c r="AU1557" s="253"/>
      <c r="AV1557" s="253"/>
      <c r="AW1557" s="253"/>
      <c r="AX1557" s="253"/>
      <c r="AY1557" s="253"/>
      <c r="AZ1557" s="253"/>
      <c r="BA1557" s="253"/>
      <c r="BB1557" s="253"/>
      <c r="BC1557" s="253"/>
      <c r="BD1557" s="253"/>
      <c r="BE1557" s="253"/>
      <c r="BF1557" s="253"/>
      <c r="BG1557" s="253"/>
      <c r="BH1557" s="253"/>
      <c r="BI1557" s="253"/>
      <c r="BJ1557" s="253"/>
      <c r="BK1557" s="253"/>
      <c r="BL1557" s="253"/>
      <c r="BM1557" s="253"/>
      <c r="BN1557" s="253"/>
      <c r="BO1557" s="253"/>
      <c r="BP1557" s="253"/>
      <c r="BQ1557" s="253"/>
      <c r="BR1557" s="253"/>
      <c r="BS1557" s="253"/>
      <c r="BT1557" s="253"/>
      <c r="BU1557" s="253"/>
      <c r="BV1557" s="253"/>
      <c r="BW1557" s="253"/>
      <c r="BX1557" s="253"/>
      <c r="BY1557" s="253"/>
      <c r="BZ1557" s="253"/>
      <c r="CA1557" s="253"/>
      <c r="CB1557" s="253"/>
      <c r="CC1557" s="253"/>
      <c r="CD1557" s="253"/>
      <c r="CE1557" s="253"/>
      <c r="CF1557" s="253"/>
      <c r="CG1557" s="253"/>
      <c r="CH1557" s="253"/>
      <c r="CI1557" s="253"/>
      <c r="CJ1557" s="253"/>
      <c r="CK1557" s="253"/>
      <c r="CL1557" s="253"/>
      <c r="CM1557" s="253"/>
      <c r="CN1557" s="253"/>
      <c r="CO1557" s="253"/>
      <c r="CP1557" s="253"/>
      <c r="CQ1557" s="253"/>
      <c r="CR1557" s="253"/>
      <c r="CS1557" s="253"/>
      <c r="CT1557" s="253"/>
      <c r="CU1557" s="253"/>
      <c r="CV1557" s="253"/>
      <c r="CW1557" s="253"/>
      <c r="CX1557" s="253"/>
      <c r="CY1557" s="253"/>
      <c r="CZ1557" s="253"/>
      <c r="DA1557" s="253"/>
      <c r="DB1557" s="253"/>
      <c r="DC1557" s="253"/>
      <c r="DD1557" s="253"/>
      <c r="DE1557" s="253"/>
      <c r="DF1557" s="253"/>
      <c r="DG1557" s="253"/>
      <c r="DH1557" s="253"/>
      <c r="DI1557" s="253"/>
      <c r="DJ1557" s="253"/>
      <c r="DK1557" s="253"/>
      <c r="DL1557" s="253"/>
      <c r="DM1557" s="253"/>
      <c r="DN1557" s="253"/>
      <c r="DO1557" s="253"/>
      <c r="DP1557" s="253"/>
      <c r="DQ1557" s="253"/>
      <c r="DR1557" s="253"/>
      <c r="DS1557" s="253"/>
      <c r="DT1557" s="253"/>
      <c r="DU1557" s="253"/>
    </row>
    <row r="1558" spans="1:125" s="248" customFormat="1" x14ac:dyDescent="0.25">
      <c r="A1558" s="253"/>
      <c r="B1558" s="253"/>
      <c r="D1558" s="253"/>
      <c r="E1558" s="253"/>
      <c r="F1558" s="253"/>
      <c r="G1558" s="253"/>
      <c r="H1558" s="253"/>
      <c r="I1558" s="253"/>
      <c r="J1558" s="253"/>
      <c r="K1558" s="253"/>
      <c r="L1558" s="253"/>
      <c r="S1558" s="253"/>
      <c r="T1558" s="253"/>
      <c r="U1558" s="253"/>
      <c r="V1558" s="253"/>
      <c r="W1558" s="253"/>
      <c r="X1558" s="253"/>
      <c r="Y1558" s="253"/>
      <c r="Z1558" s="253"/>
      <c r="AA1558" s="253"/>
      <c r="AB1558" s="253"/>
      <c r="AC1558" s="253"/>
      <c r="AD1558" s="253"/>
      <c r="AE1558" s="253"/>
      <c r="AF1558" s="253"/>
      <c r="AG1558" s="253"/>
      <c r="AH1558" s="253"/>
      <c r="AI1558" s="253"/>
      <c r="AJ1558" s="253"/>
      <c r="AK1558" s="253"/>
      <c r="AL1558" s="253"/>
      <c r="AM1558" s="253"/>
      <c r="AN1558" s="253"/>
      <c r="AO1558" s="253"/>
      <c r="AP1558" s="253"/>
      <c r="AQ1558" s="253"/>
      <c r="AR1558" s="253"/>
      <c r="AS1558" s="253"/>
      <c r="AT1558" s="253"/>
      <c r="AU1558" s="253"/>
      <c r="AV1558" s="253"/>
      <c r="AW1558" s="253"/>
      <c r="AX1558" s="253"/>
      <c r="AY1558" s="253"/>
      <c r="AZ1558" s="253"/>
      <c r="BA1558" s="253"/>
      <c r="BB1558" s="253"/>
      <c r="BC1558" s="253"/>
      <c r="BD1558" s="253"/>
      <c r="BE1558" s="253"/>
      <c r="BF1558" s="253"/>
      <c r="BG1558" s="253"/>
      <c r="BH1558" s="253"/>
      <c r="BI1558" s="253"/>
      <c r="BJ1558" s="253"/>
      <c r="BK1558" s="253"/>
      <c r="BL1558" s="253"/>
      <c r="BM1558" s="253"/>
      <c r="BN1558" s="253"/>
      <c r="BO1558" s="253"/>
      <c r="BP1558" s="253"/>
      <c r="BQ1558" s="253"/>
      <c r="BR1558" s="253"/>
      <c r="BS1558" s="253"/>
      <c r="BT1558" s="253"/>
      <c r="BU1558" s="253"/>
      <c r="BV1558" s="253"/>
      <c r="BW1558" s="253"/>
      <c r="BX1558" s="253"/>
      <c r="BY1558" s="253"/>
      <c r="BZ1558" s="253"/>
      <c r="CA1558" s="253"/>
      <c r="CB1558" s="253"/>
      <c r="CC1558" s="253"/>
      <c r="CD1558" s="253"/>
      <c r="CE1558" s="253"/>
      <c r="CF1558" s="253"/>
      <c r="CG1558" s="253"/>
      <c r="CH1558" s="253"/>
      <c r="CI1558" s="253"/>
      <c r="CJ1558" s="253"/>
      <c r="CK1558" s="253"/>
      <c r="CL1558" s="253"/>
      <c r="CM1558" s="253"/>
      <c r="CN1558" s="253"/>
      <c r="CO1558" s="253"/>
      <c r="CP1558" s="253"/>
      <c r="CQ1558" s="253"/>
      <c r="CR1558" s="253"/>
      <c r="CS1558" s="253"/>
      <c r="CT1558" s="253"/>
      <c r="CU1558" s="253"/>
      <c r="CV1558" s="253"/>
      <c r="CW1558" s="253"/>
      <c r="CX1558" s="253"/>
      <c r="CY1558" s="253"/>
      <c r="CZ1558" s="253"/>
      <c r="DA1558" s="253"/>
      <c r="DB1558" s="253"/>
      <c r="DC1558" s="253"/>
      <c r="DD1558" s="253"/>
      <c r="DE1558" s="253"/>
      <c r="DF1558" s="253"/>
      <c r="DG1558" s="253"/>
      <c r="DH1558" s="253"/>
      <c r="DI1558" s="253"/>
      <c r="DJ1558" s="253"/>
      <c r="DK1558" s="253"/>
      <c r="DL1558" s="253"/>
      <c r="DM1558" s="253"/>
      <c r="DN1558" s="253"/>
      <c r="DO1558" s="253"/>
      <c r="DP1558" s="253"/>
      <c r="DQ1558" s="253"/>
      <c r="DR1558" s="253"/>
      <c r="DS1558" s="253"/>
      <c r="DT1558" s="253"/>
      <c r="DU1558" s="253"/>
    </row>
    <row r="1559" spans="1:125" s="248" customFormat="1" x14ac:dyDescent="0.25">
      <c r="A1559" s="253"/>
      <c r="B1559" s="253"/>
      <c r="D1559" s="253"/>
      <c r="E1559" s="253"/>
      <c r="F1559" s="253"/>
      <c r="G1559" s="253"/>
      <c r="H1559" s="253"/>
      <c r="I1559" s="253"/>
      <c r="J1559" s="253"/>
      <c r="K1559" s="253"/>
      <c r="L1559" s="253"/>
      <c r="S1559" s="253"/>
      <c r="T1559" s="253"/>
      <c r="U1559" s="253"/>
      <c r="V1559" s="253"/>
      <c r="W1559" s="253"/>
      <c r="X1559" s="253"/>
      <c r="Y1559" s="253"/>
      <c r="Z1559" s="253"/>
      <c r="AA1559" s="253"/>
      <c r="AB1559" s="253"/>
      <c r="AC1559" s="253"/>
      <c r="AD1559" s="253"/>
      <c r="AE1559" s="253"/>
      <c r="AF1559" s="253"/>
      <c r="AG1559" s="253"/>
      <c r="AH1559" s="253"/>
      <c r="AI1559" s="253"/>
      <c r="AJ1559" s="253"/>
      <c r="AK1559" s="253"/>
      <c r="AL1559" s="253"/>
      <c r="AM1559" s="253"/>
      <c r="AN1559" s="253"/>
      <c r="AO1559" s="253"/>
      <c r="AP1559" s="253"/>
      <c r="AQ1559" s="253"/>
      <c r="AR1559" s="253"/>
      <c r="AS1559" s="253"/>
      <c r="AT1559" s="253"/>
      <c r="AU1559" s="253"/>
      <c r="AV1559" s="253"/>
      <c r="AW1559" s="253"/>
      <c r="AX1559" s="253"/>
      <c r="AY1559" s="253"/>
      <c r="AZ1559" s="253"/>
      <c r="BA1559" s="253"/>
      <c r="BB1559" s="253"/>
      <c r="BC1559" s="253"/>
      <c r="BD1559" s="253"/>
      <c r="BE1559" s="253"/>
      <c r="BF1559" s="253"/>
      <c r="BG1559" s="253"/>
      <c r="BH1559" s="253"/>
      <c r="BI1559" s="253"/>
      <c r="BJ1559" s="253"/>
      <c r="BK1559" s="253"/>
      <c r="BL1559" s="253"/>
      <c r="BM1559" s="253"/>
      <c r="BN1559" s="253"/>
      <c r="BO1559" s="253"/>
      <c r="BP1559" s="253"/>
      <c r="BQ1559" s="253"/>
      <c r="BR1559" s="253"/>
      <c r="BS1559" s="253"/>
      <c r="BT1559" s="253"/>
      <c r="BU1559" s="253"/>
      <c r="BV1559" s="253"/>
      <c r="BW1559" s="253"/>
      <c r="BX1559" s="253"/>
      <c r="BY1559" s="253"/>
      <c r="BZ1559" s="253"/>
      <c r="CA1559" s="253"/>
      <c r="CB1559" s="253"/>
      <c r="CC1559" s="253"/>
      <c r="CD1559" s="253"/>
      <c r="CE1559" s="253"/>
      <c r="CF1559" s="253"/>
      <c r="CG1559" s="253"/>
      <c r="CH1559" s="253"/>
      <c r="CI1559" s="253"/>
      <c r="CJ1559" s="253"/>
      <c r="CK1559" s="253"/>
      <c r="CL1559" s="253"/>
      <c r="CM1559" s="253"/>
      <c r="CN1559" s="253"/>
      <c r="CO1559" s="253"/>
      <c r="CP1559" s="253"/>
      <c r="CQ1559" s="253"/>
      <c r="CR1559" s="253"/>
      <c r="CS1559" s="253"/>
      <c r="CT1559" s="253"/>
      <c r="CU1559" s="253"/>
      <c r="CV1559" s="253"/>
      <c r="CW1559" s="253"/>
      <c r="CX1559" s="253"/>
      <c r="CY1559" s="253"/>
      <c r="CZ1559" s="253"/>
      <c r="DA1559" s="253"/>
      <c r="DB1559" s="253"/>
      <c r="DC1559" s="253"/>
      <c r="DD1559" s="253"/>
      <c r="DE1559" s="253"/>
      <c r="DF1559" s="253"/>
      <c r="DG1559" s="253"/>
      <c r="DH1559" s="253"/>
      <c r="DI1559" s="253"/>
      <c r="DJ1559" s="253"/>
      <c r="DK1559" s="253"/>
      <c r="DL1559" s="253"/>
      <c r="DM1559" s="253"/>
      <c r="DN1559" s="253"/>
      <c r="DO1559" s="253"/>
      <c r="DP1559" s="253"/>
      <c r="DQ1559" s="253"/>
      <c r="DR1559" s="253"/>
      <c r="DS1559" s="253"/>
      <c r="DT1559" s="253"/>
      <c r="DU1559" s="253"/>
    </row>
    <row r="1560" spans="1:125" s="248" customFormat="1" x14ac:dyDescent="0.25">
      <c r="A1560" s="253"/>
      <c r="B1560" s="253"/>
      <c r="D1560" s="253"/>
      <c r="E1560" s="253"/>
      <c r="F1560" s="253"/>
      <c r="G1560" s="253"/>
      <c r="H1560" s="253"/>
      <c r="I1560" s="253"/>
      <c r="J1560" s="253"/>
      <c r="K1560" s="253"/>
      <c r="L1560" s="253"/>
      <c r="S1560" s="253"/>
      <c r="T1560" s="253"/>
      <c r="U1560" s="253"/>
      <c r="V1560" s="253"/>
      <c r="W1560" s="253"/>
      <c r="X1560" s="253"/>
      <c r="Y1560" s="253"/>
      <c r="Z1560" s="253"/>
      <c r="AA1560" s="253"/>
      <c r="AB1560" s="253"/>
      <c r="AC1560" s="253"/>
      <c r="AD1560" s="253"/>
      <c r="AE1560" s="253"/>
      <c r="AF1560" s="253"/>
      <c r="AG1560" s="253"/>
      <c r="AH1560" s="253"/>
      <c r="AI1560" s="253"/>
      <c r="AJ1560" s="253"/>
      <c r="AK1560" s="253"/>
      <c r="AL1560" s="253"/>
      <c r="AM1560" s="253"/>
      <c r="AN1560" s="253"/>
      <c r="AO1560" s="253"/>
      <c r="AP1560" s="253"/>
      <c r="AQ1560" s="253"/>
      <c r="AR1560" s="253"/>
      <c r="AS1560" s="253"/>
      <c r="AT1560" s="253"/>
      <c r="AU1560" s="253"/>
      <c r="AV1560" s="253"/>
      <c r="AW1560" s="253"/>
      <c r="AX1560" s="253"/>
      <c r="AY1560" s="253"/>
      <c r="AZ1560" s="253"/>
      <c r="BA1560" s="253"/>
      <c r="BB1560" s="253"/>
      <c r="BC1560" s="253"/>
      <c r="BD1560" s="253"/>
      <c r="BE1560" s="253"/>
      <c r="BF1560" s="253"/>
      <c r="BG1560" s="253"/>
      <c r="BH1560" s="253"/>
      <c r="BI1560" s="253"/>
      <c r="BJ1560" s="253"/>
      <c r="BK1560" s="253"/>
      <c r="BL1560" s="253"/>
      <c r="BM1560" s="253"/>
      <c r="BN1560" s="253"/>
      <c r="BO1560" s="253"/>
      <c r="BP1560" s="253"/>
      <c r="BQ1560" s="253"/>
      <c r="BR1560" s="253"/>
      <c r="BS1560" s="253"/>
      <c r="BT1560" s="253"/>
      <c r="BU1560" s="253"/>
      <c r="BV1560" s="253"/>
      <c r="BW1560" s="253"/>
      <c r="BX1560" s="253"/>
      <c r="BY1560" s="253"/>
      <c r="BZ1560" s="253"/>
      <c r="CA1560" s="253"/>
      <c r="CB1560" s="253"/>
      <c r="CC1560" s="253"/>
      <c r="CD1560" s="253"/>
      <c r="CE1560" s="253"/>
      <c r="CF1560" s="253"/>
      <c r="CG1560" s="253"/>
      <c r="CH1560" s="253"/>
      <c r="CI1560" s="253"/>
      <c r="CJ1560" s="253"/>
      <c r="CK1560" s="253"/>
      <c r="CL1560" s="253"/>
      <c r="CM1560" s="253"/>
      <c r="CN1560" s="253"/>
      <c r="CO1560" s="253"/>
      <c r="CP1560" s="253"/>
      <c r="CQ1560" s="253"/>
      <c r="CR1560" s="253"/>
      <c r="CS1560" s="253"/>
      <c r="CT1560" s="253"/>
      <c r="CU1560" s="253"/>
      <c r="CV1560" s="253"/>
      <c r="CW1560" s="253"/>
      <c r="CX1560" s="253"/>
      <c r="CY1560" s="253"/>
      <c r="CZ1560" s="253"/>
      <c r="DA1560" s="253"/>
      <c r="DB1560" s="253"/>
      <c r="DC1560" s="253"/>
      <c r="DD1560" s="253"/>
      <c r="DE1560" s="253"/>
      <c r="DF1560" s="253"/>
      <c r="DG1560" s="253"/>
      <c r="DH1560" s="253"/>
      <c r="DI1560" s="253"/>
      <c r="DJ1560" s="253"/>
      <c r="DK1560" s="253"/>
      <c r="DL1560" s="253"/>
      <c r="DM1560" s="253"/>
      <c r="DN1560" s="253"/>
      <c r="DO1560" s="253"/>
      <c r="DP1560" s="253"/>
      <c r="DQ1560" s="253"/>
      <c r="DR1560" s="253"/>
      <c r="DS1560" s="253"/>
      <c r="DT1560" s="253"/>
      <c r="DU1560" s="253"/>
    </row>
    <row r="1561" spans="1:125" s="248" customFormat="1" x14ac:dyDescent="0.25">
      <c r="A1561" s="253"/>
      <c r="B1561" s="253"/>
      <c r="D1561" s="253"/>
      <c r="E1561" s="253"/>
      <c r="F1561" s="253"/>
      <c r="G1561" s="253"/>
      <c r="H1561" s="253"/>
      <c r="I1561" s="253"/>
      <c r="J1561" s="253"/>
      <c r="K1561" s="253"/>
      <c r="L1561" s="253"/>
      <c r="S1561" s="253"/>
      <c r="T1561" s="253"/>
      <c r="U1561" s="253"/>
      <c r="V1561" s="253"/>
      <c r="W1561" s="253"/>
      <c r="X1561" s="253"/>
      <c r="Y1561" s="253"/>
      <c r="Z1561" s="253"/>
      <c r="AA1561" s="253"/>
      <c r="AB1561" s="253"/>
      <c r="AC1561" s="253"/>
      <c r="AD1561" s="253"/>
      <c r="AE1561" s="253"/>
      <c r="AF1561" s="253"/>
      <c r="AG1561" s="253"/>
      <c r="AH1561" s="253"/>
      <c r="AI1561" s="253"/>
      <c r="AJ1561" s="253"/>
      <c r="AK1561" s="253"/>
      <c r="AL1561" s="253"/>
      <c r="AM1561" s="253"/>
      <c r="AN1561" s="253"/>
      <c r="AO1561" s="253"/>
      <c r="AP1561" s="253"/>
      <c r="AQ1561" s="253"/>
      <c r="AR1561" s="253"/>
      <c r="AS1561" s="253"/>
      <c r="AT1561" s="253"/>
      <c r="AU1561" s="253"/>
      <c r="AV1561" s="253"/>
      <c r="AW1561" s="253"/>
      <c r="AX1561" s="253"/>
      <c r="AY1561" s="253"/>
      <c r="AZ1561" s="253"/>
      <c r="BA1561" s="253"/>
      <c r="BB1561" s="253"/>
      <c r="BC1561" s="253"/>
      <c r="BD1561" s="253"/>
      <c r="BE1561" s="253"/>
      <c r="BF1561" s="253"/>
      <c r="BG1561" s="253"/>
      <c r="BH1561" s="253"/>
      <c r="BI1561" s="253"/>
      <c r="BJ1561" s="253"/>
      <c r="BK1561" s="253"/>
      <c r="BL1561" s="253"/>
      <c r="BM1561" s="253"/>
      <c r="BN1561" s="253"/>
      <c r="BO1561" s="253"/>
      <c r="BP1561" s="253"/>
      <c r="BQ1561" s="253"/>
      <c r="BR1561" s="253"/>
      <c r="BS1561" s="253"/>
      <c r="BT1561" s="253"/>
      <c r="BU1561" s="253"/>
      <c r="BV1561" s="253"/>
      <c r="BW1561" s="253"/>
      <c r="BX1561" s="253"/>
      <c r="BY1561" s="253"/>
      <c r="BZ1561" s="253"/>
      <c r="CA1561" s="253"/>
      <c r="CB1561" s="253"/>
      <c r="CC1561" s="253"/>
      <c r="CD1561" s="253"/>
      <c r="CE1561" s="253"/>
      <c r="CF1561" s="253"/>
      <c r="CG1561" s="253"/>
      <c r="CH1561" s="253"/>
      <c r="CI1561" s="253"/>
      <c r="CJ1561" s="253"/>
      <c r="CK1561" s="253"/>
      <c r="CL1561" s="253"/>
      <c r="CM1561" s="253"/>
      <c r="CN1561" s="253"/>
      <c r="CO1561" s="253"/>
      <c r="CP1561" s="253"/>
      <c r="CQ1561" s="253"/>
      <c r="CR1561" s="253"/>
      <c r="CS1561" s="253"/>
      <c r="CT1561" s="253"/>
      <c r="CU1561" s="253"/>
      <c r="CV1561" s="253"/>
      <c r="CW1561" s="253"/>
      <c r="CX1561" s="253"/>
      <c r="CY1561" s="253"/>
      <c r="CZ1561" s="253"/>
      <c r="DA1561" s="253"/>
      <c r="DB1561" s="253"/>
      <c r="DC1561" s="253"/>
      <c r="DD1561" s="253"/>
      <c r="DE1561" s="253"/>
      <c r="DF1561" s="253"/>
      <c r="DG1561" s="253"/>
      <c r="DH1561" s="253"/>
      <c r="DI1561" s="253"/>
      <c r="DJ1561" s="253"/>
      <c r="DK1561" s="253"/>
      <c r="DL1561" s="253"/>
      <c r="DM1561" s="253"/>
      <c r="DN1561" s="253"/>
      <c r="DO1561" s="253"/>
      <c r="DP1561" s="253"/>
      <c r="DQ1561" s="253"/>
      <c r="DR1561" s="253"/>
      <c r="DS1561" s="253"/>
      <c r="DT1561" s="253"/>
      <c r="DU1561" s="253"/>
    </row>
    <row r="1562" spans="1:125" s="248" customFormat="1" x14ac:dyDescent="0.25">
      <c r="A1562" s="253"/>
      <c r="B1562" s="253"/>
      <c r="D1562" s="253"/>
      <c r="E1562" s="253"/>
      <c r="F1562" s="253"/>
      <c r="G1562" s="253"/>
      <c r="H1562" s="253"/>
      <c r="I1562" s="253"/>
      <c r="J1562" s="253"/>
      <c r="K1562" s="253"/>
      <c r="L1562" s="253"/>
      <c r="S1562" s="253"/>
      <c r="T1562" s="253"/>
      <c r="U1562" s="253"/>
      <c r="V1562" s="253"/>
      <c r="W1562" s="253"/>
      <c r="X1562" s="253"/>
      <c r="Y1562" s="253"/>
      <c r="Z1562" s="253"/>
      <c r="AA1562" s="253"/>
      <c r="AB1562" s="253"/>
      <c r="AC1562" s="253"/>
      <c r="AD1562" s="253"/>
      <c r="AE1562" s="253"/>
      <c r="AF1562" s="253"/>
      <c r="AG1562" s="253"/>
      <c r="AH1562" s="253"/>
      <c r="AI1562" s="253"/>
      <c r="AJ1562" s="253"/>
      <c r="AK1562" s="253"/>
      <c r="AL1562" s="253"/>
      <c r="AM1562" s="253"/>
      <c r="AN1562" s="253"/>
      <c r="AO1562" s="253"/>
      <c r="AP1562" s="253"/>
      <c r="AQ1562" s="253"/>
      <c r="AR1562" s="253"/>
      <c r="AS1562" s="253"/>
      <c r="AT1562" s="253"/>
      <c r="AU1562" s="253"/>
      <c r="AV1562" s="253"/>
      <c r="AW1562" s="253"/>
      <c r="AX1562" s="253"/>
      <c r="AY1562" s="253"/>
      <c r="AZ1562" s="253"/>
      <c r="BA1562" s="253"/>
      <c r="BB1562" s="253"/>
      <c r="BC1562" s="253"/>
      <c r="BD1562" s="253"/>
      <c r="BE1562" s="253"/>
      <c r="BF1562" s="253"/>
      <c r="BG1562" s="253"/>
      <c r="BH1562" s="253"/>
      <c r="BI1562" s="253"/>
      <c r="BJ1562" s="253"/>
      <c r="BK1562" s="253"/>
      <c r="BL1562" s="253"/>
      <c r="BM1562" s="253"/>
      <c r="BN1562" s="253"/>
      <c r="BO1562" s="253"/>
      <c r="BP1562" s="253"/>
      <c r="BQ1562" s="253"/>
      <c r="BR1562" s="253"/>
      <c r="BS1562" s="253"/>
      <c r="BT1562" s="253"/>
      <c r="BU1562" s="253"/>
      <c r="BV1562" s="253"/>
      <c r="BW1562" s="253"/>
      <c r="BX1562" s="253"/>
      <c r="BY1562" s="253"/>
      <c r="BZ1562" s="253"/>
      <c r="CA1562" s="253"/>
      <c r="CB1562" s="253"/>
      <c r="CC1562" s="253"/>
      <c r="CD1562" s="253"/>
      <c r="CE1562" s="253"/>
      <c r="CF1562" s="253"/>
      <c r="CG1562" s="253"/>
      <c r="CH1562" s="253"/>
      <c r="CI1562" s="253"/>
      <c r="CJ1562" s="253"/>
      <c r="CK1562" s="253"/>
      <c r="CL1562" s="253"/>
      <c r="CM1562" s="253"/>
      <c r="CN1562" s="253"/>
      <c r="CO1562" s="253"/>
      <c r="CP1562" s="253"/>
      <c r="CQ1562" s="253"/>
      <c r="CR1562" s="253"/>
      <c r="CS1562" s="253"/>
      <c r="CT1562" s="253"/>
      <c r="CU1562" s="253"/>
      <c r="CV1562" s="253"/>
      <c r="CW1562" s="253"/>
      <c r="CX1562" s="253"/>
      <c r="CY1562" s="253"/>
      <c r="CZ1562" s="253"/>
      <c r="DA1562" s="253"/>
      <c r="DB1562" s="253"/>
      <c r="DC1562" s="253"/>
      <c r="DD1562" s="253"/>
      <c r="DE1562" s="253"/>
      <c r="DF1562" s="253"/>
      <c r="DG1562" s="253"/>
      <c r="DH1562" s="253"/>
      <c r="DI1562" s="253"/>
      <c r="DJ1562" s="253"/>
      <c r="DK1562" s="253"/>
      <c r="DL1562" s="253"/>
      <c r="DM1562" s="253"/>
      <c r="DN1562" s="253"/>
      <c r="DO1562" s="253"/>
      <c r="DP1562" s="253"/>
      <c r="DQ1562" s="253"/>
      <c r="DR1562" s="253"/>
      <c r="DS1562" s="253"/>
      <c r="DT1562" s="253"/>
      <c r="DU1562" s="253"/>
    </row>
    <row r="1563" spans="1:125" s="248" customFormat="1" x14ac:dyDescent="0.25">
      <c r="A1563" s="253"/>
      <c r="B1563" s="253"/>
      <c r="D1563" s="253"/>
      <c r="E1563" s="253"/>
      <c r="F1563" s="253"/>
      <c r="G1563" s="253"/>
      <c r="H1563" s="253"/>
      <c r="I1563" s="253"/>
      <c r="J1563" s="253"/>
      <c r="K1563" s="253"/>
      <c r="L1563" s="253"/>
      <c r="S1563" s="253"/>
      <c r="T1563" s="253"/>
      <c r="U1563" s="253"/>
      <c r="V1563" s="253"/>
      <c r="W1563" s="253"/>
      <c r="X1563" s="253"/>
      <c r="Y1563" s="253"/>
      <c r="Z1563" s="253"/>
      <c r="AA1563" s="253"/>
      <c r="AB1563" s="253"/>
      <c r="AC1563" s="253"/>
      <c r="AD1563" s="253"/>
      <c r="AE1563" s="253"/>
      <c r="AF1563" s="253"/>
      <c r="AG1563" s="253"/>
      <c r="AH1563" s="253"/>
      <c r="AI1563" s="253"/>
      <c r="AJ1563" s="253"/>
      <c r="AK1563" s="253"/>
      <c r="AL1563" s="253"/>
      <c r="AM1563" s="253"/>
      <c r="AN1563" s="253"/>
      <c r="AO1563" s="253"/>
      <c r="AP1563" s="253"/>
      <c r="AQ1563" s="253"/>
      <c r="AR1563" s="253"/>
      <c r="AS1563" s="253"/>
      <c r="AT1563" s="253"/>
      <c r="AU1563" s="253"/>
      <c r="AV1563" s="253"/>
      <c r="AW1563" s="253"/>
      <c r="AX1563" s="253"/>
      <c r="AY1563" s="253"/>
      <c r="AZ1563" s="253"/>
      <c r="BA1563" s="253"/>
      <c r="BB1563" s="253"/>
      <c r="BC1563" s="253"/>
      <c r="BD1563" s="253"/>
      <c r="BE1563" s="253"/>
      <c r="BF1563" s="253"/>
      <c r="BG1563" s="253"/>
      <c r="BH1563" s="253"/>
      <c r="BI1563" s="253"/>
      <c r="BJ1563" s="253"/>
      <c r="BK1563" s="253"/>
      <c r="BL1563" s="253"/>
      <c r="BM1563" s="253"/>
      <c r="BN1563" s="253"/>
      <c r="BO1563" s="253"/>
      <c r="BP1563" s="253"/>
      <c r="BQ1563" s="253"/>
      <c r="BR1563" s="253"/>
      <c r="BS1563" s="253"/>
      <c r="BT1563" s="253"/>
      <c r="BU1563" s="253"/>
      <c r="BV1563" s="253"/>
      <c r="BW1563" s="253"/>
      <c r="BX1563" s="253"/>
      <c r="BY1563" s="253"/>
      <c r="BZ1563" s="253"/>
      <c r="CA1563" s="253"/>
      <c r="CB1563" s="253"/>
      <c r="CC1563" s="253"/>
      <c r="CD1563" s="253"/>
      <c r="CE1563" s="253"/>
      <c r="CF1563" s="253"/>
      <c r="CG1563" s="253"/>
      <c r="CH1563" s="253"/>
      <c r="CI1563" s="253"/>
      <c r="CJ1563" s="253"/>
      <c r="CK1563" s="253"/>
      <c r="CL1563" s="253"/>
      <c r="CM1563" s="253"/>
      <c r="CN1563" s="253"/>
      <c r="CO1563" s="253"/>
      <c r="CP1563" s="253"/>
      <c r="CQ1563" s="253"/>
      <c r="CR1563" s="253"/>
      <c r="CS1563" s="253"/>
      <c r="CT1563" s="253"/>
      <c r="CU1563" s="253"/>
      <c r="CV1563" s="253"/>
      <c r="CW1563" s="253"/>
      <c r="CX1563" s="253"/>
      <c r="CY1563" s="253"/>
      <c r="CZ1563" s="253"/>
      <c r="DA1563" s="253"/>
      <c r="DB1563" s="253"/>
      <c r="DC1563" s="253"/>
      <c r="DD1563" s="253"/>
      <c r="DE1563" s="253"/>
      <c r="DF1563" s="253"/>
      <c r="DG1563" s="253"/>
      <c r="DH1563" s="253"/>
      <c r="DI1563" s="253"/>
      <c r="DJ1563" s="253"/>
      <c r="DK1563" s="253"/>
      <c r="DL1563" s="253"/>
      <c r="DM1563" s="253"/>
      <c r="DN1563" s="253"/>
      <c r="DO1563" s="253"/>
      <c r="DP1563" s="253"/>
      <c r="DQ1563" s="253"/>
      <c r="DR1563" s="253"/>
      <c r="DS1563" s="253"/>
      <c r="DT1563" s="253"/>
      <c r="DU1563" s="253"/>
    </row>
    <row r="1564" spans="1:125" s="248" customFormat="1" x14ac:dyDescent="0.25">
      <c r="A1564" s="253"/>
      <c r="B1564" s="253"/>
      <c r="D1564" s="253"/>
      <c r="E1564" s="253"/>
      <c r="F1564" s="253"/>
      <c r="G1564" s="253"/>
      <c r="H1564" s="253"/>
      <c r="I1564" s="253"/>
      <c r="J1564" s="253"/>
      <c r="K1564" s="253"/>
      <c r="L1564" s="253"/>
      <c r="S1564" s="253"/>
      <c r="T1564" s="253"/>
      <c r="U1564" s="253"/>
      <c r="V1564" s="253"/>
      <c r="W1564" s="253"/>
      <c r="X1564" s="253"/>
      <c r="Y1564" s="253"/>
      <c r="Z1564" s="253"/>
      <c r="AA1564" s="253"/>
      <c r="AB1564" s="253"/>
      <c r="AC1564" s="253"/>
      <c r="AD1564" s="253"/>
      <c r="AE1564" s="253"/>
      <c r="AF1564" s="253"/>
      <c r="AG1564" s="253"/>
      <c r="AH1564" s="253"/>
      <c r="AI1564" s="253"/>
      <c r="AJ1564" s="253"/>
      <c r="AK1564" s="253"/>
      <c r="AL1564" s="253"/>
      <c r="AM1564" s="253"/>
      <c r="AN1564" s="253"/>
      <c r="AO1564" s="253"/>
      <c r="AP1564" s="253"/>
      <c r="AQ1564" s="253"/>
      <c r="AR1564" s="253"/>
      <c r="AS1564" s="253"/>
      <c r="AT1564" s="253"/>
      <c r="AU1564" s="253"/>
      <c r="AV1564" s="253"/>
      <c r="AW1564" s="253"/>
      <c r="AX1564" s="253"/>
      <c r="AY1564" s="253"/>
      <c r="AZ1564" s="253"/>
      <c r="BA1564" s="253"/>
      <c r="BB1564" s="253"/>
      <c r="BC1564" s="253"/>
      <c r="BD1564" s="253"/>
      <c r="BE1564" s="253"/>
      <c r="BF1564" s="253"/>
      <c r="BG1564" s="253"/>
      <c r="BH1564" s="253"/>
      <c r="BI1564" s="253"/>
      <c r="BJ1564" s="253"/>
      <c r="BK1564" s="253"/>
      <c r="BL1564" s="253"/>
      <c r="BM1564" s="253"/>
      <c r="BN1564" s="253"/>
      <c r="BO1564" s="253"/>
      <c r="BP1564" s="253"/>
      <c r="BQ1564" s="253"/>
      <c r="BR1564" s="253"/>
      <c r="BS1564" s="253"/>
      <c r="BT1564" s="253"/>
      <c r="BU1564" s="253"/>
      <c r="BV1564" s="253"/>
      <c r="BW1564" s="253"/>
      <c r="BX1564" s="253"/>
      <c r="BY1564" s="253"/>
      <c r="BZ1564" s="253"/>
      <c r="CA1564" s="253"/>
      <c r="CB1564" s="253"/>
      <c r="CC1564" s="253"/>
      <c r="CD1564" s="253"/>
      <c r="CE1564" s="253"/>
      <c r="CF1564" s="253"/>
      <c r="CG1564" s="253"/>
      <c r="CH1564" s="253"/>
      <c r="CI1564" s="253"/>
      <c r="CJ1564" s="253"/>
      <c r="CK1564" s="253"/>
      <c r="CL1564" s="253"/>
      <c r="CM1564" s="253"/>
      <c r="CN1564" s="253"/>
      <c r="CO1564" s="253"/>
      <c r="CP1564" s="253"/>
      <c r="CQ1564" s="253"/>
      <c r="CR1564" s="253"/>
      <c r="CS1564" s="253"/>
      <c r="CT1564" s="253"/>
      <c r="CU1564" s="253"/>
      <c r="CV1564" s="253"/>
      <c r="CW1564" s="253"/>
      <c r="CX1564" s="253"/>
      <c r="CY1564" s="253"/>
      <c r="CZ1564" s="253"/>
      <c r="DA1564" s="253"/>
      <c r="DB1564" s="253"/>
      <c r="DC1564" s="253"/>
      <c r="DD1564" s="253"/>
      <c r="DE1564" s="253"/>
      <c r="DF1564" s="253"/>
      <c r="DG1564" s="253"/>
      <c r="DH1564" s="253"/>
      <c r="DI1564" s="253"/>
      <c r="DJ1564" s="253"/>
      <c r="DK1564" s="253"/>
      <c r="DL1564" s="253"/>
      <c r="DM1564" s="253"/>
      <c r="DN1564" s="253"/>
      <c r="DO1564" s="253"/>
      <c r="DP1564" s="253"/>
      <c r="DQ1564" s="253"/>
      <c r="DR1564" s="253"/>
      <c r="DS1564" s="253"/>
      <c r="DT1564" s="253"/>
      <c r="DU1564" s="253"/>
    </row>
    <row r="1565" spans="1:125" s="248" customFormat="1" x14ac:dyDescent="0.25">
      <c r="A1565" s="253"/>
      <c r="B1565" s="253"/>
      <c r="D1565" s="253"/>
      <c r="E1565" s="253"/>
      <c r="F1565" s="253"/>
      <c r="G1565" s="253"/>
      <c r="H1565" s="253"/>
      <c r="I1565" s="253"/>
      <c r="J1565" s="253"/>
      <c r="K1565" s="253"/>
      <c r="L1565" s="253"/>
      <c r="S1565" s="253"/>
      <c r="T1565" s="253"/>
      <c r="U1565" s="253"/>
      <c r="V1565" s="253"/>
      <c r="W1565" s="253"/>
      <c r="X1565" s="253"/>
      <c r="Y1565" s="253"/>
      <c r="Z1565" s="253"/>
      <c r="AA1565" s="253"/>
      <c r="AB1565" s="253"/>
      <c r="AC1565" s="253"/>
      <c r="AD1565" s="253"/>
      <c r="AE1565" s="253"/>
      <c r="AF1565" s="253"/>
      <c r="AG1565" s="253"/>
      <c r="AH1565" s="253"/>
      <c r="AI1565" s="253"/>
      <c r="AJ1565" s="253"/>
      <c r="AK1565" s="253"/>
      <c r="AL1565" s="253"/>
      <c r="AM1565" s="253"/>
      <c r="AN1565" s="253"/>
      <c r="AO1565" s="253"/>
      <c r="AP1565" s="253"/>
      <c r="AQ1565" s="253"/>
      <c r="AR1565" s="253"/>
      <c r="AS1565" s="253"/>
      <c r="AT1565" s="253"/>
      <c r="AU1565" s="253"/>
      <c r="AV1565" s="253"/>
      <c r="AW1565" s="253"/>
      <c r="AX1565" s="253"/>
      <c r="AY1565" s="253"/>
      <c r="AZ1565" s="253"/>
      <c r="BA1565" s="253"/>
      <c r="BB1565" s="253"/>
      <c r="BC1565" s="253"/>
      <c r="BD1565" s="253"/>
      <c r="BE1565" s="253"/>
      <c r="BF1565" s="253"/>
      <c r="BG1565" s="253"/>
      <c r="BH1565" s="253"/>
      <c r="BI1565" s="253"/>
      <c r="BJ1565" s="253"/>
      <c r="BK1565" s="253"/>
      <c r="BL1565" s="253"/>
      <c r="BM1565" s="253"/>
      <c r="BN1565" s="253"/>
      <c r="BO1565" s="253"/>
      <c r="BP1565" s="253"/>
      <c r="BQ1565" s="253"/>
      <c r="BR1565" s="253"/>
      <c r="BS1565" s="253"/>
      <c r="BT1565" s="253"/>
      <c r="BU1565" s="253"/>
      <c r="BV1565" s="253"/>
      <c r="BW1565" s="253"/>
      <c r="BX1565" s="253"/>
      <c r="BY1565" s="253"/>
      <c r="BZ1565" s="253"/>
      <c r="CA1565" s="253"/>
      <c r="CB1565" s="253"/>
      <c r="CC1565" s="253"/>
      <c r="CD1565" s="253"/>
      <c r="CE1565" s="253"/>
      <c r="CF1565" s="253"/>
      <c r="CG1565" s="253"/>
      <c r="CH1565" s="253"/>
      <c r="CI1565" s="253"/>
      <c r="CJ1565" s="253"/>
      <c r="CK1565" s="253"/>
      <c r="CL1565" s="253"/>
      <c r="CM1565" s="253"/>
      <c r="CN1565" s="253"/>
      <c r="CO1565" s="253"/>
      <c r="CP1565" s="253"/>
      <c r="CQ1565" s="253"/>
      <c r="CR1565" s="253"/>
      <c r="CS1565" s="253"/>
      <c r="CT1565" s="253"/>
      <c r="CU1565" s="253"/>
      <c r="CV1565" s="253"/>
      <c r="CW1565" s="253"/>
      <c r="CX1565" s="253"/>
      <c r="CY1565" s="253"/>
      <c r="CZ1565" s="253"/>
      <c r="DA1565" s="253"/>
      <c r="DB1565" s="253"/>
      <c r="DC1565" s="253"/>
      <c r="DD1565" s="253"/>
      <c r="DE1565" s="253"/>
      <c r="DF1565" s="253"/>
      <c r="DG1565" s="253"/>
      <c r="DH1565" s="253"/>
      <c r="DI1565" s="253"/>
      <c r="DJ1565" s="253"/>
      <c r="DK1565" s="253"/>
      <c r="DL1565" s="253"/>
      <c r="DM1565" s="253"/>
      <c r="DN1565" s="253"/>
      <c r="DO1565" s="253"/>
      <c r="DP1565" s="253"/>
      <c r="DQ1565" s="253"/>
      <c r="DR1565" s="253"/>
      <c r="DS1565" s="253"/>
      <c r="DT1565" s="253"/>
      <c r="DU1565" s="253"/>
    </row>
    <row r="1566" spans="1:125" s="248" customFormat="1" x14ac:dyDescent="0.25">
      <c r="A1566" s="253"/>
      <c r="B1566" s="253"/>
      <c r="D1566" s="253"/>
      <c r="E1566" s="253"/>
      <c r="F1566" s="253"/>
      <c r="G1566" s="253"/>
      <c r="H1566" s="253"/>
      <c r="I1566" s="253"/>
      <c r="J1566" s="253"/>
      <c r="K1566" s="253"/>
      <c r="L1566" s="253"/>
      <c r="S1566" s="253"/>
      <c r="T1566" s="253"/>
      <c r="U1566" s="253"/>
      <c r="V1566" s="253"/>
      <c r="W1566" s="253"/>
      <c r="X1566" s="253"/>
      <c r="Y1566" s="253"/>
      <c r="Z1566" s="253"/>
      <c r="AA1566" s="253"/>
      <c r="AB1566" s="253"/>
      <c r="AC1566" s="253"/>
      <c r="AD1566" s="253"/>
      <c r="AE1566" s="253"/>
      <c r="AF1566" s="253"/>
      <c r="AG1566" s="253"/>
      <c r="AH1566" s="253"/>
      <c r="AI1566" s="253"/>
      <c r="AJ1566" s="253"/>
      <c r="AK1566" s="253"/>
      <c r="AL1566" s="253"/>
      <c r="AM1566" s="253"/>
      <c r="AN1566" s="253"/>
      <c r="AO1566" s="253"/>
      <c r="AP1566" s="253"/>
      <c r="AQ1566" s="253"/>
      <c r="AR1566" s="253"/>
      <c r="AS1566" s="253"/>
      <c r="AT1566" s="253"/>
      <c r="AU1566" s="253"/>
      <c r="AV1566" s="253"/>
      <c r="AW1566" s="253"/>
      <c r="AX1566" s="253"/>
      <c r="AY1566" s="253"/>
      <c r="AZ1566" s="253"/>
      <c r="BA1566" s="253"/>
      <c r="BB1566" s="253"/>
      <c r="BC1566" s="253"/>
      <c r="BD1566" s="253"/>
      <c r="BE1566" s="253"/>
      <c r="BF1566" s="253"/>
      <c r="BG1566" s="253"/>
      <c r="BH1566" s="253"/>
      <c r="BI1566" s="253"/>
      <c r="BJ1566" s="253"/>
      <c r="BK1566" s="253"/>
      <c r="BL1566" s="253"/>
      <c r="BM1566" s="253"/>
      <c r="BN1566" s="253"/>
      <c r="BO1566" s="253"/>
      <c r="BP1566" s="253"/>
      <c r="BQ1566" s="253"/>
      <c r="BR1566" s="253"/>
      <c r="BS1566" s="253"/>
      <c r="BT1566" s="253"/>
      <c r="BU1566" s="253"/>
      <c r="BV1566" s="253"/>
      <c r="BW1566" s="253"/>
      <c r="BX1566" s="253"/>
      <c r="BY1566" s="253"/>
      <c r="BZ1566" s="253"/>
      <c r="CA1566" s="253"/>
      <c r="CB1566" s="253"/>
      <c r="CC1566" s="253"/>
      <c r="CD1566" s="253"/>
      <c r="CE1566" s="253"/>
      <c r="CF1566" s="253"/>
      <c r="CG1566" s="253"/>
      <c r="CH1566" s="253"/>
      <c r="CI1566" s="253"/>
      <c r="CJ1566" s="253"/>
      <c r="CK1566" s="253"/>
      <c r="CL1566" s="253"/>
      <c r="CM1566" s="253"/>
      <c r="CN1566" s="253"/>
      <c r="CO1566" s="253"/>
      <c r="CP1566" s="253"/>
      <c r="CQ1566" s="253"/>
      <c r="CR1566" s="253"/>
      <c r="CS1566" s="253"/>
      <c r="CT1566" s="253"/>
      <c r="CU1566" s="253"/>
      <c r="CV1566" s="253"/>
      <c r="CW1566" s="253"/>
      <c r="CX1566" s="253"/>
      <c r="CY1566" s="253"/>
      <c r="CZ1566" s="253"/>
      <c r="DA1566" s="253"/>
      <c r="DB1566" s="253"/>
      <c r="DC1566" s="253"/>
      <c r="DD1566" s="253"/>
      <c r="DE1566" s="253"/>
      <c r="DF1566" s="253"/>
      <c r="DG1566" s="253"/>
      <c r="DH1566" s="253"/>
      <c r="DI1566" s="253"/>
      <c r="DJ1566" s="253"/>
      <c r="DK1566" s="253"/>
      <c r="DL1566" s="253"/>
      <c r="DM1566" s="253"/>
      <c r="DN1566" s="253"/>
      <c r="DO1566" s="253"/>
      <c r="DP1566" s="253"/>
      <c r="DQ1566" s="253"/>
      <c r="DR1566" s="253"/>
      <c r="DS1566" s="253"/>
      <c r="DT1566" s="253"/>
      <c r="DU1566" s="253"/>
    </row>
    <row r="1567" spans="1:125" s="248" customFormat="1" x14ac:dyDescent="0.25">
      <c r="A1567" s="253"/>
      <c r="B1567" s="253"/>
      <c r="D1567" s="253"/>
      <c r="E1567" s="253"/>
      <c r="F1567" s="253"/>
      <c r="G1567" s="253"/>
      <c r="H1567" s="253"/>
      <c r="I1567" s="253"/>
      <c r="J1567" s="253"/>
      <c r="K1567" s="253"/>
      <c r="L1567" s="253"/>
      <c r="S1567" s="253"/>
      <c r="T1567" s="253"/>
      <c r="U1567" s="253"/>
      <c r="V1567" s="253"/>
      <c r="W1567" s="253"/>
      <c r="X1567" s="253"/>
      <c r="Y1567" s="253"/>
      <c r="Z1567" s="253"/>
      <c r="AA1567" s="253"/>
      <c r="AB1567" s="253"/>
      <c r="AC1567" s="253"/>
      <c r="AD1567" s="253"/>
      <c r="AE1567" s="253"/>
      <c r="AF1567" s="253"/>
      <c r="AG1567" s="253"/>
      <c r="AH1567" s="253"/>
      <c r="AI1567" s="253"/>
      <c r="AJ1567" s="253"/>
      <c r="AK1567" s="253"/>
      <c r="AL1567" s="253"/>
      <c r="AM1567" s="253"/>
      <c r="AN1567" s="253"/>
      <c r="AO1567" s="253"/>
      <c r="AP1567" s="253"/>
      <c r="AQ1567" s="253"/>
      <c r="AR1567" s="253"/>
      <c r="AS1567" s="253"/>
      <c r="AT1567" s="253"/>
      <c r="AU1567" s="253"/>
      <c r="AV1567" s="253"/>
      <c r="AW1567" s="253"/>
      <c r="AX1567" s="253"/>
      <c r="AY1567" s="253"/>
      <c r="AZ1567" s="253"/>
      <c r="BA1567" s="253"/>
      <c r="BB1567" s="253"/>
      <c r="BC1567" s="253"/>
      <c r="BD1567" s="253"/>
      <c r="BE1567" s="253"/>
      <c r="BF1567" s="253"/>
      <c r="BG1567" s="253"/>
      <c r="BH1567" s="253"/>
      <c r="BI1567" s="253"/>
      <c r="BJ1567" s="253"/>
      <c r="BK1567" s="253"/>
      <c r="BL1567" s="253"/>
      <c r="BM1567" s="253"/>
      <c r="BN1567" s="253"/>
      <c r="BO1567" s="253"/>
      <c r="BP1567" s="253"/>
      <c r="BQ1567" s="253"/>
      <c r="BR1567" s="253"/>
      <c r="BS1567" s="253"/>
      <c r="BT1567" s="253"/>
      <c r="BU1567" s="253"/>
      <c r="BV1567" s="253"/>
      <c r="BW1567" s="253"/>
      <c r="BX1567" s="253"/>
      <c r="BY1567" s="253"/>
      <c r="BZ1567" s="253"/>
      <c r="CA1567" s="253"/>
      <c r="CB1567" s="253"/>
      <c r="CC1567" s="253"/>
      <c r="CD1567" s="253"/>
      <c r="CE1567" s="253"/>
      <c r="CF1567" s="253"/>
      <c r="CG1567" s="253"/>
      <c r="CH1567" s="253"/>
      <c r="CI1567" s="253"/>
      <c r="CJ1567" s="253"/>
      <c r="CK1567" s="253"/>
      <c r="CL1567" s="253"/>
      <c r="CM1567" s="253"/>
      <c r="CN1567" s="253"/>
      <c r="CO1567" s="253"/>
      <c r="CP1567" s="253"/>
      <c r="CQ1567" s="253"/>
      <c r="CR1567" s="253"/>
      <c r="CS1567" s="253"/>
      <c r="CT1567" s="253"/>
      <c r="CU1567" s="253"/>
      <c r="CV1567" s="253"/>
      <c r="CW1567" s="253"/>
      <c r="CX1567" s="253"/>
      <c r="CY1567" s="253"/>
      <c r="CZ1567" s="253"/>
      <c r="DA1567" s="253"/>
      <c r="DB1567" s="253"/>
      <c r="DC1567" s="253"/>
      <c r="DD1567" s="253"/>
      <c r="DE1567" s="253"/>
      <c r="DF1567" s="253"/>
      <c r="DG1567" s="253"/>
      <c r="DH1567" s="253"/>
      <c r="DI1567" s="253"/>
      <c r="DJ1567" s="253"/>
      <c r="DK1567" s="253"/>
      <c r="DL1567" s="253"/>
      <c r="DM1567" s="253"/>
      <c r="DN1567" s="253"/>
      <c r="DO1567" s="253"/>
      <c r="DP1567" s="253"/>
      <c r="DQ1567" s="253"/>
      <c r="DR1567" s="253"/>
      <c r="DS1567" s="253"/>
      <c r="DT1567" s="253"/>
      <c r="DU1567" s="253"/>
    </row>
    <row r="1568" spans="1:125" s="248" customFormat="1" x14ac:dyDescent="0.25">
      <c r="A1568" s="253"/>
      <c r="B1568" s="253"/>
      <c r="D1568" s="253"/>
      <c r="E1568" s="253"/>
      <c r="F1568" s="253"/>
      <c r="G1568" s="253"/>
      <c r="H1568" s="253"/>
      <c r="I1568" s="253"/>
      <c r="J1568" s="253"/>
      <c r="K1568" s="253"/>
      <c r="L1568" s="253"/>
      <c r="S1568" s="253"/>
      <c r="T1568" s="253"/>
      <c r="U1568" s="253"/>
      <c r="V1568" s="253"/>
      <c r="W1568" s="253"/>
      <c r="X1568" s="253"/>
      <c r="Y1568" s="253"/>
      <c r="Z1568" s="253"/>
      <c r="AA1568" s="253"/>
      <c r="AB1568" s="253"/>
      <c r="AC1568" s="253"/>
      <c r="AD1568" s="253"/>
      <c r="AE1568" s="253"/>
      <c r="AF1568" s="253"/>
      <c r="AG1568" s="253"/>
      <c r="AH1568" s="253"/>
      <c r="AI1568" s="253"/>
      <c r="AJ1568" s="253"/>
      <c r="AK1568" s="253"/>
      <c r="AL1568" s="253"/>
      <c r="AM1568" s="253"/>
      <c r="AN1568" s="253"/>
      <c r="AO1568" s="253"/>
      <c r="AP1568" s="253"/>
      <c r="AQ1568" s="253"/>
      <c r="AR1568" s="253"/>
      <c r="AS1568" s="253"/>
      <c r="AT1568" s="253"/>
      <c r="AU1568" s="253"/>
      <c r="AV1568" s="253"/>
      <c r="AW1568" s="253"/>
      <c r="AX1568" s="253"/>
      <c r="AY1568" s="253"/>
      <c r="AZ1568" s="253"/>
      <c r="BA1568" s="253"/>
      <c r="BB1568" s="253"/>
      <c r="BC1568" s="253"/>
      <c r="BD1568" s="253"/>
      <c r="BE1568" s="253"/>
      <c r="BF1568" s="253"/>
      <c r="BG1568" s="253"/>
      <c r="BH1568" s="253"/>
      <c r="BI1568" s="253"/>
      <c r="BJ1568" s="253"/>
      <c r="BK1568" s="253"/>
      <c r="BL1568" s="253"/>
      <c r="BM1568" s="253"/>
      <c r="BN1568" s="253"/>
      <c r="BO1568" s="253"/>
      <c r="BP1568" s="253"/>
      <c r="BQ1568" s="253"/>
      <c r="BR1568" s="253"/>
      <c r="BS1568" s="253"/>
      <c r="BT1568" s="253"/>
      <c r="BU1568" s="253"/>
      <c r="BV1568" s="253"/>
      <c r="BW1568" s="253"/>
      <c r="BX1568" s="253"/>
      <c r="BY1568" s="253"/>
      <c r="BZ1568" s="253"/>
      <c r="CA1568" s="253"/>
      <c r="CB1568" s="253"/>
      <c r="CC1568" s="253"/>
      <c r="CD1568" s="253"/>
      <c r="CE1568" s="253"/>
      <c r="CF1568" s="253"/>
      <c r="CG1568" s="253"/>
      <c r="CH1568" s="253"/>
      <c r="CI1568" s="253"/>
      <c r="CJ1568" s="253"/>
      <c r="CK1568" s="253"/>
      <c r="CL1568" s="253"/>
      <c r="CM1568" s="253"/>
      <c r="CN1568" s="253"/>
      <c r="CO1568" s="253"/>
      <c r="CP1568" s="253"/>
      <c r="CQ1568" s="253"/>
      <c r="CR1568" s="253"/>
      <c r="CS1568" s="253"/>
      <c r="CT1568" s="253"/>
      <c r="CU1568" s="253"/>
      <c r="CV1568" s="253"/>
      <c r="CW1568" s="253"/>
      <c r="CX1568" s="253"/>
      <c r="CY1568" s="253"/>
      <c r="CZ1568" s="253"/>
      <c r="DA1568" s="253"/>
      <c r="DB1568" s="253"/>
      <c r="DC1568" s="253"/>
      <c r="DD1568" s="253"/>
      <c r="DE1568" s="253"/>
      <c r="DF1568" s="253"/>
      <c r="DG1568" s="253"/>
      <c r="DH1568" s="253"/>
      <c r="DI1568" s="253"/>
      <c r="DJ1568" s="253"/>
      <c r="DK1568" s="253"/>
      <c r="DL1568" s="253"/>
      <c r="DM1568" s="253"/>
      <c r="DN1568" s="253"/>
      <c r="DO1568" s="253"/>
      <c r="DP1568" s="253"/>
      <c r="DQ1568" s="253"/>
      <c r="DR1568" s="253"/>
      <c r="DS1568" s="253"/>
      <c r="DT1568" s="253"/>
      <c r="DU1568" s="253"/>
    </row>
    <row r="1569" spans="1:125" s="248" customFormat="1" x14ac:dyDescent="0.25">
      <c r="A1569" s="253"/>
      <c r="B1569" s="253"/>
      <c r="D1569" s="253"/>
      <c r="E1569" s="253"/>
      <c r="F1569" s="253"/>
      <c r="G1569" s="253"/>
      <c r="H1569" s="253"/>
      <c r="I1569" s="253"/>
      <c r="J1569" s="253"/>
      <c r="K1569" s="253"/>
      <c r="L1569" s="253"/>
      <c r="S1569" s="253"/>
      <c r="T1569" s="253"/>
      <c r="U1569" s="253"/>
      <c r="V1569" s="253"/>
      <c r="W1569" s="253"/>
      <c r="X1569" s="253"/>
      <c r="Y1569" s="253"/>
      <c r="Z1569" s="253"/>
      <c r="AA1569" s="253"/>
      <c r="AB1569" s="253"/>
      <c r="AC1569" s="253"/>
      <c r="AD1569" s="253"/>
      <c r="AE1569" s="253"/>
      <c r="AF1569" s="253"/>
      <c r="AG1569" s="253"/>
      <c r="AH1569" s="253"/>
      <c r="AI1569" s="253"/>
      <c r="AJ1569" s="253"/>
      <c r="AK1569" s="253"/>
      <c r="AL1569" s="253"/>
      <c r="AM1569" s="253"/>
      <c r="AN1569" s="253"/>
      <c r="AO1569" s="253"/>
      <c r="AP1569" s="253"/>
      <c r="AQ1569" s="253"/>
      <c r="AR1569" s="253"/>
      <c r="AS1569" s="253"/>
      <c r="AT1569" s="253"/>
      <c r="AU1569" s="253"/>
      <c r="AV1569" s="253"/>
      <c r="AW1569" s="253"/>
      <c r="AX1569" s="253"/>
      <c r="AY1569" s="253"/>
      <c r="AZ1569" s="253"/>
      <c r="BA1569" s="253"/>
      <c r="BB1569" s="253"/>
      <c r="BC1569" s="253"/>
      <c r="BD1569" s="253"/>
      <c r="BE1569" s="253"/>
      <c r="BF1569" s="253"/>
      <c r="BG1569" s="253"/>
      <c r="BH1569" s="253"/>
      <c r="BI1569" s="253"/>
      <c r="BJ1569" s="253"/>
      <c r="BK1569" s="253"/>
      <c r="BL1569" s="253"/>
      <c r="BM1569" s="253"/>
      <c r="BN1569" s="253"/>
      <c r="BO1569" s="253"/>
      <c r="BP1569" s="253"/>
      <c r="BQ1569" s="253"/>
      <c r="BR1569" s="253"/>
      <c r="BS1569" s="253"/>
      <c r="BT1569" s="253"/>
      <c r="BU1569" s="253"/>
      <c r="BV1569" s="253"/>
      <c r="BW1569" s="253"/>
      <c r="BX1569" s="253"/>
      <c r="BY1569" s="253"/>
      <c r="BZ1569" s="253"/>
      <c r="CA1569" s="253"/>
      <c r="CB1569" s="253"/>
      <c r="CC1569" s="253"/>
      <c r="CD1569" s="253"/>
      <c r="CE1569" s="253"/>
      <c r="CF1569" s="253"/>
      <c r="CG1569" s="253"/>
      <c r="CH1569" s="253"/>
      <c r="CI1569" s="253"/>
      <c r="CJ1569" s="253"/>
      <c r="CK1569" s="253"/>
      <c r="CL1569" s="253"/>
      <c r="CM1569" s="253"/>
      <c r="CN1569" s="253"/>
      <c r="CO1569" s="253"/>
      <c r="CP1569" s="253"/>
      <c r="CQ1569" s="253"/>
      <c r="CR1569" s="253"/>
      <c r="CS1569" s="253"/>
      <c r="CT1569" s="253"/>
      <c r="CU1569" s="253"/>
      <c r="CV1569" s="253"/>
      <c r="CW1569" s="253"/>
      <c r="CX1569" s="253"/>
      <c r="CY1569" s="253"/>
      <c r="CZ1569" s="253"/>
      <c r="DA1569" s="253"/>
      <c r="DB1569" s="253"/>
      <c r="DC1569" s="253"/>
      <c r="DD1569" s="253"/>
      <c r="DE1569" s="253"/>
      <c r="DF1569" s="253"/>
      <c r="DG1569" s="253"/>
      <c r="DH1569" s="253"/>
      <c r="DI1569" s="253"/>
      <c r="DJ1569" s="253"/>
      <c r="DK1569" s="253"/>
      <c r="DL1569" s="253"/>
      <c r="DM1569" s="253"/>
      <c r="DN1569" s="253"/>
      <c r="DO1569" s="253"/>
      <c r="DP1569" s="253"/>
      <c r="DQ1569" s="253"/>
      <c r="DR1569" s="253"/>
      <c r="DS1569" s="253"/>
      <c r="DT1569" s="253"/>
      <c r="DU1569" s="253"/>
    </row>
    <row r="1570" spans="1:125" s="248" customFormat="1" x14ac:dyDescent="0.25">
      <c r="A1570" s="253"/>
      <c r="B1570" s="253"/>
      <c r="D1570" s="253"/>
      <c r="E1570" s="253"/>
      <c r="F1570" s="253"/>
      <c r="G1570" s="253"/>
      <c r="H1570" s="253"/>
      <c r="I1570" s="253"/>
      <c r="J1570" s="253"/>
      <c r="K1570" s="253"/>
      <c r="L1570" s="253"/>
      <c r="S1570" s="253"/>
      <c r="T1570" s="253"/>
      <c r="U1570" s="253"/>
      <c r="V1570" s="253"/>
      <c r="W1570" s="253"/>
      <c r="X1570" s="253"/>
      <c r="Y1570" s="253"/>
      <c r="Z1570" s="253"/>
      <c r="AA1570" s="253"/>
      <c r="AB1570" s="253"/>
      <c r="AC1570" s="253"/>
      <c r="AD1570" s="253"/>
      <c r="AE1570" s="253"/>
      <c r="AF1570" s="253"/>
      <c r="AG1570" s="253"/>
      <c r="AH1570" s="253"/>
      <c r="AI1570" s="253"/>
      <c r="AJ1570" s="253"/>
      <c r="AK1570" s="253"/>
      <c r="AL1570" s="253"/>
      <c r="AM1570" s="253"/>
      <c r="AN1570" s="253"/>
      <c r="AO1570" s="253"/>
      <c r="AP1570" s="253"/>
      <c r="AQ1570" s="253"/>
      <c r="AR1570" s="253"/>
      <c r="AS1570" s="253"/>
      <c r="AT1570" s="253"/>
      <c r="AU1570" s="253"/>
      <c r="AV1570" s="253"/>
      <c r="AW1570" s="253"/>
      <c r="AX1570" s="253"/>
      <c r="AY1570" s="253"/>
      <c r="AZ1570" s="253"/>
      <c r="BA1570" s="253"/>
      <c r="BB1570" s="253"/>
      <c r="BC1570" s="253"/>
      <c r="BD1570" s="253"/>
      <c r="BE1570" s="253"/>
      <c r="BF1570" s="253"/>
      <c r="BG1570" s="253"/>
      <c r="BH1570" s="253"/>
      <c r="BI1570" s="253"/>
      <c r="BJ1570" s="253"/>
      <c r="BK1570" s="253"/>
      <c r="BL1570" s="253"/>
      <c r="BM1570" s="253"/>
      <c r="BN1570" s="253"/>
      <c r="BO1570" s="253"/>
      <c r="BP1570" s="253"/>
      <c r="BQ1570" s="253"/>
      <c r="BR1570" s="253"/>
      <c r="BS1570" s="253"/>
      <c r="BT1570" s="253"/>
      <c r="BU1570" s="253"/>
      <c r="BV1570" s="253"/>
      <c r="BW1570" s="253"/>
      <c r="BX1570" s="253"/>
      <c r="BY1570" s="253"/>
      <c r="BZ1570" s="253"/>
      <c r="CA1570" s="253"/>
      <c r="CB1570" s="253"/>
      <c r="CC1570" s="253"/>
      <c r="CD1570" s="253"/>
      <c r="CE1570" s="253"/>
      <c r="CF1570" s="253"/>
      <c r="CG1570" s="253"/>
      <c r="CH1570" s="253"/>
      <c r="CI1570" s="253"/>
      <c r="CJ1570" s="253"/>
      <c r="CK1570" s="253"/>
      <c r="CL1570" s="253"/>
      <c r="CM1570" s="253"/>
      <c r="CN1570" s="253"/>
      <c r="CO1570" s="253"/>
      <c r="CP1570" s="253"/>
      <c r="CQ1570" s="253"/>
      <c r="CR1570" s="253"/>
      <c r="CS1570" s="253"/>
      <c r="CT1570" s="253"/>
      <c r="CU1570" s="253"/>
      <c r="CV1570" s="253"/>
      <c r="CW1570" s="253"/>
      <c r="CX1570" s="253"/>
      <c r="CY1570" s="253"/>
      <c r="CZ1570" s="253"/>
      <c r="DA1570" s="253"/>
      <c r="DB1570" s="253"/>
      <c r="DC1570" s="253"/>
      <c r="DD1570" s="253"/>
      <c r="DE1570" s="253"/>
      <c r="DF1570" s="253"/>
      <c r="DG1570" s="253"/>
      <c r="DH1570" s="253"/>
      <c r="DI1570" s="253"/>
      <c r="DJ1570" s="253"/>
      <c r="DK1570" s="253"/>
      <c r="DL1570" s="253"/>
      <c r="DM1570" s="253"/>
      <c r="DN1570" s="253"/>
      <c r="DO1570" s="253"/>
      <c r="DP1570" s="253"/>
      <c r="DQ1570" s="253"/>
      <c r="DR1570" s="253"/>
      <c r="DS1570" s="253"/>
      <c r="DT1570" s="253"/>
      <c r="DU1570" s="253"/>
    </row>
    <row r="1571" spans="1:125" s="248" customFormat="1" x14ac:dyDescent="0.25">
      <c r="A1571" s="253"/>
      <c r="B1571" s="253"/>
      <c r="D1571" s="253"/>
      <c r="E1571" s="253"/>
      <c r="F1571" s="253"/>
      <c r="G1571" s="253"/>
      <c r="H1571" s="253"/>
      <c r="I1571" s="253"/>
      <c r="J1571" s="253"/>
      <c r="K1571" s="253"/>
      <c r="L1571" s="253"/>
      <c r="S1571" s="253"/>
      <c r="T1571" s="253"/>
      <c r="U1571" s="253"/>
      <c r="V1571" s="253"/>
      <c r="W1571" s="253"/>
      <c r="X1571" s="253"/>
      <c r="Y1571" s="253"/>
      <c r="Z1571" s="253"/>
      <c r="AA1571" s="253"/>
      <c r="AB1571" s="253"/>
      <c r="AC1571" s="253"/>
      <c r="AD1571" s="253"/>
      <c r="AE1571" s="253"/>
      <c r="AF1571" s="253"/>
      <c r="AG1571" s="253"/>
      <c r="AH1571" s="253"/>
      <c r="AI1571" s="253"/>
      <c r="AJ1571" s="253"/>
      <c r="AK1571" s="253"/>
      <c r="AL1571" s="253"/>
      <c r="AM1571" s="253"/>
      <c r="AN1571" s="253"/>
      <c r="AO1571" s="253"/>
      <c r="AP1571" s="253"/>
      <c r="AQ1571" s="253"/>
      <c r="AR1571" s="253"/>
      <c r="AS1571" s="253"/>
      <c r="AT1571" s="253"/>
      <c r="AU1571" s="253"/>
      <c r="AV1571" s="253"/>
      <c r="AW1571" s="253"/>
      <c r="AX1571" s="253"/>
      <c r="AY1571" s="253"/>
      <c r="AZ1571" s="253"/>
      <c r="BA1571" s="253"/>
      <c r="BB1571" s="253"/>
      <c r="BC1571" s="253"/>
      <c r="BD1571" s="253"/>
      <c r="BE1571" s="253"/>
      <c r="BF1571" s="253"/>
      <c r="BG1571" s="253"/>
      <c r="BH1571" s="253"/>
      <c r="BI1571" s="253"/>
      <c r="BJ1571" s="253"/>
      <c r="BK1571" s="253"/>
      <c r="BL1571" s="253"/>
      <c r="BM1571" s="253"/>
      <c r="BN1571" s="253"/>
      <c r="BO1571" s="253"/>
      <c r="BP1571" s="253"/>
      <c r="BQ1571" s="253"/>
      <c r="BR1571" s="253"/>
      <c r="BS1571" s="253"/>
      <c r="BT1571" s="253"/>
      <c r="BU1571" s="253"/>
      <c r="BV1571" s="253"/>
      <c r="BW1571" s="253"/>
      <c r="BX1571" s="253"/>
      <c r="BY1571" s="253"/>
      <c r="BZ1571" s="253"/>
      <c r="CA1571" s="253"/>
      <c r="CB1571" s="253"/>
      <c r="CC1571" s="253"/>
      <c r="CD1571" s="253"/>
      <c r="CE1571" s="253"/>
      <c r="CF1571" s="253"/>
      <c r="CG1571" s="253"/>
      <c r="CH1571" s="253"/>
      <c r="CI1571" s="253"/>
      <c r="CJ1571" s="253"/>
      <c r="CK1571" s="253"/>
      <c r="CL1571" s="253"/>
      <c r="CM1571" s="253"/>
      <c r="CN1571" s="253"/>
      <c r="CO1571" s="253"/>
      <c r="CP1571" s="253"/>
      <c r="CQ1571" s="253"/>
      <c r="CR1571" s="253"/>
      <c r="CS1571" s="253"/>
      <c r="CT1571" s="253"/>
      <c r="CU1571" s="253"/>
      <c r="CV1571" s="253"/>
      <c r="CW1571" s="253"/>
      <c r="CX1571" s="253"/>
      <c r="CY1571" s="253"/>
      <c r="CZ1571" s="253"/>
      <c r="DA1571" s="253"/>
      <c r="DB1571" s="253"/>
      <c r="DC1571" s="253"/>
      <c r="DD1571" s="253"/>
      <c r="DE1571" s="253"/>
      <c r="DF1571" s="253"/>
      <c r="DG1571" s="253"/>
      <c r="DH1571" s="253"/>
      <c r="DI1571" s="253"/>
      <c r="DJ1571" s="253"/>
      <c r="DK1571" s="253"/>
      <c r="DL1571" s="253"/>
      <c r="DM1571" s="253"/>
      <c r="DN1571" s="253"/>
      <c r="DO1571" s="253"/>
      <c r="DP1571" s="253"/>
      <c r="DQ1571" s="253"/>
      <c r="DR1571" s="253"/>
      <c r="DS1571" s="253"/>
      <c r="DT1571" s="253"/>
      <c r="DU1571" s="253"/>
    </row>
    <row r="1572" spans="1:125" s="248" customFormat="1" x14ac:dyDescent="0.25">
      <c r="A1572" s="253"/>
      <c r="B1572" s="253"/>
      <c r="D1572" s="253"/>
      <c r="E1572" s="253"/>
      <c r="F1572" s="253"/>
      <c r="G1572" s="253"/>
      <c r="H1572" s="253"/>
      <c r="I1572" s="253"/>
      <c r="J1572" s="253"/>
      <c r="K1572" s="253"/>
      <c r="L1572" s="253"/>
      <c r="S1572" s="253"/>
      <c r="T1572" s="253"/>
      <c r="U1572" s="253"/>
      <c r="V1572" s="253"/>
      <c r="W1572" s="253"/>
      <c r="X1572" s="253"/>
      <c r="Y1572" s="253"/>
      <c r="Z1572" s="253"/>
      <c r="AA1572" s="253"/>
      <c r="AB1572" s="253"/>
      <c r="AC1572" s="253"/>
      <c r="AD1572" s="253"/>
      <c r="AE1572" s="253"/>
      <c r="AF1572" s="253"/>
      <c r="AG1572" s="253"/>
      <c r="AH1572" s="253"/>
      <c r="AI1572" s="253"/>
      <c r="AJ1572" s="253"/>
      <c r="AK1572" s="253"/>
      <c r="AL1572" s="253"/>
      <c r="AM1572" s="253"/>
      <c r="AN1572" s="253"/>
      <c r="AO1572" s="253"/>
      <c r="AP1572" s="253"/>
      <c r="AQ1572" s="253"/>
      <c r="AR1572" s="253"/>
      <c r="AS1572" s="253"/>
      <c r="AT1572" s="253"/>
      <c r="AU1572" s="253"/>
      <c r="AV1572" s="253"/>
      <c r="AW1572" s="253"/>
      <c r="AX1572" s="253"/>
      <c r="AY1572" s="253"/>
      <c r="AZ1572" s="253"/>
      <c r="BA1572" s="253"/>
      <c r="BB1572" s="253"/>
      <c r="BC1572" s="253"/>
      <c r="BD1572" s="253"/>
      <c r="BE1572" s="253"/>
      <c r="BF1572" s="253"/>
      <c r="BG1572" s="253"/>
      <c r="BH1572" s="253"/>
      <c r="BI1572" s="253"/>
      <c r="BJ1572" s="253"/>
      <c r="BK1572" s="253"/>
      <c r="BL1572" s="253"/>
      <c r="BM1572" s="253"/>
      <c r="BN1572" s="253"/>
      <c r="BO1572" s="253"/>
      <c r="BP1572" s="253"/>
      <c r="BQ1572" s="253"/>
      <c r="BR1572" s="253"/>
      <c r="BS1572" s="253"/>
      <c r="BT1572" s="253"/>
      <c r="BU1572" s="253"/>
      <c r="BV1572" s="253"/>
      <c r="BW1572" s="253"/>
      <c r="BX1572" s="253"/>
      <c r="BY1572" s="253"/>
      <c r="BZ1572" s="253"/>
      <c r="CA1572" s="253"/>
      <c r="CB1572" s="253"/>
      <c r="CC1572" s="253"/>
      <c r="CD1572" s="253"/>
      <c r="CE1572" s="253"/>
      <c r="CF1572" s="253"/>
      <c r="CG1572" s="253"/>
      <c r="CH1572" s="253"/>
      <c r="CI1572" s="253"/>
      <c r="CJ1572" s="253"/>
      <c r="CK1572" s="253"/>
      <c r="CL1572" s="253"/>
      <c r="CM1572" s="253"/>
      <c r="CN1572" s="253"/>
      <c r="CO1572" s="253"/>
      <c r="CP1572" s="253"/>
      <c r="CQ1572" s="253"/>
      <c r="CR1572" s="253"/>
      <c r="CS1572" s="253"/>
      <c r="CT1572" s="253"/>
      <c r="CU1572" s="253"/>
      <c r="CV1572" s="253"/>
      <c r="CW1572" s="253"/>
      <c r="CX1572" s="253"/>
      <c r="CY1572" s="253"/>
      <c r="CZ1572" s="253"/>
      <c r="DA1572" s="253"/>
      <c r="DB1572" s="253"/>
      <c r="DC1572" s="253"/>
      <c r="DD1572" s="253"/>
      <c r="DE1572" s="253"/>
      <c r="DF1572" s="253"/>
      <c r="DG1572" s="253"/>
      <c r="DH1572" s="253"/>
      <c r="DI1572" s="253"/>
      <c r="DJ1572" s="253"/>
      <c r="DK1572" s="253"/>
      <c r="DL1572" s="253"/>
      <c r="DM1572" s="253"/>
      <c r="DN1572" s="253"/>
      <c r="DO1572" s="253"/>
      <c r="DP1572" s="253"/>
      <c r="DQ1572" s="253"/>
      <c r="DR1572" s="253"/>
      <c r="DS1572" s="253"/>
      <c r="DT1572" s="253"/>
      <c r="DU1572" s="253"/>
    </row>
    <row r="1573" spans="1:125" s="248" customFormat="1" x14ac:dyDescent="0.25">
      <c r="A1573" s="253"/>
      <c r="B1573" s="253"/>
      <c r="D1573" s="253"/>
      <c r="E1573" s="253"/>
      <c r="F1573" s="253"/>
      <c r="G1573" s="253"/>
      <c r="H1573" s="253"/>
      <c r="I1573" s="253"/>
      <c r="J1573" s="253"/>
      <c r="K1573" s="253"/>
      <c r="L1573" s="253"/>
      <c r="S1573" s="253"/>
      <c r="T1573" s="253"/>
      <c r="U1573" s="253"/>
      <c r="V1573" s="253"/>
      <c r="W1573" s="253"/>
      <c r="X1573" s="253"/>
      <c r="Y1573" s="253"/>
      <c r="Z1573" s="253"/>
      <c r="AA1573" s="253"/>
      <c r="AB1573" s="253"/>
      <c r="AC1573" s="253"/>
      <c r="AD1573" s="253"/>
      <c r="AE1573" s="253"/>
      <c r="AF1573" s="253"/>
      <c r="AG1573" s="253"/>
      <c r="AH1573" s="253"/>
      <c r="AI1573" s="253"/>
      <c r="AJ1573" s="253"/>
      <c r="AK1573" s="253"/>
      <c r="AL1573" s="253"/>
      <c r="AM1573" s="253"/>
      <c r="AN1573" s="253"/>
      <c r="AO1573" s="253"/>
      <c r="AP1573" s="253"/>
      <c r="AQ1573" s="253"/>
      <c r="AR1573" s="253"/>
      <c r="AS1573" s="253"/>
      <c r="AT1573" s="253"/>
      <c r="AU1573" s="253"/>
      <c r="AV1573" s="253"/>
      <c r="AW1573" s="253"/>
      <c r="AX1573" s="253"/>
      <c r="AY1573" s="253"/>
      <c r="AZ1573" s="253"/>
      <c r="BA1573" s="253"/>
      <c r="BB1573" s="253"/>
      <c r="BC1573" s="253"/>
      <c r="BD1573" s="253"/>
      <c r="BE1573" s="253"/>
      <c r="BF1573" s="253"/>
      <c r="BG1573" s="253"/>
      <c r="BH1573" s="253"/>
      <c r="BI1573" s="253"/>
      <c r="BJ1573" s="253"/>
      <c r="BK1573" s="253"/>
      <c r="BL1573" s="253"/>
      <c r="BM1573" s="253"/>
      <c r="BN1573" s="253"/>
      <c r="BO1573" s="253"/>
      <c r="BP1573" s="253"/>
      <c r="BQ1573" s="253"/>
      <c r="BR1573" s="253"/>
      <c r="BS1573" s="253"/>
      <c r="BT1573" s="253"/>
      <c r="BU1573" s="253"/>
      <c r="BV1573" s="253"/>
      <c r="BW1573" s="253"/>
      <c r="BX1573" s="253"/>
      <c r="BY1573" s="253"/>
      <c r="BZ1573" s="253"/>
      <c r="CA1573" s="253"/>
      <c r="CB1573" s="253"/>
      <c r="CC1573" s="253"/>
      <c r="CD1573" s="253"/>
      <c r="CE1573" s="253"/>
      <c r="CF1573" s="253"/>
      <c r="CG1573" s="253"/>
      <c r="CH1573" s="253"/>
      <c r="CI1573" s="253"/>
      <c r="CJ1573" s="253"/>
      <c r="CK1573" s="253"/>
      <c r="CL1573" s="253"/>
      <c r="CM1573" s="253"/>
      <c r="CN1573" s="253"/>
      <c r="CO1573" s="253"/>
      <c r="CP1573" s="253"/>
      <c r="CQ1573" s="253"/>
      <c r="CR1573" s="253"/>
      <c r="CS1573" s="253"/>
      <c r="CT1573" s="253"/>
      <c r="CU1573" s="253"/>
      <c r="CV1573" s="253"/>
      <c r="CW1573" s="253"/>
      <c r="CX1573" s="253"/>
      <c r="CY1573" s="253"/>
      <c r="CZ1573" s="253"/>
      <c r="DA1573" s="253"/>
      <c r="DB1573" s="253"/>
      <c r="DC1573" s="253"/>
      <c r="DD1573" s="253"/>
      <c r="DE1573" s="253"/>
      <c r="DF1573" s="253"/>
      <c r="DG1573" s="253"/>
      <c r="DH1573" s="253"/>
      <c r="DI1573" s="253"/>
      <c r="DJ1573" s="253"/>
      <c r="DK1573" s="253"/>
      <c r="DL1573" s="253"/>
      <c r="DM1573" s="253"/>
      <c r="DN1573" s="253"/>
      <c r="DO1573" s="253"/>
      <c r="DP1573" s="253"/>
      <c r="DQ1573" s="253"/>
      <c r="DR1573" s="253"/>
      <c r="DS1573" s="253"/>
      <c r="DT1573" s="253"/>
      <c r="DU1573" s="253"/>
    </row>
    <row r="1574" spans="1:125" s="248" customFormat="1" x14ac:dyDescent="0.25">
      <c r="A1574" s="253"/>
      <c r="B1574" s="253"/>
      <c r="D1574" s="253"/>
      <c r="E1574" s="253"/>
      <c r="F1574" s="253"/>
      <c r="G1574" s="253"/>
      <c r="H1574" s="253"/>
      <c r="I1574" s="253"/>
      <c r="J1574" s="253"/>
      <c r="K1574" s="253"/>
      <c r="L1574" s="253"/>
      <c r="S1574" s="253"/>
      <c r="T1574" s="253"/>
      <c r="U1574" s="253"/>
      <c r="V1574" s="253"/>
      <c r="W1574" s="253"/>
      <c r="X1574" s="253"/>
      <c r="Y1574" s="253"/>
      <c r="Z1574" s="253"/>
      <c r="AA1574" s="253"/>
      <c r="AB1574" s="253"/>
      <c r="AC1574" s="253"/>
      <c r="AD1574" s="253"/>
      <c r="AE1574" s="253"/>
      <c r="AF1574" s="253"/>
      <c r="AG1574" s="253"/>
      <c r="AH1574" s="253"/>
      <c r="AI1574" s="253"/>
      <c r="AJ1574" s="253"/>
      <c r="AK1574" s="253"/>
      <c r="AL1574" s="253"/>
      <c r="AM1574" s="253"/>
      <c r="AN1574" s="253"/>
      <c r="AO1574" s="253"/>
      <c r="AP1574" s="253"/>
      <c r="AQ1574" s="253"/>
      <c r="AR1574" s="253"/>
      <c r="AS1574" s="253"/>
      <c r="AT1574" s="253"/>
      <c r="AU1574" s="253"/>
      <c r="AV1574" s="253"/>
      <c r="AW1574" s="253"/>
      <c r="AX1574" s="253"/>
      <c r="AY1574" s="253"/>
      <c r="AZ1574" s="253"/>
      <c r="BA1574" s="253"/>
      <c r="BB1574" s="253"/>
      <c r="BC1574" s="253"/>
      <c r="BD1574" s="253"/>
      <c r="BE1574" s="253"/>
      <c r="BF1574" s="253"/>
      <c r="BG1574" s="253"/>
      <c r="BH1574" s="253"/>
      <c r="BI1574" s="253"/>
      <c r="BJ1574" s="253"/>
      <c r="BK1574" s="253"/>
      <c r="BL1574" s="253"/>
      <c r="BM1574" s="253"/>
      <c r="BN1574" s="253"/>
      <c r="BO1574" s="253"/>
      <c r="BP1574" s="253"/>
      <c r="BQ1574" s="253"/>
      <c r="BR1574" s="253"/>
      <c r="BS1574" s="253"/>
      <c r="BT1574" s="253"/>
      <c r="BU1574" s="253"/>
      <c r="BV1574" s="253"/>
      <c r="BW1574" s="253"/>
      <c r="BX1574" s="253"/>
      <c r="BY1574" s="253"/>
      <c r="BZ1574" s="253"/>
      <c r="CA1574" s="253"/>
      <c r="CB1574" s="253"/>
      <c r="CC1574" s="253"/>
      <c r="CD1574" s="253"/>
      <c r="CE1574" s="253"/>
      <c r="CF1574" s="253"/>
      <c r="CG1574" s="253"/>
      <c r="CH1574" s="253"/>
      <c r="CI1574" s="253"/>
      <c r="CJ1574" s="253"/>
      <c r="CK1574" s="253"/>
      <c r="CL1574" s="253"/>
      <c r="CM1574" s="253"/>
      <c r="CN1574" s="253"/>
      <c r="CO1574" s="253"/>
      <c r="CP1574" s="253"/>
      <c r="CQ1574" s="253"/>
      <c r="CR1574" s="253"/>
      <c r="CS1574" s="253"/>
      <c r="CT1574" s="253"/>
      <c r="CU1574" s="253"/>
      <c r="CV1574" s="253"/>
      <c r="CW1574" s="253"/>
      <c r="CX1574" s="253"/>
      <c r="CY1574" s="253"/>
      <c r="CZ1574" s="253"/>
      <c r="DA1574" s="253"/>
      <c r="DB1574" s="253"/>
      <c r="DC1574" s="253"/>
      <c r="DD1574" s="253"/>
      <c r="DE1574" s="253"/>
      <c r="DF1574" s="253"/>
      <c r="DG1574" s="253"/>
      <c r="DH1574" s="253"/>
      <c r="DI1574" s="253"/>
      <c r="DJ1574" s="253"/>
      <c r="DK1574" s="253"/>
      <c r="DL1574" s="253"/>
      <c r="DM1574" s="253"/>
      <c r="DN1574" s="253"/>
      <c r="DO1574" s="253"/>
      <c r="DP1574" s="253"/>
      <c r="DQ1574" s="253"/>
      <c r="DR1574" s="253"/>
      <c r="DS1574" s="253"/>
      <c r="DT1574" s="253"/>
      <c r="DU1574" s="253"/>
    </row>
    <row r="1575" spans="1:125" s="248" customFormat="1" x14ac:dyDescent="0.25">
      <c r="A1575" s="253"/>
      <c r="B1575" s="253"/>
      <c r="D1575" s="253"/>
      <c r="E1575" s="253"/>
      <c r="F1575" s="253"/>
      <c r="G1575" s="253"/>
      <c r="H1575" s="253"/>
      <c r="I1575" s="253"/>
      <c r="J1575" s="253"/>
      <c r="K1575" s="253"/>
      <c r="L1575" s="253"/>
      <c r="S1575" s="253"/>
      <c r="T1575" s="253"/>
      <c r="U1575" s="253"/>
      <c r="V1575" s="253"/>
      <c r="W1575" s="253"/>
      <c r="X1575" s="253"/>
      <c r="Y1575" s="253"/>
      <c r="Z1575" s="253"/>
      <c r="AA1575" s="253"/>
      <c r="AB1575" s="253"/>
      <c r="AC1575" s="253"/>
      <c r="AD1575" s="253"/>
      <c r="AE1575" s="253"/>
      <c r="AF1575" s="253"/>
      <c r="AG1575" s="253"/>
      <c r="AH1575" s="253"/>
      <c r="AI1575" s="253"/>
      <c r="AJ1575" s="253"/>
      <c r="AK1575" s="253"/>
      <c r="AL1575" s="253"/>
      <c r="AM1575" s="253"/>
      <c r="AN1575" s="253"/>
      <c r="AO1575" s="253"/>
      <c r="AP1575" s="253"/>
      <c r="AQ1575" s="253"/>
      <c r="AR1575" s="253"/>
      <c r="AS1575" s="253"/>
      <c r="AT1575" s="253"/>
      <c r="AU1575" s="253"/>
      <c r="AV1575" s="253"/>
      <c r="AW1575" s="253"/>
      <c r="AX1575" s="253"/>
      <c r="AY1575" s="253"/>
      <c r="AZ1575" s="253"/>
      <c r="BA1575" s="253"/>
      <c r="BB1575" s="253"/>
      <c r="BC1575" s="253"/>
      <c r="BD1575" s="253"/>
      <c r="BE1575" s="253"/>
      <c r="BF1575" s="253"/>
      <c r="BG1575" s="253"/>
      <c r="BH1575" s="253"/>
      <c r="BI1575" s="253"/>
      <c r="BJ1575" s="253"/>
      <c r="BK1575" s="253"/>
      <c r="BL1575" s="253"/>
      <c r="BM1575" s="253"/>
      <c r="BN1575" s="253"/>
      <c r="BO1575" s="253"/>
      <c r="BP1575" s="253"/>
      <c r="BQ1575" s="253"/>
      <c r="BR1575" s="253"/>
      <c r="BS1575" s="253"/>
      <c r="BT1575" s="253"/>
      <c r="BU1575" s="253"/>
      <c r="BV1575" s="253"/>
      <c r="BW1575" s="253"/>
      <c r="BX1575" s="253"/>
      <c r="BY1575" s="253"/>
      <c r="BZ1575" s="253"/>
      <c r="CA1575" s="253"/>
      <c r="CB1575" s="253"/>
      <c r="CC1575" s="253"/>
      <c r="CD1575" s="253"/>
      <c r="CE1575" s="253"/>
      <c r="CF1575" s="253"/>
      <c r="CG1575" s="253"/>
      <c r="CH1575" s="253"/>
      <c r="CI1575" s="253"/>
      <c r="CJ1575" s="253"/>
      <c r="CK1575" s="253"/>
      <c r="CL1575" s="253"/>
      <c r="CM1575" s="253"/>
      <c r="CN1575" s="253"/>
      <c r="CO1575" s="253"/>
      <c r="CP1575" s="253"/>
      <c r="CQ1575" s="253"/>
      <c r="CR1575" s="253"/>
      <c r="CS1575" s="253"/>
      <c r="CT1575" s="253"/>
      <c r="CU1575" s="253"/>
      <c r="CV1575" s="253"/>
      <c r="CW1575" s="253"/>
      <c r="CX1575" s="253"/>
      <c r="CY1575" s="253"/>
      <c r="CZ1575" s="253"/>
      <c r="DA1575" s="253"/>
      <c r="DB1575" s="253"/>
      <c r="DC1575" s="253"/>
      <c r="DD1575" s="253"/>
      <c r="DE1575" s="253"/>
      <c r="DF1575" s="253"/>
      <c r="DG1575" s="253"/>
      <c r="DH1575" s="253"/>
      <c r="DI1575" s="253"/>
      <c r="DJ1575" s="253"/>
      <c r="DK1575" s="253"/>
      <c r="DL1575" s="253"/>
      <c r="DM1575" s="253"/>
      <c r="DN1575" s="253"/>
      <c r="DO1575" s="253"/>
      <c r="DP1575" s="253"/>
      <c r="DQ1575" s="253"/>
      <c r="DR1575" s="253"/>
      <c r="DS1575" s="253"/>
      <c r="DT1575" s="253"/>
      <c r="DU1575" s="253"/>
    </row>
    <row r="1576" spans="1:125" s="248" customFormat="1" x14ac:dyDescent="0.25">
      <c r="A1576" s="253"/>
      <c r="B1576" s="253"/>
      <c r="D1576" s="253"/>
      <c r="E1576" s="253"/>
      <c r="F1576" s="253"/>
      <c r="G1576" s="253"/>
      <c r="H1576" s="253"/>
      <c r="I1576" s="253"/>
      <c r="J1576" s="253"/>
      <c r="K1576" s="253"/>
      <c r="L1576" s="253"/>
      <c r="S1576" s="253"/>
      <c r="T1576" s="253"/>
      <c r="U1576" s="253"/>
      <c r="V1576" s="253"/>
      <c r="W1576" s="253"/>
      <c r="X1576" s="253"/>
      <c r="Y1576" s="253"/>
      <c r="Z1576" s="253"/>
      <c r="AA1576" s="253"/>
      <c r="AB1576" s="253"/>
      <c r="AC1576" s="253"/>
      <c r="AD1576" s="253"/>
      <c r="AE1576" s="253"/>
      <c r="AF1576" s="253"/>
      <c r="AG1576" s="253"/>
      <c r="AH1576" s="253"/>
      <c r="AI1576" s="253"/>
      <c r="AJ1576" s="253"/>
      <c r="AK1576" s="253"/>
      <c r="AL1576" s="253"/>
      <c r="AM1576" s="253"/>
      <c r="AN1576" s="253"/>
      <c r="AO1576" s="253"/>
      <c r="AP1576" s="253"/>
      <c r="AQ1576" s="253"/>
      <c r="AR1576" s="253"/>
      <c r="AS1576" s="253"/>
      <c r="AT1576" s="253"/>
      <c r="AU1576" s="253"/>
      <c r="AV1576" s="253"/>
      <c r="AW1576" s="253"/>
      <c r="AX1576" s="253"/>
      <c r="AY1576" s="253"/>
      <c r="AZ1576" s="253"/>
      <c r="BA1576" s="253"/>
      <c r="BB1576" s="253"/>
      <c r="BC1576" s="253"/>
      <c r="BD1576" s="253"/>
      <c r="BE1576" s="253"/>
      <c r="BF1576" s="253"/>
      <c r="BG1576" s="253"/>
      <c r="BH1576" s="253"/>
      <c r="BI1576" s="253"/>
      <c r="BJ1576" s="253"/>
      <c r="BK1576" s="253"/>
      <c r="BL1576" s="253"/>
      <c r="BM1576" s="253"/>
      <c r="BN1576" s="253"/>
      <c r="BO1576" s="253"/>
      <c r="BP1576" s="253"/>
      <c r="BQ1576" s="253"/>
      <c r="BR1576" s="253"/>
      <c r="BS1576" s="253"/>
      <c r="BT1576" s="253"/>
      <c r="BU1576" s="253"/>
      <c r="BV1576" s="253"/>
      <c r="BW1576" s="253"/>
      <c r="BX1576" s="253"/>
      <c r="BY1576" s="253"/>
      <c r="BZ1576" s="253"/>
      <c r="CA1576" s="253"/>
      <c r="CB1576" s="253"/>
      <c r="CC1576" s="253"/>
      <c r="CD1576" s="253"/>
      <c r="CE1576" s="253"/>
      <c r="CF1576" s="253"/>
      <c r="CG1576" s="253"/>
      <c r="CH1576" s="253"/>
      <c r="CI1576" s="253"/>
      <c r="CJ1576" s="253"/>
      <c r="CK1576" s="253"/>
      <c r="CL1576" s="253"/>
      <c r="CM1576" s="253"/>
      <c r="CN1576" s="253"/>
      <c r="CO1576" s="253"/>
      <c r="CP1576" s="253"/>
      <c r="CQ1576" s="253"/>
      <c r="CR1576" s="253"/>
      <c r="CS1576" s="253"/>
      <c r="CT1576" s="253"/>
      <c r="CU1576" s="253"/>
      <c r="CV1576" s="253"/>
      <c r="CW1576" s="253"/>
      <c r="CX1576" s="253"/>
      <c r="CY1576" s="253"/>
      <c r="CZ1576" s="253"/>
      <c r="DA1576" s="253"/>
      <c r="DB1576" s="253"/>
      <c r="DC1576" s="253"/>
      <c r="DD1576" s="253"/>
      <c r="DE1576" s="253"/>
      <c r="DF1576" s="253"/>
      <c r="DG1576" s="253"/>
      <c r="DH1576" s="253"/>
      <c r="DI1576" s="253"/>
      <c r="DJ1576" s="253"/>
      <c r="DK1576" s="253"/>
      <c r="DL1576" s="253"/>
      <c r="DM1576" s="253"/>
      <c r="DN1576" s="253"/>
      <c r="DO1576" s="253"/>
      <c r="DP1576" s="253"/>
      <c r="DQ1576" s="253"/>
      <c r="DR1576" s="253"/>
      <c r="DS1576" s="253"/>
      <c r="DT1576" s="253"/>
      <c r="DU1576" s="253"/>
    </row>
    <row r="1577" spans="1:125" s="248" customFormat="1" x14ac:dyDescent="0.25">
      <c r="A1577" s="253"/>
      <c r="B1577" s="253"/>
      <c r="D1577" s="253"/>
      <c r="E1577" s="253"/>
      <c r="F1577" s="253"/>
      <c r="G1577" s="253"/>
      <c r="H1577" s="253"/>
      <c r="I1577" s="253"/>
      <c r="J1577" s="253"/>
      <c r="K1577" s="253"/>
      <c r="L1577" s="253"/>
      <c r="S1577" s="253"/>
      <c r="T1577" s="253"/>
      <c r="U1577" s="253"/>
      <c r="V1577" s="253"/>
      <c r="W1577" s="253"/>
      <c r="X1577" s="253"/>
      <c r="Y1577" s="253"/>
      <c r="Z1577" s="253"/>
      <c r="AA1577" s="253"/>
      <c r="AB1577" s="253"/>
      <c r="AC1577" s="253"/>
      <c r="AD1577" s="253"/>
      <c r="AE1577" s="253"/>
      <c r="AF1577" s="253"/>
      <c r="AG1577" s="253"/>
      <c r="AH1577" s="253"/>
      <c r="AI1577" s="253"/>
      <c r="AJ1577" s="253"/>
      <c r="AK1577" s="253"/>
      <c r="AL1577" s="253"/>
      <c r="AM1577" s="253"/>
      <c r="AN1577" s="253"/>
      <c r="AO1577" s="253"/>
      <c r="AP1577" s="253"/>
      <c r="AQ1577" s="253"/>
      <c r="AR1577" s="253"/>
      <c r="AS1577" s="253"/>
      <c r="AT1577" s="253"/>
      <c r="AU1577" s="253"/>
      <c r="AV1577" s="253"/>
      <c r="AW1577" s="253"/>
      <c r="AX1577" s="253"/>
      <c r="AY1577" s="253"/>
      <c r="AZ1577" s="253"/>
      <c r="BA1577" s="253"/>
      <c r="BB1577" s="253"/>
      <c r="BC1577" s="253"/>
      <c r="BD1577" s="253"/>
      <c r="BE1577" s="253"/>
      <c r="BF1577" s="253"/>
      <c r="BG1577" s="253"/>
      <c r="BH1577" s="253"/>
      <c r="BI1577" s="253"/>
      <c r="BJ1577" s="253"/>
      <c r="BK1577" s="253"/>
      <c r="BL1577" s="253"/>
      <c r="BM1577" s="253"/>
      <c r="BN1577" s="253"/>
      <c r="BO1577" s="253"/>
      <c r="BP1577" s="253"/>
      <c r="BQ1577" s="253"/>
      <c r="BR1577" s="253"/>
      <c r="BS1577" s="253"/>
      <c r="BT1577" s="253"/>
      <c r="BU1577" s="253"/>
      <c r="BV1577" s="253"/>
      <c r="BW1577" s="253"/>
      <c r="BX1577" s="253"/>
      <c r="BY1577" s="253"/>
      <c r="BZ1577" s="253"/>
      <c r="CA1577" s="253"/>
      <c r="CB1577" s="253"/>
      <c r="CC1577" s="253"/>
      <c r="CD1577" s="253"/>
      <c r="CE1577" s="253"/>
      <c r="CF1577" s="253"/>
      <c r="CG1577" s="253"/>
      <c r="CH1577" s="253"/>
      <c r="CI1577" s="253"/>
      <c r="CJ1577" s="253"/>
      <c r="CK1577" s="253"/>
      <c r="CL1577" s="253"/>
      <c r="CM1577" s="253"/>
      <c r="CN1577" s="253"/>
      <c r="CO1577" s="253"/>
      <c r="CP1577" s="253"/>
      <c r="CQ1577" s="253"/>
      <c r="CR1577" s="253"/>
      <c r="CS1577" s="253"/>
      <c r="CT1577" s="253"/>
      <c r="CU1577" s="253"/>
      <c r="CV1577" s="253"/>
      <c r="CW1577" s="253"/>
      <c r="CX1577" s="253"/>
      <c r="CY1577" s="253"/>
      <c r="CZ1577" s="253"/>
      <c r="DA1577" s="253"/>
      <c r="DB1577" s="253"/>
      <c r="DC1577" s="253"/>
      <c r="DD1577" s="253"/>
      <c r="DE1577" s="253"/>
      <c r="DF1577" s="253"/>
      <c r="DG1577" s="253"/>
      <c r="DH1577" s="253"/>
      <c r="DI1577" s="253"/>
      <c r="DJ1577" s="253"/>
      <c r="DK1577" s="253"/>
      <c r="DL1577" s="253"/>
      <c r="DM1577" s="253"/>
      <c r="DN1577" s="253"/>
      <c r="DO1577" s="253"/>
      <c r="DP1577" s="253"/>
      <c r="DQ1577" s="253"/>
      <c r="DR1577" s="253"/>
      <c r="DS1577" s="253"/>
      <c r="DT1577" s="253"/>
      <c r="DU1577" s="253"/>
    </row>
    <row r="1578" spans="1:125" s="248" customFormat="1" x14ac:dyDescent="0.25">
      <c r="A1578" s="253"/>
      <c r="B1578" s="253"/>
      <c r="D1578" s="253"/>
      <c r="E1578" s="253"/>
      <c r="F1578" s="253"/>
      <c r="G1578" s="253"/>
      <c r="H1578" s="253"/>
      <c r="I1578" s="253"/>
      <c r="J1578" s="253"/>
      <c r="K1578" s="253"/>
      <c r="L1578" s="253"/>
      <c r="S1578" s="253"/>
      <c r="T1578" s="253"/>
      <c r="U1578" s="253"/>
      <c r="V1578" s="253"/>
      <c r="W1578" s="253"/>
      <c r="X1578" s="253"/>
      <c r="Y1578" s="253"/>
      <c r="Z1578" s="253"/>
      <c r="AA1578" s="253"/>
      <c r="AB1578" s="253"/>
      <c r="AC1578" s="253"/>
      <c r="AD1578" s="253"/>
      <c r="AE1578" s="253"/>
      <c r="AF1578" s="253"/>
      <c r="AG1578" s="253"/>
      <c r="AH1578" s="253"/>
      <c r="AI1578" s="253"/>
      <c r="AJ1578" s="253"/>
      <c r="AK1578" s="253"/>
      <c r="AL1578" s="253"/>
      <c r="AM1578" s="253"/>
      <c r="AN1578" s="253"/>
      <c r="AO1578" s="253"/>
      <c r="AP1578" s="253"/>
      <c r="AQ1578" s="253"/>
      <c r="AR1578" s="253"/>
      <c r="AS1578" s="253"/>
      <c r="AT1578" s="253"/>
      <c r="AU1578" s="253"/>
      <c r="AV1578" s="253"/>
      <c r="AW1578" s="253"/>
      <c r="AX1578" s="253"/>
      <c r="AY1578" s="253"/>
      <c r="AZ1578" s="253"/>
      <c r="BA1578" s="253"/>
      <c r="BB1578" s="253"/>
      <c r="BC1578" s="253"/>
      <c r="BD1578" s="253"/>
      <c r="BE1578" s="253"/>
      <c r="BF1578" s="253"/>
      <c r="BG1578" s="253"/>
      <c r="BH1578" s="253"/>
      <c r="BI1578" s="253"/>
      <c r="BJ1578" s="253"/>
      <c r="BK1578" s="253"/>
      <c r="BL1578" s="253"/>
      <c r="BM1578" s="253"/>
      <c r="BN1578" s="253"/>
      <c r="BO1578" s="253"/>
      <c r="BP1578" s="253"/>
      <c r="BQ1578" s="253"/>
      <c r="BR1578" s="253"/>
      <c r="BS1578" s="253"/>
      <c r="BT1578" s="253"/>
      <c r="BU1578" s="253"/>
      <c r="BV1578" s="253"/>
      <c r="BW1578" s="253"/>
      <c r="BX1578" s="253"/>
      <c r="BY1578" s="253"/>
      <c r="BZ1578" s="253"/>
      <c r="CA1578" s="253"/>
      <c r="CB1578" s="253"/>
      <c r="CC1578" s="253"/>
      <c r="CD1578" s="253"/>
      <c r="CE1578" s="253"/>
      <c r="CF1578" s="253"/>
      <c r="CG1578" s="253"/>
      <c r="CH1578" s="253"/>
      <c r="CI1578" s="253"/>
      <c r="CJ1578" s="253"/>
      <c r="CK1578" s="253"/>
      <c r="CL1578" s="253"/>
      <c r="CM1578" s="253"/>
      <c r="CN1578" s="253"/>
      <c r="CO1578" s="253"/>
      <c r="CP1578" s="253"/>
      <c r="CQ1578" s="253"/>
      <c r="CR1578" s="253"/>
      <c r="CS1578" s="253"/>
      <c r="CT1578" s="253"/>
      <c r="CU1578" s="253"/>
      <c r="CV1578" s="253"/>
      <c r="CW1578" s="253"/>
      <c r="CX1578" s="253"/>
      <c r="CY1578" s="253"/>
      <c r="CZ1578" s="253"/>
      <c r="DA1578" s="253"/>
      <c r="DB1578" s="253"/>
      <c r="DC1578" s="253"/>
      <c r="DD1578" s="253"/>
      <c r="DE1578" s="253"/>
      <c r="DF1578" s="253"/>
      <c r="DG1578" s="253"/>
      <c r="DH1578" s="253"/>
      <c r="DI1578" s="253"/>
      <c r="DJ1578" s="253"/>
      <c r="DK1578" s="253"/>
      <c r="DL1578" s="253"/>
      <c r="DM1578" s="253"/>
      <c r="DN1578" s="253"/>
      <c r="DO1578" s="253"/>
      <c r="DP1578" s="253"/>
      <c r="DQ1578" s="253"/>
      <c r="DR1578" s="253"/>
      <c r="DS1578" s="253"/>
      <c r="DT1578" s="253"/>
      <c r="DU1578" s="253"/>
    </row>
    <row r="1579" spans="1:125" s="248" customFormat="1" x14ac:dyDescent="0.25">
      <c r="A1579" s="253"/>
      <c r="B1579" s="253"/>
      <c r="D1579" s="253"/>
      <c r="E1579" s="253"/>
      <c r="F1579" s="253"/>
      <c r="G1579" s="253"/>
      <c r="H1579" s="253"/>
      <c r="I1579" s="253"/>
      <c r="J1579" s="253"/>
      <c r="K1579" s="253"/>
      <c r="L1579" s="253"/>
      <c r="S1579" s="253"/>
      <c r="T1579" s="253"/>
      <c r="U1579" s="253"/>
      <c r="V1579" s="253"/>
      <c r="W1579" s="253"/>
      <c r="X1579" s="253"/>
      <c r="Y1579" s="253"/>
      <c r="Z1579" s="253"/>
      <c r="AA1579" s="253"/>
      <c r="AB1579" s="253"/>
      <c r="AC1579" s="253"/>
      <c r="AD1579" s="253"/>
      <c r="AE1579" s="253"/>
      <c r="AF1579" s="253"/>
      <c r="AG1579" s="253"/>
      <c r="AH1579" s="253"/>
      <c r="AI1579" s="253"/>
      <c r="AJ1579" s="253"/>
      <c r="AK1579" s="253"/>
      <c r="AL1579" s="253"/>
      <c r="AM1579" s="253"/>
      <c r="AN1579" s="253"/>
      <c r="AO1579" s="253"/>
      <c r="AP1579" s="253"/>
      <c r="AQ1579" s="253"/>
      <c r="AR1579" s="253"/>
      <c r="AS1579" s="253"/>
      <c r="AT1579" s="253"/>
      <c r="AU1579" s="253"/>
      <c r="AV1579" s="253"/>
      <c r="AW1579" s="253"/>
      <c r="AX1579" s="253"/>
      <c r="AY1579" s="253"/>
      <c r="AZ1579" s="253"/>
      <c r="BA1579" s="253"/>
      <c r="BB1579" s="253"/>
      <c r="BC1579" s="253"/>
      <c r="BD1579" s="253"/>
      <c r="BE1579" s="253"/>
      <c r="BF1579" s="253"/>
      <c r="BG1579" s="253"/>
      <c r="BH1579" s="253"/>
      <c r="BI1579" s="253"/>
      <c r="BJ1579" s="253"/>
      <c r="BK1579" s="253"/>
      <c r="BL1579" s="253"/>
      <c r="BM1579" s="253"/>
      <c r="BN1579" s="253"/>
      <c r="BO1579" s="253"/>
      <c r="BP1579" s="253"/>
      <c r="BQ1579" s="253"/>
      <c r="BR1579" s="253"/>
      <c r="BS1579" s="253"/>
      <c r="BT1579" s="253"/>
      <c r="BU1579" s="253"/>
      <c r="BV1579" s="253"/>
      <c r="BW1579" s="253"/>
      <c r="BX1579" s="253"/>
      <c r="BY1579" s="253"/>
      <c r="BZ1579" s="253"/>
      <c r="CA1579" s="253"/>
      <c r="CB1579" s="253"/>
      <c r="CC1579" s="253"/>
      <c r="CD1579" s="253"/>
      <c r="CE1579" s="253"/>
      <c r="CF1579" s="253"/>
      <c r="CG1579" s="253"/>
      <c r="CH1579" s="253"/>
      <c r="CI1579" s="253"/>
      <c r="CJ1579" s="253"/>
      <c r="CK1579" s="253"/>
      <c r="CL1579" s="253"/>
      <c r="CM1579" s="253"/>
      <c r="CN1579" s="253"/>
      <c r="CO1579" s="253"/>
      <c r="CP1579" s="253"/>
      <c r="CQ1579" s="253"/>
      <c r="CR1579" s="253"/>
      <c r="CS1579" s="253"/>
      <c r="CT1579" s="253"/>
      <c r="CU1579" s="253"/>
      <c r="CV1579" s="253"/>
      <c r="CW1579" s="253"/>
      <c r="CX1579" s="253"/>
      <c r="CY1579" s="253"/>
      <c r="CZ1579" s="253"/>
      <c r="DA1579" s="253"/>
      <c r="DB1579" s="253"/>
      <c r="DC1579" s="253"/>
      <c r="DD1579" s="253"/>
      <c r="DE1579" s="253"/>
      <c r="DF1579" s="253"/>
      <c r="DG1579" s="253"/>
      <c r="DH1579" s="253"/>
      <c r="DI1579" s="253"/>
      <c r="DJ1579" s="253"/>
      <c r="DK1579" s="253"/>
      <c r="DL1579" s="253"/>
      <c r="DM1579" s="253"/>
      <c r="DN1579" s="253"/>
      <c r="DO1579" s="253"/>
      <c r="DP1579" s="253"/>
      <c r="DQ1579" s="253"/>
      <c r="DR1579" s="253"/>
      <c r="DS1579" s="253"/>
      <c r="DT1579" s="253"/>
      <c r="DU1579" s="253"/>
    </row>
    <row r="1580" spans="1:125" s="248" customFormat="1" x14ac:dyDescent="0.25">
      <c r="A1580" s="253"/>
      <c r="B1580" s="253"/>
      <c r="D1580" s="253"/>
      <c r="E1580" s="253"/>
      <c r="F1580" s="253"/>
      <c r="G1580" s="253"/>
      <c r="H1580" s="253"/>
      <c r="I1580" s="253"/>
      <c r="J1580" s="253"/>
      <c r="K1580" s="253"/>
      <c r="L1580" s="253"/>
      <c r="S1580" s="253"/>
      <c r="T1580" s="253"/>
      <c r="U1580" s="253"/>
      <c r="V1580" s="253"/>
      <c r="W1580" s="253"/>
      <c r="X1580" s="253"/>
      <c r="Y1580" s="253"/>
      <c r="Z1580" s="253"/>
      <c r="AA1580" s="253"/>
      <c r="AB1580" s="253"/>
      <c r="AC1580" s="253"/>
      <c r="AD1580" s="253"/>
      <c r="AE1580" s="253"/>
      <c r="AF1580" s="253"/>
      <c r="AG1580" s="253"/>
      <c r="AH1580" s="253"/>
      <c r="AI1580" s="253"/>
      <c r="AJ1580" s="253"/>
      <c r="AK1580" s="253"/>
      <c r="AL1580" s="253"/>
      <c r="AM1580" s="253"/>
      <c r="AN1580" s="253"/>
      <c r="AO1580" s="253"/>
      <c r="AP1580" s="253"/>
      <c r="AQ1580" s="253"/>
      <c r="AR1580" s="253"/>
      <c r="AS1580" s="253"/>
      <c r="AT1580" s="253"/>
      <c r="AU1580" s="253"/>
      <c r="AV1580" s="253"/>
      <c r="AW1580" s="253"/>
      <c r="AX1580" s="253"/>
      <c r="AY1580" s="253"/>
      <c r="AZ1580" s="253"/>
      <c r="BA1580" s="253"/>
      <c r="BB1580" s="253"/>
      <c r="BC1580" s="253"/>
      <c r="BD1580" s="253"/>
      <c r="BE1580" s="253"/>
      <c r="BF1580" s="253"/>
      <c r="BG1580" s="253"/>
      <c r="BH1580" s="253"/>
      <c r="BI1580" s="253"/>
      <c r="BJ1580" s="253"/>
      <c r="BK1580" s="253"/>
      <c r="BL1580" s="253"/>
      <c r="BM1580" s="253"/>
      <c r="BN1580" s="253"/>
      <c r="BO1580" s="253"/>
      <c r="BP1580" s="253"/>
      <c r="BQ1580" s="253"/>
      <c r="BR1580" s="253"/>
      <c r="BS1580" s="253"/>
      <c r="BT1580" s="253"/>
      <c r="BU1580" s="253"/>
      <c r="BV1580" s="253"/>
      <c r="BW1580" s="253"/>
      <c r="BX1580" s="253"/>
      <c r="BY1580" s="253"/>
      <c r="BZ1580" s="253"/>
      <c r="CA1580" s="253"/>
      <c r="CB1580" s="253"/>
      <c r="CC1580" s="253"/>
      <c r="CD1580" s="253"/>
      <c r="CE1580" s="253"/>
      <c r="CF1580" s="253"/>
      <c r="CG1580" s="253"/>
      <c r="CH1580" s="253"/>
      <c r="CI1580" s="253"/>
      <c r="CJ1580" s="253"/>
      <c r="CK1580" s="253"/>
      <c r="CL1580" s="253"/>
      <c r="CM1580" s="253"/>
      <c r="CN1580" s="253"/>
      <c r="CO1580" s="253"/>
      <c r="CP1580" s="253"/>
      <c r="CQ1580" s="253"/>
      <c r="CR1580" s="253"/>
      <c r="CS1580" s="253"/>
      <c r="CT1580" s="253"/>
      <c r="CU1580" s="253"/>
      <c r="CV1580" s="253"/>
      <c r="CW1580" s="253"/>
      <c r="CX1580" s="253"/>
      <c r="CY1580" s="253"/>
      <c r="CZ1580" s="253"/>
      <c r="DA1580" s="253"/>
      <c r="DB1580" s="253"/>
      <c r="DC1580" s="253"/>
      <c r="DD1580" s="253"/>
      <c r="DE1580" s="253"/>
      <c r="DF1580" s="253"/>
      <c r="DG1580" s="253"/>
      <c r="DH1580" s="253"/>
      <c r="DI1580" s="253"/>
      <c r="DJ1580" s="253"/>
      <c r="DK1580" s="253"/>
      <c r="DL1580" s="253"/>
      <c r="DM1580" s="253"/>
      <c r="DN1580" s="253"/>
      <c r="DO1580" s="253"/>
      <c r="DP1580" s="253"/>
      <c r="DQ1580" s="253"/>
      <c r="DR1580" s="253"/>
      <c r="DS1580" s="253"/>
      <c r="DT1580" s="253"/>
      <c r="DU1580" s="253"/>
    </row>
    <row r="1581" spans="1:125" s="248" customFormat="1" x14ac:dyDescent="0.25">
      <c r="A1581" s="253"/>
      <c r="B1581" s="253"/>
      <c r="D1581" s="253"/>
      <c r="E1581" s="253"/>
      <c r="F1581" s="253"/>
      <c r="G1581" s="253"/>
      <c r="H1581" s="253"/>
      <c r="I1581" s="253"/>
      <c r="J1581" s="253"/>
      <c r="K1581" s="253"/>
      <c r="L1581" s="253"/>
      <c r="S1581" s="253"/>
      <c r="T1581" s="253"/>
      <c r="U1581" s="253"/>
      <c r="V1581" s="253"/>
      <c r="W1581" s="253"/>
      <c r="X1581" s="253"/>
      <c r="Y1581" s="253"/>
      <c r="Z1581" s="253"/>
      <c r="AA1581" s="253"/>
      <c r="AB1581" s="253"/>
      <c r="AC1581" s="253"/>
      <c r="AD1581" s="253"/>
      <c r="AE1581" s="253"/>
      <c r="AF1581" s="253"/>
      <c r="AG1581" s="253"/>
      <c r="AH1581" s="253"/>
      <c r="AI1581" s="253"/>
      <c r="AJ1581" s="253"/>
      <c r="AK1581" s="253"/>
      <c r="AL1581" s="253"/>
      <c r="AM1581" s="253"/>
      <c r="AN1581" s="253"/>
      <c r="AO1581" s="253"/>
      <c r="AP1581" s="253"/>
      <c r="AQ1581" s="253"/>
      <c r="AR1581" s="253"/>
      <c r="AS1581" s="253"/>
      <c r="AT1581" s="253"/>
      <c r="AU1581" s="253"/>
      <c r="AV1581" s="253"/>
      <c r="AW1581" s="253"/>
      <c r="AX1581" s="253"/>
      <c r="AY1581" s="253"/>
      <c r="AZ1581" s="253"/>
      <c r="BA1581" s="253"/>
      <c r="BB1581" s="253"/>
      <c r="BC1581" s="253"/>
      <c r="BD1581" s="253"/>
      <c r="BE1581" s="253"/>
      <c r="BF1581" s="253"/>
      <c r="BG1581" s="253"/>
      <c r="BH1581" s="253"/>
      <c r="BI1581" s="253"/>
      <c r="BJ1581" s="253"/>
      <c r="BK1581" s="253"/>
      <c r="BL1581" s="253"/>
      <c r="BM1581" s="253"/>
      <c r="BN1581" s="253"/>
      <c r="BO1581" s="253"/>
      <c r="BP1581" s="253"/>
      <c r="BQ1581" s="253"/>
      <c r="BR1581" s="253"/>
      <c r="BS1581" s="253"/>
      <c r="BT1581" s="253"/>
      <c r="BU1581" s="253"/>
      <c r="BV1581" s="253"/>
      <c r="BW1581" s="253"/>
      <c r="BX1581" s="253"/>
      <c r="BY1581" s="253"/>
      <c r="BZ1581" s="253"/>
      <c r="CA1581" s="253"/>
      <c r="CB1581" s="253"/>
      <c r="CC1581" s="253"/>
      <c r="CD1581" s="253"/>
      <c r="CE1581" s="253"/>
      <c r="CF1581" s="253"/>
      <c r="CG1581" s="253"/>
      <c r="CH1581" s="253"/>
      <c r="CI1581" s="253"/>
      <c r="CJ1581" s="253"/>
      <c r="CK1581" s="253"/>
      <c r="CL1581" s="253"/>
      <c r="CM1581" s="253"/>
      <c r="CN1581" s="253"/>
      <c r="CO1581" s="253"/>
      <c r="CP1581" s="253"/>
      <c r="CQ1581" s="253"/>
      <c r="CR1581" s="253"/>
      <c r="CS1581" s="253"/>
      <c r="CT1581" s="253"/>
      <c r="CU1581" s="253"/>
      <c r="CV1581" s="253"/>
      <c r="CW1581" s="253"/>
      <c r="CX1581" s="253"/>
      <c r="CY1581" s="253"/>
      <c r="CZ1581" s="253"/>
      <c r="DA1581" s="253"/>
      <c r="DB1581" s="253"/>
      <c r="DC1581" s="253"/>
      <c r="DD1581" s="253"/>
      <c r="DE1581" s="253"/>
      <c r="DF1581" s="253"/>
      <c r="DG1581" s="253"/>
      <c r="DH1581" s="253"/>
      <c r="DI1581" s="253"/>
      <c r="DJ1581" s="253"/>
      <c r="DK1581" s="253"/>
      <c r="DL1581" s="253"/>
      <c r="DM1581" s="253"/>
      <c r="DN1581" s="253"/>
      <c r="DO1581" s="253"/>
      <c r="DP1581" s="253"/>
      <c r="DQ1581" s="253"/>
      <c r="DR1581" s="253"/>
      <c r="DS1581" s="253"/>
      <c r="DT1581" s="253"/>
      <c r="DU1581" s="253"/>
    </row>
    <row r="1582" spans="1:125" s="248" customFormat="1" x14ac:dyDescent="0.25">
      <c r="A1582" s="253"/>
      <c r="B1582" s="253"/>
      <c r="D1582" s="253"/>
      <c r="E1582" s="253"/>
      <c r="F1582" s="253"/>
      <c r="G1582" s="253"/>
      <c r="H1582" s="253"/>
      <c r="I1582" s="253"/>
      <c r="J1582" s="253"/>
      <c r="K1582" s="253"/>
      <c r="L1582" s="253"/>
      <c r="S1582" s="253"/>
      <c r="T1582" s="253"/>
      <c r="U1582" s="253"/>
      <c r="V1582" s="253"/>
      <c r="W1582" s="253"/>
      <c r="X1582" s="253"/>
      <c r="Y1582" s="253"/>
      <c r="Z1582" s="253"/>
      <c r="AA1582" s="253"/>
      <c r="AB1582" s="253"/>
      <c r="AC1582" s="253"/>
      <c r="AD1582" s="253"/>
      <c r="AE1582" s="253"/>
      <c r="AF1582" s="253"/>
      <c r="AG1582" s="253"/>
      <c r="AH1582" s="253"/>
      <c r="AI1582" s="253"/>
      <c r="AJ1582" s="253"/>
      <c r="AK1582" s="253"/>
      <c r="AL1582" s="253"/>
      <c r="AM1582" s="253"/>
      <c r="AN1582" s="253"/>
      <c r="AO1582" s="253"/>
      <c r="AP1582" s="253"/>
      <c r="AQ1582" s="253"/>
      <c r="AR1582" s="253"/>
      <c r="AS1582" s="253"/>
      <c r="AT1582" s="253"/>
      <c r="AU1582" s="253"/>
      <c r="AV1582" s="253"/>
      <c r="AW1582" s="253"/>
      <c r="AX1582" s="253"/>
      <c r="AY1582" s="253"/>
      <c r="AZ1582" s="253"/>
      <c r="BA1582" s="253"/>
      <c r="BB1582" s="253"/>
      <c r="BC1582" s="253"/>
      <c r="BD1582" s="253"/>
      <c r="BE1582" s="253"/>
      <c r="BF1582" s="253"/>
      <c r="BG1582" s="253"/>
      <c r="BH1582" s="253"/>
      <c r="BI1582" s="253"/>
      <c r="BJ1582" s="253"/>
      <c r="BK1582" s="253"/>
      <c r="BL1582" s="253"/>
      <c r="BM1582" s="253"/>
      <c r="BN1582" s="253"/>
      <c r="BO1582" s="253"/>
      <c r="BP1582" s="253"/>
      <c r="BQ1582" s="253"/>
      <c r="BR1582" s="253"/>
      <c r="BS1582" s="253"/>
      <c r="BT1582" s="253"/>
      <c r="BU1582" s="253"/>
      <c r="BV1582" s="253"/>
      <c r="BW1582" s="253"/>
      <c r="BX1582" s="253"/>
      <c r="BY1582" s="253"/>
      <c r="BZ1582" s="253"/>
      <c r="CA1582" s="253"/>
      <c r="CB1582" s="253"/>
      <c r="CC1582" s="253"/>
      <c r="CD1582" s="253"/>
      <c r="CE1582" s="253"/>
      <c r="CF1582" s="253"/>
      <c r="CG1582" s="253"/>
      <c r="CH1582" s="253"/>
      <c r="CI1582" s="253"/>
      <c r="CJ1582" s="253"/>
      <c r="CK1582" s="253"/>
      <c r="CL1582" s="253"/>
      <c r="CM1582" s="253"/>
      <c r="CN1582" s="253"/>
      <c r="CO1582" s="253"/>
      <c r="CP1582" s="253"/>
      <c r="CQ1582" s="253"/>
      <c r="CR1582" s="253"/>
      <c r="CS1582" s="253"/>
      <c r="CT1582" s="253"/>
      <c r="CU1582" s="253"/>
      <c r="CV1582" s="253"/>
      <c r="CW1582" s="253"/>
      <c r="CX1582" s="253"/>
      <c r="CY1582" s="253"/>
      <c r="CZ1582" s="253"/>
      <c r="DA1582" s="253"/>
      <c r="DB1582" s="253"/>
      <c r="DC1582" s="253"/>
      <c r="DD1582" s="253"/>
      <c r="DE1582" s="253"/>
      <c r="DF1582" s="253"/>
      <c r="DG1582" s="253"/>
      <c r="DH1582" s="253"/>
      <c r="DI1582" s="253"/>
      <c r="DJ1582" s="253"/>
      <c r="DK1582" s="253"/>
      <c r="DL1582" s="253"/>
      <c r="DM1582" s="253"/>
      <c r="DN1582" s="253"/>
      <c r="DO1582" s="253"/>
      <c r="DP1582" s="253"/>
      <c r="DQ1582" s="253"/>
      <c r="DR1582" s="253"/>
      <c r="DS1582" s="253"/>
      <c r="DT1582" s="253"/>
      <c r="DU1582" s="253"/>
    </row>
    <row r="1583" spans="1:125" s="248" customFormat="1" x14ac:dyDescent="0.25">
      <c r="A1583" s="253"/>
      <c r="B1583" s="253"/>
      <c r="D1583" s="253"/>
      <c r="E1583" s="253"/>
      <c r="F1583" s="253"/>
      <c r="G1583" s="253"/>
      <c r="H1583" s="253"/>
      <c r="I1583" s="253"/>
      <c r="J1583" s="253"/>
      <c r="K1583" s="253"/>
      <c r="L1583" s="253"/>
      <c r="S1583" s="253"/>
      <c r="T1583" s="253"/>
      <c r="U1583" s="253"/>
      <c r="V1583" s="253"/>
      <c r="W1583" s="253"/>
      <c r="X1583" s="253"/>
      <c r="Y1583" s="253"/>
      <c r="Z1583" s="253"/>
      <c r="AA1583" s="253"/>
      <c r="AB1583" s="253"/>
      <c r="AC1583" s="253"/>
      <c r="AD1583" s="253"/>
      <c r="AE1583" s="253"/>
      <c r="AF1583" s="253"/>
      <c r="AG1583" s="253"/>
      <c r="AH1583" s="253"/>
      <c r="AI1583" s="253"/>
      <c r="AJ1583" s="253"/>
      <c r="AK1583" s="253"/>
      <c r="AL1583" s="253"/>
      <c r="AM1583" s="253"/>
      <c r="AN1583" s="253"/>
      <c r="AO1583" s="253"/>
      <c r="AP1583" s="253"/>
      <c r="AQ1583" s="253"/>
      <c r="AR1583" s="253"/>
      <c r="AS1583" s="253"/>
      <c r="AT1583" s="253"/>
      <c r="AU1583" s="253"/>
      <c r="AV1583" s="253"/>
      <c r="AW1583" s="253"/>
      <c r="AX1583" s="253"/>
      <c r="AY1583" s="253"/>
      <c r="AZ1583" s="253"/>
      <c r="BA1583" s="253"/>
      <c r="BB1583" s="253"/>
      <c r="BC1583" s="253"/>
      <c r="BD1583" s="253"/>
      <c r="BE1583" s="253"/>
      <c r="BF1583" s="253"/>
      <c r="BG1583" s="253"/>
      <c r="BH1583" s="253"/>
      <c r="BI1583" s="253"/>
      <c r="BJ1583" s="253"/>
      <c r="BK1583" s="253"/>
      <c r="BL1583" s="253"/>
      <c r="BM1583" s="253"/>
      <c r="BN1583" s="253"/>
      <c r="BO1583" s="253"/>
      <c r="BP1583" s="253"/>
      <c r="BQ1583" s="253"/>
      <c r="BR1583" s="253"/>
      <c r="BS1583" s="253"/>
      <c r="BT1583" s="253"/>
      <c r="BU1583" s="253"/>
      <c r="BV1583" s="253"/>
      <c r="BW1583" s="253"/>
      <c r="BX1583" s="253"/>
      <c r="BY1583" s="253"/>
      <c r="BZ1583" s="253"/>
      <c r="CA1583" s="253"/>
      <c r="CB1583" s="253"/>
      <c r="CC1583" s="253"/>
      <c r="CD1583" s="253"/>
      <c r="CE1583" s="253"/>
      <c r="CF1583" s="253"/>
      <c r="CG1583" s="253"/>
      <c r="CH1583" s="253"/>
      <c r="CI1583" s="253"/>
      <c r="CJ1583" s="253"/>
      <c r="CK1583" s="253"/>
      <c r="CL1583" s="253"/>
      <c r="CM1583" s="253"/>
      <c r="CN1583" s="253"/>
      <c r="CO1583" s="253"/>
      <c r="CP1583" s="253"/>
      <c r="CQ1583" s="253"/>
      <c r="CR1583" s="253"/>
      <c r="CS1583" s="253"/>
      <c r="CT1583" s="253"/>
      <c r="CU1583" s="253"/>
      <c r="CV1583" s="253"/>
      <c r="CW1583" s="253"/>
      <c r="CX1583" s="253"/>
      <c r="CY1583" s="253"/>
      <c r="CZ1583" s="253"/>
      <c r="DA1583" s="253"/>
      <c r="DB1583" s="253"/>
      <c r="DC1583" s="253"/>
      <c r="DD1583" s="253"/>
      <c r="DE1583" s="253"/>
      <c r="DF1583" s="253"/>
      <c r="DG1583" s="253"/>
      <c r="DH1583" s="253"/>
      <c r="DI1583" s="253"/>
      <c r="DJ1583" s="253"/>
      <c r="DK1583" s="253"/>
      <c r="DL1583" s="253"/>
      <c r="DM1583" s="253"/>
      <c r="DN1583" s="253"/>
      <c r="DO1583" s="253"/>
      <c r="DP1583" s="253"/>
      <c r="DQ1583" s="253"/>
      <c r="DR1583" s="253"/>
      <c r="DS1583" s="253"/>
      <c r="DT1583" s="253"/>
      <c r="DU1583" s="253"/>
    </row>
    <row r="1584" spans="1:125" s="248" customFormat="1" x14ac:dyDescent="0.25">
      <c r="A1584" s="253"/>
      <c r="B1584" s="253"/>
      <c r="D1584" s="253"/>
      <c r="E1584" s="253"/>
      <c r="F1584" s="253"/>
      <c r="G1584" s="253"/>
      <c r="H1584" s="253"/>
      <c r="I1584" s="253"/>
      <c r="J1584" s="253"/>
      <c r="K1584" s="253"/>
      <c r="L1584" s="253"/>
      <c r="S1584" s="253"/>
      <c r="T1584" s="253"/>
      <c r="U1584" s="253"/>
      <c r="V1584" s="253"/>
      <c r="W1584" s="253"/>
      <c r="X1584" s="253"/>
      <c r="Y1584" s="253"/>
      <c r="Z1584" s="253"/>
      <c r="AA1584" s="253"/>
      <c r="AB1584" s="253"/>
      <c r="AC1584" s="253"/>
      <c r="AD1584" s="253"/>
      <c r="AE1584" s="253"/>
      <c r="AF1584" s="253"/>
      <c r="AG1584" s="253"/>
      <c r="AH1584" s="253"/>
      <c r="AI1584" s="253"/>
      <c r="AJ1584" s="253"/>
      <c r="AK1584" s="253"/>
      <c r="AL1584" s="253"/>
      <c r="AM1584" s="253"/>
      <c r="AN1584" s="253"/>
      <c r="AO1584" s="253"/>
      <c r="AP1584" s="253"/>
      <c r="AQ1584" s="253"/>
      <c r="AR1584" s="253"/>
      <c r="AS1584" s="253"/>
      <c r="AT1584" s="253"/>
      <c r="AU1584" s="253"/>
      <c r="AV1584" s="253"/>
      <c r="AW1584" s="253"/>
      <c r="AX1584" s="253"/>
      <c r="AY1584" s="253"/>
      <c r="AZ1584" s="253"/>
      <c r="BA1584" s="253"/>
      <c r="BB1584" s="253"/>
      <c r="BC1584" s="253"/>
      <c r="BD1584" s="253"/>
      <c r="BE1584" s="253"/>
      <c r="BF1584" s="253"/>
      <c r="BG1584" s="253"/>
      <c r="BH1584" s="253"/>
      <c r="BI1584" s="253"/>
      <c r="BJ1584" s="253"/>
      <c r="BK1584" s="253"/>
      <c r="BL1584" s="253"/>
      <c r="BM1584" s="253"/>
      <c r="BN1584" s="253"/>
      <c r="BO1584" s="253"/>
      <c r="BP1584" s="253"/>
      <c r="BQ1584" s="253"/>
      <c r="BR1584" s="253"/>
      <c r="BS1584" s="253"/>
      <c r="BT1584" s="253"/>
      <c r="BU1584" s="253"/>
      <c r="BV1584" s="253"/>
      <c r="BW1584" s="253"/>
      <c r="BX1584" s="253"/>
      <c r="BY1584" s="253"/>
      <c r="BZ1584" s="253"/>
      <c r="CA1584" s="253"/>
      <c r="CB1584" s="253"/>
      <c r="CC1584" s="253"/>
      <c r="CD1584" s="253"/>
      <c r="CE1584" s="253"/>
      <c r="CF1584" s="253"/>
      <c r="CG1584" s="253"/>
      <c r="CH1584" s="253"/>
      <c r="CI1584" s="253"/>
      <c r="CJ1584" s="253"/>
      <c r="CK1584" s="253"/>
      <c r="CL1584" s="253"/>
      <c r="CM1584" s="253"/>
      <c r="CN1584" s="253"/>
      <c r="CO1584" s="253"/>
      <c r="CP1584" s="253"/>
      <c r="CQ1584" s="253"/>
      <c r="CR1584" s="253"/>
      <c r="CS1584" s="253"/>
      <c r="CT1584" s="253"/>
      <c r="CU1584" s="253"/>
      <c r="CV1584" s="253"/>
      <c r="CW1584" s="253"/>
      <c r="CX1584" s="253"/>
      <c r="CY1584" s="253"/>
      <c r="CZ1584" s="253"/>
      <c r="DA1584" s="253"/>
      <c r="DB1584" s="253"/>
      <c r="DC1584" s="253"/>
      <c r="DD1584" s="253"/>
      <c r="DE1584" s="253"/>
      <c r="DF1584" s="253"/>
      <c r="DG1584" s="253"/>
      <c r="DH1584" s="253"/>
      <c r="DI1584" s="253"/>
      <c r="DJ1584" s="253"/>
      <c r="DK1584" s="253"/>
      <c r="DL1584" s="253"/>
      <c r="DM1584" s="253"/>
      <c r="DN1584" s="253"/>
      <c r="DO1584" s="253"/>
      <c r="DP1584" s="253"/>
      <c r="DQ1584" s="253"/>
      <c r="DR1584" s="253"/>
      <c r="DS1584" s="253"/>
      <c r="DT1584" s="253"/>
      <c r="DU1584" s="253"/>
    </row>
    <row r="1585" spans="1:125" s="248" customFormat="1" x14ac:dyDescent="0.25">
      <c r="A1585" s="253"/>
      <c r="B1585" s="253"/>
      <c r="D1585" s="253"/>
      <c r="E1585" s="253"/>
      <c r="F1585" s="253"/>
      <c r="G1585" s="253"/>
      <c r="H1585" s="253"/>
      <c r="I1585" s="253"/>
      <c r="J1585" s="253"/>
      <c r="K1585" s="253"/>
      <c r="L1585" s="253"/>
      <c r="S1585" s="253"/>
      <c r="T1585" s="253"/>
      <c r="U1585" s="253"/>
      <c r="V1585" s="253"/>
      <c r="W1585" s="253"/>
      <c r="X1585" s="253"/>
      <c r="Y1585" s="253"/>
      <c r="Z1585" s="253"/>
      <c r="AA1585" s="253"/>
      <c r="AB1585" s="253"/>
      <c r="AC1585" s="253"/>
      <c r="AD1585" s="253"/>
      <c r="AE1585" s="253"/>
      <c r="AF1585" s="253"/>
      <c r="AG1585" s="253"/>
      <c r="AH1585" s="253"/>
      <c r="AI1585" s="253"/>
      <c r="AJ1585" s="253"/>
      <c r="AK1585" s="253"/>
      <c r="AL1585" s="253"/>
      <c r="AM1585" s="253"/>
      <c r="AN1585" s="253"/>
      <c r="AO1585" s="253"/>
      <c r="AP1585" s="253"/>
      <c r="AQ1585" s="253"/>
      <c r="AR1585" s="253"/>
      <c r="AS1585" s="253"/>
      <c r="AT1585" s="253"/>
      <c r="AU1585" s="253"/>
      <c r="AV1585" s="253"/>
      <c r="AW1585" s="253"/>
      <c r="AX1585" s="253"/>
      <c r="AY1585" s="253"/>
      <c r="AZ1585" s="253"/>
      <c r="BA1585" s="253"/>
      <c r="BB1585" s="253"/>
      <c r="BC1585" s="253"/>
      <c r="BD1585" s="253"/>
      <c r="BE1585" s="253"/>
      <c r="BF1585" s="253"/>
      <c r="BG1585" s="253"/>
      <c r="BH1585" s="253"/>
      <c r="BI1585" s="253"/>
      <c r="BJ1585" s="253"/>
      <c r="BK1585" s="253"/>
      <c r="BL1585" s="253"/>
      <c r="BM1585" s="253"/>
      <c r="BN1585" s="253"/>
      <c r="BO1585" s="253"/>
      <c r="BP1585" s="253"/>
      <c r="BQ1585" s="253"/>
      <c r="BR1585" s="253"/>
      <c r="BS1585" s="253"/>
      <c r="BT1585" s="253"/>
      <c r="BU1585" s="253"/>
      <c r="BV1585" s="253"/>
      <c r="BW1585" s="253"/>
      <c r="BX1585" s="253"/>
      <c r="BY1585" s="253"/>
      <c r="BZ1585" s="253"/>
      <c r="CA1585" s="253"/>
      <c r="CB1585" s="253"/>
      <c r="CC1585" s="253"/>
      <c r="CD1585" s="253"/>
      <c r="CE1585" s="253"/>
      <c r="CF1585" s="253"/>
      <c r="CG1585" s="253"/>
      <c r="CH1585" s="253"/>
      <c r="CI1585" s="253"/>
      <c r="CJ1585" s="253"/>
      <c r="CK1585" s="253"/>
      <c r="CL1585" s="253"/>
      <c r="CM1585" s="253"/>
      <c r="CN1585" s="253"/>
      <c r="CO1585" s="253"/>
      <c r="CP1585" s="253"/>
      <c r="CQ1585" s="253"/>
      <c r="CR1585" s="253"/>
      <c r="CS1585" s="253"/>
      <c r="CT1585" s="253"/>
      <c r="CU1585" s="253"/>
      <c r="CV1585" s="253"/>
      <c r="CW1585" s="253"/>
      <c r="CX1585" s="253"/>
      <c r="CY1585" s="253"/>
      <c r="CZ1585" s="253"/>
      <c r="DA1585" s="253"/>
      <c r="DB1585" s="253"/>
      <c r="DC1585" s="253"/>
      <c r="DD1585" s="253"/>
      <c r="DE1585" s="253"/>
      <c r="DF1585" s="253"/>
      <c r="DG1585" s="253"/>
      <c r="DH1585" s="253"/>
      <c r="DI1585" s="253"/>
      <c r="DJ1585" s="253"/>
      <c r="DK1585" s="253"/>
      <c r="DL1585" s="253"/>
      <c r="DM1585" s="253"/>
      <c r="DN1585" s="253"/>
      <c r="DO1585" s="253"/>
      <c r="DP1585" s="253"/>
      <c r="DQ1585" s="253"/>
      <c r="DR1585" s="253"/>
      <c r="DS1585" s="253"/>
      <c r="DT1585" s="253"/>
      <c r="DU1585" s="253"/>
    </row>
    <row r="1586" spans="1:125" s="248" customFormat="1" x14ac:dyDescent="0.25">
      <c r="A1586" s="253"/>
      <c r="B1586" s="253"/>
      <c r="D1586" s="253"/>
      <c r="E1586" s="253"/>
      <c r="F1586" s="253"/>
      <c r="G1586" s="253"/>
      <c r="H1586" s="253"/>
      <c r="I1586" s="253"/>
      <c r="J1586" s="253"/>
      <c r="K1586" s="253"/>
      <c r="L1586" s="253"/>
      <c r="S1586" s="253"/>
      <c r="T1586" s="253"/>
      <c r="U1586" s="253"/>
      <c r="V1586" s="253"/>
      <c r="W1586" s="253"/>
      <c r="X1586" s="253"/>
      <c r="Y1586" s="253"/>
      <c r="Z1586" s="253"/>
      <c r="AA1586" s="253"/>
      <c r="AB1586" s="253"/>
      <c r="AC1586" s="253"/>
      <c r="AD1586" s="253"/>
      <c r="AE1586" s="253"/>
      <c r="AF1586" s="253"/>
      <c r="AG1586" s="253"/>
      <c r="AH1586" s="253"/>
      <c r="AI1586" s="253"/>
      <c r="AJ1586" s="253"/>
      <c r="AK1586" s="253"/>
      <c r="AL1586" s="253"/>
      <c r="AM1586" s="253"/>
      <c r="AN1586" s="253"/>
      <c r="AO1586" s="253"/>
      <c r="AP1586" s="253"/>
      <c r="AQ1586" s="253"/>
      <c r="AR1586" s="253"/>
      <c r="AS1586" s="253"/>
      <c r="AT1586" s="253"/>
      <c r="AU1586" s="253"/>
      <c r="AV1586" s="253"/>
      <c r="AW1586" s="253"/>
      <c r="AX1586" s="253"/>
      <c r="AY1586" s="253"/>
      <c r="AZ1586" s="253"/>
      <c r="BA1586" s="253"/>
      <c r="BB1586" s="253"/>
      <c r="BC1586" s="253"/>
      <c r="BD1586" s="253"/>
      <c r="BE1586" s="253"/>
      <c r="BF1586" s="253"/>
      <c r="BG1586" s="253"/>
      <c r="BH1586" s="253"/>
      <c r="BI1586" s="253"/>
      <c r="BJ1586" s="253"/>
      <c r="BK1586" s="253"/>
      <c r="BL1586" s="253"/>
      <c r="BM1586" s="253"/>
      <c r="BN1586" s="253"/>
      <c r="BO1586" s="253"/>
      <c r="BP1586" s="253"/>
      <c r="BQ1586" s="253"/>
      <c r="BR1586" s="253"/>
      <c r="BS1586" s="253"/>
      <c r="BT1586" s="253"/>
      <c r="BU1586" s="253"/>
      <c r="BV1586" s="253"/>
      <c r="BW1586" s="253"/>
      <c r="BX1586" s="253"/>
      <c r="BY1586" s="253"/>
      <c r="BZ1586" s="253"/>
      <c r="CA1586" s="253"/>
      <c r="CB1586" s="253"/>
      <c r="CC1586" s="253"/>
      <c r="CD1586" s="253"/>
      <c r="CE1586" s="253"/>
      <c r="CF1586" s="253"/>
      <c r="CG1586" s="253"/>
      <c r="CH1586" s="253"/>
      <c r="CI1586" s="253"/>
      <c r="CJ1586" s="253"/>
      <c r="CK1586" s="253"/>
      <c r="CL1586" s="253"/>
      <c r="CM1586" s="253"/>
      <c r="CN1586" s="253"/>
      <c r="CO1586" s="253"/>
      <c r="CP1586" s="253"/>
      <c r="CQ1586" s="253"/>
      <c r="CR1586" s="253"/>
      <c r="CS1586" s="253"/>
      <c r="CT1586" s="253"/>
      <c r="CU1586" s="253"/>
      <c r="CV1586" s="253"/>
      <c r="CW1586" s="253"/>
      <c r="CX1586" s="253"/>
      <c r="CY1586" s="253"/>
      <c r="CZ1586" s="253"/>
      <c r="DA1586" s="253"/>
      <c r="DB1586" s="253"/>
      <c r="DC1586" s="253"/>
      <c r="DD1586" s="253"/>
      <c r="DE1586" s="253"/>
      <c r="DF1586" s="253"/>
      <c r="DG1586" s="253"/>
      <c r="DH1586" s="253"/>
      <c r="DI1586" s="253"/>
      <c r="DJ1586" s="253"/>
      <c r="DK1586" s="253"/>
      <c r="DL1586" s="253"/>
      <c r="DM1586" s="253"/>
      <c r="DN1586" s="253"/>
      <c r="DO1586" s="253"/>
      <c r="DP1586" s="253"/>
      <c r="DQ1586" s="253"/>
      <c r="DR1586" s="253"/>
      <c r="DS1586" s="253"/>
      <c r="DT1586" s="253"/>
      <c r="DU1586" s="253"/>
    </row>
    <row r="1587" spans="1:125" s="248" customFormat="1" x14ac:dyDescent="0.25">
      <c r="A1587" s="253"/>
      <c r="B1587" s="253"/>
      <c r="D1587" s="253"/>
      <c r="E1587" s="253"/>
      <c r="F1587" s="253"/>
      <c r="G1587" s="253"/>
      <c r="H1587" s="253"/>
      <c r="I1587" s="253"/>
      <c r="J1587" s="253"/>
      <c r="K1587" s="253"/>
      <c r="L1587" s="253"/>
      <c r="S1587" s="253"/>
      <c r="T1587" s="253"/>
      <c r="U1587" s="253"/>
      <c r="V1587" s="253"/>
      <c r="W1587" s="253"/>
      <c r="X1587" s="253"/>
      <c r="Y1587" s="253"/>
      <c r="Z1587" s="253"/>
      <c r="AA1587" s="253"/>
      <c r="AB1587" s="253"/>
      <c r="AC1587" s="253"/>
      <c r="AD1587" s="253"/>
      <c r="AE1587" s="253"/>
      <c r="AF1587" s="253"/>
      <c r="AG1587" s="253"/>
      <c r="AH1587" s="253"/>
      <c r="AI1587" s="253"/>
      <c r="AJ1587" s="253"/>
      <c r="AK1587" s="253"/>
      <c r="AL1587" s="253"/>
      <c r="AM1587" s="253"/>
      <c r="AN1587" s="253"/>
      <c r="AO1587" s="253"/>
      <c r="AP1587" s="253"/>
      <c r="AQ1587" s="253"/>
      <c r="AR1587" s="253"/>
      <c r="AS1587" s="253"/>
      <c r="AT1587" s="253"/>
      <c r="AU1587" s="253"/>
      <c r="AV1587" s="253"/>
      <c r="AW1587" s="253"/>
      <c r="AX1587" s="253"/>
      <c r="AY1587" s="253"/>
      <c r="AZ1587" s="253"/>
      <c r="BA1587" s="253"/>
      <c r="BB1587" s="253"/>
      <c r="BC1587" s="253"/>
      <c r="BD1587" s="253"/>
      <c r="BE1587" s="253"/>
      <c r="BF1587" s="253"/>
      <c r="BG1587" s="253"/>
      <c r="BH1587" s="253"/>
      <c r="BI1587" s="253"/>
      <c r="BJ1587" s="253"/>
      <c r="BK1587" s="253"/>
      <c r="BL1587" s="253"/>
      <c r="BM1587" s="253"/>
      <c r="BN1587" s="253"/>
      <c r="BO1587" s="253"/>
      <c r="BP1587" s="253"/>
      <c r="BQ1587" s="253"/>
      <c r="BR1587" s="253"/>
      <c r="BS1587" s="253"/>
      <c r="BT1587" s="253"/>
      <c r="BU1587" s="253"/>
      <c r="BV1587" s="253"/>
      <c r="BW1587" s="253"/>
      <c r="BX1587" s="253"/>
      <c r="BY1587" s="253"/>
      <c r="BZ1587" s="253"/>
      <c r="CA1587" s="253"/>
      <c r="CB1587" s="253"/>
      <c r="CC1587" s="253"/>
      <c r="CD1587" s="253"/>
      <c r="CE1587" s="253"/>
      <c r="CF1587" s="253"/>
      <c r="CG1587" s="253"/>
      <c r="CH1587" s="253"/>
      <c r="CI1587" s="253"/>
      <c r="CJ1587" s="253"/>
      <c r="CK1587" s="253"/>
      <c r="CL1587" s="253"/>
      <c r="CM1587" s="253"/>
      <c r="CN1587" s="253"/>
      <c r="CO1587" s="253"/>
      <c r="CP1587" s="253"/>
      <c r="CQ1587" s="253"/>
      <c r="CR1587" s="253"/>
      <c r="CS1587" s="253"/>
      <c r="CT1587" s="253"/>
      <c r="CU1587" s="253"/>
      <c r="CV1587" s="253"/>
      <c r="CW1587" s="253"/>
      <c r="CX1587" s="253"/>
      <c r="CY1587" s="253"/>
      <c r="CZ1587" s="253"/>
      <c r="DA1587" s="253"/>
      <c r="DB1587" s="253"/>
      <c r="DC1587" s="253"/>
      <c r="DD1587" s="253"/>
      <c r="DE1587" s="253"/>
      <c r="DF1587" s="253"/>
      <c r="DG1587" s="253"/>
      <c r="DH1587" s="253"/>
      <c r="DI1587" s="253"/>
      <c r="DJ1587" s="253"/>
      <c r="DK1587" s="253"/>
      <c r="DL1587" s="253"/>
      <c r="DM1587" s="253"/>
      <c r="DN1587" s="253"/>
      <c r="DO1587" s="253"/>
      <c r="DP1587" s="253"/>
      <c r="DQ1587" s="253"/>
      <c r="DR1587" s="253"/>
      <c r="DS1587" s="253"/>
      <c r="DT1587" s="253"/>
      <c r="DU1587" s="253"/>
    </row>
    <row r="1588" spans="1:125" s="248" customFormat="1" x14ac:dyDescent="0.25">
      <c r="A1588" s="253"/>
      <c r="B1588" s="253"/>
      <c r="D1588" s="253"/>
      <c r="E1588" s="253"/>
      <c r="F1588" s="253"/>
      <c r="G1588" s="253"/>
      <c r="H1588" s="253"/>
      <c r="I1588" s="253"/>
      <c r="J1588" s="253"/>
      <c r="K1588" s="253"/>
      <c r="L1588" s="253"/>
      <c r="S1588" s="253"/>
      <c r="T1588" s="253"/>
      <c r="U1588" s="253"/>
      <c r="V1588" s="253"/>
      <c r="W1588" s="253"/>
      <c r="X1588" s="253"/>
      <c r="Y1588" s="253"/>
      <c r="Z1588" s="253"/>
      <c r="AA1588" s="253"/>
      <c r="AB1588" s="253"/>
      <c r="AC1588" s="253"/>
      <c r="AD1588" s="253"/>
      <c r="AE1588" s="253"/>
      <c r="AF1588" s="253"/>
      <c r="AG1588" s="253"/>
      <c r="AH1588" s="253"/>
      <c r="AI1588" s="253"/>
      <c r="AJ1588" s="253"/>
      <c r="AK1588" s="253"/>
      <c r="AL1588" s="253"/>
      <c r="AM1588" s="253"/>
      <c r="AN1588" s="253"/>
      <c r="AO1588" s="253"/>
      <c r="AP1588" s="253"/>
      <c r="AQ1588" s="253"/>
      <c r="AR1588" s="253"/>
      <c r="AS1588" s="253"/>
      <c r="AT1588" s="253"/>
      <c r="AU1588" s="253"/>
      <c r="AV1588" s="253"/>
      <c r="AW1588" s="253"/>
      <c r="AX1588" s="253"/>
      <c r="AY1588" s="253"/>
      <c r="AZ1588" s="253"/>
      <c r="BA1588" s="253"/>
      <c r="BB1588" s="253"/>
      <c r="BC1588" s="253"/>
      <c r="BD1588" s="253"/>
      <c r="BE1588" s="253"/>
      <c r="BF1588" s="253"/>
      <c r="BG1588" s="253"/>
      <c r="BH1588" s="253"/>
      <c r="BI1588" s="253"/>
      <c r="BJ1588" s="253"/>
      <c r="BK1588" s="253"/>
      <c r="BL1588" s="253"/>
      <c r="BM1588" s="253"/>
      <c r="BN1588" s="253"/>
      <c r="BO1588" s="253"/>
      <c r="BP1588" s="253"/>
      <c r="BQ1588" s="253"/>
      <c r="BR1588" s="253"/>
      <c r="BS1588" s="253"/>
      <c r="BT1588" s="253"/>
      <c r="BU1588" s="253"/>
      <c r="BV1588" s="253"/>
      <c r="BW1588" s="253"/>
      <c r="BX1588" s="253"/>
      <c r="BY1588" s="253"/>
      <c r="BZ1588" s="253"/>
      <c r="CA1588" s="253"/>
      <c r="CB1588" s="253"/>
      <c r="CC1588" s="253"/>
      <c r="CD1588" s="253"/>
      <c r="CE1588" s="253"/>
      <c r="CF1588" s="253"/>
      <c r="CG1588" s="253"/>
      <c r="CH1588" s="253"/>
      <c r="CI1588" s="253"/>
      <c r="CJ1588" s="253"/>
      <c r="CK1588" s="253"/>
      <c r="CL1588" s="253"/>
      <c r="CM1588" s="253"/>
      <c r="CN1588" s="253"/>
      <c r="CO1588" s="253"/>
      <c r="CP1588" s="253"/>
      <c r="CQ1588" s="253"/>
      <c r="CR1588" s="253"/>
      <c r="CS1588" s="253"/>
      <c r="CT1588" s="253"/>
      <c r="CU1588" s="253"/>
      <c r="CV1588" s="253"/>
      <c r="CW1588" s="253"/>
      <c r="CX1588" s="253"/>
      <c r="CY1588" s="253"/>
      <c r="CZ1588" s="253"/>
      <c r="DA1588" s="253"/>
      <c r="DB1588" s="253"/>
      <c r="DC1588" s="253"/>
      <c r="DD1588" s="253"/>
      <c r="DE1588" s="253"/>
      <c r="DF1588" s="253"/>
      <c r="DG1588" s="253"/>
      <c r="DH1588" s="253"/>
      <c r="DI1588" s="253"/>
      <c r="DJ1588" s="253"/>
      <c r="DK1588" s="253"/>
      <c r="DL1588" s="253"/>
      <c r="DM1588" s="253"/>
      <c r="DN1588" s="253"/>
      <c r="DO1588" s="253"/>
      <c r="DP1588" s="253"/>
      <c r="DQ1588" s="253"/>
      <c r="DR1588" s="253"/>
      <c r="DS1588" s="253"/>
      <c r="DT1588" s="253"/>
      <c r="DU1588" s="253"/>
    </row>
    <row r="1589" spans="1:125" s="248" customFormat="1" x14ac:dyDescent="0.25">
      <c r="A1589" s="253"/>
      <c r="B1589" s="253"/>
      <c r="D1589" s="253"/>
      <c r="E1589" s="253"/>
      <c r="F1589" s="253"/>
      <c r="G1589" s="253"/>
      <c r="H1589" s="253"/>
      <c r="I1589" s="253"/>
      <c r="J1589" s="253"/>
      <c r="K1589" s="253"/>
      <c r="L1589" s="253"/>
      <c r="S1589" s="253"/>
      <c r="T1589" s="253"/>
      <c r="U1589" s="253"/>
      <c r="V1589" s="253"/>
      <c r="W1589" s="253"/>
      <c r="X1589" s="253"/>
      <c r="Y1589" s="253"/>
      <c r="Z1589" s="253"/>
      <c r="AA1589" s="253"/>
      <c r="AB1589" s="253"/>
      <c r="AC1589" s="253"/>
      <c r="AD1589" s="253"/>
      <c r="AE1589" s="253"/>
      <c r="AF1589" s="253"/>
      <c r="AG1589" s="253"/>
      <c r="AH1589" s="253"/>
      <c r="AI1589" s="253"/>
      <c r="AJ1589" s="253"/>
      <c r="AK1589" s="253"/>
      <c r="AL1589" s="253"/>
      <c r="AM1589" s="253"/>
      <c r="AN1589" s="253"/>
      <c r="AO1589" s="253"/>
      <c r="AP1589" s="253"/>
      <c r="AQ1589" s="253"/>
      <c r="AR1589" s="253"/>
      <c r="AS1589" s="253"/>
      <c r="AT1589" s="253"/>
      <c r="AU1589" s="253"/>
      <c r="AV1589" s="253"/>
      <c r="AW1589" s="253"/>
      <c r="AX1589" s="253"/>
      <c r="AY1589" s="253"/>
      <c r="AZ1589" s="253"/>
      <c r="BA1589" s="253"/>
      <c r="BB1589" s="253"/>
      <c r="BC1589" s="253"/>
      <c r="BD1589" s="253"/>
      <c r="BE1589" s="253"/>
      <c r="BF1589" s="253"/>
      <c r="BG1589" s="253"/>
      <c r="BH1589" s="253"/>
      <c r="BI1589" s="253"/>
      <c r="BJ1589" s="253"/>
      <c r="BK1589" s="253"/>
      <c r="BL1589" s="253"/>
      <c r="BM1589" s="253"/>
      <c r="BN1589" s="253"/>
      <c r="BO1589" s="253"/>
      <c r="BP1589" s="253"/>
      <c r="BQ1589" s="253"/>
      <c r="BR1589" s="253"/>
      <c r="BS1589" s="253"/>
      <c r="BT1589" s="253"/>
      <c r="BU1589" s="253"/>
      <c r="BV1589" s="253"/>
      <c r="BW1589" s="253"/>
      <c r="BX1589" s="253"/>
      <c r="BY1589" s="253"/>
      <c r="BZ1589" s="253"/>
      <c r="CA1589" s="253"/>
      <c r="CB1589" s="253"/>
      <c r="CC1589" s="253"/>
      <c r="CD1589" s="253"/>
      <c r="CE1589" s="253"/>
      <c r="CF1589" s="253"/>
      <c r="CG1589" s="253"/>
      <c r="CH1589" s="253"/>
      <c r="CI1589" s="253"/>
      <c r="CJ1589" s="253"/>
      <c r="CK1589" s="253"/>
      <c r="CL1589" s="253"/>
      <c r="CM1589" s="253"/>
      <c r="CN1589" s="253"/>
      <c r="CO1589" s="253"/>
      <c r="CP1589" s="253"/>
      <c r="CQ1589" s="253"/>
      <c r="CR1589" s="253"/>
      <c r="CS1589" s="253"/>
      <c r="CT1589" s="253"/>
      <c r="CU1589" s="253"/>
      <c r="CV1589" s="253"/>
      <c r="CW1589" s="253"/>
      <c r="CX1589" s="253"/>
      <c r="CY1589" s="253"/>
      <c r="CZ1589" s="253"/>
      <c r="DA1589" s="253"/>
      <c r="DB1589" s="253"/>
      <c r="DC1589" s="253"/>
      <c r="DD1589" s="253"/>
      <c r="DE1589" s="253"/>
      <c r="DF1589" s="253"/>
      <c r="DG1589" s="253"/>
      <c r="DH1589" s="253"/>
      <c r="DI1589" s="253"/>
      <c r="DJ1589" s="253"/>
      <c r="DK1589" s="253"/>
      <c r="DL1589" s="253"/>
      <c r="DM1589" s="253"/>
      <c r="DN1589" s="253"/>
      <c r="DO1589" s="253"/>
      <c r="DP1589" s="253"/>
      <c r="DQ1589" s="253"/>
      <c r="DR1589" s="253"/>
      <c r="DS1589" s="253"/>
      <c r="DT1589" s="253"/>
      <c r="DU1589" s="253"/>
    </row>
    <row r="1590" spans="1:125" s="248" customFormat="1" x14ac:dyDescent="0.25">
      <c r="A1590" s="253"/>
      <c r="B1590" s="253"/>
      <c r="D1590" s="253"/>
      <c r="E1590" s="253"/>
      <c r="F1590" s="253"/>
      <c r="G1590" s="253"/>
      <c r="H1590" s="253"/>
      <c r="I1590" s="253"/>
      <c r="J1590" s="253"/>
      <c r="K1590" s="253"/>
      <c r="L1590" s="253"/>
      <c r="S1590" s="253"/>
      <c r="T1590" s="253"/>
      <c r="U1590" s="253"/>
      <c r="V1590" s="253"/>
      <c r="W1590" s="253"/>
      <c r="X1590" s="253"/>
      <c r="Y1590" s="253"/>
      <c r="Z1590" s="253"/>
      <c r="AA1590" s="253"/>
      <c r="AB1590" s="253"/>
      <c r="AC1590" s="253"/>
      <c r="AD1590" s="253"/>
      <c r="AE1590" s="253"/>
      <c r="AF1590" s="253"/>
      <c r="AG1590" s="253"/>
      <c r="AH1590" s="253"/>
      <c r="AI1590" s="253"/>
      <c r="AJ1590" s="253"/>
      <c r="AK1590" s="253"/>
      <c r="AL1590" s="253"/>
      <c r="AM1590" s="253"/>
      <c r="AN1590" s="253"/>
      <c r="AO1590" s="253"/>
      <c r="AP1590" s="253"/>
      <c r="AQ1590" s="253"/>
      <c r="AR1590" s="253"/>
      <c r="AS1590" s="253"/>
      <c r="AT1590" s="253"/>
      <c r="AU1590" s="253"/>
      <c r="AV1590" s="253"/>
      <c r="AW1590" s="253"/>
      <c r="AX1590" s="253"/>
      <c r="AY1590" s="253"/>
      <c r="AZ1590" s="253"/>
      <c r="BA1590" s="253"/>
      <c r="BB1590" s="253"/>
      <c r="BC1590" s="253"/>
      <c r="BD1590" s="253"/>
      <c r="BE1590" s="253"/>
      <c r="BF1590" s="253"/>
      <c r="BG1590" s="253"/>
      <c r="BH1590" s="253"/>
      <c r="BI1590" s="253"/>
      <c r="BJ1590" s="253"/>
      <c r="BK1590" s="253"/>
      <c r="BL1590" s="253"/>
      <c r="BM1590" s="253"/>
      <c r="BN1590" s="253"/>
      <c r="BO1590" s="253"/>
      <c r="BP1590" s="253"/>
      <c r="BQ1590" s="253"/>
      <c r="BR1590" s="253"/>
      <c r="BS1590" s="253"/>
      <c r="BT1590" s="253"/>
      <c r="BU1590" s="253"/>
      <c r="BV1590" s="253"/>
      <c r="BW1590" s="253"/>
      <c r="BX1590" s="253"/>
      <c r="BY1590" s="253"/>
      <c r="BZ1590" s="253"/>
      <c r="CA1590" s="253"/>
      <c r="CB1590" s="253"/>
      <c r="CC1590" s="253"/>
      <c r="CD1590" s="253"/>
      <c r="CE1590" s="253"/>
      <c r="CF1590" s="253"/>
      <c r="CG1590" s="253"/>
      <c r="CH1590" s="253"/>
      <c r="CI1590" s="253"/>
      <c r="CJ1590" s="253"/>
      <c r="CK1590" s="253"/>
      <c r="CL1590" s="253"/>
      <c r="CM1590" s="253"/>
      <c r="CN1590" s="253"/>
      <c r="CO1590" s="253"/>
      <c r="CP1590" s="253"/>
      <c r="CQ1590" s="253"/>
      <c r="CR1590" s="253"/>
      <c r="CS1590" s="253"/>
      <c r="CT1590" s="253"/>
      <c r="CU1590" s="253"/>
      <c r="CV1590" s="253"/>
      <c r="CW1590" s="253"/>
      <c r="CX1590" s="253"/>
      <c r="CY1590" s="253"/>
      <c r="CZ1590" s="253"/>
      <c r="DA1590" s="253"/>
      <c r="DB1590" s="253"/>
      <c r="DC1590" s="253"/>
      <c r="DD1590" s="253"/>
      <c r="DE1590" s="253"/>
      <c r="DF1590" s="253"/>
      <c r="DG1590" s="253"/>
      <c r="DH1590" s="253"/>
      <c r="DI1590" s="253"/>
      <c r="DJ1590" s="253"/>
      <c r="DK1590" s="253"/>
      <c r="DL1590" s="253"/>
      <c r="DM1590" s="253"/>
      <c r="DN1590" s="253"/>
      <c r="DO1590" s="253"/>
      <c r="DP1590" s="253"/>
      <c r="DQ1590" s="253"/>
      <c r="DR1590" s="253"/>
      <c r="DS1590" s="253"/>
      <c r="DT1590" s="253"/>
      <c r="DU1590" s="253"/>
    </row>
    <row r="1591" spans="1:125" s="248" customFormat="1" x14ac:dyDescent="0.25">
      <c r="A1591" s="253"/>
      <c r="B1591" s="253"/>
      <c r="D1591" s="253"/>
      <c r="E1591" s="253"/>
      <c r="F1591" s="253"/>
      <c r="G1591" s="253"/>
      <c r="H1591" s="253"/>
      <c r="I1591" s="253"/>
      <c r="J1591" s="253"/>
      <c r="K1591" s="253"/>
      <c r="L1591" s="253"/>
      <c r="S1591" s="253"/>
      <c r="T1591" s="253"/>
      <c r="U1591" s="253"/>
      <c r="V1591" s="253"/>
      <c r="W1591" s="253"/>
      <c r="X1591" s="253"/>
      <c r="Y1591" s="253"/>
      <c r="Z1591" s="253"/>
      <c r="AA1591" s="253"/>
      <c r="AB1591" s="253"/>
      <c r="AC1591" s="253"/>
      <c r="AD1591" s="253"/>
      <c r="AE1591" s="253"/>
      <c r="AF1591" s="253"/>
      <c r="AG1591" s="253"/>
      <c r="AH1591" s="253"/>
      <c r="AI1591" s="253"/>
      <c r="AJ1591" s="253"/>
      <c r="AK1591" s="253"/>
      <c r="AL1591" s="253"/>
      <c r="AM1591" s="253"/>
      <c r="AN1591" s="253"/>
      <c r="AO1591" s="253"/>
      <c r="AP1591" s="253"/>
      <c r="AQ1591" s="253"/>
      <c r="AR1591" s="253"/>
      <c r="AS1591" s="253"/>
      <c r="AT1591" s="253"/>
      <c r="AU1591" s="253"/>
      <c r="AV1591" s="253"/>
      <c r="AW1591" s="253"/>
      <c r="AX1591" s="253"/>
      <c r="AY1591" s="253"/>
      <c r="AZ1591" s="253"/>
      <c r="BA1591" s="253"/>
      <c r="BB1591" s="253"/>
      <c r="BC1591" s="253"/>
      <c r="BD1591" s="253"/>
      <c r="BE1591" s="253"/>
      <c r="BF1591" s="253"/>
      <c r="BG1591" s="253"/>
      <c r="BH1591" s="253"/>
      <c r="BI1591" s="253"/>
      <c r="BJ1591" s="253"/>
      <c r="BK1591" s="253"/>
      <c r="BL1591" s="253"/>
      <c r="BM1591" s="253"/>
      <c r="BN1591" s="253"/>
      <c r="BO1591" s="253"/>
      <c r="BP1591" s="253"/>
      <c r="BQ1591" s="253"/>
      <c r="BR1591" s="253"/>
      <c r="BS1591" s="253"/>
      <c r="BT1591" s="253"/>
      <c r="BU1591" s="253"/>
      <c r="BV1591" s="253"/>
      <c r="BW1591" s="253"/>
      <c r="BX1591" s="253"/>
      <c r="BY1591" s="253"/>
      <c r="BZ1591" s="253"/>
      <c r="CA1591" s="253"/>
      <c r="CB1591" s="253"/>
      <c r="CC1591" s="253"/>
      <c r="CD1591" s="253"/>
      <c r="CE1591" s="253"/>
      <c r="CF1591" s="253"/>
      <c r="CG1591" s="253"/>
      <c r="CH1591" s="253"/>
      <c r="CI1591" s="253"/>
      <c r="CJ1591" s="253"/>
      <c r="CK1591" s="253"/>
      <c r="CL1591" s="253"/>
      <c r="CM1591" s="253"/>
      <c r="CN1591" s="253"/>
      <c r="CO1591" s="253"/>
      <c r="CP1591" s="253"/>
      <c r="CQ1591" s="253"/>
      <c r="CR1591" s="253"/>
      <c r="CS1591" s="253"/>
      <c r="CT1591" s="253"/>
      <c r="CU1591" s="253"/>
      <c r="CV1591" s="253"/>
      <c r="CW1591" s="253"/>
      <c r="CX1591" s="253"/>
      <c r="CY1591" s="253"/>
      <c r="CZ1591" s="253"/>
      <c r="DA1591" s="253"/>
      <c r="DB1591" s="253"/>
      <c r="DC1591" s="253"/>
      <c r="DD1591" s="253"/>
      <c r="DE1591" s="253"/>
      <c r="DF1591" s="253"/>
      <c r="DG1591" s="253"/>
      <c r="DH1591" s="253"/>
      <c r="DI1591" s="253"/>
      <c r="DJ1591" s="253"/>
      <c r="DK1591" s="253"/>
      <c r="DL1591" s="253"/>
      <c r="DM1591" s="253"/>
      <c r="DN1591" s="253"/>
      <c r="DO1591" s="253"/>
      <c r="DP1591" s="253"/>
      <c r="DQ1591" s="253"/>
      <c r="DR1591" s="253"/>
      <c r="DS1591" s="253"/>
      <c r="DT1591" s="253"/>
      <c r="DU1591" s="253"/>
    </row>
    <row r="1592" spans="1:125" s="248" customFormat="1" x14ac:dyDescent="0.25">
      <c r="A1592" s="253"/>
      <c r="B1592" s="253"/>
      <c r="D1592" s="253"/>
      <c r="E1592" s="253"/>
      <c r="F1592" s="253"/>
      <c r="G1592" s="253"/>
      <c r="H1592" s="253"/>
      <c r="I1592" s="253"/>
      <c r="J1592" s="253"/>
      <c r="K1592" s="253"/>
      <c r="L1592" s="253"/>
      <c r="S1592" s="253"/>
      <c r="T1592" s="253"/>
      <c r="U1592" s="253"/>
      <c r="V1592" s="253"/>
      <c r="W1592" s="253"/>
      <c r="X1592" s="253"/>
      <c r="Y1592" s="253"/>
      <c r="Z1592" s="253"/>
      <c r="AA1592" s="253"/>
      <c r="AB1592" s="253"/>
      <c r="AC1592" s="253"/>
      <c r="AD1592" s="253"/>
      <c r="AE1592" s="253"/>
      <c r="AF1592" s="253"/>
      <c r="AG1592" s="253"/>
      <c r="AH1592" s="253"/>
      <c r="AI1592" s="253"/>
      <c r="AJ1592" s="253"/>
      <c r="AK1592" s="253"/>
      <c r="AL1592" s="253"/>
      <c r="AM1592" s="253"/>
      <c r="AN1592" s="253"/>
      <c r="AO1592" s="253"/>
      <c r="AP1592" s="253"/>
      <c r="AQ1592" s="253"/>
      <c r="AR1592" s="253"/>
      <c r="AS1592" s="253"/>
      <c r="AT1592" s="253"/>
      <c r="AU1592" s="253"/>
      <c r="AV1592" s="253"/>
      <c r="AW1592" s="253"/>
      <c r="AX1592" s="253"/>
      <c r="AY1592" s="253"/>
      <c r="AZ1592" s="253"/>
      <c r="BA1592" s="253"/>
      <c r="BB1592" s="253"/>
      <c r="BC1592" s="253"/>
      <c r="BD1592" s="253"/>
      <c r="BE1592" s="253"/>
      <c r="BF1592" s="253"/>
      <c r="BG1592" s="253"/>
      <c r="BH1592" s="253"/>
      <c r="BI1592" s="253"/>
      <c r="BJ1592" s="253"/>
      <c r="BK1592" s="253"/>
      <c r="BL1592" s="253"/>
      <c r="BM1592" s="253"/>
      <c r="BN1592" s="253"/>
      <c r="BO1592" s="253"/>
      <c r="BP1592" s="253"/>
      <c r="BQ1592" s="253"/>
      <c r="BR1592" s="253"/>
      <c r="BS1592" s="253"/>
      <c r="BT1592" s="253"/>
      <c r="BU1592" s="253"/>
      <c r="BV1592" s="253"/>
      <c r="BW1592" s="253"/>
      <c r="BX1592" s="253"/>
      <c r="BY1592" s="253"/>
      <c r="BZ1592" s="253"/>
      <c r="CA1592" s="253"/>
      <c r="CB1592" s="253"/>
      <c r="CC1592" s="253"/>
      <c r="CD1592" s="253"/>
      <c r="CE1592" s="253"/>
      <c r="CF1592" s="253"/>
      <c r="CG1592" s="253"/>
      <c r="CH1592" s="253"/>
      <c r="CI1592" s="253"/>
      <c r="CJ1592" s="253"/>
      <c r="CK1592" s="253"/>
      <c r="CL1592" s="253"/>
      <c r="CM1592" s="253"/>
      <c r="CN1592" s="253"/>
      <c r="CO1592" s="253"/>
      <c r="CP1592" s="253"/>
      <c r="CQ1592" s="253"/>
      <c r="CR1592" s="253"/>
      <c r="CS1592" s="253"/>
      <c r="CT1592" s="253"/>
      <c r="CU1592" s="253"/>
      <c r="CV1592" s="253"/>
      <c r="CW1592" s="253"/>
      <c r="CX1592" s="253"/>
      <c r="CY1592" s="253"/>
      <c r="CZ1592" s="253"/>
      <c r="DA1592" s="253"/>
      <c r="DB1592" s="253"/>
      <c r="DC1592" s="253"/>
      <c r="DD1592" s="253"/>
      <c r="DE1592" s="253"/>
      <c r="DF1592" s="253"/>
      <c r="DG1592" s="253"/>
      <c r="DH1592" s="253"/>
      <c r="DI1592" s="253"/>
      <c r="DJ1592" s="253"/>
      <c r="DK1592" s="253"/>
      <c r="DL1592" s="253"/>
      <c r="DM1592" s="253"/>
      <c r="DN1592" s="253"/>
      <c r="DO1592" s="253"/>
      <c r="DP1592" s="253"/>
      <c r="DQ1592" s="253"/>
      <c r="DR1592" s="253"/>
      <c r="DS1592" s="253"/>
      <c r="DT1592" s="253"/>
      <c r="DU1592" s="253"/>
    </row>
    <row r="1593" spans="1:125" s="248" customFormat="1" x14ac:dyDescent="0.25">
      <c r="A1593" s="253"/>
      <c r="B1593" s="253"/>
      <c r="D1593" s="253"/>
      <c r="E1593" s="253"/>
      <c r="F1593" s="253"/>
      <c r="G1593" s="253"/>
      <c r="H1593" s="253"/>
      <c r="I1593" s="253"/>
      <c r="J1593" s="253"/>
      <c r="K1593" s="253"/>
      <c r="L1593" s="253"/>
      <c r="S1593" s="253"/>
      <c r="T1593" s="253"/>
      <c r="U1593" s="253"/>
      <c r="V1593" s="253"/>
      <c r="W1593" s="253"/>
      <c r="X1593" s="253"/>
      <c r="Y1593" s="253"/>
      <c r="Z1593" s="253"/>
      <c r="AA1593" s="253"/>
      <c r="AB1593" s="253"/>
      <c r="AC1593" s="253"/>
      <c r="AD1593" s="253"/>
      <c r="AE1593" s="253"/>
      <c r="AF1593" s="253"/>
      <c r="AG1593" s="253"/>
      <c r="AH1593" s="253"/>
      <c r="AI1593" s="253"/>
      <c r="AJ1593" s="253"/>
      <c r="AK1593" s="253"/>
      <c r="AL1593" s="253"/>
      <c r="AM1593" s="253"/>
      <c r="AN1593" s="253"/>
      <c r="AO1593" s="253"/>
      <c r="AP1593" s="253"/>
      <c r="AQ1593" s="253"/>
      <c r="AR1593" s="253"/>
      <c r="AS1593" s="253"/>
      <c r="AT1593" s="253"/>
      <c r="AU1593" s="253"/>
      <c r="AV1593" s="253"/>
      <c r="AW1593" s="253"/>
      <c r="AX1593" s="253"/>
      <c r="AY1593" s="253"/>
      <c r="AZ1593" s="253"/>
      <c r="BA1593" s="253"/>
      <c r="BB1593" s="253"/>
      <c r="BC1593" s="253"/>
      <c r="BD1593" s="253"/>
      <c r="BE1593" s="253"/>
      <c r="BF1593" s="253"/>
      <c r="BG1593" s="253"/>
      <c r="BH1593" s="253"/>
      <c r="BI1593" s="253"/>
      <c r="BJ1593" s="253"/>
      <c r="BK1593" s="253"/>
      <c r="BL1593" s="253"/>
      <c r="BM1593" s="253"/>
      <c r="BN1593" s="253"/>
      <c r="BO1593" s="253"/>
      <c r="BP1593" s="253"/>
      <c r="BQ1593" s="253"/>
      <c r="BR1593" s="253"/>
      <c r="BS1593" s="253"/>
      <c r="BT1593" s="253"/>
      <c r="BU1593" s="253"/>
      <c r="BV1593" s="253"/>
      <c r="BW1593" s="253"/>
      <c r="BX1593" s="253"/>
      <c r="BY1593" s="253"/>
      <c r="BZ1593" s="253"/>
      <c r="CA1593" s="253"/>
      <c r="CB1593" s="253"/>
      <c r="CC1593" s="253"/>
      <c r="CD1593" s="253"/>
      <c r="CE1593" s="253"/>
      <c r="CF1593" s="253"/>
      <c r="CG1593" s="253"/>
      <c r="CH1593" s="253"/>
      <c r="CI1593" s="253"/>
      <c r="CJ1593" s="253"/>
      <c r="CK1593" s="253"/>
      <c r="CL1593" s="253"/>
      <c r="CM1593" s="253"/>
      <c r="CN1593" s="253"/>
      <c r="CO1593" s="253"/>
      <c r="CP1593" s="253"/>
      <c r="CQ1593" s="253"/>
      <c r="CR1593" s="253"/>
      <c r="CS1593" s="253"/>
      <c r="CT1593" s="253"/>
      <c r="CU1593" s="253"/>
      <c r="CV1593" s="253"/>
      <c r="CW1593" s="253"/>
      <c r="CX1593" s="253"/>
      <c r="CY1593" s="253"/>
      <c r="CZ1593" s="253"/>
      <c r="DA1593" s="253"/>
      <c r="DB1593" s="253"/>
      <c r="DC1593" s="253"/>
      <c r="DD1593" s="253"/>
      <c r="DE1593" s="253"/>
      <c r="DF1593" s="253"/>
      <c r="DG1593" s="253"/>
      <c r="DH1593" s="253"/>
      <c r="DI1593" s="253"/>
      <c r="DJ1593" s="253"/>
      <c r="DK1593" s="253"/>
      <c r="DL1593" s="253"/>
      <c r="DM1593" s="253"/>
      <c r="DN1593" s="253"/>
      <c r="DO1593" s="253"/>
      <c r="DP1593" s="253"/>
      <c r="DQ1593" s="253"/>
      <c r="DR1593" s="253"/>
      <c r="DS1593" s="253"/>
      <c r="DT1593" s="253"/>
      <c r="DU1593" s="253"/>
    </row>
    <row r="1594" spans="1:125" s="248" customFormat="1" x14ac:dyDescent="0.25">
      <c r="A1594" s="253"/>
      <c r="B1594" s="253"/>
      <c r="D1594" s="253"/>
      <c r="E1594" s="253"/>
      <c r="F1594" s="253"/>
      <c r="G1594" s="253"/>
      <c r="H1594" s="253"/>
      <c r="I1594" s="253"/>
      <c r="J1594" s="253"/>
      <c r="K1594" s="253"/>
      <c r="L1594" s="253"/>
      <c r="S1594" s="253"/>
      <c r="T1594" s="253"/>
      <c r="U1594" s="253"/>
      <c r="V1594" s="253"/>
      <c r="W1594" s="253"/>
      <c r="X1594" s="253"/>
      <c r="Y1594" s="253"/>
      <c r="Z1594" s="253"/>
      <c r="AA1594" s="253"/>
      <c r="AB1594" s="253"/>
      <c r="AC1594" s="253"/>
      <c r="AD1594" s="253"/>
      <c r="AE1594" s="253"/>
      <c r="AF1594" s="253"/>
      <c r="AG1594" s="253"/>
      <c r="AH1594" s="253"/>
      <c r="AI1594" s="253"/>
      <c r="AJ1594" s="253"/>
      <c r="AK1594" s="253"/>
      <c r="AL1594" s="253"/>
      <c r="AM1594" s="253"/>
      <c r="AN1594" s="253"/>
      <c r="AO1594" s="253"/>
      <c r="AP1594" s="253"/>
      <c r="AQ1594" s="253"/>
      <c r="AR1594" s="253"/>
      <c r="AS1594" s="253"/>
      <c r="AT1594" s="253"/>
      <c r="AU1594" s="253"/>
      <c r="AV1594" s="253"/>
      <c r="AW1594" s="253"/>
      <c r="AX1594" s="253"/>
      <c r="AY1594" s="253"/>
      <c r="AZ1594" s="253"/>
      <c r="BA1594" s="253"/>
      <c r="BB1594" s="253"/>
      <c r="BC1594" s="253"/>
      <c r="BD1594" s="253"/>
      <c r="BE1594" s="253"/>
      <c r="BF1594" s="253"/>
      <c r="BG1594" s="253"/>
      <c r="BH1594" s="253"/>
      <c r="BI1594" s="253"/>
      <c r="BJ1594" s="253"/>
      <c r="BK1594" s="253"/>
      <c r="BL1594" s="253"/>
      <c r="BM1594" s="253"/>
      <c r="BN1594" s="253"/>
      <c r="BO1594" s="253"/>
      <c r="BP1594" s="253"/>
      <c r="BQ1594" s="253"/>
      <c r="BR1594" s="253"/>
      <c r="BS1594" s="253"/>
      <c r="BT1594" s="253"/>
      <c r="BU1594" s="253"/>
      <c r="BV1594" s="253"/>
      <c r="BW1594" s="253"/>
      <c r="BX1594" s="253"/>
      <c r="BY1594" s="253"/>
      <c r="BZ1594" s="253"/>
      <c r="CA1594" s="253"/>
      <c r="CB1594" s="253"/>
      <c r="CC1594" s="253"/>
      <c r="CD1594" s="253"/>
      <c r="CE1594" s="253"/>
      <c r="CF1594" s="253"/>
      <c r="CG1594" s="253"/>
      <c r="CH1594" s="253"/>
      <c r="CI1594" s="253"/>
      <c r="CJ1594" s="253"/>
      <c r="CK1594" s="253"/>
      <c r="CL1594" s="253"/>
      <c r="CM1594" s="253"/>
      <c r="CN1594" s="253"/>
      <c r="CO1594" s="253"/>
      <c r="CP1594" s="253"/>
      <c r="CQ1594" s="253"/>
      <c r="CR1594" s="253"/>
      <c r="CS1594" s="253"/>
      <c r="CT1594" s="253"/>
      <c r="CU1594" s="253"/>
      <c r="CV1594" s="253"/>
      <c r="CW1594" s="253"/>
      <c r="CX1594" s="253"/>
      <c r="CY1594" s="253"/>
      <c r="CZ1594" s="253"/>
      <c r="DA1594" s="253"/>
      <c r="DB1594" s="253"/>
      <c r="DC1594" s="253"/>
      <c r="DD1594" s="253"/>
      <c r="DE1594" s="253"/>
      <c r="DF1594" s="253"/>
      <c r="DG1594" s="253"/>
      <c r="DH1594" s="253"/>
      <c r="DI1594" s="253"/>
      <c r="DJ1594" s="253"/>
      <c r="DK1594" s="253"/>
      <c r="DL1594" s="253"/>
      <c r="DM1594" s="253"/>
      <c r="DN1594" s="253"/>
      <c r="DO1594" s="253"/>
      <c r="DP1594" s="253"/>
      <c r="DQ1594" s="253"/>
      <c r="DR1594" s="253"/>
      <c r="DS1594" s="253"/>
      <c r="DT1594" s="253"/>
      <c r="DU1594" s="253"/>
    </row>
    <row r="1595" spans="1:125" s="248" customFormat="1" x14ac:dyDescent="0.25">
      <c r="A1595" s="253"/>
      <c r="B1595" s="253"/>
      <c r="D1595" s="253"/>
      <c r="E1595" s="253"/>
      <c r="F1595" s="253"/>
      <c r="G1595" s="253"/>
      <c r="H1595" s="253"/>
      <c r="I1595" s="253"/>
      <c r="J1595" s="253"/>
      <c r="K1595" s="253"/>
      <c r="L1595" s="253"/>
      <c r="S1595" s="253"/>
      <c r="T1595" s="253"/>
      <c r="U1595" s="253"/>
      <c r="V1595" s="253"/>
      <c r="W1595" s="253"/>
      <c r="X1595" s="253"/>
      <c r="Y1595" s="253"/>
      <c r="Z1595" s="253"/>
      <c r="AA1595" s="253"/>
      <c r="AB1595" s="253"/>
      <c r="AC1595" s="253"/>
      <c r="AD1595" s="253"/>
      <c r="AE1595" s="253"/>
      <c r="AF1595" s="253"/>
      <c r="AG1595" s="253"/>
      <c r="AH1595" s="253"/>
      <c r="AI1595" s="253"/>
      <c r="AJ1595" s="253"/>
      <c r="AK1595" s="253"/>
      <c r="AL1595" s="253"/>
      <c r="AM1595" s="253"/>
      <c r="AN1595" s="253"/>
      <c r="AO1595" s="253"/>
      <c r="AP1595" s="253"/>
      <c r="AQ1595" s="253"/>
      <c r="AR1595" s="253"/>
      <c r="AS1595" s="253"/>
      <c r="AT1595" s="253"/>
      <c r="AU1595" s="253"/>
      <c r="AV1595" s="253"/>
      <c r="AW1595" s="253"/>
      <c r="AX1595" s="253"/>
      <c r="AY1595" s="253"/>
      <c r="AZ1595" s="253"/>
      <c r="BA1595" s="253"/>
      <c r="BB1595" s="253"/>
      <c r="BC1595" s="253"/>
      <c r="BD1595" s="253"/>
      <c r="BE1595" s="253"/>
      <c r="BF1595" s="253"/>
      <c r="BG1595" s="253"/>
      <c r="BH1595" s="253"/>
      <c r="BI1595" s="253"/>
      <c r="BJ1595" s="253"/>
      <c r="BK1595" s="253"/>
      <c r="BL1595" s="253"/>
      <c r="BM1595" s="253"/>
      <c r="BN1595" s="253"/>
      <c r="BO1595" s="253"/>
      <c r="BP1595" s="253"/>
      <c r="BQ1595" s="253"/>
      <c r="BR1595" s="253"/>
      <c r="BS1595" s="253"/>
      <c r="BT1595" s="253"/>
      <c r="BU1595" s="253"/>
      <c r="BV1595" s="253"/>
      <c r="BW1595" s="253"/>
      <c r="BX1595" s="253"/>
      <c r="BY1595" s="253"/>
      <c r="BZ1595" s="253"/>
      <c r="CA1595" s="253"/>
      <c r="CB1595" s="253"/>
      <c r="CC1595" s="253"/>
      <c r="CD1595" s="253"/>
      <c r="CE1595" s="253"/>
      <c r="CF1595" s="253"/>
      <c r="CG1595" s="253"/>
      <c r="CH1595" s="253"/>
      <c r="CI1595" s="253"/>
      <c r="CJ1595" s="253"/>
      <c r="CK1595" s="253"/>
      <c r="CL1595" s="253"/>
      <c r="CM1595" s="253"/>
      <c r="CN1595" s="253"/>
      <c r="CO1595" s="253"/>
      <c r="CP1595" s="253"/>
      <c r="CQ1595" s="253"/>
      <c r="CR1595" s="253"/>
      <c r="CS1595" s="253"/>
      <c r="CT1595" s="253"/>
      <c r="CU1595" s="253"/>
      <c r="CV1595" s="253"/>
      <c r="CW1595" s="253"/>
      <c r="CX1595" s="253"/>
      <c r="CY1595" s="253"/>
      <c r="CZ1595" s="253"/>
      <c r="DA1595" s="253"/>
      <c r="DB1595" s="253"/>
      <c r="DC1595" s="253"/>
      <c r="DD1595" s="253"/>
      <c r="DE1595" s="253"/>
      <c r="DF1595" s="253"/>
      <c r="DG1595" s="253"/>
      <c r="DH1595" s="253"/>
      <c r="DI1595" s="253"/>
      <c r="DJ1595" s="253"/>
      <c r="DK1595" s="253"/>
      <c r="DL1595" s="253"/>
      <c r="DM1595" s="253"/>
      <c r="DN1595" s="253"/>
      <c r="DO1595" s="253"/>
      <c r="DP1595" s="253"/>
      <c r="DQ1595" s="253"/>
      <c r="DR1595" s="253"/>
      <c r="DS1595" s="253"/>
      <c r="DT1595" s="253"/>
      <c r="DU1595" s="253"/>
    </row>
    <row r="1596" spans="1:125" s="248" customFormat="1" x14ac:dyDescent="0.25">
      <c r="A1596" s="253"/>
      <c r="B1596" s="253"/>
      <c r="D1596" s="253"/>
      <c r="E1596" s="253"/>
      <c r="F1596" s="253"/>
      <c r="G1596" s="253"/>
      <c r="H1596" s="253"/>
      <c r="I1596" s="253"/>
      <c r="J1596" s="253"/>
      <c r="K1596" s="253"/>
      <c r="L1596" s="253"/>
      <c r="S1596" s="253"/>
      <c r="T1596" s="253"/>
      <c r="U1596" s="253"/>
      <c r="V1596" s="253"/>
      <c r="W1596" s="253"/>
      <c r="X1596" s="253"/>
      <c r="Y1596" s="253"/>
      <c r="Z1596" s="253"/>
      <c r="AA1596" s="253"/>
      <c r="AB1596" s="253"/>
      <c r="AC1596" s="253"/>
      <c r="AD1596" s="253"/>
      <c r="AE1596" s="253"/>
      <c r="AF1596" s="253"/>
      <c r="AG1596" s="253"/>
      <c r="AH1596" s="253"/>
      <c r="AI1596" s="253"/>
      <c r="AJ1596" s="253"/>
      <c r="AK1596" s="253"/>
      <c r="AL1596" s="253"/>
      <c r="AM1596" s="253"/>
      <c r="AN1596" s="253"/>
      <c r="AO1596" s="253"/>
      <c r="AP1596" s="253"/>
      <c r="AQ1596" s="253"/>
      <c r="AR1596" s="253"/>
      <c r="AS1596" s="253"/>
      <c r="AT1596" s="253"/>
      <c r="AU1596" s="253"/>
      <c r="AV1596" s="253"/>
      <c r="AW1596" s="253"/>
      <c r="AX1596" s="253"/>
      <c r="AY1596" s="253"/>
      <c r="AZ1596" s="253"/>
      <c r="BA1596" s="253"/>
      <c r="BB1596" s="253"/>
      <c r="BC1596" s="253"/>
      <c r="BD1596" s="253"/>
      <c r="BE1596" s="253"/>
      <c r="BF1596" s="253"/>
      <c r="BG1596" s="253"/>
      <c r="BH1596" s="253"/>
      <c r="BI1596" s="253"/>
      <c r="BJ1596" s="253"/>
      <c r="BK1596" s="253"/>
      <c r="BL1596" s="253"/>
      <c r="BM1596" s="253"/>
      <c r="BN1596" s="253"/>
      <c r="BO1596" s="253"/>
      <c r="BP1596" s="253"/>
      <c r="BQ1596" s="253"/>
      <c r="BR1596" s="253"/>
      <c r="BS1596" s="253"/>
      <c r="BT1596" s="253"/>
      <c r="BU1596" s="253"/>
      <c r="BV1596" s="253"/>
      <c r="BW1596" s="253"/>
      <c r="BX1596" s="253"/>
      <c r="BY1596" s="253"/>
      <c r="BZ1596" s="253"/>
      <c r="CA1596" s="253"/>
      <c r="CB1596" s="253"/>
      <c r="CC1596" s="253"/>
      <c r="CD1596" s="253"/>
      <c r="CE1596" s="253"/>
      <c r="CF1596" s="253"/>
      <c r="CG1596" s="253"/>
      <c r="CH1596" s="253"/>
      <c r="CI1596" s="253"/>
      <c r="CJ1596" s="253"/>
      <c r="CK1596" s="253"/>
      <c r="CL1596" s="253"/>
      <c r="CM1596" s="253"/>
      <c r="CN1596" s="253"/>
      <c r="CO1596" s="253"/>
      <c r="CP1596" s="253"/>
      <c r="CQ1596" s="253"/>
      <c r="CR1596" s="253"/>
      <c r="CS1596" s="253"/>
      <c r="CT1596" s="253"/>
      <c r="CU1596" s="253"/>
      <c r="CV1596" s="253"/>
      <c r="CW1596" s="253"/>
      <c r="CX1596" s="253"/>
      <c r="CY1596" s="253"/>
      <c r="CZ1596" s="253"/>
      <c r="DA1596" s="253"/>
      <c r="DB1596" s="253"/>
      <c r="DC1596" s="253"/>
      <c r="DD1596" s="253"/>
      <c r="DE1596" s="253"/>
      <c r="DF1596" s="253"/>
      <c r="DG1596" s="253"/>
      <c r="DH1596" s="253"/>
      <c r="DI1596" s="253"/>
      <c r="DJ1596" s="253"/>
      <c r="DK1596" s="253"/>
      <c r="DL1596" s="253"/>
      <c r="DM1596" s="253"/>
      <c r="DN1596" s="253"/>
      <c r="DO1596" s="253"/>
      <c r="DP1596" s="253"/>
      <c r="DQ1596" s="253"/>
      <c r="DR1596" s="253"/>
      <c r="DS1596" s="253"/>
      <c r="DT1596" s="253"/>
      <c r="DU1596" s="253"/>
    </row>
    <row r="1597" spans="1:125" s="248" customFormat="1" x14ac:dyDescent="0.25">
      <c r="A1597" s="253"/>
      <c r="B1597" s="253"/>
      <c r="D1597" s="253"/>
      <c r="E1597" s="253"/>
      <c r="F1597" s="253"/>
      <c r="G1597" s="253"/>
      <c r="H1597" s="253"/>
      <c r="I1597" s="253"/>
      <c r="J1597" s="253"/>
      <c r="K1597" s="253"/>
      <c r="L1597" s="253"/>
      <c r="S1597" s="253"/>
      <c r="T1597" s="253"/>
      <c r="U1597" s="253"/>
      <c r="V1597" s="253"/>
      <c r="W1597" s="253"/>
      <c r="X1597" s="253"/>
      <c r="Y1597" s="253"/>
      <c r="Z1597" s="253"/>
      <c r="AA1597" s="253"/>
      <c r="AB1597" s="253"/>
      <c r="AC1597" s="253"/>
      <c r="AD1597" s="253"/>
      <c r="AE1597" s="253"/>
      <c r="AF1597" s="253"/>
      <c r="AG1597" s="253"/>
      <c r="AH1597" s="253"/>
      <c r="AI1597" s="253"/>
      <c r="AJ1597" s="253"/>
      <c r="AK1597" s="253"/>
      <c r="AL1597" s="253"/>
      <c r="AM1597" s="253"/>
      <c r="AN1597" s="253"/>
      <c r="AO1597" s="253"/>
      <c r="AP1597" s="253"/>
      <c r="AQ1597" s="253"/>
      <c r="AR1597" s="253"/>
      <c r="AS1597" s="253"/>
      <c r="AT1597" s="253"/>
      <c r="AU1597" s="253"/>
      <c r="AV1597" s="253"/>
      <c r="AW1597" s="253"/>
      <c r="AX1597" s="253"/>
      <c r="AY1597" s="253"/>
      <c r="AZ1597" s="253"/>
      <c r="BA1597" s="253"/>
      <c r="BB1597" s="253"/>
      <c r="BC1597" s="253"/>
      <c r="BD1597" s="253"/>
      <c r="BE1597" s="253"/>
      <c r="BF1597" s="253"/>
      <c r="BG1597" s="253"/>
      <c r="BH1597" s="253"/>
      <c r="BI1597" s="253"/>
      <c r="BJ1597" s="253"/>
      <c r="BK1597" s="253"/>
      <c r="BL1597" s="253"/>
      <c r="BM1597" s="253"/>
      <c r="BN1597" s="253"/>
      <c r="BO1597" s="253"/>
      <c r="BP1597" s="253"/>
      <c r="BQ1597" s="253"/>
      <c r="BR1597" s="253"/>
      <c r="BS1597" s="253"/>
      <c r="BT1597" s="253"/>
      <c r="BU1597" s="253"/>
      <c r="BV1597" s="253"/>
      <c r="BW1597" s="253"/>
      <c r="BX1597" s="253"/>
      <c r="BY1597" s="253"/>
      <c r="BZ1597" s="253"/>
      <c r="CA1597" s="253"/>
      <c r="CB1597" s="253"/>
      <c r="CC1597" s="253"/>
      <c r="CD1597" s="253"/>
      <c r="CE1597" s="253"/>
      <c r="CF1597" s="253"/>
      <c r="CG1597" s="253"/>
      <c r="CH1597" s="253"/>
      <c r="CI1597" s="253"/>
      <c r="CJ1597" s="253"/>
      <c r="CK1597" s="253"/>
      <c r="CL1597" s="253"/>
      <c r="CM1597" s="253"/>
      <c r="CN1597" s="253"/>
      <c r="CO1597" s="253"/>
      <c r="CP1597" s="253"/>
      <c r="CQ1597" s="253"/>
      <c r="CR1597" s="253"/>
      <c r="CS1597" s="253"/>
      <c r="CT1597" s="253"/>
      <c r="CU1597" s="253"/>
      <c r="CV1597" s="253"/>
      <c r="CW1597" s="253"/>
      <c r="CX1597" s="253"/>
      <c r="CY1597" s="253"/>
      <c r="CZ1597" s="253"/>
      <c r="DA1597" s="253"/>
      <c r="DB1597" s="253"/>
      <c r="DC1597" s="253"/>
      <c r="DD1597" s="253"/>
      <c r="DE1597" s="253"/>
      <c r="DF1597" s="253"/>
      <c r="DG1597" s="253"/>
      <c r="DH1597" s="253"/>
      <c r="DI1597" s="253"/>
      <c r="DJ1597" s="253"/>
      <c r="DK1597" s="253"/>
      <c r="DL1597" s="253"/>
      <c r="DM1597" s="253"/>
      <c r="DN1597" s="253"/>
      <c r="DO1597" s="253"/>
      <c r="DP1597" s="253"/>
      <c r="DQ1597" s="253"/>
      <c r="DR1597" s="253"/>
      <c r="DS1597" s="253"/>
      <c r="DT1597" s="253"/>
      <c r="DU1597" s="253"/>
    </row>
    <row r="1598" spans="1:125" s="248" customFormat="1" x14ac:dyDescent="0.25">
      <c r="A1598" s="253"/>
      <c r="B1598" s="253"/>
      <c r="D1598" s="253"/>
      <c r="E1598" s="253"/>
      <c r="F1598" s="253"/>
      <c r="G1598" s="253"/>
      <c r="H1598" s="253"/>
      <c r="I1598" s="253"/>
      <c r="J1598" s="253"/>
      <c r="K1598" s="253"/>
      <c r="L1598" s="253"/>
      <c r="S1598" s="253"/>
      <c r="T1598" s="253"/>
      <c r="U1598" s="253"/>
      <c r="V1598" s="253"/>
      <c r="W1598" s="253"/>
      <c r="X1598" s="253"/>
      <c r="Y1598" s="253"/>
      <c r="Z1598" s="253"/>
      <c r="AA1598" s="253"/>
      <c r="AB1598" s="253"/>
      <c r="AC1598" s="253"/>
      <c r="AD1598" s="253"/>
      <c r="AE1598" s="253"/>
      <c r="AF1598" s="253"/>
      <c r="AG1598" s="253"/>
      <c r="AH1598" s="253"/>
      <c r="AI1598" s="253"/>
      <c r="AJ1598" s="253"/>
      <c r="AK1598" s="253"/>
      <c r="AL1598" s="253"/>
      <c r="AM1598" s="253"/>
      <c r="AN1598" s="253"/>
      <c r="AO1598" s="253"/>
      <c r="AP1598" s="253"/>
      <c r="AQ1598" s="253"/>
      <c r="AR1598" s="253"/>
      <c r="AS1598" s="253"/>
      <c r="AT1598" s="253"/>
      <c r="AU1598" s="253"/>
      <c r="AV1598" s="253"/>
      <c r="AW1598" s="253"/>
      <c r="AX1598" s="253"/>
      <c r="AY1598" s="253"/>
      <c r="AZ1598" s="253"/>
      <c r="BA1598" s="253"/>
      <c r="BB1598" s="253"/>
      <c r="BC1598" s="253"/>
      <c r="BD1598" s="253"/>
      <c r="BE1598" s="253"/>
      <c r="BF1598" s="253"/>
      <c r="BG1598" s="253"/>
      <c r="BH1598" s="253"/>
      <c r="BI1598" s="253"/>
      <c r="BJ1598" s="253"/>
      <c r="BK1598" s="253"/>
      <c r="BL1598" s="253"/>
      <c r="BM1598" s="253"/>
      <c r="BN1598" s="253"/>
      <c r="BO1598" s="253"/>
      <c r="BP1598" s="253"/>
      <c r="BQ1598" s="253"/>
      <c r="BR1598" s="253"/>
      <c r="BS1598" s="253"/>
      <c r="BT1598" s="253"/>
      <c r="BU1598" s="253"/>
      <c r="BV1598" s="253"/>
      <c r="BW1598" s="253"/>
      <c r="BX1598" s="253"/>
      <c r="BY1598" s="253"/>
      <c r="BZ1598" s="253"/>
      <c r="CA1598" s="253"/>
      <c r="CB1598" s="253"/>
      <c r="CC1598" s="253"/>
      <c r="CD1598" s="253"/>
      <c r="CE1598" s="253"/>
      <c r="CF1598" s="253"/>
      <c r="CG1598" s="253"/>
      <c r="CH1598" s="253"/>
      <c r="CI1598" s="253"/>
      <c r="CJ1598" s="253"/>
      <c r="CK1598" s="253"/>
      <c r="CL1598" s="253"/>
      <c r="CM1598" s="253"/>
      <c r="CN1598" s="253"/>
      <c r="CO1598" s="253"/>
      <c r="CP1598" s="253"/>
      <c r="CQ1598" s="253"/>
      <c r="CR1598" s="253"/>
      <c r="CS1598" s="253"/>
      <c r="CT1598" s="253"/>
      <c r="CU1598" s="253"/>
      <c r="CV1598" s="253"/>
      <c r="CW1598" s="253"/>
      <c r="CX1598" s="253"/>
      <c r="CY1598" s="253"/>
      <c r="CZ1598" s="253"/>
      <c r="DA1598" s="253"/>
      <c r="DB1598" s="253"/>
      <c r="DC1598" s="253"/>
      <c r="DD1598" s="253"/>
      <c r="DE1598" s="253"/>
      <c r="DF1598" s="253"/>
      <c r="DG1598" s="253"/>
      <c r="DH1598" s="253"/>
      <c r="DI1598" s="253"/>
      <c r="DJ1598" s="253"/>
      <c r="DK1598" s="253"/>
      <c r="DL1598" s="253"/>
      <c r="DM1598" s="253"/>
      <c r="DN1598" s="253"/>
      <c r="DO1598" s="253"/>
      <c r="DP1598" s="253"/>
      <c r="DQ1598" s="253"/>
      <c r="DR1598" s="253"/>
      <c r="DS1598" s="253"/>
      <c r="DT1598" s="253"/>
      <c r="DU1598" s="253"/>
    </row>
    <row r="1599" spans="1:125" s="248" customFormat="1" x14ac:dyDescent="0.25">
      <c r="A1599" s="253"/>
      <c r="B1599" s="253"/>
      <c r="D1599" s="253"/>
      <c r="E1599" s="253"/>
      <c r="F1599" s="253"/>
      <c r="G1599" s="253"/>
      <c r="H1599" s="253"/>
      <c r="I1599" s="253"/>
      <c r="J1599" s="253"/>
      <c r="K1599" s="253"/>
      <c r="L1599" s="253"/>
      <c r="S1599" s="253"/>
      <c r="T1599" s="253"/>
      <c r="U1599" s="253"/>
      <c r="V1599" s="253"/>
      <c r="W1599" s="253"/>
      <c r="X1599" s="253"/>
      <c r="Y1599" s="253"/>
      <c r="Z1599" s="253"/>
      <c r="AA1599" s="253"/>
      <c r="AB1599" s="253"/>
      <c r="AC1599" s="253"/>
      <c r="AD1599" s="253"/>
      <c r="AE1599" s="253"/>
      <c r="AF1599" s="253"/>
      <c r="AG1599" s="253"/>
      <c r="AH1599" s="253"/>
      <c r="AI1599" s="253"/>
      <c r="AJ1599" s="253"/>
      <c r="AK1599" s="253"/>
      <c r="AL1599" s="253"/>
      <c r="AM1599" s="253"/>
      <c r="AN1599" s="253"/>
      <c r="AO1599" s="253"/>
      <c r="AP1599" s="253"/>
      <c r="AQ1599" s="253"/>
      <c r="AR1599" s="253"/>
      <c r="AS1599" s="253"/>
      <c r="AT1599" s="253"/>
      <c r="AU1599" s="253"/>
      <c r="AV1599" s="253"/>
      <c r="AW1599" s="253"/>
      <c r="AX1599" s="253"/>
      <c r="AY1599" s="253"/>
      <c r="AZ1599" s="253"/>
      <c r="BA1599" s="253"/>
      <c r="BB1599" s="253"/>
      <c r="BC1599" s="253"/>
      <c r="BD1599" s="253"/>
      <c r="BE1599" s="253"/>
      <c r="BF1599" s="253"/>
      <c r="BG1599" s="253"/>
      <c r="BH1599" s="253"/>
      <c r="BI1599" s="253"/>
      <c r="BJ1599" s="253"/>
      <c r="BK1599" s="253"/>
      <c r="BL1599" s="253"/>
      <c r="BM1599" s="253"/>
      <c r="BN1599" s="253"/>
      <c r="BO1599" s="253"/>
      <c r="BP1599" s="253"/>
      <c r="BQ1599" s="253"/>
      <c r="BR1599" s="253"/>
      <c r="BS1599" s="253"/>
      <c r="BT1599" s="253"/>
      <c r="BU1599" s="253"/>
      <c r="BV1599" s="253"/>
      <c r="BW1599" s="253"/>
      <c r="BX1599" s="253"/>
      <c r="BY1599" s="253"/>
      <c r="BZ1599" s="253"/>
      <c r="CA1599" s="253"/>
      <c r="CB1599" s="253"/>
      <c r="CC1599" s="253"/>
      <c r="CD1599" s="253"/>
      <c r="CE1599" s="253"/>
      <c r="CF1599" s="253"/>
      <c r="CG1599" s="253"/>
      <c r="CH1599" s="253"/>
      <c r="CI1599" s="253"/>
      <c r="CJ1599" s="253"/>
      <c r="CK1599" s="253"/>
      <c r="CL1599" s="253"/>
      <c r="CM1599" s="253"/>
      <c r="CN1599" s="253"/>
      <c r="CO1599" s="253"/>
      <c r="CP1599" s="253"/>
      <c r="CQ1599" s="253"/>
      <c r="CR1599" s="253"/>
      <c r="CS1599" s="253"/>
      <c r="CT1599" s="253"/>
      <c r="CU1599" s="253"/>
      <c r="CV1599" s="253"/>
      <c r="CW1599" s="253"/>
      <c r="CX1599" s="253"/>
      <c r="CY1599" s="253"/>
      <c r="CZ1599" s="253"/>
      <c r="DA1599" s="253"/>
      <c r="DB1599" s="253"/>
      <c r="DC1599" s="253"/>
      <c r="DD1599" s="253"/>
      <c r="DE1599" s="253"/>
      <c r="DF1599" s="253"/>
      <c r="DG1599" s="253"/>
      <c r="DH1599" s="253"/>
      <c r="DI1599" s="253"/>
      <c r="DJ1599" s="253"/>
      <c r="DK1599" s="253"/>
      <c r="DL1599" s="253"/>
      <c r="DM1599" s="253"/>
      <c r="DN1599" s="253"/>
      <c r="DO1599" s="253"/>
      <c r="DP1599" s="253"/>
      <c r="DQ1599" s="253"/>
      <c r="DR1599" s="253"/>
      <c r="DS1599" s="253"/>
      <c r="DT1599" s="253"/>
      <c r="DU1599" s="253"/>
    </row>
    <row r="1600" spans="1:125" s="248" customFormat="1" x14ac:dyDescent="0.25">
      <c r="A1600" s="253"/>
      <c r="B1600" s="253"/>
      <c r="D1600" s="253"/>
      <c r="E1600" s="253"/>
      <c r="F1600" s="253"/>
      <c r="G1600" s="253"/>
      <c r="H1600" s="253"/>
      <c r="I1600" s="253"/>
      <c r="J1600" s="253"/>
      <c r="K1600" s="253"/>
      <c r="L1600" s="253"/>
      <c r="S1600" s="253"/>
      <c r="T1600" s="253"/>
      <c r="U1600" s="253"/>
      <c r="V1600" s="253"/>
      <c r="W1600" s="253"/>
      <c r="X1600" s="253"/>
      <c r="Y1600" s="253"/>
      <c r="Z1600" s="253"/>
      <c r="AA1600" s="253"/>
      <c r="AB1600" s="253"/>
      <c r="AC1600" s="253"/>
      <c r="AD1600" s="253"/>
      <c r="AE1600" s="253"/>
      <c r="AF1600" s="253"/>
      <c r="AG1600" s="253"/>
      <c r="AH1600" s="253"/>
      <c r="AI1600" s="253"/>
      <c r="AJ1600" s="253"/>
      <c r="AK1600" s="253"/>
      <c r="AL1600" s="253"/>
      <c r="AM1600" s="253"/>
      <c r="AN1600" s="253"/>
      <c r="AO1600" s="253"/>
      <c r="AP1600" s="253"/>
      <c r="AQ1600" s="253"/>
      <c r="AR1600" s="253"/>
      <c r="AS1600" s="253"/>
      <c r="AT1600" s="253"/>
      <c r="AU1600" s="253"/>
      <c r="AV1600" s="253"/>
      <c r="AW1600" s="253"/>
      <c r="AX1600" s="253"/>
      <c r="AY1600" s="253"/>
      <c r="AZ1600" s="253"/>
      <c r="BA1600" s="253"/>
      <c r="BB1600" s="253"/>
      <c r="BC1600" s="253"/>
      <c r="BD1600" s="253"/>
      <c r="BE1600" s="253"/>
      <c r="BF1600" s="253"/>
      <c r="BG1600" s="253"/>
      <c r="BH1600" s="253"/>
      <c r="BI1600" s="253"/>
      <c r="BJ1600" s="253"/>
      <c r="BK1600" s="253"/>
      <c r="BL1600" s="253"/>
      <c r="BM1600" s="253"/>
      <c r="BN1600" s="253"/>
      <c r="BO1600" s="253"/>
      <c r="BP1600" s="253"/>
      <c r="BQ1600" s="253"/>
      <c r="BR1600" s="253"/>
      <c r="BS1600" s="253"/>
      <c r="BT1600" s="253"/>
      <c r="BU1600" s="253"/>
      <c r="BV1600" s="253"/>
      <c r="BW1600" s="253"/>
      <c r="BX1600" s="253"/>
      <c r="BY1600" s="253"/>
      <c r="BZ1600" s="253"/>
      <c r="CA1600" s="253"/>
      <c r="CB1600" s="253"/>
      <c r="CC1600" s="253"/>
      <c r="CD1600" s="253"/>
      <c r="CE1600" s="253"/>
      <c r="CF1600" s="253"/>
      <c r="CG1600" s="253"/>
      <c r="CH1600" s="253"/>
      <c r="CI1600" s="253"/>
      <c r="CJ1600" s="253"/>
      <c r="CK1600" s="253"/>
      <c r="CL1600" s="253"/>
      <c r="CM1600" s="253"/>
      <c r="CN1600" s="253"/>
      <c r="CO1600" s="253"/>
      <c r="CP1600" s="253"/>
      <c r="CQ1600" s="253"/>
      <c r="CR1600" s="253"/>
      <c r="CS1600" s="253"/>
      <c r="CT1600" s="253"/>
      <c r="CU1600" s="253"/>
      <c r="CV1600" s="253"/>
      <c r="CW1600" s="253"/>
      <c r="CX1600" s="253"/>
      <c r="CY1600" s="253"/>
      <c r="CZ1600" s="253"/>
      <c r="DA1600" s="253"/>
      <c r="DB1600" s="253"/>
      <c r="DC1600" s="253"/>
      <c r="DD1600" s="253"/>
      <c r="DE1600" s="253"/>
      <c r="DF1600" s="253"/>
      <c r="DG1600" s="253"/>
      <c r="DH1600" s="253"/>
      <c r="DI1600" s="253"/>
      <c r="DJ1600" s="253"/>
      <c r="DK1600" s="253"/>
      <c r="DL1600" s="253"/>
      <c r="DM1600" s="253"/>
      <c r="DN1600" s="253"/>
      <c r="DO1600" s="253"/>
      <c r="DP1600" s="253"/>
      <c r="DQ1600" s="253"/>
      <c r="DR1600" s="253"/>
      <c r="DS1600" s="253"/>
      <c r="DT1600" s="253"/>
      <c r="DU1600" s="253"/>
    </row>
    <row r="1601" spans="1:125" s="248" customFormat="1" x14ac:dyDescent="0.25">
      <c r="A1601" s="253"/>
      <c r="B1601" s="253"/>
      <c r="D1601" s="253"/>
      <c r="E1601" s="253"/>
      <c r="F1601" s="253"/>
      <c r="G1601" s="253"/>
      <c r="H1601" s="253"/>
      <c r="I1601" s="253"/>
      <c r="J1601" s="253"/>
      <c r="K1601" s="253"/>
      <c r="L1601" s="253"/>
      <c r="S1601" s="253"/>
      <c r="T1601" s="253"/>
      <c r="U1601" s="253"/>
      <c r="V1601" s="253"/>
      <c r="W1601" s="253"/>
      <c r="X1601" s="253"/>
      <c r="Y1601" s="253"/>
      <c r="Z1601" s="253"/>
      <c r="AA1601" s="253"/>
      <c r="AB1601" s="253"/>
      <c r="AC1601" s="253"/>
      <c r="AD1601" s="253"/>
      <c r="AE1601" s="253"/>
      <c r="AF1601" s="253"/>
      <c r="AG1601" s="253"/>
      <c r="AH1601" s="253"/>
      <c r="AI1601" s="253"/>
      <c r="AJ1601" s="253"/>
      <c r="AK1601" s="253"/>
      <c r="AL1601" s="253"/>
      <c r="AM1601" s="253"/>
      <c r="AN1601" s="253"/>
      <c r="AO1601" s="253"/>
      <c r="AP1601" s="253"/>
      <c r="AQ1601" s="253"/>
      <c r="AR1601" s="253"/>
      <c r="AS1601" s="253"/>
      <c r="AT1601" s="253"/>
      <c r="AU1601" s="253"/>
      <c r="AV1601" s="253"/>
      <c r="AW1601" s="253"/>
      <c r="AX1601" s="253"/>
      <c r="AY1601" s="253"/>
      <c r="AZ1601" s="253"/>
      <c r="BA1601" s="253"/>
      <c r="BB1601" s="253"/>
      <c r="BC1601" s="253"/>
      <c r="BD1601" s="253"/>
      <c r="BE1601" s="253"/>
      <c r="BF1601" s="253"/>
      <c r="BG1601" s="253"/>
      <c r="BH1601" s="253"/>
      <c r="BI1601" s="253"/>
      <c r="BJ1601" s="253"/>
      <c r="BK1601" s="253"/>
      <c r="BL1601" s="253"/>
      <c r="BM1601" s="253"/>
      <c r="BN1601" s="253"/>
      <c r="BO1601" s="253"/>
      <c r="BP1601" s="253"/>
      <c r="BQ1601" s="253"/>
      <c r="BR1601" s="253"/>
      <c r="BS1601" s="253"/>
      <c r="BT1601" s="253"/>
      <c r="BU1601" s="253"/>
      <c r="BV1601" s="253"/>
      <c r="BW1601" s="253"/>
      <c r="BX1601" s="253"/>
      <c r="BY1601" s="253"/>
      <c r="BZ1601" s="253"/>
      <c r="CA1601" s="253"/>
      <c r="CB1601" s="253"/>
      <c r="CC1601" s="253"/>
      <c r="CD1601" s="253"/>
      <c r="CE1601" s="253"/>
      <c r="CF1601" s="253"/>
      <c r="CG1601" s="253"/>
      <c r="CH1601" s="253"/>
      <c r="CI1601" s="253"/>
      <c r="CJ1601" s="253"/>
      <c r="CK1601" s="253"/>
      <c r="CL1601" s="253"/>
      <c r="CM1601" s="253"/>
      <c r="CN1601" s="253"/>
      <c r="CO1601" s="253"/>
      <c r="CP1601" s="253"/>
      <c r="CQ1601" s="253"/>
      <c r="CR1601" s="253"/>
      <c r="CS1601" s="253"/>
      <c r="CT1601" s="253"/>
      <c r="CU1601" s="253"/>
      <c r="CV1601" s="253"/>
      <c r="CW1601" s="253"/>
      <c r="CX1601" s="253"/>
      <c r="CY1601" s="253"/>
      <c r="CZ1601" s="253"/>
      <c r="DA1601" s="253"/>
      <c r="DB1601" s="253"/>
      <c r="DC1601" s="253"/>
      <c r="DD1601" s="253"/>
      <c r="DE1601" s="253"/>
      <c r="DF1601" s="253"/>
      <c r="DG1601" s="253"/>
      <c r="DH1601" s="253"/>
      <c r="DI1601" s="253"/>
      <c r="DJ1601" s="253"/>
      <c r="DK1601" s="253"/>
      <c r="DL1601" s="253"/>
      <c r="DM1601" s="253"/>
      <c r="DN1601" s="253"/>
      <c r="DO1601" s="253"/>
      <c r="DP1601" s="253"/>
      <c r="DQ1601" s="253"/>
      <c r="DR1601" s="253"/>
      <c r="DS1601" s="253"/>
      <c r="DT1601" s="253"/>
      <c r="DU1601" s="253"/>
    </row>
    <row r="1602" spans="1:125" s="248" customFormat="1" x14ac:dyDescent="0.25">
      <c r="A1602" s="253"/>
      <c r="B1602" s="253"/>
      <c r="D1602" s="253"/>
      <c r="E1602" s="253"/>
      <c r="F1602" s="253"/>
      <c r="G1602" s="253"/>
      <c r="H1602" s="253"/>
      <c r="I1602" s="253"/>
      <c r="J1602" s="253"/>
      <c r="K1602" s="253"/>
      <c r="L1602" s="253"/>
      <c r="S1602" s="253"/>
      <c r="T1602" s="253"/>
      <c r="U1602" s="253"/>
      <c r="V1602" s="253"/>
      <c r="W1602" s="253"/>
      <c r="X1602" s="253"/>
      <c r="Y1602" s="253"/>
      <c r="Z1602" s="253"/>
      <c r="AA1602" s="253"/>
      <c r="AB1602" s="253"/>
      <c r="AC1602" s="253"/>
      <c r="AD1602" s="253"/>
      <c r="AE1602" s="253"/>
      <c r="AF1602" s="253"/>
      <c r="AG1602" s="253"/>
      <c r="AH1602" s="253"/>
      <c r="AI1602" s="253"/>
      <c r="AJ1602" s="253"/>
      <c r="AK1602" s="253"/>
      <c r="AL1602" s="253"/>
      <c r="AM1602" s="253"/>
      <c r="AN1602" s="253"/>
      <c r="AO1602" s="253"/>
      <c r="AP1602" s="253"/>
      <c r="AQ1602" s="253"/>
      <c r="AR1602" s="253"/>
      <c r="AS1602" s="253"/>
      <c r="AT1602" s="253"/>
      <c r="AU1602" s="253"/>
      <c r="AV1602" s="253"/>
      <c r="AW1602" s="253"/>
      <c r="AX1602" s="253"/>
      <c r="AY1602" s="253"/>
      <c r="AZ1602" s="253"/>
      <c r="BA1602" s="253"/>
      <c r="BB1602" s="253"/>
      <c r="BC1602" s="253"/>
      <c r="BD1602" s="253"/>
      <c r="BE1602" s="253"/>
      <c r="BF1602" s="253"/>
      <c r="BG1602" s="253"/>
      <c r="BH1602" s="253"/>
      <c r="BI1602" s="253"/>
      <c r="BJ1602" s="253"/>
      <c r="BK1602" s="253"/>
      <c r="BL1602" s="253"/>
      <c r="BM1602" s="253"/>
      <c r="BN1602" s="253"/>
      <c r="BO1602" s="253"/>
      <c r="BP1602" s="253"/>
      <c r="BQ1602" s="253"/>
      <c r="BR1602" s="253"/>
      <c r="BS1602" s="253"/>
      <c r="BT1602" s="253"/>
      <c r="BU1602" s="253"/>
      <c r="BV1602" s="253"/>
      <c r="BW1602" s="253"/>
      <c r="BX1602" s="253"/>
      <c r="BY1602" s="253"/>
      <c r="BZ1602" s="253"/>
      <c r="CA1602" s="253"/>
      <c r="CB1602" s="253"/>
      <c r="CC1602" s="253"/>
      <c r="CD1602" s="253"/>
      <c r="CE1602" s="253"/>
      <c r="CF1602" s="253"/>
      <c r="CG1602" s="253"/>
      <c r="CH1602" s="253"/>
      <c r="CI1602" s="253"/>
      <c r="CJ1602" s="253"/>
      <c r="CK1602" s="253"/>
      <c r="CL1602" s="253"/>
      <c r="CM1602" s="253"/>
      <c r="CN1602" s="253"/>
      <c r="CO1602" s="253"/>
      <c r="CP1602" s="253"/>
      <c r="CQ1602" s="253"/>
      <c r="CR1602" s="253"/>
      <c r="CS1602" s="253"/>
      <c r="CT1602" s="253"/>
      <c r="CU1602" s="253"/>
      <c r="CV1602" s="253"/>
      <c r="CW1602" s="253"/>
      <c r="CX1602" s="253"/>
      <c r="CY1602" s="253"/>
      <c r="CZ1602" s="253"/>
      <c r="DA1602" s="253"/>
      <c r="DB1602" s="253"/>
      <c r="DC1602" s="253"/>
      <c r="DD1602" s="253"/>
      <c r="DE1602" s="253"/>
      <c r="DF1602" s="253"/>
      <c r="DG1602" s="253"/>
      <c r="DH1602" s="253"/>
      <c r="DI1602" s="253"/>
      <c r="DJ1602" s="253"/>
      <c r="DK1602" s="253"/>
      <c r="DL1602" s="253"/>
      <c r="DM1602" s="253"/>
      <c r="DN1602" s="253"/>
      <c r="DO1602" s="253"/>
      <c r="DP1602" s="253"/>
      <c r="DQ1602" s="253"/>
      <c r="DR1602" s="253"/>
      <c r="DS1602" s="253"/>
      <c r="DT1602" s="253"/>
      <c r="DU1602" s="253"/>
    </row>
    <row r="1603" spans="1:125" s="248" customFormat="1" x14ac:dyDescent="0.25">
      <c r="A1603" s="253"/>
      <c r="B1603" s="253"/>
      <c r="D1603" s="253"/>
      <c r="E1603" s="253"/>
      <c r="F1603" s="253"/>
      <c r="G1603" s="253"/>
      <c r="H1603" s="253"/>
      <c r="I1603" s="253"/>
      <c r="J1603" s="253"/>
      <c r="K1603" s="253"/>
      <c r="L1603" s="253"/>
      <c r="S1603" s="253"/>
      <c r="T1603" s="253"/>
      <c r="U1603" s="253"/>
      <c r="V1603" s="253"/>
      <c r="W1603" s="253"/>
      <c r="X1603" s="253"/>
      <c r="Y1603" s="253"/>
      <c r="Z1603" s="253"/>
      <c r="AA1603" s="253"/>
      <c r="AB1603" s="253"/>
      <c r="AC1603" s="253"/>
      <c r="AD1603" s="253"/>
      <c r="AE1603" s="253"/>
      <c r="AF1603" s="253"/>
      <c r="AG1603" s="253"/>
      <c r="AH1603" s="253"/>
      <c r="AI1603" s="253"/>
      <c r="AJ1603" s="253"/>
      <c r="AK1603" s="253"/>
      <c r="AL1603" s="253"/>
      <c r="AM1603" s="253"/>
      <c r="AN1603" s="253"/>
      <c r="AO1603" s="253"/>
      <c r="AP1603" s="253"/>
      <c r="AQ1603" s="253"/>
      <c r="AR1603" s="253"/>
      <c r="AS1603" s="253"/>
      <c r="AT1603" s="253"/>
      <c r="AU1603" s="253"/>
      <c r="AV1603" s="253"/>
      <c r="AW1603" s="253"/>
      <c r="AX1603" s="253"/>
      <c r="AY1603" s="253"/>
      <c r="AZ1603" s="253"/>
      <c r="BA1603" s="253"/>
      <c r="BB1603" s="253"/>
      <c r="BC1603" s="253"/>
      <c r="BD1603" s="253"/>
      <c r="BE1603" s="253"/>
      <c r="BF1603" s="253"/>
      <c r="BG1603" s="253"/>
      <c r="BH1603" s="253"/>
      <c r="BI1603" s="253"/>
      <c r="BJ1603" s="253"/>
      <c r="BK1603" s="253"/>
      <c r="BL1603" s="253"/>
      <c r="BM1603" s="253"/>
      <c r="BN1603" s="253"/>
      <c r="BO1603" s="253"/>
      <c r="BP1603" s="253"/>
      <c r="BQ1603" s="253"/>
      <c r="BR1603" s="253"/>
      <c r="BS1603" s="253"/>
      <c r="BT1603" s="253"/>
      <c r="BU1603" s="253"/>
      <c r="BV1603" s="253"/>
      <c r="BW1603" s="253"/>
      <c r="BX1603" s="253"/>
      <c r="BY1603" s="253"/>
      <c r="BZ1603" s="253"/>
      <c r="CA1603" s="253"/>
      <c r="CB1603" s="253"/>
      <c r="CC1603" s="253"/>
      <c r="CD1603" s="253"/>
      <c r="CE1603" s="253"/>
      <c r="CF1603" s="253"/>
      <c r="CG1603" s="253"/>
      <c r="CH1603" s="253"/>
      <c r="CI1603" s="253"/>
      <c r="CJ1603" s="253"/>
      <c r="CK1603" s="253"/>
      <c r="CL1603" s="253"/>
      <c r="CM1603" s="253"/>
      <c r="CN1603" s="253"/>
      <c r="CO1603" s="253"/>
      <c r="CP1603" s="253"/>
      <c r="CQ1603" s="253"/>
      <c r="CR1603" s="253"/>
      <c r="CS1603" s="253"/>
      <c r="CT1603" s="253"/>
      <c r="CU1603" s="253"/>
      <c r="CV1603" s="253"/>
      <c r="CW1603" s="253"/>
      <c r="CX1603" s="253"/>
      <c r="CY1603" s="253"/>
      <c r="CZ1603" s="253"/>
      <c r="DA1603" s="253"/>
      <c r="DB1603" s="253"/>
      <c r="DC1603" s="253"/>
      <c r="DD1603" s="253"/>
      <c r="DE1603" s="253"/>
      <c r="DF1603" s="253"/>
      <c r="DG1603" s="253"/>
      <c r="DH1603" s="253"/>
      <c r="DI1603" s="253"/>
      <c r="DJ1603" s="253"/>
      <c r="DK1603" s="253"/>
      <c r="DL1603" s="253"/>
      <c r="DM1603" s="253"/>
      <c r="DN1603" s="253"/>
      <c r="DO1603" s="253"/>
      <c r="DP1603" s="253"/>
      <c r="DQ1603" s="253"/>
      <c r="DR1603" s="253"/>
      <c r="DS1603" s="253"/>
      <c r="DT1603" s="253"/>
      <c r="DU1603" s="253"/>
    </row>
    <row r="1604" spans="1:125" s="248" customFormat="1" x14ac:dyDescent="0.25">
      <c r="A1604" s="253"/>
      <c r="B1604" s="253"/>
      <c r="D1604" s="253"/>
      <c r="E1604" s="253"/>
      <c r="F1604" s="253"/>
      <c r="G1604" s="253"/>
      <c r="H1604" s="253"/>
      <c r="I1604" s="253"/>
      <c r="J1604" s="253"/>
      <c r="K1604" s="253"/>
      <c r="L1604" s="253"/>
      <c r="S1604" s="253"/>
      <c r="T1604" s="253"/>
      <c r="U1604" s="253"/>
      <c r="V1604" s="253"/>
      <c r="W1604" s="253"/>
      <c r="X1604" s="253"/>
      <c r="Y1604" s="253"/>
      <c r="Z1604" s="253"/>
      <c r="AA1604" s="253"/>
      <c r="AB1604" s="253"/>
      <c r="AC1604" s="253"/>
      <c r="AD1604" s="253"/>
      <c r="AE1604" s="253"/>
      <c r="AF1604" s="253"/>
      <c r="AG1604" s="253"/>
      <c r="AH1604" s="253"/>
      <c r="AI1604" s="253"/>
      <c r="AJ1604" s="253"/>
      <c r="AK1604" s="253"/>
      <c r="AL1604" s="253"/>
      <c r="AM1604" s="253"/>
      <c r="AN1604" s="253"/>
      <c r="AO1604" s="253"/>
      <c r="AP1604" s="253"/>
      <c r="AQ1604" s="253"/>
      <c r="AR1604" s="253"/>
      <c r="AS1604" s="253"/>
      <c r="AT1604" s="253"/>
      <c r="AU1604" s="253"/>
      <c r="AV1604" s="253"/>
      <c r="AW1604" s="253"/>
      <c r="AX1604" s="253"/>
      <c r="AY1604" s="253"/>
      <c r="AZ1604" s="253"/>
      <c r="BA1604" s="253"/>
      <c r="BB1604" s="253"/>
      <c r="BC1604" s="253"/>
      <c r="BD1604" s="253"/>
      <c r="BE1604" s="253"/>
      <c r="BF1604" s="253"/>
      <c r="BG1604" s="253"/>
      <c r="BH1604" s="253"/>
      <c r="BI1604" s="253"/>
      <c r="BJ1604" s="253"/>
      <c r="BK1604" s="253"/>
      <c r="BL1604" s="253"/>
      <c r="BM1604" s="253"/>
      <c r="BN1604" s="253"/>
      <c r="BO1604" s="253"/>
      <c r="BP1604" s="253"/>
      <c r="BQ1604" s="253"/>
      <c r="BR1604" s="253"/>
      <c r="BS1604" s="253"/>
      <c r="BT1604" s="253"/>
      <c r="BU1604" s="253"/>
      <c r="BV1604" s="253"/>
      <c r="BW1604" s="253"/>
      <c r="BX1604" s="253"/>
      <c r="BY1604" s="253"/>
      <c r="BZ1604" s="253"/>
      <c r="CA1604" s="253"/>
      <c r="CB1604" s="253"/>
      <c r="CC1604" s="253"/>
      <c r="CD1604" s="253"/>
      <c r="CE1604" s="253"/>
      <c r="CF1604" s="253"/>
      <c r="CG1604" s="253"/>
      <c r="CH1604" s="253"/>
      <c r="CI1604" s="253"/>
      <c r="CJ1604" s="253"/>
      <c r="CK1604" s="253"/>
      <c r="CL1604" s="253"/>
      <c r="CM1604" s="253"/>
      <c r="CN1604" s="253"/>
      <c r="CO1604" s="253"/>
      <c r="CP1604" s="253"/>
      <c r="CQ1604" s="253"/>
      <c r="CR1604" s="253"/>
      <c r="CS1604" s="253"/>
      <c r="CT1604" s="253"/>
      <c r="CU1604" s="253"/>
      <c r="CV1604" s="253"/>
      <c r="CW1604" s="253"/>
      <c r="CX1604" s="253"/>
      <c r="CY1604" s="253"/>
      <c r="CZ1604" s="253"/>
      <c r="DA1604" s="253"/>
      <c r="DB1604" s="253"/>
      <c r="DC1604" s="253"/>
      <c r="DD1604" s="253"/>
      <c r="DE1604" s="253"/>
      <c r="DF1604" s="253"/>
      <c r="DG1604" s="253"/>
      <c r="DH1604" s="253"/>
      <c r="DI1604" s="253"/>
      <c r="DJ1604" s="253"/>
      <c r="DK1604" s="253"/>
      <c r="DL1604" s="253"/>
      <c r="DM1604" s="253"/>
      <c r="DN1604" s="253"/>
      <c r="DO1604" s="253"/>
      <c r="DP1604" s="253"/>
      <c r="DQ1604" s="253"/>
      <c r="DR1604" s="253"/>
      <c r="DS1604" s="253"/>
      <c r="DT1604" s="253"/>
      <c r="DU1604" s="253"/>
    </row>
    <row r="1605" spans="1:125" s="248" customFormat="1" x14ac:dyDescent="0.25">
      <c r="A1605" s="253"/>
      <c r="B1605" s="253"/>
      <c r="D1605" s="253"/>
      <c r="E1605" s="253"/>
      <c r="F1605" s="253"/>
      <c r="G1605" s="253"/>
      <c r="H1605" s="253"/>
      <c r="I1605" s="253"/>
      <c r="J1605" s="253"/>
      <c r="K1605" s="253"/>
      <c r="L1605" s="253"/>
      <c r="S1605" s="253"/>
      <c r="T1605" s="253"/>
      <c r="U1605" s="253"/>
      <c r="V1605" s="253"/>
      <c r="W1605" s="253"/>
      <c r="X1605" s="253"/>
      <c r="Y1605" s="253"/>
      <c r="Z1605" s="253"/>
      <c r="AA1605" s="253"/>
      <c r="AB1605" s="253"/>
      <c r="AC1605" s="253"/>
      <c r="AD1605" s="253"/>
      <c r="AE1605" s="253"/>
      <c r="AF1605" s="253"/>
      <c r="AG1605" s="253"/>
      <c r="AH1605" s="253"/>
      <c r="AI1605" s="253"/>
      <c r="AJ1605" s="253"/>
      <c r="AK1605" s="253"/>
      <c r="AL1605" s="253"/>
      <c r="AM1605" s="253"/>
      <c r="AN1605" s="253"/>
      <c r="AO1605" s="253"/>
      <c r="AP1605" s="253"/>
      <c r="AQ1605" s="253"/>
      <c r="AR1605" s="253"/>
      <c r="AS1605" s="253"/>
      <c r="AT1605" s="253"/>
      <c r="AU1605" s="253"/>
      <c r="AV1605" s="253"/>
      <c r="AW1605" s="253"/>
      <c r="AX1605" s="253"/>
      <c r="AY1605" s="253"/>
      <c r="AZ1605" s="253"/>
      <c r="BA1605" s="253"/>
      <c r="BB1605" s="253"/>
      <c r="BC1605" s="253"/>
      <c r="BD1605" s="253"/>
      <c r="BE1605" s="253"/>
      <c r="BF1605" s="253"/>
      <c r="BG1605" s="253"/>
      <c r="BH1605" s="253"/>
      <c r="BI1605" s="253"/>
      <c r="BJ1605" s="253"/>
      <c r="BK1605" s="253"/>
      <c r="BL1605" s="253"/>
      <c r="BM1605" s="253"/>
      <c r="BN1605" s="253"/>
      <c r="BO1605" s="253"/>
      <c r="BP1605" s="253"/>
      <c r="BQ1605" s="253"/>
      <c r="BR1605" s="253"/>
      <c r="BS1605" s="253"/>
      <c r="BT1605" s="253"/>
      <c r="BU1605" s="253"/>
      <c r="BV1605" s="253"/>
      <c r="BW1605" s="253"/>
      <c r="BX1605" s="253"/>
      <c r="BY1605" s="253"/>
      <c r="BZ1605" s="253"/>
      <c r="CA1605" s="253"/>
      <c r="CB1605" s="253"/>
      <c r="CC1605" s="253"/>
      <c r="CD1605" s="253"/>
      <c r="CE1605" s="253"/>
      <c r="CF1605" s="253"/>
      <c r="CG1605" s="253"/>
      <c r="CH1605" s="253"/>
      <c r="CI1605" s="253"/>
      <c r="CJ1605" s="253"/>
      <c r="CK1605" s="253"/>
      <c r="CL1605" s="253"/>
      <c r="CM1605" s="253"/>
      <c r="CN1605" s="253"/>
      <c r="CO1605" s="253"/>
      <c r="CP1605" s="253"/>
      <c r="CQ1605" s="253"/>
      <c r="CR1605" s="253"/>
      <c r="CS1605" s="253"/>
      <c r="CT1605" s="253"/>
      <c r="CU1605" s="253"/>
      <c r="CV1605" s="253"/>
      <c r="CW1605" s="253"/>
      <c r="CX1605" s="253"/>
      <c r="CY1605" s="253"/>
      <c r="CZ1605" s="253"/>
      <c r="DA1605" s="253"/>
      <c r="DB1605" s="253"/>
      <c r="DC1605" s="253"/>
      <c r="DD1605" s="253"/>
      <c r="DE1605" s="253"/>
      <c r="DF1605" s="253"/>
      <c r="DG1605" s="253"/>
      <c r="DH1605" s="253"/>
      <c r="DI1605" s="253"/>
      <c r="DJ1605" s="253"/>
      <c r="DK1605" s="253"/>
      <c r="DL1605" s="253"/>
      <c r="DM1605" s="253"/>
      <c r="DN1605" s="253"/>
      <c r="DO1605" s="253"/>
      <c r="DP1605" s="253"/>
      <c r="DQ1605" s="253"/>
      <c r="DR1605" s="253"/>
      <c r="DS1605" s="253"/>
      <c r="DT1605" s="253"/>
      <c r="DU1605" s="253"/>
    </row>
    <row r="1606" spans="1:125" s="248" customFormat="1" x14ac:dyDescent="0.25">
      <c r="A1606" s="253"/>
      <c r="B1606" s="253"/>
      <c r="D1606" s="253"/>
      <c r="E1606" s="253"/>
      <c r="F1606" s="253"/>
      <c r="G1606" s="253"/>
      <c r="H1606" s="253"/>
      <c r="I1606" s="253"/>
      <c r="J1606" s="253"/>
      <c r="K1606" s="253"/>
      <c r="L1606" s="253"/>
      <c r="S1606" s="253"/>
      <c r="T1606" s="253"/>
      <c r="U1606" s="253"/>
      <c r="V1606" s="253"/>
      <c r="W1606" s="253"/>
      <c r="X1606" s="253"/>
      <c r="Y1606" s="253"/>
      <c r="Z1606" s="253"/>
      <c r="AA1606" s="253"/>
      <c r="AB1606" s="253"/>
      <c r="AC1606" s="253"/>
      <c r="AD1606" s="253"/>
      <c r="AE1606" s="253"/>
      <c r="AF1606" s="253"/>
      <c r="AG1606" s="253"/>
      <c r="AH1606" s="253"/>
      <c r="AI1606" s="253"/>
      <c r="AJ1606" s="253"/>
      <c r="AK1606" s="253"/>
      <c r="AL1606" s="253"/>
      <c r="AM1606" s="253"/>
      <c r="AN1606" s="253"/>
      <c r="AO1606" s="253"/>
      <c r="AP1606" s="253"/>
      <c r="AQ1606" s="253"/>
      <c r="AR1606" s="253"/>
      <c r="AS1606" s="253"/>
      <c r="AT1606" s="253"/>
      <c r="AU1606" s="253"/>
      <c r="AV1606" s="253"/>
      <c r="AW1606" s="253"/>
      <c r="AX1606" s="253"/>
      <c r="AY1606" s="253"/>
      <c r="AZ1606" s="253"/>
      <c r="BA1606" s="253"/>
      <c r="BB1606" s="253"/>
      <c r="BC1606" s="253"/>
      <c r="BD1606" s="253"/>
      <c r="BE1606" s="253"/>
      <c r="BF1606" s="253"/>
      <c r="BG1606" s="253"/>
      <c r="BH1606" s="253"/>
      <c r="BI1606" s="253"/>
      <c r="BJ1606" s="253"/>
      <c r="BK1606" s="253"/>
      <c r="BL1606" s="253"/>
      <c r="BM1606" s="253"/>
      <c r="BN1606" s="253"/>
      <c r="BO1606" s="253"/>
      <c r="BP1606" s="253"/>
      <c r="BQ1606" s="253"/>
      <c r="BR1606" s="253"/>
      <c r="BS1606" s="253"/>
      <c r="BT1606" s="253"/>
      <c r="BU1606" s="253"/>
      <c r="BV1606" s="253"/>
      <c r="BW1606" s="253"/>
      <c r="BX1606" s="253"/>
      <c r="BY1606" s="253"/>
      <c r="BZ1606" s="253"/>
      <c r="CA1606" s="253"/>
      <c r="CB1606" s="253"/>
      <c r="CC1606" s="253"/>
      <c r="CD1606" s="253"/>
      <c r="CE1606" s="253"/>
      <c r="CF1606" s="253"/>
      <c r="CG1606" s="253"/>
      <c r="CH1606" s="253"/>
      <c r="CI1606" s="253"/>
      <c r="CJ1606" s="253"/>
      <c r="CK1606" s="253"/>
      <c r="CL1606" s="253"/>
      <c r="CM1606" s="253"/>
      <c r="CN1606" s="253"/>
      <c r="CO1606" s="253"/>
      <c r="CP1606" s="253"/>
      <c r="CQ1606" s="253"/>
      <c r="CR1606" s="253"/>
      <c r="CS1606" s="253"/>
      <c r="CT1606" s="253"/>
      <c r="CU1606" s="253"/>
      <c r="CV1606" s="253"/>
      <c r="CW1606" s="253"/>
      <c r="CX1606" s="253"/>
      <c r="CY1606" s="253"/>
      <c r="CZ1606" s="253"/>
      <c r="DA1606" s="253"/>
      <c r="DB1606" s="253"/>
      <c r="DC1606" s="253"/>
      <c r="DD1606" s="253"/>
      <c r="DE1606" s="253"/>
      <c r="DF1606" s="253"/>
      <c r="DG1606" s="253"/>
      <c r="DH1606" s="253"/>
      <c r="DI1606" s="253"/>
      <c r="DJ1606" s="253"/>
      <c r="DK1606" s="253"/>
      <c r="DL1606" s="253"/>
      <c r="DM1606" s="253"/>
      <c r="DN1606" s="253"/>
      <c r="DO1606" s="253"/>
      <c r="DP1606" s="253"/>
      <c r="DQ1606" s="253"/>
      <c r="DR1606" s="253"/>
      <c r="DS1606" s="253"/>
      <c r="DT1606" s="253"/>
      <c r="DU1606" s="253"/>
    </row>
    <row r="1607" spans="1:125" s="248" customFormat="1" x14ac:dyDescent="0.25">
      <c r="A1607" s="253"/>
      <c r="B1607" s="253"/>
      <c r="D1607" s="253"/>
      <c r="E1607" s="253"/>
      <c r="F1607" s="253"/>
      <c r="G1607" s="253"/>
      <c r="H1607" s="253"/>
      <c r="I1607" s="253"/>
      <c r="J1607" s="253"/>
      <c r="K1607" s="253"/>
      <c r="L1607" s="253"/>
      <c r="S1607" s="253"/>
      <c r="T1607" s="253"/>
      <c r="U1607" s="253"/>
      <c r="V1607" s="253"/>
      <c r="W1607" s="253"/>
      <c r="X1607" s="253"/>
      <c r="Y1607" s="253"/>
      <c r="Z1607" s="253"/>
      <c r="AA1607" s="253"/>
      <c r="AB1607" s="253"/>
      <c r="AC1607" s="253"/>
      <c r="AD1607" s="253"/>
      <c r="AE1607" s="253"/>
      <c r="AF1607" s="253"/>
      <c r="AG1607" s="253"/>
      <c r="AH1607" s="253"/>
      <c r="AI1607" s="253"/>
      <c r="AJ1607" s="253"/>
      <c r="AK1607" s="253"/>
      <c r="AL1607" s="253"/>
      <c r="AM1607" s="253"/>
      <c r="AN1607" s="253"/>
      <c r="AO1607" s="253"/>
      <c r="AP1607" s="253"/>
      <c r="AQ1607" s="253"/>
      <c r="AR1607" s="253"/>
      <c r="AS1607" s="253"/>
      <c r="AT1607" s="253"/>
      <c r="AU1607" s="253"/>
      <c r="AV1607" s="253"/>
      <c r="AW1607" s="253"/>
      <c r="AX1607" s="253"/>
      <c r="AY1607" s="253"/>
      <c r="AZ1607" s="253"/>
      <c r="BA1607" s="253"/>
      <c r="BB1607" s="253"/>
      <c r="BC1607" s="253"/>
      <c r="BD1607" s="253"/>
      <c r="BE1607" s="253"/>
      <c r="BF1607" s="253"/>
      <c r="BG1607" s="253"/>
      <c r="BH1607" s="253"/>
      <c r="BI1607" s="253"/>
      <c r="BJ1607" s="253"/>
      <c r="BK1607" s="253"/>
      <c r="BL1607" s="253"/>
      <c r="BM1607" s="253"/>
      <c r="BN1607" s="253"/>
      <c r="BO1607" s="253"/>
      <c r="BP1607" s="253"/>
      <c r="BQ1607" s="253"/>
      <c r="BR1607" s="253"/>
      <c r="BS1607" s="253"/>
      <c r="BT1607" s="253"/>
      <c r="BU1607" s="253"/>
      <c r="BV1607" s="253"/>
      <c r="BW1607" s="253"/>
      <c r="BX1607" s="253"/>
      <c r="BY1607" s="253"/>
      <c r="BZ1607" s="253"/>
      <c r="CA1607" s="253"/>
      <c r="CB1607" s="253"/>
      <c r="CC1607" s="253"/>
      <c r="CD1607" s="253"/>
      <c r="CE1607" s="253"/>
      <c r="CF1607" s="253"/>
      <c r="CG1607" s="253"/>
      <c r="CH1607" s="253"/>
      <c r="CI1607" s="253"/>
      <c r="CJ1607" s="253"/>
      <c r="CK1607" s="253"/>
      <c r="CL1607" s="253"/>
      <c r="CM1607" s="253"/>
      <c r="CN1607" s="253"/>
      <c r="CO1607" s="253"/>
      <c r="CP1607" s="253"/>
      <c r="CQ1607" s="253"/>
      <c r="CR1607" s="253"/>
      <c r="CS1607" s="253"/>
      <c r="CT1607" s="253"/>
      <c r="CU1607" s="253"/>
      <c r="CV1607" s="253"/>
      <c r="CW1607" s="253"/>
      <c r="CX1607" s="253"/>
      <c r="CY1607" s="253"/>
      <c r="CZ1607" s="253"/>
      <c r="DA1607" s="253"/>
      <c r="DB1607" s="253"/>
      <c r="DC1607" s="253"/>
      <c r="DD1607" s="253"/>
      <c r="DE1607" s="253"/>
      <c r="DF1607" s="253"/>
      <c r="DG1607" s="253"/>
      <c r="DH1607" s="253"/>
      <c r="DI1607" s="253"/>
      <c r="DJ1607" s="253"/>
      <c r="DK1607" s="253"/>
      <c r="DL1607" s="253"/>
      <c r="DM1607" s="253"/>
      <c r="DN1607" s="253"/>
      <c r="DO1607" s="253"/>
      <c r="DP1607" s="253"/>
      <c r="DQ1607" s="253"/>
      <c r="DR1607" s="253"/>
      <c r="DS1607" s="253"/>
      <c r="DT1607" s="253"/>
      <c r="DU1607" s="253"/>
    </row>
    <row r="1608" spans="1:125" s="248" customFormat="1" x14ac:dyDescent="0.25">
      <c r="A1608" s="253"/>
      <c r="B1608" s="253"/>
      <c r="D1608" s="253"/>
      <c r="E1608" s="253"/>
      <c r="F1608" s="253"/>
      <c r="G1608" s="253"/>
      <c r="H1608" s="253"/>
      <c r="I1608" s="253"/>
      <c r="J1608" s="253"/>
      <c r="K1608" s="253"/>
      <c r="L1608" s="253"/>
      <c r="S1608" s="253"/>
      <c r="T1608" s="253"/>
      <c r="U1608" s="253"/>
      <c r="V1608" s="253"/>
      <c r="W1608" s="253"/>
      <c r="X1608" s="253"/>
      <c r="Y1608" s="253"/>
      <c r="Z1608" s="253"/>
      <c r="AA1608" s="253"/>
      <c r="AB1608" s="253"/>
      <c r="AC1608" s="253"/>
      <c r="AD1608" s="253"/>
      <c r="AE1608" s="253"/>
      <c r="AF1608" s="253"/>
      <c r="AG1608" s="253"/>
      <c r="AH1608" s="253"/>
      <c r="AI1608" s="253"/>
      <c r="AJ1608" s="253"/>
      <c r="AK1608" s="253"/>
      <c r="AL1608" s="253"/>
      <c r="AM1608" s="253"/>
      <c r="AN1608" s="253"/>
      <c r="AO1608" s="253"/>
      <c r="AP1608" s="253"/>
      <c r="AQ1608" s="253"/>
      <c r="AR1608" s="253"/>
      <c r="AS1608" s="253"/>
      <c r="AT1608" s="253"/>
      <c r="AU1608" s="253"/>
      <c r="AV1608" s="253"/>
      <c r="AW1608" s="253"/>
      <c r="AX1608" s="253"/>
      <c r="AY1608" s="253"/>
      <c r="AZ1608" s="253"/>
      <c r="BA1608" s="253"/>
      <c r="BB1608" s="253"/>
      <c r="BC1608" s="253"/>
      <c r="BD1608" s="253"/>
      <c r="BE1608" s="253"/>
      <c r="BF1608" s="253"/>
      <c r="BG1608" s="253"/>
      <c r="BH1608" s="253"/>
      <c r="BI1608" s="253"/>
      <c r="BJ1608" s="253"/>
      <c r="BK1608" s="253"/>
      <c r="BL1608" s="253"/>
      <c r="BM1608" s="253"/>
      <c r="BN1608" s="253"/>
      <c r="BO1608" s="253"/>
      <c r="BP1608" s="253"/>
      <c r="BQ1608" s="253"/>
      <c r="BR1608" s="253"/>
      <c r="BS1608" s="253"/>
      <c r="BT1608" s="253"/>
      <c r="BU1608" s="253"/>
      <c r="BV1608" s="253"/>
      <c r="BW1608" s="253"/>
      <c r="BX1608" s="253"/>
      <c r="BY1608" s="253"/>
      <c r="BZ1608" s="253"/>
      <c r="CA1608" s="253"/>
      <c r="CB1608" s="253"/>
      <c r="CC1608" s="253"/>
      <c r="CD1608" s="253"/>
      <c r="CE1608" s="253"/>
      <c r="CF1608" s="253"/>
      <c r="CG1608" s="253"/>
      <c r="CH1608" s="253"/>
      <c r="CI1608" s="253"/>
      <c r="CJ1608" s="253"/>
      <c r="CK1608" s="253"/>
      <c r="CL1608" s="253"/>
      <c r="CM1608" s="253"/>
      <c r="CN1608" s="253"/>
      <c r="CO1608" s="253"/>
      <c r="CP1608" s="253"/>
      <c r="CQ1608" s="253"/>
      <c r="CR1608" s="253"/>
      <c r="CS1608" s="253"/>
      <c r="CT1608" s="253"/>
      <c r="CU1608" s="253"/>
      <c r="CV1608" s="253"/>
      <c r="CW1608" s="253"/>
      <c r="CX1608" s="253"/>
      <c r="CY1608" s="253"/>
      <c r="CZ1608" s="253"/>
      <c r="DA1608" s="253"/>
      <c r="DB1608" s="253"/>
      <c r="DC1608" s="253"/>
      <c r="DD1608" s="253"/>
      <c r="DE1608" s="253"/>
      <c r="DF1608" s="253"/>
      <c r="DG1608" s="253"/>
      <c r="DH1608" s="253"/>
      <c r="DI1608" s="253"/>
      <c r="DJ1608" s="253"/>
      <c r="DK1608" s="253"/>
      <c r="DL1608" s="253"/>
      <c r="DM1608" s="253"/>
      <c r="DN1608" s="253"/>
      <c r="DO1608" s="253"/>
      <c r="DP1608" s="253"/>
      <c r="DQ1608" s="253"/>
      <c r="DR1608" s="253"/>
      <c r="DS1608" s="253"/>
      <c r="DT1608" s="253"/>
      <c r="DU1608" s="253"/>
    </row>
    <row r="1609" spans="1:125" s="248" customFormat="1" x14ac:dyDescent="0.25">
      <c r="A1609" s="253"/>
      <c r="B1609" s="253"/>
      <c r="D1609" s="253"/>
      <c r="E1609" s="253"/>
      <c r="F1609" s="253"/>
      <c r="G1609" s="253"/>
      <c r="H1609" s="253"/>
      <c r="I1609" s="253"/>
      <c r="J1609" s="253"/>
      <c r="K1609" s="253"/>
      <c r="L1609" s="253"/>
      <c r="S1609" s="253"/>
      <c r="T1609" s="253"/>
      <c r="U1609" s="253"/>
      <c r="V1609" s="253"/>
      <c r="W1609" s="253"/>
      <c r="X1609" s="253"/>
      <c r="Y1609" s="253"/>
      <c r="Z1609" s="253"/>
      <c r="AA1609" s="253"/>
      <c r="AB1609" s="253"/>
      <c r="AC1609" s="253"/>
      <c r="AD1609" s="253"/>
      <c r="AE1609" s="253"/>
      <c r="AF1609" s="253"/>
      <c r="AG1609" s="253"/>
      <c r="AH1609" s="253"/>
      <c r="AI1609" s="253"/>
      <c r="AJ1609" s="253"/>
      <c r="AK1609" s="253"/>
      <c r="AL1609" s="253"/>
      <c r="AM1609" s="253"/>
      <c r="AN1609" s="253"/>
      <c r="AO1609" s="253"/>
      <c r="AP1609" s="253"/>
      <c r="AQ1609" s="253"/>
      <c r="AR1609" s="253"/>
      <c r="AS1609" s="253"/>
      <c r="AT1609" s="253"/>
      <c r="AU1609" s="253"/>
      <c r="AV1609" s="253"/>
      <c r="AW1609" s="253"/>
      <c r="AX1609" s="253"/>
      <c r="AY1609" s="253"/>
      <c r="AZ1609" s="253"/>
      <c r="BA1609" s="253"/>
      <c r="BB1609" s="253"/>
      <c r="BC1609" s="253"/>
      <c r="BD1609" s="253"/>
      <c r="BE1609" s="253"/>
      <c r="BF1609" s="253"/>
      <c r="BG1609" s="253"/>
      <c r="BH1609" s="253"/>
      <c r="BI1609" s="253"/>
      <c r="BJ1609" s="253"/>
      <c r="BK1609" s="253"/>
      <c r="BL1609" s="253"/>
      <c r="BM1609" s="253"/>
      <c r="BN1609" s="253"/>
      <c r="BO1609" s="253"/>
      <c r="BP1609" s="253"/>
      <c r="BQ1609" s="253"/>
      <c r="BR1609" s="253"/>
      <c r="BS1609" s="253"/>
      <c r="BT1609" s="253"/>
      <c r="BU1609" s="253"/>
      <c r="BV1609" s="253"/>
      <c r="BW1609" s="253"/>
      <c r="BX1609" s="253"/>
      <c r="BY1609" s="253"/>
      <c r="BZ1609" s="253"/>
      <c r="CA1609" s="253"/>
      <c r="CB1609" s="253"/>
      <c r="CC1609" s="253"/>
      <c r="CD1609" s="253"/>
      <c r="CE1609" s="253"/>
      <c r="CF1609" s="253"/>
      <c r="CG1609" s="253"/>
      <c r="CH1609" s="253"/>
      <c r="CI1609" s="253"/>
      <c r="CJ1609" s="253"/>
      <c r="CK1609" s="253"/>
      <c r="CL1609" s="253"/>
      <c r="CM1609" s="253"/>
      <c r="CN1609" s="253"/>
      <c r="CO1609" s="253"/>
      <c r="CP1609" s="253"/>
      <c r="CQ1609" s="253"/>
      <c r="CR1609" s="253"/>
      <c r="CS1609" s="253"/>
      <c r="CT1609" s="253"/>
      <c r="CU1609" s="253"/>
      <c r="CV1609" s="253"/>
      <c r="CW1609" s="253"/>
      <c r="CX1609" s="253"/>
      <c r="CY1609" s="253"/>
      <c r="CZ1609" s="253"/>
      <c r="DA1609" s="253"/>
      <c r="DB1609" s="253"/>
      <c r="DC1609" s="253"/>
      <c r="DD1609" s="253"/>
      <c r="DE1609" s="253"/>
      <c r="DF1609" s="253"/>
      <c r="DG1609" s="253"/>
      <c r="DH1609" s="253"/>
      <c r="DI1609" s="253"/>
      <c r="DJ1609" s="253"/>
      <c r="DK1609" s="253"/>
      <c r="DL1609" s="253"/>
      <c r="DM1609" s="253"/>
      <c r="DN1609" s="253"/>
      <c r="DO1609" s="253"/>
      <c r="DP1609" s="253"/>
      <c r="DQ1609" s="253"/>
      <c r="DR1609" s="253"/>
      <c r="DS1609" s="253"/>
      <c r="DT1609" s="253"/>
      <c r="DU1609" s="253"/>
    </row>
    <row r="1610" spans="1:125" s="248" customFormat="1" x14ac:dyDescent="0.25">
      <c r="A1610" s="253"/>
      <c r="B1610" s="253"/>
      <c r="D1610" s="253"/>
      <c r="E1610" s="253"/>
      <c r="F1610" s="253"/>
      <c r="G1610" s="253"/>
      <c r="H1610" s="253"/>
      <c r="I1610" s="253"/>
      <c r="J1610" s="253"/>
      <c r="K1610" s="253"/>
      <c r="L1610" s="253"/>
      <c r="S1610" s="253"/>
      <c r="T1610" s="253"/>
      <c r="U1610" s="253"/>
      <c r="V1610" s="253"/>
      <c r="W1610" s="253"/>
      <c r="X1610" s="253"/>
      <c r="Y1610" s="253"/>
      <c r="Z1610" s="253"/>
      <c r="AA1610" s="253"/>
      <c r="AB1610" s="253"/>
      <c r="AC1610" s="253"/>
      <c r="AD1610" s="253"/>
      <c r="AE1610" s="253"/>
      <c r="AF1610" s="253"/>
      <c r="AG1610" s="253"/>
      <c r="AH1610" s="253"/>
      <c r="AI1610" s="253"/>
      <c r="AJ1610" s="253"/>
      <c r="AK1610" s="253"/>
      <c r="AL1610" s="253"/>
      <c r="AM1610" s="253"/>
      <c r="AN1610" s="253"/>
      <c r="AO1610" s="253"/>
      <c r="AP1610" s="253"/>
      <c r="AQ1610" s="253"/>
      <c r="AR1610" s="253"/>
      <c r="AS1610" s="253"/>
      <c r="AT1610" s="253"/>
      <c r="AU1610" s="253"/>
      <c r="AV1610" s="253"/>
      <c r="AW1610" s="253"/>
      <c r="AX1610" s="253"/>
      <c r="AY1610" s="253"/>
      <c r="AZ1610" s="253"/>
      <c r="BA1610" s="253"/>
      <c r="BB1610" s="253"/>
      <c r="BC1610" s="253"/>
      <c r="BD1610" s="253"/>
      <c r="BE1610" s="253"/>
      <c r="BF1610" s="253"/>
      <c r="BG1610" s="253"/>
      <c r="BH1610" s="253"/>
      <c r="BI1610" s="253"/>
      <c r="BJ1610" s="253"/>
      <c r="BK1610" s="253"/>
      <c r="BL1610" s="253"/>
      <c r="BM1610" s="253"/>
      <c r="BN1610" s="253"/>
      <c r="BO1610" s="253"/>
      <c r="BP1610" s="253"/>
      <c r="BQ1610" s="253"/>
      <c r="BR1610" s="253"/>
      <c r="BS1610" s="253"/>
      <c r="BT1610" s="253"/>
      <c r="BU1610" s="253"/>
      <c r="BV1610" s="253"/>
      <c r="BW1610" s="253"/>
      <c r="BX1610" s="253"/>
      <c r="BY1610" s="253"/>
      <c r="BZ1610" s="253"/>
      <c r="CA1610" s="253"/>
      <c r="CB1610" s="253"/>
      <c r="CC1610" s="253"/>
      <c r="CD1610" s="253"/>
      <c r="CE1610" s="253"/>
      <c r="CF1610" s="253"/>
      <c r="CG1610" s="253"/>
      <c r="CH1610" s="253"/>
      <c r="CI1610" s="253"/>
      <c r="CJ1610" s="253"/>
      <c r="CK1610" s="253"/>
      <c r="CL1610" s="253"/>
      <c r="CM1610" s="253"/>
      <c r="CN1610" s="253"/>
      <c r="CO1610" s="253"/>
      <c r="CP1610" s="253"/>
      <c r="CQ1610" s="253"/>
      <c r="CR1610" s="253"/>
      <c r="CS1610" s="253"/>
      <c r="CT1610" s="253"/>
      <c r="CU1610" s="253"/>
      <c r="CV1610" s="253"/>
      <c r="CW1610" s="253"/>
      <c r="CX1610" s="253"/>
      <c r="CY1610" s="253"/>
      <c r="CZ1610" s="253"/>
      <c r="DA1610" s="253"/>
      <c r="DB1610" s="253"/>
      <c r="DC1610" s="253"/>
      <c r="DD1610" s="253"/>
      <c r="DE1610" s="253"/>
      <c r="DF1610" s="253"/>
      <c r="DG1610" s="253"/>
      <c r="DH1610" s="253"/>
      <c r="DI1610" s="253"/>
      <c r="DJ1610" s="253"/>
      <c r="DK1610" s="253"/>
      <c r="DL1610" s="253"/>
      <c r="DM1610" s="253"/>
      <c r="DN1610" s="253"/>
      <c r="DO1610" s="253"/>
      <c r="DP1610" s="253"/>
      <c r="DQ1610" s="253"/>
      <c r="DR1610" s="253"/>
      <c r="DS1610" s="253"/>
      <c r="DT1610" s="253"/>
      <c r="DU1610" s="253"/>
    </row>
    <row r="1611" spans="1:125" s="248" customFormat="1" x14ac:dyDescent="0.25">
      <c r="A1611" s="253"/>
      <c r="B1611" s="253"/>
      <c r="D1611" s="253"/>
      <c r="E1611" s="253"/>
      <c r="F1611" s="253"/>
      <c r="G1611" s="253"/>
      <c r="H1611" s="253"/>
      <c r="I1611" s="253"/>
      <c r="J1611" s="253"/>
      <c r="K1611" s="253"/>
      <c r="L1611" s="253"/>
      <c r="S1611" s="253"/>
      <c r="T1611" s="253"/>
      <c r="U1611" s="253"/>
      <c r="V1611" s="253"/>
      <c r="W1611" s="253"/>
      <c r="X1611" s="253"/>
      <c r="Y1611" s="253"/>
      <c r="Z1611" s="253"/>
      <c r="AA1611" s="253"/>
      <c r="AB1611" s="253"/>
      <c r="AC1611" s="253"/>
      <c r="AD1611" s="253"/>
      <c r="AE1611" s="253"/>
      <c r="AF1611" s="253"/>
      <c r="AG1611" s="253"/>
      <c r="AH1611" s="253"/>
      <c r="AI1611" s="253"/>
      <c r="AJ1611" s="253"/>
      <c r="AK1611" s="253"/>
      <c r="AL1611" s="253"/>
      <c r="AM1611" s="253"/>
      <c r="AN1611" s="253"/>
      <c r="AO1611" s="253"/>
      <c r="AP1611" s="253"/>
      <c r="AQ1611" s="253"/>
      <c r="AR1611" s="253"/>
      <c r="AS1611" s="253"/>
      <c r="AT1611" s="253"/>
      <c r="AU1611" s="253"/>
      <c r="AV1611" s="253"/>
      <c r="AW1611" s="253"/>
      <c r="AX1611" s="253"/>
      <c r="AY1611" s="253"/>
      <c r="AZ1611" s="253"/>
      <c r="BA1611" s="253"/>
      <c r="BB1611" s="253"/>
      <c r="BC1611" s="253"/>
      <c r="BD1611" s="253"/>
      <c r="BE1611" s="253"/>
      <c r="BF1611" s="253"/>
      <c r="BG1611" s="253"/>
      <c r="BH1611" s="253"/>
      <c r="BI1611" s="253"/>
      <c r="BJ1611" s="253"/>
      <c r="BK1611" s="253"/>
      <c r="BL1611" s="253"/>
      <c r="BM1611" s="253"/>
      <c r="BN1611" s="253"/>
      <c r="BO1611" s="253"/>
      <c r="BP1611" s="253"/>
      <c r="BQ1611" s="253"/>
      <c r="BR1611" s="253"/>
      <c r="BS1611" s="253"/>
      <c r="BT1611" s="253"/>
      <c r="BU1611" s="253"/>
      <c r="BV1611" s="253"/>
      <c r="BW1611" s="253"/>
      <c r="BX1611" s="253"/>
      <c r="BY1611" s="253"/>
      <c r="BZ1611" s="253"/>
      <c r="CA1611" s="253"/>
      <c r="CB1611" s="253"/>
      <c r="CC1611" s="253"/>
      <c r="CD1611" s="253"/>
      <c r="CE1611" s="253"/>
      <c r="CF1611" s="253"/>
      <c r="CG1611" s="253"/>
      <c r="CH1611" s="253"/>
      <c r="CI1611" s="253"/>
      <c r="CJ1611" s="253"/>
      <c r="CK1611" s="253"/>
      <c r="CL1611" s="253"/>
      <c r="CM1611" s="253"/>
      <c r="CN1611" s="253"/>
      <c r="CO1611" s="253"/>
      <c r="CP1611" s="253"/>
      <c r="CQ1611" s="253"/>
      <c r="CR1611" s="253"/>
      <c r="CS1611" s="253"/>
      <c r="CT1611" s="253"/>
      <c r="CU1611" s="253"/>
      <c r="CV1611" s="253"/>
      <c r="CW1611" s="253"/>
      <c r="CX1611" s="253"/>
      <c r="CY1611" s="253"/>
      <c r="CZ1611" s="253"/>
      <c r="DA1611" s="253"/>
      <c r="DB1611" s="253"/>
      <c r="DC1611" s="253"/>
      <c r="DD1611" s="253"/>
      <c r="DE1611" s="253"/>
      <c r="DF1611" s="253"/>
      <c r="DG1611" s="253"/>
      <c r="DH1611" s="253"/>
      <c r="DI1611" s="253"/>
      <c r="DJ1611" s="253"/>
      <c r="DK1611" s="253"/>
      <c r="DL1611" s="253"/>
      <c r="DM1611" s="253"/>
      <c r="DN1611" s="253"/>
      <c r="DO1611" s="253"/>
      <c r="DP1611" s="253"/>
      <c r="DQ1611" s="253"/>
      <c r="DR1611" s="253"/>
      <c r="DS1611" s="253"/>
      <c r="DT1611" s="253"/>
      <c r="DU1611" s="253"/>
    </row>
    <row r="1612" spans="1:125" s="248" customFormat="1" x14ac:dyDescent="0.25">
      <c r="A1612" s="253"/>
      <c r="B1612" s="253"/>
      <c r="D1612" s="253"/>
      <c r="E1612" s="253"/>
      <c r="F1612" s="253"/>
      <c r="G1612" s="253"/>
      <c r="H1612" s="253"/>
      <c r="I1612" s="253"/>
      <c r="J1612" s="253"/>
      <c r="K1612" s="253"/>
      <c r="L1612" s="253"/>
      <c r="S1612" s="253"/>
      <c r="T1612" s="253"/>
      <c r="U1612" s="253"/>
      <c r="V1612" s="253"/>
      <c r="W1612" s="253"/>
      <c r="X1612" s="253"/>
      <c r="Y1612" s="253"/>
      <c r="Z1612" s="253"/>
      <c r="AA1612" s="253"/>
      <c r="AB1612" s="253"/>
      <c r="AC1612" s="253"/>
      <c r="AD1612" s="253"/>
      <c r="AE1612" s="253"/>
      <c r="AF1612" s="253"/>
      <c r="AG1612" s="253"/>
      <c r="AH1612" s="253"/>
      <c r="AI1612" s="253"/>
      <c r="AJ1612" s="253"/>
      <c r="AK1612" s="253"/>
      <c r="AL1612" s="253"/>
      <c r="AM1612" s="253"/>
      <c r="AN1612" s="253"/>
      <c r="AO1612" s="253"/>
      <c r="AP1612" s="253"/>
      <c r="AQ1612" s="253"/>
      <c r="AR1612" s="253"/>
      <c r="AS1612" s="253"/>
      <c r="AT1612" s="253"/>
      <c r="AU1612" s="253"/>
      <c r="AV1612" s="253"/>
      <c r="AW1612" s="253"/>
      <c r="AX1612" s="253"/>
      <c r="AY1612" s="253"/>
      <c r="AZ1612" s="253"/>
      <c r="BA1612" s="253"/>
      <c r="BB1612" s="253"/>
      <c r="BC1612" s="253"/>
      <c r="BD1612" s="253"/>
      <c r="BE1612" s="253"/>
      <c r="BF1612" s="253"/>
      <c r="BG1612" s="253"/>
      <c r="BH1612" s="253"/>
      <c r="BI1612" s="253"/>
      <c r="BJ1612" s="253"/>
      <c r="BK1612" s="253"/>
      <c r="BL1612" s="253"/>
      <c r="BM1612" s="253"/>
      <c r="BN1612" s="253"/>
      <c r="BO1612" s="253"/>
      <c r="BP1612" s="253"/>
      <c r="BQ1612" s="253"/>
      <c r="BR1612" s="253"/>
      <c r="BS1612" s="253"/>
      <c r="BT1612" s="253"/>
      <c r="BU1612" s="253"/>
      <c r="BV1612" s="253"/>
      <c r="BW1612" s="253"/>
      <c r="BX1612" s="253"/>
      <c r="BY1612" s="253"/>
      <c r="BZ1612" s="253"/>
      <c r="CA1612" s="253"/>
      <c r="CB1612" s="253"/>
      <c r="CC1612" s="253"/>
      <c r="CD1612" s="253"/>
      <c r="CE1612" s="253"/>
      <c r="CF1612" s="253"/>
      <c r="CG1612" s="253"/>
      <c r="CH1612" s="253"/>
      <c r="CI1612" s="253"/>
      <c r="CJ1612" s="253"/>
      <c r="CK1612" s="253"/>
      <c r="CL1612" s="253"/>
      <c r="CM1612" s="253"/>
      <c r="CN1612" s="253"/>
      <c r="CO1612" s="253"/>
      <c r="CP1612" s="253"/>
      <c r="CQ1612" s="253"/>
      <c r="CR1612" s="253"/>
      <c r="CS1612" s="253"/>
      <c r="CT1612" s="253"/>
      <c r="CU1612" s="253"/>
      <c r="CV1612" s="253"/>
      <c r="CW1612" s="253"/>
      <c r="CX1612" s="253"/>
      <c r="CY1612" s="253"/>
      <c r="CZ1612" s="253"/>
      <c r="DA1612" s="253"/>
      <c r="DB1612" s="253"/>
      <c r="DC1612" s="253"/>
      <c r="DD1612" s="253"/>
      <c r="DE1612" s="253"/>
      <c r="DF1612" s="253"/>
      <c r="DG1612" s="253"/>
      <c r="DH1612" s="253"/>
      <c r="DI1612" s="253"/>
      <c r="DJ1612" s="253"/>
      <c r="DK1612" s="253"/>
      <c r="DL1612" s="253"/>
      <c r="DM1612" s="253"/>
      <c r="DN1612" s="253"/>
      <c r="DO1612" s="253"/>
      <c r="DP1612" s="253"/>
      <c r="DQ1612" s="253"/>
      <c r="DR1612" s="253"/>
      <c r="DS1612" s="253"/>
      <c r="DT1612" s="253"/>
      <c r="DU1612" s="253"/>
    </row>
    <row r="1613" spans="1:125" s="248" customFormat="1" x14ac:dyDescent="0.25">
      <c r="A1613" s="253"/>
      <c r="B1613" s="253"/>
      <c r="D1613" s="253"/>
      <c r="E1613" s="253"/>
      <c r="F1613" s="253"/>
      <c r="G1613" s="253"/>
      <c r="H1613" s="253"/>
      <c r="I1613" s="253"/>
      <c r="J1613" s="253"/>
      <c r="K1613" s="253"/>
      <c r="L1613" s="253"/>
      <c r="S1613" s="253"/>
      <c r="T1613" s="253"/>
      <c r="U1613" s="253"/>
      <c r="V1613" s="253"/>
      <c r="W1613" s="253"/>
      <c r="X1613" s="253"/>
      <c r="Y1613" s="253"/>
      <c r="Z1613" s="253"/>
      <c r="AA1613" s="253"/>
      <c r="AB1613" s="253"/>
      <c r="AC1613" s="253"/>
      <c r="AD1613" s="253"/>
      <c r="AE1613" s="253"/>
      <c r="AF1613" s="253"/>
      <c r="AG1613" s="253"/>
      <c r="AH1613" s="253"/>
      <c r="AI1613" s="253"/>
      <c r="AJ1613" s="253"/>
      <c r="AK1613" s="253"/>
      <c r="AL1613" s="253"/>
      <c r="AM1613" s="253"/>
      <c r="AN1613" s="253"/>
      <c r="AO1613" s="253"/>
      <c r="AP1613" s="253"/>
      <c r="AQ1613" s="253"/>
      <c r="AR1613" s="253"/>
      <c r="AS1613" s="253"/>
      <c r="AT1613" s="253"/>
      <c r="AU1613" s="253"/>
      <c r="AV1613" s="253"/>
      <c r="AW1613" s="253"/>
      <c r="AX1613" s="253"/>
      <c r="AY1613" s="253"/>
      <c r="AZ1613" s="253"/>
      <c r="BA1613" s="253"/>
      <c r="BB1613" s="253"/>
      <c r="BC1613" s="253"/>
      <c r="BD1613" s="253"/>
      <c r="BE1613" s="253"/>
      <c r="BF1613" s="253"/>
      <c r="BG1613" s="253"/>
      <c r="BH1613" s="253"/>
      <c r="BI1613" s="253"/>
      <c r="BJ1613" s="253"/>
      <c r="BK1613" s="253"/>
      <c r="BL1613" s="253"/>
      <c r="BM1613" s="253"/>
      <c r="BN1613" s="253"/>
      <c r="BO1613" s="253"/>
      <c r="BP1613" s="253"/>
      <c r="BQ1613" s="253"/>
      <c r="BR1613" s="253"/>
      <c r="BS1613" s="253"/>
      <c r="BT1613" s="253"/>
      <c r="BU1613" s="253"/>
      <c r="BV1613" s="253"/>
      <c r="BW1613" s="253"/>
      <c r="BX1613" s="253"/>
      <c r="BY1613" s="253"/>
      <c r="BZ1613" s="253"/>
      <c r="CA1613" s="253"/>
      <c r="CB1613" s="253"/>
      <c r="CC1613" s="253"/>
      <c r="CD1613" s="253"/>
      <c r="CE1613" s="253"/>
      <c r="CF1613" s="253"/>
      <c r="CG1613" s="253"/>
      <c r="CH1613" s="253"/>
      <c r="CI1613" s="253"/>
      <c r="CJ1613" s="253"/>
      <c r="CK1613" s="253"/>
      <c r="CL1613" s="253"/>
      <c r="CM1613" s="253"/>
      <c r="CN1613" s="253"/>
      <c r="CO1613" s="253"/>
      <c r="CP1613" s="253"/>
      <c r="CQ1613" s="253"/>
      <c r="CR1613" s="253"/>
      <c r="CS1613" s="253"/>
      <c r="CT1613" s="253"/>
      <c r="CU1613" s="253"/>
      <c r="CV1613" s="253"/>
      <c r="CW1613" s="253"/>
      <c r="CX1613" s="253"/>
      <c r="CY1613" s="253"/>
      <c r="CZ1613" s="253"/>
      <c r="DA1613" s="253"/>
      <c r="DB1613" s="253"/>
      <c r="DC1613" s="253"/>
      <c r="DD1613" s="253"/>
      <c r="DE1613" s="253"/>
      <c r="DF1613" s="253"/>
      <c r="DG1613" s="253"/>
      <c r="DH1613" s="253"/>
      <c r="DI1613" s="253"/>
      <c r="DJ1613" s="253"/>
      <c r="DK1613" s="253"/>
      <c r="DL1613" s="253"/>
      <c r="DM1613" s="253"/>
      <c r="DN1613" s="253"/>
      <c r="DO1613" s="253"/>
      <c r="DP1613" s="253"/>
      <c r="DQ1613" s="253"/>
      <c r="DR1613" s="253"/>
      <c r="DS1613" s="253"/>
      <c r="DT1613" s="253"/>
      <c r="DU1613" s="253"/>
    </row>
    <row r="1614" spans="1:125" s="248" customFormat="1" x14ac:dyDescent="0.25">
      <c r="A1614" s="253"/>
      <c r="B1614" s="253"/>
      <c r="D1614" s="253"/>
      <c r="E1614" s="253"/>
      <c r="F1614" s="253"/>
      <c r="G1614" s="253"/>
      <c r="H1614" s="253"/>
      <c r="I1614" s="253"/>
      <c r="J1614" s="253"/>
      <c r="K1614" s="253"/>
      <c r="L1614" s="253"/>
      <c r="S1614" s="253"/>
      <c r="T1614" s="253"/>
      <c r="U1614" s="253"/>
      <c r="V1614" s="253"/>
      <c r="W1614" s="253"/>
      <c r="X1614" s="253"/>
      <c r="Y1614" s="253"/>
      <c r="Z1614" s="253"/>
      <c r="AA1614" s="253"/>
      <c r="AB1614" s="253"/>
      <c r="AC1614" s="253"/>
      <c r="AD1614" s="253"/>
      <c r="AE1614" s="253"/>
      <c r="AF1614" s="253"/>
      <c r="AG1614" s="253"/>
      <c r="AH1614" s="253"/>
      <c r="AI1614" s="253"/>
      <c r="AJ1614" s="253"/>
      <c r="AK1614" s="253"/>
      <c r="AL1614" s="253"/>
      <c r="AM1614" s="253"/>
      <c r="AN1614" s="253"/>
      <c r="AO1614" s="253"/>
      <c r="AP1614" s="253"/>
      <c r="AQ1614" s="253"/>
      <c r="AR1614" s="253"/>
      <c r="AS1614" s="253"/>
      <c r="AT1614" s="253"/>
      <c r="AU1614" s="253"/>
      <c r="AV1614" s="253"/>
      <c r="AW1614" s="253"/>
      <c r="AX1614" s="253"/>
      <c r="AY1614" s="253"/>
      <c r="AZ1614" s="253"/>
      <c r="BA1614" s="253"/>
      <c r="BB1614" s="253"/>
      <c r="BC1614" s="253"/>
      <c r="BD1614" s="253"/>
      <c r="BE1614" s="253"/>
      <c r="BF1614" s="253"/>
      <c r="BG1614" s="253"/>
      <c r="BH1614" s="253"/>
      <c r="BI1614" s="253"/>
      <c r="BJ1614" s="253"/>
      <c r="BK1614" s="253"/>
      <c r="BL1614" s="253"/>
      <c r="BM1614" s="253"/>
      <c r="BN1614" s="253"/>
      <c r="BO1614" s="253"/>
      <c r="BP1614" s="253"/>
      <c r="BQ1614" s="253"/>
      <c r="BR1614" s="253"/>
      <c r="BS1614" s="253"/>
      <c r="BT1614" s="253"/>
      <c r="BU1614" s="253"/>
      <c r="BV1614" s="253"/>
      <c r="BW1614" s="253"/>
      <c r="BX1614" s="253"/>
      <c r="BY1614" s="253"/>
      <c r="BZ1614" s="253"/>
      <c r="CA1614" s="253"/>
      <c r="CB1614" s="253"/>
      <c r="CC1614" s="253"/>
      <c r="CD1614" s="253"/>
      <c r="CE1614" s="253"/>
      <c r="CF1614" s="253"/>
      <c r="CG1614" s="253"/>
      <c r="CH1614" s="253"/>
      <c r="CI1614" s="253"/>
      <c r="CJ1614" s="253"/>
      <c r="CK1614" s="253"/>
      <c r="CL1614" s="253"/>
      <c r="CM1614" s="253"/>
      <c r="CN1614" s="253"/>
      <c r="CO1614" s="253"/>
      <c r="CP1614" s="253"/>
      <c r="CQ1614" s="253"/>
      <c r="CR1614" s="253"/>
      <c r="CS1614" s="253"/>
      <c r="CT1614" s="253"/>
      <c r="CU1614" s="253"/>
      <c r="CV1614" s="253"/>
      <c r="CW1614" s="253"/>
      <c r="CX1614" s="253"/>
      <c r="CY1614" s="253"/>
      <c r="CZ1614" s="253"/>
      <c r="DA1614" s="253"/>
      <c r="DB1614" s="253"/>
      <c r="DC1614" s="253"/>
      <c r="DD1614" s="253"/>
      <c r="DE1614" s="253"/>
      <c r="DF1614" s="253"/>
      <c r="DG1614" s="253"/>
      <c r="DH1614" s="253"/>
      <c r="DI1614" s="253"/>
      <c r="DJ1614" s="253"/>
      <c r="DK1614" s="253"/>
      <c r="DL1614" s="253"/>
      <c r="DM1614" s="253"/>
      <c r="DN1614" s="253"/>
      <c r="DO1614" s="253"/>
      <c r="DP1614" s="253"/>
      <c r="DQ1614" s="253"/>
      <c r="DR1614" s="253"/>
      <c r="DS1614" s="253"/>
      <c r="DT1614" s="253"/>
      <c r="DU1614" s="253"/>
    </row>
    <row r="1615" spans="1:125" s="248" customFormat="1" x14ac:dyDescent="0.25">
      <c r="A1615" s="253"/>
      <c r="B1615" s="253"/>
      <c r="D1615" s="253"/>
      <c r="E1615" s="253"/>
      <c r="F1615" s="253"/>
      <c r="G1615" s="253"/>
      <c r="H1615" s="253"/>
      <c r="I1615" s="253"/>
      <c r="J1615" s="253"/>
      <c r="K1615" s="253"/>
      <c r="L1615" s="253"/>
      <c r="S1615" s="253"/>
      <c r="T1615" s="253"/>
      <c r="U1615" s="253"/>
      <c r="V1615" s="253"/>
      <c r="W1615" s="253"/>
      <c r="X1615" s="253"/>
      <c r="Y1615" s="253"/>
      <c r="Z1615" s="253"/>
      <c r="AA1615" s="253"/>
      <c r="AB1615" s="253"/>
      <c r="AC1615" s="253"/>
      <c r="AD1615" s="253"/>
      <c r="AE1615" s="253"/>
      <c r="AF1615" s="253"/>
      <c r="AG1615" s="253"/>
      <c r="AH1615" s="253"/>
      <c r="AI1615" s="253"/>
      <c r="AJ1615" s="253"/>
      <c r="AK1615" s="253"/>
      <c r="AL1615" s="253"/>
      <c r="AM1615" s="253"/>
      <c r="AN1615" s="253"/>
      <c r="AO1615" s="253"/>
      <c r="AP1615" s="253"/>
      <c r="AQ1615" s="253"/>
      <c r="AR1615" s="253"/>
      <c r="AS1615" s="253"/>
      <c r="AT1615" s="253"/>
      <c r="AU1615" s="253"/>
      <c r="AV1615" s="253"/>
      <c r="AW1615" s="253"/>
      <c r="AX1615" s="253"/>
      <c r="AY1615" s="253"/>
      <c r="AZ1615" s="253"/>
      <c r="BA1615" s="253"/>
      <c r="BB1615" s="253"/>
      <c r="BC1615" s="253"/>
      <c r="BD1615" s="253"/>
      <c r="BE1615" s="253"/>
      <c r="BF1615" s="253"/>
      <c r="BG1615" s="253"/>
      <c r="BH1615" s="253"/>
      <c r="BI1615" s="253"/>
      <c r="BJ1615" s="253"/>
      <c r="BK1615" s="253"/>
      <c r="BL1615" s="253"/>
      <c r="BM1615" s="253"/>
      <c r="BN1615" s="253"/>
      <c r="BO1615" s="253"/>
      <c r="BP1615" s="253"/>
      <c r="BQ1615" s="253"/>
      <c r="BR1615" s="253"/>
      <c r="BS1615" s="253"/>
      <c r="BT1615" s="253"/>
      <c r="BU1615" s="253"/>
      <c r="BV1615" s="253"/>
      <c r="BW1615" s="253"/>
      <c r="BX1615" s="253"/>
      <c r="BY1615" s="253"/>
      <c r="BZ1615" s="253"/>
      <c r="CA1615" s="253"/>
      <c r="CB1615" s="253"/>
      <c r="CC1615" s="253"/>
      <c r="CD1615" s="253"/>
      <c r="CE1615" s="253"/>
      <c r="CF1615" s="253"/>
      <c r="CG1615" s="253"/>
      <c r="CH1615" s="253"/>
      <c r="CI1615" s="253"/>
      <c r="CJ1615" s="253"/>
      <c r="CK1615" s="253"/>
      <c r="CL1615" s="253"/>
      <c r="CM1615" s="253"/>
      <c r="CN1615" s="253"/>
      <c r="CO1615" s="253"/>
      <c r="CP1615" s="253"/>
      <c r="CQ1615" s="253"/>
      <c r="CR1615" s="253"/>
      <c r="CS1615" s="253"/>
      <c r="CT1615" s="253"/>
      <c r="CU1615" s="253"/>
      <c r="CV1615" s="253"/>
      <c r="CW1615" s="253"/>
      <c r="CX1615" s="253"/>
      <c r="CY1615" s="253"/>
      <c r="CZ1615" s="253"/>
      <c r="DA1615" s="253"/>
      <c r="DB1615" s="253"/>
      <c r="DC1615" s="253"/>
      <c r="DD1615" s="253"/>
      <c r="DE1615" s="253"/>
      <c r="DF1615" s="253"/>
      <c r="DG1615" s="253"/>
      <c r="DH1615" s="253"/>
      <c r="DI1615" s="253"/>
      <c r="DJ1615" s="253"/>
      <c r="DK1615" s="253"/>
      <c r="DL1615" s="253"/>
      <c r="DM1615" s="253"/>
      <c r="DN1615" s="253"/>
      <c r="DO1615" s="253"/>
      <c r="DP1615" s="253"/>
      <c r="DQ1615" s="253"/>
      <c r="DR1615" s="253"/>
      <c r="DS1615" s="253"/>
      <c r="DT1615" s="253"/>
      <c r="DU1615" s="253"/>
    </row>
    <row r="1616" spans="1:125" s="248" customFormat="1" x14ac:dyDescent="0.25">
      <c r="A1616" s="253"/>
      <c r="B1616" s="253"/>
      <c r="D1616" s="253"/>
      <c r="E1616" s="253"/>
      <c r="F1616" s="253"/>
      <c r="G1616" s="253"/>
      <c r="H1616" s="253"/>
      <c r="I1616" s="253"/>
      <c r="J1616" s="253"/>
      <c r="K1616" s="253"/>
      <c r="L1616" s="253"/>
      <c r="S1616" s="253"/>
      <c r="T1616" s="253"/>
      <c r="U1616" s="253"/>
      <c r="V1616" s="253"/>
      <c r="W1616" s="253"/>
      <c r="X1616" s="253"/>
      <c r="Y1616" s="253"/>
      <c r="Z1616" s="253"/>
      <c r="AA1616" s="253"/>
      <c r="AB1616" s="253"/>
      <c r="AC1616" s="253"/>
      <c r="AD1616" s="253"/>
      <c r="AE1616" s="253"/>
      <c r="AF1616" s="253"/>
      <c r="AG1616" s="253"/>
      <c r="AH1616" s="253"/>
      <c r="AI1616" s="253"/>
      <c r="AJ1616" s="253"/>
      <c r="AK1616" s="253"/>
      <c r="AL1616" s="253"/>
      <c r="AM1616" s="253"/>
      <c r="AN1616" s="253"/>
      <c r="AO1616" s="253"/>
      <c r="AP1616" s="253"/>
      <c r="AQ1616" s="253"/>
      <c r="AR1616" s="253"/>
      <c r="AS1616" s="253"/>
      <c r="AT1616" s="253"/>
      <c r="AU1616" s="253"/>
      <c r="AV1616" s="253"/>
      <c r="AW1616" s="253"/>
      <c r="AX1616" s="253"/>
      <c r="AY1616" s="253"/>
      <c r="AZ1616" s="253"/>
      <c r="BA1616" s="253"/>
      <c r="BB1616" s="253"/>
      <c r="BC1616" s="253"/>
      <c r="BD1616" s="253"/>
      <c r="BE1616" s="253"/>
      <c r="BF1616" s="253"/>
      <c r="BG1616" s="253"/>
      <c r="BH1616" s="253"/>
      <c r="BI1616" s="253"/>
      <c r="BJ1616" s="253"/>
      <c r="BK1616" s="253"/>
      <c r="BL1616" s="253"/>
      <c r="BM1616" s="253"/>
      <c r="BN1616" s="253"/>
      <c r="BO1616" s="253"/>
      <c r="BP1616" s="253"/>
      <c r="BQ1616" s="253"/>
      <c r="BR1616" s="253"/>
      <c r="BS1616" s="253"/>
      <c r="BT1616" s="253"/>
      <c r="BU1616" s="253"/>
      <c r="BV1616" s="253"/>
      <c r="BW1616" s="253"/>
      <c r="BX1616" s="253"/>
      <c r="BY1616" s="253"/>
      <c r="BZ1616" s="253"/>
      <c r="CA1616" s="253"/>
      <c r="CB1616" s="253"/>
      <c r="CC1616" s="253"/>
      <c r="CD1616" s="253"/>
      <c r="CE1616" s="253"/>
      <c r="CF1616" s="253"/>
      <c r="CG1616" s="253"/>
      <c r="CH1616" s="253"/>
      <c r="CI1616" s="253"/>
      <c r="CJ1616" s="253"/>
      <c r="CK1616" s="253"/>
      <c r="CL1616" s="253"/>
      <c r="CM1616" s="253"/>
      <c r="CN1616" s="253"/>
      <c r="CO1616" s="253"/>
      <c r="CP1616" s="253"/>
      <c r="CQ1616" s="253"/>
      <c r="CR1616" s="253"/>
      <c r="CS1616" s="253"/>
      <c r="CT1616" s="253"/>
      <c r="CU1616" s="253"/>
      <c r="CV1616" s="253"/>
      <c r="CW1616" s="253"/>
      <c r="CX1616" s="253"/>
      <c r="CY1616" s="253"/>
      <c r="CZ1616" s="253"/>
      <c r="DA1616" s="253"/>
      <c r="DB1616" s="253"/>
      <c r="DC1616" s="253"/>
      <c r="DD1616" s="253"/>
      <c r="DE1616" s="253"/>
      <c r="DF1616" s="253"/>
      <c r="DG1616" s="253"/>
      <c r="DH1616" s="253"/>
      <c r="DI1616" s="253"/>
      <c r="DJ1616" s="253"/>
      <c r="DK1616" s="253"/>
      <c r="DL1616" s="253"/>
      <c r="DM1616" s="253"/>
      <c r="DN1616" s="253"/>
      <c r="DO1616" s="253"/>
      <c r="DP1616" s="253"/>
      <c r="DQ1616" s="253"/>
      <c r="DR1616" s="253"/>
      <c r="DS1616" s="253"/>
      <c r="DT1616" s="253"/>
      <c r="DU1616" s="253"/>
    </row>
    <row r="1617" spans="1:125" s="248" customFormat="1" x14ac:dyDescent="0.25">
      <c r="A1617" s="253"/>
      <c r="B1617" s="253"/>
      <c r="D1617" s="253"/>
      <c r="E1617" s="253"/>
      <c r="F1617" s="253"/>
      <c r="G1617" s="253"/>
      <c r="H1617" s="253"/>
      <c r="I1617" s="253"/>
      <c r="J1617" s="253"/>
      <c r="K1617" s="253"/>
      <c r="L1617" s="253"/>
      <c r="S1617" s="253"/>
      <c r="T1617" s="253"/>
      <c r="U1617" s="253"/>
      <c r="V1617" s="253"/>
      <c r="W1617" s="253"/>
      <c r="X1617" s="253"/>
      <c r="Y1617" s="253"/>
      <c r="Z1617" s="253"/>
      <c r="AA1617" s="253"/>
      <c r="AB1617" s="253"/>
      <c r="AC1617" s="253"/>
      <c r="AD1617" s="253"/>
      <c r="AE1617" s="253"/>
      <c r="AF1617" s="253"/>
      <c r="AG1617" s="253"/>
      <c r="AH1617" s="253"/>
      <c r="AI1617" s="253"/>
      <c r="AJ1617" s="253"/>
      <c r="AK1617" s="253"/>
      <c r="AL1617" s="253"/>
      <c r="AM1617" s="253"/>
      <c r="AN1617" s="253"/>
      <c r="AO1617" s="253"/>
      <c r="AP1617" s="253"/>
      <c r="AQ1617" s="253"/>
      <c r="AR1617" s="253"/>
      <c r="AS1617" s="253"/>
      <c r="AT1617" s="253"/>
      <c r="AU1617" s="253"/>
      <c r="AV1617" s="253"/>
      <c r="AW1617" s="253"/>
      <c r="AX1617" s="253"/>
      <c r="AY1617" s="253"/>
      <c r="AZ1617" s="253"/>
      <c r="BA1617" s="253"/>
      <c r="BB1617" s="253"/>
      <c r="BC1617" s="253"/>
      <c r="BD1617" s="253"/>
      <c r="BE1617" s="253"/>
      <c r="BF1617" s="253"/>
      <c r="BG1617" s="253"/>
      <c r="BH1617" s="253"/>
      <c r="BI1617" s="253"/>
      <c r="BJ1617" s="253"/>
      <c r="BK1617" s="253"/>
      <c r="BL1617" s="253"/>
      <c r="BM1617" s="253"/>
      <c r="BN1617" s="253"/>
      <c r="BO1617" s="253"/>
      <c r="BP1617" s="253"/>
      <c r="BQ1617" s="253"/>
      <c r="BR1617" s="253"/>
      <c r="BS1617" s="253"/>
      <c r="BT1617" s="253"/>
      <c r="BU1617" s="253"/>
      <c r="BV1617" s="253"/>
      <c r="BW1617" s="253"/>
      <c r="BX1617" s="253"/>
      <c r="BY1617" s="253"/>
      <c r="BZ1617" s="253"/>
      <c r="CA1617" s="253"/>
      <c r="CB1617" s="253"/>
      <c r="CC1617" s="253"/>
      <c r="CD1617" s="253"/>
      <c r="CE1617" s="253"/>
      <c r="CF1617" s="253"/>
      <c r="CG1617" s="253"/>
      <c r="CH1617" s="253"/>
      <c r="CI1617" s="253"/>
      <c r="CJ1617" s="253"/>
      <c r="CK1617" s="253"/>
      <c r="CL1617" s="253"/>
      <c r="CM1617" s="253"/>
      <c r="CN1617" s="253"/>
      <c r="CO1617" s="253"/>
      <c r="CP1617" s="253"/>
      <c r="CQ1617" s="253"/>
      <c r="CR1617" s="253"/>
      <c r="CS1617" s="253"/>
      <c r="CT1617" s="253"/>
      <c r="CU1617" s="253"/>
      <c r="CV1617" s="253"/>
      <c r="CW1617" s="253"/>
      <c r="CX1617" s="253"/>
      <c r="CY1617" s="253"/>
      <c r="CZ1617" s="253"/>
      <c r="DA1617" s="253"/>
      <c r="DB1617" s="253"/>
      <c r="DC1617" s="253"/>
      <c r="DD1617" s="253"/>
      <c r="DE1617" s="253"/>
      <c r="DF1617" s="253"/>
      <c r="DG1617" s="253"/>
      <c r="DH1617" s="253"/>
      <c r="DI1617" s="253"/>
      <c r="DJ1617" s="253"/>
      <c r="DK1617" s="253"/>
      <c r="DL1617" s="253"/>
      <c r="DM1617" s="253"/>
      <c r="DN1617" s="253"/>
      <c r="DO1617" s="253"/>
      <c r="DP1617" s="253"/>
      <c r="DQ1617" s="253"/>
      <c r="DR1617" s="253"/>
      <c r="DS1617" s="253"/>
      <c r="DT1617" s="253"/>
      <c r="DU1617" s="253"/>
    </row>
    <row r="1618" spans="1:125" s="248" customFormat="1" x14ac:dyDescent="0.25">
      <c r="A1618" s="253"/>
      <c r="B1618" s="253"/>
      <c r="D1618" s="253"/>
      <c r="E1618" s="253"/>
      <c r="F1618" s="253"/>
      <c r="G1618" s="253"/>
      <c r="H1618" s="253"/>
      <c r="I1618" s="253"/>
      <c r="J1618" s="253"/>
      <c r="K1618" s="253"/>
      <c r="L1618" s="253"/>
      <c r="S1618" s="253"/>
      <c r="T1618" s="253"/>
      <c r="U1618" s="253"/>
      <c r="V1618" s="253"/>
      <c r="W1618" s="253"/>
      <c r="X1618" s="253"/>
      <c r="Y1618" s="253"/>
      <c r="Z1618" s="253"/>
      <c r="AA1618" s="253"/>
      <c r="AB1618" s="253"/>
      <c r="AC1618" s="253"/>
      <c r="AD1618" s="253"/>
      <c r="AE1618" s="253"/>
      <c r="AF1618" s="253"/>
      <c r="AG1618" s="253"/>
      <c r="AH1618" s="253"/>
      <c r="AI1618" s="253"/>
      <c r="AJ1618" s="253"/>
      <c r="AK1618" s="253"/>
      <c r="AL1618" s="253"/>
      <c r="AM1618" s="253"/>
      <c r="AN1618" s="253"/>
      <c r="AO1618" s="253"/>
      <c r="AP1618" s="253"/>
      <c r="AQ1618" s="253"/>
      <c r="AR1618" s="253"/>
      <c r="AS1618" s="253"/>
      <c r="AT1618" s="253"/>
      <c r="AU1618" s="253"/>
      <c r="AV1618" s="253"/>
      <c r="AW1618" s="253"/>
      <c r="AX1618" s="253"/>
      <c r="AY1618" s="253"/>
      <c r="AZ1618" s="253"/>
      <c r="BA1618" s="253"/>
      <c r="BB1618" s="253"/>
      <c r="BC1618" s="253"/>
      <c r="BD1618" s="253"/>
      <c r="BE1618" s="253"/>
      <c r="BF1618" s="253"/>
      <c r="BG1618" s="253"/>
      <c r="BH1618" s="253"/>
      <c r="BI1618" s="253"/>
      <c r="BJ1618" s="253"/>
      <c r="BK1618" s="253"/>
      <c r="BL1618" s="253"/>
      <c r="BM1618" s="253"/>
      <c r="BN1618" s="253"/>
      <c r="BO1618" s="253"/>
      <c r="BP1618" s="253"/>
      <c r="BQ1618" s="253"/>
      <c r="BR1618" s="253"/>
      <c r="BS1618" s="253"/>
      <c r="BT1618" s="253"/>
      <c r="BU1618" s="253"/>
      <c r="BV1618" s="253"/>
      <c r="BW1618" s="253"/>
      <c r="BX1618" s="253"/>
      <c r="BY1618" s="253"/>
      <c r="BZ1618" s="253"/>
      <c r="CA1618" s="253"/>
      <c r="CB1618" s="253"/>
      <c r="CC1618" s="253"/>
      <c r="CD1618" s="253"/>
      <c r="CE1618" s="253"/>
      <c r="CF1618" s="253"/>
      <c r="CG1618" s="253"/>
      <c r="CH1618" s="253"/>
      <c r="CI1618" s="253"/>
      <c r="CJ1618" s="253"/>
      <c r="CK1618" s="253"/>
      <c r="CL1618" s="253"/>
      <c r="CM1618" s="253"/>
      <c r="CN1618" s="253"/>
      <c r="CO1618" s="253"/>
      <c r="CP1618" s="253"/>
      <c r="CQ1618" s="253"/>
      <c r="CR1618" s="253"/>
      <c r="CS1618" s="253"/>
      <c r="CT1618" s="253"/>
      <c r="CU1618" s="253"/>
      <c r="CV1618" s="253"/>
      <c r="CW1618" s="253"/>
      <c r="CX1618" s="253"/>
      <c r="CY1618" s="253"/>
      <c r="CZ1618" s="253"/>
      <c r="DA1618" s="253"/>
      <c r="DB1618" s="253"/>
      <c r="DC1618" s="253"/>
      <c r="DD1618" s="253"/>
      <c r="DE1618" s="253"/>
      <c r="DF1618" s="253"/>
      <c r="DG1618" s="253"/>
      <c r="DH1618" s="253"/>
      <c r="DI1618" s="253"/>
      <c r="DJ1618" s="253"/>
      <c r="DK1618" s="253"/>
      <c r="DL1618" s="253"/>
      <c r="DM1618" s="253"/>
      <c r="DN1618" s="253"/>
      <c r="DO1618" s="253"/>
      <c r="DP1618" s="253"/>
      <c r="DQ1618" s="253"/>
      <c r="DR1618" s="253"/>
      <c r="DS1618" s="253"/>
      <c r="DT1618" s="253"/>
      <c r="DU1618" s="253"/>
    </row>
    <row r="1619" spans="1:125" s="248" customFormat="1" x14ac:dyDescent="0.25">
      <c r="A1619" s="253"/>
      <c r="B1619" s="253"/>
      <c r="D1619" s="253"/>
      <c r="E1619" s="253"/>
      <c r="F1619" s="253"/>
      <c r="G1619" s="253"/>
      <c r="H1619" s="253"/>
      <c r="I1619" s="253"/>
      <c r="J1619" s="253"/>
      <c r="K1619" s="253"/>
      <c r="L1619" s="253"/>
      <c r="S1619" s="253"/>
      <c r="T1619" s="253"/>
      <c r="U1619" s="253"/>
      <c r="V1619" s="253"/>
      <c r="W1619" s="253"/>
      <c r="X1619" s="253"/>
      <c r="Y1619" s="253"/>
      <c r="Z1619" s="253"/>
      <c r="AA1619" s="253"/>
      <c r="AB1619" s="253"/>
      <c r="AC1619" s="253"/>
      <c r="AD1619" s="253"/>
      <c r="AE1619" s="253"/>
      <c r="AF1619" s="253"/>
      <c r="AG1619" s="253"/>
      <c r="AH1619" s="253"/>
      <c r="AI1619" s="253"/>
      <c r="AJ1619" s="253"/>
      <c r="AK1619" s="253"/>
      <c r="AL1619" s="253"/>
      <c r="AM1619" s="253"/>
      <c r="AN1619" s="253"/>
      <c r="AO1619" s="253"/>
      <c r="AP1619" s="253"/>
      <c r="AQ1619" s="253"/>
      <c r="AR1619" s="253"/>
      <c r="AS1619" s="253"/>
      <c r="AT1619" s="253"/>
      <c r="AU1619" s="253"/>
      <c r="AV1619" s="253"/>
      <c r="AW1619" s="253"/>
      <c r="AX1619" s="253"/>
      <c r="AY1619" s="253"/>
      <c r="AZ1619" s="253"/>
      <c r="BA1619" s="253"/>
      <c r="BB1619" s="253"/>
      <c r="BC1619" s="253"/>
      <c r="BD1619" s="253"/>
      <c r="BE1619" s="253"/>
      <c r="BF1619" s="253"/>
      <c r="BG1619" s="253"/>
      <c r="BH1619" s="253"/>
      <c r="BI1619" s="253"/>
      <c r="BJ1619" s="253"/>
      <c r="BK1619" s="253"/>
      <c r="BL1619" s="253"/>
      <c r="BM1619" s="253"/>
      <c r="BN1619" s="253"/>
      <c r="BO1619" s="253"/>
      <c r="BP1619" s="253"/>
      <c r="BQ1619" s="253"/>
      <c r="BR1619" s="253"/>
      <c r="BS1619" s="253"/>
      <c r="BT1619" s="253"/>
      <c r="BU1619" s="253"/>
      <c r="BV1619" s="253"/>
      <c r="BW1619" s="253"/>
      <c r="BX1619" s="253"/>
      <c r="BY1619" s="253"/>
      <c r="BZ1619" s="253"/>
      <c r="CA1619" s="253"/>
      <c r="CB1619" s="253"/>
      <c r="CC1619" s="253"/>
      <c r="CD1619" s="253"/>
      <c r="CE1619" s="253"/>
      <c r="CF1619" s="253"/>
      <c r="CG1619" s="253"/>
      <c r="CH1619" s="253"/>
      <c r="CI1619" s="253"/>
      <c r="CJ1619" s="253"/>
      <c r="CK1619" s="253"/>
      <c r="CL1619" s="253"/>
      <c r="CM1619" s="253"/>
      <c r="CN1619" s="253"/>
      <c r="CO1619" s="253"/>
      <c r="CP1619" s="253"/>
      <c r="CQ1619" s="253"/>
      <c r="CR1619" s="253"/>
      <c r="CS1619" s="253"/>
      <c r="CT1619" s="253"/>
      <c r="CU1619" s="253"/>
      <c r="CV1619" s="253"/>
      <c r="CW1619" s="253"/>
      <c r="CX1619" s="253"/>
      <c r="CY1619" s="253"/>
      <c r="CZ1619" s="253"/>
      <c r="DA1619" s="253"/>
      <c r="DB1619" s="253"/>
      <c r="DC1619" s="253"/>
      <c r="DD1619" s="253"/>
      <c r="DE1619" s="253"/>
      <c r="DF1619" s="253"/>
      <c r="DG1619" s="253"/>
      <c r="DH1619" s="253"/>
      <c r="DI1619" s="253"/>
      <c r="DJ1619" s="253"/>
      <c r="DK1619" s="253"/>
      <c r="DL1619" s="253"/>
      <c r="DM1619" s="253"/>
      <c r="DN1619" s="253"/>
      <c r="DO1619" s="253"/>
      <c r="DP1619" s="253"/>
      <c r="DQ1619" s="253"/>
      <c r="DR1619" s="253"/>
      <c r="DS1619" s="253"/>
      <c r="DT1619" s="253"/>
      <c r="DU1619" s="253"/>
    </row>
    <row r="1620" spans="1:125" s="248" customFormat="1" x14ac:dyDescent="0.25">
      <c r="A1620" s="253"/>
      <c r="B1620" s="253"/>
      <c r="D1620" s="253"/>
      <c r="E1620" s="253"/>
      <c r="F1620" s="253"/>
      <c r="G1620" s="253"/>
      <c r="H1620" s="253"/>
      <c r="I1620" s="253"/>
      <c r="J1620" s="253"/>
      <c r="K1620" s="253"/>
      <c r="L1620" s="253"/>
      <c r="S1620" s="253"/>
      <c r="T1620" s="253"/>
      <c r="U1620" s="253"/>
      <c r="V1620" s="253"/>
      <c r="W1620" s="253"/>
      <c r="X1620" s="253"/>
      <c r="Y1620" s="253"/>
      <c r="Z1620" s="253"/>
      <c r="AA1620" s="253"/>
      <c r="AB1620" s="253"/>
      <c r="AC1620" s="253"/>
      <c r="AD1620" s="253"/>
      <c r="AE1620" s="253"/>
      <c r="AF1620" s="253"/>
      <c r="AG1620" s="253"/>
      <c r="AH1620" s="253"/>
      <c r="AI1620" s="253"/>
      <c r="AJ1620" s="253"/>
      <c r="AK1620" s="253"/>
      <c r="AL1620" s="253"/>
      <c r="AM1620" s="253"/>
      <c r="AN1620" s="253"/>
      <c r="AO1620" s="253"/>
      <c r="AP1620" s="253"/>
      <c r="AQ1620" s="253"/>
      <c r="AR1620" s="253"/>
      <c r="AS1620" s="253"/>
      <c r="AT1620" s="253"/>
      <c r="AU1620" s="253"/>
      <c r="AV1620" s="253"/>
      <c r="AW1620" s="253"/>
      <c r="AX1620" s="253"/>
      <c r="AY1620" s="253"/>
      <c r="AZ1620" s="253"/>
      <c r="BA1620" s="253"/>
      <c r="BB1620" s="253"/>
      <c r="BC1620" s="253"/>
      <c r="BD1620" s="253"/>
      <c r="BE1620" s="253"/>
      <c r="BF1620" s="253"/>
      <c r="BG1620" s="253"/>
      <c r="BH1620" s="253"/>
      <c r="BI1620" s="253"/>
      <c r="BJ1620" s="253"/>
      <c r="BK1620" s="253"/>
      <c r="BL1620" s="253"/>
      <c r="BM1620" s="253"/>
      <c r="BN1620" s="253"/>
      <c r="BO1620" s="253"/>
      <c r="BP1620" s="253"/>
      <c r="BQ1620" s="253"/>
      <c r="BR1620" s="253"/>
      <c r="BS1620" s="253"/>
      <c r="BT1620" s="253"/>
      <c r="BU1620" s="253"/>
      <c r="BV1620" s="253"/>
      <c r="BW1620" s="253"/>
      <c r="BX1620" s="253"/>
      <c r="BY1620" s="253"/>
      <c r="BZ1620" s="253"/>
      <c r="CA1620" s="253"/>
      <c r="CB1620" s="253"/>
      <c r="CC1620" s="253"/>
      <c r="CD1620" s="253"/>
      <c r="CE1620" s="253"/>
      <c r="CF1620" s="253"/>
      <c r="CG1620" s="253"/>
      <c r="CH1620" s="253"/>
      <c r="CI1620" s="253"/>
      <c r="CJ1620" s="253"/>
      <c r="CK1620" s="253"/>
      <c r="CL1620" s="253"/>
      <c r="CM1620" s="253"/>
      <c r="CN1620" s="253"/>
      <c r="CO1620" s="253"/>
      <c r="CP1620" s="253"/>
      <c r="CQ1620" s="253"/>
      <c r="CR1620" s="253"/>
      <c r="CS1620" s="253"/>
      <c r="CT1620" s="253"/>
      <c r="CU1620" s="253"/>
      <c r="CV1620" s="253"/>
      <c r="CW1620" s="253"/>
      <c r="CX1620" s="253"/>
      <c r="CY1620" s="253"/>
      <c r="CZ1620" s="253"/>
      <c r="DA1620" s="253"/>
      <c r="DB1620" s="253"/>
      <c r="DC1620" s="253"/>
      <c r="DD1620" s="253"/>
      <c r="DE1620" s="253"/>
      <c r="DF1620" s="253"/>
      <c r="DG1620" s="253"/>
      <c r="DH1620" s="253"/>
      <c r="DI1620" s="253"/>
      <c r="DJ1620" s="253"/>
      <c r="DK1620" s="253"/>
      <c r="DL1620" s="253"/>
      <c r="DM1620" s="253"/>
      <c r="DN1620" s="253"/>
      <c r="DO1620" s="253"/>
      <c r="DP1620" s="253"/>
      <c r="DQ1620" s="253"/>
      <c r="DR1620" s="253"/>
      <c r="DS1620" s="253"/>
      <c r="DT1620" s="253"/>
      <c r="DU1620" s="253"/>
    </row>
    <row r="1621" spans="1:125" s="248" customFormat="1" x14ac:dyDescent="0.25">
      <c r="A1621" s="253"/>
      <c r="B1621" s="253"/>
      <c r="D1621" s="253"/>
      <c r="E1621" s="253"/>
      <c r="F1621" s="253"/>
      <c r="G1621" s="253"/>
      <c r="H1621" s="253"/>
      <c r="I1621" s="253"/>
      <c r="J1621" s="253"/>
      <c r="K1621" s="253"/>
      <c r="L1621" s="253"/>
      <c r="S1621" s="253"/>
      <c r="T1621" s="253"/>
      <c r="U1621" s="253"/>
      <c r="V1621" s="253"/>
      <c r="W1621" s="253"/>
      <c r="X1621" s="253"/>
      <c r="Y1621" s="253"/>
      <c r="Z1621" s="253"/>
      <c r="AA1621" s="253"/>
      <c r="AB1621" s="253"/>
      <c r="AC1621" s="253"/>
      <c r="AD1621" s="253"/>
      <c r="AE1621" s="253"/>
      <c r="AF1621" s="253"/>
      <c r="AG1621" s="253"/>
      <c r="AH1621" s="253"/>
      <c r="AI1621" s="253"/>
      <c r="AJ1621" s="253"/>
      <c r="AK1621" s="253"/>
      <c r="AL1621" s="253"/>
      <c r="AM1621" s="253"/>
      <c r="AN1621" s="253"/>
      <c r="AO1621" s="253"/>
      <c r="AP1621" s="253"/>
      <c r="AQ1621" s="253"/>
      <c r="AR1621" s="253"/>
      <c r="AS1621" s="253"/>
      <c r="AT1621" s="253"/>
      <c r="AU1621" s="253"/>
      <c r="AV1621" s="253"/>
      <c r="AW1621" s="253"/>
      <c r="AX1621" s="253"/>
      <c r="AY1621" s="253"/>
      <c r="AZ1621" s="253"/>
      <c r="BA1621" s="253"/>
      <c r="BB1621" s="253"/>
      <c r="BC1621" s="253"/>
      <c r="BD1621" s="253"/>
      <c r="BE1621" s="253"/>
      <c r="BF1621" s="253"/>
      <c r="BG1621" s="253"/>
      <c r="BH1621" s="253"/>
      <c r="BI1621" s="253"/>
      <c r="BJ1621" s="253"/>
      <c r="BK1621" s="253"/>
      <c r="BL1621" s="253"/>
      <c r="BM1621" s="253"/>
      <c r="BN1621" s="253"/>
      <c r="BO1621" s="253"/>
      <c r="BP1621" s="253"/>
      <c r="BQ1621" s="253"/>
      <c r="BR1621" s="253"/>
      <c r="BS1621" s="253"/>
      <c r="BT1621" s="253"/>
      <c r="BU1621" s="253"/>
      <c r="BV1621" s="253"/>
      <c r="BW1621" s="253"/>
      <c r="BX1621" s="253"/>
      <c r="BY1621" s="253"/>
      <c r="BZ1621" s="253"/>
      <c r="CA1621" s="253"/>
      <c r="CB1621" s="253"/>
      <c r="CC1621" s="253"/>
      <c r="CD1621" s="253"/>
      <c r="CE1621" s="253"/>
      <c r="CF1621" s="253"/>
      <c r="CG1621" s="253"/>
      <c r="CH1621" s="253"/>
      <c r="CI1621" s="253"/>
      <c r="CJ1621" s="253"/>
      <c r="CK1621" s="253"/>
      <c r="CL1621" s="253"/>
      <c r="CM1621" s="253"/>
      <c r="CN1621" s="253"/>
      <c r="CO1621" s="253"/>
      <c r="CP1621" s="253"/>
      <c r="CQ1621" s="253"/>
      <c r="CR1621" s="253"/>
      <c r="CS1621" s="253"/>
      <c r="CT1621" s="253"/>
      <c r="CU1621" s="253"/>
      <c r="CV1621" s="253"/>
      <c r="CW1621" s="253"/>
      <c r="CX1621" s="253"/>
      <c r="CY1621" s="253"/>
      <c r="CZ1621" s="253"/>
      <c r="DA1621" s="253"/>
      <c r="DB1621" s="253"/>
      <c r="DC1621" s="253"/>
      <c r="DD1621" s="253"/>
      <c r="DE1621" s="253"/>
      <c r="DF1621" s="253"/>
      <c r="DG1621" s="253"/>
      <c r="DH1621" s="253"/>
      <c r="DI1621" s="253"/>
      <c r="DJ1621" s="253"/>
      <c r="DK1621" s="253"/>
      <c r="DL1621" s="253"/>
      <c r="DM1621" s="253"/>
      <c r="DN1621" s="253"/>
      <c r="DO1621" s="253"/>
      <c r="DP1621" s="253"/>
      <c r="DQ1621" s="253"/>
      <c r="DR1621" s="253"/>
      <c r="DS1621" s="253"/>
      <c r="DT1621" s="253"/>
      <c r="DU1621" s="253"/>
    </row>
    <row r="1622" spans="1:125" s="248" customFormat="1" x14ac:dyDescent="0.25">
      <c r="A1622" s="253"/>
      <c r="B1622" s="253"/>
      <c r="D1622" s="253"/>
      <c r="E1622" s="253"/>
      <c r="F1622" s="253"/>
      <c r="G1622" s="253"/>
      <c r="H1622" s="253"/>
      <c r="I1622" s="253"/>
      <c r="J1622" s="253"/>
      <c r="K1622" s="253"/>
      <c r="L1622" s="253"/>
      <c r="S1622" s="253"/>
      <c r="T1622" s="253"/>
      <c r="U1622" s="253"/>
      <c r="V1622" s="253"/>
      <c r="W1622" s="253"/>
      <c r="X1622" s="253"/>
      <c r="Y1622" s="253"/>
      <c r="Z1622" s="253"/>
      <c r="AA1622" s="253"/>
      <c r="AB1622" s="253"/>
      <c r="AC1622" s="253"/>
      <c r="AD1622" s="253"/>
      <c r="AE1622" s="253"/>
      <c r="AF1622" s="253"/>
      <c r="AG1622" s="253"/>
      <c r="AH1622" s="253"/>
      <c r="AI1622" s="253"/>
      <c r="AJ1622" s="253"/>
      <c r="AK1622" s="253"/>
      <c r="AL1622" s="253"/>
      <c r="AM1622" s="253"/>
      <c r="AN1622" s="253"/>
      <c r="AO1622" s="253"/>
      <c r="AP1622" s="253"/>
      <c r="AQ1622" s="253"/>
      <c r="AR1622" s="253"/>
      <c r="AS1622" s="253"/>
      <c r="AT1622" s="253"/>
      <c r="AU1622" s="253"/>
      <c r="AV1622" s="253"/>
      <c r="AW1622" s="253"/>
      <c r="AX1622" s="253"/>
      <c r="AY1622" s="253"/>
      <c r="AZ1622" s="253"/>
      <c r="BA1622" s="253"/>
      <c r="BB1622" s="253"/>
      <c r="BC1622" s="253"/>
      <c r="BD1622" s="253"/>
      <c r="BE1622" s="253"/>
      <c r="BF1622" s="253"/>
      <c r="BG1622" s="253"/>
      <c r="BH1622" s="253"/>
      <c r="BI1622" s="253"/>
      <c r="BJ1622" s="253"/>
      <c r="BK1622" s="253"/>
      <c r="BL1622" s="253"/>
      <c r="BM1622" s="253"/>
      <c r="BN1622" s="253"/>
      <c r="BO1622" s="253"/>
      <c r="BP1622" s="253"/>
      <c r="BQ1622" s="253"/>
      <c r="BR1622" s="253"/>
      <c r="BS1622" s="253"/>
      <c r="BT1622" s="253"/>
      <c r="BU1622" s="253"/>
      <c r="BV1622" s="253"/>
      <c r="BW1622" s="253"/>
      <c r="BX1622" s="253"/>
      <c r="BY1622" s="253"/>
      <c r="BZ1622" s="253"/>
      <c r="CA1622" s="253"/>
      <c r="CB1622" s="253"/>
      <c r="CC1622" s="253"/>
      <c r="CD1622" s="253"/>
      <c r="CE1622" s="253"/>
      <c r="CF1622" s="253"/>
      <c r="CG1622" s="253"/>
      <c r="CH1622" s="253"/>
      <c r="CI1622" s="253"/>
      <c r="CJ1622" s="253"/>
      <c r="CK1622" s="253"/>
      <c r="CL1622" s="253"/>
      <c r="CM1622" s="253"/>
      <c r="CN1622" s="253"/>
      <c r="CO1622" s="253"/>
      <c r="CP1622" s="253"/>
      <c r="CQ1622" s="253"/>
      <c r="CR1622" s="253"/>
      <c r="CS1622" s="253"/>
      <c r="CT1622" s="253"/>
      <c r="CU1622" s="253"/>
      <c r="CV1622" s="253"/>
      <c r="CW1622" s="253"/>
      <c r="CX1622" s="253"/>
      <c r="CY1622" s="253"/>
      <c r="CZ1622" s="253"/>
      <c r="DA1622" s="253"/>
      <c r="DB1622" s="253"/>
      <c r="DC1622" s="253"/>
      <c r="DD1622" s="253"/>
      <c r="DE1622" s="253"/>
      <c r="DF1622" s="253"/>
      <c r="DG1622" s="253"/>
      <c r="DH1622" s="253"/>
      <c r="DI1622" s="253"/>
      <c r="DJ1622" s="253"/>
      <c r="DK1622" s="253"/>
      <c r="DL1622" s="253"/>
      <c r="DM1622" s="253"/>
      <c r="DN1622" s="253"/>
      <c r="DO1622" s="253"/>
      <c r="DP1622" s="253"/>
      <c r="DQ1622" s="253"/>
      <c r="DR1622" s="253"/>
      <c r="DS1622" s="253"/>
      <c r="DT1622" s="253"/>
      <c r="DU1622" s="253"/>
    </row>
    <row r="1623" spans="1:125" s="248" customFormat="1" x14ac:dyDescent="0.25">
      <c r="A1623" s="253"/>
      <c r="B1623" s="253"/>
      <c r="D1623" s="253"/>
      <c r="E1623" s="253"/>
      <c r="F1623" s="253"/>
      <c r="G1623" s="253"/>
      <c r="H1623" s="253"/>
      <c r="I1623" s="253"/>
      <c r="J1623" s="253"/>
      <c r="K1623" s="253"/>
      <c r="L1623" s="253"/>
      <c r="S1623" s="253"/>
      <c r="T1623" s="253"/>
      <c r="U1623" s="253"/>
      <c r="V1623" s="253"/>
      <c r="W1623" s="253"/>
      <c r="X1623" s="253"/>
      <c r="Y1623" s="253"/>
      <c r="Z1623" s="253"/>
      <c r="AA1623" s="253"/>
      <c r="AB1623" s="253"/>
      <c r="AC1623" s="253"/>
      <c r="AD1623" s="253"/>
      <c r="AE1623" s="253"/>
      <c r="AF1623" s="253"/>
      <c r="AG1623" s="253"/>
      <c r="AH1623" s="253"/>
      <c r="AI1623" s="253"/>
      <c r="AJ1623" s="253"/>
      <c r="AK1623" s="253"/>
      <c r="AL1623" s="253"/>
      <c r="AM1623" s="253"/>
      <c r="AN1623" s="253"/>
      <c r="AO1623" s="253"/>
      <c r="AP1623" s="253"/>
      <c r="AQ1623" s="253"/>
      <c r="AR1623" s="253"/>
      <c r="AS1623" s="253"/>
      <c r="AT1623" s="253"/>
      <c r="AU1623" s="253"/>
      <c r="AV1623" s="253"/>
      <c r="AW1623" s="253"/>
      <c r="AX1623" s="253"/>
      <c r="AY1623" s="253"/>
      <c r="AZ1623" s="253"/>
      <c r="BA1623" s="253"/>
      <c r="BB1623" s="253"/>
      <c r="BC1623" s="253"/>
      <c r="BD1623" s="253"/>
      <c r="BE1623" s="253"/>
      <c r="BF1623" s="253"/>
      <c r="BG1623" s="253"/>
      <c r="BH1623" s="253"/>
      <c r="BI1623" s="253"/>
      <c r="BJ1623" s="253"/>
      <c r="BK1623" s="253"/>
      <c r="BL1623" s="253"/>
      <c r="BM1623" s="253"/>
      <c r="BN1623" s="253"/>
      <c r="BO1623" s="253"/>
      <c r="BP1623" s="253"/>
      <c r="BQ1623" s="253"/>
      <c r="BR1623" s="253"/>
      <c r="BS1623" s="253"/>
      <c r="BT1623" s="253"/>
      <c r="BU1623" s="253"/>
      <c r="BV1623" s="253"/>
      <c r="BW1623" s="253"/>
      <c r="BX1623" s="253"/>
      <c r="BY1623" s="253"/>
      <c r="BZ1623" s="253"/>
      <c r="CA1623" s="253"/>
      <c r="CB1623" s="253"/>
      <c r="CC1623" s="253"/>
      <c r="CD1623" s="253"/>
      <c r="CE1623" s="253"/>
      <c r="CF1623" s="253"/>
      <c r="CG1623" s="253"/>
      <c r="CH1623" s="253"/>
      <c r="CI1623" s="253"/>
      <c r="CJ1623" s="253"/>
      <c r="CK1623" s="253"/>
      <c r="CL1623" s="253"/>
      <c r="CM1623" s="253"/>
      <c r="CN1623" s="253"/>
      <c r="CO1623" s="253"/>
      <c r="CP1623" s="253"/>
      <c r="CQ1623" s="253"/>
      <c r="CR1623" s="253"/>
      <c r="CS1623" s="253"/>
      <c r="CT1623" s="253"/>
      <c r="CU1623" s="253"/>
      <c r="CV1623" s="253"/>
      <c r="CW1623" s="253"/>
      <c r="CX1623" s="253"/>
      <c r="CY1623" s="253"/>
      <c r="CZ1623" s="253"/>
      <c r="DA1623" s="253"/>
      <c r="DB1623" s="253"/>
      <c r="DC1623" s="253"/>
      <c r="DD1623" s="253"/>
      <c r="DE1623" s="253"/>
      <c r="DF1623" s="253"/>
      <c r="DG1623" s="253"/>
      <c r="DH1623" s="253"/>
      <c r="DI1623" s="253"/>
      <c r="DJ1623" s="253"/>
      <c r="DK1623" s="253"/>
      <c r="DL1623" s="253"/>
      <c r="DM1623" s="253"/>
      <c r="DN1623" s="253"/>
      <c r="DO1623" s="253"/>
      <c r="DP1623" s="253"/>
      <c r="DQ1623" s="253"/>
      <c r="DR1623" s="253"/>
      <c r="DS1623" s="253"/>
      <c r="DT1623" s="253"/>
      <c r="DU1623" s="253"/>
    </row>
    <row r="1624" spans="1:125" s="248" customFormat="1" x14ac:dyDescent="0.25">
      <c r="A1624" s="253"/>
      <c r="B1624" s="253"/>
      <c r="D1624" s="253"/>
      <c r="E1624" s="253"/>
      <c r="F1624" s="253"/>
      <c r="G1624" s="253"/>
      <c r="H1624" s="253"/>
      <c r="I1624" s="253"/>
      <c r="J1624" s="253"/>
      <c r="K1624" s="253"/>
      <c r="L1624" s="253"/>
      <c r="S1624" s="253"/>
      <c r="T1624" s="253"/>
      <c r="U1624" s="253"/>
      <c r="V1624" s="253"/>
      <c r="W1624" s="253"/>
      <c r="X1624" s="253"/>
      <c r="Y1624" s="253"/>
      <c r="Z1624" s="253"/>
      <c r="AA1624" s="253"/>
      <c r="AB1624" s="253"/>
      <c r="AC1624" s="253"/>
      <c r="AD1624" s="253"/>
      <c r="AE1624" s="253"/>
      <c r="AF1624" s="253"/>
      <c r="AG1624" s="253"/>
      <c r="AH1624" s="253"/>
      <c r="AI1624" s="253"/>
      <c r="AJ1624" s="253"/>
      <c r="AK1624" s="253"/>
      <c r="AL1624" s="253"/>
      <c r="AM1624" s="253"/>
      <c r="AN1624" s="253"/>
      <c r="AO1624" s="253"/>
      <c r="AP1624" s="253"/>
      <c r="AQ1624" s="253"/>
      <c r="AR1624" s="253"/>
      <c r="AS1624" s="253"/>
      <c r="AT1624" s="253"/>
      <c r="AU1624" s="253"/>
      <c r="AV1624" s="253"/>
      <c r="AW1624" s="253"/>
      <c r="AX1624" s="253"/>
      <c r="AY1624" s="253"/>
      <c r="AZ1624" s="253"/>
      <c r="BA1624" s="253"/>
      <c r="BB1624" s="253"/>
      <c r="BC1624" s="253"/>
      <c r="BD1624" s="253"/>
      <c r="BE1624" s="253"/>
      <c r="BF1624" s="253"/>
      <c r="BG1624" s="253"/>
      <c r="BH1624" s="253"/>
      <c r="BI1624" s="253"/>
      <c r="BJ1624" s="253"/>
      <c r="BK1624" s="253"/>
      <c r="BL1624" s="253"/>
      <c r="BM1624" s="253"/>
      <c r="BN1624" s="253"/>
      <c r="BO1624" s="253"/>
      <c r="BP1624" s="253"/>
      <c r="BQ1624" s="253"/>
      <c r="BR1624" s="253"/>
      <c r="BS1624" s="253"/>
      <c r="BT1624" s="253"/>
      <c r="BU1624" s="253"/>
      <c r="BV1624" s="253"/>
      <c r="BW1624" s="253"/>
      <c r="BX1624" s="253"/>
      <c r="BY1624" s="253"/>
      <c r="BZ1624" s="253"/>
      <c r="CA1624" s="253"/>
      <c r="CB1624" s="253"/>
      <c r="CC1624" s="253"/>
      <c r="CD1624" s="253"/>
      <c r="CE1624" s="253"/>
      <c r="CF1624" s="253"/>
      <c r="CG1624" s="253"/>
      <c r="CH1624" s="253"/>
      <c r="CI1624" s="253"/>
      <c r="CJ1624" s="253"/>
      <c r="CK1624" s="253"/>
      <c r="CL1624" s="253"/>
      <c r="CM1624" s="253"/>
      <c r="CN1624" s="253"/>
      <c r="CO1624" s="253"/>
      <c r="CP1624" s="253"/>
      <c r="CQ1624" s="253"/>
      <c r="CR1624" s="253"/>
      <c r="CS1624" s="253"/>
      <c r="CT1624" s="253"/>
      <c r="CU1624" s="253"/>
      <c r="CV1624" s="253"/>
      <c r="CW1624" s="253"/>
      <c r="CX1624" s="253"/>
      <c r="CY1624" s="253"/>
      <c r="CZ1624" s="253"/>
      <c r="DA1624" s="253"/>
      <c r="DB1624" s="253"/>
      <c r="DC1624" s="253"/>
      <c r="DD1624" s="253"/>
      <c r="DE1624" s="253"/>
      <c r="DF1624" s="253"/>
      <c r="DG1624" s="253"/>
      <c r="DH1624" s="253"/>
      <c r="DI1624" s="253"/>
      <c r="DJ1624" s="253"/>
      <c r="DK1624" s="253"/>
      <c r="DL1624" s="253"/>
      <c r="DM1624" s="253"/>
      <c r="DN1624" s="253"/>
      <c r="DO1624" s="253"/>
      <c r="DP1624" s="253"/>
      <c r="DQ1624" s="253"/>
      <c r="DR1624" s="253"/>
      <c r="DS1624" s="253"/>
      <c r="DT1624" s="253"/>
      <c r="DU1624" s="253"/>
    </row>
    <row r="1625" spans="1:125" s="248" customFormat="1" x14ac:dyDescent="0.25">
      <c r="A1625" s="253"/>
      <c r="B1625" s="253"/>
      <c r="D1625" s="253"/>
      <c r="E1625" s="253"/>
      <c r="F1625" s="253"/>
      <c r="G1625" s="253"/>
      <c r="H1625" s="253"/>
      <c r="I1625" s="253"/>
      <c r="J1625" s="253"/>
      <c r="K1625" s="253"/>
      <c r="L1625" s="253"/>
      <c r="S1625" s="253"/>
      <c r="T1625" s="253"/>
      <c r="U1625" s="253"/>
      <c r="V1625" s="253"/>
      <c r="W1625" s="253"/>
      <c r="X1625" s="253"/>
      <c r="Y1625" s="253"/>
      <c r="Z1625" s="253"/>
      <c r="AA1625" s="253"/>
      <c r="AB1625" s="253"/>
      <c r="AC1625" s="253"/>
      <c r="AD1625" s="253"/>
      <c r="AE1625" s="253"/>
      <c r="AF1625" s="253"/>
      <c r="AG1625" s="253"/>
      <c r="AH1625" s="253"/>
      <c r="AI1625" s="253"/>
      <c r="AJ1625" s="253"/>
      <c r="AK1625" s="253"/>
      <c r="AL1625" s="253"/>
      <c r="AM1625" s="253"/>
      <c r="AN1625" s="253"/>
      <c r="AO1625" s="253"/>
      <c r="AP1625" s="253"/>
      <c r="AQ1625" s="253"/>
      <c r="AR1625" s="253"/>
      <c r="AS1625" s="253"/>
      <c r="AT1625" s="253"/>
      <c r="AU1625" s="253"/>
      <c r="AV1625" s="253"/>
      <c r="AW1625" s="253"/>
      <c r="AX1625" s="253"/>
      <c r="AY1625" s="253"/>
      <c r="AZ1625" s="253"/>
      <c r="BA1625" s="253"/>
      <c r="BB1625" s="253"/>
      <c r="BC1625" s="253"/>
      <c r="BD1625" s="253"/>
      <c r="BE1625" s="253"/>
      <c r="BF1625" s="253"/>
      <c r="BG1625" s="253"/>
      <c r="BH1625" s="253"/>
      <c r="BI1625" s="253"/>
      <c r="BJ1625" s="253"/>
      <c r="BK1625" s="253"/>
      <c r="BL1625" s="253"/>
      <c r="BM1625" s="253"/>
      <c r="BN1625" s="253"/>
      <c r="BO1625" s="253"/>
      <c r="BP1625" s="253"/>
      <c r="BQ1625" s="253"/>
      <c r="BR1625" s="253"/>
      <c r="BS1625" s="253"/>
      <c r="BT1625" s="253"/>
      <c r="BU1625" s="253"/>
      <c r="BV1625" s="253"/>
      <c r="BW1625" s="253"/>
      <c r="BX1625" s="253"/>
      <c r="BY1625" s="253"/>
      <c r="BZ1625" s="253"/>
      <c r="CA1625" s="253"/>
      <c r="CB1625" s="253"/>
      <c r="CC1625" s="253"/>
      <c r="CD1625" s="253"/>
      <c r="CE1625" s="253"/>
      <c r="CF1625" s="253"/>
      <c r="CG1625" s="253"/>
      <c r="CH1625" s="253"/>
      <c r="CI1625" s="253"/>
      <c r="CJ1625" s="253"/>
      <c r="CK1625" s="253"/>
      <c r="CL1625" s="253"/>
      <c r="CM1625" s="253"/>
      <c r="CN1625" s="253"/>
      <c r="CO1625" s="253"/>
      <c r="CP1625" s="253"/>
      <c r="CQ1625" s="253"/>
      <c r="CR1625" s="253"/>
      <c r="CS1625" s="253"/>
      <c r="CT1625" s="253"/>
      <c r="CU1625" s="253"/>
      <c r="CV1625" s="253"/>
      <c r="CW1625" s="253"/>
      <c r="CX1625" s="253"/>
      <c r="CY1625" s="253"/>
      <c r="CZ1625" s="253"/>
      <c r="DA1625" s="253"/>
      <c r="DB1625" s="253"/>
      <c r="DC1625" s="253"/>
      <c r="DD1625" s="253"/>
      <c r="DE1625" s="253"/>
      <c r="DF1625" s="253"/>
      <c r="DG1625" s="253"/>
      <c r="DH1625" s="253"/>
      <c r="DI1625" s="253"/>
      <c r="DJ1625" s="253"/>
      <c r="DK1625" s="253"/>
      <c r="DL1625" s="253"/>
      <c r="DM1625" s="253"/>
      <c r="DN1625" s="253"/>
      <c r="DO1625" s="253"/>
      <c r="DP1625" s="253"/>
      <c r="DQ1625" s="253"/>
      <c r="DR1625" s="253"/>
      <c r="DS1625" s="253"/>
      <c r="DT1625" s="253"/>
      <c r="DU1625" s="253"/>
    </row>
    <row r="1626" spans="1:125" s="248" customFormat="1" x14ac:dyDescent="0.25">
      <c r="A1626" s="253"/>
      <c r="B1626" s="253"/>
      <c r="D1626" s="253"/>
      <c r="E1626" s="253"/>
      <c r="F1626" s="253"/>
      <c r="G1626" s="253"/>
      <c r="H1626" s="253"/>
      <c r="I1626" s="253"/>
      <c r="J1626" s="253"/>
      <c r="K1626" s="253"/>
      <c r="L1626" s="253"/>
      <c r="S1626" s="253"/>
      <c r="T1626" s="253"/>
      <c r="U1626" s="253"/>
      <c r="V1626" s="253"/>
      <c r="W1626" s="253"/>
      <c r="X1626" s="253"/>
      <c r="Y1626" s="253"/>
      <c r="Z1626" s="253"/>
      <c r="AA1626" s="253"/>
      <c r="AB1626" s="253"/>
      <c r="AC1626" s="253"/>
      <c r="AD1626" s="253"/>
      <c r="AE1626" s="253"/>
      <c r="AF1626" s="253"/>
      <c r="AG1626" s="253"/>
      <c r="AH1626" s="253"/>
      <c r="AI1626" s="253"/>
      <c r="AJ1626" s="253"/>
      <c r="AK1626" s="253"/>
      <c r="AL1626" s="253"/>
      <c r="AM1626" s="253"/>
      <c r="AN1626" s="253"/>
      <c r="AO1626" s="253"/>
      <c r="AP1626" s="253"/>
      <c r="AQ1626" s="253"/>
      <c r="AR1626" s="253"/>
      <c r="AS1626" s="253"/>
      <c r="AT1626" s="253"/>
      <c r="AU1626" s="253"/>
      <c r="AV1626" s="253"/>
      <c r="AW1626" s="253"/>
      <c r="AX1626" s="253"/>
      <c r="AY1626" s="253"/>
      <c r="AZ1626" s="253"/>
      <c r="BA1626" s="253"/>
      <c r="BB1626" s="253"/>
      <c r="BC1626" s="253"/>
      <c r="BD1626" s="253"/>
      <c r="BE1626" s="253"/>
      <c r="BF1626" s="253"/>
      <c r="BG1626" s="253"/>
      <c r="BH1626" s="253"/>
      <c r="BI1626" s="253"/>
      <c r="BJ1626" s="253"/>
      <c r="BK1626" s="253"/>
      <c r="BL1626" s="253"/>
      <c r="BM1626" s="253"/>
      <c r="BN1626" s="253"/>
      <c r="BO1626" s="253"/>
      <c r="BP1626" s="253"/>
      <c r="BQ1626" s="253"/>
      <c r="BR1626" s="253"/>
      <c r="BS1626" s="253"/>
      <c r="BT1626" s="253"/>
      <c r="BU1626" s="253"/>
      <c r="BV1626" s="253"/>
      <c r="BW1626" s="253"/>
      <c r="BX1626" s="253"/>
      <c r="BY1626" s="253"/>
      <c r="BZ1626" s="253"/>
      <c r="CA1626" s="253"/>
      <c r="CB1626" s="253"/>
      <c r="CC1626" s="253"/>
      <c r="CD1626" s="253"/>
      <c r="CE1626" s="253"/>
      <c r="CF1626" s="253"/>
      <c r="CG1626" s="253"/>
      <c r="CH1626" s="253"/>
      <c r="CI1626" s="253"/>
      <c r="CJ1626" s="253"/>
      <c r="CK1626" s="253"/>
      <c r="CL1626" s="253"/>
      <c r="CM1626" s="253"/>
      <c r="CN1626" s="253"/>
      <c r="CO1626" s="253"/>
      <c r="CP1626" s="253"/>
      <c r="CQ1626" s="253"/>
      <c r="CR1626" s="253"/>
      <c r="CS1626" s="253"/>
      <c r="CT1626" s="253"/>
      <c r="CU1626" s="253"/>
      <c r="CV1626" s="253"/>
      <c r="CW1626" s="253"/>
      <c r="CX1626" s="253"/>
      <c r="CY1626" s="253"/>
      <c r="CZ1626" s="253"/>
      <c r="DA1626" s="253"/>
      <c r="DB1626" s="253"/>
      <c r="DC1626" s="253"/>
      <c r="DD1626" s="253"/>
      <c r="DE1626" s="253"/>
      <c r="DF1626" s="253"/>
      <c r="DG1626" s="253"/>
      <c r="DH1626" s="253"/>
      <c r="DI1626" s="253"/>
      <c r="DJ1626" s="253"/>
      <c r="DK1626" s="253"/>
      <c r="DL1626" s="253"/>
      <c r="DM1626" s="253"/>
      <c r="DN1626" s="253"/>
      <c r="DO1626" s="253"/>
      <c r="DP1626" s="253"/>
      <c r="DQ1626" s="253"/>
      <c r="DR1626" s="253"/>
      <c r="DS1626" s="253"/>
      <c r="DT1626" s="253"/>
      <c r="DU1626" s="253"/>
    </row>
    <row r="1627" spans="1:125" s="248" customFormat="1" x14ac:dyDescent="0.25">
      <c r="A1627" s="253"/>
      <c r="B1627" s="253"/>
      <c r="D1627" s="253"/>
      <c r="E1627" s="253"/>
      <c r="F1627" s="253"/>
      <c r="G1627" s="253"/>
      <c r="H1627" s="253"/>
      <c r="I1627" s="253"/>
      <c r="J1627" s="253"/>
      <c r="K1627" s="253"/>
      <c r="L1627" s="253"/>
      <c r="S1627" s="253"/>
      <c r="T1627" s="253"/>
      <c r="U1627" s="253"/>
      <c r="V1627" s="253"/>
      <c r="W1627" s="253"/>
      <c r="X1627" s="253"/>
      <c r="Y1627" s="253"/>
      <c r="Z1627" s="253"/>
      <c r="AA1627" s="253"/>
      <c r="AB1627" s="253"/>
      <c r="AC1627" s="253"/>
      <c r="AD1627" s="253"/>
      <c r="AE1627" s="253"/>
      <c r="AF1627" s="253"/>
      <c r="AG1627" s="253"/>
      <c r="AH1627" s="253"/>
      <c r="AI1627" s="253"/>
      <c r="AJ1627" s="253"/>
      <c r="AK1627" s="253"/>
      <c r="AL1627" s="253"/>
      <c r="AM1627" s="253"/>
      <c r="AN1627" s="253"/>
      <c r="AO1627" s="253"/>
      <c r="AP1627" s="253"/>
      <c r="AQ1627" s="253"/>
      <c r="AR1627" s="253"/>
      <c r="AS1627" s="253"/>
      <c r="AT1627" s="253"/>
      <c r="AU1627" s="253"/>
      <c r="AV1627" s="253"/>
      <c r="AW1627" s="253"/>
      <c r="AX1627" s="253"/>
      <c r="AY1627" s="253"/>
      <c r="AZ1627" s="253"/>
      <c r="BA1627" s="253"/>
      <c r="BB1627" s="253"/>
      <c r="BC1627" s="253"/>
      <c r="BD1627" s="253"/>
      <c r="BE1627" s="253"/>
      <c r="BF1627" s="253"/>
      <c r="BG1627" s="253"/>
      <c r="BH1627" s="253"/>
      <c r="BI1627" s="253"/>
      <c r="BJ1627" s="253"/>
      <c r="BK1627" s="253"/>
      <c r="BL1627" s="253"/>
      <c r="BM1627" s="253"/>
      <c r="BN1627" s="253"/>
      <c r="BO1627" s="253"/>
      <c r="BP1627" s="253"/>
      <c r="BQ1627" s="253"/>
      <c r="BR1627" s="253"/>
      <c r="BS1627" s="253"/>
      <c r="BT1627" s="253"/>
      <c r="BU1627" s="253"/>
      <c r="BV1627" s="253"/>
      <c r="BW1627" s="253"/>
      <c r="BX1627" s="253"/>
      <c r="BY1627" s="253"/>
      <c r="BZ1627" s="253"/>
      <c r="CA1627" s="253"/>
      <c r="CB1627" s="253"/>
      <c r="CC1627" s="253"/>
      <c r="CD1627" s="253"/>
      <c r="CE1627" s="253"/>
      <c r="CF1627" s="253"/>
      <c r="CG1627" s="253"/>
      <c r="CH1627" s="253"/>
      <c r="CI1627" s="253"/>
      <c r="CJ1627" s="253"/>
      <c r="CK1627" s="253"/>
      <c r="CL1627" s="253"/>
      <c r="CM1627" s="253"/>
      <c r="CN1627" s="253"/>
      <c r="CO1627" s="253"/>
      <c r="CP1627" s="253"/>
      <c r="CQ1627" s="253"/>
      <c r="CR1627" s="253"/>
      <c r="CS1627" s="253"/>
      <c r="CT1627" s="253"/>
      <c r="CU1627" s="253"/>
      <c r="CV1627" s="253"/>
      <c r="CW1627" s="253"/>
      <c r="CX1627" s="253"/>
      <c r="CY1627" s="253"/>
      <c r="CZ1627" s="253"/>
      <c r="DA1627" s="253"/>
      <c r="DB1627" s="253"/>
      <c r="DC1627" s="253"/>
      <c r="DD1627" s="253"/>
      <c r="DE1627" s="253"/>
      <c r="DF1627" s="253"/>
      <c r="DG1627" s="253"/>
      <c r="DH1627" s="253"/>
      <c r="DI1627" s="253"/>
      <c r="DJ1627" s="253"/>
      <c r="DK1627" s="253"/>
      <c r="DL1627" s="253"/>
      <c r="DM1627" s="253"/>
      <c r="DN1627" s="253"/>
      <c r="DO1627" s="253"/>
      <c r="DP1627" s="253"/>
      <c r="DQ1627" s="253"/>
      <c r="DR1627" s="253"/>
      <c r="DS1627" s="253"/>
      <c r="DT1627" s="253"/>
      <c r="DU1627" s="253"/>
    </row>
    <row r="1628" spans="1:125" s="248" customFormat="1" x14ac:dyDescent="0.25">
      <c r="A1628" s="253"/>
      <c r="B1628" s="253"/>
      <c r="D1628" s="253"/>
      <c r="E1628" s="253"/>
      <c r="F1628" s="253"/>
      <c r="G1628" s="253"/>
      <c r="H1628" s="253"/>
      <c r="I1628" s="253"/>
      <c r="J1628" s="253"/>
      <c r="K1628" s="253"/>
      <c r="L1628" s="253"/>
      <c r="S1628" s="253"/>
      <c r="T1628" s="253"/>
      <c r="U1628" s="253"/>
      <c r="V1628" s="253"/>
      <c r="W1628" s="253"/>
      <c r="X1628" s="253"/>
      <c r="Y1628" s="253"/>
      <c r="Z1628" s="253"/>
      <c r="AA1628" s="253"/>
      <c r="AB1628" s="253"/>
      <c r="AC1628" s="253"/>
      <c r="AD1628" s="253"/>
      <c r="AE1628" s="253"/>
      <c r="AF1628" s="253"/>
      <c r="AG1628" s="253"/>
      <c r="AH1628" s="253"/>
      <c r="AI1628" s="253"/>
      <c r="AJ1628" s="253"/>
      <c r="AK1628" s="253"/>
      <c r="AL1628" s="253"/>
      <c r="AM1628" s="253"/>
      <c r="AN1628" s="253"/>
      <c r="AO1628" s="253"/>
      <c r="AP1628" s="253"/>
      <c r="AQ1628" s="253"/>
      <c r="AR1628" s="253"/>
      <c r="AS1628" s="253"/>
      <c r="AT1628" s="253"/>
      <c r="AU1628" s="253"/>
      <c r="AV1628" s="253"/>
      <c r="AW1628" s="253"/>
      <c r="AX1628" s="253"/>
      <c r="AY1628" s="253"/>
      <c r="AZ1628" s="253"/>
      <c r="BA1628" s="253"/>
      <c r="BB1628" s="253"/>
      <c r="BC1628" s="253"/>
      <c r="BD1628" s="253"/>
      <c r="BE1628" s="253"/>
      <c r="BF1628" s="253"/>
      <c r="BG1628" s="253"/>
      <c r="BH1628" s="253"/>
      <c r="BI1628" s="253"/>
      <c r="BJ1628" s="253"/>
      <c r="BK1628" s="253"/>
      <c r="BL1628" s="253"/>
      <c r="BM1628" s="253"/>
      <c r="BN1628" s="253"/>
      <c r="BO1628" s="253"/>
      <c r="BP1628" s="253"/>
      <c r="BQ1628" s="253"/>
      <c r="BR1628" s="253"/>
      <c r="BS1628" s="253"/>
      <c r="BT1628" s="253"/>
      <c r="BU1628" s="253"/>
      <c r="BV1628" s="253"/>
      <c r="BW1628" s="253"/>
      <c r="BX1628" s="253"/>
      <c r="BY1628" s="253"/>
      <c r="BZ1628" s="253"/>
      <c r="CA1628" s="253"/>
      <c r="CB1628" s="253"/>
      <c r="CC1628" s="253"/>
      <c r="CD1628" s="253"/>
      <c r="CE1628" s="253"/>
      <c r="CF1628" s="253"/>
      <c r="CG1628" s="253"/>
      <c r="CH1628" s="253"/>
      <c r="CI1628" s="253"/>
      <c r="CJ1628" s="253"/>
      <c r="CK1628" s="253"/>
      <c r="CL1628" s="253"/>
      <c r="CM1628" s="253"/>
      <c r="CN1628" s="253"/>
      <c r="CO1628" s="253"/>
      <c r="CP1628" s="253"/>
      <c r="CQ1628" s="253"/>
      <c r="CR1628" s="253"/>
      <c r="CS1628" s="253"/>
      <c r="CT1628" s="253"/>
      <c r="CU1628" s="253"/>
      <c r="CV1628" s="253"/>
      <c r="CW1628" s="253"/>
      <c r="CX1628" s="253"/>
      <c r="CY1628" s="253"/>
      <c r="CZ1628" s="253"/>
      <c r="DA1628" s="253"/>
      <c r="DB1628" s="253"/>
      <c r="DC1628" s="253"/>
      <c r="DD1628" s="253"/>
      <c r="DE1628" s="253"/>
      <c r="DF1628" s="253"/>
      <c r="DG1628" s="253"/>
      <c r="DH1628" s="253"/>
      <c r="DI1628" s="253"/>
      <c r="DJ1628" s="253"/>
      <c r="DK1628" s="253"/>
      <c r="DL1628" s="253"/>
      <c r="DM1628" s="253"/>
      <c r="DN1628" s="253"/>
      <c r="DO1628" s="253"/>
      <c r="DP1628" s="253"/>
      <c r="DQ1628" s="253"/>
      <c r="DR1628" s="253"/>
      <c r="DS1628" s="253"/>
      <c r="DT1628" s="253"/>
      <c r="DU1628" s="253"/>
    </row>
    <row r="1629" spans="1:125" s="248" customFormat="1" x14ac:dyDescent="0.25">
      <c r="A1629" s="253"/>
      <c r="B1629" s="253"/>
      <c r="D1629" s="253"/>
      <c r="E1629" s="253"/>
      <c r="F1629" s="253"/>
      <c r="G1629" s="253"/>
      <c r="H1629" s="253"/>
      <c r="I1629" s="253"/>
      <c r="J1629" s="253"/>
      <c r="K1629" s="253"/>
      <c r="L1629" s="253"/>
      <c r="S1629" s="253"/>
      <c r="T1629" s="253"/>
      <c r="U1629" s="253"/>
      <c r="V1629" s="253"/>
      <c r="W1629" s="253"/>
      <c r="X1629" s="253"/>
      <c r="Y1629" s="253"/>
      <c r="Z1629" s="253"/>
      <c r="AA1629" s="253"/>
      <c r="AB1629" s="253"/>
      <c r="AC1629" s="253"/>
      <c r="AD1629" s="253"/>
      <c r="AE1629" s="253"/>
      <c r="AF1629" s="253"/>
      <c r="AG1629" s="253"/>
      <c r="AH1629" s="253"/>
      <c r="AI1629" s="253"/>
      <c r="AJ1629" s="253"/>
      <c r="AK1629" s="253"/>
      <c r="AL1629" s="253"/>
      <c r="AM1629" s="253"/>
      <c r="AN1629" s="253"/>
      <c r="AO1629" s="253"/>
      <c r="AP1629" s="253"/>
      <c r="AQ1629" s="253"/>
      <c r="AR1629" s="253"/>
      <c r="AS1629" s="253"/>
      <c r="AT1629" s="253"/>
      <c r="AU1629" s="253"/>
      <c r="AV1629" s="253"/>
      <c r="AW1629" s="253"/>
      <c r="AX1629" s="253"/>
      <c r="AY1629" s="253"/>
      <c r="AZ1629" s="253"/>
      <c r="BA1629" s="253"/>
      <c r="BB1629" s="253"/>
      <c r="BC1629" s="253"/>
      <c r="BD1629" s="253"/>
      <c r="BE1629" s="253"/>
      <c r="BF1629" s="253"/>
      <c r="BG1629" s="253"/>
      <c r="BH1629" s="253"/>
      <c r="BI1629" s="253"/>
      <c r="BJ1629" s="253"/>
      <c r="BK1629" s="253"/>
      <c r="BL1629" s="253"/>
      <c r="BM1629" s="253"/>
      <c r="BN1629" s="253"/>
      <c r="BO1629" s="253"/>
      <c r="BP1629" s="253"/>
      <c r="BQ1629" s="253"/>
      <c r="BR1629" s="253"/>
      <c r="BS1629" s="253"/>
      <c r="BT1629" s="253"/>
      <c r="BU1629" s="253"/>
      <c r="BV1629" s="253"/>
      <c r="BW1629" s="253"/>
      <c r="BX1629" s="253"/>
      <c r="BY1629" s="253"/>
      <c r="BZ1629" s="253"/>
      <c r="CA1629" s="253"/>
      <c r="CB1629" s="253"/>
      <c r="CC1629" s="253"/>
      <c r="CD1629" s="253"/>
      <c r="CE1629" s="253"/>
      <c r="CF1629" s="253"/>
      <c r="CG1629" s="253"/>
      <c r="CH1629" s="253"/>
      <c r="CI1629" s="253"/>
      <c r="CJ1629" s="253"/>
      <c r="CK1629" s="253"/>
      <c r="CL1629" s="253"/>
      <c r="CM1629" s="253"/>
      <c r="CN1629" s="253"/>
      <c r="CO1629" s="253"/>
      <c r="CP1629" s="253"/>
      <c r="CQ1629" s="253"/>
      <c r="CR1629" s="253"/>
      <c r="CS1629" s="253"/>
      <c r="CT1629" s="253"/>
      <c r="CU1629" s="253"/>
      <c r="CV1629" s="253"/>
      <c r="CW1629" s="253"/>
      <c r="CX1629" s="253"/>
      <c r="CY1629" s="253"/>
      <c r="CZ1629" s="253"/>
      <c r="DA1629" s="253"/>
      <c r="DB1629" s="253"/>
      <c r="DC1629" s="253"/>
      <c r="DD1629" s="253"/>
      <c r="DE1629" s="253"/>
      <c r="DF1629" s="253"/>
      <c r="DG1629" s="253"/>
      <c r="DH1629" s="253"/>
      <c r="DI1629" s="253"/>
      <c r="DJ1629" s="253"/>
      <c r="DK1629" s="253"/>
      <c r="DL1629" s="253"/>
      <c r="DM1629" s="253"/>
      <c r="DN1629" s="253"/>
      <c r="DO1629" s="253"/>
      <c r="DP1629" s="253"/>
      <c r="DQ1629" s="253"/>
      <c r="DR1629" s="253"/>
      <c r="DS1629" s="253"/>
      <c r="DT1629" s="253"/>
      <c r="DU1629" s="253"/>
    </row>
    <row r="1630" spans="1:125" s="248" customFormat="1" x14ac:dyDescent="0.25">
      <c r="A1630" s="253"/>
      <c r="B1630" s="253"/>
      <c r="D1630" s="253"/>
      <c r="E1630" s="253"/>
      <c r="F1630" s="253"/>
      <c r="G1630" s="253"/>
      <c r="H1630" s="253"/>
      <c r="I1630" s="253"/>
      <c r="J1630" s="253"/>
      <c r="K1630" s="253"/>
      <c r="L1630" s="253"/>
      <c r="S1630" s="253"/>
      <c r="T1630" s="253"/>
      <c r="U1630" s="253"/>
      <c r="V1630" s="253"/>
      <c r="W1630" s="253"/>
      <c r="X1630" s="253"/>
      <c r="Y1630" s="253"/>
      <c r="Z1630" s="253"/>
      <c r="AA1630" s="253"/>
      <c r="AB1630" s="253"/>
      <c r="AC1630" s="253"/>
      <c r="AD1630" s="253"/>
      <c r="AE1630" s="253"/>
      <c r="AF1630" s="253"/>
      <c r="AG1630" s="253"/>
      <c r="AH1630" s="253"/>
      <c r="AI1630" s="253"/>
      <c r="AJ1630" s="253"/>
      <c r="AK1630" s="253"/>
      <c r="AL1630" s="253"/>
      <c r="AM1630" s="253"/>
      <c r="AN1630" s="253"/>
      <c r="AO1630" s="253"/>
      <c r="AP1630" s="253"/>
      <c r="AQ1630" s="253"/>
      <c r="AR1630" s="253"/>
      <c r="AS1630" s="253"/>
      <c r="AT1630" s="253"/>
      <c r="AU1630" s="253"/>
      <c r="AV1630" s="253"/>
      <c r="AW1630" s="253"/>
      <c r="AX1630" s="253"/>
      <c r="AY1630" s="253"/>
      <c r="AZ1630" s="253"/>
      <c r="BA1630" s="253"/>
      <c r="BB1630" s="253"/>
      <c r="BC1630" s="253"/>
      <c r="BD1630" s="253"/>
      <c r="BE1630" s="253"/>
      <c r="BF1630" s="253"/>
      <c r="BG1630" s="253"/>
      <c r="BH1630" s="253"/>
      <c r="BI1630" s="253"/>
      <c r="BJ1630" s="253"/>
      <c r="BK1630" s="253"/>
      <c r="BL1630" s="253"/>
      <c r="BM1630" s="253"/>
      <c r="BN1630" s="253"/>
      <c r="BO1630" s="253"/>
      <c r="BP1630" s="253"/>
      <c r="BQ1630" s="253"/>
      <c r="BR1630" s="253"/>
      <c r="BS1630" s="253"/>
      <c r="BT1630" s="253"/>
      <c r="BU1630" s="253"/>
      <c r="BV1630" s="253"/>
      <c r="BW1630" s="253"/>
      <c r="BX1630" s="253"/>
      <c r="BY1630" s="253"/>
      <c r="BZ1630" s="253"/>
      <c r="CA1630" s="253"/>
      <c r="CB1630" s="253"/>
      <c r="CC1630" s="253"/>
      <c r="CD1630" s="253"/>
      <c r="CE1630" s="253"/>
      <c r="CF1630" s="253"/>
      <c r="CG1630" s="253"/>
      <c r="CH1630" s="253"/>
      <c r="CI1630" s="253"/>
      <c r="CJ1630" s="253"/>
      <c r="CK1630" s="253"/>
      <c r="CL1630" s="253"/>
      <c r="CM1630" s="253"/>
      <c r="CN1630" s="253"/>
      <c r="CO1630" s="253"/>
      <c r="CP1630" s="253"/>
      <c r="CQ1630" s="253"/>
      <c r="CR1630" s="253"/>
      <c r="CS1630" s="253"/>
      <c r="CT1630" s="253"/>
      <c r="CU1630" s="253"/>
      <c r="CV1630" s="253"/>
      <c r="CW1630" s="253"/>
      <c r="CX1630" s="253"/>
      <c r="CY1630" s="253"/>
      <c r="CZ1630" s="253"/>
      <c r="DA1630" s="253"/>
      <c r="DB1630" s="253"/>
      <c r="DC1630" s="253"/>
      <c r="DD1630" s="253"/>
      <c r="DE1630" s="253"/>
      <c r="DF1630" s="253"/>
      <c r="DG1630" s="253"/>
      <c r="DH1630" s="253"/>
      <c r="DI1630" s="253"/>
      <c r="DJ1630" s="253"/>
      <c r="DK1630" s="253"/>
      <c r="DL1630" s="253"/>
      <c r="DM1630" s="253"/>
      <c r="DN1630" s="253"/>
      <c r="DO1630" s="253"/>
      <c r="DP1630" s="253"/>
      <c r="DQ1630" s="253"/>
      <c r="DR1630" s="253"/>
      <c r="DS1630" s="253"/>
      <c r="DT1630" s="253"/>
      <c r="DU1630" s="253"/>
    </row>
    <row r="1631" spans="1:125" s="248" customFormat="1" x14ac:dyDescent="0.25">
      <c r="A1631" s="253"/>
      <c r="B1631" s="253"/>
      <c r="D1631" s="253"/>
      <c r="E1631" s="253"/>
      <c r="F1631" s="253"/>
      <c r="G1631" s="253"/>
      <c r="H1631" s="253"/>
      <c r="I1631" s="253"/>
      <c r="J1631" s="253"/>
      <c r="K1631" s="253"/>
      <c r="L1631" s="253"/>
      <c r="S1631" s="253"/>
      <c r="T1631" s="253"/>
      <c r="U1631" s="253"/>
      <c r="V1631" s="253"/>
      <c r="W1631" s="253"/>
      <c r="X1631" s="253"/>
      <c r="Y1631" s="253"/>
      <c r="Z1631" s="253"/>
      <c r="AA1631" s="253"/>
      <c r="AB1631" s="253"/>
      <c r="AC1631" s="253"/>
      <c r="AD1631" s="253"/>
      <c r="AE1631" s="253"/>
      <c r="AF1631" s="253"/>
      <c r="AG1631" s="253"/>
      <c r="AH1631" s="253"/>
      <c r="AI1631" s="253"/>
      <c r="AJ1631" s="253"/>
      <c r="AK1631" s="253"/>
      <c r="AL1631" s="253"/>
      <c r="AM1631" s="253"/>
      <c r="AN1631" s="253"/>
      <c r="AO1631" s="253"/>
      <c r="AP1631" s="253"/>
      <c r="AQ1631" s="253"/>
      <c r="AR1631" s="253"/>
      <c r="AS1631" s="253"/>
      <c r="AT1631" s="253"/>
      <c r="AU1631" s="253"/>
      <c r="AV1631" s="253"/>
      <c r="AW1631" s="253"/>
      <c r="AX1631" s="253"/>
      <c r="AY1631" s="253"/>
      <c r="AZ1631" s="253"/>
      <c r="BA1631" s="253"/>
      <c r="BB1631" s="253"/>
      <c r="BC1631" s="253"/>
      <c r="BD1631" s="253"/>
      <c r="BE1631" s="253"/>
      <c r="BF1631" s="253"/>
      <c r="BG1631" s="253"/>
      <c r="BH1631" s="253"/>
      <c r="BI1631" s="253"/>
      <c r="BJ1631" s="253"/>
      <c r="BK1631" s="253"/>
      <c r="BL1631" s="253"/>
      <c r="BM1631" s="253"/>
      <c r="BN1631" s="253"/>
      <c r="BO1631" s="253"/>
      <c r="BP1631" s="253"/>
      <c r="BQ1631" s="253"/>
      <c r="BR1631" s="253"/>
      <c r="BS1631" s="253"/>
      <c r="BT1631" s="253"/>
      <c r="BU1631" s="253"/>
      <c r="BV1631" s="253"/>
      <c r="BW1631" s="253"/>
      <c r="BX1631" s="253"/>
      <c r="BY1631" s="253"/>
      <c r="BZ1631" s="253"/>
      <c r="CA1631" s="253"/>
      <c r="CB1631" s="253"/>
      <c r="CC1631" s="253"/>
      <c r="CD1631" s="253"/>
      <c r="CE1631" s="253"/>
      <c r="CF1631" s="253"/>
      <c r="CG1631" s="253"/>
      <c r="CH1631" s="253"/>
      <c r="CI1631" s="253"/>
      <c r="CJ1631" s="253"/>
      <c r="CK1631" s="253"/>
      <c r="CL1631" s="253"/>
      <c r="CM1631" s="253"/>
      <c r="CN1631" s="253"/>
      <c r="CO1631" s="253"/>
      <c r="CP1631" s="253"/>
      <c r="CQ1631" s="253"/>
      <c r="CR1631" s="253"/>
      <c r="CS1631" s="253"/>
      <c r="CT1631" s="253"/>
      <c r="CU1631" s="253"/>
      <c r="CV1631" s="253"/>
      <c r="CW1631" s="253"/>
      <c r="CX1631" s="253"/>
      <c r="CY1631" s="253"/>
      <c r="CZ1631" s="253"/>
      <c r="DA1631" s="253"/>
      <c r="DB1631" s="253"/>
      <c r="DC1631" s="253"/>
      <c r="DD1631" s="253"/>
      <c r="DE1631" s="253"/>
      <c r="DF1631" s="253"/>
      <c r="DG1631" s="253"/>
      <c r="DH1631" s="253"/>
      <c r="DI1631" s="253"/>
      <c r="DJ1631" s="253"/>
      <c r="DK1631" s="253"/>
      <c r="DL1631" s="253"/>
      <c r="DM1631" s="253"/>
      <c r="DN1631" s="253"/>
      <c r="DO1631" s="253"/>
      <c r="DP1631" s="253"/>
      <c r="DQ1631" s="253"/>
      <c r="DR1631" s="253"/>
      <c r="DS1631" s="253"/>
      <c r="DT1631" s="253"/>
      <c r="DU1631" s="253"/>
    </row>
    <row r="1632" spans="1:125" s="248" customFormat="1" x14ac:dyDescent="0.25">
      <c r="A1632" s="253"/>
      <c r="B1632" s="253"/>
      <c r="D1632" s="253"/>
      <c r="E1632" s="253"/>
      <c r="F1632" s="253"/>
      <c r="G1632" s="253"/>
      <c r="H1632" s="253"/>
      <c r="I1632" s="253"/>
      <c r="J1632" s="253"/>
      <c r="K1632" s="253"/>
      <c r="L1632" s="253"/>
      <c r="S1632" s="253"/>
      <c r="T1632" s="253"/>
      <c r="U1632" s="253"/>
      <c r="V1632" s="253"/>
      <c r="W1632" s="253"/>
      <c r="X1632" s="253"/>
      <c r="Y1632" s="253"/>
      <c r="Z1632" s="253"/>
      <c r="AA1632" s="253"/>
      <c r="AB1632" s="253"/>
      <c r="AC1632" s="253"/>
      <c r="AD1632" s="253"/>
      <c r="AE1632" s="253"/>
      <c r="AF1632" s="253"/>
      <c r="AG1632" s="253"/>
      <c r="AH1632" s="253"/>
      <c r="AI1632" s="253"/>
      <c r="AJ1632" s="253"/>
      <c r="AK1632" s="253"/>
      <c r="AL1632" s="253"/>
      <c r="AM1632" s="253"/>
      <c r="AN1632" s="253"/>
      <c r="AO1632" s="253"/>
      <c r="AP1632" s="253"/>
      <c r="AQ1632" s="253"/>
      <c r="AR1632" s="253"/>
      <c r="AS1632" s="253"/>
      <c r="AT1632" s="253"/>
      <c r="AU1632" s="253"/>
      <c r="AV1632" s="253"/>
      <c r="AW1632" s="253"/>
      <c r="AX1632" s="253"/>
      <c r="AY1632" s="253"/>
      <c r="AZ1632" s="253"/>
      <c r="BA1632" s="253"/>
      <c r="BB1632" s="253"/>
      <c r="BC1632" s="253"/>
      <c r="BD1632" s="253"/>
      <c r="BE1632" s="253"/>
      <c r="BF1632" s="253"/>
      <c r="BG1632" s="253"/>
      <c r="BH1632" s="253"/>
      <c r="BI1632" s="253"/>
      <c r="BJ1632" s="253"/>
      <c r="BK1632" s="253"/>
      <c r="BL1632" s="253"/>
      <c r="BM1632" s="253"/>
      <c r="BN1632" s="253"/>
      <c r="BO1632" s="253"/>
      <c r="BP1632" s="253"/>
      <c r="BQ1632" s="253"/>
      <c r="BR1632" s="253"/>
      <c r="BS1632" s="253"/>
      <c r="BT1632" s="253"/>
      <c r="BU1632" s="253"/>
      <c r="BV1632" s="253"/>
      <c r="BW1632" s="253"/>
      <c r="BX1632" s="253"/>
      <c r="BY1632" s="253"/>
      <c r="BZ1632" s="253"/>
      <c r="CA1632" s="253"/>
      <c r="CB1632" s="253"/>
      <c r="CC1632" s="253"/>
      <c r="CD1632" s="253"/>
      <c r="CE1632" s="253"/>
      <c r="CF1632" s="253"/>
      <c r="CG1632" s="253"/>
      <c r="CH1632" s="253"/>
      <c r="CI1632" s="253"/>
      <c r="CJ1632" s="253"/>
      <c r="CK1632" s="253"/>
      <c r="CL1632" s="253"/>
      <c r="CM1632" s="253"/>
      <c r="CN1632" s="253"/>
      <c r="CO1632" s="253"/>
      <c r="CP1632" s="253"/>
      <c r="CQ1632" s="253"/>
      <c r="CR1632" s="253"/>
      <c r="CS1632" s="253"/>
      <c r="CT1632" s="253"/>
      <c r="CU1632" s="253"/>
      <c r="CV1632" s="253"/>
      <c r="CW1632" s="253"/>
      <c r="CX1632" s="253"/>
      <c r="CY1632" s="253"/>
      <c r="CZ1632" s="253"/>
      <c r="DA1632" s="253"/>
      <c r="DB1632" s="253"/>
      <c r="DC1632" s="253"/>
      <c r="DD1632" s="253"/>
      <c r="DE1632" s="253"/>
      <c r="DF1632" s="253"/>
      <c r="DG1632" s="253"/>
      <c r="DH1632" s="253"/>
      <c r="DI1632" s="253"/>
      <c r="DJ1632" s="253"/>
      <c r="DK1632" s="253"/>
      <c r="DL1632" s="253"/>
      <c r="DM1632" s="253"/>
      <c r="DN1632" s="253"/>
      <c r="DO1632" s="253"/>
      <c r="DP1632" s="253"/>
      <c r="DQ1632" s="253"/>
      <c r="DR1632" s="253"/>
      <c r="DS1632" s="253"/>
      <c r="DT1632" s="253"/>
      <c r="DU1632" s="253"/>
    </row>
    <row r="1633" spans="1:125" s="248" customFormat="1" x14ac:dyDescent="0.25">
      <c r="A1633" s="253"/>
      <c r="B1633" s="253"/>
      <c r="D1633" s="253"/>
      <c r="E1633" s="253"/>
      <c r="F1633" s="253"/>
      <c r="G1633" s="253"/>
      <c r="H1633" s="253"/>
      <c r="I1633" s="253"/>
      <c r="J1633" s="253"/>
      <c r="K1633" s="253"/>
      <c r="L1633" s="253"/>
      <c r="S1633" s="253"/>
      <c r="T1633" s="253"/>
      <c r="U1633" s="253"/>
      <c r="V1633" s="253"/>
      <c r="W1633" s="253"/>
      <c r="X1633" s="253"/>
      <c r="Y1633" s="253"/>
      <c r="Z1633" s="253"/>
      <c r="AA1633" s="253"/>
      <c r="AB1633" s="253"/>
      <c r="AC1633" s="253"/>
      <c r="AD1633" s="253"/>
      <c r="AE1633" s="253"/>
      <c r="AF1633" s="253"/>
      <c r="AG1633" s="253"/>
      <c r="AH1633" s="253"/>
      <c r="AI1633" s="253"/>
      <c r="AJ1633" s="253"/>
      <c r="AK1633" s="253"/>
      <c r="AL1633" s="253"/>
      <c r="AM1633" s="253"/>
      <c r="AN1633" s="253"/>
      <c r="AO1633" s="253"/>
      <c r="AP1633" s="253"/>
      <c r="AQ1633" s="253"/>
      <c r="AR1633" s="253"/>
      <c r="AS1633" s="253"/>
      <c r="AT1633" s="253"/>
      <c r="AU1633" s="253"/>
      <c r="AV1633" s="253"/>
      <c r="AW1633" s="253"/>
      <c r="AX1633" s="253"/>
      <c r="AY1633" s="253"/>
      <c r="AZ1633" s="253"/>
      <c r="BA1633" s="253"/>
      <c r="BB1633" s="253"/>
      <c r="BC1633" s="253"/>
      <c r="BD1633" s="253"/>
      <c r="BE1633" s="253"/>
      <c r="BF1633" s="253"/>
      <c r="BG1633" s="253"/>
      <c r="BH1633" s="253"/>
      <c r="BI1633" s="253"/>
      <c r="BJ1633" s="253"/>
      <c r="BK1633" s="253"/>
      <c r="BL1633" s="253"/>
      <c r="BM1633" s="253"/>
      <c r="BN1633" s="253"/>
      <c r="BO1633" s="253"/>
      <c r="BP1633" s="253"/>
      <c r="BQ1633" s="253"/>
      <c r="BR1633" s="253"/>
      <c r="BS1633" s="253"/>
      <c r="BT1633" s="253"/>
      <c r="BU1633" s="253"/>
      <c r="BV1633" s="253"/>
      <c r="BW1633" s="253"/>
      <c r="BX1633" s="253"/>
      <c r="BY1633" s="253"/>
      <c r="BZ1633" s="253"/>
      <c r="CA1633" s="253"/>
      <c r="CB1633" s="253"/>
      <c r="CC1633" s="253"/>
      <c r="CD1633" s="253"/>
      <c r="CE1633" s="253"/>
      <c r="CF1633" s="253"/>
      <c r="CG1633" s="253"/>
      <c r="CH1633" s="253"/>
      <c r="CI1633" s="253"/>
      <c r="CJ1633" s="253"/>
      <c r="CK1633" s="253"/>
      <c r="CL1633" s="253"/>
      <c r="CM1633" s="253"/>
      <c r="CN1633" s="253"/>
      <c r="CO1633" s="253"/>
      <c r="CP1633" s="253"/>
      <c r="CQ1633" s="253"/>
      <c r="CR1633" s="253"/>
      <c r="CS1633" s="253"/>
      <c r="CT1633" s="253"/>
      <c r="CU1633" s="253"/>
      <c r="CV1633" s="253"/>
      <c r="CW1633" s="253"/>
      <c r="CX1633" s="253"/>
      <c r="CY1633" s="253"/>
      <c r="CZ1633" s="253"/>
      <c r="DA1633" s="253"/>
      <c r="DB1633" s="253"/>
      <c r="DC1633" s="253"/>
      <c r="DD1633" s="253"/>
      <c r="DE1633" s="253"/>
      <c r="DF1633" s="253"/>
      <c r="DG1633" s="253"/>
      <c r="DH1633" s="253"/>
      <c r="DI1633" s="253"/>
      <c r="DJ1633" s="253"/>
      <c r="DK1633" s="253"/>
      <c r="DL1633" s="253"/>
      <c r="DM1633" s="253"/>
      <c r="DN1633" s="253"/>
      <c r="DO1633" s="253"/>
      <c r="DP1633" s="253"/>
      <c r="DQ1633" s="253"/>
      <c r="DR1633" s="253"/>
      <c r="DS1633" s="253"/>
      <c r="DT1633" s="253"/>
      <c r="DU1633" s="253"/>
    </row>
    <row r="1634" spans="1:125" s="248" customFormat="1" x14ac:dyDescent="0.25">
      <c r="A1634" s="253"/>
      <c r="B1634" s="253"/>
      <c r="D1634" s="253"/>
      <c r="E1634" s="253"/>
      <c r="F1634" s="253"/>
      <c r="G1634" s="253"/>
      <c r="H1634" s="253"/>
      <c r="I1634" s="253"/>
      <c r="J1634" s="253"/>
      <c r="K1634" s="253"/>
      <c r="L1634" s="253"/>
      <c r="S1634" s="253"/>
      <c r="T1634" s="253"/>
      <c r="U1634" s="253"/>
      <c r="V1634" s="253"/>
      <c r="W1634" s="253"/>
      <c r="X1634" s="253"/>
      <c r="Y1634" s="253"/>
      <c r="Z1634" s="253"/>
      <c r="AA1634" s="253"/>
      <c r="AB1634" s="253"/>
      <c r="AC1634" s="253"/>
      <c r="AD1634" s="253"/>
      <c r="AE1634" s="253"/>
      <c r="AF1634" s="253"/>
      <c r="AG1634" s="253"/>
      <c r="AH1634" s="253"/>
      <c r="AI1634" s="253"/>
      <c r="AJ1634" s="253"/>
      <c r="AK1634" s="253"/>
      <c r="AL1634" s="253"/>
      <c r="AM1634" s="253"/>
      <c r="AN1634" s="253"/>
      <c r="AO1634" s="253"/>
      <c r="AP1634" s="253"/>
      <c r="AQ1634" s="253"/>
      <c r="AR1634" s="253"/>
      <c r="AS1634" s="253"/>
      <c r="AT1634" s="253"/>
      <c r="AU1634" s="253"/>
      <c r="AV1634" s="253"/>
      <c r="AW1634" s="253"/>
      <c r="AX1634" s="253"/>
      <c r="AY1634" s="253"/>
      <c r="AZ1634" s="253"/>
      <c r="BA1634" s="253"/>
      <c r="BB1634" s="253"/>
      <c r="BC1634" s="253"/>
      <c r="BD1634" s="253"/>
      <c r="BE1634" s="253"/>
      <c r="BF1634" s="253"/>
      <c r="BG1634" s="253"/>
      <c r="BH1634" s="253"/>
      <c r="BI1634" s="253"/>
      <c r="BJ1634" s="253"/>
      <c r="BK1634" s="253"/>
      <c r="BL1634" s="253"/>
      <c r="BM1634" s="253"/>
      <c r="BN1634" s="253"/>
      <c r="BO1634" s="253"/>
      <c r="BP1634" s="253"/>
      <c r="BQ1634" s="253"/>
      <c r="BR1634" s="253"/>
      <c r="BS1634" s="253"/>
      <c r="BT1634" s="253"/>
      <c r="BU1634" s="253"/>
      <c r="BV1634" s="253"/>
      <c r="BW1634" s="253"/>
      <c r="BX1634" s="253"/>
      <c r="BY1634" s="253"/>
      <c r="BZ1634" s="253"/>
      <c r="CA1634" s="253"/>
      <c r="CB1634" s="253"/>
      <c r="CC1634" s="253"/>
      <c r="CD1634" s="253"/>
      <c r="CE1634" s="253"/>
      <c r="CF1634" s="253"/>
      <c r="CG1634" s="253"/>
      <c r="CH1634" s="253"/>
      <c r="CI1634" s="253"/>
      <c r="CJ1634" s="253"/>
      <c r="CK1634" s="253"/>
      <c r="CL1634" s="253"/>
      <c r="CM1634" s="253"/>
      <c r="CN1634" s="253"/>
      <c r="CO1634" s="253"/>
      <c r="CP1634" s="253"/>
      <c r="CQ1634" s="253"/>
      <c r="CR1634" s="253"/>
      <c r="CS1634" s="253"/>
      <c r="CT1634" s="253"/>
      <c r="CU1634" s="253"/>
      <c r="CV1634" s="253"/>
      <c r="CW1634" s="253"/>
      <c r="CX1634" s="253"/>
      <c r="CY1634" s="253"/>
      <c r="CZ1634" s="253"/>
      <c r="DA1634" s="253"/>
      <c r="DB1634" s="253"/>
      <c r="DC1634" s="253"/>
      <c r="DD1634" s="253"/>
      <c r="DE1634" s="253"/>
      <c r="DF1634" s="253"/>
      <c r="DG1634" s="253"/>
      <c r="DH1634" s="253"/>
      <c r="DI1634" s="253"/>
      <c r="DJ1634" s="253"/>
      <c r="DK1634" s="253"/>
      <c r="DL1634" s="253"/>
      <c r="DM1634" s="253"/>
      <c r="DN1634" s="253"/>
      <c r="DO1634" s="253"/>
      <c r="DP1634" s="253"/>
      <c r="DQ1634" s="253"/>
      <c r="DR1634" s="253"/>
      <c r="DS1634" s="253"/>
      <c r="DT1634" s="253"/>
      <c r="DU1634" s="253"/>
    </row>
    <row r="1635" spans="1:125" s="248" customFormat="1" x14ac:dyDescent="0.25">
      <c r="A1635" s="253"/>
      <c r="B1635" s="253"/>
      <c r="D1635" s="253"/>
      <c r="E1635" s="253"/>
      <c r="F1635" s="253"/>
      <c r="G1635" s="253"/>
      <c r="H1635" s="253"/>
      <c r="I1635" s="253"/>
      <c r="J1635" s="253"/>
      <c r="K1635" s="253"/>
      <c r="L1635" s="253"/>
      <c r="S1635" s="253"/>
      <c r="T1635" s="253"/>
      <c r="U1635" s="253"/>
      <c r="V1635" s="253"/>
      <c r="W1635" s="253"/>
      <c r="X1635" s="253"/>
      <c r="Y1635" s="253"/>
      <c r="Z1635" s="253"/>
      <c r="AA1635" s="253"/>
      <c r="AB1635" s="253"/>
      <c r="AC1635" s="253"/>
      <c r="AD1635" s="253"/>
      <c r="AE1635" s="253"/>
      <c r="AF1635" s="253"/>
      <c r="AG1635" s="253"/>
      <c r="AH1635" s="253"/>
      <c r="AI1635" s="253"/>
      <c r="AJ1635" s="253"/>
      <c r="AK1635" s="253"/>
      <c r="AL1635" s="253"/>
      <c r="AM1635" s="253"/>
      <c r="AN1635" s="253"/>
      <c r="AO1635" s="253"/>
      <c r="AP1635" s="253"/>
      <c r="AQ1635" s="253"/>
      <c r="AR1635" s="253"/>
      <c r="AS1635" s="253"/>
      <c r="AT1635" s="253"/>
      <c r="AU1635" s="253"/>
      <c r="AV1635" s="253"/>
      <c r="AW1635" s="253"/>
      <c r="AX1635" s="253"/>
      <c r="AY1635" s="253"/>
      <c r="AZ1635" s="253"/>
      <c r="BA1635" s="253"/>
      <c r="BB1635" s="253"/>
      <c r="BC1635" s="253"/>
      <c r="BD1635" s="253"/>
      <c r="BE1635" s="253"/>
      <c r="BF1635" s="253"/>
      <c r="BG1635" s="253"/>
      <c r="BH1635" s="253"/>
      <c r="BI1635" s="253"/>
      <c r="BJ1635" s="253"/>
      <c r="BK1635" s="253"/>
      <c r="BL1635" s="253"/>
      <c r="BM1635" s="253"/>
      <c r="BN1635" s="253"/>
      <c r="BO1635" s="253"/>
      <c r="BP1635" s="253"/>
      <c r="BQ1635" s="253"/>
      <c r="BR1635" s="253"/>
      <c r="BS1635" s="253"/>
      <c r="BT1635" s="253"/>
      <c r="BU1635" s="253"/>
      <c r="BV1635" s="253"/>
      <c r="BW1635" s="253"/>
      <c r="BX1635" s="253"/>
      <c r="BY1635" s="253"/>
      <c r="BZ1635" s="253"/>
      <c r="CA1635" s="253"/>
      <c r="CB1635" s="253"/>
      <c r="CC1635" s="253"/>
      <c r="CD1635" s="253"/>
      <c r="CE1635" s="253"/>
      <c r="CF1635" s="253"/>
      <c r="CG1635" s="253"/>
      <c r="CH1635" s="253"/>
      <c r="CI1635" s="253"/>
      <c r="CJ1635" s="253"/>
      <c r="CK1635" s="253"/>
      <c r="CL1635" s="253"/>
      <c r="CM1635" s="253"/>
      <c r="CN1635" s="253"/>
      <c r="CO1635" s="253"/>
      <c r="CP1635" s="253"/>
      <c r="CQ1635" s="253"/>
      <c r="CR1635" s="253"/>
      <c r="CS1635" s="253"/>
      <c r="CT1635" s="253"/>
      <c r="CU1635" s="253"/>
      <c r="CV1635" s="253"/>
      <c r="CW1635" s="253"/>
      <c r="CX1635" s="253"/>
      <c r="CY1635" s="253"/>
      <c r="CZ1635" s="253"/>
      <c r="DA1635" s="253"/>
      <c r="DB1635" s="253"/>
      <c r="DC1635" s="253"/>
      <c r="DD1635" s="253"/>
      <c r="DE1635" s="253"/>
      <c r="DF1635" s="253"/>
      <c r="DG1635" s="253"/>
      <c r="DH1635" s="253"/>
      <c r="DI1635" s="253"/>
      <c r="DJ1635" s="253"/>
      <c r="DK1635" s="253"/>
      <c r="DL1635" s="253"/>
      <c r="DM1635" s="253"/>
      <c r="DN1635" s="253"/>
      <c r="DO1635" s="253"/>
      <c r="DP1635" s="253"/>
      <c r="DQ1635" s="253"/>
      <c r="DR1635" s="253"/>
      <c r="DS1635" s="253"/>
      <c r="DT1635" s="253"/>
      <c r="DU1635" s="253"/>
    </row>
    <row r="1636" spans="1:125" s="248" customFormat="1" x14ac:dyDescent="0.25">
      <c r="A1636" s="253"/>
      <c r="B1636" s="253"/>
      <c r="D1636" s="253"/>
      <c r="E1636" s="253"/>
      <c r="F1636" s="253"/>
      <c r="G1636" s="253"/>
      <c r="H1636" s="253"/>
      <c r="I1636" s="253"/>
      <c r="J1636" s="253"/>
      <c r="K1636" s="253"/>
      <c r="L1636" s="253"/>
      <c r="S1636" s="253"/>
      <c r="T1636" s="253"/>
      <c r="U1636" s="253"/>
      <c r="V1636" s="253"/>
      <c r="W1636" s="253"/>
      <c r="X1636" s="253"/>
      <c r="Y1636" s="253"/>
      <c r="Z1636" s="253"/>
      <c r="AA1636" s="253"/>
      <c r="AB1636" s="253"/>
      <c r="AC1636" s="253"/>
      <c r="AD1636" s="253"/>
      <c r="AE1636" s="253"/>
      <c r="AF1636" s="253"/>
      <c r="AG1636" s="253"/>
      <c r="AH1636" s="253"/>
      <c r="AI1636" s="253"/>
      <c r="AJ1636" s="253"/>
      <c r="AK1636" s="253"/>
      <c r="AL1636" s="253"/>
      <c r="AM1636" s="253"/>
      <c r="AN1636" s="253"/>
      <c r="AO1636" s="253"/>
      <c r="AP1636" s="253"/>
      <c r="AQ1636" s="253"/>
      <c r="AR1636" s="253"/>
      <c r="AS1636" s="253"/>
      <c r="AT1636" s="253"/>
      <c r="AU1636" s="253"/>
      <c r="AV1636" s="253"/>
      <c r="AW1636" s="253"/>
      <c r="AX1636" s="253"/>
      <c r="AY1636" s="253"/>
      <c r="AZ1636" s="253"/>
      <c r="BA1636" s="253"/>
      <c r="BB1636" s="253"/>
      <c r="BC1636" s="253"/>
      <c r="BD1636" s="253"/>
      <c r="BE1636" s="253"/>
      <c r="BF1636" s="253"/>
      <c r="BG1636" s="253"/>
      <c r="BH1636" s="253"/>
      <c r="BI1636" s="253"/>
      <c r="BJ1636" s="253"/>
      <c r="BK1636" s="253"/>
      <c r="BL1636" s="253"/>
      <c r="BM1636" s="253"/>
      <c r="BN1636" s="253"/>
      <c r="BO1636" s="253"/>
      <c r="BP1636" s="253"/>
      <c r="BQ1636" s="253"/>
      <c r="BR1636" s="253"/>
      <c r="BS1636" s="253"/>
      <c r="BT1636" s="253"/>
      <c r="BU1636" s="253"/>
      <c r="BV1636" s="253"/>
      <c r="BW1636" s="253"/>
      <c r="BX1636" s="253"/>
      <c r="BY1636" s="253"/>
      <c r="BZ1636" s="253"/>
      <c r="CA1636" s="253"/>
      <c r="CB1636" s="253"/>
      <c r="CC1636" s="253"/>
      <c r="CD1636" s="253"/>
      <c r="CE1636" s="253"/>
      <c r="CF1636" s="253"/>
      <c r="CG1636" s="253"/>
      <c r="CH1636" s="253"/>
      <c r="CI1636" s="253"/>
      <c r="CJ1636" s="253"/>
      <c r="CK1636" s="253"/>
      <c r="CL1636" s="253"/>
      <c r="CM1636" s="253"/>
      <c r="CN1636" s="253"/>
      <c r="CO1636" s="253"/>
      <c r="CP1636" s="253"/>
      <c r="CQ1636" s="253"/>
      <c r="CR1636" s="253"/>
      <c r="CS1636" s="253"/>
      <c r="CT1636" s="253"/>
      <c r="CU1636" s="253"/>
      <c r="CV1636" s="253"/>
      <c r="CW1636" s="253"/>
      <c r="CX1636" s="253"/>
      <c r="CY1636" s="253"/>
      <c r="CZ1636" s="253"/>
      <c r="DA1636" s="253"/>
      <c r="DB1636" s="253"/>
      <c r="DC1636" s="253"/>
      <c r="DD1636" s="253"/>
      <c r="DE1636" s="253"/>
      <c r="DF1636" s="253"/>
      <c r="DG1636" s="253"/>
      <c r="DH1636" s="253"/>
      <c r="DI1636" s="253"/>
      <c r="DJ1636" s="253"/>
      <c r="DK1636" s="253"/>
      <c r="DL1636" s="253"/>
      <c r="DM1636" s="253"/>
      <c r="DN1636" s="253"/>
      <c r="DO1636" s="253"/>
      <c r="DP1636" s="253"/>
      <c r="DQ1636" s="253"/>
      <c r="DR1636" s="253"/>
      <c r="DS1636" s="253"/>
      <c r="DT1636" s="253"/>
      <c r="DU1636" s="253"/>
    </row>
    <row r="1637" spans="1:125" s="248" customFormat="1" x14ac:dyDescent="0.25">
      <c r="A1637" s="253"/>
      <c r="B1637" s="253"/>
      <c r="D1637" s="253"/>
      <c r="E1637" s="253"/>
      <c r="F1637" s="253"/>
      <c r="G1637" s="253"/>
      <c r="H1637" s="253"/>
      <c r="I1637" s="253"/>
      <c r="J1637" s="253"/>
      <c r="K1637" s="253"/>
      <c r="L1637" s="253"/>
      <c r="S1637" s="253"/>
      <c r="T1637" s="253"/>
      <c r="U1637" s="253"/>
      <c r="V1637" s="253"/>
      <c r="W1637" s="253"/>
      <c r="X1637" s="253"/>
      <c r="Y1637" s="253"/>
      <c r="Z1637" s="253"/>
      <c r="AA1637" s="253"/>
      <c r="AB1637" s="253"/>
      <c r="AC1637" s="253"/>
      <c r="AD1637" s="253"/>
      <c r="AE1637" s="253"/>
      <c r="AF1637" s="253"/>
      <c r="AG1637" s="253"/>
      <c r="AH1637" s="253"/>
      <c r="AI1637" s="253"/>
      <c r="AJ1637" s="253"/>
      <c r="AK1637" s="253"/>
      <c r="AL1637" s="253"/>
      <c r="AM1637" s="253"/>
      <c r="AN1637" s="253"/>
      <c r="AO1637" s="253"/>
      <c r="AP1637" s="253"/>
      <c r="AQ1637" s="253"/>
      <c r="AR1637" s="253"/>
      <c r="AS1637" s="253"/>
      <c r="AT1637" s="253"/>
      <c r="AU1637" s="253"/>
      <c r="AV1637" s="253"/>
      <c r="AW1637" s="253"/>
      <c r="AX1637" s="253"/>
      <c r="AY1637" s="253"/>
      <c r="AZ1637" s="253"/>
      <c r="BA1637" s="253"/>
      <c r="BB1637" s="253"/>
      <c r="BC1637" s="253"/>
      <c r="BD1637" s="253"/>
      <c r="BE1637" s="253"/>
      <c r="BF1637" s="253"/>
      <c r="BG1637" s="253"/>
      <c r="BH1637" s="253"/>
      <c r="BI1637" s="253"/>
      <c r="BJ1637" s="253"/>
      <c r="BK1637" s="253"/>
      <c r="BL1637" s="253"/>
      <c r="BM1637" s="253"/>
      <c r="BN1637" s="253"/>
      <c r="BO1637" s="253"/>
      <c r="BP1637" s="253"/>
      <c r="BQ1637" s="253"/>
      <c r="BR1637" s="253"/>
      <c r="BS1637" s="253"/>
      <c r="BT1637" s="253"/>
      <c r="BU1637" s="253"/>
      <c r="BV1637" s="253"/>
      <c r="BW1637" s="253"/>
      <c r="BX1637" s="253"/>
      <c r="BY1637" s="253"/>
      <c r="BZ1637" s="253"/>
      <c r="CA1637" s="253"/>
      <c r="CB1637" s="253"/>
      <c r="CC1637" s="253"/>
      <c r="CD1637" s="253"/>
      <c r="CE1637" s="253"/>
      <c r="CF1637" s="253"/>
      <c r="CG1637" s="253"/>
      <c r="CH1637" s="253"/>
      <c r="CI1637" s="253"/>
      <c r="CJ1637" s="253"/>
      <c r="CK1637" s="253"/>
      <c r="CL1637" s="253"/>
      <c r="CM1637" s="253"/>
      <c r="CN1637" s="253"/>
      <c r="CO1637" s="253"/>
      <c r="CP1637" s="253"/>
      <c r="CQ1637" s="253"/>
      <c r="CR1637" s="253"/>
      <c r="CS1637" s="253"/>
      <c r="CT1637" s="253"/>
      <c r="CU1637" s="253"/>
      <c r="CV1637" s="253"/>
      <c r="CW1637" s="253"/>
      <c r="CX1637" s="253"/>
      <c r="CY1637" s="253"/>
      <c r="CZ1637" s="253"/>
      <c r="DA1637" s="253"/>
      <c r="DB1637" s="253"/>
      <c r="DC1637" s="253"/>
      <c r="DD1637" s="253"/>
      <c r="DE1637" s="253"/>
      <c r="DF1637" s="253"/>
      <c r="DG1637" s="253"/>
      <c r="DH1637" s="253"/>
      <c r="DI1637" s="253"/>
      <c r="DJ1637" s="253"/>
      <c r="DK1637" s="253"/>
      <c r="DL1637" s="253"/>
      <c r="DM1637" s="253"/>
      <c r="DN1637" s="253"/>
      <c r="DO1637" s="253"/>
      <c r="DP1637" s="253"/>
      <c r="DQ1637" s="253"/>
      <c r="DR1637" s="253"/>
      <c r="DS1637" s="253"/>
      <c r="DT1637" s="253"/>
      <c r="DU1637" s="253"/>
    </row>
    <row r="1638" spans="1:125" s="248" customFormat="1" x14ac:dyDescent="0.25">
      <c r="A1638" s="253"/>
      <c r="B1638" s="253"/>
      <c r="D1638" s="253"/>
      <c r="E1638" s="253"/>
      <c r="F1638" s="253"/>
      <c r="G1638" s="253"/>
      <c r="H1638" s="253"/>
      <c r="I1638" s="253"/>
      <c r="J1638" s="253"/>
      <c r="K1638" s="253"/>
      <c r="L1638" s="253"/>
      <c r="S1638" s="253"/>
      <c r="T1638" s="253"/>
      <c r="U1638" s="253"/>
      <c r="V1638" s="253"/>
      <c r="W1638" s="253"/>
      <c r="X1638" s="253"/>
      <c r="Y1638" s="253"/>
      <c r="Z1638" s="253"/>
      <c r="AA1638" s="253"/>
      <c r="AB1638" s="253"/>
      <c r="AC1638" s="253"/>
      <c r="AD1638" s="253"/>
      <c r="AE1638" s="253"/>
      <c r="AF1638" s="253"/>
      <c r="AG1638" s="253"/>
      <c r="AH1638" s="253"/>
      <c r="AI1638" s="253"/>
      <c r="AJ1638" s="253"/>
      <c r="AK1638" s="253"/>
      <c r="AL1638" s="253"/>
      <c r="AM1638" s="253"/>
      <c r="AN1638" s="253"/>
      <c r="AO1638" s="253"/>
      <c r="AP1638" s="253"/>
      <c r="AQ1638" s="253"/>
      <c r="AR1638" s="253"/>
      <c r="AS1638" s="253"/>
      <c r="AT1638" s="253"/>
      <c r="AU1638" s="253"/>
      <c r="AV1638" s="253"/>
      <c r="AW1638" s="253"/>
      <c r="AX1638" s="253"/>
      <c r="AY1638" s="253"/>
      <c r="AZ1638" s="253"/>
      <c r="BA1638" s="253"/>
      <c r="BB1638" s="253"/>
      <c r="BC1638" s="253"/>
      <c r="BD1638" s="253"/>
      <c r="BE1638" s="253"/>
      <c r="BF1638" s="253"/>
      <c r="BG1638" s="253"/>
      <c r="BH1638" s="253"/>
      <c r="BI1638" s="253"/>
      <c r="BJ1638" s="253"/>
      <c r="BK1638" s="253"/>
      <c r="BL1638" s="253"/>
      <c r="BM1638" s="253"/>
      <c r="BN1638" s="253"/>
      <c r="BO1638" s="253"/>
      <c r="BP1638" s="253"/>
      <c r="BQ1638" s="253"/>
      <c r="BR1638" s="253"/>
      <c r="BS1638" s="253"/>
      <c r="BT1638" s="253"/>
      <c r="BU1638" s="253"/>
      <c r="BV1638" s="253"/>
      <c r="BW1638" s="253"/>
      <c r="BX1638" s="253"/>
      <c r="BY1638" s="253"/>
      <c r="BZ1638" s="253"/>
      <c r="CA1638" s="253"/>
      <c r="CB1638" s="253"/>
      <c r="CC1638" s="253"/>
      <c r="CD1638" s="253"/>
      <c r="CE1638" s="253"/>
      <c r="CF1638" s="253"/>
      <c r="CG1638" s="253"/>
      <c r="CH1638" s="253"/>
      <c r="CI1638" s="253"/>
      <c r="CJ1638" s="253"/>
      <c r="CK1638" s="253"/>
      <c r="CL1638" s="253"/>
      <c r="CM1638" s="253"/>
      <c r="CN1638" s="253"/>
      <c r="CO1638" s="253"/>
      <c r="CP1638" s="253"/>
      <c r="CQ1638" s="253"/>
      <c r="CR1638" s="253"/>
      <c r="CS1638" s="253"/>
      <c r="CT1638" s="253"/>
      <c r="CU1638" s="253"/>
      <c r="CV1638" s="253"/>
      <c r="CW1638" s="253"/>
      <c r="CX1638" s="253"/>
      <c r="CY1638" s="253"/>
      <c r="CZ1638" s="253"/>
      <c r="DA1638" s="253"/>
      <c r="DB1638" s="253"/>
      <c r="DC1638" s="253"/>
      <c r="DD1638" s="253"/>
      <c r="DE1638" s="253"/>
      <c r="DF1638" s="253"/>
      <c r="DG1638" s="253"/>
      <c r="DH1638" s="253"/>
      <c r="DI1638" s="253"/>
      <c r="DJ1638" s="253"/>
      <c r="DK1638" s="253"/>
      <c r="DL1638" s="253"/>
      <c r="DM1638" s="253"/>
      <c r="DN1638" s="253"/>
      <c r="DO1638" s="253"/>
      <c r="DP1638" s="253"/>
      <c r="DQ1638" s="253"/>
      <c r="DR1638" s="253"/>
      <c r="DS1638" s="253"/>
      <c r="DT1638" s="253"/>
      <c r="DU1638" s="253"/>
    </row>
    <row r="1639" spans="1:125" s="248" customFormat="1" x14ac:dyDescent="0.25">
      <c r="A1639" s="253"/>
      <c r="B1639" s="253"/>
      <c r="D1639" s="253"/>
      <c r="E1639" s="253"/>
      <c r="F1639" s="253"/>
      <c r="G1639" s="253"/>
      <c r="H1639" s="253"/>
      <c r="I1639" s="253"/>
      <c r="J1639" s="253"/>
      <c r="K1639" s="253"/>
      <c r="L1639" s="253"/>
      <c r="S1639" s="253"/>
      <c r="T1639" s="253"/>
      <c r="U1639" s="253"/>
      <c r="V1639" s="253"/>
      <c r="W1639" s="253"/>
      <c r="X1639" s="253"/>
      <c r="Y1639" s="253"/>
      <c r="Z1639" s="253"/>
      <c r="AA1639" s="253"/>
      <c r="AB1639" s="253"/>
      <c r="AC1639" s="253"/>
      <c r="AD1639" s="253"/>
      <c r="AE1639" s="253"/>
      <c r="AF1639" s="253"/>
      <c r="AG1639" s="253"/>
      <c r="AH1639" s="253"/>
      <c r="AI1639" s="253"/>
      <c r="AJ1639" s="253"/>
      <c r="AK1639" s="253"/>
      <c r="AL1639" s="253"/>
      <c r="AM1639" s="253"/>
      <c r="AN1639" s="253"/>
      <c r="AO1639" s="253"/>
      <c r="AP1639" s="253"/>
      <c r="AQ1639" s="253"/>
      <c r="AR1639" s="253"/>
      <c r="AS1639" s="253"/>
      <c r="AT1639" s="253"/>
      <c r="AU1639" s="253"/>
      <c r="AV1639" s="253"/>
      <c r="AW1639" s="253"/>
      <c r="AX1639" s="253"/>
      <c r="AY1639" s="253"/>
      <c r="AZ1639" s="253"/>
      <c r="BA1639" s="253"/>
      <c r="BB1639" s="253"/>
      <c r="BC1639" s="253"/>
      <c r="BD1639" s="253"/>
      <c r="BE1639" s="253"/>
      <c r="BF1639" s="253"/>
      <c r="BG1639" s="253"/>
      <c r="BH1639" s="253"/>
      <c r="BI1639" s="253"/>
      <c r="BJ1639" s="253"/>
      <c r="BK1639" s="253"/>
      <c r="BL1639" s="253"/>
      <c r="BM1639" s="253"/>
      <c r="BN1639" s="253"/>
      <c r="BO1639" s="253"/>
      <c r="BP1639" s="253"/>
      <c r="BQ1639" s="253"/>
      <c r="BR1639" s="253"/>
      <c r="BS1639" s="253"/>
      <c r="BT1639" s="253"/>
      <c r="BU1639" s="253"/>
      <c r="BV1639" s="253"/>
      <c r="BW1639" s="253"/>
      <c r="BX1639" s="253"/>
      <c r="BY1639" s="253"/>
      <c r="BZ1639" s="253"/>
      <c r="CA1639" s="253"/>
      <c r="CB1639" s="253"/>
      <c r="CC1639" s="253"/>
      <c r="CD1639" s="253"/>
      <c r="CE1639" s="253"/>
      <c r="CF1639" s="253"/>
      <c r="CG1639" s="253"/>
      <c r="CH1639" s="253"/>
      <c r="CI1639" s="253"/>
      <c r="CJ1639" s="253"/>
      <c r="CK1639" s="253"/>
      <c r="CL1639" s="253"/>
      <c r="CM1639" s="253"/>
      <c r="CN1639" s="253"/>
      <c r="CO1639" s="253"/>
      <c r="CP1639" s="253"/>
      <c r="CQ1639" s="253"/>
      <c r="CR1639" s="253"/>
      <c r="CS1639" s="253"/>
      <c r="CT1639" s="253"/>
      <c r="CU1639" s="253"/>
      <c r="CV1639" s="253"/>
      <c r="CW1639" s="253"/>
      <c r="CX1639" s="253"/>
      <c r="CY1639" s="253"/>
      <c r="CZ1639" s="253"/>
      <c r="DA1639" s="253"/>
      <c r="DB1639" s="253"/>
      <c r="DC1639" s="253"/>
      <c r="DD1639" s="253"/>
      <c r="DE1639" s="253"/>
      <c r="DF1639" s="253"/>
      <c r="DG1639" s="253"/>
      <c r="DH1639" s="253"/>
      <c r="DI1639" s="253"/>
      <c r="DJ1639" s="253"/>
      <c r="DK1639" s="253"/>
      <c r="DL1639" s="253"/>
      <c r="DM1639" s="253"/>
      <c r="DN1639" s="253"/>
      <c r="DO1639" s="253"/>
      <c r="DP1639" s="253"/>
      <c r="DQ1639" s="253"/>
      <c r="DR1639" s="253"/>
      <c r="DS1639" s="253"/>
      <c r="DT1639" s="253"/>
      <c r="DU1639" s="253"/>
    </row>
    <row r="1640" spans="1:125" s="248" customFormat="1" x14ac:dyDescent="0.25">
      <c r="A1640" s="253"/>
      <c r="B1640" s="253"/>
      <c r="D1640" s="253"/>
      <c r="E1640" s="253"/>
      <c r="F1640" s="253"/>
      <c r="G1640" s="253"/>
      <c r="H1640" s="253"/>
      <c r="I1640" s="253"/>
      <c r="J1640" s="253"/>
      <c r="K1640" s="253"/>
      <c r="L1640" s="253"/>
      <c r="S1640" s="253"/>
      <c r="T1640" s="253"/>
      <c r="U1640" s="253"/>
      <c r="V1640" s="253"/>
      <c r="W1640" s="253"/>
      <c r="X1640" s="253"/>
      <c r="Y1640" s="253"/>
      <c r="Z1640" s="253"/>
      <c r="AA1640" s="253"/>
      <c r="AB1640" s="253"/>
      <c r="AC1640" s="253"/>
      <c r="AD1640" s="253"/>
      <c r="AE1640" s="253"/>
      <c r="AF1640" s="253"/>
      <c r="AG1640" s="253"/>
      <c r="AH1640" s="253"/>
      <c r="AI1640" s="253"/>
      <c r="AJ1640" s="253"/>
      <c r="AK1640" s="253"/>
      <c r="AL1640" s="253"/>
      <c r="AM1640" s="253"/>
      <c r="AN1640" s="253"/>
      <c r="AO1640" s="253"/>
      <c r="AP1640" s="253"/>
      <c r="AQ1640" s="253"/>
      <c r="AR1640" s="253"/>
      <c r="AS1640" s="253"/>
      <c r="AT1640" s="253"/>
      <c r="AU1640" s="253"/>
      <c r="AV1640" s="253"/>
      <c r="AW1640" s="253"/>
      <c r="AX1640" s="253"/>
      <c r="AY1640" s="253"/>
      <c r="AZ1640" s="253"/>
      <c r="BA1640" s="253"/>
      <c r="BB1640" s="253"/>
      <c r="BC1640" s="253"/>
      <c r="BD1640" s="253"/>
      <c r="BE1640" s="253"/>
      <c r="BF1640" s="253"/>
      <c r="BG1640" s="253"/>
      <c r="BH1640" s="253"/>
      <c r="BI1640" s="253"/>
      <c r="BJ1640" s="253"/>
      <c r="BK1640" s="253"/>
      <c r="BL1640" s="253"/>
      <c r="BM1640" s="253"/>
      <c r="BN1640" s="253"/>
      <c r="BO1640" s="253"/>
      <c r="BP1640" s="253"/>
      <c r="BQ1640" s="253"/>
      <c r="BR1640" s="253"/>
      <c r="BS1640" s="253"/>
      <c r="BT1640" s="253"/>
      <c r="BU1640" s="253"/>
      <c r="BV1640" s="253"/>
      <c r="BW1640" s="253"/>
      <c r="BX1640" s="253"/>
      <c r="BY1640" s="253"/>
      <c r="BZ1640" s="253"/>
      <c r="CA1640" s="253"/>
      <c r="CB1640" s="253"/>
      <c r="CC1640" s="253"/>
      <c r="CD1640" s="253"/>
      <c r="CE1640" s="253"/>
      <c r="CF1640" s="253"/>
      <c r="CG1640" s="253"/>
      <c r="CH1640" s="253"/>
      <c r="CI1640" s="253"/>
      <c r="CJ1640" s="253"/>
      <c r="CK1640" s="253"/>
      <c r="CL1640" s="253"/>
      <c r="CM1640" s="253"/>
      <c r="CN1640" s="253"/>
      <c r="CO1640" s="253"/>
      <c r="CP1640" s="253"/>
      <c r="CQ1640" s="253"/>
      <c r="CR1640" s="253"/>
      <c r="CS1640" s="253"/>
      <c r="CT1640" s="253"/>
      <c r="CU1640" s="253"/>
      <c r="CV1640" s="253"/>
      <c r="CW1640" s="253"/>
      <c r="CX1640" s="253"/>
      <c r="CY1640" s="253"/>
      <c r="CZ1640" s="253"/>
      <c r="DA1640" s="253"/>
      <c r="DB1640" s="253"/>
      <c r="DC1640" s="253"/>
      <c r="DD1640" s="253"/>
      <c r="DE1640" s="253"/>
      <c r="DF1640" s="253"/>
      <c r="DG1640" s="253"/>
      <c r="DH1640" s="253"/>
      <c r="DI1640" s="253"/>
      <c r="DJ1640" s="253"/>
      <c r="DK1640" s="253"/>
      <c r="DL1640" s="253"/>
      <c r="DM1640" s="253"/>
      <c r="DN1640" s="253"/>
      <c r="DO1640" s="253"/>
      <c r="DP1640" s="253"/>
      <c r="DQ1640" s="253"/>
      <c r="DR1640" s="253"/>
      <c r="DS1640" s="253"/>
      <c r="DT1640" s="253"/>
      <c r="DU1640" s="253"/>
    </row>
    <row r="1641" spans="1:125" s="248" customFormat="1" x14ac:dyDescent="0.25">
      <c r="A1641" s="253"/>
      <c r="B1641" s="253"/>
      <c r="D1641" s="253"/>
      <c r="E1641" s="253"/>
      <c r="F1641" s="253"/>
      <c r="G1641" s="253"/>
      <c r="H1641" s="253"/>
      <c r="I1641" s="253"/>
      <c r="J1641" s="253"/>
      <c r="K1641" s="253"/>
      <c r="L1641" s="253"/>
      <c r="S1641" s="253"/>
      <c r="T1641" s="253"/>
      <c r="U1641" s="253"/>
      <c r="V1641" s="253"/>
      <c r="W1641" s="253"/>
      <c r="X1641" s="253"/>
      <c r="Y1641" s="253"/>
      <c r="Z1641" s="253"/>
      <c r="AA1641" s="253"/>
      <c r="AB1641" s="253"/>
      <c r="AC1641" s="253"/>
      <c r="AD1641" s="253"/>
      <c r="AE1641" s="253"/>
      <c r="AF1641" s="253"/>
      <c r="AG1641" s="253"/>
      <c r="AH1641" s="253"/>
      <c r="AI1641" s="253"/>
      <c r="AJ1641" s="253"/>
      <c r="AK1641" s="253"/>
      <c r="AL1641" s="253"/>
      <c r="AM1641" s="253"/>
      <c r="AN1641" s="253"/>
      <c r="AO1641" s="253"/>
      <c r="AP1641" s="253"/>
      <c r="AQ1641" s="253"/>
      <c r="AR1641" s="253"/>
      <c r="AS1641" s="253"/>
      <c r="AT1641" s="253"/>
      <c r="AU1641" s="253"/>
      <c r="AV1641" s="253"/>
      <c r="AW1641" s="253"/>
      <c r="AX1641" s="253"/>
      <c r="AY1641" s="253"/>
      <c r="AZ1641" s="253"/>
      <c r="BA1641" s="253"/>
      <c r="BB1641" s="253"/>
      <c r="BC1641" s="253"/>
      <c r="BD1641" s="253"/>
      <c r="BE1641" s="253"/>
      <c r="BF1641" s="253"/>
      <c r="BG1641" s="253"/>
      <c r="BH1641" s="253"/>
      <c r="BI1641" s="253"/>
      <c r="BJ1641" s="253"/>
      <c r="BK1641" s="253"/>
      <c r="BL1641" s="253"/>
      <c r="BM1641" s="253"/>
      <c r="BN1641" s="253"/>
      <c r="BO1641" s="253"/>
      <c r="BP1641" s="253"/>
      <c r="BQ1641" s="253"/>
      <c r="BR1641" s="253"/>
      <c r="BS1641" s="253"/>
      <c r="BT1641" s="253"/>
      <c r="BU1641" s="253"/>
      <c r="BV1641" s="253"/>
      <c r="BW1641" s="253"/>
      <c r="BX1641" s="253"/>
      <c r="BY1641" s="253"/>
      <c r="BZ1641" s="253"/>
      <c r="CA1641" s="253"/>
      <c r="CB1641" s="253"/>
      <c r="CC1641" s="253"/>
      <c r="CD1641" s="253"/>
      <c r="CE1641" s="253"/>
      <c r="CF1641" s="253"/>
      <c r="CG1641" s="253"/>
      <c r="CH1641" s="253"/>
      <c r="CI1641" s="253"/>
      <c r="CJ1641" s="253"/>
      <c r="CK1641" s="253"/>
      <c r="CL1641" s="253"/>
      <c r="CM1641" s="253"/>
      <c r="CN1641" s="253"/>
      <c r="CO1641" s="253"/>
      <c r="CP1641" s="253"/>
      <c r="CQ1641" s="253"/>
      <c r="CR1641" s="253"/>
      <c r="CS1641" s="253"/>
      <c r="CT1641" s="253"/>
      <c r="CU1641" s="253"/>
      <c r="CV1641" s="253"/>
      <c r="CW1641" s="253"/>
      <c r="CX1641" s="253"/>
      <c r="CY1641" s="253"/>
      <c r="CZ1641" s="253"/>
      <c r="DA1641" s="253"/>
      <c r="DB1641" s="253"/>
      <c r="DC1641" s="253"/>
      <c r="DD1641" s="253"/>
      <c r="DE1641" s="253"/>
      <c r="DF1641" s="253"/>
      <c r="DG1641" s="253"/>
      <c r="DH1641" s="253"/>
      <c r="DI1641" s="253"/>
      <c r="DJ1641" s="253"/>
      <c r="DK1641" s="253"/>
      <c r="DL1641" s="253"/>
      <c r="DM1641" s="253"/>
      <c r="DN1641" s="253"/>
      <c r="DO1641" s="253"/>
      <c r="DP1641" s="253"/>
      <c r="DQ1641" s="253"/>
      <c r="DR1641" s="253"/>
      <c r="DS1641" s="253"/>
      <c r="DT1641" s="253"/>
      <c r="DU1641" s="253"/>
    </row>
    <row r="1642" spans="1:125" s="248" customFormat="1" x14ac:dyDescent="0.25">
      <c r="A1642" s="253"/>
      <c r="B1642" s="253"/>
      <c r="D1642" s="253"/>
      <c r="E1642" s="253"/>
      <c r="F1642" s="253"/>
      <c r="G1642" s="253"/>
      <c r="H1642" s="253"/>
      <c r="I1642" s="253"/>
      <c r="J1642" s="253"/>
      <c r="K1642" s="253"/>
      <c r="L1642" s="253"/>
      <c r="S1642" s="253"/>
      <c r="T1642" s="253"/>
      <c r="U1642" s="253"/>
      <c r="V1642" s="253"/>
      <c r="W1642" s="253"/>
      <c r="X1642" s="253"/>
      <c r="Y1642" s="253"/>
      <c r="Z1642" s="253"/>
      <c r="AA1642" s="253"/>
      <c r="AB1642" s="253"/>
      <c r="AC1642" s="253"/>
      <c r="AD1642" s="253"/>
      <c r="AE1642" s="253"/>
      <c r="AF1642" s="253"/>
      <c r="AG1642" s="253"/>
      <c r="AH1642" s="253"/>
      <c r="AI1642" s="253"/>
      <c r="AJ1642" s="253"/>
      <c r="AK1642" s="253"/>
      <c r="AL1642" s="253"/>
      <c r="AM1642" s="253"/>
      <c r="AN1642" s="253"/>
      <c r="AO1642" s="253"/>
      <c r="AP1642" s="253"/>
      <c r="AQ1642" s="253"/>
      <c r="AR1642" s="253"/>
      <c r="AS1642" s="253"/>
      <c r="AT1642" s="253"/>
      <c r="AU1642" s="253"/>
      <c r="AV1642" s="253"/>
      <c r="AW1642" s="253"/>
      <c r="AX1642" s="253"/>
      <c r="AY1642" s="253"/>
      <c r="AZ1642" s="253"/>
      <c r="BA1642" s="253"/>
      <c r="BB1642" s="253"/>
      <c r="BC1642" s="253"/>
      <c r="BD1642" s="253"/>
      <c r="BE1642" s="253"/>
      <c r="BF1642" s="253"/>
      <c r="BG1642" s="253"/>
      <c r="BH1642" s="253"/>
      <c r="BI1642" s="253"/>
      <c r="BJ1642" s="253"/>
      <c r="BK1642" s="253"/>
      <c r="BL1642" s="253"/>
      <c r="BM1642" s="253"/>
      <c r="BN1642" s="253"/>
      <c r="BO1642" s="253"/>
      <c r="BP1642" s="253"/>
      <c r="BQ1642" s="253"/>
      <c r="BR1642" s="253"/>
      <c r="BS1642" s="253"/>
      <c r="BT1642" s="253"/>
      <c r="BU1642" s="253"/>
      <c r="BV1642" s="253"/>
      <c r="BW1642" s="253"/>
      <c r="BX1642" s="253"/>
      <c r="BY1642" s="253"/>
      <c r="BZ1642" s="253"/>
      <c r="CA1642" s="253"/>
      <c r="CB1642" s="253"/>
      <c r="CC1642" s="253"/>
      <c r="CD1642" s="253"/>
      <c r="CE1642" s="253"/>
      <c r="CF1642" s="253"/>
      <c r="CG1642" s="253"/>
      <c r="CH1642" s="253"/>
      <c r="CI1642" s="253"/>
      <c r="CJ1642" s="253"/>
      <c r="CK1642" s="253"/>
      <c r="CL1642" s="253"/>
      <c r="CM1642" s="253"/>
      <c r="CN1642" s="253"/>
      <c r="CO1642" s="253"/>
      <c r="CP1642" s="253"/>
      <c r="CQ1642" s="253"/>
      <c r="CR1642" s="253"/>
      <c r="CS1642" s="253"/>
      <c r="CT1642" s="253"/>
      <c r="CU1642" s="253"/>
      <c r="CV1642" s="253"/>
      <c r="CW1642" s="253"/>
      <c r="CX1642" s="253"/>
      <c r="CY1642" s="253"/>
      <c r="CZ1642" s="253"/>
      <c r="DA1642" s="253"/>
      <c r="DB1642" s="253"/>
      <c r="DC1642" s="253"/>
      <c r="DD1642" s="253"/>
      <c r="DE1642" s="253"/>
      <c r="DF1642" s="253"/>
      <c r="DG1642" s="253"/>
      <c r="DH1642" s="253"/>
      <c r="DI1642" s="253"/>
      <c r="DJ1642" s="253"/>
      <c r="DK1642" s="253"/>
      <c r="DL1642" s="253"/>
      <c r="DM1642" s="253"/>
      <c r="DN1642" s="253"/>
      <c r="DO1642" s="253"/>
      <c r="DP1642" s="253"/>
      <c r="DQ1642" s="253"/>
      <c r="DR1642" s="253"/>
      <c r="DS1642" s="253"/>
      <c r="DT1642" s="253"/>
      <c r="DU1642" s="253"/>
    </row>
    <row r="1643" spans="1:125" s="248" customFormat="1" x14ac:dyDescent="0.25">
      <c r="A1643" s="253"/>
      <c r="B1643" s="253"/>
      <c r="D1643" s="253"/>
      <c r="E1643" s="253"/>
      <c r="F1643" s="253"/>
      <c r="G1643" s="253"/>
      <c r="H1643" s="253"/>
      <c r="I1643" s="253"/>
      <c r="J1643" s="253"/>
      <c r="K1643" s="253"/>
      <c r="L1643" s="253"/>
      <c r="S1643" s="253"/>
      <c r="T1643" s="253"/>
      <c r="U1643" s="253"/>
      <c r="V1643" s="253"/>
      <c r="W1643" s="253"/>
      <c r="X1643" s="253"/>
      <c r="Y1643" s="253"/>
      <c r="Z1643" s="253"/>
      <c r="AA1643" s="253"/>
      <c r="AB1643" s="253"/>
      <c r="AC1643" s="253"/>
      <c r="AD1643" s="253"/>
      <c r="AE1643" s="253"/>
      <c r="AF1643" s="253"/>
      <c r="AG1643" s="253"/>
      <c r="AH1643" s="253"/>
      <c r="AI1643" s="253"/>
      <c r="AJ1643" s="253"/>
      <c r="AK1643" s="253"/>
      <c r="AL1643" s="253"/>
      <c r="AM1643" s="253"/>
      <c r="AN1643" s="253"/>
      <c r="AO1643" s="253"/>
      <c r="AP1643" s="253"/>
      <c r="AQ1643" s="253"/>
      <c r="AR1643" s="253"/>
      <c r="AS1643" s="253"/>
      <c r="AT1643" s="253"/>
      <c r="AU1643" s="253"/>
      <c r="AV1643" s="253"/>
      <c r="AW1643" s="253"/>
      <c r="AX1643" s="253"/>
      <c r="AY1643" s="253"/>
      <c r="AZ1643" s="253"/>
      <c r="BA1643" s="253"/>
      <c r="BB1643" s="253"/>
      <c r="BC1643" s="253"/>
      <c r="BD1643" s="253"/>
      <c r="BE1643" s="253"/>
      <c r="BF1643" s="253"/>
      <c r="BG1643" s="253"/>
      <c r="BH1643" s="253"/>
      <c r="BI1643" s="253"/>
      <c r="BJ1643" s="253"/>
      <c r="BK1643" s="253"/>
      <c r="BL1643" s="253"/>
      <c r="BM1643" s="253"/>
      <c r="BN1643" s="253"/>
      <c r="BO1643" s="253"/>
      <c r="BP1643" s="253"/>
      <c r="BQ1643" s="253"/>
      <c r="BR1643" s="253"/>
      <c r="BS1643" s="253"/>
      <c r="BT1643" s="253"/>
      <c r="BU1643" s="253"/>
      <c r="BV1643" s="253"/>
      <c r="BW1643" s="253"/>
      <c r="BX1643" s="253"/>
      <c r="BY1643" s="253"/>
      <c r="BZ1643" s="253"/>
      <c r="CA1643" s="253"/>
      <c r="CB1643" s="253"/>
      <c r="CC1643" s="253"/>
      <c r="CD1643" s="253"/>
      <c r="CE1643" s="253"/>
      <c r="CF1643" s="253"/>
      <c r="CG1643" s="253"/>
      <c r="CH1643" s="253"/>
      <c r="CI1643" s="253"/>
      <c r="CJ1643" s="253"/>
      <c r="CK1643" s="253"/>
      <c r="CL1643" s="253"/>
      <c r="CM1643" s="253"/>
      <c r="CN1643" s="253"/>
      <c r="CO1643" s="253"/>
      <c r="CP1643" s="253"/>
      <c r="CQ1643" s="253"/>
      <c r="CR1643" s="253"/>
      <c r="CS1643" s="253"/>
      <c r="CT1643" s="253"/>
      <c r="CU1643" s="253"/>
      <c r="CV1643" s="253"/>
      <c r="CW1643" s="253"/>
      <c r="CX1643" s="253"/>
      <c r="CY1643" s="253"/>
      <c r="CZ1643" s="253"/>
      <c r="DA1643" s="253"/>
      <c r="DB1643" s="253"/>
      <c r="DC1643" s="253"/>
      <c r="DD1643" s="253"/>
      <c r="DE1643" s="253"/>
      <c r="DF1643" s="253"/>
      <c r="DG1643" s="253"/>
      <c r="DH1643" s="253"/>
      <c r="DI1643" s="253"/>
      <c r="DJ1643" s="253"/>
      <c r="DK1643" s="253"/>
      <c r="DL1643" s="253"/>
      <c r="DM1643" s="253"/>
      <c r="DN1643" s="253"/>
      <c r="DO1643" s="253"/>
      <c r="DP1643" s="253"/>
      <c r="DQ1643" s="253"/>
      <c r="DR1643" s="253"/>
      <c r="DS1643" s="253"/>
      <c r="DT1643" s="253"/>
      <c r="DU1643" s="253"/>
    </row>
    <row r="1644" spans="1:125" s="248" customFormat="1" x14ac:dyDescent="0.25">
      <c r="A1644" s="253"/>
      <c r="B1644" s="253"/>
      <c r="D1644" s="253"/>
      <c r="E1644" s="253"/>
      <c r="F1644" s="253"/>
      <c r="G1644" s="253"/>
      <c r="H1644" s="253"/>
      <c r="I1644" s="253"/>
      <c r="J1644" s="253"/>
      <c r="K1644" s="253"/>
      <c r="L1644" s="253"/>
      <c r="S1644" s="253"/>
      <c r="T1644" s="253"/>
      <c r="U1644" s="253"/>
      <c r="V1644" s="253"/>
      <c r="W1644" s="253"/>
      <c r="X1644" s="253"/>
      <c r="Y1644" s="253"/>
      <c r="Z1644" s="253"/>
      <c r="AA1644" s="253"/>
      <c r="AB1644" s="253"/>
      <c r="AC1644" s="253"/>
      <c r="AD1644" s="253"/>
      <c r="AE1644" s="253"/>
      <c r="AF1644" s="253"/>
      <c r="AG1644" s="253"/>
      <c r="AH1644" s="253"/>
      <c r="AI1644" s="253"/>
      <c r="AJ1644" s="253"/>
      <c r="AK1644" s="253"/>
      <c r="AL1644" s="253"/>
      <c r="AM1644" s="253"/>
      <c r="AN1644" s="253"/>
      <c r="AO1644" s="253"/>
      <c r="AP1644" s="253"/>
      <c r="AQ1644" s="253"/>
      <c r="AR1644" s="253"/>
      <c r="AS1644" s="253"/>
      <c r="AT1644" s="253"/>
      <c r="AU1644" s="253"/>
      <c r="AV1644" s="253"/>
      <c r="AW1644" s="253"/>
      <c r="AX1644" s="253"/>
      <c r="AY1644" s="253"/>
      <c r="AZ1644" s="253"/>
      <c r="BA1644" s="253"/>
      <c r="BB1644" s="253"/>
      <c r="BC1644" s="253"/>
      <c r="BD1644" s="253"/>
      <c r="BE1644" s="253"/>
      <c r="BF1644" s="253"/>
      <c r="BG1644" s="253"/>
      <c r="BH1644" s="253"/>
      <c r="BI1644" s="253"/>
      <c r="BJ1644" s="253"/>
      <c r="BK1644" s="253"/>
      <c r="BL1644" s="253"/>
      <c r="BM1644" s="253"/>
      <c r="BN1644" s="253"/>
      <c r="BO1644" s="253"/>
      <c r="BP1644" s="253"/>
      <c r="BQ1644" s="253"/>
      <c r="BR1644" s="253"/>
      <c r="BS1644" s="253"/>
      <c r="BT1644" s="253"/>
      <c r="BU1644" s="253"/>
      <c r="BV1644" s="253"/>
      <c r="BW1644" s="253"/>
      <c r="BX1644" s="253"/>
      <c r="BY1644" s="253"/>
      <c r="BZ1644" s="253"/>
      <c r="CA1644" s="253"/>
      <c r="CB1644" s="253"/>
      <c r="CC1644" s="253"/>
      <c r="CD1644" s="253"/>
      <c r="CE1644" s="253"/>
      <c r="CF1644" s="253"/>
      <c r="CG1644" s="253"/>
      <c r="CH1644" s="253"/>
      <c r="CI1644" s="253"/>
      <c r="CJ1644" s="253"/>
      <c r="CK1644" s="253"/>
      <c r="CL1644" s="253"/>
      <c r="CM1644" s="253"/>
      <c r="CN1644" s="253"/>
      <c r="CO1644" s="253"/>
      <c r="CP1644" s="253"/>
      <c r="CQ1644" s="253"/>
      <c r="CR1644" s="253"/>
      <c r="CS1644" s="253"/>
      <c r="CT1644" s="253"/>
      <c r="CU1644" s="253"/>
      <c r="CV1644" s="253"/>
      <c r="CW1644" s="253"/>
      <c r="CX1644" s="253"/>
      <c r="CY1644" s="253"/>
      <c r="CZ1644" s="253"/>
      <c r="DA1644" s="253"/>
      <c r="DB1644" s="253"/>
      <c r="DC1644" s="253"/>
      <c r="DD1644" s="253"/>
      <c r="DE1644" s="253"/>
      <c r="DF1644" s="253"/>
      <c r="DG1644" s="253"/>
      <c r="DH1644" s="253"/>
      <c r="DI1644" s="253"/>
      <c r="DJ1644" s="253"/>
      <c r="DK1644" s="253"/>
      <c r="DL1644" s="253"/>
      <c r="DM1644" s="253"/>
      <c r="DN1644" s="253"/>
      <c r="DO1644" s="253"/>
      <c r="DP1644" s="253"/>
      <c r="DQ1644" s="253"/>
      <c r="DR1644" s="253"/>
      <c r="DS1644" s="253"/>
      <c r="DT1644" s="253"/>
      <c r="DU1644" s="253"/>
    </row>
    <row r="1645" spans="1:125" s="248" customFormat="1" x14ac:dyDescent="0.25">
      <c r="A1645" s="253"/>
      <c r="B1645" s="253"/>
      <c r="D1645" s="253"/>
      <c r="E1645" s="253"/>
      <c r="F1645" s="253"/>
      <c r="G1645" s="253"/>
      <c r="H1645" s="253"/>
      <c r="I1645" s="253"/>
      <c r="J1645" s="253"/>
      <c r="K1645" s="253"/>
      <c r="L1645" s="253"/>
      <c r="S1645" s="253"/>
      <c r="T1645" s="253"/>
      <c r="U1645" s="253"/>
      <c r="V1645" s="253"/>
      <c r="W1645" s="253"/>
      <c r="X1645" s="253"/>
      <c r="Y1645" s="253"/>
      <c r="Z1645" s="253"/>
      <c r="AA1645" s="253"/>
      <c r="AB1645" s="253"/>
      <c r="AC1645" s="253"/>
      <c r="AD1645" s="253"/>
      <c r="AE1645" s="253"/>
      <c r="AF1645" s="253"/>
      <c r="AG1645" s="253"/>
      <c r="AH1645" s="253"/>
      <c r="AI1645" s="253"/>
      <c r="AJ1645" s="253"/>
      <c r="AK1645" s="253"/>
      <c r="AL1645" s="253"/>
      <c r="AM1645" s="253"/>
      <c r="AN1645" s="253"/>
      <c r="AO1645" s="253"/>
      <c r="AP1645" s="253"/>
      <c r="AQ1645" s="253"/>
      <c r="AR1645" s="253"/>
      <c r="AS1645" s="253"/>
      <c r="AT1645" s="253"/>
      <c r="AU1645" s="253"/>
      <c r="AV1645" s="253"/>
      <c r="AW1645" s="253"/>
      <c r="AX1645" s="253"/>
      <c r="AY1645" s="253"/>
      <c r="AZ1645" s="253"/>
      <c r="BA1645" s="253"/>
      <c r="BB1645" s="253"/>
      <c r="BC1645" s="253"/>
      <c r="BD1645" s="253"/>
      <c r="BE1645" s="253"/>
      <c r="BF1645" s="253"/>
      <c r="BG1645" s="253"/>
      <c r="BH1645" s="253"/>
      <c r="BI1645" s="253"/>
      <c r="BJ1645" s="253"/>
      <c r="BK1645" s="253"/>
      <c r="BL1645" s="253"/>
      <c r="BM1645" s="253"/>
      <c r="BN1645" s="253"/>
      <c r="BO1645" s="253"/>
      <c r="BP1645" s="253"/>
      <c r="BQ1645" s="253"/>
      <c r="BR1645" s="253"/>
      <c r="BS1645" s="253"/>
      <c r="BT1645" s="253"/>
      <c r="BU1645" s="253"/>
      <c r="BV1645" s="253"/>
      <c r="BW1645" s="253"/>
      <c r="BX1645" s="253"/>
      <c r="BY1645" s="253"/>
      <c r="BZ1645" s="253"/>
      <c r="CA1645" s="253"/>
      <c r="CB1645" s="253"/>
      <c r="CC1645" s="253"/>
      <c r="CD1645" s="253"/>
      <c r="CE1645" s="253"/>
      <c r="CF1645" s="253"/>
      <c r="CG1645" s="253"/>
      <c r="CH1645" s="253"/>
      <c r="CI1645" s="253"/>
      <c r="CJ1645" s="253"/>
      <c r="CK1645" s="253"/>
      <c r="CL1645" s="253"/>
      <c r="CM1645" s="253"/>
      <c r="CN1645" s="253"/>
      <c r="CO1645" s="253"/>
      <c r="CP1645" s="253"/>
      <c r="CQ1645" s="253"/>
      <c r="CR1645" s="253"/>
      <c r="CS1645" s="253"/>
      <c r="CT1645" s="253"/>
      <c r="CU1645" s="253"/>
      <c r="CV1645" s="253"/>
      <c r="CW1645" s="253"/>
      <c r="CX1645" s="253"/>
      <c r="CY1645" s="253"/>
      <c r="CZ1645" s="253"/>
      <c r="DA1645" s="253"/>
      <c r="DB1645" s="253"/>
      <c r="DC1645" s="253"/>
      <c r="DD1645" s="253"/>
      <c r="DE1645" s="253"/>
      <c r="DF1645" s="253"/>
      <c r="DG1645" s="253"/>
      <c r="DH1645" s="253"/>
      <c r="DI1645" s="253"/>
      <c r="DJ1645" s="253"/>
      <c r="DK1645" s="253"/>
      <c r="DL1645" s="253"/>
      <c r="DM1645" s="253"/>
      <c r="DN1645" s="253"/>
      <c r="DO1645" s="253"/>
      <c r="DP1645" s="253"/>
      <c r="DQ1645" s="253"/>
      <c r="DR1645" s="253"/>
      <c r="DS1645" s="253"/>
      <c r="DT1645" s="253"/>
      <c r="DU1645" s="253"/>
    </row>
    <row r="1646" spans="1:125" s="248" customFormat="1" x14ac:dyDescent="0.25">
      <c r="A1646" s="253"/>
      <c r="B1646" s="253"/>
      <c r="D1646" s="253"/>
      <c r="E1646" s="253"/>
      <c r="F1646" s="253"/>
      <c r="G1646" s="253"/>
      <c r="H1646" s="253"/>
      <c r="I1646" s="253"/>
      <c r="J1646" s="253"/>
      <c r="K1646" s="253"/>
      <c r="L1646" s="253"/>
      <c r="S1646" s="253"/>
      <c r="T1646" s="253"/>
      <c r="U1646" s="253"/>
      <c r="V1646" s="253"/>
      <c r="W1646" s="253"/>
      <c r="X1646" s="253"/>
      <c r="Y1646" s="253"/>
      <c r="Z1646" s="253"/>
      <c r="AA1646" s="253"/>
      <c r="AB1646" s="253"/>
      <c r="AC1646" s="253"/>
      <c r="AD1646" s="253"/>
      <c r="AE1646" s="253"/>
      <c r="AF1646" s="253"/>
      <c r="AG1646" s="253"/>
      <c r="AH1646" s="253"/>
      <c r="AI1646" s="253"/>
      <c r="AJ1646" s="253"/>
      <c r="AK1646" s="253"/>
      <c r="AL1646" s="253"/>
      <c r="AM1646" s="253"/>
      <c r="AN1646" s="253"/>
      <c r="AO1646" s="253"/>
      <c r="AP1646" s="253"/>
      <c r="AQ1646" s="253"/>
      <c r="AR1646" s="253"/>
      <c r="AS1646" s="253"/>
      <c r="AT1646" s="253"/>
      <c r="AU1646" s="253"/>
      <c r="AV1646" s="253"/>
      <c r="AW1646" s="253"/>
      <c r="AX1646" s="253"/>
      <c r="AY1646" s="253"/>
      <c r="AZ1646" s="253"/>
      <c r="BA1646" s="253"/>
      <c r="BB1646" s="253"/>
      <c r="BC1646" s="253"/>
      <c r="BD1646" s="253"/>
      <c r="BE1646" s="253"/>
      <c r="BF1646" s="253"/>
      <c r="BG1646" s="253"/>
      <c r="BH1646" s="253"/>
      <c r="BI1646" s="253"/>
      <c r="BJ1646" s="253"/>
      <c r="BK1646" s="253"/>
      <c r="BL1646" s="253"/>
      <c r="BM1646" s="253"/>
      <c r="BN1646" s="253"/>
      <c r="BO1646" s="253"/>
      <c r="BP1646" s="253"/>
      <c r="BQ1646" s="253"/>
      <c r="BR1646" s="253"/>
      <c r="BS1646" s="253"/>
      <c r="BT1646" s="253"/>
      <c r="BU1646" s="253"/>
      <c r="BV1646" s="253"/>
      <c r="BW1646" s="253"/>
      <c r="BX1646" s="253"/>
      <c r="BY1646" s="253"/>
      <c r="BZ1646" s="253"/>
      <c r="CA1646" s="253"/>
      <c r="CB1646" s="253"/>
      <c r="CC1646" s="253"/>
      <c r="CD1646" s="253"/>
      <c r="CE1646" s="253"/>
      <c r="CF1646" s="253"/>
      <c r="CG1646" s="253"/>
      <c r="CH1646" s="253"/>
      <c r="CI1646" s="253"/>
      <c r="CJ1646" s="253"/>
      <c r="CK1646" s="253"/>
      <c r="CL1646" s="253"/>
      <c r="CM1646" s="253"/>
      <c r="CN1646" s="253"/>
      <c r="CO1646" s="253"/>
      <c r="CP1646" s="253"/>
      <c r="CQ1646" s="253"/>
      <c r="CR1646" s="253"/>
      <c r="CS1646" s="253"/>
      <c r="CT1646" s="253"/>
      <c r="CU1646" s="253"/>
      <c r="CV1646" s="253"/>
      <c r="CW1646" s="253"/>
      <c r="CX1646" s="253"/>
      <c r="CY1646" s="253"/>
      <c r="CZ1646" s="253"/>
      <c r="DA1646" s="253"/>
      <c r="DB1646" s="253"/>
      <c r="DC1646" s="253"/>
      <c r="DD1646" s="253"/>
      <c r="DE1646" s="253"/>
      <c r="DF1646" s="253"/>
      <c r="DG1646" s="253"/>
      <c r="DH1646" s="253"/>
      <c r="DI1646" s="253"/>
      <c r="DJ1646" s="253"/>
      <c r="DK1646" s="253"/>
      <c r="DL1646" s="253"/>
      <c r="DM1646" s="253"/>
      <c r="DN1646" s="253"/>
      <c r="DO1646" s="253"/>
      <c r="DP1646" s="253"/>
      <c r="DQ1646" s="253"/>
      <c r="DR1646" s="253"/>
      <c r="DS1646" s="253"/>
      <c r="DT1646" s="253"/>
      <c r="DU1646" s="253"/>
    </row>
    <row r="1647" spans="1:125" s="248" customFormat="1" x14ac:dyDescent="0.25">
      <c r="A1647" s="253"/>
      <c r="B1647" s="253"/>
      <c r="D1647" s="253"/>
      <c r="E1647" s="253"/>
      <c r="F1647" s="253"/>
      <c r="G1647" s="253"/>
      <c r="H1647" s="253"/>
      <c r="I1647" s="253"/>
      <c r="J1647" s="253"/>
      <c r="K1647" s="253"/>
      <c r="L1647" s="253"/>
      <c r="S1647" s="253"/>
      <c r="T1647" s="253"/>
      <c r="U1647" s="253"/>
      <c r="V1647" s="253"/>
      <c r="W1647" s="253"/>
      <c r="X1647" s="253"/>
      <c r="Y1647" s="253"/>
      <c r="Z1647" s="253"/>
      <c r="AA1647" s="253"/>
      <c r="AB1647" s="253"/>
      <c r="AC1647" s="253"/>
      <c r="AD1647" s="253"/>
      <c r="AE1647" s="253"/>
      <c r="AF1647" s="253"/>
      <c r="AG1647" s="253"/>
      <c r="AH1647" s="253"/>
      <c r="AI1647" s="253"/>
      <c r="AJ1647" s="253"/>
      <c r="AK1647" s="253"/>
      <c r="AL1647" s="253"/>
      <c r="AM1647" s="253"/>
      <c r="AN1647" s="253"/>
      <c r="AO1647" s="253"/>
      <c r="AP1647" s="253"/>
      <c r="AQ1647" s="253"/>
      <c r="AR1647" s="253"/>
      <c r="AS1647" s="253"/>
      <c r="AT1647" s="253"/>
      <c r="AU1647" s="253"/>
      <c r="AV1647" s="253"/>
      <c r="AW1647" s="253"/>
      <c r="AX1647" s="253"/>
      <c r="AY1647" s="253"/>
      <c r="AZ1647" s="253"/>
      <c r="BA1647" s="253"/>
      <c r="BB1647" s="253"/>
      <c r="BC1647" s="253"/>
      <c r="BD1647" s="253"/>
      <c r="BE1647" s="253"/>
      <c r="BF1647" s="253"/>
      <c r="BG1647" s="253"/>
      <c r="BH1647" s="253"/>
      <c r="BI1647" s="253"/>
      <c r="BJ1647" s="253"/>
      <c r="BK1647" s="253"/>
      <c r="BL1647" s="253"/>
      <c r="BM1647" s="253"/>
      <c r="BN1647" s="253"/>
      <c r="BO1647" s="253"/>
      <c r="BP1647" s="253"/>
      <c r="BQ1647" s="253"/>
      <c r="BR1647" s="253"/>
      <c r="BS1647" s="253"/>
      <c r="BT1647" s="253"/>
      <c r="BU1647" s="253"/>
      <c r="BV1647" s="253"/>
      <c r="BW1647" s="253"/>
      <c r="BX1647" s="253"/>
      <c r="BY1647" s="253"/>
      <c r="BZ1647" s="253"/>
      <c r="CA1647" s="253"/>
      <c r="CB1647" s="253"/>
      <c r="CC1647" s="253"/>
      <c r="CD1647" s="253"/>
      <c r="CE1647" s="253"/>
      <c r="CF1647" s="253"/>
      <c r="CG1647" s="253"/>
      <c r="CH1647" s="253"/>
      <c r="CI1647" s="253"/>
      <c r="CJ1647" s="253"/>
      <c r="CK1647" s="253"/>
      <c r="CL1647" s="253"/>
      <c r="CM1647" s="253"/>
      <c r="CN1647" s="253"/>
      <c r="CO1647" s="253"/>
      <c r="CP1647" s="253"/>
      <c r="CQ1647" s="253"/>
      <c r="CR1647" s="253"/>
      <c r="CS1647" s="253"/>
      <c r="CT1647" s="253"/>
      <c r="CU1647" s="253"/>
      <c r="CV1647" s="253"/>
      <c r="CW1647" s="253"/>
      <c r="CX1647" s="253"/>
      <c r="CY1647" s="253"/>
      <c r="CZ1647" s="253"/>
      <c r="DA1647" s="253"/>
      <c r="DB1647" s="253"/>
      <c r="DC1647" s="253"/>
      <c r="DD1647" s="253"/>
      <c r="DE1647" s="253"/>
      <c r="DF1647" s="253"/>
      <c r="DG1647" s="253"/>
      <c r="DH1647" s="253"/>
      <c r="DI1647" s="253"/>
      <c r="DJ1647" s="253"/>
      <c r="DK1647" s="253"/>
      <c r="DL1647" s="253"/>
      <c r="DM1647" s="253"/>
      <c r="DN1647" s="253"/>
      <c r="DO1647" s="253"/>
      <c r="DP1647" s="253"/>
      <c r="DQ1647" s="253"/>
      <c r="DR1647" s="253"/>
      <c r="DS1647" s="253"/>
      <c r="DT1647" s="253"/>
      <c r="DU1647" s="253"/>
    </row>
    <row r="1648" spans="1:125" s="248" customFormat="1" x14ac:dyDescent="0.25">
      <c r="A1648" s="253"/>
      <c r="B1648" s="253"/>
      <c r="D1648" s="253"/>
      <c r="E1648" s="253"/>
      <c r="F1648" s="253"/>
      <c r="G1648" s="253"/>
      <c r="H1648" s="253"/>
      <c r="I1648" s="253"/>
      <c r="J1648" s="253"/>
      <c r="K1648" s="253"/>
      <c r="L1648" s="253"/>
      <c r="S1648" s="253"/>
      <c r="T1648" s="253"/>
      <c r="U1648" s="253"/>
      <c r="V1648" s="253"/>
      <c r="W1648" s="253"/>
      <c r="X1648" s="253"/>
      <c r="Y1648" s="253"/>
      <c r="Z1648" s="253"/>
      <c r="AA1648" s="253"/>
      <c r="AB1648" s="253"/>
      <c r="AC1648" s="253"/>
      <c r="AD1648" s="253"/>
      <c r="AE1648" s="253"/>
      <c r="AF1648" s="253"/>
      <c r="AG1648" s="253"/>
      <c r="AH1648" s="253"/>
      <c r="AI1648" s="253"/>
      <c r="AJ1648" s="253"/>
      <c r="AK1648" s="253"/>
      <c r="AL1648" s="253"/>
      <c r="AM1648" s="253"/>
      <c r="AN1648" s="253"/>
      <c r="AO1648" s="253"/>
      <c r="AP1648" s="253"/>
      <c r="AQ1648" s="253"/>
      <c r="AR1648" s="253"/>
      <c r="AS1648" s="253"/>
      <c r="AT1648" s="253"/>
      <c r="AU1648" s="253"/>
      <c r="AV1648" s="253"/>
      <c r="AW1648" s="253"/>
      <c r="AX1648" s="253"/>
      <c r="AY1648" s="253"/>
      <c r="AZ1648" s="253"/>
      <c r="BA1648" s="253"/>
      <c r="BB1648" s="253"/>
      <c r="BC1648" s="253"/>
      <c r="BD1648" s="253"/>
      <c r="BE1648" s="253"/>
      <c r="BF1648" s="253"/>
      <c r="BG1648" s="253"/>
      <c r="BH1648" s="253"/>
      <c r="BI1648" s="253"/>
      <c r="BJ1648" s="253"/>
      <c r="BK1648" s="253"/>
      <c r="BL1648" s="253"/>
      <c r="BM1648" s="253"/>
      <c r="BN1648" s="253"/>
      <c r="BO1648" s="253"/>
      <c r="BP1648" s="253"/>
      <c r="BQ1648" s="253"/>
      <c r="BR1648" s="253"/>
      <c r="BS1648" s="253"/>
      <c r="BT1648" s="253"/>
      <c r="BU1648" s="253"/>
      <c r="BV1648" s="253"/>
      <c r="BW1648" s="253"/>
      <c r="BX1648" s="253"/>
      <c r="BY1648" s="253"/>
      <c r="BZ1648" s="253"/>
      <c r="CA1648" s="253"/>
      <c r="CB1648" s="253"/>
      <c r="CC1648" s="253"/>
      <c r="CD1648" s="253"/>
      <c r="CE1648" s="253"/>
      <c r="CF1648" s="253"/>
      <c r="CG1648" s="253"/>
      <c r="CH1648" s="253"/>
      <c r="CI1648" s="253"/>
      <c r="CJ1648" s="253"/>
      <c r="CK1648" s="253"/>
      <c r="CL1648" s="253"/>
      <c r="CM1648" s="253"/>
      <c r="CN1648" s="253"/>
      <c r="CO1648" s="253"/>
      <c r="CP1648" s="253"/>
      <c r="CQ1648" s="253"/>
      <c r="CR1648" s="253"/>
      <c r="CS1648" s="253"/>
      <c r="CT1648" s="253"/>
      <c r="CU1648" s="253"/>
      <c r="CV1648" s="253"/>
      <c r="CW1648" s="253"/>
      <c r="CX1648" s="253"/>
      <c r="CY1648" s="253"/>
      <c r="CZ1648" s="253"/>
      <c r="DA1648" s="253"/>
      <c r="DB1648" s="253"/>
      <c r="DC1648" s="253"/>
      <c r="DD1648" s="253"/>
      <c r="DE1648" s="253"/>
      <c r="DF1648" s="253"/>
      <c r="DG1648" s="253"/>
      <c r="DH1648" s="253"/>
      <c r="DI1648" s="253"/>
      <c r="DJ1648" s="253"/>
      <c r="DK1648" s="253"/>
      <c r="DL1648" s="253"/>
      <c r="DM1648" s="253"/>
      <c r="DN1648" s="253"/>
      <c r="DO1648" s="253"/>
      <c r="DP1648" s="253"/>
      <c r="DQ1648" s="253"/>
      <c r="DR1648" s="253"/>
      <c r="DS1648" s="253"/>
      <c r="DT1648" s="253"/>
      <c r="DU1648" s="253"/>
    </row>
    <row r="1649" spans="1:125" s="248" customFormat="1" x14ac:dyDescent="0.25">
      <c r="A1649" s="253"/>
      <c r="B1649" s="253"/>
      <c r="D1649" s="253"/>
      <c r="E1649" s="253"/>
      <c r="F1649" s="253"/>
      <c r="G1649" s="253"/>
      <c r="H1649" s="253"/>
      <c r="I1649" s="253"/>
      <c r="J1649" s="253"/>
      <c r="K1649" s="253"/>
      <c r="L1649" s="253"/>
      <c r="S1649" s="253"/>
      <c r="T1649" s="253"/>
      <c r="U1649" s="253"/>
      <c r="V1649" s="253"/>
      <c r="W1649" s="253"/>
      <c r="X1649" s="253"/>
      <c r="Y1649" s="253"/>
      <c r="Z1649" s="253"/>
      <c r="AA1649" s="253"/>
      <c r="AB1649" s="253"/>
      <c r="AC1649" s="253"/>
      <c r="AD1649" s="253"/>
      <c r="AE1649" s="253"/>
      <c r="AF1649" s="253"/>
      <c r="AG1649" s="253"/>
      <c r="AH1649" s="253"/>
      <c r="AI1649" s="253"/>
      <c r="AJ1649" s="253"/>
      <c r="AK1649" s="253"/>
      <c r="AL1649" s="253"/>
      <c r="AM1649" s="253"/>
      <c r="AN1649" s="253"/>
      <c r="AO1649" s="253"/>
      <c r="AP1649" s="253"/>
      <c r="AQ1649" s="253"/>
      <c r="AR1649" s="253"/>
      <c r="AS1649" s="253"/>
      <c r="AT1649" s="253"/>
      <c r="AU1649" s="253"/>
      <c r="AV1649" s="253"/>
      <c r="AW1649" s="253"/>
      <c r="AX1649" s="253"/>
      <c r="AY1649" s="253"/>
      <c r="AZ1649" s="253"/>
      <c r="BA1649" s="253"/>
      <c r="BB1649" s="253"/>
      <c r="BC1649" s="253"/>
      <c r="BD1649" s="253"/>
      <c r="BE1649" s="253"/>
      <c r="BF1649" s="253"/>
      <c r="BG1649" s="253"/>
      <c r="BH1649" s="253"/>
      <c r="BI1649" s="253"/>
      <c r="BJ1649" s="253"/>
      <c r="BK1649" s="253"/>
      <c r="BL1649" s="253"/>
      <c r="BM1649" s="253"/>
      <c r="BN1649" s="253"/>
      <c r="BO1649" s="253"/>
      <c r="BP1649" s="253"/>
      <c r="BQ1649" s="253"/>
      <c r="BR1649" s="253"/>
      <c r="BS1649" s="253"/>
      <c r="BT1649" s="253"/>
      <c r="BU1649" s="253"/>
      <c r="BV1649" s="253"/>
      <c r="BW1649" s="253"/>
      <c r="BX1649" s="253"/>
      <c r="BY1649" s="253"/>
      <c r="BZ1649" s="253"/>
      <c r="CA1649" s="253"/>
      <c r="CB1649" s="253"/>
      <c r="CC1649" s="253"/>
      <c r="CD1649" s="253"/>
      <c r="CE1649" s="253"/>
      <c r="CF1649" s="253"/>
      <c r="CG1649" s="253"/>
      <c r="CH1649" s="253"/>
      <c r="CI1649" s="253"/>
      <c r="CJ1649" s="253"/>
      <c r="CK1649" s="253"/>
      <c r="CL1649" s="253"/>
      <c r="CM1649" s="253"/>
      <c r="CN1649" s="253"/>
      <c r="CO1649" s="253"/>
      <c r="CP1649" s="253"/>
      <c r="CQ1649" s="253"/>
      <c r="CR1649" s="253"/>
      <c r="CS1649" s="253"/>
      <c r="CT1649" s="253"/>
      <c r="CU1649" s="253"/>
      <c r="CV1649" s="253"/>
      <c r="CW1649" s="253"/>
      <c r="CX1649" s="253"/>
      <c r="CY1649" s="253"/>
      <c r="CZ1649" s="253"/>
      <c r="DA1649" s="253"/>
      <c r="DB1649" s="253"/>
      <c r="DC1649" s="253"/>
      <c r="DD1649" s="253"/>
      <c r="DE1649" s="253"/>
      <c r="DF1649" s="253"/>
      <c r="DG1649" s="253"/>
      <c r="DH1649" s="253"/>
      <c r="DI1649" s="253"/>
      <c r="DJ1649" s="253"/>
      <c r="DK1649" s="253"/>
      <c r="DL1649" s="253"/>
      <c r="DM1649" s="253"/>
      <c r="DN1649" s="253"/>
      <c r="DO1649" s="253"/>
      <c r="DP1649" s="253"/>
      <c r="DQ1649" s="253"/>
      <c r="DR1649" s="253"/>
      <c r="DS1649" s="253"/>
      <c r="DT1649" s="253"/>
      <c r="DU1649" s="253"/>
    </row>
    <row r="1650" spans="1:125" s="248" customFormat="1" x14ac:dyDescent="0.25">
      <c r="A1650" s="253"/>
      <c r="B1650" s="253"/>
      <c r="D1650" s="253"/>
      <c r="E1650" s="253"/>
      <c r="F1650" s="253"/>
      <c r="G1650" s="253"/>
      <c r="H1650" s="253"/>
      <c r="I1650" s="253"/>
      <c r="J1650" s="253"/>
      <c r="K1650" s="253"/>
      <c r="L1650" s="253"/>
      <c r="S1650" s="253"/>
      <c r="T1650" s="253"/>
      <c r="U1650" s="253"/>
      <c r="V1650" s="253"/>
      <c r="W1650" s="253"/>
      <c r="X1650" s="253"/>
      <c r="Y1650" s="253"/>
      <c r="Z1650" s="253"/>
      <c r="AA1650" s="253"/>
      <c r="AB1650" s="253"/>
      <c r="AC1650" s="253"/>
      <c r="AD1650" s="253"/>
      <c r="AE1650" s="253"/>
      <c r="AF1650" s="253"/>
      <c r="AG1650" s="253"/>
      <c r="AH1650" s="253"/>
      <c r="AI1650" s="253"/>
      <c r="AJ1650" s="253"/>
      <c r="AK1650" s="253"/>
      <c r="AL1650" s="253"/>
      <c r="AM1650" s="253"/>
      <c r="AN1650" s="253"/>
      <c r="AO1650" s="253"/>
      <c r="AP1650" s="253"/>
      <c r="AQ1650" s="253"/>
      <c r="AR1650" s="253"/>
      <c r="AS1650" s="253"/>
      <c r="AT1650" s="253"/>
      <c r="AU1650" s="253"/>
      <c r="AV1650" s="253"/>
      <c r="AW1650" s="253"/>
      <c r="AX1650" s="253"/>
      <c r="AY1650" s="253"/>
      <c r="AZ1650" s="253"/>
      <c r="BA1650" s="253"/>
      <c r="BB1650" s="253"/>
      <c r="BC1650" s="253"/>
      <c r="BD1650" s="253"/>
      <c r="BE1650" s="253"/>
      <c r="BF1650" s="253"/>
      <c r="BG1650" s="253"/>
      <c r="BH1650" s="253"/>
      <c r="BI1650" s="253"/>
      <c r="BJ1650" s="253"/>
      <c r="BK1650" s="253"/>
      <c r="BL1650" s="253"/>
      <c r="BM1650" s="253"/>
      <c r="BN1650" s="253"/>
      <c r="BO1650" s="253"/>
      <c r="BP1650" s="253"/>
      <c r="BQ1650" s="253"/>
      <c r="BR1650" s="253"/>
      <c r="BS1650" s="253"/>
      <c r="BT1650" s="253"/>
      <c r="BU1650" s="253"/>
      <c r="BV1650" s="253"/>
      <c r="BW1650" s="253"/>
      <c r="BX1650" s="253"/>
      <c r="BY1650" s="253"/>
      <c r="BZ1650" s="253"/>
      <c r="CA1650" s="253"/>
      <c r="CB1650" s="253"/>
      <c r="CC1650" s="253"/>
      <c r="CD1650" s="253"/>
      <c r="CE1650" s="253"/>
      <c r="CF1650" s="253"/>
      <c r="CG1650" s="253"/>
      <c r="CH1650" s="253"/>
      <c r="CI1650" s="253"/>
      <c r="CJ1650" s="253"/>
      <c r="CK1650" s="253"/>
      <c r="CL1650" s="253"/>
      <c r="CM1650" s="253"/>
      <c r="CN1650" s="253"/>
      <c r="CO1650" s="253"/>
      <c r="CP1650" s="253"/>
      <c r="CQ1650" s="253"/>
      <c r="CR1650" s="253"/>
      <c r="CS1650" s="253"/>
      <c r="CT1650" s="253"/>
      <c r="CU1650" s="253"/>
      <c r="CV1650" s="253"/>
      <c r="CW1650" s="253"/>
      <c r="CX1650" s="253"/>
      <c r="CY1650" s="253"/>
      <c r="CZ1650" s="253"/>
      <c r="DA1650" s="253"/>
      <c r="DB1650" s="253"/>
      <c r="DC1650" s="253"/>
      <c r="DD1650" s="253"/>
      <c r="DE1650" s="253"/>
      <c r="DF1650" s="253"/>
      <c r="DG1650" s="253"/>
      <c r="DH1650" s="253"/>
      <c r="DI1650" s="253"/>
      <c r="DJ1650" s="253"/>
      <c r="DK1650" s="253"/>
      <c r="DL1650" s="253"/>
      <c r="DM1650" s="253"/>
      <c r="DN1650" s="253"/>
      <c r="DO1650" s="253"/>
      <c r="DP1650" s="253"/>
      <c r="DQ1650" s="253"/>
      <c r="DR1650" s="253"/>
      <c r="DS1650" s="253"/>
      <c r="DT1650" s="253"/>
      <c r="DU1650" s="253"/>
    </row>
    <row r="1651" spans="1:125" s="248" customFormat="1" x14ac:dyDescent="0.25">
      <c r="A1651" s="253"/>
      <c r="B1651" s="253"/>
      <c r="D1651" s="253"/>
      <c r="E1651" s="253"/>
      <c r="F1651" s="253"/>
      <c r="G1651" s="253"/>
      <c r="H1651" s="253"/>
      <c r="I1651" s="253"/>
      <c r="J1651" s="253"/>
      <c r="K1651" s="253"/>
      <c r="L1651" s="253"/>
      <c r="S1651" s="253"/>
      <c r="T1651" s="253"/>
      <c r="U1651" s="253"/>
      <c r="V1651" s="253"/>
      <c r="W1651" s="253"/>
      <c r="X1651" s="253"/>
      <c r="Y1651" s="253"/>
      <c r="Z1651" s="253"/>
      <c r="AA1651" s="253"/>
      <c r="AB1651" s="253"/>
      <c r="AC1651" s="253"/>
      <c r="AD1651" s="253"/>
      <c r="AE1651" s="253"/>
      <c r="AF1651" s="253"/>
      <c r="AG1651" s="253"/>
      <c r="AH1651" s="253"/>
      <c r="AI1651" s="253"/>
      <c r="AJ1651" s="253"/>
      <c r="AK1651" s="253"/>
      <c r="AL1651" s="253"/>
      <c r="AM1651" s="253"/>
      <c r="AN1651" s="253"/>
      <c r="AO1651" s="253"/>
      <c r="AP1651" s="253"/>
      <c r="AQ1651" s="253"/>
      <c r="AR1651" s="253"/>
      <c r="AS1651" s="253"/>
      <c r="AT1651" s="253"/>
      <c r="AU1651" s="253"/>
      <c r="AV1651" s="253"/>
      <c r="AW1651" s="253"/>
      <c r="AX1651" s="253"/>
      <c r="AY1651" s="253"/>
      <c r="AZ1651" s="253"/>
      <c r="BA1651" s="253"/>
      <c r="BB1651" s="253"/>
      <c r="BC1651" s="253"/>
      <c r="BD1651" s="253"/>
      <c r="BE1651" s="253"/>
      <c r="BF1651" s="253"/>
      <c r="BG1651" s="253"/>
      <c r="BH1651" s="253"/>
      <c r="BI1651" s="253"/>
      <c r="BJ1651" s="253"/>
      <c r="BK1651" s="253"/>
      <c r="BL1651" s="253"/>
      <c r="BM1651" s="253"/>
      <c r="BN1651" s="253"/>
      <c r="BO1651" s="253"/>
      <c r="BP1651" s="253"/>
      <c r="BQ1651" s="253"/>
      <c r="BR1651" s="253"/>
      <c r="BS1651" s="253"/>
      <c r="BT1651" s="253"/>
      <c r="BU1651" s="253"/>
      <c r="BV1651" s="253"/>
      <c r="BW1651" s="253"/>
      <c r="BX1651" s="253"/>
      <c r="BY1651" s="253"/>
      <c r="BZ1651" s="253"/>
      <c r="CA1651" s="253"/>
      <c r="CB1651" s="253"/>
      <c r="CC1651" s="253"/>
      <c r="CD1651" s="253"/>
      <c r="CE1651" s="253"/>
      <c r="CF1651" s="253"/>
      <c r="CG1651" s="253"/>
      <c r="CH1651" s="253"/>
      <c r="CI1651" s="253"/>
      <c r="CJ1651" s="253"/>
      <c r="CK1651" s="253"/>
      <c r="CL1651" s="253"/>
      <c r="CM1651" s="253"/>
      <c r="CN1651" s="253"/>
      <c r="CO1651" s="253"/>
      <c r="CP1651" s="253"/>
      <c r="CQ1651" s="253"/>
      <c r="CR1651" s="253"/>
      <c r="CS1651" s="253"/>
      <c r="CT1651" s="253"/>
      <c r="CU1651" s="253"/>
      <c r="CV1651" s="253"/>
      <c r="CW1651" s="253"/>
      <c r="CX1651" s="253"/>
      <c r="CY1651" s="253"/>
      <c r="CZ1651" s="253"/>
      <c r="DA1651" s="253"/>
      <c r="DB1651" s="253"/>
      <c r="DC1651" s="253"/>
      <c r="DD1651" s="253"/>
      <c r="DE1651" s="253"/>
      <c r="DF1651" s="253"/>
      <c r="DG1651" s="253"/>
      <c r="DH1651" s="253"/>
      <c r="DI1651" s="253"/>
      <c r="DJ1651" s="253"/>
      <c r="DK1651" s="253"/>
      <c r="DL1651" s="253"/>
      <c r="DM1651" s="253"/>
      <c r="DN1651" s="253"/>
      <c r="DO1651" s="253"/>
      <c r="DP1651" s="253"/>
      <c r="DQ1651" s="253"/>
      <c r="DR1651" s="253"/>
      <c r="DS1651" s="253"/>
      <c r="DT1651" s="253"/>
      <c r="DU1651" s="253"/>
    </row>
    <row r="1652" spans="1:125" s="248" customFormat="1" x14ac:dyDescent="0.25">
      <c r="A1652" s="253"/>
      <c r="B1652" s="253"/>
      <c r="D1652" s="253"/>
      <c r="E1652" s="253"/>
      <c r="F1652" s="253"/>
      <c r="G1652" s="253"/>
      <c r="H1652" s="253"/>
      <c r="I1652" s="253"/>
      <c r="J1652" s="253"/>
      <c r="K1652" s="253"/>
      <c r="L1652" s="253"/>
      <c r="S1652" s="253"/>
      <c r="T1652" s="253"/>
      <c r="U1652" s="253"/>
      <c r="V1652" s="253"/>
      <c r="W1652" s="253"/>
      <c r="X1652" s="253"/>
      <c r="Y1652" s="253"/>
      <c r="Z1652" s="253"/>
      <c r="AA1652" s="253"/>
      <c r="AB1652" s="253"/>
      <c r="AC1652" s="253"/>
      <c r="AD1652" s="253"/>
      <c r="AE1652" s="253"/>
      <c r="AF1652" s="253"/>
      <c r="AG1652" s="253"/>
      <c r="AH1652" s="253"/>
      <c r="AI1652" s="253"/>
      <c r="AJ1652" s="253"/>
      <c r="AK1652" s="253"/>
      <c r="AL1652" s="253"/>
      <c r="AM1652" s="253"/>
      <c r="AN1652" s="253"/>
      <c r="AO1652" s="253"/>
      <c r="AP1652" s="253"/>
      <c r="AQ1652" s="253"/>
      <c r="AR1652" s="253"/>
      <c r="AS1652" s="253"/>
      <c r="AT1652" s="253"/>
      <c r="AU1652" s="253"/>
      <c r="AV1652" s="253"/>
      <c r="AW1652" s="253"/>
      <c r="AX1652" s="253"/>
      <c r="AY1652" s="253"/>
      <c r="AZ1652" s="253"/>
      <c r="BA1652" s="253"/>
      <c r="BB1652" s="253"/>
      <c r="BC1652" s="253"/>
      <c r="BD1652" s="253"/>
      <c r="BE1652" s="253"/>
      <c r="BF1652" s="253"/>
      <c r="BG1652" s="253"/>
      <c r="BH1652" s="253"/>
      <c r="BI1652" s="253"/>
      <c r="BJ1652" s="253"/>
      <c r="BK1652" s="253"/>
      <c r="BL1652" s="253"/>
      <c r="BM1652" s="253"/>
      <c r="BN1652" s="253"/>
      <c r="BO1652" s="253"/>
      <c r="BP1652" s="253"/>
      <c r="BQ1652" s="253"/>
      <c r="BR1652" s="253"/>
      <c r="BS1652" s="253"/>
      <c r="BT1652" s="253"/>
      <c r="BU1652" s="253"/>
      <c r="BV1652" s="253"/>
      <c r="BW1652" s="253"/>
      <c r="BX1652" s="253"/>
      <c r="BY1652" s="253"/>
      <c r="BZ1652" s="253"/>
      <c r="CA1652" s="253"/>
      <c r="CB1652" s="253"/>
      <c r="CC1652" s="253"/>
      <c r="CD1652" s="253"/>
      <c r="CE1652" s="253"/>
      <c r="CF1652" s="253"/>
      <c r="CG1652" s="253"/>
      <c r="CH1652" s="253"/>
      <c r="CI1652" s="253"/>
      <c r="CJ1652" s="253"/>
      <c r="CK1652" s="253"/>
      <c r="CL1652" s="253"/>
      <c r="CM1652" s="253"/>
      <c r="CN1652" s="253"/>
      <c r="CO1652" s="253"/>
      <c r="CP1652" s="253"/>
      <c r="CQ1652" s="253"/>
      <c r="CR1652" s="253"/>
      <c r="CS1652" s="253"/>
      <c r="CT1652" s="253"/>
      <c r="CU1652" s="253"/>
      <c r="CV1652" s="253"/>
      <c r="CW1652" s="253"/>
      <c r="CX1652" s="253"/>
      <c r="CY1652" s="253"/>
      <c r="CZ1652" s="253"/>
      <c r="DA1652" s="253"/>
      <c r="DB1652" s="253"/>
      <c r="DC1652" s="253"/>
      <c r="DD1652" s="253"/>
      <c r="DE1652" s="253"/>
      <c r="DF1652" s="253"/>
      <c r="DG1652" s="253"/>
      <c r="DH1652" s="253"/>
      <c r="DI1652" s="253"/>
      <c r="DJ1652" s="253"/>
      <c r="DK1652" s="253"/>
      <c r="DL1652" s="253"/>
      <c r="DM1652" s="253"/>
      <c r="DN1652" s="253"/>
      <c r="DO1652" s="253"/>
      <c r="DP1652" s="253"/>
      <c r="DQ1652" s="253"/>
      <c r="DR1652" s="253"/>
      <c r="DS1652" s="253"/>
      <c r="DT1652" s="253"/>
      <c r="DU1652" s="253"/>
    </row>
    <row r="1653" spans="1:125" s="248" customFormat="1" x14ac:dyDescent="0.25">
      <c r="A1653" s="253"/>
      <c r="B1653" s="253"/>
      <c r="D1653" s="253"/>
      <c r="E1653" s="253"/>
      <c r="F1653" s="253"/>
      <c r="G1653" s="253"/>
      <c r="H1653" s="253"/>
      <c r="I1653" s="253"/>
      <c r="J1653" s="253"/>
      <c r="K1653" s="253"/>
      <c r="L1653" s="253"/>
      <c r="S1653" s="253"/>
      <c r="T1653" s="253"/>
      <c r="U1653" s="253"/>
      <c r="V1653" s="253"/>
      <c r="W1653" s="253"/>
      <c r="X1653" s="253"/>
      <c r="Y1653" s="253"/>
      <c r="Z1653" s="253"/>
      <c r="AA1653" s="253"/>
      <c r="AB1653" s="253"/>
      <c r="AC1653" s="253"/>
      <c r="AD1653" s="253"/>
      <c r="AE1653" s="253"/>
      <c r="AF1653" s="253"/>
      <c r="AG1653" s="253"/>
      <c r="AH1653" s="253"/>
      <c r="AI1653" s="253"/>
      <c r="AJ1653" s="253"/>
      <c r="AK1653" s="253"/>
      <c r="AL1653" s="253"/>
      <c r="AM1653" s="253"/>
      <c r="AN1653" s="253"/>
      <c r="AO1653" s="253"/>
      <c r="AP1653" s="253"/>
      <c r="AQ1653" s="253"/>
      <c r="AR1653" s="253"/>
      <c r="AS1653" s="253"/>
      <c r="AT1653" s="253"/>
      <c r="AU1653" s="253"/>
      <c r="AV1653" s="253"/>
      <c r="AW1653" s="253"/>
      <c r="AX1653" s="253"/>
      <c r="AY1653" s="253"/>
      <c r="AZ1653" s="253"/>
      <c r="BA1653" s="253"/>
      <c r="BB1653" s="253"/>
      <c r="BC1653" s="253"/>
      <c r="BD1653" s="253"/>
      <c r="BE1653" s="253"/>
      <c r="BF1653" s="253"/>
      <c r="BG1653" s="253"/>
      <c r="BH1653" s="253"/>
      <c r="BI1653" s="253"/>
      <c r="BJ1653" s="253"/>
      <c r="BK1653" s="253"/>
      <c r="BL1653" s="253"/>
      <c r="BM1653" s="253"/>
      <c r="BN1653" s="253"/>
      <c r="BO1653" s="253"/>
      <c r="BP1653" s="253"/>
      <c r="BQ1653" s="253"/>
      <c r="BR1653" s="253"/>
      <c r="BS1653" s="253"/>
      <c r="BT1653" s="253"/>
      <c r="BU1653" s="253"/>
      <c r="BV1653" s="253"/>
      <c r="BW1653" s="253"/>
      <c r="BX1653" s="253"/>
      <c r="BY1653" s="253"/>
      <c r="BZ1653" s="253"/>
      <c r="CA1653" s="253"/>
      <c r="CB1653" s="253"/>
      <c r="CC1653" s="253"/>
      <c r="CD1653" s="253"/>
      <c r="CE1653" s="253"/>
      <c r="CF1653" s="253"/>
      <c r="CG1653" s="253"/>
      <c r="CH1653" s="253"/>
      <c r="CI1653" s="253"/>
      <c r="CJ1653" s="253"/>
      <c r="CK1653" s="253"/>
      <c r="CL1653" s="253"/>
      <c r="CM1653" s="253"/>
      <c r="CN1653" s="253"/>
      <c r="CO1653" s="253"/>
      <c r="CP1653" s="253"/>
      <c r="CQ1653" s="253"/>
      <c r="CR1653" s="253"/>
      <c r="CS1653" s="253"/>
      <c r="CT1653" s="253"/>
      <c r="CU1653" s="253"/>
      <c r="CV1653" s="253"/>
      <c r="CW1653" s="253"/>
      <c r="CX1653" s="253"/>
      <c r="CY1653" s="253"/>
      <c r="CZ1653" s="253"/>
      <c r="DA1653" s="253"/>
      <c r="DB1653" s="253"/>
      <c r="DC1653" s="253"/>
      <c r="DD1653" s="253"/>
      <c r="DE1653" s="253"/>
      <c r="DF1653" s="253"/>
      <c r="DG1653" s="253"/>
      <c r="DH1653" s="253"/>
      <c r="DI1653" s="253"/>
      <c r="DJ1653" s="253"/>
      <c r="DK1653" s="253"/>
      <c r="DL1653" s="253"/>
      <c r="DM1653" s="253"/>
      <c r="DN1653" s="253"/>
      <c r="DO1653" s="253"/>
      <c r="DP1653" s="253"/>
      <c r="DQ1653" s="253"/>
      <c r="DR1653" s="253"/>
      <c r="DS1653" s="253"/>
      <c r="DT1653" s="253"/>
      <c r="DU1653" s="253"/>
    </row>
    <row r="1654" spans="1:125" s="248" customFormat="1" x14ac:dyDescent="0.25">
      <c r="A1654" s="253"/>
      <c r="B1654" s="253"/>
      <c r="D1654" s="253"/>
      <c r="E1654" s="253"/>
      <c r="F1654" s="253"/>
      <c r="G1654" s="253"/>
      <c r="H1654" s="253"/>
      <c r="I1654" s="253"/>
      <c r="J1654" s="253"/>
      <c r="K1654" s="253"/>
      <c r="L1654" s="253"/>
      <c r="S1654" s="253"/>
      <c r="T1654" s="253"/>
      <c r="U1654" s="253"/>
      <c r="V1654" s="253"/>
      <c r="W1654" s="253"/>
      <c r="X1654" s="253"/>
      <c r="Y1654" s="253"/>
      <c r="Z1654" s="253"/>
      <c r="AA1654" s="253"/>
      <c r="AB1654" s="253"/>
      <c r="AC1654" s="253"/>
      <c r="AD1654" s="253"/>
      <c r="AE1654" s="253"/>
      <c r="AF1654" s="253"/>
      <c r="AG1654" s="253"/>
      <c r="AH1654" s="253"/>
      <c r="AI1654" s="253"/>
      <c r="AJ1654" s="253"/>
      <c r="AK1654" s="253"/>
      <c r="AL1654" s="253"/>
      <c r="AM1654" s="253"/>
      <c r="AN1654" s="253"/>
      <c r="AO1654" s="253"/>
      <c r="AP1654" s="253"/>
      <c r="AQ1654" s="253"/>
      <c r="AR1654" s="253"/>
      <c r="AS1654" s="253"/>
      <c r="AT1654" s="253"/>
      <c r="AU1654" s="253"/>
      <c r="AV1654" s="253"/>
      <c r="AW1654" s="253"/>
      <c r="AX1654" s="253"/>
      <c r="AY1654" s="253"/>
      <c r="AZ1654" s="253"/>
      <c r="BA1654" s="253"/>
      <c r="BB1654" s="253"/>
      <c r="BC1654" s="253"/>
      <c r="BD1654" s="253"/>
      <c r="BE1654" s="253"/>
      <c r="BF1654" s="253"/>
      <c r="BG1654" s="253"/>
      <c r="BH1654" s="253"/>
      <c r="BI1654" s="253"/>
      <c r="BJ1654" s="253"/>
      <c r="BK1654" s="253"/>
      <c r="BL1654" s="253"/>
      <c r="BM1654" s="253"/>
      <c r="BN1654" s="253"/>
      <c r="BO1654" s="253"/>
      <c r="BP1654" s="253"/>
      <c r="BQ1654" s="253"/>
      <c r="BR1654" s="253"/>
      <c r="BS1654" s="253"/>
      <c r="BT1654" s="253"/>
      <c r="BU1654" s="253"/>
      <c r="BV1654" s="253"/>
      <c r="BW1654" s="253"/>
      <c r="BX1654" s="253"/>
      <c r="BY1654" s="253"/>
      <c r="BZ1654" s="253"/>
      <c r="CA1654" s="253"/>
      <c r="CB1654" s="253"/>
      <c r="CC1654" s="253"/>
      <c r="CD1654" s="253"/>
      <c r="CE1654" s="253"/>
      <c r="CF1654" s="253"/>
      <c r="CG1654" s="253"/>
      <c r="CH1654" s="253"/>
      <c r="CI1654" s="253"/>
      <c r="CJ1654" s="253"/>
      <c r="CK1654" s="253"/>
      <c r="CL1654" s="253"/>
      <c r="CM1654" s="253"/>
      <c r="CN1654" s="253"/>
      <c r="CO1654" s="253"/>
      <c r="CP1654" s="253"/>
      <c r="CQ1654" s="253"/>
      <c r="CR1654" s="253"/>
      <c r="CS1654" s="253"/>
      <c r="CT1654" s="253"/>
      <c r="CU1654" s="253"/>
      <c r="CV1654" s="253"/>
      <c r="CW1654" s="253"/>
      <c r="CX1654" s="253"/>
      <c r="CY1654" s="253"/>
      <c r="CZ1654" s="253"/>
      <c r="DA1654" s="253"/>
      <c r="DB1654" s="253"/>
      <c r="DC1654" s="253"/>
      <c r="DD1654" s="253"/>
      <c r="DE1654" s="253"/>
      <c r="DF1654" s="253"/>
      <c r="DG1654" s="253"/>
      <c r="DH1654" s="253"/>
      <c r="DI1654" s="253"/>
      <c r="DJ1654" s="253"/>
      <c r="DK1654" s="253"/>
      <c r="DL1654" s="253"/>
      <c r="DM1654" s="253"/>
      <c r="DN1654" s="253"/>
      <c r="DO1654" s="253"/>
      <c r="DP1654" s="253"/>
      <c r="DQ1654" s="253"/>
      <c r="DR1654" s="253"/>
      <c r="DS1654" s="253"/>
      <c r="DT1654" s="253"/>
      <c r="DU1654" s="253"/>
    </row>
    <row r="1655" spans="1:125" s="248" customFormat="1" x14ac:dyDescent="0.25">
      <c r="A1655" s="253"/>
      <c r="B1655" s="253"/>
      <c r="D1655" s="253"/>
      <c r="E1655" s="253"/>
      <c r="F1655" s="253"/>
      <c r="G1655" s="253"/>
      <c r="H1655" s="253"/>
      <c r="I1655" s="253"/>
      <c r="J1655" s="253"/>
      <c r="K1655" s="253"/>
      <c r="L1655" s="253"/>
      <c r="S1655" s="253"/>
      <c r="T1655" s="253"/>
      <c r="U1655" s="253"/>
      <c r="V1655" s="253"/>
      <c r="W1655" s="253"/>
      <c r="X1655" s="253"/>
      <c r="Y1655" s="253"/>
      <c r="Z1655" s="253"/>
      <c r="AA1655" s="253"/>
      <c r="AB1655" s="253"/>
      <c r="AC1655" s="253"/>
      <c r="AD1655" s="253"/>
      <c r="AE1655" s="253"/>
      <c r="AF1655" s="253"/>
      <c r="AG1655" s="253"/>
      <c r="AH1655" s="253"/>
      <c r="AI1655" s="253"/>
      <c r="AJ1655" s="253"/>
      <c r="AK1655" s="253"/>
      <c r="AL1655" s="253"/>
      <c r="AM1655" s="253"/>
      <c r="AN1655" s="253"/>
      <c r="AO1655" s="253"/>
      <c r="AP1655" s="253"/>
      <c r="AQ1655" s="253"/>
      <c r="AR1655" s="253"/>
      <c r="AS1655" s="253"/>
      <c r="AT1655" s="253"/>
      <c r="AU1655" s="253"/>
      <c r="AV1655" s="253"/>
      <c r="AW1655" s="253"/>
      <c r="AX1655" s="253"/>
      <c r="AY1655" s="253"/>
      <c r="AZ1655" s="253"/>
      <c r="BA1655" s="253"/>
      <c r="BB1655" s="253"/>
      <c r="BC1655" s="253"/>
      <c r="BD1655" s="253"/>
      <c r="BE1655" s="253"/>
      <c r="BF1655" s="253"/>
      <c r="BG1655" s="253"/>
      <c r="BH1655" s="253"/>
      <c r="BI1655" s="253"/>
      <c r="BJ1655" s="253"/>
      <c r="BK1655" s="253"/>
      <c r="BL1655" s="253"/>
      <c r="BM1655" s="253"/>
      <c r="BN1655" s="253"/>
      <c r="BO1655" s="253"/>
      <c r="BP1655" s="253"/>
      <c r="BQ1655" s="253"/>
      <c r="BR1655" s="253"/>
      <c r="BS1655" s="253"/>
      <c r="BT1655" s="253"/>
      <c r="BU1655" s="253"/>
      <c r="BV1655" s="253"/>
      <c r="BW1655" s="253"/>
      <c r="BX1655" s="253"/>
      <c r="BY1655" s="253"/>
      <c r="BZ1655" s="253"/>
      <c r="CA1655" s="253"/>
      <c r="CB1655" s="253"/>
      <c r="CC1655" s="253"/>
      <c r="CD1655" s="253"/>
      <c r="CE1655" s="253"/>
      <c r="CF1655" s="253"/>
      <c r="CG1655" s="253"/>
      <c r="CH1655" s="253"/>
      <c r="CI1655" s="253"/>
      <c r="CJ1655" s="253"/>
      <c r="CK1655" s="253"/>
      <c r="CL1655" s="253"/>
      <c r="CM1655" s="253"/>
      <c r="CN1655" s="253"/>
      <c r="CO1655" s="253"/>
      <c r="CP1655" s="253"/>
      <c r="CQ1655" s="253"/>
      <c r="CR1655" s="253"/>
      <c r="CS1655" s="253"/>
      <c r="CT1655" s="253"/>
      <c r="CU1655" s="253"/>
      <c r="CV1655" s="253"/>
      <c r="CW1655" s="253"/>
      <c r="CX1655" s="253"/>
      <c r="CY1655" s="253"/>
      <c r="CZ1655" s="253"/>
      <c r="DA1655" s="253"/>
      <c r="DB1655" s="253"/>
      <c r="DC1655" s="253"/>
      <c r="DD1655" s="253"/>
      <c r="DE1655" s="253"/>
      <c r="DF1655" s="253"/>
      <c r="DG1655" s="253"/>
      <c r="DH1655" s="253"/>
      <c r="DI1655" s="253"/>
      <c r="DJ1655" s="253"/>
      <c r="DK1655" s="253"/>
      <c r="DL1655" s="253"/>
      <c r="DM1655" s="253"/>
      <c r="DN1655" s="253"/>
      <c r="DO1655" s="253"/>
      <c r="DP1655" s="253"/>
      <c r="DQ1655" s="253"/>
      <c r="DR1655" s="253"/>
      <c r="DS1655" s="253"/>
      <c r="DT1655" s="253"/>
      <c r="DU1655" s="253"/>
    </row>
    <row r="1656" spans="1:125" s="248" customFormat="1" x14ac:dyDescent="0.25">
      <c r="A1656" s="253"/>
      <c r="B1656" s="253"/>
      <c r="D1656" s="253"/>
      <c r="E1656" s="253"/>
      <c r="F1656" s="253"/>
      <c r="G1656" s="253"/>
      <c r="H1656" s="253"/>
      <c r="I1656" s="253"/>
      <c r="J1656" s="253"/>
      <c r="K1656" s="253"/>
      <c r="L1656" s="253"/>
      <c r="S1656" s="253"/>
      <c r="T1656" s="253"/>
      <c r="U1656" s="253"/>
      <c r="V1656" s="253"/>
      <c r="W1656" s="253"/>
      <c r="X1656" s="253"/>
      <c r="Y1656" s="253"/>
      <c r="Z1656" s="253"/>
      <c r="AA1656" s="253"/>
      <c r="AB1656" s="253"/>
      <c r="AC1656" s="253"/>
      <c r="AD1656" s="253"/>
      <c r="AE1656" s="253"/>
      <c r="AF1656" s="253"/>
      <c r="AG1656" s="253"/>
      <c r="AH1656" s="253"/>
      <c r="AI1656" s="253"/>
      <c r="AJ1656" s="253"/>
      <c r="AK1656" s="253"/>
      <c r="AL1656" s="253"/>
      <c r="AM1656" s="253"/>
      <c r="AN1656" s="253"/>
      <c r="AO1656" s="253"/>
      <c r="AP1656" s="253"/>
      <c r="AQ1656" s="253"/>
      <c r="AR1656" s="253"/>
      <c r="AS1656" s="253"/>
      <c r="AT1656" s="253"/>
      <c r="AU1656" s="253"/>
      <c r="AV1656" s="253"/>
      <c r="AW1656" s="253"/>
      <c r="AX1656" s="253"/>
      <c r="AY1656" s="253"/>
      <c r="AZ1656" s="253"/>
      <c r="BA1656" s="253"/>
      <c r="BB1656" s="253"/>
      <c r="BC1656" s="253"/>
      <c r="BD1656" s="253"/>
      <c r="BE1656" s="253"/>
      <c r="BF1656" s="253"/>
      <c r="BG1656" s="253"/>
      <c r="BH1656" s="253"/>
      <c r="BI1656" s="253"/>
      <c r="BJ1656" s="253"/>
      <c r="BK1656" s="253"/>
      <c r="BL1656" s="253"/>
      <c r="BM1656" s="253"/>
      <c r="BN1656" s="253"/>
      <c r="BO1656" s="253"/>
      <c r="BP1656" s="253"/>
      <c r="BQ1656" s="253"/>
      <c r="BR1656" s="253"/>
      <c r="BS1656" s="253"/>
      <c r="BT1656" s="253"/>
      <c r="BU1656" s="253"/>
      <c r="BV1656" s="253"/>
      <c r="BW1656" s="253"/>
      <c r="BX1656" s="253"/>
      <c r="BY1656" s="253"/>
      <c r="BZ1656" s="253"/>
      <c r="CA1656" s="253"/>
      <c r="CB1656" s="253"/>
      <c r="CC1656" s="253"/>
      <c r="CD1656" s="253"/>
      <c r="CE1656" s="253"/>
      <c r="CF1656" s="253"/>
      <c r="CG1656" s="253"/>
      <c r="CH1656" s="253"/>
      <c r="CI1656" s="253"/>
      <c r="CJ1656" s="253"/>
      <c r="CK1656" s="253"/>
      <c r="CL1656" s="253"/>
      <c r="CM1656" s="253"/>
      <c r="CN1656" s="253"/>
      <c r="CO1656" s="253"/>
      <c r="CP1656" s="253"/>
      <c r="CQ1656" s="253"/>
      <c r="CR1656" s="253"/>
      <c r="CS1656" s="253"/>
      <c r="CT1656" s="253"/>
      <c r="CU1656" s="253"/>
      <c r="CV1656" s="253"/>
      <c r="CW1656" s="253"/>
      <c r="CX1656" s="253"/>
      <c r="CY1656" s="253"/>
      <c r="CZ1656" s="253"/>
      <c r="DA1656" s="253"/>
      <c r="DB1656" s="253"/>
      <c r="DC1656" s="253"/>
      <c r="DD1656" s="253"/>
      <c r="DE1656" s="253"/>
      <c r="DF1656" s="253"/>
      <c r="DG1656" s="253"/>
      <c r="DH1656" s="253"/>
      <c r="DI1656" s="253"/>
      <c r="DJ1656" s="253"/>
      <c r="DK1656" s="253"/>
      <c r="DL1656" s="253"/>
      <c r="DM1656" s="253"/>
      <c r="DN1656" s="253"/>
      <c r="DO1656" s="253"/>
      <c r="DP1656" s="253"/>
      <c r="DQ1656" s="253"/>
      <c r="DR1656" s="253"/>
      <c r="DS1656" s="253"/>
      <c r="DT1656" s="253"/>
      <c r="DU1656" s="253"/>
    </row>
    <row r="1657" spans="1:125" s="248" customFormat="1" x14ac:dyDescent="0.25">
      <c r="A1657" s="253"/>
      <c r="B1657" s="253"/>
      <c r="D1657" s="253"/>
      <c r="E1657" s="253"/>
      <c r="F1657" s="253"/>
      <c r="G1657" s="253"/>
      <c r="H1657" s="253"/>
      <c r="I1657" s="253"/>
      <c r="J1657" s="253"/>
      <c r="K1657" s="253"/>
      <c r="L1657" s="253"/>
      <c r="S1657" s="253"/>
      <c r="T1657" s="253"/>
      <c r="U1657" s="253"/>
      <c r="V1657" s="253"/>
      <c r="W1657" s="253"/>
      <c r="X1657" s="253"/>
      <c r="Y1657" s="253"/>
      <c r="Z1657" s="253"/>
      <c r="AA1657" s="253"/>
      <c r="AB1657" s="253"/>
      <c r="AC1657" s="253"/>
      <c r="AD1657" s="253"/>
      <c r="AE1657" s="253"/>
      <c r="AF1657" s="253"/>
      <c r="AG1657" s="253"/>
      <c r="AH1657" s="253"/>
      <c r="AI1657" s="253"/>
      <c r="AJ1657" s="253"/>
      <c r="AK1657" s="253"/>
      <c r="AL1657" s="253"/>
      <c r="AM1657" s="253"/>
      <c r="AN1657" s="253"/>
      <c r="AO1657" s="253"/>
      <c r="AP1657" s="253"/>
      <c r="AQ1657" s="253"/>
      <c r="AR1657" s="253"/>
      <c r="AS1657" s="253"/>
      <c r="AT1657" s="253"/>
      <c r="AU1657" s="253"/>
      <c r="AV1657" s="253"/>
      <c r="AW1657" s="253"/>
      <c r="AX1657" s="253"/>
      <c r="AY1657" s="253"/>
      <c r="AZ1657" s="253"/>
      <c r="BA1657" s="253"/>
      <c r="BB1657" s="253"/>
      <c r="BC1657" s="253"/>
      <c r="BD1657" s="253"/>
      <c r="BE1657" s="253"/>
      <c r="BF1657" s="253"/>
      <c r="BG1657" s="253"/>
      <c r="BH1657" s="253"/>
      <c r="BI1657" s="253"/>
      <c r="BJ1657" s="253"/>
      <c r="BK1657" s="253"/>
      <c r="BL1657" s="253"/>
      <c r="BM1657" s="253"/>
      <c r="BN1657" s="253"/>
      <c r="BO1657" s="253"/>
      <c r="BP1657" s="253"/>
      <c r="BQ1657" s="253"/>
      <c r="BR1657" s="253"/>
      <c r="BS1657" s="253"/>
      <c r="BT1657" s="253"/>
      <c r="BU1657" s="253"/>
      <c r="BV1657" s="253"/>
      <c r="BW1657" s="253"/>
      <c r="BX1657" s="253"/>
      <c r="BY1657" s="253"/>
      <c r="BZ1657" s="253"/>
      <c r="CA1657" s="253"/>
      <c r="CB1657" s="253"/>
      <c r="CC1657" s="253"/>
      <c r="CD1657" s="253"/>
      <c r="CE1657" s="253"/>
      <c r="CF1657" s="253"/>
      <c r="CG1657" s="253"/>
      <c r="CH1657" s="253"/>
      <c r="CI1657" s="253"/>
      <c r="CJ1657" s="253"/>
      <c r="CK1657" s="253"/>
      <c r="CL1657" s="253"/>
      <c r="CM1657" s="253"/>
      <c r="CN1657" s="253"/>
      <c r="CO1657" s="253"/>
      <c r="CP1657" s="253"/>
      <c r="CQ1657" s="253"/>
      <c r="CR1657" s="253"/>
      <c r="CS1657" s="253"/>
      <c r="CT1657" s="253"/>
      <c r="CU1657" s="253"/>
      <c r="CV1657" s="253"/>
      <c r="CW1657" s="253"/>
      <c r="CX1657" s="253"/>
      <c r="CY1657" s="253"/>
      <c r="CZ1657" s="253"/>
      <c r="DA1657" s="253"/>
      <c r="DB1657" s="253"/>
      <c r="DC1657" s="253"/>
      <c r="DD1657" s="253"/>
      <c r="DE1657" s="253"/>
      <c r="DF1657" s="253"/>
      <c r="DG1657" s="253"/>
      <c r="DH1657" s="253"/>
      <c r="DI1657" s="253"/>
      <c r="DJ1657" s="253"/>
      <c r="DK1657" s="253"/>
      <c r="DL1657" s="253"/>
      <c r="DM1657" s="253"/>
      <c r="DN1657" s="253"/>
      <c r="DO1657" s="253"/>
      <c r="DP1657" s="253"/>
      <c r="DQ1657" s="253"/>
      <c r="DR1657" s="253"/>
      <c r="DS1657" s="253"/>
      <c r="DT1657" s="253"/>
      <c r="DU1657" s="253"/>
    </row>
    <row r="1658" spans="1:125" s="248" customFormat="1" x14ac:dyDescent="0.25">
      <c r="A1658" s="253"/>
      <c r="B1658" s="253"/>
      <c r="D1658" s="253"/>
      <c r="E1658" s="253"/>
      <c r="F1658" s="253"/>
      <c r="G1658" s="253"/>
      <c r="H1658" s="253"/>
      <c r="I1658" s="253"/>
      <c r="J1658" s="253"/>
      <c r="K1658" s="253"/>
      <c r="L1658" s="253"/>
      <c r="S1658" s="253"/>
      <c r="T1658" s="253"/>
      <c r="U1658" s="253"/>
      <c r="V1658" s="253"/>
      <c r="W1658" s="253"/>
      <c r="X1658" s="253"/>
      <c r="Y1658" s="253"/>
      <c r="Z1658" s="253"/>
      <c r="AA1658" s="253"/>
      <c r="AB1658" s="253"/>
      <c r="AC1658" s="253"/>
      <c r="AD1658" s="253"/>
      <c r="AE1658" s="253"/>
      <c r="AF1658" s="253"/>
      <c r="AG1658" s="253"/>
      <c r="AH1658" s="253"/>
      <c r="AI1658" s="253"/>
      <c r="AJ1658" s="253"/>
      <c r="AK1658" s="253"/>
      <c r="AL1658" s="253"/>
      <c r="AM1658" s="253"/>
      <c r="AN1658" s="253"/>
      <c r="AO1658" s="253"/>
      <c r="AP1658" s="253"/>
      <c r="AQ1658" s="253"/>
      <c r="AR1658" s="253"/>
      <c r="AS1658" s="253"/>
      <c r="AT1658" s="253"/>
      <c r="AU1658" s="253"/>
      <c r="AV1658" s="253"/>
      <c r="AW1658" s="253"/>
      <c r="AX1658" s="253"/>
      <c r="AY1658" s="253"/>
      <c r="AZ1658" s="253"/>
      <c r="BA1658" s="253"/>
      <c r="BB1658" s="253"/>
      <c r="BC1658" s="253"/>
      <c r="BD1658" s="253"/>
      <c r="BE1658" s="253"/>
      <c r="BF1658" s="253"/>
      <c r="BG1658" s="253"/>
      <c r="BH1658" s="253"/>
      <c r="BI1658" s="253"/>
      <c r="BJ1658" s="253"/>
      <c r="BK1658" s="253"/>
      <c r="BL1658" s="253"/>
      <c r="BM1658" s="253"/>
      <c r="BN1658" s="253"/>
      <c r="BO1658" s="253"/>
      <c r="BP1658" s="253"/>
      <c r="BQ1658" s="253"/>
      <c r="BR1658" s="253"/>
      <c r="BS1658" s="253"/>
      <c r="BT1658" s="253"/>
      <c r="BU1658" s="253"/>
      <c r="BV1658" s="253"/>
      <c r="BW1658" s="253"/>
      <c r="BX1658" s="253"/>
      <c r="BY1658" s="253"/>
      <c r="BZ1658" s="253"/>
      <c r="CA1658" s="253"/>
      <c r="CB1658" s="253"/>
      <c r="CC1658" s="253"/>
      <c r="CD1658" s="253"/>
      <c r="CE1658" s="253"/>
      <c r="CF1658" s="253"/>
      <c r="CG1658" s="253"/>
      <c r="CH1658" s="253"/>
      <c r="CI1658" s="253"/>
      <c r="CJ1658" s="253"/>
      <c r="CK1658" s="253"/>
      <c r="CL1658" s="253"/>
      <c r="CM1658" s="253"/>
      <c r="CN1658" s="253"/>
      <c r="CO1658" s="253"/>
      <c r="CP1658" s="253"/>
      <c r="CQ1658" s="253"/>
      <c r="CR1658" s="253"/>
      <c r="CS1658" s="253"/>
      <c r="CT1658" s="253"/>
      <c r="CU1658" s="253"/>
      <c r="CV1658" s="253"/>
      <c r="CW1658" s="253"/>
      <c r="CX1658" s="253"/>
      <c r="CY1658" s="253"/>
      <c r="CZ1658" s="253"/>
      <c r="DA1658" s="253"/>
      <c r="DB1658" s="253"/>
      <c r="DC1658" s="253"/>
      <c r="DD1658" s="253"/>
      <c r="DE1658" s="253"/>
      <c r="DF1658" s="253"/>
      <c r="DG1658" s="253"/>
      <c r="DH1658" s="253"/>
      <c r="DI1658" s="253"/>
      <c r="DJ1658" s="253"/>
      <c r="DK1658" s="253"/>
      <c r="DL1658" s="253"/>
      <c r="DM1658" s="253"/>
      <c r="DN1658" s="253"/>
      <c r="DO1658" s="253"/>
      <c r="DP1658" s="253"/>
      <c r="DQ1658" s="253"/>
      <c r="DR1658" s="253"/>
      <c r="DS1658" s="253"/>
      <c r="DT1658" s="253"/>
      <c r="DU1658" s="253"/>
    </row>
    <row r="1659" spans="1:125" s="248" customFormat="1" x14ac:dyDescent="0.25">
      <c r="A1659" s="253"/>
      <c r="B1659" s="253"/>
      <c r="D1659" s="253"/>
      <c r="E1659" s="253"/>
      <c r="F1659" s="253"/>
      <c r="G1659" s="253"/>
      <c r="H1659" s="253"/>
      <c r="I1659" s="253"/>
      <c r="J1659" s="253"/>
      <c r="K1659" s="253"/>
      <c r="L1659" s="253"/>
      <c r="S1659" s="253"/>
      <c r="T1659" s="253"/>
      <c r="U1659" s="253"/>
      <c r="V1659" s="253"/>
      <c r="W1659" s="253"/>
      <c r="X1659" s="253"/>
      <c r="Y1659" s="253"/>
      <c r="Z1659" s="253"/>
      <c r="AA1659" s="253"/>
      <c r="AB1659" s="253"/>
      <c r="AC1659" s="253"/>
      <c r="AD1659" s="253"/>
      <c r="AE1659" s="253"/>
      <c r="AF1659" s="253"/>
      <c r="AG1659" s="253"/>
      <c r="AH1659" s="253"/>
      <c r="AI1659" s="253"/>
      <c r="AJ1659" s="253"/>
      <c r="AK1659" s="253"/>
      <c r="AL1659" s="253"/>
      <c r="AM1659" s="253"/>
      <c r="AN1659" s="253"/>
      <c r="AO1659" s="253"/>
      <c r="AP1659" s="253"/>
      <c r="AQ1659" s="253"/>
      <c r="AR1659" s="253"/>
      <c r="AS1659" s="253"/>
      <c r="AT1659" s="253"/>
      <c r="AU1659" s="253"/>
      <c r="AV1659" s="253"/>
      <c r="AW1659" s="253"/>
      <c r="AX1659" s="253"/>
      <c r="AY1659" s="253"/>
      <c r="AZ1659" s="253"/>
      <c r="BA1659" s="253"/>
      <c r="BB1659" s="253"/>
      <c r="BC1659" s="253"/>
      <c r="BD1659" s="253"/>
      <c r="BE1659" s="253"/>
      <c r="BF1659" s="253"/>
      <c r="BG1659" s="253"/>
      <c r="BH1659" s="253"/>
      <c r="BI1659" s="253"/>
      <c r="BJ1659" s="253"/>
      <c r="BK1659" s="253"/>
      <c r="BL1659" s="253"/>
      <c r="BM1659" s="253"/>
      <c r="BN1659" s="253"/>
      <c r="BO1659" s="253"/>
      <c r="BP1659" s="253"/>
      <c r="BQ1659" s="253"/>
      <c r="BR1659" s="253"/>
      <c r="BS1659" s="253"/>
      <c r="BT1659" s="253"/>
      <c r="BU1659" s="253"/>
      <c r="BV1659" s="253"/>
      <c r="BW1659" s="253"/>
      <c r="BX1659" s="253"/>
      <c r="BY1659" s="253"/>
      <c r="BZ1659" s="253"/>
      <c r="CA1659" s="253"/>
      <c r="CB1659" s="253"/>
      <c r="CC1659" s="253"/>
      <c r="CD1659" s="253"/>
      <c r="CE1659" s="253"/>
      <c r="CF1659" s="253"/>
      <c r="CG1659" s="253"/>
      <c r="CH1659" s="253"/>
      <c r="CI1659" s="253"/>
      <c r="CJ1659" s="253"/>
      <c r="CK1659" s="253"/>
      <c r="CL1659" s="253"/>
      <c r="CM1659" s="253"/>
      <c r="CN1659" s="253"/>
      <c r="CO1659" s="253"/>
      <c r="CP1659" s="253"/>
      <c r="CQ1659" s="253"/>
      <c r="CR1659" s="253"/>
      <c r="CS1659" s="253"/>
      <c r="CT1659" s="253"/>
      <c r="CU1659" s="253"/>
      <c r="CV1659" s="253"/>
      <c r="CW1659" s="253"/>
      <c r="CX1659" s="253"/>
      <c r="CY1659" s="253"/>
      <c r="CZ1659" s="253"/>
      <c r="DA1659" s="253"/>
      <c r="DB1659" s="253"/>
      <c r="DC1659" s="253"/>
      <c r="DD1659" s="253"/>
      <c r="DE1659" s="253"/>
      <c r="DF1659" s="253"/>
      <c r="DG1659" s="253"/>
      <c r="DH1659" s="253"/>
      <c r="DI1659" s="253"/>
      <c r="DJ1659" s="253"/>
      <c r="DK1659" s="253"/>
      <c r="DL1659" s="253"/>
      <c r="DM1659" s="253"/>
      <c r="DN1659" s="253"/>
      <c r="DO1659" s="253"/>
      <c r="DP1659" s="253"/>
      <c r="DQ1659" s="253"/>
      <c r="DR1659" s="253"/>
      <c r="DS1659" s="253"/>
      <c r="DT1659" s="253"/>
      <c r="DU1659" s="253"/>
    </row>
    <row r="1660" spans="1:125" s="248" customFormat="1" x14ac:dyDescent="0.25">
      <c r="A1660" s="253"/>
      <c r="B1660" s="253"/>
      <c r="D1660" s="253"/>
      <c r="E1660" s="253"/>
      <c r="F1660" s="253"/>
      <c r="G1660" s="253"/>
      <c r="H1660" s="253"/>
      <c r="I1660" s="253"/>
      <c r="J1660" s="253"/>
      <c r="K1660" s="253"/>
      <c r="L1660" s="253"/>
      <c r="S1660" s="253"/>
      <c r="T1660" s="253"/>
      <c r="U1660" s="253"/>
      <c r="V1660" s="253"/>
      <c r="W1660" s="253"/>
      <c r="X1660" s="253"/>
      <c r="Y1660" s="253"/>
      <c r="Z1660" s="253"/>
      <c r="AA1660" s="253"/>
      <c r="AB1660" s="253"/>
      <c r="AC1660" s="253"/>
      <c r="AD1660" s="253"/>
      <c r="AE1660" s="253"/>
      <c r="AF1660" s="253"/>
      <c r="AG1660" s="253"/>
      <c r="AH1660" s="253"/>
      <c r="AI1660" s="253"/>
      <c r="AJ1660" s="253"/>
      <c r="AK1660" s="253"/>
      <c r="AL1660" s="253"/>
      <c r="AM1660" s="253"/>
      <c r="AN1660" s="253"/>
      <c r="AO1660" s="253"/>
      <c r="AP1660" s="253"/>
      <c r="AQ1660" s="253"/>
      <c r="AR1660" s="253"/>
      <c r="AS1660" s="253"/>
      <c r="AT1660" s="253"/>
      <c r="AU1660" s="253"/>
      <c r="AV1660" s="253"/>
      <c r="AW1660" s="253"/>
      <c r="AX1660" s="253"/>
      <c r="AY1660" s="253"/>
      <c r="AZ1660" s="253"/>
      <c r="BA1660" s="253"/>
      <c r="BB1660" s="253"/>
      <c r="BC1660" s="253"/>
      <c r="BD1660" s="253"/>
      <c r="BE1660" s="253"/>
      <c r="BF1660" s="253"/>
      <c r="BG1660" s="253"/>
      <c r="BH1660" s="253"/>
      <c r="BI1660" s="253"/>
      <c r="BJ1660" s="253"/>
      <c r="BK1660" s="253"/>
      <c r="BL1660" s="253"/>
      <c r="BM1660" s="253"/>
      <c r="BN1660" s="253"/>
      <c r="BO1660" s="253"/>
      <c r="BP1660" s="253"/>
      <c r="BQ1660" s="253"/>
      <c r="BR1660" s="253"/>
      <c r="BS1660" s="253"/>
      <c r="BT1660" s="253"/>
      <c r="BU1660" s="253"/>
      <c r="BV1660" s="253"/>
      <c r="BW1660" s="253"/>
      <c r="BX1660" s="253"/>
      <c r="BY1660" s="253"/>
      <c r="BZ1660" s="253"/>
      <c r="CA1660" s="253"/>
      <c r="CB1660" s="253"/>
      <c r="CC1660" s="253"/>
      <c r="CD1660" s="253"/>
      <c r="CE1660" s="253"/>
      <c r="CF1660" s="253"/>
      <c r="CG1660" s="253"/>
      <c r="CH1660" s="253"/>
      <c r="CI1660" s="253"/>
      <c r="CJ1660" s="253"/>
      <c r="CK1660" s="253"/>
      <c r="CL1660" s="253"/>
      <c r="CM1660" s="253"/>
      <c r="CN1660" s="253"/>
      <c r="CO1660" s="253"/>
      <c r="CP1660" s="253"/>
      <c r="CQ1660" s="253"/>
      <c r="CR1660" s="253"/>
      <c r="CS1660" s="253"/>
      <c r="CT1660" s="253"/>
      <c r="CU1660" s="253"/>
      <c r="CV1660" s="253"/>
      <c r="CW1660" s="253"/>
      <c r="CX1660" s="253"/>
      <c r="CY1660" s="253"/>
      <c r="CZ1660" s="253"/>
      <c r="DA1660" s="253"/>
      <c r="DB1660" s="253"/>
      <c r="DC1660" s="253"/>
      <c r="DD1660" s="253"/>
      <c r="DE1660" s="253"/>
      <c r="DF1660" s="253"/>
      <c r="DG1660" s="253"/>
      <c r="DH1660" s="253"/>
      <c r="DI1660" s="253"/>
      <c r="DJ1660" s="253"/>
      <c r="DK1660" s="253"/>
      <c r="DL1660" s="253"/>
      <c r="DM1660" s="253"/>
      <c r="DN1660" s="253"/>
      <c r="DO1660" s="253"/>
      <c r="DP1660" s="253"/>
      <c r="DQ1660" s="253"/>
      <c r="DR1660" s="253"/>
      <c r="DS1660" s="253"/>
      <c r="DT1660" s="253"/>
      <c r="DU1660" s="253"/>
    </row>
    <row r="1661" spans="1:125" s="248" customFormat="1" x14ac:dyDescent="0.25">
      <c r="A1661" s="253"/>
      <c r="B1661" s="253"/>
      <c r="D1661" s="253"/>
      <c r="E1661" s="253"/>
      <c r="F1661" s="253"/>
      <c r="G1661" s="253"/>
      <c r="H1661" s="253"/>
      <c r="I1661" s="253"/>
      <c r="J1661" s="253"/>
      <c r="K1661" s="253"/>
      <c r="L1661" s="253"/>
      <c r="S1661" s="253"/>
      <c r="T1661" s="253"/>
      <c r="U1661" s="253"/>
      <c r="V1661" s="253"/>
      <c r="W1661" s="253"/>
      <c r="X1661" s="253"/>
      <c r="Y1661" s="253"/>
      <c r="Z1661" s="253"/>
      <c r="AA1661" s="253"/>
      <c r="AB1661" s="253"/>
      <c r="AC1661" s="253"/>
      <c r="AD1661" s="253"/>
      <c r="AE1661" s="253"/>
      <c r="AF1661" s="253"/>
      <c r="AG1661" s="253"/>
      <c r="AH1661" s="253"/>
      <c r="AI1661" s="253"/>
      <c r="AJ1661" s="253"/>
      <c r="AK1661" s="253"/>
      <c r="AL1661" s="253"/>
      <c r="AM1661" s="253"/>
      <c r="AN1661" s="253"/>
      <c r="AO1661" s="253"/>
      <c r="AP1661" s="253"/>
      <c r="AQ1661" s="253"/>
      <c r="AR1661" s="253"/>
      <c r="AS1661" s="253"/>
      <c r="AT1661" s="253"/>
      <c r="AU1661" s="253"/>
      <c r="AV1661" s="253"/>
      <c r="AW1661" s="253"/>
      <c r="AX1661" s="253"/>
      <c r="AY1661" s="253"/>
      <c r="AZ1661" s="253"/>
      <c r="BA1661" s="253"/>
      <c r="BB1661" s="253"/>
      <c r="BC1661" s="253"/>
      <c r="BD1661" s="253"/>
      <c r="BE1661" s="253"/>
      <c r="BF1661" s="253"/>
      <c r="BG1661" s="253"/>
      <c r="BH1661" s="253"/>
      <c r="BI1661" s="253"/>
      <c r="BJ1661" s="253"/>
      <c r="BK1661" s="253"/>
      <c r="BL1661" s="253"/>
      <c r="BM1661" s="253"/>
      <c r="BN1661" s="253"/>
      <c r="BO1661" s="253"/>
      <c r="BP1661" s="253"/>
      <c r="BQ1661" s="253"/>
      <c r="BR1661" s="253"/>
      <c r="BS1661" s="253"/>
      <c r="BT1661" s="253"/>
      <c r="BU1661" s="253"/>
      <c r="BV1661" s="253"/>
      <c r="BW1661" s="253"/>
      <c r="BX1661" s="253"/>
      <c r="BY1661" s="253"/>
      <c r="BZ1661" s="253"/>
      <c r="CA1661" s="253"/>
      <c r="CB1661" s="253"/>
      <c r="CC1661" s="253"/>
      <c r="CD1661" s="253"/>
      <c r="CE1661" s="253"/>
      <c r="CF1661" s="253"/>
      <c r="CG1661" s="253"/>
      <c r="CH1661" s="253"/>
      <c r="CI1661" s="253"/>
      <c r="CJ1661" s="253"/>
      <c r="CK1661" s="253"/>
      <c r="CL1661" s="253"/>
      <c r="CM1661" s="253"/>
      <c r="CN1661" s="253"/>
      <c r="CO1661" s="253"/>
      <c r="CP1661" s="253"/>
      <c r="CQ1661" s="253"/>
      <c r="CR1661" s="253"/>
      <c r="CS1661" s="253"/>
      <c r="CT1661" s="253"/>
      <c r="CU1661" s="253"/>
      <c r="CV1661" s="253"/>
      <c r="CW1661" s="253"/>
      <c r="CX1661" s="253"/>
      <c r="CY1661" s="253"/>
      <c r="CZ1661" s="253"/>
      <c r="DA1661" s="253"/>
      <c r="DB1661" s="253"/>
      <c r="DC1661" s="253"/>
      <c r="DD1661" s="253"/>
      <c r="DE1661" s="253"/>
      <c r="DF1661" s="253"/>
      <c r="DG1661" s="253"/>
      <c r="DH1661" s="253"/>
      <c r="DI1661" s="253"/>
      <c r="DJ1661" s="253"/>
      <c r="DK1661" s="253"/>
      <c r="DL1661" s="253"/>
      <c r="DM1661" s="253"/>
      <c r="DN1661" s="253"/>
      <c r="DO1661" s="253"/>
      <c r="DP1661" s="253"/>
      <c r="DQ1661" s="253"/>
      <c r="DR1661" s="253"/>
      <c r="DS1661" s="253"/>
      <c r="DT1661" s="253"/>
      <c r="DU1661" s="253"/>
    </row>
    <row r="1662" spans="1:125" s="248" customFormat="1" x14ac:dyDescent="0.25">
      <c r="A1662" s="253"/>
      <c r="B1662" s="253"/>
      <c r="D1662" s="253"/>
      <c r="E1662" s="253"/>
      <c r="F1662" s="253"/>
      <c r="G1662" s="253"/>
      <c r="H1662" s="253"/>
      <c r="I1662" s="253"/>
      <c r="J1662" s="253"/>
      <c r="K1662" s="253"/>
      <c r="L1662" s="253"/>
      <c r="S1662" s="253"/>
      <c r="T1662" s="253"/>
      <c r="U1662" s="253"/>
      <c r="V1662" s="253"/>
      <c r="W1662" s="253"/>
      <c r="X1662" s="253"/>
      <c r="Y1662" s="253"/>
      <c r="Z1662" s="253"/>
      <c r="AA1662" s="253"/>
      <c r="AB1662" s="253"/>
      <c r="AC1662" s="253"/>
      <c r="AD1662" s="253"/>
      <c r="AE1662" s="253"/>
      <c r="AF1662" s="253"/>
      <c r="AG1662" s="253"/>
      <c r="AH1662" s="253"/>
      <c r="AI1662" s="253"/>
      <c r="AJ1662" s="253"/>
      <c r="AK1662" s="253"/>
      <c r="AL1662" s="253"/>
      <c r="AM1662" s="253"/>
      <c r="AN1662" s="253"/>
      <c r="AO1662" s="253"/>
      <c r="AP1662" s="253"/>
      <c r="AQ1662" s="253"/>
      <c r="AR1662" s="253"/>
      <c r="AS1662" s="253"/>
      <c r="AT1662" s="253"/>
      <c r="AU1662" s="253"/>
      <c r="AV1662" s="253"/>
      <c r="AW1662" s="253"/>
      <c r="AX1662" s="253"/>
      <c r="AY1662" s="253"/>
      <c r="AZ1662" s="253"/>
      <c r="BA1662" s="253"/>
      <c r="BB1662" s="253"/>
      <c r="BC1662" s="253"/>
      <c r="BD1662" s="253"/>
      <c r="BE1662" s="253"/>
      <c r="BF1662" s="253"/>
      <c r="BG1662" s="253"/>
      <c r="BH1662" s="253"/>
      <c r="BI1662" s="253"/>
      <c r="BJ1662" s="253"/>
      <c r="BK1662" s="253"/>
      <c r="BL1662" s="253"/>
      <c r="BM1662" s="253"/>
      <c r="BN1662" s="253"/>
      <c r="BO1662" s="253"/>
      <c r="BP1662" s="253"/>
      <c r="BQ1662" s="253"/>
      <c r="BR1662" s="253"/>
      <c r="BS1662" s="253"/>
      <c r="BT1662" s="253"/>
      <c r="BU1662" s="253"/>
      <c r="BV1662" s="253"/>
      <c r="BW1662" s="253"/>
      <c r="BX1662" s="253"/>
      <c r="BY1662" s="253"/>
      <c r="BZ1662" s="253"/>
      <c r="CA1662" s="253"/>
      <c r="CB1662" s="253"/>
      <c r="CC1662" s="253"/>
      <c r="CD1662" s="253"/>
      <c r="CE1662" s="253"/>
      <c r="CF1662" s="253"/>
      <c r="CG1662" s="253"/>
      <c r="CH1662" s="253"/>
      <c r="CI1662" s="253"/>
      <c r="CJ1662" s="253"/>
      <c r="CK1662" s="253"/>
      <c r="CL1662" s="253"/>
      <c r="CM1662" s="253"/>
      <c r="CN1662" s="253"/>
      <c r="CO1662" s="253"/>
      <c r="CP1662" s="253"/>
      <c r="CQ1662" s="253"/>
      <c r="CR1662" s="253"/>
      <c r="CS1662" s="253"/>
      <c r="CT1662" s="253"/>
      <c r="CU1662" s="253"/>
      <c r="CV1662" s="253"/>
      <c r="CW1662" s="253"/>
      <c r="CX1662" s="253"/>
      <c r="CY1662" s="253"/>
      <c r="CZ1662" s="253"/>
      <c r="DA1662" s="253"/>
      <c r="DB1662" s="253"/>
      <c r="DC1662" s="253"/>
      <c r="DD1662" s="253"/>
      <c r="DE1662" s="253"/>
      <c r="DF1662" s="253"/>
      <c r="DG1662" s="253"/>
      <c r="DH1662" s="253"/>
      <c r="DI1662" s="253"/>
      <c r="DJ1662" s="253"/>
      <c r="DK1662" s="253"/>
      <c r="DL1662" s="253"/>
      <c r="DM1662" s="253"/>
      <c r="DN1662" s="253"/>
      <c r="DO1662" s="253"/>
      <c r="DP1662" s="253"/>
      <c r="DQ1662" s="253"/>
      <c r="DR1662" s="253"/>
      <c r="DS1662" s="253"/>
      <c r="DT1662" s="253"/>
      <c r="DU1662" s="253"/>
    </row>
    <row r="1663" spans="1:125" s="248" customFormat="1" x14ac:dyDescent="0.25">
      <c r="A1663" s="253"/>
      <c r="B1663" s="253"/>
      <c r="D1663" s="253"/>
      <c r="E1663" s="253"/>
      <c r="F1663" s="253"/>
      <c r="G1663" s="253"/>
      <c r="H1663" s="253"/>
      <c r="I1663" s="253"/>
      <c r="J1663" s="253"/>
      <c r="K1663" s="253"/>
      <c r="L1663" s="253"/>
      <c r="S1663" s="253"/>
      <c r="T1663" s="253"/>
      <c r="U1663" s="253"/>
      <c r="V1663" s="253"/>
      <c r="W1663" s="253"/>
      <c r="X1663" s="253"/>
      <c r="Y1663" s="253"/>
      <c r="Z1663" s="253"/>
      <c r="AA1663" s="253"/>
      <c r="AB1663" s="253"/>
      <c r="AC1663" s="253"/>
      <c r="AD1663" s="253"/>
      <c r="AE1663" s="253"/>
      <c r="AF1663" s="253"/>
      <c r="AG1663" s="253"/>
      <c r="AH1663" s="253"/>
      <c r="AI1663" s="253"/>
      <c r="AJ1663" s="253"/>
      <c r="AK1663" s="253"/>
      <c r="AL1663" s="253"/>
      <c r="AM1663" s="253"/>
      <c r="AN1663" s="253"/>
      <c r="AO1663" s="253"/>
      <c r="AP1663" s="253"/>
      <c r="AQ1663" s="253"/>
      <c r="AR1663" s="253"/>
      <c r="AS1663" s="253"/>
      <c r="AT1663" s="253"/>
      <c r="AU1663" s="253"/>
      <c r="AV1663" s="253"/>
      <c r="AW1663" s="253"/>
      <c r="AX1663" s="253"/>
      <c r="AY1663" s="253"/>
      <c r="AZ1663" s="253"/>
      <c r="BA1663" s="253"/>
      <c r="BB1663" s="253"/>
      <c r="BC1663" s="253"/>
      <c r="BD1663" s="253"/>
      <c r="BE1663" s="253"/>
      <c r="BF1663" s="253"/>
      <c r="BG1663" s="253"/>
      <c r="BH1663" s="253"/>
      <c r="BI1663" s="253"/>
      <c r="BJ1663" s="253"/>
      <c r="BK1663" s="253"/>
      <c r="BL1663" s="253"/>
      <c r="BM1663" s="253"/>
      <c r="BN1663" s="253"/>
      <c r="BO1663" s="253"/>
      <c r="BP1663" s="253"/>
      <c r="BQ1663" s="253"/>
      <c r="BR1663" s="253"/>
      <c r="BS1663" s="253"/>
      <c r="BT1663" s="253"/>
      <c r="BU1663" s="253"/>
      <c r="BV1663" s="253"/>
      <c r="BW1663" s="253"/>
      <c r="BX1663" s="253"/>
      <c r="BY1663" s="253"/>
      <c r="BZ1663" s="253"/>
      <c r="CA1663" s="253"/>
      <c r="CB1663" s="253"/>
      <c r="CC1663" s="253"/>
      <c r="CD1663" s="253"/>
      <c r="CE1663" s="253"/>
      <c r="CF1663" s="253"/>
      <c r="CG1663" s="253"/>
      <c r="CH1663" s="253"/>
      <c r="CI1663" s="253"/>
      <c r="CJ1663" s="253"/>
      <c r="CK1663" s="253"/>
      <c r="CL1663" s="253"/>
      <c r="CM1663" s="253"/>
      <c r="CN1663" s="253"/>
      <c r="CO1663" s="253"/>
      <c r="CP1663" s="253"/>
      <c r="CQ1663" s="253"/>
      <c r="CR1663" s="253"/>
      <c r="CS1663" s="253"/>
      <c r="CT1663" s="253"/>
      <c r="CU1663" s="253"/>
      <c r="CV1663" s="253"/>
      <c r="CW1663" s="253"/>
      <c r="CX1663" s="253"/>
      <c r="CY1663" s="253"/>
      <c r="CZ1663" s="253"/>
      <c r="DA1663" s="253"/>
      <c r="DB1663" s="253"/>
      <c r="DC1663" s="253"/>
      <c r="DD1663" s="253"/>
      <c r="DE1663" s="253"/>
      <c r="DF1663" s="253"/>
      <c r="DG1663" s="253"/>
      <c r="DH1663" s="253"/>
      <c r="DI1663" s="253"/>
      <c r="DJ1663" s="253"/>
      <c r="DK1663" s="253"/>
      <c r="DL1663" s="253"/>
      <c r="DM1663" s="253"/>
      <c r="DN1663" s="253"/>
      <c r="DO1663" s="253"/>
      <c r="DP1663" s="253"/>
      <c r="DQ1663" s="253"/>
      <c r="DR1663" s="253"/>
      <c r="DS1663" s="253"/>
      <c r="DT1663" s="253"/>
      <c r="DU1663" s="253"/>
    </row>
    <row r="1664" spans="1:125" s="248" customFormat="1" x14ac:dyDescent="0.25">
      <c r="A1664" s="253"/>
      <c r="B1664" s="253"/>
      <c r="D1664" s="253"/>
      <c r="E1664" s="253"/>
      <c r="F1664" s="253"/>
      <c r="G1664" s="253"/>
      <c r="H1664" s="253"/>
      <c r="I1664" s="253"/>
      <c r="J1664" s="253"/>
      <c r="K1664" s="253"/>
      <c r="L1664" s="253"/>
      <c r="S1664" s="253"/>
      <c r="T1664" s="253"/>
      <c r="U1664" s="253"/>
      <c r="V1664" s="253"/>
      <c r="W1664" s="253"/>
      <c r="X1664" s="253"/>
      <c r="Y1664" s="253"/>
      <c r="Z1664" s="253"/>
      <c r="AA1664" s="253"/>
      <c r="AB1664" s="253"/>
      <c r="AC1664" s="253"/>
      <c r="AD1664" s="253"/>
      <c r="AE1664" s="253"/>
      <c r="AF1664" s="253"/>
      <c r="AG1664" s="253"/>
      <c r="AH1664" s="253"/>
      <c r="AI1664" s="253"/>
      <c r="AJ1664" s="253"/>
      <c r="AK1664" s="253"/>
      <c r="AL1664" s="253"/>
      <c r="AM1664" s="253"/>
      <c r="AN1664" s="253"/>
      <c r="AO1664" s="253"/>
      <c r="AP1664" s="253"/>
      <c r="AQ1664" s="253"/>
      <c r="AR1664" s="253"/>
      <c r="AS1664" s="253"/>
      <c r="AT1664" s="253"/>
      <c r="AU1664" s="253"/>
      <c r="AV1664" s="253"/>
      <c r="AW1664" s="253"/>
      <c r="AX1664" s="253"/>
      <c r="AY1664" s="253"/>
      <c r="AZ1664" s="253"/>
      <c r="BA1664" s="253"/>
      <c r="BB1664" s="253"/>
      <c r="BC1664" s="253"/>
      <c r="BD1664" s="253"/>
      <c r="BE1664" s="253"/>
      <c r="BF1664" s="253"/>
      <c r="BG1664" s="253"/>
      <c r="BH1664" s="253"/>
      <c r="BI1664" s="253"/>
      <c r="BJ1664" s="253"/>
      <c r="BK1664" s="253"/>
      <c r="BL1664" s="253"/>
      <c r="BM1664" s="253"/>
      <c r="BN1664" s="253"/>
      <c r="BO1664" s="253"/>
      <c r="BP1664" s="253"/>
      <c r="BQ1664" s="253"/>
      <c r="BR1664" s="253"/>
      <c r="BS1664" s="253"/>
      <c r="BT1664" s="253"/>
      <c r="BU1664" s="253"/>
      <c r="BV1664" s="253"/>
      <c r="BW1664" s="253"/>
      <c r="BX1664" s="253"/>
      <c r="BY1664" s="253"/>
      <c r="BZ1664" s="253"/>
      <c r="CA1664" s="253"/>
      <c r="CB1664" s="253"/>
      <c r="CC1664" s="253"/>
      <c r="CD1664" s="253"/>
      <c r="CE1664" s="253"/>
      <c r="CF1664" s="253"/>
      <c r="CG1664" s="253"/>
      <c r="CH1664" s="253"/>
      <c r="CI1664" s="253"/>
      <c r="CJ1664" s="253"/>
      <c r="CK1664" s="253"/>
      <c r="CL1664" s="253"/>
      <c r="CM1664" s="253"/>
      <c r="CN1664" s="253"/>
      <c r="CO1664" s="253"/>
      <c r="CP1664" s="253"/>
      <c r="CQ1664" s="253"/>
      <c r="CR1664" s="253"/>
      <c r="CS1664" s="253"/>
      <c r="CT1664" s="253"/>
      <c r="CU1664" s="253"/>
      <c r="CV1664" s="253"/>
      <c r="CW1664" s="253"/>
      <c r="CX1664" s="253"/>
      <c r="CY1664" s="253"/>
      <c r="CZ1664" s="253"/>
      <c r="DA1664" s="253"/>
      <c r="DB1664" s="253"/>
      <c r="DC1664" s="253"/>
      <c r="DD1664" s="253"/>
      <c r="DE1664" s="253"/>
      <c r="DF1664" s="253"/>
      <c r="DG1664" s="253"/>
      <c r="DH1664" s="253"/>
      <c r="DI1664" s="253"/>
      <c r="DJ1664" s="253"/>
      <c r="DK1664" s="253"/>
      <c r="DL1664" s="253"/>
      <c r="DM1664" s="253"/>
      <c r="DN1664" s="253"/>
      <c r="DO1664" s="253"/>
      <c r="DP1664" s="253"/>
      <c r="DQ1664" s="253"/>
      <c r="DR1664" s="253"/>
      <c r="DS1664" s="253"/>
      <c r="DT1664" s="253"/>
      <c r="DU1664" s="253"/>
    </row>
    <row r="1665" spans="1:125" s="248" customFormat="1" x14ac:dyDescent="0.25">
      <c r="A1665" s="253"/>
      <c r="B1665" s="253"/>
      <c r="D1665" s="253"/>
      <c r="E1665" s="253"/>
      <c r="F1665" s="253"/>
      <c r="G1665" s="253"/>
      <c r="H1665" s="253"/>
      <c r="I1665" s="253"/>
      <c r="J1665" s="253"/>
      <c r="K1665" s="253"/>
      <c r="L1665" s="253"/>
      <c r="S1665" s="253"/>
      <c r="T1665" s="253"/>
      <c r="U1665" s="253"/>
      <c r="V1665" s="253"/>
      <c r="W1665" s="253"/>
      <c r="X1665" s="253"/>
      <c r="Y1665" s="253"/>
      <c r="Z1665" s="253"/>
      <c r="AA1665" s="253"/>
      <c r="AB1665" s="253"/>
      <c r="AC1665" s="253"/>
      <c r="AD1665" s="253"/>
      <c r="AE1665" s="253"/>
      <c r="AF1665" s="253"/>
      <c r="AG1665" s="253"/>
      <c r="AH1665" s="253"/>
      <c r="AI1665" s="253"/>
      <c r="AJ1665" s="253"/>
      <c r="AK1665" s="253"/>
      <c r="AL1665" s="253"/>
      <c r="AM1665" s="253"/>
      <c r="AN1665" s="253"/>
      <c r="AO1665" s="253"/>
      <c r="AP1665" s="253"/>
      <c r="AQ1665" s="253"/>
      <c r="AR1665" s="253"/>
      <c r="AS1665" s="253"/>
      <c r="AT1665" s="253"/>
      <c r="AU1665" s="253"/>
      <c r="AV1665" s="253"/>
      <c r="AW1665" s="253"/>
      <c r="AX1665" s="253"/>
      <c r="AY1665" s="253"/>
      <c r="AZ1665" s="253"/>
      <c r="BA1665" s="253"/>
      <c r="BB1665" s="253"/>
      <c r="BC1665" s="253"/>
      <c r="BD1665" s="253"/>
      <c r="BE1665" s="253"/>
      <c r="BF1665" s="253"/>
      <c r="BG1665" s="253"/>
      <c r="BH1665" s="253"/>
      <c r="BI1665" s="253"/>
      <c r="BJ1665" s="253"/>
      <c r="BK1665" s="253"/>
      <c r="BL1665" s="253"/>
      <c r="BM1665" s="253"/>
      <c r="BN1665" s="253"/>
      <c r="BO1665" s="253"/>
      <c r="BP1665" s="253"/>
      <c r="BQ1665" s="253"/>
      <c r="BR1665" s="253"/>
      <c r="BS1665" s="253"/>
      <c r="BT1665" s="253"/>
      <c r="BU1665" s="253"/>
      <c r="BV1665" s="253"/>
      <c r="BW1665" s="253"/>
      <c r="BX1665" s="253"/>
      <c r="BY1665" s="253"/>
      <c r="BZ1665" s="253"/>
      <c r="CA1665" s="253"/>
      <c r="CB1665" s="253"/>
      <c r="CC1665" s="253"/>
      <c r="CD1665" s="253"/>
      <c r="CE1665" s="253"/>
      <c r="CF1665" s="253"/>
      <c r="CG1665" s="253"/>
      <c r="CH1665" s="253"/>
      <c r="CI1665" s="253"/>
      <c r="CJ1665" s="253"/>
      <c r="CK1665" s="253"/>
      <c r="CL1665" s="253"/>
      <c r="CM1665" s="253"/>
      <c r="CN1665" s="253"/>
      <c r="CO1665" s="253"/>
      <c r="CP1665" s="253"/>
      <c r="CQ1665" s="253"/>
      <c r="CR1665" s="253"/>
      <c r="CS1665" s="253"/>
      <c r="CT1665" s="253"/>
      <c r="CU1665" s="253"/>
      <c r="CV1665" s="253"/>
      <c r="CW1665" s="253"/>
      <c r="CX1665" s="253"/>
      <c r="CY1665" s="253"/>
      <c r="CZ1665" s="253"/>
      <c r="DA1665" s="253"/>
      <c r="DB1665" s="253"/>
      <c r="DC1665" s="253"/>
      <c r="DD1665" s="253"/>
      <c r="DE1665" s="253"/>
      <c r="DF1665" s="253"/>
      <c r="DG1665" s="253"/>
      <c r="DH1665" s="253"/>
      <c r="DI1665" s="253"/>
      <c r="DJ1665" s="253"/>
      <c r="DK1665" s="253"/>
      <c r="DL1665" s="253"/>
      <c r="DM1665" s="253"/>
      <c r="DN1665" s="253"/>
      <c r="DO1665" s="253"/>
      <c r="DP1665" s="253"/>
      <c r="DQ1665" s="253"/>
      <c r="DR1665" s="253"/>
      <c r="DS1665" s="253"/>
      <c r="DT1665" s="253"/>
      <c r="DU1665" s="253"/>
    </row>
    <row r="1666" spans="1:125" s="248" customFormat="1" x14ac:dyDescent="0.25">
      <c r="A1666" s="253"/>
      <c r="B1666" s="253"/>
      <c r="D1666" s="253"/>
      <c r="E1666" s="253"/>
      <c r="F1666" s="253"/>
      <c r="G1666" s="253"/>
      <c r="H1666" s="253"/>
      <c r="I1666" s="253"/>
      <c r="J1666" s="253"/>
      <c r="K1666" s="253"/>
      <c r="L1666" s="253"/>
      <c r="S1666" s="253"/>
      <c r="T1666" s="253"/>
      <c r="U1666" s="253"/>
      <c r="V1666" s="253"/>
      <c r="W1666" s="253"/>
      <c r="X1666" s="253"/>
      <c r="Y1666" s="253"/>
      <c r="Z1666" s="253"/>
      <c r="AA1666" s="253"/>
      <c r="AB1666" s="253"/>
      <c r="AC1666" s="253"/>
      <c r="AD1666" s="253"/>
      <c r="AE1666" s="253"/>
      <c r="AF1666" s="253"/>
      <c r="AG1666" s="253"/>
      <c r="AH1666" s="253"/>
      <c r="AI1666" s="253"/>
      <c r="AJ1666" s="253"/>
      <c r="AK1666" s="253"/>
      <c r="AL1666" s="253"/>
      <c r="AM1666" s="253"/>
      <c r="AN1666" s="253"/>
      <c r="AO1666" s="253"/>
      <c r="AP1666" s="253"/>
      <c r="AQ1666" s="253"/>
      <c r="AR1666" s="253"/>
      <c r="AS1666" s="253"/>
      <c r="AT1666" s="253"/>
      <c r="AU1666" s="253"/>
      <c r="AV1666" s="253"/>
      <c r="AW1666" s="253"/>
      <c r="AX1666" s="253"/>
      <c r="AY1666" s="253"/>
      <c r="AZ1666" s="253"/>
      <c r="BA1666" s="253"/>
      <c r="BB1666" s="253"/>
      <c r="BC1666" s="253"/>
      <c r="BD1666" s="253"/>
      <c r="BE1666" s="253"/>
      <c r="BF1666" s="253"/>
      <c r="BG1666" s="253"/>
      <c r="BH1666" s="253"/>
      <c r="BI1666" s="253"/>
      <c r="BJ1666" s="253"/>
      <c r="BK1666" s="253"/>
      <c r="BL1666" s="253"/>
      <c r="BM1666" s="253"/>
      <c r="BN1666" s="253"/>
      <c r="BO1666" s="253"/>
      <c r="BP1666" s="253"/>
      <c r="BQ1666" s="253"/>
      <c r="BR1666" s="253"/>
      <c r="BS1666" s="253"/>
      <c r="BT1666" s="253"/>
      <c r="BU1666" s="253"/>
      <c r="BV1666" s="253"/>
      <c r="BW1666" s="253"/>
      <c r="BX1666" s="253"/>
      <c r="BY1666" s="253"/>
      <c r="BZ1666" s="253"/>
      <c r="CA1666" s="253"/>
      <c r="CB1666" s="253"/>
      <c r="CC1666" s="253"/>
      <c r="CD1666" s="253"/>
      <c r="CE1666" s="253"/>
      <c r="CF1666" s="253"/>
      <c r="CG1666" s="253"/>
      <c r="CH1666" s="253"/>
      <c r="CI1666" s="253"/>
      <c r="CJ1666" s="253"/>
      <c r="CK1666" s="253"/>
      <c r="CL1666" s="253"/>
      <c r="CM1666" s="253"/>
      <c r="CN1666" s="253"/>
      <c r="CO1666" s="253"/>
      <c r="CP1666" s="253"/>
      <c r="CQ1666" s="253"/>
      <c r="CR1666" s="253"/>
      <c r="CS1666" s="253"/>
      <c r="CT1666" s="253"/>
      <c r="CU1666" s="253"/>
      <c r="CV1666" s="253"/>
      <c r="CW1666" s="253"/>
      <c r="CX1666" s="253"/>
      <c r="CY1666" s="253"/>
      <c r="CZ1666" s="253"/>
      <c r="DA1666" s="253"/>
      <c r="DB1666" s="253"/>
      <c r="DC1666" s="253"/>
      <c r="DD1666" s="253"/>
      <c r="DE1666" s="253"/>
      <c r="DF1666" s="253"/>
      <c r="DG1666" s="253"/>
      <c r="DH1666" s="253"/>
      <c r="DI1666" s="253"/>
      <c r="DJ1666" s="253"/>
      <c r="DK1666" s="253"/>
      <c r="DL1666" s="253"/>
      <c r="DM1666" s="253"/>
      <c r="DN1666" s="253"/>
      <c r="DO1666" s="253"/>
      <c r="DP1666" s="253"/>
      <c r="DQ1666" s="253"/>
      <c r="DR1666" s="253"/>
      <c r="DS1666" s="253"/>
      <c r="DT1666" s="253"/>
      <c r="DU1666" s="253"/>
    </row>
    <row r="1667" spans="1:125" s="248" customFormat="1" x14ac:dyDescent="0.25">
      <c r="A1667" s="253"/>
      <c r="B1667" s="253"/>
      <c r="D1667" s="253"/>
      <c r="E1667" s="253"/>
      <c r="F1667" s="253"/>
      <c r="G1667" s="253"/>
      <c r="H1667" s="253"/>
      <c r="I1667" s="253"/>
      <c r="J1667" s="253"/>
      <c r="K1667" s="253"/>
      <c r="L1667" s="253"/>
      <c r="S1667" s="253"/>
      <c r="T1667" s="253"/>
      <c r="U1667" s="253"/>
      <c r="V1667" s="253"/>
      <c r="W1667" s="253"/>
      <c r="X1667" s="253"/>
      <c r="Y1667" s="253"/>
      <c r="Z1667" s="253"/>
      <c r="AA1667" s="253"/>
      <c r="AB1667" s="253"/>
      <c r="AC1667" s="253"/>
      <c r="AD1667" s="253"/>
      <c r="AE1667" s="253"/>
      <c r="AF1667" s="253"/>
      <c r="AG1667" s="253"/>
      <c r="AH1667" s="253"/>
      <c r="AI1667" s="253"/>
      <c r="AJ1667" s="253"/>
      <c r="AK1667" s="253"/>
      <c r="AL1667" s="253"/>
      <c r="AM1667" s="253"/>
      <c r="AN1667" s="253"/>
      <c r="AO1667" s="253"/>
      <c r="AP1667" s="253"/>
      <c r="AQ1667" s="253"/>
      <c r="AR1667" s="253"/>
      <c r="AS1667" s="253"/>
      <c r="AT1667" s="253"/>
      <c r="AU1667" s="253"/>
      <c r="AV1667" s="253"/>
      <c r="AW1667" s="253"/>
      <c r="AX1667" s="253"/>
      <c r="AY1667" s="253"/>
      <c r="AZ1667" s="253"/>
      <c r="BA1667" s="253"/>
      <c r="BB1667" s="253"/>
      <c r="BC1667" s="253"/>
      <c r="BD1667" s="253"/>
      <c r="BE1667" s="253"/>
      <c r="BF1667" s="253"/>
      <c r="BG1667" s="253"/>
      <c r="BH1667" s="253"/>
      <c r="BI1667" s="253"/>
      <c r="BJ1667" s="253"/>
      <c r="BK1667" s="253"/>
      <c r="BL1667" s="253"/>
      <c r="BM1667" s="253"/>
      <c r="BN1667" s="253"/>
      <c r="BO1667" s="253"/>
      <c r="BP1667" s="253"/>
      <c r="BQ1667" s="253"/>
      <c r="BR1667" s="253"/>
      <c r="BS1667" s="253"/>
      <c r="BT1667" s="253"/>
      <c r="BU1667" s="253"/>
      <c r="BV1667" s="253"/>
      <c r="BW1667" s="253"/>
      <c r="BX1667" s="253"/>
      <c r="BY1667" s="253"/>
      <c r="BZ1667" s="253"/>
      <c r="CA1667" s="253"/>
      <c r="CB1667" s="253"/>
      <c r="CC1667" s="253"/>
      <c r="CD1667" s="253"/>
      <c r="CE1667" s="253"/>
      <c r="CF1667" s="253"/>
      <c r="CG1667" s="253"/>
      <c r="CH1667" s="253"/>
      <c r="CI1667" s="253"/>
      <c r="CJ1667" s="253"/>
      <c r="CK1667" s="253"/>
      <c r="CL1667" s="253"/>
      <c r="CM1667" s="253"/>
      <c r="CN1667" s="253"/>
      <c r="CO1667" s="253"/>
      <c r="CP1667" s="253"/>
      <c r="CQ1667" s="253"/>
      <c r="CR1667" s="253"/>
      <c r="CS1667" s="253"/>
      <c r="CT1667" s="253"/>
      <c r="CU1667" s="253"/>
      <c r="CV1667" s="253"/>
      <c r="CW1667" s="253"/>
      <c r="CX1667" s="253"/>
      <c r="CY1667" s="253"/>
      <c r="CZ1667" s="253"/>
      <c r="DA1667" s="253"/>
      <c r="DB1667" s="253"/>
      <c r="DC1667" s="253"/>
      <c r="DD1667" s="253"/>
      <c r="DE1667" s="253"/>
      <c r="DF1667" s="253"/>
      <c r="DG1667" s="253"/>
      <c r="DH1667" s="253"/>
      <c r="DI1667" s="253"/>
      <c r="DJ1667" s="253"/>
      <c r="DK1667" s="253"/>
      <c r="DL1667" s="253"/>
      <c r="DM1667" s="253"/>
      <c r="DN1667" s="253"/>
      <c r="DO1667" s="253"/>
      <c r="DP1667" s="253"/>
      <c r="DQ1667" s="253"/>
      <c r="DR1667" s="253"/>
      <c r="DS1667" s="253"/>
      <c r="DT1667" s="253"/>
      <c r="DU1667" s="253"/>
    </row>
    <row r="1668" spans="1:125" s="248" customFormat="1" x14ac:dyDescent="0.25">
      <c r="A1668" s="253"/>
      <c r="B1668" s="253"/>
      <c r="D1668" s="253"/>
      <c r="E1668" s="253"/>
      <c r="F1668" s="253"/>
      <c r="G1668" s="253"/>
      <c r="H1668" s="253"/>
      <c r="I1668" s="253"/>
      <c r="J1668" s="253"/>
      <c r="K1668" s="253"/>
      <c r="L1668" s="253"/>
      <c r="S1668" s="253"/>
      <c r="T1668" s="253"/>
      <c r="U1668" s="253"/>
      <c r="V1668" s="253"/>
      <c r="W1668" s="253"/>
      <c r="X1668" s="253"/>
      <c r="Y1668" s="253"/>
      <c r="Z1668" s="253"/>
      <c r="AA1668" s="253"/>
      <c r="AB1668" s="253"/>
      <c r="AC1668" s="253"/>
      <c r="AD1668" s="253"/>
      <c r="AE1668" s="253"/>
      <c r="AF1668" s="253"/>
      <c r="AG1668" s="253"/>
      <c r="AH1668" s="253"/>
      <c r="AI1668" s="253"/>
      <c r="AJ1668" s="253"/>
      <c r="AK1668" s="253"/>
      <c r="AL1668" s="253"/>
      <c r="AM1668" s="253"/>
      <c r="AN1668" s="253"/>
      <c r="AO1668" s="253"/>
      <c r="AP1668" s="253"/>
      <c r="AQ1668" s="253"/>
      <c r="AR1668" s="253"/>
      <c r="AS1668" s="253"/>
      <c r="AT1668" s="253"/>
      <c r="AU1668" s="253"/>
      <c r="AV1668" s="253"/>
      <c r="AW1668" s="253"/>
      <c r="AX1668" s="253"/>
      <c r="AY1668" s="253"/>
      <c r="AZ1668" s="253"/>
      <c r="BA1668" s="253"/>
      <c r="BB1668" s="253"/>
      <c r="BC1668" s="253"/>
      <c r="BD1668" s="253"/>
      <c r="BE1668" s="253"/>
      <c r="BF1668" s="253"/>
      <c r="BG1668" s="253"/>
      <c r="BH1668" s="253"/>
      <c r="BI1668" s="253"/>
      <c r="BJ1668" s="253"/>
      <c r="BK1668" s="253"/>
      <c r="BL1668" s="253"/>
      <c r="BM1668" s="253"/>
      <c r="BN1668" s="253"/>
      <c r="BO1668" s="253"/>
      <c r="BP1668" s="253"/>
      <c r="BQ1668" s="253"/>
      <c r="BR1668" s="253"/>
      <c r="BS1668" s="253"/>
      <c r="BT1668" s="253"/>
      <c r="BU1668" s="253"/>
      <c r="BV1668" s="253"/>
      <c r="BW1668" s="253"/>
      <c r="BX1668" s="253"/>
      <c r="BY1668" s="253"/>
      <c r="BZ1668" s="253"/>
      <c r="CA1668" s="253"/>
      <c r="CB1668" s="253"/>
      <c r="CC1668" s="253"/>
      <c r="CD1668" s="253"/>
      <c r="CE1668" s="253"/>
      <c r="CF1668" s="253"/>
      <c r="CG1668" s="253"/>
      <c r="CH1668" s="253"/>
      <c r="CI1668" s="253"/>
      <c r="CJ1668" s="253"/>
      <c r="CK1668" s="253"/>
      <c r="CL1668" s="253"/>
      <c r="CM1668" s="253"/>
      <c r="CN1668" s="253"/>
      <c r="CO1668" s="253"/>
      <c r="CP1668" s="253"/>
      <c r="CQ1668" s="253"/>
      <c r="CR1668" s="253"/>
      <c r="CS1668" s="253"/>
      <c r="CT1668" s="253"/>
      <c r="CU1668" s="253"/>
      <c r="CV1668" s="253"/>
      <c r="CW1668" s="253"/>
      <c r="CX1668" s="253"/>
      <c r="CY1668" s="253"/>
      <c r="CZ1668" s="253"/>
      <c r="DA1668" s="253"/>
      <c r="DB1668" s="253"/>
      <c r="DC1668" s="253"/>
      <c r="DD1668" s="253"/>
      <c r="DE1668" s="253"/>
      <c r="DF1668" s="253"/>
      <c r="DG1668" s="253"/>
      <c r="DH1668" s="253"/>
      <c r="DI1668" s="253"/>
      <c r="DJ1668" s="253"/>
      <c r="DK1668" s="253"/>
      <c r="DL1668" s="253"/>
      <c r="DM1668" s="253"/>
      <c r="DN1668" s="253"/>
      <c r="DO1668" s="253"/>
      <c r="DP1668" s="253"/>
      <c r="DQ1668" s="253"/>
      <c r="DR1668" s="253"/>
      <c r="DS1668" s="253"/>
      <c r="DT1668" s="253"/>
      <c r="DU1668" s="253"/>
    </row>
    <row r="1669" spans="1:125" s="248" customFormat="1" x14ac:dyDescent="0.25">
      <c r="A1669" s="253"/>
      <c r="B1669" s="253"/>
      <c r="D1669" s="253"/>
      <c r="E1669" s="253"/>
      <c r="F1669" s="253"/>
      <c r="G1669" s="253"/>
      <c r="H1669" s="253"/>
      <c r="I1669" s="253"/>
      <c r="J1669" s="253"/>
      <c r="K1669" s="253"/>
      <c r="L1669" s="253"/>
      <c r="S1669" s="253"/>
      <c r="T1669" s="253"/>
      <c r="U1669" s="253"/>
      <c r="V1669" s="253"/>
      <c r="W1669" s="253"/>
      <c r="X1669" s="253"/>
      <c r="Y1669" s="253"/>
      <c r="Z1669" s="253"/>
      <c r="AA1669" s="253"/>
      <c r="AB1669" s="253"/>
      <c r="AC1669" s="253"/>
      <c r="AD1669" s="253"/>
      <c r="AE1669" s="253"/>
      <c r="AF1669" s="253"/>
      <c r="AG1669" s="253"/>
      <c r="AH1669" s="253"/>
      <c r="AI1669" s="253"/>
      <c r="AJ1669" s="253"/>
      <c r="AK1669" s="253"/>
      <c r="AL1669" s="253"/>
      <c r="AM1669" s="253"/>
      <c r="AN1669" s="253"/>
      <c r="AO1669" s="253"/>
      <c r="AP1669" s="253"/>
      <c r="AQ1669" s="253"/>
      <c r="AR1669" s="253"/>
      <c r="AS1669" s="253"/>
      <c r="AT1669" s="253"/>
      <c r="AU1669" s="253"/>
      <c r="AV1669" s="253"/>
      <c r="AW1669" s="253"/>
      <c r="AX1669" s="253"/>
      <c r="AY1669" s="253"/>
      <c r="AZ1669" s="253"/>
      <c r="BA1669" s="253"/>
      <c r="BB1669" s="253"/>
      <c r="BC1669" s="253"/>
      <c r="BD1669" s="253"/>
      <c r="BE1669" s="253"/>
      <c r="BF1669" s="253"/>
      <c r="BG1669" s="253"/>
      <c r="BH1669" s="253"/>
      <c r="BI1669" s="253"/>
      <c r="BJ1669" s="253"/>
      <c r="BK1669" s="253"/>
      <c r="BL1669" s="253"/>
      <c r="BM1669" s="253"/>
      <c r="BN1669" s="253"/>
      <c r="BO1669" s="253"/>
      <c r="BP1669" s="253"/>
      <c r="BQ1669" s="253"/>
      <c r="BR1669" s="253"/>
      <c r="BS1669" s="253"/>
      <c r="BT1669" s="253"/>
      <c r="BU1669" s="253"/>
      <c r="BV1669" s="253"/>
      <c r="BW1669" s="253"/>
      <c r="BX1669" s="253"/>
      <c r="BY1669" s="253"/>
      <c r="BZ1669" s="253"/>
      <c r="CA1669" s="253"/>
      <c r="CB1669" s="253"/>
      <c r="CC1669" s="253"/>
      <c r="CD1669" s="253"/>
      <c r="CE1669" s="253"/>
      <c r="CF1669" s="253"/>
      <c r="CG1669" s="253"/>
      <c r="CH1669" s="253"/>
      <c r="CI1669" s="253"/>
      <c r="CJ1669" s="253"/>
      <c r="CK1669" s="253"/>
      <c r="CL1669" s="253"/>
      <c r="CM1669" s="253"/>
      <c r="CN1669" s="253"/>
      <c r="CO1669" s="253"/>
      <c r="CP1669" s="253"/>
      <c r="CQ1669" s="253"/>
      <c r="CR1669" s="253"/>
      <c r="CS1669" s="253"/>
      <c r="CT1669" s="253"/>
      <c r="CU1669" s="253"/>
      <c r="CV1669" s="253"/>
      <c r="CW1669" s="253"/>
      <c r="CX1669" s="253"/>
      <c r="CY1669" s="253"/>
      <c r="CZ1669" s="253"/>
      <c r="DA1669" s="253"/>
      <c r="DB1669" s="253"/>
      <c r="DC1669" s="253"/>
      <c r="DD1669" s="253"/>
      <c r="DE1669" s="253"/>
      <c r="DF1669" s="253"/>
      <c r="DG1669" s="253"/>
      <c r="DH1669" s="253"/>
      <c r="DI1669" s="253"/>
      <c r="DJ1669" s="253"/>
      <c r="DK1669" s="253"/>
      <c r="DL1669" s="253"/>
      <c r="DM1669" s="253"/>
      <c r="DN1669" s="253"/>
      <c r="DO1669" s="253"/>
      <c r="DP1669" s="253"/>
      <c r="DQ1669" s="253"/>
      <c r="DR1669" s="253"/>
      <c r="DS1669" s="253"/>
      <c r="DT1669" s="253"/>
      <c r="DU1669" s="253"/>
    </row>
    <row r="1670" spans="1:125" s="248" customFormat="1" x14ac:dyDescent="0.25">
      <c r="A1670" s="253"/>
      <c r="B1670" s="253"/>
      <c r="D1670" s="253"/>
      <c r="E1670" s="253"/>
      <c r="F1670" s="253"/>
      <c r="G1670" s="253"/>
      <c r="H1670" s="253"/>
      <c r="I1670" s="253"/>
      <c r="J1670" s="253"/>
      <c r="K1670" s="253"/>
      <c r="L1670" s="253"/>
      <c r="S1670" s="253"/>
      <c r="T1670" s="253"/>
      <c r="U1670" s="253"/>
      <c r="V1670" s="253"/>
      <c r="W1670" s="253"/>
      <c r="X1670" s="253"/>
      <c r="Y1670" s="253"/>
      <c r="Z1670" s="253"/>
      <c r="AA1670" s="253"/>
      <c r="AB1670" s="253"/>
      <c r="AC1670" s="253"/>
      <c r="AD1670" s="253"/>
      <c r="AE1670" s="253"/>
      <c r="AF1670" s="253"/>
      <c r="AG1670" s="253"/>
      <c r="AH1670" s="253"/>
      <c r="AI1670" s="253"/>
      <c r="AJ1670" s="253"/>
      <c r="AK1670" s="253"/>
      <c r="AL1670" s="253"/>
      <c r="AM1670" s="253"/>
      <c r="AN1670" s="253"/>
      <c r="AO1670" s="253"/>
      <c r="AP1670" s="253"/>
      <c r="AQ1670" s="253"/>
      <c r="AR1670" s="253"/>
      <c r="AS1670" s="253"/>
      <c r="AT1670" s="253"/>
      <c r="AU1670" s="253"/>
      <c r="AV1670" s="253"/>
      <c r="AW1670" s="253"/>
      <c r="AX1670" s="253"/>
      <c r="AY1670" s="253"/>
      <c r="AZ1670" s="253"/>
      <c r="BA1670" s="253"/>
      <c r="BB1670" s="253"/>
      <c r="BC1670" s="253"/>
      <c r="BD1670" s="253"/>
      <c r="BE1670" s="253"/>
      <c r="BF1670" s="253"/>
      <c r="BG1670" s="253"/>
      <c r="BH1670" s="253"/>
      <c r="BI1670" s="253"/>
      <c r="BJ1670" s="253"/>
      <c r="BK1670" s="253"/>
      <c r="BL1670" s="253"/>
      <c r="BM1670" s="253"/>
      <c r="BN1670" s="253"/>
      <c r="BO1670" s="253"/>
      <c r="BP1670" s="253"/>
      <c r="BQ1670" s="253"/>
      <c r="BR1670" s="253"/>
      <c r="BS1670" s="253"/>
      <c r="BT1670" s="253"/>
      <c r="BU1670" s="253"/>
      <c r="BV1670" s="253"/>
      <c r="BW1670" s="253"/>
      <c r="BX1670" s="253"/>
      <c r="BY1670" s="253"/>
      <c r="BZ1670" s="253"/>
      <c r="CA1670" s="253"/>
      <c r="CB1670" s="253"/>
      <c r="CC1670" s="253"/>
      <c r="CD1670" s="253"/>
      <c r="CE1670" s="253"/>
      <c r="CF1670" s="253"/>
      <c r="CG1670" s="253"/>
      <c r="CH1670" s="253"/>
      <c r="CI1670" s="253"/>
      <c r="CJ1670" s="253"/>
      <c r="CK1670" s="253"/>
      <c r="CL1670" s="253"/>
      <c r="CM1670" s="253"/>
      <c r="CN1670" s="253"/>
      <c r="CO1670" s="253"/>
      <c r="CP1670" s="253"/>
      <c r="CQ1670" s="253"/>
      <c r="CR1670" s="253"/>
      <c r="CS1670" s="253"/>
      <c r="CT1670" s="253"/>
      <c r="CU1670" s="253"/>
      <c r="CV1670" s="253"/>
      <c r="CW1670" s="253"/>
      <c r="CX1670" s="253"/>
      <c r="CY1670" s="253"/>
      <c r="CZ1670" s="253"/>
      <c r="DA1670" s="253"/>
      <c r="DB1670" s="253"/>
      <c r="DC1670" s="253"/>
      <c r="DD1670" s="253"/>
      <c r="DE1670" s="253"/>
      <c r="DF1670" s="253"/>
      <c r="DG1670" s="253"/>
      <c r="DH1670" s="253"/>
      <c r="DI1670" s="253"/>
      <c r="DJ1670" s="253"/>
      <c r="DK1670" s="253"/>
      <c r="DL1670" s="253"/>
      <c r="DM1670" s="253"/>
      <c r="DN1670" s="253"/>
      <c r="DO1670" s="253"/>
      <c r="DP1670" s="253"/>
      <c r="DQ1670" s="253"/>
      <c r="DR1670" s="253"/>
      <c r="DS1670" s="253"/>
      <c r="DT1670" s="253"/>
      <c r="DU1670" s="253"/>
    </row>
    <row r="1671" spans="1:125" s="248" customFormat="1" x14ac:dyDescent="0.25">
      <c r="A1671" s="253"/>
      <c r="B1671" s="253"/>
      <c r="D1671" s="253"/>
      <c r="E1671" s="253"/>
      <c r="F1671" s="253"/>
      <c r="G1671" s="253"/>
      <c r="H1671" s="253"/>
      <c r="I1671" s="253"/>
      <c r="J1671" s="253"/>
      <c r="K1671" s="253"/>
      <c r="L1671" s="253"/>
      <c r="S1671" s="253"/>
      <c r="T1671" s="253"/>
      <c r="U1671" s="253"/>
      <c r="V1671" s="253"/>
      <c r="W1671" s="253"/>
      <c r="X1671" s="253"/>
      <c r="Y1671" s="253"/>
      <c r="Z1671" s="253"/>
      <c r="AA1671" s="253"/>
      <c r="AB1671" s="253"/>
      <c r="AC1671" s="253"/>
      <c r="AD1671" s="253"/>
      <c r="AE1671" s="253"/>
      <c r="AF1671" s="253"/>
      <c r="AG1671" s="253"/>
      <c r="AH1671" s="253"/>
      <c r="AI1671" s="253"/>
      <c r="AJ1671" s="253"/>
      <c r="AK1671" s="253"/>
      <c r="AL1671" s="253"/>
      <c r="AM1671" s="253"/>
      <c r="AN1671" s="253"/>
      <c r="AO1671" s="253"/>
      <c r="AP1671" s="253"/>
      <c r="AQ1671" s="253"/>
      <c r="AR1671" s="253"/>
      <c r="AS1671" s="253"/>
      <c r="AT1671" s="253"/>
      <c r="AU1671" s="253"/>
      <c r="AV1671" s="253"/>
      <c r="AW1671" s="253"/>
      <c r="AX1671" s="253"/>
      <c r="AY1671" s="253"/>
      <c r="AZ1671" s="253"/>
      <c r="BA1671" s="253"/>
      <c r="BB1671" s="253"/>
      <c r="BC1671" s="253"/>
      <c r="BD1671" s="253"/>
      <c r="BE1671" s="253"/>
      <c r="BF1671" s="253"/>
      <c r="BG1671" s="253"/>
      <c r="BH1671" s="253"/>
      <c r="BI1671" s="253"/>
      <c r="BJ1671" s="253"/>
      <c r="BK1671" s="253"/>
      <c r="BL1671" s="253"/>
      <c r="BM1671" s="253"/>
      <c r="BN1671" s="253"/>
      <c r="BO1671" s="253"/>
      <c r="BP1671" s="253"/>
      <c r="BQ1671" s="253"/>
      <c r="BR1671" s="253"/>
      <c r="BS1671" s="253"/>
      <c r="BT1671" s="253"/>
      <c r="BU1671" s="253"/>
      <c r="BV1671" s="253"/>
      <c r="BW1671" s="253"/>
      <c r="BX1671" s="253"/>
      <c r="BY1671" s="253"/>
      <c r="BZ1671" s="253"/>
      <c r="CA1671" s="253"/>
      <c r="CB1671" s="253"/>
      <c r="CC1671" s="253"/>
      <c r="CD1671" s="253"/>
      <c r="CE1671" s="253"/>
      <c r="CF1671" s="253"/>
      <c r="CG1671" s="253"/>
      <c r="CH1671" s="253"/>
      <c r="CI1671" s="253"/>
      <c r="CJ1671" s="253"/>
      <c r="CK1671" s="253"/>
      <c r="CL1671" s="253"/>
      <c r="CM1671" s="253"/>
      <c r="CN1671" s="253"/>
      <c r="CO1671" s="253"/>
      <c r="CP1671" s="253"/>
      <c r="CQ1671" s="253"/>
      <c r="CR1671" s="253"/>
      <c r="CS1671" s="253"/>
      <c r="CT1671" s="253"/>
      <c r="CU1671" s="253"/>
      <c r="CV1671" s="253"/>
      <c r="CW1671" s="253"/>
      <c r="CX1671" s="253"/>
      <c r="CY1671" s="253"/>
      <c r="CZ1671" s="253"/>
      <c r="DA1671" s="253"/>
      <c r="DB1671" s="253"/>
      <c r="DC1671" s="253"/>
      <c r="DD1671" s="253"/>
      <c r="DE1671" s="253"/>
      <c r="DF1671" s="253"/>
      <c r="DG1671" s="253"/>
      <c r="DH1671" s="253"/>
      <c r="DI1671" s="253"/>
      <c r="DJ1671" s="253"/>
      <c r="DK1671" s="253"/>
      <c r="DL1671" s="253"/>
      <c r="DM1671" s="253"/>
      <c r="DN1671" s="253"/>
      <c r="DO1671" s="253"/>
      <c r="DP1671" s="253"/>
      <c r="DQ1671" s="253"/>
      <c r="DR1671" s="253"/>
      <c r="DS1671" s="253"/>
      <c r="DT1671" s="253"/>
      <c r="DU1671" s="253"/>
    </row>
    <row r="1672" spans="1:125" s="248" customFormat="1" x14ac:dyDescent="0.25">
      <c r="A1672" s="253"/>
      <c r="B1672" s="253"/>
      <c r="D1672" s="253"/>
      <c r="E1672" s="253"/>
      <c r="F1672" s="253"/>
      <c r="G1672" s="253"/>
      <c r="H1672" s="253"/>
      <c r="I1672" s="253"/>
      <c r="J1672" s="253"/>
      <c r="K1672" s="253"/>
      <c r="L1672" s="253"/>
      <c r="S1672" s="253"/>
      <c r="T1672" s="253"/>
      <c r="U1672" s="253"/>
      <c r="V1672" s="253"/>
      <c r="W1672" s="253"/>
      <c r="X1672" s="253"/>
      <c r="Y1672" s="253"/>
      <c r="Z1672" s="253"/>
      <c r="AA1672" s="253"/>
      <c r="AB1672" s="253"/>
      <c r="AC1672" s="253"/>
      <c r="AD1672" s="253"/>
      <c r="AE1672" s="253"/>
      <c r="AF1672" s="253"/>
      <c r="AG1672" s="253"/>
      <c r="AH1672" s="253"/>
      <c r="AI1672" s="253"/>
      <c r="AJ1672" s="253"/>
      <c r="AK1672" s="253"/>
      <c r="AL1672" s="253"/>
      <c r="AM1672" s="253"/>
      <c r="AN1672" s="253"/>
      <c r="AO1672" s="253"/>
      <c r="AP1672" s="253"/>
      <c r="AQ1672" s="253"/>
      <c r="AR1672" s="253"/>
      <c r="AS1672" s="253"/>
      <c r="AT1672" s="253"/>
      <c r="AU1672" s="253"/>
      <c r="AV1672" s="253"/>
      <c r="AW1672" s="253"/>
      <c r="AX1672" s="253"/>
      <c r="AY1672" s="253"/>
      <c r="AZ1672" s="253"/>
      <c r="BA1672" s="253"/>
      <c r="BB1672" s="253"/>
      <c r="BC1672" s="253"/>
      <c r="BD1672" s="253"/>
      <c r="BE1672" s="253"/>
      <c r="BF1672" s="253"/>
      <c r="BG1672" s="253"/>
      <c r="BH1672" s="253"/>
      <c r="BI1672" s="253"/>
      <c r="BJ1672" s="253"/>
      <c r="BK1672" s="253"/>
      <c r="BL1672" s="253"/>
      <c r="BM1672" s="253"/>
      <c r="BN1672" s="253"/>
      <c r="BO1672" s="253"/>
      <c r="BP1672" s="253"/>
      <c r="BQ1672" s="253"/>
      <c r="BR1672" s="253"/>
      <c r="BS1672" s="253"/>
      <c r="BT1672" s="253"/>
      <c r="BU1672" s="253"/>
      <c r="BV1672" s="253"/>
      <c r="BW1672" s="253"/>
      <c r="BX1672" s="253"/>
      <c r="BY1672" s="253"/>
      <c r="BZ1672" s="253"/>
      <c r="CA1672" s="253"/>
      <c r="CB1672" s="253"/>
      <c r="CC1672" s="253"/>
      <c r="CD1672" s="253"/>
      <c r="CE1672" s="253"/>
      <c r="CF1672" s="253"/>
      <c r="CG1672" s="253"/>
      <c r="CH1672" s="253"/>
      <c r="CI1672" s="253"/>
      <c r="CJ1672" s="253"/>
      <c r="CK1672" s="253"/>
      <c r="CL1672" s="253"/>
      <c r="CM1672" s="253"/>
      <c r="CN1672" s="253"/>
      <c r="CO1672" s="253"/>
      <c r="CP1672" s="253"/>
      <c r="CQ1672" s="253"/>
      <c r="CR1672" s="253"/>
      <c r="CS1672" s="253"/>
      <c r="CT1672" s="253"/>
      <c r="CU1672" s="253"/>
      <c r="CV1672" s="253"/>
      <c r="CW1672" s="253"/>
      <c r="CX1672" s="253"/>
      <c r="CY1672" s="253"/>
      <c r="CZ1672" s="253"/>
      <c r="DA1672" s="253"/>
      <c r="DB1672" s="253"/>
      <c r="DC1672" s="253"/>
      <c r="DD1672" s="253"/>
      <c r="DE1672" s="253"/>
      <c r="DF1672" s="253"/>
      <c r="DG1672" s="253"/>
      <c r="DH1672" s="253"/>
      <c r="DI1672" s="253"/>
      <c r="DJ1672" s="253"/>
      <c r="DK1672" s="253"/>
      <c r="DL1672" s="253"/>
      <c r="DM1672" s="253"/>
      <c r="DN1672" s="253"/>
      <c r="DO1672" s="253"/>
      <c r="DP1672" s="253"/>
      <c r="DQ1672" s="253"/>
      <c r="DR1672" s="253"/>
      <c r="DS1672" s="253"/>
      <c r="DT1672" s="253"/>
      <c r="DU1672" s="253"/>
    </row>
    <row r="1673" spans="1:125" s="248" customFormat="1" x14ac:dyDescent="0.25">
      <c r="A1673" s="253"/>
      <c r="B1673" s="253"/>
      <c r="D1673" s="253"/>
      <c r="E1673" s="253"/>
      <c r="F1673" s="253"/>
      <c r="G1673" s="253"/>
      <c r="H1673" s="253"/>
      <c r="I1673" s="253"/>
      <c r="J1673" s="253"/>
      <c r="K1673" s="253"/>
      <c r="L1673" s="253"/>
      <c r="S1673" s="253"/>
      <c r="T1673" s="253"/>
      <c r="U1673" s="253"/>
      <c r="V1673" s="253"/>
      <c r="W1673" s="253"/>
      <c r="X1673" s="253"/>
      <c r="Y1673" s="253"/>
      <c r="Z1673" s="253"/>
      <c r="AA1673" s="253"/>
      <c r="AB1673" s="253"/>
      <c r="AC1673" s="253"/>
      <c r="AD1673" s="253"/>
      <c r="AE1673" s="253"/>
      <c r="AF1673" s="253"/>
      <c r="AG1673" s="253"/>
      <c r="AH1673" s="253"/>
      <c r="AI1673" s="253"/>
      <c r="AJ1673" s="253"/>
      <c r="AK1673" s="253"/>
      <c r="AL1673" s="253"/>
      <c r="AM1673" s="253"/>
      <c r="AN1673" s="253"/>
      <c r="AO1673" s="253"/>
      <c r="AP1673" s="253"/>
      <c r="AQ1673" s="253"/>
      <c r="AR1673" s="253"/>
      <c r="AS1673" s="253"/>
      <c r="AT1673" s="253"/>
      <c r="AU1673" s="253"/>
      <c r="AV1673" s="253"/>
      <c r="AW1673" s="253"/>
      <c r="AX1673" s="253"/>
      <c r="AY1673" s="253"/>
      <c r="AZ1673" s="253"/>
      <c r="BA1673" s="253"/>
      <c r="BB1673" s="253"/>
      <c r="BC1673" s="253"/>
      <c r="BD1673" s="253"/>
      <c r="BE1673" s="253"/>
      <c r="BF1673" s="253"/>
      <c r="BG1673" s="253"/>
      <c r="BH1673" s="253"/>
      <c r="BI1673" s="253"/>
      <c r="BJ1673" s="253"/>
      <c r="BK1673" s="253"/>
      <c r="BL1673" s="253"/>
      <c r="BM1673" s="253"/>
      <c r="BN1673" s="253"/>
      <c r="BO1673" s="253"/>
      <c r="BP1673" s="253"/>
      <c r="BQ1673" s="253"/>
      <c r="BR1673" s="253"/>
      <c r="BS1673" s="253"/>
      <c r="BT1673" s="253"/>
      <c r="BU1673" s="253"/>
      <c r="BV1673" s="253"/>
      <c r="BW1673" s="253"/>
      <c r="BX1673" s="253"/>
      <c r="BY1673" s="253"/>
      <c r="BZ1673" s="253"/>
      <c r="CA1673" s="253"/>
      <c r="CB1673" s="253"/>
      <c r="CC1673" s="253"/>
      <c r="CD1673" s="253"/>
      <c r="CE1673" s="253"/>
      <c r="CF1673" s="253"/>
      <c r="CG1673" s="253"/>
      <c r="CH1673" s="253"/>
      <c r="CI1673" s="253"/>
      <c r="CJ1673" s="253"/>
      <c r="CK1673" s="253"/>
      <c r="CL1673" s="253"/>
      <c r="CM1673" s="253"/>
      <c r="CN1673" s="253"/>
      <c r="CO1673" s="253"/>
      <c r="CP1673" s="253"/>
      <c r="CQ1673" s="253"/>
      <c r="CR1673" s="253"/>
      <c r="CS1673" s="253"/>
      <c r="CT1673" s="253"/>
      <c r="CU1673" s="253"/>
      <c r="CV1673" s="253"/>
      <c r="CW1673" s="253"/>
      <c r="CX1673" s="253"/>
      <c r="CY1673" s="253"/>
      <c r="CZ1673" s="253"/>
      <c r="DA1673" s="253"/>
      <c r="DB1673" s="253"/>
      <c r="DC1673" s="253"/>
      <c r="DD1673" s="253"/>
      <c r="DE1673" s="253"/>
      <c r="DF1673" s="253"/>
      <c r="DG1673" s="253"/>
      <c r="DH1673" s="253"/>
      <c r="DI1673" s="253"/>
      <c r="DJ1673" s="253"/>
      <c r="DK1673" s="253"/>
      <c r="DL1673" s="253"/>
      <c r="DM1673" s="253"/>
      <c r="DN1673" s="253"/>
      <c r="DO1673" s="253"/>
      <c r="DP1673" s="253"/>
      <c r="DQ1673" s="253"/>
      <c r="DR1673" s="253"/>
      <c r="DS1673" s="253"/>
      <c r="DT1673" s="253"/>
      <c r="DU1673" s="253"/>
    </row>
    <row r="1674" spans="1:125" x14ac:dyDescent="0.25">
      <c r="BX1674" s="253"/>
      <c r="BY1674" s="253"/>
      <c r="BZ1674" s="253"/>
    </row>
  </sheetData>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B70BE-E733-4D1F-B690-8E91E25771B5}">
  <sheetPr codeName="Blad19"/>
  <dimension ref="A1:M21"/>
  <sheetViews>
    <sheetView zoomScale="85" zoomScaleNormal="85" workbookViewId="0">
      <selection activeCell="F143" sqref="F143"/>
    </sheetView>
  </sheetViews>
  <sheetFormatPr defaultRowHeight="15" x14ac:dyDescent="0.25"/>
  <cols>
    <col min="1" max="1" width="66.7109375" bestFit="1" customWidth="1"/>
    <col min="2" max="2" width="11" bestFit="1" customWidth="1"/>
    <col min="3" max="3" width="2.85546875" customWidth="1"/>
    <col min="4" max="4" width="12.140625" bestFit="1" customWidth="1"/>
    <col min="5" max="5" width="6.85546875" bestFit="1" customWidth="1"/>
    <col min="6" max="6" width="15" bestFit="1" customWidth="1"/>
    <col min="7" max="7" width="11.140625" bestFit="1" customWidth="1"/>
    <col min="8" max="8" width="15.28515625" bestFit="1" customWidth="1"/>
    <col min="9" max="9" width="19" bestFit="1" customWidth="1"/>
    <col min="10" max="10" width="17" bestFit="1" customWidth="1"/>
    <col min="11" max="11" width="18.85546875" bestFit="1" customWidth="1"/>
    <col min="12" max="12" width="7.7109375" bestFit="1" customWidth="1"/>
    <col min="13" max="13" width="12.7109375" bestFit="1" customWidth="1"/>
  </cols>
  <sheetData>
    <row r="1" spans="1:13" x14ac:dyDescent="0.25">
      <c r="A1" s="7" t="s">
        <v>569</v>
      </c>
    </row>
    <row r="6" spans="1:13" x14ac:dyDescent="0.25">
      <c r="A6" s="15" t="s">
        <v>320</v>
      </c>
      <c r="B6" s="71" t="s">
        <v>383</v>
      </c>
      <c r="C6" s="28"/>
      <c r="D6" s="71" t="s">
        <v>384</v>
      </c>
      <c r="E6" s="71" t="s">
        <v>385</v>
      </c>
      <c r="F6" s="71" t="s">
        <v>4</v>
      </c>
      <c r="G6" s="71" t="s">
        <v>321</v>
      </c>
      <c r="H6" s="71" t="s">
        <v>386</v>
      </c>
      <c r="I6" s="71" t="s">
        <v>387</v>
      </c>
      <c r="J6" s="71" t="s">
        <v>388</v>
      </c>
      <c r="K6" s="71" t="s">
        <v>389</v>
      </c>
      <c r="L6" s="71" t="s">
        <v>390</v>
      </c>
      <c r="M6" s="71" t="s">
        <v>391</v>
      </c>
    </row>
    <row r="7" spans="1:13" x14ac:dyDescent="0.25">
      <c r="A7" s="52" t="s">
        <v>425</v>
      </c>
      <c r="B7" s="35" t="str">
        <f t="shared" ref="B7:B21" si="0">CONCATENATE(H7,I7,J7,K7)</f>
        <v>0</v>
      </c>
      <c r="C7" s="28"/>
      <c r="D7" s="32" t="s">
        <v>557</v>
      </c>
      <c r="E7" s="32"/>
      <c r="F7" s="32" t="s">
        <v>558</v>
      </c>
      <c r="G7" s="32" t="s">
        <v>329</v>
      </c>
      <c r="H7" s="32"/>
      <c r="I7" s="72">
        <v>0</v>
      </c>
      <c r="J7" s="73"/>
      <c r="K7" s="73"/>
      <c r="L7" s="32"/>
      <c r="M7" s="32"/>
    </row>
    <row r="8" spans="1:13" x14ac:dyDescent="0.25">
      <c r="A8" s="52" t="s">
        <v>433</v>
      </c>
      <c r="B8" s="35" t="str">
        <f t="shared" si="0"/>
        <v>0</v>
      </c>
      <c r="C8" s="28"/>
      <c r="D8" s="32" t="s">
        <v>557</v>
      </c>
      <c r="E8" s="32"/>
      <c r="F8" s="32" t="s">
        <v>558</v>
      </c>
      <c r="G8" s="32" t="s">
        <v>329</v>
      </c>
      <c r="H8" s="32"/>
      <c r="I8" s="72">
        <v>0</v>
      </c>
      <c r="J8" s="73"/>
      <c r="K8" s="73"/>
      <c r="L8" s="32"/>
      <c r="M8" s="32"/>
    </row>
    <row r="9" spans="1:13" x14ac:dyDescent="0.25">
      <c r="A9" s="52" t="s">
        <v>434</v>
      </c>
      <c r="B9" s="35" t="str">
        <f t="shared" si="0"/>
        <v>0</v>
      </c>
      <c r="C9" s="28"/>
      <c r="D9" s="32" t="s">
        <v>557</v>
      </c>
      <c r="E9" s="32"/>
      <c r="F9" s="32" t="s">
        <v>558</v>
      </c>
      <c r="G9" s="32" t="s">
        <v>329</v>
      </c>
      <c r="H9" s="32"/>
      <c r="I9" s="72">
        <v>0</v>
      </c>
      <c r="J9" s="73"/>
      <c r="K9" s="73"/>
      <c r="L9" s="32"/>
      <c r="M9" s="32"/>
    </row>
    <row r="10" spans="1:13" x14ac:dyDescent="0.25">
      <c r="A10" s="52" t="s">
        <v>435</v>
      </c>
      <c r="B10" s="35" t="str">
        <f t="shared" si="0"/>
        <v>0</v>
      </c>
      <c r="C10" s="28"/>
      <c r="D10" s="32" t="s">
        <v>557</v>
      </c>
      <c r="E10" s="32"/>
      <c r="F10" s="32" t="s">
        <v>558</v>
      </c>
      <c r="G10" s="32" t="s">
        <v>329</v>
      </c>
      <c r="H10" s="32"/>
      <c r="I10" s="72">
        <v>0</v>
      </c>
      <c r="J10" s="73"/>
      <c r="K10" s="73"/>
      <c r="L10" s="32"/>
      <c r="M10" s="32"/>
    </row>
    <row r="11" spans="1:13" x14ac:dyDescent="0.25">
      <c r="A11" s="52" t="s">
        <v>436</v>
      </c>
      <c r="B11" s="35" t="str">
        <f t="shared" si="0"/>
        <v>0</v>
      </c>
      <c r="C11" s="28"/>
      <c r="D11" s="32" t="s">
        <v>557</v>
      </c>
      <c r="E11" s="32"/>
      <c r="F11" s="32" t="s">
        <v>558</v>
      </c>
      <c r="G11" s="32" t="s">
        <v>329</v>
      </c>
      <c r="H11" s="32"/>
      <c r="I11" s="72">
        <v>0</v>
      </c>
      <c r="J11" s="73"/>
      <c r="K11" s="73"/>
      <c r="L11" s="32"/>
      <c r="M11" s="32"/>
    </row>
    <row r="12" spans="1:13" x14ac:dyDescent="0.25">
      <c r="A12" s="52" t="s">
        <v>437</v>
      </c>
      <c r="B12" s="35" t="str">
        <f t="shared" si="0"/>
        <v>0</v>
      </c>
      <c r="C12" s="28"/>
      <c r="D12" s="32" t="s">
        <v>557</v>
      </c>
      <c r="E12" s="32"/>
      <c r="F12" s="32" t="s">
        <v>558</v>
      </c>
      <c r="G12" s="32" t="s">
        <v>329</v>
      </c>
      <c r="H12" s="32"/>
      <c r="I12" s="72">
        <v>0</v>
      </c>
      <c r="J12" s="73"/>
      <c r="K12" s="73"/>
      <c r="L12" s="32"/>
      <c r="M12" s="32"/>
    </row>
    <row r="13" spans="1:13" x14ac:dyDescent="0.25">
      <c r="A13" s="52" t="s">
        <v>438</v>
      </c>
      <c r="B13" s="35" t="str">
        <f t="shared" si="0"/>
        <v>0</v>
      </c>
      <c r="C13" s="28"/>
      <c r="D13" s="32" t="s">
        <v>557</v>
      </c>
      <c r="E13" s="32"/>
      <c r="F13" s="32" t="s">
        <v>558</v>
      </c>
      <c r="G13" s="32" t="s">
        <v>329</v>
      </c>
      <c r="H13" s="32"/>
      <c r="I13" s="72">
        <v>0</v>
      </c>
      <c r="J13" s="73"/>
      <c r="K13" s="73"/>
      <c r="L13" s="32"/>
      <c r="M13" s="32"/>
    </row>
    <row r="14" spans="1:13" x14ac:dyDescent="0.25">
      <c r="A14" s="52" t="s">
        <v>439</v>
      </c>
      <c r="B14" s="35" t="str">
        <f t="shared" si="0"/>
        <v>0</v>
      </c>
      <c r="C14" s="28"/>
      <c r="D14" s="32" t="s">
        <v>557</v>
      </c>
      <c r="E14" s="32"/>
      <c r="F14" s="32" t="s">
        <v>558</v>
      </c>
      <c r="G14" s="32" t="s">
        <v>329</v>
      </c>
      <c r="H14" s="32"/>
      <c r="I14" s="72">
        <v>0</v>
      </c>
      <c r="J14" s="73"/>
      <c r="K14" s="73"/>
      <c r="L14" s="32"/>
      <c r="M14" s="32"/>
    </row>
    <row r="15" spans="1:13" x14ac:dyDescent="0.25">
      <c r="A15" s="52" t="s">
        <v>543</v>
      </c>
      <c r="B15" s="35" t="str">
        <f t="shared" si="0"/>
        <v>0</v>
      </c>
      <c r="C15" s="28"/>
      <c r="D15" s="32" t="s">
        <v>557</v>
      </c>
      <c r="E15" s="32"/>
      <c r="F15" s="32" t="s">
        <v>559</v>
      </c>
      <c r="G15" s="32" t="s">
        <v>329</v>
      </c>
      <c r="H15" s="32"/>
      <c r="I15" s="72">
        <v>0</v>
      </c>
      <c r="J15" s="73"/>
      <c r="K15" s="73"/>
      <c r="L15" s="32"/>
      <c r="M15" s="32"/>
    </row>
    <row r="16" spans="1:13" s="114" customFormat="1" x14ac:dyDescent="0.25">
      <c r="A16" s="167" t="s">
        <v>547</v>
      </c>
      <c r="B16" s="174" t="str">
        <f t="shared" si="0"/>
        <v>J</v>
      </c>
      <c r="C16" s="167"/>
      <c r="D16" s="155" t="s">
        <v>557</v>
      </c>
      <c r="E16" s="155"/>
      <c r="F16" s="155" t="s">
        <v>560</v>
      </c>
      <c r="G16" s="155" t="s">
        <v>491</v>
      </c>
      <c r="H16" s="155"/>
      <c r="I16" s="175"/>
      <c r="J16" s="175"/>
      <c r="K16" s="175" t="s">
        <v>7</v>
      </c>
      <c r="L16" s="155"/>
      <c r="M16" s="155"/>
    </row>
    <row r="17" spans="1:13" x14ac:dyDescent="0.25">
      <c r="A17" s="52" t="s">
        <v>565</v>
      </c>
      <c r="B17" s="35" t="str">
        <f t="shared" si="0"/>
        <v>N</v>
      </c>
      <c r="C17" s="28"/>
      <c r="D17" s="32" t="s">
        <v>557</v>
      </c>
      <c r="E17" s="32"/>
      <c r="F17" s="32" t="s">
        <v>559</v>
      </c>
      <c r="G17" s="32" t="s">
        <v>329</v>
      </c>
      <c r="H17" s="32"/>
      <c r="I17" s="73"/>
      <c r="J17" s="73"/>
      <c r="K17" s="72" t="s">
        <v>310</v>
      </c>
      <c r="L17" s="32"/>
      <c r="M17" s="32"/>
    </row>
    <row r="18" spans="1:13" x14ac:dyDescent="0.25">
      <c r="A18" s="52"/>
      <c r="B18" s="35" t="str">
        <f t="shared" si="0"/>
        <v/>
      </c>
      <c r="C18" s="28"/>
      <c r="D18" s="32" t="s">
        <v>557</v>
      </c>
      <c r="E18" s="32"/>
      <c r="F18" s="32" t="s">
        <v>559</v>
      </c>
      <c r="G18" s="32" t="s">
        <v>329</v>
      </c>
      <c r="H18" s="32"/>
      <c r="I18" s="73"/>
      <c r="J18" s="73"/>
      <c r="K18" s="73"/>
      <c r="L18" s="32"/>
      <c r="M18" s="32"/>
    </row>
    <row r="19" spans="1:13" x14ac:dyDescent="0.25">
      <c r="A19" s="52"/>
      <c r="B19" s="35" t="str">
        <f t="shared" si="0"/>
        <v/>
      </c>
      <c r="C19" s="28"/>
      <c r="D19" s="32" t="s">
        <v>557</v>
      </c>
      <c r="E19" s="32"/>
      <c r="F19" s="32" t="s">
        <v>559</v>
      </c>
      <c r="G19" s="32" t="s">
        <v>329</v>
      </c>
      <c r="H19" s="32"/>
      <c r="I19" s="73"/>
      <c r="J19" s="73"/>
      <c r="K19" s="73"/>
      <c r="L19" s="32"/>
      <c r="M19" s="32"/>
    </row>
    <row r="20" spans="1:13" x14ac:dyDescent="0.25">
      <c r="A20" s="52"/>
      <c r="B20" s="35" t="str">
        <f t="shared" si="0"/>
        <v/>
      </c>
      <c r="C20" s="28"/>
      <c r="D20" s="32" t="s">
        <v>557</v>
      </c>
      <c r="E20" s="32"/>
      <c r="F20" s="32" t="s">
        <v>559</v>
      </c>
      <c r="G20" s="32" t="s">
        <v>329</v>
      </c>
      <c r="H20" s="32"/>
      <c r="I20" s="73"/>
      <c r="J20" s="73"/>
      <c r="K20" s="73"/>
      <c r="L20" s="32"/>
      <c r="M20" s="32"/>
    </row>
    <row r="21" spans="1:13" x14ac:dyDescent="0.25">
      <c r="A21" s="52"/>
      <c r="B21" s="35" t="str">
        <f t="shared" si="0"/>
        <v/>
      </c>
      <c r="C21" s="28"/>
      <c r="D21" s="32" t="s">
        <v>557</v>
      </c>
      <c r="E21" s="32"/>
      <c r="F21" s="32" t="s">
        <v>559</v>
      </c>
      <c r="G21" s="32" t="s">
        <v>329</v>
      </c>
      <c r="H21" s="32"/>
      <c r="I21" s="73"/>
      <c r="J21" s="73"/>
      <c r="K21" s="73"/>
      <c r="L21" s="32"/>
      <c r="M21" s="32"/>
    </row>
  </sheetData>
  <dataValidations count="1">
    <dataValidation type="list" allowBlank="1" showInputMessage="1" showErrorMessage="1" sqref="G7:G21" xr:uid="{43C3A712-C4E4-442E-8555-E1253894BB05}">
      <formula1>"TEKST,NUMMER,DATUM,BOOLEAN"</formula1>
    </dataValidation>
  </dataValidations>
  <pageMargins left="0.7" right="0.7" top="0.75" bottom="0.75" header="0.3" footer="0.3"/>
  <headerFooter>
    <oddHeader>&amp;L&amp;"Calibri"&amp;10&amp;K000000 Intern gebruik&amp;1#_x000D_</oddHeader>
    <oddFooter>&amp;L_x000D_&amp;1#&amp;"Calibri"&amp;10&amp;K000000 Intern gebruik</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193DF-F6EB-4E23-9498-B72AAF554A0C}">
  <sheetPr codeName="Blad2">
    <pageSetUpPr fitToPage="1"/>
  </sheetPr>
  <dimension ref="A1:BG286"/>
  <sheetViews>
    <sheetView tabSelected="1" zoomScale="110" zoomScaleNormal="110" workbookViewId="0">
      <pane ySplit="33" topLeftCell="A34" activePane="bottomLeft" state="frozen"/>
      <selection activeCell="F143" sqref="F143"/>
      <selection pane="bottomLeft" activeCell="G39" sqref="G39"/>
    </sheetView>
  </sheetViews>
  <sheetFormatPr defaultRowHeight="15" x14ac:dyDescent="0.25"/>
  <cols>
    <col min="1" max="1" width="2.7109375" customWidth="1"/>
    <col min="2" max="11" width="5.7109375" customWidth="1"/>
    <col min="12" max="12" width="10.7109375" customWidth="1"/>
    <col min="13" max="13" width="1.7109375" customWidth="1"/>
    <col min="14" max="14" width="4.7109375" customWidth="1"/>
    <col min="15" max="16" width="9.7109375" customWidth="1"/>
    <col min="17" max="21" width="5.7109375" customWidth="1"/>
    <col min="22" max="23" width="6.7109375" customWidth="1"/>
    <col min="24" max="24" width="5.7109375" style="61" customWidth="1"/>
    <col min="25" max="26" width="6.7109375" customWidth="1"/>
    <col min="27" max="27" width="5.7109375" customWidth="1"/>
    <col min="28" max="29" width="6.7109375" customWidth="1"/>
    <col min="30" max="30" width="5.7109375" customWidth="1"/>
    <col min="31" max="32" width="6.7109375" customWidth="1"/>
    <col min="33" max="33" width="5.7109375" customWidth="1"/>
    <col min="34" max="34" width="6.7109375" style="61" customWidth="1"/>
    <col min="35" max="35" width="6.7109375" customWidth="1"/>
    <col min="36" max="36" width="42.42578125" style="109" customWidth="1"/>
    <col min="37" max="37" width="2.7109375" customWidth="1"/>
    <col min="38" max="38" width="2.5703125" style="309" customWidth="1"/>
    <col min="39" max="39" width="7.28515625" style="309" customWidth="1"/>
    <col min="40" max="40" width="3.7109375" style="309" customWidth="1"/>
    <col min="41" max="41" width="4.140625" style="309" customWidth="1"/>
    <col min="42" max="43" width="4.28515625" style="309" customWidth="1"/>
    <col min="44" max="44" width="5.7109375" style="309" customWidth="1"/>
    <col min="45" max="45" width="21.5703125" style="313" customWidth="1"/>
    <col min="46" max="46" width="18.140625" style="310" customWidth="1"/>
    <col min="47" max="47" width="3.7109375" style="310" customWidth="1"/>
    <col min="48" max="48" width="8" style="311" customWidth="1"/>
    <col min="49" max="49" width="3.7109375" style="311" customWidth="1"/>
    <col min="50" max="50" width="7.85546875" style="311" customWidth="1"/>
    <col min="51" max="51" width="3.7109375" style="311" customWidth="1"/>
    <col min="52" max="52" width="7.85546875" style="311" customWidth="1"/>
    <col min="53" max="53" width="3.7109375" style="311" customWidth="1"/>
    <col min="54" max="54" width="10.5703125" style="311" customWidth="1"/>
    <col min="55" max="55" width="3.7109375" style="311" customWidth="1"/>
    <col min="56" max="56" width="13.140625" style="311" bestFit="1" customWidth="1"/>
    <col min="57" max="57" width="3.7109375" style="309" customWidth="1"/>
    <col min="58" max="58" width="4.7109375" style="345" customWidth="1"/>
    <col min="59" max="59" width="12.85546875" style="345" customWidth="1"/>
  </cols>
  <sheetData>
    <row r="1" spans="1:59" ht="29.25" customHeight="1" x14ac:dyDescent="0.25">
      <c r="A1" s="115"/>
      <c r="B1" s="116" t="s">
        <v>1868</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369"/>
      <c r="AK1" s="117"/>
      <c r="AL1" s="306"/>
      <c r="AM1" s="306"/>
      <c r="AN1" s="306"/>
      <c r="AO1" s="306"/>
      <c r="AP1" s="306"/>
      <c r="AQ1" s="306"/>
      <c r="AR1" s="306"/>
      <c r="AS1" s="418"/>
      <c r="AT1" s="307"/>
      <c r="AU1" s="307"/>
      <c r="AV1" s="308"/>
      <c r="AW1" s="308"/>
      <c r="AX1" s="308"/>
      <c r="AY1" s="308"/>
      <c r="AZ1" s="308"/>
      <c r="BA1" s="308"/>
      <c r="BB1" s="308"/>
      <c r="BC1" s="308"/>
      <c r="BD1" s="308"/>
      <c r="BE1" s="306"/>
    </row>
    <row r="2" spans="1:59" ht="15" customHeight="1" x14ac:dyDescent="0.25">
      <c r="A2" s="122"/>
      <c r="B2" s="118"/>
      <c r="C2" s="119"/>
      <c r="D2" s="120"/>
      <c r="E2" s="120"/>
      <c r="F2" s="120"/>
      <c r="G2" s="120"/>
      <c r="H2" s="120"/>
      <c r="I2" s="120"/>
      <c r="J2" s="120"/>
      <c r="K2" s="120"/>
      <c r="L2" s="120"/>
      <c r="M2" s="120"/>
      <c r="N2" s="120"/>
      <c r="O2" s="120"/>
      <c r="P2" s="120"/>
      <c r="Q2" s="120"/>
      <c r="R2" s="122"/>
      <c r="S2" s="122"/>
      <c r="T2" s="120"/>
      <c r="U2" s="122"/>
      <c r="V2" s="122"/>
      <c r="W2" s="122"/>
      <c r="X2" s="122"/>
      <c r="Y2" s="120"/>
      <c r="Z2" s="120"/>
      <c r="AA2" s="120"/>
      <c r="AB2" s="122"/>
      <c r="AC2" s="122"/>
      <c r="AD2" s="122"/>
      <c r="AE2" s="122"/>
      <c r="AF2" s="122"/>
      <c r="AG2" s="122"/>
      <c r="AH2" s="122"/>
      <c r="AI2" s="122"/>
      <c r="AJ2" s="296"/>
      <c r="AK2" s="122"/>
      <c r="AL2" s="345"/>
      <c r="AM2" s="345"/>
      <c r="AN2" s="345"/>
      <c r="AO2" s="345"/>
      <c r="AP2" s="345"/>
      <c r="AQ2" s="345"/>
      <c r="AR2" s="345"/>
      <c r="AT2" s="309"/>
      <c r="AU2" s="309"/>
      <c r="AV2" s="310"/>
      <c r="AW2" s="310"/>
      <c r="BE2" s="311"/>
      <c r="BF2" s="311"/>
      <c r="BG2" s="309"/>
    </row>
    <row r="3" spans="1:59" ht="15" customHeight="1" x14ac:dyDescent="0.25">
      <c r="A3" s="122"/>
      <c r="B3" s="118"/>
      <c r="C3" s="119"/>
      <c r="D3" s="120"/>
      <c r="E3" s="120"/>
      <c r="F3" s="120"/>
      <c r="G3" s="120"/>
      <c r="H3" s="120"/>
      <c r="I3" s="459" t="s">
        <v>1557</v>
      </c>
      <c r="J3" s="460"/>
      <c r="K3" s="460"/>
      <c r="L3" s="120"/>
      <c r="M3" s="120"/>
      <c r="N3" s="120"/>
      <c r="O3" s="120"/>
      <c r="P3" s="120"/>
      <c r="Q3" s="120"/>
      <c r="R3" s="122"/>
      <c r="S3" s="122"/>
      <c r="T3" s="120"/>
      <c r="U3" s="122"/>
      <c r="V3" s="122"/>
      <c r="W3" s="122"/>
      <c r="X3" s="122"/>
      <c r="Y3" s="120"/>
      <c r="Z3" s="120"/>
      <c r="AA3" s="120"/>
      <c r="AB3" s="122"/>
      <c r="AC3" s="122"/>
      <c r="AD3" s="122"/>
      <c r="AE3" s="122"/>
      <c r="AF3" s="122"/>
      <c r="AG3" s="122"/>
      <c r="AH3" s="122"/>
      <c r="AI3" s="122"/>
      <c r="AJ3" s="296"/>
      <c r="AK3" s="122"/>
      <c r="AL3" s="345"/>
      <c r="AM3" s="345"/>
      <c r="AN3" s="345"/>
      <c r="AO3" s="345"/>
      <c r="AP3" s="345"/>
      <c r="AQ3" s="345"/>
      <c r="AR3" s="345"/>
      <c r="AT3" s="309"/>
      <c r="AU3" s="309"/>
      <c r="AV3" s="310"/>
      <c r="AW3" s="310"/>
      <c r="BE3" s="311"/>
      <c r="BF3" s="311"/>
      <c r="BG3" s="309"/>
    </row>
    <row r="4" spans="1:59" x14ac:dyDescent="0.25">
      <c r="A4" s="122"/>
      <c r="B4" s="121"/>
      <c r="C4" s="122"/>
      <c r="D4" s="122"/>
      <c r="E4" s="128" t="s">
        <v>1554</v>
      </c>
      <c r="F4" s="122"/>
      <c r="G4" s="122"/>
      <c r="H4" s="122"/>
      <c r="I4" s="460"/>
      <c r="J4" s="460"/>
      <c r="K4" s="460"/>
      <c r="L4" s="122"/>
      <c r="M4" s="298"/>
      <c r="N4" s="298"/>
      <c r="O4" s="298"/>
      <c r="P4" s="122"/>
      <c r="Q4" s="122"/>
      <c r="R4" s="128" t="s">
        <v>1553</v>
      </c>
      <c r="S4" s="341"/>
      <c r="T4" s="341" t="s">
        <v>1556</v>
      </c>
      <c r="U4" s="122"/>
      <c r="V4" s="122"/>
      <c r="W4" s="122"/>
      <c r="X4" s="122"/>
      <c r="Y4" s="122"/>
      <c r="Z4" s="122"/>
      <c r="AA4" s="122"/>
      <c r="AB4" s="122"/>
      <c r="AC4" s="129"/>
      <c r="AD4" s="129"/>
      <c r="AE4" s="129"/>
      <c r="AF4" s="122"/>
      <c r="AG4" s="122"/>
      <c r="AH4" s="122"/>
      <c r="AI4" s="130"/>
      <c r="AJ4" s="296"/>
      <c r="AK4" s="122"/>
      <c r="AL4" s="345"/>
      <c r="AM4" s="345"/>
      <c r="AN4" s="345"/>
      <c r="AO4" s="345"/>
      <c r="AP4" s="345"/>
      <c r="AQ4" s="345"/>
      <c r="AR4" s="345"/>
      <c r="AT4" s="309"/>
      <c r="AV4" s="310"/>
      <c r="BE4" s="311"/>
      <c r="BF4" s="309"/>
      <c r="BG4" s="309"/>
    </row>
    <row r="5" spans="1:59" x14ac:dyDescent="0.25">
      <c r="A5" s="122"/>
      <c r="B5" s="121"/>
      <c r="C5" s="122"/>
      <c r="D5" s="122"/>
      <c r="E5" s="122"/>
      <c r="F5" s="123"/>
      <c r="G5" s="123"/>
      <c r="H5" s="446"/>
      <c r="I5" s="447"/>
      <c r="J5" s="123"/>
      <c r="K5" s="337"/>
      <c r="L5" s="344" t="str">
        <f>IF(LV.BA_VRIJ_VW_NP_BA=TRUE,"vrijgesteld","")</f>
        <v/>
      </c>
      <c r="M5" s="122"/>
      <c r="N5" s="122"/>
      <c r="O5" s="122"/>
      <c r="P5" s="127"/>
      <c r="Q5" s="122"/>
      <c r="R5" s="122"/>
      <c r="S5" s="122"/>
      <c r="T5" s="122"/>
      <c r="U5" s="122"/>
      <c r="V5" s="122"/>
      <c r="W5" s="122"/>
      <c r="X5" s="122"/>
      <c r="Y5" s="122"/>
      <c r="Z5" s="122"/>
      <c r="AA5" s="123"/>
      <c r="AB5" s="123"/>
      <c r="AC5" s="131"/>
      <c r="AD5" s="130"/>
      <c r="AE5" s="130"/>
      <c r="AF5" s="122"/>
      <c r="AG5" s="122"/>
      <c r="AH5" s="122"/>
      <c r="AI5" s="130"/>
      <c r="AJ5" s="296"/>
      <c r="AK5" s="122"/>
      <c r="AL5" s="345"/>
      <c r="AM5" s="345"/>
      <c r="AN5" s="345"/>
      <c r="AO5" s="345"/>
      <c r="AP5" s="345"/>
      <c r="AQ5" s="345"/>
      <c r="AR5" s="345"/>
      <c r="AT5" s="309"/>
      <c r="AV5" s="310"/>
      <c r="AW5" s="312"/>
      <c r="AX5" s="312"/>
      <c r="AY5" s="312"/>
      <c r="AZ5" s="312"/>
      <c r="BA5" s="312"/>
      <c r="BB5" s="312"/>
      <c r="BC5" s="312"/>
      <c r="BD5" s="312"/>
      <c r="BE5" s="312"/>
      <c r="BF5" s="309"/>
      <c r="BG5" s="309"/>
    </row>
    <row r="6" spans="1:59" ht="5.0999999999999996" customHeight="1" x14ac:dyDescent="0.25">
      <c r="A6" s="122"/>
      <c r="B6" s="457" t="s">
        <v>1558</v>
      </c>
      <c r="C6" s="458"/>
      <c r="D6" s="458"/>
      <c r="E6" s="458"/>
      <c r="F6" s="454">
        <f>N.BEDRAG_BISS*BDG!B13+N.BEDRAG_AHI*MIN(N.MAX_OPP_AHI,BDG!B13)</f>
        <v>0</v>
      </c>
      <c r="G6" s="455"/>
      <c r="H6" s="122"/>
      <c r="I6" s="122"/>
      <c r="J6" s="123"/>
      <c r="K6" s="299"/>
      <c r="L6" s="336"/>
      <c r="M6" s="336"/>
      <c r="N6" s="336"/>
      <c r="O6" s="336"/>
      <c r="P6" s="122"/>
      <c r="Q6" s="299"/>
      <c r="R6" s="352"/>
      <c r="S6" s="352"/>
      <c r="T6" s="122"/>
      <c r="U6" s="299"/>
      <c r="V6" s="443" t="str">
        <f>ROUND(V.Uitvoer!M8,2)&amp;" / "&amp;ROUND(V.Uitvoer!M3,2)</f>
        <v>0 / 0</v>
      </c>
      <c r="W6" s="448"/>
      <c r="X6" s="299"/>
      <c r="Y6" s="443" t="str">
        <f>ROUND(V.Uitvoer!R8,2)&amp;" / "&amp;ROUND(V.Uitvoer!R3,2)</f>
        <v>0 / 0</v>
      </c>
      <c r="Z6" s="444"/>
      <c r="AA6" s="299"/>
      <c r="AB6" s="443" t="str">
        <f>ROUND(V.Uitvoer!W8,2)&amp;" / "&amp;ROUND(V.Uitvoer!W3,2)</f>
        <v>0 / 0</v>
      </c>
      <c r="AC6" s="444"/>
      <c r="AD6" s="299"/>
      <c r="AE6" s="443" t="str">
        <f>ROUND(V.Uitvoer!AB8,2)&amp;" / "&amp;ROUND(V.Uitvoer!AB3,2)</f>
        <v>0 / 0</v>
      </c>
      <c r="AF6" s="444"/>
      <c r="AG6" s="299"/>
      <c r="AH6" s="443" t="str">
        <f>ROUND(V.Uitvoer!AG8,2)&amp;" / "&amp;ROUND(V.Uitvoer!AG3,2)</f>
        <v>0 / 0</v>
      </c>
      <c r="AI6" s="444"/>
      <c r="AJ6" s="296"/>
      <c r="AK6" s="336"/>
      <c r="AL6" s="349"/>
      <c r="AM6" s="345"/>
      <c r="AN6" s="345"/>
      <c r="AO6" s="345"/>
      <c r="AP6" s="345"/>
      <c r="AQ6" s="345"/>
      <c r="AR6" s="345"/>
      <c r="AT6" s="309"/>
      <c r="AV6" s="310"/>
      <c r="AW6" s="312"/>
      <c r="AX6" s="312"/>
      <c r="AY6" s="312"/>
      <c r="AZ6" s="312"/>
      <c r="BA6" s="312"/>
      <c r="BB6" s="312"/>
      <c r="BC6" s="312"/>
      <c r="BD6" s="312"/>
      <c r="BE6" s="312"/>
      <c r="BF6" s="309"/>
      <c r="BG6" s="309"/>
    </row>
    <row r="7" spans="1:59" ht="5.0999999999999996" customHeight="1" x14ac:dyDescent="0.25">
      <c r="A7" s="122"/>
      <c r="B7" s="458"/>
      <c r="C7" s="458"/>
      <c r="D7" s="458"/>
      <c r="E7" s="458"/>
      <c r="F7" s="455"/>
      <c r="G7" s="455"/>
      <c r="H7" s="122"/>
      <c r="I7" s="122"/>
      <c r="J7" s="123"/>
      <c r="K7" s="303"/>
      <c r="L7" s="451" t="str">
        <f>IF(LV.BA_VRIJ_VW_NP_BA=TRUE,"0,0000/0,0000 ha",TEXT(ROUND(V.Uitvoer!E8,4),"0,0000")&amp;"/"&amp;TEXT(ROUND(V.Uitvoer!E7,4),"0,0000")&amp;" ha")</f>
        <v>0,0000/0,0000 ha</v>
      </c>
      <c r="M7" s="452"/>
      <c r="N7" s="452"/>
      <c r="O7" s="342"/>
      <c r="P7" s="441" t="s">
        <v>1543</v>
      </c>
      <c r="Q7" s="339"/>
      <c r="R7" s="439">
        <f>ROUND(ECV!B9,0)</f>
        <v>0</v>
      </c>
      <c r="S7" s="440"/>
      <c r="T7" s="122"/>
      <c r="U7" s="300"/>
      <c r="V7" s="444"/>
      <c r="W7" s="448"/>
      <c r="X7" s="300"/>
      <c r="Y7" s="444"/>
      <c r="Z7" s="444"/>
      <c r="AA7" s="300"/>
      <c r="AB7" s="444"/>
      <c r="AC7" s="444"/>
      <c r="AD7" s="300"/>
      <c r="AE7" s="444"/>
      <c r="AF7" s="444"/>
      <c r="AG7" s="300"/>
      <c r="AH7" s="444"/>
      <c r="AI7" s="444"/>
      <c r="AJ7" s="296"/>
      <c r="AK7" s="336"/>
      <c r="AL7" s="349"/>
      <c r="AM7" s="345"/>
      <c r="AN7" s="345"/>
      <c r="AO7" s="345"/>
      <c r="AP7" s="345"/>
      <c r="AQ7" s="345"/>
      <c r="AR7" s="345"/>
      <c r="AT7" s="309"/>
      <c r="AV7" s="310"/>
      <c r="AW7" s="312"/>
      <c r="AX7" s="312"/>
      <c r="AY7" s="312"/>
      <c r="AZ7" s="312"/>
      <c r="BA7" s="312"/>
      <c r="BB7" s="312"/>
      <c r="BC7" s="312"/>
      <c r="BD7" s="312"/>
      <c r="BE7" s="312"/>
      <c r="BF7" s="309"/>
      <c r="BG7" s="309"/>
    </row>
    <row r="8" spans="1:59" ht="5.0999999999999996" customHeight="1" x14ac:dyDescent="0.25">
      <c r="A8" s="122"/>
      <c r="B8" s="458"/>
      <c r="C8" s="458"/>
      <c r="D8" s="458"/>
      <c r="E8" s="458"/>
      <c r="F8" s="455"/>
      <c r="G8" s="455"/>
      <c r="H8" s="122"/>
      <c r="I8" s="122"/>
      <c r="J8" s="123"/>
      <c r="K8" s="303"/>
      <c r="L8" s="453"/>
      <c r="M8" s="452"/>
      <c r="N8" s="452"/>
      <c r="O8" s="342"/>
      <c r="P8" s="442"/>
      <c r="Q8" s="339"/>
      <c r="R8" s="440"/>
      <c r="S8" s="440"/>
      <c r="T8" s="122"/>
      <c r="U8" s="300"/>
      <c r="V8" s="444"/>
      <c r="W8" s="448"/>
      <c r="X8" s="300"/>
      <c r="Y8" s="444"/>
      <c r="Z8" s="444"/>
      <c r="AA8" s="300"/>
      <c r="AB8" s="444"/>
      <c r="AC8" s="444"/>
      <c r="AD8" s="300"/>
      <c r="AE8" s="444"/>
      <c r="AF8" s="444"/>
      <c r="AG8" s="300"/>
      <c r="AH8" s="444"/>
      <c r="AI8" s="444"/>
      <c r="AJ8" s="296"/>
      <c r="AK8" s="336"/>
      <c r="AL8" s="349"/>
      <c r="AM8" s="345"/>
      <c r="AN8" s="345"/>
      <c r="AO8" s="345"/>
      <c r="AP8" s="345"/>
      <c r="AQ8" s="345"/>
      <c r="AR8" s="345"/>
      <c r="AT8" s="309"/>
      <c r="AV8" s="310"/>
      <c r="AW8" s="312"/>
      <c r="AX8" s="312"/>
      <c r="AY8" s="312"/>
      <c r="AZ8" s="312"/>
      <c r="BA8" s="312"/>
      <c r="BB8" s="312"/>
      <c r="BC8" s="312"/>
      <c r="BD8" s="312"/>
      <c r="BE8" s="312"/>
      <c r="BF8" s="309"/>
      <c r="BG8" s="309"/>
    </row>
    <row r="9" spans="1:59" ht="5.0999999999999996" customHeight="1" x14ac:dyDescent="0.25">
      <c r="A9" s="122"/>
      <c r="B9" s="121"/>
      <c r="C9" s="122"/>
      <c r="D9" s="123"/>
      <c r="E9" s="130"/>
      <c r="F9" s="130"/>
      <c r="G9" s="130"/>
      <c r="H9" s="122"/>
      <c r="I9" s="122"/>
      <c r="J9" s="123"/>
      <c r="K9" s="304"/>
      <c r="L9" s="453"/>
      <c r="M9" s="452"/>
      <c r="N9" s="452"/>
      <c r="O9" s="342"/>
      <c r="P9" s="445"/>
      <c r="Q9" s="340"/>
      <c r="R9" s="440"/>
      <c r="S9" s="440"/>
      <c r="T9" s="122"/>
      <c r="U9" s="301"/>
      <c r="V9" s="444"/>
      <c r="W9" s="448"/>
      <c r="X9" s="301"/>
      <c r="Y9" s="444"/>
      <c r="Z9" s="444"/>
      <c r="AA9" s="301"/>
      <c r="AB9" s="444"/>
      <c r="AC9" s="444"/>
      <c r="AD9" s="301"/>
      <c r="AE9" s="444"/>
      <c r="AF9" s="444"/>
      <c r="AG9" s="301"/>
      <c r="AH9" s="444"/>
      <c r="AI9" s="444"/>
      <c r="AJ9" s="296"/>
      <c r="AK9" s="336"/>
      <c r="AL9" s="349"/>
      <c r="AM9" s="345"/>
      <c r="AN9" s="345"/>
      <c r="AO9" s="345"/>
      <c r="AP9" s="345"/>
      <c r="AQ9" s="345"/>
      <c r="AR9" s="345"/>
      <c r="AT9" s="309"/>
      <c r="AV9" s="310"/>
      <c r="AW9" s="312"/>
      <c r="AX9" s="312"/>
      <c r="AY9" s="312"/>
      <c r="AZ9" s="312"/>
      <c r="BA9" s="312"/>
      <c r="BB9" s="312"/>
      <c r="BC9" s="312"/>
      <c r="BD9" s="312"/>
      <c r="BE9" s="312"/>
      <c r="BF9" s="309"/>
      <c r="BG9" s="309"/>
    </row>
    <row r="10" spans="1:59" ht="5.0999999999999996" customHeight="1" x14ac:dyDescent="0.25">
      <c r="A10" s="122"/>
      <c r="B10" s="457" t="s">
        <v>1560</v>
      </c>
      <c r="C10" s="458"/>
      <c r="D10" s="458"/>
      <c r="E10" s="458"/>
      <c r="F10" s="454">
        <f>BDG!B10</f>
        <v>0</v>
      </c>
      <c r="G10" s="455"/>
      <c r="H10" s="122"/>
      <c r="I10" s="122"/>
      <c r="J10" s="123"/>
      <c r="K10" s="303"/>
      <c r="L10" s="453"/>
      <c r="M10" s="452"/>
      <c r="N10" s="452"/>
      <c r="O10" s="342"/>
      <c r="P10" s="122"/>
      <c r="Q10" s="339"/>
      <c r="R10" s="338"/>
      <c r="S10" s="122"/>
      <c r="T10" s="122"/>
      <c r="U10" s="300"/>
      <c r="V10" s="320"/>
      <c r="W10" s="122"/>
      <c r="X10" s="300"/>
      <c r="Y10" s="320"/>
      <c r="Z10" s="296"/>
      <c r="AA10" s="300"/>
      <c r="AB10" s="321"/>
      <c r="AC10" s="296"/>
      <c r="AD10" s="300"/>
      <c r="AE10" s="321"/>
      <c r="AF10" s="122"/>
      <c r="AG10" s="300"/>
      <c r="AH10" s="320"/>
      <c r="AI10" s="130"/>
      <c r="AJ10" s="296"/>
      <c r="AK10" s="122"/>
      <c r="AL10" s="345"/>
      <c r="AM10" s="345"/>
      <c r="AN10" s="345"/>
      <c r="AO10" s="345"/>
      <c r="AP10" s="345"/>
      <c r="AQ10" s="345"/>
      <c r="AR10" s="345"/>
      <c r="AT10" s="309"/>
      <c r="AV10" s="310"/>
      <c r="AW10" s="312"/>
      <c r="AX10" s="312"/>
      <c r="AY10" s="312"/>
      <c r="AZ10" s="312"/>
      <c r="BA10" s="312"/>
      <c r="BB10" s="312"/>
      <c r="BC10" s="312"/>
      <c r="BD10" s="312"/>
      <c r="BE10" s="312"/>
      <c r="BF10" s="309"/>
      <c r="BG10" s="309"/>
    </row>
    <row r="11" spans="1:59" ht="5.0999999999999996" customHeight="1" x14ac:dyDescent="0.25">
      <c r="A11" s="122"/>
      <c r="B11" s="458"/>
      <c r="C11" s="458"/>
      <c r="D11" s="458"/>
      <c r="E11" s="458"/>
      <c r="F11" s="455"/>
      <c r="G11" s="455"/>
      <c r="H11" s="122"/>
      <c r="I11" s="122"/>
      <c r="J11" s="123"/>
      <c r="K11" s="303"/>
      <c r="L11" s="453"/>
      <c r="M11" s="452"/>
      <c r="N11" s="452"/>
      <c r="O11" s="356"/>
      <c r="P11" s="337"/>
      <c r="Q11" s="339"/>
      <c r="R11" s="352"/>
      <c r="S11" s="352"/>
      <c r="T11" s="122"/>
      <c r="U11" s="300"/>
      <c r="V11" s="122"/>
      <c r="W11" s="122"/>
      <c r="X11" s="300"/>
      <c r="Y11" s="122"/>
      <c r="Z11" s="296"/>
      <c r="AA11" s="300"/>
      <c r="AB11" s="296"/>
      <c r="AC11" s="296"/>
      <c r="AD11" s="300"/>
      <c r="AE11" s="296"/>
      <c r="AF11" s="122"/>
      <c r="AG11" s="300"/>
      <c r="AH11" s="122"/>
      <c r="AI11" s="130"/>
      <c r="AJ11" s="296"/>
      <c r="AK11" s="122"/>
      <c r="AL11" s="345"/>
      <c r="AM11" s="345"/>
      <c r="AN11" s="345"/>
      <c r="AO11" s="345"/>
      <c r="AP11" s="345"/>
      <c r="AQ11" s="345"/>
      <c r="AR11" s="345"/>
      <c r="AT11" s="309"/>
      <c r="AV11" s="310"/>
      <c r="AW11" s="312"/>
      <c r="AX11" s="312"/>
      <c r="AY11" s="312"/>
      <c r="AZ11" s="312"/>
      <c r="BA11" s="312"/>
      <c r="BB11" s="312"/>
      <c r="BC11" s="312"/>
      <c r="BD11" s="312"/>
      <c r="BE11" s="312"/>
      <c r="BF11" s="309"/>
      <c r="BG11" s="309"/>
    </row>
    <row r="12" spans="1:59" ht="5.0999999999999996" customHeight="1" x14ac:dyDescent="0.25">
      <c r="A12" s="122"/>
      <c r="B12" s="458"/>
      <c r="C12" s="458"/>
      <c r="D12" s="458"/>
      <c r="E12" s="458"/>
      <c r="F12" s="455"/>
      <c r="G12" s="455"/>
      <c r="H12" s="122"/>
      <c r="I12" s="122"/>
      <c r="J12" s="123"/>
      <c r="K12" s="303"/>
      <c r="L12" s="453"/>
      <c r="M12" s="452"/>
      <c r="N12" s="452"/>
      <c r="O12" s="356"/>
      <c r="P12" s="337"/>
      <c r="Q12" s="339"/>
      <c r="R12" s="352"/>
      <c r="S12" s="352"/>
      <c r="T12" s="122"/>
      <c r="U12" s="300"/>
      <c r="V12" s="122"/>
      <c r="W12" s="122"/>
      <c r="X12" s="300"/>
      <c r="Y12" s="122"/>
      <c r="Z12" s="296"/>
      <c r="AA12" s="300"/>
      <c r="AB12" s="296"/>
      <c r="AC12" s="296"/>
      <c r="AD12" s="300"/>
      <c r="AE12" s="296"/>
      <c r="AF12" s="122"/>
      <c r="AG12" s="300"/>
      <c r="AH12" s="122"/>
      <c r="AI12" s="130"/>
      <c r="AJ12" s="296"/>
      <c r="AK12" s="122"/>
      <c r="AL12" s="345"/>
      <c r="AM12" s="345"/>
      <c r="AN12" s="345"/>
      <c r="AO12" s="345"/>
      <c r="AP12" s="345"/>
      <c r="AQ12" s="345"/>
      <c r="AR12" s="345"/>
      <c r="AT12" s="309"/>
      <c r="AV12" s="310"/>
      <c r="AW12" s="312"/>
      <c r="AX12" s="312"/>
      <c r="AY12" s="312"/>
      <c r="AZ12" s="312"/>
      <c r="BA12" s="312"/>
      <c r="BB12" s="312"/>
      <c r="BC12" s="312"/>
      <c r="BD12" s="312"/>
      <c r="BE12" s="312"/>
      <c r="BF12" s="309"/>
      <c r="BG12" s="309"/>
    </row>
    <row r="13" spans="1:59" ht="5.0999999999999996" customHeight="1" x14ac:dyDescent="0.25">
      <c r="A13" s="122"/>
      <c r="B13" s="121"/>
      <c r="C13" s="122"/>
      <c r="D13" s="123"/>
      <c r="E13" s="123"/>
      <c r="F13" s="123"/>
      <c r="G13" s="123"/>
      <c r="H13" s="122"/>
      <c r="I13" s="122"/>
      <c r="J13" s="123"/>
      <c r="K13" s="303"/>
      <c r="L13" s="122"/>
      <c r="M13" s="131"/>
      <c r="N13" s="131"/>
      <c r="O13" s="131"/>
      <c r="P13" s="337"/>
      <c r="Q13" s="339"/>
      <c r="R13" s="352"/>
      <c r="S13" s="352"/>
      <c r="T13" s="122"/>
      <c r="U13" s="300"/>
      <c r="V13" s="122"/>
      <c r="W13" s="122"/>
      <c r="X13" s="300"/>
      <c r="Y13" s="122"/>
      <c r="Z13" s="296"/>
      <c r="AA13" s="300"/>
      <c r="AB13" s="296"/>
      <c r="AC13" s="296"/>
      <c r="AD13" s="300"/>
      <c r="AE13" s="296"/>
      <c r="AF13" s="122"/>
      <c r="AG13" s="300"/>
      <c r="AH13" s="122"/>
      <c r="AI13" s="130"/>
      <c r="AJ13" s="296"/>
      <c r="AK13" s="122"/>
      <c r="AL13" s="345"/>
      <c r="AM13" s="345"/>
      <c r="AN13" s="345"/>
      <c r="AO13" s="345"/>
      <c r="AP13" s="345"/>
      <c r="AQ13" s="345"/>
      <c r="AR13" s="345"/>
      <c r="AT13" s="309"/>
      <c r="AV13" s="310"/>
      <c r="AW13" s="312"/>
      <c r="AX13" s="312"/>
      <c r="AY13" s="312"/>
      <c r="AZ13" s="312"/>
      <c r="BA13" s="312"/>
      <c r="BB13" s="312"/>
      <c r="BC13" s="312"/>
      <c r="BD13" s="312"/>
      <c r="BE13" s="312"/>
      <c r="BF13" s="309"/>
      <c r="BG13" s="309"/>
    </row>
    <row r="14" spans="1:59" ht="5.0999999999999996" customHeight="1" x14ac:dyDescent="0.25">
      <c r="A14" s="122"/>
      <c r="B14" s="457" t="s">
        <v>1559</v>
      </c>
      <c r="C14" s="458"/>
      <c r="D14" s="458"/>
      <c r="E14" s="458"/>
      <c r="F14" s="454">
        <f>F6+F10</f>
        <v>0</v>
      </c>
      <c r="G14" s="455"/>
      <c r="H14" s="122"/>
      <c r="I14" s="122"/>
      <c r="J14" s="123"/>
      <c r="K14" s="303"/>
      <c r="L14" s="122"/>
      <c r="M14" s="131"/>
      <c r="N14" s="131"/>
      <c r="O14" s="131"/>
      <c r="P14" s="337"/>
      <c r="Q14" s="339"/>
      <c r="R14" s="352"/>
      <c r="S14" s="352"/>
      <c r="T14" s="122"/>
      <c r="U14" s="300"/>
      <c r="V14" s="122"/>
      <c r="W14" s="122"/>
      <c r="X14" s="300"/>
      <c r="Y14" s="122"/>
      <c r="Z14" s="296"/>
      <c r="AA14" s="300"/>
      <c r="AB14" s="296"/>
      <c r="AC14" s="296"/>
      <c r="AD14" s="300"/>
      <c r="AE14" s="296"/>
      <c r="AF14" s="122"/>
      <c r="AG14" s="300"/>
      <c r="AH14" s="122"/>
      <c r="AI14" s="130"/>
      <c r="AJ14" s="296"/>
      <c r="AK14" s="122"/>
      <c r="AL14" s="345"/>
      <c r="AM14" s="345"/>
      <c r="AN14" s="345"/>
      <c r="AO14" s="345"/>
      <c r="AP14" s="345"/>
      <c r="AQ14" s="345"/>
      <c r="AR14" s="345"/>
      <c r="AT14" s="309"/>
      <c r="AV14" s="310"/>
      <c r="AW14" s="312"/>
      <c r="AX14" s="312"/>
      <c r="AY14" s="312"/>
      <c r="AZ14" s="312"/>
      <c r="BA14" s="312"/>
      <c r="BB14" s="312"/>
      <c r="BC14" s="312"/>
      <c r="BD14" s="312"/>
      <c r="BE14" s="312"/>
      <c r="BF14" s="309"/>
      <c r="BG14" s="309"/>
    </row>
    <row r="15" spans="1:59" ht="5.0999999999999996" customHeight="1" x14ac:dyDescent="0.25">
      <c r="A15" s="122"/>
      <c r="B15" s="458"/>
      <c r="C15" s="458"/>
      <c r="D15" s="458"/>
      <c r="E15" s="458"/>
      <c r="F15" s="455"/>
      <c r="G15" s="455"/>
      <c r="H15" s="122"/>
      <c r="I15" s="122"/>
      <c r="J15" s="123"/>
      <c r="K15" s="303"/>
      <c r="L15" s="122"/>
      <c r="M15" s="131"/>
      <c r="N15" s="131"/>
      <c r="O15" s="131"/>
      <c r="P15" s="337"/>
      <c r="Q15" s="339"/>
      <c r="R15" s="122"/>
      <c r="S15" s="122"/>
      <c r="T15" s="122"/>
      <c r="U15" s="300"/>
      <c r="V15" s="122"/>
      <c r="W15" s="122"/>
      <c r="X15" s="300"/>
      <c r="Y15" s="122"/>
      <c r="Z15" s="296"/>
      <c r="AA15" s="300"/>
      <c r="AB15" s="296"/>
      <c r="AC15" s="296"/>
      <c r="AD15" s="300"/>
      <c r="AE15" s="296"/>
      <c r="AF15" s="122"/>
      <c r="AG15" s="300"/>
      <c r="AH15" s="122"/>
      <c r="AI15" s="130"/>
      <c r="AJ15" s="296"/>
      <c r="AK15" s="122"/>
      <c r="AL15" s="345"/>
      <c r="AM15" s="345"/>
      <c r="AN15" s="345"/>
      <c r="AO15" s="345"/>
      <c r="AP15" s="345"/>
      <c r="AQ15" s="345"/>
      <c r="AR15" s="345"/>
      <c r="AT15" s="309"/>
      <c r="AV15" s="310"/>
      <c r="AW15" s="312"/>
      <c r="AX15" s="312"/>
      <c r="AY15" s="312"/>
      <c r="AZ15" s="312"/>
      <c r="BA15" s="312"/>
      <c r="BB15" s="312"/>
      <c r="BC15" s="312"/>
      <c r="BD15" s="312"/>
      <c r="BE15" s="312"/>
      <c r="BF15" s="309"/>
      <c r="BG15" s="309"/>
    </row>
    <row r="16" spans="1:59" ht="5.0999999999999996" customHeight="1" x14ac:dyDescent="0.25">
      <c r="A16" s="122"/>
      <c r="B16" s="458"/>
      <c r="C16" s="458"/>
      <c r="D16" s="458"/>
      <c r="E16" s="458"/>
      <c r="F16" s="455"/>
      <c r="G16" s="455"/>
      <c r="H16" s="122"/>
      <c r="I16" s="122"/>
      <c r="J16" s="123"/>
      <c r="K16" s="303"/>
      <c r="L16" s="122"/>
      <c r="M16" s="131"/>
      <c r="N16" s="131"/>
      <c r="O16" s="131"/>
      <c r="P16" s="441" t="s">
        <v>1545</v>
      </c>
      <c r="Q16" s="339"/>
      <c r="R16" s="352"/>
      <c r="S16" s="352"/>
      <c r="T16" s="122"/>
      <c r="U16" s="300"/>
      <c r="V16" s="122"/>
      <c r="W16" s="122"/>
      <c r="X16" s="300"/>
      <c r="Y16" s="122"/>
      <c r="Z16" s="296"/>
      <c r="AA16" s="300"/>
      <c r="AB16" s="296"/>
      <c r="AC16" s="296"/>
      <c r="AD16" s="300"/>
      <c r="AE16" s="296"/>
      <c r="AF16" s="122"/>
      <c r="AG16" s="300"/>
      <c r="AH16" s="122"/>
      <c r="AI16" s="130"/>
      <c r="AJ16" s="296"/>
      <c r="AK16" s="122"/>
      <c r="AL16" s="345"/>
      <c r="AM16" s="345"/>
      <c r="AN16" s="345"/>
      <c r="AO16" s="345"/>
      <c r="AP16" s="345"/>
      <c r="AQ16" s="345"/>
      <c r="AR16" s="345"/>
      <c r="AT16" s="309"/>
      <c r="AV16" s="310"/>
      <c r="AW16" s="312"/>
      <c r="AX16" s="312"/>
      <c r="AY16" s="312"/>
      <c r="AZ16" s="312"/>
      <c r="BA16" s="312"/>
      <c r="BB16" s="312"/>
      <c r="BC16" s="312"/>
      <c r="BD16" s="312"/>
      <c r="BE16" s="312"/>
      <c r="BF16" s="309"/>
      <c r="BG16" s="309"/>
    </row>
    <row r="17" spans="1:59" ht="5.0999999999999996" customHeight="1" x14ac:dyDescent="0.25">
      <c r="A17" s="122"/>
      <c r="B17" s="121"/>
      <c r="C17" s="122"/>
      <c r="D17" s="123"/>
      <c r="E17" s="123"/>
      <c r="F17" s="123"/>
      <c r="G17" s="123"/>
      <c r="H17" s="122"/>
      <c r="I17" s="122"/>
      <c r="J17" s="123"/>
      <c r="K17" s="303"/>
      <c r="L17" s="122"/>
      <c r="M17" s="131"/>
      <c r="N17" s="131"/>
      <c r="O17" s="131"/>
      <c r="P17" s="442"/>
      <c r="Q17" s="339"/>
      <c r="R17" s="439">
        <f>ROUND(ECV!B8,0)</f>
        <v>0</v>
      </c>
      <c r="S17" s="440"/>
      <c r="T17" s="122"/>
      <c r="U17" s="300"/>
      <c r="V17" s="122"/>
      <c r="W17" s="122"/>
      <c r="X17" s="300"/>
      <c r="Y17" s="122"/>
      <c r="Z17" s="296"/>
      <c r="AA17" s="300"/>
      <c r="AB17" s="296"/>
      <c r="AC17" s="296"/>
      <c r="AD17" s="300"/>
      <c r="AE17" s="296"/>
      <c r="AF17" s="122"/>
      <c r="AG17" s="300"/>
      <c r="AH17" s="122"/>
      <c r="AI17" s="130"/>
      <c r="AJ17" s="296"/>
      <c r="AK17" s="122"/>
      <c r="AL17" s="345"/>
      <c r="AM17" s="345"/>
      <c r="AN17" s="345"/>
      <c r="AO17" s="345"/>
      <c r="AP17" s="345"/>
      <c r="AQ17" s="345"/>
      <c r="AR17" s="345"/>
      <c r="AT17" s="309"/>
      <c r="AV17" s="310"/>
      <c r="AW17" s="312"/>
      <c r="AX17" s="312"/>
      <c r="AY17" s="312"/>
      <c r="AZ17" s="312"/>
      <c r="BA17" s="312"/>
      <c r="BB17" s="312"/>
      <c r="BC17" s="312"/>
      <c r="BD17" s="312"/>
      <c r="BE17" s="312"/>
      <c r="BF17" s="309"/>
      <c r="BG17" s="309"/>
    </row>
    <row r="18" spans="1:59" ht="5.0999999999999996" customHeight="1" x14ac:dyDescent="0.25">
      <c r="A18" s="122"/>
      <c r="B18" s="457" t="s">
        <v>1542</v>
      </c>
      <c r="C18" s="458"/>
      <c r="D18" s="458"/>
      <c r="E18" s="458"/>
      <c r="F18" s="454" t="str">
        <f>BDG!B22</f>
        <v>GEEN</v>
      </c>
      <c r="G18" s="455"/>
      <c r="H18" s="122"/>
      <c r="I18" s="122"/>
      <c r="J18" s="122"/>
      <c r="K18" s="303"/>
      <c r="L18" s="122"/>
      <c r="M18" s="130"/>
      <c r="N18" s="130"/>
      <c r="O18" s="130"/>
      <c r="P18" s="442"/>
      <c r="Q18" s="300"/>
      <c r="R18" s="440"/>
      <c r="S18" s="440"/>
      <c r="T18" s="122"/>
      <c r="U18" s="300"/>
      <c r="V18" s="122"/>
      <c r="W18" s="122"/>
      <c r="X18" s="300"/>
      <c r="Y18" s="122"/>
      <c r="Z18" s="296"/>
      <c r="AA18" s="300"/>
      <c r="AB18" s="296"/>
      <c r="AC18" s="296"/>
      <c r="AD18" s="300"/>
      <c r="AE18" s="296"/>
      <c r="AF18" s="122"/>
      <c r="AG18" s="300"/>
      <c r="AH18" s="122"/>
      <c r="AI18" s="130"/>
      <c r="AJ18" s="296"/>
      <c r="AK18" s="122"/>
      <c r="AL18" s="345"/>
      <c r="AM18" s="345"/>
      <c r="AN18" s="345"/>
      <c r="AO18" s="345"/>
      <c r="AP18" s="345"/>
      <c r="AQ18" s="345"/>
      <c r="AR18" s="345"/>
      <c r="AT18" s="309"/>
      <c r="AV18" s="310"/>
      <c r="BE18" s="311"/>
      <c r="BF18" s="309"/>
      <c r="BG18" s="309"/>
    </row>
    <row r="19" spans="1:59" ht="5.0999999999999996" customHeight="1" x14ac:dyDescent="0.25">
      <c r="A19" s="122"/>
      <c r="B19" s="458"/>
      <c r="C19" s="458"/>
      <c r="D19" s="458"/>
      <c r="E19" s="458"/>
      <c r="F19" s="455"/>
      <c r="G19" s="455"/>
      <c r="H19" s="122"/>
      <c r="I19" s="122"/>
      <c r="J19" s="122"/>
      <c r="K19" s="303"/>
      <c r="L19" s="122"/>
      <c r="M19" s="130"/>
      <c r="N19" s="130"/>
      <c r="O19" s="130"/>
      <c r="P19" s="445"/>
      <c r="Q19" s="304"/>
      <c r="R19" s="440"/>
      <c r="S19" s="440"/>
      <c r="T19" s="122"/>
      <c r="U19" s="300"/>
      <c r="V19" s="122"/>
      <c r="W19" s="122"/>
      <c r="X19" s="300"/>
      <c r="Y19" s="122"/>
      <c r="Z19" s="296"/>
      <c r="AA19" s="300"/>
      <c r="AB19" s="296"/>
      <c r="AC19" s="296"/>
      <c r="AD19" s="300"/>
      <c r="AE19" s="296"/>
      <c r="AF19" s="122"/>
      <c r="AG19" s="300"/>
      <c r="AH19" s="122"/>
      <c r="AI19" s="130"/>
      <c r="AJ19" s="296"/>
      <c r="AK19" s="122"/>
      <c r="AL19" s="345"/>
      <c r="AM19" s="345"/>
      <c r="AN19" s="345"/>
      <c r="AO19" s="345"/>
      <c r="AP19" s="345"/>
      <c r="AQ19" s="345"/>
      <c r="AR19" s="345"/>
      <c r="AT19" s="309"/>
      <c r="AV19" s="310"/>
      <c r="BE19" s="311"/>
      <c r="BF19" s="309"/>
      <c r="BG19" s="309"/>
    </row>
    <row r="20" spans="1:59" ht="5.0999999999999996" customHeight="1" x14ac:dyDescent="0.25">
      <c r="A20" s="122"/>
      <c r="B20" s="458"/>
      <c r="C20" s="458"/>
      <c r="D20" s="458"/>
      <c r="E20" s="458"/>
      <c r="F20" s="455"/>
      <c r="G20" s="455"/>
      <c r="H20" s="122"/>
      <c r="I20" s="122"/>
      <c r="J20" s="122"/>
      <c r="K20" s="303"/>
      <c r="L20" s="122"/>
      <c r="M20" s="130"/>
      <c r="N20" s="130"/>
      <c r="O20" s="130"/>
      <c r="P20" s="337"/>
      <c r="Q20" s="303"/>
      <c r="R20" s="338"/>
      <c r="S20" s="122"/>
      <c r="T20" s="122"/>
      <c r="U20" s="300"/>
      <c r="V20" s="122"/>
      <c r="W20" s="122"/>
      <c r="X20" s="300"/>
      <c r="Y20" s="122"/>
      <c r="Z20" s="296"/>
      <c r="AA20" s="300"/>
      <c r="AB20" s="296"/>
      <c r="AC20" s="296"/>
      <c r="AD20" s="300"/>
      <c r="AE20" s="296"/>
      <c r="AF20" s="122"/>
      <c r="AG20" s="300"/>
      <c r="AH20" s="122"/>
      <c r="AI20" s="130"/>
      <c r="AJ20" s="296"/>
      <c r="AK20" s="122"/>
      <c r="AL20" s="345"/>
      <c r="AM20" s="345"/>
      <c r="AN20" s="345"/>
      <c r="AO20" s="345"/>
      <c r="AP20" s="345"/>
      <c r="AQ20" s="345"/>
      <c r="AR20" s="345"/>
      <c r="AT20" s="309"/>
      <c r="AV20" s="310"/>
      <c r="AW20" s="312"/>
      <c r="AX20" s="312"/>
      <c r="AY20" s="312"/>
      <c r="AZ20" s="312"/>
      <c r="BA20" s="312"/>
      <c r="BB20" s="312"/>
      <c r="BC20" s="312"/>
      <c r="BD20" s="312"/>
      <c r="BE20" s="312"/>
      <c r="BF20" s="309"/>
      <c r="BG20" s="309"/>
    </row>
    <row r="21" spans="1:59" ht="5.0999999999999996" customHeight="1" x14ac:dyDescent="0.25">
      <c r="A21" s="122"/>
      <c r="B21" s="121"/>
      <c r="C21" s="122"/>
      <c r="D21" s="122"/>
      <c r="E21" s="122"/>
      <c r="F21" s="123"/>
      <c r="G21" s="123"/>
      <c r="H21" s="123"/>
      <c r="I21" s="123"/>
      <c r="J21" s="123"/>
      <c r="K21" s="303"/>
      <c r="L21" s="122"/>
      <c r="M21" s="123"/>
      <c r="N21" s="123"/>
      <c r="O21" s="123"/>
      <c r="P21" s="441" t="s">
        <v>1546</v>
      </c>
      <c r="Q21" s="303"/>
      <c r="R21" s="439">
        <f>ECV!B7</f>
        <v>0</v>
      </c>
      <c r="S21" s="440"/>
      <c r="T21" s="122"/>
      <c r="U21" s="300"/>
      <c r="V21" s="122"/>
      <c r="W21" s="122"/>
      <c r="X21" s="300"/>
      <c r="Y21" s="122"/>
      <c r="Z21" s="296"/>
      <c r="AA21" s="300"/>
      <c r="AB21" s="296"/>
      <c r="AC21" s="296"/>
      <c r="AD21" s="300"/>
      <c r="AE21" s="296"/>
      <c r="AF21" s="122"/>
      <c r="AG21" s="300"/>
      <c r="AH21" s="122"/>
      <c r="AI21" s="130"/>
      <c r="AJ21" s="296"/>
      <c r="AK21" s="122"/>
      <c r="AL21" s="345"/>
      <c r="AM21" s="345"/>
      <c r="AN21" s="345"/>
      <c r="AO21" s="345"/>
      <c r="AP21" s="345"/>
      <c r="AQ21" s="345"/>
      <c r="AR21" s="345"/>
      <c r="AT21" s="309"/>
      <c r="AV21" s="310"/>
      <c r="AW21" s="312"/>
      <c r="AX21" s="312"/>
      <c r="AY21" s="312"/>
      <c r="AZ21" s="312"/>
      <c r="BA21" s="312"/>
      <c r="BB21" s="312"/>
      <c r="BC21" s="312"/>
      <c r="BD21" s="312"/>
      <c r="BE21" s="312"/>
      <c r="BF21" s="309"/>
      <c r="BG21" s="309"/>
    </row>
    <row r="22" spans="1:59" ht="5.0999999999999996" customHeight="1" x14ac:dyDescent="0.25">
      <c r="A22" s="122"/>
      <c r="B22" s="121"/>
      <c r="C22" s="457" t="s">
        <v>1555</v>
      </c>
      <c r="D22" s="457"/>
      <c r="E22" s="457"/>
      <c r="F22" s="456">
        <f>BDG!B13</f>
        <v>0</v>
      </c>
      <c r="G22" s="456"/>
      <c r="H22" s="440" t="s">
        <v>729</v>
      </c>
      <c r="I22" s="123"/>
      <c r="J22" s="123"/>
      <c r="K22" s="303"/>
      <c r="L22" s="122"/>
      <c r="M22" s="123"/>
      <c r="N22" s="123"/>
      <c r="O22" s="123"/>
      <c r="P22" s="442"/>
      <c r="Q22" s="303"/>
      <c r="R22" s="440"/>
      <c r="S22" s="440"/>
      <c r="T22" s="122"/>
      <c r="U22" s="300"/>
      <c r="V22" s="122"/>
      <c r="W22" s="122"/>
      <c r="X22" s="300"/>
      <c r="Y22" s="122"/>
      <c r="Z22" s="296"/>
      <c r="AA22" s="300"/>
      <c r="AB22" s="296"/>
      <c r="AC22" s="296"/>
      <c r="AD22" s="300"/>
      <c r="AE22" s="296"/>
      <c r="AF22" s="122"/>
      <c r="AG22" s="300"/>
      <c r="AH22" s="122"/>
      <c r="AI22" s="130"/>
      <c r="AJ22" s="296"/>
      <c r="AK22" s="122"/>
      <c r="AL22" s="345"/>
      <c r="AM22" s="345"/>
      <c r="AN22" s="345"/>
      <c r="AO22" s="345"/>
      <c r="AP22" s="345"/>
      <c r="AQ22" s="345"/>
      <c r="AR22" s="345"/>
      <c r="AT22" s="309"/>
      <c r="AV22" s="310"/>
      <c r="AW22" s="312"/>
      <c r="AX22" s="312"/>
      <c r="AY22" s="312"/>
      <c r="AZ22" s="312"/>
      <c r="BA22" s="312"/>
      <c r="BB22" s="312"/>
      <c r="BC22" s="312"/>
      <c r="BD22" s="312"/>
      <c r="BE22" s="312"/>
      <c r="BF22" s="309"/>
      <c r="BG22" s="309"/>
    </row>
    <row r="23" spans="1:59" ht="5.0999999999999996" customHeight="1" x14ac:dyDescent="0.25">
      <c r="A23" s="122"/>
      <c r="B23" s="121"/>
      <c r="C23" s="457"/>
      <c r="D23" s="457"/>
      <c r="E23" s="457"/>
      <c r="F23" s="456"/>
      <c r="G23" s="456"/>
      <c r="H23" s="440"/>
      <c r="I23" s="123"/>
      <c r="J23" s="123"/>
      <c r="K23" s="303"/>
      <c r="L23" s="122"/>
      <c r="M23" s="123"/>
      <c r="N23" s="123"/>
      <c r="O23" s="123"/>
      <c r="P23" s="442"/>
      <c r="Q23" s="303"/>
      <c r="R23" s="440"/>
      <c r="S23" s="440"/>
      <c r="T23" s="122"/>
      <c r="U23" s="300"/>
      <c r="V23" s="122"/>
      <c r="W23" s="122"/>
      <c r="X23" s="300"/>
      <c r="Y23" s="122"/>
      <c r="Z23" s="296"/>
      <c r="AA23" s="300"/>
      <c r="AB23" s="296"/>
      <c r="AC23" s="296"/>
      <c r="AD23" s="300"/>
      <c r="AE23" s="296"/>
      <c r="AF23" s="122"/>
      <c r="AG23" s="300"/>
      <c r="AH23" s="122"/>
      <c r="AI23" s="130"/>
      <c r="AJ23" s="296"/>
      <c r="AK23" s="122"/>
      <c r="AL23" s="345"/>
      <c r="AM23" s="345"/>
      <c r="AN23" s="345"/>
      <c r="AO23" s="345"/>
      <c r="AP23" s="345"/>
      <c r="AQ23" s="345"/>
      <c r="AR23" s="345"/>
      <c r="AT23" s="309"/>
      <c r="AV23" s="310"/>
      <c r="AW23" s="312"/>
      <c r="AX23" s="312"/>
      <c r="AY23" s="312"/>
      <c r="AZ23" s="312"/>
      <c r="BA23" s="312"/>
      <c r="BB23" s="312"/>
      <c r="BC23" s="312"/>
      <c r="BD23" s="312"/>
      <c r="BE23" s="312"/>
      <c r="BF23" s="309"/>
      <c r="BG23" s="309"/>
    </row>
    <row r="24" spans="1:59" ht="5.0999999999999996" customHeight="1" x14ac:dyDescent="0.25">
      <c r="A24" s="122"/>
      <c r="B24" s="121"/>
      <c r="C24" s="457"/>
      <c r="D24" s="457"/>
      <c r="E24" s="457"/>
      <c r="F24" s="456"/>
      <c r="G24" s="456"/>
      <c r="H24" s="440"/>
      <c r="I24" s="123"/>
      <c r="J24" s="123"/>
      <c r="K24" s="303"/>
      <c r="L24" s="122"/>
      <c r="M24" s="123"/>
      <c r="N24" s="123"/>
      <c r="O24" s="123"/>
      <c r="P24" s="338"/>
      <c r="Q24" s="357"/>
      <c r="R24" s="338"/>
      <c r="S24" s="122"/>
      <c r="T24" s="122"/>
      <c r="U24" s="300"/>
      <c r="V24" s="122"/>
      <c r="W24" s="122"/>
      <c r="X24" s="300"/>
      <c r="Y24" s="122"/>
      <c r="Z24" s="296"/>
      <c r="AA24" s="300"/>
      <c r="AB24" s="296"/>
      <c r="AC24" s="296"/>
      <c r="AD24" s="300"/>
      <c r="AE24" s="296"/>
      <c r="AF24" s="122"/>
      <c r="AG24" s="300"/>
      <c r="AH24" s="122"/>
      <c r="AI24" s="130"/>
      <c r="AJ24" s="296"/>
      <c r="AK24" s="122"/>
      <c r="AL24" s="345"/>
      <c r="AM24" s="345"/>
      <c r="AN24" s="345"/>
      <c r="AO24" s="345"/>
      <c r="AP24" s="345"/>
      <c r="AQ24" s="345"/>
      <c r="AR24" s="345"/>
      <c r="AT24" s="309"/>
      <c r="AV24" s="310"/>
      <c r="AW24" s="312"/>
      <c r="AX24" s="312"/>
      <c r="AY24" s="312"/>
      <c r="AZ24" s="312"/>
      <c r="BA24" s="312"/>
      <c r="BB24" s="312"/>
      <c r="BC24" s="312"/>
      <c r="BD24" s="312"/>
      <c r="BE24" s="312"/>
      <c r="BF24" s="309"/>
      <c r="BG24" s="309"/>
    </row>
    <row r="25" spans="1:59" ht="5.0999999999999996" customHeight="1" x14ac:dyDescent="0.25">
      <c r="A25" s="122"/>
      <c r="B25" s="121"/>
      <c r="C25" s="122"/>
      <c r="D25" s="122"/>
      <c r="E25" s="122"/>
      <c r="F25" s="123"/>
      <c r="G25" s="123"/>
      <c r="H25" s="123"/>
      <c r="I25" s="123"/>
      <c r="J25" s="123"/>
      <c r="K25" s="303"/>
      <c r="L25" s="122"/>
      <c r="M25" s="123"/>
      <c r="N25" s="123"/>
      <c r="O25" s="123"/>
      <c r="P25" s="122"/>
      <c r="Q25" s="303"/>
      <c r="R25" s="122"/>
      <c r="S25" s="122"/>
      <c r="T25" s="122"/>
      <c r="U25" s="300"/>
      <c r="V25" s="122"/>
      <c r="W25" s="122"/>
      <c r="X25" s="300"/>
      <c r="Y25" s="122"/>
      <c r="Z25" s="296"/>
      <c r="AA25" s="300"/>
      <c r="AB25" s="296"/>
      <c r="AC25" s="296"/>
      <c r="AD25" s="300"/>
      <c r="AE25" s="296"/>
      <c r="AF25" s="122"/>
      <c r="AG25" s="300"/>
      <c r="AH25" s="122"/>
      <c r="AI25" s="130"/>
      <c r="AJ25" s="296"/>
      <c r="AK25" s="122"/>
      <c r="AL25" s="345"/>
      <c r="AM25" s="345"/>
      <c r="AN25" s="345"/>
      <c r="AO25" s="345"/>
      <c r="AP25" s="345"/>
      <c r="AQ25" s="345"/>
      <c r="AR25" s="345"/>
      <c r="AT25" s="309"/>
      <c r="AV25" s="310"/>
      <c r="AW25" s="312"/>
      <c r="AX25" s="312"/>
      <c r="AY25" s="312"/>
      <c r="AZ25" s="312"/>
      <c r="BA25" s="312"/>
      <c r="BB25" s="312"/>
      <c r="BC25" s="312"/>
      <c r="BD25" s="312"/>
      <c r="BE25" s="312"/>
      <c r="BF25" s="309"/>
      <c r="BG25" s="309"/>
    </row>
    <row r="26" spans="1:59" ht="5.0999999999999996" customHeight="1" x14ac:dyDescent="0.25">
      <c r="A26" s="122"/>
      <c r="B26" s="121"/>
      <c r="C26" s="122"/>
      <c r="D26" s="122"/>
      <c r="E26" s="122"/>
      <c r="F26" s="123"/>
      <c r="G26" s="123"/>
      <c r="H26" s="123"/>
      <c r="I26" s="123"/>
      <c r="J26" s="123"/>
      <c r="K26" s="303"/>
      <c r="L26" s="122"/>
      <c r="M26" s="123"/>
      <c r="N26" s="123"/>
      <c r="O26" s="123"/>
      <c r="P26" s="122"/>
      <c r="Q26" s="303"/>
      <c r="R26" s="122"/>
      <c r="S26" s="122"/>
      <c r="T26" s="122"/>
      <c r="U26" s="300"/>
      <c r="V26" s="122"/>
      <c r="W26" s="122"/>
      <c r="X26" s="300"/>
      <c r="Y26" s="122"/>
      <c r="Z26" s="296"/>
      <c r="AA26" s="300"/>
      <c r="AB26" s="296"/>
      <c r="AC26" s="296"/>
      <c r="AD26" s="300"/>
      <c r="AE26" s="296"/>
      <c r="AF26" s="122"/>
      <c r="AG26" s="300"/>
      <c r="AH26" s="122"/>
      <c r="AI26" s="130"/>
      <c r="AJ26" s="296"/>
      <c r="AK26" s="122"/>
      <c r="AL26" s="345"/>
      <c r="AM26" s="345"/>
      <c r="AN26" s="345"/>
      <c r="AO26" s="345"/>
      <c r="AP26" s="345"/>
      <c r="AQ26" s="345"/>
      <c r="AR26" s="345"/>
      <c r="AT26" s="309"/>
      <c r="AV26" s="310"/>
      <c r="AW26" s="312"/>
      <c r="AX26" s="312"/>
      <c r="AY26" s="312"/>
      <c r="AZ26" s="312"/>
      <c r="BA26" s="312"/>
      <c r="BB26" s="312"/>
      <c r="BC26" s="312"/>
      <c r="BD26" s="312"/>
      <c r="BE26" s="312"/>
      <c r="BF26" s="309"/>
      <c r="BG26" s="309"/>
    </row>
    <row r="27" spans="1:59" ht="5.0999999999999996" customHeight="1" x14ac:dyDescent="0.25">
      <c r="A27" s="122"/>
      <c r="B27" s="121"/>
      <c r="C27" s="122"/>
      <c r="D27" s="122"/>
      <c r="E27" s="122"/>
      <c r="F27" s="123"/>
      <c r="G27" s="123"/>
      <c r="H27" s="123"/>
      <c r="I27" s="123"/>
      <c r="J27" s="123"/>
      <c r="K27" s="303"/>
      <c r="L27" s="122"/>
      <c r="M27" s="123"/>
      <c r="N27" s="123"/>
      <c r="O27" s="123"/>
      <c r="P27" s="122"/>
      <c r="Q27" s="303"/>
      <c r="R27" s="122"/>
      <c r="S27" s="122"/>
      <c r="T27" s="122"/>
      <c r="U27" s="300"/>
      <c r="V27" s="122"/>
      <c r="W27" s="122"/>
      <c r="X27" s="300"/>
      <c r="Y27" s="122"/>
      <c r="Z27" s="296"/>
      <c r="AA27" s="300"/>
      <c r="AB27" s="296"/>
      <c r="AC27" s="296"/>
      <c r="AD27" s="300"/>
      <c r="AE27" s="296"/>
      <c r="AF27" s="122"/>
      <c r="AG27" s="300"/>
      <c r="AH27" s="122"/>
      <c r="AI27" s="130"/>
      <c r="AJ27" s="296"/>
      <c r="AK27" s="122"/>
      <c r="AL27" s="345"/>
      <c r="AM27" s="345"/>
      <c r="AN27" s="345"/>
      <c r="AO27" s="345"/>
      <c r="AP27" s="345"/>
      <c r="AQ27" s="345"/>
      <c r="AR27" s="345"/>
      <c r="AT27" s="309"/>
      <c r="AV27" s="310"/>
      <c r="AW27" s="312"/>
      <c r="AX27" s="312"/>
      <c r="AY27" s="312"/>
      <c r="AZ27" s="312"/>
      <c r="BA27" s="312"/>
      <c r="BB27" s="312"/>
      <c r="BC27" s="312"/>
      <c r="BD27" s="312"/>
      <c r="BE27" s="312"/>
      <c r="BF27" s="309"/>
      <c r="BG27" s="309"/>
    </row>
    <row r="28" spans="1:59" ht="5.0999999999999996" customHeight="1" x14ac:dyDescent="0.25">
      <c r="A28" s="122"/>
      <c r="B28" s="121"/>
      <c r="C28" s="122"/>
      <c r="D28" s="122"/>
      <c r="E28" s="122"/>
      <c r="F28" s="123"/>
      <c r="G28" s="122"/>
      <c r="H28" s="122"/>
      <c r="I28" s="122"/>
      <c r="J28" s="122"/>
      <c r="K28" s="303"/>
      <c r="L28" s="122"/>
      <c r="M28" s="122"/>
      <c r="N28" s="122"/>
      <c r="O28" s="122"/>
      <c r="P28" s="122"/>
      <c r="Q28" s="303"/>
      <c r="R28" s="122"/>
      <c r="S28" s="122"/>
      <c r="T28" s="122"/>
      <c r="U28" s="300"/>
      <c r="V28" s="122"/>
      <c r="W28" s="122"/>
      <c r="X28" s="300"/>
      <c r="Y28" s="122"/>
      <c r="Z28" s="296"/>
      <c r="AA28" s="300"/>
      <c r="AB28" s="296"/>
      <c r="AC28" s="296"/>
      <c r="AD28" s="300"/>
      <c r="AE28" s="296"/>
      <c r="AF28" s="122"/>
      <c r="AG28" s="300"/>
      <c r="AH28" s="122"/>
      <c r="AI28" s="130"/>
      <c r="AJ28" s="296"/>
      <c r="AK28" s="122"/>
      <c r="AL28" s="345"/>
      <c r="AR28" s="345"/>
      <c r="AT28" s="309"/>
      <c r="AV28" s="310"/>
      <c r="BE28" s="311"/>
      <c r="BF28" s="309"/>
      <c r="BG28" s="309"/>
    </row>
    <row r="29" spans="1:59" ht="5.0999999999999996" customHeight="1" x14ac:dyDescent="0.25">
      <c r="A29" s="122"/>
      <c r="B29" s="121"/>
      <c r="C29" s="122"/>
      <c r="D29" s="122"/>
      <c r="E29" s="122"/>
      <c r="F29" s="123"/>
      <c r="G29" s="122"/>
      <c r="H29" s="122"/>
      <c r="I29" s="122"/>
      <c r="J29" s="122"/>
      <c r="K29" s="305"/>
      <c r="L29" s="122"/>
      <c r="M29" s="122"/>
      <c r="N29" s="122"/>
      <c r="O29" s="122"/>
      <c r="P29" s="122"/>
      <c r="Q29" s="305"/>
      <c r="R29" s="122"/>
      <c r="S29" s="122"/>
      <c r="T29" s="122"/>
      <c r="U29" s="302"/>
      <c r="V29" s="122"/>
      <c r="W29" s="122"/>
      <c r="X29" s="302"/>
      <c r="Y29" s="122"/>
      <c r="Z29" s="296"/>
      <c r="AA29" s="302"/>
      <c r="AB29" s="296"/>
      <c r="AC29" s="296"/>
      <c r="AD29" s="302"/>
      <c r="AE29" s="296"/>
      <c r="AF29" s="122"/>
      <c r="AG29" s="302"/>
      <c r="AH29" s="122"/>
      <c r="AI29" s="130"/>
      <c r="AJ29" s="296"/>
      <c r="AK29" s="122"/>
      <c r="AL29" s="345"/>
      <c r="AR29" s="345"/>
      <c r="AT29" s="309"/>
      <c r="AV29" s="310"/>
      <c r="BE29" s="311"/>
      <c r="BF29" s="309"/>
      <c r="BG29" s="309"/>
    </row>
    <row r="30" spans="1:59" x14ac:dyDescent="0.25">
      <c r="A30" s="122"/>
      <c r="B30" s="121"/>
      <c r="C30" s="122"/>
      <c r="D30" s="122"/>
      <c r="E30" s="122"/>
      <c r="F30" s="123"/>
      <c r="G30" s="122"/>
      <c r="H30" s="122"/>
      <c r="I30" s="122"/>
      <c r="J30" s="122"/>
      <c r="K30" s="122"/>
      <c r="L30" s="122"/>
      <c r="M30" s="122"/>
      <c r="N30" s="122"/>
      <c r="O30" s="122"/>
      <c r="P30" s="122"/>
      <c r="Q30" s="122"/>
      <c r="R30" s="122"/>
      <c r="S30" s="122"/>
      <c r="T30" s="122"/>
      <c r="U30" s="121" t="s">
        <v>445</v>
      </c>
      <c r="V30" s="122"/>
      <c r="W30" s="122"/>
      <c r="X30" s="121" t="s">
        <v>1541</v>
      </c>
      <c r="Y30" s="122"/>
      <c r="Z30" s="122"/>
      <c r="AA30" s="121" t="s">
        <v>447</v>
      </c>
      <c r="AB30" s="122"/>
      <c r="AC30" s="122"/>
      <c r="AD30" s="121" t="s">
        <v>444</v>
      </c>
      <c r="AE30" s="121"/>
      <c r="AF30" s="122"/>
      <c r="AG30" s="121" t="s">
        <v>446</v>
      </c>
      <c r="AH30" s="122"/>
      <c r="AI30" s="130"/>
      <c r="AJ30" s="296"/>
      <c r="AK30" s="122"/>
      <c r="AL30" s="345"/>
      <c r="AM30" s="309" t="s">
        <v>1690</v>
      </c>
      <c r="AN30" s="309" t="s">
        <v>1689</v>
      </c>
      <c r="AO30" s="309" t="s">
        <v>1689</v>
      </c>
      <c r="AP30" s="309" t="s">
        <v>1690</v>
      </c>
      <c r="AQ30" s="309" t="s">
        <v>1690</v>
      </c>
      <c r="AR30" s="345"/>
      <c r="AT30" s="313" t="s">
        <v>1689</v>
      </c>
      <c r="AU30" s="313"/>
      <c r="AV30" s="313" t="s">
        <v>1689</v>
      </c>
      <c r="AW30" s="312"/>
      <c r="AX30" s="313" t="s">
        <v>1689</v>
      </c>
      <c r="AY30" s="312"/>
      <c r="AZ30" s="313" t="s">
        <v>1689</v>
      </c>
      <c r="BA30" s="312"/>
      <c r="BB30" s="313" t="s">
        <v>1689</v>
      </c>
      <c r="BC30" s="312"/>
      <c r="BD30" s="313" t="s">
        <v>1689</v>
      </c>
      <c r="BE30" s="312"/>
      <c r="BF30" s="309"/>
      <c r="BG30" s="309"/>
    </row>
    <row r="31" spans="1:59" ht="5.0999999999999996" customHeight="1" x14ac:dyDescent="0.25">
      <c r="A31" s="122"/>
      <c r="B31" s="121"/>
      <c r="C31" s="122"/>
      <c r="D31" s="122"/>
      <c r="E31" s="122"/>
      <c r="F31" s="123"/>
      <c r="G31" s="122"/>
      <c r="H31" s="122"/>
      <c r="I31" s="122"/>
      <c r="J31" s="122"/>
      <c r="K31" s="122"/>
      <c r="L31" s="122"/>
      <c r="M31" s="122"/>
      <c r="N31" s="122"/>
      <c r="O31" s="122"/>
      <c r="P31" s="122"/>
      <c r="Q31" s="122"/>
      <c r="R31" s="122"/>
      <c r="S31" s="122"/>
      <c r="T31" s="122"/>
      <c r="U31" s="122"/>
      <c r="V31" s="122"/>
      <c r="W31" s="122"/>
      <c r="X31" s="122"/>
      <c r="Y31" s="122"/>
      <c r="Z31" s="121"/>
      <c r="AA31" s="122"/>
      <c r="AB31" s="121"/>
      <c r="AC31" s="122"/>
      <c r="AD31" s="129"/>
      <c r="AE31" s="129"/>
      <c r="AF31" s="129"/>
      <c r="AG31" s="122"/>
      <c r="AH31" s="122"/>
      <c r="AI31" s="122"/>
      <c r="AJ31" s="370"/>
      <c r="AK31" s="122"/>
      <c r="AL31" s="345"/>
      <c r="AR31" s="345"/>
      <c r="AT31" s="313"/>
      <c r="AU31" s="313"/>
      <c r="AV31" s="313"/>
      <c r="AW31" s="313"/>
      <c r="AX31" s="312"/>
      <c r="AY31" s="312"/>
      <c r="AZ31" s="312"/>
      <c r="BA31" s="312"/>
      <c r="BB31" s="312"/>
      <c r="BC31" s="312"/>
      <c r="BD31" s="312"/>
      <c r="BE31" s="312"/>
      <c r="BF31" s="311"/>
      <c r="BG31" s="309"/>
    </row>
    <row r="32" spans="1:59" ht="15.75" x14ac:dyDescent="0.25">
      <c r="A32" s="124"/>
      <c r="B32" s="125" t="s">
        <v>704</v>
      </c>
      <c r="C32" s="126"/>
      <c r="D32" s="126"/>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371"/>
      <c r="AK32" s="49"/>
      <c r="AM32" s="309">
        <v>203</v>
      </c>
      <c r="AN32" s="309">
        <v>56</v>
      </c>
      <c r="AO32" s="309">
        <v>57</v>
      </c>
      <c r="AP32" s="309">
        <v>204</v>
      </c>
      <c r="AQ32" s="309">
        <v>205</v>
      </c>
      <c r="AT32" s="313">
        <v>47</v>
      </c>
      <c r="AU32" s="313"/>
      <c r="AV32" s="313">
        <v>49</v>
      </c>
      <c r="AW32" s="313"/>
      <c r="AX32" s="313">
        <v>50</v>
      </c>
      <c r="AY32" s="313"/>
      <c r="AZ32" s="313">
        <v>51</v>
      </c>
      <c r="BA32" s="313"/>
      <c r="BB32" s="313">
        <v>52</v>
      </c>
      <c r="BC32" s="313"/>
      <c r="BD32" s="313">
        <v>53</v>
      </c>
      <c r="BE32" s="313"/>
    </row>
    <row r="33" spans="1:59" s="7" customFormat="1" ht="30" x14ac:dyDescent="0.25">
      <c r="A33" s="89"/>
      <c r="B33" s="89" t="s">
        <v>1561</v>
      </c>
      <c r="C33" s="89"/>
      <c r="D33" s="89" t="s">
        <v>507</v>
      </c>
      <c r="E33" s="89"/>
      <c r="F33" s="89" t="s">
        <v>526</v>
      </c>
      <c r="G33" s="89"/>
      <c r="H33" s="89"/>
      <c r="I33" s="89"/>
      <c r="J33" s="89"/>
      <c r="K33" s="89"/>
      <c r="L33" s="89" t="s">
        <v>442</v>
      </c>
      <c r="M33" s="89"/>
      <c r="N33" s="89"/>
      <c r="O33" s="89" t="s">
        <v>440</v>
      </c>
      <c r="P33" s="89"/>
      <c r="Q33" s="89"/>
      <c r="R33" s="89" t="s">
        <v>1562</v>
      </c>
      <c r="S33" s="89"/>
      <c r="T33" s="89"/>
      <c r="U33" s="89"/>
      <c r="V33" s="89"/>
      <c r="W33" s="89"/>
      <c r="X33" s="148" t="s">
        <v>1539</v>
      </c>
      <c r="Y33" s="89"/>
      <c r="Z33" s="89" t="s">
        <v>1540</v>
      </c>
      <c r="AA33" s="89"/>
      <c r="AB33" s="89"/>
      <c r="AC33" s="89"/>
      <c r="AD33" s="89"/>
      <c r="AE33" s="89"/>
      <c r="AF33" s="89"/>
      <c r="AG33" s="89"/>
      <c r="AH33" s="449" t="s">
        <v>1551</v>
      </c>
      <c r="AI33" s="450"/>
      <c r="AJ33" s="371"/>
      <c r="AK33" s="89"/>
      <c r="AL33" s="314"/>
      <c r="AM33" s="314" t="s">
        <v>1569</v>
      </c>
      <c r="AN33" s="314" t="s">
        <v>1568</v>
      </c>
      <c r="AO33" s="314" t="s">
        <v>1570</v>
      </c>
      <c r="AP33" s="314" t="s">
        <v>1608</v>
      </c>
      <c r="AQ33" s="314" t="s">
        <v>1685</v>
      </c>
      <c r="AR33" s="314" t="s">
        <v>1571</v>
      </c>
      <c r="AS33" s="315"/>
      <c r="AT33" s="315" t="s">
        <v>443</v>
      </c>
      <c r="AU33" s="315"/>
      <c r="AV33" s="316" t="s">
        <v>445</v>
      </c>
      <c r="AW33" s="316"/>
      <c r="AX33" s="316" t="s">
        <v>650</v>
      </c>
      <c r="AY33" s="316"/>
      <c r="AZ33" s="316" t="s">
        <v>447</v>
      </c>
      <c r="BA33" s="316"/>
      <c r="BB33" s="316" t="s">
        <v>444</v>
      </c>
      <c r="BC33" s="316"/>
      <c r="BD33" s="316" t="s">
        <v>446</v>
      </c>
      <c r="BE33" s="314"/>
      <c r="BF33" s="346"/>
      <c r="BG33" s="314" t="s">
        <v>1137</v>
      </c>
    </row>
    <row r="34" spans="1:59" x14ac:dyDescent="0.25">
      <c r="A34" s="49"/>
      <c r="B34" s="297"/>
      <c r="C34" s="49"/>
      <c r="D34" s="113"/>
      <c r="E34" s="49"/>
      <c r="F34" s="49" t="str">
        <f>IF(D34&lt;&gt;"",VLOOKUP(D34,LOV_GWSGRP!$BX:$BY,2,0),"")</f>
        <v/>
      </c>
      <c r="G34" s="49"/>
      <c r="H34" s="49"/>
      <c r="I34" s="49"/>
      <c r="J34" s="49"/>
      <c r="K34" s="49"/>
      <c r="L34" s="113"/>
      <c r="M34" s="49"/>
      <c r="N34" s="49"/>
      <c r="O34" s="436" t="s">
        <v>1622</v>
      </c>
      <c r="P34" s="436"/>
      <c r="Q34" s="49"/>
      <c r="R34" s="437"/>
      <c r="S34" s="438"/>
      <c r="T34" s="438"/>
      <c r="U34" s="438"/>
      <c r="V34" s="438"/>
      <c r="W34" s="49"/>
      <c r="X34" s="297"/>
      <c r="Y34" s="49"/>
      <c r="Z34" s="436"/>
      <c r="AA34" s="436"/>
      <c r="AB34" s="436"/>
      <c r="AC34" s="436"/>
      <c r="AD34" s="436"/>
      <c r="AE34" s="436"/>
      <c r="AF34" s="436"/>
      <c r="AG34" s="49"/>
      <c r="AH34" s="343"/>
      <c r="AI34" s="319"/>
      <c r="AJ34" s="372" t="str">
        <f>IF(AM34="J","De gekozen activiteiten kunnen niet samen gaan op één perceel",
  IF(AN34="J","Deze activiteit voldoet niet aan de voorwaarden",
  IF(AO34="J","Deze activiteit is reeds gekozen voor dit perceel",
  IF(AP34="J","Inzet voor GLMC8a heeft mogelijk invloed op uitbetaling ANLb",
  IF(AQ34="J","Inzet gewas voor GLMC8a niet mogelijk",
 "")))))</f>
        <v/>
      </c>
      <c r="AK34" s="319"/>
      <c r="AM34" s="355" t="str">
        <f>IF(ISERROR(VLOOKUP(B34,percelen!BA:IW,AM$32,0)),"N",VLOOKUP(B34,percelen!BA:IW,AM$32,0))</f>
        <v>N</v>
      </c>
      <c r="AN34" s="355" t="str">
        <f>IF(ISERROR(VLOOKUP(B34&amp;"_"&amp;Z34,activiteiten!$A:$BD,AN$32,0)),"N",VLOOKUP(B34&amp;"_"&amp;Z34,activiteiten!$A:$BD,AN$32,0))</f>
        <v>N</v>
      </c>
      <c r="AO34" s="355" t="str">
        <f>IF(ISERROR(VLOOKUP(B34&amp;"_"&amp;Z34,activiteiten!$A:$BE,AO$32,0)),"N",VLOOKUP(B34&amp;"_"&amp;Z34,activiteiten!$A:$BE,AO$32,0))</f>
        <v>N</v>
      </c>
      <c r="AP34" s="355" t="str">
        <f>IF(ISERROR(VLOOKUP(B34,percelen!BA:IW,AP$32,0)),"N",VLOOKUP(B34,percelen!BA:IW,AP$32,0))</f>
        <v>N</v>
      </c>
      <c r="AQ34" s="355" t="str">
        <f>IF(ISERROR(VLOOKUP(B34,percelen!BA:IW,AQ$32,0)),"N",VLOOKUP(B34,percelen!BA:IW,AQ$32,0))</f>
        <v>N</v>
      </c>
      <c r="AR34" s="355" t="str">
        <f>IF(OR(AM34="J",AN34="J",AO34="J"),"J","N")</f>
        <v>N</v>
      </c>
      <c r="AS34" s="313" t="s">
        <v>448</v>
      </c>
      <c r="AT34" s="317" t="str">
        <f>IF(OR($B34="",ISERROR(VLOOKUP($B34&amp;"_"&amp;$Z34,activiteiten!$A:$BC,AT$32,0))),"",VLOOKUP($B34&amp;"_"&amp;$Z34,activiteiten!$A:$BC,AT$32,0))</f>
        <v/>
      </c>
      <c r="AU34" s="313"/>
      <c r="AV34" s="312" t="str">
        <f>IF(OR($B34="",ISERROR(VLOOKUP($B34&amp;"_"&amp;$Z34,activiteiten!$A:$BC,AV$32,0))),"",VLOOKUP($B34&amp;"_"&amp;$Z34,activiteiten!$A:$BC,AV$32,0))</f>
        <v/>
      </c>
      <c r="AW34" s="312"/>
      <c r="AX34" s="312" t="str">
        <f>IF(OR($B34="",ISERROR(VLOOKUP($B34&amp;"_"&amp;$Z34,activiteiten!$A:$BC,AX$32,0))),"",VLOOKUP($B34&amp;"_"&amp;$Z34,activiteiten!$A:$BC,AX$32,0))</f>
        <v/>
      </c>
      <c r="AY34" s="312"/>
      <c r="AZ34" s="312" t="str">
        <f>IF(OR($B34="",ISERROR(VLOOKUP($B34&amp;"_"&amp;$Z34,activiteiten!$A:$BC,AZ$32,0))),"",VLOOKUP($B34&amp;"_"&amp;$Z34,activiteiten!$A:$BC,AZ$32,0))</f>
        <v/>
      </c>
      <c r="BA34" s="312"/>
      <c r="BB34" s="312" t="str">
        <f>IF(OR($B34="",ISERROR(VLOOKUP($B34&amp;"_"&amp;$Z34,activiteiten!$A:$BC,BB$32,0))),"",VLOOKUP($B34&amp;"_"&amp;$Z34,activiteiten!$A:$BC,BB$32,0))</f>
        <v/>
      </c>
      <c r="BC34" s="312"/>
      <c r="BD34" s="312" t="str">
        <f>IF(OR($B34="",ISERROR(VLOOKUP($B34&amp;"_"&amp;$Z34,activiteiten!$A:$BC,BD$32,0))),"",VLOOKUP($B34&amp;"_"&amp;$Z34,activiteiten!$A:$BC,BD$32,0))</f>
        <v/>
      </c>
      <c r="BF34" s="347"/>
      <c r="BG34" s="348" t="str">
        <f>percelen!BK5</f>
        <v>N</v>
      </c>
    </row>
    <row r="35" spans="1:59" x14ac:dyDescent="0.25">
      <c r="A35" s="49"/>
      <c r="B35" s="297"/>
      <c r="C35" s="49"/>
      <c r="D35" s="113"/>
      <c r="E35" s="49"/>
      <c r="F35" s="49" t="str">
        <f>IF(D35&lt;&gt;"",VLOOKUP(D35,LOV_GWSGRP!$BX:$BY,2,0),"")</f>
        <v/>
      </c>
      <c r="G35" s="49"/>
      <c r="H35" s="49"/>
      <c r="I35" s="49"/>
      <c r="J35" s="49"/>
      <c r="K35" s="49"/>
      <c r="L35" s="113"/>
      <c r="M35" s="49"/>
      <c r="N35" s="49"/>
      <c r="O35" s="436" t="s">
        <v>1622</v>
      </c>
      <c r="P35" s="436"/>
      <c r="Q35" s="49"/>
      <c r="R35" s="437"/>
      <c r="S35" s="438"/>
      <c r="T35" s="438"/>
      <c r="U35" s="438"/>
      <c r="V35" s="438"/>
      <c r="W35" s="49"/>
      <c r="X35" s="297"/>
      <c r="Y35" s="49"/>
      <c r="Z35" s="436"/>
      <c r="AA35" s="436"/>
      <c r="AB35" s="436"/>
      <c r="AC35" s="436"/>
      <c r="AD35" s="436"/>
      <c r="AE35" s="436"/>
      <c r="AF35" s="436"/>
      <c r="AG35" s="49"/>
      <c r="AH35" s="343"/>
      <c r="AI35" s="49"/>
      <c r="AJ35" s="372" t="str">
        <f t="shared" ref="AJ35:AJ98" si="0">IF(AM35="J","De gekozen activiteiten kunnen niet samen gaan op één perceel",
  IF(AN35="J","Deze activiteit voldoet niet aan de voorwaarden",
  IF(AO35="J","Deze activiteit is reeds gekozen voor dit perceel",
  IF(AP35="J","Inzet voor GLMC8a heeft mogelijk invloed op uitbetaling ANLb",
  IF(AQ35="J","Inzet gewas voor GLMC8a niet mogelijk",
 "")))))</f>
        <v/>
      </c>
      <c r="AK35" s="319"/>
      <c r="AM35" s="355" t="str">
        <f>IF(ISERROR(VLOOKUP(B35,percelen!BA:IW,AM$32,0)),"N",VLOOKUP(B35,percelen!BA:IW,AM$32,0))</f>
        <v>N</v>
      </c>
      <c r="AN35" s="355" t="str">
        <f>IF(ISERROR(VLOOKUP(B35&amp;"_"&amp;Z35,activiteiten!$A:$BD,AN$32,0)),"N",VLOOKUP(B35&amp;"_"&amp;Z35,activiteiten!$A:$BD,AN$32,0))</f>
        <v>N</v>
      </c>
      <c r="AO35" s="355" t="str">
        <f>IF(ISERROR(VLOOKUP(B35&amp;"_"&amp;Z35,activiteiten!$A:$BE,AO$32,0)),"N",VLOOKUP(B35&amp;"_"&amp;Z35,activiteiten!$A:$BE,AO$32,0))</f>
        <v>N</v>
      </c>
      <c r="AP35" s="355" t="str">
        <f>IF(ISERROR(VLOOKUP(B35,percelen!BA:IW,AP$32,0)),"N",VLOOKUP(B35,percelen!BA:IW,AP$32,0))</f>
        <v>N</v>
      </c>
      <c r="AQ35" s="355" t="str">
        <f>IF(ISERROR(VLOOKUP(B35,percelen!BA:IW,AQ$32,0)),"N",VLOOKUP(B35,percelen!BA:IW,AQ$32,0))</f>
        <v>N</v>
      </c>
      <c r="AR35" s="355" t="str">
        <f t="shared" ref="AR35:AR38" si="1">IF(OR(AM35="J",AN35="J",AO35="J"),"J","N")</f>
        <v>N</v>
      </c>
      <c r="AS35" s="313" t="s">
        <v>448</v>
      </c>
      <c r="AT35" s="317" t="str">
        <f>IF(OR($B35="",ISERROR(VLOOKUP($B35&amp;"_"&amp;$Z35,activiteiten!$A:$BC,AT$32,0))),"",VLOOKUP($B35&amp;"_"&amp;$Z35,activiteiten!$A:$BC,AT$32,0))</f>
        <v/>
      </c>
      <c r="AU35" s="313"/>
      <c r="AV35" s="312" t="str">
        <f>IF(OR($B35="",ISERROR(VLOOKUP($B35&amp;"_"&amp;$Z35,activiteiten!$A:$BC,AV$32,0))),"",VLOOKUP($B35&amp;"_"&amp;$Z35,activiteiten!$A:$BC,AV$32,0))</f>
        <v/>
      </c>
      <c r="AW35" s="312"/>
      <c r="AX35" s="312" t="str">
        <f>IF(OR($B35="",ISERROR(VLOOKUP($B35&amp;"_"&amp;$Z35,activiteiten!$A:$BC,AX$32,0))),"",VLOOKUP($B35&amp;"_"&amp;$Z35,activiteiten!$A:$BC,AX$32,0))</f>
        <v/>
      </c>
      <c r="AY35" s="312"/>
      <c r="AZ35" s="312" t="str">
        <f>IF(OR($B35="",ISERROR(VLOOKUP($B35&amp;"_"&amp;$Z35,activiteiten!$A:$BC,AZ$32,0))),"",VLOOKUP($B35&amp;"_"&amp;$Z35,activiteiten!$A:$BC,AZ$32,0))</f>
        <v/>
      </c>
      <c r="BA35" s="312"/>
      <c r="BB35" s="312" t="str">
        <f>IF(OR($B35="",ISERROR(VLOOKUP($B35&amp;"_"&amp;$Z35,activiteiten!$A:$BC,BB$32,0))),"",VLOOKUP($B35&amp;"_"&amp;$Z35,activiteiten!$A:$BC,BB$32,0))</f>
        <v/>
      </c>
      <c r="BC35" s="312"/>
      <c r="BD35" s="312" t="str">
        <f>IF(OR($B35="",ISERROR(VLOOKUP($B35&amp;"_"&amp;$Z35,activiteiten!$A:$BC,BD$32,0))),"",VLOOKUP($B35&amp;"_"&amp;$Z35,activiteiten!$A:$BC,BD$32,0))</f>
        <v/>
      </c>
      <c r="BG35" s="348" t="str">
        <f>percelen!BK6</f>
        <v>N</v>
      </c>
    </row>
    <row r="36" spans="1:59" x14ac:dyDescent="0.25">
      <c r="A36" s="49"/>
      <c r="B36" s="297"/>
      <c r="C36" s="49"/>
      <c r="D36" s="113"/>
      <c r="E36" s="49"/>
      <c r="F36" s="49" t="str">
        <f>IF(D36&lt;&gt;"",VLOOKUP(D36,LOV_GWSGRP!$BX:$BY,2,0),"")</f>
        <v/>
      </c>
      <c r="G36" s="49"/>
      <c r="H36" s="49"/>
      <c r="I36" s="49"/>
      <c r="J36" s="49"/>
      <c r="K36" s="49"/>
      <c r="L36" s="113"/>
      <c r="M36" s="49"/>
      <c r="N36" s="49"/>
      <c r="O36" s="436" t="s">
        <v>1622</v>
      </c>
      <c r="P36" s="436"/>
      <c r="Q36" s="49"/>
      <c r="R36" s="437"/>
      <c r="S36" s="438"/>
      <c r="T36" s="438"/>
      <c r="U36" s="438"/>
      <c r="V36" s="438"/>
      <c r="W36" s="49"/>
      <c r="X36" s="297"/>
      <c r="Y36" s="49"/>
      <c r="Z36" s="436"/>
      <c r="AA36" s="436"/>
      <c r="AB36" s="436"/>
      <c r="AC36" s="436"/>
      <c r="AD36" s="436"/>
      <c r="AE36" s="436"/>
      <c r="AF36" s="436"/>
      <c r="AG36" s="49"/>
      <c r="AH36" s="343"/>
      <c r="AI36" s="49"/>
      <c r="AJ36" s="372" t="str">
        <f t="shared" si="0"/>
        <v/>
      </c>
      <c r="AK36" s="319"/>
      <c r="AM36" s="355" t="str">
        <f>IF(ISERROR(VLOOKUP(B36,percelen!BA:IW,AM$32,0)),"N",VLOOKUP(B36,percelen!BA:IW,AM$32,0))</f>
        <v>N</v>
      </c>
      <c r="AN36" s="355" t="str">
        <f>IF(ISERROR(VLOOKUP(B36&amp;"_"&amp;Z36,activiteiten!$A:$BD,AN$32,0)),"N",VLOOKUP(B36&amp;"_"&amp;Z36,activiteiten!$A:$BD,AN$32,0))</f>
        <v>N</v>
      </c>
      <c r="AO36" s="355" t="str">
        <f>IF(ISERROR(VLOOKUP(B36&amp;"_"&amp;Z36,activiteiten!$A:$BE,AO$32,0)),"N",VLOOKUP(B36&amp;"_"&amp;Z36,activiteiten!$A:$BE,AO$32,0))</f>
        <v>N</v>
      </c>
      <c r="AP36" s="355" t="str">
        <f>IF(ISERROR(VLOOKUP(B36,percelen!BA:IW,AP$32,0)),"N",VLOOKUP(B36,percelen!BA:IW,AP$32,0))</f>
        <v>N</v>
      </c>
      <c r="AQ36" s="355" t="str">
        <f>IF(ISERROR(VLOOKUP(B36,percelen!BA:IW,AQ$32,0)),"N",VLOOKUP(B36,percelen!BA:IW,AQ$32,0))</f>
        <v>N</v>
      </c>
      <c r="AR36" s="355" t="str">
        <f t="shared" si="1"/>
        <v>N</v>
      </c>
      <c r="AS36" s="313" t="s">
        <v>448</v>
      </c>
      <c r="AT36" s="317" t="str">
        <f>IF(OR($B36="",ISERROR(VLOOKUP($B36&amp;"_"&amp;$Z36,activiteiten!$A:$BC,AT$32,0))),"",VLOOKUP($B36&amp;"_"&amp;$Z36,activiteiten!$A:$BC,AT$32,0))</f>
        <v/>
      </c>
      <c r="AU36" s="313"/>
      <c r="AV36" s="312" t="str">
        <f>IF(OR($B36="",ISERROR(VLOOKUP($B36&amp;"_"&amp;$Z36,activiteiten!$A:$BC,AV$32,0))),"",VLOOKUP($B36&amp;"_"&amp;$Z36,activiteiten!$A:$BC,AV$32,0))</f>
        <v/>
      </c>
      <c r="AW36" s="312"/>
      <c r="AX36" s="312" t="str">
        <f>IF(OR($B36="",ISERROR(VLOOKUP($B36&amp;"_"&amp;$Z36,activiteiten!$A:$BC,AX$32,0))),"",VLOOKUP($B36&amp;"_"&amp;$Z36,activiteiten!$A:$BC,AX$32,0))</f>
        <v/>
      </c>
      <c r="AY36" s="312"/>
      <c r="AZ36" s="312" t="str">
        <f>IF(OR($B36="",ISERROR(VLOOKUP($B36&amp;"_"&amp;$Z36,activiteiten!$A:$BC,AZ$32,0))),"",VLOOKUP($B36&amp;"_"&amp;$Z36,activiteiten!$A:$BC,AZ$32,0))</f>
        <v/>
      </c>
      <c r="BA36" s="312"/>
      <c r="BB36" s="312" t="str">
        <f>IF(OR($B36="",ISERROR(VLOOKUP($B36&amp;"_"&amp;$Z36,activiteiten!$A:$BC,BB$32,0))),"",VLOOKUP($B36&amp;"_"&amp;$Z36,activiteiten!$A:$BC,BB$32,0))</f>
        <v/>
      </c>
      <c r="BC36" s="312"/>
      <c r="BD36" s="312" t="str">
        <f>IF(OR($B36="",ISERROR(VLOOKUP($B36&amp;"_"&amp;$Z36,activiteiten!$A:$BC,BD$32,0))),"",VLOOKUP($B36&amp;"_"&amp;$Z36,activiteiten!$A:$BC,BD$32,0))</f>
        <v/>
      </c>
      <c r="BG36" s="348" t="str">
        <f>percelen!BK7</f>
        <v>N</v>
      </c>
    </row>
    <row r="37" spans="1:59" x14ac:dyDescent="0.25">
      <c r="A37" s="49"/>
      <c r="B37" s="297"/>
      <c r="C37" s="49"/>
      <c r="D37" s="113"/>
      <c r="E37" s="49"/>
      <c r="F37" s="49" t="str">
        <f>IF(D37&lt;&gt;"",VLOOKUP(D37,LOV_GWSGRP!$BX:$BY,2,0),"")</f>
        <v/>
      </c>
      <c r="G37" s="49"/>
      <c r="H37" s="49"/>
      <c r="I37" s="49"/>
      <c r="J37" s="49"/>
      <c r="K37" s="49"/>
      <c r="L37" s="113"/>
      <c r="M37" s="49"/>
      <c r="N37" s="49"/>
      <c r="O37" s="436" t="s">
        <v>1622</v>
      </c>
      <c r="P37" s="436"/>
      <c r="Q37" s="49"/>
      <c r="R37" s="437"/>
      <c r="S37" s="438"/>
      <c r="T37" s="438"/>
      <c r="U37" s="438"/>
      <c r="V37" s="438"/>
      <c r="W37" s="49"/>
      <c r="X37" s="297"/>
      <c r="Y37" s="49"/>
      <c r="Z37" s="436"/>
      <c r="AA37" s="436"/>
      <c r="AB37" s="436"/>
      <c r="AC37" s="436"/>
      <c r="AD37" s="436"/>
      <c r="AE37" s="436"/>
      <c r="AF37" s="436"/>
      <c r="AG37" s="49"/>
      <c r="AH37" s="343"/>
      <c r="AI37" s="49"/>
      <c r="AJ37" s="372" t="str">
        <f t="shared" si="0"/>
        <v/>
      </c>
      <c r="AK37" s="319"/>
      <c r="AM37" s="355" t="str">
        <f>IF(ISERROR(VLOOKUP(B37,percelen!BA:IW,AM$32,0)),"N",VLOOKUP(B37,percelen!BA:IW,AM$32,0))</f>
        <v>N</v>
      </c>
      <c r="AN37" s="355" t="str">
        <f>IF(ISERROR(VLOOKUP(B37&amp;"_"&amp;Z37,activiteiten!$A:$BD,AN$32,0)),"N",VLOOKUP(B37&amp;"_"&amp;Z37,activiteiten!$A:$BD,AN$32,0))</f>
        <v>N</v>
      </c>
      <c r="AO37" s="355" t="str">
        <f>IF(ISERROR(VLOOKUP(B37&amp;"_"&amp;Z37,activiteiten!$A:$BE,AO$32,0)),"N",VLOOKUP(B37&amp;"_"&amp;Z37,activiteiten!$A:$BE,AO$32,0))</f>
        <v>N</v>
      </c>
      <c r="AP37" s="355" t="str">
        <f>IF(ISERROR(VLOOKUP(B37,percelen!BA:IW,AP$32,0)),"N",VLOOKUP(B37,percelen!BA:IW,AP$32,0))</f>
        <v>N</v>
      </c>
      <c r="AQ37" s="355" t="str">
        <f>IF(ISERROR(VLOOKUP(B37,percelen!BA:IW,AQ$32,0)),"N",VLOOKUP(B37,percelen!BA:IW,AQ$32,0))</f>
        <v>N</v>
      </c>
      <c r="AR37" s="355" t="str">
        <f t="shared" si="1"/>
        <v>N</v>
      </c>
      <c r="AS37" s="313" t="s">
        <v>448</v>
      </c>
      <c r="AT37" s="317" t="str">
        <f>IF(OR($B37="",ISERROR(VLOOKUP($B37&amp;"_"&amp;$Z37,activiteiten!$A:$BC,AT$32,0))),"",VLOOKUP($B37&amp;"_"&amp;$Z37,activiteiten!$A:$BC,AT$32,0))</f>
        <v/>
      </c>
      <c r="AU37" s="313"/>
      <c r="AV37" s="312" t="str">
        <f>IF(OR($B37="",ISERROR(VLOOKUP($B37&amp;"_"&amp;$Z37,activiteiten!$A:$BC,AV$32,0))),"",VLOOKUP($B37&amp;"_"&amp;$Z37,activiteiten!$A:$BC,AV$32,0))</f>
        <v/>
      </c>
      <c r="AW37" s="312"/>
      <c r="AX37" s="312" t="str">
        <f>IF(OR($B37="",ISERROR(VLOOKUP($B37&amp;"_"&amp;$Z37,activiteiten!$A:$BC,AX$32,0))),"",VLOOKUP($B37&amp;"_"&amp;$Z37,activiteiten!$A:$BC,AX$32,0))</f>
        <v/>
      </c>
      <c r="AY37" s="312"/>
      <c r="AZ37" s="312" t="str">
        <f>IF(OR($B37="",ISERROR(VLOOKUP($B37&amp;"_"&amp;$Z37,activiteiten!$A:$BC,AZ$32,0))),"",VLOOKUP($B37&amp;"_"&amp;$Z37,activiteiten!$A:$BC,AZ$32,0))</f>
        <v/>
      </c>
      <c r="BA37" s="312"/>
      <c r="BB37" s="312" t="str">
        <f>IF(OR($B37="",ISERROR(VLOOKUP($B37&amp;"_"&amp;$Z37,activiteiten!$A:$BC,BB$32,0))),"",VLOOKUP($B37&amp;"_"&amp;$Z37,activiteiten!$A:$BC,BB$32,0))</f>
        <v/>
      </c>
      <c r="BC37" s="312"/>
      <c r="BD37" s="312" t="str">
        <f>IF(OR($B37="",ISERROR(VLOOKUP($B37&amp;"_"&amp;$Z37,activiteiten!$A:$BC,BD$32,0))),"",VLOOKUP($B37&amp;"_"&amp;$Z37,activiteiten!$A:$BC,BD$32,0))</f>
        <v/>
      </c>
      <c r="BG37" s="348" t="str">
        <f>percelen!BK8</f>
        <v>N</v>
      </c>
    </row>
    <row r="38" spans="1:59" x14ac:dyDescent="0.25">
      <c r="A38" s="49"/>
      <c r="B38" s="297"/>
      <c r="C38" s="49"/>
      <c r="D38" s="113"/>
      <c r="E38" s="49"/>
      <c r="F38" s="49" t="str">
        <f>IF(D38&lt;&gt;"",VLOOKUP(D38,LOV_GWSGRP!$BX:$BY,2,0),"")</f>
        <v/>
      </c>
      <c r="G38" s="49"/>
      <c r="H38" s="49"/>
      <c r="I38" s="49"/>
      <c r="J38" s="49"/>
      <c r="K38" s="49"/>
      <c r="L38" s="113"/>
      <c r="M38" s="49"/>
      <c r="N38" s="49"/>
      <c r="O38" s="436" t="s">
        <v>1622</v>
      </c>
      <c r="P38" s="436"/>
      <c r="Q38" s="49"/>
      <c r="R38" s="437"/>
      <c r="S38" s="438"/>
      <c r="T38" s="438"/>
      <c r="U38" s="438"/>
      <c r="V38" s="438"/>
      <c r="W38" s="49"/>
      <c r="X38" s="297"/>
      <c r="Y38" s="49"/>
      <c r="Z38" s="436"/>
      <c r="AA38" s="436"/>
      <c r="AB38" s="436"/>
      <c r="AC38" s="436"/>
      <c r="AD38" s="436"/>
      <c r="AE38" s="436"/>
      <c r="AF38" s="436"/>
      <c r="AG38" s="49"/>
      <c r="AH38" s="343"/>
      <c r="AI38" s="49"/>
      <c r="AJ38" s="372" t="str">
        <f t="shared" si="0"/>
        <v/>
      </c>
      <c r="AK38" s="319"/>
      <c r="AM38" s="355" t="str">
        <f>IF(ISERROR(VLOOKUP(B38,percelen!BA:IW,AM$32,0)),"N",VLOOKUP(B38,percelen!BA:IW,AM$32,0))</f>
        <v>N</v>
      </c>
      <c r="AN38" s="355" t="str">
        <f>IF(ISERROR(VLOOKUP(B38&amp;"_"&amp;Z38,activiteiten!$A:$BD,AN$32,0)),"N",VLOOKUP(B38&amp;"_"&amp;Z38,activiteiten!$A:$BD,AN$32,0))</f>
        <v>N</v>
      </c>
      <c r="AO38" s="355" t="str">
        <f>IF(ISERROR(VLOOKUP(B38&amp;"_"&amp;Z38,activiteiten!$A:$BE,AO$32,0)),"N",VLOOKUP(B38&amp;"_"&amp;Z38,activiteiten!$A:$BE,AO$32,0))</f>
        <v>N</v>
      </c>
      <c r="AP38" s="355" t="str">
        <f>IF(ISERROR(VLOOKUP(B38,percelen!BA:IW,AP$32,0)),"N",VLOOKUP(B38,percelen!BA:IW,AP$32,0))</f>
        <v>N</v>
      </c>
      <c r="AQ38" s="355" t="str">
        <f>IF(ISERROR(VLOOKUP(B38,percelen!BA:IW,AQ$32,0)),"N",VLOOKUP(B38,percelen!BA:IW,AQ$32,0))</f>
        <v>N</v>
      </c>
      <c r="AR38" s="355" t="str">
        <f t="shared" si="1"/>
        <v>N</v>
      </c>
      <c r="AS38" s="313" t="s">
        <v>448</v>
      </c>
      <c r="AT38" s="317" t="str">
        <f>IF(OR($B38="",ISERROR(VLOOKUP($B38&amp;"_"&amp;$Z38,activiteiten!$A:$BC,AT$32,0))),"",VLOOKUP($B38&amp;"_"&amp;$Z38,activiteiten!$A:$BC,AT$32,0))</f>
        <v/>
      </c>
      <c r="AU38" s="313"/>
      <c r="AV38" s="312" t="str">
        <f>IF(OR($B38="",ISERROR(VLOOKUP($B38&amp;"_"&amp;$Z38,activiteiten!$A:$BC,AV$32,0))),"",VLOOKUP($B38&amp;"_"&amp;$Z38,activiteiten!$A:$BC,AV$32,0))</f>
        <v/>
      </c>
      <c r="AW38" s="312"/>
      <c r="AX38" s="312" t="str">
        <f>IF(OR($B38="",ISERROR(VLOOKUP($B38&amp;"_"&amp;$Z38,activiteiten!$A:$BC,AX$32,0))),"",VLOOKUP($B38&amp;"_"&amp;$Z38,activiteiten!$A:$BC,AX$32,0))</f>
        <v/>
      </c>
      <c r="AY38" s="312"/>
      <c r="AZ38" s="312" t="str">
        <f>IF(OR($B38="",ISERROR(VLOOKUP($B38&amp;"_"&amp;$Z38,activiteiten!$A:$BC,AZ$32,0))),"",VLOOKUP($B38&amp;"_"&amp;$Z38,activiteiten!$A:$BC,AZ$32,0))</f>
        <v/>
      </c>
      <c r="BA38" s="312"/>
      <c r="BB38" s="312" t="str">
        <f>IF(OR($B38="",ISERROR(VLOOKUP($B38&amp;"_"&amp;$Z38,activiteiten!$A:$BC,BB$32,0))),"",VLOOKUP($B38&amp;"_"&amp;$Z38,activiteiten!$A:$BC,BB$32,0))</f>
        <v/>
      </c>
      <c r="BC38" s="312"/>
      <c r="BD38" s="312" t="str">
        <f>IF(OR($B38="",ISERROR(VLOOKUP($B38&amp;"_"&amp;$Z38,activiteiten!$A:$BC,BD$32,0))),"",VLOOKUP($B38&amp;"_"&amp;$Z38,activiteiten!$A:$BC,BD$32,0))</f>
        <v/>
      </c>
      <c r="BG38" s="348" t="str">
        <f>percelen!BK9</f>
        <v>N</v>
      </c>
    </row>
    <row r="39" spans="1:59" x14ac:dyDescent="0.25">
      <c r="A39" s="49"/>
      <c r="B39" s="297"/>
      <c r="C39" s="49"/>
      <c r="D39" s="113"/>
      <c r="E39" s="49"/>
      <c r="F39" s="49" t="str">
        <f>IF(D39&lt;&gt;"",VLOOKUP(D39,LOV_GWSGRP!$BX:$BY,2,0),"")</f>
        <v/>
      </c>
      <c r="G39" s="49"/>
      <c r="H39" s="49"/>
      <c r="I39" s="49"/>
      <c r="J39" s="49"/>
      <c r="K39" s="49"/>
      <c r="L39" s="113"/>
      <c r="M39" s="49"/>
      <c r="N39" s="49"/>
      <c r="O39" s="436" t="s">
        <v>1622</v>
      </c>
      <c r="P39" s="436"/>
      <c r="Q39" s="49"/>
      <c r="R39" s="437"/>
      <c r="S39" s="438"/>
      <c r="T39" s="438"/>
      <c r="U39" s="438"/>
      <c r="V39" s="438"/>
      <c r="W39" s="49"/>
      <c r="X39" s="297"/>
      <c r="Y39" s="49"/>
      <c r="Z39" s="436"/>
      <c r="AA39" s="436"/>
      <c r="AB39" s="436"/>
      <c r="AC39" s="436"/>
      <c r="AD39" s="436"/>
      <c r="AE39" s="436"/>
      <c r="AF39" s="436"/>
      <c r="AG39" s="49"/>
      <c r="AH39" s="343"/>
      <c r="AI39" s="49"/>
      <c r="AJ39" s="372" t="str">
        <f t="shared" si="0"/>
        <v/>
      </c>
      <c r="AK39" s="319"/>
      <c r="AM39" s="355" t="str">
        <f>IF(ISERROR(VLOOKUP(B39,percelen!BA:IW,AM$32,0)),"N",VLOOKUP(B39,percelen!BA:IW,AM$32,0))</f>
        <v>N</v>
      </c>
      <c r="AN39" s="355" t="str">
        <f>IF(ISERROR(VLOOKUP(B39&amp;"_"&amp;Z39,activiteiten!$A:$BD,AN$32,0)),"N",VLOOKUP(B39&amp;"_"&amp;Z39,activiteiten!$A:$BD,AN$32,0))</f>
        <v>N</v>
      </c>
      <c r="AO39" s="355" t="str">
        <f>IF(ISERROR(VLOOKUP(B39&amp;"_"&amp;Z39,activiteiten!$A:$BE,AO$32,0)),"N",VLOOKUP(B39&amp;"_"&amp;Z39,activiteiten!$A:$BE,AO$32,0))</f>
        <v>N</v>
      </c>
      <c r="AP39" s="355" t="str">
        <f>IF(ISERROR(VLOOKUP(B39,percelen!BA:IW,AP$32,0)),"N",VLOOKUP(B39,percelen!BA:IW,AP$32,0))</f>
        <v>N</v>
      </c>
      <c r="AQ39" s="355" t="str">
        <f>IF(ISERROR(VLOOKUP(B39,percelen!BA:IW,AQ$32,0)),"N",VLOOKUP(B39,percelen!BA:IW,AQ$32,0))</f>
        <v>N</v>
      </c>
      <c r="AR39" s="355" t="str">
        <f>IF(OR(AM39="J",AN39="J",AO39="J"),"J","N")</f>
        <v>N</v>
      </c>
      <c r="AS39" s="313" t="s">
        <v>448</v>
      </c>
      <c r="AT39" s="317" t="str">
        <f>IF(OR($B39="",ISERROR(VLOOKUP($B39&amp;"_"&amp;$Z39,activiteiten!$A:$BC,AT$32,0))),"",VLOOKUP($B39&amp;"_"&amp;$Z39,activiteiten!$A:$BC,AT$32,0))</f>
        <v/>
      </c>
      <c r="AU39" s="313"/>
      <c r="AV39" s="312" t="str">
        <f>IF(OR($B39="",ISERROR(VLOOKUP($B39&amp;"_"&amp;$Z39,activiteiten!$A:$BC,AV$32,0))),"",VLOOKUP($B39&amp;"_"&amp;$Z39,activiteiten!$A:$BC,AV$32,0))</f>
        <v/>
      </c>
      <c r="AW39" s="312"/>
      <c r="AX39" s="312" t="str">
        <f>IF(OR($B39="",ISERROR(VLOOKUP($B39&amp;"_"&amp;$Z39,activiteiten!$A:$BC,AX$32,0))),"",VLOOKUP($B39&amp;"_"&amp;$Z39,activiteiten!$A:$BC,AX$32,0))</f>
        <v/>
      </c>
      <c r="AY39" s="312"/>
      <c r="AZ39" s="312" t="str">
        <f>IF(OR($B39="",ISERROR(VLOOKUP($B39&amp;"_"&amp;$Z39,activiteiten!$A:$BC,AZ$32,0))),"",VLOOKUP($B39&amp;"_"&amp;$Z39,activiteiten!$A:$BC,AZ$32,0))</f>
        <v/>
      </c>
      <c r="BA39" s="312"/>
      <c r="BB39" s="312" t="str">
        <f>IF(OR($B39="",ISERROR(VLOOKUP($B39&amp;"_"&amp;$Z39,activiteiten!$A:$BC,BB$32,0))),"",VLOOKUP($B39&amp;"_"&amp;$Z39,activiteiten!$A:$BC,BB$32,0))</f>
        <v/>
      </c>
      <c r="BC39" s="312"/>
      <c r="BD39" s="312" t="str">
        <f>IF(OR($B39="",ISERROR(VLOOKUP($B39&amp;"_"&amp;$Z39,activiteiten!$A:$BC,BD$32,0))),"",VLOOKUP($B39&amp;"_"&amp;$Z39,activiteiten!$A:$BC,BD$32,0))</f>
        <v/>
      </c>
      <c r="BG39" s="348" t="str">
        <f>percelen!BK10</f>
        <v>N</v>
      </c>
    </row>
    <row r="40" spans="1:59" x14ac:dyDescent="0.25">
      <c r="A40" s="49"/>
      <c r="B40" s="297"/>
      <c r="C40" s="49"/>
      <c r="D40" s="113"/>
      <c r="E40" s="49"/>
      <c r="F40" s="49" t="str">
        <f>IF(D40&lt;&gt;"",VLOOKUP(D40,LOV_GWSGRP!$BX:$BY,2,0),"")</f>
        <v/>
      </c>
      <c r="G40" s="49"/>
      <c r="H40" s="49"/>
      <c r="I40" s="49"/>
      <c r="J40" s="49"/>
      <c r="K40" s="49"/>
      <c r="L40" s="113"/>
      <c r="M40" s="49"/>
      <c r="N40" s="49"/>
      <c r="O40" s="436"/>
      <c r="P40" s="436"/>
      <c r="Q40" s="49"/>
      <c r="R40" s="437"/>
      <c r="S40" s="438"/>
      <c r="T40" s="438"/>
      <c r="U40" s="438"/>
      <c r="V40" s="438"/>
      <c r="W40" s="49"/>
      <c r="X40" s="297"/>
      <c r="Y40" s="49"/>
      <c r="Z40" s="436"/>
      <c r="AA40" s="436"/>
      <c r="AB40" s="436"/>
      <c r="AC40" s="436"/>
      <c r="AD40" s="436"/>
      <c r="AE40" s="436"/>
      <c r="AF40" s="436"/>
      <c r="AG40" s="49"/>
      <c r="AH40" s="343"/>
      <c r="AI40" s="49"/>
      <c r="AJ40" s="372" t="str">
        <f t="shared" si="0"/>
        <v/>
      </c>
      <c r="AK40" s="319"/>
      <c r="AM40" s="355" t="str">
        <f>IF(ISERROR(VLOOKUP(B40,percelen!BA:IW,AM$32,0)),"N",VLOOKUP(B40,percelen!BA:IW,AM$32,0))</f>
        <v>N</v>
      </c>
      <c r="AN40" s="355" t="str">
        <f>IF(ISERROR(VLOOKUP(B40&amp;"_"&amp;Z40,activiteiten!$A:$BD,AN$32,0)),"N",VLOOKUP(B40&amp;"_"&amp;Z40,activiteiten!$A:$BD,AN$32,0))</f>
        <v>N</v>
      </c>
      <c r="AO40" s="355" t="str">
        <f>IF(ISERROR(VLOOKUP(B40&amp;"_"&amp;Z40,activiteiten!$A:$BE,AO$32,0)),"N",VLOOKUP(B40&amp;"_"&amp;Z40,activiteiten!$A:$BE,AO$32,0))</f>
        <v>N</v>
      </c>
      <c r="AP40" s="355" t="str">
        <f>IF(ISERROR(VLOOKUP(B40,percelen!BA:IW,AP$32,0)),"N",VLOOKUP(B40,percelen!BA:IW,AP$32,0))</f>
        <v>N</v>
      </c>
      <c r="AQ40" s="355" t="str">
        <f>IF(ISERROR(VLOOKUP(B40,percelen!BA:IW,AQ$32,0)),"N",VLOOKUP(B40,percelen!BA:IW,AQ$32,0))</f>
        <v>N</v>
      </c>
      <c r="AR40" s="355" t="str">
        <f t="shared" ref="AR40:AR103" si="2">IF(OR(AM40="J",AN40="J",AO40="J"),"J","N")</f>
        <v>N</v>
      </c>
      <c r="AS40" s="313" t="s">
        <v>448</v>
      </c>
      <c r="AT40" s="317" t="str">
        <f>IF(OR($B40="",ISERROR(VLOOKUP($B40&amp;"_"&amp;$Z40,activiteiten!$A:$BC,AT$32,0))),"",VLOOKUP($B40&amp;"_"&amp;$Z40,activiteiten!$A:$BC,AT$32,0))</f>
        <v/>
      </c>
      <c r="AU40" s="313"/>
      <c r="AV40" s="312" t="str">
        <f>IF(OR($B40="",ISERROR(VLOOKUP($B40&amp;"_"&amp;$Z40,activiteiten!$A:$BC,AV$32,0))),"",VLOOKUP($B40&amp;"_"&amp;$Z40,activiteiten!$A:$BC,AV$32,0))</f>
        <v/>
      </c>
      <c r="AW40" s="312"/>
      <c r="AX40" s="312" t="str">
        <f>IF(OR($B40="",ISERROR(VLOOKUP($B40&amp;"_"&amp;$Z40,activiteiten!$A:$BC,AX$32,0))),"",VLOOKUP($B40&amp;"_"&amp;$Z40,activiteiten!$A:$BC,AX$32,0))</f>
        <v/>
      </c>
      <c r="AY40" s="312"/>
      <c r="AZ40" s="312" t="str">
        <f>IF(OR($B40="",ISERROR(VLOOKUP($B40&amp;"_"&amp;$Z40,activiteiten!$A:$BC,AZ$32,0))),"",VLOOKUP($B40&amp;"_"&amp;$Z40,activiteiten!$A:$BC,AZ$32,0))</f>
        <v/>
      </c>
      <c r="BA40" s="312"/>
      <c r="BB40" s="312" t="str">
        <f>IF(OR($B40="",ISERROR(VLOOKUP($B40&amp;"_"&amp;$Z40,activiteiten!$A:$BC,BB$32,0))),"",VLOOKUP($B40&amp;"_"&amp;$Z40,activiteiten!$A:$BC,BB$32,0))</f>
        <v/>
      </c>
      <c r="BC40" s="312"/>
      <c r="BD40" s="312" t="str">
        <f>IF(OR($B40="",ISERROR(VLOOKUP($B40&amp;"_"&amp;$Z40,activiteiten!$A:$BC,BD$32,0))),"",VLOOKUP($B40&amp;"_"&amp;$Z40,activiteiten!$A:$BC,BD$32,0))</f>
        <v/>
      </c>
      <c r="BG40" s="348" t="str">
        <f>percelen!BK11</f>
        <v>N</v>
      </c>
    </row>
    <row r="41" spans="1:59" x14ac:dyDescent="0.25">
      <c r="A41" s="49"/>
      <c r="B41" s="297"/>
      <c r="C41" s="49"/>
      <c r="D41" s="113"/>
      <c r="E41" s="49"/>
      <c r="F41" s="49" t="str">
        <f>IF(D41&lt;&gt;"",VLOOKUP(D41,LOV_GWSGRP!$BX:$BY,2,0),"")</f>
        <v/>
      </c>
      <c r="G41" s="49"/>
      <c r="H41" s="49"/>
      <c r="I41" s="49"/>
      <c r="J41" s="49"/>
      <c r="K41" s="49"/>
      <c r="L41" s="113"/>
      <c r="M41" s="49"/>
      <c r="N41" s="49"/>
      <c r="O41" s="436"/>
      <c r="P41" s="436"/>
      <c r="Q41" s="49"/>
      <c r="R41" s="437"/>
      <c r="S41" s="438"/>
      <c r="T41" s="438"/>
      <c r="U41" s="438"/>
      <c r="V41" s="438"/>
      <c r="W41" s="49"/>
      <c r="X41" s="297"/>
      <c r="Y41" s="49"/>
      <c r="Z41" s="436"/>
      <c r="AA41" s="436"/>
      <c r="AB41" s="436"/>
      <c r="AC41" s="436"/>
      <c r="AD41" s="436"/>
      <c r="AE41" s="436"/>
      <c r="AF41" s="436"/>
      <c r="AG41" s="49"/>
      <c r="AH41" s="343"/>
      <c r="AI41" s="49"/>
      <c r="AJ41" s="372" t="str">
        <f t="shared" si="0"/>
        <v/>
      </c>
      <c r="AK41" s="319"/>
      <c r="AM41" s="355" t="str">
        <f>IF(ISERROR(VLOOKUP(B41,percelen!BA:IW,AM$32,0)),"N",VLOOKUP(B41,percelen!BA:IW,AM$32,0))</f>
        <v>N</v>
      </c>
      <c r="AN41" s="355" t="str">
        <f>IF(ISERROR(VLOOKUP(B41&amp;"_"&amp;Z41,activiteiten!$A:$BD,AN$32,0)),"N",VLOOKUP(B41&amp;"_"&amp;Z41,activiteiten!$A:$BD,AN$32,0))</f>
        <v>N</v>
      </c>
      <c r="AO41" s="355" t="str">
        <f>IF(ISERROR(VLOOKUP(B41&amp;"_"&amp;Z41,activiteiten!$A:$BE,AO$32,0)),"N",VLOOKUP(B41&amp;"_"&amp;Z41,activiteiten!$A:$BE,AO$32,0))</f>
        <v>N</v>
      </c>
      <c r="AP41" s="355" t="str">
        <f>IF(ISERROR(VLOOKUP(B41,percelen!BA:IW,AP$32,0)),"N",VLOOKUP(B41,percelen!BA:IW,AP$32,0))</f>
        <v>N</v>
      </c>
      <c r="AQ41" s="355" t="str">
        <f>IF(ISERROR(VLOOKUP(B41,percelen!BA:IW,AQ$32,0)),"N",VLOOKUP(B41,percelen!BA:IW,AQ$32,0))</f>
        <v>N</v>
      </c>
      <c r="AR41" s="355" t="str">
        <f t="shared" si="2"/>
        <v>N</v>
      </c>
      <c r="AS41" s="313" t="s">
        <v>448</v>
      </c>
      <c r="AT41" s="317" t="str">
        <f>IF(OR($B41="",ISERROR(VLOOKUP($B41&amp;"_"&amp;$Z41,activiteiten!$A:$BC,AT$32,0))),"",VLOOKUP($B41&amp;"_"&amp;$Z41,activiteiten!$A:$BC,AT$32,0))</f>
        <v/>
      </c>
      <c r="AU41" s="313"/>
      <c r="AV41" s="312" t="str">
        <f>IF(OR($B41="",ISERROR(VLOOKUP($B41&amp;"_"&amp;$Z41,activiteiten!$A:$BC,AV$32,0))),"",VLOOKUP($B41&amp;"_"&amp;$Z41,activiteiten!$A:$BC,AV$32,0))</f>
        <v/>
      </c>
      <c r="AW41" s="312"/>
      <c r="AX41" s="312" t="str">
        <f>IF(OR($B41="",ISERROR(VLOOKUP($B41&amp;"_"&amp;$Z41,activiteiten!$A:$BC,AX$32,0))),"",VLOOKUP($B41&amp;"_"&amp;$Z41,activiteiten!$A:$BC,AX$32,0))</f>
        <v/>
      </c>
      <c r="AY41" s="312"/>
      <c r="AZ41" s="312" t="str">
        <f>IF(OR($B41="",ISERROR(VLOOKUP($B41&amp;"_"&amp;$Z41,activiteiten!$A:$BC,AZ$32,0))),"",VLOOKUP($B41&amp;"_"&amp;$Z41,activiteiten!$A:$BC,AZ$32,0))</f>
        <v/>
      </c>
      <c r="BA41" s="312"/>
      <c r="BB41" s="312" t="str">
        <f>IF(OR($B41="",ISERROR(VLOOKUP($B41&amp;"_"&amp;$Z41,activiteiten!$A:$BC,BB$32,0))),"",VLOOKUP($B41&amp;"_"&amp;$Z41,activiteiten!$A:$BC,BB$32,0))</f>
        <v/>
      </c>
      <c r="BC41" s="312"/>
      <c r="BD41" s="312" t="str">
        <f>IF(OR($B41="",ISERROR(VLOOKUP($B41&amp;"_"&amp;$Z41,activiteiten!$A:$BC,BD$32,0))),"",VLOOKUP($B41&amp;"_"&amp;$Z41,activiteiten!$A:$BC,BD$32,0))</f>
        <v/>
      </c>
      <c r="BG41" s="348" t="str">
        <f>percelen!BK12</f>
        <v>N</v>
      </c>
    </row>
    <row r="42" spans="1:59" x14ac:dyDescent="0.25">
      <c r="A42" s="49"/>
      <c r="B42" s="297"/>
      <c r="C42" s="49"/>
      <c r="D42" s="113"/>
      <c r="E42" s="49"/>
      <c r="F42" s="49" t="str">
        <f>IF(D42&lt;&gt;"",VLOOKUP(D42,LOV_GWSGRP!$BX:$BY,2,0),"")</f>
        <v/>
      </c>
      <c r="G42" s="49"/>
      <c r="H42" s="49"/>
      <c r="I42" s="49"/>
      <c r="J42" s="49"/>
      <c r="K42" s="49"/>
      <c r="L42" s="113"/>
      <c r="M42" s="49"/>
      <c r="N42" s="49"/>
      <c r="O42" s="436"/>
      <c r="P42" s="436"/>
      <c r="Q42" s="49"/>
      <c r="R42" s="437"/>
      <c r="S42" s="438"/>
      <c r="T42" s="438"/>
      <c r="U42" s="438"/>
      <c r="V42" s="438"/>
      <c r="W42" s="49"/>
      <c r="X42" s="297"/>
      <c r="Y42" s="49"/>
      <c r="Z42" s="436"/>
      <c r="AA42" s="436"/>
      <c r="AB42" s="436"/>
      <c r="AC42" s="436"/>
      <c r="AD42" s="436"/>
      <c r="AE42" s="436"/>
      <c r="AF42" s="436"/>
      <c r="AG42" s="49"/>
      <c r="AH42" s="343"/>
      <c r="AI42" s="49"/>
      <c r="AJ42" s="372" t="str">
        <f t="shared" si="0"/>
        <v/>
      </c>
      <c r="AK42" s="319"/>
      <c r="AM42" s="355" t="str">
        <f>IF(ISERROR(VLOOKUP(B42,percelen!BA:IW,AM$32,0)),"N",VLOOKUP(B42,percelen!BA:IW,AM$32,0))</f>
        <v>N</v>
      </c>
      <c r="AN42" s="355" t="str">
        <f>IF(ISERROR(VLOOKUP(B42&amp;"_"&amp;Z42,activiteiten!$A:$BD,AN$32,0)),"N",VLOOKUP(B42&amp;"_"&amp;Z42,activiteiten!$A:$BD,AN$32,0))</f>
        <v>N</v>
      </c>
      <c r="AO42" s="355" t="str">
        <f>IF(ISERROR(VLOOKUP(B42&amp;"_"&amp;Z42,activiteiten!$A:$BE,AO$32,0)),"N",VLOOKUP(B42&amp;"_"&amp;Z42,activiteiten!$A:$BE,AO$32,0))</f>
        <v>N</v>
      </c>
      <c r="AP42" s="355" t="str">
        <f>IF(ISERROR(VLOOKUP(B42,percelen!BA:IW,AP$32,0)),"N",VLOOKUP(B42,percelen!BA:IW,AP$32,0))</f>
        <v>N</v>
      </c>
      <c r="AQ42" s="355" t="str">
        <f>IF(ISERROR(VLOOKUP(B42,percelen!BA:IW,AQ$32,0)),"N",VLOOKUP(B42,percelen!BA:IW,AQ$32,0))</f>
        <v>N</v>
      </c>
      <c r="AR42" s="355" t="str">
        <f t="shared" si="2"/>
        <v>N</v>
      </c>
      <c r="AS42" s="313" t="s">
        <v>448</v>
      </c>
      <c r="AT42" s="317" t="str">
        <f>IF(OR($B42="",ISERROR(VLOOKUP($B42&amp;"_"&amp;$Z42,activiteiten!$A:$BC,AT$32,0))),"",VLOOKUP($B42&amp;"_"&amp;$Z42,activiteiten!$A:$BC,AT$32,0))</f>
        <v/>
      </c>
      <c r="AU42" s="313"/>
      <c r="AV42" s="312" t="str">
        <f>IF(OR($B42="",ISERROR(VLOOKUP($B42&amp;"_"&amp;$Z42,activiteiten!$A:$BC,AV$32,0))),"",VLOOKUP($B42&amp;"_"&amp;$Z42,activiteiten!$A:$BC,AV$32,0))</f>
        <v/>
      </c>
      <c r="AW42" s="312"/>
      <c r="AX42" s="312" t="str">
        <f>IF(OR($B42="",ISERROR(VLOOKUP($B42&amp;"_"&amp;$Z42,activiteiten!$A:$BC,AX$32,0))),"",VLOOKUP($B42&amp;"_"&amp;$Z42,activiteiten!$A:$BC,AX$32,0))</f>
        <v/>
      </c>
      <c r="AY42" s="312"/>
      <c r="AZ42" s="312" t="str">
        <f>IF(OR($B42="",ISERROR(VLOOKUP($B42&amp;"_"&amp;$Z42,activiteiten!$A:$BC,AZ$32,0))),"",VLOOKUP($B42&amp;"_"&amp;$Z42,activiteiten!$A:$BC,AZ$32,0))</f>
        <v/>
      </c>
      <c r="BA42" s="312"/>
      <c r="BB42" s="312" t="str">
        <f>IF(OR($B42="",ISERROR(VLOOKUP($B42&amp;"_"&amp;$Z42,activiteiten!$A:$BC,BB$32,0))),"",VLOOKUP($B42&amp;"_"&amp;$Z42,activiteiten!$A:$BC,BB$32,0))</f>
        <v/>
      </c>
      <c r="BC42" s="312"/>
      <c r="BD42" s="312" t="str">
        <f>IF(OR($B42="",ISERROR(VLOOKUP($B42&amp;"_"&amp;$Z42,activiteiten!$A:$BC,BD$32,0))),"",VLOOKUP($B42&amp;"_"&amp;$Z42,activiteiten!$A:$BC,BD$32,0))</f>
        <v/>
      </c>
      <c r="BG42" s="348" t="str">
        <f>percelen!BK13</f>
        <v>N</v>
      </c>
    </row>
    <row r="43" spans="1:59" x14ac:dyDescent="0.25">
      <c r="A43" s="49"/>
      <c r="B43" s="297"/>
      <c r="C43" s="49"/>
      <c r="D43" s="113"/>
      <c r="E43" s="49"/>
      <c r="F43" s="49" t="str">
        <f>IF(D43&lt;&gt;"",VLOOKUP(D43,LOV_GWSGRP!$BX:$BY,2,0),"")</f>
        <v/>
      </c>
      <c r="G43" s="49"/>
      <c r="H43" s="49"/>
      <c r="I43" s="49"/>
      <c r="J43" s="49"/>
      <c r="K43" s="49"/>
      <c r="L43" s="113"/>
      <c r="M43" s="49"/>
      <c r="N43" s="49"/>
      <c r="O43" s="436"/>
      <c r="P43" s="436"/>
      <c r="Q43" s="49"/>
      <c r="R43" s="437"/>
      <c r="S43" s="438"/>
      <c r="T43" s="438"/>
      <c r="U43" s="438"/>
      <c r="V43" s="438"/>
      <c r="W43" s="49"/>
      <c r="X43" s="297"/>
      <c r="Y43" s="49"/>
      <c r="Z43" s="436"/>
      <c r="AA43" s="436"/>
      <c r="AB43" s="436"/>
      <c r="AC43" s="436"/>
      <c r="AD43" s="436"/>
      <c r="AE43" s="436"/>
      <c r="AF43" s="436"/>
      <c r="AG43" s="49"/>
      <c r="AH43" s="343"/>
      <c r="AI43" s="49"/>
      <c r="AJ43" s="372" t="str">
        <f t="shared" si="0"/>
        <v/>
      </c>
      <c r="AK43" s="319"/>
      <c r="AM43" s="355" t="str">
        <f>IF(ISERROR(VLOOKUP(B43,percelen!BA:IW,AM$32,0)),"N",VLOOKUP(B43,percelen!BA:IW,AM$32,0))</f>
        <v>N</v>
      </c>
      <c r="AN43" s="355" t="str">
        <f>IF(ISERROR(VLOOKUP(B43&amp;"_"&amp;Z43,activiteiten!$A:$BD,AN$32,0)),"N",VLOOKUP(B43&amp;"_"&amp;Z43,activiteiten!$A:$BD,AN$32,0))</f>
        <v>N</v>
      </c>
      <c r="AO43" s="355" t="str">
        <f>IF(ISERROR(VLOOKUP(B43&amp;"_"&amp;Z43,activiteiten!$A:$BE,AO$32,0)),"N",VLOOKUP(B43&amp;"_"&amp;Z43,activiteiten!$A:$BE,AO$32,0))</f>
        <v>N</v>
      </c>
      <c r="AP43" s="355" t="str">
        <f>IF(ISERROR(VLOOKUP(B43,percelen!BA:IW,AP$32,0)),"N",VLOOKUP(B43,percelen!BA:IW,AP$32,0))</f>
        <v>N</v>
      </c>
      <c r="AQ43" s="355" t="str">
        <f>IF(ISERROR(VLOOKUP(B43,percelen!BA:IW,AQ$32,0)),"N",VLOOKUP(B43,percelen!BA:IW,AQ$32,0))</f>
        <v>N</v>
      </c>
      <c r="AR43" s="355" t="str">
        <f t="shared" si="2"/>
        <v>N</v>
      </c>
      <c r="AS43" s="313" t="s">
        <v>448</v>
      </c>
      <c r="AT43" s="317" t="str">
        <f>IF(OR($B43="",ISERROR(VLOOKUP($B43&amp;"_"&amp;$Z43,activiteiten!$A:$BC,AT$32,0))),"",VLOOKUP($B43&amp;"_"&amp;$Z43,activiteiten!$A:$BC,AT$32,0))</f>
        <v/>
      </c>
      <c r="AU43" s="313"/>
      <c r="AV43" s="312" t="str">
        <f>IF(OR($B43="",ISERROR(VLOOKUP($B43&amp;"_"&amp;$Z43,activiteiten!$A:$BC,AV$32,0))),"",VLOOKUP($B43&amp;"_"&amp;$Z43,activiteiten!$A:$BC,AV$32,0))</f>
        <v/>
      </c>
      <c r="AW43" s="312"/>
      <c r="AX43" s="312" t="str">
        <f>IF(OR($B43="",ISERROR(VLOOKUP($B43&amp;"_"&amp;$Z43,activiteiten!$A:$BC,AX$32,0))),"",VLOOKUP($B43&amp;"_"&amp;$Z43,activiteiten!$A:$BC,AX$32,0))</f>
        <v/>
      </c>
      <c r="AY43" s="312"/>
      <c r="AZ43" s="312" t="str">
        <f>IF(OR($B43="",ISERROR(VLOOKUP($B43&amp;"_"&amp;$Z43,activiteiten!$A:$BC,AZ$32,0))),"",VLOOKUP($B43&amp;"_"&amp;$Z43,activiteiten!$A:$BC,AZ$32,0))</f>
        <v/>
      </c>
      <c r="BA43" s="312"/>
      <c r="BB43" s="312" t="str">
        <f>IF(OR($B43="",ISERROR(VLOOKUP($B43&amp;"_"&amp;$Z43,activiteiten!$A:$BC,BB$32,0))),"",VLOOKUP($B43&amp;"_"&amp;$Z43,activiteiten!$A:$BC,BB$32,0))</f>
        <v/>
      </c>
      <c r="BC43" s="312"/>
      <c r="BD43" s="312" t="str">
        <f>IF(OR($B43="",ISERROR(VLOOKUP($B43&amp;"_"&amp;$Z43,activiteiten!$A:$BC,BD$32,0))),"",VLOOKUP($B43&amp;"_"&amp;$Z43,activiteiten!$A:$BC,BD$32,0))</f>
        <v/>
      </c>
      <c r="BG43" s="348" t="str">
        <f>percelen!BK14</f>
        <v>N</v>
      </c>
    </row>
    <row r="44" spans="1:59" x14ac:dyDescent="0.25">
      <c r="A44" s="49"/>
      <c r="B44" s="297"/>
      <c r="C44" s="49"/>
      <c r="D44" s="113"/>
      <c r="E44" s="49"/>
      <c r="F44" s="49" t="str">
        <f>IF(D44&lt;&gt;"",VLOOKUP(D44,LOV_GWSGRP!$BX:$BY,2,0),"")</f>
        <v/>
      </c>
      <c r="G44" s="49"/>
      <c r="H44" s="49"/>
      <c r="I44" s="49"/>
      <c r="J44" s="49"/>
      <c r="K44" s="49"/>
      <c r="L44" s="113"/>
      <c r="M44" s="49"/>
      <c r="N44" s="49"/>
      <c r="O44" s="436"/>
      <c r="P44" s="436"/>
      <c r="Q44" s="49"/>
      <c r="R44" s="437"/>
      <c r="S44" s="438"/>
      <c r="T44" s="438"/>
      <c r="U44" s="438"/>
      <c r="V44" s="438"/>
      <c r="W44" s="49"/>
      <c r="X44" s="297"/>
      <c r="Y44" s="49"/>
      <c r="Z44" s="436"/>
      <c r="AA44" s="436"/>
      <c r="AB44" s="436"/>
      <c r="AC44" s="436"/>
      <c r="AD44" s="436"/>
      <c r="AE44" s="436"/>
      <c r="AF44" s="436"/>
      <c r="AG44" s="49"/>
      <c r="AH44" s="343"/>
      <c r="AI44" s="49"/>
      <c r="AJ44" s="372" t="str">
        <f t="shared" si="0"/>
        <v/>
      </c>
      <c r="AK44" s="319"/>
      <c r="AM44" s="355" t="str">
        <f>IF(ISERROR(VLOOKUP(B44,percelen!BA:IW,AM$32,0)),"N",VLOOKUP(B44,percelen!BA:IW,AM$32,0))</f>
        <v>N</v>
      </c>
      <c r="AN44" s="355" t="str">
        <f>IF(ISERROR(VLOOKUP(B44&amp;"_"&amp;Z44,activiteiten!$A:$BD,AN$32,0)),"N",VLOOKUP(B44&amp;"_"&amp;Z44,activiteiten!$A:$BD,AN$32,0))</f>
        <v>N</v>
      </c>
      <c r="AO44" s="355" t="str">
        <f>IF(ISERROR(VLOOKUP(B44&amp;"_"&amp;Z44,activiteiten!$A:$BE,AO$32,0)),"N",VLOOKUP(B44&amp;"_"&amp;Z44,activiteiten!$A:$BE,AO$32,0))</f>
        <v>N</v>
      </c>
      <c r="AP44" s="355" t="str">
        <f>IF(ISERROR(VLOOKUP(B44,percelen!BA:IW,AP$32,0)),"N",VLOOKUP(B44,percelen!BA:IW,AP$32,0))</f>
        <v>N</v>
      </c>
      <c r="AQ44" s="355" t="str">
        <f>IF(ISERROR(VLOOKUP(B44,percelen!BA:IW,AQ$32,0)),"N",VLOOKUP(B44,percelen!BA:IW,AQ$32,0))</f>
        <v>N</v>
      </c>
      <c r="AR44" s="355" t="str">
        <f t="shared" si="2"/>
        <v>N</v>
      </c>
      <c r="AS44" s="313" t="s">
        <v>448</v>
      </c>
      <c r="AT44" s="317" t="str">
        <f>IF(OR($B44="",ISERROR(VLOOKUP($B44&amp;"_"&amp;$Z44,activiteiten!$A:$BC,AT$32,0))),"",VLOOKUP($B44&amp;"_"&amp;$Z44,activiteiten!$A:$BC,AT$32,0))</f>
        <v/>
      </c>
      <c r="AU44" s="313"/>
      <c r="AV44" s="312" t="str">
        <f>IF(OR($B44="",ISERROR(VLOOKUP($B44&amp;"_"&amp;$Z44,activiteiten!$A:$BC,AV$32,0))),"",VLOOKUP($B44&amp;"_"&amp;$Z44,activiteiten!$A:$BC,AV$32,0))</f>
        <v/>
      </c>
      <c r="AW44" s="312"/>
      <c r="AX44" s="312" t="str">
        <f>IF(OR($B44="",ISERROR(VLOOKUP($B44&amp;"_"&amp;$Z44,activiteiten!$A:$BC,AX$32,0))),"",VLOOKUP($B44&amp;"_"&amp;$Z44,activiteiten!$A:$BC,AX$32,0))</f>
        <v/>
      </c>
      <c r="AY44" s="312"/>
      <c r="AZ44" s="312" t="str">
        <f>IF(OR($B44="",ISERROR(VLOOKUP($B44&amp;"_"&amp;$Z44,activiteiten!$A:$BC,AZ$32,0))),"",VLOOKUP($B44&amp;"_"&amp;$Z44,activiteiten!$A:$BC,AZ$32,0))</f>
        <v/>
      </c>
      <c r="BA44" s="312"/>
      <c r="BB44" s="312" t="str">
        <f>IF(OR($B44="",ISERROR(VLOOKUP($B44&amp;"_"&amp;$Z44,activiteiten!$A:$BC,BB$32,0))),"",VLOOKUP($B44&amp;"_"&amp;$Z44,activiteiten!$A:$BC,BB$32,0))</f>
        <v/>
      </c>
      <c r="BC44" s="312"/>
      <c r="BD44" s="312" t="str">
        <f>IF(OR($B44="",ISERROR(VLOOKUP($B44&amp;"_"&amp;$Z44,activiteiten!$A:$BC,BD$32,0))),"",VLOOKUP($B44&amp;"_"&amp;$Z44,activiteiten!$A:$BC,BD$32,0))</f>
        <v/>
      </c>
      <c r="BG44" s="348" t="str">
        <f>percelen!BK15</f>
        <v>N</v>
      </c>
    </row>
    <row r="45" spans="1:59" x14ac:dyDescent="0.25">
      <c r="A45" s="49"/>
      <c r="B45" s="297"/>
      <c r="C45" s="49"/>
      <c r="D45" s="113"/>
      <c r="E45" s="49"/>
      <c r="F45" s="49" t="str">
        <f>IF(D45&lt;&gt;"",VLOOKUP(D45,LOV_GWSGRP!$BX:$BY,2,0),"")</f>
        <v/>
      </c>
      <c r="G45" s="49"/>
      <c r="H45" s="49"/>
      <c r="I45" s="49"/>
      <c r="J45" s="49"/>
      <c r="K45" s="49"/>
      <c r="L45" s="113"/>
      <c r="M45" s="49"/>
      <c r="N45" s="49"/>
      <c r="O45" s="436"/>
      <c r="P45" s="436"/>
      <c r="Q45" s="49"/>
      <c r="R45" s="437"/>
      <c r="S45" s="438"/>
      <c r="T45" s="438"/>
      <c r="U45" s="438"/>
      <c r="V45" s="438"/>
      <c r="W45" s="49"/>
      <c r="X45" s="297"/>
      <c r="Y45" s="49"/>
      <c r="Z45" s="436"/>
      <c r="AA45" s="436"/>
      <c r="AB45" s="436"/>
      <c r="AC45" s="436"/>
      <c r="AD45" s="436"/>
      <c r="AE45" s="436"/>
      <c r="AF45" s="436"/>
      <c r="AG45" s="49"/>
      <c r="AH45" s="343"/>
      <c r="AI45" s="49"/>
      <c r="AJ45" s="372" t="str">
        <f t="shared" si="0"/>
        <v/>
      </c>
      <c r="AK45" s="319"/>
      <c r="AM45" s="355" t="str">
        <f>IF(ISERROR(VLOOKUP(B45,percelen!BA:IW,AM$32,0)),"N",VLOOKUP(B45,percelen!BA:IW,AM$32,0))</f>
        <v>N</v>
      </c>
      <c r="AN45" s="355" t="str">
        <f>IF(ISERROR(VLOOKUP(B45&amp;"_"&amp;Z45,activiteiten!$A:$BD,AN$32,0)),"N",VLOOKUP(B45&amp;"_"&amp;Z45,activiteiten!$A:$BD,AN$32,0))</f>
        <v>N</v>
      </c>
      <c r="AO45" s="355" t="str">
        <f>IF(ISERROR(VLOOKUP(B45&amp;"_"&amp;Z45,activiteiten!$A:$BE,AO$32,0)),"N",VLOOKUP(B45&amp;"_"&amp;Z45,activiteiten!$A:$BE,AO$32,0))</f>
        <v>N</v>
      </c>
      <c r="AP45" s="355" t="str">
        <f>IF(ISERROR(VLOOKUP(B45,percelen!BA:IW,AP$32,0)),"N",VLOOKUP(B45,percelen!BA:IW,AP$32,0))</f>
        <v>N</v>
      </c>
      <c r="AQ45" s="355" t="str">
        <f>IF(ISERROR(VLOOKUP(B45,percelen!BA:IW,AQ$32,0)),"N",VLOOKUP(B45,percelen!BA:IW,AQ$32,0))</f>
        <v>N</v>
      </c>
      <c r="AR45" s="355" t="str">
        <f t="shared" si="2"/>
        <v>N</v>
      </c>
      <c r="AS45" s="313" t="s">
        <v>448</v>
      </c>
      <c r="AT45" s="317" t="str">
        <f>IF(OR($B45="",ISERROR(VLOOKUP($B45&amp;"_"&amp;$Z45,activiteiten!$A:$BC,AT$32,0))),"",VLOOKUP($B45&amp;"_"&amp;$Z45,activiteiten!$A:$BC,AT$32,0))</f>
        <v/>
      </c>
      <c r="AU45" s="313"/>
      <c r="AV45" s="312" t="str">
        <f>IF(OR($B45="",ISERROR(VLOOKUP($B45&amp;"_"&amp;$Z45,activiteiten!$A:$BC,AV$32,0))),"",VLOOKUP($B45&amp;"_"&amp;$Z45,activiteiten!$A:$BC,AV$32,0))</f>
        <v/>
      </c>
      <c r="AW45" s="312"/>
      <c r="AX45" s="312" t="str">
        <f>IF(OR($B45="",ISERROR(VLOOKUP($B45&amp;"_"&amp;$Z45,activiteiten!$A:$BC,AX$32,0))),"",VLOOKUP($B45&amp;"_"&amp;$Z45,activiteiten!$A:$BC,AX$32,0))</f>
        <v/>
      </c>
      <c r="AY45" s="312"/>
      <c r="AZ45" s="312" t="str">
        <f>IF(OR($B45="",ISERROR(VLOOKUP($B45&amp;"_"&amp;$Z45,activiteiten!$A:$BC,AZ$32,0))),"",VLOOKUP($B45&amp;"_"&amp;$Z45,activiteiten!$A:$BC,AZ$32,0))</f>
        <v/>
      </c>
      <c r="BA45" s="312"/>
      <c r="BB45" s="312" t="str">
        <f>IF(OR($B45="",ISERROR(VLOOKUP($B45&amp;"_"&amp;$Z45,activiteiten!$A:$BC,BB$32,0))),"",VLOOKUP($B45&amp;"_"&amp;$Z45,activiteiten!$A:$BC,BB$32,0))</f>
        <v/>
      </c>
      <c r="BC45" s="312"/>
      <c r="BD45" s="312" t="str">
        <f>IF(OR($B45="",ISERROR(VLOOKUP($B45&amp;"_"&amp;$Z45,activiteiten!$A:$BC,BD$32,0))),"",VLOOKUP($B45&amp;"_"&amp;$Z45,activiteiten!$A:$BC,BD$32,0))</f>
        <v/>
      </c>
      <c r="BG45" s="348" t="str">
        <f>percelen!BK16</f>
        <v>N</v>
      </c>
    </row>
    <row r="46" spans="1:59" x14ac:dyDescent="0.25">
      <c r="A46" s="49"/>
      <c r="B46" s="297"/>
      <c r="C46" s="49"/>
      <c r="D46" s="113"/>
      <c r="E46" s="49"/>
      <c r="F46" s="49" t="str">
        <f>IF(D46&lt;&gt;"",VLOOKUP(D46,LOV_GWSGRP!$BX:$BY,2,0),"")</f>
        <v/>
      </c>
      <c r="G46" s="49"/>
      <c r="H46" s="49"/>
      <c r="I46" s="49"/>
      <c r="J46" s="49"/>
      <c r="K46" s="49"/>
      <c r="L46" s="113"/>
      <c r="M46" s="49"/>
      <c r="N46" s="49"/>
      <c r="O46" s="436"/>
      <c r="P46" s="436"/>
      <c r="Q46" s="49"/>
      <c r="R46" s="437"/>
      <c r="S46" s="438"/>
      <c r="T46" s="438"/>
      <c r="U46" s="438"/>
      <c r="V46" s="438"/>
      <c r="W46" s="49"/>
      <c r="X46" s="297"/>
      <c r="Y46" s="49"/>
      <c r="Z46" s="436"/>
      <c r="AA46" s="436"/>
      <c r="AB46" s="436"/>
      <c r="AC46" s="436"/>
      <c r="AD46" s="436"/>
      <c r="AE46" s="436"/>
      <c r="AF46" s="436"/>
      <c r="AG46" s="49"/>
      <c r="AH46" s="343"/>
      <c r="AI46" s="49"/>
      <c r="AJ46" s="372" t="str">
        <f t="shared" si="0"/>
        <v/>
      </c>
      <c r="AK46" s="319"/>
      <c r="AM46" s="355" t="str">
        <f>IF(ISERROR(VLOOKUP(B46,percelen!BA:IW,AM$32,0)),"N",VLOOKUP(B46,percelen!BA:IW,AM$32,0))</f>
        <v>N</v>
      </c>
      <c r="AN46" s="355" t="str">
        <f>IF(ISERROR(VLOOKUP(B46&amp;"_"&amp;Z46,activiteiten!$A:$BD,AN$32,0)),"N",VLOOKUP(B46&amp;"_"&amp;Z46,activiteiten!$A:$BD,AN$32,0))</f>
        <v>N</v>
      </c>
      <c r="AO46" s="355" t="str">
        <f>IF(ISERROR(VLOOKUP(B46&amp;"_"&amp;Z46,activiteiten!$A:$BE,AO$32,0)),"N",VLOOKUP(B46&amp;"_"&amp;Z46,activiteiten!$A:$BE,AO$32,0))</f>
        <v>N</v>
      </c>
      <c r="AP46" s="355" t="str">
        <f>IF(ISERROR(VLOOKUP(B46,percelen!BA:IW,AP$32,0)),"N",VLOOKUP(B46,percelen!BA:IW,AP$32,0))</f>
        <v>N</v>
      </c>
      <c r="AQ46" s="355" t="str">
        <f>IF(ISERROR(VLOOKUP(B46,percelen!BA:IW,AQ$32,0)),"N",VLOOKUP(B46,percelen!BA:IW,AQ$32,0))</f>
        <v>N</v>
      </c>
      <c r="AR46" s="355" t="str">
        <f t="shared" si="2"/>
        <v>N</v>
      </c>
      <c r="AS46" s="313" t="s">
        <v>448</v>
      </c>
      <c r="AT46" s="317" t="str">
        <f>IF(OR($B46="",ISERROR(VLOOKUP($B46&amp;"_"&amp;$Z46,activiteiten!$A:$BC,AT$32,0))),"",VLOOKUP($B46&amp;"_"&amp;$Z46,activiteiten!$A:$BC,AT$32,0))</f>
        <v/>
      </c>
      <c r="AU46" s="313"/>
      <c r="AV46" s="312" t="str">
        <f>IF(OR($B46="",ISERROR(VLOOKUP($B46&amp;"_"&amp;$Z46,activiteiten!$A:$BC,AV$32,0))),"",VLOOKUP($B46&amp;"_"&amp;$Z46,activiteiten!$A:$BC,AV$32,0))</f>
        <v/>
      </c>
      <c r="AW46" s="312"/>
      <c r="AX46" s="312" t="str">
        <f>IF(OR($B46="",ISERROR(VLOOKUP($B46&amp;"_"&amp;$Z46,activiteiten!$A:$BC,AX$32,0))),"",VLOOKUP($B46&amp;"_"&amp;$Z46,activiteiten!$A:$BC,AX$32,0))</f>
        <v/>
      </c>
      <c r="AY46" s="312"/>
      <c r="AZ46" s="312" t="str">
        <f>IF(OR($B46="",ISERROR(VLOOKUP($B46&amp;"_"&amp;$Z46,activiteiten!$A:$BC,AZ$32,0))),"",VLOOKUP($B46&amp;"_"&amp;$Z46,activiteiten!$A:$BC,AZ$32,0))</f>
        <v/>
      </c>
      <c r="BA46" s="312"/>
      <c r="BB46" s="312" t="str">
        <f>IF(OR($B46="",ISERROR(VLOOKUP($B46&amp;"_"&amp;$Z46,activiteiten!$A:$BC,BB$32,0))),"",VLOOKUP($B46&amp;"_"&amp;$Z46,activiteiten!$A:$BC,BB$32,0))</f>
        <v/>
      </c>
      <c r="BC46" s="312"/>
      <c r="BD46" s="312" t="str">
        <f>IF(OR($B46="",ISERROR(VLOOKUP($B46&amp;"_"&amp;$Z46,activiteiten!$A:$BC,BD$32,0))),"",VLOOKUP($B46&amp;"_"&amp;$Z46,activiteiten!$A:$BC,BD$32,0))</f>
        <v/>
      </c>
      <c r="BG46" s="348" t="str">
        <f>percelen!BK17</f>
        <v>N</v>
      </c>
    </row>
    <row r="47" spans="1:59" x14ac:dyDescent="0.25">
      <c r="A47" s="49"/>
      <c r="B47" s="297"/>
      <c r="C47" s="49"/>
      <c r="D47" s="113"/>
      <c r="E47" s="49"/>
      <c r="F47" s="49" t="str">
        <f>IF(D47&lt;&gt;"",VLOOKUP(D47,LOV_GWSGRP!$BX:$BY,2,0),"")</f>
        <v/>
      </c>
      <c r="G47" s="49"/>
      <c r="H47" s="49"/>
      <c r="I47" s="49"/>
      <c r="J47" s="49"/>
      <c r="K47" s="49"/>
      <c r="L47" s="113"/>
      <c r="M47" s="49"/>
      <c r="N47" s="49"/>
      <c r="O47" s="436"/>
      <c r="P47" s="436"/>
      <c r="Q47" s="49"/>
      <c r="R47" s="437"/>
      <c r="S47" s="438"/>
      <c r="T47" s="438"/>
      <c r="U47" s="438"/>
      <c r="V47" s="438"/>
      <c r="W47" s="49"/>
      <c r="X47" s="297"/>
      <c r="Y47" s="49"/>
      <c r="Z47" s="436"/>
      <c r="AA47" s="436"/>
      <c r="AB47" s="436"/>
      <c r="AC47" s="436"/>
      <c r="AD47" s="436"/>
      <c r="AE47" s="436"/>
      <c r="AF47" s="436"/>
      <c r="AG47" s="49"/>
      <c r="AH47" s="343"/>
      <c r="AI47" s="49"/>
      <c r="AJ47" s="372" t="str">
        <f t="shared" si="0"/>
        <v/>
      </c>
      <c r="AK47" s="319"/>
      <c r="AM47" s="355" t="str">
        <f>IF(ISERROR(VLOOKUP(B47,percelen!BA:IW,AM$32,0)),"N",VLOOKUP(B47,percelen!BA:IW,AM$32,0))</f>
        <v>N</v>
      </c>
      <c r="AN47" s="355" t="str">
        <f>IF(ISERROR(VLOOKUP(B47&amp;"_"&amp;Z47,activiteiten!$A:$BD,AN$32,0)),"N",VLOOKUP(B47&amp;"_"&amp;Z47,activiteiten!$A:$BD,AN$32,0))</f>
        <v>N</v>
      </c>
      <c r="AO47" s="355" t="str">
        <f>IF(ISERROR(VLOOKUP(B47&amp;"_"&amp;Z47,activiteiten!$A:$BE,AO$32,0)),"N",VLOOKUP(B47&amp;"_"&amp;Z47,activiteiten!$A:$BE,AO$32,0))</f>
        <v>N</v>
      </c>
      <c r="AP47" s="355" t="str">
        <f>IF(ISERROR(VLOOKUP(B47,percelen!BA:IW,AP$32,0)),"N",VLOOKUP(B47,percelen!BA:IW,AP$32,0))</f>
        <v>N</v>
      </c>
      <c r="AQ47" s="355" t="str">
        <f>IF(ISERROR(VLOOKUP(B47,percelen!BA:IW,AQ$32,0)),"N",VLOOKUP(B47,percelen!BA:IW,AQ$32,0))</f>
        <v>N</v>
      </c>
      <c r="AR47" s="355" t="str">
        <f t="shared" si="2"/>
        <v>N</v>
      </c>
      <c r="AS47" s="313" t="s">
        <v>448</v>
      </c>
      <c r="AT47" s="317" t="str">
        <f>IF(OR($B47="",ISERROR(VLOOKUP($B47&amp;"_"&amp;$Z47,activiteiten!$A:$BC,AT$32,0))),"",VLOOKUP($B47&amp;"_"&amp;$Z47,activiteiten!$A:$BC,AT$32,0))</f>
        <v/>
      </c>
      <c r="AU47" s="313"/>
      <c r="AV47" s="312" t="str">
        <f>IF(OR($B47="",ISERROR(VLOOKUP($B47&amp;"_"&amp;$Z47,activiteiten!$A:$BC,AV$32,0))),"",VLOOKUP($B47&amp;"_"&amp;$Z47,activiteiten!$A:$BC,AV$32,0))</f>
        <v/>
      </c>
      <c r="AW47" s="312"/>
      <c r="AX47" s="312" t="str">
        <f>IF(OR($B47="",ISERROR(VLOOKUP($B47&amp;"_"&amp;$Z47,activiteiten!$A:$BC,AX$32,0))),"",VLOOKUP($B47&amp;"_"&amp;$Z47,activiteiten!$A:$BC,AX$32,0))</f>
        <v/>
      </c>
      <c r="AY47" s="312"/>
      <c r="AZ47" s="312" t="str">
        <f>IF(OR($B47="",ISERROR(VLOOKUP($B47&amp;"_"&amp;$Z47,activiteiten!$A:$BC,AZ$32,0))),"",VLOOKUP($B47&amp;"_"&amp;$Z47,activiteiten!$A:$BC,AZ$32,0))</f>
        <v/>
      </c>
      <c r="BA47" s="312"/>
      <c r="BB47" s="312" t="str">
        <f>IF(OR($B47="",ISERROR(VLOOKUP($B47&amp;"_"&amp;$Z47,activiteiten!$A:$BC,BB$32,0))),"",VLOOKUP($B47&amp;"_"&amp;$Z47,activiteiten!$A:$BC,BB$32,0))</f>
        <v/>
      </c>
      <c r="BC47" s="312"/>
      <c r="BD47" s="312" t="str">
        <f>IF(OR($B47="",ISERROR(VLOOKUP($B47&amp;"_"&amp;$Z47,activiteiten!$A:$BC,BD$32,0))),"",VLOOKUP($B47&amp;"_"&amp;$Z47,activiteiten!$A:$BC,BD$32,0))</f>
        <v/>
      </c>
      <c r="BG47" s="348" t="str">
        <f>percelen!BK18</f>
        <v>N</v>
      </c>
    </row>
    <row r="48" spans="1:59" x14ac:dyDescent="0.25">
      <c r="A48" s="49"/>
      <c r="B48" s="297"/>
      <c r="C48" s="49"/>
      <c r="D48" s="113"/>
      <c r="E48" s="49"/>
      <c r="F48" s="49" t="str">
        <f>IF(D48&lt;&gt;"",VLOOKUP(D48,LOV_GWSGRP!$BX:$BY,2,0),"")</f>
        <v/>
      </c>
      <c r="G48" s="49"/>
      <c r="H48" s="49"/>
      <c r="I48" s="49"/>
      <c r="J48" s="49"/>
      <c r="K48" s="49"/>
      <c r="L48" s="113"/>
      <c r="M48" s="49"/>
      <c r="N48" s="49"/>
      <c r="O48" s="436"/>
      <c r="P48" s="436"/>
      <c r="Q48" s="49"/>
      <c r="R48" s="437"/>
      <c r="S48" s="438"/>
      <c r="T48" s="438"/>
      <c r="U48" s="438"/>
      <c r="V48" s="438"/>
      <c r="W48" s="49"/>
      <c r="X48" s="297"/>
      <c r="Y48" s="49"/>
      <c r="Z48" s="436"/>
      <c r="AA48" s="436"/>
      <c r="AB48" s="436"/>
      <c r="AC48" s="436"/>
      <c r="AD48" s="436"/>
      <c r="AE48" s="436"/>
      <c r="AF48" s="436"/>
      <c r="AG48" s="49"/>
      <c r="AH48" s="343"/>
      <c r="AI48" s="49"/>
      <c r="AJ48" s="372" t="str">
        <f t="shared" si="0"/>
        <v/>
      </c>
      <c r="AK48" s="319"/>
      <c r="AM48" s="355" t="str">
        <f>IF(ISERROR(VLOOKUP(B48,percelen!BA:IW,AM$32,0)),"N",VLOOKUP(B48,percelen!BA:IW,AM$32,0))</f>
        <v>N</v>
      </c>
      <c r="AN48" s="355" t="str">
        <f>IF(ISERROR(VLOOKUP(B48&amp;"_"&amp;Z48,activiteiten!$A:$BD,AN$32,0)),"N",VLOOKUP(B48&amp;"_"&amp;Z48,activiteiten!$A:$BD,AN$32,0))</f>
        <v>N</v>
      </c>
      <c r="AO48" s="355" t="str">
        <f>IF(ISERROR(VLOOKUP(B48&amp;"_"&amp;Z48,activiteiten!$A:$BE,AO$32,0)),"N",VLOOKUP(B48&amp;"_"&amp;Z48,activiteiten!$A:$BE,AO$32,0))</f>
        <v>N</v>
      </c>
      <c r="AP48" s="355" t="str">
        <f>IF(ISERROR(VLOOKUP(B48,percelen!BA:IW,AP$32,0)),"N",VLOOKUP(B48,percelen!BA:IW,AP$32,0))</f>
        <v>N</v>
      </c>
      <c r="AQ48" s="355" t="str">
        <f>IF(ISERROR(VLOOKUP(B48,percelen!BA:IW,AQ$32,0)),"N",VLOOKUP(B48,percelen!BA:IW,AQ$32,0))</f>
        <v>N</v>
      </c>
      <c r="AR48" s="355" t="str">
        <f t="shared" si="2"/>
        <v>N</v>
      </c>
      <c r="AS48" s="313" t="s">
        <v>448</v>
      </c>
      <c r="AT48" s="317" t="str">
        <f>IF(OR($B48="",ISERROR(VLOOKUP($B48&amp;"_"&amp;$Z48,activiteiten!$A:$BC,AT$32,0))),"",VLOOKUP($B48&amp;"_"&amp;$Z48,activiteiten!$A:$BC,AT$32,0))</f>
        <v/>
      </c>
      <c r="AU48" s="313"/>
      <c r="AV48" s="312" t="str">
        <f>IF(OR($B48="",ISERROR(VLOOKUP($B48&amp;"_"&amp;$Z48,activiteiten!$A:$BC,AV$32,0))),"",VLOOKUP($B48&amp;"_"&amp;$Z48,activiteiten!$A:$BC,AV$32,0))</f>
        <v/>
      </c>
      <c r="AW48" s="312"/>
      <c r="AX48" s="312" t="str">
        <f>IF(OR($B48="",ISERROR(VLOOKUP($B48&amp;"_"&amp;$Z48,activiteiten!$A:$BC,AX$32,0))),"",VLOOKUP($B48&amp;"_"&amp;$Z48,activiteiten!$A:$BC,AX$32,0))</f>
        <v/>
      </c>
      <c r="AY48" s="312"/>
      <c r="AZ48" s="312" t="str">
        <f>IF(OR($B48="",ISERROR(VLOOKUP($B48&amp;"_"&amp;$Z48,activiteiten!$A:$BC,AZ$32,0))),"",VLOOKUP($B48&amp;"_"&amp;$Z48,activiteiten!$A:$BC,AZ$32,0))</f>
        <v/>
      </c>
      <c r="BA48" s="312"/>
      <c r="BB48" s="312" t="str">
        <f>IF(OR($B48="",ISERROR(VLOOKUP($B48&amp;"_"&amp;$Z48,activiteiten!$A:$BC,BB$32,0))),"",VLOOKUP($B48&amp;"_"&amp;$Z48,activiteiten!$A:$BC,BB$32,0))</f>
        <v/>
      </c>
      <c r="BC48" s="312"/>
      <c r="BD48" s="312" t="str">
        <f>IF(OR($B48="",ISERROR(VLOOKUP($B48&amp;"_"&amp;$Z48,activiteiten!$A:$BC,BD$32,0))),"",VLOOKUP($B48&amp;"_"&amp;$Z48,activiteiten!$A:$BC,BD$32,0))</f>
        <v/>
      </c>
      <c r="BG48" s="348" t="str">
        <f>percelen!BK19</f>
        <v>N</v>
      </c>
    </row>
    <row r="49" spans="1:59" x14ac:dyDescent="0.25">
      <c r="A49" s="49"/>
      <c r="B49" s="297"/>
      <c r="C49" s="49"/>
      <c r="D49" s="113"/>
      <c r="E49" s="49"/>
      <c r="F49" s="49" t="str">
        <f>IF(D49&lt;&gt;"",VLOOKUP(D49,LOV_GWSGRP!$BX:$BY,2,0),"")</f>
        <v/>
      </c>
      <c r="G49" s="49"/>
      <c r="H49" s="49"/>
      <c r="I49" s="49"/>
      <c r="J49" s="49"/>
      <c r="K49" s="49"/>
      <c r="L49" s="113"/>
      <c r="M49" s="49"/>
      <c r="N49" s="49"/>
      <c r="O49" s="436"/>
      <c r="P49" s="436"/>
      <c r="Q49" s="49"/>
      <c r="R49" s="437"/>
      <c r="S49" s="438"/>
      <c r="T49" s="438"/>
      <c r="U49" s="438"/>
      <c r="V49" s="438"/>
      <c r="W49" s="49"/>
      <c r="X49" s="297"/>
      <c r="Y49" s="49"/>
      <c r="Z49" s="436"/>
      <c r="AA49" s="436"/>
      <c r="AB49" s="436"/>
      <c r="AC49" s="436"/>
      <c r="AD49" s="436"/>
      <c r="AE49" s="436"/>
      <c r="AF49" s="436"/>
      <c r="AG49" s="49"/>
      <c r="AH49" s="343"/>
      <c r="AI49" s="49"/>
      <c r="AJ49" s="372" t="str">
        <f t="shared" si="0"/>
        <v/>
      </c>
      <c r="AK49" s="319"/>
      <c r="AM49" s="355" t="str">
        <f>IF(ISERROR(VLOOKUP(B49,percelen!BA:IW,AM$32,0)),"N",VLOOKUP(B49,percelen!BA:IW,AM$32,0))</f>
        <v>N</v>
      </c>
      <c r="AN49" s="355" t="str">
        <f>IF(ISERROR(VLOOKUP(B49&amp;"_"&amp;Z49,activiteiten!$A:$BD,AN$32,0)),"N",VLOOKUP(B49&amp;"_"&amp;Z49,activiteiten!$A:$BD,AN$32,0))</f>
        <v>N</v>
      </c>
      <c r="AO49" s="355" t="str">
        <f>IF(ISERROR(VLOOKUP(B49&amp;"_"&amp;Z49,activiteiten!$A:$BE,AO$32,0)),"N",VLOOKUP(B49&amp;"_"&amp;Z49,activiteiten!$A:$BE,AO$32,0))</f>
        <v>N</v>
      </c>
      <c r="AP49" s="355" t="str">
        <f>IF(ISERROR(VLOOKUP(B49,percelen!BA:IW,AP$32,0)),"N",VLOOKUP(B49,percelen!BA:IW,AP$32,0))</f>
        <v>N</v>
      </c>
      <c r="AQ49" s="355" t="str">
        <f>IF(ISERROR(VLOOKUP(B49,percelen!BA:IW,AQ$32,0)),"N",VLOOKUP(B49,percelen!BA:IW,AQ$32,0))</f>
        <v>N</v>
      </c>
      <c r="AR49" s="355" t="str">
        <f t="shared" si="2"/>
        <v>N</v>
      </c>
      <c r="AS49" s="313" t="s">
        <v>448</v>
      </c>
      <c r="AT49" s="317" t="str">
        <f>IF(OR($B49="",ISERROR(VLOOKUP($B49&amp;"_"&amp;$Z49,activiteiten!$A:$BC,AT$32,0))),"",VLOOKUP($B49&amp;"_"&amp;$Z49,activiteiten!$A:$BC,AT$32,0))</f>
        <v/>
      </c>
      <c r="AU49" s="313"/>
      <c r="AV49" s="312" t="str">
        <f>IF(OR($B49="",ISERROR(VLOOKUP($B49&amp;"_"&amp;$Z49,activiteiten!$A:$BC,AV$32,0))),"",VLOOKUP($B49&amp;"_"&amp;$Z49,activiteiten!$A:$BC,AV$32,0))</f>
        <v/>
      </c>
      <c r="AW49" s="312"/>
      <c r="AX49" s="312" t="str">
        <f>IF(OR($B49="",ISERROR(VLOOKUP($B49&amp;"_"&amp;$Z49,activiteiten!$A:$BC,AX$32,0))),"",VLOOKUP($B49&amp;"_"&amp;$Z49,activiteiten!$A:$BC,AX$32,0))</f>
        <v/>
      </c>
      <c r="AY49" s="312"/>
      <c r="AZ49" s="312" t="str">
        <f>IF(OR($B49="",ISERROR(VLOOKUP($B49&amp;"_"&amp;$Z49,activiteiten!$A:$BC,AZ$32,0))),"",VLOOKUP($B49&amp;"_"&amp;$Z49,activiteiten!$A:$BC,AZ$32,0))</f>
        <v/>
      </c>
      <c r="BA49" s="312"/>
      <c r="BB49" s="312" t="str">
        <f>IF(OR($B49="",ISERROR(VLOOKUP($B49&amp;"_"&amp;$Z49,activiteiten!$A:$BC,BB$32,0))),"",VLOOKUP($B49&amp;"_"&amp;$Z49,activiteiten!$A:$BC,BB$32,0))</f>
        <v/>
      </c>
      <c r="BC49" s="312"/>
      <c r="BD49" s="312" t="str">
        <f>IF(OR($B49="",ISERROR(VLOOKUP($B49&amp;"_"&amp;$Z49,activiteiten!$A:$BC,BD$32,0))),"",VLOOKUP($B49&amp;"_"&amp;$Z49,activiteiten!$A:$BC,BD$32,0))</f>
        <v/>
      </c>
      <c r="BG49" s="348" t="str">
        <f>percelen!BK20</f>
        <v>N</v>
      </c>
    </row>
    <row r="50" spans="1:59" x14ac:dyDescent="0.25">
      <c r="A50" s="49"/>
      <c r="B50" s="297"/>
      <c r="C50" s="49"/>
      <c r="D50" s="113"/>
      <c r="E50" s="49"/>
      <c r="F50" s="49" t="str">
        <f>IF(D50&lt;&gt;"",VLOOKUP(D50,LOV_GWSGRP!$BX:$BY,2,0),"")</f>
        <v/>
      </c>
      <c r="G50" s="49"/>
      <c r="H50" s="49"/>
      <c r="I50" s="49"/>
      <c r="J50" s="49"/>
      <c r="K50" s="49"/>
      <c r="L50" s="113"/>
      <c r="M50" s="49"/>
      <c r="N50" s="49"/>
      <c r="O50" s="436"/>
      <c r="P50" s="436"/>
      <c r="Q50" s="49"/>
      <c r="R50" s="437"/>
      <c r="S50" s="438"/>
      <c r="T50" s="438"/>
      <c r="U50" s="438"/>
      <c r="V50" s="438"/>
      <c r="W50" s="49"/>
      <c r="X50" s="297"/>
      <c r="Y50" s="49"/>
      <c r="Z50" s="436"/>
      <c r="AA50" s="436"/>
      <c r="AB50" s="436"/>
      <c r="AC50" s="436"/>
      <c r="AD50" s="436"/>
      <c r="AE50" s="436"/>
      <c r="AF50" s="436"/>
      <c r="AG50" s="49"/>
      <c r="AH50" s="343"/>
      <c r="AI50" s="49"/>
      <c r="AJ50" s="372" t="str">
        <f t="shared" si="0"/>
        <v/>
      </c>
      <c r="AK50" s="319"/>
      <c r="AM50" s="355" t="str">
        <f>IF(ISERROR(VLOOKUP(B50,percelen!BA:IW,AM$32,0)),"N",VLOOKUP(B50,percelen!BA:IW,AM$32,0))</f>
        <v>N</v>
      </c>
      <c r="AN50" s="355" t="str">
        <f>IF(ISERROR(VLOOKUP(B50&amp;"_"&amp;Z50,activiteiten!$A:$BD,AN$32,0)),"N",VLOOKUP(B50&amp;"_"&amp;Z50,activiteiten!$A:$BD,AN$32,0))</f>
        <v>N</v>
      </c>
      <c r="AO50" s="355" t="str">
        <f>IF(ISERROR(VLOOKUP(B50&amp;"_"&amp;Z50,activiteiten!$A:$BE,AO$32,0)),"N",VLOOKUP(B50&amp;"_"&amp;Z50,activiteiten!$A:$BE,AO$32,0))</f>
        <v>N</v>
      </c>
      <c r="AP50" s="355" t="str">
        <f>IF(ISERROR(VLOOKUP(B50,percelen!BA:IW,AP$32,0)),"N",VLOOKUP(B50,percelen!BA:IW,AP$32,0))</f>
        <v>N</v>
      </c>
      <c r="AQ50" s="355" t="str">
        <f>IF(ISERROR(VLOOKUP(B50,percelen!BA:IW,AQ$32,0)),"N",VLOOKUP(B50,percelen!BA:IW,AQ$32,0))</f>
        <v>N</v>
      </c>
      <c r="AR50" s="355" t="str">
        <f t="shared" si="2"/>
        <v>N</v>
      </c>
      <c r="AS50" s="313" t="s">
        <v>448</v>
      </c>
      <c r="AT50" s="317" t="str">
        <f>IF(OR($B50="",ISERROR(VLOOKUP($B50&amp;"_"&amp;$Z50,activiteiten!$A:$BC,AT$32,0))),"",VLOOKUP($B50&amp;"_"&amp;$Z50,activiteiten!$A:$BC,AT$32,0))</f>
        <v/>
      </c>
      <c r="AU50" s="313"/>
      <c r="AV50" s="312" t="str">
        <f>IF(OR($B50="",ISERROR(VLOOKUP($B50&amp;"_"&amp;$Z50,activiteiten!$A:$BC,AV$32,0))),"",VLOOKUP($B50&amp;"_"&amp;$Z50,activiteiten!$A:$BC,AV$32,0))</f>
        <v/>
      </c>
      <c r="AW50" s="312"/>
      <c r="AX50" s="312" t="str">
        <f>IF(OR($B50="",ISERROR(VLOOKUP($B50&amp;"_"&amp;$Z50,activiteiten!$A:$BC,AX$32,0))),"",VLOOKUP($B50&amp;"_"&amp;$Z50,activiteiten!$A:$BC,AX$32,0))</f>
        <v/>
      </c>
      <c r="AY50" s="312"/>
      <c r="AZ50" s="312" t="str">
        <f>IF(OR($B50="",ISERROR(VLOOKUP($B50&amp;"_"&amp;$Z50,activiteiten!$A:$BC,AZ$32,0))),"",VLOOKUP($B50&amp;"_"&amp;$Z50,activiteiten!$A:$BC,AZ$32,0))</f>
        <v/>
      </c>
      <c r="BA50" s="312"/>
      <c r="BB50" s="312" t="str">
        <f>IF(OR($B50="",ISERROR(VLOOKUP($B50&amp;"_"&amp;$Z50,activiteiten!$A:$BC,BB$32,0))),"",VLOOKUP($B50&amp;"_"&amp;$Z50,activiteiten!$A:$BC,BB$32,0))</f>
        <v/>
      </c>
      <c r="BC50" s="312"/>
      <c r="BD50" s="312" t="str">
        <f>IF(OR($B50="",ISERROR(VLOOKUP($B50&amp;"_"&amp;$Z50,activiteiten!$A:$BC,BD$32,0))),"",VLOOKUP($B50&amp;"_"&amp;$Z50,activiteiten!$A:$BC,BD$32,0))</f>
        <v/>
      </c>
      <c r="BG50" s="348" t="str">
        <f>percelen!BK21</f>
        <v>N</v>
      </c>
    </row>
    <row r="51" spans="1:59" x14ac:dyDescent="0.25">
      <c r="A51" s="49"/>
      <c r="B51" s="297"/>
      <c r="C51" s="49"/>
      <c r="D51" s="113"/>
      <c r="E51" s="49"/>
      <c r="F51" s="49" t="str">
        <f>IF(D51&lt;&gt;"",VLOOKUP(D51,LOV_GWSGRP!$BX:$BY,2,0),"")</f>
        <v/>
      </c>
      <c r="G51" s="49"/>
      <c r="H51" s="49"/>
      <c r="I51" s="49"/>
      <c r="J51" s="49"/>
      <c r="K51" s="49"/>
      <c r="L51" s="113"/>
      <c r="M51" s="49"/>
      <c r="N51" s="49"/>
      <c r="O51" s="436"/>
      <c r="P51" s="436"/>
      <c r="Q51" s="49"/>
      <c r="R51" s="437"/>
      <c r="S51" s="438"/>
      <c r="T51" s="438"/>
      <c r="U51" s="438"/>
      <c r="V51" s="438"/>
      <c r="W51" s="49"/>
      <c r="X51" s="297"/>
      <c r="Y51" s="49"/>
      <c r="Z51" s="436"/>
      <c r="AA51" s="436"/>
      <c r="AB51" s="436"/>
      <c r="AC51" s="436"/>
      <c r="AD51" s="436"/>
      <c r="AE51" s="436"/>
      <c r="AF51" s="436"/>
      <c r="AG51" s="49"/>
      <c r="AH51" s="343"/>
      <c r="AI51" s="49"/>
      <c r="AJ51" s="372" t="str">
        <f t="shared" si="0"/>
        <v/>
      </c>
      <c r="AK51" s="319"/>
      <c r="AM51" s="355" t="str">
        <f>IF(ISERROR(VLOOKUP(B51,percelen!BA:IW,AM$32,0)),"N",VLOOKUP(B51,percelen!BA:IW,AM$32,0))</f>
        <v>N</v>
      </c>
      <c r="AN51" s="355" t="str">
        <f>IF(ISERROR(VLOOKUP(B51&amp;"_"&amp;Z51,activiteiten!$A:$BD,AN$32,0)),"N",VLOOKUP(B51&amp;"_"&amp;Z51,activiteiten!$A:$BD,AN$32,0))</f>
        <v>N</v>
      </c>
      <c r="AO51" s="355" t="str">
        <f>IF(ISERROR(VLOOKUP(B51&amp;"_"&amp;Z51,activiteiten!$A:$BE,AO$32,0)),"N",VLOOKUP(B51&amp;"_"&amp;Z51,activiteiten!$A:$BE,AO$32,0))</f>
        <v>N</v>
      </c>
      <c r="AP51" s="355" t="str">
        <f>IF(ISERROR(VLOOKUP(B51,percelen!BA:IW,AP$32,0)),"N",VLOOKUP(B51,percelen!BA:IW,AP$32,0))</f>
        <v>N</v>
      </c>
      <c r="AQ51" s="355" t="str">
        <f>IF(ISERROR(VLOOKUP(B51,percelen!BA:IW,AQ$32,0)),"N",VLOOKUP(B51,percelen!BA:IW,AQ$32,0))</f>
        <v>N</v>
      </c>
      <c r="AR51" s="355" t="str">
        <f t="shared" si="2"/>
        <v>N</v>
      </c>
      <c r="AS51" s="313" t="s">
        <v>448</v>
      </c>
      <c r="AT51" s="317" t="str">
        <f>IF(OR($B51="",ISERROR(VLOOKUP($B51&amp;"_"&amp;$Z51,activiteiten!$A:$BC,AT$32,0))),"",VLOOKUP($B51&amp;"_"&amp;$Z51,activiteiten!$A:$BC,AT$32,0))</f>
        <v/>
      </c>
      <c r="AU51" s="313"/>
      <c r="AV51" s="312" t="str">
        <f>IF(OR($B51="",ISERROR(VLOOKUP($B51&amp;"_"&amp;$Z51,activiteiten!$A:$BC,AV$32,0))),"",VLOOKUP($B51&amp;"_"&amp;$Z51,activiteiten!$A:$BC,AV$32,0))</f>
        <v/>
      </c>
      <c r="AW51" s="312"/>
      <c r="AX51" s="312" t="str">
        <f>IF(OR($B51="",ISERROR(VLOOKUP($B51&amp;"_"&amp;$Z51,activiteiten!$A:$BC,AX$32,0))),"",VLOOKUP($B51&amp;"_"&amp;$Z51,activiteiten!$A:$BC,AX$32,0))</f>
        <v/>
      </c>
      <c r="AY51" s="312"/>
      <c r="AZ51" s="312" t="str">
        <f>IF(OR($B51="",ISERROR(VLOOKUP($B51&amp;"_"&amp;$Z51,activiteiten!$A:$BC,AZ$32,0))),"",VLOOKUP($B51&amp;"_"&amp;$Z51,activiteiten!$A:$BC,AZ$32,0))</f>
        <v/>
      </c>
      <c r="BA51" s="312"/>
      <c r="BB51" s="312" t="str">
        <f>IF(OR($B51="",ISERROR(VLOOKUP($B51&amp;"_"&amp;$Z51,activiteiten!$A:$BC,BB$32,0))),"",VLOOKUP($B51&amp;"_"&amp;$Z51,activiteiten!$A:$BC,BB$32,0))</f>
        <v/>
      </c>
      <c r="BC51" s="312"/>
      <c r="BD51" s="312" t="str">
        <f>IF(OR($B51="",ISERROR(VLOOKUP($B51&amp;"_"&amp;$Z51,activiteiten!$A:$BC,BD$32,0))),"",VLOOKUP($B51&amp;"_"&amp;$Z51,activiteiten!$A:$BC,BD$32,0))</f>
        <v/>
      </c>
      <c r="BG51" s="348" t="str">
        <f>percelen!BK22</f>
        <v>N</v>
      </c>
    </row>
    <row r="52" spans="1:59" x14ac:dyDescent="0.25">
      <c r="A52" s="49"/>
      <c r="B52" s="297"/>
      <c r="C52" s="49"/>
      <c r="D52" s="113"/>
      <c r="E52" s="49"/>
      <c r="F52" s="49" t="str">
        <f>IF(D52&lt;&gt;"",VLOOKUP(D52,LOV_GWSGRP!$BX:$BY,2,0),"")</f>
        <v/>
      </c>
      <c r="G52" s="49"/>
      <c r="H52" s="49"/>
      <c r="I52" s="49"/>
      <c r="J52" s="49"/>
      <c r="K52" s="49"/>
      <c r="L52" s="113"/>
      <c r="M52" s="49"/>
      <c r="N52" s="49"/>
      <c r="O52" s="436"/>
      <c r="P52" s="436"/>
      <c r="Q52" s="49"/>
      <c r="R52" s="437"/>
      <c r="S52" s="438"/>
      <c r="T52" s="438"/>
      <c r="U52" s="438"/>
      <c r="V52" s="438"/>
      <c r="W52" s="49"/>
      <c r="X52" s="297"/>
      <c r="Y52" s="49"/>
      <c r="Z52" s="436"/>
      <c r="AA52" s="436"/>
      <c r="AB52" s="436"/>
      <c r="AC52" s="436"/>
      <c r="AD52" s="436"/>
      <c r="AE52" s="436"/>
      <c r="AF52" s="436"/>
      <c r="AG52" s="49"/>
      <c r="AH52" s="343"/>
      <c r="AI52" s="49"/>
      <c r="AJ52" s="372" t="str">
        <f t="shared" si="0"/>
        <v/>
      </c>
      <c r="AK52" s="319"/>
      <c r="AM52" s="355" t="str">
        <f>IF(ISERROR(VLOOKUP(B52,percelen!BA:IW,AM$32,0)),"N",VLOOKUP(B52,percelen!BA:IW,AM$32,0))</f>
        <v>N</v>
      </c>
      <c r="AN52" s="355" t="str">
        <f>IF(ISERROR(VLOOKUP(B52&amp;"_"&amp;Z52,activiteiten!$A:$BD,AN$32,0)),"N",VLOOKUP(B52&amp;"_"&amp;Z52,activiteiten!$A:$BD,AN$32,0))</f>
        <v>N</v>
      </c>
      <c r="AO52" s="355" t="str">
        <f>IF(ISERROR(VLOOKUP(B52&amp;"_"&amp;Z52,activiteiten!$A:$BE,AO$32,0)),"N",VLOOKUP(B52&amp;"_"&amp;Z52,activiteiten!$A:$BE,AO$32,0))</f>
        <v>N</v>
      </c>
      <c r="AP52" s="355" t="str">
        <f>IF(ISERROR(VLOOKUP(B52,percelen!BA:IW,AP$32,0)),"N",VLOOKUP(B52,percelen!BA:IW,AP$32,0))</f>
        <v>N</v>
      </c>
      <c r="AQ52" s="355" t="str">
        <f>IF(ISERROR(VLOOKUP(B52,percelen!BA:IW,AQ$32,0)),"N",VLOOKUP(B52,percelen!BA:IW,AQ$32,0))</f>
        <v>N</v>
      </c>
      <c r="AR52" s="355" t="str">
        <f t="shared" si="2"/>
        <v>N</v>
      </c>
      <c r="AS52" s="313" t="s">
        <v>448</v>
      </c>
      <c r="AT52" s="317" t="str">
        <f>IF(OR($B52="",ISERROR(VLOOKUP($B52&amp;"_"&amp;$Z52,activiteiten!$A:$BC,AT$32,0))),"",VLOOKUP($B52&amp;"_"&amp;$Z52,activiteiten!$A:$BC,AT$32,0))</f>
        <v/>
      </c>
      <c r="AU52" s="313"/>
      <c r="AV52" s="312" t="str">
        <f>IF(OR($B52="",ISERROR(VLOOKUP($B52&amp;"_"&amp;$Z52,activiteiten!$A:$BC,AV$32,0))),"",VLOOKUP($B52&amp;"_"&amp;$Z52,activiteiten!$A:$BC,AV$32,0))</f>
        <v/>
      </c>
      <c r="AW52" s="312"/>
      <c r="AX52" s="312" t="str">
        <f>IF(OR($B52="",ISERROR(VLOOKUP($B52&amp;"_"&amp;$Z52,activiteiten!$A:$BC,AX$32,0))),"",VLOOKUP($B52&amp;"_"&amp;$Z52,activiteiten!$A:$BC,AX$32,0))</f>
        <v/>
      </c>
      <c r="AY52" s="312"/>
      <c r="AZ52" s="312" t="str">
        <f>IF(OR($B52="",ISERROR(VLOOKUP($B52&amp;"_"&amp;$Z52,activiteiten!$A:$BC,AZ$32,0))),"",VLOOKUP($B52&amp;"_"&amp;$Z52,activiteiten!$A:$BC,AZ$32,0))</f>
        <v/>
      </c>
      <c r="BA52" s="312"/>
      <c r="BB52" s="312" t="str">
        <f>IF(OR($B52="",ISERROR(VLOOKUP($B52&amp;"_"&amp;$Z52,activiteiten!$A:$BC,BB$32,0))),"",VLOOKUP($B52&amp;"_"&amp;$Z52,activiteiten!$A:$BC,BB$32,0))</f>
        <v/>
      </c>
      <c r="BC52" s="312"/>
      <c r="BD52" s="312" t="str">
        <f>IF(OR($B52="",ISERROR(VLOOKUP($B52&amp;"_"&amp;$Z52,activiteiten!$A:$BC,BD$32,0))),"",VLOOKUP($B52&amp;"_"&amp;$Z52,activiteiten!$A:$BC,BD$32,0))</f>
        <v/>
      </c>
      <c r="BG52" s="348" t="str">
        <f>percelen!BK23</f>
        <v>N</v>
      </c>
    </row>
    <row r="53" spans="1:59" x14ac:dyDescent="0.25">
      <c r="A53" s="49"/>
      <c r="B53" s="297"/>
      <c r="C53" s="49"/>
      <c r="D53" s="113"/>
      <c r="E53" s="49"/>
      <c r="F53" s="49" t="str">
        <f>IF(D53&lt;&gt;"",VLOOKUP(D53,LOV_GWSGRP!$BX:$BY,2,0),"")</f>
        <v/>
      </c>
      <c r="G53" s="49"/>
      <c r="H53" s="49"/>
      <c r="I53" s="49"/>
      <c r="J53" s="49"/>
      <c r="K53" s="49"/>
      <c r="L53" s="113"/>
      <c r="M53" s="49"/>
      <c r="N53" s="49"/>
      <c r="O53" s="436"/>
      <c r="P53" s="436"/>
      <c r="Q53" s="49"/>
      <c r="R53" s="437"/>
      <c r="S53" s="438"/>
      <c r="T53" s="438"/>
      <c r="U53" s="438"/>
      <c r="V53" s="438"/>
      <c r="W53" s="49"/>
      <c r="X53" s="297"/>
      <c r="Y53" s="49"/>
      <c r="Z53" s="436"/>
      <c r="AA53" s="436"/>
      <c r="AB53" s="436"/>
      <c r="AC53" s="436"/>
      <c r="AD53" s="436"/>
      <c r="AE53" s="436"/>
      <c r="AF53" s="436"/>
      <c r="AG53" s="49"/>
      <c r="AH53" s="343"/>
      <c r="AI53" s="49"/>
      <c r="AJ53" s="372" t="str">
        <f t="shared" si="0"/>
        <v/>
      </c>
      <c r="AK53" s="319"/>
      <c r="AM53" s="355" t="str">
        <f>IF(ISERROR(VLOOKUP(B53,percelen!BA:IW,AM$32,0)),"N",VLOOKUP(B53,percelen!BA:IW,AM$32,0))</f>
        <v>N</v>
      </c>
      <c r="AN53" s="355" t="str">
        <f>IF(ISERROR(VLOOKUP(B53&amp;"_"&amp;Z53,activiteiten!$A:$BD,AN$32,0)),"N",VLOOKUP(B53&amp;"_"&amp;Z53,activiteiten!$A:$BD,AN$32,0))</f>
        <v>N</v>
      </c>
      <c r="AO53" s="355" t="str">
        <f>IF(ISERROR(VLOOKUP(B53&amp;"_"&amp;Z53,activiteiten!$A:$BE,AO$32,0)),"N",VLOOKUP(B53&amp;"_"&amp;Z53,activiteiten!$A:$BE,AO$32,0))</f>
        <v>N</v>
      </c>
      <c r="AP53" s="355" t="str">
        <f>IF(ISERROR(VLOOKUP(B53,percelen!BA:IW,AP$32,0)),"N",VLOOKUP(B53,percelen!BA:IW,AP$32,0))</f>
        <v>N</v>
      </c>
      <c r="AQ53" s="355" t="str">
        <f>IF(ISERROR(VLOOKUP(B53,percelen!BA:IW,AQ$32,0)),"N",VLOOKUP(B53,percelen!BA:IW,AQ$32,0))</f>
        <v>N</v>
      </c>
      <c r="AR53" s="355" t="str">
        <f t="shared" si="2"/>
        <v>N</v>
      </c>
      <c r="AS53" s="313" t="s">
        <v>448</v>
      </c>
      <c r="AT53" s="317" t="str">
        <f>IF(OR($B53="",ISERROR(VLOOKUP($B53&amp;"_"&amp;$Z53,activiteiten!$A:$BC,AT$32,0))),"",VLOOKUP($B53&amp;"_"&amp;$Z53,activiteiten!$A:$BC,AT$32,0))</f>
        <v/>
      </c>
      <c r="AU53" s="313"/>
      <c r="AV53" s="312" t="str">
        <f>IF(OR($B53="",ISERROR(VLOOKUP($B53&amp;"_"&amp;$Z53,activiteiten!$A:$BC,AV$32,0))),"",VLOOKUP($B53&amp;"_"&amp;$Z53,activiteiten!$A:$BC,AV$32,0))</f>
        <v/>
      </c>
      <c r="AW53" s="312"/>
      <c r="AX53" s="312" t="str">
        <f>IF(OR($B53="",ISERROR(VLOOKUP($B53&amp;"_"&amp;$Z53,activiteiten!$A:$BC,AX$32,0))),"",VLOOKUP($B53&amp;"_"&amp;$Z53,activiteiten!$A:$BC,AX$32,0))</f>
        <v/>
      </c>
      <c r="AY53" s="312"/>
      <c r="AZ53" s="312" t="str">
        <f>IF(OR($B53="",ISERROR(VLOOKUP($B53&amp;"_"&amp;$Z53,activiteiten!$A:$BC,AZ$32,0))),"",VLOOKUP($B53&amp;"_"&amp;$Z53,activiteiten!$A:$BC,AZ$32,0))</f>
        <v/>
      </c>
      <c r="BA53" s="312"/>
      <c r="BB53" s="312" t="str">
        <f>IF(OR($B53="",ISERROR(VLOOKUP($B53&amp;"_"&amp;$Z53,activiteiten!$A:$BC,BB$32,0))),"",VLOOKUP($B53&amp;"_"&amp;$Z53,activiteiten!$A:$BC,BB$32,0))</f>
        <v/>
      </c>
      <c r="BC53" s="312"/>
      <c r="BD53" s="312" t="str">
        <f>IF(OR($B53="",ISERROR(VLOOKUP($B53&amp;"_"&amp;$Z53,activiteiten!$A:$BC,BD$32,0))),"",VLOOKUP($B53&amp;"_"&amp;$Z53,activiteiten!$A:$BC,BD$32,0))</f>
        <v/>
      </c>
      <c r="BG53" s="348" t="str">
        <f>percelen!BK24</f>
        <v>N</v>
      </c>
    </row>
    <row r="54" spans="1:59" x14ac:dyDescent="0.25">
      <c r="A54" s="49"/>
      <c r="B54" s="297"/>
      <c r="C54" s="49"/>
      <c r="D54" s="113"/>
      <c r="E54" s="49"/>
      <c r="F54" s="49" t="str">
        <f>IF(D54&lt;&gt;"",VLOOKUP(D54,LOV_GWSGRP!$BX:$BY,2,0),"")</f>
        <v/>
      </c>
      <c r="G54" s="49"/>
      <c r="H54" s="49"/>
      <c r="I54" s="49"/>
      <c r="J54" s="49"/>
      <c r="K54" s="49"/>
      <c r="L54" s="113"/>
      <c r="M54" s="49"/>
      <c r="N54" s="49"/>
      <c r="O54" s="436"/>
      <c r="P54" s="436"/>
      <c r="Q54" s="49"/>
      <c r="R54" s="437"/>
      <c r="S54" s="438"/>
      <c r="T54" s="438"/>
      <c r="U54" s="438"/>
      <c r="V54" s="438"/>
      <c r="W54" s="49"/>
      <c r="X54" s="297"/>
      <c r="Y54" s="49"/>
      <c r="Z54" s="436"/>
      <c r="AA54" s="436"/>
      <c r="AB54" s="436"/>
      <c r="AC54" s="436"/>
      <c r="AD54" s="436"/>
      <c r="AE54" s="436"/>
      <c r="AF54" s="436"/>
      <c r="AG54" s="49"/>
      <c r="AH54" s="343"/>
      <c r="AI54" s="49"/>
      <c r="AJ54" s="372" t="str">
        <f t="shared" si="0"/>
        <v/>
      </c>
      <c r="AK54" s="319"/>
      <c r="AM54" s="355" t="str">
        <f>IF(ISERROR(VLOOKUP(B54,percelen!BA:IW,AM$32,0)),"N",VLOOKUP(B54,percelen!BA:IW,AM$32,0))</f>
        <v>N</v>
      </c>
      <c r="AN54" s="355" t="str">
        <f>IF(ISERROR(VLOOKUP(B54&amp;"_"&amp;Z54,activiteiten!$A:$BD,AN$32,0)),"N",VLOOKUP(B54&amp;"_"&amp;Z54,activiteiten!$A:$BD,AN$32,0))</f>
        <v>N</v>
      </c>
      <c r="AO54" s="355" t="str">
        <f>IF(ISERROR(VLOOKUP(B54&amp;"_"&amp;Z54,activiteiten!$A:$BE,AO$32,0)),"N",VLOOKUP(B54&amp;"_"&amp;Z54,activiteiten!$A:$BE,AO$32,0))</f>
        <v>N</v>
      </c>
      <c r="AP54" s="355" t="str">
        <f>IF(ISERROR(VLOOKUP(B54,percelen!BA:IW,AP$32,0)),"N",VLOOKUP(B54,percelen!BA:IW,AP$32,0))</f>
        <v>N</v>
      </c>
      <c r="AQ54" s="355" t="str">
        <f>IF(ISERROR(VLOOKUP(B54,percelen!BA:IW,AQ$32,0)),"N",VLOOKUP(B54,percelen!BA:IW,AQ$32,0))</f>
        <v>N</v>
      </c>
      <c r="AR54" s="355" t="str">
        <f t="shared" si="2"/>
        <v>N</v>
      </c>
      <c r="AS54" s="313" t="s">
        <v>448</v>
      </c>
      <c r="AT54" s="317" t="str">
        <f>IF(OR($B54="",ISERROR(VLOOKUP($B54&amp;"_"&amp;$Z54,activiteiten!$A:$BC,AT$32,0))),"",VLOOKUP($B54&amp;"_"&amp;$Z54,activiteiten!$A:$BC,AT$32,0))</f>
        <v/>
      </c>
      <c r="AU54" s="313"/>
      <c r="AV54" s="312" t="str">
        <f>IF(OR($B54="",ISERROR(VLOOKUP($B54&amp;"_"&amp;$Z54,activiteiten!$A:$BC,AV$32,0))),"",VLOOKUP($B54&amp;"_"&amp;$Z54,activiteiten!$A:$BC,AV$32,0))</f>
        <v/>
      </c>
      <c r="AW54" s="312"/>
      <c r="AX54" s="312" t="str">
        <f>IF(OR($B54="",ISERROR(VLOOKUP($B54&amp;"_"&amp;$Z54,activiteiten!$A:$BC,AX$32,0))),"",VLOOKUP($B54&amp;"_"&amp;$Z54,activiteiten!$A:$BC,AX$32,0))</f>
        <v/>
      </c>
      <c r="AY54" s="312"/>
      <c r="AZ54" s="312" t="str">
        <f>IF(OR($B54="",ISERROR(VLOOKUP($B54&amp;"_"&amp;$Z54,activiteiten!$A:$BC,AZ$32,0))),"",VLOOKUP($B54&amp;"_"&amp;$Z54,activiteiten!$A:$BC,AZ$32,0))</f>
        <v/>
      </c>
      <c r="BA54" s="312"/>
      <c r="BB54" s="312" t="str">
        <f>IF(OR($B54="",ISERROR(VLOOKUP($B54&amp;"_"&amp;$Z54,activiteiten!$A:$BC,BB$32,0))),"",VLOOKUP($B54&amp;"_"&amp;$Z54,activiteiten!$A:$BC,BB$32,0))</f>
        <v/>
      </c>
      <c r="BC54" s="312"/>
      <c r="BD54" s="312" t="str">
        <f>IF(OR($B54="",ISERROR(VLOOKUP($B54&amp;"_"&amp;$Z54,activiteiten!$A:$BC,BD$32,0))),"",VLOOKUP($B54&amp;"_"&amp;$Z54,activiteiten!$A:$BC,BD$32,0))</f>
        <v/>
      </c>
      <c r="BG54" s="348" t="str">
        <f>percelen!BK25</f>
        <v>N</v>
      </c>
    </row>
    <row r="55" spans="1:59" x14ac:dyDescent="0.25">
      <c r="A55" s="49"/>
      <c r="B55" s="297"/>
      <c r="C55" s="49"/>
      <c r="D55" s="113"/>
      <c r="E55" s="49"/>
      <c r="F55" s="49" t="str">
        <f>IF(D55&lt;&gt;"",VLOOKUP(D55,LOV_GWSGRP!$BX:$BY,2,0),"")</f>
        <v/>
      </c>
      <c r="G55" s="49"/>
      <c r="H55" s="49"/>
      <c r="I55" s="49"/>
      <c r="J55" s="49"/>
      <c r="K55" s="49"/>
      <c r="L55" s="113"/>
      <c r="M55" s="49"/>
      <c r="N55" s="49"/>
      <c r="O55" s="436"/>
      <c r="P55" s="436"/>
      <c r="Q55" s="49"/>
      <c r="R55" s="437"/>
      <c r="S55" s="438"/>
      <c r="T55" s="438"/>
      <c r="U55" s="438"/>
      <c r="V55" s="438"/>
      <c r="W55" s="49"/>
      <c r="X55" s="297"/>
      <c r="Y55" s="49"/>
      <c r="Z55" s="436"/>
      <c r="AA55" s="436"/>
      <c r="AB55" s="436"/>
      <c r="AC55" s="436"/>
      <c r="AD55" s="436"/>
      <c r="AE55" s="436"/>
      <c r="AF55" s="436"/>
      <c r="AG55" s="49"/>
      <c r="AH55" s="343"/>
      <c r="AI55" s="49"/>
      <c r="AJ55" s="372" t="str">
        <f t="shared" si="0"/>
        <v/>
      </c>
      <c r="AK55" s="319"/>
      <c r="AM55" s="355" t="str">
        <f>IF(ISERROR(VLOOKUP(B55,percelen!BA:IW,AM$32,0)),"N",VLOOKUP(B55,percelen!BA:IW,AM$32,0))</f>
        <v>N</v>
      </c>
      <c r="AN55" s="355" t="str">
        <f>IF(ISERROR(VLOOKUP(B55&amp;"_"&amp;Z55,activiteiten!$A:$BD,AN$32,0)),"N",VLOOKUP(B55&amp;"_"&amp;Z55,activiteiten!$A:$BD,AN$32,0))</f>
        <v>N</v>
      </c>
      <c r="AO55" s="355" t="str">
        <f>IF(ISERROR(VLOOKUP(B55&amp;"_"&amp;Z55,activiteiten!$A:$BE,AO$32,0)),"N",VLOOKUP(B55&amp;"_"&amp;Z55,activiteiten!$A:$BE,AO$32,0))</f>
        <v>N</v>
      </c>
      <c r="AP55" s="355" t="str">
        <f>IF(ISERROR(VLOOKUP(B55,percelen!BA:IW,AP$32,0)),"N",VLOOKUP(B55,percelen!BA:IW,AP$32,0))</f>
        <v>N</v>
      </c>
      <c r="AQ55" s="355" t="str">
        <f>IF(ISERROR(VLOOKUP(B55,percelen!BA:IW,AQ$32,0)),"N",VLOOKUP(B55,percelen!BA:IW,AQ$32,0))</f>
        <v>N</v>
      </c>
      <c r="AR55" s="355" t="str">
        <f t="shared" si="2"/>
        <v>N</v>
      </c>
      <c r="AS55" s="313" t="s">
        <v>448</v>
      </c>
      <c r="AT55" s="317" t="str">
        <f>IF(OR($B55="",ISERROR(VLOOKUP($B55&amp;"_"&amp;$Z55,activiteiten!$A:$BC,AT$32,0))),"",VLOOKUP($B55&amp;"_"&amp;$Z55,activiteiten!$A:$BC,AT$32,0))</f>
        <v/>
      </c>
      <c r="AU55" s="313"/>
      <c r="AV55" s="312" t="str">
        <f>IF(OR($B55="",ISERROR(VLOOKUP($B55&amp;"_"&amp;$Z55,activiteiten!$A:$BC,AV$32,0))),"",VLOOKUP($B55&amp;"_"&amp;$Z55,activiteiten!$A:$BC,AV$32,0))</f>
        <v/>
      </c>
      <c r="AW55" s="312"/>
      <c r="AX55" s="312" t="str">
        <f>IF(OR($B55="",ISERROR(VLOOKUP($B55&amp;"_"&amp;$Z55,activiteiten!$A:$BC,AX$32,0))),"",VLOOKUP($B55&amp;"_"&amp;$Z55,activiteiten!$A:$BC,AX$32,0))</f>
        <v/>
      </c>
      <c r="AY55" s="312"/>
      <c r="AZ55" s="312" t="str">
        <f>IF(OR($B55="",ISERROR(VLOOKUP($B55&amp;"_"&amp;$Z55,activiteiten!$A:$BC,AZ$32,0))),"",VLOOKUP($B55&amp;"_"&amp;$Z55,activiteiten!$A:$BC,AZ$32,0))</f>
        <v/>
      </c>
      <c r="BA55" s="312"/>
      <c r="BB55" s="312" t="str">
        <f>IF(OR($B55="",ISERROR(VLOOKUP($B55&amp;"_"&amp;$Z55,activiteiten!$A:$BC,BB$32,0))),"",VLOOKUP($B55&amp;"_"&amp;$Z55,activiteiten!$A:$BC,BB$32,0))</f>
        <v/>
      </c>
      <c r="BC55" s="312"/>
      <c r="BD55" s="312" t="str">
        <f>IF(OR($B55="",ISERROR(VLOOKUP($B55&amp;"_"&amp;$Z55,activiteiten!$A:$BC,BD$32,0))),"",VLOOKUP($B55&amp;"_"&amp;$Z55,activiteiten!$A:$BC,BD$32,0))</f>
        <v/>
      </c>
      <c r="BG55" s="348" t="str">
        <f>percelen!BK26</f>
        <v>N</v>
      </c>
    </row>
    <row r="56" spans="1:59" x14ac:dyDescent="0.25">
      <c r="A56" s="49"/>
      <c r="B56" s="297"/>
      <c r="C56" s="49"/>
      <c r="D56" s="113"/>
      <c r="E56" s="49"/>
      <c r="F56" s="49" t="str">
        <f>IF(D56&lt;&gt;"",VLOOKUP(D56,LOV_GWSGRP!$BX:$BY,2,0),"")</f>
        <v/>
      </c>
      <c r="G56" s="49"/>
      <c r="H56" s="49"/>
      <c r="I56" s="49"/>
      <c r="J56" s="49"/>
      <c r="K56" s="49"/>
      <c r="L56" s="113"/>
      <c r="M56" s="49"/>
      <c r="N56" s="49"/>
      <c r="O56" s="436"/>
      <c r="P56" s="436"/>
      <c r="Q56" s="49"/>
      <c r="R56" s="437"/>
      <c r="S56" s="438"/>
      <c r="T56" s="438"/>
      <c r="U56" s="438"/>
      <c r="V56" s="438"/>
      <c r="W56" s="49"/>
      <c r="X56" s="297"/>
      <c r="Y56" s="49"/>
      <c r="Z56" s="436"/>
      <c r="AA56" s="436"/>
      <c r="AB56" s="436"/>
      <c r="AC56" s="436"/>
      <c r="AD56" s="436"/>
      <c r="AE56" s="436"/>
      <c r="AF56" s="436"/>
      <c r="AG56" s="49"/>
      <c r="AH56" s="343"/>
      <c r="AI56" s="49"/>
      <c r="AJ56" s="372" t="str">
        <f t="shared" si="0"/>
        <v/>
      </c>
      <c r="AK56" s="319"/>
      <c r="AM56" s="355" t="str">
        <f>IF(ISERROR(VLOOKUP(B56,percelen!BA:IW,AM$32,0)),"N",VLOOKUP(B56,percelen!BA:IW,AM$32,0))</f>
        <v>N</v>
      </c>
      <c r="AN56" s="355" t="str">
        <f>IF(ISERROR(VLOOKUP(B56&amp;"_"&amp;Z56,activiteiten!$A:$BD,AN$32,0)),"N",VLOOKUP(B56&amp;"_"&amp;Z56,activiteiten!$A:$BD,AN$32,0))</f>
        <v>N</v>
      </c>
      <c r="AO56" s="355" t="str">
        <f>IF(ISERROR(VLOOKUP(B56&amp;"_"&amp;Z56,activiteiten!$A:$BE,AO$32,0)),"N",VLOOKUP(B56&amp;"_"&amp;Z56,activiteiten!$A:$BE,AO$32,0))</f>
        <v>N</v>
      </c>
      <c r="AP56" s="355" t="str">
        <f>IF(ISERROR(VLOOKUP(B56,percelen!BA:IW,AP$32,0)),"N",VLOOKUP(B56,percelen!BA:IW,AP$32,0))</f>
        <v>N</v>
      </c>
      <c r="AQ56" s="355" t="str">
        <f>IF(ISERROR(VLOOKUP(B56,percelen!BA:IW,AQ$32,0)),"N",VLOOKUP(B56,percelen!BA:IW,AQ$32,0))</f>
        <v>N</v>
      </c>
      <c r="AR56" s="355" t="str">
        <f t="shared" si="2"/>
        <v>N</v>
      </c>
      <c r="AS56" s="313" t="s">
        <v>448</v>
      </c>
      <c r="AT56" s="317" t="str">
        <f>IF(OR($B56="",ISERROR(VLOOKUP($B56&amp;"_"&amp;$Z56,activiteiten!$A:$BC,AT$32,0))),"",VLOOKUP($B56&amp;"_"&amp;$Z56,activiteiten!$A:$BC,AT$32,0))</f>
        <v/>
      </c>
      <c r="AU56" s="313"/>
      <c r="AV56" s="312" t="str">
        <f>IF(OR($B56="",ISERROR(VLOOKUP($B56&amp;"_"&amp;$Z56,activiteiten!$A:$BC,AV$32,0))),"",VLOOKUP($B56&amp;"_"&amp;$Z56,activiteiten!$A:$BC,AV$32,0))</f>
        <v/>
      </c>
      <c r="AW56" s="312"/>
      <c r="AX56" s="312" t="str">
        <f>IF(OR($B56="",ISERROR(VLOOKUP($B56&amp;"_"&amp;$Z56,activiteiten!$A:$BC,AX$32,0))),"",VLOOKUP($B56&amp;"_"&amp;$Z56,activiteiten!$A:$BC,AX$32,0))</f>
        <v/>
      </c>
      <c r="AY56" s="312"/>
      <c r="AZ56" s="312" t="str">
        <f>IF(OR($B56="",ISERROR(VLOOKUP($B56&amp;"_"&amp;$Z56,activiteiten!$A:$BC,AZ$32,0))),"",VLOOKUP($B56&amp;"_"&amp;$Z56,activiteiten!$A:$BC,AZ$32,0))</f>
        <v/>
      </c>
      <c r="BA56" s="312"/>
      <c r="BB56" s="312" t="str">
        <f>IF(OR($B56="",ISERROR(VLOOKUP($B56&amp;"_"&amp;$Z56,activiteiten!$A:$BC,BB$32,0))),"",VLOOKUP($B56&amp;"_"&amp;$Z56,activiteiten!$A:$BC,BB$32,0))</f>
        <v/>
      </c>
      <c r="BC56" s="312"/>
      <c r="BD56" s="312" t="str">
        <f>IF(OR($B56="",ISERROR(VLOOKUP($B56&amp;"_"&amp;$Z56,activiteiten!$A:$BC,BD$32,0))),"",VLOOKUP($B56&amp;"_"&amp;$Z56,activiteiten!$A:$BC,BD$32,0))</f>
        <v/>
      </c>
      <c r="BG56" s="348" t="str">
        <f>percelen!BK27</f>
        <v>N</v>
      </c>
    </row>
    <row r="57" spans="1:59" x14ac:dyDescent="0.25">
      <c r="A57" s="49"/>
      <c r="B57" s="297"/>
      <c r="C57" s="49"/>
      <c r="D57" s="113"/>
      <c r="E57" s="49"/>
      <c r="F57" s="49" t="str">
        <f>IF(D57&lt;&gt;"",VLOOKUP(D57,LOV_GWSGRP!$BX:$BY,2,0),"")</f>
        <v/>
      </c>
      <c r="G57" s="49"/>
      <c r="H57" s="49"/>
      <c r="I57" s="49"/>
      <c r="J57" s="49"/>
      <c r="K57" s="49"/>
      <c r="L57" s="113"/>
      <c r="M57" s="49"/>
      <c r="N57" s="49"/>
      <c r="O57" s="436"/>
      <c r="P57" s="436"/>
      <c r="Q57" s="49"/>
      <c r="R57" s="437"/>
      <c r="S57" s="438"/>
      <c r="T57" s="438"/>
      <c r="U57" s="438"/>
      <c r="V57" s="438"/>
      <c r="W57" s="49"/>
      <c r="X57" s="297"/>
      <c r="Y57" s="49"/>
      <c r="Z57" s="436"/>
      <c r="AA57" s="436"/>
      <c r="AB57" s="436"/>
      <c r="AC57" s="436"/>
      <c r="AD57" s="436"/>
      <c r="AE57" s="436"/>
      <c r="AF57" s="436"/>
      <c r="AG57" s="49"/>
      <c r="AH57" s="343"/>
      <c r="AI57" s="49"/>
      <c r="AJ57" s="372" t="str">
        <f t="shared" si="0"/>
        <v/>
      </c>
      <c r="AK57" s="319"/>
      <c r="AM57" s="355" t="str">
        <f>IF(ISERROR(VLOOKUP(B57,percelen!BA:IW,AM$32,0)),"N",VLOOKUP(B57,percelen!BA:IW,AM$32,0))</f>
        <v>N</v>
      </c>
      <c r="AN57" s="355" t="str">
        <f>IF(ISERROR(VLOOKUP(B57&amp;"_"&amp;Z57,activiteiten!$A:$BD,AN$32,0)),"N",VLOOKUP(B57&amp;"_"&amp;Z57,activiteiten!$A:$BD,AN$32,0))</f>
        <v>N</v>
      </c>
      <c r="AO57" s="355" t="str">
        <f>IF(ISERROR(VLOOKUP(B57&amp;"_"&amp;Z57,activiteiten!$A:$BE,AO$32,0)),"N",VLOOKUP(B57&amp;"_"&amp;Z57,activiteiten!$A:$BE,AO$32,0))</f>
        <v>N</v>
      </c>
      <c r="AP57" s="355" t="str">
        <f>IF(ISERROR(VLOOKUP(B57,percelen!BA:IW,AP$32,0)),"N",VLOOKUP(B57,percelen!BA:IW,AP$32,0))</f>
        <v>N</v>
      </c>
      <c r="AQ57" s="355" t="str">
        <f>IF(ISERROR(VLOOKUP(B57,percelen!BA:IW,AQ$32,0)),"N",VLOOKUP(B57,percelen!BA:IW,AQ$32,0))</f>
        <v>N</v>
      </c>
      <c r="AR57" s="355" t="str">
        <f t="shared" si="2"/>
        <v>N</v>
      </c>
      <c r="AS57" s="313" t="s">
        <v>448</v>
      </c>
      <c r="AT57" s="317" t="str">
        <f>IF(OR($B57="",ISERROR(VLOOKUP($B57&amp;"_"&amp;$Z57,activiteiten!$A:$BC,AT$32,0))),"",VLOOKUP($B57&amp;"_"&amp;$Z57,activiteiten!$A:$BC,AT$32,0))</f>
        <v/>
      </c>
      <c r="AU57" s="313"/>
      <c r="AV57" s="312" t="str">
        <f>IF(OR($B57="",ISERROR(VLOOKUP($B57&amp;"_"&amp;$Z57,activiteiten!$A:$BC,AV$32,0))),"",VLOOKUP($B57&amp;"_"&amp;$Z57,activiteiten!$A:$BC,AV$32,0))</f>
        <v/>
      </c>
      <c r="AW57" s="312"/>
      <c r="AX57" s="312" t="str">
        <f>IF(OR($B57="",ISERROR(VLOOKUP($B57&amp;"_"&amp;$Z57,activiteiten!$A:$BC,AX$32,0))),"",VLOOKUP($B57&amp;"_"&amp;$Z57,activiteiten!$A:$BC,AX$32,0))</f>
        <v/>
      </c>
      <c r="AY57" s="312"/>
      <c r="AZ57" s="312" t="str">
        <f>IF(OR($B57="",ISERROR(VLOOKUP($B57&amp;"_"&amp;$Z57,activiteiten!$A:$BC,AZ$32,0))),"",VLOOKUP($B57&amp;"_"&amp;$Z57,activiteiten!$A:$BC,AZ$32,0))</f>
        <v/>
      </c>
      <c r="BA57" s="312"/>
      <c r="BB57" s="312" t="str">
        <f>IF(OR($B57="",ISERROR(VLOOKUP($B57&amp;"_"&amp;$Z57,activiteiten!$A:$BC,BB$32,0))),"",VLOOKUP($B57&amp;"_"&amp;$Z57,activiteiten!$A:$BC,BB$32,0))</f>
        <v/>
      </c>
      <c r="BC57" s="312"/>
      <c r="BD57" s="312" t="str">
        <f>IF(OR($B57="",ISERROR(VLOOKUP($B57&amp;"_"&amp;$Z57,activiteiten!$A:$BC,BD$32,0))),"",VLOOKUP($B57&amp;"_"&amp;$Z57,activiteiten!$A:$BC,BD$32,0))</f>
        <v/>
      </c>
      <c r="BG57" s="348" t="str">
        <f>percelen!BK28</f>
        <v>N</v>
      </c>
    </row>
    <row r="58" spans="1:59" x14ac:dyDescent="0.25">
      <c r="A58" s="49"/>
      <c r="B58" s="297"/>
      <c r="C58" s="49"/>
      <c r="D58" s="113"/>
      <c r="E58" s="49"/>
      <c r="F58" s="49" t="str">
        <f>IF(D58&lt;&gt;"",VLOOKUP(D58,LOV_GWSGRP!$BX:$BY,2,0),"")</f>
        <v/>
      </c>
      <c r="G58" s="49"/>
      <c r="H58" s="49"/>
      <c r="I58" s="49"/>
      <c r="J58" s="49"/>
      <c r="K58" s="49"/>
      <c r="L58" s="113"/>
      <c r="M58" s="49"/>
      <c r="N58" s="49"/>
      <c r="O58" s="436"/>
      <c r="P58" s="436"/>
      <c r="Q58" s="49"/>
      <c r="R58" s="437"/>
      <c r="S58" s="438"/>
      <c r="T58" s="438"/>
      <c r="U58" s="438"/>
      <c r="V58" s="438"/>
      <c r="W58" s="49"/>
      <c r="X58" s="297"/>
      <c r="Y58" s="49"/>
      <c r="Z58" s="436"/>
      <c r="AA58" s="436"/>
      <c r="AB58" s="436"/>
      <c r="AC58" s="436"/>
      <c r="AD58" s="436"/>
      <c r="AE58" s="436"/>
      <c r="AF58" s="436"/>
      <c r="AG58" s="49"/>
      <c r="AH58" s="343"/>
      <c r="AI58" s="49"/>
      <c r="AJ58" s="372" t="str">
        <f t="shared" si="0"/>
        <v/>
      </c>
      <c r="AK58" s="319"/>
      <c r="AM58" s="355" t="str">
        <f>IF(ISERROR(VLOOKUP(B58,percelen!BA:IW,AM$32,0)),"N",VLOOKUP(B58,percelen!BA:IW,AM$32,0))</f>
        <v>N</v>
      </c>
      <c r="AN58" s="355" t="str">
        <f>IF(ISERROR(VLOOKUP(B58&amp;"_"&amp;Z58,activiteiten!$A:$BD,AN$32,0)),"N",VLOOKUP(B58&amp;"_"&amp;Z58,activiteiten!$A:$BD,AN$32,0))</f>
        <v>N</v>
      </c>
      <c r="AO58" s="355" t="str">
        <f>IF(ISERROR(VLOOKUP(B58&amp;"_"&amp;Z58,activiteiten!$A:$BE,AO$32,0)),"N",VLOOKUP(B58&amp;"_"&amp;Z58,activiteiten!$A:$BE,AO$32,0))</f>
        <v>N</v>
      </c>
      <c r="AP58" s="355" t="str">
        <f>IF(ISERROR(VLOOKUP(B58,percelen!BA:IW,AP$32,0)),"N",VLOOKUP(B58,percelen!BA:IW,AP$32,0))</f>
        <v>N</v>
      </c>
      <c r="AQ58" s="355" t="str">
        <f>IF(ISERROR(VLOOKUP(B58,percelen!BA:IW,AQ$32,0)),"N",VLOOKUP(B58,percelen!BA:IW,AQ$32,0))</f>
        <v>N</v>
      </c>
      <c r="AR58" s="355" t="str">
        <f t="shared" si="2"/>
        <v>N</v>
      </c>
      <c r="AS58" s="313" t="s">
        <v>448</v>
      </c>
      <c r="AT58" s="317" t="str">
        <f>IF(OR($B58="",ISERROR(VLOOKUP($B58&amp;"_"&amp;$Z58,activiteiten!$A:$BC,AT$32,0))),"",VLOOKUP($B58&amp;"_"&amp;$Z58,activiteiten!$A:$BC,AT$32,0))</f>
        <v/>
      </c>
      <c r="AU58" s="313"/>
      <c r="AV58" s="312" t="str">
        <f>IF(OR($B58="",ISERROR(VLOOKUP($B58&amp;"_"&amp;$Z58,activiteiten!$A:$BC,AV$32,0))),"",VLOOKUP($B58&amp;"_"&amp;$Z58,activiteiten!$A:$BC,AV$32,0))</f>
        <v/>
      </c>
      <c r="AW58" s="312"/>
      <c r="AX58" s="312" t="str">
        <f>IF(OR($B58="",ISERROR(VLOOKUP($B58&amp;"_"&amp;$Z58,activiteiten!$A:$BC,AX$32,0))),"",VLOOKUP($B58&amp;"_"&amp;$Z58,activiteiten!$A:$BC,AX$32,0))</f>
        <v/>
      </c>
      <c r="AY58" s="312"/>
      <c r="AZ58" s="312" t="str">
        <f>IF(OR($B58="",ISERROR(VLOOKUP($B58&amp;"_"&amp;$Z58,activiteiten!$A:$BC,AZ$32,0))),"",VLOOKUP($B58&amp;"_"&amp;$Z58,activiteiten!$A:$BC,AZ$32,0))</f>
        <v/>
      </c>
      <c r="BA58" s="312"/>
      <c r="BB58" s="312" t="str">
        <f>IF(OR($B58="",ISERROR(VLOOKUP($B58&amp;"_"&amp;$Z58,activiteiten!$A:$BC,BB$32,0))),"",VLOOKUP($B58&amp;"_"&amp;$Z58,activiteiten!$A:$BC,BB$32,0))</f>
        <v/>
      </c>
      <c r="BC58" s="312"/>
      <c r="BD58" s="312" t="str">
        <f>IF(OR($B58="",ISERROR(VLOOKUP($B58&amp;"_"&amp;$Z58,activiteiten!$A:$BC,BD$32,0))),"",VLOOKUP($B58&amp;"_"&amp;$Z58,activiteiten!$A:$BC,BD$32,0))</f>
        <v/>
      </c>
      <c r="BG58" s="348" t="str">
        <f>percelen!BK29</f>
        <v>N</v>
      </c>
    </row>
    <row r="59" spans="1:59" x14ac:dyDescent="0.25">
      <c r="A59" s="49"/>
      <c r="B59" s="297"/>
      <c r="C59" s="49"/>
      <c r="D59" s="113"/>
      <c r="E59" s="49"/>
      <c r="F59" s="49" t="str">
        <f>IF(D59&lt;&gt;"",VLOOKUP(D59,LOV_GWSGRP!$BX:$BY,2,0),"")</f>
        <v/>
      </c>
      <c r="G59" s="49"/>
      <c r="H59" s="49"/>
      <c r="I59" s="49"/>
      <c r="J59" s="49"/>
      <c r="K59" s="49"/>
      <c r="L59" s="113"/>
      <c r="M59" s="49"/>
      <c r="N59" s="49"/>
      <c r="O59" s="436"/>
      <c r="P59" s="436"/>
      <c r="Q59" s="49"/>
      <c r="R59" s="437"/>
      <c r="S59" s="438"/>
      <c r="T59" s="438"/>
      <c r="U59" s="438"/>
      <c r="V59" s="438"/>
      <c r="W59" s="49"/>
      <c r="X59" s="297"/>
      <c r="Y59" s="49"/>
      <c r="Z59" s="436"/>
      <c r="AA59" s="436"/>
      <c r="AB59" s="436"/>
      <c r="AC59" s="436"/>
      <c r="AD59" s="436"/>
      <c r="AE59" s="436"/>
      <c r="AF59" s="436"/>
      <c r="AG59" s="49"/>
      <c r="AH59" s="343"/>
      <c r="AI59" s="49"/>
      <c r="AJ59" s="372" t="str">
        <f t="shared" si="0"/>
        <v/>
      </c>
      <c r="AK59" s="319"/>
      <c r="AM59" s="355" t="str">
        <f>IF(ISERROR(VLOOKUP(B59,percelen!BA:IW,AM$32,0)),"N",VLOOKUP(B59,percelen!BA:IW,AM$32,0))</f>
        <v>N</v>
      </c>
      <c r="AN59" s="355" t="str">
        <f>IF(ISERROR(VLOOKUP(B59&amp;"_"&amp;Z59,activiteiten!$A:$BD,AN$32,0)),"N",VLOOKUP(B59&amp;"_"&amp;Z59,activiteiten!$A:$BD,AN$32,0))</f>
        <v>N</v>
      </c>
      <c r="AO59" s="355" t="str">
        <f>IF(ISERROR(VLOOKUP(B59&amp;"_"&amp;Z59,activiteiten!$A:$BE,AO$32,0)),"N",VLOOKUP(B59&amp;"_"&amp;Z59,activiteiten!$A:$BE,AO$32,0))</f>
        <v>N</v>
      </c>
      <c r="AP59" s="355" t="str">
        <f>IF(ISERROR(VLOOKUP(B59,percelen!BA:IW,AP$32,0)),"N",VLOOKUP(B59,percelen!BA:IW,AP$32,0))</f>
        <v>N</v>
      </c>
      <c r="AQ59" s="355" t="str">
        <f>IF(ISERROR(VLOOKUP(B59,percelen!BA:IW,AQ$32,0)),"N",VLOOKUP(B59,percelen!BA:IW,AQ$32,0))</f>
        <v>N</v>
      </c>
      <c r="AR59" s="355" t="str">
        <f t="shared" si="2"/>
        <v>N</v>
      </c>
      <c r="AS59" s="313" t="s">
        <v>448</v>
      </c>
      <c r="AT59" s="317" t="str">
        <f>IF(OR($B59="",ISERROR(VLOOKUP($B59&amp;"_"&amp;$Z59,activiteiten!$A:$BC,AT$32,0))),"",VLOOKUP($B59&amp;"_"&amp;$Z59,activiteiten!$A:$BC,AT$32,0))</f>
        <v/>
      </c>
      <c r="AU59" s="313"/>
      <c r="AV59" s="312" t="str">
        <f>IF(OR($B59="",ISERROR(VLOOKUP($B59&amp;"_"&amp;$Z59,activiteiten!$A:$BC,AV$32,0))),"",VLOOKUP($B59&amp;"_"&amp;$Z59,activiteiten!$A:$BC,AV$32,0))</f>
        <v/>
      </c>
      <c r="AW59" s="312"/>
      <c r="AX59" s="312" t="str">
        <f>IF(OR($B59="",ISERROR(VLOOKUP($B59&amp;"_"&amp;$Z59,activiteiten!$A:$BC,AX$32,0))),"",VLOOKUP($B59&amp;"_"&amp;$Z59,activiteiten!$A:$BC,AX$32,0))</f>
        <v/>
      </c>
      <c r="AY59" s="312"/>
      <c r="AZ59" s="312" t="str">
        <f>IF(OR($B59="",ISERROR(VLOOKUP($B59&amp;"_"&amp;$Z59,activiteiten!$A:$BC,AZ$32,0))),"",VLOOKUP($B59&amp;"_"&amp;$Z59,activiteiten!$A:$BC,AZ$32,0))</f>
        <v/>
      </c>
      <c r="BA59" s="312"/>
      <c r="BB59" s="312" t="str">
        <f>IF(OR($B59="",ISERROR(VLOOKUP($B59&amp;"_"&amp;$Z59,activiteiten!$A:$BC,BB$32,0))),"",VLOOKUP($B59&amp;"_"&amp;$Z59,activiteiten!$A:$BC,BB$32,0))</f>
        <v/>
      </c>
      <c r="BC59" s="312"/>
      <c r="BD59" s="312" t="str">
        <f>IF(OR($B59="",ISERROR(VLOOKUP($B59&amp;"_"&amp;$Z59,activiteiten!$A:$BC,BD$32,0))),"",VLOOKUP($B59&amp;"_"&amp;$Z59,activiteiten!$A:$BC,BD$32,0))</f>
        <v/>
      </c>
      <c r="BG59" s="348" t="str">
        <f>percelen!BK30</f>
        <v>N</v>
      </c>
    </row>
    <row r="60" spans="1:59" x14ac:dyDescent="0.25">
      <c r="A60" s="49"/>
      <c r="B60" s="297"/>
      <c r="C60" s="49"/>
      <c r="D60" s="113"/>
      <c r="E60" s="49"/>
      <c r="F60" s="49" t="str">
        <f>IF(D60&lt;&gt;"",VLOOKUP(D60,LOV_GWSGRP!$BX:$BY,2,0),"")</f>
        <v/>
      </c>
      <c r="G60" s="49"/>
      <c r="H60" s="49"/>
      <c r="I60" s="49"/>
      <c r="J60" s="49"/>
      <c r="K60" s="49"/>
      <c r="L60" s="113"/>
      <c r="M60" s="49"/>
      <c r="N60" s="49"/>
      <c r="O60" s="436"/>
      <c r="P60" s="436"/>
      <c r="Q60" s="49"/>
      <c r="R60" s="437"/>
      <c r="S60" s="438"/>
      <c r="T60" s="438"/>
      <c r="U60" s="438"/>
      <c r="V60" s="438"/>
      <c r="W60" s="49"/>
      <c r="X60" s="297"/>
      <c r="Y60" s="49"/>
      <c r="Z60" s="436"/>
      <c r="AA60" s="436"/>
      <c r="AB60" s="436"/>
      <c r="AC60" s="436"/>
      <c r="AD60" s="436"/>
      <c r="AE60" s="436"/>
      <c r="AF60" s="436"/>
      <c r="AG60" s="49"/>
      <c r="AH60" s="343"/>
      <c r="AI60" s="49"/>
      <c r="AJ60" s="372" t="str">
        <f t="shared" si="0"/>
        <v/>
      </c>
      <c r="AK60" s="319"/>
      <c r="AM60" s="355" t="str">
        <f>IF(ISERROR(VLOOKUP(B60,percelen!BA:IW,AM$32,0)),"N",VLOOKUP(B60,percelen!BA:IW,AM$32,0))</f>
        <v>N</v>
      </c>
      <c r="AN60" s="355" t="str">
        <f>IF(ISERROR(VLOOKUP(B60&amp;"_"&amp;Z60,activiteiten!$A:$BD,AN$32,0)),"N",VLOOKUP(B60&amp;"_"&amp;Z60,activiteiten!$A:$BD,AN$32,0))</f>
        <v>N</v>
      </c>
      <c r="AO60" s="355" t="str">
        <f>IF(ISERROR(VLOOKUP(B60&amp;"_"&amp;Z60,activiteiten!$A:$BE,AO$32,0)),"N",VLOOKUP(B60&amp;"_"&amp;Z60,activiteiten!$A:$BE,AO$32,0))</f>
        <v>N</v>
      </c>
      <c r="AP60" s="355" t="str">
        <f>IF(ISERROR(VLOOKUP(B60,percelen!BA:IW,AP$32,0)),"N",VLOOKUP(B60,percelen!BA:IW,AP$32,0))</f>
        <v>N</v>
      </c>
      <c r="AQ60" s="355" t="str">
        <f>IF(ISERROR(VLOOKUP(B60,percelen!BA:IW,AQ$32,0)),"N",VLOOKUP(B60,percelen!BA:IW,AQ$32,0))</f>
        <v>N</v>
      </c>
      <c r="AR60" s="355" t="str">
        <f t="shared" si="2"/>
        <v>N</v>
      </c>
      <c r="AS60" s="313" t="s">
        <v>448</v>
      </c>
      <c r="AT60" s="317" t="str">
        <f>IF(OR($B60="",ISERROR(VLOOKUP($B60&amp;"_"&amp;$Z60,activiteiten!$A:$BC,AT$32,0))),"",VLOOKUP($B60&amp;"_"&amp;$Z60,activiteiten!$A:$BC,AT$32,0))</f>
        <v/>
      </c>
      <c r="AU60" s="313"/>
      <c r="AV60" s="312" t="str">
        <f>IF(OR($B60="",ISERROR(VLOOKUP($B60&amp;"_"&amp;$Z60,activiteiten!$A:$BC,AV$32,0))),"",VLOOKUP($B60&amp;"_"&amp;$Z60,activiteiten!$A:$BC,AV$32,0))</f>
        <v/>
      </c>
      <c r="AW60" s="312"/>
      <c r="AX60" s="312" t="str">
        <f>IF(OR($B60="",ISERROR(VLOOKUP($B60&amp;"_"&amp;$Z60,activiteiten!$A:$BC,AX$32,0))),"",VLOOKUP($B60&amp;"_"&amp;$Z60,activiteiten!$A:$BC,AX$32,0))</f>
        <v/>
      </c>
      <c r="AY60" s="312"/>
      <c r="AZ60" s="312" t="str">
        <f>IF(OR($B60="",ISERROR(VLOOKUP($B60&amp;"_"&amp;$Z60,activiteiten!$A:$BC,AZ$32,0))),"",VLOOKUP($B60&amp;"_"&amp;$Z60,activiteiten!$A:$BC,AZ$32,0))</f>
        <v/>
      </c>
      <c r="BA60" s="312"/>
      <c r="BB60" s="312" t="str">
        <f>IF(OR($B60="",ISERROR(VLOOKUP($B60&amp;"_"&amp;$Z60,activiteiten!$A:$BC,BB$32,0))),"",VLOOKUP($B60&amp;"_"&amp;$Z60,activiteiten!$A:$BC,BB$32,0))</f>
        <v/>
      </c>
      <c r="BC60" s="312"/>
      <c r="BD60" s="312" t="str">
        <f>IF(OR($B60="",ISERROR(VLOOKUP($B60&amp;"_"&amp;$Z60,activiteiten!$A:$BC,BD$32,0))),"",VLOOKUP($B60&amp;"_"&amp;$Z60,activiteiten!$A:$BC,BD$32,0))</f>
        <v/>
      </c>
      <c r="BG60" s="348" t="str">
        <f>percelen!BK31</f>
        <v>N</v>
      </c>
    </row>
    <row r="61" spans="1:59" x14ac:dyDescent="0.25">
      <c r="A61" s="49"/>
      <c r="B61" s="297"/>
      <c r="C61" s="49"/>
      <c r="D61" s="113"/>
      <c r="E61" s="49"/>
      <c r="F61" s="49" t="str">
        <f>IF(D61&lt;&gt;"",VLOOKUP(D61,LOV_GWSGRP!$BX:$BY,2,0),"")</f>
        <v/>
      </c>
      <c r="G61" s="49"/>
      <c r="H61" s="49"/>
      <c r="I61" s="49"/>
      <c r="J61" s="49"/>
      <c r="K61" s="49"/>
      <c r="L61" s="113"/>
      <c r="M61" s="49"/>
      <c r="N61" s="49"/>
      <c r="O61" s="436"/>
      <c r="P61" s="436"/>
      <c r="Q61" s="49"/>
      <c r="R61" s="437"/>
      <c r="S61" s="438"/>
      <c r="T61" s="438"/>
      <c r="U61" s="438"/>
      <c r="V61" s="438"/>
      <c r="W61" s="49"/>
      <c r="X61" s="297"/>
      <c r="Y61" s="49"/>
      <c r="Z61" s="436"/>
      <c r="AA61" s="436"/>
      <c r="AB61" s="436"/>
      <c r="AC61" s="436"/>
      <c r="AD61" s="436"/>
      <c r="AE61" s="436"/>
      <c r="AF61" s="436"/>
      <c r="AG61" s="49"/>
      <c r="AH61" s="343"/>
      <c r="AI61" s="49"/>
      <c r="AJ61" s="372" t="str">
        <f t="shared" si="0"/>
        <v/>
      </c>
      <c r="AK61" s="319"/>
      <c r="AM61" s="355" t="str">
        <f>IF(ISERROR(VLOOKUP(B61,percelen!BA:IW,AM$32,0)),"N",VLOOKUP(B61,percelen!BA:IW,AM$32,0))</f>
        <v>N</v>
      </c>
      <c r="AN61" s="355" t="str">
        <f>IF(ISERROR(VLOOKUP(B61&amp;"_"&amp;Z61,activiteiten!$A:$BD,AN$32,0)),"N",VLOOKUP(B61&amp;"_"&amp;Z61,activiteiten!$A:$BD,AN$32,0))</f>
        <v>N</v>
      </c>
      <c r="AO61" s="355" t="str">
        <f>IF(ISERROR(VLOOKUP(B61&amp;"_"&amp;Z61,activiteiten!$A:$BE,AO$32,0)),"N",VLOOKUP(B61&amp;"_"&amp;Z61,activiteiten!$A:$BE,AO$32,0))</f>
        <v>N</v>
      </c>
      <c r="AP61" s="355" t="str">
        <f>IF(ISERROR(VLOOKUP(B61,percelen!BA:IW,AP$32,0)),"N",VLOOKUP(B61,percelen!BA:IW,AP$32,0))</f>
        <v>N</v>
      </c>
      <c r="AQ61" s="355" t="str">
        <f>IF(ISERROR(VLOOKUP(B61,percelen!BA:IW,AQ$32,0)),"N",VLOOKUP(B61,percelen!BA:IW,AQ$32,0))</f>
        <v>N</v>
      </c>
      <c r="AR61" s="355" t="str">
        <f t="shared" si="2"/>
        <v>N</v>
      </c>
      <c r="AS61" s="313" t="s">
        <v>448</v>
      </c>
      <c r="AT61" s="317" t="str">
        <f>IF(OR($B61="",ISERROR(VLOOKUP($B61&amp;"_"&amp;$Z61,activiteiten!$A:$BC,AT$32,0))),"",VLOOKUP($B61&amp;"_"&amp;$Z61,activiteiten!$A:$BC,AT$32,0))</f>
        <v/>
      </c>
      <c r="AU61" s="313"/>
      <c r="AV61" s="312" t="str">
        <f>IF(OR($B61="",ISERROR(VLOOKUP($B61&amp;"_"&amp;$Z61,activiteiten!$A:$BC,AV$32,0))),"",VLOOKUP($B61&amp;"_"&amp;$Z61,activiteiten!$A:$BC,AV$32,0))</f>
        <v/>
      </c>
      <c r="AW61" s="312"/>
      <c r="AX61" s="312" t="str">
        <f>IF(OR($B61="",ISERROR(VLOOKUP($B61&amp;"_"&amp;$Z61,activiteiten!$A:$BC,AX$32,0))),"",VLOOKUP($B61&amp;"_"&amp;$Z61,activiteiten!$A:$BC,AX$32,0))</f>
        <v/>
      </c>
      <c r="AY61" s="312"/>
      <c r="AZ61" s="312" t="str">
        <f>IF(OR($B61="",ISERROR(VLOOKUP($B61&amp;"_"&amp;$Z61,activiteiten!$A:$BC,AZ$32,0))),"",VLOOKUP($B61&amp;"_"&amp;$Z61,activiteiten!$A:$BC,AZ$32,0))</f>
        <v/>
      </c>
      <c r="BA61" s="312"/>
      <c r="BB61" s="312" t="str">
        <f>IF(OR($B61="",ISERROR(VLOOKUP($B61&amp;"_"&amp;$Z61,activiteiten!$A:$BC,BB$32,0))),"",VLOOKUP($B61&amp;"_"&amp;$Z61,activiteiten!$A:$BC,BB$32,0))</f>
        <v/>
      </c>
      <c r="BC61" s="312"/>
      <c r="BD61" s="312" t="str">
        <f>IF(OR($B61="",ISERROR(VLOOKUP($B61&amp;"_"&amp;$Z61,activiteiten!$A:$BC,BD$32,0))),"",VLOOKUP($B61&amp;"_"&amp;$Z61,activiteiten!$A:$BC,BD$32,0))</f>
        <v/>
      </c>
      <c r="BG61" s="348" t="str">
        <f>percelen!BK32</f>
        <v>N</v>
      </c>
    </row>
    <row r="62" spans="1:59" x14ac:dyDescent="0.25">
      <c r="A62" s="49"/>
      <c r="B62" s="297"/>
      <c r="C62" s="49"/>
      <c r="D62" s="113"/>
      <c r="E62" s="49"/>
      <c r="F62" s="49" t="str">
        <f>IF(D62&lt;&gt;"",VLOOKUP(D62,LOV_GWSGRP!$BX:$BY,2,0),"")</f>
        <v/>
      </c>
      <c r="G62" s="49"/>
      <c r="H62" s="49"/>
      <c r="I62" s="49"/>
      <c r="J62" s="49"/>
      <c r="K62" s="49"/>
      <c r="L62" s="113"/>
      <c r="M62" s="49"/>
      <c r="N62" s="49"/>
      <c r="O62" s="436"/>
      <c r="P62" s="436"/>
      <c r="Q62" s="49"/>
      <c r="R62" s="437"/>
      <c r="S62" s="438"/>
      <c r="T62" s="438"/>
      <c r="U62" s="438"/>
      <c r="V62" s="438"/>
      <c r="W62" s="49"/>
      <c r="X62" s="297"/>
      <c r="Y62" s="49"/>
      <c r="Z62" s="436"/>
      <c r="AA62" s="436"/>
      <c r="AB62" s="436"/>
      <c r="AC62" s="436"/>
      <c r="AD62" s="436"/>
      <c r="AE62" s="436"/>
      <c r="AF62" s="436"/>
      <c r="AG62" s="49"/>
      <c r="AH62" s="343"/>
      <c r="AI62" s="49"/>
      <c r="AJ62" s="372" t="str">
        <f t="shared" si="0"/>
        <v/>
      </c>
      <c r="AK62" s="319"/>
      <c r="AM62" s="355" t="str">
        <f>IF(ISERROR(VLOOKUP(B62,percelen!BA:IW,AM$32,0)),"N",VLOOKUP(B62,percelen!BA:IW,AM$32,0))</f>
        <v>N</v>
      </c>
      <c r="AN62" s="355" t="str">
        <f>IF(ISERROR(VLOOKUP(B62&amp;"_"&amp;Z62,activiteiten!$A:$BD,AN$32,0)),"N",VLOOKUP(B62&amp;"_"&amp;Z62,activiteiten!$A:$BD,AN$32,0))</f>
        <v>N</v>
      </c>
      <c r="AO62" s="355" t="str">
        <f>IF(ISERROR(VLOOKUP(B62&amp;"_"&amp;Z62,activiteiten!$A:$BE,AO$32,0)),"N",VLOOKUP(B62&amp;"_"&amp;Z62,activiteiten!$A:$BE,AO$32,0))</f>
        <v>N</v>
      </c>
      <c r="AP62" s="355" t="str">
        <f>IF(ISERROR(VLOOKUP(B62,percelen!BA:IW,AP$32,0)),"N",VLOOKUP(B62,percelen!BA:IW,AP$32,0))</f>
        <v>N</v>
      </c>
      <c r="AQ62" s="355" t="str">
        <f>IF(ISERROR(VLOOKUP(B62,percelen!BA:IW,AQ$32,0)),"N",VLOOKUP(B62,percelen!BA:IW,AQ$32,0))</f>
        <v>N</v>
      </c>
      <c r="AR62" s="355" t="str">
        <f t="shared" si="2"/>
        <v>N</v>
      </c>
      <c r="AS62" s="313" t="s">
        <v>448</v>
      </c>
      <c r="AT62" s="317" t="str">
        <f>IF(OR($B62="",ISERROR(VLOOKUP($B62&amp;"_"&amp;$Z62,activiteiten!$A:$BC,AT$32,0))),"",VLOOKUP($B62&amp;"_"&amp;$Z62,activiteiten!$A:$BC,AT$32,0))</f>
        <v/>
      </c>
      <c r="AU62" s="313"/>
      <c r="AV62" s="312" t="str">
        <f>IF(OR($B62="",ISERROR(VLOOKUP($B62&amp;"_"&amp;$Z62,activiteiten!$A:$BC,AV$32,0))),"",VLOOKUP($B62&amp;"_"&amp;$Z62,activiteiten!$A:$BC,AV$32,0))</f>
        <v/>
      </c>
      <c r="AW62" s="312"/>
      <c r="AX62" s="312" t="str">
        <f>IF(OR($B62="",ISERROR(VLOOKUP($B62&amp;"_"&amp;$Z62,activiteiten!$A:$BC,AX$32,0))),"",VLOOKUP($B62&amp;"_"&amp;$Z62,activiteiten!$A:$BC,AX$32,0))</f>
        <v/>
      </c>
      <c r="AY62" s="312"/>
      <c r="AZ62" s="312" t="str">
        <f>IF(OR($B62="",ISERROR(VLOOKUP($B62&amp;"_"&amp;$Z62,activiteiten!$A:$BC,AZ$32,0))),"",VLOOKUP($B62&amp;"_"&amp;$Z62,activiteiten!$A:$BC,AZ$32,0))</f>
        <v/>
      </c>
      <c r="BA62" s="312"/>
      <c r="BB62" s="312" t="str">
        <f>IF(OR($B62="",ISERROR(VLOOKUP($B62&amp;"_"&amp;$Z62,activiteiten!$A:$BC,BB$32,0))),"",VLOOKUP($B62&amp;"_"&amp;$Z62,activiteiten!$A:$BC,BB$32,0))</f>
        <v/>
      </c>
      <c r="BC62" s="312"/>
      <c r="BD62" s="312" t="str">
        <f>IF(OR($B62="",ISERROR(VLOOKUP($B62&amp;"_"&amp;$Z62,activiteiten!$A:$BC,BD$32,0))),"",VLOOKUP($B62&amp;"_"&amp;$Z62,activiteiten!$A:$BC,BD$32,0))</f>
        <v/>
      </c>
      <c r="BG62" s="348" t="str">
        <f>percelen!BK33</f>
        <v>N</v>
      </c>
    </row>
    <row r="63" spans="1:59" x14ac:dyDescent="0.25">
      <c r="A63" s="49"/>
      <c r="B63" s="297"/>
      <c r="C63" s="49"/>
      <c r="D63" s="113"/>
      <c r="E63" s="49"/>
      <c r="F63" s="49" t="str">
        <f>IF(D63&lt;&gt;"",VLOOKUP(D63,LOV_GWSGRP!$BX:$BY,2,0),"")</f>
        <v/>
      </c>
      <c r="G63" s="49"/>
      <c r="H63" s="49"/>
      <c r="I63" s="49"/>
      <c r="J63" s="49"/>
      <c r="K63" s="49"/>
      <c r="L63" s="113"/>
      <c r="M63" s="49"/>
      <c r="N63" s="49"/>
      <c r="O63" s="436"/>
      <c r="P63" s="436"/>
      <c r="Q63" s="49"/>
      <c r="R63" s="437"/>
      <c r="S63" s="438"/>
      <c r="T63" s="438"/>
      <c r="U63" s="438"/>
      <c r="V63" s="438"/>
      <c r="W63" s="49"/>
      <c r="X63" s="297"/>
      <c r="Y63" s="49"/>
      <c r="Z63" s="436"/>
      <c r="AA63" s="436"/>
      <c r="AB63" s="436"/>
      <c r="AC63" s="436"/>
      <c r="AD63" s="436"/>
      <c r="AE63" s="436"/>
      <c r="AF63" s="436"/>
      <c r="AG63" s="49"/>
      <c r="AH63" s="343"/>
      <c r="AI63" s="49"/>
      <c r="AJ63" s="372" t="str">
        <f t="shared" si="0"/>
        <v/>
      </c>
      <c r="AK63" s="319"/>
      <c r="AM63" s="355" t="str">
        <f>IF(ISERROR(VLOOKUP(B63,percelen!BA:IW,AM$32,0)),"N",VLOOKUP(B63,percelen!BA:IW,AM$32,0))</f>
        <v>N</v>
      </c>
      <c r="AN63" s="355" t="str">
        <f>IF(ISERROR(VLOOKUP(B63&amp;"_"&amp;Z63,activiteiten!$A:$BD,AN$32,0)),"N",VLOOKUP(B63&amp;"_"&amp;Z63,activiteiten!$A:$BD,AN$32,0))</f>
        <v>N</v>
      </c>
      <c r="AO63" s="355" t="str">
        <f>IF(ISERROR(VLOOKUP(B63&amp;"_"&amp;Z63,activiteiten!$A:$BE,AO$32,0)),"N",VLOOKUP(B63&amp;"_"&amp;Z63,activiteiten!$A:$BE,AO$32,0))</f>
        <v>N</v>
      </c>
      <c r="AP63" s="355" t="str">
        <f>IF(ISERROR(VLOOKUP(B63,percelen!BA:IW,AP$32,0)),"N",VLOOKUP(B63,percelen!BA:IW,AP$32,0))</f>
        <v>N</v>
      </c>
      <c r="AQ63" s="355" t="str">
        <f>IF(ISERROR(VLOOKUP(B63,percelen!BA:IW,AQ$32,0)),"N",VLOOKUP(B63,percelen!BA:IW,AQ$32,0))</f>
        <v>N</v>
      </c>
      <c r="AR63" s="355" t="str">
        <f t="shared" si="2"/>
        <v>N</v>
      </c>
      <c r="AS63" s="313" t="s">
        <v>448</v>
      </c>
      <c r="AT63" s="317" t="str">
        <f>IF(OR($B63="",ISERROR(VLOOKUP($B63&amp;"_"&amp;$Z63,activiteiten!$A:$BC,AT$32,0))),"",VLOOKUP($B63&amp;"_"&amp;$Z63,activiteiten!$A:$BC,AT$32,0))</f>
        <v/>
      </c>
      <c r="AU63" s="313"/>
      <c r="AV63" s="312" t="str">
        <f>IF(OR($B63="",ISERROR(VLOOKUP($B63&amp;"_"&amp;$Z63,activiteiten!$A:$BC,AV$32,0))),"",VLOOKUP($B63&amp;"_"&amp;$Z63,activiteiten!$A:$BC,AV$32,0))</f>
        <v/>
      </c>
      <c r="AW63" s="312"/>
      <c r="AX63" s="312" t="str">
        <f>IF(OR($B63="",ISERROR(VLOOKUP($B63&amp;"_"&amp;$Z63,activiteiten!$A:$BC,AX$32,0))),"",VLOOKUP($B63&amp;"_"&amp;$Z63,activiteiten!$A:$BC,AX$32,0))</f>
        <v/>
      </c>
      <c r="AY63" s="312"/>
      <c r="AZ63" s="312" t="str">
        <f>IF(OR($B63="",ISERROR(VLOOKUP($B63&amp;"_"&amp;$Z63,activiteiten!$A:$BC,AZ$32,0))),"",VLOOKUP($B63&amp;"_"&amp;$Z63,activiteiten!$A:$BC,AZ$32,0))</f>
        <v/>
      </c>
      <c r="BA63" s="312"/>
      <c r="BB63" s="312" t="str">
        <f>IF(OR($B63="",ISERROR(VLOOKUP($B63&amp;"_"&amp;$Z63,activiteiten!$A:$BC,BB$32,0))),"",VLOOKUP($B63&amp;"_"&amp;$Z63,activiteiten!$A:$BC,BB$32,0))</f>
        <v/>
      </c>
      <c r="BC63" s="312"/>
      <c r="BD63" s="312" t="str">
        <f>IF(OR($B63="",ISERROR(VLOOKUP($B63&amp;"_"&amp;$Z63,activiteiten!$A:$BC,BD$32,0))),"",VLOOKUP($B63&amp;"_"&amp;$Z63,activiteiten!$A:$BC,BD$32,0))</f>
        <v/>
      </c>
      <c r="BG63" s="348" t="str">
        <f>percelen!BK34</f>
        <v>N</v>
      </c>
    </row>
    <row r="64" spans="1:59" x14ac:dyDescent="0.25">
      <c r="A64" s="49"/>
      <c r="B64" s="297"/>
      <c r="C64" s="49"/>
      <c r="D64" s="113"/>
      <c r="E64" s="49"/>
      <c r="F64" s="49" t="str">
        <f>IF(D64&lt;&gt;"",VLOOKUP(D64,LOV_GWSGRP!$BX:$BY,2,0),"")</f>
        <v/>
      </c>
      <c r="G64" s="49"/>
      <c r="H64" s="49"/>
      <c r="I64" s="49"/>
      <c r="J64" s="49"/>
      <c r="K64" s="49"/>
      <c r="L64" s="113"/>
      <c r="M64" s="49"/>
      <c r="N64" s="49"/>
      <c r="O64" s="436"/>
      <c r="P64" s="436"/>
      <c r="Q64" s="49"/>
      <c r="R64" s="437"/>
      <c r="S64" s="438"/>
      <c r="T64" s="438"/>
      <c r="U64" s="438"/>
      <c r="V64" s="438"/>
      <c r="W64" s="49"/>
      <c r="X64" s="297"/>
      <c r="Y64" s="49"/>
      <c r="Z64" s="436"/>
      <c r="AA64" s="436"/>
      <c r="AB64" s="436"/>
      <c r="AC64" s="436"/>
      <c r="AD64" s="436"/>
      <c r="AE64" s="436"/>
      <c r="AF64" s="436"/>
      <c r="AG64" s="49"/>
      <c r="AH64" s="343"/>
      <c r="AI64" s="49"/>
      <c r="AJ64" s="372" t="str">
        <f t="shared" si="0"/>
        <v/>
      </c>
      <c r="AK64" s="319"/>
      <c r="AM64" s="355" t="str">
        <f>IF(ISERROR(VLOOKUP(B64,percelen!BA:IW,AM$32,0)),"N",VLOOKUP(B64,percelen!BA:IW,AM$32,0))</f>
        <v>N</v>
      </c>
      <c r="AN64" s="355" t="str">
        <f>IF(ISERROR(VLOOKUP(B64&amp;"_"&amp;Z64,activiteiten!$A:$BD,AN$32,0)),"N",VLOOKUP(B64&amp;"_"&amp;Z64,activiteiten!$A:$BD,AN$32,0))</f>
        <v>N</v>
      </c>
      <c r="AO64" s="355" t="str">
        <f>IF(ISERROR(VLOOKUP(B64&amp;"_"&amp;Z64,activiteiten!$A:$BE,AO$32,0)),"N",VLOOKUP(B64&amp;"_"&amp;Z64,activiteiten!$A:$BE,AO$32,0))</f>
        <v>N</v>
      </c>
      <c r="AP64" s="355" t="str">
        <f>IF(ISERROR(VLOOKUP(B64,percelen!BA:IW,AP$32,0)),"N",VLOOKUP(B64,percelen!BA:IW,AP$32,0))</f>
        <v>N</v>
      </c>
      <c r="AQ64" s="355" t="str">
        <f>IF(ISERROR(VLOOKUP(B64,percelen!BA:IW,AQ$32,0)),"N",VLOOKUP(B64,percelen!BA:IW,AQ$32,0))</f>
        <v>N</v>
      </c>
      <c r="AR64" s="355" t="str">
        <f t="shared" si="2"/>
        <v>N</v>
      </c>
      <c r="AS64" s="313" t="s">
        <v>448</v>
      </c>
      <c r="AT64" s="317" t="str">
        <f>IF(OR($B64="",ISERROR(VLOOKUP($B64&amp;"_"&amp;$Z64,activiteiten!$A:$BC,AT$32,0))),"",VLOOKUP($B64&amp;"_"&amp;$Z64,activiteiten!$A:$BC,AT$32,0))</f>
        <v/>
      </c>
      <c r="AU64" s="313"/>
      <c r="AV64" s="312" t="str">
        <f>IF(OR($B64="",ISERROR(VLOOKUP($B64&amp;"_"&amp;$Z64,activiteiten!$A:$BC,AV$32,0))),"",VLOOKUP($B64&amp;"_"&amp;$Z64,activiteiten!$A:$BC,AV$32,0))</f>
        <v/>
      </c>
      <c r="AW64" s="312"/>
      <c r="AX64" s="312" t="str">
        <f>IF(OR($B64="",ISERROR(VLOOKUP($B64&amp;"_"&amp;$Z64,activiteiten!$A:$BC,AX$32,0))),"",VLOOKUP($B64&amp;"_"&amp;$Z64,activiteiten!$A:$BC,AX$32,0))</f>
        <v/>
      </c>
      <c r="AY64" s="312"/>
      <c r="AZ64" s="312" t="str">
        <f>IF(OR($B64="",ISERROR(VLOOKUP($B64&amp;"_"&amp;$Z64,activiteiten!$A:$BC,AZ$32,0))),"",VLOOKUP($B64&amp;"_"&amp;$Z64,activiteiten!$A:$BC,AZ$32,0))</f>
        <v/>
      </c>
      <c r="BA64" s="312"/>
      <c r="BB64" s="312" t="str">
        <f>IF(OR($B64="",ISERROR(VLOOKUP($B64&amp;"_"&amp;$Z64,activiteiten!$A:$BC,BB$32,0))),"",VLOOKUP($B64&amp;"_"&amp;$Z64,activiteiten!$A:$BC,BB$32,0))</f>
        <v/>
      </c>
      <c r="BC64" s="312"/>
      <c r="BD64" s="312" t="str">
        <f>IF(OR($B64="",ISERROR(VLOOKUP($B64&amp;"_"&amp;$Z64,activiteiten!$A:$BC,BD$32,0))),"",VLOOKUP($B64&amp;"_"&amp;$Z64,activiteiten!$A:$BC,BD$32,0))</f>
        <v/>
      </c>
      <c r="BG64" s="348" t="str">
        <f>percelen!BK35</f>
        <v>N</v>
      </c>
    </row>
    <row r="65" spans="1:59" x14ac:dyDescent="0.25">
      <c r="A65" s="49"/>
      <c r="B65" s="297"/>
      <c r="C65" s="49"/>
      <c r="D65" s="113"/>
      <c r="E65" s="49"/>
      <c r="F65" s="49" t="str">
        <f>IF(D65&lt;&gt;"",VLOOKUP(D65,LOV_GWSGRP!$BX:$BY,2,0),"")</f>
        <v/>
      </c>
      <c r="G65" s="49"/>
      <c r="H65" s="49"/>
      <c r="I65" s="49"/>
      <c r="J65" s="49"/>
      <c r="K65" s="49"/>
      <c r="L65" s="113"/>
      <c r="M65" s="49"/>
      <c r="N65" s="49"/>
      <c r="O65" s="436"/>
      <c r="P65" s="436"/>
      <c r="Q65" s="49"/>
      <c r="R65" s="437"/>
      <c r="S65" s="438"/>
      <c r="T65" s="438"/>
      <c r="U65" s="438"/>
      <c r="V65" s="438"/>
      <c r="W65" s="49"/>
      <c r="X65" s="297"/>
      <c r="Y65" s="49"/>
      <c r="Z65" s="436"/>
      <c r="AA65" s="436"/>
      <c r="AB65" s="436"/>
      <c r="AC65" s="436"/>
      <c r="AD65" s="436"/>
      <c r="AE65" s="436"/>
      <c r="AF65" s="436"/>
      <c r="AG65" s="49"/>
      <c r="AH65" s="343"/>
      <c r="AI65" s="49"/>
      <c r="AJ65" s="372" t="str">
        <f t="shared" si="0"/>
        <v/>
      </c>
      <c r="AK65" s="319"/>
      <c r="AM65" s="355" t="str">
        <f>IF(ISERROR(VLOOKUP(B65,percelen!BA:IW,AM$32,0)),"N",VLOOKUP(B65,percelen!BA:IW,AM$32,0))</f>
        <v>N</v>
      </c>
      <c r="AN65" s="355" t="str">
        <f>IF(ISERROR(VLOOKUP(B65&amp;"_"&amp;Z65,activiteiten!$A:$BD,AN$32,0)),"N",VLOOKUP(B65&amp;"_"&amp;Z65,activiteiten!$A:$BD,AN$32,0))</f>
        <v>N</v>
      </c>
      <c r="AO65" s="355" t="str">
        <f>IF(ISERROR(VLOOKUP(B65&amp;"_"&amp;Z65,activiteiten!$A:$BE,AO$32,0)),"N",VLOOKUP(B65&amp;"_"&amp;Z65,activiteiten!$A:$BE,AO$32,0))</f>
        <v>N</v>
      </c>
      <c r="AP65" s="355" t="str">
        <f>IF(ISERROR(VLOOKUP(B65,percelen!BA:IW,AP$32,0)),"N",VLOOKUP(B65,percelen!BA:IW,AP$32,0))</f>
        <v>N</v>
      </c>
      <c r="AQ65" s="355" t="str">
        <f>IF(ISERROR(VLOOKUP(B65,percelen!BA:IW,AQ$32,0)),"N",VLOOKUP(B65,percelen!BA:IW,AQ$32,0))</f>
        <v>N</v>
      </c>
      <c r="AR65" s="355" t="str">
        <f t="shared" si="2"/>
        <v>N</v>
      </c>
      <c r="AS65" s="313" t="s">
        <v>448</v>
      </c>
      <c r="AT65" s="317" t="str">
        <f>IF(OR($B65="",ISERROR(VLOOKUP($B65&amp;"_"&amp;$Z65,activiteiten!$A:$BC,AT$32,0))),"",VLOOKUP($B65&amp;"_"&amp;$Z65,activiteiten!$A:$BC,AT$32,0))</f>
        <v/>
      </c>
      <c r="AU65" s="313"/>
      <c r="AV65" s="312" t="str">
        <f>IF(OR($B65="",ISERROR(VLOOKUP($B65&amp;"_"&amp;$Z65,activiteiten!$A:$BC,AV$32,0))),"",VLOOKUP($B65&amp;"_"&amp;$Z65,activiteiten!$A:$BC,AV$32,0))</f>
        <v/>
      </c>
      <c r="AW65" s="312"/>
      <c r="AX65" s="312" t="str">
        <f>IF(OR($B65="",ISERROR(VLOOKUP($B65&amp;"_"&amp;$Z65,activiteiten!$A:$BC,AX$32,0))),"",VLOOKUP($B65&amp;"_"&amp;$Z65,activiteiten!$A:$BC,AX$32,0))</f>
        <v/>
      </c>
      <c r="AY65" s="312"/>
      <c r="AZ65" s="312" t="str">
        <f>IF(OR($B65="",ISERROR(VLOOKUP($B65&amp;"_"&amp;$Z65,activiteiten!$A:$BC,AZ$32,0))),"",VLOOKUP($B65&amp;"_"&amp;$Z65,activiteiten!$A:$BC,AZ$32,0))</f>
        <v/>
      </c>
      <c r="BA65" s="312"/>
      <c r="BB65" s="312" t="str">
        <f>IF(OR($B65="",ISERROR(VLOOKUP($B65&amp;"_"&amp;$Z65,activiteiten!$A:$BC,BB$32,0))),"",VLOOKUP($B65&amp;"_"&amp;$Z65,activiteiten!$A:$BC,BB$32,0))</f>
        <v/>
      </c>
      <c r="BC65" s="312"/>
      <c r="BD65" s="312" t="str">
        <f>IF(OR($B65="",ISERROR(VLOOKUP($B65&amp;"_"&amp;$Z65,activiteiten!$A:$BC,BD$32,0))),"",VLOOKUP($B65&amp;"_"&amp;$Z65,activiteiten!$A:$BC,BD$32,0))</f>
        <v/>
      </c>
      <c r="BG65" s="348" t="str">
        <f>percelen!BK36</f>
        <v>N</v>
      </c>
    </row>
    <row r="66" spans="1:59" x14ac:dyDescent="0.25">
      <c r="A66" s="49"/>
      <c r="B66" s="297"/>
      <c r="C66" s="49"/>
      <c r="D66" s="113"/>
      <c r="E66" s="49"/>
      <c r="F66" s="49" t="str">
        <f>IF(D66&lt;&gt;"",VLOOKUP(D66,LOV_GWSGRP!$BX:$BY,2,0),"")</f>
        <v/>
      </c>
      <c r="G66" s="49"/>
      <c r="H66" s="49"/>
      <c r="I66" s="49"/>
      <c r="J66" s="49"/>
      <c r="K66" s="49"/>
      <c r="L66" s="113"/>
      <c r="M66" s="49"/>
      <c r="N66" s="49"/>
      <c r="O66" s="436"/>
      <c r="P66" s="436"/>
      <c r="Q66" s="49"/>
      <c r="R66" s="437"/>
      <c r="S66" s="438"/>
      <c r="T66" s="438"/>
      <c r="U66" s="438"/>
      <c r="V66" s="438"/>
      <c r="W66" s="49"/>
      <c r="X66" s="297"/>
      <c r="Y66" s="49"/>
      <c r="Z66" s="436"/>
      <c r="AA66" s="436"/>
      <c r="AB66" s="436"/>
      <c r="AC66" s="436"/>
      <c r="AD66" s="436"/>
      <c r="AE66" s="436"/>
      <c r="AF66" s="436"/>
      <c r="AG66" s="49"/>
      <c r="AH66" s="343"/>
      <c r="AI66" s="49"/>
      <c r="AJ66" s="372" t="str">
        <f t="shared" si="0"/>
        <v/>
      </c>
      <c r="AK66" s="319"/>
      <c r="AM66" s="355" t="str">
        <f>IF(ISERROR(VLOOKUP(B66,percelen!BA:IW,AM$32,0)),"N",VLOOKUP(B66,percelen!BA:IW,AM$32,0))</f>
        <v>N</v>
      </c>
      <c r="AN66" s="355" t="str">
        <f>IF(ISERROR(VLOOKUP(B66&amp;"_"&amp;Z66,activiteiten!$A:$BD,AN$32,0)),"N",VLOOKUP(B66&amp;"_"&amp;Z66,activiteiten!$A:$BD,AN$32,0))</f>
        <v>N</v>
      </c>
      <c r="AO66" s="355" t="str">
        <f>IF(ISERROR(VLOOKUP(B66&amp;"_"&amp;Z66,activiteiten!$A:$BE,AO$32,0)),"N",VLOOKUP(B66&amp;"_"&amp;Z66,activiteiten!$A:$BE,AO$32,0))</f>
        <v>N</v>
      </c>
      <c r="AP66" s="355" t="str">
        <f>IF(ISERROR(VLOOKUP(B66,percelen!BA:IW,AP$32,0)),"N",VLOOKUP(B66,percelen!BA:IW,AP$32,0))</f>
        <v>N</v>
      </c>
      <c r="AQ66" s="355" t="str">
        <f>IF(ISERROR(VLOOKUP(B66,percelen!BA:IW,AQ$32,0)),"N",VLOOKUP(B66,percelen!BA:IW,AQ$32,0))</f>
        <v>N</v>
      </c>
      <c r="AR66" s="355" t="str">
        <f t="shared" si="2"/>
        <v>N</v>
      </c>
      <c r="AS66" s="313" t="s">
        <v>448</v>
      </c>
      <c r="AT66" s="317" t="str">
        <f>IF(OR($B66="",ISERROR(VLOOKUP($B66&amp;"_"&amp;$Z66,activiteiten!$A:$BC,AT$32,0))),"",VLOOKUP($B66&amp;"_"&amp;$Z66,activiteiten!$A:$BC,AT$32,0))</f>
        <v/>
      </c>
      <c r="AU66" s="313"/>
      <c r="AV66" s="312" t="str">
        <f>IF(OR($B66="",ISERROR(VLOOKUP($B66&amp;"_"&amp;$Z66,activiteiten!$A:$BC,AV$32,0))),"",VLOOKUP($B66&amp;"_"&amp;$Z66,activiteiten!$A:$BC,AV$32,0))</f>
        <v/>
      </c>
      <c r="AW66" s="312"/>
      <c r="AX66" s="312" t="str">
        <f>IF(OR($B66="",ISERROR(VLOOKUP($B66&amp;"_"&amp;$Z66,activiteiten!$A:$BC,AX$32,0))),"",VLOOKUP($B66&amp;"_"&amp;$Z66,activiteiten!$A:$BC,AX$32,0))</f>
        <v/>
      </c>
      <c r="AY66" s="312"/>
      <c r="AZ66" s="312" t="str">
        <f>IF(OR($B66="",ISERROR(VLOOKUP($B66&amp;"_"&amp;$Z66,activiteiten!$A:$BC,AZ$32,0))),"",VLOOKUP($B66&amp;"_"&amp;$Z66,activiteiten!$A:$BC,AZ$32,0))</f>
        <v/>
      </c>
      <c r="BA66" s="312"/>
      <c r="BB66" s="312" t="str">
        <f>IF(OR($B66="",ISERROR(VLOOKUP($B66&amp;"_"&amp;$Z66,activiteiten!$A:$BC,BB$32,0))),"",VLOOKUP($B66&amp;"_"&amp;$Z66,activiteiten!$A:$BC,BB$32,0))</f>
        <v/>
      </c>
      <c r="BC66" s="312"/>
      <c r="BD66" s="312" t="str">
        <f>IF(OR($B66="",ISERROR(VLOOKUP($B66&amp;"_"&amp;$Z66,activiteiten!$A:$BC,BD$32,0))),"",VLOOKUP($B66&amp;"_"&amp;$Z66,activiteiten!$A:$BC,BD$32,0))</f>
        <v/>
      </c>
      <c r="BG66" s="348" t="str">
        <f>percelen!BK37</f>
        <v>N</v>
      </c>
    </row>
    <row r="67" spans="1:59" x14ac:dyDescent="0.25">
      <c r="A67" s="49"/>
      <c r="B67" s="297"/>
      <c r="C67" s="49"/>
      <c r="D67" s="113"/>
      <c r="E67" s="49"/>
      <c r="F67" s="49" t="str">
        <f>IF(D67&lt;&gt;"",VLOOKUP(D67,LOV_GWSGRP!$BX:$BY,2,0),"")</f>
        <v/>
      </c>
      <c r="G67" s="49"/>
      <c r="H67" s="49"/>
      <c r="I67" s="49"/>
      <c r="J67" s="49"/>
      <c r="K67" s="49"/>
      <c r="L67" s="113"/>
      <c r="M67" s="49"/>
      <c r="N67" s="49"/>
      <c r="O67" s="436"/>
      <c r="P67" s="436"/>
      <c r="Q67" s="49"/>
      <c r="R67" s="437"/>
      <c r="S67" s="438"/>
      <c r="T67" s="438"/>
      <c r="U67" s="438"/>
      <c r="V67" s="438"/>
      <c r="W67" s="49"/>
      <c r="X67" s="297"/>
      <c r="Y67" s="49"/>
      <c r="Z67" s="436"/>
      <c r="AA67" s="436"/>
      <c r="AB67" s="436"/>
      <c r="AC67" s="436"/>
      <c r="AD67" s="436"/>
      <c r="AE67" s="436"/>
      <c r="AF67" s="436"/>
      <c r="AG67" s="49"/>
      <c r="AH67" s="343"/>
      <c r="AI67" s="49"/>
      <c r="AJ67" s="372" t="str">
        <f t="shared" si="0"/>
        <v/>
      </c>
      <c r="AK67" s="319"/>
      <c r="AM67" s="355" t="str">
        <f>IF(ISERROR(VLOOKUP(B67,percelen!BA:IW,AM$32,0)),"N",VLOOKUP(B67,percelen!BA:IW,AM$32,0))</f>
        <v>N</v>
      </c>
      <c r="AN67" s="355" t="str">
        <f>IF(ISERROR(VLOOKUP(B67&amp;"_"&amp;Z67,activiteiten!$A:$BD,AN$32,0)),"N",VLOOKUP(B67&amp;"_"&amp;Z67,activiteiten!$A:$BD,AN$32,0))</f>
        <v>N</v>
      </c>
      <c r="AO67" s="355" t="str">
        <f>IF(ISERROR(VLOOKUP(B67&amp;"_"&amp;Z67,activiteiten!$A:$BE,AO$32,0)),"N",VLOOKUP(B67&amp;"_"&amp;Z67,activiteiten!$A:$BE,AO$32,0))</f>
        <v>N</v>
      </c>
      <c r="AP67" s="355" t="str">
        <f>IF(ISERROR(VLOOKUP(B67,percelen!BA:IW,AP$32,0)),"N",VLOOKUP(B67,percelen!BA:IW,AP$32,0))</f>
        <v>N</v>
      </c>
      <c r="AQ67" s="355" t="str">
        <f>IF(ISERROR(VLOOKUP(B67,percelen!BA:IW,AQ$32,0)),"N",VLOOKUP(B67,percelen!BA:IW,AQ$32,0))</f>
        <v>N</v>
      </c>
      <c r="AR67" s="355" t="str">
        <f t="shared" si="2"/>
        <v>N</v>
      </c>
      <c r="AS67" s="313" t="s">
        <v>448</v>
      </c>
      <c r="AT67" s="317" t="str">
        <f>IF(OR($B67="",ISERROR(VLOOKUP($B67&amp;"_"&amp;$Z67,activiteiten!$A:$BC,AT$32,0))),"",VLOOKUP($B67&amp;"_"&amp;$Z67,activiteiten!$A:$BC,AT$32,0))</f>
        <v/>
      </c>
      <c r="AU67" s="313"/>
      <c r="AV67" s="312" t="str">
        <f>IF(OR($B67="",ISERROR(VLOOKUP($B67&amp;"_"&amp;$Z67,activiteiten!$A:$BC,AV$32,0))),"",VLOOKUP($B67&amp;"_"&amp;$Z67,activiteiten!$A:$BC,AV$32,0))</f>
        <v/>
      </c>
      <c r="AW67" s="312"/>
      <c r="AX67" s="312" t="str">
        <f>IF(OR($B67="",ISERROR(VLOOKUP($B67&amp;"_"&amp;$Z67,activiteiten!$A:$BC,AX$32,0))),"",VLOOKUP($B67&amp;"_"&amp;$Z67,activiteiten!$A:$BC,AX$32,0))</f>
        <v/>
      </c>
      <c r="AY67" s="312"/>
      <c r="AZ67" s="312" t="str">
        <f>IF(OR($B67="",ISERROR(VLOOKUP($B67&amp;"_"&amp;$Z67,activiteiten!$A:$BC,AZ$32,0))),"",VLOOKUP($B67&amp;"_"&amp;$Z67,activiteiten!$A:$BC,AZ$32,0))</f>
        <v/>
      </c>
      <c r="BA67" s="312"/>
      <c r="BB67" s="312" t="str">
        <f>IF(OR($B67="",ISERROR(VLOOKUP($B67&amp;"_"&amp;$Z67,activiteiten!$A:$BC,BB$32,0))),"",VLOOKUP($B67&amp;"_"&amp;$Z67,activiteiten!$A:$BC,BB$32,0))</f>
        <v/>
      </c>
      <c r="BC67" s="312"/>
      <c r="BD67" s="312" t="str">
        <f>IF(OR($B67="",ISERROR(VLOOKUP($B67&amp;"_"&amp;$Z67,activiteiten!$A:$BC,BD$32,0))),"",VLOOKUP($B67&amp;"_"&amp;$Z67,activiteiten!$A:$BC,BD$32,0))</f>
        <v/>
      </c>
      <c r="BG67" s="348" t="str">
        <f>percelen!BK38</f>
        <v>N</v>
      </c>
    </row>
    <row r="68" spans="1:59" x14ac:dyDescent="0.25">
      <c r="A68" s="49"/>
      <c r="B68" s="297"/>
      <c r="C68" s="49"/>
      <c r="D68" s="113"/>
      <c r="E68" s="49"/>
      <c r="F68" s="49" t="str">
        <f>IF(D68&lt;&gt;"",VLOOKUP(D68,LOV_GWSGRP!$BX:$BY,2,0),"")</f>
        <v/>
      </c>
      <c r="G68" s="49"/>
      <c r="H68" s="49"/>
      <c r="I68" s="49"/>
      <c r="J68" s="49"/>
      <c r="K68" s="49"/>
      <c r="L68" s="113"/>
      <c r="M68" s="49"/>
      <c r="N68" s="49"/>
      <c r="O68" s="436"/>
      <c r="P68" s="436"/>
      <c r="Q68" s="49"/>
      <c r="R68" s="437"/>
      <c r="S68" s="438"/>
      <c r="T68" s="438"/>
      <c r="U68" s="438"/>
      <c r="V68" s="438"/>
      <c r="W68" s="49"/>
      <c r="X68" s="297"/>
      <c r="Y68" s="49"/>
      <c r="Z68" s="436"/>
      <c r="AA68" s="436"/>
      <c r="AB68" s="436"/>
      <c r="AC68" s="436"/>
      <c r="AD68" s="436"/>
      <c r="AE68" s="436"/>
      <c r="AF68" s="436"/>
      <c r="AG68" s="49"/>
      <c r="AH68" s="343"/>
      <c r="AI68" s="49"/>
      <c r="AJ68" s="372" t="str">
        <f t="shared" si="0"/>
        <v/>
      </c>
      <c r="AK68" s="319"/>
      <c r="AM68" s="355" t="str">
        <f>IF(ISERROR(VLOOKUP(B68,percelen!BA:IW,AM$32,0)),"N",VLOOKUP(B68,percelen!BA:IW,AM$32,0))</f>
        <v>N</v>
      </c>
      <c r="AN68" s="355" t="str">
        <f>IF(ISERROR(VLOOKUP(B68&amp;"_"&amp;Z68,activiteiten!$A:$BD,AN$32,0)),"N",VLOOKUP(B68&amp;"_"&amp;Z68,activiteiten!$A:$BD,AN$32,0))</f>
        <v>N</v>
      </c>
      <c r="AO68" s="355" t="str">
        <f>IF(ISERROR(VLOOKUP(B68&amp;"_"&amp;Z68,activiteiten!$A:$BE,AO$32,0)),"N",VLOOKUP(B68&amp;"_"&amp;Z68,activiteiten!$A:$BE,AO$32,0))</f>
        <v>N</v>
      </c>
      <c r="AP68" s="355" t="str">
        <f>IF(ISERROR(VLOOKUP(B68,percelen!BA:IW,AP$32,0)),"N",VLOOKUP(B68,percelen!BA:IW,AP$32,0))</f>
        <v>N</v>
      </c>
      <c r="AQ68" s="355" t="str">
        <f>IF(ISERROR(VLOOKUP(B68,percelen!BA:IW,AQ$32,0)),"N",VLOOKUP(B68,percelen!BA:IW,AQ$32,0))</f>
        <v>N</v>
      </c>
      <c r="AR68" s="355" t="str">
        <f t="shared" si="2"/>
        <v>N</v>
      </c>
      <c r="AS68" s="313" t="s">
        <v>448</v>
      </c>
      <c r="AT68" s="317" t="str">
        <f>IF(OR($B68="",ISERROR(VLOOKUP($B68&amp;"_"&amp;$Z68,activiteiten!$A:$BC,AT$32,0))),"",VLOOKUP($B68&amp;"_"&amp;$Z68,activiteiten!$A:$BC,AT$32,0))</f>
        <v/>
      </c>
      <c r="AU68" s="313"/>
      <c r="AV68" s="312" t="str">
        <f>IF(OR($B68="",ISERROR(VLOOKUP($B68&amp;"_"&amp;$Z68,activiteiten!$A:$BC,AV$32,0))),"",VLOOKUP($B68&amp;"_"&amp;$Z68,activiteiten!$A:$BC,AV$32,0))</f>
        <v/>
      </c>
      <c r="AW68" s="312"/>
      <c r="AX68" s="312" t="str">
        <f>IF(OR($B68="",ISERROR(VLOOKUP($B68&amp;"_"&amp;$Z68,activiteiten!$A:$BC,AX$32,0))),"",VLOOKUP($B68&amp;"_"&amp;$Z68,activiteiten!$A:$BC,AX$32,0))</f>
        <v/>
      </c>
      <c r="AY68" s="312"/>
      <c r="AZ68" s="312" t="str">
        <f>IF(OR($B68="",ISERROR(VLOOKUP($B68&amp;"_"&amp;$Z68,activiteiten!$A:$BC,AZ$32,0))),"",VLOOKUP($B68&amp;"_"&amp;$Z68,activiteiten!$A:$BC,AZ$32,0))</f>
        <v/>
      </c>
      <c r="BA68" s="312"/>
      <c r="BB68" s="312" t="str">
        <f>IF(OR($B68="",ISERROR(VLOOKUP($B68&amp;"_"&amp;$Z68,activiteiten!$A:$BC,BB$32,0))),"",VLOOKUP($B68&amp;"_"&amp;$Z68,activiteiten!$A:$BC,BB$32,0))</f>
        <v/>
      </c>
      <c r="BC68" s="312"/>
      <c r="BD68" s="312" t="str">
        <f>IF(OR($B68="",ISERROR(VLOOKUP($B68&amp;"_"&amp;$Z68,activiteiten!$A:$BC,BD$32,0))),"",VLOOKUP($B68&amp;"_"&amp;$Z68,activiteiten!$A:$BC,BD$32,0))</f>
        <v/>
      </c>
      <c r="BG68" s="348" t="str">
        <f>percelen!BK39</f>
        <v>N</v>
      </c>
    </row>
    <row r="69" spans="1:59" x14ac:dyDescent="0.25">
      <c r="A69" s="49"/>
      <c r="B69" s="297"/>
      <c r="C69" s="49"/>
      <c r="D69" s="113"/>
      <c r="E69" s="49"/>
      <c r="F69" s="49" t="str">
        <f>IF(D69&lt;&gt;"",VLOOKUP(D69,LOV_GWSGRP!$BX:$BY,2,0),"")</f>
        <v/>
      </c>
      <c r="G69" s="49"/>
      <c r="H69" s="49"/>
      <c r="I69" s="49"/>
      <c r="J69" s="49"/>
      <c r="K69" s="49"/>
      <c r="L69" s="113"/>
      <c r="M69" s="49"/>
      <c r="N69" s="49"/>
      <c r="O69" s="436"/>
      <c r="P69" s="436"/>
      <c r="Q69" s="49"/>
      <c r="R69" s="437"/>
      <c r="S69" s="438"/>
      <c r="T69" s="438"/>
      <c r="U69" s="438"/>
      <c r="V69" s="438"/>
      <c r="W69" s="49"/>
      <c r="X69" s="297"/>
      <c r="Y69" s="49"/>
      <c r="Z69" s="436"/>
      <c r="AA69" s="436"/>
      <c r="AB69" s="436"/>
      <c r="AC69" s="436"/>
      <c r="AD69" s="436"/>
      <c r="AE69" s="436"/>
      <c r="AF69" s="436"/>
      <c r="AG69" s="49"/>
      <c r="AH69" s="343"/>
      <c r="AI69" s="49"/>
      <c r="AJ69" s="372" t="str">
        <f t="shared" si="0"/>
        <v/>
      </c>
      <c r="AK69" s="319"/>
      <c r="AM69" s="355" t="str">
        <f>IF(ISERROR(VLOOKUP(B69,percelen!BA:IW,AM$32,0)),"N",VLOOKUP(B69,percelen!BA:IW,AM$32,0))</f>
        <v>N</v>
      </c>
      <c r="AN69" s="355" t="str">
        <f>IF(ISERROR(VLOOKUP(B69&amp;"_"&amp;Z69,activiteiten!$A:$BD,AN$32,0)),"N",VLOOKUP(B69&amp;"_"&amp;Z69,activiteiten!$A:$BD,AN$32,0))</f>
        <v>N</v>
      </c>
      <c r="AO69" s="355" t="str">
        <f>IF(ISERROR(VLOOKUP(B69&amp;"_"&amp;Z69,activiteiten!$A:$BE,AO$32,0)),"N",VLOOKUP(B69&amp;"_"&amp;Z69,activiteiten!$A:$BE,AO$32,0))</f>
        <v>N</v>
      </c>
      <c r="AP69" s="355" t="str">
        <f>IF(ISERROR(VLOOKUP(B69,percelen!BA:IW,AP$32,0)),"N",VLOOKUP(B69,percelen!BA:IW,AP$32,0))</f>
        <v>N</v>
      </c>
      <c r="AQ69" s="355" t="str">
        <f>IF(ISERROR(VLOOKUP(B69,percelen!BA:IW,AQ$32,0)),"N",VLOOKUP(B69,percelen!BA:IW,AQ$32,0))</f>
        <v>N</v>
      </c>
      <c r="AR69" s="355" t="str">
        <f t="shared" si="2"/>
        <v>N</v>
      </c>
      <c r="AS69" s="313" t="s">
        <v>448</v>
      </c>
      <c r="AT69" s="317" t="str">
        <f>IF(OR($B69="",ISERROR(VLOOKUP($B69&amp;"_"&amp;$Z69,activiteiten!$A:$BC,AT$32,0))),"",VLOOKUP($B69&amp;"_"&amp;$Z69,activiteiten!$A:$BC,AT$32,0))</f>
        <v/>
      </c>
      <c r="AU69" s="313"/>
      <c r="AV69" s="312" t="str">
        <f>IF(OR($B69="",ISERROR(VLOOKUP($B69&amp;"_"&amp;$Z69,activiteiten!$A:$BC,AV$32,0))),"",VLOOKUP($B69&amp;"_"&amp;$Z69,activiteiten!$A:$BC,AV$32,0))</f>
        <v/>
      </c>
      <c r="AW69" s="312"/>
      <c r="AX69" s="312" t="str">
        <f>IF(OR($B69="",ISERROR(VLOOKUP($B69&amp;"_"&amp;$Z69,activiteiten!$A:$BC,AX$32,0))),"",VLOOKUP($B69&amp;"_"&amp;$Z69,activiteiten!$A:$BC,AX$32,0))</f>
        <v/>
      </c>
      <c r="AY69" s="312"/>
      <c r="AZ69" s="312" t="str">
        <f>IF(OR($B69="",ISERROR(VLOOKUP($B69&amp;"_"&amp;$Z69,activiteiten!$A:$BC,AZ$32,0))),"",VLOOKUP($B69&amp;"_"&amp;$Z69,activiteiten!$A:$BC,AZ$32,0))</f>
        <v/>
      </c>
      <c r="BA69" s="312"/>
      <c r="BB69" s="312" t="str">
        <f>IF(OR($B69="",ISERROR(VLOOKUP($B69&amp;"_"&amp;$Z69,activiteiten!$A:$BC,BB$32,0))),"",VLOOKUP($B69&amp;"_"&amp;$Z69,activiteiten!$A:$BC,BB$32,0))</f>
        <v/>
      </c>
      <c r="BC69" s="312"/>
      <c r="BD69" s="312" t="str">
        <f>IF(OR($B69="",ISERROR(VLOOKUP($B69&amp;"_"&amp;$Z69,activiteiten!$A:$BC,BD$32,0))),"",VLOOKUP($B69&amp;"_"&amp;$Z69,activiteiten!$A:$BC,BD$32,0))</f>
        <v/>
      </c>
      <c r="BG69" s="348" t="str">
        <f>percelen!BK40</f>
        <v>N</v>
      </c>
    </row>
    <row r="70" spans="1:59" x14ac:dyDescent="0.25">
      <c r="A70" s="49"/>
      <c r="B70" s="297"/>
      <c r="C70" s="49"/>
      <c r="D70" s="113"/>
      <c r="E70" s="49"/>
      <c r="F70" s="49" t="str">
        <f>IF(D70&lt;&gt;"",VLOOKUP(D70,LOV_GWSGRP!$BX:$BY,2,0),"")</f>
        <v/>
      </c>
      <c r="G70" s="49"/>
      <c r="H70" s="49"/>
      <c r="I70" s="49"/>
      <c r="J70" s="49"/>
      <c r="K70" s="49"/>
      <c r="L70" s="113"/>
      <c r="M70" s="49"/>
      <c r="N70" s="49"/>
      <c r="O70" s="436"/>
      <c r="P70" s="436"/>
      <c r="Q70" s="49"/>
      <c r="R70" s="437"/>
      <c r="S70" s="438"/>
      <c r="T70" s="438"/>
      <c r="U70" s="438"/>
      <c r="V70" s="438"/>
      <c r="W70" s="49"/>
      <c r="X70" s="297"/>
      <c r="Y70" s="49"/>
      <c r="Z70" s="436"/>
      <c r="AA70" s="436"/>
      <c r="AB70" s="436"/>
      <c r="AC70" s="436"/>
      <c r="AD70" s="436"/>
      <c r="AE70" s="436"/>
      <c r="AF70" s="436"/>
      <c r="AG70" s="49"/>
      <c r="AH70" s="343"/>
      <c r="AI70" s="49"/>
      <c r="AJ70" s="372" t="str">
        <f t="shared" si="0"/>
        <v/>
      </c>
      <c r="AK70" s="319"/>
      <c r="AM70" s="355" t="str">
        <f>IF(ISERROR(VLOOKUP(B70,percelen!BA:IW,AM$32,0)),"N",VLOOKUP(B70,percelen!BA:IW,AM$32,0))</f>
        <v>N</v>
      </c>
      <c r="AN70" s="355" t="str">
        <f>IF(ISERROR(VLOOKUP(B70&amp;"_"&amp;Z70,activiteiten!$A:$BD,AN$32,0)),"N",VLOOKUP(B70&amp;"_"&amp;Z70,activiteiten!$A:$BD,AN$32,0))</f>
        <v>N</v>
      </c>
      <c r="AO70" s="355" t="str">
        <f>IF(ISERROR(VLOOKUP(B70&amp;"_"&amp;Z70,activiteiten!$A:$BE,AO$32,0)),"N",VLOOKUP(B70&amp;"_"&amp;Z70,activiteiten!$A:$BE,AO$32,0))</f>
        <v>N</v>
      </c>
      <c r="AP70" s="355" t="str">
        <f>IF(ISERROR(VLOOKUP(B70,percelen!BA:IW,AP$32,0)),"N",VLOOKUP(B70,percelen!BA:IW,AP$32,0))</f>
        <v>N</v>
      </c>
      <c r="AQ70" s="355" t="str">
        <f>IF(ISERROR(VLOOKUP(B70,percelen!BA:IW,AQ$32,0)),"N",VLOOKUP(B70,percelen!BA:IW,AQ$32,0))</f>
        <v>N</v>
      </c>
      <c r="AR70" s="355" t="str">
        <f t="shared" si="2"/>
        <v>N</v>
      </c>
      <c r="AS70" s="313" t="s">
        <v>448</v>
      </c>
      <c r="AT70" s="317" t="str">
        <f>IF(OR($B70="",ISERROR(VLOOKUP($B70&amp;"_"&amp;$Z70,activiteiten!$A:$BC,AT$32,0))),"",VLOOKUP($B70&amp;"_"&amp;$Z70,activiteiten!$A:$BC,AT$32,0))</f>
        <v/>
      </c>
      <c r="AU70" s="313"/>
      <c r="AV70" s="312" t="str">
        <f>IF(OR($B70="",ISERROR(VLOOKUP($B70&amp;"_"&amp;$Z70,activiteiten!$A:$BC,AV$32,0))),"",VLOOKUP($B70&amp;"_"&amp;$Z70,activiteiten!$A:$BC,AV$32,0))</f>
        <v/>
      </c>
      <c r="AW70" s="312"/>
      <c r="AX70" s="312" t="str">
        <f>IF(OR($B70="",ISERROR(VLOOKUP($B70&amp;"_"&amp;$Z70,activiteiten!$A:$BC,AX$32,0))),"",VLOOKUP($B70&amp;"_"&amp;$Z70,activiteiten!$A:$BC,AX$32,0))</f>
        <v/>
      </c>
      <c r="AY70" s="312"/>
      <c r="AZ70" s="312" t="str">
        <f>IF(OR($B70="",ISERROR(VLOOKUP($B70&amp;"_"&amp;$Z70,activiteiten!$A:$BC,AZ$32,0))),"",VLOOKUP($B70&amp;"_"&amp;$Z70,activiteiten!$A:$BC,AZ$32,0))</f>
        <v/>
      </c>
      <c r="BA70" s="312"/>
      <c r="BB70" s="312" t="str">
        <f>IF(OR($B70="",ISERROR(VLOOKUP($B70&amp;"_"&amp;$Z70,activiteiten!$A:$BC,BB$32,0))),"",VLOOKUP($B70&amp;"_"&amp;$Z70,activiteiten!$A:$BC,BB$32,0))</f>
        <v/>
      </c>
      <c r="BC70" s="312"/>
      <c r="BD70" s="312" t="str">
        <f>IF(OR($B70="",ISERROR(VLOOKUP($B70&amp;"_"&amp;$Z70,activiteiten!$A:$BC,BD$32,0))),"",VLOOKUP($B70&amp;"_"&amp;$Z70,activiteiten!$A:$BC,BD$32,0))</f>
        <v/>
      </c>
      <c r="BG70" s="348" t="str">
        <f>percelen!BK41</f>
        <v>N</v>
      </c>
    </row>
    <row r="71" spans="1:59" x14ac:dyDescent="0.25">
      <c r="A71" s="49"/>
      <c r="B71" s="297"/>
      <c r="C71" s="49"/>
      <c r="D71" s="113"/>
      <c r="E71" s="49"/>
      <c r="F71" s="49" t="str">
        <f>IF(D71&lt;&gt;"",VLOOKUP(D71,LOV_GWSGRP!$BX:$BY,2,0),"")</f>
        <v/>
      </c>
      <c r="G71" s="49"/>
      <c r="H71" s="49"/>
      <c r="I71" s="49"/>
      <c r="J71" s="49"/>
      <c r="K71" s="49"/>
      <c r="L71" s="113"/>
      <c r="M71" s="49"/>
      <c r="N71" s="49"/>
      <c r="O71" s="436"/>
      <c r="P71" s="436"/>
      <c r="Q71" s="49"/>
      <c r="R71" s="437"/>
      <c r="S71" s="438"/>
      <c r="T71" s="438"/>
      <c r="U71" s="438"/>
      <c r="V71" s="438"/>
      <c r="W71" s="49"/>
      <c r="X71" s="297"/>
      <c r="Y71" s="49"/>
      <c r="Z71" s="436"/>
      <c r="AA71" s="436"/>
      <c r="AB71" s="436"/>
      <c r="AC71" s="436"/>
      <c r="AD71" s="436"/>
      <c r="AE71" s="436"/>
      <c r="AF71" s="436"/>
      <c r="AG71" s="49"/>
      <c r="AH71" s="343"/>
      <c r="AI71" s="49"/>
      <c r="AJ71" s="372" t="str">
        <f t="shared" si="0"/>
        <v/>
      </c>
      <c r="AK71" s="319"/>
      <c r="AM71" s="355" t="str">
        <f>IF(ISERROR(VLOOKUP(B71,percelen!BA:IW,AM$32,0)),"N",VLOOKUP(B71,percelen!BA:IW,AM$32,0))</f>
        <v>N</v>
      </c>
      <c r="AN71" s="355" t="str">
        <f>IF(ISERROR(VLOOKUP(B71&amp;"_"&amp;Z71,activiteiten!$A:$BD,AN$32,0)),"N",VLOOKUP(B71&amp;"_"&amp;Z71,activiteiten!$A:$BD,AN$32,0))</f>
        <v>N</v>
      </c>
      <c r="AO71" s="355" t="str">
        <f>IF(ISERROR(VLOOKUP(B71&amp;"_"&amp;Z71,activiteiten!$A:$BE,AO$32,0)),"N",VLOOKUP(B71&amp;"_"&amp;Z71,activiteiten!$A:$BE,AO$32,0))</f>
        <v>N</v>
      </c>
      <c r="AP71" s="355" t="str">
        <f>IF(ISERROR(VLOOKUP(B71,percelen!BA:IW,AP$32,0)),"N",VLOOKUP(B71,percelen!BA:IW,AP$32,0))</f>
        <v>N</v>
      </c>
      <c r="AQ71" s="355" t="str">
        <f>IF(ISERROR(VLOOKUP(B71,percelen!BA:IW,AQ$32,0)),"N",VLOOKUP(B71,percelen!BA:IW,AQ$32,0))</f>
        <v>N</v>
      </c>
      <c r="AR71" s="355" t="str">
        <f t="shared" si="2"/>
        <v>N</v>
      </c>
      <c r="AS71" s="313" t="s">
        <v>448</v>
      </c>
      <c r="AT71" s="317" t="str">
        <f>IF(OR($B71="",ISERROR(VLOOKUP($B71&amp;"_"&amp;$Z71,activiteiten!$A:$BC,AT$32,0))),"",VLOOKUP($B71&amp;"_"&amp;$Z71,activiteiten!$A:$BC,AT$32,0))</f>
        <v/>
      </c>
      <c r="AU71" s="313"/>
      <c r="AV71" s="312" t="str">
        <f>IF(OR($B71="",ISERROR(VLOOKUP($B71&amp;"_"&amp;$Z71,activiteiten!$A:$BC,AV$32,0))),"",VLOOKUP($B71&amp;"_"&amp;$Z71,activiteiten!$A:$BC,AV$32,0))</f>
        <v/>
      </c>
      <c r="AW71" s="312"/>
      <c r="AX71" s="312" t="str">
        <f>IF(OR($B71="",ISERROR(VLOOKUP($B71&amp;"_"&amp;$Z71,activiteiten!$A:$BC,AX$32,0))),"",VLOOKUP($B71&amp;"_"&amp;$Z71,activiteiten!$A:$BC,AX$32,0))</f>
        <v/>
      </c>
      <c r="AY71" s="312"/>
      <c r="AZ71" s="312" t="str">
        <f>IF(OR($B71="",ISERROR(VLOOKUP($B71&amp;"_"&amp;$Z71,activiteiten!$A:$BC,AZ$32,0))),"",VLOOKUP($B71&amp;"_"&amp;$Z71,activiteiten!$A:$BC,AZ$32,0))</f>
        <v/>
      </c>
      <c r="BA71" s="312"/>
      <c r="BB71" s="312" t="str">
        <f>IF(OR($B71="",ISERROR(VLOOKUP($B71&amp;"_"&amp;$Z71,activiteiten!$A:$BC,BB$32,0))),"",VLOOKUP($B71&amp;"_"&amp;$Z71,activiteiten!$A:$BC,BB$32,0))</f>
        <v/>
      </c>
      <c r="BC71" s="312"/>
      <c r="BD71" s="312" t="str">
        <f>IF(OR($B71="",ISERROR(VLOOKUP($B71&amp;"_"&amp;$Z71,activiteiten!$A:$BC,BD$32,0))),"",VLOOKUP($B71&amp;"_"&amp;$Z71,activiteiten!$A:$BC,BD$32,0))</f>
        <v/>
      </c>
      <c r="BG71" s="348" t="str">
        <f>percelen!BK42</f>
        <v>N</v>
      </c>
    </row>
    <row r="72" spans="1:59" x14ac:dyDescent="0.25">
      <c r="A72" s="49"/>
      <c r="B72" s="297"/>
      <c r="C72" s="49"/>
      <c r="D72" s="113"/>
      <c r="E72" s="49"/>
      <c r="F72" s="49" t="str">
        <f>IF(D72&lt;&gt;"",VLOOKUP(D72,LOV_GWSGRP!$BX:$BY,2,0),"")</f>
        <v/>
      </c>
      <c r="G72" s="49"/>
      <c r="H72" s="49"/>
      <c r="I72" s="49"/>
      <c r="J72" s="49"/>
      <c r="K72" s="49"/>
      <c r="L72" s="113"/>
      <c r="M72" s="49"/>
      <c r="N72" s="49"/>
      <c r="O72" s="436"/>
      <c r="P72" s="436"/>
      <c r="Q72" s="49"/>
      <c r="R72" s="437"/>
      <c r="S72" s="438"/>
      <c r="T72" s="438"/>
      <c r="U72" s="438"/>
      <c r="V72" s="438"/>
      <c r="W72" s="49"/>
      <c r="X72" s="297"/>
      <c r="Y72" s="49"/>
      <c r="Z72" s="436"/>
      <c r="AA72" s="436"/>
      <c r="AB72" s="436"/>
      <c r="AC72" s="436"/>
      <c r="AD72" s="436"/>
      <c r="AE72" s="436"/>
      <c r="AF72" s="436"/>
      <c r="AG72" s="49"/>
      <c r="AH72" s="343"/>
      <c r="AI72" s="49"/>
      <c r="AJ72" s="372" t="str">
        <f t="shared" si="0"/>
        <v/>
      </c>
      <c r="AK72" s="319"/>
      <c r="AM72" s="355" t="str">
        <f>IF(ISERROR(VLOOKUP(B72,percelen!BA:IW,AM$32,0)),"N",VLOOKUP(B72,percelen!BA:IW,AM$32,0))</f>
        <v>N</v>
      </c>
      <c r="AN72" s="355" t="str">
        <f>IF(ISERROR(VLOOKUP(B72&amp;"_"&amp;Z72,activiteiten!$A:$BD,AN$32,0)),"N",VLOOKUP(B72&amp;"_"&amp;Z72,activiteiten!$A:$BD,AN$32,0))</f>
        <v>N</v>
      </c>
      <c r="AO72" s="355" t="str">
        <f>IF(ISERROR(VLOOKUP(B72&amp;"_"&amp;Z72,activiteiten!$A:$BE,AO$32,0)),"N",VLOOKUP(B72&amp;"_"&amp;Z72,activiteiten!$A:$BE,AO$32,0))</f>
        <v>N</v>
      </c>
      <c r="AP72" s="355" t="str">
        <f>IF(ISERROR(VLOOKUP(B72,percelen!BA:IW,AP$32,0)),"N",VLOOKUP(B72,percelen!BA:IW,AP$32,0))</f>
        <v>N</v>
      </c>
      <c r="AQ72" s="355" t="str">
        <f>IF(ISERROR(VLOOKUP(B72,percelen!BA:IW,AQ$32,0)),"N",VLOOKUP(B72,percelen!BA:IW,AQ$32,0))</f>
        <v>N</v>
      </c>
      <c r="AR72" s="355" t="str">
        <f t="shared" si="2"/>
        <v>N</v>
      </c>
      <c r="AS72" s="313" t="s">
        <v>448</v>
      </c>
      <c r="AT72" s="317" t="str">
        <f>IF(OR($B72="",ISERROR(VLOOKUP($B72&amp;"_"&amp;$Z72,activiteiten!$A:$BC,AT$32,0))),"",VLOOKUP($B72&amp;"_"&amp;$Z72,activiteiten!$A:$BC,AT$32,0))</f>
        <v/>
      </c>
      <c r="AU72" s="313"/>
      <c r="AV72" s="312" t="str">
        <f>IF(OR($B72="",ISERROR(VLOOKUP($B72&amp;"_"&amp;$Z72,activiteiten!$A:$BC,AV$32,0))),"",VLOOKUP($B72&amp;"_"&amp;$Z72,activiteiten!$A:$BC,AV$32,0))</f>
        <v/>
      </c>
      <c r="AW72" s="312"/>
      <c r="AX72" s="312" t="str">
        <f>IF(OR($B72="",ISERROR(VLOOKUP($B72&amp;"_"&amp;$Z72,activiteiten!$A:$BC,AX$32,0))),"",VLOOKUP($B72&amp;"_"&amp;$Z72,activiteiten!$A:$BC,AX$32,0))</f>
        <v/>
      </c>
      <c r="AY72" s="312"/>
      <c r="AZ72" s="312" t="str">
        <f>IF(OR($B72="",ISERROR(VLOOKUP($B72&amp;"_"&amp;$Z72,activiteiten!$A:$BC,AZ$32,0))),"",VLOOKUP($B72&amp;"_"&amp;$Z72,activiteiten!$A:$BC,AZ$32,0))</f>
        <v/>
      </c>
      <c r="BA72" s="312"/>
      <c r="BB72" s="312" t="str">
        <f>IF(OR($B72="",ISERROR(VLOOKUP($B72&amp;"_"&amp;$Z72,activiteiten!$A:$BC,BB$32,0))),"",VLOOKUP($B72&amp;"_"&amp;$Z72,activiteiten!$A:$BC,BB$32,0))</f>
        <v/>
      </c>
      <c r="BC72" s="312"/>
      <c r="BD72" s="312" t="str">
        <f>IF(OR($B72="",ISERROR(VLOOKUP($B72&amp;"_"&amp;$Z72,activiteiten!$A:$BC,BD$32,0))),"",VLOOKUP($B72&amp;"_"&amp;$Z72,activiteiten!$A:$BC,BD$32,0))</f>
        <v/>
      </c>
      <c r="BG72" s="348" t="str">
        <f>percelen!BK43</f>
        <v>N</v>
      </c>
    </row>
    <row r="73" spans="1:59" x14ac:dyDescent="0.25">
      <c r="A73" s="49"/>
      <c r="B73" s="297"/>
      <c r="C73" s="49"/>
      <c r="D73" s="113"/>
      <c r="E73" s="49"/>
      <c r="F73" s="49" t="str">
        <f>IF(D73&lt;&gt;"",VLOOKUP(D73,LOV_GWSGRP!$BX:$BY,2,0),"")</f>
        <v/>
      </c>
      <c r="G73" s="49"/>
      <c r="H73" s="49"/>
      <c r="I73" s="49"/>
      <c r="J73" s="49"/>
      <c r="K73" s="49"/>
      <c r="L73" s="113"/>
      <c r="M73" s="49"/>
      <c r="N73" s="49"/>
      <c r="O73" s="436"/>
      <c r="P73" s="436"/>
      <c r="Q73" s="49"/>
      <c r="R73" s="437"/>
      <c r="S73" s="438"/>
      <c r="T73" s="438"/>
      <c r="U73" s="438"/>
      <c r="V73" s="438"/>
      <c r="W73" s="49"/>
      <c r="X73" s="297"/>
      <c r="Y73" s="49"/>
      <c r="Z73" s="436"/>
      <c r="AA73" s="436"/>
      <c r="AB73" s="436"/>
      <c r="AC73" s="436"/>
      <c r="AD73" s="436"/>
      <c r="AE73" s="436"/>
      <c r="AF73" s="436"/>
      <c r="AG73" s="49"/>
      <c r="AH73" s="343"/>
      <c r="AI73" s="49"/>
      <c r="AJ73" s="372" t="str">
        <f t="shared" si="0"/>
        <v/>
      </c>
      <c r="AK73" s="319"/>
      <c r="AM73" s="355" t="str">
        <f>IF(ISERROR(VLOOKUP(B73,percelen!BA:IW,AM$32,0)),"N",VLOOKUP(B73,percelen!BA:IW,AM$32,0))</f>
        <v>N</v>
      </c>
      <c r="AN73" s="355" t="str">
        <f>IF(ISERROR(VLOOKUP(B73&amp;"_"&amp;Z73,activiteiten!$A:$BD,AN$32,0)),"N",VLOOKUP(B73&amp;"_"&amp;Z73,activiteiten!$A:$BD,AN$32,0))</f>
        <v>N</v>
      </c>
      <c r="AO73" s="355" t="str">
        <f>IF(ISERROR(VLOOKUP(B73&amp;"_"&amp;Z73,activiteiten!$A:$BE,AO$32,0)),"N",VLOOKUP(B73&amp;"_"&amp;Z73,activiteiten!$A:$BE,AO$32,0))</f>
        <v>N</v>
      </c>
      <c r="AP73" s="355" t="str">
        <f>IF(ISERROR(VLOOKUP(B73,percelen!BA:IW,AP$32,0)),"N",VLOOKUP(B73,percelen!BA:IW,AP$32,0))</f>
        <v>N</v>
      </c>
      <c r="AQ73" s="355" t="str">
        <f>IF(ISERROR(VLOOKUP(B73,percelen!BA:IW,AQ$32,0)),"N",VLOOKUP(B73,percelen!BA:IW,AQ$32,0))</f>
        <v>N</v>
      </c>
      <c r="AR73" s="355" t="str">
        <f t="shared" si="2"/>
        <v>N</v>
      </c>
      <c r="AS73" s="313" t="s">
        <v>448</v>
      </c>
      <c r="AT73" s="317" t="str">
        <f>IF(OR($B73="",ISERROR(VLOOKUP($B73&amp;"_"&amp;$Z73,activiteiten!$A:$BC,AT$32,0))),"",VLOOKUP($B73&amp;"_"&amp;$Z73,activiteiten!$A:$BC,AT$32,0))</f>
        <v/>
      </c>
      <c r="AU73" s="313"/>
      <c r="AV73" s="312" t="str">
        <f>IF(OR($B73="",ISERROR(VLOOKUP($B73&amp;"_"&amp;$Z73,activiteiten!$A:$BC,AV$32,0))),"",VLOOKUP($B73&amp;"_"&amp;$Z73,activiteiten!$A:$BC,AV$32,0))</f>
        <v/>
      </c>
      <c r="AW73" s="312"/>
      <c r="AX73" s="312" t="str">
        <f>IF(OR($B73="",ISERROR(VLOOKUP($B73&amp;"_"&amp;$Z73,activiteiten!$A:$BC,AX$32,0))),"",VLOOKUP($B73&amp;"_"&amp;$Z73,activiteiten!$A:$BC,AX$32,0))</f>
        <v/>
      </c>
      <c r="AY73" s="312"/>
      <c r="AZ73" s="312" t="str">
        <f>IF(OR($B73="",ISERROR(VLOOKUP($B73&amp;"_"&amp;$Z73,activiteiten!$A:$BC,AZ$32,0))),"",VLOOKUP($B73&amp;"_"&amp;$Z73,activiteiten!$A:$BC,AZ$32,0))</f>
        <v/>
      </c>
      <c r="BA73" s="312"/>
      <c r="BB73" s="312" t="str">
        <f>IF(OR($B73="",ISERROR(VLOOKUP($B73&amp;"_"&amp;$Z73,activiteiten!$A:$BC,BB$32,0))),"",VLOOKUP($B73&amp;"_"&amp;$Z73,activiteiten!$A:$BC,BB$32,0))</f>
        <v/>
      </c>
      <c r="BC73" s="312"/>
      <c r="BD73" s="312" t="str">
        <f>IF(OR($B73="",ISERROR(VLOOKUP($B73&amp;"_"&amp;$Z73,activiteiten!$A:$BC,BD$32,0))),"",VLOOKUP($B73&amp;"_"&amp;$Z73,activiteiten!$A:$BC,BD$32,0))</f>
        <v/>
      </c>
      <c r="BG73" s="348" t="str">
        <f>percelen!BK44</f>
        <v>N</v>
      </c>
    </row>
    <row r="74" spans="1:59" x14ac:dyDescent="0.25">
      <c r="A74" s="49"/>
      <c r="B74" s="297"/>
      <c r="C74" s="49"/>
      <c r="D74" s="113"/>
      <c r="E74" s="49"/>
      <c r="F74" s="49" t="str">
        <f>IF(D74&lt;&gt;"",VLOOKUP(D74,LOV_GWSGRP!$BX:$BY,2,0),"")</f>
        <v/>
      </c>
      <c r="G74" s="49"/>
      <c r="H74" s="49"/>
      <c r="I74" s="49"/>
      <c r="J74" s="49"/>
      <c r="K74" s="49"/>
      <c r="L74" s="113"/>
      <c r="M74" s="49"/>
      <c r="N74" s="49"/>
      <c r="O74" s="436"/>
      <c r="P74" s="436"/>
      <c r="Q74" s="49"/>
      <c r="R74" s="437"/>
      <c r="S74" s="438"/>
      <c r="T74" s="438"/>
      <c r="U74" s="438"/>
      <c r="V74" s="438"/>
      <c r="W74" s="49"/>
      <c r="X74" s="297"/>
      <c r="Y74" s="49"/>
      <c r="Z74" s="436"/>
      <c r="AA74" s="436"/>
      <c r="AB74" s="436"/>
      <c r="AC74" s="436"/>
      <c r="AD74" s="436"/>
      <c r="AE74" s="436"/>
      <c r="AF74" s="436"/>
      <c r="AG74" s="49"/>
      <c r="AH74" s="343"/>
      <c r="AI74" s="49"/>
      <c r="AJ74" s="372" t="str">
        <f t="shared" si="0"/>
        <v/>
      </c>
      <c r="AK74" s="319"/>
      <c r="AM74" s="355" t="str">
        <f>IF(ISERROR(VLOOKUP(B74,percelen!BA:IW,AM$32,0)),"N",VLOOKUP(B74,percelen!BA:IW,AM$32,0))</f>
        <v>N</v>
      </c>
      <c r="AN74" s="355" t="str">
        <f>IF(ISERROR(VLOOKUP(B74&amp;"_"&amp;Z74,activiteiten!$A:$BD,AN$32,0)),"N",VLOOKUP(B74&amp;"_"&amp;Z74,activiteiten!$A:$BD,AN$32,0))</f>
        <v>N</v>
      </c>
      <c r="AO74" s="355" t="str">
        <f>IF(ISERROR(VLOOKUP(B74&amp;"_"&amp;Z74,activiteiten!$A:$BE,AO$32,0)),"N",VLOOKUP(B74&amp;"_"&amp;Z74,activiteiten!$A:$BE,AO$32,0))</f>
        <v>N</v>
      </c>
      <c r="AP74" s="355" t="str">
        <f>IF(ISERROR(VLOOKUP(B74,percelen!BA:IW,AP$32,0)),"N",VLOOKUP(B74,percelen!BA:IW,AP$32,0))</f>
        <v>N</v>
      </c>
      <c r="AQ74" s="355" t="str">
        <f>IF(ISERROR(VLOOKUP(B74,percelen!BA:IW,AQ$32,0)),"N",VLOOKUP(B74,percelen!BA:IW,AQ$32,0))</f>
        <v>N</v>
      </c>
      <c r="AR74" s="355" t="str">
        <f t="shared" si="2"/>
        <v>N</v>
      </c>
      <c r="AS74" s="313" t="s">
        <v>448</v>
      </c>
      <c r="AT74" s="317" t="str">
        <f>IF(OR($B74="",ISERROR(VLOOKUP($B74&amp;"_"&amp;$Z74,activiteiten!$A:$BC,AT$32,0))),"",VLOOKUP($B74&amp;"_"&amp;$Z74,activiteiten!$A:$BC,AT$32,0))</f>
        <v/>
      </c>
      <c r="AU74" s="313"/>
      <c r="AV74" s="312" t="str">
        <f>IF(OR($B74="",ISERROR(VLOOKUP($B74&amp;"_"&amp;$Z74,activiteiten!$A:$BC,AV$32,0))),"",VLOOKUP($B74&amp;"_"&amp;$Z74,activiteiten!$A:$BC,AV$32,0))</f>
        <v/>
      </c>
      <c r="AW74" s="312"/>
      <c r="AX74" s="312" t="str">
        <f>IF(OR($B74="",ISERROR(VLOOKUP($B74&amp;"_"&amp;$Z74,activiteiten!$A:$BC,AX$32,0))),"",VLOOKUP($B74&amp;"_"&amp;$Z74,activiteiten!$A:$BC,AX$32,0))</f>
        <v/>
      </c>
      <c r="AY74" s="312"/>
      <c r="AZ74" s="312" t="str">
        <f>IF(OR($B74="",ISERROR(VLOOKUP($B74&amp;"_"&amp;$Z74,activiteiten!$A:$BC,AZ$32,0))),"",VLOOKUP($B74&amp;"_"&amp;$Z74,activiteiten!$A:$BC,AZ$32,0))</f>
        <v/>
      </c>
      <c r="BA74" s="312"/>
      <c r="BB74" s="312" t="str">
        <f>IF(OR($B74="",ISERROR(VLOOKUP($B74&amp;"_"&amp;$Z74,activiteiten!$A:$BC,BB$32,0))),"",VLOOKUP($B74&amp;"_"&amp;$Z74,activiteiten!$A:$BC,BB$32,0))</f>
        <v/>
      </c>
      <c r="BC74" s="312"/>
      <c r="BD74" s="312" t="str">
        <f>IF(OR($B74="",ISERROR(VLOOKUP($B74&amp;"_"&amp;$Z74,activiteiten!$A:$BC,BD$32,0))),"",VLOOKUP($B74&amp;"_"&amp;$Z74,activiteiten!$A:$BC,BD$32,0))</f>
        <v/>
      </c>
      <c r="BG74" s="348" t="str">
        <f>percelen!BK45</f>
        <v>N</v>
      </c>
    </row>
    <row r="75" spans="1:59" x14ac:dyDescent="0.25">
      <c r="A75" s="49"/>
      <c r="B75" s="297"/>
      <c r="C75" s="49"/>
      <c r="D75" s="113"/>
      <c r="E75" s="49"/>
      <c r="F75" s="49" t="str">
        <f>IF(D75&lt;&gt;"",VLOOKUP(D75,LOV_GWSGRP!$BX:$BY,2,0),"")</f>
        <v/>
      </c>
      <c r="G75" s="49"/>
      <c r="H75" s="49"/>
      <c r="I75" s="49"/>
      <c r="J75" s="49"/>
      <c r="K75" s="49"/>
      <c r="L75" s="113"/>
      <c r="M75" s="49"/>
      <c r="N75" s="49"/>
      <c r="O75" s="436"/>
      <c r="P75" s="436"/>
      <c r="Q75" s="49"/>
      <c r="R75" s="437"/>
      <c r="S75" s="438"/>
      <c r="T75" s="438"/>
      <c r="U75" s="438"/>
      <c r="V75" s="438"/>
      <c r="W75" s="49"/>
      <c r="X75" s="297"/>
      <c r="Y75" s="49"/>
      <c r="Z75" s="436"/>
      <c r="AA75" s="436"/>
      <c r="AB75" s="436"/>
      <c r="AC75" s="436"/>
      <c r="AD75" s="436"/>
      <c r="AE75" s="436"/>
      <c r="AF75" s="436"/>
      <c r="AG75" s="49"/>
      <c r="AH75" s="343"/>
      <c r="AI75" s="49"/>
      <c r="AJ75" s="372" t="str">
        <f t="shared" si="0"/>
        <v/>
      </c>
      <c r="AK75" s="319"/>
      <c r="AM75" s="355" t="str">
        <f>IF(ISERROR(VLOOKUP(B75,percelen!BA:IW,AM$32,0)),"N",VLOOKUP(B75,percelen!BA:IW,AM$32,0))</f>
        <v>N</v>
      </c>
      <c r="AN75" s="355" t="str">
        <f>IF(ISERROR(VLOOKUP(B75&amp;"_"&amp;Z75,activiteiten!$A:$BD,AN$32,0)),"N",VLOOKUP(B75&amp;"_"&amp;Z75,activiteiten!$A:$BD,AN$32,0))</f>
        <v>N</v>
      </c>
      <c r="AO75" s="355" t="str">
        <f>IF(ISERROR(VLOOKUP(B75&amp;"_"&amp;Z75,activiteiten!$A:$BE,AO$32,0)),"N",VLOOKUP(B75&amp;"_"&amp;Z75,activiteiten!$A:$BE,AO$32,0))</f>
        <v>N</v>
      </c>
      <c r="AP75" s="355" t="str">
        <f>IF(ISERROR(VLOOKUP(B75,percelen!BA:IW,AP$32,0)),"N",VLOOKUP(B75,percelen!BA:IW,AP$32,0))</f>
        <v>N</v>
      </c>
      <c r="AQ75" s="355" t="str">
        <f>IF(ISERROR(VLOOKUP(B75,percelen!BA:IW,AQ$32,0)),"N",VLOOKUP(B75,percelen!BA:IW,AQ$32,0))</f>
        <v>N</v>
      </c>
      <c r="AR75" s="355" t="str">
        <f t="shared" si="2"/>
        <v>N</v>
      </c>
      <c r="AS75" s="313" t="s">
        <v>448</v>
      </c>
      <c r="AT75" s="317" t="str">
        <f>IF(OR($B75="",ISERROR(VLOOKUP($B75&amp;"_"&amp;$Z75,activiteiten!$A:$BC,AT$32,0))),"",VLOOKUP($B75&amp;"_"&amp;$Z75,activiteiten!$A:$BC,AT$32,0))</f>
        <v/>
      </c>
      <c r="AU75" s="313"/>
      <c r="AV75" s="312" t="str">
        <f>IF(OR($B75="",ISERROR(VLOOKUP($B75&amp;"_"&amp;$Z75,activiteiten!$A:$BC,AV$32,0))),"",VLOOKUP($B75&amp;"_"&amp;$Z75,activiteiten!$A:$BC,AV$32,0))</f>
        <v/>
      </c>
      <c r="AW75" s="312"/>
      <c r="AX75" s="312" t="str">
        <f>IF(OR($B75="",ISERROR(VLOOKUP($B75&amp;"_"&amp;$Z75,activiteiten!$A:$BC,AX$32,0))),"",VLOOKUP($B75&amp;"_"&amp;$Z75,activiteiten!$A:$BC,AX$32,0))</f>
        <v/>
      </c>
      <c r="AY75" s="312"/>
      <c r="AZ75" s="312" t="str">
        <f>IF(OR($B75="",ISERROR(VLOOKUP($B75&amp;"_"&amp;$Z75,activiteiten!$A:$BC,AZ$32,0))),"",VLOOKUP($B75&amp;"_"&amp;$Z75,activiteiten!$A:$BC,AZ$32,0))</f>
        <v/>
      </c>
      <c r="BA75" s="312"/>
      <c r="BB75" s="312" t="str">
        <f>IF(OR($B75="",ISERROR(VLOOKUP($B75&amp;"_"&amp;$Z75,activiteiten!$A:$BC,BB$32,0))),"",VLOOKUP($B75&amp;"_"&amp;$Z75,activiteiten!$A:$BC,BB$32,0))</f>
        <v/>
      </c>
      <c r="BC75" s="312"/>
      <c r="BD75" s="312" t="str">
        <f>IF(OR($B75="",ISERROR(VLOOKUP($B75&amp;"_"&amp;$Z75,activiteiten!$A:$BC,BD$32,0))),"",VLOOKUP($B75&amp;"_"&amp;$Z75,activiteiten!$A:$BC,BD$32,0))</f>
        <v/>
      </c>
      <c r="BG75" s="348" t="str">
        <f>percelen!BK46</f>
        <v>N</v>
      </c>
    </row>
    <row r="76" spans="1:59" x14ac:dyDescent="0.25">
      <c r="A76" s="49"/>
      <c r="B76" s="297"/>
      <c r="C76" s="49"/>
      <c r="D76" s="113"/>
      <c r="E76" s="49"/>
      <c r="F76" s="49" t="str">
        <f>IF(D76&lt;&gt;"",VLOOKUP(D76,LOV_GWSGRP!$BX:$BY,2,0),"")</f>
        <v/>
      </c>
      <c r="G76" s="49"/>
      <c r="H76" s="49"/>
      <c r="I76" s="49"/>
      <c r="J76" s="49"/>
      <c r="K76" s="49"/>
      <c r="L76" s="113"/>
      <c r="M76" s="49"/>
      <c r="N76" s="49"/>
      <c r="O76" s="436"/>
      <c r="P76" s="436"/>
      <c r="Q76" s="49"/>
      <c r="R76" s="437"/>
      <c r="S76" s="438"/>
      <c r="T76" s="438"/>
      <c r="U76" s="438"/>
      <c r="V76" s="438"/>
      <c r="W76" s="49"/>
      <c r="X76" s="297"/>
      <c r="Y76" s="49"/>
      <c r="Z76" s="436"/>
      <c r="AA76" s="436"/>
      <c r="AB76" s="436"/>
      <c r="AC76" s="436"/>
      <c r="AD76" s="436"/>
      <c r="AE76" s="436"/>
      <c r="AF76" s="436"/>
      <c r="AG76" s="49"/>
      <c r="AH76" s="343"/>
      <c r="AI76" s="49"/>
      <c r="AJ76" s="372" t="str">
        <f t="shared" si="0"/>
        <v/>
      </c>
      <c r="AK76" s="319"/>
      <c r="AM76" s="355" t="str">
        <f>IF(ISERROR(VLOOKUP(B76,percelen!BA:IW,AM$32,0)),"N",VLOOKUP(B76,percelen!BA:IW,AM$32,0))</f>
        <v>N</v>
      </c>
      <c r="AN76" s="355" t="str">
        <f>IF(ISERROR(VLOOKUP(B76&amp;"_"&amp;Z76,activiteiten!$A:$BD,AN$32,0)),"N",VLOOKUP(B76&amp;"_"&amp;Z76,activiteiten!$A:$BD,AN$32,0))</f>
        <v>N</v>
      </c>
      <c r="AO76" s="355" t="str">
        <f>IF(ISERROR(VLOOKUP(B76&amp;"_"&amp;Z76,activiteiten!$A:$BE,AO$32,0)),"N",VLOOKUP(B76&amp;"_"&amp;Z76,activiteiten!$A:$BE,AO$32,0))</f>
        <v>N</v>
      </c>
      <c r="AP76" s="355" t="str">
        <f>IF(ISERROR(VLOOKUP(B76,percelen!BA:IW,AP$32,0)),"N",VLOOKUP(B76,percelen!BA:IW,AP$32,0))</f>
        <v>N</v>
      </c>
      <c r="AQ76" s="355" t="str">
        <f>IF(ISERROR(VLOOKUP(B76,percelen!BA:IW,AQ$32,0)),"N",VLOOKUP(B76,percelen!BA:IW,AQ$32,0))</f>
        <v>N</v>
      </c>
      <c r="AR76" s="355" t="str">
        <f t="shared" si="2"/>
        <v>N</v>
      </c>
      <c r="AS76" s="313" t="s">
        <v>448</v>
      </c>
      <c r="AT76" s="317" t="str">
        <f>IF(OR($B76="",ISERROR(VLOOKUP($B76&amp;"_"&amp;$Z76,activiteiten!$A:$BC,AT$32,0))),"",VLOOKUP($B76&amp;"_"&amp;$Z76,activiteiten!$A:$BC,AT$32,0))</f>
        <v/>
      </c>
      <c r="AU76" s="313"/>
      <c r="AV76" s="312" t="str">
        <f>IF(OR($B76="",ISERROR(VLOOKUP($B76&amp;"_"&amp;$Z76,activiteiten!$A:$BC,AV$32,0))),"",VLOOKUP($B76&amp;"_"&amp;$Z76,activiteiten!$A:$BC,AV$32,0))</f>
        <v/>
      </c>
      <c r="AW76" s="312"/>
      <c r="AX76" s="312" t="str">
        <f>IF(OR($B76="",ISERROR(VLOOKUP($B76&amp;"_"&amp;$Z76,activiteiten!$A:$BC,AX$32,0))),"",VLOOKUP($B76&amp;"_"&amp;$Z76,activiteiten!$A:$BC,AX$32,0))</f>
        <v/>
      </c>
      <c r="AY76" s="312"/>
      <c r="AZ76" s="312" t="str">
        <f>IF(OR($B76="",ISERROR(VLOOKUP($B76&amp;"_"&amp;$Z76,activiteiten!$A:$BC,AZ$32,0))),"",VLOOKUP($B76&amp;"_"&amp;$Z76,activiteiten!$A:$BC,AZ$32,0))</f>
        <v/>
      </c>
      <c r="BA76" s="312"/>
      <c r="BB76" s="312" t="str">
        <f>IF(OR($B76="",ISERROR(VLOOKUP($B76&amp;"_"&amp;$Z76,activiteiten!$A:$BC,BB$32,0))),"",VLOOKUP($B76&amp;"_"&amp;$Z76,activiteiten!$A:$BC,BB$32,0))</f>
        <v/>
      </c>
      <c r="BC76" s="312"/>
      <c r="BD76" s="312" t="str">
        <f>IF(OR($B76="",ISERROR(VLOOKUP($B76&amp;"_"&amp;$Z76,activiteiten!$A:$BC,BD$32,0))),"",VLOOKUP($B76&amp;"_"&amp;$Z76,activiteiten!$A:$BC,BD$32,0))</f>
        <v/>
      </c>
      <c r="BG76" s="348" t="str">
        <f>percelen!BK47</f>
        <v>N</v>
      </c>
    </row>
    <row r="77" spans="1:59" x14ac:dyDescent="0.25">
      <c r="A77" s="49"/>
      <c r="B77" s="297"/>
      <c r="C77" s="49"/>
      <c r="D77" s="113"/>
      <c r="E77" s="49"/>
      <c r="F77" s="49" t="str">
        <f>IF(D77&lt;&gt;"",VLOOKUP(D77,LOV_GWSGRP!$BX:$BY,2,0),"")</f>
        <v/>
      </c>
      <c r="G77" s="49"/>
      <c r="H77" s="49"/>
      <c r="I77" s="49"/>
      <c r="J77" s="49"/>
      <c r="K77" s="49"/>
      <c r="L77" s="113"/>
      <c r="M77" s="49"/>
      <c r="N77" s="49"/>
      <c r="O77" s="436"/>
      <c r="P77" s="436"/>
      <c r="Q77" s="49"/>
      <c r="R77" s="437"/>
      <c r="S77" s="438"/>
      <c r="T77" s="438"/>
      <c r="U77" s="438"/>
      <c r="V77" s="438"/>
      <c r="W77" s="49"/>
      <c r="X77" s="297"/>
      <c r="Y77" s="49"/>
      <c r="Z77" s="436"/>
      <c r="AA77" s="436"/>
      <c r="AB77" s="436"/>
      <c r="AC77" s="436"/>
      <c r="AD77" s="436"/>
      <c r="AE77" s="436"/>
      <c r="AF77" s="436"/>
      <c r="AG77" s="49"/>
      <c r="AH77" s="343"/>
      <c r="AI77" s="49"/>
      <c r="AJ77" s="372" t="str">
        <f t="shared" si="0"/>
        <v/>
      </c>
      <c r="AK77" s="319"/>
      <c r="AM77" s="355" t="str">
        <f>IF(ISERROR(VLOOKUP(B77,percelen!BA:IW,AM$32,0)),"N",VLOOKUP(B77,percelen!BA:IW,AM$32,0))</f>
        <v>N</v>
      </c>
      <c r="AN77" s="355" t="str">
        <f>IF(ISERROR(VLOOKUP(B77&amp;"_"&amp;Z77,activiteiten!$A:$BD,AN$32,0)),"N",VLOOKUP(B77&amp;"_"&amp;Z77,activiteiten!$A:$BD,AN$32,0))</f>
        <v>N</v>
      </c>
      <c r="AO77" s="355" t="str">
        <f>IF(ISERROR(VLOOKUP(B77&amp;"_"&amp;Z77,activiteiten!$A:$BE,AO$32,0)),"N",VLOOKUP(B77&amp;"_"&amp;Z77,activiteiten!$A:$BE,AO$32,0))</f>
        <v>N</v>
      </c>
      <c r="AP77" s="355" t="str">
        <f>IF(ISERROR(VLOOKUP(B77,percelen!BA:IW,AP$32,0)),"N",VLOOKUP(B77,percelen!BA:IW,AP$32,0))</f>
        <v>N</v>
      </c>
      <c r="AQ77" s="355" t="str">
        <f>IF(ISERROR(VLOOKUP(B77,percelen!BA:IW,AQ$32,0)),"N",VLOOKUP(B77,percelen!BA:IW,AQ$32,0))</f>
        <v>N</v>
      </c>
      <c r="AR77" s="355" t="str">
        <f t="shared" si="2"/>
        <v>N</v>
      </c>
      <c r="AS77" s="313" t="s">
        <v>448</v>
      </c>
      <c r="AT77" s="317" t="str">
        <f>IF(OR($B77="",ISERROR(VLOOKUP($B77&amp;"_"&amp;$Z77,activiteiten!$A:$BC,AT$32,0))),"",VLOOKUP($B77&amp;"_"&amp;$Z77,activiteiten!$A:$BC,AT$32,0))</f>
        <v/>
      </c>
      <c r="AU77" s="313"/>
      <c r="AV77" s="312" t="str">
        <f>IF(OR($B77="",ISERROR(VLOOKUP($B77&amp;"_"&amp;$Z77,activiteiten!$A:$BC,AV$32,0))),"",VLOOKUP($B77&amp;"_"&amp;$Z77,activiteiten!$A:$BC,AV$32,0))</f>
        <v/>
      </c>
      <c r="AW77" s="312"/>
      <c r="AX77" s="312" t="str">
        <f>IF(OR($B77="",ISERROR(VLOOKUP($B77&amp;"_"&amp;$Z77,activiteiten!$A:$BC,AX$32,0))),"",VLOOKUP($B77&amp;"_"&amp;$Z77,activiteiten!$A:$BC,AX$32,0))</f>
        <v/>
      </c>
      <c r="AY77" s="312"/>
      <c r="AZ77" s="312" t="str">
        <f>IF(OR($B77="",ISERROR(VLOOKUP($B77&amp;"_"&amp;$Z77,activiteiten!$A:$BC,AZ$32,0))),"",VLOOKUP($B77&amp;"_"&amp;$Z77,activiteiten!$A:$BC,AZ$32,0))</f>
        <v/>
      </c>
      <c r="BA77" s="312"/>
      <c r="BB77" s="312" t="str">
        <f>IF(OR($B77="",ISERROR(VLOOKUP($B77&amp;"_"&amp;$Z77,activiteiten!$A:$BC,BB$32,0))),"",VLOOKUP($B77&amp;"_"&amp;$Z77,activiteiten!$A:$BC,BB$32,0))</f>
        <v/>
      </c>
      <c r="BC77" s="312"/>
      <c r="BD77" s="312" t="str">
        <f>IF(OR($B77="",ISERROR(VLOOKUP($B77&amp;"_"&amp;$Z77,activiteiten!$A:$BC,BD$32,0))),"",VLOOKUP($B77&amp;"_"&amp;$Z77,activiteiten!$A:$BC,BD$32,0))</f>
        <v/>
      </c>
      <c r="BG77" s="348" t="str">
        <f>percelen!BK48</f>
        <v>N</v>
      </c>
    </row>
    <row r="78" spans="1:59" x14ac:dyDescent="0.25">
      <c r="A78" s="49"/>
      <c r="B78" s="297"/>
      <c r="C78" s="49"/>
      <c r="D78" s="113"/>
      <c r="E78" s="49"/>
      <c r="F78" s="49" t="str">
        <f>IF(D78&lt;&gt;"",VLOOKUP(D78,LOV_GWSGRP!$BX:$BY,2,0),"")</f>
        <v/>
      </c>
      <c r="G78" s="49"/>
      <c r="H78" s="49"/>
      <c r="I78" s="49"/>
      <c r="J78" s="49"/>
      <c r="K78" s="49"/>
      <c r="L78" s="113"/>
      <c r="M78" s="49"/>
      <c r="N78" s="49"/>
      <c r="O78" s="436"/>
      <c r="P78" s="436"/>
      <c r="Q78" s="49"/>
      <c r="R78" s="437"/>
      <c r="S78" s="438"/>
      <c r="T78" s="438"/>
      <c r="U78" s="438"/>
      <c r="V78" s="438"/>
      <c r="W78" s="49"/>
      <c r="X78" s="297"/>
      <c r="Y78" s="49"/>
      <c r="Z78" s="436"/>
      <c r="AA78" s="436"/>
      <c r="AB78" s="436"/>
      <c r="AC78" s="436"/>
      <c r="AD78" s="436"/>
      <c r="AE78" s="436"/>
      <c r="AF78" s="436"/>
      <c r="AG78" s="49"/>
      <c r="AH78" s="343"/>
      <c r="AI78" s="49"/>
      <c r="AJ78" s="372" t="str">
        <f t="shared" si="0"/>
        <v/>
      </c>
      <c r="AK78" s="319"/>
      <c r="AM78" s="355" t="str">
        <f>IF(ISERROR(VLOOKUP(B78,percelen!BA:IW,AM$32,0)),"N",VLOOKUP(B78,percelen!BA:IW,AM$32,0))</f>
        <v>N</v>
      </c>
      <c r="AN78" s="355" t="str">
        <f>IF(ISERROR(VLOOKUP(B78&amp;"_"&amp;Z78,activiteiten!$A:$BD,AN$32,0)),"N",VLOOKUP(B78&amp;"_"&amp;Z78,activiteiten!$A:$BD,AN$32,0))</f>
        <v>N</v>
      </c>
      <c r="AO78" s="355" t="str">
        <f>IF(ISERROR(VLOOKUP(B78&amp;"_"&amp;Z78,activiteiten!$A:$BE,AO$32,0)),"N",VLOOKUP(B78&amp;"_"&amp;Z78,activiteiten!$A:$BE,AO$32,0))</f>
        <v>N</v>
      </c>
      <c r="AP78" s="355" t="str">
        <f>IF(ISERROR(VLOOKUP(B78,percelen!BA:IW,AP$32,0)),"N",VLOOKUP(B78,percelen!BA:IW,AP$32,0))</f>
        <v>N</v>
      </c>
      <c r="AQ78" s="355" t="str">
        <f>IF(ISERROR(VLOOKUP(B78,percelen!BA:IW,AQ$32,0)),"N",VLOOKUP(B78,percelen!BA:IW,AQ$32,0))</f>
        <v>N</v>
      </c>
      <c r="AR78" s="355" t="str">
        <f t="shared" si="2"/>
        <v>N</v>
      </c>
      <c r="AS78" s="313" t="s">
        <v>448</v>
      </c>
      <c r="AT78" s="317" t="str">
        <f>IF(OR($B78="",ISERROR(VLOOKUP($B78&amp;"_"&amp;$Z78,activiteiten!$A:$BC,AT$32,0))),"",VLOOKUP($B78&amp;"_"&amp;$Z78,activiteiten!$A:$BC,AT$32,0))</f>
        <v/>
      </c>
      <c r="AU78" s="313"/>
      <c r="AV78" s="312" t="str">
        <f>IF(OR($B78="",ISERROR(VLOOKUP($B78&amp;"_"&amp;$Z78,activiteiten!$A:$BC,AV$32,0))),"",VLOOKUP($B78&amp;"_"&amp;$Z78,activiteiten!$A:$BC,AV$32,0))</f>
        <v/>
      </c>
      <c r="AW78" s="312"/>
      <c r="AX78" s="312" t="str">
        <f>IF(OR($B78="",ISERROR(VLOOKUP($B78&amp;"_"&amp;$Z78,activiteiten!$A:$BC,AX$32,0))),"",VLOOKUP($B78&amp;"_"&amp;$Z78,activiteiten!$A:$BC,AX$32,0))</f>
        <v/>
      </c>
      <c r="AY78" s="312"/>
      <c r="AZ78" s="312" t="str">
        <f>IF(OR($B78="",ISERROR(VLOOKUP($B78&amp;"_"&amp;$Z78,activiteiten!$A:$BC,AZ$32,0))),"",VLOOKUP($B78&amp;"_"&amp;$Z78,activiteiten!$A:$BC,AZ$32,0))</f>
        <v/>
      </c>
      <c r="BA78" s="312"/>
      <c r="BB78" s="312" t="str">
        <f>IF(OR($B78="",ISERROR(VLOOKUP($B78&amp;"_"&amp;$Z78,activiteiten!$A:$BC,BB$32,0))),"",VLOOKUP($B78&amp;"_"&amp;$Z78,activiteiten!$A:$BC,BB$32,0))</f>
        <v/>
      </c>
      <c r="BC78" s="312"/>
      <c r="BD78" s="312" t="str">
        <f>IF(OR($B78="",ISERROR(VLOOKUP($B78&amp;"_"&amp;$Z78,activiteiten!$A:$BC,BD$32,0))),"",VLOOKUP($B78&amp;"_"&amp;$Z78,activiteiten!$A:$BC,BD$32,0))</f>
        <v/>
      </c>
      <c r="BG78" s="348" t="str">
        <f>percelen!BK49</f>
        <v>N</v>
      </c>
    </row>
    <row r="79" spans="1:59" x14ac:dyDescent="0.25">
      <c r="A79" s="49"/>
      <c r="B79" s="297"/>
      <c r="C79" s="49"/>
      <c r="D79" s="113"/>
      <c r="E79" s="49"/>
      <c r="F79" s="49" t="str">
        <f>IF(D79&lt;&gt;"",VLOOKUP(D79,LOV_GWSGRP!$BX:$BY,2,0),"")</f>
        <v/>
      </c>
      <c r="G79" s="49"/>
      <c r="H79" s="49"/>
      <c r="I79" s="49"/>
      <c r="J79" s="49"/>
      <c r="K79" s="49"/>
      <c r="L79" s="113"/>
      <c r="M79" s="49"/>
      <c r="N79" s="49"/>
      <c r="O79" s="436"/>
      <c r="P79" s="436"/>
      <c r="Q79" s="49"/>
      <c r="R79" s="437"/>
      <c r="S79" s="438"/>
      <c r="T79" s="438"/>
      <c r="U79" s="438"/>
      <c r="V79" s="438"/>
      <c r="W79" s="49"/>
      <c r="X79" s="297"/>
      <c r="Y79" s="49"/>
      <c r="Z79" s="436"/>
      <c r="AA79" s="436"/>
      <c r="AB79" s="436"/>
      <c r="AC79" s="436"/>
      <c r="AD79" s="436"/>
      <c r="AE79" s="436"/>
      <c r="AF79" s="436"/>
      <c r="AG79" s="49"/>
      <c r="AH79" s="343"/>
      <c r="AI79" s="49"/>
      <c r="AJ79" s="372" t="str">
        <f t="shared" si="0"/>
        <v/>
      </c>
      <c r="AK79" s="319"/>
      <c r="AM79" s="355" t="str">
        <f>IF(ISERROR(VLOOKUP(B79,percelen!BA:IW,AM$32,0)),"N",VLOOKUP(B79,percelen!BA:IW,AM$32,0))</f>
        <v>N</v>
      </c>
      <c r="AN79" s="355" t="str">
        <f>IF(ISERROR(VLOOKUP(B79&amp;"_"&amp;Z79,activiteiten!$A:$BD,AN$32,0)),"N",VLOOKUP(B79&amp;"_"&amp;Z79,activiteiten!$A:$BD,AN$32,0))</f>
        <v>N</v>
      </c>
      <c r="AO79" s="355" t="str">
        <f>IF(ISERROR(VLOOKUP(B79&amp;"_"&amp;Z79,activiteiten!$A:$BE,AO$32,0)),"N",VLOOKUP(B79&amp;"_"&amp;Z79,activiteiten!$A:$BE,AO$32,0))</f>
        <v>N</v>
      </c>
      <c r="AP79" s="355" t="str">
        <f>IF(ISERROR(VLOOKUP(B79,percelen!BA:IW,AP$32,0)),"N",VLOOKUP(B79,percelen!BA:IW,AP$32,0))</f>
        <v>N</v>
      </c>
      <c r="AQ79" s="355" t="str">
        <f>IF(ISERROR(VLOOKUP(B79,percelen!BA:IW,AQ$32,0)),"N",VLOOKUP(B79,percelen!BA:IW,AQ$32,0))</f>
        <v>N</v>
      </c>
      <c r="AR79" s="355" t="str">
        <f t="shared" si="2"/>
        <v>N</v>
      </c>
      <c r="AS79" s="313" t="s">
        <v>448</v>
      </c>
      <c r="AT79" s="317" t="str">
        <f>IF(OR($B79="",ISERROR(VLOOKUP($B79&amp;"_"&amp;$Z79,activiteiten!$A:$BC,AT$32,0))),"",VLOOKUP($B79&amp;"_"&amp;$Z79,activiteiten!$A:$BC,AT$32,0))</f>
        <v/>
      </c>
      <c r="AU79" s="313"/>
      <c r="AV79" s="312" t="str">
        <f>IF(OR($B79="",ISERROR(VLOOKUP($B79&amp;"_"&amp;$Z79,activiteiten!$A:$BC,AV$32,0))),"",VLOOKUP($B79&amp;"_"&amp;$Z79,activiteiten!$A:$BC,AV$32,0))</f>
        <v/>
      </c>
      <c r="AW79" s="312"/>
      <c r="AX79" s="312" t="str">
        <f>IF(OR($B79="",ISERROR(VLOOKUP($B79&amp;"_"&amp;$Z79,activiteiten!$A:$BC,AX$32,0))),"",VLOOKUP($B79&amp;"_"&amp;$Z79,activiteiten!$A:$BC,AX$32,0))</f>
        <v/>
      </c>
      <c r="AY79" s="312"/>
      <c r="AZ79" s="312" t="str">
        <f>IF(OR($B79="",ISERROR(VLOOKUP($B79&amp;"_"&amp;$Z79,activiteiten!$A:$BC,AZ$32,0))),"",VLOOKUP($B79&amp;"_"&amp;$Z79,activiteiten!$A:$BC,AZ$32,0))</f>
        <v/>
      </c>
      <c r="BA79" s="312"/>
      <c r="BB79" s="312" t="str">
        <f>IF(OR($B79="",ISERROR(VLOOKUP($B79&amp;"_"&amp;$Z79,activiteiten!$A:$BC,BB$32,0))),"",VLOOKUP($B79&amp;"_"&amp;$Z79,activiteiten!$A:$BC,BB$32,0))</f>
        <v/>
      </c>
      <c r="BC79" s="312"/>
      <c r="BD79" s="312" t="str">
        <f>IF(OR($B79="",ISERROR(VLOOKUP($B79&amp;"_"&amp;$Z79,activiteiten!$A:$BC,BD$32,0))),"",VLOOKUP($B79&amp;"_"&amp;$Z79,activiteiten!$A:$BC,BD$32,0))</f>
        <v/>
      </c>
      <c r="BG79" s="348" t="str">
        <f>percelen!BK50</f>
        <v>N</v>
      </c>
    </row>
    <row r="80" spans="1:59" x14ac:dyDescent="0.25">
      <c r="A80" s="49"/>
      <c r="B80" s="297"/>
      <c r="C80" s="49"/>
      <c r="D80" s="113"/>
      <c r="E80" s="49"/>
      <c r="F80" s="49" t="str">
        <f>IF(D80&lt;&gt;"",VLOOKUP(D80,LOV_GWSGRP!$BX:$BY,2,0),"")</f>
        <v/>
      </c>
      <c r="G80" s="49"/>
      <c r="H80" s="49"/>
      <c r="I80" s="49"/>
      <c r="J80" s="49"/>
      <c r="K80" s="49"/>
      <c r="L80" s="113"/>
      <c r="M80" s="49"/>
      <c r="N80" s="49"/>
      <c r="O80" s="436"/>
      <c r="P80" s="436"/>
      <c r="Q80" s="49"/>
      <c r="R80" s="437"/>
      <c r="S80" s="438"/>
      <c r="T80" s="438"/>
      <c r="U80" s="438"/>
      <c r="V80" s="438"/>
      <c r="W80" s="49"/>
      <c r="X80" s="297"/>
      <c r="Y80" s="49"/>
      <c r="Z80" s="436"/>
      <c r="AA80" s="436"/>
      <c r="AB80" s="436"/>
      <c r="AC80" s="436"/>
      <c r="AD80" s="436"/>
      <c r="AE80" s="436"/>
      <c r="AF80" s="436"/>
      <c r="AG80" s="49"/>
      <c r="AH80" s="343"/>
      <c r="AI80" s="49"/>
      <c r="AJ80" s="372" t="str">
        <f t="shared" si="0"/>
        <v/>
      </c>
      <c r="AK80" s="319"/>
      <c r="AM80" s="355" t="str">
        <f>IF(ISERROR(VLOOKUP(B80,percelen!BA:IW,AM$32,0)),"N",VLOOKUP(B80,percelen!BA:IW,AM$32,0))</f>
        <v>N</v>
      </c>
      <c r="AN80" s="355" t="str">
        <f>IF(ISERROR(VLOOKUP(B80&amp;"_"&amp;Z80,activiteiten!$A:$BD,AN$32,0)),"N",VLOOKUP(B80&amp;"_"&amp;Z80,activiteiten!$A:$BD,AN$32,0))</f>
        <v>N</v>
      </c>
      <c r="AO80" s="355" t="str">
        <f>IF(ISERROR(VLOOKUP(B80&amp;"_"&amp;Z80,activiteiten!$A:$BE,AO$32,0)),"N",VLOOKUP(B80&amp;"_"&amp;Z80,activiteiten!$A:$BE,AO$32,0))</f>
        <v>N</v>
      </c>
      <c r="AP80" s="355" t="str">
        <f>IF(ISERROR(VLOOKUP(B80,percelen!BA:IW,AP$32,0)),"N",VLOOKUP(B80,percelen!BA:IW,AP$32,0))</f>
        <v>N</v>
      </c>
      <c r="AQ80" s="355" t="str">
        <f>IF(ISERROR(VLOOKUP(B80,percelen!BA:IW,AQ$32,0)),"N",VLOOKUP(B80,percelen!BA:IW,AQ$32,0))</f>
        <v>N</v>
      </c>
      <c r="AR80" s="355" t="str">
        <f t="shared" si="2"/>
        <v>N</v>
      </c>
      <c r="AS80" s="313" t="s">
        <v>448</v>
      </c>
      <c r="AT80" s="317" t="str">
        <f>IF(OR($B80="",ISERROR(VLOOKUP($B80&amp;"_"&amp;$Z80,activiteiten!$A:$BC,AT$32,0))),"",VLOOKUP($B80&amp;"_"&amp;$Z80,activiteiten!$A:$BC,AT$32,0))</f>
        <v/>
      </c>
      <c r="AU80" s="313"/>
      <c r="AV80" s="312" t="str">
        <f>IF(OR($B80="",ISERROR(VLOOKUP($B80&amp;"_"&amp;$Z80,activiteiten!$A:$BC,AV$32,0))),"",VLOOKUP($B80&amp;"_"&amp;$Z80,activiteiten!$A:$BC,AV$32,0))</f>
        <v/>
      </c>
      <c r="AW80" s="312"/>
      <c r="AX80" s="312" t="str">
        <f>IF(OR($B80="",ISERROR(VLOOKUP($B80&amp;"_"&amp;$Z80,activiteiten!$A:$BC,AX$32,0))),"",VLOOKUP($B80&amp;"_"&amp;$Z80,activiteiten!$A:$BC,AX$32,0))</f>
        <v/>
      </c>
      <c r="AY80" s="312"/>
      <c r="AZ80" s="312" t="str">
        <f>IF(OR($B80="",ISERROR(VLOOKUP($B80&amp;"_"&amp;$Z80,activiteiten!$A:$BC,AZ$32,0))),"",VLOOKUP($B80&amp;"_"&amp;$Z80,activiteiten!$A:$BC,AZ$32,0))</f>
        <v/>
      </c>
      <c r="BA80" s="312"/>
      <c r="BB80" s="312" t="str">
        <f>IF(OR($B80="",ISERROR(VLOOKUP($B80&amp;"_"&amp;$Z80,activiteiten!$A:$BC,BB$32,0))),"",VLOOKUP($B80&amp;"_"&amp;$Z80,activiteiten!$A:$BC,BB$32,0))</f>
        <v/>
      </c>
      <c r="BC80" s="312"/>
      <c r="BD80" s="312" t="str">
        <f>IF(OR($B80="",ISERROR(VLOOKUP($B80&amp;"_"&amp;$Z80,activiteiten!$A:$BC,BD$32,0))),"",VLOOKUP($B80&amp;"_"&amp;$Z80,activiteiten!$A:$BC,BD$32,0))</f>
        <v/>
      </c>
      <c r="BG80" s="348" t="str">
        <f>percelen!BK51</f>
        <v>N</v>
      </c>
    </row>
    <row r="81" spans="1:59" x14ac:dyDescent="0.25">
      <c r="A81" s="49"/>
      <c r="B81" s="297"/>
      <c r="C81" s="49"/>
      <c r="D81" s="113"/>
      <c r="E81" s="49"/>
      <c r="F81" s="49" t="str">
        <f>IF(D81&lt;&gt;"",VLOOKUP(D81,LOV_GWSGRP!$BX:$BY,2,0),"")</f>
        <v/>
      </c>
      <c r="G81" s="49"/>
      <c r="H81" s="49"/>
      <c r="I81" s="49"/>
      <c r="J81" s="49"/>
      <c r="K81" s="49"/>
      <c r="L81" s="113"/>
      <c r="M81" s="49"/>
      <c r="N81" s="49"/>
      <c r="O81" s="436"/>
      <c r="P81" s="436"/>
      <c r="Q81" s="49"/>
      <c r="R81" s="437"/>
      <c r="S81" s="438"/>
      <c r="T81" s="438"/>
      <c r="U81" s="438"/>
      <c r="V81" s="438"/>
      <c r="W81" s="49"/>
      <c r="X81" s="297"/>
      <c r="Y81" s="49"/>
      <c r="Z81" s="436"/>
      <c r="AA81" s="436"/>
      <c r="AB81" s="436"/>
      <c r="AC81" s="436"/>
      <c r="AD81" s="436"/>
      <c r="AE81" s="436"/>
      <c r="AF81" s="436"/>
      <c r="AG81" s="49"/>
      <c r="AH81" s="343"/>
      <c r="AI81" s="49"/>
      <c r="AJ81" s="372" t="str">
        <f t="shared" si="0"/>
        <v/>
      </c>
      <c r="AK81" s="319"/>
      <c r="AM81" s="355" t="str">
        <f>IF(ISERROR(VLOOKUP(B81,percelen!BA:IW,AM$32,0)),"N",VLOOKUP(B81,percelen!BA:IW,AM$32,0))</f>
        <v>N</v>
      </c>
      <c r="AN81" s="355" t="str">
        <f>IF(ISERROR(VLOOKUP(B81&amp;"_"&amp;Z81,activiteiten!$A:$BD,AN$32,0)),"N",VLOOKUP(B81&amp;"_"&amp;Z81,activiteiten!$A:$BD,AN$32,0))</f>
        <v>N</v>
      </c>
      <c r="AO81" s="355" t="str">
        <f>IF(ISERROR(VLOOKUP(B81&amp;"_"&amp;Z81,activiteiten!$A:$BE,AO$32,0)),"N",VLOOKUP(B81&amp;"_"&amp;Z81,activiteiten!$A:$BE,AO$32,0))</f>
        <v>N</v>
      </c>
      <c r="AP81" s="355" t="str">
        <f>IF(ISERROR(VLOOKUP(B81,percelen!BA:IW,AP$32,0)),"N",VLOOKUP(B81,percelen!BA:IW,AP$32,0))</f>
        <v>N</v>
      </c>
      <c r="AQ81" s="355" t="str">
        <f>IF(ISERROR(VLOOKUP(B81,percelen!BA:IW,AQ$32,0)),"N",VLOOKUP(B81,percelen!BA:IW,AQ$32,0))</f>
        <v>N</v>
      </c>
      <c r="AR81" s="355" t="str">
        <f t="shared" si="2"/>
        <v>N</v>
      </c>
      <c r="AS81" s="313" t="s">
        <v>448</v>
      </c>
      <c r="AT81" s="317" t="str">
        <f>IF(OR($B81="",ISERROR(VLOOKUP($B81&amp;"_"&amp;$Z81,activiteiten!$A:$BC,AT$32,0))),"",VLOOKUP($B81&amp;"_"&amp;$Z81,activiteiten!$A:$BC,AT$32,0))</f>
        <v/>
      </c>
      <c r="AU81" s="313"/>
      <c r="AV81" s="312" t="str">
        <f>IF(OR($B81="",ISERROR(VLOOKUP($B81&amp;"_"&amp;$Z81,activiteiten!$A:$BC,AV$32,0))),"",VLOOKUP($B81&amp;"_"&amp;$Z81,activiteiten!$A:$BC,AV$32,0))</f>
        <v/>
      </c>
      <c r="AW81" s="312"/>
      <c r="AX81" s="312" t="str">
        <f>IF(OR($B81="",ISERROR(VLOOKUP($B81&amp;"_"&amp;$Z81,activiteiten!$A:$BC,AX$32,0))),"",VLOOKUP($B81&amp;"_"&amp;$Z81,activiteiten!$A:$BC,AX$32,0))</f>
        <v/>
      </c>
      <c r="AY81" s="312"/>
      <c r="AZ81" s="312" t="str">
        <f>IF(OR($B81="",ISERROR(VLOOKUP($B81&amp;"_"&amp;$Z81,activiteiten!$A:$BC,AZ$32,0))),"",VLOOKUP($B81&amp;"_"&amp;$Z81,activiteiten!$A:$BC,AZ$32,0))</f>
        <v/>
      </c>
      <c r="BA81" s="312"/>
      <c r="BB81" s="312" t="str">
        <f>IF(OR($B81="",ISERROR(VLOOKUP($B81&amp;"_"&amp;$Z81,activiteiten!$A:$BC,BB$32,0))),"",VLOOKUP($B81&amp;"_"&amp;$Z81,activiteiten!$A:$BC,BB$32,0))</f>
        <v/>
      </c>
      <c r="BC81" s="312"/>
      <c r="BD81" s="312" t="str">
        <f>IF(OR($B81="",ISERROR(VLOOKUP($B81&amp;"_"&amp;$Z81,activiteiten!$A:$BC,BD$32,0))),"",VLOOKUP($B81&amp;"_"&amp;$Z81,activiteiten!$A:$BC,BD$32,0))</f>
        <v/>
      </c>
      <c r="BG81" s="348" t="str">
        <f>percelen!BK52</f>
        <v>N</v>
      </c>
    </row>
    <row r="82" spans="1:59" x14ac:dyDescent="0.25">
      <c r="A82" s="49"/>
      <c r="B82" s="297"/>
      <c r="C82" s="49"/>
      <c r="D82" s="113"/>
      <c r="E82" s="49"/>
      <c r="F82" s="49" t="str">
        <f>IF(D82&lt;&gt;"",VLOOKUP(D82,LOV_GWSGRP!$BX:$BY,2,0),"")</f>
        <v/>
      </c>
      <c r="G82" s="49"/>
      <c r="H82" s="49"/>
      <c r="I82" s="49"/>
      <c r="J82" s="49"/>
      <c r="K82" s="49"/>
      <c r="L82" s="113"/>
      <c r="M82" s="49"/>
      <c r="N82" s="49"/>
      <c r="O82" s="436"/>
      <c r="P82" s="436"/>
      <c r="Q82" s="49"/>
      <c r="R82" s="437"/>
      <c r="S82" s="438"/>
      <c r="T82" s="438"/>
      <c r="U82" s="438"/>
      <c r="V82" s="438"/>
      <c r="W82" s="49"/>
      <c r="X82" s="297"/>
      <c r="Y82" s="49"/>
      <c r="Z82" s="436"/>
      <c r="AA82" s="436"/>
      <c r="AB82" s="436"/>
      <c r="AC82" s="436"/>
      <c r="AD82" s="436"/>
      <c r="AE82" s="436"/>
      <c r="AF82" s="436"/>
      <c r="AG82" s="49"/>
      <c r="AH82" s="343"/>
      <c r="AI82" s="49"/>
      <c r="AJ82" s="372" t="str">
        <f t="shared" si="0"/>
        <v/>
      </c>
      <c r="AK82" s="319"/>
      <c r="AM82" s="355" t="str">
        <f>IF(ISERROR(VLOOKUP(B82,percelen!BA:IW,AM$32,0)),"N",VLOOKUP(B82,percelen!BA:IW,AM$32,0))</f>
        <v>N</v>
      </c>
      <c r="AN82" s="355" t="str">
        <f>IF(ISERROR(VLOOKUP(B82&amp;"_"&amp;Z82,activiteiten!$A:$BD,AN$32,0)),"N",VLOOKUP(B82&amp;"_"&amp;Z82,activiteiten!$A:$BD,AN$32,0))</f>
        <v>N</v>
      </c>
      <c r="AO82" s="355" t="str">
        <f>IF(ISERROR(VLOOKUP(B82&amp;"_"&amp;Z82,activiteiten!$A:$BE,AO$32,0)),"N",VLOOKUP(B82&amp;"_"&amp;Z82,activiteiten!$A:$BE,AO$32,0))</f>
        <v>N</v>
      </c>
      <c r="AP82" s="355" t="str">
        <f>IF(ISERROR(VLOOKUP(B82,percelen!BA:IW,AP$32,0)),"N",VLOOKUP(B82,percelen!BA:IW,AP$32,0))</f>
        <v>N</v>
      </c>
      <c r="AQ82" s="355" t="str">
        <f>IF(ISERROR(VLOOKUP(B82,percelen!BA:IW,AQ$32,0)),"N",VLOOKUP(B82,percelen!BA:IW,AQ$32,0))</f>
        <v>N</v>
      </c>
      <c r="AR82" s="355" t="str">
        <f t="shared" si="2"/>
        <v>N</v>
      </c>
      <c r="AS82" s="313" t="s">
        <v>448</v>
      </c>
      <c r="AT82" s="317" t="str">
        <f>IF(OR($B82="",ISERROR(VLOOKUP($B82&amp;"_"&amp;$Z82,activiteiten!$A:$BC,AT$32,0))),"",VLOOKUP($B82&amp;"_"&amp;$Z82,activiteiten!$A:$BC,AT$32,0))</f>
        <v/>
      </c>
      <c r="AU82" s="313"/>
      <c r="AV82" s="312" t="str">
        <f>IF(OR($B82="",ISERROR(VLOOKUP($B82&amp;"_"&amp;$Z82,activiteiten!$A:$BC,AV$32,0))),"",VLOOKUP($B82&amp;"_"&amp;$Z82,activiteiten!$A:$BC,AV$32,0))</f>
        <v/>
      </c>
      <c r="AW82" s="312"/>
      <c r="AX82" s="312" t="str">
        <f>IF(OR($B82="",ISERROR(VLOOKUP($B82&amp;"_"&amp;$Z82,activiteiten!$A:$BC,AX$32,0))),"",VLOOKUP($B82&amp;"_"&amp;$Z82,activiteiten!$A:$BC,AX$32,0))</f>
        <v/>
      </c>
      <c r="AY82" s="312"/>
      <c r="AZ82" s="312" t="str">
        <f>IF(OR($B82="",ISERROR(VLOOKUP($B82&amp;"_"&amp;$Z82,activiteiten!$A:$BC,AZ$32,0))),"",VLOOKUP($B82&amp;"_"&amp;$Z82,activiteiten!$A:$BC,AZ$32,0))</f>
        <v/>
      </c>
      <c r="BA82" s="312"/>
      <c r="BB82" s="312" t="str">
        <f>IF(OR($B82="",ISERROR(VLOOKUP($B82&amp;"_"&amp;$Z82,activiteiten!$A:$BC,BB$32,0))),"",VLOOKUP($B82&amp;"_"&amp;$Z82,activiteiten!$A:$BC,BB$32,0))</f>
        <v/>
      </c>
      <c r="BC82" s="312"/>
      <c r="BD82" s="312" t="str">
        <f>IF(OR($B82="",ISERROR(VLOOKUP($B82&amp;"_"&amp;$Z82,activiteiten!$A:$BC,BD$32,0))),"",VLOOKUP($B82&amp;"_"&amp;$Z82,activiteiten!$A:$BC,BD$32,0))</f>
        <v/>
      </c>
      <c r="BG82" s="348" t="str">
        <f>percelen!BK53</f>
        <v>N</v>
      </c>
    </row>
    <row r="83" spans="1:59" x14ac:dyDescent="0.25">
      <c r="A83" s="49"/>
      <c r="B83" s="297"/>
      <c r="C83" s="49"/>
      <c r="D83" s="113"/>
      <c r="E83" s="49"/>
      <c r="F83" s="49" t="str">
        <f>IF(D83&lt;&gt;"",VLOOKUP(D83,LOV_GWSGRP!$BX:$BY,2,0),"")</f>
        <v/>
      </c>
      <c r="G83" s="49"/>
      <c r="H83" s="49"/>
      <c r="I83" s="49"/>
      <c r="J83" s="49"/>
      <c r="K83" s="49"/>
      <c r="L83" s="113"/>
      <c r="M83" s="49"/>
      <c r="N83" s="49"/>
      <c r="O83" s="436"/>
      <c r="P83" s="436"/>
      <c r="Q83" s="49"/>
      <c r="R83" s="437"/>
      <c r="S83" s="438"/>
      <c r="T83" s="438"/>
      <c r="U83" s="438"/>
      <c r="V83" s="438"/>
      <c r="W83" s="49"/>
      <c r="X83" s="297"/>
      <c r="Y83" s="49"/>
      <c r="Z83" s="436"/>
      <c r="AA83" s="436"/>
      <c r="AB83" s="436"/>
      <c r="AC83" s="436"/>
      <c r="AD83" s="436"/>
      <c r="AE83" s="436"/>
      <c r="AF83" s="436"/>
      <c r="AG83" s="49"/>
      <c r="AH83" s="343"/>
      <c r="AI83" s="49"/>
      <c r="AJ83" s="372" t="str">
        <f t="shared" si="0"/>
        <v/>
      </c>
      <c r="AK83" s="319"/>
      <c r="AM83" s="355" t="str">
        <f>IF(ISERROR(VLOOKUP(B83,percelen!BA:IW,AM$32,0)),"N",VLOOKUP(B83,percelen!BA:IW,AM$32,0))</f>
        <v>N</v>
      </c>
      <c r="AN83" s="355" t="str">
        <f>IF(ISERROR(VLOOKUP(B83&amp;"_"&amp;Z83,activiteiten!$A:$BD,AN$32,0)),"N",VLOOKUP(B83&amp;"_"&amp;Z83,activiteiten!$A:$BD,AN$32,0))</f>
        <v>N</v>
      </c>
      <c r="AO83" s="355" t="str">
        <f>IF(ISERROR(VLOOKUP(B83&amp;"_"&amp;Z83,activiteiten!$A:$BE,AO$32,0)),"N",VLOOKUP(B83&amp;"_"&amp;Z83,activiteiten!$A:$BE,AO$32,0))</f>
        <v>N</v>
      </c>
      <c r="AP83" s="355" t="str">
        <f>IF(ISERROR(VLOOKUP(B83,percelen!BA:IW,AP$32,0)),"N",VLOOKUP(B83,percelen!BA:IW,AP$32,0))</f>
        <v>N</v>
      </c>
      <c r="AQ83" s="355" t="str">
        <f>IF(ISERROR(VLOOKUP(B83,percelen!BA:IW,AQ$32,0)),"N",VLOOKUP(B83,percelen!BA:IW,AQ$32,0))</f>
        <v>N</v>
      </c>
      <c r="AR83" s="355" t="str">
        <f t="shared" si="2"/>
        <v>N</v>
      </c>
      <c r="AS83" s="313" t="s">
        <v>448</v>
      </c>
      <c r="AT83" s="317" t="str">
        <f>IF(OR($B83="",ISERROR(VLOOKUP($B83&amp;"_"&amp;$Z83,activiteiten!$A:$BC,AT$32,0))),"",VLOOKUP($B83&amp;"_"&amp;$Z83,activiteiten!$A:$BC,AT$32,0))</f>
        <v/>
      </c>
      <c r="AU83" s="313"/>
      <c r="AV83" s="312" t="str">
        <f>IF(OR($B83="",ISERROR(VLOOKUP($B83&amp;"_"&amp;$Z83,activiteiten!$A:$BC,AV$32,0))),"",VLOOKUP($B83&amp;"_"&amp;$Z83,activiteiten!$A:$BC,AV$32,0))</f>
        <v/>
      </c>
      <c r="AW83" s="312"/>
      <c r="AX83" s="312" t="str">
        <f>IF(OR($B83="",ISERROR(VLOOKUP($B83&amp;"_"&amp;$Z83,activiteiten!$A:$BC,AX$32,0))),"",VLOOKUP($B83&amp;"_"&amp;$Z83,activiteiten!$A:$BC,AX$32,0))</f>
        <v/>
      </c>
      <c r="AY83" s="312"/>
      <c r="AZ83" s="312" t="str">
        <f>IF(OR($B83="",ISERROR(VLOOKUP($B83&amp;"_"&amp;$Z83,activiteiten!$A:$BC,AZ$32,0))),"",VLOOKUP($B83&amp;"_"&amp;$Z83,activiteiten!$A:$BC,AZ$32,0))</f>
        <v/>
      </c>
      <c r="BA83" s="312"/>
      <c r="BB83" s="312" t="str">
        <f>IF(OR($B83="",ISERROR(VLOOKUP($B83&amp;"_"&amp;$Z83,activiteiten!$A:$BC,BB$32,0))),"",VLOOKUP($B83&amp;"_"&amp;$Z83,activiteiten!$A:$BC,BB$32,0))</f>
        <v/>
      </c>
      <c r="BC83" s="312"/>
      <c r="BD83" s="312" t="str">
        <f>IF(OR($B83="",ISERROR(VLOOKUP($B83&amp;"_"&amp;$Z83,activiteiten!$A:$BC,BD$32,0))),"",VLOOKUP($B83&amp;"_"&amp;$Z83,activiteiten!$A:$BC,BD$32,0))</f>
        <v/>
      </c>
      <c r="BG83" s="348" t="str">
        <f>percelen!BK54</f>
        <v>N</v>
      </c>
    </row>
    <row r="84" spans="1:59" x14ac:dyDescent="0.25">
      <c r="A84" s="49"/>
      <c r="B84" s="297"/>
      <c r="C84" s="49"/>
      <c r="D84" s="113"/>
      <c r="E84" s="49"/>
      <c r="F84" s="49" t="str">
        <f>IF(D84&lt;&gt;"",VLOOKUP(D84,LOV_GWSGRP!$BX:$BY,2,0),"")</f>
        <v/>
      </c>
      <c r="G84" s="49"/>
      <c r="H84" s="49"/>
      <c r="I84" s="49"/>
      <c r="J84" s="49"/>
      <c r="K84" s="49"/>
      <c r="L84" s="113"/>
      <c r="M84" s="49"/>
      <c r="N84" s="49"/>
      <c r="O84" s="436"/>
      <c r="P84" s="436"/>
      <c r="Q84" s="49"/>
      <c r="R84" s="437"/>
      <c r="S84" s="438"/>
      <c r="T84" s="438"/>
      <c r="U84" s="438"/>
      <c r="V84" s="438"/>
      <c r="W84" s="49"/>
      <c r="X84" s="297"/>
      <c r="Y84" s="49"/>
      <c r="Z84" s="436"/>
      <c r="AA84" s="436"/>
      <c r="AB84" s="436"/>
      <c r="AC84" s="436"/>
      <c r="AD84" s="436"/>
      <c r="AE84" s="436"/>
      <c r="AF84" s="436"/>
      <c r="AG84" s="49"/>
      <c r="AH84" s="343"/>
      <c r="AI84" s="49"/>
      <c r="AJ84" s="372" t="str">
        <f t="shared" si="0"/>
        <v/>
      </c>
      <c r="AK84" s="319"/>
      <c r="AM84" s="355" t="str">
        <f>IF(ISERROR(VLOOKUP(B84,percelen!BA:IW,AM$32,0)),"N",VLOOKUP(B84,percelen!BA:IW,AM$32,0))</f>
        <v>N</v>
      </c>
      <c r="AN84" s="355" t="str">
        <f>IF(ISERROR(VLOOKUP(B84&amp;"_"&amp;Z84,activiteiten!$A:$BD,AN$32,0)),"N",VLOOKUP(B84&amp;"_"&amp;Z84,activiteiten!$A:$BD,AN$32,0))</f>
        <v>N</v>
      </c>
      <c r="AO84" s="355" t="str">
        <f>IF(ISERROR(VLOOKUP(B84&amp;"_"&amp;Z84,activiteiten!$A:$BE,AO$32,0)),"N",VLOOKUP(B84&amp;"_"&amp;Z84,activiteiten!$A:$BE,AO$32,0))</f>
        <v>N</v>
      </c>
      <c r="AP84" s="355" t="str">
        <f>IF(ISERROR(VLOOKUP(B84,percelen!BA:IW,AP$32,0)),"N",VLOOKUP(B84,percelen!BA:IW,AP$32,0))</f>
        <v>N</v>
      </c>
      <c r="AQ84" s="355" t="str">
        <f>IF(ISERROR(VLOOKUP(B84,percelen!BA:IW,AQ$32,0)),"N",VLOOKUP(B84,percelen!BA:IW,AQ$32,0))</f>
        <v>N</v>
      </c>
      <c r="AR84" s="355" t="str">
        <f t="shared" si="2"/>
        <v>N</v>
      </c>
      <c r="AS84" s="313" t="s">
        <v>448</v>
      </c>
      <c r="AT84" s="317" t="str">
        <f>IF(OR($B84="",ISERROR(VLOOKUP($B84&amp;"_"&amp;$Z84,activiteiten!$A:$BC,AT$32,0))),"",VLOOKUP($B84&amp;"_"&amp;$Z84,activiteiten!$A:$BC,AT$32,0))</f>
        <v/>
      </c>
      <c r="AU84" s="313"/>
      <c r="AV84" s="312" t="str">
        <f>IF(OR($B84="",ISERROR(VLOOKUP($B84&amp;"_"&amp;$Z84,activiteiten!$A:$BC,AV$32,0))),"",VLOOKUP($B84&amp;"_"&amp;$Z84,activiteiten!$A:$BC,AV$32,0))</f>
        <v/>
      </c>
      <c r="AW84" s="312"/>
      <c r="AX84" s="312" t="str">
        <f>IF(OR($B84="",ISERROR(VLOOKUP($B84&amp;"_"&amp;$Z84,activiteiten!$A:$BC,AX$32,0))),"",VLOOKUP($B84&amp;"_"&amp;$Z84,activiteiten!$A:$BC,AX$32,0))</f>
        <v/>
      </c>
      <c r="AY84" s="312"/>
      <c r="AZ84" s="312" t="str">
        <f>IF(OR($B84="",ISERROR(VLOOKUP($B84&amp;"_"&amp;$Z84,activiteiten!$A:$BC,AZ$32,0))),"",VLOOKUP($B84&amp;"_"&amp;$Z84,activiteiten!$A:$BC,AZ$32,0))</f>
        <v/>
      </c>
      <c r="BA84" s="312"/>
      <c r="BB84" s="312" t="str">
        <f>IF(OR($B84="",ISERROR(VLOOKUP($B84&amp;"_"&amp;$Z84,activiteiten!$A:$BC,BB$32,0))),"",VLOOKUP($B84&amp;"_"&amp;$Z84,activiteiten!$A:$BC,BB$32,0))</f>
        <v/>
      </c>
      <c r="BC84" s="312"/>
      <c r="BD84" s="312" t="str">
        <f>IF(OR($B84="",ISERROR(VLOOKUP($B84&amp;"_"&amp;$Z84,activiteiten!$A:$BC,BD$32,0))),"",VLOOKUP($B84&amp;"_"&amp;$Z84,activiteiten!$A:$BC,BD$32,0))</f>
        <v/>
      </c>
      <c r="BG84" s="348" t="str">
        <f>percelen!BK55</f>
        <v>N</v>
      </c>
    </row>
    <row r="85" spans="1:59" x14ac:dyDescent="0.25">
      <c r="A85" s="49"/>
      <c r="B85" s="297"/>
      <c r="C85" s="49"/>
      <c r="D85" s="113"/>
      <c r="E85" s="49"/>
      <c r="F85" s="49" t="str">
        <f>IF(D85&lt;&gt;"",VLOOKUP(D85,LOV_GWSGRP!$BX:$BY,2,0),"")</f>
        <v/>
      </c>
      <c r="G85" s="49"/>
      <c r="H85" s="49"/>
      <c r="I85" s="49"/>
      <c r="J85" s="49"/>
      <c r="K85" s="49"/>
      <c r="L85" s="113"/>
      <c r="M85" s="49"/>
      <c r="N85" s="49"/>
      <c r="O85" s="436"/>
      <c r="P85" s="436"/>
      <c r="Q85" s="49"/>
      <c r="R85" s="437"/>
      <c r="S85" s="438"/>
      <c r="T85" s="438"/>
      <c r="U85" s="438"/>
      <c r="V85" s="438"/>
      <c r="W85" s="49"/>
      <c r="X85" s="297"/>
      <c r="Y85" s="49"/>
      <c r="Z85" s="436"/>
      <c r="AA85" s="436"/>
      <c r="AB85" s="436"/>
      <c r="AC85" s="436"/>
      <c r="AD85" s="436"/>
      <c r="AE85" s="436"/>
      <c r="AF85" s="436"/>
      <c r="AG85" s="49"/>
      <c r="AH85" s="343"/>
      <c r="AI85" s="49"/>
      <c r="AJ85" s="372" t="str">
        <f t="shared" si="0"/>
        <v/>
      </c>
      <c r="AK85" s="319"/>
      <c r="AM85" s="355" t="str">
        <f>IF(ISERROR(VLOOKUP(B85,percelen!BA:IW,AM$32,0)),"N",VLOOKUP(B85,percelen!BA:IW,AM$32,0))</f>
        <v>N</v>
      </c>
      <c r="AN85" s="355" t="str">
        <f>IF(ISERROR(VLOOKUP(B85&amp;"_"&amp;Z85,activiteiten!$A:$BD,AN$32,0)),"N",VLOOKUP(B85&amp;"_"&amp;Z85,activiteiten!$A:$BD,AN$32,0))</f>
        <v>N</v>
      </c>
      <c r="AO85" s="355" t="str">
        <f>IF(ISERROR(VLOOKUP(B85&amp;"_"&amp;Z85,activiteiten!$A:$BE,AO$32,0)),"N",VLOOKUP(B85&amp;"_"&amp;Z85,activiteiten!$A:$BE,AO$32,0))</f>
        <v>N</v>
      </c>
      <c r="AP85" s="355" t="str">
        <f>IF(ISERROR(VLOOKUP(B85,percelen!BA:IW,AP$32,0)),"N",VLOOKUP(B85,percelen!BA:IW,AP$32,0))</f>
        <v>N</v>
      </c>
      <c r="AQ85" s="355" t="str">
        <f>IF(ISERROR(VLOOKUP(B85,percelen!BA:IW,AQ$32,0)),"N",VLOOKUP(B85,percelen!BA:IW,AQ$32,0))</f>
        <v>N</v>
      </c>
      <c r="AR85" s="355" t="str">
        <f t="shared" si="2"/>
        <v>N</v>
      </c>
      <c r="AS85" s="313" t="s">
        <v>448</v>
      </c>
      <c r="AT85" s="317" t="str">
        <f>IF(OR($B85="",ISERROR(VLOOKUP($B85&amp;"_"&amp;$Z85,activiteiten!$A:$BC,AT$32,0))),"",VLOOKUP($B85&amp;"_"&amp;$Z85,activiteiten!$A:$BC,AT$32,0))</f>
        <v/>
      </c>
      <c r="AU85" s="313"/>
      <c r="AV85" s="312" t="str">
        <f>IF(OR($B85="",ISERROR(VLOOKUP($B85&amp;"_"&amp;$Z85,activiteiten!$A:$BC,AV$32,0))),"",VLOOKUP($B85&amp;"_"&amp;$Z85,activiteiten!$A:$BC,AV$32,0))</f>
        <v/>
      </c>
      <c r="AW85" s="312"/>
      <c r="AX85" s="312" t="str">
        <f>IF(OR($B85="",ISERROR(VLOOKUP($B85&amp;"_"&amp;$Z85,activiteiten!$A:$BC,AX$32,0))),"",VLOOKUP($B85&amp;"_"&amp;$Z85,activiteiten!$A:$BC,AX$32,0))</f>
        <v/>
      </c>
      <c r="AY85" s="312"/>
      <c r="AZ85" s="312" t="str">
        <f>IF(OR($B85="",ISERROR(VLOOKUP($B85&amp;"_"&amp;$Z85,activiteiten!$A:$BC,AZ$32,0))),"",VLOOKUP($B85&amp;"_"&amp;$Z85,activiteiten!$A:$BC,AZ$32,0))</f>
        <v/>
      </c>
      <c r="BA85" s="312"/>
      <c r="BB85" s="312" t="str">
        <f>IF(OR($B85="",ISERROR(VLOOKUP($B85&amp;"_"&amp;$Z85,activiteiten!$A:$BC,BB$32,0))),"",VLOOKUP($B85&amp;"_"&amp;$Z85,activiteiten!$A:$BC,BB$32,0))</f>
        <v/>
      </c>
      <c r="BC85" s="312"/>
      <c r="BD85" s="312" t="str">
        <f>IF(OR($B85="",ISERROR(VLOOKUP($B85&amp;"_"&amp;$Z85,activiteiten!$A:$BC,BD$32,0))),"",VLOOKUP($B85&amp;"_"&amp;$Z85,activiteiten!$A:$BC,BD$32,0))</f>
        <v/>
      </c>
      <c r="BG85" s="348" t="str">
        <f>percelen!BK56</f>
        <v>N</v>
      </c>
    </row>
    <row r="86" spans="1:59" x14ac:dyDescent="0.25">
      <c r="A86" s="49"/>
      <c r="B86" s="297"/>
      <c r="C86" s="49"/>
      <c r="D86" s="113"/>
      <c r="E86" s="49"/>
      <c r="F86" s="49" t="str">
        <f>IF(D86&lt;&gt;"",VLOOKUP(D86,LOV_GWSGRP!$BX:$BY,2,0),"")</f>
        <v/>
      </c>
      <c r="G86" s="49"/>
      <c r="H86" s="49"/>
      <c r="I86" s="49"/>
      <c r="J86" s="49"/>
      <c r="K86" s="49"/>
      <c r="L86" s="113"/>
      <c r="M86" s="49"/>
      <c r="N86" s="49"/>
      <c r="O86" s="436"/>
      <c r="P86" s="436"/>
      <c r="Q86" s="49"/>
      <c r="R86" s="437"/>
      <c r="S86" s="438"/>
      <c r="T86" s="438"/>
      <c r="U86" s="438"/>
      <c r="V86" s="438"/>
      <c r="W86" s="49"/>
      <c r="X86" s="297"/>
      <c r="Y86" s="49"/>
      <c r="Z86" s="436"/>
      <c r="AA86" s="436"/>
      <c r="AB86" s="436"/>
      <c r="AC86" s="436"/>
      <c r="AD86" s="436"/>
      <c r="AE86" s="436"/>
      <c r="AF86" s="436"/>
      <c r="AG86" s="49"/>
      <c r="AH86" s="343"/>
      <c r="AI86" s="49"/>
      <c r="AJ86" s="372" t="str">
        <f t="shared" si="0"/>
        <v/>
      </c>
      <c r="AK86" s="319"/>
      <c r="AM86" s="355" t="str">
        <f>IF(ISERROR(VLOOKUP(B86,percelen!BA:IW,AM$32,0)),"N",VLOOKUP(B86,percelen!BA:IW,AM$32,0))</f>
        <v>N</v>
      </c>
      <c r="AN86" s="355" t="str">
        <f>IF(ISERROR(VLOOKUP(B86&amp;"_"&amp;Z86,activiteiten!$A:$BD,AN$32,0)),"N",VLOOKUP(B86&amp;"_"&amp;Z86,activiteiten!$A:$BD,AN$32,0))</f>
        <v>N</v>
      </c>
      <c r="AO86" s="355" t="str">
        <f>IF(ISERROR(VLOOKUP(B86&amp;"_"&amp;Z86,activiteiten!$A:$BE,AO$32,0)),"N",VLOOKUP(B86&amp;"_"&amp;Z86,activiteiten!$A:$BE,AO$32,0))</f>
        <v>N</v>
      </c>
      <c r="AP86" s="355" t="str">
        <f>IF(ISERROR(VLOOKUP(B86,percelen!BA:IW,AP$32,0)),"N",VLOOKUP(B86,percelen!BA:IW,AP$32,0))</f>
        <v>N</v>
      </c>
      <c r="AQ86" s="355" t="str">
        <f>IF(ISERROR(VLOOKUP(B86,percelen!BA:IW,AQ$32,0)),"N",VLOOKUP(B86,percelen!BA:IW,AQ$32,0))</f>
        <v>N</v>
      </c>
      <c r="AR86" s="355" t="str">
        <f t="shared" si="2"/>
        <v>N</v>
      </c>
      <c r="AS86" s="313" t="s">
        <v>448</v>
      </c>
      <c r="AT86" s="317" t="str">
        <f>IF(OR($B86="",ISERROR(VLOOKUP($B86&amp;"_"&amp;$Z86,activiteiten!$A:$BC,AT$32,0))),"",VLOOKUP($B86&amp;"_"&amp;$Z86,activiteiten!$A:$BC,AT$32,0))</f>
        <v/>
      </c>
      <c r="AU86" s="313"/>
      <c r="AV86" s="312" t="str">
        <f>IF(OR($B86="",ISERROR(VLOOKUP($B86&amp;"_"&amp;$Z86,activiteiten!$A:$BC,AV$32,0))),"",VLOOKUP($B86&amp;"_"&amp;$Z86,activiteiten!$A:$BC,AV$32,0))</f>
        <v/>
      </c>
      <c r="AW86" s="312"/>
      <c r="AX86" s="312" t="str">
        <f>IF(OR($B86="",ISERROR(VLOOKUP($B86&amp;"_"&amp;$Z86,activiteiten!$A:$BC,AX$32,0))),"",VLOOKUP($B86&amp;"_"&amp;$Z86,activiteiten!$A:$BC,AX$32,0))</f>
        <v/>
      </c>
      <c r="AY86" s="312"/>
      <c r="AZ86" s="312" t="str">
        <f>IF(OR($B86="",ISERROR(VLOOKUP($B86&amp;"_"&amp;$Z86,activiteiten!$A:$BC,AZ$32,0))),"",VLOOKUP($B86&amp;"_"&amp;$Z86,activiteiten!$A:$BC,AZ$32,0))</f>
        <v/>
      </c>
      <c r="BA86" s="312"/>
      <c r="BB86" s="312" t="str">
        <f>IF(OR($B86="",ISERROR(VLOOKUP($B86&amp;"_"&amp;$Z86,activiteiten!$A:$BC,BB$32,0))),"",VLOOKUP($B86&amp;"_"&amp;$Z86,activiteiten!$A:$BC,BB$32,0))</f>
        <v/>
      </c>
      <c r="BC86" s="312"/>
      <c r="BD86" s="312" t="str">
        <f>IF(OR($B86="",ISERROR(VLOOKUP($B86&amp;"_"&amp;$Z86,activiteiten!$A:$BC,BD$32,0))),"",VLOOKUP($B86&amp;"_"&amp;$Z86,activiteiten!$A:$BC,BD$32,0))</f>
        <v/>
      </c>
      <c r="BG86" s="348" t="str">
        <f>percelen!BK57</f>
        <v>N</v>
      </c>
    </row>
    <row r="87" spans="1:59" x14ac:dyDescent="0.25">
      <c r="A87" s="49"/>
      <c r="B87" s="297"/>
      <c r="C87" s="49"/>
      <c r="D87" s="113"/>
      <c r="E87" s="49"/>
      <c r="F87" s="49" t="str">
        <f>IF(D87&lt;&gt;"",VLOOKUP(D87,LOV_GWSGRP!$BX:$BY,2,0),"")</f>
        <v/>
      </c>
      <c r="G87" s="49"/>
      <c r="H87" s="49"/>
      <c r="I87" s="49"/>
      <c r="J87" s="49"/>
      <c r="K87" s="49"/>
      <c r="L87" s="113"/>
      <c r="M87" s="49"/>
      <c r="N87" s="49"/>
      <c r="O87" s="436"/>
      <c r="P87" s="436"/>
      <c r="Q87" s="49"/>
      <c r="R87" s="437"/>
      <c r="S87" s="438"/>
      <c r="T87" s="438"/>
      <c r="U87" s="438"/>
      <c r="V87" s="438"/>
      <c r="W87" s="49"/>
      <c r="X87" s="297"/>
      <c r="Y87" s="49"/>
      <c r="Z87" s="436"/>
      <c r="AA87" s="436"/>
      <c r="AB87" s="436"/>
      <c r="AC87" s="436"/>
      <c r="AD87" s="436"/>
      <c r="AE87" s="436"/>
      <c r="AF87" s="436"/>
      <c r="AG87" s="49"/>
      <c r="AH87" s="343"/>
      <c r="AI87" s="49"/>
      <c r="AJ87" s="372" t="str">
        <f t="shared" si="0"/>
        <v/>
      </c>
      <c r="AK87" s="319"/>
      <c r="AM87" s="355" t="str">
        <f>IF(ISERROR(VLOOKUP(B87,percelen!BA:IW,AM$32,0)),"N",VLOOKUP(B87,percelen!BA:IW,AM$32,0))</f>
        <v>N</v>
      </c>
      <c r="AN87" s="355" t="str">
        <f>IF(ISERROR(VLOOKUP(B87&amp;"_"&amp;Z87,activiteiten!$A:$BD,AN$32,0)),"N",VLOOKUP(B87&amp;"_"&amp;Z87,activiteiten!$A:$BD,AN$32,0))</f>
        <v>N</v>
      </c>
      <c r="AO87" s="355" t="str">
        <f>IF(ISERROR(VLOOKUP(B87&amp;"_"&amp;Z87,activiteiten!$A:$BE,AO$32,0)),"N",VLOOKUP(B87&amp;"_"&amp;Z87,activiteiten!$A:$BE,AO$32,0))</f>
        <v>N</v>
      </c>
      <c r="AP87" s="355" t="str">
        <f>IF(ISERROR(VLOOKUP(B87,percelen!BA:IW,AP$32,0)),"N",VLOOKUP(B87,percelen!BA:IW,AP$32,0))</f>
        <v>N</v>
      </c>
      <c r="AQ87" s="355" t="str">
        <f>IF(ISERROR(VLOOKUP(B87,percelen!BA:IW,AQ$32,0)),"N",VLOOKUP(B87,percelen!BA:IW,AQ$32,0))</f>
        <v>N</v>
      </c>
      <c r="AR87" s="355" t="str">
        <f t="shared" si="2"/>
        <v>N</v>
      </c>
      <c r="AS87" s="313" t="s">
        <v>448</v>
      </c>
      <c r="AT87" s="317" t="str">
        <f>IF(OR($B87="",ISERROR(VLOOKUP($B87&amp;"_"&amp;$Z87,activiteiten!$A:$BC,AT$32,0))),"",VLOOKUP($B87&amp;"_"&amp;$Z87,activiteiten!$A:$BC,AT$32,0))</f>
        <v/>
      </c>
      <c r="AU87" s="313"/>
      <c r="AV87" s="312" t="str">
        <f>IF(OR($B87="",ISERROR(VLOOKUP($B87&amp;"_"&amp;$Z87,activiteiten!$A:$BC,AV$32,0))),"",VLOOKUP($B87&amp;"_"&amp;$Z87,activiteiten!$A:$BC,AV$32,0))</f>
        <v/>
      </c>
      <c r="AW87" s="312"/>
      <c r="AX87" s="312" t="str">
        <f>IF(OR($B87="",ISERROR(VLOOKUP($B87&amp;"_"&amp;$Z87,activiteiten!$A:$BC,AX$32,0))),"",VLOOKUP($B87&amp;"_"&amp;$Z87,activiteiten!$A:$BC,AX$32,0))</f>
        <v/>
      </c>
      <c r="AY87" s="312"/>
      <c r="AZ87" s="312" t="str">
        <f>IF(OR($B87="",ISERROR(VLOOKUP($B87&amp;"_"&amp;$Z87,activiteiten!$A:$BC,AZ$32,0))),"",VLOOKUP($B87&amp;"_"&amp;$Z87,activiteiten!$A:$BC,AZ$32,0))</f>
        <v/>
      </c>
      <c r="BA87" s="312"/>
      <c r="BB87" s="312" t="str">
        <f>IF(OR($B87="",ISERROR(VLOOKUP($B87&amp;"_"&amp;$Z87,activiteiten!$A:$BC,BB$32,0))),"",VLOOKUP($B87&amp;"_"&amp;$Z87,activiteiten!$A:$BC,BB$32,0))</f>
        <v/>
      </c>
      <c r="BC87" s="312"/>
      <c r="BD87" s="312" t="str">
        <f>IF(OR($B87="",ISERROR(VLOOKUP($B87&amp;"_"&amp;$Z87,activiteiten!$A:$BC,BD$32,0))),"",VLOOKUP($B87&amp;"_"&amp;$Z87,activiteiten!$A:$BC,BD$32,0))</f>
        <v/>
      </c>
      <c r="BG87" s="348" t="str">
        <f>percelen!BK58</f>
        <v>N</v>
      </c>
    </row>
    <row r="88" spans="1:59" x14ac:dyDescent="0.25">
      <c r="A88" s="49"/>
      <c r="B88" s="297"/>
      <c r="C88" s="49"/>
      <c r="D88" s="113"/>
      <c r="E88" s="49"/>
      <c r="F88" s="49" t="str">
        <f>IF(D88&lt;&gt;"",VLOOKUP(D88,LOV_GWSGRP!$BX:$BY,2,0),"")</f>
        <v/>
      </c>
      <c r="G88" s="49"/>
      <c r="H88" s="49"/>
      <c r="I88" s="49"/>
      <c r="J88" s="49"/>
      <c r="K88" s="49"/>
      <c r="L88" s="113"/>
      <c r="M88" s="49"/>
      <c r="N88" s="49"/>
      <c r="O88" s="436"/>
      <c r="P88" s="436"/>
      <c r="Q88" s="49"/>
      <c r="R88" s="437"/>
      <c r="S88" s="438"/>
      <c r="T88" s="438"/>
      <c r="U88" s="438"/>
      <c r="V88" s="438"/>
      <c r="W88" s="49"/>
      <c r="X88" s="297"/>
      <c r="Y88" s="49"/>
      <c r="Z88" s="436"/>
      <c r="AA88" s="436"/>
      <c r="AB88" s="436"/>
      <c r="AC88" s="436"/>
      <c r="AD88" s="436"/>
      <c r="AE88" s="436"/>
      <c r="AF88" s="436"/>
      <c r="AG88" s="49"/>
      <c r="AH88" s="343"/>
      <c r="AI88" s="49"/>
      <c r="AJ88" s="372" t="str">
        <f t="shared" si="0"/>
        <v/>
      </c>
      <c r="AK88" s="319"/>
      <c r="AM88" s="355" t="str">
        <f>IF(ISERROR(VLOOKUP(B88,percelen!BA:IW,AM$32,0)),"N",VLOOKUP(B88,percelen!BA:IW,AM$32,0))</f>
        <v>N</v>
      </c>
      <c r="AN88" s="355" t="str">
        <f>IF(ISERROR(VLOOKUP(B88&amp;"_"&amp;Z88,activiteiten!$A:$BD,AN$32,0)),"N",VLOOKUP(B88&amp;"_"&amp;Z88,activiteiten!$A:$BD,AN$32,0))</f>
        <v>N</v>
      </c>
      <c r="AO88" s="355" t="str">
        <f>IF(ISERROR(VLOOKUP(B88&amp;"_"&amp;Z88,activiteiten!$A:$BE,AO$32,0)),"N",VLOOKUP(B88&amp;"_"&amp;Z88,activiteiten!$A:$BE,AO$32,0))</f>
        <v>N</v>
      </c>
      <c r="AP88" s="355" t="str">
        <f>IF(ISERROR(VLOOKUP(B88,percelen!BA:IW,AP$32,0)),"N",VLOOKUP(B88,percelen!BA:IW,AP$32,0))</f>
        <v>N</v>
      </c>
      <c r="AQ88" s="355" t="str">
        <f>IF(ISERROR(VLOOKUP(B88,percelen!BA:IW,AQ$32,0)),"N",VLOOKUP(B88,percelen!BA:IW,AQ$32,0))</f>
        <v>N</v>
      </c>
      <c r="AR88" s="355" t="str">
        <f t="shared" si="2"/>
        <v>N</v>
      </c>
      <c r="AS88" s="313" t="s">
        <v>448</v>
      </c>
      <c r="AT88" s="317" t="str">
        <f>IF(OR($B88="",ISERROR(VLOOKUP($B88&amp;"_"&amp;$Z88,activiteiten!$A:$BC,AT$32,0))),"",VLOOKUP($B88&amp;"_"&amp;$Z88,activiteiten!$A:$BC,AT$32,0))</f>
        <v/>
      </c>
      <c r="AU88" s="313"/>
      <c r="AV88" s="312" t="str">
        <f>IF(OR($B88="",ISERROR(VLOOKUP($B88&amp;"_"&amp;$Z88,activiteiten!$A:$BC,AV$32,0))),"",VLOOKUP($B88&amp;"_"&amp;$Z88,activiteiten!$A:$BC,AV$32,0))</f>
        <v/>
      </c>
      <c r="AW88" s="312"/>
      <c r="AX88" s="312" t="str">
        <f>IF(OR($B88="",ISERROR(VLOOKUP($B88&amp;"_"&amp;$Z88,activiteiten!$A:$BC,AX$32,0))),"",VLOOKUP($B88&amp;"_"&amp;$Z88,activiteiten!$A:$BC,AX$32,0))</f>
        <v/>
      </c>
      <c r="AY88" s="312"/>
      <c r="AZ88" s="312" t="str">
        <f>IF(OR($B88="",ISERROR(VLOOKUP($B88&amp;"_"&amp;$Z88,activiteiten!$A:$BC,AZ$32,0))),"",VLOOKUP($B88&amp;"_"&amp;$Z88,activiteiten!$A:$BC,AZ$32,0))</f>
        <v/>
      </c>
      <c r="BA88" s="312"/>
      <c r="BB88" s="312" t="str">
        <f>IF(OR($B88="",ISERROR(VLOOKUP($B88&amp;"_"&amp;$Z88,activiteiten!$A:$BC,BB$32,0))),"",VLOOKUP($B88&amp;"_"&amp;$Z88,activiteiten!$A:$BC,BB$32,0))</f>
        <v/>
      </c>
      <c r="BC88" s="312"/>
      <c r="BD88" s="312" t="str">
        <f>IF(OR($B88="",ISERROR(VLOOKUP($B88&amp;"_"&amp;$Z88,activiteiten!$A:$BC,BD$32,0))),"",VLOOKUP($B88&amp;"_"&amp;$Z88,activiteiten!$A:$BC,BD$32,0))</f>
        <v/>
      </c>
      <c r="BG88" s="348" t="str">
        <f>percelen!BK59</f>
        <v>N</v>
      </c>
    </row>
    <row r="89" spans="1:59" x14ac:dyDescent="0.25">
      <c r="A89" s="49"/>
      <c r="B89" s="297"/>
      <c r="C89" s="49"/>
      <c r="D89" s="113"/>
      <c r="E89" s="49"/>
      <c r="F89" s="49" t="str">
        <f>IF(D89&lt;&gt;"",VLOOKUP(D89,LOV_GWSGRP!$BX:$BY,2,0),"")</f>
        <v/>
      </c>
      <c r="G89" s="49"/>
      <c r="H89" s="49"/>
      <c r="I89" s="49"/>
      <c r="J89" s="49"/>
      <c r="K89" s="49"/>
      <c r="L89" s="113"/>
      <c r="M89" s="49"/>
      <c r="N89" s="49"/>
      <c r="O89" s="436"/>
      <c r="P89" s="436"/>
      <c r="Q89" s="49"/>
      <c r="R89" s="437"/>
      <c r="S89" s="438"/>
      <c r="T89" s="438"/>
      <c r="U89" s="438"/>
      <c r="V89" s="438"/>
      <c r="W89" s="49"/>
      <c r="X89" s="297"/>
      <c r="Y89" s="49"/>
      <c r="Z89" s="436"/>
      <c r="AA89" s="436"/>
      <c r="AB89" s="436"/>
      <c r="AC89" s="436"/>
      <c r="AD89" s="436"/>
      <c r="AE89" s="436"/>
      <c r="AF89" s="436"/>
      <c r="AG89" s="49"/>
      <c r="AH89" s="343"/>
      <c r="AI89" s="49"/>
      <c r="AJ89" s="372" t="str">
        <f t="shared" si="0"/>
        <v/>
      </c>
      <c r="AK89" s="319"/>
      <c r="AM89" s="355" t="str">
        <f>IF(ISERROR(VLOOKUP(B89,percelen!BA:IW,AM$32,0)),"N",VLOOKUP(B89,percelen!BA:IW,AM$32,0))</f>
        <v>N</v>
      </c>
      <c r="AN89" s="355" t="str">
        <f>IF(ISERROR(VLOOKUP(B89&amp;"_"&amp;Z89,activiteiten!$A:$BD,AN$32,0)),"N",VLOOKUP(B89&amp;"_"&amp;Z89,activiteiten!$A:$BD,AN$32,0))</f>
        <v>N</v>
      </c>
      <c r="AO89" s="355" t="str">
        <f>IF(ISERROR(VLOOKUP(B89&amp;"_"&amp;Z89,activiteiten!$A:$BE,AO$32,0)),"N",VLOOKUP(B89&amp;"_"&amp;Z89,activiteiten!$A:$BE,AO$32,0))</f>
        <v>N</v>
      </c>
      <c r="AP89" s="355" t="str">
        <f>IF(ISERROR(VLOOKUP(B89,percelen!BA:IW,AP$32,0)),"N",VLOOKUP(B89,percelen!BA:IW,AP$32,0))</f>
        <v>N</v>
      </c>
      <c r="AQ89" s="355" t="str">
        <f>IF(ISERROR(VLOOKUP(B89,percelen!BA:IW,AQ$32,0)),"N",VLOOKUP(B89,percelen!BA:IW,AQ$32,0))</f>
        <v>N</v>
      </c>
      <c r="AR89" s="355" t="str">
        <f t="shared" si="2"/>
        <v>N</v>
      </c>
      <c r="AS89" s="313" t="s">
        <v>448</v>
      </c>
      <c r="AT89" s="317" t="str">
        <f>IF(OR($B89="",ISERROR(VLOOKUP($B89&amp;"_"&amp;$Z89,activiteiten!$A:$BC,AT$32,0))),"",VLOOKUP($B89&amp;"_"&amp;$Z89,activiteiten!$A:$BC,AT$32,0))</f>
        <v/>
      </c>
      <c r="AU89" s="313"/>
      <c r="AV89" s="312" t="str">
        <f>IF(OR($B89="",ISERROR(VLOOKUP($B89&amp;"_"&amp;$Z89,activiteiten!$A:$BC,AV$32,0))),"",VLOOKUP($B89&amp;"_"&amp;$Z89,activiteiten!$A:$BC,AV$32,0))</f>
        <v/>
      </c>
      <c r="AW89" s="312"/>
      <c r="AX89" s="312" t="str">
        <f>IF(OR($B89="",ISERROR(VLOOKUP($B89&amp;"_"&amp;$Z89,activiteiten!$A:$BC,AX$32,0))),"",VLOOKUP($B89&amp;"_"&amp;$Z89,activiteiten!$A:$BC,AX$32,0))</f>
        <v/>
      </c>
      <c r="AY89" s="312"/>
      <c r="AZ89" s="312" t="str">
        <f>IF(OR($B89="",ISERROR(VLOOKUP($B89&amp;"_"&amp;$Z89,activiteiten!$A:$BC,AZ$32,0))),"",VLOOKUP($B89&amp;"_"&amp;$Z89,activiteiten!$A:$BC,AZ$32,0))</f>
        <v/>
      </c>
      <c r="BA89" s="312"/>
      <c r="BB89" s="312" t="str">
        <f>IF(OR($B89="",ISERROR(VLOOKUP($B89&amp;"_"&amp;$Z89,activiteiten!$A:$BC,BB$32,0))),"",VLOOKUP($B89&amp;"_"&amp;$Z89,activiteiten!$A:$BC,BB$32,0))</f>
        <v/>
      </c>
      <c r="BC89" s="312"/>
      <c r="BD89" s="312" t="str">
        <f>IF(OR($B89="",ISERROR(VLOOKUP($B89&amp;"_"&amp;$Z89,activiteiten!$A:$BC,BD$32,0))),"",VLOOKUP($B89&amp;"_"&amp;$Z89,activiteiten!$A:$BC,BD$32,0))</f>
        <v/>
      </c>
      <c r="BG89" s="348" t="str">
        <f>percelen!BK60</f>
        <v>N</v>
      </c>
    </row>
    <row r="90" spans="1:59" x14ac:dyDescent="0.25">
      <c r="A90" s="49"/>
      <c r="B90" s="297"/>
      <c r="C90" s="49"/>
      <c r="D90" s="113"/>
      <c r="E90" s="49"/>
      <c r="F90" s="49" t="str">
        <f>IF(D90&lt;&gt;"",VLOOKUP(D90,LOV_GWSGRP!$BX:$BY,2,0),"")</f>
        <v/>
      </c>
      <c r="G90" s="49"/>
      <c r="H90" s="49"/>
      <c r="I90" s="49"/>
      <c r="J90" s="49"/>
      <c r="K90" s="49"/>
      <c r="L90" s="113"/>
      <c r="M90" s="49"/>
      <c r="N90" s="49"/>
      <c r="O90" s="436"/>
      <c r="P90" s="436"/>
      <c r="Q90" s="49"/>
      <c r="R90" s="437"/>
      <c r="S90" s="438"/>
      <c r="T90" s="438"/>
      <c r="U90" s="438"/>
      <c r="V90" s="438"/>
      <c r="W90" s="49"/>
      <c r="X90" s="297"/>
      <c r="Y90" s="49"/>
      <c r="Z90" s="436"/>
      <c r="AA90" s="436"/>
      <c r="AB90" s="436"/>
      <c r="AC90" s="436"/>
      <c r="AD90" s="436"/>
      <c r="AE90" s="436"/>
      <c r="AF90" s="436"/>
      <c r="AG90" s="49"/>
      <c r="AH90" s="343"/>
      <c r="AI90" s="49"/>
      <c r="AJ90" s="372" t="str">
        <f t="shared" si="0"/>
        <v/>
      </c>
      <c r="AK90" s="319"/>
      <c r="AM90" s="355" t="str">
        <f>IF(ISERROR(VLOOKUP(B90,percelen!BA:IW,AM$32,0)),"N",VLOOKUP(B90,percelen!BA:IW,AM$32,0))</f>
        <v>N</v>
      </c>
      <c r="AN90" s="355" t="str">
        <f>IF(ISERROR(VLOOKUP(B90&amp;"_"&amp;Z90,activiteiten!$A:$BD,AN$32,0)),"N",VLOOKUP(B90&amp;"_"&amp;Z90,activiteiten!$A:$BD,AN$32,0))</f>
        <v>N</v>
      </c>
      <c r="AO90" s="355" t="str">
        <f>IF(ISERROR(VLOOKUP(B90&amp;"_"&amp;Z90,activiteiten!$A:$BE,AO$32,0)),"N",VLOOKUP(B90&amp;"_"&amp;Z90,activiteiten!$A:$BE,AO$32,0))</f>
        <v>N</v>
      </c>
      <c r="AP90" s="355" t="str">
        <f>IF(ISERROR(VLOOKUP(B90,percelen!BA:IW,AP$32,0)),"N",VLOOKUP(B90,percelen!BA:IW,AP$32,0))</f>
        <v>N</v>
      </c>
      <c r="AQ90" s="355" t="str">
        <f>IF(ISERROR(VLOOKUP(B90,percelen!BA:IW,AQ$32,0)),"N",VLOOKUP(B90,percelen!BA:IW,AQ$32,0))</f>
        <v>N</v>
      </c>
      <c r="AR90" s="355" t="str">
        <f t="shared" si="2"/>
        <v>N</v>
      </c>
      <c r="AS90" s="313" t="s">
        <v>448</v>
      </c>
      <c r="AT90" s="317" t="str">
        <f>IF(OR($B90="",ISERROR(VLOOKUP($B90&amp;"_"&amp;$Z90,activiteiten!$A:$BC,AT$32,0))),"",VLOOKUP($B90&amp;"_"&amp;$Z90,activiteiten!$A:$BC,AT$32,0))</f>
        <v/>
      </c>
      <c r="AU90" s="313"/>
      <c r="AV90" s="312" t="str">
        <f>IF(OR($B90="",ISERROR(VLOOKUP($B90&amp;"_"&amp;$Z90,activiteiten!$A:$BC,AV$32,0))),"",VLOOKUP($B90&amp;"_"&amp;$Z90,activiteiten!$A:$BC,AV$32,0))</f>
        <v/>
      </c>
      <c r="AW90" s="312"/>
      <c r="AX90" s="312" t="str">
        <f>IF(OR($B90="",ISERROR(VLOOKUP($B90&amp;"_"&amp;$Z90,activiteiten!$A:$BC,AX$32,0))),"",VLOOKUP($B90&amp;"_"&amp;$Z90,activiteiten!$A:$BC,AX$32,0))</f>
        <v/>
      </c>
      <c r="AY90" s="312"/>
      <c r="AZ90" s="312" t="str">
        <f>IF(OR($B90="",ISERROR(VLOOKUP($B90&amp;"_"&amp;$Z90,activiteiten!$A:$BC,AZ$32,0))),"",VLOOKUP($B90&amp;"_"&amp;$Z90,activiteiten!$A:$BC,AZ$32,0))</f>
        <v/>
      </c>
      <c r="BA90" s="312"/>
      <c r="BB90" s="312" t="str">
        <f>IF(OR($B90="",ISERROR(VLOOKUP($B90&amp;"_"&amp;$Z90,activiteiten!$A:$BC,BB$32,0))),"",VLOOKUP($B90&amp;"_"&amp;$Z90,activiteiten!$A:$BC,BB$32,0))</f>
        <v/>
      </c>
      <c r="BC90" s="312"/>
      <c r="BD90" s="312" t="str">
        <f>IF(OR($B90="",ISERROR(VLOOKUP($B90&amp;"_"&amp;$Z90,activiteiten!$A:$BC,BD$32,0))),"",VLOOKUP($B90&amp;"_"&amp;$Z90,activiteiten!$A:$BC,BD$32,0))</f>
        <v/>
      </c>
      <c r="BG90" s="348" t="str">
        <f>percelen!BK61</f>
        <v>N</v>
      </c>
    </row>
    <row r="91" spans="1:59" x14ac:dyDescent="0.25">
      <c r="A91" s="49"/>
      <c r="B91" s="297"/>
      <c r="C91" s="49"/>
      <c r="D91" s="113"/>
      <c r="E91" s="49"/>
      <c r="F91" s="49" t="str">
        <f>IF(D91&lt;&gt;"",VLOOKUP(D91,LOV_GWSGRP!$BX:$BY,2,0),"")</f>
        <v/>
      </c>
      <c r="G91" s="49"/>
      <c r="H91" s="49"/>
      <c r="I91" s="49"/>
      <c r="J91" s="49"/>
      <c r="K91" s="49"/>
      <c r="L91" s="113"/>
      <c r="M91" s="49"/>
      <c r="N91" s="49"/>
      <c r="O91" s="436"/>
      <c r="P91" s="436"/>
      <c r="Q91" s="49"/>
      <c r="R91" s="437"/>
      <c r="S91" s="438"/>
      <c r="T91" s="438"/>
      <c r="U91" s="438"/>
      <c r="V91" s="438"/>
      <c r="W91" s="49"/>
      <c r="X91" s="297"/>
      <c r="Y91" s="49"/>
      <c r="Z91" s="436"/>
      <c r="AA91" s="436"/>
      <c r="AB91" s="436"/>
      <c r="AC91" s="436"/>
      <c r="AD91" s="436"/>
      <c r="AE91" s="436"/>
      <c r="AF91" s="436"/>
      <c r="AG91" s="49"/>
      <c r="AH91" s="343"/>
      <c r="AI91" s="49"/>
      <c r="AJ91" s="372" t="str">
        <f t="shared" si="0"/>
        <v/>
      </c>
      <c r="AK91" s="319"/>
      <c r="AM91" s="355" t="str">
        <f>IF(ISERROR(VLOOKUP(B91,percelen!BA:IW,AM$32,0)),"N",VLOOKUP(B91,percelen!BA:IW,AM$32,0))</f>
        <v>N</v>
      </c>
      <c r="AN91" s="355" t="str">
        <f>IF(ISERROR(VLOOKUP(B91&amp;"_"&amp;Z91,activiteiten!$A:$BD,AN$32,0)),"N",VLOOKUP(B91&amp;"_"&amp;Z91,activiteiten!$A:$BD,AN$32,0))</f>
        <v>N</v>
      </c>
      <c r="AO91" s="355" t="str">
        <f>IF(ISERROR(VLOOKUP(B91&amp;"_"&amp;Z91,activiteiten!$A:$BE,AO$32,0)),"N",VLOOKUP(B91&amp;"_"&amp;Z91,activiteiten!$A:$BE,AO$32,0))</f>
        <v>N</v>
      </c>
      <c r="AP91" s="355" t="str">
        <f>IF(ISERROR(VLOOKUP(B91,percelen!BA:IW,AP$32,0)),"N",VLOOKUP(B91,percelen!BA:IW,AP$32,0))</f>
        <v>N</v>
      </c>
      <c r="AQ91" s="355" t="str">
        <f>IF(ISERROR(VLOOKUP(B91,percelen!BA:IW,AQ$32,0)),"N",VLOOKUP(B91,percelen!BA:IW,AQ$32,0))</f>
        <v>N</v>
      </c>
      <c r="AR91" s="355" t="str">
        <f t="shared" si="2"/>
        <v>N</v>
      </c>
      <c r="AS91" s="313" t="s">
        <v>448</v>
      </c>
      <c r="AT91" s="317" t="str">
        <f>IF(OR($B91="",ISERROR(VLOOKUP($B91&amp;"_"&amp;$Z91,activiteiten!$A:$BC,AT$32,0))),"",VLOOKUP($B91&amp;"_"&amp;$Z91,activiteiten!$A:$BC,AT$32,0))</f>
        <v/>
      </c>
      <c r="AU91" s="313"/>
      <c r="AV91" s="312" t="str">
        <f>IF(OR($B91="",ISERROR(VLOOKUP($B91&amp;"_"&amp;$Z91,activiteiten!$A:$BC,AV$32,0))),"",VLOOKUP($B91&amp;"_"&amp;$Z91,activiteiten!$A:$BC,AV$32,0))</f>
        <v/>
      </c>
      <c r="AW91" s="312"/>
      <c r="AX91" s="312" t="str">
        <f>IF(OR($B91="",ISERROR(VLOOKUP($B91&amp;"_"&amp;$Z91,activiteiten!$A:$BC,AX$32,0))),"",VLOOKUP($B91&amp;"_"&amp;$Z91,activiteiten!$A:$BC,AX$32,0))</f>
        <v/>
      </c>
      <c r="AY91" s="312"/>
      <c r="AZ91" s="312" t="str">
        <f>IF(OR($B91="",ISERROR(VLOOKUP($B91&amp;"_"&amp;$Z91,activiteiten!$A:$BC,AZ$32,0))),"",VLOOKUP($B91&amp;"_"&amp;$Z91,activiteiten!$A:$BC,AZ$32,0))</f>
        <v/>
      </c>
      <c r="BA91" s="312"/>
      <c r="BB91" s="312" t="str">
        <f>IF(OR($B91="",ISERROR(VLOOKUP($B91&amp;"_"&amp;$Z91,activiteiten!$A:$BC,BB$32,0))),"",VLOOKUP($B91&amp;"_"&amp;$Z91,activiteiten!$A:$BC,BB$32,0))</f>
        <v/>
      </c>
      <c r="BC91" s="312"/>
      <c r="BD91" s="312" t="str">
        <f>IF(OR($B91="",ISERROR(VLOOKUP($B91&amp;"_"&amp;$Z91,activiteiten!$A:$BC,BD$32,0))),"",VLOOKUP($B91&amp;"_"&amp;$Z91,activiteiten!$A:$BC,BD$32,0))</f>
        <v/>
      </c>
      <c r="BG91" s="348" t="str">
        <f>percelen!BK62</f>
        <v>N</v>
      </c>
    </row>
    <row r="92" spans="1:59" x14ac:dyDescent="0.25">
      <c r="A92" s="49"/>
      <c r="B92" s="297"/>
      <c r="C92" s="49"/>
      <c r="D92" s="113"/>
      <c r="E92" s="49"/>
      <c r="F92" s="49" t="str">
        <f>IF(D92&lt;&gt;"",VLOOKUP(D92,LOV_GWSGRP!$BX:$BY,2,0),"")</f>
        <v/>
      </c>
      <c r="G92" s="49"/>
      <c r="H92" s="49"/>
      <c r="I92" s="49"/>
      <c r="J92" s="49"/>
      <c r="K92" s="49"/>
      <c r="L92" s="113"/>
      <c r="M92" s="49"/>
      <c r="N92" s="49"/>
      <c r="O92" s="436"/>
      <c r="P92" s="436"/>
      <c r="Q92" s="49"/>
      <c r="R92" s="437"/>
      <c r="S92" s="438"/>
      <c r="T92" s="438"/>
      <c r="U92" s="438"/>
      <c r="V92" s="438"/>
      <c r="W92" s="49"/>
      <c r="X92" s="297"/>
      <c r="Y92" s="49"/>
      <c r="Z92" s="436"/>
      <c r="AA92" s="436"/>
      <c r="AB92" s="436"/>
      <c r="AC92" s="436"/>
      <c r="AD92" s="436"/>
      <c r="AE92" s="436"/>
      <c r="AF92" s="436"/>
      <c r="AG92" s="49"/>
      <c r="AH92" s="343"/>
      <c r="AI92" s="49"/>
      <c r="AJ92" s="372" t="str">
        <f t="shared" si="0"/>
        <v/>
      </c>
      <c r="AK92" s="319"/>
      <c r="AM92" s="355" t="str">
        <f>IF(ISERROR(VLOOKUP(B92,percelen!BA:IW,AM$32,0)),"N",VLOOKUP(B92,percelen!BA:IW,AM$32,0))</f>
        <v>N</v>
      </c>
      <c r="AN92" s="355" t="str">
        <f>IF(ISERROR(VLOOKUP(B92&amp;"_"&amp;Z92,activiteiten!$A:$BD,AN$32,0)),"N",VLOOKUP(B92&amp;"_"&amp;Z92,activiteiten!$A:$BD,AN$32,0))</f>
        <v>N</v>
      </c>
      <c r="AO92" s="355" t="str">
        <f>IF(ISERROR(VLOOKUP(B92&amp;"_"&amp;Z92,activiteiten!$A:$BE,AO$32,0)),"N",VLOOKUP(B92&amp;"_"&amp;Z92,activiteiten!$A:$BE,AO$32,0))</f>
        <v>N</v>
      </c>
      <c r="AP92" s="355" t="str">
        <f>IF(ISERROR(VLOOKUP(B92,percelen!BA:IW,AP$32,0)),"N",VLOOKUP(B92,percelen!BA:IW,AP$32,0))</f>
        <v>N</v>
      </c>
      <c r="AQ92" s="355" t="str">
        <f>IF(ISERROR(VLOOKUP(B92,percelen!BA:IW,AQ$32,0)),"N",VLOOKUP(B92,percelen!BA:IW,AQ$32,0))</f>
        <v>N</v>
      </c>
      <c r="AR92" s="355" t="str">
        <f t="shared" si="2"/>
        <v>N</v>
      </c>
      <c r="AS92" s="313" t="s">
        <v>448</v>
      </c>
      <c r="AT92" s="317" t="str">
        <f>IF(OR($B92="",ISERROR(VLOOKUP($B92&amp;"_"&amp;$Z92,activiteiten!$A:$BC,AT$32,0))),"",VLOOKUP($B92&amp;"_"&amp;$Z92,activiteiten!$A:$BC,AT$32,0))</f>
        <v/>
      </c>
      <c r="AU92" s="313"/>
      <c r="AV92" s="312" t="str">
        <f>IF(OR($B92="",ISERROR(VLOOKUP($B92&amp;"_"&amp;$Z92,activiteiten!$A:$BC,AV$32,0))),"",VLOOKUP($B92&amp;"_"&amp;$Z92,activiteiten!$A:$BC,AV$32,0))</f>
        <v/>
      </c>
      <c r="AW92" s="312"/>
      <c r="AX92" s="312" t="str">
        <f>IF(OR($B92="",ISERROR(VLOOKUP($B92&amp;"_"&amp;$Z92,activiteiten!$A:$BC,AX$32,0))),"",VLOOKUP($B92&amp;"_"&amp;$Z92,activiteiten!$A:$BC,AX$32,0))</f>
        <v/>
      </c>
      <c r="AY92" s="312"/>
      <c r="AZ92" s="312" t="str">
        <f>IF(OR($B92="",ISERROR(VLOOKUP($B92&amp;"_"&amp;$Z92,activiteiten!$A:$BC,AZ$32,0))),"",VLOOKUP($B92&amp;"_"&amp;$Z92,activiteiten!$A:$BC,AZ$32,0))</f>
        <v/>
      </c>
      <c r="BA92" s="312"/>
      <c r="BB92" s="312" t="str">
        <f>IF(OR($B92="",ISERROR(VLOOKUP($B92&amp;"_"&amp;$Z92,activiteiten!$A:$BC,BB$32,0))),"",VLOOKUP($B92&amp;"_"&amp;$Z92,activiteiten!$A:$BC,BB$32,0))</f>
        <v/>
      </c>
      <c r="BC92" s="312"/>
      <c r="BD92" s="312" t="str">
        <f>IF(OR($B92="",ISERROR(VLOOKUP($B92&amp;"_"&amp;$Z92,activiteiten!$A:$BC,BD$32,0))),"",VLOOKUP($B92&amp;"_"&amp;$Z92,activiteiten!$A:$BC,BD$32,0))</f>
        <v/>
      </c>
      <c r="BG92" s="348" t="str">
        <f>percelen!BK63</f>
        <v>N</v>
      </c>
    </row>
    <row r="93" spans="1:59" x14ac:dyDescent="0.25">
      <c r="A93" s="49"/>
      <c r="B93" s="297"/>
      <c r="C93" s="49"/>
      <c r="D93" s="113"/>
      <c r="E93" s="49"/>
      <c r="F93" s="49" t="str">
        <f>IF(D93&lt;&gt;"",VLOOKUP(D93,LOV_GWSGRP!$BX:$BY,2,0),"")</f>
        <v/>
      </c>
      <c r="G93" s="49"/>
      <c r="H93" s="49"/>
      <c r="I93" s="49"/>
      <c r="J93" s="49"/>
      <c r="K93" s="49"/>
      <c r="L93" s="113"/>
      <c r="M93" s="49"/>
      <c r="N93" s="49"/>
      <c r="O93" s="436"/>
      <c r="P93" s="436"/>
      <c r="Q93" s="49"/>
      <c r="R93" s="437"/>
      <c r="S93" s="438"/>
      <c r="T93" s="438"/>
      <c r="U93" s="438"/>
      <c r="V93" s="438"/>
      <c r="W93" s="49"/>
      <c r="X93" s="297"/>
      <c r="Y93" s="49"/>
      <c r="Z93" s="436"/>
      <c r="AA93" s="436"/>
      <c r="AB93" s="436"/>
      <c r="AC93" s="436"/>
      <c r="AD93" s="436"/>
      <c r="AE93" s="436"/>
      <c r="AF93" s="436"/>
      <c r="AG93" s="49"/>
      <c r="AH93" s="343"/>
      <c r="AI93" s="49"/>
      <c r="AJ93" s="372" t="str">
        <f t="shared" si="0"/>
        <v/>
      </c>
      <c r="AK93" s="319"/>
      <c r="AM93" s="355" t="str">
        <f>IF(ISERROR(VLOOKUP(B93,percelen!BA:IW,AM$32,0)),"N",VLOOKUP(B93,percelen!BA:IW,AM$32,0))</f>
        <v>N</v>
      </c>
      <c r="AN93" s="355" t="str">
        <f>IF(ISERROR(VLOOKUP(B93&amp;"_"&amp;Z93,activiteiten!$A:$BD,AN$32,0)),"N",VLOOKUP(B93&amp;"_"&amp;Z93,activiteiten!$A:$BD,AN$32,0))</f>
        <v>N</v>
      </c>
      <c r="AO93" s="355" t="str">
        <f>IF(ISERROR(VLOOKUP(B93&amp;"_"&amp;Z93,activiteiten!$A:$BE,AO$32,0)),"N",VLOOKUP(B93&amp;"_"&amp;Z93,activiteiten!$A:$BE,AO$32,0))</f>
        <v>N</v>
      </c>
      <c r="AP93" s="355" t="str">
        <f>IF(ISERROR(VLOOKUP(B93,percelen!BA:IW,AP$32,0)),"N",VLOOKUP(B93,percelen!BA:IW,AP$32,0))</f>
        <v>N</v>
      </c>
      <c r="AQ93" s="355" t="str">
        <f>IF(ISERROR(VLOOKUP(B93,percelen!BA:IW,AQ$32,0)),"N",VLOOKUP(B93,percelen!BA:IW,AQ$32,0))</f>
        <v>N</v>
      </c>
      <c r="AR93" s="355" t="str">
        <f t="shared" si="2"/>
        <v>N</v>
      </c>
      <c r="AS93" s="313" t="s">
        <v>448</v>
      </c>
      <c r="AT93" s="317" t="str">
        <f>IF(OR($B93="",ISERROR(VLOOKUP($B93&amp;"_"&amp;$Z93,activiteiten!$A:$BC,AT$32,0))),"",VLOOKUP($B93&amp;"_"&amp;$Z93,activiteiten!$A:$BC,AT$32,0))</f>
        <v/>
      </c>
      <c r="AU93" s="313"/>
      <c r="AV93" s="312" t="str">
        <f>IF(OR($B93="",ISERROR(VLOOKUP($B93&amp;"_"&amp;$Z93,activiteiten!$A:$BC,AV$32,0))),"",VLOOKUP($B93&amp;"_"&amp;$Z93,activiteiten!$A:$BC,AV$32,0))</f>
        <v/>
      </c>
      <c r="AW93" s="312"/>
      <c r="AX93" s="312" t="str">
        <f>IF(OR($B93="",ISERROR(VLOOKUP($B93&amp;"_"&amp;$Z93,activiteiten!$A:$BC,AX$32,0))),"",VLOOKUP($B93&amp;"_"&amp;$Z93,activiteiten!$A:$BC,AX$32,0))</f>
        <v/>
      </c>
      <c r="AY93" s="312"/>
      <c r="AZ93" s="312" t="str">
        <f>IF(OR($B93="",ISERROR(VLOOKUP($B93&amp;"_"&amp;$Z93,activiteiten!$A:$BC,AZ$32,0))),"",VLOOKUP($B93&amp;"_"&amp;$Z93,activiteiten!$A:$BC,AZ$32,0))</f>
        <v/>
      </c>
      <c r="BA93" s="312"/>
      <c r="BB93" s="312" t="str">
        <f>IF(OR($B93="",ISERROR(VLOOKUP($B93&amp;"_"&amp;$Z93,activiteiten!$A:$BC,BB$32,0))),"",VLOOKUP($B93&amp;"_"&amp;$Z93,activiteiten!$A:$BC,BB$32,0))</f>
        <v/>
      </c>
      <c r="BC93" s="312"/>
      <c r="BD93" s="312" t="str">
        <f>IF(OR($B93="",ISERROR(VLOOKUP($B93&amp;"_"&amp;$Z93,activiteiten!$A:$BC,BD$32,0))),"",VLOOKUP($B93&amp;"_"&amp;$Z93,activiteiten!$A:$BC,BD$32,0))</f>
        <v/>
      </c>
      <c r="BG93" s="348" t="str">
        <f>percelen!BK64</f>
        <v>N</v>
      </c>
    </row>
    <row r="94" spans="1:59" x14ac:dyDescent="0.25">
      <c r="A94" s="49"/>
      <c r="B94" s="297"/>
      <c r="C94" s="49"/>
      <c r="D94" s="113"/>
      <c r="E94" s="49"/>
      <c r="F94" s="49" t="str">
        <f>IF(D94&lt;&gt;"",VLOOKUP(D94,LOV_GWSGRP!$BX:$BY,2,0),"")</f>
        <v/>
      </c>
      <c r="G94" s="49"/>
      <c r="H94" s="49"/>
      <c r="I94" s="49"/>
      <c r="J94" s="49"/>
      <c r="K94" s="49"/>
      <c r="L94" s="113"/>
      <c r="M94" s="49"/>
      <c r="N94" s="49"/>
      <c r="O94" s="436"/>
      <c r="P94" s="436"/>
      <c r="Q94" s="49"/>
      <c r="R94" s="437"/>
      <c r="S94" s="438"/>
      <c r="T94" s="438"/>
      <c r="U94" s="438"/>
      <c r="V94" s="438"/>
      <c r="W94" s="49"/>
      <c r="X94" s="297"/>
      <c r="Y94" s="49"/>
      <c r="Z94" s="436"/>
      <c r="AA94" s="436"/>
      <c r="AB94" s="436"/>
      <c r="AC94" s="436"/>
      <c r="AD94" s="436"/>
      <c r="AE94" s="436"/>
      <c r="AF94" s="436"/>
      <c r="AG94" s="49"/>
      <c r="AH94" s="343"/>
      <c r="AI94" s="49"/>
      <c r="AJ94" s="372" t="str">
        <f t="shared" si="0"/>
        <v/>
      </c>
      <c r="AK94" s="319"/>
      <c r="AM94" s="355" t="str">
        <f>IF(ISERROR(VLOOKUP(B94,percelen!BA:IW,AM$32,0)),"N",VLOOKUP(B94,percelen!BA:IW,AM$32,0))</f>
        <v>N</v>
      </c>
      <c r="AN94" s="355" t="str">
        <f>IF(ISERROR(VLOOKUP(B94&amp;"_"&amp;Z94,activiteiten!$A:$BD,AN$32,0)),"N",VLOOKUP(B94&amp;"_"&amp;Z94,activiteiten!$A:$BD,AN$32,0))</f>
        <v>N</v>
      </c>
      <c r="AO94" s="355" t="str">
        <f>IF(ISERROR(VLOOKUP(B94&amp;"_"&amp;Z94,activiteiten!$A:$BE,AO$32,0)),"N",VLOOKUP(B94&amp;"_"&amp;Z94,activiteiten!$A:$BE,AO$32,0))</f>
        <v>N</v>
      </c>
      <c r="AP94" s="355" t="str">
        <f>IF(ISERROR(VLOOKUP(B94,percelen!BA:IW,AP$32,0)),"N",VLOOKUP(B94,percelen!BA:IW,AP$32,0))</f>
        <v>N</v>
      </c>
      <c r="AQ94" s="355" t="str">
        <f>IF(ISERROR(VLOOKUP(B94,percelen!BA:IW,AQ$32,0)),"N",VLOOKUP(B94,percelen!BA:IW,AQ$32,0))</f>
        <v>N</v>
      </c>
      <c r="AR94" s="355" t="str">
        <f t="shared" si="2"/>
        <v>N</v>
      </c>
      <c r="AS94" s="313" t="s">
        <v>448</v>
      </c>
      <c r="AT94" s="317" t="str">
        <f>IF(OR($B94="",ISERROR(VLOOKUP($B94&amp;"_"&amp;$Z94,activiteiten!$A:$BC,AT$32,0))),"",VLOOKUP($B94&amp;"_"&amp;$Z94,activiteiten!$A:$BC,AT$32,0))</f>
        <v/>
      </c>
      <c r="AU94" s="313"/>
      <c r="AV94" s="312" t="str">
        <f>IF(OR($B94="",ISERROR(VLOOKUP($B94&amp;"_"&amp;$Z94,activiteiten!$A:$BC,AV$32,0))),"",VLOOKUP($B94&amp;"_"&amp;$Z94,activiteiten!$A:$BC,AV$32,0))</f>
        <v/>
      </c>
      <c r="AW94" s="312"/>
      <c r="AX94" s="312" t="str">
        <f>IF(OR($B94="",ISERROR(VLOOKUP($B94&amp;"_"&amp;$Z94,activiteiten!$A:$BC,AX$32,0))),"",VLOOKUP($B94&amp;"_"&amp;$Z94,activiteiten!$A:$BC,AX$32,0))</f>
        <v/>
      </c>
      <c r="AY94" s="312"/>
      <c r="AZ94" s="312" t="str">
        <f>IF(OR($B94="",ISERROR(VLOOKUP($B94&amp;"_"&amp;$Z94,activiteiten!$A:$BC,AZ$32,0))),"",VLOOKUP($B94&amp;"_"&amp;$Z94,activiteiten!$A:$BC,AZ$32,0))</f>
        <v/>
      </c>
      <c r="BA94" s="312"/>
      <c r="BB94" s="312" t="str">
        <f>IF(OR($B94="",ISERROR(VLOOKUP($B94&amp;"_"&amp;$Z94,activiteiten!$A:$BC,BB$32,0))),"",VLOOKUP($B94&amp;"_"&amp;$Z94,activiteiten!$A:$BC,BB$32,0))</f>
        <v/>
      </c>
      <c r="BC94" s="312"/>
      <c r="BD94" s="312" t="str">
        <f>IF(OR($B94="",ISERROR(VLOOKUP($B94&amp;"_"&amp;$Z94,activiteiten!$A:$BC,BD$32,0))),"",VLOOKUP($B94&amp;"_"&amp;$Z94,activiteiten!$A:$BC,BD$32,0))</f>
        <v/>
      </c>
      <c r="BG94" s="348" t="str">
        <f>percelen!BK65</f>
        <v>N</v>
      </c>
    </row>
    <row r="95" spans="1:59" x14ac:dyDescent="0.25">
      <c r="A95" s="49"/>
      <c r="B95" s="297"/>
      <c r="C95" s="49"/>
      <c r="D95" s="113"/>
      <c r="E95" s="49"/>
      <c r="F95" s="49" t="str">
        <f>IF(D95&lt;&gt;"",VLOOKUP(D95,LOV_GWSGRP!$BX:$BY,2,0),"")</f>
        <v/>
      </c>
      <c r="G95" s="49"/>
      <c r="H95" s="49"/>
      <c r="I95" s="49"/>
      <c r="J95" s="49"/>
      <c r="K95" s="49"/>
      <c r="L95" s="113"/>
      <c r="M95" s="49"/>
      <c r="N95" s="49"/>
      <c r="O95" s="436"/>
      <c r="P95" s="436"/>
      <c r="Q95" s="49"/>
      <c r="R95" s="437"/>
      <c r="S95" s="438"/>
      <c r="T95" s="438"/>
      <c r="U95" s="438"/>
      <c r="V95" s="438"/>
      <c r="W95" s="49"/>
      <c r="X95" s="297"/>
      <c r="Y95" s="49"/>
      <c r="Z95" s="436"/>
      <c r="AA95" s="436"/>
      <c r="AB95" s="436"/>
      <c r="AC95" s="436"/>
      <c r="AD95" s="436"/>
      <c r="AE95" s="436"/>
      <c r="AF95" s="436"/>
      <c r="AG95" s="49"/>
      <c r="AH95" s="343"/>
      <c r="AI95" s="49"/>
      <c r="AJ95" s="372" t="str">
        <f t="shared" si="0"/>
        <v/>
      </c>
      <c r="AK95" s="319"/>
      <c r="AM95" s="355" t="str">
        <f>IF(ISERROR(VLOOKUP(B95,percelen!BA:IW,AM$32,0)),"N",VLOOKUP(B95,percelen!BA:IW,AM$32,0))</f>
        <v>N</v>
      </c>
      <c r="AN95" s="355" t="str">
        <f>IF(ISERROR(VLOOKUP(B95&amp;"_"&amp;Z95,activiteiten!$A:$BD,AN$32,0)),"N",VLOOKUP(B95&amp;"_"&amp;Z95,activiteiten!$A:$BD,AN$32,0))</f>
        <v>N</v>
      </c>
      <c r="AO95" s="355" t="str">
        <f>IF(ISERROR(VLOOKUP(B95&amp;"_"&amp;Z95,activiteiten!$A:$BE,AO$32,0)),"N",VLOOKUP(B95&amp;"_"&amp;Z95,activiteiten!$A:$BE,AO$32,0))</f>
        <v>N</v>
      </c>
      <c r="AP95" s="355" t="str">
        <f>IF(ISERROR(VLOOKUP(B95,percelen!BA:IW,AP$32,0)),"N",VLOOKUP(B95,percelen!BA:IW,AP$32,0))</f>
        <v>N</v>
      </c>
      <c r="AQ95" s="355" t="str">
        <f>IF(ISERROR(VLOOKUP(B95,percelen!BA:IW,AQ$32,0)),"N",VLOOKUP(B95,percelen!BA:IW,AQ$32,0))</f>
        <v>N</v>
      </c>
      <c r="AR95" s="355" t="str">
        <f t="shared" si="2"/>
        <v>N</v>
      </c>
      <c r="AS95" s="313" t="s">
        <v>448</v>
      </c>
      <c r="AT95" s="317" t="str">
        <f>IF(OR($B95="",ISERROR(VLOOKUP($B95&amp;"_"&amp;$Z95,activiteiten!$A:$BC,AT$32,0))),"",VLOOKUP($B95&amp;"_"&amp;$Z95,activiteiten!$A:$BC,AT$32,0))</f>
        <v/>
      </c>
      <c r="AU95" s="313"/>
      <c r="AV95" s="312" t="str">
        <f>IF(OR($B95="",ISERROR(VLOOKUP($B95&amp;"_"&amp;$Z95,activiteiten!$A:$BC,AV$32,0))),"",VLOOKUP($B95&amp;"_"&amp;$Z95,activiteiten!$A:$BC,AV$32,0))</f>
        <v/>
      </c>
      <c r="AW95" s="312"/>
      <c r="AX95" s="312" t="str">
        <f>IF(OR($B95="",ISERROR(VLOOKUP($B95&amp;"_"&amp;$Z95,activiteiten!$A:$BC,AX$32,0))),"",VLOOKUP($B95&amp;"_"&amp;$Z95,activiteiten!$A:$BC,AX$32,0))</f>
        <v/>
      </c>
      <c r="AY95" s="312"/>
      <c r="AZ95" s="312" t="str">
        <f>IF(OR($B95="",ISERROR(VLOOKUP($B95&amp;"_"&amp;$Z95,activiteiten!$A:$BC,AZ$32,0))),"",VLOOKUP($B95&amp;"_"&amp;$Z95,activiteiten!$A:$BC,AZ$32,0))</f>
        <v/>
      </c>
      <c r="BA95" s="312"/>
      <c r="BB95" s="312" t="str">
        <f>IF(OR($B95="",ISERROR(VLOOKUP($B95&amp;"_"&amp;$Z95,activiteiten!$A:$BC,BB$32,0))),"",VLOOKUP($B95&amp;"_"&amp;$Z95,activiteiten!$A:$BC,BB$32,0))</f>
        <v/>
      </c>
      <c r="BC95" s="312"/>
      <c r="BD95" s="312" t="str">
        <f>IF(OR($B95="",ISERROR(VLOOKUP($B95&amp;"_"&amp;$Z95,activiteiten!$A:$BC,BD$32,0))),"",VLOOKUP($B95&amp;"_"&amp;$Z95,activiteiten!$A:$BC,BD$32,0))</f>
        <v/>
      </c>
      <c r="BG95" s="348" t="str">
        <f>percelen!BK66</f>
        <v>N</v>
      </c>
    </row>
    <row r="96" spans="1:59" x14ac:dyDescent="0.25">
      <c r="A96" s="49"/>
      <c r="B96" s="297"/>
      <c r="C96" s="49"/>
      <c r="D96" s="113"/>
      <c r="E96" s="49"/>
      <c r="F96" s="49" t="str">
        <f>IF(D96&lt;&gt;"",VLOOKUP(D96,LOV_GWSGRP!$BX:$BY,2,0),"")</f>
        <v/>
      </c>
      <c r="G96" s="49"/>
      <c r="H96" s="49"/>
      <c r="I96" s="49"/>
      <c r="J96" s="49"/>
      <c r="K96" s="49"/>
      <c r="L96" s="113"/>
      <c r="M96" s="49"/>
      <c r="N96" s="49"/>
      <c r="O96" s="436"/>
      <c r="P96" s="436"/>
      <c r="Q96" s="49"/>
      <c r="R96" s="437"/>
      <c r="S96" s="438"/>
      <c r="T96" s="438"/>
      <c r="U96" s="438"/>
      <c r="V96" s="438"/>
      <c r="W96" s="49"/>
      <c r="X96" s="297"/>
      <c r="Y96" s="49"/>
      <c r="Z96" s="436"/>
      <c r="AA96" s="436"/>
      <c r="AB96" s="436"/>
      <c r="AC96" s="436"/>
      <c r="AD96" s="436"/>
      <c r="AE96" s="436"/>
      <c r="AF96" s="436"/>
      <c r="AG96" s="49"/>
      <c r="AH96" s="343"/>
      <c r="AI96" s="49"/>
      <c r="AJ96" s="372" t="str">
        <f t="shared" si="0"/>
        <v/>
      </c>
      <c r="AK96" s="319"/>
      <c r="AM96" s="355" t="str">
        <f>IF(ISERROR(VLOOKUP(B96,percelen!BA:IW,AM$32,0)),"N",VLOOKUP(B96,percelen!BA:IW,AM$32,0))</f>
        <v>N</v>
      </c>
      <c r="AN96" s="355" t="str">
        <f>IF(ISERROR(VLOOKUP(B96&amp;"_"&amp;Z96,activiteiten!$A:$BD,AN$32,0)),"N",VLOOKUP(B96&amp;"_"&amp;Z96,activiteiten!$A:$BD,AN$32,0))</f>
        <v>N</v>
      </c>
      <c r="AO96" s="355" t="str">
        <f>IF(ISERROR(VLOOKUP(B96&amp;"_"&amp;Z96,activiteiten!$A:$BE,AO$32,0)),"N",VLOOKUP(B96&amp;"_"&amp;Z96,activiteiten!$A:$BE,AO$32,0))</f>
        <v>N</v>
      </c>
      <c r="AP96" s="355" t="str">
        <f>IF(ISERROR(VLOOKUP(B96,percelen!BA:IW,AP$32,0)),"N",VLOOKUP(B96,percelen!BA:IW,AP$32,0))</f>
        <v>N</v>
      </c>
      <c r="AQ96" s="355" t="str">
        <f>IF(ISERROR(VLOOKUP(B96,percelen!BA:IW,AQ$32,0)),"N",VLOOKUP(B96,percelen!BA:IW,AQ$32,0))</f>
        <v>N</v>
      </c>
      <c r="AR96" s="355" t="str">
        <f t="shared" si="2"/>
        <v>N</v>
      </c>
      <c r="AS96" s="313" t="s">
        <v>448</v>
      </c>
      <c r="AT96" s="317" t="str">
        <f>IF(OR($B96="",ISERROR(VLOOKUP($B96&amp;"_"&amp;$Z96,activiteiten!$A:$BC,AT$32,0))),"",VLOOKUP($B96&amp;"_"&amp;$Z96,activiteiten!$A:$BC,AT$32,0))</f>
        <v/>
      </c>
      <c r="AU96" s="313"/>
      <c r="AV96" s="312" t="str">
        <f>IF(OR($B96="",ISERROR(VLOOKUP($B96&amp;"_"&amp;$Z96,activiteiten!$A:$BC,AV$32,0))),"",VLOOKUP($B96&amp;"_"&amp;$Z96,activiteiten!$A:$BC,AV$32,0))</f>
        <v/>
      </c>
      <c r="AW96" s="312"/>
      <c r="AX96" s="312" t="str">
        <f>IF(OR($B96="",ISERROR(VLOOKUP($B96&amp;"_"&amp;$Z96,activiteiten!$A:$BC,AX$32,0))),"",VLOOKUP($B96&amp;"_"&amp;$Z96,activiteiten!$A:$BC,AX$32,0))</f>
        <v/>
      </c>
      <c r="AY96" s="312"/>
      <c r="AZ96" s="312" t="str">
        <f>IF(OR($B96="",ISERROR(VLOOKUP($B96&amp;"_"&amp;$Z96,activiteiten!$A:$BC,AZ$32,0))),"",VLOOKUP($B96&amp;"_"&amp;$Z96,activiteiten!$A:$BC,AZ$32,0))</f>
        <v/>
      </c>
      <c r="BA96" s="312"/>
      <c r="BB96" s="312" t="str">
        <f>IF(OR($B96="",ISERROR(VLOOKUP($B96&amp;"_"&amp;$Z96,activiteiten!$A:$BC,BB$32,0))),"",VLOOKUP($B96&amp;"_"&amp;$Z96,activiteiten!$A:$BC,BB$32,0))</f>
        <v/>
      </c>
      <c r="BC96" s="312"/>
      <c r="BD96" s="312" t="str">
        <f>IF(OR($B96="",ISERROR(VLOOKUP($B96&amp;"_"&amp;$Z96,activiteiten!$A:$BC,BD$32,0))),"",VLOOKUP($B96&amp;"_"&amp;$Z96,activiteiten!$A:$BC,BD$32,0))</f>
        <v/>
      </c>
      <c r="BG96" s="348" t="str">
        <f>percelen!BK67</f>
        <v>N</v>
      </c>
    </row>
    <row r="97" spans="1:59" x14ac:dyDescent="0.25">
      <c r="A97" s="49"/>
      <c r="B97" s="297"/>
      <c r="C97" s="49"/>
      <c r="D97" s="113"/>
      <c r="E97" s="49"/>
      <c r="F97" s="49" t="str">
        <f>IF(D97&lt;&gt;"",VLOOKUP(D97,LOV_GWSGRP!$BX:$BY,2,0),"")</f>
        <v/>
      </c>
      <c r="G97" s="49"/>
      <c r="H97" s="49"/>
      <c r="I97" s="49"/>
      <c r="J97" s="49"/>
      <c r="K97" s="49"/>
      <c r="L97" s="113"/>
      <c r="M97" s="49"/>
      <c r="N97" s="49"/>
      <c r="O97" s="436"/>
      <c r="P97" s="436"/>
      <c r="Q97" s="49"/>
      <c r="R97" s="437"/>
      <c r="S97" s="438"/>
      <c r="T97" s="438"/>
      <c r="U97" s="438"/>
      <c r="V97" s="438"/>
      <c r="W97" s="49"/>
      <c r="X97" s="297"/>
      <c r="Y97" s="49"/>
      <c r="Z97" s="436"/>
      <c r="AA97" s="436"/>
      <c r="AB97" s="436"/>
      <c r="AC97" s="436"/>
      <c r="AD97" s="436"/>
      <c r="AE97" s="436"/>
      <c r="AF97" s="436"/>
      <c r="AG97" s="49"/>
      <c r="AH97" s="343"/>
      <c r="AI97" s="49"/>
      <c r="AJ97" s="372" t="str">
        <f t="shared" si="0"/>
        <v/>
      </c>
      <c r="AK97" s="319"/>
      <c r="AM97" s="355" t="str">
        <f>IF(ISERROR(VLOOKUP(B97,percelen!BA:IW,AM$32,0)),"N",VLOOKUP(B97,percelen!BA:IW,AM$32,0))</f>
        <v>N</v>
      </c>
      <c r="AN97" s="355" t="str">
        <f>IF(ISERROR(VLOOKUP(B97&amp;"_"&amp;Z97,activiteiten!$A:$BD,AN$32,0)),"N",VLOOKUP(B97&amp;"_"&amp;Z97,activiteiten!$A:$BD,AN$32,0))</f>
        <v>N</v>
      </c>
      <c r="AO97" s="355" t="str">
        <f>IF(ISERROR(VLOOKUP(B97&amp;"_"&amp;Z97,activiteiten!$A:$BE,AO$32,0)),"N",VLOOKUP(B97&amp;"_"&amp;Z97,activiteiten!$A:$BE,AO$32,0))</f>
        <v>N</v>
      </c>
      <c r="AP97" s="355" t="str">
        <f>IF(ISERROR(VLOOKUP(B97,percelen!BA:IW,AP$32,0)),"N",VLOOKUP(B97,percelen!BA:IW,AP$32,0))</f>
        <v>N</v>
      </c>
      <c r="AQ97" s="355" t="str">
        <f>IF(ISERROR(VLOOKUP(B97,percelen!BA:IW,AQ$32,0)),"N",VLOOKUP(B97,percelen!BA:IW,AQ$32,0))</f>
        <v>N</v>
      </c>
      <c r="AR97" s="355" t="str">
        <f t="shared" si="2"/>
        <v>N</v>
      </c>
      <c r="AS97" s="313" t="s">
        <v>448</v>
      </c>
      <c r="AT97" s="317" t="str">
        <f>IF(OR($B97="",ISERROR(VLOOKUP($B97&amp;"_"&amp;$Z97,activiteiten!$A:$BC,AT$32,0))),"",VLOOKUP($B97&amp;"_"&amp;$Z97,activiteiten!$A:$BC,AT$32,0))</f>
        <v/>
      </c>
      <c r="AU97" s="313"/>
      <c r="AV97" s="312" t="str">
        <f>IF(OR($B97="",ISERROR(VLOOKUP($B97&amp;"_"&amp;$Z97,activiteiten!$A:$BC,AV$32,0))),"",VLOOKUP($B97&amp;"_"&amp;$Z97,activiteiten!$A:$BC,AV$32,0))</f>
        <v/>
      </c>
      <c r="AW97" s="312"/>
      <c r="AX97" s="312" t="str">
        <f>IF(OR($B97="",ISERROR(VLOOKUP($B97&amp;"_"&amp;$Z97,activiteiten!$A:$BC,AX$32,0))),"",VLOOKUP($B97&amp;"_"&amp;$Z97,activiteiten!$A:$BC,AX$32,0))</f>
        <v/>
      </c>
      <c r="AY97" s="312"/>
      <c r="AZ97" s="312" t="str">
        <f>IF(OR($B97="",ISERROR(VLOOKUP($B97&amp;"_"&amp;$Z97,activiteiten!$A:$BC,AZ$32,0))),"",VLOOKUP($B97&amp;"_"&amp;$Z97,activiteiten!$A:$BC,AZ$32,0))</f>
        <v/>
      </c>
      <c r="BA97" s="312"/>
      <c r="BB97" s="312" t="str">
        <f>IF(OR($B97="",ISERROR(VLOOKUP($B97&amp;"_"&amp;$Z97,activiteiten!$A:$BC,BB$32,0))),"",VLOOKUP($B97&amp;"_"&amp;$Z97,activiteiten!$A:$BC,BB$32,0))</f>
        <v/>
      </c>
      <c r="BC97" s="312"/>
      <c r="BD97" s="312" t="str">
        <f>IF(OR($B97="",ISERROR(VLOOKUP($B97&amp;"_"&amp;$Z97,activiteiten!$A:$BC,BD$32,0))),"",VLOOKUP($B97&amp;"_"&amp;$Z97,activiteiten!$A:$BC,BD$32,0))</f>
        <v/>
      </c>
      <c r="BG97" s="348" t="str">
        <f>percelen!BK68</f>
        <v>N</v>
      </c>
    </row>
    <row r="98" spans="1:59" x14ac:dyDescent="0.25">
      <c r="A98" s="49"/>
      <c r="B98" s="297"/>
      <c r="C98" s="49"/>
      <c r="D98" s="113"/>
      <c r="E98" s="49"/>
      <c r="F98" s="49" t="str">
        <f>IF(D98&lt;&gt;"",VLOOKUP(D98,LOV_GWSGRP!$BX:$BY,2,0),"")</f>
        <v/>
      </c>
      <c r="G98" s="49"/>
      <c r="H98" s="49"/>
      <c r="I98" s="49"/>
      <c r="J98" s="49"/>
      <c r="K98" s="49"/>
      <c r="L98" s="113"/>
      <c r="M98" s="49"/>
      <c r="N98" s="49"/>
      <c r="O98" s="436"/>
      <c r="P98" s="436"/>
      <c r="Q98" s="49"/>
      <c r="R98" s="437"/>
      <c r="S98" s="438"/>
      <c r="T98" s="438"/>
      <c r="U98" s="438"/>
      <c r="V98" s="438"/>
      <c r="W98" s="49"/>
      <c r="X98" s="297"/>
      <c r="Y98" s="49"/>
      <c r="Z98" s="436"/>
      <c r="AA98" s="436"/>
      <c r="AB98" s="436"/>
      <c r="AC98" s="436"/>
      <c r="AD98" s="436"/>
      <c r="AE98" s="436"/>
      <c r="AF98" s="436"/>
      <c r="AG98" s="49"/>
      <c r="AH98" s="343"/>
      <c r="AI98" s="49"/>
      <c r="AJ98" s="372" t="str">
        <f t="shared" si="0"/>
        <v/>
      </c>
      <c r="AK98" s="319"/>
      <c r="AM98" s="355" t="str">
        <f>IF(ISERROR(VLOOKUP(B98,percelen!BA:IW,AM$32,0)),"N",VLOOKUP(B98,percelen!BA:IW,AM$32,0))</f>
        <v>N</v>
      </c>
      <c r="AN98" s="355" t="str">
        <f>IF(ISERROR(VLOOKUP(B98&amp;"_"&amp;Z98,activiteiten!$A:$BD,AN$32,0)),"N",VLOOKUP(B98&amp;"_"&amp;Z98,activiteiten!$A:$BD,AN$32,0))</f>
        <v>N</v>
      </c>
      <c r="AO98" s="355" t="str">
        <f>IF(ISERROR(VLOOKUP(B98&amp;"_"&amp;Z98,activiteiten!$A:$BE,AO$32,0)),"N",VLOOKUP(B98&amp;"_"&amp;Z98,activiteiten!$A:$BE,AO$32,0))</f>
        <v>N</v>
      </c>
      <c r="AP98" s="355" t="str">
        <f>IF(ISERROR(VLOOKUP(B98,percelen!BA:IW,AP$32,0)),"N",VLOOKUP(B98,percelen!BA:IW,AP$32,0))</f>
        <v>N</v>
      </c>
      <c r="AQ98" s="355" t="str">
        <f>IF(ISERROR(VLOOKUP(B98,percelen!BA:IW,AQ$32,0)),"N",VLOOKUP(B98,percelen!BA:IW,AQ$32,0))</f>
        <v>N</v>
      </c>
      <c r="AR98" s="355" t="str">
        <f t="shared" si="2"/>
        <v>N</v>
      </c>
      <c r="AS98" s="313" t="s">
        <v>448</v>
      </c>
      <c r="AT98" s="317" t="str">
        <f>IF(OR($B98="",ISERROR(VLOOKUP($B98&amp;"_"&amp;$Z98,activiteiten!$A:$BC,AT$32,0))),"",VLOOKUP($B98&amp;"_"&amp;$Z98,activiteiten!$A:$BC,AT$32,0))</f>
        <v/>
      </c>
      <c r="AU98" s="313"/>
      <c r="AV98" s="312" t="str">
        <f>IF(OR($B98="",ISERROR(VLOOKUP($B98&amp;"_"&amp;$Z98,activiteiten!$A:$BC,AV$32,0))),"",VLOOKUP($B98&amp;"_"&amp;$Z98,activiteiten!$A:$BC,AV$32,0))</f>
        <v/>
      </c>
      <c r="AW98" s="312"/>
      <c r="AX98" s="312" t="str">
        <f>IF(OR($B98="",ISERROR(VLOOKUP($B98&amp;"_"&amp;$Z98,activiteiten!$A:$BC,AX$32,0))),"",VLOOKUP($B98&amp;"_"&amp;$Z98,activiteiten!$A:$BC,AX$32,0))</f>
        <v/>
      </c>
      <c r="AY98" s="312"/>
      <c r="AZ98" s="312" t="str">
        <f>IF(OR($B98="",ISERROR(VLOOKUP($B98&amp;"_"&amp;$Z98,activiteiten!$A:$BC,AZ$32,0))),"",VLOOKUP($B98&amp;"_"&amp;$Z98,activiteiten!$A:$BC,AZ$32,0))</f>
        <v/>
      </c>
      <c r="BA98" s="312"/>
      <c r="BB98" s="312" t="str">
        <f>IF(OR($B98="",ISERROR(VLOOKUP($B98&amp;"_"&amp;$Z98,activiteiten!$A:$BC,BB$32,0))),"",VLOOKUP($B98&amp;"_"&amp;$Z98,activiteiten!$A:$BC,BB$32,0))</f>
        <v/>
      </c>
      <c r="BC98" s="312"/>
      <c r="BD98" s="312" t="str">
        <f>IF(OR($B98="",ISERROR(VLOOKUP($B98&amp;"_"&amp;$Z98,activiteiten!$A:$BC,BD$32,0))),"",VLOOKUP($B98&amp;"_"&amp;$Z98,activiteiten!$A:$BC,BD$32,0))</f>
        <v/>
      </c>
      <c r="BG98" s="348" t="str">
        <f>percelen!BK69</f>
        <v>N</v>
      </c>
    </row>
    <row r="99" spans="1:59" x14ac:dyDescent="0.25">
      <c r="A99" s="49"/>
      <c r="B99" s="297"/>
      <c r="C99" s="49"/>
      <c r="D99" s="113"/>
      <c r="E99" s="49"/>
      <c r="F99" s="49" t="str">
        <f>IF(D99&lt;&gt;"",VLOOKUP(D99,LOV_GWSGRP!$BX:$BY,2,0),"")</f>
        <v/>
      </c>
      <c r="G99" s="49"/>
      <c r="H99" s="49"/>
      <c r="I99" s="49"/>
      <c r="J99" s="49"/>
      <c r="K99" s="49"/>
      <c r="L99" s="113"/>
      <c r="M99" s="49"/>
      <c r="N99" s="49"/>
      <c r="O99" s="436"/>
      <c r="P99" s="436"/>
      <c r="Q99" s="49"/>
      <c r="R99" s="437"/>
      <c r="S99" s="438"/>
      <c r="T99" s="438"/>
      <c r="U99" s="438"/>
      <c r="V99" s="438"/>
      <c r="W99" s="49"/>
      <c r="X99" s="297"/>
      <c r="Y99" s="49"/>
      <c r="Z99" s="436"/>
      <c r="AA99" s="436"/>
      <c r="AB99" s="436"/>
      <c r="AC99" s="436"/>
      <c r="AD99" s="436"/>
      <c r="AE99" s="436"/>
      <c r="AF99" s="436"/>
      <c r="AG99" s="49"/>
      <c r="AH99" s="343"/>
      <c r="AI99" s="49"/>
      <c r="AJ99" s="372" t="str">
        <f t="shared" ref="AJ99:AJ162" si="3">IF(AM99="J","De gekozen activiteiten kunnen niet samen gaan op één perceel",
  IF(AN99="J","Deze activiteit voldoet niet aan de voorwaarden",
  IF(AO99="J","Deze activiteit is reeds gekozen voor dit perceel",
  IF(AP99="J","Inzet voor GLMC8a heeft mogelijk invloed op uitbetaling ANLb",
  IF(AQ99="J","Inzet gewas voor GLMC8a niet mogelijk",
 "")))))</f>
        <v/>
      </c>
      <c r="AK99" s="319"/>
      <c r="AM99" s="355" t="str">
        <f>IF(ISERROR(VLOOKUP(B99,percelen!BA:IW,AM$32,0)),"N",VLOOKUP(B99,percelen!BA:IW,AM$32,0))</f>
        <v>N</v>
      </c>
      <c r="AN99" s="355" t="str">
        <f>IF(ISERROR(VLOOKUP(B99&amp;"_"&amp;Z99,activiteiten!$A:$BD,AN$32,0)),"N",VLOOKUP(B99&amp;"_"&amp;Z99,activiteiten!$A:$BD,AN$32,0))</f>
        <v>N</v>
      </c>
      <c r="AO99" s="355" t="str">
        <f>IF(ISERROR(VLOOKUP(B99&amp;"_"&amp;Z99,activiteiten!$A:$BE,AO$32,0)),"N",VLOOKUP(B99&amp;"_"&amp;Z99,activiteiten!$A:$BE,AO$32,0))</f>
        <v>N</v>
      </c>
      <c r="AP99" s="355" t="str">
        <f>IF(ISERROR(VLOOKUP(B99,percelen!BA:IW,AP$32,0)),"N",VLOOKUP(B99,percelen!BA:IW,AP$32,0))</f>
        <v>N</v>
      </c>
      <c r="AQ99" s="355" t="str">
        <f>IF(ISERROR(VLOOKUP(B99,percelen!BA:IW,AQ$32,0)),"N",VLOOKUP(B99,percelen!BA:IW,AQ$32,0))</f>
        <v>N</v>
      </c>
      <c r="AR99" s="355" t="str">
        <f t="shared" si="2"/>
        <v>N</v>
      </c>
      <c r="AS99" s="313" t="s">
        <v>448</v>
      </c>
      <c r="AT99" s="317" t="str">
        <f>IF(OR($B99="",ISERROR(VLOOKUP($B99&amp;"_"&amp;$Z99,activiteiten!$A:$BC,AT$32,0))),"",VLOOKUP($B99&amp;"_"&amp;$Z99,activiteiten!$A:$BC,AT$32,0))</f>
        <v/>
      </c>
      <c r="AU99" s="313"/>
      <c r="AV99" s="312" t="str">
        <f>IF(OR($B99="",ISERROR(VLOOKUP($B99&amp;"_"&amp;$Z99,activiteiten!$A:$BC,AV$32,0))),"",VLOOKUP($B99&amp;"_"&amp;$Z99,activiteiten!$A:$BC,AV$32,0))</f>
        <v/>
      </c>
      <c r="AW99" s="312"/>
      <c r="AX99" s="312" t="str">
        <f>IF(OR($B99="",ISERROR(VLOOKUP($B99&amp;"_"&amp;$Z99,activiteiten!$A:$BC,AX$32,0))),"",VLOOKUP($B99&amp;"_"&amp;$Z99,activiteiten!$A:$BC,AX$32,0))</f>
        <v/>
      </c>
      <c r="AY99" s="312"/>
      <c r="AZ99" s="312" t="str">
        <f>IF(OR($B99="",ISERROR(VLOOKUP($B99&amp;"_"&amp;$Z99,activiteiten!$A:$BC,AZ$32,0))),"",VLOOKUP($B99&amp;"_"&amp;$Z99,activiteiten!$A:$BC,AZ$32,0))</f>
        <v/>
      </c>
      <c r="BA99" s="312"/>
      <c r="BB99" s="312" t="str">
        <f>IF(OR($B99="",ISERROR(VLOOKUP($B99&amp;"_"&amp;$Z99,activiteiten!$A:$BC,BB$32,0))),"",VLOOKUP($B99&amp;"_"&amp;$Z99,activiteiten!$A:$BC,BB$32,0))</f>
        <v/>
      </c>
      <c r="BC99" s="312"/>
      <c r="BD99" s="312" t="str">
        <f>IF(OR($B99="",ISERROR(VLOOKUP($B99&amp;"_"&amp;$Z99,activiteiten!$A:$BC,BD$32,0))),"",VLOOKUP($B99&amp;"_"&amp;$Z99,activiteiten!$A:$BC,BD$32,0))</f>
        <v/>
      </c>
      <c r="BG99" s="348" t="str">
        <f>percelen!BK70</f>
        <v>N</v>
      </c>
    </row>
    <row r="100" spans="1:59" x14ac:dyDescent="0.25">
      <c r="A100" s="49"/>
      <c r="B100" s="297"/>
      <c r="C100" s="49"/>
      <c r="D100" s="113"/>
      <c r="E100" s="49"/>
      <c r="F100" s="49" t="str">
        <f>IF(D100&lt;&gt;"",VLOOKUP(D100,LOV_GWSGRP!$BX:$BY,2,0),"")</f>
        <v/>
      </c>
      <c r="G100" s="49"/>
      <c r="H100" s="49"/>
      <c r="I100" s="49"/>
      <c r="J100" s="49"/>
      <c r="K100" s="49"/>
      <c r="L100" s="113"/>
      <c r="M100" s="49"/>
      <c r="N100" s="49"/>
      <c r="O100" s="436"/>
      <c r="P100" s="436"/>
      <c r="Q100" s="49"/>
      <c r="R100" s="437"/>
      <c r="S100" s="438"/>
      <c r="T100" s="438"/>
      <c r="U100" s="438"/>
      <c r="V100" s="438"/>
      <c r="W100" s="49"/>
      <c r="X100" s="297"/>
      <c r="Y100" s="49"/>
      <c r="Z100" s="436"/>
      <c r="AA100" s="436"/>
      <c r="AB100" s="436"/>
      <c r="AC100" s="436"/>
      <c r="AD100" s="436"/>
      <c r="AE100" s="436"/>
      <c r="AF100" s="436"/>
      <c r="AG100" s="49"/>
      <c r="AH100" s="343"/>
      <c r="AI100" s="49"/>
      <c r="AJ100" s="372" t="str">
        <f t="shared" si="3"/>
        <v/>
      </c>
      <c r="AK100" s="319"/>
      <c r="AM100" s="355" t="str">
        <f>IF(ISERROR(VLOOKUP(B100,percelen!BA:IW,AM$32,0)),"N",VLOOKUP(B100,percelen!BA:IW,AM$32,0))</f>
        <v>N</v>
      </c>
      <c r="AN100" s="355" t="str">
        <f>IF(ISERROR(VLOOKUP(B100&amp;"_"&amp;Z100,activiteiten!$A:$BD,AN$32,0)),"N",VLOOKUP(B100&amp;"_"&amp;Z100,activiteiten!$A:$BD,AN$32,0))</f>
        <v>N</v>
      </c>
      <c r="AO100" s="355" t="str">
        <f>IF(ISERROR(VLOOKUP(B100&amp;"_"&amp;Z100,activiteiten!$A:$BE,AO$32,0)),"N",VLOOKUP(B100&amp;"_"&amp;Z100,activiteiten!$A:$BE,AO$32,0))</f>
        <v>N</v>
      </c>
      <c r="AP100" s="355" t="str">
        <f>IF(ISERROR(VLOOKUP(B100,percelen!BA:IW,AP$32,0)),"N",VLOOKUP(B100,percelen!BA:IW,AP$32,0))</f>
        <v>N</v>
      </c>
      <c r="AQ100" s="355" t="str">
        <f>IF(ISERROR(VLOOKUP(B100,percelen!BA:IW,AQ$32,0)),"N",VLOOKUP(B100,percelen!BA:IW,AQ$32,0))</f>
        <v>N</v>
      </c>
      <c r="AR100" s="355" t="str">
        <f t="shared" si="2"/>
        <v>N</v>
      </c>
      <c r="AS100" s="313" t="s">
        <v>448</v>
      </c>
      <c r="AT100" s="317" t="str">
        <f>IF(OR($B100="",ISERROR(VLOOKUP($B100&amp;"_"&amp;$Z100,activiteiten!$A:$BC,AT$32,0))),"",VLOOKUP($B100&amp;"_"&amp;$Z100,activiteiten!$A:$BC,AT$32,0))</f>
        <v/>
      </c>
      <c r="AU100" s="313"/>
      <c r="AV100" s="312" t="str">
        <f>IF(OR($B100="",ISERROR(VLOOKUP($B100&amp;"_"&amp;$Z100,activiteiten!$A:$BC,AV$32,0))),"",VLOOKUP($B100&amp;"_"&amp;$Z100,activiteiten!$A:$BC,AV$32,0))</f>
        <v/>
      </c>
      <c r="AW100" s="312"/>
      <c r="AX100" s="312" t="str">
        <f>IF(OR($B100="",ISERROR(VLOOKUP($B100&amp;"_"&amp;$Z100,activiteiten!$A:$BC,AX$32,0))),"",VLOOKUP($B100&amp;"_"&amp;$Z100,activiteiten!$A:$BC,AX$32,0))</f>
        <v/>
      </c>
      <c r="AY100" s="312"/>
      <c r="AZ100" s="312" t="str">
        <f>IF(OR($B100="",ISERROR(VLOOKUP($B100&amp;"_"&amp;$Z100,activiteiten!$A:$BC,AZ$32,0))),"",VLOOKUP($B100&amp;"_"&amp;$Z100,activiteiten!$A:$BC,AZ$32,0))</f>
        <v/>
      </c>
      <c r="BA100" s="312"/>
      <c r="BB100" s="312" t="str">
        <f>IF(OR($B100="",ISERROR(VLOOKUP($B100&amp;"_"&amp;$Z100,activiteiten!$A:$BC,BB$32,0))),"",VLOOKUP($B100&amp;"_"&amp;$Z100,activiteiten!$A:$BC,BB$32,0))</f>
        <v/>
      </c>
      <c r="BC100" s="312"/>
      <c r="BD100" s="312" t="str">
        <f>IF(OR($B100="",ISERROR(VLOOKUP($B100&amp;"_"&amp;$Z100,activiteiten!$A:$BC,BD$32,0))),"",VLOOKUP($B100&amp;"_"&amp;$Z100,activiteiten!$A:$BC,BD$32,0))</f>
        <v/>
      </c>
      <c r="BG100" s="348" t="str">
        <f>percelen!BK71</f>
        <v>N</v>
      </c>
    </row>
    <row r="101" spans="1:59" x14ac:dyDescent="0.25">
      <c r="A101" s="49"/>
      <c r="B101" s="297"/>
      <c r="C101" s="49"/>
      <c r="D101" s="113"/>
      <c r="E101" s="49"/>
      <c r="F101" s="49" t="str">
        <f>IF(D101&lt;&gt;"",VLOOKUP(D101,LOV_GWSGRP!$BX:$BY,2,0),"")</f>
        <v/>
      </c>
      <c r="G101" s="49"/>
      <c r="H101" s="49"/>
      <c r="I101" s="49"/>
      <c r="J101" s="49"/>
      <c r="K101" s="49"/>
      <c r="L101" s="113"/>
      <c r="M101" s="49"/>
      <c r="N101" s="49"/>
      <c r="O101" s="436"/>
      <c r="P101" s="436"/>
      <c r="Q101" s="49"/>
      <c r="R101" s="437"/>
      <c r="S101" s="438"/>
      <c r="T101" s="438"/>
      <c r="U101" s="438"/>
      <c r="V101" s="438"/>
      <c r="W101" s="49"/>
      <c r="X101" s="297"/>
      <c r="Y101" s="49"/>
      <c r="Z101" s="436"/>
      <c r="AA101" s="436"/>
      <c r="AB101" s="436"/>
      <c r="AC101" s="436"/>
      <c r="AD101" s="436"/>
      <c r="AE101" s="436"/>
      <c r="AF101" s="436"/>
      <c r="AG101" s="49"/>
      <c r="AH101" s="343"/>
      <c r="AI101" s="49"/>
      <c r="AJ101" s="372" t="str">
        <f t="shared" si="3"/>
        <v/>
      </c>
      <c r="AK101" s="319"/>
      <c r="AM101" s="355" t="str">
        <f>IF(ISERROR(VLOOKUP(B101,percelen!BA:IW,AM$32,0)),"N",VLOOKUP(B101,percelen!BA:IW,AM$32,0))</f>
        <v>N</v>
      </c>
      <c r="AN101" s="355" t="str">
        <f>IF(ISERROR(VLOOKUP(B101&amp;"_"&amp;Z101,activiteiten!$A:$BD,AN$32,0)),"N",VLOOKUP(B101&amp;"_"&amp;Z101,activiteiten!$A:$BD,AN$32,0))</f>
        <v>N</v>
      </c>
      <c r="AO101" s="355" t="str">
        <f>IF(ISERROR(VLOOKUP(B101&amp;"_"&amp;Z101,activiteiten!$A:$BE,AO$32,0)),"N",VLOOKUP(B101&amp;"_"&amp;Z101,activiteiten!$A:$BE,AO$32,0))</f>
        <v>N</v>
      </c>
      <c r="AP101" s="355" t="str">
        <f>IF(ISERROR(VLOOKUP(B101,percelen!BA:IW,AP$32,0)),"N",VLOOKUP(B101,percelen!BA:IW,AP$32,0))</f>
        <v>N</v>
      </c>
      <c r="AQ101" s="355" t="str">
        <f>IF(ISERROR(VLOOKUP(B101,percelen!BA:IW,AQ$32,0)),"N",VLOOKUP(B101,percelen!BA:IW,AQ$32,0))</f>
        <v>N</v>
      </c>
      <c r="AR101" s="355" t="str">
        <f t="shared" si="2"/>
        <v>N</v>
      </c>
      <c r="AS101" s="313" t="s">
        <v>448</v>
      </c>
      <c r="AT101" s="317" t="str">
        <f>IF(OR($B101="",ISERROR(VLOOKUP($B101&amp;"_"&amp;$Z101,activiteiten!$A:$BC,AT$32,0))),"",VLOOKUP($B101&amp;"_"&amp;$Z101,activiteiten!$A:$BC,AT$32,0))</f>
        <v/>
      </c>
      <c r="AU101" s="313"/>
      <c r="AV101" s="312" t="str">
        <f>IF(OR($B101="",ISERROR(VLOOKUP($B101&amp;"_"&amp;$Z101,activiteiten!$A:$BC,AV$32,0))),"",VLOOKUP($B101&amp;"_"&amp;$Z101,activiteiten!$A:$BC,AV$32,0))</f>
        <v/>
      </c>
      <c r="AW101" s="312"/>
      <c r="AX101" s="312" t="str">
        <f>IF(OR($B101="",ISERROR(VLOOKUP($B101&amp;"_"&amp;$Z101,activiteiten!$A:$BC,AX$32,0))),"",VLOOKUP($B101&amp;"_"&amp;$Z101,activiteiten!$A:$BC,AX$32,0))</f>
        <v/>
      </c>
      <c r="AY101" s="312"/>
      <c r="AZ101" s="312" t="str">
        <f>IF(OR($B101="",ISERROR(VLOOKUP($B101&amp;"_"&amp;$Z101,activiteiten!$A:$BC,AZ$32,0))),"",VLOOKUP($B101&amp;"_"&amp;$Z101,activiteiten!$A:$BC,AZ$32,0))</f>
        <v/>
      </c>
      <c r="BA101" s="312"/>
      <c r="BB101" s="312" t="str">
        <f>IF(OR($B101="",ISERROR(VLOOKUP($B101&amp;"_"&amp;$Z101,activiteiten!$A:$BC,BB$32,0))),"",VLOOKUP($B101&amp;"_"&amp;$Z101,activiteiten!$A:$BC,BB$32,0))</f>
        <v/>
      </c>
      <c r="BC101" s="312"/>
      <c r="BD101" s="312" t="str">
        <f>IF(OR($B101="",ISERROR(VLOOKUP($B101&amp;"_"&amp;$Z101,activiteiten!$A:$BC,BD$32,0))),"",VLOOKUP($B101&amp;"_"&amp;$Z101,activiteiten!$A:$BC,BD$32,0))</f>
        <v/>
      </c>
      <c r="BG101" s="348" t="str">
        <f>percelen!BK72</f>
        <v>N</v>
      </c>
    </row>
    <row r="102" spans="1:59" x14ac:dyDescent="0.25">
      <c r="A102" s="49"/>
      <c r="B102" s="297"/>
      <c r="C102" s="49"/>
      <c r="D102" s="113"/>
      <c r="E102" s="49"/>
      <c r="F102" s="49" t="str">
        <f>IF(D102&lt;&gt;"",VLOOKUP(D102,LOV_GWSGRP!$BX:$BY,2,0),"")</f>
        <v/>
      </c>
      <c r="G102" s="49"/>
      <c r="H102" s="49"/>
      <c r="I102" s="49"/>
      <c r="J102" s="49"/>
      <c r="K102" s="49"/>
      <c r="L102" s="113"/>
      <c r="M102" s="49"/>
      <c r="N102" s="49"/>
      <c r="O102" s="436"/>
      <c r="P102" s="436"/>
      <c r="Q102" s="49"/>
      <c r="R102" s="437"/>
      <c r="S102" s="438"/>
      <c r="T102" s="438"/>
      <c r="U102" s="438"/>
      <c r="V102" s="438"/>
      <c r="W102" s="49"/>
      <c r="X102" s="297"/>
      <c r="Y102" s="49"/>
      <c r="Z102" s="436"/>
      <c r="AA102" s="436"/>
      <c r="AB102" s="436"/>
      <c r="AC102" s="436"/>
      <c r="AD102" s="436"/>
      <c r="AE102" s="436"/>
      <c r="AF102" s="436"/>
      <c r="AG102" s="49"/>
      <c r="AH102" s="343"/>
      <c r="AI102" s="49"/>
      <c r="AJ102" s="372" t="str">
        <f t="shared" si="3"/>
        <v/>
      </c>
      <c r="AK102" s="319"/>
      <c r="AM102" s="355" t="str">
        <f>IF(ISERROR(VLOOKUP(B102,percelen!BA:IW,AM$32,0)),"N",VLOOKUP(B102,percelen!BA:IW,AM$32,0))</f>
        <v>N</v>
      </c>
      <c r="AN102" s="355" t="str">
        <f>IF(ISERROR(VLOOKUP(B102&amp;"_"&amp;Z102,activiteiten!$A:$BD,AN$32,0)),"N",VLOOKUP(B102&amp;"_"&amp;Z102,activiteiten!$A:$BD,AN$32,0))</f>
        <v>N</v>
      </c>
      <c r="AO102" s="355" t="str">
        <f>IF(ISERROR(VLOOKUP(B102&amp;"_"&amp;Z102,activiteiten!$A:$BE,AO$32,0)),"N",VLOOKUP(B102&amp;"_"&amp;Z102,activiteiten!$A:$BE,AO$32,0))</f>
        <v>N</v>
      </c>
      <c r="AP102" s="355" t="str">
        <f>IF(ISERROR(VLOOKUP(B102,percelen!BA:IW,AP$32,0)),"N",VLOOKUP(B102,percelen!BA:IW,AP$32,0))</f>
        <v>N</v>
      </c>
      <c r="AQ102" s="355" t="str">
        <f>IF(ISERROR(VLOOKUP(B102,percelen!BA:IW,AQ$32,0)),"N",VLOOKUP(B102,percelen!BA:IW,AQ$32,0))</f>
        <v>N</v>
      </c>
      <c r="AR102" s="355" t="str">
        <f t="shared" si="2"/>
        <v>N</v>
      </c>
      <c r="AS102" s="313" t="s">
        <v>448</v>
      </c>
      <c r="AT102" s="317" t="str">
        <f>IF(OR($B102="",ISERROR(VLOOKUP($B102&amp;"_"&amp;$Z102,activiteiten!$A:$BC,AT$32,0))),"",VLOOKUP($B102&amp;"_"&amp;$Z102,activiteiten!$A:$BC,AT$32,0))</f>
        <v/>
      </c>
      <c r="AU102" s="313"/>
      <c r="AV102" s="312" t="str">
        <f>IF(OR($B102="",ISERROR(VLOOKUP($B102&amp;"_"&amp;$Z102,activiteiten!$A:$BC,AV$32,0))),"",VLOOKUP($B102&amp;"_"&amp;$Z102,activiteiten!$A:$BC,AV$32,0))</f>
        <v/>
      </c>
      <c r="AW102" s="312"/>
      <c r="AX102" s="312" t="str">
        <f>IF(OR($B102="",ISERROR(VLOOKUP($B102&amp;"_"&amp;$Z102,activiteiten!$A:$BC,AX$32,0))),"",VLOOKUP($B102&amp;"_"&amp;$Z102,activiteiten!$A:$BC,AX$32,0))</f>
        <v/>
      </c>
      <c r="AY102" s="312"/>
      <c r="AZ102" s="312" t="str">
        <f>IF(OR($B102="",ISERROR(VLOOKUP($B102&amp;"_"&amp;$Z102,activiteiten!$A:$BC,AZ$32,0))),"",VLOOKUP($B102&amp;"_"&amp;$Z102,activiteiten!$A:$BC,AZ$32,0))</f>
        <v/>
      </c>
      <c r="BA102" s="312"/>
      <c r="BB102" s="312" t="str">
        <f>IF(OR($B102="",ISERROR(VLOOKUP($B102&amp;"_"&amp;$Z102,activiteiten!$A:$BC,BB$32,0))),"",VLOOKUP($B102&amp;"_"&amp;$Z102,activiteiten!$A:$BC,BB$32,0))</f>
        <v/>
      </c>
      <c r="BC102" s="312"/>
      <c r="BD102" s="312" t="str">
        <f>IF(OR($B102="",ISERROR(VLOOKUP($B102&amp;"_"&amp;$Z102,activiteiten!$A:$BC,BD$32,0))),"",VLOOKUP($B102&amp;"_"&amp;$Z102,activiteiten!$A:$BC,BD$32,0))</f>
        <v/>
      </c>
      <c r="BG102" s="348" t="str">
        <f>percelen!BK73</f>
        <v>N</v>
      </c>
    </row>
    <row r="103" spans="1:59" x14ac:dyDescent="0.25">
      <c r="A103" s="49"/>
      <c r="B103" s="297"/>
      <c r="C103" s="49"/>
      <c r="D103" s="113"/>
      <c r="E103" s="49"/>
      <c r="F103" s="49" t="str">
        <f>IF(D103&lt;&gt;"",VLOOKUP(D103,LOV_GWSGRP!$BX:$BY,2,0),"")</f>
        <v/>
      </c>
      <c r="G103" s="49"/>
      <c r="H103" s="49"/>
      <c r="I103" s="49"/>
      <c r="J103" s="49"/>
      <c r="K103" s="49"/>
      <c r="L103" s="113"/>
      <c r="M103" s="49"/>
      <c r="N103" s="49"/>
      <c r="O103" s="436"/>
      <c r="P103" s="436"/>
      <c r="Q103" s="49"/>
      <c r="R103" s="437"/>
      <c r="S103" s="438"/>
      <c r="T103" s="438"/>
      <c r="U103" s="438"/>
      <c r="V103" s="438"/>
      <c r="W103" s="49"/>
      <c r="X103" s="297"/>
      <c r="Y103" s="49"/>
      <c r="Z103" s="436"/>
      <c r="AA103" s="436"/>
      <c r="AB103" s="436"/>
      <c r="AC103" s="436"/>
      <c r="AD103" s="436"/>
      <c r="AE103" s="436"/>
      <c r="AF103" s="436"/>
      <c r="AG103" s="49"/>
      <c r="AH103" s="343"/>
      <c r="AI103" s="49"/>
      <c r="AJ103" s="372" t="str">
        <f t="shared" si="3"/>
        <v/>
      </c>
      <c r="AK103" s="319"/>
      <c r="AM103" s="355" t="str">
        <f>IF(ISERROR(VLOOKUP(B103,percelen!BA:IW,AM$32,0)),"N",VLOOKUP(B103,percelen!BA:IW,AM$32,0))</f>
        <v>N</v>
      </c>
      <c r="AN103" s="355" t="str">
        <f>IF(ISERROR(VLOOKUP(B103&amp;"_"&amp;Z103,activiteiten!$A:$BD,AN$32,0)),"N",VLOOKUP(B103&amp;"_"&amp;Z103,activiteiten!$A:$BD,AN$32,0))</f>
        <v>N</v>
      </c>
      <c r="AO103" s="355" t="str">
        <f>IF(ISERROR(VLOOKUP(B103&amp;"_"&amp;Z103,activiteiten!$A:$BE,AO$32,0)),"N",VLOOKUP(B103&amp;"_"&amp;Z103,activiteiten!$A:$BE,AO$32,0))</f>
        <v>N</v>
      </c>
      <c r="AP103" s="355" t="str">
        <f>IF(ISERROR(VLOOKUP(B103,percelen!BA:IW,AP$32,0)),"N",VLOOKUP(B103,percelen!BA:IW,AP$32,0))</f>
        <v>N</v>
      </c>
      <c r="AQ103" s="355" t="str">
        <f>IF(ISERROR(VLOOKUP(B103,percelen!BA:IW,AQ$32,0)),"N",VLOOKUP(B103,percelen!BA:IW,AQ$32,0))</f>
        <v>N</v>
      </c>
      <c r="AR103" s="355" t="str">
        <f t="shared" si="2"/>
        <v>N</v>
      </c>
      <c r="AS103" s="313" t="s">
        <v>448</v>
      </c>
      <c r="AT103" s="317" t="str">
        <f>IF(OR($B103="",ISERROR(VLOOKUP($B103&amp;"_"&amp;$Z103,activiteiten!$A:$BC,AT$32,0))),"",VLOOKUP($B103&amp;"_"&amp;$Z103,activiteiten!$A:$BC,AT$32,0))</f>
        <v/>
      </c>
      <c r="AU103" s="313"/>
      <c r="AV103" s="312" t="str">
        <f>IF(OR($B103="",ISERROR(VLOOKUP($B103&amp;"_"&amp;$Z103,activiteiten!$A:$BC,AV$32,0))),"",VLOOKUP($B103&amp;"_"&amp;$Z103,activiteiten!$A:$BC,AV$32,0))</f>
        <v/>
      </c>
      <c r="AW103" s="312"/>
      <c r="AX103" s="312" t="str">
        <f>IF(OR($B103="",ISERROR(VLOOKUP($B103&amp;"_"&amp;$Z103,activiteiten!$A:$BC,AX$32,0))),"",VLOOKUP($B103&amp;"_"&amp;$Z103,activiteiten!$A:$BC,AX$32,0))</f>
        <v/>
      </c>
      <c r="AY103" s="312"/>
      <c r="AZ103" s="312" t="str">
        <f>IF(OR($B103="",ISERROR(VLOOKUP($B103&amp;"_"&amp;$Z103,activiteiten!$A:$BC,AZ$32,0))),"",VLOOKUP($B103&amp;"_"&amp;$Z103,activiteiten!$A:$BC,AZ$32,0))</f>
        <v/>
      </c>
      <c r="BA103" s="312"/>
      <c r="BB103" s="312" t="str">
        <f>IF(OR($B103="",ISERROR(VLOOKUP($B103&amp;"_"&amp;$Z103,activiteiten!$A:$BC,BB$32,0))),"",VLOOKUP($B103&amp;"_"&amp;$Z103,activiteiten!$A:$BC,BB$32,0))</f>
        <v/>
      </c>
      <c r="BC103" s="312"/>
      <c r="BD103" s="312" t="str">
        <f>IF(OR($B103="",ISERROR(VLOOKUP($B103&amp;"_"&amp;$Z103,activiteiten!$A:$BC,BD$32,0))),"",VLOOKUP($B103&amp;"_"&amp;$Z103,activiteiten!$A:$BC,BD$32,0))</f>
        <v/>
      </c>
      <c r="BG103" s="348" t="str">
        <f>percelen!BK74</f>
        <v>N</v>
      </c>
    </row>
    <row r="104" spans="1:59" x14ac:dyDescent="0.25">
      <c r="A104" s="49"/>
      <c r="B104" s="297"/>
      <c r="C104" s="49"/>
      <c r="D104" s="113"/>
      <c r="E104" s="49"/>
      <c r="F104" s="49" t="str">
        <f>IF(D104&lt;&gt;"",VLOOKUP(D104,LOV_GWSGRP!$BX:$BY,2,0),"")</f>
        <v/>
      </c>
      <c r="G104" s="49"/>
      <c r="H104" s="49"/>
      <c r="I104" s="49"/>
      <c r="J104" s="49"/>
      <c r="K104" s="49"/>
      <c r="L104" s="113"/>
      <c r="M104" s="49"/>
      <c r="N104" s="49"/>
      <c r="O104" s="436"/>
      <c r="P104" s="436"/>
      <c r="Q104" s="49"/>
      <c r="R104" s="437"/>
      <c r="S104" s="438"/>
      <c r="T104" s="438"/>
      <c r="U104" s="438"/>
      <c r="V104" s="438"/>
      <c r="W104" s="49"/>
      <c r="X104" s="297"/>
      <c r="Y104" s="49"/>
      <c r="Z104" s="436"/>
      <c r="AA104" s="436"/>
      <c r="AB104" s="436"/>
      <c r="AC104" s="436"/>
      <c r="AD104" s="436"/>
      <c r="AE104" s="436"/>
      <c r="AF104" s="436"/>
      <c r="AG104" s="49"/>
      <c r="AH104" s="343"/>
      <c r="AI104" s="49"/>
      <c r="AJ104" s="372" t="str">
        <f t="shared" si="3"/>
        <v/>
      </c>
      <c r="AK104" s="319"/>
      <c r="AM104" s="355" t="str">
        <f>IF(ISERROR(VLOOKUP(B104,percelen!BA:IW,AM$32,0)),"N",VLOOKUP(B104,percelen!BA:IW,AM$32,0))</f>
        <v>N</v>
      </c>
      <c r="AN104" s="355" t="str">
        <f>IF(ISERROR(VLOOKUP(B104&amp;"_"&amp;Z104,activiteiten!$A:$BD,AN$32,0)),"N",VLOOKUP(B104&amp;"_"&amp;Z104,activiteiten!$A:$BD,AN$32,0))</f>
        <v>N</v>
      </c>
      <c r="AO104" s="355" t="str">
        <f>IF(ISERROR(VLOOKUP(B104&amp;"_"&amp;Z104,activiteiten!$A:$BE,AO$32,0)),"N",VLOOKUP(B104&amp;"_"&amp;Z104,activiteiten!$A:$BE,AO$32,0))</f>
        <v>N</v>
      </c>
      <c r="AP104" s="355" t="str">
        <f>IF(ISERROR(VLOOKUP(B104,percelen!BA:IW,AP$32,0)),"N",VLOOKUP(B104,percelen!BA:IW,AP$32,0))</f>
        <v>N</v>
      </c>
      <c r="AQ104" s="355" t="str">
        <f>IF(ISERROR(VLOOKUP(B104,percelen!BA:IW,AQ$32,0)),"N",VLOOKUP(B104,percelen!BA:IW,AQ$32,0))</f>
        <v>N</v>
      </c>
      <c r="AR104" s="355" t="str">
        <f t="shared" ref="AR104:AR167" si="4">IF(OR(AM104="J",AN104="J",AO104="J"),"J","N")</f>
        <v>N</v>
      </c>
      <c r="AS104" s="313" t="s">
        <v>448</v>
      </c>
      <c r="AT104" s="317" t="str">
        <f>IF(OR($B104="",ISERROR(VLOOKUP($B104&amp;"_"&amp;$Z104,activiteiten!$A:$BC,AT$32,0))),"",VLOOKUP($B104&amp;"_"&amp;$Z104,activiteiten!$A:$BC,AT$32,0))</f>
        <v/>
      </c>
      <c r="AU104" s="313"/>
      <c r="AV104" s="312" t="str">
        <f>IF(OR($B104="",ISERROR(VLOOKUP($B104&amp;"_"&amp;$Z104,activiteiten!$A:$BC,AV$32,0))),"",VLOOKUP($B104&amp;"_"&amp;$Z104,activiteiten!$A:$BC,AV$32,0))</f>
        <v/>
      </c>
      <c r="AW104" s="312"/>
      <c r="AX104" s="312" t="str">
        <f>IF(OR($B104="",ISERROR(VLOOKUP($B104&amp;"_"&amp;$Z104,activiteiten!$A:$BC,AX$32,0))),"",VLOOKUP($B104&amp;"_"&amp;$Z104,activiteiten!$A:$BC,AX$32,0))</f>
        <v/>
      </c>
      <c r="AY104" s="312"/>
      <c r="AZ104" s="312" t="str">
        <f>IF(OR($B104="",ISERROR(VLOOKUP($B104&amp;"_"&amp;$Z104,activiteiten!$A:$BC,AZ$32,0))),"",VLOOKUP($B104&amp;"_"&amp;$Z104,activiteiten!$A:$BC,AZ$32,0))</f>
        <v/>
      </c>
      <c r="BA104" s="312"/>
      <c r="BB104" s="312" t="str">
        <f>IF(OR($B104="",ISERROR(VLOOKUP($B104&amp;"_"&amp;$Z104,activiteiten!$A:$BC,BB$32,0))),"",VLOOKUP($B104&amp;"_"&amp;$Z104,activiteiten!$A:$BC,BB$32,0))</f>
        <v/>
      </c>
      <c r="BC104" s="312"/>
      <c r="BD104" s="312" t="str">
        <f>IF(OR($B104="",ISERROR(VLOOKUP($B104&amp;"_"&amp;$Z104,activiteiten!$A:$BC,BD$32,0))),"",VLOOKUP($B104&amp;"_"&amp;$Z104,activiteiten!$A:$BC,BD$32,0))</f>
        <v/>
      </c>
      <c r="BG104" s="348" t="str">
        <f>percelen!BK75</f>
        <v>N</v>
      </c>
    </row>
    <row r="105" spans="1:59" x14ac:dyDescent="0.25">
      <c r="A105" s="49"/>
      <c r="B105" s="297"/>
      <c r="C105" s="49"/>
      <c r="D105" s="113"/>
      <c r="E105" s="49"/>
      <c r="F105" s="49" t="str">
        <f>IF(D105&lt;&gt;"",VLOOKUP(D105,LOV_GWSGRP!$BX:$BY,2,0),"")</f>
        <v/>
      </c>
      <c r="G105" s="49"/>
      <c r="H105" s="49"/>
      <c r="I105" s="49"/>
      <c r="J105" s="49"/>
      <c r="K105" s="49"/>
      <c r="L105" s="113"/>
      <c r="M105" s="49"/>
      <c r="N105" s="49"/>
      <c r="O105" s="436"/>
      <c r="P105" s="436"/>
      <c r="Q105" s="49"/>
      <c r="R105" s="437"/>
      <c r="S105" s="438"/>
      <c r="T105" s="438"/>
      <c r="U105" s="438"/>
      <c r="V105" s="438"/>
      <c r="W105" s="49"/>
      <c r="X105" s="297"/>
      <c r="Y105" s="49"/>
      <c r="Z105" s="436"/>
      <c r="AA105" s="436"/>
      <c r="AB105" s="436"/>
      <c r="AC105" s="436"/>
      <c r="AD105" s="436"/>
      <c r="AE105" s="436"/>
      <c r="AF105" s="436"/>
      <c r="AG105" s="49"/>
      <c r="AH105" s="343"/>
      <c r="AI105" s="49"/>
      <c r="AJ105" s="372" t="str">
        <f t="shared" si="3"/>
        <v/>
      </c>
      <c r="AK105" s="319"/>
      <c r="AM105" s="355" t="str">
        <f>IF(ISERROR(VLOOKUP(B105,percelen!BA:IW,AM$32,0)),"N",VLOOKUP(B105,percelen!BA:IW,AM$32,0))</f>
        <v>N</v>
      </c>
      <c r="AN105" s="355" t="str">
        <f>IF(ISERROR(VLOOKUP(B105&amp;"_"&amp;Z105,activiteiten!$A:$BD,AN$32,0)),"N",VLOOKUP(B105&amp;"_"&amp;Z105,activiteiten!$A:$BD,AN$32,0))</f>
        <v>N</v>
      </c>
      <c r="AO105" s="355" t="str">
        <f>IF(ISERROR(VLOOKUP(B105&amp;"_"&amp;Z105,activiteiten!$A:$BE,AO$32,0)),"N",VLOOKUP(B105&amp;"_"&amp;Z105,activiteiten!$A:$BE,AO$32,0))</f>
        <v>N</v>
      </c>
      <c r="AP105" s="355" t="str">
        <f>IF(ISERROR(VLOOKUP(B105,percelen!BA:IW,AP$32,0)),"N",VLOOKUP(B105,percelen!BA:IW,AP$32,0))</f>
        <v>N</v>
      </c>
      <c r="AQ105" s="355" t="str">
        <f>IF(ISERROR(VLOOKUP(B105,percelen!BA:IW,AQ$32,0)),"N",VLOOKUP(B105,percelen!BA:IW,AQ$32,0))</f>
        <v>N</v>
      </c>
      <c r="AR105" s="355" t="str">
        <f t="shared" si="4"/>
        <v>N</v>
      </c>
      <c r="AS105" s="313" t="s">
        <v>448</v>
      </c>
      <c r="AT105" s="317" t="str">
        <f>IF(OR($B105="",ISERROR(VLOOKUP($B105&amp;"_"&amp;$Z105,activiteiten!$A:$BC,AT$32,0))),"",VLOOKUP($B105&amp;"_"&amp;$Z105,activiteiten!$A:$BC,AT$32,0))</f>
        <v/>
      </c>
      <c r="AU105" s="313"/>
      <c r="AV105" s="312" t="str">
        <f>IF(OR($B105="",ISERROR(VLOOKUP($B105&amp;"_"&amp;$Z105,activiteiten!$A:$BC,AV$32,0))),"",VLOOKUP($B105&amp;"_"&amp;$Z105,activiteiten!$A:$BC,AV$32,0))</f>
        <v/>
      </c>
      <c r="AW105" s="312"/>
      <c r="AX105" s="312" t="str">
        <f>IF(OR($B105="",ISERROR(VLOOKUP($B105&amp;"_"&amp;$Z105,activiteiten!$A:$BC,AX$32,0))),"",VLOOKUP($B105&amp;"_"&amp;$Z105,activiteiten!$A:$BC,AX$32,0))</f>
        <v/>
      </c>
      <c r="AY105" s="312"/>
      <c r="AZ105" s="312" t="str">
        <f>IF(OR($B105="",ISERROR(VLOOKUP($B105&amp;"_"&amp;$Z105,activiteiten!$A:$BC,AZ$32,0))),"",VLOOKUP($B105&amp;"_"&amp;$Z105,activiteiten!$A:$BC,AZ$32,0))</f>
        <v/>
      </c>
      <c r="BA105" s="312"/>
      <c r="BB105" s="312" t="str">
        <f>IF(OR($B105="",ISERROR(VLOOKUP($B105&amp;"_"&amp;$Z105,activiteiten!$A:$BC,BB$32,0))),"",VLOOKUP($B105&amp;"_"&amp;$Z105,activiteiten!$A:$BC,BB$32,0))</f>
        <v/>
      </c>
      <c r="BC105" s="312"/>
      <c r="BD105" s="312" t="str">
        <f>IF(OR($B105="",ISERROR(VLOOKUP($B105&amp;"_"&amp;$Z105,activiteiten!$A:$BC,BD$32,0))),"",VLOOKUP($B105&amp;"_"&amp;$Z105,activiteiten!$A:$BC,BD$32,0))</f>
        <v/>
      </c>
      <c r="BG105" s="348" t="str">
        <f>percelen!BK76</f>
        <v>N</v>
      </c>
    </row>
    <row r="106" spans="1:59" x14ac:dyDescent="0.25">
      <c r="A106" s="49"/>
      <c r="B106" s="297"/>
      <c r="C106" s="49"/>
      <c r="D106" s="113"/>
      <c r="E106" s="49"/>
      <c r="F106" s="49" t="str">
        <f>IF(D106&lt;&gt;"",VLOOKUP(D106,LOV_GWSGRP!$BX:$BY,2,0),"")</f>
        <v/>
      </c>
      <c r="G106" s="49"/>
      <c r="H106" s="49"/>
      <c r="I106" s="49"/>
      <c r="J106" s="49"/>
      <c r="K106" s="49"/>
      <c r="L106" s="113"/>
      <c r="M106" s="49"/>
      <c r="N106" s="49"/>
      <c r="O106" s="436"/>
      <c r="P106" s="436"/>
      <c r="Q106" s="49"/>
      <c r="R106" s="437"/>
      <c r="S106" s="438"/>
      <c r="T106" s="438"/>
      <c r="U106" s="438"/>
      <c r="V106" s="438"/>
      <c r="W106" s="49"/>
      <c r="X106" s="297"/>
      <c r="Y106" s="49"/>
      <c r="Z106" s="436"/>
      <c r="AA106" s="436"/>
      <c r="AB106" s="436"/>
      <c r="AC106" s="436"/>
      <c r="AD106" s="436"/>
      <c r="AE106" s="436"/>
      <c r="AF106" s="436"/>
      <c r="AG106" s="49"/>
      <c r="AH106" s="343"/>
      <c r="AI106" s="49"/>
      <c r="AJ106" s="372" t="str">
        <f t="shared" si="3"/>
        <v/>
      </c>
      <c r="AK106" s="319"/>
      <c r="AM106" s="355" t="str">
        <f>IF(ISERROR(VLOOKUP(B106,percelen!BA:IW,AM$32,0)),"N",VLOOKUP(B106,percelen!BA:IW,AM$32,0))</f>
        <v>N</v>
      </c>
      <c r="AN106" s="355" t="str">
        <f>IF(ISERROR(VLOOKUP(B106&amp;"_"&amp;Z106,activiteiten!$A:$BD,AN$32,0)),"N",VLOOKUP(B106&amp;"_"&amp;Z106,activiteiten!$A:$BD,AN$32,0))</f>
        <v>N</v>
      </c>
      <c r="AO106" s="355" t="str">
        <f>IF(ISERROR(VLOOKUP(B106&amp;"_"&amp;Z106,activiteiten!$A:$BE,AO$32,0)),"N",VLOOKUP(B106&amp;"_"&amp;Z106,activiteiten!$A:$BE,AO$32,0))</f>
        <v>N</v>
      </c>
      <c r="AP106" s="355" t="str">
        <f>IF(ISERROR(VLOOKUP(B106,percelen!BA:IW,AP$32,0)),"N",VLOOKUP(B106,percelen!BA:IW,AP$32,0))</f>
        <v>N</v>
      </c>
      <c r="AQ106" s="355" t="str">
        <f>IF(ISERROR(VLOOKUP(B106,percelen!BA:IW,AQ$32,0)),"N",VLOOKUP(B106,percelen!BA:IW,AQ$32,0))</f>
        <v>N</v>
      </c>
      <c r="AR106" s="355" t="str">
        <f t="shared" si="4"/>
        <v>N</v>
      </c>
      <c r="AS106" s="313" t="s">
        <v>448</v>
      </c>
      <c r="AT106" s="317" t="str">
        <f>IF(OR($B106="",ISERROR(VLOOKUP($B106&amp;"_"&amp;$Z106,activiteiten!$A:$BC,AT$32,0))),"",VLOOKUP($B106&amp;"_"&amp;$Z106,activiteiten!$A:$BC,AT$32,0))</f>
        <v/>
      </c>
      <c r="AU106" s="313"/>
      <c r="AV106" s="312" t="str">
        <f>IF(OR($B106="",ISERROR(VLOOKUP($B106&amp;"_"&amp;$Z106,activiteiten!$A:$BC,AV$32,0))),"",VLOOKUP($B106&amp;"_"&amp;$Z106,activiteiten!$A:$BC,AV$32,0))</f>
        <v/>
      </c>
      <c r="AW106" s="312"/>
      <c r="AX106" s="312" t="str">
        <f>IF(OR($B106="",ISERROR(VLOOKUP($B106&amp;"_"&amp;$Z106,activiteiten!$A:$BC,AX$32,0))),"",VLOOKUP($B106&amp;"_"&amp;$Z106,activiteiten!$A:$BC,AX$32,0))</f>
        <v/>
      </c>
      <c r="AY106" s="312"/>
      <c r="AZ106" s="312" t="str">
        <f>IF(OR($B106="",ISERROR(VLOOKUP($B106&amp;"_"&amp;$Z106,activiteiten!$A:$BC,AZ$32,0))),"",VLOOKUP($B106&amp;"_"&amp;$Z106,activiteiten!$A:$BC,AZ$32,0))</f>
        <v/>
      </c>
      <c r="BA106" s="312"/>
      <c r="BB106" s="312" t="str">
        <f>IF(OR($B106="",ISERROR(VLOOKUP($B106&amp;"_"&amp;$Z106,activiteiten!$A:$BC,BB$32,0))),"",VLOOKUP($B106&amp;"_"&amp;$Z106,activiteiten!$A:$BC,BB$32,0))</f>
        <v/>
      </c>
      <c r="BC106" s="312"/>
      <c r="BD106" s="312" t="str">
        <f>IF(OR($B106="",ISERROR(VLOOKUP($B106&amp;"_"&amp;$Z106,activiteiten!$A:$BC,BD$32,0))),"",VLOOKUP($B106&amp;"_"&amp;$Z106,activiteiten!$A:$BC,BD$32,0))</f>
        <v/>
      </c>
      <c r="BG106" s="348" t="str">
        <f>percelen!BK77</f>
        <v>N</v>
      </c>
    </row>
    <row r="107" spans="1:59" x14ac:dyDescent="0.25">
      <c r="A107" s="49"/>
      <c r="B107" s="297"/>
      <c r="C107" s="49"/>
      <c r="D107" s="113"/>
      <c r="E107" s="49"/>
      <c r="F107" s="49" t="str">
        <f>IF(D107&lt;&gt;"",VLOOKUP(D107,LOV_GWSGRP!$BX:$BY,2,0),"")</f>
        <v/>
      </c>
      <c r="G107" s="49"/>
      <c r="H107" s="49"/>
      <c r="I107" s="49"/>
      <c r="J107" s="49"/>
      <c r="K107" s="49"/>
      <c r="L107" s="113"/>
      <c r="M107" s="49"/>
      <c r="N107" s="49"/>
      <c r="O107" s="436"/>
      <c r="P107" s="436"/>
      <c r="Q107" s="49"/>
      <c r="R107" s="437"/>
      <c r="S107" s="438"/>
      <c r="T107" s="438"/>
      <c r="U107" s="438"/>
      <c r="V107" s="438"/>
      <c r="W107" s="49"/>
      <c r="X107" s="297"/>
      <c r="Y107" s="49"/>
      <c r="Z107" s="436"/>
      <c r="AA107" s="436"/>
      <c r="AB107" s="436"/>
      <c r="AC107" s="436"/>
      <c r="AD107" s="436"/>
      <c r="AE107" s="436"/>
      <c r="AF107" s="436"/>
      <c r="AG107" s="49"/>
      <c r="AH107" s="343"/>
      <c r="AI107" s="49"/>
      <c r="AJ107" s="372" t="str">
        <f t="shared" si="3"/>
        <v/>
      </c>
      <c r="AK107" s="319"/>
      <c r="AM107" s="355" t="str">
        <f>IF(ISERROR(VLOOKUP(B107,percelen!BA:IW,AM$32,0)),"N",VLOOKUP(B107,percelen!BA:IW,AM$32,0))</f>
        <v>N</v>
      </c>
      <c r="AN107" s="355" t="str">
        <f>IF(ISERROR(VLOOKUP(B107&amp;"_"&amp;Z107,activiteiten!$A:$BD,AN$32,0)),"N",VLOOKUP(B107&amp;"_"&amp;Z107,activiteiten!$A:$BD,AN$32,0))</f>
        <v>N</v>
      </c>
      <c r="AO107" s="355" t="str">
        <f>IF(ISERROR(VLOOKUP(B107&amp;"_"&amp;Z107,activiteiten!$A:$BE,AO$32,0)),"N",VLOOKUP(B107&amp;"_"&amp;Z107,activiteiten!$A:$BE,AO$32,0))</f>
        <v>N</v>
      </c>
      <c r="AP107" s="355" t="str">
        <f>IF(ISERROR(VLOOKUP(B107,percelen!BA:IW,AP$32,0)),"N",VLOOKUP(B107,percelen!BA:IW,AP$32,0))</f>
        <v>N</v>
      </c>
      <c r="AQ107" s="355" t="str">
        <f>IF(ISERROR(VLOOKUP(B107,percelen!BA:IW,AQ$32,0)),"N",VLOOKUP(B107,percelen!BA:IW,AQ$32,0))</f>
        <v>N</v>
      </c>
      <c r="AR107" s="355" t="str">
        <f t="shared" si="4"/>
        <v>N</v>
      </c>
      <c r="AS107" s="313" t="s">
        <v>448</v>
      </c>
      <c r="AT107" s="317" t="str">
        <f>IF(OR($B107="",ISERROR(VLOOKUP($B107&amp;"_"&amp;$Z107,activiteiten!$A:$BC,AT$32,0))),"",VLOOKUP($B107&amp;"_"&amp;$Z107,activiteiten!$A:$BC,AT$32,0))</f>
        <v/>
      </c>
      <c r="AU107" s="313"/>
      <c r="AV107" s="312" t="str">
        <f>IF(OR($B107="",ISERROR(VLOOKUP($B107&amp;"_"&amp;$Z107,activiteiten!$A:$BC,AV$32,0))),"",VLOOKUP($B107&amp;"_"&amp;$Z107,activiteiten!$A:$BC,AV$32,0))</f>
        <v/>
      </c>
      <c r="AW107" s="312"/>
      <c r="AX107" s="312" t="str">
        <f>IF(OR($B107="",ISERROR(VLOOKUP($B107&amp;"_"&amp;$Z107,activiteiten!$A:$BC,AX$32,0))),"",VLOOKUP($B107&amp;"_"&amp;$Z107,activiteiten!$A:$BC,AX$32,0))</f>
        <v/>
      </c>
      <c r="AY107" s="312"/>
      <c r="AZ107" s="312" t="str">
        <f>IF(OR($B107="",ISERROR(VLOOKUP($B107&amp;"_"&amp;$Z107,activiteiten!$A:$BC,AZ$32,0))),"",VLOOKUP($B107&amp;"_"&amp;$Z107,activiteiten!$A:$BC,AZ$32,0))</f>
        <v/>
      </c>
      <c r="BA107" s="312"/>
      <c r="BB107" s="312" t="str">
        <f>IF(OR($B107="",ISERROR(VLOOKUP($B107&amp;"_"&amp;$Z107,activiteiten!$A:$BC,BB$32,0))),"",VLOOKUP($B107&amp;"_"&amp;$Z107,activiteiten!$A:$BC,BB$32,0))</f>
        <v/>
      </c>
      <c r="BC107" s="312"/>
      <c r="BD107" s="312" t="str">
        <f>IF(OR($B107="",ISERROR(VLOOKUP($B107&amp;"_"&amp;$Z107,activiteiten!$A:$BC,BD$32,0))),"",VLOOKUP($B107&amp;"_"&amp;$Z107,activiteiten!$A:$BC,BD$32,0))</f>
        <v/>
      </c>
      <c r="BG107" s="348" t="str">
        <f>percelen!BK78</f>
        <v>N</v>
      </c>
    </row>
    <row r="108" spans="1:59" x14ac:dyDescent="0.25">
      <c r="A108" s="49"/>
      <c r="B108" s="297"/>
      <c r="C108" s="49"/>
      <c r="D108" s="113"/>
      <c r="E108" s="49"/>
      <c r="F108" s="49" t="str">
        <f>IF(D108&lt;&gt;"",VLOOKUP(D108,LOV_GWSGRP!$BX:$BY,2,0),"")</f>
        <v/>
      </c>
      <c r="G108" s="49"/>
      <c r="H108" s="49"/>
      <c r="I108" s="49"/>
      <c r="J108" s="49"/>
      <c r="K108" s="49"/>
      <c r="L108" s="113"/>
      <c r="M108" s="49"/>
      <c r="N108" s="49"/>
      <c r="O108" s="436"/>
      <c r="P108" s="436"/>
      <c r="Q108" s="49"/>
      <c r="R108" s="437"/>
      <c r="S108" s="438"/>
      <c r="T108" s="438"/>
      <c r="U108" s="438"/>
      <c r="V108" s="438"/>
      <c r="W108" s="49"/>
      <c r="X108" s="297"/>
      <c r="Y108" s="49"/>
      <c r="Z108" s="436"/>
      <c r="AA108" s="436"/>
      <c r="AB108" s="436"/>
      <c r="AC108" s="436"/>
      <c r="AD108" s="436"/>
      <c r="AE108" s="436"/>
      <c r="AF108" s="436"/>
      <c r="AG108" s="49"/>
      <c r="AH108" s="343"/>
      <c r="AI108" s="49"/>
      <c r="AJ108" s="372" t="str">
        <f t="shared" si="3"/>
        <v/>
      </c>
      <c r="AK108" s="319"/>
      <c r="AM108" s="355" t="str">
        <f>IF(ISERROR(VLOOKUP(B108,percelen!BA:IW,AM$32,0)),"N",VLOOKUP(B108,percelen!BA:IW,AM$32,0))</f>
        <v>N</v>
      </c>
      <c r="AN108" s="355" t="str">
        <f>IF(ISERROR(VLOOKUP(B108&amp;"_"&amp;Z108,activiteiten!$A:$BD,AN$32,0)),"N",VLOOKUP(B108&amp;"_"&amp;Z108,activiteiten!$A:$BD,AN$32,0))</f>
        <v>N</v>
      </c>
      <c r="AO108" s="355" t="str">
        <f>IF(ISERROR(VLOOKUP(B108&amp;"_"&amp;Z108,activiteiten!$A:$BE,AO$32,0)),"N",VLOOKUP(B108&amp;"_"&amp;Z108,activiteiten!$A:$BE,AO$32,0))</f>
        <v>N</v>
      </c>
      <c r="AP108" s="355" t="str">
        <f>IF(ISERROR(VLOOKUP(B108,percelen!BA:IW,AP$32,0)),"N",VLOOKUP(B108,percelen!BA:IW,AP$32,0))</f>
        <v>N</v>
      </c>
      <c r="AQ108" s="355" t="str">
        <f>IF(ISERROR(VLOOKUP(B108,percelen!BA:IW,AQ$32,0)),"N",VLOOKUP(B108,percelen!BA:IW,AQ$32,0))</f>
        <v>N</v>
      </c>
      <c r="AR108" s="355" t="str">
        <f t="shared" si="4"/>
        <v>N</v>
      </c>
      <c r="AS108" s="313" t="s">
        <v>448</v>
      </c>
      <c r="AT108" s="317" t="str">
        <f>IF(OR($B108="",ISERROR(VLOOKUP($B108&amp;"_"&amp;$Z108,activiteiten!$A:$BC,AT$32,0))),"",VLOOKUP($B108&amp;"_"&amp;$Z108,activiteiten!$A:$BC,AT$32,0))</f>
        <v/>
      </c>
      <c r="AU108" s="313"/>
      <c r="AV108" s="312" t="str">
        <f>IF(OR($B108="",ISERROR(VLOOKUP($B108&amp;"_"&amp;$Z108,activiteiten!$A:$BC,AV$32,0))),"",VLOOKUP($B108&amp;"_"&amp;$Z108,activiteiten!$A:$BC,AV$32,0))</f>
        <v/>
      </c>
      <c r="AW108" s="312"/>
      <c r="AX108" s="312" t="str">
        <f>IF(OR($B108="",ISERROR(VLOOKUP($B108&amp;"_"&amp;$Z108,activiteiten!$A:$BC,AX$32,0))),"",VLOOKUP($B108&amp;"_"&amp;$Z108,activiteiten!$A:$BC,AX$32,0))</f>
        <v/>
      </c>
      <c r="AY108" s="312"/>
      <c r="AZ108" s="312" t="str">
        <f>IF(OR($B108="",ISERROR(VLOOKUP($B108&amp;"_"&amp;$Z108,activiteiten!$A:$BC,AZ$32,0))),"",VLOOKUP($B108&amp;"_"&amp;$Z108,activiteiten!$A:$BC,AZ$32,0))</f>
        <v/>
      </c>
      <c r="BA108" s="312"/>
      <c r="BB108" s="312" t="str">
        <f>IF(OR($B108="",ISERROR(VLOOKUP($B108&amp;"_"&amp;$Z108,activiteiten!$A:$BC,BB$32,0))),"",VLOOKUP($B108&amp;"_"&amp;$Z108,activiteiten!$A:$BC,BB$32,0))</f>
        <v/>
      </c>
      <c r="BC108" s="312"/>
      <c r="BD108" s="312" t="str">
        <f>IF(OR($B108="",ISERROR(VLOOKUP($B108&amp;"_"&amp;$Z108,activiteiten!$A:$BC,BD$32,0))),"",VLOOKUP($B108&amp;"_"&amp;$Z108,activiteiten!$A:$BC,BD$32,0))</f>
        <v/>
      </c>
      <c r="BG108" s="348" t="str">
        <f>percelen!BK79</f>
        <v>N</v>
      </c>
    </row>
    <row r="109" spans="1:59" x14ac:dyDescent="0.25">
      <c r="A109" s="49"/>
      <c r="B109" s="297"/>
      <c r="C109" s="49"/>
      <c r="D109" s="113"/>
      <c r="E109" s="49"/>
      <c r="F109" s="49" t="str">
        <f>IF(D109&lt;&gt;"",VLOOKUP(D109,LOV_GWSGRP!$BX:$BY,2,0),"")</f>
        <v/>
      </c>
      <c r="G109" s="49"/>
      <c r="H109" s="49"/>
      <c r="I109" s="49"/>
      <c r="J109" s="49"/>
      <c r="K109" s="49"/>
      <c r="L109" s="113"/>
      <c r="M109" s="49"/>
      <c r="N109" s="49"/>
      <c r="O109" s="436"/>
      <c r="P109" s="436"/>
      <c r="Q109" s="49"/>
      <c r="R109" s="437"/>
      <c r="S109" s="438"/>
      <c r="T109" s="438"/>
      <c r="U109" s="438"/>
      <c r="V109" s="438"/>
      <c r="W109" s="49"/>
      <c r="X109" s="297"/>
      <c r="Y109" s="49"/>
      <c r="Z109" s="436"/>
      <c r="AA109" s="436"/>
      <c r="AB109" s="436"/>
      <c r="AC109" s="436"/>
      <c r="AD109" s="436"/>
      <c r="AE109" s="436"/>
      <c r="AF109" s="436"/>
      <c r="AG109" s="49"/>
      <c r="AH109" s="343"/>
      <c r="AI109" s="49"/>
      <c r="AJ109" s="372" t="str">
        <f t="shared" si="3"/>
        <v/>
      </c>
      <c r="AK109" s="319"/>
      <c r="AM109" s="355" t="str">
        <f>IF(ISERROR(VLOOKUP(B109,percelen!BA:IW,AM$32,0)),"N",VLOOKUP(B109,percelen!BA:IW,AM$32,0))</f>
        <v>N</v>
      </c>
      <c r="AN109" s="355" t="str">
        <f>IF(ISERROR(VLOOKUP(B109&amp;"_"&amp;Z109,activiteiten!$A:$BD,AN$32,0)),"N",VLOOKUP(B109&amp;"_"&amp;Z109,activiteiten!$A:$BD,AN$32,0))</f>
        <v>N</v>
      </c>
      <c r="AO109" s="355" t="str">
        <f>IF(ISERROR(VLOOKUP(B109&amp;"_"&amp;Z109,activiteiten!$A:$BE,AO$32,0)),"N",VLOOKUP(B109&amp;"_"&amp;Z109,activiteiten!$A:$BE,AO$32,0))</f>
        <v>N</v>
      </c>
      <c r="AP109" s="355" t="str">
        <f>IF(ISERROR(VLOOKUP(B109,percelen!BA:IW,AP$32,0)),"N",VLOOKUP(B109,percelen!BA:IW,AP$32,0))</f>
        <v>N</v>
      </c>
      <c r="AQ109" s="355" t="str">
        <f>IF(ISERROR(VLOOKUP(B109,percelen!BA:IW,AQ$32,0)),"N",VLOOKUP(B109,percelen!BA:IW,AQ$32,0))</f>
        <v>N</v>
      </c>
      <c r="AR109" s="355" t="str">
        <f t="shared" si="4"/>
        <v>N</v>
      </c>
      <c r="AS109" s="313" t="s">
        <v>448</v>
      </c>
      <c r="AT109" s="317" t="str">
        <f>IF(OR($B109="",ISERROR(VLOOKUP($B109&amp;"_"&amp;$Z109,activiteiten!$A:$BC,AT$32,0))),"",VLOOKUP($B109&amp;"_"&amp;$Z109,activiteiten!$A:$BC,AT$32,0))</f>
        <v/>
      </c>
      <c r="AU109" s="313"/>
      <c r="AV109" s="312" t="str">
        <f>IF(OR($B109="",ISERROR(VLOOKUP($B109&amp;"_"&amp;$Z109,activiteiten!$A:$BC,AV$32,0))),"",VLOOKUP($B109&amp;"_"&amp;$Z109,activiteiten!$A:$BC,AV$32,0))</f>
        <v/>
      </c>
      <c r="AW109" s="312"/>
      <c r="AX109" s="312" t="str">
        <f>IF(OR($B109="",ISERROR(VLOOKUP($B109&amp;"_"&amp;$Z109,activiteiten!$A:$BC,AX$32,0))),"",VLOOKUP($B109&amp;"_"&amp;$Z109,activiteiten!$A:$BC,AX$32,0))</f>
        <v/>
      </c>
      <c r="AY109" s="312"/>
      <c r="AZ109" s="312" t="str">
        <f>IF(OR($B109="",ISERROR(VLOOKUP($B109&amp;"_"&amp;$Z109,activiteiten!$A:$BC,AZ$32,0))),"",VLOOKUP($B109&amp;"_"&amp;$Z109,activiteiten!$A:$BC,AZ$32,0))</f>
        <v/>
      </c>
      <c r="BA109" s="312"/>
      <c r="BB109" s="312" t="str">
        <f>IF(OR($B109="",ISERROR(VLOOKUP($B109&amp;"_"&amp;$Z109,activiteiten!$A:$BC,BB$32,0))),"",VLOOKUP($B109&amp;"_"&amp;$Z109,activiteiten!$A:$BC,BB$32,0))</f>
        <v/>
      </c>
      <c r="BC109" s="312"/>
      <c r="BD109" s="312" t="str">
        <f>IF(OR($B109="",ISERROR(VLOOKUP($B109&amp;"_"&amp;$Z109,activiteiten!$A:$BC,BD$32,0))),"",VLOOKUP($B109&amp;"_"&amp;$Z109,activiteiten!$A:$BC,BD$32,0))</f>
        <v/>
      </c>
      <c r="BG109" s="348" t="str">
        <f>percelen!BK80</f>
        <v>N</v>
      </c>
    </row>
    <row r="110" spans="1:59" x14ac:dyDescent="0.25">
      <c r="A110" s="49"/>
      <c r="B110" s="297"/>
      <c r="C110" s="49"/>
      <c r="D110" s="113"/>
      <c r="E110" s="49"/>
      <c r="F110" s="49" t="str">
        <f>IF(D110&lt;&gt;"",VLOOKUP(D110,LOV_GWSGRP!$BX:$BY,2,0),"")</f>
        <v/>
      </c>
      <c r="G110" s="49"/>
      <c r="H110" s="49"/>
      <c r="I110" s="49"/>
      <c r="J110" s="49"/>
      <c r="K110" s="49"/>
      <c r="L110" s="113"/>
      <c r="M110" s="49"/>
      <c r="N110" s="49"/>
      <c r="O110" s="436"/>
      <c r="P110" s="436"/>
      <c r="Q110" s="49"/>
      <c r="R110" s="437"/>
      <c r="S110" s="438"/>
      <c r="T110" s="438"/>
      <c r="U110" s="438"/>
      <c r="V110" s="438"/>
      <c r="W110" s="49"/>
      <c r="X110" s="297"/>
      <c r="Y110" s="49"/>
      <c r="Z110" s="436"/>
      <c r="AA110" s="436"/>
      <c r="AB110" s="436"/>
      <c r="AC110" s="436"/>
      <c r="AD110" s="436"/>
      <c r="AE110" s="436"/>
      <c r="AF110" s="436"/>
      <c r="AG110" s="49"/>
      <c r="AH110" s="343"/>
      <c r="AI110" s="49"/>
      <c r="AJ110" s="372" t="str">
        <f t="shared" si="3"/>
        <v/>
      </c>
      <c r="AK110" s="319"/>
      <c r="AM110" s="355" t="str">
        <f>IF(ISERROR(VLOOKUP(B110,percelen!BA:IW,AM$32,0)),"N",VLOOKUP(B110,percelen!BA:IW,AM$32,0))</f>
        <v>N</v>
      </c>
      <c r="AN110" s="355" t="str">
        <f>IF(ISERROR(VLOOKUP(B110&amp;"_"&amp;Z110,activiteiten!$A:$BD,AN$32,0)),"N",VLOOKUP(B110&amp;"_"&amp;Z110,activiteiten!$A:$BD,AN$32,0))</f>
        <v>N</v>
      </c>
      <c r="AO110" s="355" t="str">
        <f>IF(ISERROR(VLOOKUP(B110&amp;"_"&amp;Z110,activiteiten!$A:$BE,AO$32,0)),"N",VLOOKUP(B110&amp;"_"&amp;Z110,activiteiten!$A:$BE,AO$32,0))</f>
        <v>N</v>
      </c>
      <c r="AP110" s="355" t="str">
        <f>IF(ISERROR(VLOOKUP(B110,percelen!BA:IW,AP$32,0)),"N",VLOOKUP(B110,percelen!BA:IW,AP$32,0))</f>
        <v>N</v>
      </c>
      <c r="AQ110" s="355" t="str">
        <f>IF(ISERROR(VLOOKUP(B110,percelen!BA:IW,AQ$32,0)),"N",VLOOKUP(B110,percelen!BA:IW,AQ$32,0))</f>
        <v>N</v>
      </c>
      <c r="AR110" s="355" t="str">
        <f t="shared" si="4"/>
        <v>N</v>
      </c>
      <c r="AS110" s="313" t="s">
        <v>448</v>
      </c>
      <c r="AT110" s="317" t="str">
        <f>IF(OR($B110="",ISERROR(VLOOKUP($B110&amp;"_"&amp;$Z110,activiteiten!$A:$BC,AT$32,0))),"",VLOOKUP($B110&amp;"_"&amp;$Z110,activiteiten!$A:$BC,AT$32,0))</f>
        <v/>
      </c>
      <c r="AU110" s="313"/>
      <c r="AV110" s="312" t="str">
        <f>IF(OR($B110="",ISERROR(VLOOKUP($B110&amp;"_"&amp;$Z110,activiteiten!$A:$BC,AV$32,0))),"",VLOOKUP($B110&amp;"_"&amp;$Z110,activiteiten!$A:$BC,AV$32,0))</f>
        <v/>
      </c>
      <c r="AW110" s="312"/>
      <c r="AX110" s="312" t="str">
        <f>IF(OR($B110="",ISERROR(VLOOKUP($B110&amp;"_"&amp;$Z110,activiteiten!$A:$BC,AX$32,0))),"",VLOOKUP($B110&amp;"_"&amp;$Z110,activiteiten!$A:$BC,AX$32,0))</f>
        <v/>
      </c>
      <c r="AY110" s="312"/>
      <c r="AZ110" s="312" t="str">
        <f>IF(OR($B110="",ISERROR(VLOOKUP($B110&amp;"_"&amp;$Z110,activiteiten!$A:$BC,AZ$32,0))),"",VLOOKUP($B110&amp;"_"&amp;$Z110,activiteiten!$A:$BC,AZ$32,0))</f>
        <v/>
      </c>
      <c r="BA110" s="312"/>
      <c r="BB110" s="312" t="str">
        <f>IF(OR($B110="",ISERROR(VLOOKUP($B110&amp;"_"&amp;$Z110,activiteiten!$A:$BC,BB$32,0))),"",VLOOKUP($B110&amp;"_"&amp;$Z110,activiteiten!$A:$BC,BB$32,0))</f>
        <v/>
      </c>
      <c r="BC110" s="312"/>
      <c r="BD110" s="312" t="str">
        <f>IF(OR($B110="",ISERROR(VLOOKUP($B110&amp;"_"&amp;$Z110,activiteiten!$A:$BC,BD$32,0))),"",VLOOKUP($B110&amp;"_"&amp;$Z110,activiteiten!$A:$BC,BD$32,0))</f>
        <v/>
      </c>
      <c r="BG110" s="348" t="str">
        <f>percelen!BK81</f>
        <v>N</v>
      </c>
    </row>
    <row r="111" spans="1:59" x14ac:dyDescent="0.25">
      <c r="A111" s="49"/>
      <c r="B111" s="297"/>
      <c r="C111" s="49"/>
      <c r="D111" s="113"/>
      <c r="E111" s="49"/>
      <c r="F111" s="49" t="str">
        <f>IF(D111&lt;&gt;"",VLOOKUP(D111,LOV_GWSGRP!$BX:$BY,2,0),"")</f>
        <v/>
      </c>
      <c r="G111" s="49"/>
      <c r="H111" s="49"/>
      <c r="I111" s="49"/>
      <c r="J111" s="49"/>
      <c r="K111" s="49"/>
      <c r="L111" s="113"/>
      <c r="M111" s="49"/>
      <c r="N111" s="49"/>
      <c r="O111" s="436"/>
      <c r="P111" s="436"/>
      <c r="Q111" s="49"/>
      <c r="R111" s="437"/>
      <c r="S111" s="438"/>
      <c r="T111" s="438"/>
      <c r="U111" s="438"/>
      <c r="V111" s="438"/>
      <c r="W111" s="49"/>
      <c r="X111" s="297"/>
      <c r="Y111" s="49"/>
      <c r="Z111" s="436"/>
      <c r="AA111" s="436"/>
      <c r="AB111" s="436"/>
      <c r="AC111" s="436"/>
      <c r="AD111" s="436"/>
      <c r="AE111" s="436"/>
      <c r="AF111" s="436"/>
      <c r="AG111" s="49"/>
      <c r="AH111" s="343"/>
      <c r="AI111" s="49"/>
      <c r="AJ111" s="372" t="str">
        <f t="shared" si="3"/>
        <v/>
      </c>
      <c r="AK111" s="319"/>
      <c r="AM111" s="355" t="str">
        <f>IF(ISERROR(VLOOKUP(B111,percelen!BA:IW,AM$32,0)),"N",VLOOKUP(B111,percelen!BA:IW,AM$32,0))</f>
        <v>N</v>
      </c>
      <c r="AN111" s="355" t="str">
        <f>IF(ISERROR(VLOOKUP(B111&amp;"_"&amp;Z111,activiteiten!$A:$BD,AN$32,0)),"N",VLOOKUP(B111&amp;"_"&amp;Z111,activiteiten!$A:$BD,AN$32,0))</f>
        <v>N</v>
      </c>
      <c r="AO111" s="355" t="str">
        <f>IF(ISERROR(VLOOKUP(B111&amp;"_"&amp;Z111,activiteiten!$A:$BE,AO$32,0)),"N",VLOOKUP(B111&amp;"_"&amp;Z111,activiteiten!$A:$BE,AO$32,0))</f>
        <v>N</v>
      </c>
      <c r="AP111" s="355" t="str">
        <f>IF(ISERROR(VLOOKUP(B111,percelen!BA:IW,AP$32,0)),"N",VLOOKUP(B111,percelen!BA:IW,AP$32,0))</f>
        <v>N</v>
      </c>
      <c r="AQ111" s="355" t="str">
        <f>IF(ISERROR(VLOOKUP(B111,percelen!BA:IW,AQ$32,0)),"N",VLOOKUP(B111,percelen!BA:IW,AQ$32,0))</f>
        <v>N</v>
      </c>
      <c r="AR111" s="355" t="str">
        <f t="shared" si="4"/>
        <v>N</v>
      </c>
      <c r="AS111" s="313" t="s">
        <v>448</v>
      </c>
      <c r="AT111" s="317" t="str">
        <f>IF(OR($B111="",ISERROR(VLOOKUP($B111&amp;"_"&amp;$Z111,activiteiten!$A:$BC,AT$32,0))),"",VLOOKUP($B111&amp;"_"&amp;$Z111,activiteiten!$A:$BC,AT$32,0))</f>
        <v/>
      </c>
      <c r="AU111" s="313"/>
      <c r="AV111" s="312" t="str">
        <f>IF(OR($B111="",ISERROR(VLOOKUP($B111&amp;"_"&amp;$Z111,activiteiten!$A:$BC,AV$32,0))),"",VLOOKUP($B111&amp;"_"&amp;$Z111,activiteiten!$A:$BC,AV$32,0))</f>
        <v/>
      </c>
      <c r="AW111" s="312"/>
      <c r="AX111" s="312" t="str">
        <f>IF(OR($B111="",ISERROR(VLOOKUP($B111&amp;"_"&amp;$Z111,activiteiten!$A:$BC,AX$32,0))),"",VLOOKUP($B111&amp;"_"&amp;$Z111,activiteiten!$A:$BC,AX$32,0))</f>
        <v/>
      </c>
      <c r="AY111" s="312"/>
      <c r="AZ111" s="312" t="str">
        <f>IF(OR($B111="",ISERROR(VLOOKUP($B111&amp;"_"&amp;$Z111,activiteiten!$A:$BC,AZ$32,0))),"",VLOOKUP($B111&amp;"_"&amp;$Z111,activiteiten!$A:$BC,AZ$32,0))</f>
        <v/>
      </c>
      <c r="BA111" s="312"/>
      <c r="BB111" s="312" t="str">
        <f>IF(OR($B111="",ISERROR(VLOOKUP($B111&amp;"_"&amp;$Z111,activiteiten!$A:$BC,BB$32,0))),"",VLOOKUP($B111&amp;"_"&amp;$Z111,activiteiten!$A:$BC,BB$32,0))</f>
        <v/>
      </c>
      <c r="BC111" s="312"/>
      <c r="BD111" s="312" t="str">
        <f>IF(OR($B111="",ISERROR(VLOOKUP($B111&amp;"_"&amp;$Z111,activiteiten!$A:$BC,BD$32,0))),"",VLOOKUP($B111&amp;"_"&amp;$Z111,activiteiten!$A:$BC,BD$32,0))</f>
        <v/>
      </c>
      <c r="BG111" s="348" t="str">
        <f>percelen!BK82</f>
        <v>N</v>
      </c>
    </row>
    <row r="112" spans="1:59" x14ac:dyDescent="0.25">
      <c r="A112" s="49"/>
      <c r="B112" s="297"/>
      <c r="C112" s="49"/>
      <c r="D112" s="113"/>
      <c r="E112" s="49"/>
      <c r="F112" s="49" t="str">
        <f>IF(D112&lt;&gt;"",VLOOKUP(D112,LOV_GWSGRP!$BX:$BY,2,0),"")</f>
        <v/>
      </c>
      <c r="G112" s="49"/>
      <c r="H112" s="49"/>
      <c r="I112" s="49"/>
      <c r="J112" s="49"/>
      <c r="K112" s="49"/>
      <c r="L112" s="113"/>
      <c r="M112" s="49"/>
      <c r="N112" s="49"/>
      <c r="O112" s="436"/>
      <c r="P112" s="436"/>
      <c r="Q112" s="49"/>
      <c r="R112" s="437"/>
      <c r="S112" s="438"/>
      <c r="T112" s="438"/>
      <c r="U112" s="438"/>
      <c r="V112" s="438"/>
      <c r="W112" s="49"/>
      <c r="X112" s="297"/>
      <c r="Y112" s="49"/>
      <c r="Z112" s="436"/>
      <c r="AA112" s="436"/>
      <c r="AB112" s="436"/>
      <c r="AC112" s="436"/>
      <c r="AD112" s="436"/>
      <c r="AE112" s="436"/>
      <c r="AF112" s="436"/>
      <c r="AG112" s="49"/>
      <c r="AH112" s="343"/>
      <c r="AI112" s="49"/>
      <c r="AJ112" s="372" t="str">
        <f t="shared" si="3"/>
        <v/>
      </c>
      <c r="AK112" s="319"/>
      <c r="AM112" s="355" t="str">
        <f>IF(ISERROR(VLOOKUP(B112,percelen!BA:IW,AM$32,0)),"N",VLOOKUP(B112,percelen!BA:IW,AM$32,0))</f>
        <v>N</v>
      </c>
      <c r="AN112" s="355" t="str">
        <f>IF(ISERROR(VLOOKUP(B112&amp;"_"&amp;Z112,activiteiten!$A:$BD,AN$32,0)),"N",VLOOKUP(B112&amp;"_"&amp;Z112,activiteiten!$A:$BD,AN$32,0))</f>
        <v>N</v>
      </c>
      <c r="AO112" s="355" t="str">
        <f>IF(ISERROR(VLOOKUP(B112&amp;"_"&amp;Z112,activiteiten!$A:$BE,AO$32,0)),"N",VLOOKUP(B112&amp;"_"&amp;Z112,activiteiten!$A:$BE,AO$32,0))</f>
        <v>N</v>
      </c>
      <c r="AP112" s="355" t="str">
        <f>IF(ISERROR(VLOOKUP(B112,percelen!BA:IW,AP$32,0)),"N",VLOOKUP(B112,percelen!BA:IW,AP$32,0))</f>
        <v>N</v>
      </c>
      <c r="AQ112" s="355" t="str">
        <f>IF(ISERROR(VLOOKUP(B112,percelen!BA:IW,AQ$32,0)),"N",VLOOKUP(B112,percelen!BA:IW,AQ$32,0))</f>
        <v>N</v>
      </c>
      <c r="AR112" s="355" t="str">
        <f t="shared" si="4"/>
        <v>N</v>
      </c>
      <c r="AS112" s="313" t="s">
        <v>448</v>
      </c>
      <c r="AT112" s="317" t="str">
        <f>IF(OR($B112="",ISERROR(VLOOKUP($B112&amp;"_"&amp;$Z112,activiteiten!$A:$BC,AT$32,0))),"",VLOOKUP($B112&amp;"_"&amp;$Z112,activiteiten!$A:$BC,AT$32,0))</f>
        <v/>
      </c>
      <c r="AU112" s="313"/>
      <c r="AV112" s="312" t="str">
        <f>IF(OR($B112="",ISERROR(VLOOKUP($B112&amp;"_"&amp;$Z112,activiteiten!$A:$BC,AV$32,0))),"",VLOOKUP($B112&amp;"_"&amp;$Z112,activiteiten!$A:$BC,AV$32,0))</f>
        <v/>
      </c>
      <c r="AW112" s="312"/>
      <c r="AX112" s="312" t="str">
        <f>IF(OR($B112="",ISERROR(VLOOKUP($B112&amp;"_"&amp;$Z112,activiteiten!$A:$BC,AX$32,0))),"",VLOOKUP($B112&amp;"_"&amp;$Z112,activiteiten!$A:$BC,AX$32,0))</f>
        <v/>
      </c>
      <c r="AY112" s="312"/>
      <c r="AZ112" s="312" t="str">
        <f>IF(OR($B112="",ISERROR(VLOOKUP($B112&amp;"_"&amp;$Z112,activiteiten!$A:$BC,AZ$32,0))),"",VLOOKUP($B112&amp;"_"&amp;$Z112,activiteiten!$A:$BC,AZ$32,0))</f>
        <v/>
      </c>
      <c r="BA112" s="312"/>
      <c r="BB112" s="312" t="str">
        <f>IF(OR($B112="",ISERROR(VLOOKUP($B112&amp;"_"&amp;$Z112,activiteiten!$A:$BC,BB$32,0))),"",VLOOKUP($B112&amp;"_"&amp;$Z112,activiteiten!$A:$BC,BB$32,0))</f>
        <v/>
      </c>
      <c r="BC112" s="312"/>
      <c r="BD112" s="312" t="str">
        <f>IF(OR($B112="",ISERROR(VLOOKUP($B112&amp;"_"&amp;$Z112,activiteiten!$A:$BC,BD$32,0))),"",VLOOKUP($B112&amp;"_"&amp;$Z112,activiteiten!$A:$BC,BD$32,0))</f>
        <v/>
      </c>
      <c r="BG112" s="348" t="str">
        <f>percelen!BK83</f>
        <v>N</v>
      </c>
    </row>
    <row r="113" spans="1:59" x14ac:dyDescent="0.25">
      <c r="A113" s="49"/>
      <c r="B113" s="297"/>
      <c r="C113" s="49"/>
      <c r="D113" s="113"/>
      <c r="E113" s="49"/>
      <c r="F113" s="49" t="str">
        <f>IF(D113&lt;&gt;"",VLOOKUP(D113,LOV_GWSGRP!$BX:$BY,2,0),"")</f>
        <v/>
      </c>
      <c r="G113" s="49"/>
      <c r="H113" s="49"/>
      <c r="I113" s="49"/>
      <c r="J113" s="49"/>
      <c r="K113" s="49"/>
      <c r="L113" s="113"/>
      <c r="M113" s="49"/>
      <c r="N113" s="49"/>
      <c r="O113" s="436"/>
      <c r="P113" s="436"/>
      <c r="Q113" s="49"/>
      <c r="R113" s="437"/>
      <c r="S113" s="438"/>
      <c r="T113" s="438"/>
      <c r="U113" s="438"/>
      <c r="V113" s="438"/>
      <c r="W113" s="49"/>
      <c r="X113" s="297"/>
      <c r="Y113" s="49"/>
      <c r="Z113" s="436"/>
      <c r="AA113" s="436"/>
      <c r="AB113" s="436"/>
      <c r="AC113" s="436"/>
      <c r="AD113" s="436"/>
      <c r="AE113" s="436"/>
      <c r="AF113" s="436"/>
      <c r="AG113" s="49"/>
      <c r="AH113" s="343"/>
      <c r="AI113" s="49"/>
      <c r="AJ113" s="372" t="str">
        <f t="shared" si="3"/>
        <v/>
      </c>
      <c r="AK113" s="319"/>
      <c r="AM113" s="355" t="str">
        <f>IF(ISERROR(VLOOKUP(B113,percelen!BA:IW,AM$32,0)),"N",VLOOKUP(B113,percelen!BA:IW,AM$32,0))</f>
        <v>N</v>
      </c>
      <c r="AN113" s="355" t="str">
        <f>IF(ISERROR(VLOOKUP(B113&amp;"_"&amp;Z113,activiteiten!$A:$BD,AN$32,0)),"N",VLOOKUP(B113&amp;"_"&amp;Z113,activiteiten!$A:$BD,AN$32,0))</f>
        <v>N</v>
      </c>
      <c r="AO113" s="355" t="str">
        <f>IF(ISERROR(VLOOKUP(B113&amp;"_"&amp;Z113,activiteiten!$A:$BE,AO$32,0)),"N",VLOOKUP(B113&amp;"_"&amp;Z113,activiteiten!$A:$BE,AO$32,0))</f>
        <v>N</v>
      </c>
      <c r="AP113" s="355" t="str">
        <f>IF(ISERROR(VLOOKUP(B113,percelen!BA:IW,AP$32,0)),"N",VLOOKUP(B113,percelen!BA:IW,AP$32,0))</f>
        <v>N</v>
      </c>
      <c r="AQ113" s="355" t="str">
        <f>IF(ISERROR(VLOOKUP(B113,percelen!BA:IW,AQ$32,0)),"N",VLOOKUP(B113,percelen!BA:IW,AQ$32,0))</f>
        <v>N</v>
      </c>
      <c r="AR113" s="355" t="str">
        <f t="shared" si="4"/>
        <v>N</v>
      </c>
      <c r="AS113" s="313" t="s">
        <v>448</v>
      </c>
      <c r="AT113" s="317" t="str">
        <f>IF(OR($B113="",ISERROR(VLOOKUP($B113&amp;"_"&amp;$Z113,activiteiten!$A:$BC,AT$32,0))),"",VLOOKUP($B113&amp;"_"&amp;$Z113,activiteiten!$A:$BC,AT$32,0))</f>
        <v/>
      </c>
      <c r="AU113" s="313"/>
      <c r="AV113" s="312" t="str">
        <f>IF(OR($B113="",ISERROR(VLOOKUP($B113&amp;"_"&amp;$Z113,activiteiten!$A:$BC,AV$32,0))),"",VLOOKUP($B113&amp;"_"&amp;$Z113,activiteiten!$A:$BC,AV$32,0))</f>
        <v/>
      </c>
      <c r="AW113" s="312"/>
      <c r="AX113" s="312" t="str">
        <f>IF(OR($B113="",ISERROR(VLOOKUP($B113&amp;"_"&amp;$Z113,activiteiten!$A:$BC,AX$32,0))),"",VLOOKUP($B113&amp;"_"&amp;$Z113,activiteiten!$A:$BC,AX$32,0))</f>
        <v/>
      </c>
      <c r="AY113" s="312"/>
      <c r="AZ113" s="312" t="str">
        <f>IF(OR($B113="",ISERROR(VLOOKUP($B113&amp;"_"&amp;$Z113,activiteiten!$A:$BC,AZ$32,0))),"",VLOOKUP($B113&amp;"_"&amp;$Z113,activiteiten!$A:$BC,AZ$32,0))</f>
        <v/>
      </c>
      <c r="BA113" s="312"/>
      <c r="BB113" s="312" t="str">
        <f>IF(OR($B113="",ISERROR(VLOOKUP($B113&amp;"_"&amp;$Z113,activiteiten!$A:$BC,BB$32,0))),"",VLOOKUP($B113&amp;"_"&amp;$Z113,activiteiten!$A:$BC,BB$32,0))</f>
        <v/>
      </c>
      <c r="BC113" s="312"/>
      <c r="BD113" s="312" t="str">
        <f>IF(OR($B113="",ISERROR(VLOOKUP($B113&amp;"_"&amp;$Z113,activiteiten!$A:$BC,BD$32,0))),"",VLOOKUP($B113&amp;"_"&amp;$Z113,activiteiten!$A:$BC,BD$32,0))</f>
        <v/>
      </c>
      <c r="BG113" s="348" t="str">
        <f>percelen!BK84</f>
        <v>N</v>
      </c>
    </row>
    <row r="114" spans="1:59" x14ac:dyDescent="0.25">
      <c r="A114" s="49"/>
      <c r="B114" s="297"/>
      <c r="C114" s="49"/>
      <c r="D114" s="113"/>
      <c r="E114" s="49"/>
      <c r="F114" s="49" t="str">
        <f>IF(D114&lt;&gt;"",VLOOKUP(D114,LOV_GWSGRP!$BX:$BY,2,0),"")</f>
        <v/>
      </c>
      <c r="G114" s="49"/>
      <c r="H114" s="49"/>
      <c r="I114" s="49"/>
      <c r="J114" s="49"/>
      <c r="K114" s="49"/>
      <c r="L114" s="113"/>
      <c r="M114" s="49"/>
      <c r="N114" s="49"/>
      <c r="O114" s="436"/>
      <c r="P114" s="436"/>
      <c r="Q114" s="49"/>
      <c r="R114" s="437"/>
      <c r="S114" s="438"/>
      <c r="T114" s="438"/>
      <c r="U114" s="438"/>
      <c r="V114" s="438"/>
      <c r="W114" s="49"/>
      <c r="X114" s="297"/>
      <c r="Y114" s="49"/>
      <c r="Z114" s="436"/>
      <c r="AA114" s="436"/>
      <c r="AB114" s="436"/>
      <c r="AC114" s="436"/>
      <c r="AD114" s="436"/>
      <c r="AE114" s="436"/>
      <c r="AF114" s="436"/>
      <c r="AG114" s="49"/>
      <c r="AH114" s="343"/>
      <c r="AI114" s="49"/>
      <c r="AJ114" s="372" t="str">
        <f t="shared" si="3"/>
        <v/>
      </c>
      <c r="AK114" s="319"/>
      <c r="AM114" s="355" t="str">
        <f>IF(ISERROR(VLOOKUP(B114,percelen!BA:IW,AM$32,0)),"N",VLOOKUP(B114,percelen!BA:IW,AM$32,0))</f>
        <v>N</v>
      </c>
      <c r="AN114" s="355" t="str">
        <f>IF(ISERROR(VLOOKUP(B114&amp;"_"&amp;Z114,activiteiten!$A:$BD,AN$32,0)),"N",VLOOKUP(B114&amp;"_"&amp;Z114,activiteiten!$A:$BD,AN$32,0))</f>
        <v>N</v>
      </c>
      <c r="AO114" s="355" t="str">
        <f>IF(ISERROR(VLOOKUP(B114&amp;"_"&amp;Z114,activiteiten!$A:$BE,AO$32,0)),"N",VLOOKUP(B114&amp;"_"&amp;Z114,activiteiten!$A:$BE,AO$32,0))</f>
        <v>N</v>
      </c>
      <c r="AP114" s="355" t="str">
        <f>IF(ISERROR(VLOOKUP(B114,percelen!BA:IW,AP$32,0)),"N",VLOOKUP(B114,percelen!BA:IW,AP$32,0))</f>
        <v>N</v>
      </c>
      <c r="AQ114" s="355" t="str">
        <f>IF(ISERROR(VLOOKUP(B114,percelen!BA:IW,AQ$32,0)),"N",VLOOKUP(B114,percelen!BA:IW,AQ$32,0))</f>
        <v>N</v>
      </c>
      <c r="AR114" s="355" t="str">
        <f t="shared" si="4"/>
        <v>N</v>
      </c>
      <c r="AS114" s="313" t="s">
        <v>448</v>
      </c>
      <c r="AT114" s="317" t="str">
        <f>IF(OR($B114="",ISERROR(VLOOKUP($B114&amp;"_"&amp;$Z114,activiteiten!$A:$BC,AT$32,0))),"",VLOOKUP($B114&amp;"_"&amp;$Z114,activiteiten!$A:$BC,AT$32,0))</f>
        <v/>
      </c>
      <c r="AU114" s="313"/>
      <c r="AV114" s="312" t="str">
        <f>IF(OR($B114="",ISERROR(VLOOKUP($B114&amp;"_"&amp;$Z114,activiteiten!$A:$BC,AV$32,0))),"",VLOOKUP($B114&amp;"_"&amp;$Z114,activiteiten!$A:$BC,AV$32,0))</f>
        <v/>
      </c>
      <c r="AW114" s="312"/>
      <c r="AX114" s="312" t="str">
        <f>IF(OR($B114="",ISERROR(VLOOKUP($B114&amp;"_"&amp;$Z114,activiteiten!$A:$BC,AX$32,0))),"",VLOOKUP($B114&amp;"_"&amp;$Z114,activiteiten!$A:$BC,AX$32,0))</f>
        <v/>
      </c>
      <c r="AY114" s="312"/>
      <c r="AZ114" s="312" t="str">
        <f>IF(OR($B114="",ISERROR(VLOOKUP($B114&amp;"_"&amp;$Z114,activiteiten!$A:$BC,AZ$32,0))),"",VLOOKUP($B114&amp;"_"&amp;$Z114,activiteiten!$A:$BC,AZ$32,0))</f>
        <v/>
      </c>
      <c r="BA114" s="312"/>
      <c r="BB114" s="312" t="str">
        <f>IF(OR($B114="",ISERROR(VLOOKUP($B114&amp;"_"&amp;$Z114,activiteiten!$A:$BC,BB$32,0))),"",VLOOKUP($B114&amp;"_"&amp;$Z114,activiteiten!$A:$BC,BB$32,0))</f>
        <v/>
      </c>
      <c r="BC114" s="312"/>
      <c r="BD114" s="312" t="str">
        <f>IF(OR($B114="",ISERROR(VLOOKUP($B114&amp;"_"&amp;$Z114,activiteiten!$A:$BC,BD$32,0))),"",VLOOKUP($B114&amp;"_"&amp;$Z114,activiteiten!$A:$BC,BD$32,0))</f>
        <v/>
      </c>
      <c r="BG114" s="348" t="str">
        <f>percelen!BK85</f>
        <v>N</v>
      </c>
    </row>
    <row r="115" spans="1:59" x14ac:dyDescent="0.25">
      <c r="A115" s="49"/>
      <c r="B115" s="297"/>
      <c r="C115" s="49"/>
      <c r="D115" s="113"/>
      <c r="E115" s="49"/>
      <c r="F115" s="49" t="str">
        <f>IF(D115&lt;&gt;"",VLOOKUP(D115,LOV_GWSGRP!$BX:$BY,2,0),"")</f>
        <v/>
      </c>
      <c r="G115" s="49"/>
      <c r="H115" s="49"/>
      <c r="I115" s="49"/>
      <c r="J115" s="49"/>
      <c r="K115" s="49"/>
      <c r="L115" s="113"/>
      <c r="M115" s="49"/>
      <c r="N115" s="49"/>
      <c r="O115" s="436"/>
      <c r="P115" s="436"/>
      <c r="Q115" s="49"/>
      <c r="R115" s="437"/>
      <c r="S115" s="438"/>
      <c r="T115" s="438"/>
      <c r="U115" s="438"/>
      <c r="V115" s="438"/>
      <c r="W115" s="49"/>
      <c r="X115" s="297"/>
      <c r="Y115" s="49"/>
      <c r="Z115" s="436"/>
      <c r="AA115" s="436"/>
      <c r="AB115" s="436"/>
      <c r="AC115" s="436"/>
      <c r="AD115" s="436"/>
      <c r="AE115" s="436"/>
      <c r="AF115" s="436"/>
      <c r="AG115" s="49"/>
      <c r="AH115" s="343"/>
      <c r="AI115" s="49"/>
      <c r="AJ115" s="372" t="str">
        <f t="shared" si="3"/>
        <v/>
      </c>
      <c r="AK115" s="319"/>
      <c r="AM115" s="355" t="str">
        <f>IF(ISERROR(VLOOKUP(B115,percelen!BA:IW,AM$32,0)),"N",VLOOKUP(B115,percelen!BA:IW,AM$32,0))</f>
        <v>N</v>
      </c>
      <c r="AN115" s="355" t="str">
        <f>IF(ISERROR(VLOOKUP(B115&amp;"_"&amp;Z115,activiteiten!$A:$BD,AN$32,0)),"N",VLOOKUP(B115&amp;"_"&amp;Z115,activiteiten!$A:$BD,AN$32,0))</f>
        <v>N</v>
      </c>
      <c r="AO115" s="355" t="str">
        <f>IF(ISERROR(VLOOKUP(B115&amp;"_"&amp;Z115,activiteiten!$A:$BE,AO$32,0)),"N",VLOOKUP(B115&amp;"_"&amp;Z115,activiteiten!$A:$BE,AO$32,0))</f>
        <v>N</v>
      </c>
      <c r="AP115" s="355" t="str">
        <f>IF(ISERROR(VLOOKUP(B115,percelen!BA:IW,AP$32,0)),"N",VLOOKUP(B115,percelen!BA:IW,AP$32,0))</f>
        <v>N</v>
      </c>
      <c r="AQ115" s="355" t="str">
        <f>IF(ISERROR(VLOOKUP(B115,percelen!BA:IW,AQ$32,0)),"N",VLOOKUP(B115,percelen!BA:IW,AQ$32,0))</f>
        <v>N</v>
      </c>
      <c r="AR115" s="355" t="str">
        <f t="shared" si="4"/>
        <v>N</v>
      </c>
      <c r="AS115" s="313" t="s">
        <v>448</v>
      </c>
      <c r="AT115" s="317" t="str">
        <f>IF(OR($B115="",ISERROR(VLOOKUP($B115&amp;"_"&amp;$Z115,activiteiten!$A:$BC,AT$32,0))),"",VLOOKUP($B115&amp;"_"&amp;$Z115,activiteiten!$A:$BC,AT$32,0))</f>
        <v/>
      </c>
      <c r="AU115" s="313"/>
      <c r="AV115" s="312" t="str">
        <f>IF(OR($B115="",ISERROR(VLOOKUP($B115&amp;"_"&amp;$Z115,activiteiten!$A:$BC,AV$32,0))),"",VLOOKUP($B115&amp;"_"&amp;$Z115,activiteiten!$A:$BC,AV$32,0))</f>
        <v/>
      </c>
      <c r="AW115" s="312"/>
      <c r="AX115" s="312" t="str">
        <f>IF(OR($B115="",ISERROR(VLOOKUP($B115&amp;"_"&amp;$Z115,activiteiten!$A:$BC,AX$32,0))),"",VLOOKUP($B115&amp;"_"&amp;$Z115,activiteiten!$A:$BC,AX$32,0))</f>
        <v/>
      </c>
      <c r="AY115" s="312"/>
      <c r="AZ115" s="312" t="str">
        <f>IF(OR($B115="",ISERROR(VLOOKUP($B115&amp;"_"&amp;$Z115,activiteiten!$A:$BC,AZ$32,0))),"",VLOOKUP($B115&amp;"_"&amp;$Z115,activiteiten!$A:$BC,AZ$32,0))</f>
        <v/>
      </c>
      <c r="BA115" s="312"/>
      <c r="BB115" s="312" t="str">
        <f>IF(OR($B115="",ISERROR(VLOOKUP($B115&amp;"_"&amp;$Z115,activiteiten!$A:$BC,BB$32,0))),"",VLOOKUP($B115&amp;"_"&amp;$Z115,activiteiten!$A:$BC,BB$32,0))</f>
        <v/>
      </c>
      <c r="BC115" s="312"/>
      <c r="BD115" s="312" t="str">
        <f>IF(OR($B115="",ISERROR(VLOOKUP($B115&amp;"_"&amp;$Z115,activiteiten!$A:$BC,BD$32,0))),"",VLOOKUP($B115&amp;"_"&amp;$Z115,activiteiten!$A:$BC,BD$32,0))</f>
        <v/>
      </c>
      <c r="BG115" s="348" t="str">
        <f>percelen!BK86</f>
        <v>N</v>
      </c>
    </row>
    <row r="116" spans="1:59" x14ac:dyDescent="0.25">
      <c r="A116" s="49"/>
      <c r="B116" s="297"/>
      <c r="C116" s="49"/>
      <c r="D116" s="113"/>
      <c r="E116" s="49"/>
      <c r="F116" s="49" t="str">
        <f>IF(D116&lt;&gt;"",VLOOKUP(D116,LOV_GWSGRP!$BX:$BY,2,0),"")</f>
        <v/>
      </c>
      <c r="G116" s="49"/>
      <c r="H116" s="49"/>
      <c r="I116" s="49"/>
      <c r="J116" s="49"/>
      <c r="K116" s="49"/>
      <c r="L116" s="113"/>
      <c r="M116" s="49"/>
      <c r="N116" s="49"/>
      <c r="O116" s="436"/>
      <c r="P116" s="436"/>
      <c r="Q116" s="49"/>
      <c r="R116" s="437"/>
      <c r="S116" s="438"/>
      <c r="T116" s="438"/>
      <c r="U116" s="438"/>
      <c r="V116" s="438"/>
      <c r="W116" s="49"/>
      <c r="X116" s="297"/>
      <c r="Y116" s="49"/>
      <c r="Z116" s="436"/>
      <c r="AA116" s="436"/>
      <c r="AB116" s="436"/>
      <c r="AC116" s="436"/>
      <c r="AD116" s="436"/>
      <c r="AE116" s="436"/>
      <c r="AF116" s="436"/>
      <c r="AG116" s="49"/>
      <c r="AH116" s="343"/>
      <c r="AI116" s="49"/>
      <c r="AJ116" s="372" t="str">
        <f t="shared" si="3"/>
        <v/>
      </c>
      <c r="AK116" s="319"/>
      <c r="AM116" s="355" t="str">
        <f>IF(ISERROR(VLOOKUP(B116,percelen!BA:IW,AM$32,0)),"N",VLOOKUP(B116,percelen!BA:IW,AM$32,0))</f>
        <v>N</v>
      </c>
      <c r="AN116" s="355" t="str">
        <f>IF(ISERROR(VLOOKUP(B116&amp;"_"&amp;Z116,activiteiten!$A:$BD,AN$32,0)),"N",VLOOKUP(B116&amp;"_"&amp;Z116,activiteiten!$A:$BD,AN$32,0))</f>
        <v>N</v>
      </c>
      <c r="AO116" s="355" t="str">
        <f>IF(ISERROR(VLOOKUP(B116&amp;"_"&amp;Z116,activiteiten!$A:$BE,AO$32,0)),"N",VLOOKUP(B116&amp;"_"&amp;Z116,activiteiten!$A:$BE,AO$32,0))</f>
        <v>N</v>
      </c>
      <c r="AP116" s="355" t="str">
        <f>IF(ISERROR(VLOOKUP(B116,percelen!BA:IW,AP$32,0)),"N",VLOOKUP(B116,percelen!BA:IW,AP$32,0))</f>
        <v>N</v>
      </c>
      <c r="AQ116" s="355" t="str">
        <f>IF(ISERROR(VLOOKUP(B116,percelen!BA:IW,AQ$32,0)),"N",VLOOKUP(B116,percelen!BA:IW,AQ$32,0))</f>
        <v>N</v>
      </c>
      <c r="AR116" s="355" t="str">
        <f t="shared" si="4"/>
        <v>N</v>
      </c>
      <c r="AS116" s="313" t="s">
        <v>448</v>
      </c>
      <c r="AT116" s="317" t="str">
        <f>IF(OR($B116="",ISERROR(VLOOKUP($B116&amp;"_"&amp;$Z116,activiteiten!$A:$BC,AT$32,0))),"",VLOOKUP($B116&amp;"_"&amp;$Z116,activiteiten!$A:$BC,AT$32,0))</f>
        <v/>
      </c>
      <c r="AU116" s="313"/>
      <c r="AV116" s="312" t="str">
        <f>IF(OR($B116="",ISERROR(VLOOKUP($B116&amp;"_"&amp;$Z116,activiteiten!$A:$BC,AV$32,0))),"",VLOOKUP($B116&amp;"_"&amp;$Z116,activiteiten!$A:$BC,AV$32,0))</f>
        <v/>
      </c>
      <c r="AW116" s="312"/>
      <c r="AX116" s="312" t="str">
        <f>IF(OR($B116="",ISERROR(VLOOKUP($B116&amp;"_"&amp;$Z116,activiteiten!$A:$BC,AX$32,0))),"",VLOOKUP($B116&amp;"_"&amp;$Z116,activiteiten!$A:$BC,AX$32,0))</f>
        <v/>
      </c>
      <c r="AY116" s="312"/>
      <c r="AZ116" s="312" t="str">
        <f>IF(OR($B116="",ISERROR(VLOOKUP($B116&amp;"_"&amp;$Z116,activiteiten!$A:$BC,AZ$32,0))),"",VLOOKUP($B116&amp;"_"&amp;$Z116,activiteiten!$A:$BC,AZ$32,0))</f>
        <v/>
      </c>
      <c r="BA116" s="312"/>
      <c r="BB116" s="312" t="str">
        <f>IF(OR($B116="",ISERROR(VLOOKUP($B116&amp;"_"&amp;$Z116,activiteiten!$A:$BC,BB$32,0))),"",VLOOKUP($B116&amp;"_"&amp;$Z116,activiteiten!$A:$BC,BB$32,0))</f>
        <v/>
      </c>
      <c r="BC116" s="312"/>
      <c r="BD116" s="312" t="str">
        <f>IF(OR($B116="",ISERROR(VLOOKUP($B116&amp;"_"&amp;$Z116,activiteiten!$A:$BC,BD$32,0))),"",VLOOKUP($B116&amp;"_"&amp;$Z116,activiteiten!$A:$BC,BD$32,0))</f>
        <v/>
      </c>
      <c r="BG116" s="348" t="str">
        <f>percelen!BK87</f>
        <v>N</v>
      </c>
    </row>
    <row r="117" spans="1:59" x14ac:dyDescent="0.25">
      <c r="A117" s="49"/>
      <c r="B117" s="297"/>
      <c r="C117" s="49"/>
      <c r="D117" s="113"/>
      <c r="E117" s="49"/>
      <c r="F117" s="49" t="str">
        <f>IF(D117&lt;&gt;"",VLOOKUP(D117,LOV_GWSGRP!$BX:$BY,2,0),"")</f>
        <v/>
      </c>
      <c r="G117" s="49"/>
      <c r="H117" s="49"/>
      <c r="I117" s="49"/>
      <c r="J117" s="49"/>
      <c r="K117" s="49"/>
      <c r="L117" s="113"/>
      <c r="M117" s="49"/>
      <c r="N117" s="49"/>
      <c r="O117" s="436"/>
      <c r="P117" s="436"/>
      <c r="Q117" s="49"/>
      <c r="R117" s="437"/>
      <c r="S117" s="438"/>
      <c r="T117" s="438"/>
      <c r="U117" s="438"/>
      <c r="V117" s="438"/>
      <c r="W117" s="49"/>
      <c r="X117" s="297"/>
      <c r="Y117" s="49"/>
      <c r="Z117" s="436"/>
      <c r="AA117" s="436"/>
      <c r="AB117" s="436"/>
      <c r="AC117" s="436"/>
      <c r="AD117" s="436"/>
      <c r="AE117" s="436"/>
      <c r="AF117" s="436"/>
      <c r="AG117" s="49"/>
      <c r="AH117" s="343"/>
      <c r="AI117" s="49"/>
      <c r="AJ117" s="372" t="str">
        <f t="shared" si="3"/>
        <v/>
      </c>
      <c r="AK117" s="319"/>
      <c r="AM117" s="355" t="str">
        <f>IF(ISERROR(VLOOKUP(B117,percelen!BA:IW,AM$32,0)),"N",VLOOKUP(B117,percelen!BA:IW,AM$32,0))</f>
        <v>N</v>
      </c>
      <c r="AN117" s="355" t="str">
        <f>IF(ISERROR(VLOOKUP(B117&amp;"_"&amp;Z117,activiteiten!$A:$BD,AN$32,0)),"N",VLOOKUP(B117&amp;"_"&amp;Z117,activiteiten!$A:$BD,AN$32,0))</f>
        <v>N</v>
      </c>
      <c r="AO117" s="355" t="str">
        <f>IF(ISERROR(VLOOKUP(B117&amp;"_"&amp;Z117,activiteiten!$A:$BE,AO$32,0)),"N",VLOOKUP(B117&amp;"_"&amp;Z117,activiteiten!$A:$BE,AO$32,0))</f>
        <v>N</v>
      </c>
      <c r="AP117" s="355" t="str">
        <f>IF(ISERROR(VLOOKUP(B117,percelen!BA:IW,AP$32,0)),"N",VLOOKUP(B117,percelen!BA:IW,AP$32,0))</f>
        <v>N</v>
      </c>
      <c r="AQ117" s="355" t="str">
        <f>IF(ISERROR(VLOOKUP(B117,percelen!BA:IW,AQ$32,0)),"N",VLOOKUP(B117,percelen!BA:IW,AQ$32,0))</f>
        <v>N</v>
      </c>
      <c r="AR117" s="355" t="str">
        <f t="shared" si="4"/>
        <v>N</v>
      </c>
      <c r="AS117" s="313" t="s">
        <v>448</v>
      </c>
      <c r="AT117" s="317" t="str">
        <f>IF(OR($B117="",ISERROR(VLOOKUP($B117&amp;"_"&amp;$Z117,activiteiten!$A:$BC,AT$32,0))),"",VLOOKUP($B117&amp;"_"&amp;$Z117,activiteiten!$A:$BC,AT$32,0))</f>
        <v/>
      </c>
      <c r="AU117" s="313"/>
      <c r="AV117" s="312" t="str">
        <f>IF(OR($B117="",ISERROR(VLOOKUP($B117&amp;"_"&amp;$Z117,activiteiten!$A:$BC,AV$32,0))),"",VLOOKUP($B117&amp;"_"&amp;$Z117,activiteiten!$A:$BC,AV$32,0))</f>
        <v/>
      </c>
      <c r="AW117" s="312"/>
      <c r="AX117" s="312" t="str">
        <f>IF(OR($B117="",ISERROR(VLOOKUP($B117&amp;"_"&amp;$Z117,activiteiten!$A:$BC,AX$32,0))),"",VLOOKUP($B117&amp;"_"&amp;$Z117,activiteiten!$A:$BC,AX$32,0))</f>
        <v/>
      </c>
      <c r="AY117" s="312"/>
      <c r="AZ117" s="312" t="str">
        <f>IF(OR($B117="",ISERROR(VLOOKUP($B117&amp;"_"&amp;$Z117,activiteiten!$A:$BC,AZ$32,0))),"",VLOOKUP($B117&amp;"_"&amp;$Z117,activiteiten!$A:$BC,AZ$32,0))</f>
        <v/>
      </c>
      <c r="BA117" s="312"/>
      <c r="BB117" s="312" t="str">
        <f>IF(OR($B117="",ISERROR(VLOOKUP($B117&amp;"_"&amp;$Z117,activiteiten!$A:$BC,BB$32,0))),"",VLOOKUP($B117&amp;"_"&amp;$Z117,activiteiten!$A:$BC,BB$32,0))</f>
        <v/>
      </c>
      <c r="BC117" s="312"/>
      <c r="BD117" s="312" t="str">
        <f>IF(OR($B117="",ISERROR(VLOOKUP($B117&amp;"_"&amp;$Z117,activiteiten!$A:$BC,BD$32,0))),"",VLOOKUP($B117&amp;"_"&amp;$Z117,activiteiten!$A:$BC,BD$32,0))</f>
        <v/>
      </c>
      <c r="BG117" s="348" t="str">
        <f>percelen!BK88</f>
        <v>N</v>
      </c>
    </row>
    <row r="118" spans="1:59" x14ac:dyDescent="0.25">
      <c r="A118" s="49"/>
      <c r="B118" s="297"/>
      <c r="C118" s="49"/>
      <c r="D118" s="113"/>
      <c r="E118" s="49"/>
      <c r="F118" s="49" t="str">
        <f>IF(D118&lt;&gt;"",VLOOKUP(D118,LOV_GWSGRP!$BX:$BY,2,0),"")</f>
        <v/>
      </c>
      <c r="G118" s="49"/>
      <c r="H118" s="49"/>
      <c r="I118" s="49"/>
      <c r="J118" s="49"/>
      <c r="K118" s="49"/>
      <c r="L118" s="113"/>
      <c r="M118" s="49"/>
      <c r="N118" s="49"/>
      <c r="O118" s="436"/>
      <c r="P118" s="436"/>
      <c r="Q118" s="49"/>
      <c r="R118" s="437"/>
      <c r="S118" s="438"/>
      <c r="T118" s="438"/>
      <c r="U118" s="438"/>
      <c r="V118" s="438"/>
      <c r="W118" s="49"/>
      <c r="X118" s="297"/>
      <c r="Y118" s="49"/>
      <c r="Z118" s="436"/>
      <c r="AA118" s="436"/>
      <c r="AB118" s="436"/>
      <c r="AC118" s="436"/>
      <c r="AD118" s="436"/>
      <c r="AE118" s="436"/>
      <c r="AF118" s="436"/>
      <c r="AG118" s="49"/>
      <c r="AH118" s="343"/>
      <c r="AI118" s="49"/>
      <c r="AJ118" s="372" t="str">
        <f t="shared" si="3"/>
        <v/>
      </c>
      <c r="AK118" s="319"/>
      <c r="AM118" s="355" t="str">
        <f>IF(ISERROR(VLOOKUP(B118,percelen!BA:IW,AM$32,0)),"N",VLOOKUP(B118,percelen!BA:IW,AM$32,0))</f>
        <v>N</v>
      </c>
      <c r="AN118" s="355" t="str">
        <f>IF(ISERROR(VLOOKUP(B118&amp;"_"&amp;Z118,activiteiten!$A:$BD,AN$32,0)),"N",VLOOKUP(B118&amp;"_"&amp;Z118,activiteiten!$A:$BD,AN$32,0))</f>
        <v>N</v>
      </c>
      <c r="AO118" s="355" t="str">
        <f>IF(ISERROR(VLOOKUP(B118&amp;"_"&amp;Z118,activiteiten!$A:$BE,AO$32,0)),"N",VLOOKUP(B118&amp;"_"&amp;Z118,activiteiten!$A:$BE,AO$32,0))</f>
        <v>N</v>
      </c>
      <c r="AP118" s="355" t="str">
        <f>IF(ISERROR(VLOOKUP(B118,percelen!BA:IW,AP$32,0)),"N",VLOOKUP(B118,percelen!BA:IW,AP$32,0))</f>
        <v>N</v>
      </c>
      <c r="AQ118" s="355" t="str">
        <f>IF(ISERROR(VLOOKUP(B118,percelen!BA:IW,AQ$32,0)),"N",VLOOKUP(B118,percelen!BA:IW,AQ$32,0))</f>
        <v>N</v>
      </c>
      <c r="AR118" s="355" t="str">
        <f t="shared" si="4"/>
        <v>N</v>
      </c>
      <c r="AS118" s="313" t="s">
        <v>448</v>
      </c>
      <c r="AT118" s="317" t="str">
        <f>IF(OR($B118="",ISERROR(VLOOKUP($B118&amp;"_"&amp;$Z118,activiteiten!$A:$BC,AT$32,0))),"",VLOOKUP($B118&amp;"_"&amp;$Z118,activiteiten!$A:$BC,AT$32,0))</f>
        <v/>
      </c>
      <c r="AU118" s="313"/>
      <c r="AV118" s="312" t="str">
        <f>IF(OR($B118="",ISERROR(VLOOKUP($B118&amp;"_"&amp;$Z118,activiteiten!$A:$BC,AV$32,0))),"",VLOOKUP($B118&amp;"_"&amp;$Z118,activiteiten!$A:$BC,AV$32,0))</f>
        <v/>
      </c>
      <c r="AW118" s="312"/>
      <c r="AX118" s="312" t="str">
        <f>IF(OR($B118="",ISERROR(VLOOKUP($B118&amp;"_"&amp;$Z118,activiteiten!$A:$BC,AX$32,0))),"",VLOOKUP($B118&amp;"_"&amp;$Z118,activiteiten!$A:$BC,AX$32,0))</f>
        <v/>
      </c>
      <c r="AY118" s="312"/>
      <c r="AZ118" s="312" t="str">
        <f>IF(OR($B118="",ISERROR(VLOOKUP($B118&amp;"_"&amp;$Z118,activiteiten!$A:$BC,AZ$32,0))),"",VLOOKUP($B118&amp;"_"&amp;$Z118,activiteiten!$A:$BC,AZ$32,0))</f>
        <v/>
      </c>
      <c r="BA118" s="312"/>
      <c r="BB118" s="312" t="str">
        <f>IF(OR($B118="",ISERROR(VLOOKUP($B118&amp;"_"&amp;$Z118,activiteiten!$A:$BC,BB$32,0))),"",VLOOKUP($B118&amp;"_"&amp;$Z118,activiteiten!$A:$BC,BB$32,0))</f>
        <v/>
      </c>
      <c r="BC118" s="312"/>
      <c r="BD118" s="312" t="str">
        <f>IF(OR($B118="",ISERROR(VLOOKUP($B118&amp;"_"&amp;$Z118,activiteiten!$A:$BC,BD$32,0))),"",VLOOKUP($B118&amp;"_"&amp;$Z118,activiteiten!$A:$BC,BD$32,0))</f>
        <v/>
      </c>
      <c r="BG118" s="348" t="str">
        <f>percelen!BK89</f>
        <v>N</v>
      </c>
    </row>
    <row r="119" spans="1:59" x14ac:dyDescent="0.25">
      <c r="A119" s="49"/>
      <c r="B119" s="297"/>
      <c r="C119" s="49"/>
      <c r="D119" s="113"/>
      <c r="E119" s="49"/>
      <c r="F119" s="49" t="str">
        <f>IF(D119&lt;&gt;"",VLOOKUP(D119,LOV_GWSGRP!$BX:$BY,2,0),"")</f>
        <v/>
      </c>
      <c r="G119" s="49"/>
      <c r="H119" s="49"/>
      <c r="I119" s="49"/>
      <c r="J119" s="49"/>
      <c r="K119" s="49"/>
      <c r="L119" s="113"/>
      <c r="M119" s="49"/>
      <c r="N119" s="49"/>
      <c r="O119" s="436"/>
      <c r="P119" s="436"/>
      <c r="Q119" s="49"/>
      <c r="R119" s="437"/>
      <c r="S119" s="438"/>
      <c r="T119" s="438"/>
      <c r="U119" s="438"/>
      <c r="V119" s="438"/>
      <c r="W119" s="49"/>
      <c r="X119" s="297"/>
      <c r="Y119" s="49"/>
      <c r="Z119" s="436"/>
      <c r="AA119" s="436"/>
      <c r="AB119" s="436"/>
      <c r="AC119" s="436"/>
      <c r="AD119" s="436"/>
      <c r="AE119" s="436"/>
      <c r="AF119" s="436"/>
      <c r="AG119" s="49"/>
      <c r="AH119" s="343"/>
      <c r="AI119" s="49"/>
      <c r="AJ119" s="372" t="str">
        <f t="shared" si="3"/>
        <v/>
      </c>
      <c r="AK119" s="319"/>
      <c r="AM119" s="355" t="str">
        <f>IF(ISERROR(VLOOKUP(B119,percelen!BA:IW,AM$32,0)),"N",VLOOKUP(B119,percelen!BA:IW,AM$32,0))</f>
        <v>N</v>
      </c>
      <c r="AN119" s="355" t="str">
        <f>IF(ISERROR(VLOOKUP(B119&amp;"_"&amp;Z119,activiteiten!$A:$BD,AN$32,0)),"N",VLOOKUP(B119&amp;"_"&amp;Z119,activiteiten!$A:$BD,AN$32,0))</f>
        <v>N</v>
      </c>
      <c r="AO119" s="355" t="str">
        <f>IF(ISERROR(VLOOKUP(B119&amp;"_"&amp;Z119,activiteiten!$A:$BE,AO$32,0)),"N",VLOOKUP(B119&amp;"_"&amp;Z119,activiteiten!$A:$BE,AO$32,0))</f>
        <v>N</v>
      </c>
      <c r="AP119" s="355" t="str">
        <f>IF(ISERROR(VLOOKUP(B119,percelen!BA:IW,AP$32,0)),"N",VLOOKUP(B119,percelen!BA:IW,AP$32,0))</f>
        <v>N</v>
      </c>
      <c r="AQ119" s="355" t="str">
        <f>IF(ISERROR(VLOOKUP(B119,percelen!BA:IW,AQ$32,0)),"N",VLOOKUP(B119,percelen!BA:IW,AQ$32,0))</f>
        <v>N</v>
      </c>
      <c r="AR119" s="355" t="str">
        <f t="shared" si="4"/>
        <v>N</v>
      </c>
      <c r="AS119" s="313" t="s">
        <v>448</v>
      </c>
      <c r="AT119" s="317" t="str">
        <f>IF(OR($B119="",ISERROR(VLOOKUP($B119&amp;"_"&amp;$Z119,activiteiten!$A:$BC,AT$32,0))),"",VLOOKUP($B119&amp;"_"&amp;$Z119,activiteiten!$A:$BC,AT$32,0))</f>
        <v/>
      </c>
      <c r="AU119" s="313"/>
      <c r="AV119" s="312" t="str">
        <f>IF(OR($B119="",ISERROR(VLOOKUP($B119&amp;"_"&amp;$Z119,activiteiten!$A:$BC,AV$32,0))),"",VLOOKUP($B119&amp;"_"&amp;$Z119,activiteiten!$A:$BC,AV$32,0))</f>
        <v/>
      </c>
      <c r="AW119" s="312"/>
      <c r="AX119" s="312" t="str">
        <f>IF(OR($B119="",ISERROR(VLOOKUP($B119&amp;"_"&amp;$Z119,activiteiten!$A:$BC,AX$32,0))),"",VLOOKUP($B119&amp;"_"&amp;$Z119,activiteiten!$A:$BC,AX$32,0))</f>
        <v/>
      </c>
      <c r="AY119" s="312"/>
      <c r="AZ119" s="312" t="str">
        <f>IF(OR($B119="",ISERROR(VLOOKUP($B119&amp;"_"&amp;$Z119,activiteiten!$A:$BC,AZ$32,0))),"",VLOOKUP($B119&amp;"_"&amp;$Z119,activiteiten!$A:$BC,AZ$32,0))</f>
        <v/>
      </c>
      <c r="BA119" s="312"/>
      <c r="BB119" s="312" t="str">
        <f>IF(OR($B119="",ISERROR(VLOOKUP($B119&amp;"_"&amp;$Z119,activiteiten!$A:$BC,BB$32,0))),"",VLOOKUP($B119&amp;"_"&amp;$Z119,activiteiten!$A:$BC,BB$32,0))</f>
        <v/>
      </c>
      <c r="BC119" s="312"/>
      <c r="BD119" s="312" t="str">
        <f>IF(OR($B119="",ISERROR(VLOOKUP($B119&amp;"_"&amp;$Z119,activiteiten!$A:$BC,BD$32,0))),"",VLOOKUP($B119&amp;"_"&amp;$Z119,activiteiten!$A:$BC,BD$32,0))</f>
        <v/>
      </c>
      <c r="BG119" s="348" t="str">
        <f>percelen!BK90</f>
        <v>N</v>
      </c>
    </row>
    <row r="120" spans="1:59" x14ac:dyDescent="0.25">
      <c r="A120" s="49"/>
      <c r="B120" s="297"/>
      <c r="C120" s="49"/>
      <c r="D120" s="113"/>
      <c r="E120" s="49"/>
      <c r="F120" s="49" t="str">
        <f>IF(D120&lt;&gt;"",VLOOKUP(D120,LOV_GWSGRP!$BX:$BY,2,0),"")</f>
        <v/>
      </c>
      <c r="G120" s="49"/>
      <c r="H120" s="49"/>
      <c r="I120" s="49"/>
      <c r="J120" s="49"/>
      <c r="K120" s="49"/>
      <c r="L120" s="113"/>
      <c r="M120" s="49"/>
      <c r="N120" s="49"/>
      <c r="O120" s="436"/>
      <c r="P120" s="436"/>
      <c r="Q120" s="49"/>
      <c r="R120" s="437"/>
      <c r="S120" s="438"/>
      <c r="T120" s="438"/>
      <c r="U120" s="438"/>
      <c r="V120" s="438"/>
      <c r="W120" s="49"/>
      <c r="X120" s="297"/>
      <c r="Y120" s="49"/>
      <c r="Z120" s="436"/>
      <c r="AA120" s="436"/>
      <c r="AB120" s="436"/>
      <c r="AC120" s="436"/>
      <c r="AD120" s="436"/>
      <c r="AE120" s="436"/>
      <c r="AF120" s="436"/>
      <c r="AG120" s="49"/>
      <c r="AH120" s="343"/>
      <c r="AI120" s="49"/>
      <c r="AJ120" s="372" t="str">
        <f t="shared" si="3"/>
        <v/>
      </c>
      <c r="AK120" s="319"/>
      <c r="AM120" s="355" t="str">
        <f>IF(ISERROR(VLOOKUP(B120,percelen!BA:IW,AM$32,0)),"N",VLOOKUP(B120,percelen!BA:IW,AM$32,0))</f>
        <v>N</v>
      </c>
      <c r="AN120" s="355" t="str">
        <f>IF(ISERROR(VLOOKUP(B120&amp;"_"&amp;Z120,activiteiten!$A:$BD,AN$32,0)),"N",VLOOKUP(B120&amp;"_"&amp;Z120,activiteiten!$A:$BD,AN$32,0))</f>
        <v>N</v>
      </c>
      <c r="AO120" s="355" t="str">
        <f>IF(ISERROR(VLOOKUP(B120&amp;"_"&amp;Z120,activiteiten!$A:$BE,AO$32,0)),"N",VLOOKUP(B120&amp;"_"&amp;Z120,activiteiten!$A:$BE,AO$32,0))</f>
        <v>N</v>
      </c>
      <c r="AP120" s="355" t="str">
        <f>IF(ISERROR(VLOOKUP(B120,percelen!BA:IW,AP$32,0)),"N",VLOOKUP(B120,percelen!BA:IW,AP$32,0))</f>
        <v>N</v>
      </c>
      <c r="AQ120" s="355" t="str">
        <f>IF(ISERROR(VLOOKUP(B120,percelen!BA:IW,AQ$32,0)),"N",VLOOKUP(B120,percelen!BA:IW,AQ$32,0))</f>
        <v>N</v>
      </c>
      <c r="AR120" s="355" t="str">
        <f t="shared" si="4"/>
        <v>N</v>
      </c>
      <c r="AS120" s="313" t="s">
        <v>448</v>
      </c>
      <c r="AT120" s="317" t="str">
        <f>IF(OR($B120="",ISERROR(VLOOKUP($B120&amp;"_"&amp;$Z120,activiteiten!$A:$BC,AT$32,0))),"",VLOOKUP($B120&amp;"_"&amp;$Z120,activiteiten!$A:$BC,AT$32,0))</f>
        <v/>
      </c>
      <c r="AU120" s="313"/>
      <c r="AV120" s="312" t="str">
        <f>IF(OR($B120="",ISERROR(VLOOKUP($B120&amp;"_"&amp;$Z120,activiteiten!$A:$BC,AV$32,0))),"",VLOOKUP($B120&amp;"_"&amp;$Z120,activiteiten!$A:$BC,AV$32,0))</f>
        <v/>
      </c>
      <c r="AW120" s="312"/>
      <c r="AX120" s="312" t="str">
        <f>IF(OR($B120="",ISERROR(VLOOKUP($B120&amp;"_"&amp;$Z120,activiteiten!$A:$BC,AX$32,0))),"",VLOOKUP($B120&amp;"_"&amp;$Z120,activiteiten!$A:$BC,AX$32,0))</f>
        <v/>
      </c>
      <c r="AY120" s="312"/>
      <c r="AZ120" s="312" t="str">
        <f>IF(OR($B120="",ISERROR(VLOOKUP($B120&amp;"_"&amp;$Z120,activiteiten!$A:$BC,AZ$32,0))),"",VLOOKUP($B120&amp;"_"&amp;$Z120,activiteiten!$A:$BC,AZ$32,0))</f>
        <v/>
      </c>
      <c r="BA120" s="312"/>
      <c r="BB120" s="312" t="str">
        <f>IF(OR($B120="",ISERROR(VLOOKUP($B120&amp;"_"&amp;$Z120,activiteiten!$A:$BC,BB$32,0))),"",VLOOKUP($B120&amp;"_"&amp;$Z120,activiteiten!$A:$BC,BB$32,0))</f>
        <v/>
      </c>
      <c r="BC120" s="312"/>
      <c r="BD120" s="312" t="str">
        <f>IF(OR($B120="",ISERROR(VLOOKUP($B120&amp;"_"&amp;$Z120,activiteiten!$A:$BC,BD$32,0))),"",VLOOKUP($B120&amp;"_"&amp;$Z120,activiteiten!$A:$BC,BD$32,0))</f>
        <v/>
      </c>
      <c r="BG120" s="348" t="str">
        <f>percelen!BK91</f>
        <v>N</v>
      </c>
    </row>
    <row r="121" spans="1:59" x14ac:dyDescent="0.25">
      <c r="A121" s="49"/>
      <c r="B121" s="297"/>
      <c r="C121" s="49"/>
      <c r="D121" s="113"/>
      <c r="E121" s="49"/>
      <c r="F121" s="49" t="str">
        <f>IF(D121&lt;&gt;"",VLOOKUP(D121,LOV_GWSGRP!$BX:$BY,2,0),"")</f>
        <v/>
      </c>
      <c r="G121" s="49"/>
      <c r="H121" s="49"/>
      <c r="I121" s="49"/>
      <c r="J121" s="49"/>
      <c r="K121" s="49"/>
      <c r="L121" s="113"/>
      <c r="M121" s="49"/>
      <c r="N121" s="49"/>
      <c r="O121" s="436"/>
      <c r="P121" s="436"/>
      <c r="Q121" s="49"/>
      <c r="R121" s="437"/>
      <c r="S121" s="438"/>
      <c r="T121" s="438"/>
      <c r="U121" s="438"/>
      <c r="V121" s="438"/>
      <c r="W121" s="49"/>
      <c r="X121" s="297"/>
      <c r="Y121" s="49"/>
      <c r="Z121" s="436"/>
      <c r="AA121" s="436"/>
      <c r="AB121" s="436"/>
      <c r="AC121" s="436"/>
      <c r="AD121" s="436"/>
      <c r="AE121" s="436"/>
      <c r="AF121" s="436"/>
      <c r="AG121" s="49"/>
      <c r="AH121" s="343"/>
      <c r="AI121" s="49"/>
      <c r="AJ121" s="372" t="str">
        <f t="shared" si="3"/>
        <v/>
      </c>
      <c r="AK121" s="319"/>
      <c r="AM121" s="355" t="str">
        <f>IF(ISERROR(VLOOKUP(B121,percelen!BA:IW,AM$32,0)),"N",VLOOKUP(B121,percelen!BA:IW,AM$32,0))</f>
        <v>N</v>
      </c>
      <c r="AN121" s="355" t="str">
        <f>IF(ISERROR(VLOOKUP(B121&amp;"_"&amp;Z121,activiteiten!$A:$BD,AN$32,0)),"N",VLOOKUP(B121&amp;"_"&amp;Z121,activiteiten!$A:$BD,AN$32,0))</f>
        <v>N</v>
      </c>
      <c r="AO121" s="355" t="str">
        <f>IF(ISERROR(VLOOKUP(B121&amp;"_"&amp;Z121,activiteiten!$A:$BE,AO$32,0)),"N",VLOOKUP(B121&amp;"_"&amp;Z121,activiteiten!$A:$BE,AO$32,0))</f>
        <v>N</v>
      </c>
      <c r="AP121" s="355" t="str">
        <f>IF(ISERROR(VLOOKUP(B121,percelen!BA:IW,AP$32,0)),"N",VLOOKUP(B121,percelen!BA:IW,AP$32,0))</f>
        <v>N</v>
      </c>
      <c r="AQ121" s="355" t="str">
        <f>IF(ISERROR(VLOOKUP(B121,percelen!BA:IW,AQ$32,0)),"N",VLOOKUP(B121,percelen!BA:IW,AQ$32,0))</f>
        <v>N</v>
      </c>
      <c r="AR121" s="355" t="str">
        <f t="shared" si="4"/>
        <v>N</v>
      </c>
      <c r="AS121" s="313" t="s">
        <v>448</v>
      </c>
      <c r="AT121" s="317" t="str">
        <f>IF(OR($B121="",ISERROR(VLOOKUP($B121&amp;"_"&amp;$Z121,activiteiten!$A:$BC,AT$32,0))),"",VLOOKUP($B121&amp;"_"&amp;$Z121,activiteiten!$A:$BC,AT$32,0))</f>
        <v/>
      </c>
      <c r="AU121" s="313"/>
      <c r="AV121" s="312" t="str">
        <f>IF(OR($B121="",ISERROR(VLOOKUP($B121&amp;"_"&amp;$Z121,activiteiten!$A:$BC,AV$32,0))),"",VLOOKUP($B121&amp;"_"&amp;$Z121,activiteiten!$A:$BC,AV$32,0))</f>
        <v/>
      </c>
      <c r="AW121" s="312"/>
      <c r="AX121" s="312" t="str">
        <f>IF(OR($B121="",ISERROR(VLOOKUP($B121&amp;"_"&amp;$Z121,activiteiten!$A:$BC,AX$32,0))),"",VLOOKUP($B121&amp;"_"&amp;$Z121,activiteiten!$A:$BC,AX$32,0))</f>
        <v/>
      </c>
      <c r="AY121" s="312"/>
      <c r="AZ121" s="312" t="str">
        <f>IF(OR($B121="",ISERROR(VLOOKUP($B121&amp;"_"&amp;$Z121,activiteiten!$A:$BC,AZ$32,0))),"",VLOOKUP($B121&amp;"_"&amp;$Z121,activiteiten!$A:$BC,AZ$32,0))</f>
        <v/>
      </c>
      <c r="BA121" s="312"/>
      <c r="BB121" s="312" t="str">
        <f>IF(OR($B121="",ISERROR(VLOOKUP($B121&amp;"_"&amp;$Z121,activiteiten!$A:$BC,BB$32,0))),"",VLOOKUP($B121&amp;"_"&amp;$Z121,activiteiten!$A:$BC,BB$32,0))</f>
        <v/>
      </c>
      <c r="BC121" s="312"/>
      <c r="BD121" s="312" t="str">
        <f>IF(OR($B121="",ISERROR(VLOOKUP($B121&amp;"_"&amp;$Z121,activiteiten!$A:$BC,BD$32,0))),"",VLOOKUP($B121&amp;"_"&amp;$Z121,activiteiten!$A:$BC,BD$32,0))</f>
        <v/>
      </c>
      <c r="BG121" s="348" t="str">
        <f>percelen!BK92</f>
        <v>N</v>
      </c>
    </row>
    <row r="122" spans="1:59" x14ac:dyDescent="0.25">
      <c r="A122" s="49"/>
      <c r="B122" s="297"/>
      <c r="C122" s="49"/>
      <c r="D122" s="113"/>
      <c r="E122" s="49"/>
      <c r="F122" s="49" t="str">
        <f>IF(D122&lt;&gt;"",VLOOKUP(D122,LOV_GWSGRP!$BX:$BY,2,0),"")</f>
        <v/>
      </c>
      <c r="G122" s="49"/>
      <c r="H122" s="49"/>
      <c r="I122" s="49"/>
      <c r="J122" s="49"/>
      <c r="K122" s="49"/>
      <c r="L122" s="113"/>
      <c r="M122" s="49"/>
      <c r="N122" s="49"/>
      <c r="O122" s="436"/>
      <c r="P122" s="436"/>
      <c r="Q122" s="49"/>
      <c r="R122" s="437"/>
      <c r="S122" s="438"/>
      <c r="T122" s="438"/>
      <c r="U122" s="438"/>
      <c r="V122" s="438"/>
      <c r="W122" s="49"/>
      <c r="X122" s="297"/>
      <c r="Y122" s="49"/>
      <c r="Z122" s="436"/>
      <c r="AA122" s="436"/>
      <c r="AB122" s="436"/>
      <c r="AC122" s="436"/>
      <c r="AD122" s="436"/>
      <c r="AE122" s="436"/>
      <c r="AF122" s="436"/>
      <c r="AG122" s="49"/>
      <c r="AH122" s="343"/>
      <c r="AI122" s="49"/>
      <c r="AJ122" s="372" t="str">
        <f t="shared" si="3"/>
        <v/>
      </c>
      <c r="AK122" s="319"/>
      <c r="AM122" s="355" t="str">
        <f>IF(ISERROR(VLOOKUP(B122,percelen!BA:IW,AM$32,0)),"N",VLOOKUP(B122,percelen!BA:IW,AM$32,0))</f>
        <v>N</v>
      </c>
      <c r="AN122" s="355" t="str">
        <f>IF(ISERROR(VLOOKUP(B122&amp;"_"&amp;Z122,activiteiten!$A:$BD,AN$32,0)),"N",VLOOKUP(B122&amp;"_"&amp;Z122,activiteiten!$A:$BD,AN$32,0))</f>
        <v>N</v>
      </c>
      <c r="AO122" s="355" t="str">
        <f>IF(ISERROR(VLOOKUP(B122&amp;"_"&amp;Z122,activiteiten!$A:$BE,AO$32,0)),"N",VLOOKUP(B122&amp;"_"&amp;Z122,activiteiten!$A:$BE,AO$32,0))</f>
        <v>N</v>
      </c>
      <c r="AP122" s="355" t="str">
        <f>IF(ISERROR(VLOOKUP(B122,percelen!BA:IW,AP$32,0)),"N",VLOOKUP(B122,percelen!BA:IW,AP$32,0))</f>
        <v>N</v>
      </c>
      <c r="AQ122" s="355" t="str">
        <f>IF(ISERROR(VLOOKUP(B122,percelen!BA:IW,AQ$32,0)),"N",VLOOKUP(B122,percelen!BA:IW,AQ$32,0))</f>
        <v>N</v>
      </c>
      <c r="AR122" s="355" t="str">
        <f t="shared" si="4"/>
        <v>N</v>
      </c>
      <c r="AS122" s="313" t="s">
        <v>448</v>
      </c>
      <c r="AT122" s="317" t="str">
        <f>IF(OR($B122="",ISERROR(VLOOKUP($B122&amp;"_"&amp;$Z122,activiteiten!$A:$BC,AT$32,0))),"",VLOOKUP($B122&amp;"_"&amp;$Z122,activiteiten!$A:$BC,AT$32,0))</f>
        <v/>
      </c>
      <c r="AU122" s="313"/>
      <c r="AV122" s="312" t="str">
        <f>IF(OR($B122="",ISERROR(VLOOKUP($B122&amp;"_"&amp;$Z122,activiteiten!$A:$BC,AV$32,0))),"",VLOOKUP($B122&amp;"_"&amp;$Z122,activiteiten!$A:$BC,AV$32,0))</f>
        <v/>
      </c>
      <c r="AW122" s="312"/>
      <c r="AX122" s="312" t="str">
        <f>IF(OR($B122="",ISERROR(VLOOKUP($B122&amp;"_"&amp;$Z122,activiteiten!$A:$BC,AX$32,0))),"",VLOOKUP($B122&amp;"_"&amp;$Z122,activiteiten!$A:$BC,AX$32,0))</f>
        <v/>
      </c>
      <c r="AY122" s="312"/>
      <c r="AZ122" s="312" t="str">
        <f>IF(OR($B122="",ISERROR(VLOOKUP($B122&amp;"_"&amp;$Z122,activiteiten!$A:$BC,AZ$32,0))),"",VLOOKUP($B122&amp;"_"&amp;$Z122,activiteiten!$A:$BC,AZ$32,0))</f>
        <v/>
      </c>
      <c r="BA122" s="312"/>
      <c r="BB122" s="312" t="str">
        <f>IF(OR($B122="",ISERROR(VLOOKUP($B122&amp;"_"&amp;$Z122,activiteiten!$A:$BC,BB$32,0))),"",VLOOKUP($B122&amp;"_"&amp;$Z122,activiteiten!$A:$BC,BB$32,0))</f>
        <v/>
      </c>
      <c r="BC122" s="312"/>
      <c r="BD122" s="312" t="str">
        <f>IF(OR($B122="",ISERROR(VLOOKUP($B122&amp;"_"&amp;$Z122,activiteiten!$A:$BC,BD$32,0))),"",VLOOKUP($B122&amp;"_"&amp;$Z122,activiteiten!$A:$BC,BD$32,0))</f>
        <v/>
      </c>
      <c r="BG122" s="348" t="str">
        <f>percelen!BK93</f>
        <v>N</v>
      </c>
    </row>
    <row r="123" spans="1:59" x14ac:dyDescent="0.25">
      <c r="A123" s="49"/>
      <c r="B123" s="297"/>
      <c r="C123" s="49"/>
      <c r="D123" s="113"/>
      <c r="E123" s="49"/>
      <c r="F123" s="49" t="str">
        <f>IF(D123&lt;&gt;"",VLOOKUP(D123,LOV_GWSGRP!$BX:$BY,2,0),"")</f>
        <v/>
      </c>
      <c r="G123" s="49"/>
      <c r="H123" s="49"/>
      <c r="I123" s="49"/>
      <c r="J123" s="49"/>
      <c r="K123" s="49"/>
      <c r="L123" s="113"/>
      <c r="M123" s="49"/>
      <c r="N123" s="49"/>
      <c r="O123" s="436"/>
      <c r="P123" s="436"/>
      <c r="Q123" s="49"/>
      <c r="R123" s="437"/>
      <c r="S123" s="438"/>
      <c r="T123" s="438"/>
      <c r="U123" s="438"/>
      <c r="V123" s="438"/>
      <c r="W123" s="49"/>
      <c r="X123" s="297"/>
      <c r="Y123" s="49"/>
      <c r="Z123" s="436"/>
      <c r="AA123" s="436"/>
      <c r="AB123" s="436"/>
      <c r="AC123" s="436"/>
      <c r="AD123" s="436"/>
      <c r="AE123" s="436"/>
      <c r="AF123" s="436"/>
      <c r="AG123" s="49"/>
      <c r="AH123" s="343"/>
      <c r="AI123" s="49"/>
      <c r="AJ123" s="372" t="str">
        <f t="shared" si="3"/>
        <v/>
      </c>
      <c r="AK123" s="319"/>
      <c r="AM123" s="355" t="str">
        <f>IF(ISERROR(VLOOKUP(B123,percelen!BA:IW,AM$32,0)),"N",VLOOKUP(B123,percelen!BA:IW,AM$32,0))</f>
        <v>N</v>
      </c>
      <c r="AN123" s="355" t="str">
        <f>IF(ISERROR(VLOOKUP(B123&amp;"_"&amp;Z123,activiteiten!$A:$BD,AN$32,0)),"N",VLOOKUP(B123&amp;"_"&amp;Z123,activiteiten!$A:$BD,AN$32,0))</f>
        <v>N</v>
      </c>
      <c r="AO123" s="355" t="str">
        <f>IF(ISERROR(VLOOKUP(B123&amp;"_"&amp;Z123,activiteiten!$A:$BE,AO$32,0)),"N",VLOOKUP(B123&amp;"_"&amp;Z123,activiteiten!$A:$BE,AO$32,0))</f>
        <v>N</v>
      </c>
      <c r="AP123" s="355" t="str">
        <f>IF(ISERROR(VLOOKUP(B123,percelen!BA:IW,AP$32,0)),"N",VLOOKUP(B123,percelen!BA:IW,AP$32,0))</f>
        <v>N</v>
      </c>
      <c r="AQ123" s="355" t="str">
        <f>IF(ISERROR(VLOOKUP(B123,percelen!BA:IW,AQ$32,0)),"N",VLOOKUP(B123,percelen!BA:IW,AQ$32,0))</f>
        <v>N</v>
      </c>
      <c r="AR123" s="355" t="str">
        <f t="shared" si="4"/>
        <v>N</v>
      </c>
      <c r="AS123" s="313" t="s">
        <v>448</v>
      </c>
      <c r="AT123" s="317" t="str">
        <f>IF(OR($B123="",ISERROR(VLOOKUP($B123&amp;"_"&amp;$Z123,activiteiten!$A:$BC,AT$32,0))),"",VLOOKUP($B123&amp;"_"&amp;$Z123,activiteiten!$A:$BC,AT$32,0))</f>
        <v/>
      </c>
      <c r="AU123" s="313"/>
      <c r="AV123" s="312" t="str">
        <f>IF(OR($B123="",ISERROR(VLOOKUP($B123&amp;"_"&amp;$Z123,activiteiten!$A:$BC,AV$32,0))),"",VLOOKUP($B123&amp;"_"&amp;$Z123,activiteiten!$A:$BC,AV$32,0))</f>
        <v/>
      </c>
      <c r="AW123" s="312"/>
      <c r="AX123" s="312" t="str">
        <f>IF(OR($B123="",ISERROR(VLOOKUP($B123&amp;"_"&amp;$Z123,activiteiten!$A:$BC,AX$32,0))),"",VLOOKUP($B123&amp;"_"&amp;$Z123,activiteiten!$A:$BC,AX$32,0))</f>
        <v/>
      </c>
      <c r="AY123" s="312"/>
      <c r="AZ123" s="312" t="str">
        <f>IF(OR($B123="",ISERROR(VLOOKUP($B123&amp;"_"&amp;$Z123,activiteiten!$A:$BC,AZ$32,0))),"",VLOOKUP($B123&amp;"_"&amp;$Z123,activiteiten!$A:$BC,AZ$32,0))</f>
        <v/>
      </c>
      <c r="BA123" s="312"/>
      <c r="BB123" s="312" t="str">
        <f>IF(OR($B123="",ISERROR(VLOOKUP($B123&amp;"_"&amp;$Z123,activiteiten!$A:$BC,BB$32,0))),"",VLOOKUP($B123&amp;"_"&amp;$Z123,activiteiten!$A:$BC,BB$32,0))</f>
        <v/>
      </c>
      <c r="BC123" s="312"/>
      <c r="BD123" s="312" t="str">
        <f>IF(OR($B123="",ISERROR(VLOOKUP($B123&amp;"_"&amp;$Z123,activiteiten!$A:$BC,BD$32,0))),"",VLOOKUP($B123&amp;"_"&amp;$Z123,activiteiten!$A:$BC,BD$32,0))</f>
        <v/>
      </c>
      <c r="BG123" s="348" t="str">
        <f>percelen!BK94</f>
        <v>N</v>
      </c>
    </row>
    <row r="124" spans="1:59" x14ac:dyDescent="0.25">
      <c r="A124" s="49"/>
      <c r="B124" s="297"/>
      <c r="C124" s="49"/>
      <c r="D124" s="113"/>
      <c r="E124" s="49"/>
      <c r="F124" s="49" t="str">
        <f>IF(D124&lt;&gt;"",VLOOKUP(D124,LOV_GWSGRP!$BX:$BY,2,0),"")</f>
        <v/>
      </c>
      <c r="G124" s="49"/>
      <c r="H124" s="49"/>
      <c r="I124" s="49"/>
      <c r="J124" s="49"/>
      <c r="K124" s="49"/>
      <c r="L124" s="113"/>
      <c r="M124" s="49"/>
      <c r="N124" s="49"/>
      <c r="O124" s="436"/>
      <c r="P124" s="436"/>
      <c r="Q124" s="49"/>
      <c r="R124" s="437"/>
      <c r="S124" s="438"/>
      <c r="T124" s="438"/>
      <c r="U124" s="438"/>
      <c r="V124" s="438"/>
      <c r="W124" s="49"/>
      <c r="X124" s="297"/>
      <c r="Y124" s="49"/>
      <c r="Z124" s="436"/>
      <c r="AA124" s="436"/>
      <c r="AB124" s="436"/>
      <c r="AC124" s="436"/>
      <c r="AD124" s="436"/>
      <c r="AE124" s="436"/>
      <c r="AF124" s="436"/>
      <c r="AG124" s="49"/>
      <c r="AH124" s="343"/>
      <c r="AI124" s="49"/>
      <c r="AJ124" s="372" t="str">
        <f t="shared" si="3"/>
        <v/>
      </c>
      <c r="AK124" s="319"/>
      <c r="AM124" s="355" t="str">
        <f>IF(ISERROR(VLOOKUP(B124,percelen!BA:IW,AM$32,0)),"N",VLOOKUP(B124,percelen!BA:IW,AM$32,0))</f>
        <v>N</v>
      </c>
      <c r="AN124" s="355" t="str">
        <f>IF(ISERROR(VLOOKUP(B124&amp;"_"&amp;Z124,activiteiten!$A:$BD,AN$32,0)),"N",VLOOKUP(B124&amp;"_"&amp;Z124,activiteiten!$A:$BD,AN$32,0))</f>
        <v>N</v>
      </c>
      <c r="AO124" s="355" t="str">
        <f>IF(ISERROR(VLOOKUP(B124&amp;"_"&amp;Z124,activiteiten!$A:$BE,AO$32,0)),"N",VLOOKUP(B124&amp;"_"&amp;Z124,activiteiten!$A:$BE,AO$32,0))</f>
        <v>N</v>
      </c>
      <c r="AP124" s="355" t="str">
        <f>IF(ISERROR(VLOOKUP(B124,percelen!BA:IW,AP$32,0)),"N",VLOOKUP(B124,percelen!BA:IW,AP$32,0))</f>
        <v>N</v>
      </c>
      <c r="AQ124" s="355" t="str">
        <f>IF(ISERROR(VLOOKUP(B124,percelen!BA:IW,AQ$32,0)),"N",VLOOKUP(B124,percelen!BA:IW,AQ$32,0))</f>
        <v>N</v>
      </c>
      <c r="AR124" s="355" t="str">
        <f t="shared" si="4"/>
        <v>N</v>
      </c>
      <c r="AS124" s="313" t="s">
        <v>448</v>
      </c>
      <c r="AT124" s="317" t="str">
        <f>IF(OR($B124="",ISERROR(VLOOKUP($B124&amp;"_"&amp;$Z124,activiteiten!$A:$BC,AT$32,0))),"",VLOOKUP($B124&amp;"_"&amp;$Z124,activiteiten!$A:$BC,AT$32,0))</f>
        <v/>
      </c>
      <c r="AU124" s="313"/>
      <c r="AV124" s="312" t="str">
        <f>IF(OR($B124="",ISERROR(VLOOKUP($B124&amp;"_"&amp;$Z124,activiteiten!$A:$BC,AV$32,0))),"",VLOOKUP($B124&amp;"_"&amp;$Z124,activiteiten!$A:$BC,AV$32,0))</f>
        <v/>
      </c>
      <c r="AW124" s="312"/>
      <c r="AX124" s="312" t="str">
        <f>IF(OR($B124="",ISERROR(VLOOKUP($B124&amp;"_"&amp;$Z124,activiteiten!$A:$BC,AX$32,0))),"",VLOOKUP($B124&amp;"_"&amp;$Z124,activiteiten!$A:$BC,AX$32,0))</f>
        <v/>
      </c>
      <c r="AY124" s="312"/>
      <c r="AZ124" s="312" t="str">
        <f>IF(OR($B124="",ISERROR(VLOOKUP($B124&amp;"_"&amp;$Z124,activiteiten!$A:$BC,AZ$32,0))),"",VLOOKUP($B124&amp;"_"&amp;$Z124,activiteiten!$A:$BC,AZ$32,0))</f>
        <v/>
      </c>
      <c r="BA124" s="312"/>
      <c r="BB124" s="312" t="str">
        <f>IF(OR($B124="",ISERROR(VLOOKUP($B124&amp;"_"&amp;$Z124,activiteiten!$A:$BC,BB$32,0))),"",VLOOKUP($B124&amp;"_"&amp;$Z124,activiteiten!$A:$BC,BB$32,0))</f>
        <v/>
      </c>
      <c r="BC124" s="312"/>
      <c r="BD124" s="312" t="str">
        <f>IF(OR($B124="",ISERROR(VLOOKUP($B124&amp;"_"&amp;$Z124,activiteiten!$A:$BC,BD$32,0))),"",VLOOKUP($B124&amp;"_"&amp;$Z124,activiteiten!$A:$BC,BD$32,0))</f>
        <v/>
      </c>
      <c r="BG124" s="348" t="str">
        <f>percelen!BK95</f>
        <v>N</v>
      </c>
    </row>
    <row r="125" spans="1:59" x14ac:dyDescent="0.25">
      <c r="A125" s="49"/>
      <c r="B125" s="297"/>
      <c r="C125" s="49"/>
      <c r="D125" s="113"/>
      <c r="E125" s="49"/>
      <c r="F125" s="49" t="str">
        <f>IF(D125&lt;&gt;"",VLOOKUP(D125,LOV_GWSGRP!$BX:$BY,2,0),"")</f>
        <v/>
      </c>
      <c r="G125" s="49"/>
      <c r="H125" s="49"/>
      <c r="I125" s="49"/>
      <c r="J125" s="49"/>
      <c r="K125" s="49"/>
      <c r="L125" s="113"/>
      <c r="M125" s="49"/>
      <c r="N125" s="49"/>
      <c r="O125" s="436"/>
      <c r="P125" s="436"/>
      <c r="Q125" s="49"/>
      <c r="R125" s="437"/>
      <c r="S125" s="438"/>
      <c r="T125" s="438"/>
      <c r="U125" s="438"/>
      <c r="V125" s="438"/>
      <c r="W125" s="49"/>
      <c r="X125" s="297"/>
      <c r="Y125" s="49"/>
      <c r="Z125" s="436"/>
      <c r="AA125" s="436"/>
      <c r="AB125" s="436"/>
      <c r="AC125" s="436"/>
      <c r="AD125" s="436"/>
      <c r="AE125" s="436"/>
      <c r="AF125" s="436"/>
      <c r="AG125" s="49"/>
      <c r="AH125" s="343"/>
      <c r="AI125" s="49"/>
      <c r="AJ125" s="372" t="str">
        <f t="shared" si="3"/>
        <v/>
      </c>
      <c r="AK125" s="319"/>
      <c r="AM125" s="355" t="str">
        <f>IF(ISERROR(VLOOKUP(B125,percelen!BA:IW,AM$32,0)),"N",VLOOKUP(B125,percelen!BA:IW,AM$32,0))</f>
        <v>N</v>
      </c>
      <c r="AN125" s="355" t="str">
        <f>IF(ISERROR(VLOOKUP(B125&amp;"_"&amp;Z125,activiteiten!$A:$BD,AN$32,0)),"N",VLOOKUP(B125&amp;"_"&amp;Z125,activiteiten!$A:$BD,AN$32,0))</f>
        <v>N</v>
      </c>
      <c r="AO125" s="355" t="str">
        <f>IF(ISERROR(VLOOKUP(B125&amp;"_"&amp;Z125,activiteiten!$A:$BE,AO$32,0)),"N",VLOOKUP(B125&amp;"_"&amp;Z125,activiteiten!$A:$BE,AO$32,0))</f>
        <v>N</v>
      </c>
      <c r="AP125" s="355" t="str">
        <f>IF(ISERROR(VLOOKUP(B125,percelen!BA:IW,AP$32,0)),"N",VLOOKUP(B125,percelen!BA:IW,AP$32,0))</f>
        <v>N</v>
      </c>
      <c r="AQ125" s="355" t="str">
        <f>IF(ISERROR(VLOOKUP(B125,percelen!BA:IW,AQ$32,0)),"N",VLOOKUP(B125,percelen!BA:IW,AQ$32,0))</f>
        <v>N</v>
      </c>
      <c r="AR125" s="355" t="str">
        <f t="shared" si="4"/>
        <v>N</v>
      </c>
      <c r="AS125" s="313" t="s">
        <v>448</v>
      </c>
      <c r="AT125" s="317" t="str">
        <f>IF(OR($B125="",ISERROR(VLOOKUP($B125&amp;"_"&amp;$Z125,activiteiten!$A:$BC,AT$32,0))),"",VLOOKUP($B125&amp;"_"&amp;$Z125,activiteiten!$A:$BC,AT$32,0))</f>
        <v/>
      </c>
      <c r="AU125" s="313"/>
      <c r="AV125" s="312" t="str">
        <f>IF(OR($B125="",ISERROR(VLOOKUP($B125&amp;"_"&amp;$Z125,activiteiten!$A:$BC,AV$32,0))),"",VLOOKUP($B125&amp;"_"&amp;$Z125,activiteiten!$A:$BC,AV$32,0))</f>
        <v/>
      </c>
      <c r="AW125" s="312"/>
      <c r="AX125" s="312" t="str">
        <f>IF(OR($B125="",ISERROR(VLOOKUP($B125&amp;"_"&amp;$Z125,activiteiten!$A:$BC,AX$32,0))),"",VLOOKUP($B125&amp;"_"&amp;$Z125,activiteiten!$A:$BC,AX$32,0))</f>
        <v/>
      </c>
      <c r="AY125" s="312"/>
      <c r="AZ125" s="312" t="str">
        <f>IF(OR($B125="",ISERROR(VLOOKUP($B125&amp;"_"&amp;$Z125,activiteiten!$A:$BC,AZ$32,0))),"",VLOOKUP($B125&amp;"_"&amp;$Z125,activiteiten!$A:$BC,AZ$32,0))</f>
        <v/>
      </c>
      <c r="BA125" s="312"/>
      <c r="BB125" s="312" t="str">
        <f>IF(OR($B125="",ISERROR(VLOOKUP($B125&amp;"_"&amp;$Z125,activiteiten!$A:$BC,BB$32,0))),"",VLOOKUP($B125&amp;"_"&amp;$Z125,activiteiten!$A:$BC,BB$32,0))</f>
        <v/>
      </c>
      <c r="BC125" s="312"/>
      <c r="BD125" s="312" t="str">
        <f>IF(OR($B125="",ISERROR(VLOOKUP($B125&amp;"_"&amp;$Z125,activiteiten!$A:$BC,BD$32,0))),"",VLOOKUP($B125&amp;"_"&amp;$Z125,activiteiten!$A:$BC,BD$32,0))</f>
        <v/>
      </c>
      <c r="BG125" s="348" t="str">
        <f>percelen!BK96</f>
        <v>N</v>
      </c>
    </row>
    <row r="126" spans="1:59" x14ac:dyDescent="0.25">
      <c r="A126" s="49"/>
      <c r="B126" s="297"/>
      <c r="C126" s="49"/>
      <c r="D126" s="113"/>
      <c r="E126" s="49"/>
      <c r="F126" s="49" t="str">
        <f>IF(D126&lt;&gt;"",VLOOKUP(D126,LOV_GWSGRP!$BX:$BY,2,0),"")</f>
        <v/>
      </c>
      <c r="G126" s="49"/>
      <c r="H126" s="49"/>
      <c r="I126" s="49"/>
      <c r="J126" s="49"/>
      <c r="K126" s="49"/>
      <c r="L126" s="113"/>
      <c r="M126" s="49"/>
      <c r="N126" s="49"/>
      <c r="O126" s="436"/>
      <c r="P126" s="436"/>
      <c r="Q126" s="49"/>
      <c r="R126" s="437"/>
      <c r="S126" s="438"/>
      <c r="T126" s="438"/>
      <c r="U126" s="438"/>
      <c r="V126" s="438"/>
      <c r="W126" s="49"/>
      <c r="X126" s="297"/>
      <c r="Y126" s="49"/>
      <c r="Z126" s="436"/>
      <c r="AA126" s="436"/>
      <c r="AB126" s="436"/>
      <c r="AC126" s="436"/>
      <c r="AD126" s="436"/>
      <c r="AE126" s="436"/>
      <c r="AF126" s="436"/>
      <c r="AG126" s="49"/>
      <c r="AH126" s="343"/>
      <c r="AI126" s="49"/>
      <c r="AJ126" s="372" t="str">
        <f t="shared" si="3"/>
        <v/>
      </c>
      <c r="AK126" s="319"/>
      <c r="AM126" s="355" t="str">
        <f>IF(ISERROR(VLOOKUP(B126,percelen!BA:IW,AM$32,0)),"N",VLOOKUP(B126,percelen!BA:IW,AM$32,0))</f>
        <v>N</v>
      </c>
      <c r="AN126" s="355" t="str">
        <f>IF(ISERROR(VLOOKUP(B126&amp;"_"&amp;Z126,activiteiten!$A:$BD,AN$32,0)),"N",VLOOKUP(B126&amp;"_"&amp;Z126,activiteiten!$A:$BD,AN$32,0))</f>
        <v>N</v>
      </c>
      <c r="AO126" s="355" t="str">
        <f>IF(ISERROR(VLOOKUP(B126&amp;"_"&amp;Z126,activiteiten!$A:$BE,AO$32,0)),"N",VLOOKUP(B126&amp;"_"&amp;Z126,activiteiten!$A:$BE,AO$32,0))</f>
        <v>N</v>
      </c>
      <c r="AP126" s="355" t="str">
        <f>IF(ISERROR(VLOOKUP(B126,percelen!BA:IW,AP$32,0)),"N",VLOOKUP(B126,percelen!BA:IW,AP$32,0))</f>
        <v>N</v>
      </c>
      <c r="AQ126" s="355" t="str">
        <f>IF(ISERROR(VLOOKUP(B126,percelen!BA:IW,AQ$32,0)),"N",VLOOKUP(B126,percelen!BA:IW,AQ$32,0))</f>
        <v>N</v>
      </c>
      <c r="AR126" s="355" t="str">
        <f t="shared" si="4"/>
        <v>N</v>
      </c>
      <c r="AS126" s="313" t="s">
        <v>448</v>
      </c>
      <c r="AT126" s="317" t="str">
        <f>IF(OR($B126="",ISERROR(VLOOKUP($B126&amp;"_"&amp;$Z126,activiteiten!$A:$BC,AT$32,0))),"",VLOOKUP($B126&amp;"_"&amp;$Z126,activiteiten!$A:$BC,AT$32,0))</f>
        <v/>
      </c>
      <c r="AU126" s="313"/>
      <c r="AV126" s="312" t="str">
        <f>IF(OR($B126="",ISERROR(VLOOKUP($B126&amp;"_"&amp;$Z126,activiteiten!$A:$BC,AV$32,0))),"",VLOOKUP($B126&amp;"_"&amp;$Z126,activiteiten!$A:$BC,AV$32,0))</f>
        <v/>
      </c>
      <c r="AW126" s="312"/>
      <c r="AX126" s="312" t="str">
        <f>IF(OR($B126="",ISERROR(VLOOKUP($B126&amp;"_"&amp;$Z126,activiteiten!$A:$BC,AX$32,0))),"",VLOOKUP($B126&amp;"_"&amp;$Z126,activiteiten!$A:$BC,AX$32,0))</f>
        <v/>
      </c>
      <c r="AY126" s="312"/>
      <c r="AZ126" s="312" t="str">
        <f>IF(OR($B126="",ISERROR(VLOOKUP($B126&amp;"_"&amp;$Z126,activiteiten!$A:$BC,AZ$32,0))),"",VLOOKUP($B126&amp;"_"&amp;$Z126,activiteiten!$A:$BC,AZ$32,0))</f>
        <v/>
      </c>
      <c r="BA126" s="312"/>
      <c r="BB126" s="312" t="str">
        <f>IF(OR($B126="",ISERROR(VLOOKUP($B126&amp;"_"&amp;$Z126,activiteiten!$A:$BC,BB$32,0))),"",VLOOKUP($B126&amp;"_"&amp;$Z126,activiteiten!$A:$BC,BB$32,0))</f>
        <v/>
      </c>
      <c r="BC126" s="312"/>
      <c r="BD126" s="312" t="str">
        <f>IF(OR($B126="",ISERROR(VLOOKUP($B126&amp;"_"&amp;$Z126,activiteiten!$A:$BC,BD$32,0))),"",VLOOKUP($B126&amp;"_"&amp;$Z126,activiteiten!$A:$BC,BD$32,0))</f>
        <v/>
      </c>
      <c r="BG126" s="348" t="str">
        <f>percelen!BK97</f>
        <v>N</v>
      </c>
    </row>
    <row r="127" spans="1:59" x14ac:dyDescent="0.25">
      <c r="A127" s="49"/>
      <c r="B127" s="297"/>
      <c r="C127" s="49"/>
      <c r="D127" s="113"/>
      <c r="E127" s="49"/>
      <c r="F127" s="49" t="str">
        <f>IF(D127&lt;&gt;"",VLOOKUP(D127,LOV_GWSGRP!$BX:$BY,2,0),"")</f>
        <v/>
      </c>
      <c r="G127" s="49"/>
      <c r="H127" s="49"/>
      <c r="I127" s="49"/>
      <c r="J127" s="49"/>
      <c r="K127" s="49"/>
      <c r="L127" s="113"/>
      <c r="M127" s="49"/>
      <c r="N127" s="49"/>
      <c r="O127" s="436"/>
      <c r="P127" s="436"/>
      <c r="Q127" s="49"/>
      <c r="R127" s="437"/>
      <c r="S127" s="438"/>
      <c r="T127" s="438"/>
      <c r="U127" s="438"/>
      <c r="V127" s="438"/>
      <c r="W127" s="49"/>
      <c r="X127" s="297"/>
      <c r="Y127" s="49"/>
      <c r="Z127" s="436"/>
      <c r="AA127" s="436"/>
      <c r="AB127" s="436"/>
      <c r="AC127" s="436"/>
      <c r="AD127" s="436"/>
      <c r="AE127" s="436"/>
      <c r="AF127" s="436"/>
      <c r="AG127" s="49"/>
      <c r="AH127" s="343"/>
      <c r="AI127" s="49"/>
      <c r="AJ127" s="372" t="str">
        <f t="shared" si="3"/>
        <v/>
      </c>
      <c r="AK127" s="319"/>
      <c r="AM127" s="355" t="str">
        <f>IF(ISERROR(VLOOKUP(B127,percelen!BA:IW,AM$32,0)),"N",VLOOKUP(B127,percelen!BA:IW,AM$32,0))</f>
        <v>N</v>
      </c>
      <c r="AN127" s="355" t="str">
        <f>IF(ISERROR(VLOOKUP(B127&amp;"_"&amp;Z127,activiteiten!$A:$BD,AN$32,0)),"N",VLOOKUP(B127&amp;"_"&amp;Z127,activiteiten!$A:$BD,AN$32,0))</f>
        <v>N</v>
      </c>
      <c r="AO127" s="355" t="str">
        <f>IF(ISERROR(VLOOKUP(B127&amp;"_"&amp;Z127,activiteiten!$A:$BE,AO$32,0)),"N",VLOOKUP(B127&amp;"_"&amp;Z127,activiteiten!$A:$BE,AO$32,0))</f>
        <v>N</v>
      </c>
      <c r="AP127" s="355" t="str">
        <f>IF(ISERROR(VLOOKUP(B127,percelen!BA:IW,AP$32,0)),"N",VLOOKUP(B127,percelen!BA:IW,AP$32,0))</f>
        <v>N</v>
      </c>
      <c r="AQ127" s="355" t="str">
        <f>IF(ISERROR(VLOOKUP(B127,percelen!BA:IW,AQ$32,0)),"N",VLOOKUP(B127,percelen!BA:IW,AQ$32,0))</f>
        <v>N</v>
      </c>
      <c r="AR127" s="355" t="str">
        <f t="shared" si="4"/>
        <v>N</v>
      </c>
      <c r="AS127" s="313" t="s">
        <v>448</v>
      </c>
      <c r="AT127" s="317" t="str">
        <f>IF(OR($B127="",ISERROR(VLOOKUP($B127&amp;"_"&amp;$Z127,activiteiten!$A:$BC,AT$32,0))),"",VLOOKUP($B127&amp;"_"&amp;$Z127,activiteiten!$A:$BC,AT$32,0))</f>
        <v/>
      </c>
      <c r="AU127" s="313"/>
      <c r="AV127" s="312" t="str">
        <f>IF(OR($B127="",ISERROR(VLOOKUP($B127&amp;"_"&amp;$Z127,activiteiten!$A:$BC,AV$32,0))),"",VLOOKUP($B127&amp;"_"&amp;$Z127,activiteiten!$A:$BC,AV$32,0))</f>
        <v/>
      </c>
      <c r="AW127" s="312"/>
      <c r="AX127" s="312" t="str">
        <f>IF(OR($B127="",ISERROR(VLOOKUP($B127&amp;"_"&amp;$Z127,activiteiten!$A:$BC,AX$32,0))),"",VLOOKUP($B127&amp;"_"&amp;$Z127,activiteiten!$A:$BC,AX$32,0))</f>
        <v/>
      </c>
      <c r="AY127" s="312"/>
      <c r="AZ127" s="312" t="str">
        <f>IF(OR($B127="",ISERROR(VLOOKUP($B127&amp;"_"&amp;$Z127,activiteiten!$A:$BC,AZ$32,0))),"",VLOOKUP($B127&amp;"_"&amp;$Z127,activiteiten!$A:$BC,AZ$32,0))</f>
        <v/>
      </c>
      <c r="BA127" s="312"/>
      <c r="BB127" s="312" t="str">
        <f>IF(OR($B127="",ISERROR(VLOOKUP($B127&amp;"_"&amp;$Z127,activiteiten!$A:$BC,BB$32,0))),"",VLOOKUP($B127&amp;"_"&amp;$Z127,activiteiten!$A:$BC,BB$32,0))</f>
        <v/>
      </c>
      <c r="BC127" s="312"/>
      <c r="BD127" s="312" t="str">
        <f>IF(OR($B127="",ISERROR(VLOOKUP($B127&amp;"_"&amp;$Z127,activiteiten!$A:$BC,BD$32,0))),"",VLOOKUP($B127&amp;"_"&amp;$Z127,activiteiten!$A:$BC,BD$32,0))</f>
        <v/>
      </c>
      <c r="BG127" s="348" t="str">
        <f>percelen!BK98</f>
        <v>N</v>
      </c>
    </row>
    <row r="128" spans="1:59" x14ac:dyDescent="0.25">
      <c r="A128" s="49"/>
      <c r="B128" s="297"/>
      <c r="C128" s="49"/>
      <c r="D128" s="113"/>
      <c r="E128" s="49"/>
      <c r="F128" s="49" t="str">
        <f>IF(D128&lt;&gt;"",VLOOKUP(D128,LOV_GWSGRP!$BX:$BY,2,0),"")</f>
        <v/>
      </c>
      <c r="G128" s="49"/>
      <c r="H128" s="49"/>
      <c r="I128" s="49"/>
      <c r="J128" s="49"/>
      <c r="K128" s="49"/>
      <c r="L128" s="113"/>
      <c r="M128" s="49"/>
      <c r="N128" s="49"/>
      <c r="O128" s="436"/>
      <c r="P128" s="436"/>
      <c r="Q128" s="49"/>
      <c r="R128" s="437"/>
      <c r="S128" s="438"/>
      <c r="T128" s="438"/>
      <c r="U128" s="438"/>
      <c r="V128" s="438"/>
      <c r="W128" s="49"/>
      <c r="X128" s="297"/>
      <c r="Y128" s="49"/>
      <c r="Z128" s="436"/>
      <c r="AA128" s="436"/>
      <c r="AB128" s="436"/>
      <c r="AC128" s="436"/>
      <c r="AD128" s="436"/>
      <c r="AE128" s="436"/>
      <c r="AF128" s="436"/>
      <c r="AG128" s="49"/>
      <c r="AH128" s="343"/>
      <c r="AI128" s="49"/>
      <c r="AJ128" s="372" t="str">
        <f t="shared" si="3"/>
        <v/>
      </c>
      <c r="AK128" s="319"/>
      <c r="AM128" s="355" t="str">
        <f>IF(ISERROR(VLOOKUP(B128,percelen!BA:IW,AM$32,0)),"N",VLOOKUP(B128,percelen!BA:IW,AM$32,0))</f>
        <v>N</v>
      </c>
      <c r="AN128" s="355" t="str">
        <f>IF(ISERROR(VLOOKUP(B128&amp;"_"&amp;Z128,activiteiten!$A:$BD,AN$32,0)),"N",VLOOKUP(B128&amp;"_"&amp;Z128,activiteiten!$A:$BD,AN$32,0))</f>
        <v>N</v>
      </c>
      <c r="AO128" s="355" t="str">
        <f>IF(ISERROR(VLOOKUP(B128&amp;"_"&amp;Z128,activiteiten!$A:$BE,AO$32,0)),"N",VLOOKUP(B128&amp;"_"&amp;Z128,activiteiten!$A:$BE,AO$32,0))</f>
        <v>N</v>
      </c>
      <c r="AP128" s="355" t="str">
        <f>IF(ISERROR(VLOOKUP(B128,percelen!BA:IW,AP$32,0)),"N",VLOOKUP(B128,percelen!BA:IW,AP$32,0))</f>
        <v>N</v>
      </c>
      <c r="AQ128" s="355" t="str">
        <f>IF(ISERROR(VLOOKUP(B128,percelen!BA:IW,AQ$32,0)),"N",VLOOKUP(B128,percelen!BA:IW,AQ$32,0))</f>
        <v>N</v>
      </c>
      <c r="AR128" s="355" t="str">
        <f t="shared" si="4"/>
        <v>N</v>
      </c>
      <c r="AS128" s="313" t="s">
        <v>448</v>
      </c>
      <c r="AT128" s="317" t="str">
        <f>IF(OR($B128="",ISERROR(VLOOKUP($B128&amp;"_"&amp;$Z128,activiteiten!$A:$BC,AT$32,0))),"",VLOOKUP($B128&amp;"_"&amp;$Z128,activiteiten!$A:$BC,AT$32,0))</f>
        <v/>
      </c>
      <c r="AU128" s="313"/>
      <c r="AV128" s="312" t="str">
        <f>IF(OR($B128="",ISERROR(VLOOKUP($B128&amp;"_"&amp;$Z128,activiteiten!$A:$BC,AV$32,0))),"",VLOOKUP($B128&amp;"_"&amp;$Z128,activiteiten!$A:$BC,AV$32,0))</f>
        <v/>
      </c>
      <c r="AW128" s="312"/>
      <c r="AX128" s="312" t="str">
        <f>IF(OR($B128="",ISERROR(VLOOKUP($B128&amp;"_"&amp;$Z128,activiteiten!$A:$BC,AX$32,0))),"",VLOOKUP($B128&amp;"_"&amp;$Z128,activiteiten!$A:$BC,AX$32,0))</f>
        <v/>
      </c>
      <c r="AY128" s="312"/>
      <c r="AZ128" s="312" t="str">
        <f>IF(OR($B128="",ISERROR(VLOOKUP($B128&amp;"_"&amp;$Z128,activiteiten!$A:$BC,AZ$32,0))),"",VLOOKUP($B128&amp;"_"&amp;$Z128,activiteiten!$A:$BC,AZ$32,0))</f>
        <v/>
      </c>
      <c r="BA128" s="312"/>
      <c r="BB128" s="312" t="str">
        <f>IF(OR($B128="",ISERROR(VLOOKUP($B128&amp;"_"&amp;$Z128,activiteiten!$A:$BC,BB$32,0))),"",VLOOKUP($B128&amp;"_"&amp;$Z128,activiteiten!$A:$BC,BB$32,0))</f>
        <v/>
      </c>
      <c r="BC128" s="312"/>
      <c r="BD128" s="312" t="str">
        <f>IF(OR($B128="",ISERROR(VLOOKUP($B128&amp;"_"&amp;$Z128,activiteiten!$A:$BC,BD$32,0))),"",VLOOKUP($B128&amp;"_"&amp;$Z128,activiteiten!$A:$BC,BD$32,0))</f>
        <v/>
      </c>
      <c r="BG128" s="348" t="str">
        <f>percelen!BK99</f>
        <v>N</v>
      </c>
    </row>
    <row r="129" spans="1:59" x14ac:dyDescent="0.25">
      <c r="A129" s="49"/>
      <c r="B129" s="297"/>
      <c r="C129" s="49"/>
      <c r="D129" s="113"/>
      <c r="E129" s="49"/>
      <c r="F129" s="49" t="str">
        <f>IF(D129&lt;&gt;"",VLOOKUP(D129,LOV_GWSGRP!$BX:$BY,2,0),"")</f>
        <v/>
      </c>
      <c r="G129" s="49"/>
      <c r="H129" s="49"/>
      <c r="I129" s="49"/>
      <c r="J129" s="49"/>
      <c r="K129" s="49"/>
      <c r="L129" s="113"/>
      <c r="M129" s="49"/>
      <c r="N129" s="49"/>
      <c r="O129" s="436"/>
      <c r="P129" s="436"/>
      <c r="Q129" s="49"/>
      <c r="R129" s="437"/>
      <c r="S129" s="438"/>
      <c r="T129" s="438"/>
      <c r="U129" s="438"/>
      <c r="V129" s="438"/>
      <c r="W129" s="49"/>
      <c r="X129" s="297"/>
      <c r="Y129" s="49"/>
      <c r="Z129" s="436"/>
      <c r="AA129" s="436"/>
      <c r="AB129" s="436"/>
      <c r="AC129" s="436"/>
      <c r="AD129" s="436"/>
      <c r="AE129" s="436"/>
      <c r="AF129" s="436"/>
      <c r="AG129" s="49"/>
      <c r="AH129" s="343"/>
      <c r="AI129" s="49"/>
      <c r="AJ129" s="372" t="str">
        <f t="shared" si="3"/>
        <v/>
      </c>
      <c r="AK129" s="319"/>
      <c r="AM129" s="355" t="str">
        <f>IF(ISERROR(VLOOKUP(B129,percelen!BA:IW,AM$32,0)),"N",VLOOKUP(B129,percelen!BA:IW,AM$32,0))</f>
        <v>N</v>
      </c>
      <c r="AN129" s="355" t="str">
        <f>IF(ISERROR(VLOOKUP(B129&amp;"_"&amp;Z129,activiteiten!$A:$BD,AN$32,0)),"N",VLOOKUP(B129&amp;"_"&amp;Z129,activiteiten!$A:$BD,AN$32,0))</f>
        <v>N</v>
      </c>
      <c r="AO129" s="355" t="str">
        <f>IF(ISERROR(VLOOKUP(B129&amp;"_"&amp;Z129,activiteiten!$A:$BE,AO$32,0)),"N",VLOOKUP(B129&amp;"_"&amp;Z129,activiteiten!$A:$BE,AO$32,0))</f>
        <v>N</v>
      </c>
      <c r="AP129" s="355" t="str">
        <f>IF(ISERROR(VLOOKUP(B129,percelen!BA:IW,AP$32,0)),"N",VLOOKUP(B129,percelen!BA:IW,AP$32,0))</f>
        <v>N</v>
      </c>
      <c r="AQ129" s="355" t="str">
        <f>IF(ISERROR(VLOOKUP(B129,percelen!BA:IW,AQ$32,0)),"N",VLOOKUP(B129,percelen!BA:IW,AQ$32,0))</f>
        <v>N</v>
      </c>
      <c r="AR129" s="355" t="str">
        <f t="shared" si="4"/>
        <v>N</v>
      </c>
      <c r="AS129" s="313" t="s">
        <v>448</v>
      </c>
      <c r="AT129" s="317" t="str">
        <f>IF(OR($B129="",ISERROR(VLOOKUP($B129&amp;"_"&amp;$Z129,activiteiten!$A:$BC,AT$32,0))),"",VLOOKUP($B129&amp;"_"&amp;$Z129,activiteiten!$A:$BC,AT$32,0))</f>
        <v/>
      </c>
      <c r="AU129" s="313"/>
      <c r="AV129" s="312" t="str">
        <f>IF(OR($B129="",ISERROR(VLOOKUP($B129&amp;"_"&amp;$Z129,activiteiten!$A:$BC,AV$32,0))),"",VLOOKUP($B129&amp;"_"&amp;$Z129,activiteiten!$A:$BC,AV$32,0))</f>
        <v/>
      </c>
      <c r="AW129" s="312"/>
      <c r="AX129" s="312" t="str">
        <f>IF(OR($B129="",ISERROR(VLOOKUP($B129&amp;"_"&amp;$Z129,activiteiten!$A:$BC,AX$32,0))),"",VLOOKUP($B129&amp;"_"&amp;$Z129,activiteiten!$A:$BC,AX$32,0))</f>
        <v/>
      </c>
      <c r="AY129" s="312"/>
      <c r="AZ129" s="312" t="str">
        <f>IF(OR($B129="",ISERROR(VLOOKUP($B129&amp;"_"&amp;$Z129,activiteiten!$A:$BC,AZ$32,0))),"",VLOOKUP($B129&amp;"_"&amp;$Z129,activiteiten!$A:$BC,AZ$32,0))</f>
        <v/>
      </c>
      <c r="BA129" s="312"/>
      <c r="BB129" s="312" t="str">
        <f>IF(OR($B129="",ISERROR(VLOOKUP($B129&amp;"_"&amp;$Z129,activiteiten!$A:$BC,BB$32,0))),"",VLOOKUP($B129&amp;"_"&amp;$Z129,activiteiten!$A:$BC,BB$32,0))</f>
        <v/>
      </c>
      <c r="BC129" s="312"/>
      <c r="BD129" s="312" t="str">
        <f>IF(OR($B129="",ISERROR(VLOOKUP($B129&amp;"_"&amp;$Z129,activiteiten!$A:$BC,BD$32,0))),"",VLOOKUP($B129&amp;"_"&amp;$Z129,activiteiten!$A:$BC,BD$32,0))</f>
        <v/>
      </c>
      <c r="BG129" s="348" t="str">
        <f>percelen!BK100</f>
        <v>N</v>
      </c>
    </row>
    <row r="130" spans="1:59" x14ac:dyDescent="0.25">
      <c r="A130" s="49"/>
      <c r="B130" s="297"/>
      <c r="C130" s="49"/>
      <c r="D130" s="113"/>
      <c r="E130" s="49"/>
      <c r="F130" s="49" t="str">
        <f>IF(D130&lt;&gt;"",VLOOKUP(D130,LOV_GWSGRP!$BX:$BY,2,0),"")</f>
        <v/>
      </c>
      <c r="G130" s="49"/>
      <c r="H130" s="49"/>
      <c r="I130" s="49"/>
      <c r="J130" s="49"/>
      <c r="K130" s="49"/>
      <c r="L130" s="113"/>
      <c r="M130" s="49"/>
      <c r="N130" s="49"/>
      <c r="O130" s="436"/>
      <c r="P130" s="436"/>
      <c r="Q130" s="49"/>
      <c r="R130" s="437"/>
      <c r="S130" s="438"/>
      <c r="T130" s="438"/>
      <c r="U130" s="438"/>
      <c r="V130" s="438"/>
      <c r="W130" s="49"/>
      <c r="X130" s="297"/>
      <c r="Y130" s="49"/>
      <c r="Z130" s="436"/>
      <c r="AA130" s="436"/>
      <c r="AB130" s="436"/>
      <c r="AC130" s="436"/>
      <c r="AD130" s="436"/>
      <c r="AE130" s="436"/>
      <c r="AF130" s="436"/>
      <c r="AG130" s="49"/>
      <c r="AH130" s="343"/>
      <c r="AI130" s="49"/>
      <c r="AJ130" s="372" t="str">
        <f t="shared" si="3"/>
        <v/>
      </c>
      <c r="AK130" s="319"/>
      <c r="AM130" s="355" t="str">
        <f>IF(ISERROR(VLOOKUP(B130,percelen!BA:IW,AM$32,0)),"N",VLOOKUP(B130,percelen!BA:IW,AM$32,0))</f>
        <v>N</v>
      </c>
      <c r="AN130" s="355" t="str">
        <f>IF(ISERROR(VLOOKUP(B130&amp;"_"&amp;Z130,activiteiten!$A:$BD,AN$32,0)),"N",VLOOKUP(B130&amp;"_"&amp;Z130,activiteiten!$A:$BD,AN$32,0))</f>
        <v>N</v>
      </c>
      <c r="AO130" s="355" t="str">
        <f>IF(ISERROR(VLOOKUP(B130&amp;"_"&amp;Z130,activiteiten!$A:$BE,AO$32,0)),"N",VLOOKUP(B130&amp;"_"&amp;Z130,activiteiten!$A:$BE,AO$32,0))</f>
        <v>N</v>
      </c>
      <c r="AP130" s="355" t="str">
        <f>IF(ISERROR(VLOOKUP(B130,percelen!BA:IW,AP$32,0)),"N",VLOOKUP(B130,percelen!BA:IW,AP$32,0))</f>
        <v>N</v>
      </c>
      <c r="AQ130" s="355" t="str">
        <f>IF(ISERROR(VLOOKUP(B130,percelen!BA:IW,AQ$32,0)),"N",VLOOKUP(B130,percelen!BA:IW,AQ$32,0))</f>
        <v>N</v>
      </c>
      <c r="AR130" s="355" t="str">
        <f t="shared" si="4"/>
        <v>N</v>
      </c>
      <c r="AS130" s="313" t="s">
        <v>448</v>
      </c>
      <c r="AT130" s="317" t="str">
        <f>IF(OR($B130="",ISERROR(VLOOKUP($B130&amp;"_"&amp;$Z130,activiteiten!$A:$BC,AT$32,0))),"",VLOOKUP($B130&amp;"_"&amp;$Z130,activiteiten!$A:$BC,AT$32,0))</f>
        <v/>
      </c>
      <c r="AU130" s="313"/>
      <c r="AV130" s="312" t="str">
        <f>IF(OR($B130="",ISERROR(VLOOKUP($B130&amp;"_"&amp;$Z130,activiteiten!$A:$BC,AV$32,0))),"",VLOOKUP($B130&amp;"_"&amp;$Z130,activiteiten!$A:$BC,AV$32,0))</f>
        <v/>
      </c>
      <c r="AW130" s="312"/>
      <c r="AX130" s="312" t="str">
        <f>IF(OR($B130="",ISERROR(VLOOKUP($B130&amp;"_"&amp;$Z130,activiteiten!$A:$BC,AX$32,0))),"",VLOOKUP($B130&amp;"_"&amp;$Z130,activiteiten!$A:$BC,AX$32,0))</f>
        <v/>
      </c>
      <c r="AY130" s="312"/>
      <c r="AZ130" s="312" t="str">
        <f>IF(OR($B130="",ISERROR(VLOOKUP($B130&amp;"_"&amp;$Z130,activiteiten!$A:$BC,AZ$32,0))),"",VLOOKUP($B130&amp;"_"&amp;$Z130,activiteiten!$A:$BC,AZ$32,0))</f>
        <v/>
      </c>
      <c r="BA130" s="312"/>
      <c r="BB130" s="312" t="str">
        <f>IF(OR($B130="",ISERROR(VLOOKUP($B130&amp;"_"&amp;$Z130,activiteiten!$A:$BC,BB$32,0))),"",VLOOKUP($B130&amp;"_"&amp;$Z130,activiteiten!$A:$BC,BB$32,0))</f>
        <v/>
      </c>
      <c r="BC130" s="312"/>
      <c r="BD130" s="312" t="str">
        <f>IF(OR($B130="",ISERROR(VLOOKUP($B130&amp;"_"&amp;$Z130,activiteiten!$A:$BC,BD$32,0))),"",VLOOKUP($B130&amp;"_"&amp;$Z130,activiteiten!$A:$BC,BD$32,0))</f>
        <v/>
      </c>
      <c r="BG130" s="348" t="str">
        <f>percelen!BK101</f>
        <v>N</v>
      </c>
    </row>
    <row r="131" spans="1:59" x14ac:dyDescent="0.25">
      <c r="A131" s="49"/>
      <c r="B131" s="297"/>
      <c r="C131" s="49"/>
      <c r="D131" s="113"/>
      <c r="E131" s="49"/>
      <c r="F131" s="49" t="str">
        <f>IF(D131&lt;&gt;"",VLOOKUP(D131,LOV_GWSGRP!$BX:$BY,2,0),"")</f>
        <v/>
      </c>
      <c r="G131" s="49"/>
      <c r="H131" s="49"/>
      <c r="I131" s="49"/>
      <c r="J131" s="49"/>
      <c r="K131" s="49"/>
      <c r="L131" s="113"/>
      <c r="M131" s="49"/>
      <c r="N131" s="49"/>
      <c r="O131" s="436"/>
      <c r="P131" s="436"/>
      <c r="Q131" s="49"/>
      <c r="R131" s="437"/>
      <c r="S131" s="438"/>
      <c r="T131" s="438"/>
      <c r="U131" s="438"/>
      <c r="V131" s="438"/>
      <c r="W131" s="49"/>
      <c r="X131" s="297"/>
      <c r="Y131" s="49"/>
      <c r="Z131" s="436"/>
      <c r="AA131" s="436"/>
      <c r="AB131" s="436"/>
      <c r="AC131" s="436"/>
      <c r="AD131" s="436"/>
      <c r="AE131" s="436"/>
      <c r="AF131" s="436"/>
      <c r="AG131" s="49"/>
      <c r="AH131" s="343"/>
      <c r="AI131" s="49"/>
      <c r="AJ131" s="372" t="str">
        <f t="shared" si="3"/>
        <v/>
      </c>
      <c r="AK131" s="319"/>
      <c r="AM131" s="355" t="str">
        <f>IF(ISERROR(VLOOKUP(B131,percelen!BA:IW,AM$32,0)),"N",VLOOKUP(B131,percelen!BA:IW,AM$32,0))</f>
        <v>N</v>
      </c>
      <c r="AN131" s="355" t="str">
        <f>IF(ISERROR(VLOOKUP(B131&amp;"_"&amp;Z131,activiteiten!$A:$BD,AN$32,0)),"N",VLOOKUP(B131&amp;"_"&amp;Z131,activiteiten!$A:$BD,AN$32,0))</f>
        <v>N</v>
      </c>
      <c r="AO131" s="355" t="str">
        <f>IF(ISERROR(VLOOKUP(B131&amp;"_"&amp;Z131,activiteiten!$A:$BE,AO$32,0)),"N",VLOOKUP(B131&amp;"_"&amp;Z131,activiteiten!$A:$BE,AO$32,0))</f>
        <v>N</v>
      </c>
      <c r="AP131" s="355" t="str">
        <f>IF(ISERROR(VLOOKUP(B131,percelen!BA:IW,AP$32,0)),"N",VLOOKUP(B131,percelen!BA:IW,AP$32,0))</f>
        <v>N</v>
      </c>
      <c r="AQ131" s="355" t="str">
        <f>IF(ISERROR(VLOOKUP(B131,percelen!BA:IW,AQ$32,0)),"N",VLOOKUP(B131,percelen!BA:IW,AQ$32,0))</f>
        <v>N</v>
      </c>
      <c r="AR131" s="355" t="str">
        <f t="shared" si="4"/>
        <v>N</v>
      </c>
      <c r="AS131" s="313" t="s">
        <v>448</v>
      </c>
      <c r="AT131" s="317" t="str">
        <f>IF(OR($B131="",ISERROR(VLOOKUP($B131&amp;"_"&amp;$Z131,activiteiten!$A:$BC,AT$32,0))),"",VLOOKUP($B131&amp;"_"&amp;$Z131,activiteiten!$A:$BC,AT$32,0))</f>
        <v/>
      </c>
      <c r="AU131" s="313"/>
      <c r="AV131" s="312" t="str">
        <f>IF(OR($B131="",ISERROR(VLOOKUP($B131&amp;"_"&amp;$Z131,activiteiten!$A:$BC,AV$32,0))),"",VLOOKUP($B131&amp;"_"&amp;$Z131,activiteiten!$A:$BC,AV$32,0))</f>
        <v/>
      </c>
      <c r="AW131" s="312"/>
      <c r="AX131" s="312" t="str">
        <f>IF(OR($B131="",ISERROR(VLOOKUP($B131&amp;"_"&amp;$Z131,activiteiten!$A:$BC,AX$32,0))),"",VLOOKUP($B131&amp;"_"&amp;$Z131,activiteiten!$A:$BC,AX$32,0))</f>
        <v/>
      </c>
      <c r="AY131" s="312"/>
      <c r="AZ131" s="312" t="str">
        <f>IF(OR($B131="",ISERROR(VLOOKUP($B131&amp;"_"&amp;$Z131,activiteiten!$A:$BC,AZ$32,0))),"",VLOOKUP($B131&amp;"_"&amp;$Z131,activiteiten!$A:$BC,AZ$32,0))</f>
        <v/>
      </c>
      <c r="BA131" s="312"/>
      <c r="BB131" s="312" t="str">
        <f>IF(OR($B131="",ISERROR(VLOOKUP($B131&amp;"_"&amp;$Z131,activiteiten!$A:$BC,BB$32,0))),"",VLOOKUP($B131&amp;"_"&amp;$Z131,activiteiten!$A:$BC,BB$32,0))</f>
        <v/>
      </c>
      <c r="BC131" s="312"/>
      <c r="BD131" s="312" t="str">
        <f>IF(OR($B131="",ISERROR(VLOOKUP($B131&amp;"_"&amp;$Z131,activiteiten!$A:$BC,BD$32,0))),"",VLOOKUP($B131&amp;"_"&amp;$Z131,activiteiten!$A:$BC,BD$32,0))</f>
        <v/>
      </c>
      <c r="BG131" s="348" t="str">
        <f>percelen!BK102</f>
        <v>N</v>
      </c>
    </row>
    <row r="132" spans="1:59" x14ac:dyDescent="0.25">
      <c r="A132" s="49"/>
      <c r="B132" s="297"/>
      <c r="C132" s="49"/>
      <c r="D132" s="113"/>
      <c r="E132" s="49"/>
      <c r="F132" s="49" t="str">
        <f>IF(D132&lt;&gt;"",VLOOKUP(D132,LOV_GWSGRP!$BX:$BY,2,0),"")</f>
        <v/>
      </c>
      <c r="G132" s="49"/>
      <c r="H132" s="49"/>
      <c r="I132" s="49"/>
      <c r="J132" s="49"/>
      <c r="K132" s="49"/>
      <c r="L132" s="113"/>
      <c r="M132" s="49"/>
      <c r="N132" s="49"/>
      <c r="O132" s="436"/>
      <c r="P132" s="436"/>
      <c r="Q132" s="49"/>
      <c r="R132" s="437"/>
      <c r="S132" s="438"/>
      <c r="T132" s="438"/>
      <c r="U132" s="438"/>
      <c r="V132" s="438"/>
      <c r="W132" s="49"/>
      <c r="X132" s="297"/>
      <c r="Y132" s="49"/>
      <c r="Z132" s="436"/>
      <c r="AA132" s="436"/>
      <c r="AB132" s="436"/>
      <c r="AC132" s="436"/>
      <c r="AD132" s="436"/>
      <c r="AE132" s="436"/>
      <c r="AF132" s="436"/>
      <c r="AG132" s="49"/>
      <c r="AH132" s="343"/>
      <c r="AI132" s="49"/>
      <c r="AJ132" s="372" t="str">
        <f t="shared" si="3"/>
        <v/>
      </c>
      <c r="AK132" s="319"/>
      <c r="AM132" s="355" t="str">
        <f>IF(ISERROR(VLOOKUP(B132,percelen!BA:IW,AM$32,0)),"N",VLOOKUP(B132,percelen!BA:IW,AM$32,0))</f>
        <v>N</v>
      </c>
      <c r="AN132" s="355" t="str">
        <f>IF(ISERROR(VLOOKUP(B132&amp;"_"&amp;Z132,activiteiten!$A:$BD,AN$32,0)),"N",VLOOKUP(B132&amp;"_"&amp;Z132,activiteiten!$A:$BD,AN$32,0))</f>
        <v>N</v>
      </c>
      <c r="AO132" s="355" t="str">
        <f>IF(ISERROR(VLOOKUP(B132&amp;"_"&amp;Z132,activiteiten!$A:$BE,AO$32,0)),"N",VLOOKUP(B132&amp;"_"&amp;Z132,activiteiten!$A:$BE,AO$32,0))</f>
        <v>N</v>
      </c>
      <c r="AP132" s="355" t="str">
        <f>IF(ISERROR(VLOOKUP(B132,percelen!BA:IW,AP$32,0)),"N",VLOOKUP(B132,percelen!BA:IW,AP$32,0))</f>
        <v>N</v>
      </c>
      <c r="AQ132" s="355" t="str">
        <f>IF(ISERROR(VLOOKUP(B132,percelen!BA:IW,AQ$32,0)),"N",VLOOKUP(B132,percelen!BA:IW,AQ$32,0))</f>
        <v>N</v>
      </c>
      <c r="AR132" s="355" t="str">
        <f t="shared" si="4"/>
        <v>N</v>
      </c>
      <c r="AS132" s="313" t="s">
        <v>448</v>
      </c>
      <c r="AT132" s="317" t="str">
        <f>IF(OR($B132="",ISERROR(VLOOKUP($B132&amp;"_"&amp;$Z132,activiteiten!$A:$BC,AT$32,0))),"",VLOOKUP($B132&amp;"_"&amp;$Z132,activiteiten!$A:$BC,AT$32,0))</f>
        <v/>
      </c>
      <c r="AU132" s="313"/>
      <c r="AV132" s="312" t="str">
        <f>IF(OR($B132="",ISERROR(VLOOKUP($B132&amp;"_"&amp;$Z132,activiteiten!$A:$BC,AV$32,0))),"",VLOOKUP($B132&amp;"_"&amp;$Z132,activiteiten!$A:$BC,AV$32,0))</f>
        <v/>
      </c>
      <c r="AW132" s="312"/>
      <c r="AX132" s="312" t="str">
        <f>IF(OR($B132="",ISERROR(VLOOKUP($B132&amp;"_"&amp;$Z132,activiteiten!$A:$BC,AX$32,0))),"",VLOOKUP($B132&amp;"_"&amp;$Z132,activiteiten!$A:$BC,AX$32,0))</f>
        <v/>
      </c>
      <c r="AY132" s="312"/>
      <c r="AZ132" s="312" t="str">
        <f>IF(OR($B132="",ISERROR(VLOOKUP($B132&amp;"_"&amp;$Z132,activiteiten!$A:$BC,AZ$32,0))),"",VLOOKUP($B132&amp;"_"&amp;$Z132,activiteiten!$A:$BC,AZ$32,0))</f>
        <v/>
      </c>
      <c r="BA132" s="312"/>
      <c r="BB132" s="312" t="str">
        <f>IF(OR($B132="",ISERROR(VLOOKUP($B132&amp;"_"&amp;$Z132,activiteiten!$A:$BC,BB$32,0))),"",VLOOKUP($B132&amp;"_"&amp;$Z132,activiteiten!$A:$BC,BB$32,0))</f>
        <v/>
      </c>
      <c r="BC132" s="312"/>
      <c r="BD132" s="312" t="str">
        <f>IF(OR($B132="",ISERROR(VLOOKUP($B132&amp;"_"&amp;$Z132,activiteiten!$A:$BC,BD$32,0))),"",VLOOKUP($B132&amp;"_"&amp;$Z132,activiteiten!$A:$BC,BD$32,0))</f>
        <v/>
      </c>
      <c r="BG132" s="348" t="str">
        <f>percelen!BK103</f>
        <v>N</v>
      </c>
    </row>
    <row r="133" spans="1:59" x14ac:dyDescent="0.25">
      <c r="A133" s="49"/>
      <c r="B133" s="297"/>
      <c r="C133" s="49"/>
      <c r="D133" s="113"/>
      <c r="E133" s="49"/>
      <c r="F133" s="49" t="str">
        <f>IF(D133&lt;&gt;"",VLOOKUP(D133,LOV_GWSGRP!$BX:$BY,2,0),"")</f>
        <v/>
      </c>
      <c r="G133" s="49"/>
      <c r="H133" s="49"/>
      <c r="I133" s="49"/>
      <c r="J133" s="49"/>
      <c r="K133" s="49"/>
      <c r="L133" s="113"/>
      <c r="M133" s="49"/>
      <c r="N133" s="49"/>
      <c r="O133" s="436"/>
      <c r="P133" s="436"/>
      <c r="Q133" s="49"/>
      <c r="R133" s="437"/>
      <c r="S133" s="438"/>
      <c r="T133" s="438"/>
      <c r="U133" s="438"/>
      <c r="V133" s="438"/>
      <c r="W133" s="49"/>
      <c r="X133" s="297"/>
      <c r="Y133" s="49"/>
      <c r="Z133" s="436"/>
      <c r="AA133" s="436"/>
      <c r="AB133" s="436"/>
      <c r="AC133" s="436"/>
      <c r="AD133" s="436"/>
      <c r="AE133" s="436"/>
      <c r="AF133" s="436"/>
      <c r="AG133" s="49"/>
      <c r="AH133" s="343"/>
      <c r="AI133" s="49"/>
      <c r="AJ133" s="372" t="str">
        <f t="shared" si="3"/>
        <v/>
      </c>
      <c r="AK133" s="319"/>
      <c r="AM133" s="355" t="str">
        <f>IF(ISERROR(VLOOKUP(B133,percelen!BA:IW,AM$32,0)),"N",VLOOKUP(B133,percelen!BA:IW,AM$32,0))</f>
        <v>N</v>
      </c>
      <c r="AN133" s="355" t="str">
        <f>IF(ISERROR(VLOOKUP(B133&amp;"_"&amp;Z133,activiteiten!$A:$BD,AN$32,0)),"N",VLOOKUP(B133&amp;"_"&amp;Z133,activiteiten!$A:$BD,AN$32,0))</f>
        <v>N</v>
      </c>
      <c r="AO133" s="355" t="str">
        <f>IF(ISERROR(VLOOKUP(B133&amp;"_"&amp;Z133,activiteiten!$A:$BE,AO$32,0)),"N",VLOOKUP(B133&amp;"_"&amp;Z133,activiteiten!$A:$BE,AO$32,0))</f>
        <v>N</v>
      </c>
      <c r="AP133" s="355" t="str">
        <f>IF(ISERROR(VLOOKUP(B133,percelen!BA:IW,AP$32,0)),"N",VLOOKUP(B133,percelen!BA:IW,AP$32,0))</f>
        <v>N</v>
      </c>
      <c r="AQ133" s="355" t="str">
        <f>IF(ISERROR(VLOOKUP(B133,percelen!BA:IW,AQ$32,0)),"N",VLOOKUP(B133,percelen!BA:IW,AQ$32,0))</f>
        <v>N</v>
      </c>
      <c r="AR133" s="355" t="str">
        <f t="shared" si="4"/>
        <v>N</v>
      </c>
      <c r="AS133" s="313" t="s">
        <v>448</v>
      </c>
      <c r="AT133" s="317" t="str">
        <f>IF(OR($B133="",ISERROR(VLOOKUP($B133&amp;"_"&amp;$Z133,activiteiten!$A:$BC,AT$32,0))),"",VLOOKUP($B133&amp;"_"&amp;$Z133,activiteiten!$A:$BC,AT$32,0))</f>
        <v/>
      </c>
      <c r="AU133" s="313"/>
      <c r="AV133" s="312" t="str">
        <f>IF(OR($B133="",ISERROR(VLOOKUP($B133&amp;"_"&amp;$Z133,activiteiten!$A:$BC,AV$32,0))),"",VLOOKUP($B133&amp;"_"&amp;$Z133,activiteiten!$A:$BC,AV$32,0))</f>
        <v/>
      </c>
      <c r="AW133" s="312"/>
      <c r="AX133" s="312" t="str">
        <f>IF(OR($B133="",ISERROR(VLOOKUP($B133&amp;"_"&amp;$Z133,activiteiten!$A:$BC,AX$32,0))),"",VLOOKUP($B133&amp;"_"&amp;$Z133,activiteiten!$A:$BC,AX$32,0))</f>
        <v/>
      </c>
      <c r="AY133" s="312"/>
      <c r="AZ133" s="312" t="str">
        <f>IF(OR($B133="",ISERROR(VLOOKUP($B133&amp;"_"&amp;$Z133,activiteiten!$A:$BC,AZ$32,0))),"",VLOOKUP($B133&amp;"_"&amp;$Z133,activiteiten!$A:$BC,AZ$32,0))</f>
        <v/>
      </c>
      <c r="BA133" s="312"/>
      <c r="BB133" s="312" t="str">
        <f>IF(OR($B133="",ISERROR(VLOOKUP($B133&amp;"_"&amp;$Z133,activiteiten!$A:$BC,BB$32,0))),"",VLOOKUP($B133&amp;"_"&amp;$Z133,activiteiten!$A:$BC,BB$32,0))</f>
        <v/>
      </c>
      <c r="BC133" s="312"/>
      <c r="BD133" s="312" t="str">
        <f>IF(OR($B133="",ISERROR(VLOOKUP($B133&amp;"_"&amp;$Z133,activiteiten!$A:$BC,BD$32,0))),"",VLOOKUP($B133&amp;"_"&amp;$Z133,activiteiten!$A:$BC,BD$32,0))</f>
        <v/>
      </c>
      <c r="BG133" s="348" t="str">
        <f>percelen!BK104</f>
        <v>N</v>
      </c>
    </row>
    <row r="134" spans="1:59" x14ac:dyDescent="0.25">
      <c r="A134" s="49"/>
      <c r="B134" s="297"/>
      <c r="C134" s="49"/>
      <c r="D134" s="113"/>
      <c r="E134" s="49"/>
      <c r="F134" s="49" t="str">
        <f>IF(D134&lt;&gt;"",VLOOKUP(D134,LOV_GWSGRP!$BX:$BY,2,0),"")</f>
        <v/>
      </c>
      <c r="G134" s="49"/>
      <c r="H134" s="49"/>
      <c r="I134" s="49"/>
      <c r="J134" s="49"/>
      <c r="K134" s="49"/>
      <c r="L134" s="113"/>
      <c r="M134" s="49"/>
      <c r="N134" s="49"/>
      <c r="O134" s="436"/>
      <c r="P134" s="436"/>
      <c r="Q134" s="49"/>
      <c r="R134" s="437"/>
      <c r="S134" s="438"/>
      <c r="T134" s="438"/>
      <c r="U134" s="438"/>
      <c r="V134" s="438"/>
      <c r="W134" s="49"/>
      <c r="X134" s="297"/>
      <c r="Y134" s="49"/>
      <c r="Z134" s="436"/>
      <c r="AA134" s="436"/>
      <c r="AB134" s="436"/>
      <c r="AC134" s="436"/>
      <c r="AD134" s="436"/>
      <c r="AE134" s="436"/>
      <c r="AF134" s="436"/>
      <c r="AG134" s="49"/>
      <c r="AH134" s="343"/>
      <c r="AI134" s="49"/>
      <c r="AJ134" s="372" t="str">
        <f t="shared" si="3"/>
        <v/>
      </c>
      <c r="AK134" s="319"/>
      <c r="AM134" s="355" t="str">
        <f>IF(ISERROR(VLOOKUP(B134,percelen!BA:IW,AM$32,0)),"N",VLOOKUP(B134,percelen!BA:IW,AM$32,0))</f>
        <v>N</v>
      </c>
      <c r="AN134" s="355" t="str">
        <f>IF(ISERROR(VLOOKUP(B134&amp;"_"&amp;Z134,activiteiten!$A:$BD,AN$32,0)),"N",VLOOKUP(B134&amp;"_"&amp;Z134,activiteiten!$A:$BD,AN$32,0))</f>
        <v>N</v>
      </c>
      <c r="AO134" s="355" t="str">
        <f>IF(ISERROR(VLOOKUP(B134&amp;"_"&amp;Z134,activiteiten!$A:$BE,AO$32,0)),"N",VLOOKUP(B134&amp;"_"&amp;Z134,activiteiten!$A:$BE,AO$32,0))</f>
        <v>N</v>
      </c>
      <c r="AP134" s="355" t="str">
        <f>IF(ISERROR(VLOOKUP(B134,percelen!BA:IW,AP$32,0)),"N",VLOOKUP(B134,percelen!BA:IW,AP$32,0))</f>
        <v>N</v>
      </c>
      <c r="AQ134" s="355" t="str">
        <f>IF(ISERROR(VLOOKUP(B134,percelen!BA:IW,AQ$32,0)),"N",VLOOKUP(B134,percelen!BA:IW,AQ$32,0))</f>
        <v>N</v>
      </c>
      <c r="AR134" s="355" t="str">
        <f t="shared" si="4"/>
        <v>N</v>
      </c>
      <c r="AS134" s="313" t="s">
        <v>448</v>
      </c>
      <c r="AT134" s="317" t="str">
        <f>IF(OR($B134="",ISERROR(VLOOKUP($B134&amp;"_"&amp;$Z134,activiteiten!$A:$BC,AT$32,0))),"",VLOOKUP($B134&amp;"_"&amp;$Z134,activiteiten!$A:$BC,AT$32,0))</f>
        <v/>
      </c>
      <c r="AU134" s="313"/>
      <c r="AV134" s="312" t="str">
        <f>IF(OR($B134="",ISERROR(VLOOKUP($B134&amp;"_"&amp;$Z134,activiteiten!$A:$BC,AV$32,0))),"",VLOOKUP($B134&amp;"_"&amp;$Z134,activiteiten!$A:$BC,AV$32,0))</f>
        <v/>
      </c>
      <c r="AW134" s="312"/>
      <c r="AX134" s="312" t="str">
        <f>IF(OR($B134="",ISERROR(VLOOKUP($B134&amp;"_"&amp;$Z134,activiteiten!$A:$BC,AX$32,0))),"",VLOOKUP($B134&amp;"_"&amp;$Z134,activiteiten!$A:$BC,AX$32,0))</f>
        <v/>
      </c>
      <c r="AY134" s="312"/>
      <c r="AZ134" s="312" t="str">
        <f>IF(OR($B134="",ISERROR(VLOOKUP($B134&amp;"_"&amp;$Z134,activiteiten!$A:$BC,AZ$32,0))),"",VLOOKUP($B134&amp;"_"&amp;$Z134,activiteiten!$A:$BC,AZ$32,0))</f>
        <v/>
      </c>
      <c r="BA134" s="312"/>
      <c r="BB134" s="312" t="str">
        <f>IF(OR($B134="",ISERROR(VLOOKUP($B134&amp;"_"&amp;$Z134,activiteiten!$A:$BC,BB$32,0))),"",VLOOKUP($B134&amp;"_"&amp;$Z134,activiteiten!$A:$BC,BB$32,0))</f>
        <v/>
      </c>
      <c r="BC134" s="312"/>
      <c r="BD134" s="312" t="str">
        <f>IF(OR($B134="",ISERROR(VLOOKUP($B134&amp;"_"&amp;$Z134,activiteiten!$A:$BC,BD$32,0))),"",VLOOKUP($B134&amp;"_"&amp;$Z134,activiteiten!$A:$BC,BD$32,0))</f>
        <v/>
      </c>
      <c r="BG134" s="348" t="str">
        <f>percelen!BK105</f>
        <v>N</v>
      </c>
    </row>
    <row r="135" spans="1:59" x14ac:dyDescent="0.25">
      <c r="A135" s="49"/>
      <c r="B135" s="297"/>
      <c r="C135" s="49"/>
      <c r="D135" s="113"/>
      <c r="E135" s="49"/>
      <c r="F135" s="49" t="str">
        <f>IF(D135&lt;&gt;"",VLOOKUP(D135,LOV_GWSGRP!$BX:$BY,2,0),"")</f>
        <v/>
      </c>
      <c r="G135" s="49"/>
      <c r="H135" s="49"/>
      <c r="I135" s="49"/>
      <c r="J135" s="49"/>
      <c r="K135" s="49"/>
      <c r="L135" s="113"/>
      <c r="M135" s="49"/>
      <c r="N135" s="49"/>
      <c r="O135" s="436"/>
      <c r="P135" s="436"/>
      <c r="Q135" s="49"/>
      <c r="R135" s="437"/>
      <c r="S135" s="438"/>
      <c r="T135" s="438"/>
      <c r="U135" s="438"/>
      <c r="V135" s="438"/>
      <c r="W135" s="49"/>
      <c r="X135" s="297"/>
      <c r="Y135" s="49"/>
      <c r="Z135" s="436"/>
      <c r="AA135" s="436"/>
      <c r="AB135" s="436"/>
      <c r="AC135" s="436"/>
      <c r="AD135" s="436"/>
      <c r="AE135" s="436"/>
      <c r="AF135" s="436"/>
      <c r="AG135" s="49"/>
      <c r="AH135" s="343"/>
      <c r="AI135" s="49"/>
      <c r="AJ135" s="372" t="str">
        <f t="shared" si="3"/>
        <v/>
      </c>
      <c r="AK135" s="319"/>
      <c r="AM135" s="355" t="str">
        <f>IF(ISERROR(VLOOKUP(B135,percelen!BA:IW,AM$32,0)),"N",VLOOKUP(B135,percelen!BA:IW,AM$32,0))</f>
        <v>N</v>
      </c>
      <c r="AN135" s="355" t="str">
        <f>IF(ISERROR(VLOOKUP(B135&amp;"_"&amp;Z135,activiteiten!$A:$BD,AN$32,0)),"N",VLOOKUP(B135&amp;"_"&amp;Z135,activiteiten!$A:$BD,AN$32,0))</f>
        <v>N</v>
      </c>
      <c r="AO135" s="355" t="str">
        <f>IF(ISERROR(VLOOKUP(B135&amp;"_"&amp;Z135,activiteiten!$A:$BE,AO$32,0)),"N",VLOOKUP(B135&amp;"_"&amp;Z135,activiteiten!$A:$BE,AO$32,0))</f>
        <v>N</v>
      </c>
      <c r="AP135" s="355" t="str">
        <f>IF(ISERROR(VLOOKUP(B135,percelen!BA:IW,AP$32,0)),"N",VLOOKUP(B135,percelen!BA:IW,AP$32,0))</f>
        <v>N</v>
      </c>
      <c r="AQ135" s="355" t="str">
        <f>IF(ISERROR(VLOOKUP(B135,percelen!BA:IW,AQ$32,0)),"N",VLOOKUP(B135,percelen!BA:IW,AQ$32,0))</f>
        <v>N</v>
      </c>
      <c r="AR135" s="355" t="str">
        <f t="shared" si="4"/>
        <v>N</v>
      </c>
      <c r="AS135" s="313" t="s">
        <v>448</v>
      </c>
      <c r="AT135" s="317" t="str">
        <f>IF(OR($B135="",ISERROR(VLOOKUP($B135&amp;"_"&amp;$Z135,activiteiten!$A:$BC,AT$32,0))),"",VLOOKUP($B135&amp;"_"&amp;$Z135,activiteiten!$A:$BC,AT$32,0))</f>
        <v/>
      </c>
      <c r="AU135" s="313"/>
      <c r="AV135" s="312" t="str">
        <f>IF(OR($B135="",ISERROR(VLOOKUP($B135&amp;"_"&amp;$Z135,activiteiten!$A:$BC,AV$32,0))),"",VLOOKUP($B135&amp;"_"&amp;$Z135,activiteiten!$A:$BC,AV$32,0))</f>
        <v/>
      </c>
      <c r="AW135" s="312"/>
      <c r="AX135" s="312" t="str">
        <f>IF(OR($B135="",ISERROR(VLOOKUP($B135&amp;"_"&amp;$Z135,activiteiten!$A:$BC,AX$32,0))),"",VLOOKUP($B135&amp;"_"&amp;$Z135,activiteiten!$A:$BC,AX$32,0))</f>
        <v/>
      </c>
      <c r="AY135" s="312"/>
      <c r="AZ135" s="312" t="str">
        <f>IF(OR($B135="",ISERROR(VLOOKUP($B135&amp;"_"&amp;$Z135,activiteiten!$A:$BC,AZ$32,0))),"",VLOOKUP($B135&amp;"_"&amp;$Z135,activiteiten!$A:$BC,AZ$32,0))</f>
        <v/>
      </c>
      <c r="BA135" s="312"/>
      <c r="BB135" s="312" t="str">
        <f>IF(OR($B135="",ISERROR(VLOOKUP($B135&amp;"_"&amp;$Z135,activiteiten!$A:$BC,BB$32,0))),"",VLOOKUP($B135&amp;"_"&amp;$Z135,activiteiten!$A:$BC,BB$32,0))</f>
        <v/>
      </c>
      <c r="BC135" s="312"/>
      <c r="BD135" s="312" t="str">
        <f>IF(OR($B135="",ISERROR(VLOOKUP($B135&amp;"_"&amp;$Z135,activiteiten!$A:$BC,BD$32,0))),"",VLOOKUP($B135&amp;"_"&amp;$Z135,activiteiten!$A:$BC,BD$32,0))</f>
        <v/>
      </c>
      <c r="BG135" s="348" t="str">
        <f>percelen!BK106</f>
        <v>N</v>
      </c>
    </row>
    <row r="136" spans="1:59" x14ac:dyDescent="0.25">
      <c r="A136" s="49"/>
      <c r="B136" s="297"/>
      <c r="C136" s="49"/>
      <c r="D136" s="113"/>
      <c r="E136" s="49"/>
      <c r="F136" s="49" t="str">
        <f>IF(D136&lt;&gt;"",VLOOKUP(D136,LOV_GWSGRP!$BX:$BY,2,0),"")</f>
        <v/>
      </c>
      <c r="G136" s="49"/>
      <c r="H136" s="49"/>
      <c r="I136" s="49"/>
      <c r="J136" s="49"/>
      <c r="K136" s="49"/>
      <c r="L136" s="113"/>
      <c r="M136" s="49"/>
      <c r="N136" s="49"/>
      <c r="O136" s="436"/>
      <c r="P136" s="436"/>
      <c r="Q136" s="49"/>
      <c r="R136" s="437"/>
      <c r="S136" s="438"/>
      <c r="T136" s="438"/>
      <c r="U136" s="438"/>
      <c r="V136" s="438"/>
      <c r="W136" s="49"/>
      <c r="X136" s="297"/>
      <c r="Y136" s="49"/>
      <c r="Z136" s="436"/>
      <c r="AA136" s="436"/>
      <c r="AB136" s="436"/>
      <c r="AC136" s="436"/>
      <c r="AD136" s="436"/>
      <c r="AE136" s="436"/>
      <c r="AF136" s="436"/>
      <c r="AG136" s="49"/>
      <c r="AH136" s="343"/>
      <c r="AI136" s="49"/>
      <c r="AJ136" s="372" t="str">
        <f t="shared" si="3"/>
        <v/>
      </c>
      <c r="AK136" s="319"/>
      <c r="AM136" s="355" t="str">
        <f>IF(ISERROR(VLOOKUP(B136,percelen!BA:IW,AM$32,0)),"N",VLOOKUP(B136,percelen!BA:IW,AM$32,0))</f>
        <v>N</v>
      </c>
      <c r="AN136" s="355" t="str">
        <f>IF(ISERROR(VLOOKUP(B136&amp;"_"&amp;Z136,activiteiten!$A:$BD,AN$32,0)),"N",VLOOKUP(B136&amp;"_"&amp;Z136,activiteiten!$A:$BD,AN$32,0))</f>
        <v>N</v>
      </c>
      <c r="AO136" s="355" t="str">
        <f>IF(ISERROR(VLOOKUP(B136&amp;"_"&amp;Z136,activiteiten!$A:$BE,AO$32,0)),"N",VLOOKUP(B136&amp;"_"&amp;Z136,activiteiten!$A:$BE,AO$32,0))</f>
        <v>N</v>
      </c>
      <c r="AP136" s="355" t="str">
        <f>IF(ISERROR(VLOOKUP(B136,percelen!BA:IW,AP$32,0)),"N",VLOOKUP(B136,percelen!BA:IW,AP$32,0))</f>
        <v>N</v>
      </c>
      <c r="AQ136" s="355" t="str">
        <f>IF(ISERROR(VLOOKUP(B136,percelen!BA:IW,AQ$32,0)),"N",VLOOKUP(B136,percelen!BA:IW,AQ$32,0))</f>
        <v>N</v>
      </c>
      <c r="AR136" s="355" t="str">
        <f t="shared" si="4"/>
        <v>N</v>
      </c>
      <c r="AS136" s="313" t="s">
        <v>448</v>
      </c>
      <c r="AT136" s="317" t="str">
        <f>IF(OR($B136="",ISERROR(VLOOKUP($B136&amp;"_"&amp;$Z136,activiteiten!$A:$BC,AT$32,0))),"",VLOOKUP($B136&amp;"_"&amp;$Z136,activiteiten!$A:$BC,AT$32,0))</f>
        <v/>
      </c>
      <c r="AU136" s="313"/>
      <c r="AV136" s="312" t="str">
        <f>IF(OR($B136="",ISERROR(VLOOKUP($B136&amp;"_"&amp;$Z136,activiteiten!$A:$BC,AV$32,0))),"",VLOOKUP($B136&amp;"_"&amp;$Z136,activiteiten!$A:$BC,AV$32,0))</f>
        <v/>
      </c>
      <c r="AW136" s="312"/>
      <c r="AX136" s="312" t="str">
        <f>IF(OR($B136="",ISERROR(VLOOKUP($B136&amp;"_"&amp;$Z136,activiteiten!$A:$BC,AX$32,0))),"",VLOOKUP($B136&amp;"_"&amp;$Z136,activiteiten!$A:$BC,AX$32,0))</f>
        <v/>
      </c>
      <c r="AY136" s="312"/>
      <c r="AZ136" s="312" t="str">
        <f>IF(OR($B136="",ISERROR(VLOOKUP($B136&amp;"_"&amp;$Z136,activiteiten!$A:$BC,AZ$32,0))),"",VLOOKUP($B136&amp;"_"&amp;$Z136,activiteiten!$A:$BC,AZ$32,0))</f>
        <v/>
      </c>
      <c r="BA136" s="312"/>
      <c r="BB136" s="312" t="str">
        <f>IF(OR($B136="",ISERROR(VLOOKUP($B136&amp;"_"&amp;$Z136,activiteiten!$A:$BC,BB$32,0))),"",VLOOKUP($B136&amp;"_"&amp;$Z136,activiteiten!$A:$BC,BB$32,0))</f>
        <v/>
      </c>
      <c r="BC136" s="312"/>
      <c r="BD136" s="312" t="str">
        <f>IF(OR($B136="",ISERROR(VLOOKUP($B136&amp;"_"&amp;$Z136,activiteiten!$A:$BC,BD$32,0))),"",VLOOKUP($B136&amp;"_"&amp;$Z136,activiteiten!$A:$BC,BD$32,0))</f>
        <v/>
      </c>
      <c r="BG136" s="348" t="str">
        <f>percelen!BK107</f>
        <v>N</v>
      </c>
    </row>
    <row r="137" spans="1:59" x14ac:dyDescent="0.25">
      <c r="A137" s="49"/>
      <c r="B137" s="297"/>
      <c r="C137" s="49"/>
      <c r="D137" s="113"/>
      <c r="E137" s="49"/>
      <c r="F137" s="49" t="str">
        <f>IF(D137&lt;&gt;"",VLOOKUP(D137,LOV_GWSGRP!$BX:$BY,2,0),"")</f>
        <v/>
      </c>
      <c r="G137" s="49"/>
      <c r="H137" s="49"/>
      <c r="I137" s="49"/>
      <c r="J137" s="49"/>
      <c r="K137" s="49"/>
      <c r="L137" s="113"/>
      <c r="M137" s="49"/>
      <c r="N137" s="49"/>
      <c r="O137" s="436"/>
      <c r="P137" s="436"/>
      <c r="Q137" s="49"/>
      <c r="R137" s="437"/>
      <c r="S137" s="438"/>
      <c r="T137" s="438"/>
      <c r="U137" s="438"/>
      <c r="V137" s="438"/>
      <c r="W137" s="49"/>
      <c r="X137" s="297"/>
      <c r="Y137" s="49"/>
      <c r="Z137" s="436"/>
      <c r="AA137" s="436"/>
      <c r="AB137" s="436"/>
      <c r="AC137" s="436"/>
      <c r="AD137" s="436"/>
      <c r="AE137" s="436"/>
      <c r="AF137" s="436"/>
      <c r="AG137" s="49"/>
      <c r="AH137" s="343"/>
      <c r="AI137" s="49"/>
      <c r="AJ137" s="372" t="str">
        <f t="shared" si="3"/>
        <v/>
      </c>
      <c r="AK137" s="319"/>
      <c r="AM137" s="355" t="str">
        <f>IF(ISERROR(VLOOKUP(B137,percelen!BA:IW,AM$32,0)),"N",VLOOKUP(B137,percelen!BA:IW,AM$32,0))</f>
        <v>N</v>
      </c>
      <c r="AN137" s="355" t="str">
        <f>IF(ISERROR(VLOOKUP(B137&amp;"_"&amp;Z137,activiteiten!$A:$BD,AN$32,0)),"N",VLOOKUP(B137&amp;"_"&amp;Z137,activiteiten!$A:$BD,AN$32,0))</f>
        <v>N</v>
      </c>
      <c r="AO137" s="355" t="str">
        <f>IF(ISERROR(VLOOKUP(B137&amp;"_"&amp;Z137,activiteiten!$A:$BE,AO$32,0)),"N",VLOOKUP(B137&amp;"_"&amp;Z137,activiteiten!$A:$BE,AO$32,0))</f>
        <v>N</v>
      </c>
      <c r="AP137" s="355" t="str">
        <f>IF(ISERROR(VLOOKUP(B137,percelen!BA:IW,AP$32,0)),"N",VLOOKUP(B137,percelen!BA:IW,AP$32,0))</f>
        <v>N</v>
      </c>
      <c r="AQ137" s="355" t="str">
        <f>IF(ISERROR(VLOOKUP(B137,percelen!BA:IW,AQ$32,0)),"N",VLOOKUP(B137,percelen!BA:IW,AQ$32,0))</f>
        <v>N</v>
      </c>
      <c r="AR137" s="355" t="str">
        <f t="shared" si="4"/>
        <v>N</v>
      </c>
      <c r="AS137" s="313" t="s">
        <v>448</v>
      </c>
      <c r="AT137" s="317" t="str">
        <f>IF(OR($B137="",ISERROR(VLOOKUP($B137&amp;"_"&amp;$Z137,activiteiten!$A:$BC,AT$32,0))),"",VLOOKUP($B137&amp;"_"&amp;$Z137,activiteiten!$A:$BC,AT$32,0))</f>
        <v/>
      </c>
      <c r="AU137" s="313"/>
      <c r="AV137" s="312" t="str">
        <f>IF(OR($B137="",ISERROR(VLOOKUP($B137&amp;"_"&amp;$Z137,activiteiten!$A:$BC,AV$32,0))),"",VLOOKUP($B137&amp;"_"&amp;$Z137,activiteiten!$A:$BC,AV$32,0))</f>
        <v/>
      </c>
      <c r="AW137" s="312"/>
      <c r="AX137" s="312" t="str">
        <f>IF(OR($B137="",ISERROR(VLOOKUP($B137&amp;"_"&amp;$Z137,activiteiten!$A:$BC,AX$32,0))),"",VLOOKUP($B137&amp;"_"&amp;$Z137,activiteiten!$A:$BC,AX$32,0))</f>
        <v/>
      </c>
      <c r="AY137" s="312"/>
      <c r="AZ137" s="312" t="str">
        <f>IF(OR($B137="",ISERROR(VLOOKUP($B137&amp;"_"&amp;$Z137,activiteiten!$A:$BC,AZ$32,0))),"",VLOOKUP($B137&amp;"_"&amp;$Z137,activiteiten!$A:$BC,AZ$32,0))</f>
        <v/>
      </c>
      <c r="BA137" s="312"/>
      <c r="BB137" s="312" t="str">
        <f>IF(OR($B137="",ISERROR(VLOOKUP($B137&amp;"_"&amp;$Z137,activiteiten!$A:$BC,BB$32,0))),"",VLOOKUP($B137&amp;"_"&amp;$Z137,activiteiten!$A:$BC,BB$32,0))</f>
        <v/>
      </c>
      <c r="BC137" s="312"/>
      <c r="BD137" s="312" t="str">
        <f>IF(OR($B137="",ISERROR(VLOOKUP($B137&amp;"_"&amp;$Z137,activiteiten!$A:$BC,BD$32,0))),"",VLOOKUP($B137&amp;"_"&amp;$Z137,activiteiten!$A:$BC,BD$32,0))</f>
        <v/>
      </c>
      <c r="BG137" s="348" t="str">
        <f>percelen!BK108</f>
        <v>N</v>
      </c>
    </row>
    <row r="138" spans="1:59" x14ac:dyDescent="0.25">
      <c r="A138" s="49"/>
      <c r="B138" s="297"/>
      <c r="C138" s="49"/>
      <c r="D138" s="113"/>
      <c r="E138" s="49"/>
      <c r="F138" s="49" t="str">
        <f>IF(D138&lt;&gt;"",VLOOKUP(D138,LOV_GWSGRP!$BX:$BY,2,0),"")</f>
        <v/>
      </c>
      <c r="G138" s="49"/>
      <c r="H138" s="49"/>
      <c r="I138" s="49"/>
      <c r="J138" s="49"/>
      <c r="K138" s="49"/>
      <c r="L138" s="113"/>
      <c r="M138" s="49"/>
      <c r="N138" s="49"/>
      <c r="O138" s="436"/>
      <c r="P138" s="436"/>
      <c r="Q138" s="49"/>
      <c r="R138" s="437"/>
      <c r="S138" s="438"/>
      <c r="T138" s="438"/>
      <c r="U138" s="438"/>
      <c r="V138" s="438"/>
      <c r="W138" s="49"/>
      <c r="X138" s="297"/>
      <c r="Y138" s="49"/>
      <c r="Z138" s="436"/>
      <c r="AA138" s="436"/>
      <c r="AB138" s="436"/>
      <c r="AC138" s="436"/>
      <c r="AD138" s="436"/>
      <c r="AE138" s="436"/>
      <c r="AF138" s="436"/>
      <c r="AG138" s="49"/>
      <c r="AH138" s="343"/>
      <c r="AI138" s="49"/>
      <c r="AJ138" s="372" t="str">
        <f t="shared" si="3"/>
        <v/>
      </c>
      <c r="AK138" s="319"/>
      <c r="AM138" s="355" t="str">
        <f>IF(ISERROR(VLOOKUP(B138,percelen!BA:IW,AM$32,0)),"N",VLOOKUP(B138,percelen!BA:IW,AM$32,0))</f>
        <v>N</v>
      </c>
      <c r="AN138" s="355" t="str">
        <f>IF(ISERROR(VLOOKUP(B138&amp;"_"&amp;Z138,activiteiten!$A:$BD,AN$32,0)),"N",VLOOKUP(B138&amp;"_"&amp;Z138,activiteiten!$A:$BD,AN$32,0))</f>
        <v>N</v>
      </c>
      <c r="AO138" s="355" t="str">
        <f>IF(ISERROR(VLOOKUP(B138&amp;"_"&amp;Z138,activiteiten!$A:$BE,AO$32,0)),"N",VLOOKUP(B138&amp;"_"&amp;Z138,activiteiten!$A:$BE,AO$32,0))</f>
        <v>N</v>
      </c>
      <c r="AP138" s="355" t="str">
        <f>IF(ISERROR(VLOOKUP(B138,percelen!BA:IW,AP$32,0)),"N",VLOOKUP(B138,percelen!BA:IW,AP$32,0))</f>
        <v>N</v>
      </c>
      <c r="AQ138" s="355" t="str">
        <f>IF(ISERROR(VLOOKUP(B138,percelen!BA:IW,AQ$32,0)),"N",VLOOKUP(B138,percelen!BA:IW,AQ$32,0))</f>
        <v>N</v>
      </c>
      <c r="AR138" s="355" t="str">
        <f t="shared" si="4"/>
        <v>N</v>
      </c>
      <c r="AS138" s="313" t="s">
        <v>448</v>
      </c>
      <c r="AT138" s="317" t="str">
        <f>IF(OR($B138="",ISERROR(VLOOKUP($B138&amp;"_"&amp;$Z138,activiteiten!$A:$BC,AT$32,0))),"",VLOOKUP($B138&amp;"_"&amp;$Z138,activiteiten!$A:$BC,AT$32,0))</f>
        <v/>
      </c>
      <c r="AU138" s="313"/>
      <c r="AV138" s="312" t="str">
        <f>IF(OR($B138="",ISERROR(VLOOKUP($B138&amp;"_"&amp;$Z138,activiteiten!$A:$BC,AV$32,0))),"",VLOOKUP($B138&amp;"_"&amp;$Z138,activiteiten!$A:$BC,AV$32,0))</f>
        <v/>
      </c>
      <c r="AW138" s="312"/>
      <c r="AX138" s="312" t="str">
        <f>IF(OR($B138="",ISERROR(VLOOKUP($B138&amp;"_"&amp;$Z138,activiteiten!$A:$BC,AX$32,0))),"",VLOOKUP($B138&amp;"_"&amp;$Z138,activiteiten!$A:$BC,AX$32,0))</f>
        <v/>
      </c>
      <c r="AY138" s="312"/>
      <c r="AZ138" s="312" t="str">
        <f>IF(OR($B138="",ISERROR(VLOOKUP($B138&amp;"_"&amp;$Z138,activiteiten!$A:$BC,AZ$32,0))),"",VLOOKUP($B138&amp;"_"&amp;$Z138,activiteiten!$A:$BC,AZ$32,0))</f>
        <v/>
      </c>
      <c r="BA138" s="312"/>
      <c r="BB138" s="312" t="str">
        <f>IF(OR($B138="",ISERROR(VLOOKUP($B138&amp;"_"&amp;$Z138,activiteiten!$A:$BC,BB$32,0))),"",VLOOKUP($B138&amp;"_"&amp;$Z138,activiteiten!$A:$BC,BB$32,0))</f>
        <v/>
      </c>
      <c r="BC138" s="312"/>
      <c r="BD138" s="312" t="str">
        <f>IF(OR($B138="",ISERROR(VLOOKUP($B138&amp;"_"&amp;$Z138,activiteiten!$A:$BC,BD$32,0))),"",VLOOKUP($B138&amp;"_"&amp;$Z138,activiteiten!$A:$BC,BD$32,0))</f>
        <v/>
      </c>
      <c r="BG138" s="348" t="str">
        <f>percelen!BK109</f>
        <v>N</v>
      </c>
    </row>
    <row r="139" spans="1:59" x14ac:dyDescent="0.25">
      <c r="A139" s="49"/>
      <c r="B139" s="297"/>
      <c r="C139" s="49"/>
      <c r="D139" s="113"/>
      <c r="E139" s="49"/>
      <c r="F139" s="49" t="str">
        <f>IF(D139&lt;&gt;"",VLOOKUP(D139,LOV_GWSGRP!$BX:$BY,2,0),"")</f>
        <v/>
      </c>
      <c r="G139" s="49"/>
      <c r="H139" s="49"/>
      <c r="I139" s="49"/>
      <c r="J139" s="49"/>
      <c r="K139" s="49"/>
      <c r="L139" s="113"/>
      <c r="M139" s="49"/>
      <c r="N139" s="49"/>
      <c r="O139" s="436"/>
      <c r="P139" s="436"/>
      <c r="Q139" s="49"/>
      <c r="R139" s="437"/>
      <c r="S139" s="438"/>
      <c r="T139" s="438"/>
      <c r="U139" s="438"/>
      <c r="V139" s="438"/>
      <c r="W139" s="49"/>
      <c r="X139" s="297"/>
      <c r="Y139" s="49"/>
      <c r="Z139" s="436"/>
      <c r="AA139" s="436"/>
      <c r="AB139" s="436"/>
      <c r="AC139" s="436"/>
      <c r="AD139" s="436"/>
      <c r="AE139" s="436"/>
      <c r="AF139" s="436"/>
      <c r="AG139" s="49"/>
      <c r="AH139" s="343"/>
      <c r="AI139" s="49"/>
      <c r="AJ139" s="372" t="str">
        <f t="shared" si="3"/>
        <v/>
      </c>
      <c r="AK139" s="319"/>
      <c r="AM139" s="355" t="str">
        <f>IF(ISERROR(VLOOKUP(B139,percelen!BA:IW,AM$32,0)),"N",VLOOKUP(B139,percelen!BA:IW,AM$32,0))</f>
        <v>N</v>
      </c>
      <c r="AN139" s="355" t="str">
        <f>IF(ISERROR(VLOOKUP(B139&amp;"_"&amp;Z139,activiteiten!$A:$BD,AN$32,0)),"N",VLOOKUP(B139&amp;"_"&amp;Z139,activiteiten!$A:$BD,AN$32,0))</f>
        <v>N</v>
      </c>
      <c r="AO139" s="355" t="str">
        <f>IF(ISERROR(VLOOKUP(B139&amp;"_"&amp;Z139,activiteiten!$A:$BE,AO$32,0)),"N",VLOOKUP(B139&amp;"_"&amp;Z139,activiteiten!$A:$BE,AO$32,0))</f>
        <v>N</v>
      </c>
      <c r="AP139" s="355" t="str">
        <f>IF(ISERROR(VLOOKUP(B139,percelen!BA:IW,AP$32,0)),"N",VLOOKUP(B139,percelen!BA:IW,AP$32,0))</f>
        <v>N</v>
      </c>
      <c r="AQ139" s="355" t="str">
        <f>IF(ISERROR(VLOOKUP(B139,percelen!BA:IW,AQ$32,0)),"N",VLOOKUP(B139,percelen!BA:IW,AQ$32,0))</f>
        <v>N</v>
      </c>
      <c r="AR139" s="355" t="str">
        <f t="shared" si="4"/>
        <v>N</v>
      </c>
      <c r="AS139" s="313" t="s">
        <v>448</v>
      </c>
      <c r="AT139" s="317" t="str">
        <f>IF(OR($B139="",ISERROR(VLOOKUP($B139&amp;"_"&amp;$Z139,activiteiten!$A:$BC,AT$32,0))),"",VLOOKUP($B139&amp;"_"&amp;$Z139,activiteiten!$A:$BC,AT$32,0))</f>
        <v/>
      </c>
      <c r="AU139" s="313"/>
      <c r="AV139" s="312" t="str">
        <f>IF(OR($B139="",ISERROR(VLOOKUP($B139&amp;"_"&amp;$Z139,activiteiten!$A:$BC,AV$32,0))),"",VLOOKUP($B139&amp;"_"&amp;$Z139,activiteiten!$A:$BC,AV$32,0))</f>
        <v/>
      </c>
      <c r="AW139" s="312"/>
      <c r="AX139" s="312" t="str">
        <f>IF(OR($B139="",ISERROR(VLOOKUP($B139&amp;"_"&amp;$Z139,activiteiten!$A:$BC,AX$32,0))),"",VLOOKUP($B139&amp;"_"&amp;$Z139,activiteiten!$A:$BC,AX$32,0))</f>
        <v/>
      </c>
      <c r="AY139" s="312"/>
      <c r="AZ139" s="312" t="str">
        <f>IF(OR($B139="",ISERROR(VLOOKUP($B139&amp;"_"&amp;$Z139,activiteiten!$A:$BC,AZ$32,0))),"",VLOOKUP($B139&amp;"_"&amp;$Z139,activiteiten!$A:$BC,AZ$32,0))</f>
        <v/>
      </c>
      <c r="BA139" s="312"/>
      <c r="BB139" s="312" t="str">
        <f>IF(OR($B139="",ISERROR(VLOOKUP($B139&amp;"_"&amp;$Z139,activiteiten!$A:$BC,BB$32,0))),"",VLOOKUP($B139&amp;"_"&amp;$Z139,activiteiten!$A:$BC,BB$32,0))</f>
        <v/>
      </c>
      <c r="BC139" s="312"/>
      <c r="BD139" s="312" t="str">
        <f>IF(OR($B139="",ISERROR(VLOOKUP($B139&amp;"_"&amp;$Z139,activiteiten!$A:$BC,BD$32,0))),"",VLOOKUP($B139&amp;"_"&amp;$Z139,activiteiten!$A:$BC,BD$32,0))</f>
        <v/>
      </c>
      <c r="BG139" s="348" t="str">
        <f>percelen!BK110</f>
        <v>N</v>
      </c>
    </row>
    <row r="140" spans="1:59" x14ac:dyDescent="0.25">
      <c r="A140" s="49"/>
      <c r="B140" s="297"/>
      <c r="C140" s="49"/>
      <c r="D140" s="113"/>
      <c r="E140" s="49"/>
      <c r="F140" s="49" t="str">
        <f>IF(D140&lt;&gt;"",VLOOKUP(D140,LOV_GWSGRP!$BX:$BY,2,0),"")</f>
        <v/>
      </c>
      <c r="G140" s="49"/>
      <c r="H140" s="49"/>
      <c r="I140" s="49"/>
      <c r="J140" s="49"/>
      <c r="K140" s="49"/>
      <c r="L140" s="113"/>
      <c r="M140" s="49"/>
      <c r="N140" s="49"/>
      <c r="O140" s="436"/>
      <c r="P140" s="436"/>
      <c r="Q140" s="49"/>
      <c r="R140" s="437"/>
      <c r="S140" s="438"/>
      <c r="T140" s="438"/>
      <c r="U140" s="438"/>
      <c r="V140" s="438"/>
      <c r="W140" s="49"/>
      <c r="X140" s="297"/>
      <c r="Y140" s="49"/>
      <c r="Z140" s="436"/>
      <c r="AA140" s="436"/>
      <c r="AB140" s="436"/>
      <c r="AC140" s="436"/>
      <c r="AD140" s="436"/>
      <c r="AE140" s="436"/>
      <c r="AF140" s="436"/>
      <c r="AG140" s="49"/>
      <c r="AH140" s="343"/>
      <c r="AI140" s="49"/>
      <c r="AJ140" s="372" t="str">
        <f t="shared" si="3"/>
        <v/>
      </c>
      <c r="AK140" s="319"/>
      <c r="AM140" s="355" t="str">
        <f>IF(ISERROR(VLOOKUP(B140,percelen!BA:IW,AM$32,0)),"N",VLOOKUP(B140,percelen!BA:IW,AM$32,0))</f>
        <v>N</v>
      </c>
      <c r="AN140" s="355" t="str">
        <f>IF(ISERROR(VLOOKUP(B140&amp;"_"&amp;Z140,activiteiten!$A:$BD,AN$32,0)),"N",VLOOKUP(B140&amp;"_"&amp;Z140,activiteiten!$A:$BD,AN$32,0))</f>
        <v>N</v>
      </c>
      <c r="AO140" s="355" t="str">
        <f>IF(ISERROR(VLOOKUP(B140&amp;"_"&amp;Z140,activiteiten!$A:$BE,AO$32,0)),"N",VLOOKUP(B140&amp;"_"&amp;Z140,activiteiten!$A:$BE,AO$32,0))</f>
        <v>N</v>
      </c>
      <c r="AP140" s="355" t="str">
        <f>IF(ISERROR(VLOOKUP(B140,percelen!BA:IW,AP$32,0)),"N",VLOOKUP(B140,percelen!BA:IW,AP$32,0))</f>
        <v>N</v>
      </c>
      <c r="AQ140" s="355" t="str">
        <f>IF(ISERROR(VLOOKUP(B140,percelen!BA:IW,AQ$32,0)),"N",VLOOKUP(B140,percelen!BA:IW,AQ$32,0))</f>
        <v>N</v>
      </c>
      <c r="AR140" s="355" t="str">
        <f t="shared" si="4"/>
        <v>N</v>
      </c>
      <c r="AS140" s="313" t="s">
        <v>448</v>
      </c>
      <c r="AT140" s="317" t="str">
        <f>IF(OR($B140="",ISERROR(VLOOKUP($B140&amp;"_"&amp;$Z140,activiteiten!$A:$BC,AT$32,0))),"",VLOOKUP($B140&amp;"_"&amp;$Z140,activiteiten!$A:$BC,AT$32,0))</f>
        <v/>
      </c>
      <c r="AU140" s="313"/>
      <c r="AV140" s="312" t="str">
        <f>IF(OR($B140="",ISERROR(VLOOKUP($B140&amp;"_"&amp;$Z140,activiteiten!$A:$BC,AV$32,0))),"",VLOOKUP($B140&amp;"_"&amp;$Z140,activiteiten!$A:$BC,AV$32,0))</f>
        <v/>
      </c>
      <c r="AW140" s="312"/>
      <c r="AX140" s="312" t="str">
        <f>IF(OR($B140="",ISERROR(VLOOKUP($B140&amp;"_"&amp;$Z140,activiteiten!$A:$BC,AX$32,0))),"",VLOOKUP($B140&amp;"_"&amp;$Z140,activiteiten!$A:$BC,AX$32,0))</f>
        <v/>
      </c>
      <c r="AY140" s="312"/>
      <c r="AZ140" s="312" t="str">
        <f>IF(OR($B140="",ISERROR(VLOOKUP($B140&amp;"_"&amp;$Z140,activiteiten!$A:$BC,AZ$32,0))),"",VLOOKUP($B140&amp;"_"&amp;$Z140,activiteiten!$A:$BC,AZ$32,0))</f>
        <v/>
      </c>
      <c r="BA140" s="312"/>
      <c r="BB140" s="312" t="str">
        <f>IF(OR($B140="",ISERROR(VLOOKUP($B140&amp;"_"&amp;$Z140,activiteiten!$A:$BC,BB$32,0))),"",VLOOKUP($B140&amp;"_"&amp;$Z140,activiteiten!$A:$BC,BB$32,0))</f>
        <v/>
      </c>
      <c r="BC140" s="312"/>
      <c r="BD140" s="312" t="str">
        <f>IF(OR($B140="",ISERROR(VLOOKUP($B140&amp;"_"&amp;$Z140,activiteiten!$A:$BC,BD$32,0))),"",VLOOKUP($B140&amp;"_"&amp;$Z140,activiteiten!$A:$BC,BD$32,0))</f>
        <v/>
      </c>
      <c r="BG140" s="348" t="str">
        <f>percelen!BK111</f>
        <v>N</v>
      </c>
    </row>
    <row r="141" spans="1:59" x14ac:dyDescent="0.25">
      <c r="A141" s="49"/>
      <c r="B141" s="297"/>
      <c r="C141" s="49"/>
      <c r="D141" s="113"/>
      <c r="E141" s="49"/>
      <c r="F141" s="49" t="str">
        <f>IF(D141&lt;&gt;"",VLOOKUP(D141,LOV_GWSGRP!$BX:$BY,2,0),"")</f>
        <v/>
      </c>
      <c r="G141" s="49"/>
      <c r="H141" s="49"/>
      <c r="I141" s="49"/>
      <c r="J141" s="49"/>
      <c r="K141" s="49"/>
      <c r="L141" s="113"/>
      <c r="M141" s="49"/>
      <c r="N141" s="49"/>
      <c r="O141" s="436"/>
      <c r="P141" s="436"/>
      <c r="Q141" s="49"/>
      <c r="R141" s="437"/>
      <c r="S141" s="438"/>
      <c r="T141" s="438"/>
      <c r="U141" s="438"/>
      <c r="V141" s="438"/>
      <c r="W141" s="49"/>
      <c r="X141" s="297"/>
      <c r="Y141" s="49"/>
      <c r="Z141" s="436"/>
      <c r="AA141" s="436"/>
      <c r="AB141" s="436"/>
      <c r="AC141" s="436"/>
      <c r="AD141" s="436"/>
      <c r="AE141" s="436"/>
      <c r="AF141" s="436"/>
      <c r="AG141" s="49"/>
      <c r="AH141" s="343"/>
      <c r="AI141" s="49"/>
      <c r="AJ141" s="372" t="str">
        <f t="shared" si="3"/>
        <v/>
      </c>
      <c r="AK141" s="319"/>
      <c r="AM141" s="355" t="str">
        <f>IF(ISERROR(VLOOKUP(B141,percelen!BA:IW,AM$32,0)),"N",VLOOKUP(B141,percelen!BA:IW,AM$32,0))</f>
        <v>N</v>
      </c>
      <c r="AN141" s="355" t="str">
        <f>IF(ISERROR(VLOOKUP(B141&amp;"_"&amp;Z141,activiteiten!$A:$BD,AN$32,0)),"N",VLOOKUP(B141&amp;"_"&amp;Z141,activiteiten!$A:$BD,AN$32,0))</f>
        <v>N</v>
      </c>
      <c r="AO141" s="355" t="str">
        <f>IF(ISERROR(VLOOKUP(B141&amp;"_"&amp;Z141,activiteiten!$A:$BE,AO$32,0)),"N",VLOOKUP(B141&amp;"_"&amp;Z141,activiteiten!$A:$BE,AO$32,0))</f>
        <v>N</v>
      </c>
      <c r="AP141" s="355" t="str">
        <f>IF(ISERROR(VLOOKUP(B141,percelen!BA:IW,AP$32,0)),"N",VLOOKUP(B141,percelen!BA:IW,AP$32,0))</f>
        <v>N</v>
      </c>
      <c r="AQ141" s="355" t="str">
        <f>IF(ISERROR(VLOOKUP(B141,percelen!BA:IW,AQ$32,0)),"N",VLOOKUP(B141,percelen!BA:IW,AQ$32,0))</f>
        <v>N</v>
      </c>
      <c r="AR141" s="355" t="str">
        <f t="shared" si="4"/>
        <v>N</v>
      </c>
      <c r="AS141" s="313" t="s">
        <v>448</v>
      </c>
      <c r="AT141" s="317" t="str">
        <f>IF(OR($B141="",ISERROR(VLOOKUP($B141&amp;"_"&amp;$Z141,activiteiten!$A:$BC,AT$32,0))),"",VLOOKUP($B141&amp;"_"&amp;$Z141,activiteiten!$A:$BC,AT$32,0))</f>
        <v/>
      </c>
      <c r="AU141" s="313"/>
      <c r="AV141" s="312" t="str">
        <f>IF(OR($B141="",ISERROR(VLOOKUP($B141&amp;"_"&amp;$Z141,activiteiten!$A:$BC,AV$32,0))),"",VLOOKUP($B141&amp;"_"&amp;$Z141,activiteiten!$A:$BC,AV$32,0))</f>
        <v/>
      </c>
      <c r="AW141" s="312"/>
      <c r="AX141" s="312" t="str">
        <f>IF(OR($B141="",ISERROR(VLOOKUP($B141&amp;"_"&amp;$Z141,activiteiten!$A:$BC,AX$32,0))),"",VLOOKUP($B141&amp;"_"&amp;$Z141,activiteiten!$A:$BC,AX$32,0))</f>
        <v/>
      </c>
      <c r="AY141" s="312"/>
      <c r="AZ141" s="312" t="str">
        <f>IF(OR($B141="",ISERROR(VLOOKUP($B141&amp;"_"&amp;$Z141,activiteiten!$A:$BC,AZ$32,0))),"",VLOOKUP($B141&amp;"_"&amp;$Z141,activiteiten!$A:$BC,AZ$32,0))</f>
        <v/>
      </c>
      <c r="BA141" s="312"/>
      <c r="BB141" s="312" t="str">
        <f>IF(OR($B141="",ISERROR(VLOOKUP($B141&amp;"_"&amp;$Z141,activiteiten!$A:$BC,BB$32,0))),"",VLOOKUP($B141&amp;"_"&amp;$Z141,activiteiten!$A:$BC,BB$32,0))</f>
        <v/>
      </c>
      <c r="BC141" s="312"/>
      <c r="BD141" s="312" t="str">
        <f>IF(OR($B141="",ISERROR(VLOOKUP($B141&amp;"_"&amp;$Z141,activiteiten!$A:$BC,BD$32,0))),"",VLOOKUP($B141&amp;"_"&amp;$Z141,activiteiten!$A:$BC,BD$32,0))</f>
        <v/>
      </c>
      <c r="BG141" s="348" t="str">
        <f>percelen!BK112</f>
        <v>N</v>
      </c>
    </row>
    <row r="142" spans="1:59" x14ac:dyDescent="0.25">
      <c r="A142" s="49"/>
      <c r="B142" s="297"/>
      <c r="C142" s="49"/>
      <c r="D142" s="113"/>
      <c r="E142" s="49"/>
      <c r="F142" s="49" t="str">
        <f>IF(D142&lt;&gt;"",VLOOKUP(D142,LOV_GWSGRP!$BX:$BY,2,0),"")</f>
        <v/>
      </c>
      <c r="G142" s="49"/>
      <c r="H142" s="49"/>
      <c r="I142" s="49"/>
      <c r="J142" s="49"/>
      <c r="K142" s="49"/>
      <c r="L142" s="113"/>
      <c r="M142" s="49"/>
      <c r="N142" s="49"/>
      <c r="O142" s="436"/>
      <c r="P142" s="436"/>
      <c r="Q142" s="49"/>
      <c r="R142" s="437"/>
      <c r="S142" s="438"/>
      <c r="T142" s="438"/>
      <c r="U142" s="438"/>
      <c r="V142" s="438"/>
      <c r="W142" s="49"/>
      <c r="X142" s="297"/>
      <c r="Y142" s="49"/>
      <c r="Z142" s="436"/>
      <c r="AA142" s="436"/>
      <c r="AB142" s="436"/>
      <c r="AC142" s="436"/>
      <c r="AD142" s="436"/>
      <c r="AE142" s="436"/>
      <c r="AF142" s="436"/>
      <c r="AG142" s="49"/>
      <c r="AH142" s="343"/>
      <c r="AI142" s="49"/>
      <c r="AJ142" s="372" t="str">
        <f t="shared" si="3"/>
        <v/>
      </c>
      <c r="AK142" s="319"/>
      <c r="AM142" s="355" t="str">
        <f>IF(ISERROR(VLOOKUP(B142,percelen!BA:IW,AM$32,0)),"N",VLOOKUP(B142,percelen!BA:IW,AM$32,0))</f>
        <v>N</v>
      </c>
      <c r="AN142" s="355" t="str">
        <f>IF(ISERROR(VLOOKUP(B142&amp;"_"&amp;Z142,activiteiten!$A:$BD,AN$32,0)),"N",VLOOKUP(B142&amp;"_"&amp;Z142,activiteiten!$A:$BD,AN$32,0))</f>
        <v>N</v>
      </c>
      <c r="AO142" s="355" t="str">
        <f>IF(ISERROR(VLOOKUP(B142&amp;"_"&amp;Z142,activiteiten!$A:$BE,AO$32,0)),"N",VLOOKUP(B142&amp;"_"&amp;Z142,activiteiten!$A:$BE,AO$32,0))</f>
        <v>N</v>
      </c>
      <c r="AP142" s="355" t="str">
        <f>IF(ISERROR(VLOOKUP(B142,percelen!BA:IW,AP$32,0)),"N",VLOOKUP(B142,percelen!BA:IW,AP$32,0))</f>
        <v>N</v>
      </c>
      <c r="AQ142" s="355" t="str">
        <f>IF(ISERROR(VLOOKUP(B142,percelen!BA:IW,AQ$32,0)),"N",VLOOKUP(B142,percelen!BA:IW,AQ$32,0))</f>
        <v>N</v>
      </c>
      <c r="AR142" s="355" t="str">
        <f t="shared" si="4"/>
        <v>N</v>
      </c>
      <c r="AS142" s="313" t="s">
        <v>448</v>
      </c>
      <c r="AT142" s="317" t="str">
        <f>IF(OR($B142="",ISERROR(VLOOKUP($B142&amp;"_"&amp;$Z142,activiteiten!$A:$BC,AT$32,0))),"",VLOOKUP($B142&amp;"_"&amp;$Z142,activiteiten!$A:$BC,AT$32,0))</f>
        <v/>
      </c>
      <c r="AU142" s="313"/>
      <c r="AV142" s="312" t="str">
        <f>IF(OR($B142="",ISERROR(VLOOKUP($B142&amp;"_"&amp;$Z142,activiteiten!$A:$BC,AV$32,0))),"",VLOOKUP($B142&amp;"_"&amp;$Z142,activiteiten!$A:$BC,AV$32,0))</f>
        <v/>
      </c>
      <c r="AW142" s="312"/>
      <c r="AX142" s="312" t="str">
        <f>IF(OR($B142="",ISERROR(VLOOKUP($B142&amp;"_"&amp;$Z142,activiteiten!$A:$BC,AX$32,0))),"",VLOOKUP($B142&amp;"_"&amp;$Z142,activiteiten!$A:$BC,AX$32,0))</f>
        <v/>
      </c>
      <c r="AY142" s="312"/>
      <c r="AZ142" s="312" t="str">
        <f>IF(OR($B142="",ISERROR(VLOOKUP($B142&amp;"_"&amp;$Z142,activiteiten!$A:$BC,AZ$32,0))),"",VLOOKUP($B142&amp;"_"&amp;$Z142,activiteiten!$A:$BC,AZ$32,0))</f>
        <v/>
      </c>
      <c r="BA142" s="312"/>
      <c r="BB142" s="312" t="str">
        <f>IF(OR($B142="",ISERROR(VLOOKUP($B142&amp;"_"&amp;$Z142,activiteiten!$A:$BC,BB$32,0))),"",VLOOKUP($B142&amp;"_"&amp;$Z142,activiteiten!$A:$BC,BB$32,0))</f>
        <v/>
      </c>
      <c r="BC142" s="312"/>
      <c r="BD142" s="312" t="str">
        <f>IF(OR($B142="",ISERROR(VLOOKUP($B142&amp;"_"&amp;$Z142,activiteiten!$A:$BC,BD$32,0))),"",VLOOKUP($B142&amp;"_"&amp;$Z142,activiteiten!$A:$BC,BD$32,0))</f>
        <v/>
      </c>
      <c r="BG142" s="348" t="str">
        <f>percelen!BK113</f>
        <v>N</v>
      </c>
    </row>
    <row r="143" spans="1:59" x14ac:dyDescent="0.25">
      <c r="A143" s="49"/>
      <c r="B143" s="297"/>
      <c r="C143" s="49"/>
      <c r="D143" s="113"/>
      <c r="E143" s="49"/>
      <c r="F143" s="49" t="str">
        <f>IF(D143&lt;&gt;"",VLOOKUP(D143,LOV_GWSGRP!$BX:$BY,2,0),"")</f>
        <v/>
      </c>
      <c r="G143" s="49"/>
      <c r="H143" s="49"/>
      <c r="I143" s="49"/>
      <c r="J143" s="49"/>
      <c r="K143" s="49"/>
      <c r="L143" s="113"/>
      <c r="M143" s="49"/>
      <c r="N143" s="49"/>
      <c r="O143" s="436"/>
      <c r="P143" s="436"/>
      <c r="Q143" s="49"/>
      <c r="R143" s="437"/>
      <c r="S143" s="438"/>
      <c r="T143" s="438"/>
      <c r="U143" s="438"/>
      <c r="V143" s="438"/>
      <c r="W143" s="49"/>
      <c r="X143" s="297"/>
      <c r="Y143" s="49"/>
      <c r="Z143" s="436"/>
      <c r="AA143" s="436"/>
      <c r="AB143" s="436"/>
      <c r="AC143" s="436"/>
      <c r="AD143" s="436"/>
      <c r="AE143" s="436"/>
      <c r="AF143" s="436"/>
      <c r="AG143" s="49"/>
      <c r="AH143" s="343"/>
      <c r="AI143" s="49"/>
      <c r="AJ143" s="372" t="str">
        <f t="shared" si="3"/>
        <v/>
      </c>
      <c r="AK143" s="319"/>
      <c r="AM143" s="355" t="str">
        <f>IF(ISERROR(VLOOKUP(B143,percelen!BA:IW,AM$32,0)),"N",VLOOKUP(B143,percelen!BA:IW,AM$32,0))</f>
        <v>N</v>
      </c>
      <c r="AN143" s="355" t="str">
        <f>IF(ISERROR(VLOOKUP(B143&amp;"_"&amp;Z143,activiteiten!$A:$BD,AN$32,0)),"N",VLOOKUP(B143&amp;"_"&amp;Z143,activiteiten!$A:$BD,AN$32,0))</f>
        <v>N</v>
      </c>
      <c r="AO143" s="355" t="str">
        <f>IF(ISERROR(VLOOKUP(B143&amp;"_"&amp;Z143,activiteiten!$A:$BE,AO$32,0)),"N",VLOOKUP(B143&amp;"_"&amp;Z143,activiteiten!$A:$BE,AO$32,0))</f>
        <v>N</v>
      </c>
      <c r="AP143" s="355" t="str">
        <f>IF(ISERROR(VLOOKUP(B143,percelen!BA:IW,AP$32,0)),"N",VLOOKUP(B143,percelen!BA:IW,AP$32,0))</f>
        <v>N</v>
      </c>
      <c r="AQ143" s="355" t="str">
        <f>IF(ISERROR(VLOOKUP(B143,percelen!BA:IW,AQ$32,0)),"N",VLOOKUP(B143,percelen!BA:IW,AQ$32,0))</f>
        <v>N</v>
      </c>
      <c r="AR143" s="355" t="str">
        <f t="shared" si="4"/>
        <v>N</v>
      </c>
      <c r="AS143" s="313" t="s">
        <v>448</v>
      </c>
      <c r="AT143" s="317" t="str">
        <f>IF(OR($B143="",ISERROR(VLOOKUP($B143&amp;"_"&amp;$Z143,activiteiten!$A:$BC,AT$32,0))),"",VLOOKUP($B143&amp;"_"&amp;$Z143,activiteiten!$A:$BC,AT$32,0))</f>
        <v/>
      </c>
      <c r="AU143" s="313"/>
      <c r="AV143" s="312" t="str">
        <f>IF(OR($B143="",ISERROR(VLOOKUP($B143&amp;"_"&amp;$Z143,activiteiten!$A:$BC,AV$32,0))),"",VLOOKUP($B143&amp;"_"&amp;$Z143,activiteiten!$A:$BC,AV$32,0))</f>
        <v/>
      </c>
      <c r="AW143" s="312"/>
      <c r="AX143" s="312" t="str">
        <f>IF(OR($B143="",ISERROR(VLOOKUP($B143&amp;"_"&amp;$Z143,activiteiten!$A:$BC,AX$32,0))),"",VLOOKUP($B143&amp;"_"&amp;$Z143,activiteiten!$A:$BC,AX$32,0))</f>
        <v/>
      </c>
      <c r="AY143" s="312"/>
      <c r="AZ143" s="312" t="str">
        <f>IF(OR($B143="",ISERROR(VLOOKUP($B143&amp;"_"&amp;$Z143,activiteiten!$A:$BC,AZ$32,0))),"",VLOOKUP($B143&amp;"_"&amp;$Z143,activiteiten!$A:$BC,AZ$32,0))</f>
        <v/>
      </c>
      <c r="BA143" s="312"/>
      <c r="BB143" s="312" t="str">
        <f>IF(OR($B143="",ISERROR(VLOOKUP($B143&amp;"_"&amp;$Z143,activiteiten!$A:$BC,BB$32,0))),"",VLOOKUP($B143&amp;"_"&amp;$Z143,activiteiten!$A:$BC,BB$32,0))</f>
        <v/>
      </c>
      <c r="BC143" s="312"/>
      <c r="BD143" s="312" t="str">
        <f>IF(OR($B143="",ISERROR(VLOOKUP($B143&amp;"_"&amp;$Z143,activiteiten!$A:$BC,BD$32,0))),"",VLOOKUP($B143&amp;"_"&amp;$Z143,activiteiten!$A:$BC,BD$32,0))</f>
        <v/>
      </c>
      <c r="BG143" s="348" t="str">
        <f>percelen!BK114</f>
        <v>N</v>
      </c>
    </row>
    <row r="144" spans="1:59" x14ac:dyDescent="0.25">
      <c r="A144" s="49"/>
      <c r="B144" s="297"/>
      <c r="C144" s="49"/>
      <c r="D144" s="113"/>
      <c r="E144" s="49"/>
      <c r="F144" s="49" t="str">
        <f>IF(D144&lt;&gt;"",VLOOKUP(D144,LOV_GWSGRP!$BX:$BY,2,0),"")</f>
        <v/>
      </c>
      <c r="G144" s="49"/>
      <c r="H144" s="49"/>
      <c r="I144" s="49"/>
      <c r="J144" s="49"/>
      <c r="K144" s="49"/>
      <c r="L144" s="113"/>
      <c r="M144" s="49"/>
      <c r="N144" s="49"/>
      <c r="O144" s="436"/>
      <c r="P144" s="436"/>
      <c r="Q144" s="49"/>
      <c r="R144" s="437"/>
      <c r="S144" s="438"/>
      <c r="T144" s="438"/>
      <c r="U144" s="438"/>
      <c r="V144" s="438"/>
      <c r="W144" s="49"/>
      <c r="X144" s="297"/>
      <c r="Y144" s="49"/>
      <c r="Z144" s="436"/>
      <c r="AA144" s="436"/>
      <c r="AB144" s="436"/>
      <c r="AC144" s="436"/>
      <c r="AD144" s="436"/>
      <c r="AE144" s="436"/>
      <c r="AF144" s="436"/>
      <c r="AG144" s="49"/>
      <c r="AH144" s="343"/>
      <c r="AI144" s="49"/>
      <c r="AJ144" s="372" t="str">
        <f t="shared" si="3"/>
        <v/>
      </c>
      <c r="AK144" s="319"/>
      <c r="AM144" s="355" t="str">
        <f>IF(ISERROR(VLOOKUP(B144,percelen!BA:IW,AM$32,0)),"N",VLOOKUP(B144,percelen!BA:IW,AM$32,0))</f>
        <v>N</v>
      </c>
      <c r="AN144" s="355" t="str">
        <f>IF(ISERROR(VLOOKUP(B144&amp;"_"&amp;Z144,activiteiten!$A:$BD,AN$32,0)),"N",VLOOKUP(B144&amp;"_"&amp;Z144,activiteiten!$A:$BD,AN$32,0))</f>
        <v>N</v>
      </c>
      <c r="AO144" s="355" t="str">
        <f>IF(ISERROR(VLOOKUP(B144&amp;"_"&amp;Z144,activiteiten!$A:$BE,AO$32,0)),"N",VLOOKUP(B144&amp;"_"&amp;Z144,activiteiten!$A:$BE,AO$32,0))</f>
        <v>N</v>
      </c>
      <c r="AP144" s="355" t="str">
        <f>IF(ISERROR(VLOOKUP(B144,percelen!BA:IW,AP$32,0)),"N",VLOOKUP(B144,percelen!BA:IW,AP$32,0))</f>
        <v>N</v>
      </c>
      <c r="AQ144" s="355" t="str">
        <f>IF(ISERROR(VLOOKUP(B144,percelen!BA:IW,AQ$32,0)),"N",VLOOKUP(B144,percelen!BA:IW,AQ$32,0))</f>
        <v>N</v>
      </c>
      <c r="AR144" s="355" t="str">
        <f t="shared" si="4"/>
        <v>N</v>
      </c>
      <c r="AS144" s="313" t="s">
        <v>448</v>
      </c>
      <c r="AT144" s="317" t="str">
        <f>IF(OR($B144="",ISERROR(VLOOKUP($B144&amp;"_"&amp;$Z144,activiteiten!$A:$BC,AT$32,0))),"",VLOOKUP($B144&amp;"_"&amp;$Z144,activiteiten!$A:$BC,AT$32,0))</f>
        <v/>
      </c>
      <c r="AU144" s="313"/>
      <c r="AV144" s="312" t="str">
        <f>IF(OR($B144="",ISERROR(VLOOKUP($B144&amp;"_"&amp;$Z144,activiteiten!$A:$BC,AV$32,0))),"",VLOOKUP($B144&amp;"_"&amp;$Z144,activiteiten!$A:$BC,AV$32,0))</f>
        <v/>
      </c>
      <c r="AW144" s="312"/>
      <c r="AX144" s="312" t="str">
        <f>IF(OR($B144="",ISERROR(VLOOKUP($B144&amp;"_"&amp;$Z144,activiteiten!$A:$BC,AX$32,0))),"",VLOOKUP($B144&amp;"_"&amp;$Z144,activiteiten!$A:$BC,AX$32,0))</f>
        <v/>
      </c>
      <c r="AY144" s="312"/>
      <c r="AZ144" s="312" t="str">
        <f>IF(OR($B144="",ISERROR(VLOOKUP($B144&amp;"_"&amp;$Z144,activiteiten!$A:$BC,AZ$32,0))),"",VLOOKUP($B144&amp;"_"&amp;$Z144,activiteiten!$A:$BC,AZ$32,0))</f>
        <v/>
      </c>
      <c r="BA144" s="312"/>
      <c r="BB144" s="312" t="str">
        <f>IF(OR($B144="",ISERROR(VLOOKUP($B144&amp;"_"&amp;$Z144,activiteiten!$A:$BC,BB$32,0))),"",VLOOKUP($B144&amp;"_"&amp;$Z144,activiteiten!$A:$BC,BB$32,0))</f>
        <v/>
      </c>
      <c r="BC144" s="312"/>
      <c r="BD144" s="312" t="str">
        <f>IF(OR($B144="",ISERROR(VLOOKUP($B144&amp;"_"&amp;$Z144,activiteiten!$A:$BC,BD$32,0))),"",VLOOKUP($B144&amp;"_"&amp;$Z144,activiteiten!$A:$BC,BD$32,0))</f>
        <v/>
      </c>
      <c r="BG144" s="348" t="str">
        <f>percelen!BK115</f>
        <v>N</v>
      </c>
    </row>
    <row r="145" spans="1:59" x14ac:dyDescent="0.25">
      <c r="A145" s="49"/>
      <c r="B145" s="297"/>
      <c r="C145" s="49"/>
      <c r="D145" s="113"/>
      <c r="E145" s="49"/>
      <c r="F145" s="49" t="str">
        <f>IF(D145&lt;&gt;"",VLOOKUP(D145,LOV_GWSGRP!$BX:$BY,2,0),"")</f>
        <v/>
      </c>
      <c r="G145" s="49"/>
      <c r="H145" s="49"/>
      <c r="I145" s="49"/>
      <c r="J145" s="49"/>
      <c r="K145" s="49"/>
      <c r="L145" s="113"/>
      <c r="M145" s="49"/>
      <c r="N145" s="49"/>
      <c r="O145" s="436"/>
      <c r="P145" s="436"/>
      <c r="Q145" s="49"/>
      <c r="R145" s="437"/>
      <c r="S145" s="438"/>
      <c r="T145" s="438"/>
      <c r="U145" s="438"/>
      <c r="V145" s="438"/>
      <c r="W145" s="49"/>
      <c r="X145" s="297"/>
      <c r="Y145" s="49"/>
      <c r="Z145" s="436"/>
      <c r="AA145" s="436"/>
      <c r="AB145" s="436"/>
      <c r="AC145" s="436"/>
      <c r="AD145" s="436"/>
      <c r="AE145" s="436"/>
      <c r="AF145" s="436"/>
      <c r="AG145" s="49"/>
      <c r="AH145" s="343"/>
      <c r="AI145" s="49"/>
      <c r="AJ145" s="372" t="str">
        <f t="shared" si="3"/>
        <v/>
      </c>
      <c r="AK145" s="319"/>
      <c r="AM145" s="355" t="str">
        <f>IF(ISERROR(VLOOKUP(B145,percelen!BA:IW,AM$32,0)),"N",VLOOKUP(B145,percelen!BA:IW,AM$32,0))</f>
        <v>N</v>
      </c>
      <c r="AN145" s="355" t="str">
        <f>IF(ISERROR(VLOOKUP(B145&amp;"_"&amp;Z145,activiteiten!$A:$BD,AN$32,0)),"N",VLOOKUP(B145&amp;"_"&amp;Z145,activiteiten!$A:$BD,AN$32,0))</f>
        <v>N</v>
      </c>
      <c r="AO145" s="355" t="str">
        <f>IF(ISERROR(VLOOKUP(B145&amp;"_"&amp;Z145,activiteiten!$A:$BE,AO$32,0)),"N",VLOOKUP(B145&amp;"_"&amp;Z145,activiteiten!$A:$BE,AO$32,0))</f>
        <v>N</v>
      </c>
      <c r="AP145" s="355" t="str">
        <f>IF(ISERROR(VLOOKUP(B145,percelen!BA:IW,AP$32,0)),"N",VLOOKUP(B145,percelen!BA:IW,AP$32,0))</f>
        <v>N</v>
      </c>
      <c r="AQ145" s="355" t="str">
        <f>IF(ISERROR(VLOOKUP(B145,percelen!BA:IW,AQ$32,0)),"N",VLOOKUP(B145,percelen!BA:IW,AQ$32,0))</f>
        <v>N</v>
      </c>
      <c r="AR145" s="355" t="str">
        <f t="shared" si="4"/>
        <v>N</v>
      </c>
      <c r="AS145" s="313" t="s">
        <v>448</v>
      </c>
      <c r="AT145" s="317" t="str">
        <f>IF(OR($B145="",ISERROR(VLOOKUP($B145&amp;"_"&amp;$Z145,activiteiten!$A:$BC,AT$32,0))),"",VLOOKUP($B145&amp;"_"&amp;$Z145,activiteiten!$A:$BC,AT$32,0))</f>
        <v/>
      </c>
      <c r="AU145" s="313"/>
      <c r="AV145" s="312" t="str">
        <f>IF(OR($B145="",ISERROR(VLOOKUP($B145&amp;"_"&amp;$Z145,activiteiten!$A:$BC,AV$32,0))),"",VLOOKUP($B145&amp;"_"&amp;$Z145,activiteiten!$A:$BC,AV$32,0))</f>
        <v/>
      </c>
      <c r="AW145" s="312"/>
      <c r="AX145" s="312" t="str">
        <f>IF(OR($B145="",ISERROR(VLOOKUP($B145&amp;"_"&amp;$Z145,activiteiten!$A:$BC,AX$32,0))),"",VLOOKUP($B145&amp;"_"&amp;$Z145,activiteiten!$A:$BC,AX$32,0))</f>
        <v/>
      </c>
      <c r="AY145" s="312"/>
      <c r="AZ145" s="312" t="str">
        <f>IF(OR($B145="",ISERROR(VLOOKUP($B145&amp;"_"&amp;$Z145,activiteiten!$A:$BC,AZ$32,0))),"",VLOOKUP($B145&amp;"_"&amp;$Z145,activiteiten!$A:$BC,AZ$32,0))</f>
        <v/>
      </c>
      <c r="BA145" s="312"/>
      <c r="BB145" s="312" t="str">
        <f>IF(OR($B145="",ISERROR(VLOOKUP($B145&amp;"_"&amp;$Z145,activiteiten!$A:$BC,BB$32,0))),"",VLOOKUP($B145&amp;"_"&amp;$Z145,activiteiten!$A:$BC,BB$32,0))</f>
        <v/>
      </c>
      <c r="BC145" s="312"/>
      <c r="BD145" s="312" t="str">
        <f>IF(OR($B145="",ISERROR(VLOOKUP($B145&amp;"_"&amp;$Z145,activiteiten!$A:$BC,BD$32,0))),"",VLOOKUP($B145&amp;"_"&amp;$Z145,activiteiten!$A:$BC,BD$32,0))</f>
        <v/>
      </c>
      <c r="BG145" s="348" t="str">
        <f>percelen!BK116</f>
        <v>N</v>
      </c>
    </row>
    <row r="146" spans="1:59" x14ac:dyDescent="0.25">
      <c r="A146" s="49"/>
      <c r="B146" s="297"/>
      <c r="C146" s="49"/>
      <c r="D146" s="113"/>
      <c r="E146" s="49"/>
      <c r="F146" s="49" t="str">
        <f>IF(D146&lt;&gt;"",VLOOKUP(D146,LOV_GWSGRP!$BX:$BY,2,0),"")</f>
        <v/>
      </c>
      <c r="G146" s="49"/>
      <c r="H146" s="49"/>
      <c r="I146" s="49"/>
      <c r="J146" s="49"/>
      <c r="K146" s="49"/>
      <c r="L146" s="113"/>
      <c r="M146" s="49"/>
      <c r="N146" s="49"/>
      <c r="O146" s="436"/>
      <c r="P146" s="436"/>
      <c r="Q146" s="49"/>
      <c r="R146" s="437"/>
      <c r="S146" s="438"/>
      <c r="T146" s="438"/>
      <c r="U146" s="438"/>
      <c r="V146" s="438"/>
      <c r="W146" s="49"/>
      <c r="X146" s="297"/>
      <c r="Y146" s="49"/>
      <c r="Z146" s="436"/>
      <c r="AA146" s="436"/>
      <c r="AB146" s="436"/>
      <c r="AC146" s="436"/>
      <c r="AD146" s="436"/>
      <c r="AE146" s="436"/>
      <c r="AF146" s="436"/>
      <c r="AG146" s="49"/>
      <c r="AH146" s="343"/>
      <c r="AI146" s="49"/>
      <c r="AJ146" s="372" t="str">
        <f t="shared" si="3"/>
        <v/>
      </c>
      <c r="AK146" s="319"/>
      <c r="AM146" s="355" t="str">
        <f>IF(ISERROR(VLOOKUP(B146,percelen!BA:IW,AM$32,0)),"N",VLOOKUP(B146,percelen!BA:IW,AM$32,0))</f>
        <v>N</v>
      </c>
      <c r="AN146" s="355" t="str">
        <f>IF(ISERROR(VLOOKUP(B146&amp;"_"&amp;Z146,activiteiten!$A:$BD,AN$32,0)),"N",VLOOKUP(B146&amp;"_"&amp;Z146,activiteiten!$A:$BD,AN$32,0))</f>
        <v>N</v>
      </c>
      <c r="AO146" s="355" t="str">
        <f>IF(ISERROR(VLOOKUP(B146&amp;"_"&amp;Z146,activiteiten!$A:$BE,AO$32,0)),"N",VLOOKUP(B146&amp;"_"&amp;Z146,activiteiten!$A:$BE,AO$32,0))</f>
        <v>N</v>
      </c>
      <c r="AP146" s="355" t="str">
        <f>IF(ISERROR(VLOOKUP(B146,percelen!BA:IW,AP$32,0)),"N",VLOOKUP(B146,percelen!BA:IW,AP$32,0))</f>
        <v>N</v>
      </c>
      <c r="AQ146" s="355" t="str">
        <f>IF(ISERROR(VLOOKUP(B146,percelen!BA:IW,AQ$32,0)),"N",VLOOKUP(B146,percelen!BA:IW,AQ$32,0))</f>
        <v>N</v>
      </c>
      <c r="AR146" s="355" t="str">
        <f t="shared" si="4"/>
        <v>N</v>
      </c>
      <c r="AS146" s="313" t="s">
        <v>448</v>
      </c>
      <c r="AT146" s="317" t="str">
        <f>IF(OR($B146="",ISERROR(VLOOKUP($B146&amp;"_"&amp;$Z146,activiteiten!$A:$BC,AT$32,0))),"",VLOOKUP($B146&amp;"_"&amp;$Z146,activiteiten!$A:$BC,AT$32,0))</f>
        <v/>
      </c>
      <c r="AU146" s="313"/>
      <c r="AV146" s="312" t="str">
        <f>IF(OR($B146="",ISERROR(VLOOKUP($B146&amp;"_"&amp;$Z146,activiteiten!$A:$BC,AV$32,0))),"",VLOOKUP($B146&amp;"_"&amp;$Z146,activiteiten!$A:$BC,AV$32,0))</f>
        <v/>
      </c>
      <c r="AW146" s="312"/>
      <c r="AX146" s="312" t="str">
        <f>IF(OR($B146="",ISERROR(VLOOKUP($B146&amp;"_"&amp;$Z146,activiteiten!$A:$BC,AX$32,0))),"",VLOOKUP($B146&amp;"_"&amp;$Z146,activiteiten!$A:$BC,AX$32,0))</f>
        <v/>
      </c>
      <c r="AY146" s="312"/>
      <c r="AZ146" s="312" t="str">
        <f>IF(OR($B146="",ISERROR(VLOOKUP($B146&amp;"_"&amp;$Z146,activiteiten!$A:$BC,AZ$32,0))),"",VLOOKUP($B146&amp;"_"&amp;$Z146,activiteiten!$A:$BC,AZ$32,0))</f>
        <v/>
      </c>
      <c r="BA146" s="312"/>
      <c r="BB146" s="312" t="str">
        <f>IF(OR($B146="",ISERROR(VLOOKUP($B146&amp;"_"&amp;$Z146,activiteiten!$A:$BC,BB$32,0))),"",VLOOKUP($B146&amp;"_"&amp;$Z146,activiteiten!$A:$BC,BB$32,0))</f>
        <v/>
      </c>
      <c r="BC146" s="312"/>
      <c r="BD146" s="312" t="str">
        <f>IF(OR($B146="",ISERROR(VLOOKUP($B146&amp;"_"&amp;$Z146,activiteiten!$A:$BC,BD$32,0))),"",VLOOKUP($B146&amp;"_"&amp;$Z146,activiteiten!$A:$BC,BD$32,0))</f>
        <v/>
      </c>
      <c r="BG146" s="348" t="str">
        <f>percelen!BK117</f>
        <v>N</v>
      </c>
    </row>
    <row r="147" spans="1:59" x14ac:dyDescent="0.25">
      <c r="A147" s="49"/>
      <c r="B147" s="297"/>
      <c r="C147" s="49"/>
      <c r="D147" s="113"/>
      <c r="E147" s="49"/>
      <c r="F147" s="49" t="str">
        <f>IF(D147&lt;&gt;"",VLOOKUP(D147,LOV_GWSGRP!$BX:$BY,2,0),"")</f>
        <v/>
      </c>
      <c r="G147" s="49"/>
      <c r="H147" s="49"/>
      <c r="I147" s="49"/>
      <c r="J147" s="49"/>
      <c r="K147" s="49"/>
      <c r="L147" s="113"/>
      <c r="M147" s="49"/>
      <c r="N147" s="49"/>
      <c r="O147" s="436"/>
      <c r="P147" s="436"/>
      <c r="Q147" s="49"/>
      <c r="R147" s="437"/>
      <c r="S147" s="438"/>
      <c r="T147" s="438"/>
      <c r="U147" s="438"/>
      <c r="V147" s="438"/>
      <c r="W147" s="49"/>
      <c r="X147" s="297"/>
      <c r="Y147" s="49"/>
      <c r="Z147" s="436"/>
      <c r="AA147" s="436"/>
      <c r="AB147" s="436"/>
      <c r="AC147" s="436"/>
      <c r="AD147" s="436"/>
      <c r="AE147" s="436"/>
      <c r="AF147" s="436"/>
      <c r="AG147" s="49"/>
      <c r="AH147" s="343"/>
      <c r="AI147" s="49"/>
      <c r="AJ147" s="372" t="str">
        <f t="shared" si="3"/>
        <v/>
      </c>
      <c r="AK147" s="319"/>
      <c r="AM147" s="355" t="str">
        <f>IF(ISERROR(VLOOKUP(B147,percelen!BA:IW,AM$32,0)),"N",VLOOKUP(B147,percelen!BA:IW,AM$32,0))</f>
        <v>N</v>
      </c>
      <c r="AN147" s="355" t="str">
        <f>IF(ISERROR(VLOOKUP(B147&amp;"_"&amp;Z147,activiteiten!$A:$BD,AN$32,0)),"N",VLOOKUP(B147&amp;"_"&amp;Z147,activiteiten!$A:$BD,AN$32,0))</f>
        <v>N</v>
      </c>
      <c r="AO147" s="355" t="str">
        <f>IF(ISERROR(VLOOKUP(B147&amp;"_"&amp;Z147,activiteiten!$A:$BE,AO$32,0)),"N",VLOOKUP(B147&amp;"_"&amp;Z147,activiteiten!$A:$BE,AO$32,0))</f>
        <v>N</v>
      </c>
      <c r="AP147" s="355" t="str">
        <f>IF(ISERROR(VLOOKUP(B147,percelen!BA:IW,AP$32,0)),"N",VLOOKUP(B147,percelen!BA:IW,AP$32,0))</f>
        <v>N</v>
      </c>
      <c r="AQ147" s="355" t="str">
        <f>IF(ISERROR(VLOOKUP(B147,percelen!BA:IW,AQ$32,0)),"N",VLOOKUP(B147,percelen!BA:IW,AQ$32,0))</f>
        <v>N</v>
      </c>
      <c r="AR147" s="355" t="str">
        <f t="shared" si="4"/>
        <v>N</v>
      </c>
      <c r="AS147" s="313" t="s">
        <v>448</v>
      </c>
      <c r="AT147" s="317" t="str">
        <f>IF(OR($B147="",ISERROR(VLOOKUP($B147&amp;"_"&amp;$Z147,activiteiten!$A:$BC,AT$32,0))),"",VLOOKUP($B147&amp;"_"&amp;$Z147,activiteiten!$A:$BC,AT$32,0))</f>
        <v/>
      </c>
      <c r="AU147" s="313"/>
      <c r="AV147" s="312" t="str">
        <f>IF(OR($B147="",ISERROR(VLOOKUP($B147&amp;"_"&amp;$Z147,activiteiten!$A:$BC,AV$32,0))),"",VLOOKUP($B147&amp;"_"&amp;$Z147,activiteiten!$A:$BC,AV$32,0))</f>
        <v/>
      </c>
      <c r="AW147" s="312"/>
      <c r="AX147" s="312" t="str">
        <f>IF(OR($B147="",ISERROR(VLOOKUP($B147&amp;"_"&amp;$Z147,activiteiten!$A:$BC,AX$32,0))),"",VLOOKUP($B147&amp;"_"&amp;$Z147,activiteiten!$A:$BC,AX$32,0))</f>
        <v/>
      </c>
      <c r="AY147" s="312"/>
      <c r="AZ147" s="312" t="str">
        <f>IF(OR($B147="",ISERROR(VLOOKUP($B147&amp;"_"&amp;$Z147,activiteiten!$A:$BC,AZ$32,0))),"",VLOOKUP($B147&amp;"_"&amp;$Z147,activiteiten!$A:$BC,AZ$32,0))</f>
        <v/>
      </c>
      <c r="BA147" s="312"/>
      <c r="BB147" s="312" t="str">
        <f>IF(OR($B147="",ISERROR(VLOOKUP($B147&amp;"_"&amp;$Z147,activiteiten!$A:$BC,BB$32,0))),"",VLOOKUP($B147&amp;"_"&amp;$Z147,activiteiten!$A:$BC,BB$32,0))</f>
        <v/>
      </c>
      <c r="BC147" s="312"/>
      <c r="BD147" s="312" t="str">
        <f>IF(OR($B147="",ISERROR(VLOOKUP($B147&amp;"_"&amp;$Z147,activiteiten!$A:$BC,BD$32,0))),"",VLOOKUP($B147&amp;"_"&amp;$Z147,activiteiten!$A:$BC,BD$32,0))</f>
        <v/>
      </c>
      <c r="BG147" s="348" t="str">
        <f>percelen!BK118</f>
        <v>N</v>
      </c>
    </row>
    <row r="148" spans="1:59" x14ac:dyDescent="0.25">
      <c r="A148" s="49"/>
      <c r="B148" s="297"/>
      <c r="C148" s="49"/>
      <c r="D148" s="113"/>
      <c r="E148" s="49"/>
      <c r="F148" s="49" t="str">
        <f>IF(D148&lt;&gt;"",VLOOKUP(D148,LOV_GWSGRP!$BX:$BY,2,0),"")</f>
        <v/>
      </c>
      <c r="G148" s="49"/>
      <c r="H148" s="49"/>
      <c r="I148" s="49"/>
      <c r="J148" s="49"/>
      <c r="K148" s="49"/>
      <c r="L148" s="113"/>
      <c r="M148" s="49"/>
      <c r="N148" s="49"/>
      <c r="O148" s="436"/>
      <c r="P148" s="436"/>
      <c r="Q148" s="49"/>
      <c r="R148" s="437"/>
      <c r="S148" s="438"/>
      <c r="T148" s="438"/>
      <c r="U148" s="438"/>
      <c r="V148" s="438"/>
      <c r="W148" s="49"/>
      <c r="X148" s="297"/>
      <c r="Y148" s="49"/>
      <c r="Z148" s="436"/>
      <c r="AA148" s="436"/>
      <c r="AB148" s="436"/>
      <c r="AC148" s="436"/>
      <c r="AD148" s="436"/>
      <c r="AE148" s="436"/>
      <c r="AF148" s="436"/>
      <c r="AG148" s="49"/>
      <c r="AH148" s="343"/>
      <c r="AI148" s="49"/>
      <c r="AJ148" s="372" t="str">
        <f t="shared" si="3"/>
        <v/>
      </c>
      <c r="AK148" s="319"/>
      <c r="AM148" s="355" t="str">
        <f>IF(ISERROR(VLOOKUP(B148,percelen!BA:IW,AM$32,0)),"N",VLOOKUP(B148,percelen!BA:IW,AM$32,0))</f>
        <v>N</v>
      </c>
      <c r="AN148" s="355" t="str">
        <f>IF(ISERROR(VLOOKUP(B148&amp;"_"&amp;Z148,activiteiten!$A:$BD,AN$32,0)),"N",VLOOKUP(B148&amp;"_"&amp;Z148,activiteiten!$A:$BD,AN$32,0))</f>
        <v>N</v>
      </c>
      <c r="AO148" s="355" t="str">
        <f>IF(ISERROR(VLOOKUP(B148&amp;"_"&amp;Z148,activiteiten!$A:$BE,AO$32,0)),"N",VLOOKUP(B148&amp;"_"&amp;Z148,activiteiten!$A:$BE,AO$32,0))</f>
        <v>N</v>
      </c>
      <c r="AP148" s="355" t="str">
        <f>IF(ISERROR(VLOOKUP(B148,percelen!BA:IW,AP$32,0)),"N",VLOOKUP(B148,percelen!BA:IW,AP$32,0))</f>
        <v>N</v>
      </c>
      <c r="AQ148" s="355" t="str">
        <f>IF(ISERROR(VLOOKUP(B148,percelen!BA:IW,AQ$32,0)),"N",VLOOKUP(B148,percelen!BA:IW,AQ$32,0))</f>
        <v>N</v>
      </c>
      <c r="AR148" s="355" t="str">
        <f t="shared" si="4"/>
        <v>N</v>
      </c>
      <c r="AS148" s="313" t="s">
        <v>448</v>
      </c>
      <c r="AT148" s="317" t="str">
        <f>IF(OR($B148="",ISERROR(VLOOKUP($B148&amp;"_"&amp;$Z148,activiteiten!$A:$BC,AT$32,0))),"",VLOOKUP($B148&amp;"_"&amp;$Z148,activiteiten!$A:$BC,AT$32,0))</f>
        <v/>
      </c>
      <c r="AU148" s="313"/>
      <c r="AV148" s="312" t="str">
        <f>IF(OR($B148="",ISERROR(VLOOKUP($B148&amp;"_"&amp;$Z148,activiteiten!$A:$BC,AV$32,0))),"",VLOOKUP($B148&amp;"_"&amp;$Z148,activiteiten!$A:$BC,AV$32,0))</f>
        <v/>
      </c>
      <c r="AW148" s="312"/>
      <c r="AX148" s="312" t="str">
        <f>IF(OR($B148="",ISERROR(VLOOKUP($B148&amp;"_"&amp;$Z148,activiteiten!$A:$BC,AX$32,0))),"",VLOOKUP($B148&amp;"_"&amp;$Z148,activiteiten!$A:$BC,AX$32,0))</f>
        <v/>
      </c>
      <c r="AY148" s="312"/>
      <c r="AZ148" s="312" t="str">
        <f>IF(OR($B148="",ISERROR(VLOOKUP($B148&amp;"_"&amp;$Z148,activiteiten!$A:$BC,AZ$32,0))),"",VLOOKUP($B148&amp;"_"&amp;$Z148,activiteiten!$A:$BC,AZ$32,0))</f>
        <v/>
      </c>
      <c r="BA148" s="312"/>
      <c r="BB148" s="312" t="str">
        <f>IF(OR($B148="",ISERROR(VLOOKUP($B148&amp;"_"&amp;$Z148,activiteiten!$A:$BC,BB$32,0))),"",VLOOKUP($B148&amp;"_"&amp;$Z148,activiteiten!$A:$BC,BB$32,0))</f>
        <v/>
      </c>
      <c r="BC148" s="312"/>
      <c r="BD148" s="312" t="str">
        <f>IF(OR($B148="",ISERROR(VLOOKUP($B148&amp;"_"&amp;$Z148,activiteiten!$A:$BC,BD$32,0))),"",VLOOKUP($B148&amp;"_"&amp;$Z148,activiteiten!$A:$BC,BD$32,0))</f>
        <v/>
      </c>
      <c r="BG148" s="348" t="str">
        <f>percelen!BK119</f>
        <v>N</v>
      </c>
    </row>
    <row r="149" spans="1:59" x14ac:dyDescent="0.25">
      <c r="A149" s="49"/>
      <c r="B149" s="297"/>
      <c r="C149" s="49"/>
      <c r="D149" s="113"/>
      <c r="E149" s="49"/>
      <c r="F149" s="49" t="str">
        <f>IF(D149&lt;&gt;"",VLOOKUP(D149,LOV_GWSGRP!$BX:$BY,2,0),"")</f>
        <v/>
      </c>
      <c r="G149" s="49"/>
      <c r="H149" s="49"/>
      <c r="I149" s="49"/>
      <c r="J149" s="49"/>
      <c r="K149" s="49"/>
      <c r="L149" s="113"/>
      <c r="M149" s="49"/>
      <c r="N149" s="49"/>
      <c r="O149" s="436"/>
      <c r="P149" s="436"/>
      <c r="Q149" s="49"/>
      <c r="R149" s="437"/>
      <c r="S149" s="438"/>
      <c r="T149" s="438"/>
      <c r="U149" s="438"/>
      <c r="V149" s="438"/>
      <c r="W149" s="49"/>
      <c r="X149" s="297"/>
      <c r="Y149" s="49"/>
      <c r="Z149" s="436"/>
      <c r="AA149" s="436"/>
      <c r="AB149" s="436"/>
      <c r="AC149" s="436"/>
      <c r="AD149" s="436"/>
      <c r="AE149" s="436"/>
      <c r="AF149" s="436"/>
      <c r="AG149" s="49"/>
      <c r="AH149" s="343"/>
      <c r="AI149" s="49"/>
      <c r="AJ149" s="372" t="str">
        <f t="shared" si="3"/>
        <v/>
      </c>
      <c r="AK149" s="319"/>
      <c r="AM149" s="355" t="str">
        <f>IF(ISERROR(VLOOKUP(B149,percelen!BA:IW,AM$32,0)),"N",VLOOKUP(B149,percelen!BA:IW,AM$32,0))</f>
        <v>N</v>
      </c>
      <c r="AN149" s="355" t="str">
        <f>IF(ISERROR(VLOOKUP(B149&amp;"_"&amp;Z149,activiteiten!$A:$BD,AN$32,0)),"N",VLOOKUP(B149&amp;"_"&amp;Z149,activiteiten!$A:$BD,AN$32,0))</f>
        <v>N</v>
      </c>
      <c r="AO149" s="355" t="str">
        <f>IF(ISERROR(VLOOKUP(B149&amp;"_"&amp;Z149,activiteiten!$A:$BE,AO$32,0)),"N",VLOOKUP(B149&amp;"_"&amp;Z149,activiteiten!$A:$BE,AO$32,0))</f>
        <v>N</v>
      </c>
      <c r="AP149" s="355" t="str">
        <f>IF(ISERROR(VLOOKUP(B149,percelen!BA:IW,AP$32,0)),"N",VLOOKUP(B149,percelen!BA:IW,AP$32,0))</f>
        <v>N</v>
      </c>
      <c r="AQ149" s="355" t="str">
        <f>IF(ISERROR(VLOOKUP(B149,percelen!BA:IW,AQ$32,0)),"N",VLOOKUP(B149,percelen!BA:IW,AQ$32,0))</f>
        <v>N</v>
      </c>
      <c r="AR149" s="355" t="str">
        <f t="shared" si="4"/>
        <v>N</v>
      </c>
      <c r="AS149" s="313" t="s">
        <v>448</v>
      </c>
      <c r="AT149" s="317" t="str">
        <f>IF(OR($B149="",ISERROR(VLOOKUP($B149&amp;"_"&amp;$Z149,activiteiten!$A:$BC,AT$32,0))),"",VLOOKUP($B149&amp;"_"&amp;$Z149,activiteiten!$A:$BC,AT$32,0))</f>
        <v/>
      </c>
      <c r="AU149" s="313"/>
      <c r="AV149" s="312" t="str">
        <f>IF(OR($B149="",ISERROR(VLOOKUP($B149&amp;"_"&amp;$Z149,activiteiten!$A:$BC,AV$32,0))),"",VLOOKUP($B149&amp;"_"&amp;$Z149,activiteiten!$A:$BC,AV$32,0))</f>
        <v/>
      </c>
      <c r="AW149" s="312"/>
      <c r="AX149" s="312" t="str">
        <f>IF(OR($B149="",ISERROR(VLOOKUP($B149&amp;"_"&amp;$Z149,activiteiten!$A:$BC,AX$32,0))),"",VLOOKUP($B149&amp;"_"&amp;$Z149,activiteiten!$A:$BC,AX$32,0))</f>
        <v/>
      </c>
      <c r="AY149" s="312"/>
      <c r="AZ149" s="312" t="str">
        <f>IF(OR($B149="",ISERROR(VLOOKUP($B149&amp;"_"&amp;$Z149,activiteiten!$A:$BC,AZ$32,0))),"",VLOOKUP($B149&amp;"_"&amp;$Z149,activiteiten!$A:$BC,AZ$32,0))</f>
        <v/>
      </c>
      <c r="BA149" s="312"/>
      <c r="BB149" s="312" t="str">
        <f>IF(OR($B149="",ISERROR(VLOOKUP($B149&amp;"_"&amp;$Z149,activiteiten!$A:$BC,BB$32,0))),"",VLOOKUP($B149&amp;"_"&amp;$Z149,activiteiten!$A:$BC,BB$32,0))</f>
        <v/>
      </c>
      <c r="BC149" s="312"/>
      <c r="BD149" s="312" t="str">
        <f>IF(OR($B149="",ISERROR(VLOOKUP($B149&amp;"_"&amp;$Z149,activiteiten!$A:$BC,BD$32,0))),"",VLOOKUP($B149&amp;"_"&amp;$Z149,activiteiten!$A:$BC,BD$32,0))</f>
        <v/>
      </c>
      <c r="BG149" s="348" t="str">
        <f>percelen!BK120</f>
        <v>N</v>
      </c>
    </row>
    <row r="150" spans="1:59" x14ac:dyDescent="0.25">
      <c r="A150" s="49"/>
      <c r="B150" s="297"/>
      <c r="C150" s="49"/>
      <c r="D150" s="113"/>
      <c r="E150" s="49"/>
      <c r="F150" s="49" t="str">
        <f>IF(D150&lt;&gt;"",VLOOKUP(D150,LOV_GWSGRP!$BX:$BY,2,0),"")</f>
        <v/>
      </c>
      <c r="G150" s="49"/>
      <c r="H150" s="49"/>
      <c r="I150" s="49"/>
      <c r="J150" s="49"/>
      <c r="K150" s="49"/>
      <c r="L150" s="113"/>
      <c r="M150" s="49"/>
      <c r="N150" s="49"/>
      <c r="O150" s="436"/>
      <c r="P150" s="436"/>
      <c r="Q150" s="49"/>
      <c r="R150" s="437"/>
      <c r="S150" s="438"/>
      <c r="T150" s="438"/>
      <c r="U150" s="438"/>
      <c r="V150" s="438"/>
      <c r="W150" s="49"/>
      <c r="X150" s="297"/>
      <c r="Y150" s="49"/>
      <c r="Z150" s="436"/>
      <c r="AA150" s="436"/>
      <c r="AB150" s="436"/>
      <c r="AC150" s="436"/>
      <c r="AD150" s="436"/>
      <c r="AE150" s="436"/>
      <c r="AF150" s="436"/>
      <c r="AG150" s="49"/>
      <c r="AH150" s="343"/>
      <c r="AI150" s="49"/>
      <c r="AJ150" s="372" t="str">
        <f t="shared" si="3"/>
        <v/>
      </c>
      <c r="AK150" s="319"/>
      <c r="AM150" s="355" t="str">
        <f>IF(ISERROR(VLOOKUP(B150,percelen!BA:IW,AM$32,0)),"N",VLOOKUP(B150,percelen!BA:IW,AM$32,0))</f>
        <v>N</v>
      </c>
      <c r="AN150" s="355" t="str">
        <f>IF(ISERROR(VLOOKUP(B150&amp;"_"&amp;Z150,activiteiten!$A:$BD,AN$32,0)),"N",VLOOKUP(B150&amp;"_"&amp;Z150,activiteiten!$A:$BD,AN$32,0))</f>
        <v>N</v>
      </c>
      <c r="AO150" s="355" t="str">
        <f>IF(ISERROR(VLOOKUP(B150&amp;"_"&amp;Z150,activiteiten!$A:$BE,AO$32,0)),"N",VLOOKUP(B150&amp;"_"&amp;Z150,activiteiten!$A:$BE,AO$32,0))</f>
        <v>N</v>
      </c>
      <c r="AP150" s="355" t="str">
        <f>IF(ISERROR(VLOOKUP(B150,percelen!BA:IW,AP$32,0)),"N",VLOOKUP(B150,percelen!BA:IW,AP$32,0))</f>
        <v>N</v>
      </c>
      <c r="AQ150" s="355" t="str">
        <f>IF(ISERROR(VLOOKUP(B150,percelen!BA:IW,AQ$32,0)),"N",VLOOKUP(B150,percelen!BA:IW,AQ$32,0))</f>
        <v>N</v>
      </c>
      <c r="AR150" s="355" t="str">
        <f t="shared" si="4"/>
        <v>N</v>
      </c>
      <c r="AS150" s="313" t="s">
        <v>448</v>
      </c>
      <c r="AT150" s="317" t="str">
        <f>IF(OR($B150="",ISERROR(VLOOKUP($B150&amp;"_"&amp;$Z150,activiteiten!$A:$BC,AT$32,0))),"",VLOOKUP($B150&amp;"_"&amp;$Z150,activiteiten!$A:$BC,AT$32,0))</f>
        <v/>
      </c>
      <c r="AU150" s="313"/>
      <c r="AV150" s="312" t="str">
        <f>IF(OR($B150="",ISERROR(VLOOKUP($B150&amp;"_"&amp;$Z150,activiteiten!$A:$BC,AV$32,0))),"",VLOOKUP($B150&amp;"_"&amp;$Z150,activiteiten!$A:$BC,AV$32,0))</f>
        <v/>
      </c>
      <c r="AW150" s="312"/>
      <c r="AX150" s="312" t="str">
        <f>IF(OR($B150="",ISERROR(VLOOKUP($B150&amp;"_"&amp;$Z150,activiteiten!$A:$BC,AX$32,0))),"",VLOOKUP($B150&amp;"_"&amp;$Z150,activiteiten!$A:$BC,AX$32,0))</f>
        <v/>
      </c>
      <c r="AY150" s="312"/>
      <c r="AZ150" s="312" t="str">
        <f>IF(OR($B150="",ISERROR(VLOOKUP($B150&amp;"_"&amp;$Z150,activiteiten!$A:$BC,AZ$32,0))),"",VLOOKUP($B150&amp;"_"&amp;$Z150,activiteiten!$A:$BC,AZ$32,0))</f>
        <v/>
      </c>
      <c r="BA150" s="312"/>
      <c r="BB150" s="312" t="str">
        <f>IF(OR($B150="",ISERROR(VLOOKUP($B150&amp;"_"&amp;$Z150,activiteiten!$A:$BC,BB$32,0))),"",VLOOKUP($B150&amp;"_"&amp;$Z150,activiteiten!$A:$BC,BB$32,0))</f>
        <v/>
      </c>
      <c r="BC150" s="312"/>
      <c r="BD150" s="312" t="str">
        <f>IF(OR($B150="",ISERROR(VLOOKUP($B150&amp;"_"&amp;$Z150,activiteiten!$A:$BC,BD$32,0))),"",VLOOKUP($B150&amp;"_"&amp;$Z150,activiteiten!$A:$BC,BD$32,0))</f>
        <v/>
      </c>
      <c r="BG150" s="348" t="str">
        <f>percelen!BK121</f>
        <v>N</v>
      </c>
    </row>
    <row r="151" spans="1:59" x14ac:dyDescent="0.25">
      <c r="A151" s="49"/>
      <c r="B151" s="297"/>
      <c r="C151" s="49"/>
      <c r="D151" s="113"/>
      <c r="E151" s="49"/>
      <c r="F151" s="49" t="str">
        <f>IF(D151&lt;&gt;"",VLOOKUP(D151,LOV_GWSGRP!$BX:$BY,2,0),"")</f>
        <v/>
      </c>
      <c r="G151" s="49"/>
      <c r="H151" s="49"/>
      <c r="I151" s="49"/>
      <c r="J151" s="49"/>
      <c r="K151" s="49"/>
      <c r="L151" s="113"/>
      <c r="M151" s="49"/>
      <c r="N151" s="49"/>
      <c r="O151" s="436"/>
      <c r="P151" s="436"/>
      <c r="Q151" s="49"/>
      <c r="R151" s="437"/>
      <c r="S151" s="438"/>
      <c r="T151" s="438"/>
      <c r="U151" s="438"/>
      <c r="V151" s="438"/>
      <c r="W151" s="49"/>
      <c r="X151" s="297"/>
      <c r="Y151" s="49"/>
      <c r="Z151" s="436"/>
      <c r="AA151" s="436"/>
      <c r="AB151" s="436"/>
      <c r="AC151" s="436"/>
      <c r="AD151" s="436"/>
      <c r="AE151" s="436"/>
      <c r="AF151" s="436"/>
      <c r="AG151" s="49"/>
      <c r="AH151" s="343"/>
      <c r="AI151" s="49"/>
      <c r="AJ151" s="372" t="str">
        <f t="shared" si="3"/>
        <v/>
      </c>
      <c r="AK151" s="319"/>
      <c r="AM151" s="355" t="str">
        <f>IF(ISERROR(VLOOKUP(B151,percelen!BA:IW,AM$32,0)),"N",VLOOKUP(B151,percelen!BA:IW,AM$32,0))</f>
        <v>N</v>
      </c>
      <c r="AN151" s="355" t="str">
        <f>IF(ISERROR(VLOOKUP(B151&amp;"_"&amp;Z151,activiteiten!$A:$BD,AN$32,0)),"N",VLOOKUP(B151&amp;"_"&amp;Z151,activiteiten!$A:$BD,AN$32,0))</f>
        <v>N</v>
      </c>
      <c r="AO151" s="355" t="str">
        <f>IF(ISERROR(VLOOKUP(B151&amp;"_"&amp;Z151,activiteiten!$A:$BE,AO$32,0)),"N",VLOOKUP(B151&amp;"_"&amp;Z151,activiteiten!$A:$BE,AO$32,0))</f>
        <v>N</v>
      </c>
      <c r="AP151" s="355" t="str">
        <f>IF(ISERROR(VLOOKUP(B151,percelen!BA:IW,AP$32,0)),"N",VLOOKUP(B151,percelen!BA:IW,AP$32,0))</f>
        <v>N</v>
      </c>
      <c r="AQ151" s="355" t="str">
        <f>IF(ISERROR(VLOOKUP(B151,percelen!BA:IW,AQ$32,0)),"N",VLOOKUP(B151,percelen!BA:IW,AQ$32,0))</f>
        <v>N</v>
      </c>
      <c r="AR151" s="355" t="str">
        <f t="shared" si="4"/>
        <v>N</v>
      </c>
      <c r="AS151" s="313" t="s">
        <v>448</v>
      </c>
      <c r="AT151" s="317" t="str">
        <f>IF(OR($B151="",ISERROR(VLOOKUP($B151&amp;"_"&amp;$Z151,activiteiten!$A:$BC,AT$32,0))),"",VLOOKUP($B151&amp;"_"&amp;$Z151,activiteiten!$A:$BC,AT$32,0))</f>
        <v/>
      </c>
      <c r="AU151" s="313"/>
      <c r="AV151" s="312" t="str">
        <f>IF(OR($B151="",ISERROR(VLOOKUP($B151&amp;"_"&amp;$Z151,activiteiten!$A:$BC,AV$32,0))),"",VLOOKUP($B151&amp;"_"&amp;$Z151,activiteiten!$A:$BC,AV$32,0))</f>
        <v/>
      </c>
      <c r="AW151" s="312"/>
      <c r="AX151" s="312" t="str">
        <f>IF(OR($B151="",ISERROR(VLOOKUP($B151&amp;"_"&amp;$Z151,activiteiten!$A:$BC,AX$32,0))),"",VLOOKUP($B151&amp;"_"&amp;$Z151,activiteiten!$A:$BC,AX$32,0))</f>
        <v/>
      </c>
      <c r="AY151" s="312"/>
      <c r="AZ151" s="312" t="str">
        <f>IF(OR($B151="",ISERROR(VLOOKUP($B151&amp;"_"&amp;$Z151,activiteiten!$A:$BC,AZ$32,0))),"",VLOOKUP($B151&amp;"_"&amp;$Z151,activiteiten!$A:$BC,AZ$32,0))</f>
        <v/>
      </c>
      <c r="BA151" s="312"/>
      <c r="BB151" s="312" t="str">
        <f>IF(OR($B151="",ISERROR(VLOOKUP($B151&amp;"_"&amp;$Z151,activiteiten!$A:$BC,BB$32,0))),"",VLOOKUP($B151&amp;"_"&amp;$Z151,activiteiten!$A:$BC,BB$32,0))</f>
        <v/>
      </c>
      <c r="BC151" s="312"/>
      <c r="BD151" s="312" t="str">
        <f>IF(OR($B151="",ISERROR(VLOOKUP($B151&amp;"_"&amp;$Z151,activiteiten!$A:$BC,BD$32,0))),"",VLOOKUP($B151&amp;"_"&amp;$Z151,activiteiten!$A:$BC,BD$32,0))</f>
        <v/>
      </c>
      <c r="BG151" s="348" t="str">
        <f>percelen!BK122</f>
        <v>N</v>
      </c>
    </row>
    <row r="152" spans="1:59" x14ac:dyDescent="0.25">
      <c r="A152" s="49"/>
      <c r="B152" s="297"/>
      <c r="C152" s="49"/>
      <c r="D152" s="113"/>
      <c r="E152" s="49"/>
      <c r="F152" s="49" t="str">
        <f>IF(D152&lt;&gt;"",VLOOKUP(D152,LOV_GWSGRP!$BX:$BY,2,0),"")</f>
        <v/>
      </c>
      <c r="G152" s="49"/>
      <c r="H152" s="49"/>
      <c r="I152" s="49"/>
      <c r="J152" s="49"/>
      <c r="K152" s="49"/>
      <c r="L152" s="113"/>
      <c r="M152" s="49"/>
      <c r="N152" s="49"/>
      <c r="O152" s="436"/>
      <c r="P152" s="436"/>
      <c r="Q152" s="49"/>
      <c r="R152" s="437"/>
      <c r="S152" s="438"/>
      <c r="T152" s="438"/>
      <c r="U152" s="438"/>
      <c r="V152" s="438"/>
      <c r="W152" s="49"/>
      <c r="X152" s="297"/>
      <c r="Y152" s="49"/>
      <c r="Z152" s="436"/>
      <c r="AA152" s="436"/>
      <c r="AB152" s="436"/>
      <c r="AC152" s="436"/>
      <c r="AD152" s="436"/>
      <c r="AE152" s="436"/>
      <c r="AF152" s="436"/>
      <c r="AG152" s="49"/>
      <c r="AH152" s="343"/>
      <c r="AI152" s="49"/>
      <c r="AJ152" s="372" t="str">
        <f t="shared" si="3"/>
        <v/>
      </c>
      <c r="AK152" s="319"/>
      <c r="AM152" s="355" t="str">
        <f>IF(ISERROR(VLOOKUP(B152,percelen!BA:IW,AM$32,0)),"N",VLOOKUP(B152,percelen!BA:IW,AM$32,0))</f>
        <v>N</v>
      </c>
      <c r="AN152" s="355" t="str">
        <f>IF(ISERROR(VLOOKUP(B152&amp;"_"&amp;Z152,activiteiten!$A:$BD,AN$32,0)),"N",VLOOKUP(B152&amp;"_"&amp;Z152,activiteiten!$A:$BD,AN$32,0))</f>
        <v>N</v>
      </c>
      <c r="AO152" s="355" t="str">
        <f>IF(ISERROR(VLOOKUP(B152&amp;"_"&amp;Z152,activiteiten!$A:$BE,AO$32,0)),"N",VLOOKUP(B152&amp;"_"&amp;Z152,activiteiten!$A:$BE,AO$32,0))</f>
        <v>N</v>
      </c>
      <c r="AP152" s="355" t="str">
        <f>IF(ISERROR(VLOOKUP(B152,percelen!BA:IW,AP$32,0)),"N",VLOOKUP(B152,percelen!BA:IW,AP$32,0))</f>
        <v>N</v>
      </c>
      <c r="AQ152" s="355" t="str">
        <f>IF(ISERROR(VLOOKUP(B152,percelen!BA:IW,AQ$32,0)),"N",VLOOKUP(B152,percelen!BA:IW,AQ$32,0))</f>
        <v>N</v>
      </c>
      <c r="AR152" s="355" t="str">
        <f t="shared" si="4"/>
        <v>N</v>
      </c>
      <c r="AS152" s="313" t="s">
        <v>448</v>
      </c>
      <c r="AT152" s="317" t="str">
        <f>IF(OR($B152="",ISERROR(VLOOKUP($B152&amp;"_"&amp;$Z152,activiteiten!$A:$BC,AT$32,0))),"",VLOOKUP($B152&amp;"_"&amp;$Z152,activiteiten!$A:$BC,AT$32,0))</f>
        <v/>
      </c>
      <c r="AU152" s="313"/>
      <c r="AV152" s="312" t="str">
        <f>IF(OR($B152="",ISERROR(VLOOKUP($B152&amp;"_"&amp;$Z152,activiteiten!$A:$BC,AV$32,0))),"",VLOOKUP($B152&amp;"_"&amp;$Z152,activiteiten!$A:$BC,AV$32,0))</f>
        <v/>
      </c>
      <c r="AW152" s="312"/>
      <c r="AX152" s="312" t="str">
        <f>IF(OR($B152="",ISERROR(VLOOKUP($B152&amp;"_"&amp;$Z152,activiteiten!$A:$BC,AX$32,0))),"",VLOOKUP($B152&amp;"_"&amp;$Z152,activiteiten!$A:$BC,AX$32,0))</f>
        <v/>
      </c>
      <c r="AY152" s="312"/>
      <c r="AZ152" s="312" t="str">
        <f>IF(OR($B152="",ISERROR(VLOOKUP($B152&amp;"_"&amp;$Z152,activiteiten!$A:$BC,AZ$32,0))),"",VLOOKUP($B152&amp;"_"&amp;$Z152,activiteiten!$A:$BC,AZ$32,0))</f>
        <v/>
      </c>
      <c r="BA152" s="312"/>
      <c r="BB152" s="312" t="str">
        <f>IF(OR($B152="",ISERROR(VLOOKUP($B152&amp;"_"&amp;$Z152,activiteiten!$A:$BC,BB$32,0))),"",VLOOKUP($B152&amp;"_"&amp;$Z152,activiteiten!$A:$BC,BB$32,0))</f>
        <v/>
      </c>
      <c r="BC152" s="312"/>
      <c r="BD152" s="312" t="str">
        <f>IF(OR($B152="",ISERROR(VLOOKUP($B152&amp;"_"&amp;$Z152,activiteiten!$A:$BC,BD$32,0))),"",VLOOKUP($B152&amp;"_"&amp;$Z152,activiteiten!$A:$BC,BD$32,0))</f>
        <v/>
      </c>
      <c r="BG152" s="348" t="str">
        <f>percelen!BK123</f>
        <v>N</v>
      </c>
    </row>
    <row r="153" spans="1:59" x14ac:dyDescent="0.25">
      <c r="A153" s="49"/>
      <c r="B153" s="297"/>
      <c r="C153" s="49"/>
      <c r="D153" s="113"/>
      <c r="E153" s="49"/>
      <c r="F153" s="49" t="str">
        <f>IF(D153&lt;&gt;"",VLOOKUP(D153,LOV_GWSGRP!$BX:$BY,2,0),"")</f>
        <v/>
      </c>
      <c r="G153" s="49"/>
      <c r="H153" s="49"/>
      <c r="I153" s="49"/>
      <c r="J153" s="49"/>
      <c r="K153" s="49"/>
      <c r="L153" s="113"/>
      <c r="M153" s="49"/>
      <c r="N153" s="49"/>
      <c r="O153" s="436"/>
      <c r="P153" s="436"/>
      <c r="Q153" s="49"/>
      <c r="R153" s="437"/>
      <c r="S153" s="438"/>
      <c r="T153" s="438"/>
      <c r="U153" s="438"/>
      <c r="V153" s="438"/>
      <c r="W153" s="49"/>
      <c r="X153" s="297"/>
      <c r="Y153" s="49"/>
      <c r="Z153" s="436"/>
      <c r="AA153" s="436"/>
      <c r="AB153" s="436"/>
      <c r="AC153" s="436"/>
      <c r="AD153" s="436"/>
      <c r="AE153" s="436"/>
      <c r="AF153" s="436"/>
      <c r="AG153" s="49"/>
      <c r="AH153" s="343"/>
      <c r="AI153" s="49"/>
      <c r="AJ153" s="372" t="str">
        <f t="shared" si="3"/>
        <v/>
      </c>
      <c r="AK153" s="319"/>
      <c r="AM153" s="355" t="str">
        <f>IF(ISERROR(VLOOKUP(B153,percelen!BA:IW,AM$32,0)),"N",VLOOKUP(B153,percelen!BA:IW,AM$32,0))</f>
        <v>N</v>
      </c>
      <c r="AN153" s="355" t="str">
        <f>IF(ISERROR(VLOOKUP(B153&amp;"_"&amp;Z153,activiteiten!$A:$BD,AN$32,0)),"N",VLOOKUP(B153&amp;"_"&amp;Z153,activiteiten!$A:$BD,AN$32,0))</f>
        <v>N</v>
      </c>
      <c r="AO153" s="355" t="str">
        <f>IF(ISERROR(VLOOKUP(B153&amp;"_"&amp;Z153,activiteiten!$A:$BE,AO$32,0)),"N",VLOOKUP(B153&amp;"_"&amp;Z153,activiteiten!$A:$BE,AO$32,0))</f>
        <v>N</v>
      </c>
      <c r="AP153" s="355" t="str">
        <f>IF(ISERROR(VLOOKUP(B153,percelen!BA:IW,AP$32,0)),"N",VLOOKUP(B153,percelen!BA:IW,AP$32,0))</f>
        <v>N</v>
      </c>
      <c r="AQ153" s="355" t="str">
        <f>IF(ISERROR(VLOOKUP(B153,percelen!BA:IW,AQ$32,0)),"N",VLOOKUP(B153,percelen!BA:IW,AQ$32,0))</f>
        <v>N</v>
      </c>
      <c r="AR153" s="355" t="str">
        <f t="shared" si="4"/>
        <v>N</v>
      </c>
      <c r="AS153" s="313" t="s">
        <v>448</v>
      </c>
      <c r="AT153" s="317" t="str">
        <f>IF(OR($B153="",ISERROR(VLOOKUP($B153&amp;"_"&amp;$Z153,activiteiten!$A:$BC,AT$32,0))),"",VLOOKUP($B153&amp;"_"&amp;$Z153,activiteiten!$A:$BC,AT$32,0))</f>
        <v/>
      </c>
      <c r="AU153" s="313"/>
      <c r="AV153" s="312" t="str">
        <f>IF(OR($B153="",ISERROR(VLOOKUP($B153&amp;"_"&amp;$Z153,activiteiten!$A:$BC,AV$32,0))),"",VLOOKUP($B153&amp;"_"&amp;$Z153,activiteiten!$A:$BC,AV$32,0))</f>
        <v/>
      </c>
      <c r="AW153" s="312"/>
      <c r="AX153" s="312" t="str">
        <f>IF(OR($B153="",ISERROR(VLOOKUP($B153&amp;"_"&amp;$Z153,activiteiten!$A:$BC,AX$32,0))),"",VLOOKUP($B153&amp;"_"&amp;$Z153,activiteiten!$A:$BC,AX$32,0))</f>
        <v/>
      </c>
      <c r="AY153" s="312"/>
      <c r="AZ153" s="312" t="str">
        <f>IF(OR($B153="",ISERROR(VLOOKUP($B153&amp;"_"&amp;$Z153,activiteiten!$A:$BC,AZ$32,0))),"",VLOOKUP($B153&amp;"_"&amp;$Z153,activiteiten!$A:$BC,AZ$32,0))</f>
        <v/>
      </c>
      <c r="BA153" s="312"/>
      <c r="BB153" s="312" t="str">
        <f>IF(OR($B153="",ISERROR(VLOOKUP($B153&amp;"_"&amp;$Z153,activiteiten!$A:$BC,BB$32,0))),"",VLOOKUP($B153&amp;"_"&amp;$Z153,activiteiten!$A:$BC,BB$32,0))</f>
        <v/>
      </c>
      <c r="BC153" s="312"/>
      <c r="BD153" s="312" t="str">
        <f>IF(OR($B153="",ISERROR(VLOOKUP($B153&amp;"_"&amp;$Z153,activiteiten!$A:$BC,BD$32,0))),"",VLOOKUP($B153&amp;"_"&amp;$Z153,activiteiten!$A:$BC,BD$32,0))</f>
        <v/>
      </c>
      <c r="BG153" s="348" t="str">
        <f>percelen!BK124</f>
        <v>N</v>
      </c>
    </row>
    <row r="154" spans="1:59" x14ac:dyDescent="0.25">
      <c r="A154" s="49"/>
      <c r="B154" s="297"/>
      <c r="C154" s="49"/>
      <c r="D154" s="113"/>
      <c r="E154" s="49"/>
      <c r="F154" s="49" t="str">
        <f>IF(D154&lt;&gt;"",VLOOKUP(D154,LOV_GWSGRP!$BX:$BY,2,0),"")</f>
        <v/>
      </c>
      <c r="G154" s="49"/>
      <c r="H154" s="49"/>
      <c r="I154" s="49"/>
      <c r="J154" s="49"/>
      <c r="K154" s="49"/>
      <c r="L154" s="113"/>
      <c r="M154" s="49"/>
      <c r="N154" s="49"/>
      <c r="O154" s="436"/>
      <c r="P154" s="436"/>
      <c r="Q154" s="49"/>
      <c r="R154" s="437"/>
      <c r="S154" s="438"/>
      <c r="T154" s="438"/>
      <c r="U154" s="438"/>
      <c r="V154" s="438"/>
      <c r="W154" s="49"/>
      <c r="X154" s="297"/>
      <c r="Y154" s="49"/>
      <c r="Z154" s="436"/>
      <c r="AA154" s="436"/>
      <c r="AB154" s="436"/>
      <c r="AC154" s="436"/>
      <c r="AD154" s="436"/>
      <c r="AE154" s="436"/>
      <c r="AF154" s="436"/>
      <c r="AG154" s="49"/>
      <c r="AH154" s="343"/>
      <c r="AI154" s="49"/>
      <c r="AJ154" s="372" t="str">
        <f t="shared" si="3"/>
        <v/>
      </c>
      <c r="AK154" s="319"/>
      <c r="AM154" s="355" t="str">
        <f>IF(ISERROR(VLOOKUP(B154,percelen!BA:IW,AM$32,0)),"N",VLOOKUP(B154,percelen!BA:IW,AM$32,0))</f>
        <v>N</v>
      </c>
      <c r="AN154" s="355" t="str">
        <f>IF(ISERROR(VLOOKUP(B154&amp;"_"&amp;Z154,activiteiten!$A:$BD,AN$32,0)),"N",VLOOKUP(B154&amp;"_"&amp;Z154,activiteiten!$A:$BD,AN$32,0))</f>
        <v>N</v>
      </c>
      <c r="AO154" s="355" t="str">
        <f>IF(ISERROR(VLOOKUP(B154&amp;"_"&amp;Z154,activiteiten!$A:$BE,AO$32,0)),"N",VLOOKUP(B154&amp;"_"&amp;Z154,activiteiten!$A:$BE,AO$32,0))</f>
        <v>N</v>
      </c>
      <c r="AP154" s="355" t="str">
        <f>IF(ISERROR(VLOOKUP(B154,percelen!BA:IW,AP$32,0)),"N",VLOOKUP(B154,percelen!BA:IW,AP$32,0))</f>
        <v>N</v>
      </c>
      <c r="AQ154" s="355" t="str">
        <f>IF(ISERROR(VLOOKUP(B154,percelen!BA:IW,AQ$32,0)),"N",VLOOKUP(B154,percelen!BA:IW,AQ$32,0))</f>
        <v>N</v>
      </c>
      <c r="AR154" s="355" t="str">
        <f t="shared" si="4"/>
        <v>N</v>
      </c>
      <c r="AS154" s="313" t="s">
        <v>448</v>
      </c>
      <c r="AT154" s="317" t="str">
        <f>IF(OR($B154="",ISERROR(VLOOKUP($B154&amp;"_"&amp;$Z154,activiteiten!$A:$BC,AT$32,0))),"",VLOOKUP($B154&amp;"_"&amp;$Z154,activiteiten!$A:$BC,AT$32,0))</f>
        <v/>
      </c>
      <c r="AU154" s="313"/>
      <c r="AV154" s="312" t="str">
        <f>IF(OR($B154="",ISERROR(VLOOKUP($B154&amp;"_"&amp;$Z154,activiteiten!$A:$BC,AV$32,0))),"",VLOOKUP($B154&amp;"_"&amp;$Z154,activiteiten!$A:$BC,AV$32,0))</f>
        <v/>
      </c>
      <c r="AW154" s="312"/>
      <c r="AX154" s="312" t="str">
        <f>IF(OR($B154="",ISERROR(VLOOKUP($B154&amp;"_"&amp;$Z154,activiteiten!$A:$BC,AX$32,0))),"",VLOOKUP($B154&amp;"_"&amp;$Z154,activiteiten!$A:$BC,AX$32,0))</f>
        <v/>
      </c>
      <c r="AY154" s="312"/>
      <c r="AZ154" s="312" t="str">
        <f>IF(OR($B154="",ISERROR(VLOOKUP($B154&amp;"_"&amp;$Z154,activiteiten!$A:$BC,AZ$32,0))),"",VLOOKUP($B154&amp;"_"&amp;$Z154,activiteiten!$A:$BC,AZ$32,0))</f>
        <v/>
      </c>
      <c r="BA154" s="312"/>
      <c r="BB154" s="312" t="str">
        <f>IF(OR($B154="",ISERROR(VLOOKUP($B154&amp;"_"&amp;$Z154,activiteiten!$A:$BC,BB$32,0))),"",VLOOKUP($B154&amp;"_"&amp;$Z154,activiteiten!$A:$BC,BB$32,0))</f>
        <v/>
      </c>
      <c r="BC154" s="312"/>
      <c r="BD154" s="312" t="str">
        <f>IF(OR($B154="",ISERROR(VLOOKUP($B154&amp;"_"&amp;$Z154,activiteiten!$A:$BC,BD$32,0))),"",VLOOKUP($B154&amp;"_"&amp;$Z154,activiteiten!$A:$BC,BD$32,0))</f>
        <v/>
      </c>
      <c r="BG154" s="348" t="str">
        <f>percelen!BK125</f>
        <v>N</v>
      </c>
    </row>
    <row r="155" spans="1:59" x14ac:dyDescent="0.25">
      <c r="A155" s="49"/>
      <c r="B155" s="297"/>
      <c r="C155" s="49"/>
      <c r="D155" s="113"/>
      <c r="E155" s="49"/>
      <c r="F155" s="49" t="str">
        <f>IF(D155&lt;&gt;"",VLOOKUP(D155,LOV_GWSGRP!$BX:$BY,2,0),"")</f>
        <v/>
      </c>
      <c r="G155" s="49"/>
      <c r="H155" s="49"/>
      <c r="I155" s="49"/>
      <c r="J155" s="49"/>
      <c r="K155" s="49"/>
      <c r="L155" s="113"/>
      <c r="M155" s="49"/>
      <c r="N155" s="49"/>
      <c r="O155" s="436"/>
      <c r="P155" s="436"/>
      <c r="Q155" s="49"/>
      <c r="R155" s="437"/>
      <c r="S155" s="438"/>
      <c r="T155" s="438"/>
      <c r="U155" s="438"/>
      <c r="V155" s="438"/>
      <c r="W155" s="49"/>
      <c r="X155" s="297"/>
      <c r="Y155" s="49"/>
      <c r="Z155" s="436"/>
      <c r="AA155" s="436"/>
      <c r="AB155" s="436"/>
      <c r="AC155" s="436"/>
      <c r="AD155" s="436"/>
      <c r="AE155" s="436"/>
      <c r="AF155" s="436"/>
      <c r="AG155" s="49"/>
      <c r="AH155" s="343"/>
      <c r="AI155" s="49"/>
      <c r="AJ155" s="372" t="str">
        <f t="shared" si="3"/>
        <v/>
      </c>
      <c r="AK155" s="319"/>
      <c r="AM155" s="355" t="str">
        <f>IF(ISERROR(VLOOKUP(B155,percelen!BA:IW,AM$32,0)),"N",VLOOKUP(B155,percelen!BA:IW,AM$32,0))</f>
        <v>N</v>
      </c>
      <c r="AN155" s="355" t="str">
        <f>IF(ISERROR(VLOOKUP(B155&amp;"_"&amp;Z155,activiteiten!$A:$BD,AN$32,0)),"N",VLOOKUP(B155&amp;"_"&amp;Z155,activiteiten!$A:$BD,AN$32,0))</f>
        <v>N</v>
      </c>
      <c r="AO155" s="355" t="str">
        <f>IF(ISERROR(VLOOKUP(B155&amp;"_"&amp;Z155,activiteiten!$A:$BE,AO$32,0)),"N",VLOOKUP(B155&amp;"_"&amp;Z155,activiteiten!$A:$BE,AO$32,0))</f>
        <v>N</v>
      </c>
      <c r="AP155" s="355" t="str">
        <f>IF(ISERROR(VLOOKUP(B155,percelen!BA:IW,AP$32,0)),"N",VLOOKUP(B155,percelen!BA:IW,AP$32,0))</f>
        <v>N</v>
      </c>
      <c r="AQ155" s="355" t="str">
        <f>IF(ISERROR(VLOOKUP(B155,percelen!BA:IW,AQ$32,0)),"N",VLOOKUP(B155,percelen!BA:IW,AQ$32,0))</f>
        <v>N</v>
      </c>
      <c r="AR155" s="355" t="str">
        <f t="shared" si="4"/>
        <v>N</v>
      </c>
      <c r="AS155" s="313" t="s">
        <v>448</v>
      </c>
      <c r="AT155" s="317" t="str">
        <f>IF(OR($B155="",ISERROR(VLOOKUP($B155&amp;"_"&amp;$Z155,activiteiten!$A:$BC,AT$32,0))),"",VLOOKUP($B155&amp;"_"&amp;$Z155,activiteiten!$A:$BC,AT$32,0))</f>
        <v/>
      </c>
      <c r="AU155" s="313"/>
      <c r="AV155" s="312" t="str">
        <f>IF(OR($B155="",ISERROR(VLOOKUP($B155&amp;"_"&amp;$Z155,activiteiten!$A:$BC,AV$32,0))),"",VLOOKUP($B155&amp;"_"&amp;$Z155,activiteiten!$A:$BC,AV$32,0))</f>
        <v/>
      </c>
      <c r="AW155" s="312"/>
      <c r="AX155" s="312" t="str">
        <f>IF(OR($B155="",ISERROR(VLOOKUP($B155&amp;"_"&amp;$Z155,activiteiten!$A:$BC,AX$32,0))),"",VLOOKUP($B155&amp;"_"&amp;$Z155,activiteiten!$A:$BC,AX$32,0))</f>
        <v/>
      </c>
      <c r="AY155" s="312"/>
      <c r="AZ155" s="312" t="str">
        <f>IF(OR($B155="",ISERROR(VLOOKUP($B155&amp;"_"&amp;$Z155,activiteiten!$A:$BC,AZ$32,0))),"",VLOOKUP($B155&amp;"_"&amp;$Z155,activiteiten!$A:$BC,AZ$32,0))</f>
        <v/>
      </c>
      <c r="BA155" s="312"/>
      <c r="BB155" s="312" t="str">
        <f>IF(OR($B155="",ISERROR(VLOOKUP($B155&amp;"_"&amp;$Z155,activiteiten!$A:$BC,BB$32,0))),"",VLOOKUP($B155&amp;"_"&amp;$Z155,activiteiten!$A:$BC,BB$32,0))</f>
        <v/>
      </c>
      <c r="BC155" s="312"/>
      <c r="BD155" s="312" t="str">
        <f>IF(OR($B155="",ISERROR(VLOOKUP($B155&amp;"_"&amp;$Z155,activiteiten!$A:$BC,BD$32,0))),"",VLOOKUP($B155&amp;"_"&amp;$Z155,activiteiten!$A:$BC,BD$32,0))</f>
        <v/>
      </c>
      <c r="BG155" s="348" t="str">
        <f>percelen!BK126</f>
        <v>N</v>
      </c>
    </row>
    <row r="156" spans="1:59" x14ac:dyDescent="0.25">
      <c r="A156" s="49"/>
      <c r="B156" s="297"/>
      <c r="C156" s="49"/>
      <c r="D156" s="113"/>
      <c r="E156" s="49"/>
      <c r="F156" s="49" t="str">
        <f>IF(D156&lt;&gt;"",VLOOKUP(D156,LOV_GWSGRP!$BX:$BY,2,0),"")</f>
        <v/>
      </c>
      <c r="G156" s="49"/>
      <c r="H156" s="49"/>
      <c r="I156" s="49"/>
      <c r="J156" s="49"/>
      <c r="K156" s="49"/>
      <c r="L156" s="113"/>
      <c r="M156" s="49"/>
      <c r="N156" s="49"/>
      <c r="O156" s="436"/>
      <c r="P156" s="436"/>
      <c r="Q156" s="49"/>
      <c r="R156" s="437"/>
      <c r="S156" s="438"/>
      <c r="T156" s="438"/>
      <c r="U156" s="438"/>
      <c r="V156" s="438"/>
      <c r="W156" s="49"/>
      <c r="X156" s="297"/>
      <c r="Y156" s="49"/>
      <c r="Z156" s="436"/>
      <c r="AA156" s="436"/>
      <c r="AB156" s="436"/>
      <c r="AC156" s="436"/>
      <c r="AD156" s="436"/>
      <c r="AE156" s="436"/>
      <c r="AF156" s="436"/>
      <c r="AG156" s="49"/>
      <c r="AH156" s="343"/>
      <c r="AI156" s="49"/>
      <c r="AJ156" s="372" t="str">
        <f t="shared" si="3"/>
        <v/>
      </c>
      <c r="AK156" s="319"/>
      <c r="AM156" s="355" t="str">
        <f>IF(ISERROR(VLOOKUP(B156,percelen!BA:IW,AM$32,0)),"N",VLOOKUP(B156,percelen!BA:IW,AM$32,0))</f>
        <v>N</v>
      </c>
      <c r="AN156" s="355" t="str">
        <f>IF(ISERROR(VLOOKUP(B156&amp;"_"&amp;Z156,activiteiten!$A:$BD,AN$32,0)),"N",VLOOKUP(B156&amp;"_"&amp;Z156,activiteiten!$A:$BD,AN$32,0))</f>
        <v>N</v>
      </c>
      <c r="AO156" s="355" t="str">
        <f>IF(ISERROR(VLOOKUP(B156&amp;"_"&amp;Z156,activiteiten!$A:$BE,AO$32,0)),"N",VLOOKUP(B156&amp;"_"&amp;Z156,activiteiten!$A:$BE,AO$32,0))</f>
        <v>N</v>
      </c>
      <c r="AP156" s="355" t="str">
        <f>IF(ISERROR(VLOOKUP(B156,percelen!BA:IW,AP$32,0)),"N",VLOOKUP(B156,percelen!BA:IW,AP$32,0))</f>
        <v>N</v>
      </c>
      <c r="AQ156" s="355" t="str">
        <f>IF(ISERROR(VLOOKUP(B156,percelen!BA:IW,AQ$32,0)),"N",VLOOKUP(B156,percelen!BA:IW,AQ$32,0))</f>
        <v>N</v>
      </c>
      <c r="AR156" s="355" t="str">
        <f t="shared" si="4"/>
        <v>N</v>
      </c>
      <c r="AS156" s="313" t="s">
        <v>448</v>
      </c>
      <c r="AT156" s="317" t="str">
        <f>IF(OR($B156="",ISERROR(VLOOKUP($B156&amp;"_"&amp;$Z156,activiteiten!$A:$BC,AT$32,0))),"",VLOOKUP($B156&amp;"_"&amp;$Z156,activiteiten!$A:$BC,AT$32,0))</f>
        <v/>
      </c>
      <c r="AU156" s="313"/>
      <c r="AV156" s="312" t="str">
        <f>IF(OR($B156="",ISERROR(VLOOKUP($B156&amp;"_"&amp;$Z156,activiteiten!$A:$BC,AV$32,0))),"",VLOOKUP($B156&amp;"_"&amp;$Z156,activiteiten!$A:$BC,AV$32,0))</f>
        <v/>
      </c>
      <c r="AW156" s="312"/>
      <c r="AX156" s="312" t="str">
        <f>IF(OR($B156="",ISERROR(VLOOKUP($B156&amp;"_"&amp;$Z156,activiteiten!$A:$BC,AX$32,0))),"",VLOOKUP($B156&amp;"_"&amp;$Z156,activiteiten!$A:$BC,AX$32,0))</f>
        <v/>
      </c>
      <c r="AY156" s="312"/>
      <c r="AZ156" s="312" t="str">
        <f>IF(OR($B156="",ISERROR(VLOOKUP($B156&amp;"_"&amp;$Z156,activiteiten!$A:$BC,AZ$32,0))),"",VLOOKUP($B156&amp;"_"&amp;$Z156,activiteiten!$A:$BC,AZ$32,0))</f>
        <v/>
      </c>
      <c r="BA156" s="312"/>
      <c r="BB156" s="312" t="str">
        <f>IF(OR($B156="",ISERROR(VLOOKUP($B156&amp;"_"&amp;$Z156,activiteiten!$A:$BC,BB$32,0))),"",VLOOKUP($B156&amp;"_"&amp;$Z156,activiteiten!$A:$BC,BB$32,0))</f>
        <v/>
      </c>
      <c r="BC156" s="312"/>
      <c r="BD156" s="312" t="str">
        <f>IF(OR($B156="",ISERROR(VLOOKUP($B156&amp;"_"&amp;$Z156,activiteiten!$A:$BC,BD$32,0))),"",VLOOKUP($B156&amp;"_"&amp;$Z156,activiteiten!$A:$BC,BD$32,0))</f>
        <v/>
      </c>
      <c r="BG156" s="348" t="str">
        <f>percelen!BK127</f>
        <v>N</v>
      </c>
    </row>
    <row r="157" spans="1:59" x14ac:dyDescent="0.25">
      <c r="A157" s="49"/>
      <c r="B157" s="297"/>
      <c r="C157" s="49"/>
      <c r="D157" s="113"/>
      <c r="E157" s="49"/>
      <c r="F157" s="49" t="str">
        <f>IF(D157&lt;&gt;"",VLOOKUP(D157,LOV_GWSGRP!$BX:$BY,2,0),"")</f>
        <v/>
      </c>
      <c r="G157" s="49"/>
      <c r="H157" s="49"/>
      <c r="I157" s="49"/>
      <c r="J157" s="49"/>
      <c r="K157" s="49"/>
      <c r="L157" s="113"/>
      <c r="M157" s="49"/>
      <c r="N157" s="49"/>
      <c r="O157" s="436"/>
      <c r="P157" s="436"/>
      <c r="Q157" s="49"/>
      <c r="R157" s="437"/>
      <c r="S157" s="438"/>
      <c r="T157" s="438"/>
      <c r="U157" s="438"/>
      <c r="V157" s="438"/>
      <c r="W157" s="49"/>
      <c r="X157" s="297"/>
      <c r="Y157" s="49"/>
      <c r="Z157" s="436"/>
      <c r="AA157" s="436"/>
      <c r="AB157" s="436"/>
      <c r="AC157" s="436"/>
      <c r="AD157" s="436"/>
      <c r="AE157" s="436"/>
      <c r="AF157" s="436"/>
      <c r="AG157" s="49"/>
      <c r="AH157" s="343"/>
      <c r="AI157" s="49"/>
      <c r="AJ157" s="372" t="str">
        <f t="shared" si="3"/>
        <v/>
      </c>
      <c r="AK157" s="319"/>
      <c r="AM157" s="355" t="str">
        <f>IF(ISERROR(VLOOKUP(B157,percelen!BA:IW,AM$32,0)),"N",VLOOKUP(B157,percelen!BA:IW,AM$32,0))</f>
        <v>N</v>
      </c>
      <c r="AN157" s="355" t="str">
        <f>IF(ISERROR(VLOOKUP(B157&amp;"_"&amp;Z157,activiteiten!$A:$BD,AN$32,0)),"N",VLOOKUP(B157&amp;"_"&amp;Z157,activiteiten!$A:$BD,AN$32,0))</f>
        <v>N</v>
      </c>
      <c r="AO157" s="355" t="str">
        <f>IF(ISERROR(VLOOKUP(B157&amp;"_"&amp;Z157,activiteiten!$A:$BE,AO$32,0)),"N",VLOOKUP(B157&amp;"_"&amp;Z157,activiteiten!$A:$BE,AO$32,0))</f>
        <v>N</v>
      </c>
      <c r="AP157" s="355" t="str">
        <f>IF(ISERROR(VLOOKUP(B157,percelen!BA:IW,AP$32,0)),"N",VLOOKUP(B157,percelen!BA:IW,AP$32,0))</f>
        <v>N</v>
      </c>
      <c r="AQ157" s="355" t="str">
        <f>IF(ISERROR(VLOOKUP(B157,percelen!BA:IW,AQ$32,0)),"N",VLOOKUP(B157,percelen!BA:IW,AQ$32,0))</f>
        <v>N</v>
      </c>
      <c r="AR157" s="355" t="str">
        <f t="shared" si="4"/>
        <v>N</v>
      </c>
      <c r="AS157" s="313" t="s">
        <v>448</v>
      </c>
      <c r="AT157" s="317" t="str">
        <f>IF(OR($B157="",ISERROR(VLOOKUP($B157&amp;"_"&amp;$Z157,activiteiten!$A:$BC,AT$32,0))),"",VLOOKUP($B157&amp;"_"&amp;$Z157,activiteiten!$A:$BC,AT$32,0))</f>
        <v/>
      </c>
      <c r="AU157" s="313"/>
      <c r="AV157" s="312" t="str">
        <f>IF(OR($B157="",ISERROR(VLOOKUP($B157&amp;"_"&amp;$Z157,activiteiten!$A:$BC,AV$32,0))),"",VLOOKUP($B157&amp;"_"&amp;$Z157,activiteiten!$A:$BC,AV$32,0))</f>
        <v/>
      </c>
      <c r="AW157" s="312"/>
      <c r="AX157" s="312" t="str">
        <f>IF(OR($B157="",ISERROR(VLOOKUP($B157&amp;"_"&amp;$Z157,activiteiten!$A:$BC,AX$32,0))),"",VLOOKUP($B157&amp;"_"&amp;$Z157,activiteiten!$A:$BC,AX$32,0))</f>
        <v/>
      </c>
      <c r="AY157" s="312"/>
      <c r="AZ157" s="312" t="str">
        <f>IF(OR($B157="",ISERROR(VLOOKUP($B157&amp;"_"&amp;$Z157,activiteiten!$A:$BC,AZ$32,0))),"",VLOOKUP($B157&amp;"_"&amp;$Z157,activiteiten!$A:$BC,AZ$32,0))</f>
        <v/>
      </c>
      <c r="BA157" s="312"/>
      <c r="BB157" s="312" t="str">
        <f>IF(OR($B157="",ISERROR(VLOOKUP($B157&amp;"_"&amp;$Z157,activiteiten!$A:$BC,BB$32,0))),"",VLOOKUP($B157&amp;"_"&amp;$Z157,activiteiten!$A:$BC,BB$32,0))</f>
        <v/>
      </c>
      <c r="BC157" s="312"/>
      <c r="BD157" s="312" t="str">
        <f>IF(OR($B157="",ISERROR(VLOOKUP($B157&amp;"_"&amp;$Z157,activiteiten!$A:$BC,BD$32,0))),"",VLOOKUP($B157&amp;"_"&amp;$Z157,activiteiten!$A:$BC,BD$32,0))</f>
        <v/>
      </c>
      <c r="BG157" s="348" t="str">
        <f>percelen!BK128</f>
        <v>N</v>
      </c>
    </row>
    <row r="158" spans="1:59" x14ac:dyDescent="0.25">
      <c r="A158" s="49"/>
      <c r="B158" s="297"/>
      <c r="C158" s="49"/>
      <c r="D158" s="113"/>
      <c r="E158" s="49"/>
      <c r="F158" s="49" t="str">
        <f>IF(D158&lt;&gt;"",VLOOKUP(D158,LOV_GWSGRP!$BX:$BY,2,0),"")</f>
        <v/>
      </c>
      <c r="G158" s="49"/>
      <c r="H158" s="49"/>
      <c r="I158" s="49"/>
      <c r="J158" s="49"/>
      <c r="K158" s="49"/>
      <c r="L158" s="113"/>
      <c r="M158" s="49"/>
      <c r="N158" s="49"/>
      <c r="O158" s="436"/>
      <c r="P158" s="436"/>
      <c r="Q158" s="49"/>
      <c r="R158" s="437"/>
      <c r="S158" s="438"/>
      <c r="T158" s="438"/>
      <c r="U158" s="438"/>
      <c r="V158" s="438"/>
      <c r="W158" s="49"/>
      <c r="X158" s="297"/>
      <c r="Y158" s="49"/>
      <c r="Z158" s="436"/>
      <c r="AA158" s="436"/>
      <c r="AB158" s="436"/>
      <c r="AC158" s="436"/>
      <c r="AD158" s="436"/>
      <c r="AE158" s="436"/>
      <c r="AF158" s="436"/>
      <c r="AG158" s="49"/>
      <c r="AH158" s="343"/>
      <c r="AI158" s="49"/>
      <c r="AJ158" s="372" t="str">
        <f t="shared" si="3"/>
        <v/>
      </c>
      <c r="AK158" s="319"/>
      <c r="AM158" s="355" t="str">
        <f>IF(ISERROR(VLOOKUP(B158,percelen!BA:IW,AM$32,0)),"N",VLOOKUP(B158,percelen!BA:IW,AM$32,0))</f>
        <v>N</v>
      </c>
      <c r="AN158" s="355" t="str">
        <f>IF(ISERROR(VLOOKUP(B158&amp;"_"&amp;Z158,activiteiten!$A:$BD,AN$32,0)),"N",VLOOKUP(B158&amp;"_"&amp;Z158,activiteiten!$A:$BD,AN$32,0))</f>
        <v>N</v>
      </c>
      <c r="AO158" s="355" t="str">
        <f>IF(ISERROR(VLOOKUP(B158&amp;"_"&amp;Z158,activiteiten!$A:$BE,AO$32,0)),"N",VLOOKUP(B158&amp;"_"&amp;Z158,activiteiten!$A:$BE,AO$32,0))</f>
        <v>N</v>
      </c>
      <c r="AP158" s="355" t="str">
        <f>IF(ISERROR(VLOOKUP(B158,percelen!BA:IW,AP$32,0)),"N",VLOOKUP(B158,percelen!BA:IW,AP$32,0))</f>
        <v>N</v>
      </c>
      <c r="AQ158" s="355" t="str">
        <f>IF(ISERROR(VLOOKUP(B158,percelen!BA:IW,AQ$32,0)),"N",VLOOKUP(B158,percelen!BA:IW,AQ$32,0))</f>
        <v>N</v>
      </c>
      <c r="AR158" s="355" t="str">
        <f t="shared" si="4"/>
        <v>N</v>
      </c>
      <c r="AS158" s="313" t="s">
        <v>448</v>
      </c>
      <c r="AT158" s="317" t="str">
        <f>IF(OR($B158="",ISERROR(VLOOKUP($B158&amp;"_"&amp;$Z158,activiteiten!$A:$BC,AT$32,0))),"",VLOOKUP($B158&amp;"_"&amp;$Z158,activiteiten!$A:$BC,AT$32,0))</f>
        <v/>
      </c>
      <c r="AU158" s="313"/>
      <c r="AV158" s="312" t="str">
        <f>IF(OR($B158="",ISERROR(VLOOKUP($B158&amp;"_"&amp;$Z158,activiteiten!$A:$BC,AV$32,0))),"",VLOOKUP($B158&amp;"_"&amp;$Z158,activiteiten!$A:$BC,AV$32,0))</f>
        <v/>
      </c>
      <c r="AW158" s="312"/>
      <c r="AX158" s="312" t="str">
        <f>IF(OR($B158="",ISERROR(VLOOKUP($B158&amp;"_"&amp;$Z158,activiteiten!$A:$BC,AX$32,0))),"",VLOOKUP($B158&amp;"_"&amp;$Z158,activiteiten!$A:$BC,AX$32,0))</f>
        <v/>
      </c>
      <c r="AY158" s="312"/>
      <c r="AZ158" s="312" t="str">
        <f>IF(OR($B158="",ISERROR(VLOOKUP($B158&amp;"_"&amp;$Z158,activiteiten!$A:$BC,AZ$32,0))),"",VLOOKUP($B158&amp;"_"&amp;$Z158,activiteiten!$A:$BC,AZ$32,0))</f>
        <v/>
      </c>
      <c r="BA158" s="312"/>
      <c r="BB158" s="312" t="str">
        <f>IF(OR($B158="",ISERROR(VLOOKUP($B158&amp;"_"&amp;$Z158,activiteiten!$A:$BC,BB$32,0))),"",VLOOKUP($B158&amp;"_"&amp;$Z158,activiteiten!$A:$BC,BB$32,0))</f>
        <v/>
      </c>
      <c r="BC158" s="312"/>
      <c r="BD158" s="312" t="str">
        <f>IF(OR($B158="",ISERROR(VLOOKUP($B158&amp;"_"&amp;$Z158,activiteiten!$A:$BC,BD$32,0))),"",VLOOKUP($B158&amp;"_"&amp;$Z158,activiteiten!$A:$BC,BD$32,0))</f>
        <v/>
      </c>
      <c r="BG158" s="348" t="str">
        <f>percelen!BK129</f>
        <v>N</v>
      </c>
    </row>
    <row r="159" spans="1:59" x14ac:dyDescent="0.25">
      <c r="A159" s="49"/>
      <c r="B159" s="297"/>
      <c r="C159" s="49"/>
      <c r="D159" s="113"/>
      <c r="E159" s="49"/>
      <c r="F159" s="49" t="str">
        <f>IF(D159&lt;&gt;"",VLOOKUP(D159,LOV_GWSGRP!$BX:$BY,2,0),"")</f>
        <v/>
      </c>
      <c r="G159" s="49"/>
      <c r="H159" s="49"/>
      <c r="I159" s="49"/>
      <c r="J159" s="49"/>
      <c r="K159" s="49"/>
      <c r="L159" s="113"/>
      <c r="M159" s="49"/>
      <c r="N159" s="49"/>
      <c r="O159" s="436"/>
      <c r="P159" s="436"/>
      <c r="Q159" s="49"/>
      <c r="R159" s="437"/>
      <c r="S159" s="438"/>
      <c r="T159" s="438"/>
      <c r="U159" s="438"/>
      <c r="V159" s="438"/>
      <c r="W159" s="49"/>
      <c r="X159" s="297"/>
      <c r="Y159" s="49"/>
      <c r="Z159" s="436"/>
      <c r="AA159" s="436"/>
      <c r="AB159" s="436"/>
      <c r="AC159" s="436"/>
      <c r="AD159" s="436"/>
      <c r="AE159" s="436"/>
      <c r="AF159" s="436"/>
      <c r="AG159" s="49"/>
      <c r="AH159" s="343"/>
      <c r="AI159" s="49"/>
      <c r="AJ159" s="372" t="str">
        <f t="shared" si="3"/>
        <v/>
      </c>
      <c r="AK159" s="319"/>
      <c r="AM159" s="355" t="str">
        <f>IF(ISERROR(VLOOKUP(B159,percelen!BA:IW,AM$32,0)),"N",VLOOKUP(B159,percelen!BA:IW,AM$32,0))</f>
        <v>N</v>
      </c>
      <c r="AN159" s="355" t="str">
        <f>IF(ISERROR(VLOOKUP(B159&amp;"_"&amp;Z159,activiteiten!$A:$BD,AN$32,0)),"N",VLOOKUP(B159&amp;"_"&amp;Z159,activiteiten!$A:$BD,AN$32,0))</f>
        <v>N</v>
      </c>
      <c r="AO159" s="355" t="str">
        <f>IF(ISERROR(VLOOKUP(B159&amp;"_"&amp;Z159,activiteiten!$A:$BE,AO$32,0)),"N",VLOOKUP(B159&amp;"_"&amp;Z159,activiteiten!$A:$BE,AO$32,0))</f>
        <v>N</v>
      </c>
      <c r="AP159" s="355" t="str">
        <f>IF(ISERROR(VLOOKUP(B159,percelen!BA:IW,AP$32,0)),"N",VLOOKUP(B159,percelen!BA:IW,AP$32,0))</f>
        <v>N</v>
      </c>
      <c r="AQ159" s="355" t="str">
        <f>IF(ISERROR(VLOOKUP(B159,percelen!BA:IW,AQ$32,0)),"N",VLOOKUP(B159,percelen!BA:IW,AQ$32,0))</f>
        <v>N</v>
      </c>
      <c r="AR159" s="355" t="str">
        <f t="shared" si="4"/>
        <v>N</v>
      </c>
      <c r="AS159" s="313" t="s">
        <v>448</v>
      </c>
      <c r="AT159" s="317" t="str">
        <f>IF(OR($B159="",ISERROR(VLOOKUP($B159&amp;"_"&amp;$Z159,activiteiten!$A:$BC,AT$32,0))),"",VLOOKUP($B159&amp;"_"&amp;$Z159,activiteiten!$A:$BC,AT$32,0))</f>
        <v/>
      </c>
      <c r="AU159" s="313"/>
      <c r="AV159" s="312" t="str">
        <f>IF(OR($B159="",ISERROR(VLOOKUP($B159&amp;"_"&amp;$Z159,activiteiten!$A:$BC,AV$32,0))),"",VLOOKUP($B159&amp;"_"&amp;$Z159,activiteiten!$A:$BC,AV$32,0))</f>
        <v/>
      </c>
      <c r="AW159" s="312"/>
      <c r="AX159" s="312" t="str">
        <f>IF(OR($B159="",ISERROR(VLOOKUP($B159&amp;"_"&amp;$Z159,activiteiten!$A:$BC,AX$32,0))),"",VLOOKUP($B159&amp;"_"&amp;$Z159,activiteiten!$A:$BC,AX$32,0))</f>
        <v/>
      </c>
      <c r="AY159" s="312"/>
      <c r="AZ159" s="312" t="str">
        <f>IF(OR($B159="",ISERROR(VLOOKUP($B159&amp;"_"&amp;$Z159,activiteiten!$A:$BC,AZ$32,0))),"",VLOOKUP($B159&amp;"_"&amp;$Z159,activiteiten!$A:$BC,AZ$32,0))</f>
        <v/>
      </c>
      <c r="BA159" s="312"/>
      <c r="BB159" s="312" t="str">
        <f>IF(OR($B159="",ISERROR(VLOOKUP($B159&amp;"_"&amp;$Z159,activiteiten!$A:$BC,BB$32,0))),"",VLOOKUP($B159&amp;"_"&amp;$Z159,activiteiten!$A:$BC,BB$32,0))</f>
        <v/>
      </c>
      <c r="BC159" s="312"/>
      <c r="BD159" s="312" t="str">
        <f>IF(OR($B159="",ISERROR(VLOOKUP($B159&amp;"_"&amp;$Z159,activiteiten!$A:$BC,BD$32,0))),"",VLOOKUP($B159&amp;"_"&amp;$Z159,activiteiten!$A:$BC,BD$32,0))</f>
        <v/>
      </c>
      <c r="BG159" s="348" t="str">
        <f>percelen!BK130</f>
        <v>N</v>
      </c>
    </row>
    <row r="160" spans="1:59" x14ac:dyDescent="0.25">
      <c r="A160" s="49"/>
      <c r="B160" s="297"/>
      <c r="C160" s="49"/>
      <c r="D160" s="113"/>
      <c r="E160" s="49"/>
      <c r="F160" s="49" t="str">
        <f>IF(D160&lt;&gt;"",VLOOKUP(D160,LOV_GWSGRP!$BX:$BY,2,0),"")</f>
        <v/>
      </c>
      <c r="G160" s="49"/>
      <c r="H160" s="49"/>
      <c r="I160" s="49"/>
      <c r="J160" s="49"/>
      <c r="K160" s="49"/>
      <c r="L160" s="113"/>
      <c r="M160" s="49"/>
      <c r="N160" s="49"/>
      <c r="O160" s="436"/>
      <c r="P160" s="436"/>
      <c r="Q160" s="49"/>
      <c r="R160" s="437"/>
      <c r="S160" s="438"/>
      <c r="T160" s="438"/>
      <c r="U160" s="438"/>
      <c r="V160" s="438"/>
      <c r="W160" s="49"/>
      <c r="X160" s="297"/>
      <c r="Y160" s="49"/>
      <c r="Z160" s="436"/>
      <c r="AA160" s="436"/>
      <c r="AB160" s="436"/>
      <c r="AC160" s="436"/>
      <c r="AD160" s="436"/>
      <c r="AE160" s="436"/>
      <c r="AF160" s="436"/>
      <c r="AG160" s="49"/>
      <c r="AH160" s="343"/>
      <c r="AI160" s="49"/>
      <c r="AJ160" s="372" t="str">
        <f t="shared" si="3"/>
        <v/>
      </c>
      <c r="AK160" s="319"/>
      <c r="AM160" s="355" t="str">
        <f>IF(ISERROR(VLOOKUP(B160,percelen!BA:IW,AM$32,0)),"N",VLOOKUP(B160,percelen!BA:IW,AM$32,0))</f>
        <v>N</v>
      </c>
      <c r="AN160" s="355" t="str">
        <f>IF(ISERROR(VLOOKUP(B160&amp;"_"&amp;Z160,activiteiten!$A:$BD,AN$32,0)),"N",VLOOKUP(B160&amp;"_"&amp;Z160,activiteiten!$A:$BD,AN$32,0))</f>
        <v>N</v>
      </c>
      <c r="AO160" s="355" t="str">
        <f>IF(ISERROR(VLOOKUP(B160&amp;"_"&amp;Z160,activiteiten!$A:$BE,AO$32,0)),"N",VLOOKUP(B160&amp;"_"&amp;Z160,activiteiten!$A:$BE,AO$32,0))</f>
        <v>N</v>
      </c>
      <c r="AP160" s="355" t="str">
        <f>IF(ISERROR(VLOOKUP(B160,percelen!BA:IW,AP$32,0)),"N",VLOOKUP(B160,percelen!BA:IW,AP$32,0))</f>
        <v>N</v>
      </c>
      <c r="AQ160" s="355" t="str">
        <f>IF(ISERROR(VLOOKUP(B160,percelen!BA:IW,AQ$32,0)),"N",VLOOKUP(B160,percelen!BA:IW,AQ$32,0))</f>
        <v>N</v>
      </c>
      <c r="AR160" s="355" t="str">
        <f t="shared" si="4"/>
        <v>N</v>
      </c>
      <c r="AS160" s="313" t="s">
        <v>448</v>
      </c>
      <c r="AT160" s="317" t="str">
        <f>IF(OR($B160="",ISERROR(VLOOKUP($B160&amp;"_"&amp;$Z160,activiteiten!$A:$BC,AT$32,0))),"",VLOOKUP($B160&amp;"_"&amp;$Z160,activiteiten!$A:$BC,AT$32,0))</f>
        <v/>
      </c>
      <c r="AU160" s="313"/>
      <c r="AV160" s="312" t="str">
        <f>IF(OR($B160="",ISERROR(VLOOKUP($B160&amp;"_"&amp;$Z160,activiteiten!$A:$BC,AV$32,0))),"",VLOOKUP($B160&amp;"_"&amp;$Z160,activiteiten!$A:$BC,AV$32,0))</f>
        <v/>
      </c>
      <c r="AW160" s="312"/>
      <c r="AX160" s="312" t="str">
        <f>IF(OR($B160="",ISERROR(VLOOKUP($B160&amp;"_"&amp;$Z160,activiteiten!$A:$BC,AX$32,0))),"",VLOOKUP($B160&amp;"_"&amp;$Z160,activiteiten!$A:$BC,AX$32,0))</f>
        <v/>
      </c>
      <c r="AY160" s="312"/>
      <c r="AZ160" s="312" t="str">
        <f>IF(OR($B160="",ISERROR(VLOOKUP($B160&amp;"_"&amp;$Z160,activiteiten!$A:$BC,AZ$32,0))),"",VLOOKUP($B160&amp;"_"&amp;$Z160,activiteiten!$A:$BC,AZ$32,0))</f>
        <v/>
      </c>
      <c r="BA160" s="312"/>
      <c r="BB160" s="312" t="str">
        <f>IF(OR($B160="",ISERROR(VLOOKUP($B160&amp;"_"&amp;$Z160,activiteiten!$A:$BC,BB$32,0))),"",VLOOKUP($B160&amp;"_"&amp;$Z160,activiteiten!$A:$BC,BB$32,0))</f>
        <v/>
      </c>
      <c r="BC160" s="312"/>
      <c r="BD160" s="312" t="str">
        <f>IF(OR($B160="",ISERROR(VLOOKUP($B160&amp;"_"&amp;$Z160,activiteiten!$A:$BC,BD$32,0))),"",VLOOKUP($B160&amp;"_"&amp;$Z160,activiteiten!$A:$BC,BD$32,0))</f>
        <v/>
      </c>
      <c r="BG160" s="348" t="str">
        <f>percelen!BK131</f>
        <v>N</v>
      </c>
    </row>
    <row r="161" spans="1:59" x14ac:dyDescent="0.25">
      <c r="A161" s="49"/>
      <c r="B161" s="297"/>
      <c r="C161" s="49"/>
      <c r="D161" s="113"/>
      <c r="E161" s="49"/>
      <c r="F161" s="49" t="str">
        <f>IF(D161&lt;&gt;"",VLOOKUP(D161,LOV_GWSGRP!$BX:$BY,2,0),"")</f>
        <v/>
      </c>
      <c r="G161" s="49"/>
      <c r="H161" s="49"/>
      <c r="I161" s="49"/>
      <c r="J161" s="49"/>
      <c r="K161" s="49"/>
      <c r="L161" s="113"/>
      <c r="M161" s="49"/>
      <c r="N161" s="49"/>
      <c r="O161" s="436"/>
      <c r="P161" s="436"/>
      <c r="Q161" s="49"/>
      <c r="R161" s="437"/>
      <c r="S161" s="438"/>
      <c r="T161" s="438"/>
      <c r="U161" s="438"/>
      <c r="V161" s="438"/>
      <c r="W161" s="49"/>
      <c r="X161" s="297"/>
      <c r="Y161" s="49"/>
      <c r="Z161" s="436"/>
      <c r="AA161" s="436"/>
      <c r="AB161" s="436"/>
      <c r="AC161" s="436"/>
      <c r="AD161" s="436"/>
      <c r="AE161" s="436"/>
      <c r="AF161" s="436"/>
      <c r="AG161" s="49"/>
      <c r="AH161" s="343"/>
      <c r="AI161" s="49"/>
      <c r="AJ161" s="372" t="str">
        <f t="shared" si="3"/>
        <v/>
      </c>
      <c r="AK161" s="319"/>
      <c r="AM161" s="355" t="str">
        <f>IF(ISERROR(VLOOKUP(B161,percelen!BA:IW,AM$32,0)),"N",VLOOKUP(B161,percelen!BA:IW,AM$32,0))</f>
        <v>N</v>
      </c>
      <c r="AN161" s="355" t="str">
        <f>IF(ISERROR(VLOOKUP(B161&amp;"_"&amp;Z161,activiteiten!$A:$BD,AN$32,0)),"N",VLOOKUP(B161&amp;"_"&amp;Z161,activiteiten!$A:$BD,AN$32,0))</f>
        <v>N</v>
      </c>
      <c r="AO161" s="355" t="str">
        <f>IF(ISERROR(VLOOKUP(B161&amp;"_"&amp;Z161,activiteiten!$A:$BE,AO$32,0)),"N",VLOOKUP(B161&amp;"_"&amp;Z161,activiteiten!$A:$BE,AO$32,0))</f>
        <v>N</v>
      </c>
      <c r="AP161" s="355" t="str">
        <f>IF(ISERROR(VLOOKUP(B161,percelen!BA:IW,AP$32,0)),"N",VLOOKUP(B161,percelen!BA:IW,AP$32,0))</f>
        <v>N</v>
      </c>
      <c r="AQ161" s="355" t="str">
        <f>IF(ISERROR(VLOOKUP(B161,percelen!BA:IW,AQ$32,0)),"N",VLOOKUP(B161,percelen!BA:IW,AQ$32,0))</f>
        <v>N</v>
      </c>
      <c r="AR161" s="355" t="str">
        <f t="shared" si="4"/>
        <v>N</v>
      </c>
      <c r="AS161" s="313" t="s">
        <v>448</v>
      </c>
      <c r="AT161" s="317" t="str">
        <f>IF(OR($B161="",ISERROR(VLOOKUP($B161&amp;"_"&amp;$Z161,activiteiten!$A:$BC,AT$32,0))),"",VLOOKUP($B161&amp;"_"&amp;$Z161,activiteiten!$A:$BC,AT$32,0))</f>
        <v/>
      </c>
      <c r="AU161" s="313"/>
      <c r="AV161" s="312" t="str">
        <f>IF(OR($B161="",ISERROR(VLOOKUP($B161&amp;"_"&amp;$Z161,activiteiten!$A:$BC,AV$32,0))),"",VLOOKUP($B161&amp;"_"&amp;$Z161,activiteiten!$A:$BC,AV$32,0))</f>
        <v/>
      </c>
      <c r="AW161" s="312"/>
      <c r="AX161" s="312" t="str">
        <f>IF(OR($B161="",ISERROR(VLOOKUP($B161&amp;"_"&amp;$Z161,activiteiten!$A:$BC,AX$32,0))),"",VLOOKUP($B161&amp;"_"&amp;$Z161,activiteiten!$A:$BC,AX$32,0))</f>
        <v/>
      </c>
      <c r="AY161" s="312"/>
      <c r="AZ161" s="312" t="str">
        <f>IF(OR($B161="",ISERROR(VLOOKUP($B161&amp;"_"&amp;$Z161,activiteiten!$A:$BC,AZ$32,0))),"",VLOOKUP($B161&amp;"_"&amp;$Z161,activiteiten!$A:$BC,AZ$32,0))</f>
        <v/>
      </c>
      <c r="BA161" s="312"/>
      <c r="BB161" s="312" t="str">
        <f>IF(OR($B161="",ISERROR(VLOOKUP($B161&amp;"_"&amp;$Z161,activiteiten!$A:$BC,BB$32,0))),"",VLOOKUP($B161&amp;"_"&amp;$Z161,activiteiten!$A:$BC,BB$32,0))</f>
        <v/>
      </c>
      <c r="BC161" s="312"/>
      <c r="BD161" s="312" t="str">
        <f>IF(OR($B161="",ISERROR(VLOOKUP($B161&amp;"_"&amp;$Z161,activiteiten!$A:$BC,BD$32,0))),"",VLOOKUP($B161&amp;"_"&amp;$Z161,activiteiten!$A:$BC,BD$32,0))</f>
        <v/>
      </c>
      <c r="BG161" s="348" t="str">
        <f>percelen!BK132</f>
        <v>N</v>
      </c>
    </row>
    <row r="162" spans="1:59" x14ac:dyDescent="0.25">
      <c r="A162" s="49"/>
      <c r="B162" s="297"/>
      <c r="C162" s="49"/>
      <c r="D162" s="113"/>
      <c r="E162" s="49"/>
      <c r="F162" s="49" t="str">
        <f>IF(D162&lt;&gt;"",VLOOKUP(D162,LOV_GWSGRP!$BX:$BY,2,0),"")</f>
        <v/>
      </c>
      <c r="G162" s="49"/>
      <c r="H162" s="49"/>
      <c r="I162" s="49"/>
      <c r="J162" s="49"/>
      <c r="K162" s="49"/>
      <c r="L162" s="113"/>
      <c r="M162" s="49"/>
      <c r="N162" s="49"/>
      <c r="O162" s="436"/>
      <c r="P162" s="436"/>
      <c r="Q162" s="49"/>
      <c r="R162" s="437"/>
      <c r="S162" s="438"/>
      <c r="T162" s="438"/>
      <c r="U162" s="438"/>
      <c r="V162" s="438"/>
      <c r="W162" s="49"/>
      <c r="X162" s="297"/>
      <c r="Y162" s="49"/>
      <c r="Z162" s="436"/>
      <c r="AA162" s="436"/>
      <c r="AB162" s="436"/>
      <c r="AC162" s="436"/>
      <c r="AD162" s="436"/>
      <c r="AE162" s="436"/>
      <c r="AF162" s="436"/>
      <c r="AG162" s="49"/>
      <c r="AH162" s="343"/>
      <c r="AI162" s="49"/>
      <c r="AJ162" s="372" t="str">
        <f t="shared" si="3"/>
        <v/>
      </c>
      <c r="AK162" s="319"/>
      <c r="AM162" s="355" t="str">
        <f>IF(ISERROR(VLOOKUP(B162,percelen!BA:IW,AM$32,0)),"N",VLOOKUP(B162,percelen!BA:IW,AM$32,0))</f>
        <v>N</v>
      </c>
      <c r="AN162" s="355" t="str">
        <f>IF(ISERROR(VLOOKUP(B162&amp;"_"&amp;Z162,activiteiten!$A:$BD,AN$32,0)),"N",VLOOKUP(B162&amp;"_"&amp;Z162,activiteiten!$A:$BD,AN$32,0))</f>
        <v>N</v>
      </c>
      <c r="AO162" s="355" t="str">
        <f>IF(ISERROR(VLOOKUP(B162&amp;"_"&amp;Z162,activiteiten!$A:$BE,AO$32,0)),"N",VLOOKUP(B162&amp;"_"&amp;Z162,activiteiten!$A:$BE,AO$32,0))</f>
        <v>N</v>
      </c>
      <c r="AP162" s="355" t="str">
        <f>IF(ISERROR(VLOOKUP(B162,percelen!BA:IW,AP$32,0)),"N",VLOOKUP(B162,percelen!BA:IW,AP$32,0))</f>
        <v>N</v>
      </c>
      <c r="AQ162" s="355" t="str">
        <f>IF(ISERROR(VLOOKUP(B162,percelen!BA:IW,AQ$32,0)),"N",VLOOKUP(B162,percelen!BA:IW,AQ$32,0))</f>
        <v>N</v>
      </c>
      <c r="AR162" s="355" t="str">
        <f t="shared" si="4"/>
        <v>N</v>
      </c>
      <c r="AS162" s="313" t="s">
        <v>448</v>
      </c>
      <c r="AT162" s="317" t="str">
        <f>IF(OR($B162="",ISERROR(VLOOKUP($B162&amp;"_"&amp;$Z162,activiteiten!$A:$BC,AT$32,0))),"",VLOOKUP($B162&amp;"_"&amp;$Z162,activiteiten!$A:$BC,AT$32,0))</f>
        <v/>
      </c>
      <c r="AU162" s="313"/>
      <c r="AV162" s="312" t="str">
        <f>IF(OR($B162="",ISERROR(VLOOKUP($B162&amp;"_"&amp;$Z162,activiteiten!$A:$BC,AV$32,0))),"",VLOOKUP($B162&amp;"_"&amp;$Z162,activiteiten!$A:$BC,AV$32,0))</f>
        <v/>
      </c>
      <c r="AW162" s="312"/>
      <c r="AX162" s="312" t="str">
        <f>IF(OR($B162="",ISERROR(VLOOKUP($B162&amp;"_"&amp;$Z162,activiteiten!$A:$BC,AX$32,0))),"",VLOOKUP($B162&amp;"_"&amp;$Z162,activiteiten!$A:$BC,AX$32,0))</f>
        <v/>
      </c>
      <c r="AY162" s="312"/>
      <c r="AZ162" s="312" t="str">
        <f>IF(OR($B162="",ISERROR(VLOOKUP($B162&amp;"_"&amp;$Z162,activiteiten!$A:$BC,AZ$32,0))),"",VLOOKUP($B162&amp;"_"&amp;$Z162,activiteiten!$A:$BC,AZ$32,0))</f>
        <v/>
      </c>
      <c r="BA162" s="312"/>
      <c r="BB162" s="312" t="str">
        <f>IF(OR($B162="",ISERROR(VLOOKUP($B162&amp;"_"&amp;$Z162,activiteiten!$A:$BC,BB$32,0))),"",VLOOKUP($B162&amp;"_"&amp;$Z162,activiteiten!$A:$BC,BB$32,0))</f>
        <v/>
      </c>
      <c r="BC162" s="312"/>
      <c r="BD162" s="312" t="str">
        <f>IF(OR($B162="",ISERROR(VLOOKUP($B162&amp;"_"&amp;$Z162,activiteiten!$A:$BC,BD$32,0))),"",VLOOKUP($B162&amp;"_"&amp;$Z162,activiteiten!$A:$BC,BD$32,0))</f>
        <v/>
      </c>
      <c r="BG162" s="348" t="str">
        <f>percelen!BK133</f>
        <v>N</v>
      </c>
    </row>
    <row r="163" spans="1:59" x14ac:dyDescent="0.25">
      <c r="A163" s="49"/>
      <c r="B163" s="297"/>
      <c r="C163" s="49"/>
      <c r="D163" s="113"/>
      <c r="E163" s="49"/>
      <c r="F163" s="49" t="str">
        <f>IF(D163&lt;&gt;"",VLOOKUP(D163,LOV_GWSGRP!$BX:$BY,2,0),"")</f>
        <v/>
      </c>
      <c r="G163" s="49"/>
      <c r="H163" s="49"/>
      <c r="I163" s="49"/>
      <c r="J163" s="49"/>
      <c r="K163" s="49"/>
      <c r="L163" s="113"/>
      <c r="M163" s="49"/>
      <c r="N163" s="49"/>
      <c r="O163" s="436"/>
      <c r="P163" s="436"/>
      <c r="Q163" s="49"/>
      <c r="R163" s="437"/>
      <c r="S163" s="438"/>
      <c r="T163" s="438"/>
      <c r="U163" s="438"/>
      <c r="V163" s="438"/>
      <c r="W163" s="49"/>
      <c r="X163" s="297"/>
      <c r="Y163" s="49"/>
      <c r="Z163" s="436"/>
      <c r="AA163" s="436"/>
      <c r="AB163" s="436"/>
      <c r="AC163" s="436"/>
      <c r="AD163" s="436"/>
      <c r="AE163" s="436"/>
      <c r="AF163" s="436"/>
      <c r="AG163" s="49"/>
      <c r="AH163" s="343"/>
      <c r="AI163" s="49"/>
      <c r="AJ163" s="372" t="str">
        <f t="shared" ref="AJ163:AJ226" si="5">IF(AM163="J","De gekozen activiteiten kunnen niet samen gaan op één perceel",
  IF(AN163="J","Deze activiteit voldoet niet aan de voorwaarden",
  IF(AO163="J","Deze activiteit is reeds gekozen voor dit perceel",
  IF(AP163="J","Inzet voor GLMC8a heeft mogelijk invloed op uitbetaling ANLb",
  IF(AQ163="J","Inzet gewas voor GLMC8a niet mogelijk",
 "")))))</f>
        <v/>
      </c>
      <c r="AK163" s="319"/>
      <c r="AM163" s="355" t="str">
        <f>IF(ISERROR(VLOOKUP(B163,percelen!BA:IW,AM$32,0)),"N",VLOOKUP(B163,percelen!BA:IW,AM$32,0))</f>
        <v>N</v>
      </c>
      <c r="AN163" s="355" t="str">
        <f>IF(ISERROR(VLOOKUP(B163&amp;"_"&amp;Z163,activiteiten!$A:$BD,AN$32,0)),"N",VLOOKUP(B163&amp;"_"&amp;Z163,activiteiten!$A:$BD,AN$32,0))</f>
        <v>N</v>
      </c>
      <c r="AO163" s="355" t="str">
        <f>IF(ISERROR(VLOOKUP(B163&amp;"_"&amp;Z163,activiteiten!$A:$BE,AO$32,0)),"N",VLOOKUP(B163&amp;"_"&amp;Z163,activiteiten!$A:$BE,AO$32,0))</f>
        <v>N</v>
      </c>
      <c r="AP163" s="355" t="str">
        <f>IF(ISERROR(VLOOKUP(B163,percelen!BA:IW,AP$32,0)),"N",VLOOKUP(B163,percelen!BA:IW,AP$32,0))</f>
        <v>N</v>
      </c>
      <c r="AQ163" s="355" t="str">
        <f>IF(ISERROR(VLOOKUP(B163,percelen!BA:IW,AQ$32,0)),"N",VLOOKUP(B163,percelen!BA:IW,AQ$32,0))</f>
        <v>N</v>
      </c>
      <c r="AR163" s="355" t="str">
        <f t="shared" si="4"/>
        <v>N</v>
      </c>
      <c r="AS163" s="313" t="s">
        <v>448</v>
      </c>
      <c r="AT163" s="317" t="str">
        <f>IF(OR($B163="",ISERROR(VLOOKUP($B163&amp;"_"&amp;$Z163,activiteiten!$A:$BC,AT$32,0))),"",VLOOKUP($B163&amp;"_"&amp;$Z163,activiteiten!$A:$BC,AT$32,0))</f>
        <v/>
      </c>
      <c r="AU163" s="313"/>
      <c r="AV163" s="312" t="str">
        <f>IF(OR($B163="",ISERROR(VLOOKUP($B163&amp;"_"&amp;$Z163,activiteiten!$A:$BC,AV$32,0))),"",VLOOKUP($B163&amp;"_"&amp;$Z163,activiteiten!$A:$BC,AV$32,0))</f>
        <v/>
      </c>
      <c r="AW163" s="312"/>
      <c r="AX163" s="312" t="str">
        <f>IF(OR($B163="",ISERROR(VLOOKUP($B163&amp;"_"&amp;$Z163,activiteiten!$A:$BC,AX$32,0))),"",VLOOKUP($B163&amp;"_"&amp;$Z163,activiteiten!$A:$BC,AX$32,0))</f>
        <v/>
      </c>
      <c r="AY163" s="312"/>
      <c r="AZ163" s="312" t="str">
        <f>IF(OR($B163="",ISERROR(VLOOKUP($B163&amp;"_"&amp;$Z163,activiteiten!$A:$BC,AZ$32,0))),"",VLOOKUP($B163&amp;"_"&amp;$Z163,activiteiten!$A:$BC,AZ$32,0))</f>
        <v/>
      </c>
      <c r="BA163" s="312"/>
      <c r="BB163" s="312" t="str">
        <f>IF(OR($B163="",ISERROR(VLOOKUP($B163&amp;"_"&amp;$Z163,activiteiten!$A:$BC,BB$32,0))),"",VLOOKUP($B163&amp;"_"&amp;$Z163,activiteiten!$A:$BC,BB$32,0))</f>
        <v/>
      </c>
      <c r="BC163" s="312"/>
      <c r="BD163" s="312" t="str">
        <f>IF(OR($B163="",ISERROR(VLOOKUP($B163&amp;"_"&amp;$Z163,activiteiten!$A:$BC,BD$32,0))),"",VLOOKUP($B163&amp;"_"&amp;$Z163,activiteiten!$A:$BC,BD$32,0))</f>
        <v/>
      </c>
      <c r="BG163" s="348" t="str">
        <f>percelen!BK134</f>
        <v>N</v>
      </c>
    </row>
    <row r="164" spans="1:59" x14ac:dyDescent="0.25">
      <c r="A164" s="49"/>
      <c r="B164" s="297"/>
      <c r="C164" s="49"/>
      <c r="D164" s="113"/>
      <c r="E164" s="49"/>
      <c r="F164" s="49" t="str">
        <f>IF(D164&lt;&gt;"",VLOOKUP(D164,LOV_GWSGRP!$BX:$BY,2,0),"")</f>
        <v/>
      </c>
      <c r="G164" s="49"/>
      <c r="H164" s="49"/>
      <c r="I164" s="49"/>
      <c r="J164" s="49"/>
      <c r="K164" s="49"/>
      <c r="L164" s="113"/>
      <c r="M164" s="49"/>
      <c r="N164" s="49"/>
      <c r="O164" s="436"/>
      <c r="P164" s="436"/>
      <c r="Q164" s="49"/>
      <c r="R164" s="437"/>
      <c r="S164" s="438"/>
      <c r="T164" s="438"/>
      <c r="U164" s="438"/>
      <c r="V164" s="438"/>
      <c r="W164" s="49"/>
      <c r="X164" s="297"/>
      <c r="Y164" s="49"/>
      <c r="Z164" s="436"/>
      <c r="AA164" s="436"/>
      <c r="AB164" s="436"/>
      <c r="AC164" s="436"/>
      <c r="AD164" s="436"/>
      <c r="AE164" s="436"/>
      <c r="AF164" s="436"/>
      <c r="AG164" s="49"/>
      <c r="AH164" s="343"/>
      <c r="AI164" s="49"/>
      <c r="AJ164" s="372" t="str">
        <f t="shared" si="5"/>
        <v/>
      </c>
      <c r="AK164" s="319"/>
      <c r="AM164" s="355" t="str">
        <f>IF(ISERROR(VLOOKUP(B164,percelen!BA:IW,AM$32,0)),"N",VLOOKUP(B164,percelen!BA:IW,AM$32,0))</f>
        <v>N</v>
      </c>
      <c r="AN164" s="355" t="str">
        <f>IF(ISERROR(VLOOKUP(B164&amp;"_"&amp;Z164,activiteiten!$A:$BD,AN$32,0)),"N",VLOOKUP(B164&amp;"_"&amp;Z164,activiteiten!$A:$BD,AN$32,0))</f>
        <v>N</v>
      </c>
      <c r="AO164" s="355" t="str">
        <f>IF(ISERROR(VLOOKUP(B164&amp;"_"&amp;Z164,activiteiten!$A:$BE,AO$32,0)),"N",VLOOKUP(B164&amp;"_"&amp;Z164,activiteiten!$A:$BE,AO$32,0))</f>
        <v>N</v>
      </c>
      <c r="AP164" s="355" t="str">
        <f>IF(ISERROR(VLOOKUP(B164,percelen!BA:IW,AP$32,0)),"N",VLOOKUP(B164,percelen!BA:IW,AP$32,0))</f>
        <v>N</v>
      </c>
      <c r="AQ164" s="355" t="str">
        <f>IF(ISERROR(VLOOKUP(B164,percelen!BA:IW,AQ$32,0)),"N",VLOOKUP(B164,percelen!BA:IW,AQ$32,0))</f>
        <v>N</v>
      </c>
      <c r="AR164" s="355" t="str">
        <f t="shared" si="4"/>
        <v>N</v>
      </c>
      <c r="AS164" s="313" t="s">
        <v>448</v>
      </c>
      <c r="AT164" s="317" t="str">
        <f>IF(OR($B164="",ISERROR(VLOOKUP($B164&amp;"_"&amp;$Z164,activiteiten!$A:$BC,AT$32,0))),"",VLOOKUP($B164&amp;"_"&amp;$Z164,activiteiten!$A:$BC,AT$32,0))</f>
        <v/>
      </c>
      <c r="AU164" s="313"/>
      <c r="AV164" s="312" t="str">
        <f>IF(OR($B164="",ISERROR(VLOOKUP($B164&amp;"_"&amp;$Z164,activiteiten!$A:$BC,AV$32,0))),"",VLOOKUP($B164&amp;"_"&amp;$Z164,activiteiten!$A:$BC,AV$32,0))</f>
        <v/>
      </c>
      <c r="AW164" s="312"/>
      <c r="AX164" s="312" t="str">
        <f>IF(OR($B164="",ISERROR(VLOOKUP($B164&amp;"_"&amp;$Z164,activiteiten!$A:$BC,AX$32,0))),"",VLOOKUP($B164&amp;"_"&amp;$Z164,activiteiten!$A:$BC,AX$32,0))</f>
        <v/>
      </c>
      <c r="AY164" s="312"/>
      <c r="AZ164" s="312" t="str">
        <f>IF(OR($B164="",ISERROR(VLOOKUP($B164&amp;"_"&amp;$Z164,activiteiten!$A:$BC,AZ$32,0))),"",VLOOKUP($B164&amp;"_"&amp;$Z164,activiteiten!$A:$BC,AZ$32,0))</f>
        <v/>
      </c>
      <c r="BA164" s="312"/>
      <c r="BB164" s="312" t="str">
        <f>IF(OR($B164="",ISERROR(VLOOKUP($B164&amp;"_"&amp;$Z164,activiteiten!$A:$BC,BB$32,0))),"",VLOOKUP($B164&amp;"_"&amp;$Z164,activiteiten!$A:$BC,BB$32,0))</f>
        <v/>
      </c>
      <c r="BC164" s="312"/>
      <c r="BD164" s="312" t="str">
        <f>IF(OR($B164="",ISERROR(VLOOKUP($B164&amp;"_"&amp;$Z164,activiteiten!$A:$BC,BD$32,0))),"",VLOOKUP($B164&amp;"_"&amp;$Z164,activiteiten!$A:$BC,BD$32,0))</f>
        <v/>
      </c>
      <c r="BG164" s="348" t="str">
        <f>percelen!BK135</f>
        <v>N</v>
      </c>
    </row>
    <row r="165" spans="1:59" x14ac:dyDescent="0.25">
      <c r="A165" s="49"/>
      <c r="B165" s="297"/>
      <c r="C165" s="49"/>
      <c r="D165" s="113"/>
      <c r="E165" s="49"/>
      <c r="F165" s="49" t="str">
        <f>IF(D165&lt;&gt;"",VLOOKUP(D165,LOV_GWSGRP!$BX:$BY,2,0),"")</f>
        <v/>
      </c>
      <c r="G165" s="49"/>
      <c r="H165" s="49"/>
      <c r="I165" s="49"/>
      <c r="J165" s="49"/>
      <c r="K165" s="49"/>
      <c r="L165" s="113"/>
      <c r="M165" s="49"/>
      <c r="N165" s="49"/>
      <c r="O165" s="436"/>
      <c r="P165" s="436"/>
      <c r="Q165" s="49"/>
      <c r="R165" s="437"/>
      <c r="S165" s="438"/>
      <c r="T165" s="438"/>
      <c r="U165" s="438"/>
      <c r="V165" s="438"/>
      <c r="W165" s="49"/>
      <c r="X165" s="297"/>
      <c r="Y165" s="49"/>
      <c r="Z165" s="436"/>
      <c r="AA165" s="436"/>
      <c r="AB165" s="436"/>
      <c r="AC165" s="436"/>
      <c r="AD165" s="436"/>
      <c r="AE165" s="436"/>
      <c r="AF165" s="436"/>
      <c r="AG165" s="49"/>
      <c r="AH165" s="343"/>
      <c r="AI165" s="49"/>
      <c r="AJ165" s="372" t="str">
        <f t="shared" si="5"/>
        <v/>
      </c>
      <c r="AK165" s="319"/>
      <c r="AM165" s="355" t="str">
        <f>IF(ISERROR(VLOOKUP(B165,percelen!BA:IW,AM$32,0)),"N",VLOOKUP(B165,percelen!BA:IW,AM$32,0))</f>
        <v>N</v>
      </c>
      <c r="AN165" s="355" t="str">
        <f>IF(ISERROR(VLOOKUP(B165&amp;"_"&amp;Z165,activiteiten!$A:$BD,AN$32,0)),"N",VLOOKUP(B165&amp;"_"&amp;Z165,activiteiten!$A:$BD,AN$32,0))</f>
        <v>N</v>
      </c>
      <c r="AO165" s="355" t="str">
        <f>IF(ISERROR(VLOOKUP(B165&amp;"_"&amp;Z165,activiteiten!$A:$BE,AO$32,0)),"N",VLOOKUP(B165&amp;"_"&amp;Z165,activiteiten!$A:$BE,AO$32,0))</f>
        <v>N</v>
      </c>
      <c r="AP165" s="355" t="str">
        <f>IF(ISERROR(VLOOKUP(B165,percelen!BA:IW,AP$32,0)),"N",VLOOKUP(B165,percelen!BA:IW,AP$32,0))</f>
        <v>N</v>
      </c>
      <c r="AQ165" s="355" t="str">
        <f>IF(ISERROR(VLOOKUP(B165,percelen!BA:IW,AQ$32,0)),"N",VLOOKUP(B165,percelen!BA:IW,AQ$32,0))</f>
        <v>N</v>
      </c>
      <c r="AR165" s="355" t="str">
        <f t="shared" si="4"/>
        <v>N</v>
      </c>
      <c r="AS165" s="313" t="s">
        <v>448</v>
      </c>
      <c r="AT165" s="317" t="str">
        <f>IF(OR($B165="",ISERROR(VLOOKUP($B165&amp;"_"&amp;$Z165,activiteiten!$A:$BC,AT$32,0))),"",VLOOKUP($B165&amp;"_"&amp;$Z165,activiteiten!$A:$BC,AT$32,0))</f>
        <v/>
      </c>
      <c r="AU165" s="313"/>
      <c r="AV165" s="312" t="str">
        <f>IF(OR($B165="",ISERROR(VLOOKUP($B165&amp;"_"&amp;$Z165,activiteiten!$A:$BC,AV$32,0))),"",VLOOKUP($B165&amp;"_"&amp;$Z165,activiteiten!$A:$BC,AV$32,0))</f>
        <v/>
      </c>
      <c r="AW165" s="312"/>
      <c r="AX165" s="312" t="str">
        <f>IF(OR($B165="",ISERROR(VLOOKUP($B165&amp;"_"&amp;$Z165,activiteiten!$A:$BC,AX$32,0))),"",VLOOKUP($B165&amp;"_"&amp;$Z165,activiteiten!$A:$BC,AX$32,0))</f>
        <v/>
      </c>
      <c r="AY165" s="312"/>
      <c r="AZ165" s="312" t="str">
        <f>IF(OR($B165="",ISERROR(VLOOKUP($B165&amp;"_"&amp;$Z165,activiteiten!$A:$BC,AZ$32,0))),"",VLOOKUP($B165&amp;"_"&amp;$Z165,activiteiten!$A:$BC,AZ$32,0))</f>
        <v/>
      </c>
      <c r="BA165" s="312"/>
      <c r="BB165" s="312" t="str">
        <f>IF(OR($B165="",ISERROR(VLOOKUP($B165&amp;"_"&amp;$Z165,activiteiten!$A:$BC,BB$32,0))),"",VLOOKUP($B165&amp;"_"&amp;$Z165,activiteiten!$A:$BC,BB$32,0))</f>
        <v/>
      </c>
      <c r="BC165" s="312"/>
      <c r="BD165" s="312" t="str">
        <f>IF(OR($B165="",ISERROR(VLOOKUP($B165&amp;"_"&amp;$Z165,activiteiten!$A:$BC,BD$32,0))),"",VLOOKUP($B165&amp;"_"&amp;$Z165,activiteiten!$A:$BC,BD$32,0))</f>
        <v/>
      </c>
      <c r="BG165" s="348" t="str">
        <f>percelen!BK136</f>
        <v>N</v>
      </c>
    </row>
    <row r="166" spans="1:59" x14ac:dyDescent="0.25">
      <c r="A166" s="49"/>
      <c r="B166" s="297"/>
      <c r="C166" s="49"/>
      <c r="D166" s="113"/>
      <c r="E166" s="49"/>
      <c r="F166" s="49" t="str">
        <f>IF(D166&lt;&gt;"",VLOOKUP(D166,LOV_GWSGRP!$BX:$BY,2,0),"")</f>
        <v/>
      </c>
      <c r="G166" s="49"/>
      <c r="H166" s="49"/>
      <c r="I166" s="49"/>
      <c r="J166" s="49"/>
      <c r="K166" s="49"/>
      <c r="L166" s="113"/>
      <c r="M166" s="49"/>
      <c r="N166" s="49"/>
      <c r="O166" s="436"/>
      <c r="P166" s="436"/>
      <c r="Q166" s="49"/>
      <c r="R166" s="437"/>
      <c r="S166" s="438"/>
      <c r="T166" s="438"/>
      <c r="U166" s="438"/>
      <c r="V166" s="438"/>
      <c r="W166" s="49"/>
      <c r="X166" s="297"/>
      <c r="Y166" s="49"/>
      <c r="Z166" s="436"/>
      <c r="AA166" s="436"/>
      <c r="AB166" s="436"/>
      <c r="AC166" s="436"/>
      <c r="AD166" s="436"/>
      <c r="AE166" s="436"/>
      <c r="AF166" s="436"/>
      <c r="AG166" s="49"/>
      <c r="AH166" s="343"/>
      <c r="AI166" s="49"/>
      <c r="AJ166" s="372" t="str">
        <f t="shared" si="5"/>
        <v/>
      </c>
      <c r="AK166" s="319"/>
      <c r="AM166" s="355" t="str">
        <f>IF(ISERROR(VLOOKUP(B166,percelen!BA:IW,AM$32,0)),"N",VLOOKUP(B166,percelen!BA:IW,AM$32,0))</f>
        <v>N</v>
      </c>
      <c r="AN166" s="355" t="str">
        <f>IF(ISERROR(VLOOKUP(B166&amp;"_"&amp;Z166,activiteiten!$A:$BD,AN$32,0)),"N",VLOOKUP(B166&amp;"_"&amp;Z166,activiteiten!$A:$BD,AN$32,0))</f>
        <v>N</v>
      </c>
      <c r="AO166" s="355" t="str">
        <f>IF(ISERROR(VLOOKUP(B166&amp;"_"&amp;Z166,activiteiten!$A:$BE,AO$32,0)),"N",VLOOKUP(B166&amp;"_"&amp;Z166,activiteiten!$A:$BE,AO$32,0))</f>
        <v>N</v>
      </c>
      <c r="AP166" s="355" t="str">
        <f>IF(ISERROR(VLOOKUP(B166,percelen!BA:IW,AP$32,0)),"N",VLOOKUP(B166,percelen!BA:IW,AP$32,0))</f>
        <v>N</v>
      </c>
      <c r="AQ166" s="355" t="str">
        <f>IF(ISERROR(VLOOKUP(B166,percelen!BA:IW,AQ$32,0)),"N",VLOOKUP(B166,percelen!BA:IW,AQ$32,0))</f>
        <v>N</v>
      </c>
      <c r="AR166" s="355" t="str">
        <f t="shared" si="4"/>
        <v>N</v>
      </c>
      <c r="AS166" s="313" t="s">
        <v>448</v>
      </c>
      <c r="AT166" s="317" t="str">
        <f>IF(OR($B166="",ISERROR(VLOOKUP($B166&amp;"_"&amp;$Z166,activiteiten!$A:$BC,AT$32,0))),"",VLOOKUP($B166&amp;"_"&amp;$Z166,activiteiten!$A:$BC,AT$32,0))</f>
        <v/>
      </c>
      <c r="AU166" s="313"/>
      <c r="AV166" s="312" t="str">
        <f>IF(OR($B166="",ISERROR(VLOOKUP($B166&amp;"_"&amp;$Z166,activiteiten!$A:$BC,AV$32,0))),"",VLOOKUP($B166&amp;"_"&amp;$Z166,activiteiten!$A:$BC,AV$32,0))</f>
        <v/>
      </c>
      <c r="AW166" s="312"/>
      <c r="AX166" s="312" t="str">
        <f>IF(OR($B166="",ISERROR(VLOOKUP($B166&amp;"_"&amp;$Z166,activiteiten!$A:$BC,AX$32,0))),"",VLOOKUP($B166&amp;"_"&amp;$Z166,activiteiten!$A:$BC,AX$32,0))</f>
        <v/>
      </c>
      <c r="AY166" s="312"/>
      <c r="AZ166" s="312" t="str">
        <f>IF(OR($B166="",ISERROR(VLOOKUP($B166&amp;"_"&amp;$Z166,activiteiten!$A:$BC,AZ$32,0))),"",VLOOKUP($B166&amp;"_"&amp;$Z166,activiteiten!$A:$BC,AZ$32,0))</f>
        <v/>
      </c>
      <c r="BA166" s="312"/>
      <c r="BB166" s="312" t="str">
        <f>IF(OR($B166="",ISERROR(VLOOKUP($B166&amp;"_"&amp;$Z166,activiteiten!$A:$BC,BB$32,0))),"",VLOOKUP($B166&amp;"_"&amp;$Z166,activiteiten!$A:$BC,BB$32,0))</f>
        <v/>
      </c>
      <c r="BC166" s="312"/>
      <c r="BD166" s="312" t="str">
        <f>IF(OR($B166="",ISERROR(VLOOKUP($B166&amp;"_"&amp;$Z166,activiteiten!$A:$BC,BD$32,0))),"",VLOOKUP($B166&amp;"_"&amp;$Z166,activiteiten!$A:$BC,BD$32,0))</f>
        <v/>
      </c>
      <c r="BG166" s="348" t="str">
        <f>percelen!BK137</f>
        <v>N</v>
      </c>
    </row>
    <row r="167" spans="1:59" x14ac:dyDescent="0.25">
      <c r="A167" s="49"/>
      <c r="B167" s="297"/>
      <c r="C167" s="49"/>
      <c r="D167" s="113"/>
      <c r="E167" s="49"/>
      <c r="F167" s="49" t="str">
        <f>IF(D167&lt;&gt;"",VLOOKUP(D167,LOV_GWSGRP!$BX:$BY,2,0),"")</f>
        <v/>
      </c>
      <c r="G167" s="49"/>
      <c r="H167" s="49"/>
      <c r="I167" s="49"/>
      <c r="J167" s="49"/>
      <c r="K167" s="49"/>
      <c r="L167" s="113"/>
      <c r="M167" s="49"/>
      <c r="N167" s="49"/>
      <c r="O167" s="436"/>
      <c r="P167" s="436"/>
      <c r="Q167" s="49"/>
      <c r="R167" s="437"/>
      <c r="S167" s="438"/>
      <c r="T167" s="438"/>
      <c r="U167" s="438"/>
      <c r="V167" s="438"/>
      <c r="W167" s="49"/>
      <c r="X167" s="297"/>
      <c r="Y167" s="49"/>
      <c r="Z167" s="436"/>
      <c r="AA167" s="436"/>
      <c r="AB167" s="436"/>
      <c r="AC167" s="436"/>
      <c r="AD167" s="436"/>
      <c r="AE167" s="436"/>
      <c r="AF167" s="436"/>
      <c r="AG167" s="49"/>
      <c r="AH167" s="343"/>
      <c r="AI167" s="49"/>
      <c r="AJ167" s="372" t="str">
        <f t="shared" si="5"/>
        <v/>
      </c>
      <c r="AK167" s="319"/>
      <c r="AM167" s="355" t="str">
        <f>IF(ISERROR(VLOOKUP(B167,percelen!BA:IW,AM$32,0)),"N",VLOOKUP(B167,percelen!BA:IW,AM$32,0))</f>
        <v>N</v>
      </c>
      <c r="AN167" s="355" t="str">
        <f>IF(ISERROR(VLOOKUP(B167&amp;"_"&amp;Z167,activiteiten!$A:$BD,AN$32,0)),"N",VLOOKUP(B167&amp;"_"&amp;Z167,activiteiten!$A:$BD,AN$32,0))</f>
        <v>N</v>
      </c>
      <c r="AO167" s="355" t="str">
        <f>IF(ISERROR(VLOOKUP(B167&amp;"_"&amp;Z167,activiteiten!$A:$BE,AO$32,0)),"N",VLOOKUP(B167&amp;"_"&amp;Z167,activiteiten!$A:$BE,AO$32,0))</f>
        <v>N</v>
      </c>
      <c r="AP167" s="355" t="str">
        <f>IF(ISERROR(VLOOKUP(B167,percelen!BA:IW,AP$32,0)),"N",VLOOKUP(B167,percelen!BA:IW,AP$32,0))</f>
        <v>N</v>
      </c>
      <c r="AQ167" s="355" t="str">
        <f>IF(ISERROR(VLOOKUP(B167,percelen!BA:IW,AQ$32,0)),"N",VLOOKUP(B167,percelen!BA:IW,AQ$32,0))</f>
        <v>N</v>
      </c>
      <c r="AR167" s="355" t="str">
        <f t="shared" si="4"/>
        <v>N</v>
      </c>
      <c r="AS167" s="313" t="s">
        <v>448</v>
      </c>
      <c r="AT167" s="317" t="str">
        <f>IF(OR($B167="",ISERROR(VLOOKUP($B167&amp;"_"&amp;$Z167,activiteiten!$A:$BC,AT$32,0))),"",VLOOKUP($B167&amp;"_"&amp;$Z167,activiteiten!$A:$BC,AT$32,0))</f>
        <v/>
      </c>
      <c r="AU167" s="313"/>
      <c r="AV167" s="312" t="str">
        <f>IF(OR($B167="",ISERROR(VLOOKUP($B167&amp;"_"&amp;$Z167,activiteiten!$A:$BC,AV$32,0))),"",VLOOKUP($B167&amp;"_"&amp;$Z167,activiteiten!$A:$BC,AV$32,0))</f>
        <v/>
      </c>
      <c r="AW167" s="312"/>
      <c r="AX167" s="312" t="str">
        <f>IF(OR($B167="",ISERROR(VLOOKUP($B167&amp;"_"&amp;$Z167,activiteiten!$A:$BC,AX$32,0))),"",VLOOKUP($B167&amp;"_"&amp;$Z167,activiteiten!$A:$BC,AX$32,0))</f>
        <v/>
      </c>
      <c r="AY167" s="312"/>
      <c r="AZ167" s="312" t="str">
        <f>IF(OR($B167="",ISERROR(VLOOKUP($B167&amp;"_"&amp;$Z167,activiteiten!$A:$BC,AZ$32,0))),"",VLOOKUP($B167&amp;"_"&amp;$Z167,activiteiten!$A:$BC,AZ$32,0))</f>
        <v/>
      </c>
      <c r="BA167" s="312"/>
      <c r="BB167" s="312" t="str">
        <f>IF(OR($B167="",ISERROR(VLOOKUP($B167&amp;"_"&amp;$Z167,activiteiten!$A:$BC,BB$32,0))),"",VLOOKUP($B167&amp;"_"&amp;$Z167,activiteiten!$A:$BC,BB$32,0))</f>
        <v/>
      </c>
      <c r="BC167" s="312"/>
      <c r="BD167" s="312" t="str">
        <f>IF(OR($B167="",ISERROR(VLOOKUP($B167&amp;"_"&amp;$Z167,activiteiten!$A:$BC,BD$32,0))),"",VLOOKUP($B167&amp;"_"&amp;$Z167,activiteiten!$A:$BC,BD$32,0))</f>
        <v/>
      </c>
      <c r="BG167" s="348" t="str">
        <f>percelen!BK138</f>
        <v>N</v>
      </c>
    </row>
    <row r="168" spans="1:59" x14ac:dyDescent="0.25">
      <c r="A168" s="49"/>
      <c r="B168" s="297"/>
      <c r="C168" s="49"/>
      <c r="D168" s="113"/>
      <c r="E168" s="49"/>
      <c r="F168" s="49" t="str">
        <f>IF(D168&lt;&gt;"",VLOOKUP(D168,LOV_GWSGRP!$BX:$BY,2,0),"")</f>
        <v/>
      </c>
      <c r="G168" s="49"/>
      <c r="H168" s="49"/>
      <c r="I168" s="49"/>
      <c r="J168" s="49"/>
      <c r="K168" s="49"/>
      <c r="L168" s="113"/>
      <c r="M168" s="49"/>
      <c r="N168" s="49"/>
      <c r="O168" s="436"/>
      <c r="P168" s="436"/>
      <c r="Q168" s="49"/>
      <c r="R168" s="437"/>
      <c r="S168" s="438"/>
      <c r="T168" s="438"/>
      <c r="U168" s="438"/>
      <c r="V168" s="438"/>
      <c r="W168" s="49"/>
      <c r="X168" s="297"/>
      <c r="Y168" s="49"/>
      <c r="Z168" s="436"/>
      <c r="AA168" s="436"/>
      <c r="AB168" s="436"/>
      <c r="AC168" s="436"/>
      <c r="AD168" s="436"/>
      <c r="AE168" s="436"/>
      <c r="AF168" s="436"/>
      <c r="AG168" s="49"/>
      <c r="AH168" s="343"/>
      <c r="AI168" s="49"/>
      <c r="AJ168" s="372" t="str">
        <f t="shared" si="5"/>
        <v/>
      </c>
      <c r="AK168" s="319"/>
      <c r="AM168" s="355" t="str">
        <f>IF(ISERROR(VLOOKUP(B168,percelen!BA:IW,AM$32,0)),"N",VLOOKUP(B168,percelen!BA:IW,AM$32,0))</f>
        <v>N</v>
      </c>
      <c r="AN168" s="355" t="str">
        <f>IF(ISERROR(VLOOKUP(B168&amp;"_"&amp;Z168,activiteiten!$A:$BD,AN$32,0)),"N",VLOOKUP(B168&amp;"_"&amp;Z168,activiteiten!$A:$BD,AN$32,0))</f>
        <v>N</v>
      </c>
      <c r="AO168" s="355" t="str">
        <f>IF(ISERROR(VLOOKUP(B168&amp;"_"&amp;Z168,activiteiten!$A:$BE,AO$32,0)),"N",VLOOKUP(B168&amp;"_"&amp;Z168,activiteiten!$A:$BE,AO$32,0))</f>
        <v>N</v>
      </c>
      <c r="AP168" s="355" t="str">
        <f>IF(ISERROR(VLOOKUP(B168,percelen!BA:IW,AP$32,0)),"N",VLOOKUP(B168,percelen!BA:IW,AP$32,0))</f>
        <v>N</v>
      </c>
      <c r="AQ168" s="355" t="str">
        <f>IF(ISERROR(VLOOKUP(B168,percelen!BA:IW,AQ$32,0)),"N",VLOOKUP(B168,percelen!BA:IW,AQ$32,0))</f>
        <v>N</v>
      </c>
      <c r="AR168" s="355" t="str">
        <f t="shared" ref="AR168:AR231" si="6">IF(OR(AM168="J",AN168="J",AO168="J"),"J","N")</f>
        <v>N</v>
      </c>
      <c r="AS168" s="313" t="s">
        <v>448</v>
      </c>
      <c r="AT168" s="317" t="str">
        <f>IF(OR($B168="",ISERROR(VLOOKUP($B168&amp;"_"&amp;$Z168,activiteiten!$A:$BC,AT$32,0))),"",VLOOKUP($B168&amp;"_"&amp;$Z168,activiteiten!$A:$BC,AT$32,0))</f>
        <v/>
      </c>
      <c r="AU168" s="313"/>
      <c r="AV168" s="312" t="str">
        <f>IF(OR($B168="",ISERROR(VLOOKUP($B168&amp;"_"&amp;$Z168,activiteiten!$A:$BC,AV$32,0))),"",VLOOKUP($B168&amp;"_"&amp;$Z168,activiteiten!$A:$BC,AV$32,0))</f>
        <v/>
      </c>
      <c r="AW168" s="312"/>
      <c r="AX168" s="312" t="str">
        <f>IF(OR($B168="",ISERROR(VLOOKUP($B168&amp;"_"&amp;$Z168,activiteiten!$A:$BC,AX$32,0))),"",VLOOKUP($B168&amp;"_"&amp;$Z168,activiteiten!$A:$BC,AX$32,0))</f>
        <v/>
      </c>
      <c r="AY168" s="312"/>
      <c r="AZ168" s="312" t="str">
        <f>IF(OR($B168="",ISERROR(VLOOKUP($B168&amp;"_"&amp;$Z168,activiteiten!$A:$BC,AZ$32,0))),"",VLOOKUP($B168&amp;"_"&amp;$Z168,activiteiten!$A:$BC,AZ$32,0))</f>
        <v/>
      </c>
      <c r="BA168" s="312"/>
      <c r="BB168" s="312" t="str">
        <f>IF(OR($B168="",ISERROR(VLOOKUP($B168&amp;"_"&amp;$Z168,activiteiten!$A:$BC,BB$32,0))),"",VLOOKUP($B168&amp;"_"&amp;$Z168,activiteiten!$A:$BC,BB$32,0))</f>
        <v/>
      </c>
      <c r="BC168" s="312"/>
      <c r="BD168" s="312" t="str">
        <f>IF(OR($B168="",ISERROR(VLOOKUP($B168&amp;"_"&amp;$Z168,activiteiten!$A:$BC,BD$32,0))),"",VLOOKUP($B168&amp;"_"&amp;$Z168,activiteiten!$A:$BC,BD$32,0))</f>
        <v/>
      </c>
      <c r="BG168" s="348" t="str">
        <f>percelen!BK139</f>
        <v>N</v>
      </c>
    </row>
    <row r="169" spans="1:59" x14ac:dyDescent="0.25">
      <c r="A169" s="49"/>
      <c r="B169" s="297"/>
      <c r="C169" s="49"/>
      <c r="D169" s="113"/>
      <c r="E169" s="49"/>
      <c r="F169" s="49" t="str">
        <f>IF(D169&lt;&gt;"",VLOOKUP(D169,LOV_GWSGRP!$BX:$BY,2,0),"")</f>
        <v/>
      </c>
      <c r="G169" s="49"/>
      <c r="H169" s="49"/>
      <c r="I169" s="49"/>
      <c r="J169" s="49"/>
      <c r="K169" s="49"/>
      <c r="L169" s="113"/>
      <c r="M169" s="49"/>
      <c r="N169" s="49"/>
      <c r="O169" s="436"/>
      <c r="P169" s="436"/>
      <c r="Q169" s="49"/>
      <c r="R169" s="437"/>
      <c r="S169" s="438"/>
      <c r="T169" s="438"/>
      <c r="U169" s="438"/>
      <c r="V169" s="438"/>
      <c r="W169" s="49"/>
      <c r="X169" s="297"/>
      <c r="Y169" s="49"/>
      <c r="Z169" s="436"/>
      <c r="AA169" s="436"/>
      <c r="AB169" s="436"/>
      <c r="AC169" s="436"/>
      <c r="AD169" s="436"/>
      <c r="AE169" s="436"/>
      <c r="AF169" s="436"/>
      <c r="AG169" s="49"/>
      <c r="AH169" s="343"/>
      <c r="AI169" s="49"/>
      <c r="AJ169" s="372" t="str">
        <f t="shared" si="5"/>
        <v/>
      </c>
      <c r="AK169" s="319"/>
      <c r="AM169" s="355" t="str">
        <f>IF(ISERROR(VLOOKUP(B169,percelen!BA:IW,AM$32,0)),"N",VLOOKUP(B169,percelen!BA:IW,AM$32,0))</f>
        <v>N</v>
      </c>
      <c r="AN169" s="355" t="str">
        <f>IF(ISERROR(VLOOKUP(B169&amp;"_"&amp;Z169,activiteiten!$A:$BD,AN$32,0)),"N",VLOOKUP(B169&amp;"_"&amp;Z169,activiteiten!$A:$BD,AN$32,0))</f>
        <v>N</v>
      </c>
      <c r="AO169" s="355" t="str">
        <f>IF(ISERROR(VLOOKUP(B169&amp;"_"&amp;Z169,activiteiten!$A:$BE,AO$32,0)),"N",VLOOKUP(B169&amp;"_"&amp;Z169,activiteiten!$A:$BE,AO$32,0))</f>
        <v>N</v>
      </c>
      <c r="AP169" s="355" t="str">
        <f>IF(ISERROR(VLOOKUP(B169,percelen!BA:IW,AP$32,0)),"N",VLOOKUP(B169,percelen!BA:IW,AP$32,0))</f>
        <v>N</v>
      </c>
      <c r="AQ169" s="355" t="str">
        <f>IF(ISERROR(VLOOKUP(B169,percelen!BA:IW,AQ$32,0)),"N",VLOOKUP(B169,percelen!BA:IW,AQ$32,0))</f>
        <v>N</v>
      </c>
      <c r="AR169" s="355" t="str">
        <f t="shared" si="6"/>
        <v>N</v>
      </c>
      <c r="AS169" s="313" t="s">
        <v>448</v>
      </c>
      <c r="AT169" s="317" t="str">
        <f>IF(OR($B169="",ISERROR(VLOOKUP($B169&amp;"_"&amp;$Z169,activiteiten!$A:$BC,AT$32,0))),"",VLOOKUP($B169&amp;"_"&amp;$Z169,activiteiten!$A:$BC,AT$32,0))</f>
        <v/>
      </c>
      <c r="AU169" s="313"/>
      <c r="AV169" s="312" t="str">
        <f>IF(OR($B169="",ISERROR(VLOOKUP($B169&amp;"_"&amp;$Z169,activiteiten!$A:$BC,AV$32,0))),"",VLOOKUP($B169&amp;"_"&amp;$Z169,activiteiten!$A:$BC,AV$32,0))</f>
        <v/>
      </c>
      <c r="AW169" s="312"/>
      <c r="AX169" s="312" t="str">
        <f>IF(OR($B169="",ISERROR(VLOOKUP($B169&amp;"_"&amp;$Z169,activiteiten!$A:$BC,AX$32,0))),"",VLOOKUP($B169&amp;"_"&amp;$Z169,activiteiten!$A:$BC,AX$32,0))</f>
        <v/>
      </c>
      <c r="AY169" s="312"/>
      <c r="AZ169" s="312" t="str">
        <f>IF(OR($B169="",ISERROR(VLOOKUP($B169&amp;"_"&amp;$Z169,activiteiten!$A:$BC,AZ$32,0))),"",VLOOKUP($B169&amp;"_"&amp;$Z169,activiteiten!$A:$BC,AZ$32,0))</f>
        <v/>
      </c>
      <c r="BA169" s="312"/>
      <c r="BB169" s="312" t="str">
        <f>IF(OR($B169="",ISERROR(VLOOKUP($B169&amp;"_"&amp;$Z169,activiteiten!$A:$BC,BB$32,0))),"",VLOOKUP($B169&amp;"_"&amp;$Z169,activiteiten!$A:$BC,BB$32,0))</f>
        <v/>
      </c>
      <c r="BC169" s="312"/>
      <c r="BD169" s="312" t="str">
        <f>IF(OR($B169="",ISERROR(VLOOKUP($B169&amp;"_"&amp;$Z169,activiteiten!$A:$BC,BD$32,0))),"",VLOOKUP($B169&amp;"_"&amp;$Z169,activiteiten!$A:$BC,BD$32,0))</f>
        <v/>
      </c>
      <c r="BG169" s="348" t="str">
        <f>percelen!BK140</f>
        <v>N</v>
      </c>
    </row>
    <row r="170" spans="1:59" x14ac:dyDescent="0.25">
      <c r="A170" s="49"/>
      <c r="B170" s="297"/>
      <c r="C170" s="49"/>
      <c r="D170" s="113"/>
      <c r="E170" s="49"/>
      <c r="F170" s="49" t="str">
        <f>IF(D170&lt;&gt;"",VLOOKUP(D170,LOV_GWSGRP!$BX:$BY,2,0),"")</f>
        <v/>
      </c>
      <c r="G170" s="49"/>
      <c r="H170" s="49"/>
      <c r="I170" s="49"/>
      <c r="J170" s="49"/>
      <c r="K170" s="49"/>
      <c r="L170" s="113"/>
      <c r="M170" s="49"/>
      <c r="N170" s="49"/>
      <c r="O170" s="436"/>
      <c r="P170" s="436"/>
      <c r="Q170" s="49"/>
      <c r="R170" s="437"/>
      <c r="S170" s="438"/>
      <c r="T170" s="438"/>
      <c r="U170" s="438"/>
      <c r="V170" s="438"/>
      <c r="W170" s="49"/>
      <c r="X170" s="297"/>
      <c r="Y170" s="49"/>
      <c r="Z170" s="436"/>
      <c r="AA170" s="436"/>
      <c r="AB170" s="436"/>
      <c r="AC170" s="436"/>
      <c r="AD170" s="436"/>
      <c r="AE170" s="436"/>
      <c r="AF170" s="436"/>
      <c r="AG170" s="49"/>
      <c r="AH170" s="343"/>
      <c r="AI170" s="49"/>
      <c r="AJ170" s="372" t="str">
        <f t="shared" si="5"/>
        <v/>
      </c>
      <c r="AK170" s="319"/>
      <c r="AM170" s="355" t="str">
        <f>IF(ISERROR(VLOOKUP(B170,percelen!BA:IW,AM$32,0)),"N",VLOOKUP(B170,percelen!BA:IW,AM$32,0))</f>
        <v>N</v>
      </c>
      <c r="AN170" s="355" t="str">
        <f>IF(ISERROR(VLOOKUP(B170&amp;"_"&amp;Z170,activiteiten!$A:$BD,AN$32,0)),"N",VLOOKUP(B170&amp;"_"&amp;Z170,activiteiten!$A:$BD,AN$32,0))</f>
        <v>N</v>
      </c>
      <c r="AO170" s="355" t="str">
        <f>IF(ISERROR(VLOOKUP(B170&amp;"_"&amp;Z170,activiteiten!$A:$BE,AO$32,0)),"N",VLOOKUP(B170&amp;"_"&amp;Z170,activiteiten!$A:$BE,AO$32,0))</f>
        <v>N</v>
      </c>
      <c r="AP170" s="355" t="str">
        <f>IF(ISERROR(VLOOKUP(B170,percelen!BA:IW,AP$32,0)),"N",VLOOKUP(B170,percelen!BA:IW,AP$32,0))</f>
        <v>N</v>
      </c>
      <c r="AQ170" s="355" t="str">
        <f>IF(ISERROR(VLOOKUP(B170,percelen!BA:IW,AQ$32,0)),"N",VLOOKUP(B170,percelen!BA:IW,AQ$32,0))</f>
        <v>N</v>
      </c>
      <c r="AR170" s="355" t="str">
        <f t="shared" si="6"/>
        <v>N</v>
      </c>
      <c r="AS170" s="313" t="s">
        <v>448</v>
      </c>
      <c r="AT170" s="317" t="str">
        <f>IF(OR($B170="",ISERROR(VLOOKUP($B170&amp;"_"&amp;$Z170,activiteiten!$A:$BC,AT$32,0))),"",VLOOKUP($B170&amp;"_"&amp;$Z170,activiteiten!$A:$BC,AT$32,0))</f>
        <v/>
      </c>
      <c r="AU170" s="313"/>
      <c r="AV170" s="312" t="str">
        <f>IF(OR($B170="",ISERROR(VLOOKUP($B170&amp;"_"&amp;$Z170,activiteiten!$A:$BC,AV$32,0))),"",VLOOKUP($B170&amp;"_"&amp;$Z170,activiteiten!$A:$BC,AV$32,0))</f>
        <v/>
      </c>
      <c r="AW170" s="312"/>
      <c r="AX170" s="312" t="str">
        <f>IF(OR($B170="",ISERROR(VLOOKUP($B170&amp;"_"&amp;$Z170,activiteiten!$A:$BC,AX$32,0))),"",VLOOKUP($B170&amp;"_"&amp;$Z170,activiteiten!$A:$BC,AX$32,0))</f>
        <v/>
      </c>
      <c r="AY170" s="312"/>
      <c r="AZ170" s="312" t="str">
        <f>IF(OR($B170="",ISERROR(VLOOKUP($B170&amp;"_"&amp;$Z170,activiteiten!$A:$BC,AZ$32,0))),"",VLOOKUP($B170&amp;"_"&amp;$Z170,activiteiten!$A:$BC,AZ$32,0))</f>
        <v/>
      </c>
      <c r="BA170" s="312"/>
      <c r="BB170" s="312" t="str">
        <f>IF(OR($B170="",ISERROR(VLOOKUP($B170&amp;"_"&amp;$Z170,activiteiten!$A:$BC,BB$32,0))),"",VLOOKUP($B170&amp;"_"&amp;$Z170,activiteiten!$A:$BC,BB$32,0))</f>
        <v/>
      </c>
      <c r="BC170" s="312"/>
      <c r="BD170" s="312" t="str">
        <f>IF(OR($B170="",ISERROR(VLOOKUP($B170&amp;"_"&amp;$Z170,activiteiten!$A:$BC,BD$32,0))),"",VLOOKUP($B170&amp;"_"&amp;$Z170,activiteiten!$A:$BC,BD$32,0))</f>
        <v/>
      </c>
      <c r="BG170" s="348" t="str">
        <f>percelen!BK141</f>
        <v>N</v>
      </c>
    </row>
    <row r="171" spans="1:59" x14ac:dyDescent="0.25">
      <c r="A171" s="49"/>
      <c r="B171" s="297"/>
      <c r="C171" s="49"/>
      <c r="D171" s="113"/>
      <c r="E171" s="49"/>
      <c r="F171" s="49" t="str">
        <f>IF(D171&lt;&gt;"",VLOOKUP(D171,LOV_GWSGRP!$BX:$BY,2,0),"")</f>
        <v/>
      </c>
      <c r="G171" s="49"/>
      <c r="H171" s="49"/>
      <c r="I171" s="49"/>
      <c r="J171" s="49"/>
      <c r="K171" s="49"/>
      <c r="L171" s="113"/>
      <c r="M171" s="49"/>
      <c r="N171" s="49"/>
      <c r="O171" s="436"/>
      <c r="P171" s="436"/>
      <c r="Q171" s="49"/>
      <c r="R171" s="437"/>
      <c r="S171" s="438"/>
      <c r="T171" s="438"/>
      <c r="U171" s="438"/>
      <c r="V171" s="438"/>
      <c r="W171" s="49"/>
      <c r="X171" s="297"/>
      <c r="Y171" s="49"/>
      <c r="Z171" s="436"/>
      <c r="AA171" s="436"/>
      <c r="AB171" s="436"/>
      <c r="AC171" s="436"/>
      <c r="AD171" s="436"/>
      <c r="AE171" s="436"/>
      <c r="AF171" s="436"/>
      <c r="AG171" s="49"/>
      <c r="AH171" s="343"/>
      <c r="AI171" s="49"/>
      <c r="AJ171" s="372" t="str">
        <f t="shared" si="5"/>
        <v/>
      </c>
      <c r="AK171" s="319"/>
      <c r="AM171" s="355" t="str">
        <f>IF(ISERROR(VLOOKUP(B171,percelen!BA:IW,AM$32,0)),"N",VLOOKUP(B171,percelen!BA:IW,AM$32,0))</f>
        <v>N</v>
      </c>
      <c r="AN171" s="355" t="str">
        <f>IF(ISERROR(VLOOKUP(B171&amp;"_"&amp;Z171,activiteiten!$A:$BD,AN$32,0)),"N",VLOOKUP(B171&amp;"_"&amp;Z171,activiteiten!$A:$BD,AN$32,0))</f>
        <v>N</v>
      </c>
      <c r="AO171" s="355" t="str">
        <f>IF(ISERROR(VLOOKUP(B171&amp;"_"&amp;Z171,activiteiten!$A:$BE,AO$32,0)),"N",VLOOKUP(B171&amp;"_"&amp;Z171,activiteiten!$A:$BE,AO$32,0))</f>
        <v>N</v>
      </c>
      <c r="AP171" s="355" t="str">
        <f>IF(ISERROR(VLOOKUP(B171,percelen!BA:IW,AP$32,0)),"N",VLOOKUP(B171,percelen!BA:IW,AP$32,0))</f>
        <v>N</v>
      </c>
      <c r="AQ171" s="355" t="str">
        <f>IF(ISERROR(VLOOKUP(B171,percelen!BA:IW,AQ$32,0)),"N",VLOOKUP(B171,percelen!BA:IW,AQ$32,0))</f>
        <v>N</v>
      </c>
      <c r="AR171" s="355" t="str">
        <f t="shared" si="6"/>
        <v>N</v>
      </c>
      <c r="AS171" s="313" t="s">
        <v>448</v>
      </c>
      <c r="AT171" s="317" t="str">
        <f>IF(OR($B171="",ISERROR(VLOOKUP($B171&amp;"_"&amp;$Z171,activiteiten!$A:$BC,AT$32,0))),"",VLOOKUP($B171&amp;"_"&amp;$Z171,activiteiten!$A:$BC,AT$32,0))</f>
        <v/>
      </c>
      <c r="AU171" s="313"/>
      <c r="AV171" s="312" t="str">
        <f>IF(OR($B171="",ISERROR(VLOOKUP($B171&amp;"_"&amp;$Z171,activiteiten!$A:$BC,AV$32,0))),"",VLOOKUP($B171&amp;"_"&amp;$Z171,activiteiten!$A:$BC,AV$32,0))</f>
        <v/>
      </c>
      <c r="AW171" s="312"/>
      <c r="AX171" s="312" t="str">
        <f>IF(OR($B171="",ISERROR(VLOOKUP($B171&amp;"_"&amp;$Z171,activiteiten!$A:$BC,AX$32,0))),"",VLOOKUP($B171&amp;"_"&amp;$Z171,activiteiten!$A:$BC,AX$32,0))</f>
        <v/>
      </c>
      <c r="AY171" s="312"/>
      <c r="AZ171" s="312" t="str">
        <f>IF(OR($B171="",ISERROR(VLOOKUP($B171&amp;"_"&amp;$Z171,activiteiten!$A:$BC,AZ$32,0))),"",VLOOKUP($B171&amp;"_"&amp;$Z171,activiteiten!$A:$BC,AZ$32,0))</f>
        <v/>
      </c>
      <c r="BA171" s="312"/>
      <c r="BB171" s="312" t="str">
        <f>IF(OR($B171="",ISERROR(VLOOKUP($B171&amp;"_"&amp;$Z171,activiteiten!$A:$BC,BB$32,0))),"",VLOOKUP($B171&amp;"_"&amp;$Z171,activiteiten!$A:$BC,BB$32,0))</f>
        <v/>
      </c>
      <c r="BC171" s="312"/>
      <c r="BD171" s="312" t="str">
        <f>IF(OR($B171="",ISERROR(VLOOKUP($B171&amp;"_"&amp;$Z171,activiteiten!$A:$BC,BD$32,0))),"",VLOOKUP($B171&amp;"_"&amp;$Z171,activiteiten!$A:$BC,BD$32,0))</f>
        <v/>
      </c>
      <c r="BG171" s="348" t="str">
        <f>percelen!BK142</f>
        <v>N</v>
      </c>
    </row>
    <row r="172" spans="1:59" x14ac:dyDescent="0.25">
      <c r="A172" s="49"/>
      <c r="B172" s="297"/>
      <c r="C172" s="49"/>
      <c r="D172" s="113"/>
      <c r="E172" s="49"/>
      <c r="F172" s="49" t="str">
        <f>IF(D172&lt;&gt;"",VLOOKUP(D172,LOV_GWSGRP!$BX:$BY,2,0),"")</f>
        <v/>
      </c>
      <c r="G172" s="49"/>
      <c r="H172" s="49"/>
      <c r="I172" s="49"/>
      <c r="J172" s="49"/>
      <c r="K172" s="49"/>
      <c r="L172" s="113"/>
      <c r="M172" s="49"/>
      <c r="N172" s="49"/>
      <c r="O172" s="436"/>
      <c r="P172" s="436"/>
      <c r="Q172" s="49"/>
      <c r="R172" s="437"/>
      <c r="S172" s="438"/>
      <c r="T172" s="438"/>
      <c r="U172" s="438"/>
      <c r="V172" s="438"/>
      <c r="W172" s="49"/>
      <c r="X172" s="297"/>
      <c r="Y172" s="49"/>
      <c r="Z172" s="436"/>
      <c r="AA172" s="436"/>
      <c r="AB172" s="436"/>
      <c r="AC172" s="436"/>
      <c r="AD172" s="436"/>
      <c r="AE172" s="436"/>
      <c r="AF172" s="436"/>
      <c r="AG172" s="49"/>
      <c r="AH172" s="343"/>
      <c r="AI172" s="49"/>
      <c r="AJ172" s="372" t="str">
        <f t="shared" si="5"/>
        <v/>
      </c>
      <c r="AK172" s="319"/>
      <c r="AM172" s="355" t="str">
        <f>IF(ISERROR(VLOOKUP(B172,percelen!BA:IW,AM$32,0)),"N",VLOOKUP(B172,percelen!BA:IW,AM$32,0))</f>
        <v>N</v>
      </c>
      <c r="AN172" s="355" t="str">
        <f>IF(ISERROR(VLOOKUP(B172&amp;"_"&amp;Z172,activiteiten!$A:$BD,AN$32,0)),"N",VLOOKUP(B172&amp;"_"&amp;Z172,activiteiten!$A:$BD,AN$32,0))</f>
        <v>N</v>
      </c>
      <c r="AO172" s="355" t="str">
        <f>IF(ISERROR(VLOOKUP(B172&amp;"_"&amp;Z172,activiteiten!$A:$BE,AO$32,0)),"N",VLOOKUP(B172&amp;"_"&amp;Z172,activiteiten!$A:$BE,AO$32,0))</f>
        <v>N</v>
      </c>
      <c r="AP172" s="355" t="str">
        <f>IF(ISERROR(VLOOKUP(B172,percelen!BA:IW,AP$32,0)),"N",VLOOKUP(B172,percelen!BA:IW,AP$32,0))</f>
        <v>N</v>
      </c>
      <c r="AQ172" s="355" t="str">
        <f>IF(ISERROR(VLOOKUP(B172,percelen!BA:IW,AQ$32,0)),"N",VLOOKUP(B172,percelen!BA:IW,AQ$32,0))</f>
        <v>N</v>
      </c>
      <c r="AR172" s="355" t="str">
        <f t="shared" si="6"/>
        <v>N</v>
      </c>
      <c r="AS172" s="313" t="s">
        <v>448</v>
      </c>
      <c r="AT172" s="317" t="str">
        <f>IF(OR($B172="",ISERROR(VLOOKUP($B172&amp;"_"&amp;$Z172,activiteiten!$A:$BC,AT$32,0))),"",VLOOKUP($B172&amp;"_"&amp;$Z172,activiteiten!$A:$BC,AT$32,0))</f>
        <v/>
      </c>
      <c r="AU172" s="313"/>
      <c r="AV172" s="312" t="str">
        <f>IF(OR($B172="",ISERROR(VLOOKUP($B172&amp;"_"&amp;$Z172,activiteiten!$A:$BC,AV$32,0))),"",VLOOKUP($B172&amp;"_"&amp;$Z172,activiteiten!$A:$BC,AV$32,0))</f>
        <v/>
      </c>
      <c r="AW172" s="312"/>
      <c r="AX172" s="312" t="str">
        <f>IF(OR($B172="",ISERROR(VLOOKUP($B172&amp;"_"&amp;$Z172,activiteiten!$A:$BC,AX$32,0))),"",VLOOKUP($B172&amp;"_"&amp;$Z172,activiteiten!$A:$BC,AX$32,0))</f>
        <v/>
      </c>
      <c r="AY172" s="312"/>
      <c r="AZ172" s="312" t="str">
        <f>IF(OR($B172="",ISERROR(VLOOKUP($B172&amp;"_"&amp;$Z172,activiteiten!$A:$BC,AZ$32,0))),"",VLOOKUP($B172&amp;"_"&amp;$Z172,activiteiten!$A:$BC,AZ$32,0))</f>
        <v/>
      </c>
      <c r="BA172" s="312"/>
      <c r="BB172" s="312" t="str">
        <f>IF(OR($B172="",ISERROR(VLOOKUP($B172&amp;"_"&amp;$Z172,activiteiten!$A:$BC,BB$32,0))),"",VLOOKUP($B172&amp;"_"&amp;$Z172,activiteiten!$A:$BC,BB$32,0))</f>
        <v/>
      </c>
      <c r="BC172" s="312"/>
      <c r="BD172" s="312" t="str">
        <f>IF(OR($B172="",ISERROR(VLOOKUP($B172&amp;"_"&amp;$Z172,activiteiten!$A:$BC,BD$32,0))),"",VLOOKUP($B172&amp;"_"&amp;$Z172,activiteiten!$A:$BC,BD$32,0))</f>
        <v/>
      </c>
      <c r="BG172" s="348" t="str">
        <f>percelen!BK143</f>
        <v>N</v>
      </c>
    </row>
    <row r="173" spans="1:59" x14ac:dyDescent="0.25">
      <c r="A173" s="49"/>
      <c r="B173" s="297"/>
      <c r="C173" s="49"/>
      <c r="D173" s="113"/>
      <c r="E173" s="49"/>
      <c r="F173" s="49" t="str">
        <f>IF(D173&lt;&gt;"",VLOOKUP(D173,LOV_GWSGRP!$BX:$BY,2,0),"")</f>
        <v/>
      </c>
      <c r="G173" s="49"/>
      <c r="H173" s="49"/>
      <c r="I173" s="49"/>
      <c r="J173" s="49"/>
      <c r="K173" s="49"/>
      <c r="L173" s="113"/>
      <c r="M173" s="49"/>
      <c r="N173" s="49"/>
      <c r="O173" s="436"/>
      <c r="P173" s="436"/>
      <c r="Q173" s="49"/>
      <c r="R173" s="437"/>
      <c r="S173" s="438"/>
      <c r="T173" s="438"/>
      <c r="U173" s="438"/>
      <c r="V173" s="438"/>
      <c r="W173" s="49"/>
      <c r="X173" s="297"/>
      <c r="Y173" s="49"/>
      <c r="Z173" s="436"/>
      <c r="AA173" s="436"/>
      <c r="AB173" s="436"/>
      <c r="AC173" s="436"/>
      <c r="AD173" s="436"/>
      <c r="AE173" s="436"/>
      <c r="AF173" s="436"/>
      <c r="AG173" s="49"/>
      <c r="AH173" s="343"/>
      <c r="AI173" s="49"/>
      <c r="AJ173" s="372" t="str">
        <f t="shared" si="5"/>
        <v/>
      </c>
      <c r="AK173" s="319"/>
      <c r="AM173" s="355" t="str">
        <f>IF(ISERROR(VLOOKUP(B173,percelen!BA:IW,AM$32,0)),"N",VLOOKUP(B173,percelen!BA:IW,AM$32,0))</f>
        <v>N</v>
      </c>
      <c r="AN173" s="355" t="str">
        <f>IF(ISERROR(VLOOKUP(B173&amp;"_"&amp;Z173,activiteiten!$A:$BD,AN$32,0)),"N",VLOOKUP(B173&amp;"_"&amp;Z173,activiteiten!$A:$BD,AN$32,0))</f>
        <v>N</v>
      </c>
      <c r="AO173" s="355" t="str">
        <f>IF(ISERROR(VLOOKUP(B173&amp;"_"&amp;Z173,activiteiten!$A:$BE,AO$32,0)),"N",VLOOKUP(B173&amp;"_"&amp;Z173,activiteiten!$A:$BE,AO$32,0))</f>
        <v>N</v>
      </c>
      <c r="AP173" s="355" t="str">
        <f>IF(ISERROR(VLOOKUP(B173,percelen!BA:IW,AP$32,0)),"N",VLOOKUP(B173,percelen!BA:IW,AP$32,0))</f>
        <v>N</v>
      </c>
      <c r="AQ173" s="355" t="str">
        <f>IF(ISERROR(VLOOKUP(B173,percelen!BA:IW,AQ$32,0)),"N",VLOOKUP(B173,percelen!BA:IW,AQ$32,0))</f>
        <v>N</v>
      </c>
      <c r="AR173" s="355" t="str">
        <f t="shared" si="6"/>
        <v>N</v>
      </c>
      <c r="AS173" s="313" t="s">
        <v>448</v>
      </c>
      <c r="AT173" s="317" t="str">
        <f>IF(OR($B173="",ISERROR(VLOOKUP($B173&amp;"_"&amp;$Z173,activiteiten!$A:$BC,AT$32,0))),"",VLOOKUP($B173&amp;"_"&amp;$Z173,activiteiten!$A:$BC,AT$32,0))</f>
        <v/>
      </c>
      <c r="AU173" s="313"/>
      <c r="AV173" s="312" t="str">
        <f>IF(OR($B173="",ISERROR(VLOOKUP($B173&amp;"_"&amp;$Z173,activiteiten!$A:$BC,AV$32,0))),"",VLOOKUP($B173&amp;"_"&amp;$Z173,activiteiten!$A:$BC,AV$32,0))</f>
        <v/>
      </c>
      <c r="AW173" s="312"/>
      <c r="AX173" s="312" t="str">
        <f>IF(OR($B173="",ISERROR(VLOOKUP($B173&amp;"_"&amp;$Z173,activiteiten!$A:$BC,AX$32,0))),"",VLOOKUP($B173&amp;"_"&amp;$Z173,activiteiten!$A:$BC,AX$32,0))</f>
        <v/>
      </c>
      <c r="AY173" s="312"/>
      <c r="AZ173" s="312" t="str">
        <f>IF(OR($B173="",ISERROR(VLOOKUP($B173&amp;"_"&amp;$Z173,activiteiten!$A:$BC,AZ$32,0))),"",VLOOKUP($B173&amp;"_"&amp;$Z173,activiteiten!$A:$BC,AZ$32,0))</f>
        <v/>
      </c>
      <c r="BA173" s="312"/>
      <c r="BB173" s="312" t="str">
        <f>IF(OR($B173="",ISERROR(VLOOKUP($B173&amp;"_"&amp;$Z173,activiteiten!$A:$BC,BB$32,0))),"",VLOOKUP($B173&amp;"_"&amp;$Z173,activiteiten!$A:$BC,BB$32,0))</f>
        <v/>
      </c>
      <c r="BC173" s="312"/>
      <c r="BD173" s="312" t="str">
        <f>IF(OR($B173="",ISERROR(VLOOKUP($B173&amp;"_"&amp;$Z173,activiteiten!$A:$BC,BD$32,0))),"",VLOOKUP($B173&amp;"_"&amp;$Z173,activiteiten!$A:$BC,BD$32,0))</f>
        <v/>
      </c>
      <c r="BG173" s="348" t="str">
        <f>percelen!BK144</f>
        <v>N</v>
      </c>
    </row>
    <row r="174" spans="1:59" x14ac:dyDescent="0.25">
      <c r="A174" s="49"/>
      <c r="B174" s="297"/>
      <c r="C174" s="49"/>
      <c r="D174" s="113"/>
      <c r="E174" s="49"/>
      <c r="F174" s="49" t="str">
        <f>IF(D174&lt;&gt;"",VLOOKUP(D174,LOV_GWSGRP!$BX:$BY,2,0),"")</f>
        <v/>
      </c>
      <c r="G174" s="49"/>
      <c r="H174" s="49"/>
      <c r="I174" s="49"/>
      <c r="J174" s="49"/>
      <c r="K174" s="49"/>
      <c r="L174" s="113"/>
      <c r="M174" s="49"/>
      <c r="N174" s="49"/>
      <c r="O174" s="436"/>
      <c r="P174" s="436"/>
      <c r="Q174" s="49"/>
      <c r="R174" s="437"/>
      <c r="S174" s="438"/>
      <c r="T174" s="438"/>
      <c r="U174" s="438"/>
      <c r="V174" s="438"/>
      <c r="W174" s="49"/>
      <c r="X174" s="297"/>
      <c r="Y174" s="49"/>
      <c r="Z174" s="436"/>
      <c r="AA174" s="436"/>
      <c r="AB174" s="436"/>
      <c r="AC174" s="436"/>
      <c r="AD174" s="436"/>
      <c r="AE174" s="436"/>
      <c r="AF174" s="436"/>
      <c r="AG174" s="49"/>
      <c r="AH174" s="343"/>
      <c r="AI174" s="49"/>
      <c r="AJ174" s="372" t="str">
        <f t="shared" si="5"/>
        <v/>
      </c>
      <c r="AK174" s="319"/>
      <c r="AM174" s="355" t="str">
        <f>IF(ISERROR(VLOOKUP(B174,percelen!BA:IW,AM$32,0)),"N",VLOOKUP(B174,percelen!BA:IW,AM$32,0))</f>
        <v>N</v>
      </c>
      <c r="AN174" s="355" t="str">
        <f>IF(ISERROR(VLOOKUP(B174&amp;"_"&amp;Z174,activiteiten!$A:$BD,AN$32,0)),"N",VLOOKUP(B174&amp;"_"&amp;Z174,activiteiten!$A:$BD,AN$32,0))</f>
        <v>N</v>
      </c>
      <c r="AO174" s="355" t="str">
        <f>IF(ISERROR(VLOOKUP(B174&amp;"_"&amp;Z174,activiteiten!$A:$BE,AO$32,0)),"N",VLOOKUP(B174&amp;"_"&amp;Z174,activiteiten!$A:$BE,AO$32,0))</f>
        <v>N</v>
      </c>
      <c r="AP174" s="355" t="str">
        <f>IF(ISERROR(VLOOKUP(B174,percelen!BA:IW,AP$32,0)),"N",VLOOKUP(B174,percelen!BA:IW,AP$32,0))</f>
        <v>N</v>
      </c>
      <c r="AQ174" s="355" t="str">
        <f>IF(ISERROR(VLOOKUP(B174,percelen!BA:IW,AQ$32,0)),"N",VLOOKUP(B174,percelen!BA:IW,AQ$32,0))</f>
        <v>N</v>
      </c>
      <c r="AR174" s="355" t="str">
        <f t="shared" si="6"/>
        <v>N</v>
      </c>
      <c r="AS174" s="313" t="s">
        <v>448</v>
      </c>
      <c r="AT174" s="317" t="str">
        <f>IF(OR($B174="",ISERROR(VLOOKUP($B174&amp;"_"&amp;$Z174,activiteiten!$A:$BC,AT$32,0))),"",VLOOKUP($B174&amp;"_"&amp;$Z174,activiteiten!$A:$BC,AT$32,0))</f>
        <v/>
      </c>
      <c r="AU174" s="313"/>
      <c r="AV174" s="312" t="str">
        <f>IF(OR($B174="",ISERROR(VLOOKUP($B174&amp;"_"&amp;$Z174,activiteiten!$A:$BC,AV$32,0))),"",VLOOKUP($B174&amp;"_"&amp;$Z174,activiteiten!$A:$BC,AV$32,0))</f>
        <v/>
      </c>
      <c r="AW174" s="312"/>
      <c r="AX174" s="312" t="str">
        <f>IF(OR($B174="",ISERROR(VLOOKUP($B174&amp;"_"&amp;$Z174,activiteiten!$A:$BC,AX$32,0))),"",VLOOKUP($B174&amp;"_"&amp;$Z174,activiteiten!$A:$BC,AX$32,0))</f>
        <v/>
      </c>
      <c r="AY174" s="312"/>
      <c r="AZ174" s="312" t="str">
        <f>IF(OR($B174="",ISERROR(VLOOKUP($B174&amp;"_"&amp;$Z174,activiteiten!$A:$BC,AZ$32,0))),"",VLOOKUP($B174&amp;"_"&amp;$Z174,activiteiten!$A:$BC,AZ$32,0))</f>
        <v/>
      </c>
      <c r="BA174" s="312"/>
      <c r="BB174" s="312" t="str">
        <f>IF(OR($B174="",ISERROR(VLOOKUP($B174&amp;"_"&amp;$Z174,activiteiten!$A:$BC,BB$32,0))),"",VLOOKUP($B174&amp;"_"&amp;$Z174,activiteiten!$A:$BC,BB$32,0))</f>
        <v/>
      </c>
      <c r="BC174" s="312"/>
      <c r="BD174" s="312" t="str">
        <f>IF(OR($B174="",ISERROR(VLOOKUP($B174&amp;"_"&amp;$Z174,activiteiten!$A:$BC,BD$32,0))),"",VLOOKUP($B174&amp;"_"&amp;$Z174,activiteiten!$A:$BC,BD$32,0))</f>
        <v/>
      </c>
      <c r="BG174" s="348" t="str">
        <f>percelen!BK145</f>
        <v>N</v>
      </c>
    </row>
    <row r="175" spans="1:59" x14ac:dyDescent="0.25">
      <c r="A175" s="49"/>
      <c r="B175" s="297"/>
      <c r="C175" s="49"/>
      <c r="D175" s="113"/>
      <c r="E175" s="49"/>
      <c r="F175" s="49" t="str">
        <f>IF(D175&lt;&gt;"",VLOOKUP(D175,LOV_GWSGRP!$BX:$BY,2,0),"")</f>
        <v/>
      </c>
      <c r="G175" s="49"/>
      <c r="H175" s="49"/>
      <c r="I175" s="49"/>
      <c r="J175" s="49"/>
      <c r="K175" s="49"/>
      <c r="L175" s="113"/>
      <c r="M175" s="49"/>
      <c r="N175" s="49"/>
      <c r="O175" s="436"/>
      <c r="P175" s="436"/>
      <c r="Q175" s="49"/>
      <c r="R175" s="437"/>
      <c r="S175" s="438"/>
      <c r="T175" s="438"/>
      <c r="U175" s="438"/>
      <c r="V175" s="438"/>
      <c r="W175" s="49"/>
      <c r="X175" s="297"/>
      <c r="Y175" s="49"/>
      <c r="Z175" s="436"/>
      <c r="AA175" s="436"/>
      <c r="AB175" s="436"/>
      <c r="AC175" s="436"/>
      <c r="AD175" s="436"/>
      <c r="AE175" s="436"/>
      <c r="AF175" s="436"/>
      <c r="AG175" s="49"/>
      <c r="AH175" s="343"/>
      <c r="AI175" s="49"/>
      <c r="AJ175" s="372" t="str">
        <f t="shared" si="5"/>
        <v/>
      </c>
      <c r="AK175" s="319"/>
      <c r="AM175" s="355" t="str">
        <f>IF(ISERROR(VLOOKUP(B175,percelen!BA:IW,AM$32,0)),"N",VLOOKUP(B175,percelen!BA:IW,AM$32,0))</f>
        <v>N</v>
      </c>
      <c r="AN175" s="355" t="str">
        <f>IF(ISERROR(VLOOKUP(B175&amp;"_"&amp;Z175,activiteiten!$A:$BD,AN$32,0)),"N",VLOOKUP(B175&amp;"_"&amp;Z175,activiteiten!$A:$BD,AN$32,0))</f>
        <v>N</v>
      </c>
      <c r="AO175" s="355" t="str">
        <f>IF(ISERROR(VLOOKUP(B175&amp;"_"&amp;Z175,activiteiten!$A:$BE,AO$32,0)),"N",VLOOKUP(B175&amp;"_"&amp;Z175,activiteiten!$A:$BE,AO$32,0))</f>
        <v>N</v>
      </c>
      <c r="AP175" s="355" t="str">
        <f>IF(ISERROR(VLOOKUP(B175,percelen!BA:IW,AP$32,0)),"N",VLOOKUP(B175,percelen!BA:IW,AP$32,0))</f>
        <v>N</v>
      </c>
      <c r="AQ175" s="355" t="str">
        <f>IF(ISERROR(VLOOKUP(B175,percelen!BA:IW,AQ$32,0)),"N",VLOOKUP(B175,percelen!BA:IW,AQ$32,0))</f>
        <v>N</v>
      </c>
      <c r="AR175" s="355" t="str">
        <f t="shared" si="6"/>
        <v>N</v>
      </c>
      <c r="AS175" s="313" t="s">
        <v>448</v>
      </c>
      <c r="AT175" s="317" t="str">
        <f>IF(OR($B175="",ISERROR(VLOOKUP($B175&amp;"_"&amp;$Z175,activiteiten!$A:$BC,AT$32,0))),"",VLOOKUP($B175&amp;"_"&amp;$Z175,activiteiten!$A:$BC,AT$32,0))</f>
        <v/>
      </c>
      <c r="AU175" s="313"/>
      <c r="AV175" s="312" t="str">
        <f>IF(OR($B175="",ISERROR(VLOOKUP($B175&amp;"_"&amp;$Z175,activiteiten!$A:$BC,AV$32,0))),"",VLOOKUP($B175&amp;"_"&amp;$Z175,activiteiten!$A:$BC,AV$32,0))</f>
        <v/>
      </c>
      <c r="AW175" s="312"/>
      <c r="AX175" s="312" t="str">
        <f>IF(OR($B175="",ISERROR(VLOOKUP($B175&amp;"_"&amp;$Z175,activiteiten!$A:$BC,AX$32,0))),"",VLOOKUP($B175&amp;"_"&amp;$Z175,activiteiten!$A:$BC,AX$32,0))</f>
        <v/>
      </c>
      <c r="AY175" s="312"/>
      <c r="AZ175" s="312" t="str">
        <f>IF(OR($B175="",ISERROR(VLOOKUP($B175&amp;"_"&amp;$Z175,activiteiten!$A:$BC,AZ$32,0))),"",VLOOKUP($B175&amp;"_"&amp;$Z175,activiteiten!$A:$BC,AZ$32,0))</f>
        <v/>
      </c>
      <c r="BA175" s="312"/>
      <c r="BB175" s="312" t="str">
        <f>IF(OR($B175="",ISERROR(VLOOKUP($B175&amp;"_"&amp;$Z175,activiteiten!$A:$BC,BB$32,0))),"",VLOOKUP($B175&amp;"_"&amp;$Z175,activiteiten!$A:$BC,BB$32,0))</f>
        <v/>
      </c>
      <c r="BC175" s="312"/>
      <c r="BD175" s="312" t="str">
        <f>IF(OR($B175="",ISERROR(VLOOKUP($B175&amp;"_"&amp;$Z175,activiteiten!$A:$BC,BD$32,0))),"",VLOOKUP($B175&amp;"_"&amp;$Z175,activiteiten!$A:$BC,BD$32,0))</f>
        <v/>
      </c>
      <c r="BG175" s="348" t="str">
        <f>percelen!BK146</f>
        <v>N</v>
      </c>
    </row>
    <row r="176" spans="1:59" x14ac:dyDescent="0.25">
      <c r="A176" s="49"/>
      <c r="B176" s="297"/>
      <c r="C176" s="49"/>
      <c r="D176" s="113"/>
      <c r="E176" s="49"/>
      <c r="F176" s="49" t="str">
        <f>IF(D176&lt;&gt;"",VLOOKUP(D176,LOV_GWSGRP!$BX:$BY,2,0),"")</f>
        <v/>
      </c>
      <c r="G176" s="49"/>
      <c r="H176" s="49"/>
      <c r="I176" s="49"/>
      <c r="J176" s="49"/>
      <c r="K176" s="49"/>
      <c r="L176" s="113"/>
      <c r="M176" s="49"/>
      <c r="N176" s="49"/>
      <c r="O176" s="436"/>
      <c r="P176" s="436"/>
      <c r="Q176" s="49"/>
      <c r="R176" s="437"/>
      <c r="S176" s="438"/>
      <c r="T176" s="438"/>
      <c r="U176" s="438"/>
      <c r="V176" s="438"/>
      <c r="W176" s="49"/>
      <c r="X176" s="297"/>
      <c r="Y176" s="49"/>
      <c r="Z176" s="436"/>
      <c r="AA176" s="436"/>
      <c r="AB176" s="436"/>
      <c r="AC176" s="436"/>
      <c r="AD176" s="436"/>
      <c r="AE176" s="436"/>
      <c r="AF176" s="436"/>
      <c r="AG176" s="49"/>
      <c r="AH176" s="343"/>
      <c r="AI176" s="49"/>
      <c r="AJ176" s="372" t="str">
        <f t="shared" si="5"/>
        <v/>
      </c>
      <c r="AK176" s="319"/>
      <c r="AM176" s="355" t="str">
        <f>IF(ISERROR(VLOOKUP(B176,percelen!BA:IW,AM$32,0)),"N",VLOOKUP(B176,percelen!BA:IW,AM$32,0))</f>
        <v>N</v>
      </c>
      <c r="AN176" s="355" t="str">
        <f>IF(ISERROR(VLOOKUP(B176&amp;"_"&amp;Z176,activiteiten!$A:$BD,AN$32,0)),"N",VLOOKUP(B176&amp;"_"&amp;Z176,activiteiten!$A:$BD,AN$32,0))</f>
        <v>N</v>
      </c>
      <c r="AO176" s="355" t="str">
        <f>IF(ISERROR(VLOOKUP(B176&amp;"_"&amp;Z176,activiteiten!$A:$BE,AO$32,0)),"N",VLOOKUP(B176&amp;"_"&amp;Z176,activiteiten!$A:$BE,AO$32,0))</f>
        <v>N</v>
      </c>
      <c r="AP176" s="355" t="str">
        <f>IF(ISERROR(VLOOKUP(B176,percelen!BA:IW,AP$32,0)),"N",VLOOKUP(B176,percelen!BA:IW,AP$32,0))</f>
        <v>N</v>
      </c>
      <c r="AQ176" s="355" t="str">
        <f>IF(ISERROR(VLOOKUP(B176,percelen!BA:IW,AQ$32,0)),"N",VLOOKUP(B176,percelen!BA:IW,AQ$32,0))</f>
        <v>N</v>
      </c>
      <c r="AR176" s="355" t="str">
        <f t="shared" si="6"/>
        <v>N</v>
      </c>
      <c r="AS176" s="313" t="s">
        <v>448</v>
      </c>
      <c r="AT176" s="317" t="str">
        <f>IF(OR($B176="",ISERROR(VLOOKUP($B176&amp;"_"&amp;$Z176,activiteiten!$A:$BC,AT$32,0))),"",VLOOKUP($B176&amp;"_"&amp;$Z176,activiteiten!$A:$BC,AT$32,0))</f>
        <v/>
      </c>
      <c r="AU176" s="313"/>
      <c r="AV176" s="312" t="str">
        <f>IF(OR($B176="",ISERROR(VLOOKUP($B176&amp;"_"&amp;$Z176,activiteiten!$A:$BC,AV$32,0))),"",VLOOKUP($B176&amp;"_"&amp;$Z176,activiteiten!$A:$BC,AV$32,0))</f>
        <v/>
      </c>
      <c r="AW176" s="312"/>
      <c r="AX176" s="312" t="str">
        <f>IF(OR($B176="",ISERROR(VLOOKUP($B176&amp;"_"&amp;$Z176,activiteiten!$A:$BC,AX$32,0))),"",VLOOKUP($B176&amp;"_"&amp;$Z176,activiteiten!$A:$BC,AX$32,0))</f>
        <v/>
      </c>
      <c r="AY176" s="312"/>
      <c r="AZ176" s="312" t="str">
        <f>IF(OR($B176="",ISERROR(VLOOKUP($B176&amp;"_"&amp;$Z176,activiteiten!$A:$BC,AZ$32,0))),"",VLOOKUP($B176&amp;"_"&amp;$Z176,activiteiten!$A:$BC,AZ$32,0))</f>
        <v/>
      </c>
      <c r="BA176" s="312"/>
      <c r="BB176" s="312" t="str">
        <f>IF(OR($B176="",ISERROR(VLOOKUP($B176&amp;"_"&amp;$Z176,activiteiten!$A:$BC,BB$32,0))),"",VLOOKUP($B176&amp;"_"&amp;$Z176,activiteiten!$A:$BC,BB$32,0))</f>
        <v/>
      </c>
      <c r="BC176" s="312"/>
      <c r="BD176" s="312" t="str">
        <f>IF(OR($B176="",ISERROR(VLOOKUP($B176&amp;"_"&amp;$Z176,activiteiten!$A:$BC,BD$32,0))),"",VLOOKUP($B176&amp;"_"&amp;$Z176,activiteiten!$A:$BC,BD$32,0))</f>
        <v/>
      </c>
      <c r="BG176" s="348" t="str">
        <f>percelen!BK147</f>
        <v>N</v>
      </c>
    </row>
    <row r="177" spans="1:59" x14ac:dyDescent="0.25">
      <c r="A177" s="49"/>
      <c r="B177" s="297"/>
      <c r="C177" s="49"/>
      <c r="D177" s="113"/>
      <c r="E177" s="49"/>
      <c r="F177" s="49" t="str">
        <f>IF(D177&lt;&gt;"",VLOOKUP(D177,LOV_GWSGRP!$BX:$BY,2,0),"")</f>
        <v/>
      </c>
      <c r="G177" s="49"/>
      <c r="H177" s="49"/>
      <c r="I177" s="49"/>
      <c r="J177" s="49"/>
      <c r="K177" s="49"/>
      <c r="L177" s="113"/>
      <c r="M177" s="49"/>
      <c r="N177" s="49"/>
      <c r="O177" s="436"/>
      <c r="P177" s="436"/>
      <c r="Q177" s="49"/>
      <c r="R177" s="437"/>
      <c r="S177" s="438"/>
      <c r="T177" s="438"/>
      <c r="U177" s="438"/>
      <c r="V177" s="438"/>
      <c r="W177" s="49"/>
      <c r="X177" s="297"/>
      <c r="Y177" s="49"/>
      <c r="Z177" s="436"/>
      <c r="AA177" s="436"/>
      <c r="AB177" s="436"/>
      <c r="AC177" s="436"/>
      <c r="AD177" s="436"/>
      <c r="AE177" s="436"/>
      <c r="AF177" s="436"/>
      <c r="AG177" s="49"/>
      <c r="AH177" s="343"/>
      <c r="AI177" s="49"/>
      <c r="AJ177" s="372" t="str">
        <f t="shared" si="5"/>
        <v/>
      </c>
      <c r="AK177" s="319"/>
      <c r="AM177" s="355" t="str">
        <f>IF(ISERROR(VLOOKUP(B177,percelen!BA:IW,AM$32,0)),"N",VLOOKUP(B177,percelen!BA:IW,AM$32,0))</f>
        <v>N</v>
      </c>
      <c r="AN177" s="355" t="str">
        <f>IF(ISERROR(VLOOKUP(B177&amp;"_"&amp;Z177,activiteiten!$A:$BD,AN$32,0)),"N",VLOOKUP(B177&amp;"_"&amp;Z177,activiteiten!$A:$BD,AN$32,0))</f>
        <v>N</v>
      </c>
      <c r="AO177" s="355" t="str">
        <f>IF(ISERROR(VLOOKUP(B177&amp;"_"&amp;Z177,activiteiten!$A:$BE,AO$32,0)),"N",VLOOKUP(B177&amp;"_"&amp;Z177,activiteiten!$A:$BE,AO$32,0))</f>
        <v>N</v>
      </c>
      <c r="AP177" s="355" t="str">
        <f>IF(ISERROR(VLOOKUP(B177,percelen!BA:IW,AP$32,0)),"N",VLOOKUP(B177,percelen!BA:IW,AP$32,0))</f>
        <v>N</v>
      </c>
      <c r="AQ177" s="355" t="str">
        <f>IF(ISERROR(VLOOKUP(B177,percelen!BA:IW,AQ$32,0)),"N",VLOOKUP(B177,percelen!BA:IW,AQ$32,0))</f>
        <v>N</v>
      </c>
      <c r="AR177" s="355" t="str">
        <f t="shared" si="6"/>
        <v>N</v>
      </c>
      <c r="AS177" s="313" t="s">
        <v>448</v>
      </c>
      <c r="AT177" s="317" t="str">
        <f>IF(OR($B177="",ISERROR(VLOOKUP($B177&amp;"_"&amp;$Z177,activiteiten!$A:$BC,AT$32,0))),"",VLOOKUP($B177&amp;"_"&amp;$Z177,activiteiten!$A:$BC,AT$32,0))</f>
        <v/>
      </c>
      <c r="AU177" s="313"/>
      <c r="AV177" s="312" t="str">
        <f>IF(OR($B177="",ISERROR(VLOOKUP($B177&amp;"_"&amp;$Z177,activiteiten!$A:$BC,AV$32,0))),"",VLOOKUP($B177&amp;"_"&amp;$Z177,activiteiten!$A:$BC,AV$32,0))</f>
        <v/>
      </c>
      <c r="AW177" s="312"/>
      <c r="AX177" s="312" t="str">
        <f>IF(OR($B177="",ISERROR(VLOOKUP($B177&amp;"_"&amp;$Z177,activiteiten!$A:$BC,AX$32,0))),"",VLOOKUP($B177&amp;"_"&amp;$Z177,activiteiten!$A:$BC,AX$32,0))</f>
        <v/>
      </c>
      <c r="AY177" s="312"/>
      <c r="AZ177" s="312" t="str">
        <f>IF(OR($B177="",ISERROR(VLOOKUP($B177&amp;"_"&amp;$Z177,activiteiten!$A:$BC,AZ$32,0))),"",VLOOKUP($B177&amp;"_"&amp;$Z177,activiteiten!$A:$BC,AZ$32,0))</f>
        <v/>
      </c>
      <c r="BA177" s="312"/>
      <c r="BB177" s="312" t="str">
        <f>IF(OR($B177="",ISERROR(VLOOKUP($B177&amp;"_"&amp;$Z177,activiteiten!$A:$BC,BB$32,0))),"",VLOOKUP($B177&amp;"_"&amp;$Z177,activiteiten!$A:$BC,BB$32,0))</f>
        <v/>
      </c>
      <c r="BC177" s="312"/>
      <c r="BD177" s="312" t="str">
        <f>IF(OR($B177="",ISERROR(VLOOKUP($B177&amp;"_"&amp;$Z177,activiteiten!$A:$BC,BD$32,0))),"",VLOOKUP($B177&amp;"_"&amp;$Z177,activiteiten!$A:$BC,BD$32,0))</f>
        <v/>
      </c>
      <c r="BG177" s="348" t="str">
        <f>percelen!BK148</f>
        <v>N</v>
      </c>
    </row>
    <row r="178" spans="1:59" x14ac:dyDescent="0.25">
      <c r="A178" s="49"/>
      <c r="B178" s="297"/>
      <c r="C178" s="49"/>
      <c r="D178" s="113"/>
      <c r="E178" s="49"/>
      <c r="F178" s="49" t="str">
        <f>IF(D178&lt;&gt;"",VLOOKUP(D178,LOV_GWSGRP!$BX:$BY,2,0),"")</f>
        <v/>
      </c>
      <c r="G178" s="49"/>
      <c r="H178" s="49"/>
      <c r="I178" s="49"/>
      <c r="J178" s="49"/>
      <c r="K178" s="49"/>
      <c r="L178" s="113"/>
      <c r="M178" s="49"/>
      <c r="N178" s="49"/>
      <c r="O178" s="436"/>
      <c r="P178" s="436"/>
      <c r="Q178" s="49"/>
      <c r="R178" s="437"/>
      <c r="S178" s="438"/>
      <c r="T178" s="438"/>
      <c r="U178" s="438"/>
      <c r="V178" s="438"/>
      <c r="W178" s="49"/>
      <c r="X178" s="297"/>
      <c r="Y178" s="49"/>
      <c r="Z178" s="436"/>
      <c r="AA178" s="436"/>
      <c r="AB178" s="436"/>
      <c r="AC178" s="436"/>
      <c r="AD178" s="436"/>
      <c r="AE178" s="436"/>
      <c r="AF178" s="436"/>
      <c r="AG178" s="49"/>
      <c r="AH178" s="343"/>
      <c r="AI178" s="49"/>
      <c r="AJ178" s="372" t="str">
        <f t="shared" si="5"/>
        <v/>
      </c>
      <c r="AK178" s="319"/>
      <c r="AM178" s="355" t="str">
        <f>IF(ISERROR(VLOOKUP(B178,percelen!BA:IW,AM$32,0)),"N",VLOOKUP(B178,percelen!BA:IW,AM$32,0))</f>
        <v>N</v>
      </c>
      <c r="AN178" s="355" t="str">
        <f>IF(ISERROR(VLOOKUP(B178&amp;"_"&amp;Z178,activiteiten!$A:$BD,AN$32,0)),"N",VLOOKUP(B178&amp;"_"&amp;Z178,activiteiten!$A:$BD,AN$32,0))</f>
        <v>N</v>
      </c>
      <c r="AO178" s="355" t="str">
        <f>IF(ISERROR(VLOOKUP(B178&amp;"_"&amp;Z178,activiteiten!$A:$BE,AO$32,0)),"N",VLOOKUP(B178&amp;"_"&amp;Z178,activiteiten!$A:$BE,AO$32,0))</f>
        <v>N</v>
      </c>
      <c r="AP178" s="355" t="str">
        <f>IF(ISERROR(VLOOKUP(B178,percelen!BA:IW,AP$32,0)),"N",VLOOKUP(B178,percelen!BA:IW,AP$32,0))</f>
        <v>N</v>
      </c>
      <c r="AQ178" s="355" t="str">
        <f>IF(ISERROR(VLOOKUP(B178,percelen!BA:IW,AQ$32,0)),"N",VLOOKUP(B178,percelen!BA:IW,AQ$32,0))</f>
        <v>N</v>
      </c>
      <c r="AR178" s="355" t="str">
        <f t="shared" si="6"/>
        <v>N</v>
      </c>
      <c r="AS178" s="313" t="s">
        <v>448</v>
      </c>
      <c r="AT178" s="317" t="str">
        <f>IF(OR($B178="",ISERROR(VLOOKUP($B178&amp;"_"&amp;$Z178,activiteiten!$A:$BC,AT$32,0))),"",VLOOKUP($B178&amp;"_"&amp;$Z178,activiteiten!$A:$BC,AT$32,0))</f>
        <v/>
      </c>
      <c r="AU178" s="313"/>
      <c r="AV178" s="312" t="str">
        <f>IF(OR($B178="",ISERROR(VLOOKUP($B178&amp;"_"&amp;$Z178,activiteiten!$A:$BC,AV$32,0))),"",VLOOKUP($B178&amp;"_"&amp;$Z178,activiteiten!$A:$BC,AV$32,0))</f>
        <v/>
      </c>
      <c r="AW178" s="312"/>
      <c r="AX178" s="312" t="str">
        <f>IF(OR($B178="",ISERROR(VLOOKUP($B178&amp;"_"&amp;$Z178,activiteiten!$A:$BC,AX$32,0))),"",VLOOKUP($B178&amp;"_"&amp;$Z178,activiteiten!$A:$BC,AX$32,0))</f>
        <v/>
      </c>
      <c r="AY178" s="312"/>
      <c r="AZ178" s="312" t="str">
        <f>IF(OR($B178="",ISERROR(VLOOKUP($B178&amp;"_"&amp;$Z178,activiteiten!$A:$BC,AZ$32,0))),"",VLOOKUP($B178&amp;"_"&amp;$Z178,activiteiten!$A:$BC,AZ$32,0))</f>
        <v/>
      </c>
      <c r="BA178" s="312"/>
      <c r="BB178" s="312" t="str">
        <f>IF(OR($B178="",ISERROR(VLOOKUP($B178&amp;"_"&amp;$Z178,activiteiten!$A:$BC,BB$32,0))),"",VLOOKUP($B178&amp;"_"&amp;$Z178,activiteiten!$A:$BC,BB$32,0))</f>
        <v/>
      </c>
      <c r="BC178" s="312"/>
      <c r="BD178" s="312" t="str">
        <f>IF(OR($B178="",ISERROR(VLOOKUP($B178&amp;"_"&amp;$Z178,activiteiten!$A:$BC,BD$32,0))),"",VLOOKUP($B178&amp;"_"&amp;$Z178,activiteiten!$A:$BC,BD$32,0))</f>
        <v/>
      </c>
      <c r="BG178" s="348" t="str">
        <f>percelen!BK149</f>
        <v>N</v>
      </c>
    </row>
    <row r="179" spans="1:59" x14ac:dyDescent="0.25">
      <c r="A179" s="49"/>
      <c r="B179" s="297"/>
      <c r="C179" s="49"/>
      <c r="D179" s="113"/>
      <c r="E179" s="49"/>
      <c r="F179" s="49" t="str">
        <f>IF(D179&lt;&gt;"",VLOOKUP(D179,LOV_GWSGRP!$BX:$BY,2,0),"")</f>
        <v/>
      </c>
      <c r="G179" s="49"/>
      <c r="H179" s="49"/>
      <c r="I179" s="49"/>
      <c r="J179" s="49"/>
      <c r="K179" s="49"/>
      <c r="L179" s="113"/>
      <c r="M179" s="49"/>
      <c r="N179" s="49"/>
      <c r="O179" s="436"/>
      <c r="P179" s="436"/>
      <c r="Q179" s="49"/>
      <c r="R179" s="437"/>
      <c r="S179" s="438"/>
      <c r="T179" s="438"/>
      <c r="U179" s="438"/>
      <c r="V179" s="438"/>
      <c r="W179" s="49"/>
      <c r="X179" s="297"/>
      <c r="Y179" s="49"/>
      <c r="Z179" s="436"/>
      <c r="AA179" s="436"/>
      <c r="AB179" s="436"/>
      <c r="AC179" s="436"/>
      <c r="AD179" s="436"/>
      <c r="AE179" s="436"/>
      <c r="AF179" s="436"/>
      <c r="AG179" s="49"/>
      <c r="AH179" s="343"/>
      <c r="AI179" s="49"/>
      <c r="AJ179" s="372" t="str">
        <f t="shared" si="5"/>
        <v/>
      </c>
      <c r="AK179" s="319"/>
      <c r="AM179" s="355" t="str">
        <f>IF(ISERROR(VLOOKUP(B179,percelen!BA:IW,AM$32,0)),"N",VLOOKUP(B179,percelen!BA:IW,AM$32,0))</f>
        <v>N</v>
      </c>
      <c r="AN179" s="355" t="str">
        <f>IF(ISERROR(VLOOKUP(B179&amp;"_"&amp;Z179,activiteiten!$A:$BD,AN$32,0)),"N",VLOOKUP(B179&amp;"_"&amp;Z179,activiteiten!$A:$BD,AN$32,0))</f>
        <v>N</v>
      </c>
      <c r="AO179" s="355" t="str">
        <f>IF(ISERROR(VLOOKUP(B179&amp;"_"&amp;Z179,activiteiten!$A:$BE,AO$32,0)),"N",VLOOKUP(B179&amp;"_"&amp;Z179,activiteiten!$A:$BE,AO$32,0))</f>
        <v>N</v>
      </c>
      <c r="AP179" s="355" t="str">
        <f>IF(ISERROR(VLOOKUP(B179,percelen!BA:IW,AP$32,0)),"N",VLOOKUP(B179,percelen!BA:IW,AP$32,0))</f>
        <v>N</v>
      </c>
      <c r="AQ179" s="355" t="str">
        <f>IF(ISERROR(VLOOKUP(B179,percelen!BA:IW,AQ$32,0)),"N",VLOOKUP(B179,percelen!BA:IW,AQ$32,0))</f>
        <v>N</v>
      </c>
      <c r="AR179" s="355" t="str">
        <f t="shared" si="6"/>
        <v>N</v>
      </c>
      <c r="AS179" s="313" t="s">
        <v>448</v>
      </c>
      <c r="AT179" s="317" t="str">
        <f>IF(OR($B179="",ISERROR(VLOOKUP($B179&amp;"_"&amp;$Z179,activiteiten!$A:$BC,AT$32,0))),"",VLOOKUP($B179&amp;"_"&amp;$Z179,activiteiten!$A:$BC,AT$32,0))</f>
        <v/>
      </c>
      <c r="AU179" s="313"/>
      <c r="AV179" s="312" t="str">
        <f>IF(OR($B179="",ISERROR(VLOOKUP($B179&amp;"_"&amp;$Z179,activiteiten!$A:$BC,AV$32,0))),"",VLOOKUP($B179&amp;"_"&amp;$Z179,activiteiten!$A:$BC,AV$32,0))</f>
        <v/>
      </c>
      <c r="AW179" s="312"/>
      <c r="AX179" s="312" t="str">
        <f>IF(OR($B179="",ISERROR(VLOOKUP($B179&amp;"_"&amp;$Z179,activiteiten!$A:$BC,AX$32,0))),"",VLOOKUP($B179&amp;"_"&amp;$Z179,activiteiten!$A:$BC,AX$32,0))</f>
        <v/>
      </c>
      <c r="AY179" s="312"/>
      <c r="AZ179" s="312" t="str">
        <f>IF(OR($B179="",ISERROR(VLOOKUP($B179&amp;"_"&amp;$Z179,activiteiten!$A:$BC,AZ$32,0))),"",VLOOKUP($B179&amp;"_"&amp;$Z179,activiteiten!$A:$BC,AZ$32,0))</f>
        <v/>
      </c>
      <c r="BA179" s="312"/>
      <c r="BB179" s="312" t="str">
        <f>IF(OR($B179="",ISERROR(VLOOKUP($B179&amp;"_"&amp;$Z179,activiteiten!$A:$BC,BB$32,0))),"",VLOOKUP($B179&amp;"_"&amp;$Z179,activiteiten!$A:$BC,BB$32,0))</f>
        <v/>
      </c>
      <c r="BC179" s="312"/>
      <c r="BD179" s="312" t="str">
        <f>IF(OR($B179="",ISERROR(VLOOKUP($B179&amp;"_"&amp;$Z179,activiteiten!$A:$BC,BD$32,0))),"",VLOOKUP($B179&amp;"_"&amp;$Z179,activiteiten!$A:$BC,BD$32,0))</f>
        <v/>
      </c>
      <c r="BG179" s="348" t="str">
        <f>percelen!BK150</f>
        <v>N</v>
      </c>
    </row>
    <row r="180" spans="1:59" x14ac:dyDescent="0.25">
      <c r="A180" s="49"/>
      <c r="B180" s="297"/>
      <c r="C180" s="49"/>
      <c r="D180" s="113"/>
      <c r="E180" s="49"/>
      <c r="F180" s="49" t="str">
        <f>IF(D180&lt;&gt;"",VLOOKUP(D180,LOV_GWSGRP!$BX:$BY,2,0),"")</f>
        <v/>
      </c>
      <c r="G180" s="49"/>
      <c r="H180" s="49"/>
      <c r="I180" s="49"/>
      <c r="J180" s="49"/>
      <c r="K180" s="49"/>
      <c r="L180" s="113"/>
      <c r="M180" s="49"/>
      <c r="N180" s="49"/>
      <c r="O180" s="436"/>
      <c r="P180" s="436"/>
      <c r="Q180" s="49"/>
      <c r="R180" s="437"/>
      <c r="S180" s="438"/>
      <c r="T180" s="438"/>
      <c r="U180" s="438"/>
      <c r="V180" s="438"/>
      <c r="W180" s="49"/>
      <c r="X180" s="297"/>
      <c r="Y180" s="49"/>
      <c r="Z180" s="436"/>
      <c r="AA180" s="436"/>
      <c r="AB180" s="436"/>
      <c r="AC180" s="436"/>
      <c r="AD180" s="436"/>
      <c r="AE180" s="436"/>
      <c r="AF180" s="436"/>
      <c r="AG180" s="49"/>
      <c r="AH180" s="343"/>
      <c r="AI180" s="49"/>
      <c r="AJ180" s="372" t="str">
        <f t="shared" si="5"/>
        <v/>
      </c>
      <c r="AK180" s="319"/>
      <c r="AM180" s="355" t="str">
        <f>IF(ISERROR(VLOOKUP(B180,percelen!BA:IW,AM$32,0)),"N",VLOOKUP(B180,percelen!BA:IW,AM$32,0))</f>
        <v>N</v>
      </c>
      <c r="AN180" s="355" t="str">
        <f>IF(ISERROR(VLOOKUP(B180&amp;"_"&amp;Z180,activiteiten!$A:$BD,AN$32,0)),"N",VLOOKUP(B180&amp;"_"&amp;Z180,activiteiten!$A:$BD,AN$32,0))</f>
        <v>N</v>
      </c>
      <c r="AO180" s="355" t="str">
        <f>IF(ISERROR(VLOOKUP(B180&amp;"_"&amp;Z180,activiteiten!$A:$BE,AO$32,0)),"N",VLOOKUP(B180&amp;"_"&amp;Z180,activiteiten!$A:$BE,AO$32,0))</f>
        <v>N</v>
      </c>
      <c r="AP180" s="355" t="str">
        <f>IF(ISERROR(VLOOKUP(B180,percelen!BA:IW,AP$32,0)),"N",VLOOKUP(B180,percelen!BA:IW,AP$32,0))</f>
        <v>N</v>
      </c>
      <c r="AQ180" s="355" t="str">
        <f>IF(ISERROR(VLOOKUP(B180,percelen!BA:IW,AQ$32,0)),"N",VLOOKUP(B180,percelen!BA:IW,AQ$32,0))</f>
        <v>N</v>
      </c>
      <c r="AR180" s="355" t="str">
        <f t="shared" si="6"/>
        <v>N</v>
      </c>
      <c r="AS180" s="313" t="s">
        <v>448</v>
      </c>
      <c r="AT180" s="317" t="str">
        <f>IF(OR($B180="",ISERROR(VLOOKUP($B180&amp;"_"&amp;$Z180,activiteiten!$A:$BC,AT$32,0))),"",VLOOKUP($B180&amp;"_"&amp;$Z180,activiteiten!$A:$BC,AT$32,0))</f>
        <v/>
      </c>
      <c r="AU180" s="313"/>
      <c r="AV180" s="312" t="str">
        <f>IF(OR($B180="",ISERROR(VLOOKUP($B180&amp;"_"&amp;$Z180,activiteiten!$A:$BC,AV$32,0))),"",VLOOKUP($B180&amp;"_"&amp;$Z180,activiteiten!$A:$BC,AV$32,0))</f>
        <v/>
      </c>
      <c r="AW180" s="312"/>
      <c r="AX180" s="312" t="str">
        <f>IF(OR($B180="",ISERROR(VLOOKUP($B180&amp;"_"&amp;$Z180,activiteiten!$A:$BC,AX$32,0))),"",VLOOKUP($B180&amp;"_"&amp;$Z180,activiteiten!$A:$BC,AX$32,0))</f>
        <v/>
      </c>
      <c r="AY180" s="312"/>
      <c r="AZ180" s="312" t="str">
        <f>IF(OR($B180="",ISERROR(VLOOKUP($B180&amp;"_"&amp;$Z180,activiteiten!$A:$BC,AZ$32,0))),"",VLOOKUP($B180&amp;"_"&amp;$Z180,activiteiten!$A:$BC,AZ$32,0))</f>
        <v/>
      </c>
      <c r="BA180" s="312"/>
      <c r="BB180" s="312" t="str">
        <f>IF(OR($B180="",ISERROR(VLOOKUP($B180&amp;"_"&amp;$Z180,activiteiten!$A:$BC,BB$32,0))),"",VLOOKUP($B180&amp;"_"&amp;$Z180,activiteiten!$A:$BC,BB$32,0))</f>
        <v/>
      </c>
      <c r="BC180" s="312"/>
      <c r="BD180" s="312" t="str">
        <f>IF(OR($B180="",ISERROR(VLOOKUP($B180&amp;"_"&amp;$Z180,activiteiten!$A:$BC,BD$32,0))),"",VLOOKUP($B180&amp;"_"&amp;$Z180,activiteiten!$A:$BC,BD$32,0))</f>
        <v/>
      </c>
      <c r="BG180" s="348" t="str">
        <f>percelen!BK151</f>
        <v>N</v>
      </c>
    </row>
    <row r="181" spans="1:59" x14ac:dyDescent="0.25">
      <c r="A181" s="49"/>
      <c r="B181" s="297"/>
      <c r="C181" s="49"/>
      <c r="D181" s="113"/>
      <c r="E181" s="49"/>
      <c r="F181" s="49" t="str">
        <f>IF(D181&lt;&gt;"",VLOOKUP(D181,LOV_GWSGRP!$BX:$BY,2,0),"")</f>
        <v/>
      </c>
      <c r="G181" s="49"/>
      <c r="H181" s="49"/>
      <c r="I181" s="49"/>
      <c r="J181" s="49"/>
      <c r="K181" s="49"/>
      <c r="L181" s="113"/>
      <c r="M181" s="49"/>
      <c r="N181" s="49"/>
      <c r="O181" s="436"/>
      <c r="P181" s="436"/>
      <c r="Q181" s="49"/>
      <c r="R181" s="437"/>
      <c r="S181" s="438"/>
      <c r="T181" s="438"/>
      <c r="U181" s="438"/>
      <c r="V181" s="438"/>
      <c r="W181" s="49"/>
      <c r="X181" s="297"/>
      <c r="Y181" s="49"/>
      <c r="Z181" s="436"/>
      <c r="AA181" s="436"/>
      <c r="AB181" s="436"/>
      <c r="AC181" s="436"/>
      <c r="AD181" s="436"/>
      <c r="AE181" s="436"/>
      <c r="AF181" s="436"/>
      <c r="AG181" s="49"/>
      <c r="AH181" s="343"/>
      <c r="AI181" s="49"/>
      <c r="AJ181" s="372" t="str">
        <f t="shared" si="5"/>
        <v/>
      </c>
      <c r="AK181" s="319"/>
      <c r="AM181" s="355" t="str">
        <f>IF(ISERROR(VLOOKUP(B181,percelen!BA:IW,AM$32,0)),"N",VLOOKUP(B181,percelen!BA:IW,AM$32,0))</f>
        <v>N</v>
      </c>
      <c r="AN181" s="355" t="str">
        <f>IF(ISERROR(VLOOKUP(B181&amp;"_"&amp;Z181,activiteiten!$A:$BD,AN$32,0)),"N",VLOOKUP(B181&amp;"_"&amp;Z181,activiteiten!$A:$BD,AN$32,0))</f>
        <v>N</v>
      </c>
      <c r="AO181" s="355" t="str">
        <f>IF(ISERROR(VLOOKUP(B181&amp;"_"&amp;Z181,activiteiten!$A:$BE,AO$32,0)),"N",VLOOKUP(B181&amp;"_"&amp;Z181,activiteiten!$A:$BE,AO$32,0))</f>
        <v>N</v>
      </c>
      <c r="AP181" s="355" t="str">
        <f>IF(ISERROR(VLOOKUP(B181,percelen!BA:IW,AP$32,0)),"N",VLOOKUP(B181,percelen!BA:IW,AP$32,0))</f>
        <v>N</v>
      </c>
      <c r="AQ181" s="355" t="str">
        <f>IF(ISERROR(VLOOKUP(B181,percelen!BA:IW,AQ$32,0)),"N",VLOOKUP(B181,percelen!BA:IW,AQ$32,0))</f>
        <v>N</v>
      </c>
      <c r="AR181" s="355" t="str">
        <f t="shared" si="6"/>
        <v>N</v>
      </c>
      <c r="AS181" s="313" t="s">
        <v>448</v>
      </c>
      <c r="AT181" s="317" t="str">
        <f>IF(OR($B181="",ISERROR(VLOOKUP($B181&amp;"_"&amp;$Z181,activiteiten!$A:$BC,AT$32,0))),"",VLOOKUP($B181&amp;"_"&amp;$Z181,activiteiten!$A:$BC,AT$32,0))</f>
        <v/>
      </c>
      <c r="AU181" s="313"/>
      <c r="AV181" s="312" t="str">
        <f>IF(OR($B181="",ISERROR(VLOOKUP($B181&amp;"_"&amp;$Z181,activiteiten!$A:$BC,AV$32,0))),"",VLOOKUP($B181&amp;"_"&amp;$Z181,activiteiten!$A:$BC,AV$32,0))</f>
        <v/>
      </c>
      <c r="AW181" s="312"/>
      <c r="AX181" s="312" t="str">
        <f>IF(OR($B181="",ISERROR(VLOOKUP($B181&amp;"_"&amp;$Z181,activiteiten!$A:$BC,AX$32,0))),"",VLOOKUP($B181&amp;"_"&amp;$Z181,activiteiten!$A:$BC,AX$32,0))</f>
        <v/>
      </c>
      <c r="AY181" s="312"/>
      <c r="AZ181" s="312" t="str">
        <f>IF(OR($B181="",ISERROR(VLOOKUP($B181&amp;"_"&amp;$Z181,activiteiten!$A:$BC,AZ$32,0))),"",VLOOKUP($B181&amp;"_"&amp;$Z181,activiteiten!$A:$BC,AZ$32,0))</f>
        <v/>
      </c>
      <c r="BA181" s="312"/>
      <c r="BB181" s="312" t="str">
        <f>IF(OR($B181="",ISERROR(VLOOKUP($B181&amp;"_"&amp;$Z181,activiteiten!$A:$BC,BB$32,0))),"",VLOOKUP($B181&amp;"_"&amp;$Z181,activiteiten!$A:$BC,BB$32,0))</f>
        <v/>
      </c>
      <c r="BC181" s="312"/>
      <c r="BD181" s="312" t="str">
        <f>IF(OR($B181="",ISERROR(VLOOKUP($B181&amp;"_"&amp;$Z181,activiteiten!$A:$BC,BD$32,0))),"",VLOOKUP($B181&amp;"_"&amp;$Z181,activiteiten!$A:$BC,BD$32,0))</f>
        <v/>
      </c>
      <c r="BG181" s="348" t="str">
        <f>percelen!BK152</f>
        <v>N</v>
      </c>
    </row>
    <row r="182" spans="1:59" x14ac:dyDescent="0.25">
      <c r="A182" s="49"/>
      <c r="B182" s="297"/>
      <c r="C182" s="49"/>
      <c r="D182" s="113"/>
      <c r="E182" s="49"/>
      <c r="F182" s="49" t="str">
        <f>IF(D182&lt;&gt;"",VLOOKUP(D182,LOV_GWSGRP!$BX:$BY,2,0),"")</f>
        <v/>
      </c>
      <c r="G182" s="49"/>
      <c r="H182" s="49"/>
      <c r="I182" s="49"/>
      <c r="J182" s="49"/>
      <c r="K182" s="49"/>
      <c r="L182" s="113"/>
      <c r="M182" s="49"/>
      <c r="N182" s="49"/>
      <c r="O182" s="436"/>
      <c r="P182" s="436"/>
      <c r="Q182" s="49"/>
      <c r="R182" s="437"/>
      <c r="S182" s="438"/>
      <c r="T182" s="438"/>
      <c r="U182" s="438"/>
      <c r="V182" s="438"/>
      <c r="W182" s="49"/>
      <c r="X182" s="297"/>
      <c r="Y182" s="49"/>
      <c r="Z182" s="436"/>
      <c r="AA182" s="436"/>
      <c r="AB182" s="436"/>
      <c r="AC182" s="436"/>
      <c r="AD182" s="436"/>
      <c r="AE182" s="436"/>
      <c r="AF182" s="436"/>
      <c r="AG182" s="49"/>
      <c r="AH182" s="343"/>
      <c r="AI182" s="49"/>
      <c r="AJ182" s="372" t="str">
        <f t="shared" si="5"/>
        <v/>
      </c>
      <c r="AK182" s="319"/>
      <c r="AM182" s="355" t="str">
        <f>IF(ISERROR(VLOOKUP(B182,percelen!BA:IW,AM$32,0)),"N",VLOOKUP(B182,percelen!BA:IW,AM$32,0))</f>
        <v>N</v>
      </c>
      <c r="AN182" s="355" t="str">
        <f>IF(ISERROR(VLOOKUP(B182&amp;"_"&amp;Z182,activiteiten!$A:$BD,AN$32,0)),"N",VLOOKUP(B182&amp;"_"&amp;Z182,activiteiten!$A:$BD,AN$32,0))</f>
        <v>N</v>
      </c>
      <c r="AO182" s="355" t="str">
        <f>IF(ISERROR(VLOOKUP(B182&amp;"_"&amp;Z182,activiteiten!$A:$BE,AO$32,0)),"N",VLOOKUP(B182&amp;"_"&amp;Z182,activiteiten!$A:$BE,AO$32,0))</f>
        <v>N</v>
      </c>
      <c r="AP182" s="355" t="str">
        <f>IF(ISERROR(VLOOKUP(B182,percelen!BA:IW,AP$32,0)),"N",VLOOKUP(B182,percelen!BA:IW,AP$32,0))</f>
        <v>N</v>
      </c>
      <c r="AQ182" s="355" t="str">
        <f>IF(ISERROR(VLOOKUP(B182,percelen!BA:IW,AQ$32,0)),"N",VLOOKUP(B182,percelen!BA:IW,AQ$32,0))</f>
        <v>N</v>
      </c>
      <c r="AR182" s="355" t="str">
        <f t="shared" si="6"/>
        <v>N</v>
      </c>
      <c r="AS182" s="313" t="s">
        <v>448</v>
      </c>
      <c r="AT182" s="317" t="str">
        <f>IF(OR($B182="",ISERROR(VLOOKUP($B182&amp;"_"&amp;$Z182,activiteiten!$A:$BC,AT$32,0))),"",VLOOKUP($B182&amp;"_"&amp;$Z182,activiteiten!$A:$BC,AT$32,0))</f>
        <v/>
      </c>
      <c r="AU182" s="313"/>
      <c r="AV182" s="312" t="str">
        <f>IF(OR($B182="",ISERROR(VLOOKUP($B182&amp;"_"&amp;$Z182,activiteiten!$A:$BC,AV$32,0))),"",VLOOKUP($B182&amp;"_"&amp;$Z182,activiteiten!$A:$BC,AV$32,0))</f>
        <v/>
      </c>
      <c r="AW182" s="312"/>
      <c r="AX182" s="312" t="str">
        <f>IF(OR($B182="",ISERROR(VLOOKUP($B182&amp;"_"&amp;$Z182,activiteiten!$A:$BC,AX$32,0))),"",VLOOKUP($B182&amp;"_"&amp;$Z182,activiteiten!$A:$BC,AX$32,0))</f>
        <v/>
      </c>
      <c r="AY182" s="312"/>
      <c r="AZ182" s="312" t="str">
        <f>IF(OR($B182="",ISERROR(VLOOKUP($B182&amp;"_"&amp;$Z182,activiteiten!$A:$BC,AZ$32,0))),"",VLOOKUP($B182&amp;"_"&amp;$Z182,activiteiten!$A:$BC,AZ$32,0))</f>
        <v/>
      </c>
      <c r="BA182" s="312"/>
      <c r="BB182" s="312" t="str">
        <f>IF(OR($B182="",ISERROR(VLOOKUP($B182&amp;"_"&amp;$Z182,activiteiten!$A:$BC,BB$32,0))),"",VLOOKUP($B182&amp;"_"&amp;$Z182,activiteiten!$A:$BC,BB$32,0))</f>
        <v/>
      </c>
      <c r="BC182" s="312"/>
      <c r="BD182" s="312" t="str">
        <f>IF(OR($B182="",ISERROR(VLOOKUP($B182&amp;"_"&amp;$Z182,activiteiten!$A:$BC,BD$32,0))),"",VLOOKUP($B182&amp;"_"&amp;$Z182,activiteiten!$A:$BC,BD$32,0))</f>
        <v/>
      </c>
      <c r="BG182" s="348" t="str">
        <f>percelen!BK153</f>
        <v>N</v>
      </c>
    </row>
    <row r="183" spans="1:59" x14ac:dyDescent="0.25">
      <c r="A183" s="49"/>
      <c r="B183" s="297"/>
      <c r="C183" s="49"/>
      <c r="D183" s="113"/>
      <c r="E183" s="49"/>
      <c r="F183" s="49" t="str">
        <f>IF(D183&lt;&gt;"",VLOOKUP(D183,LOV_GWSGRP!$BX:$BY,2,0),"")</f>
        <v/>
      </c>
      <c r="G183" s="49"/>
      <c r="H183" s="49"/>
      <c r="I183" s="49"/>
      <c r="J183" s="49"/>
      <c r="K183" s="49"/>
      <c r="L183" s="113"/>
      <c r="M183" s="49"/>
      <c r="N183" s="49"/>
      <c r="O183" s="436"/>
      <c r="P183" s="436"/>
      <c r="Q183" s="49"/>
      <c r="R183" s="437"/>
      <c r="S183" s="438"/>
      <c r="T183" s="438"/>
      <c r="U183" s="438"/>
      <c r="V183" s="438"/>
      <c r="W183" s="49"/>
      <c r="X183" s="297"/>
      <c r="Y183" s="49"/>
      <c r="Z183" s="436"/>
      <c r="AA183" s="436"/>
      <c r="AB183" s="436"/>
      <c r="AC183" s="436"/>
      <c r="AD183" s="436"/>
      <c r="AE183" s="436"/>
      <c r="AF183" s="436"/>
      <c r="AG183" s="49"/>
      <c r="AH183" s="343"/>
      <c r="AI183" s="49"/>
      <c r="AJ183" s="372" t="str">
        <f t="shared" si="5"/>
        <v/>
      </c>
      <c r="AK183" s="319"/>
      <c r="AM183" s="355" t="str">
        <f>IF(ISERROR(VLOOKUP(B183,percelen!BA:IW,AM$32,0)),"N",VLOOKUP(B183,percelen!BA:IW,AM$32,0))</f>
        <v>N</v>
      </c>
      <c r="AN183" s="355" t="str">
        <f>IF(ISERROR(VLOOKUP(B183&amp;"_"&amp;Z183,activiteiten!$A:$BD,AN$32,0)),"N",VLOOKUP(B183&amp;"_"&amp;Z183,activiteiten!$A:$BD,AN$32,0))</f>
        <v>N</v>
      </c>
      <c r="AO183" s="355" t="str">
        <f>IF(ISERROR(VLOOKUP(B183&amp;"_"&amp;Z183,activiteiten!$A:$BE,AO$32,0)),"N",VLOOKUP(B183&amp;"_"&amp;Z183,activiteiten!$A:$BE,AO$32,0))</f>
        <v>N</v>
      </c>
      <c r="AP183" s="355" t="str">
        <f>IF(ISERROR(VLOOKUP(B183,percelen!BA:IW,AP$32,0)),"N",VLOOKUP(B183,percelen!BA:IW,AP$32,0))</f>
        <v>N</v>
      </c>
      <c r="AQ183" s="355" t="str">
        <f>IF(ISERROR(VLOOKUP(B183,percelen!BA:IW,AQ$32,0)),"N",VLOOKUP(B183,percelen!BA:IW,AQ$32,0))</f>
        <v>N</v>
      </c>
      <c r="AR183" s="355" t="str">
        <f t="shared" si="6"/>
        <v>N</v>
      </c>
      <c r="AS183" s="313" t="s">
        <v>448</v>
      </c>
      <c r="AT183" s="317" t="str">
        <f>IF(OR($B183="",ISERROR(VLOOKUP($B183&amp;"_"&amp;$Z183,activiteiten!$A:$BC,AT$32,0))),"",VLOOKUP($B183&amp;"_"&amp;$Z183,activiteiten!$A:$BC,AT$32,0))</f>
        <v/>
      </c>
      <c r="AU183" s="313"/>
      <c r="AV183" s="312" t="str">
        <f>IF(OR($B183="",ISERROR(VLOOKUP($B183&amp;"_"&amp;$Z183,activiteiten!$A:$BC,AV$32,0))),"",VLOOKUP($B183&amp;"_"&amp;$Z183,activiteiten!$A:$BC,AV$32,0))</f>
        <v/>
      </c>
      <c r="AW183" s="312"/>
      <c r="AX183" s="312" t="str">
        <f>IF(OR($B183="",ISERROR(VLOOKUP($B183&amp;"_"&amp;$Z183,activiteiten!$A:$BC,AX$32,0))),"",VLOOKUP($B183&amp;"_"&amp;$Z183,activiteiten!$A:$BC,AX$32,0))</f>
        <v/>
      </c>
      <c r="AY183" s="312"/>
      <c r="AZ183" s="312" t="str">
        <f>IF(OR($B183="",ISERROR(VLOOKUP($B183&amp;"_"&amp;$Z183,activiteiten!$A:$BC,AZ$32,0))),"",VLOOKUP($B183&amp;"_"&amp;$Z183,activiteiten!$A:$BC,AZ$32,0))</f>
        <v/>
      </c>
      <c r="BA183" s="312"/>
      <c r="BB183" s="312" t="str">
        <f>IF(OR($B183="",ISERROR(VLOOKUP($B183&amp;"_"&amp;$Z183,activiteiten!$A:$BC,BB$32,0))),"",VLOOKUP($B183&amp;"_"&amp;$Z183,activiteiten!$A:$BC,BB$32,0))</f>
        <v/>
      </c>
      <c r="BC183" s="312"/>
      <c r="BD183" s="312" t="str">
        <f>IF(OR($B183="",ISERROR(VLOOKUP($B183&amp;"_"&amp;$Z183,activiteiten!$A:$BC,BD$32,0))),"",VLOOKUP($B183&amp;"_"&amp;$Z183,activiteiten!$A:$BC,BD$32,0))</f>
        <v/>
      </c>
      <c r="BG183" s="348" t="str">
        <f>percelen!BK154</f>
        <v>N</v>
      </c>
    </row>
    <row r="184" spans="1:59" x14ac:dyDescent="0.25">
      <c r="A184" s="49"/>
      <c r="B184" s="297"/>
      <c r="C184" s="49"/>
      <c r="D184" s="113"/>
      <c r="E184" s="49"/>
      <c r="F184" s="49" t="str">
        <f>IF(D184&lt;&gt;"",VLOOKUP(D184,LOV_GWSGRP!$BX:$BY,2,0),"")</f>
        <v/>
      </c>
      <c r="G184" s="49"/>
      <c r="H184" s="49"/>
      <c r="I184" s="49"/>
      <c r="J184" s="49"/>
      <c r="K184" s="49"/>
      <c r="L184" s="113"/>
      <c r="M184" s="49"/>
      <c r="N184" s="49"/>
      <c r="O184" s="436"/>
      <c r="P184" s="436"/>
      <c r="Q184" s="49"/>
      <c r="R184" s="437"/>
      <c r="S184" s="438"/>
      <c r="T184" s="438"/>
      <c r="U184" s="438"/>
      <c r="V184" s="438"/>
      <c r="W184" s="49"/>
      <c r="X184" s="297"/>
      <c r="Y184" s="49"/>
      <c r="Z184" s="436"/>
      <c r="AA184" s="436"/>
      <c r="AB184" s="436"/>
      <c r="AC184" s="436"/>
      <c r="AD184" s="436"/>
      <c r="AE184" s="436"/>
      <c r="AF184" s="436"/>
      <c r="AG184" s="49"/>
      <c r="AH184" s="343"/>
      <c r="AI184" s="49"/>
      <c r="AJ184" s="372" t="str">
        <f t="shared" si="5"/>
        <v/>
      </c>
      <c r="AK184" s="319"/>
      <c r="AM184" s="355" t="str">
        <f>IF(ISERROR(VLOOKUP(B184,percelen!BA:IW,AM$32,0)),"N",VLOOKUP(B184,percelen!BA:IW,AM$32,0))</f>
        <v>N</v>
      </c>
      <c r="AN184" s="355" t="str">
        <f>IF(ISERROR(VLOOKUP(B184&amp;"_"&amp;Z184,activiteiten!$A:$BD,AN$32,0)),"N",VLOOKUP(B184&amp;"_"&amp;Z184,activiteiten!$A:$BD,AN$32,0))</f>
        <v>N</v>
      </c>
      <c r="AO184" s="355" t="str">
        <f>IF(ISERROR(VLOOKUP(B184&amp;"_"&amp;Z184,activiteiten!$A:$BE,AO$32,0)),"N",VLOOKUP(B184&amp;"_"&amp;Z184,activiteiten!$A:$BE,AO$32,0))</f>
        <v>N</v>
      </c>
      <c r="AP184" s="355" t="str">
        <f>IF(ISERROR(VLOOKUP(B184,percelen!BA:IW,AP$32,0)),"N",VLOOKUP(B184,percelen!BA:IW,AP$32,0))</f>
        <v>N</v>
      </c>
      <c r="AQ184" s="355" t="str">
        <f>IF(ISERROR(VLOOKUP(B184,percelen!BA:IW,AQ$32,0)),"N",VLOOKUP(B184,percelen!BA:IW,AQ$32,0))</f>
        <v>N</v>
      </c>
      <c r="AR184" s="355" t="str">
        <f t="shared" si="6"/>
        <v>N</v>
      </c>
      <c r="AS184" s="313" t="s">
        <v>448</v>
      </c>
      <c r="AT184" s="317" t="str">
        <f>IF(OR($B184="",ISERROR(VLOOKUP($B184&amp;"_"&amp;$Z184,activiteiten!$A:$BC,AT$32,0))),"",VLOOKUP($B184&amp;"_"&amp;$Z184,activiteiten!$A:$BC,AT$32,0))</f>
        <v/>
      </c>
      <c r="AU184" s="313"/>
      <c r="AV184" s="312" t="str">
        <f>IF(OR($B184="",ISERROR(VLOOKUP($B184&amp;"_"&amp;$Z184,activiteiten!$A:$BC,AV$32,0))),"",VLOOKUP($B184&amp;"_"&amp;$Z184,activiteiten!$A:$BC,AV$32,0))</f>
        <v/>
      </c>
      <c r="AW184" s="312"/>
      <c r="AX184" s="312" t="str">
        <f>IF(OR($B184="",ISERROR(VLOOKUP($B184&amp;"_"&amp;$Z184,activiteiten!$A:$BC,AX$32,0))),"",VLOOKUP($B184&amp;"_"&amp;$Z184,activiteiten!$A:$BC,AX$32,0))</f>
        <v/>
      </c>
      <c r="AY184" s="312"/>
      <c r="AZ184" s="312" t="str">
        <f>IF(OR($B184="",ISERROR(VLOOKUP($B184&amp;"_"&amp;$Z184,activiteiten!$A:$BC,AZ$32,0))),"",VLOOKUP($B184&amp;"_"&amp;$Z184,activiteiten!$A:$BC,AZ$32,0))</f>
        <v/>
      </c>
      <c r="BA184" s="312"/>
      <c r="BB184" s="312" t="str">
        <f>IF(OR($B184="",ISERROR(VLOOKUP($B184&amp;"_"&amp;$Z184,activiteiten!$A:$BC,BB$32,0))),"",VLOOKUP($B184&amp;"_"&amp;$Z184,activiteiten!$A:$BC,BB$32,0))</f>
        <v/>
      </c>
      <c r="BC184" s="312"/>
      <c r="BD184" s="312" t="str">
        <f>IF(OR($B184="",ISERROR(VLOOKUP($B184&amp;"_"&amp;$Z184,activiteiten!$A:$BC,BD$32,0))),"",VLOOKUP($B184&amp;"_"&amp;$Z184,activiteiten!$A:$BC,BD$32,0))</f>
        <v/>
      </c>
      <c r="BG184" s="348" t="str">
        <f>percelen!BK155</f>
        <v>N</v>
      </c>
    </row>
    <row r="185" spans="1:59" x14ac:dyDescent="0.25">
      <c r="A185" s="49"/>
      <c r="B185" s="297"/>
      <c r="C185" s="49"/>
      <c r="D185" s="113"/>
      <c r="E185" s="49"/>
      <c r="F185" s="49" t="str">
        <f>IF(D185&lt;&gt;"",VLOOKUP(D185,LOV_GWSGRP!$BX:$BY,2,0),"")</f>
        <v/>
      </c>
      <c r="G185" s="49"/>
      <c r="H185" s="49"/>
      <c r="I185" s="49"/>
      <c r="J185" s="49"/>
      <c r="K185" s="49"/>
      <c r="L185" s="113"/>
      <c r="M185" s="49"/>
      <c r="N185" s="49"/>
      <c r="O185" s="436"/>
      <c r="P185" s="436"/>
      <c r="Q185" s="49"/>
      <c r="R185" s="437"/>
      <c r="S185" s="438"/>
      <c r="T185" s="438"/>
      <c r="U185" s="438"/>
      <c r="V185" s="438"/>
      <c r="W185" s="49"/>
      <c r="X185" s="297"/>
      <c r="Y185" s="49"/>
      <c r="Z185" s="436"/>
      <c r="AA185" s="436"/>
      <c r="AB185" s="436"/>
      <c r="AC185" s="436"/>
      <c r="AD185" s="436"/>
      <c r="AE185" s="436"/>
      <c r="AF185" s="436"/>
      <c r="AG185" s="49"/>
      <c r="AH185" s="343"/>
      <c r="AI185" s="49"/>
      <c r="AJ185" s="372" t="str">
        <f t="shared" si="5"/>
        <v/>
      </c>
      <c r="AK185" s="319"/>
      <c r="AM185" s="355" t="str">
        <f>IF(ISERROR(VLOOKUP(B185,percelen!BA:IW,AM$32,0)),"N",VLOOKUP(B185,percelen!BA:IW,AM$32,0))</f>
        <v>N</v>
      </c>
      <c r="AN185" s="355" t="str">
        <f>IF(ISERROR(VLOOKUP(B185&amp;"_"&amp;Z185,activiteiten!$A:$BD,AN$32,0)),"N",VLOOKUP(B185&amp;"_"&amp;Z185,activiteiten!$A:$BD,AN$32,0))</f>
        <v>N</v>
      </c>
      <c r="AO185" s="355" t="str">
        <f>IF(ISERROR(VLOOKUP(B185&amp;"_"&amp;Z185,activiteiten!$A:$BE,AO$32,0)),"N",VLOOKUP(B185&amp;"_"&amp;Z185,activiteiten!$A:$BE,AO$32,0))</f>
        <v>N</v>
      </c>
      <c r="AP185" s="355" t="str">
        <f>IF(ISERROR(VLOOKUP(B185,percelen!BA:IW,AP$32,0)),"N",VLOOKUP(B185,percelen!BA:IW,AP$32,0))</f>
        <v>N</v>
      </c>
      <c r="AQ185" s="355" t="str">
        <f>IF(ISERROR(VLOOKUP(B185,percelen!BA:IW,AQ$32,0)),"N",VLOOKUP(B185,percelen!BA:IW,AQ$32,0))</f>
        <v>N</v>
      </c>
      <c r="AR185" s="355" t="str">
        <f t="shared" si="6"/>
        <v>N</v>
      </c>
      <c r="AS185" s="313" t="s">
        <v>448</v>
      </c>
      <c r="AT185" s="317" t="str">
        <f>IF(OR($B185="",ISERROR(VLOOKUP($B185&amp;"_"&amp;$Z185,activiteiten!$A:$BC,AT$32,0))),"",VLOOKUP($B185&amp;"_"&amp;$Z185,activiteiten!$A:$BC,AT$32,0))</f>
        <v/>
      </c>
      <c r="AU185" s="313"/>
      <c r="AV185" s="312" t="str">
        <f>IF(OR($B185="",ISERROR(VLOOKUP($B185&amp;"_"&amp;$Z185,activiteiten!$A:$BC,AV$32,0))),"",VLOOKUP($B185&amp;"_"&amp;$Z185,activiteiten!$A:$BC,AV$32,0))</f>
        <v/>
      </c>
      <c r="AW185" s="312"/>
      <c r="AX185" s="312" t="str">
        <f>IF(OR($B185="",ISERROR(VLOOKUP($B185&amp;"_"&amp;$Z185,activiteiten!$A:$BC,AX$32,0))),"",VLOOKUP($B185&amp;"_"&amp;$Z185,activiteiten!$A:$BC,AX$32,0))</f>
        <v/>
      </c>
      <c r="AY185" s="312"/>
      <c r="AZ185" s="312" t="str">
        <f>IF(OR($B185="",ISERROR(VLOOKUP($B185&amp;"_"&amp;$Z185,activiteiten!$A:$BC,AZ$32,0))),"",VLOOKUP($B185&amp;"_"&amp;$Z185,activiteiten!$A:$BC,AZ$32,0))</f>
        <v/>
      </c>
      <c r="BA185" s="312"/>
      <c r="BB185" s="312" t="str">
        <f>IF(OR($B185="",ISERROR(VLOOKUP($B185&amp;"_"&amp;$Z185,activiteiten!$A:$BC,BB$32,0))),"",VLOOKUP($B185&amp;"_"&amp;$Z185,activiteiten!$A:$BC,BB$32,0))</f>
        <v/>
      </c>
      <c r="BC185" s="312"/>
      <c r="BD185" s="312" t="str">
        <f>IF(OR($B185="",ISERROR(VLOOKUP($B185&amp;"_"&amp;$Z185,activiteiten!$A:$BC,BD$32,0))),"",VLOOKUP($B185&amp;"_"&amp;$Z185,activiteiten!$A:$BC,BD$32,0))</f>
        <v/>
      </c>
      <c r="BG185" s="348" t="str">
        <f>percelen!BK156</f>
        <v>N</v>
      </c>
    </row>
    <row r="186" spans="1:59" x14ac:dyDescent="0.25">
      <c r="A186" s="49"/>
      <c r="B186" s="297"/>
      <c r="C186" s="49"/>
      <c r="D186" s="113"/>
      <c r="E186" s="49"/>
      <c r="F186" s="49" t="str">
        <f>IF(D186&lt;&gt;"",VLOOKUP(D186,LOV_GWSGRP!$BX:$BY,2,0),"")</f>
        <v/>
      </c>
      <c r="G186" s="49"/>
      <c r="H186" s="49"/>
      <c r="I186" s="49"/>
      <c r="J186" s="49"/>
      <c r="K186" s="49"/>
      <c r="L186" s="113"/>
      <c r="M186" s="49"/>
      <c r="N186" s="49"/>
      <c r="O186" s="436"/>
      <c r="P186" s="436"/>
      <c r="Q186" s="49"/>
      <c r="R186" s="437"/>
      <c r="S186" s="438"/>
      <c r="T186" s="438"/>
      <c r="U186" s="438"/>
      <c r="V186" s="438"/>
      <c r="W186" s="49"/>
      <c r="X186" s="297"/>
      <c r="Y186" s="49"/>
      <c r="Z186" s="436"/>
      <c r="AA186" s="436"/>
      <c r="AB186" s="436"/>
      <c r="AC186" s="436"/>
      <c r="AD186" s="436"/>
      <c r="AE186" s="436"/>
      <c r="AF186" s="436"/>
      <c r="AG186" s="49"/>
      <c r="AH186" s="343"/>
      <c r="AI186" s="49"/>
      <c r="AJ186" s="372" t="str">
        <f t="shared" si="5"/>
        <v/>
      </c>
      <c r="AK186" s="319"/>
      <c r="AM186" s="355" t="str">
        <f>IF(ISERROR(VLOOKUP(B186,percelen!BA:IW,AM$32,0)),"N",VLOOKUP(B186,percelen!BA:IW,AM$32,0))</f>
        <v>N</v>
      </c>
      <c r="AN186" s="355" t="str">
        <f>IF(ISERROR(VLOOKUP(B186&amp;"_"&amp;Z186,activiteiten!$A:$BD,AN$32,0)),"N",VLOOKUP(B186&amp;"_"&amp;Z186,activiteiten!$A:$BD,AN$32,0))</f>
        <v>N</v>
      </c>
      <c r="AO186" s="355" t="str">
        <f>IF(ISERROR(VLOOKUP(B186&amp;"_"&amp;Z186,activiteiten!$A:$BE,AO$32,0)),"N",VLOOKUP(B186&amp;"_"&amp;Z186,activiteiten!$A:$BE,AO$32,0))</f>
        <v>N</v>
      </c>
      <c r="AP186" s="355" t="str">
        <f>IF(ISERROR(VLOOKUP(B186,percelen!BA:IW,AP$32,0)),"N",VLOOKUP(B186,percelen!BA:IW,AP$32,0))</f>
        <v>N</v>
      </c>
      <c r="AQ186" s="355" t="str">
        <f>IF(ISERROR(VLOOKUP(B186,percelen!BA:IW,AQ$32,0)),"N",VLOOKUP(B186,percelen!BA:IW,AQ$32,0))</f>
        <v>N</v>
      </c>
      <c r="AR186" s="355" t="str">
        <f t="shared" si="6"/>
        <v>N</v>
      </c>
      <c r="AS186" s="313" t="s">
        <v>448</v>
      </c>
      <c r="AT186" s="317" t="str">
        <f>IF(OR($B186="",ISERROR(VLOOKUP($B186&amp;"_"&amp;$Z186,activiteiten!$A:$BC,AT$32,0))),"",VLOOKUP($B186&amp;"_"&amp;$Z186,activiteiten!$A:$BC,AT$32,0))</f>
        <v/>
      </c>
      <c r="AU186" s="313"/>
      <c r="AV186" s="312" t="str">
        <f>IF(OR($B186="",ISERROR(VLOOKUP($B186&amp;"_"&amp;$Z186,activiteiten!$A:$BC,AV$32,0))),"",VLOOKUP($B186&amp;"_"&amp;$Z186,activiteiten!$A:$BC,AV$32,0))</f>
        <v/>
      </c>
      <c r="AW186" s="312"/>
      <c r="AX186" s="312" t="str">
        <f>IF(OR($B186="",ISERROR(VLOOKUP($B186&amp;"_"&amp;$Z186,activiteiten!$A:$BC,AX$32,0))),"",VLOOKUP($B186&amp;"_"&amp;$Z186,activiteiten!$A:$BC,AX$32,0))</f>
        <v/>
      </c>
      <c r="AY186" s="312"/>
      <c r="AZ186" s="312" t="str">
        <f>IF(OR($B186="",ISERROR(VLOOKUP($B186&amp;"_"&amp;$Z186,activiteiten!$A:$BC,AZ$32,0))),"",VLOOKUP($B186&amp;"_"&amp;$Z186,activiteiten!$A:$BC,AZ$32,0))</f>
        <v/>
      </c>
      <c r="BA186" s="312"/>
      <c r="BB186" s="312" t="str">
        <f>IF(OR($B186="",ISERROR(VLOOKUP($B186&amp;"_"&amp;$Z186,activiteiten!$A:$BC,BB$32,0))),"",VLOOKUP($B186&amp;"_"&amp;$Z186,activiteiten!$A:$BC,BB$32,0))</f>
        <v/>
      </c>
      <c r="BC186" s="312"/>
      <c r="BD186" s="312" t="str">
        <f>IF(OR($B186="",ISERROR(VLOOKUP($B186&amp;"_"&amp;$Z186,activiteiten!$A:$BC,BD$32,0))),"",VLOOKUP($B186&amp;"_"&amp;$Z186,activiteiten!$A:$BC,BD$32,0))</f>
        <v/>
      </c>
      <c r="BG186" s="348" t="str">
        <f>percelen!BK157</f>
        <v>N</v>
      </c>
    </row>
    <row r="187" spans="1:59" x14ac:dyDescent="0.25">
      <c r="A187" s="49"/>
      <c r="B187" s="297"/>
      <c r="C187" s="49"/>
      <c r="D187" s="113"/>
      <c r="E187" s="49"/>
      <c r="F187" s="49" t="str">
        <f>IF(D187&lt;&gt;"",VLOOKUP(D187,LOV_GWSGRP!$BX:$BY,2,0),"")</f>
        <v/>
      </c>
      <c r="G187" s="49"/>
      <c r="H187" s="49"/>
      <c r="I187" s="49"/>
      <c r="J187" s="49"/>
      <c r="K187" s="49"/>
      <c r="L187" s="113"/>
      <c r="M187" s="49"/>
      <c r="N187" s="49"/>
      <c r="O187" s="436"/>
      <c r="P187" s="436"/>
      <c r="Q187" s="49"/>
      <c r="R187" s="437"/>
      <c r="S187" s="438"/>
      <c r="T187" s="438"/>
      <c r="U187" s="438"/>
      <c r="V187" s="438"/>
      <c r="W187" s="49"/>
      <c r="X187" s="297"/>
      <c r="Y187" s="49"/>
      <c r="Z187" s="436"/>
      <c r="AA187" s="436"/>
      <c r="AB187" s="436"/>
      <c r="AC187" s="436"/>
      <c r="AD187" s="436"/>
      <c r="AE187" s="436"/>
      <c r="AF187" s="436"/>
      <c r="AG187" s="49"/>
      <c r="AH187" s="343"/>
      <c r="AI187" s="49"/>
      <c r="AJ187" s="372" t="str">
        <f t="shared" si="5"/>
        <v/>
      </c>
      <c r="AK187" s="319"/>
      <c r="AM187" s="355" t="str">
        <f>IF(ISERROR(VLOOKUP(B187,percelen!BA:IW,AM$32,0)),"N",VLOOKUP(B187,percelen!BA:IW,AM$32,0))</f>
        <v>N</v>
      </c>
      <c r="AN187" s="355" t="str">
        <f>IF(ISERROR(VLOOKUP(B187&amp;"_"&amp;Z187,activiteiten!$A:$BD,AN$32,0)),"N",VLOOKUP(B187&amp;"_"&amp;Z187,activiteiten!$A:$BD,AN$32,0))</f>
        <v>N</v>
      </c>
      <c r="AO187" s="355" t="str">
        <f>IF(ISERROR(VLOOKUP(B187&amp;"_"&amp;Z187,activiteiten!$A:$BE,AO$32,0)),"N",VLOOKUP(B187&amp;"_"&amp;Z187,activiteiten!$A:$BE,AO$32,0))</f>
        <v>N</v>
      </c>
      <c r="AP187" s="355" t="str">
        <f>IF(ISERROR(VLOOKUP(B187,percelen!BA:IW,AP$32,0)),"N",VLOOKUP(B187,percelen!BA:IW,AP$32,0))</f>
        <v>N</v>
      </c>
      <c r="AQ187" s="355" t="str">
        <f>IF(ISERROR(VLOOKUP(B187,percelen!BA:IW,AQ$32,0)),"N",VLOOKUP(B187,percelen!BA:IW,AQ$32,0))</f>
        <v>N</v>
      </c>
      <c r="AR187" s="355" t="str">
        <f t="shared" si="6"/>
        <v>N</v>
      </c>
      <c r="AS187" s="313" t="s">
        <v>448</v>
      </c>
      <c r="AT187" s="317" t="str">
        <f>IF(OR($B187="",ISERROR(VLOOKUP($B187&amp;"_"&amp;$Z187,activiteiten!$A:$BC,AT$32,0))),"",VLOOKUP($B187&amp;"_"&amp;$Z187,activiteiten!$A:$BC,AT$32,0))</f>
        <v/>
      </c>
      <c r="AU187" s="313"/>
      <c r="AV187" s="312" t="str">
        <f>IF(OR($B187="",ISERROR(VLOOKUP($B187&amp;"_"&amp;$Z187,activiteiten!$A:$BC,AV$32,0))),"",VLOOKUP($B187&amp;"_"&amp;$Z187,activiteiten!$A:$BC,AV$32,0))</f>
        <v/>
      </c>
      <c r="AW187" s="312"/>
      <c r="AX187" s="312" t="str">
        <f>IF(OR($B187="",ISERROR(VLOOKUP($B187&amp;"_"&amp;$Z187,activiteiten!$A:$BC,AX$32,0))),"",VLOOKUP($B187&amp;"_"&amp;$Z187,activiteiten!$A:$BC,AX$32,0))</f>
        <v/>
      </c>
      <c r="AY187" s="312"/>
      <c r="AZ187" s="312" t="str">
        <f>IF(OR($B187="",ISERROR(VLOOKUP($B187&amp;"_"&amp;$Z187,activiteiten!$A:$BC,AZ$32,0))),"",VLOOKUP($B187&amp;"_"&amp;$Z187,activiteiten!$A:$BC,AZ$32,0))</f>
        <v/>
      </c>
      <c r="BA187" s="312"/>
      <c r="BB187" s="312" t="str">
        <f>IF(OR($B187="",ISERROR(VLOOKUP($B187&amp;"_"&amp;$Z187,activiteiten!$A:$BC,BB$32,0))),"",VLOOKUP($B187&amp;"_"&amp;$Z187,activiteiten!$A:$BC,BB$32,0))</f>
        <v/>
      </c>
      <c r="BC187" s="312"/>
      <c r="BD187" s="312" t="str">
        <f>IF(OR($B187="",ISERROR(VLOOKUP($B187&amp;"_"&amp;$Z187,activiteiten!$A:$BC,BD$32,0))),"",VLOOKUP($B187&amp;"_"&amp;$Z187,activiteiten!$A:$BC,BD$32,0))</f>
        <v/>
      </c>
      <c r="BG187" s="348" t="str">
        <f>percelen!BK158</f>
        <v>N</v>
      </c>
    </row>
    <row r="188" spans="1:59" x14ac:dyDescent="0.25">
      <c r="A188" s="49"/>
      <c r="B188" s="297"/>
      <c r="C188" s="49"/>
      <c r="D188" s="113"/>
      <c r="E188" s="49"/>
      <c r="F188" s="49" t="str">
        <f>IF(D188&lt;&gt;"",VLOOKUP(D188,LOV_GWSGRP!$BX:$BY,2,0),"")</f>
        <v/>
      </c>
      <c r="G188" s="49"/>
      <c r="H188" s="49"/>
      <c r="I188" s="49"/>
      <c r="J188" s="49"/>
      <c r="K188" s="49"/>
      <c r="L188" s="113"/>
      <c r="M188" s="49"/>
      <c r="N188" s="49"/>
      <c r="O188" s="436"/>
      <c r="P188" s="436"/>
      <c r="Q188" s="49"/>
      <c r="R188" s="437"/>
      <c r="S188" s="438"/>
      <c r="T188" s="438"/>
      <c r="U188" s="438"/>
      <c r="V188" s="438"/>
      <c r="W188" s="49"/>
      <c r="X188" s="297"/>
      <c r="Y188" s="49"/>
      <c r="Z188" s="436"/>
      <c r="AA188" s="436"/>
      <c r="AB188" s="436"/>
      <c r="AC188" s="436"/>
      <c r="AD188" s="436"/>
      <c r="AE188" s="436"/>
      <c r="AF188" s="436"/>
      <c r="AG188" s="49"/>
      <c r="AH188" s="343"/>
      <c r="AI188" s="49"/>
      <c r="AJ188" s="372" t="str">
        <f t="shared" si="5"/>
        <v/>
      </c>
      <c r="AK188" s="319"/>
      <c r="AM188" s="355" t="str">
        <f>IF(ISERROR(VLOOKUP(B188,percelen!BA:IW,AM$32,0)),"N",VLOOKUP(B188,percelen!BA:IW,AM$32,0))</f>
        <v>N</v>
      </c>
      <c r="AN188" s="355" t="str">
        <f>IF(ISERROR(VLOOKUP(B188&amp;"_"&amp;Z188,activiteiten!$A:$BD,AN$32,0)),"N",VLOOKUP(B188&amp;"_"&amp;Z188,activiteiten!$A:$BD,AN$32,0))</f>
        <v>N</v>
      </c>
      <c r="AO188" s="355" t="str">
        <f>IF(ISERROR(VLOOKUP(B188&amp;"_"&amp;Z188,activiteiten!$A:$BE,AO$32,0)),"N",VLOOKUP(B188&amp;"_"&amp;Z188,activiteiten!$A:$BE,AO$32,0))</f>
        <v>N</v>
      </c>
      <c r="AP188" s="355" t="str">
        <f>IF(ISERROR(VLOOKUP(B188,percelen!BA:IW,AP$32,0)),"N",VLOOKUP(B188,percelen!BA:IW,AP$32,0))</f>
        <v>N</v>
      </c>
      <c r="AQ188" s="355" t="str">
        <f>IF(ISERROR(VLOOKUP(B188,percelen!BA:IW,AQ$32,0)),"N",VLOOKUP(B188,percelen!BA:IW,AQ$32,0))</f>
        <v>N</v>
      </c>
      <c r="AR188" s="355" t="str">
        <f t="shared" si="6"/>
        <v>N</v>
      </c>
      <c r="AS188" s="313" t="s">
        <v>448</v>
      </c>
      <c r="AT188" s="317" t="str">
        <f>IF(OR($B188="",ISERROR(VLOOKUP($B188&amp;"_"&amp;$Z188,activiteiten!$A:$BC,AT$32,0))),"",VLOOKUP($B188&amp;"_"&amp;$Z188,activiteiten!$A:$BC,AT$32,0))</f>
        <v/>
      </c>
      <c r="AU188" s="313"/>
      <c r="AV188" s="312" t="str">
        <f>IF(OR($B188="",ISERROR(VLOOKUP($B188&amp;"_"&amp;$Z188,activiteiten!$A:$BC,AV$32,0))),"",VLOOKUP($B188&amp;"_"&amp;$Z188,activiteiten!$A:$BC,AV$32,0))</f>
        <v/>
      </c>
      <c r="AW188" s="312"/>
      <c r="AX188" s="312" t="str">
        <f>IF(OR($B188="",ISERROR(VLOOKUP($B188&amp;"_"&amp;$Z188,activiteiten!$A:$BC,AX$32,0))),"",VLOOKUP($B188&amp;"_"&amp;$Z188,activiteiten!$A:$BC,AX$32,0))</f>
        <v/>
      </c>
      <c r="AY188" s="312"/>
      <c r="AZ188" s="312" t="str">
        <f>IF(OR($B188="",ISERROR(VLOOKUP($B188&amp;"_"&amp;$Z188,activiteiten!$A:$BC,AZ$32,0))),"",VLOOKUP($B188&amp;"_"&amp;$Z188,activiteiten!$A:$BC,AZ$32,0))</f>
        <v/>
      </c>
      <c r="BA188" s="312"/>
      <c r="BB188" s="312" t="str">
        <f>IF(OR($B188="",ISERROR(VLOOKUP($B188&amp;"_"&amp;$Z188,activiteiten!$A:$BC,BB$32,0))),"",VLOOKUP($B188&amp;"_"&amp;$Z188,activiteiten!$A:$BC,BB$32,0))</f>
        <v/>
      </c>
      <c r="BC188" s="312"/>
      <c r="BD188" s="312" t="str">
        <f>IF(OR($B188="",ISERROR(VLOOKUP($B188&amp;"_"&amp;$Z188,activiteiten!$A:$BC,BD$32,0))),"",VLOOKUP($B188&amp;"_"&amp;$Z188,activiteiten!$A:$BC,BD$32,0))</f>
        <v/>
      </c>
      <c r="BG188" s="348" t="str">
        <f>percelen!BK159</f>
        <v>N</v>
      </c>
    </row>
    <row r="189" spans="1:59" x14ac:dyDescent="0.25">
      <c r="A189" s="49"/>
      <c r="B189" s="297"/>
      <c r="C189" s="49"/>
      <c r="D189" s="113"/>
      <c r="E189" s="49"/>
      <c r="F189" s="49" t="str">
        <f>IF(D189&lt;&gt;"",VLOOKUP(D189,LOV_GWSGRP!$BX:$BY,2,0),"")</f>
        <v/>
      </c>
      <c r="G189" s="49"/>
      <c r="H189" s="49"/>
      <c r="I189" s="49"/>
      <c r="J189" s="49"/>
      <c r="K189" s="49"/>
      <c r="L189" s="113"/>
      <c r="M189" s="49"/>
      <c r="N189" s="49"/>
      <c r="O189" s="436"/>
      <c r="P189" s="436"/>
      <c r="Q189" s="49"/>
      <c r="R189" s="437"/>
      <c r="S189" s="438"/>
      <c r="T189" s="438"/>
      <c r="U189" s="438"/>
      <c r="V189" s="438"/>
      <c r="W189" s="49"/>
      <c r="X189" s="297"/>
      <c r="Y189" s="49"/>
      <c r="Z189" s="436"/>
      <c r="AA189" s="436"/>
      <c r="AB189" s="436"/>
      <c r="AC189" s="436"/>
      <c r="AD189" s="436"/>
      <c r="AE189" s="436"/>
      <c r="AF189" s="436"/>
      <c r="AG189" s="49"/>
      <c r="AH189" s="343"/>
      <c r="AI189" s="49"/>
      <c r="AJ189" s="372" t="str">
        <f t="shared" si="5"/>
        <v/>
      </c>
      <c r="AK189" s="319"/>
      <c r="AM189" s="355" t="str">
        <f>IF(ISERROR(VLOOKUP(B189,percelen!BA:IW,AM$32,0)),"N",VLOOKUP(B189,percelen!BA:IW,AM$32,0))</f>
        <v>N</v>
      </c>
      <c r="AN189" s="355" t="str">
        <f>IF(ISERROR(VLOOKUP(B189&amp;"_"&amp;Z189,activiteiten!$A:$BD,AN$32,0)),"N",VLOOKUP(B189&amp;"_"&amp;Z189,activiteiten!$A:$BD,AN$32,0))</f>
        <v>N</v>
      </c>
      <c r="AO189" s="355" t="str">
        <f>IF(ISERROR(VLOOKUP(B189&amp;"_"&amp;Z189,activiteiten!$A:$BE,AO$32,0)),"N",VLOOKUP(B189&amp;"_"&amp;Z189,activiteiten!$A:$BE,AO$32,0))</f>
        <v>N</v>
      </c>
      <c r="AP189" s="355" t="str">
        <f>IF(ISERROR(VLOOKUP(B189,percelen!BA:IW,AP$32,0)),"N",VLOOKUP(B189,percelen!BA:IW,AP$32,0))</f>
        <v>N</v>
      </c>
      <c r="AQ189" s="355" t="str">
        <f>IF(ISERROR(VLOOKUP(B189,percelen!BA:IW,AQ$32,0)),"N",VLOOKUP(B189,percelen!BA:IW,AQ$32,0))</f>
        <v>N</v>
      </c>
      <c r="AR189" s="355" t="str">
        <f t="shared" si="6"/>
        <v>N</v>
      </c>
      <c r="AS189" s="313" t="s">
        <v>448</v>
      </c>
      <c r="AT189" s="317" t="str">
        <f>IF(OR($B189="",ISERROR(VLOOKUP($B189&amp;"_"&amp;$Z189,activiteiten!$A:$BC,AT$32,0))),"",VLOOKUP($B189&amp;"_"&amp;$Z189,activiteiten!$A:$BC,AT$32,0))</f>
        <v/>
      </c>
      <c r="AU189" s="313"/>
      <c r="AV189" s="312" t="str">
        <f>IF(OR($B189="",ISERROR(VLOOKUP($B189&amp;"_"&amp;$Z189,activiteiten!$A:$BC,AV$32,0))),"",VLOOKUP($B189&amp;"_"&amp;$Z189,activiteiten!$A:$BC,AV$32,0))</f>
        <v/>
      </c>
      <c r="AW189" s="312"/>
      <c r="AX189" s="312" t="str">
        <f>IF(OR($B189="",ISERROR(VLOOKUP($B189&amp;"_"&amp;$Z189,activiteiten!$A:$BC,AX$32,0))),"",VLOOKUP($B189&amp;"_"&amp;$Z189,activiteiten!$A:$BC,AX$32,0))</f>
        <v/>
      </c>
      <c r="AY189" s="312"/>
      <c r="AZ189" s="312" t="str">
        <f>IF(OR($B189="",ISERROR(VLOOKUP($B189&amp;"_"&amp;$Z189,activiteiten!$A:$BC,AZ$32,0))),"",VLOOKUP($B189&amp;"_"&amp;$Z189,activiteiten!$A:$BC,AZ$32,0))</f>
        <v/>
      </c>
      <c r="BA189" s="312"/>
      <c r="BB189" s="312" t="str">
        <f>IF(OR($B189="",ISERROR(VLOOKUP($B189&amp;"_"&amp;$Z189,activiteiten!$A:$BC,BB$32,0))),"",VLOOKUP($B189&amp;"_"&amp;$Z189,activiteiten!$A:$BC,BB$32,0))</f>
        <v/>
      </c>
      <c r="BC189" s="312"/>
      <c r="BD189" s="312" t="str">
        <f>IF(OR($B189="",ISERROR(VLOOKUP($B189&amp;"_"&amp;$Z189,activiteiten!$A:$BC,BD$32,0))),"",VLOOKUP($B189&amp;"_"&amp;$Z189,activiteiten!$A:$BC,BD$32,0))</f>
        <v/>
      </c>
      <c r="BG189" s="348" t="str">
        <f>percelen!BK160</f>
        <v>N</v>
      </c>
    </row>
    <row r="190" spans="1:59" x14ac:dyDescent="0.25">
      <c r="A190" s="49"/>
      <c r="B190" s="297"/>
      <c r="C190" s="49"/>
      <c r="D190" s="113"/>
      <c r="E190" s="49"/>
      <c r="F190" s="49" t="str">
        <f>IF(D190&lt;&gt;"",VLOOKUP(D190,LOV_GWSGRP!$BX:$BY,2,0),"")</f>
        <v/>
      </c>
      <c r="G190" s="49"/>
      <c r="H190" s="49"/>
      <c r="I190" s="49"/>
      <c r="J190" s="49"/>
      <c r="K190" s="49"/>
      <c r="L190" s="113"/>
      <c r="M190" s="49"/>
      <c r="N190" s="49"/>
      <c r="O190" s="436"/>
      <c r="P190" s="436"/>
      <c r="Q190" s="49"/>
      <c r="R190" s="437"/>
      <c r="S190" s="438"/>
      <c r="T190" s="438"/>
      <c r="U190" s="438"/>
      <c r="V190" s="438"/>
      <c r="W190" s="49"/>
      <c r="X190" s="297"/>
      <c r="Y190" s="49"/>
      <c r="Z190" s="436"/>
      <c r="AA190" s="436"/>
      <c r="AB190" s="436"/>
      <c r="AC190" s="436"/>
      <c r="AD190" s="436"/>
      <c r="AE190" s="436"/>
      <c r="AF190" s="436"/>
      <c r="AG190" s="49"/>
      <c r="AH190" s="343"/>
      <c r="AI190" s="49"/>
      <c r="AJ190" s="372" t="str">
        <f t="shared" si="5"/>
        <v/>
      </c>
      <c r="AK190" s="319"/>
      <c r="AM190" s="355" t="str">
        <f>IF(ISERROR(VLOOKUP(B190,percelen!BA:IW,AM$32,0)),"N",VLOOKUP(B190,percelen!BA:IW,AM$32,0))</f>
        <v>N</v>
      </c>
      <c r="AN190" s="355" t="str">
        <f>IF(ISERROR(VLOOKUP(B190&amp;"_"&amp;Z190,activiteiten!$A:$BD,AN$32,0)),"N",VLOOKUP(B190&amp;"_"&amp;Z190,activiteiten!$A:$BD,AN$32,0))</f>
        <v>N</v>
      </c>
      <c r="AO190" s="355" t="str">
        <f>IF(ISERROR(VLOOKUP(B190&amp;"_"&amp;Z190,activiteiten!$A:$BE,AO$32,0)),"N",VLOOKUP(B190&amp;"_"&amp;Z190,activiteiten!$A:$BE,AO$32,0))</f>
        <v>N</v>
      </c>
      <c r="AP190" s="355" t="str">
        <f>IF(ISERROR(VLOOKUP(B190,percelen!BA:IW,AP$32,0)),"N",VLOOKUP(B190,percelen!BA:IW,AP$32,0))</f>
        <v>N</v>
      </c>
      <c r="AQ190" s="355" t="str">
        <f>IF(ISERROR(VLOOKUP(B190,percelen!BA:IW,AQ$32,0)),"N",VLOOKUP(B190,percelen!BA:IW,AQ$32,0))</f>
        <v>N</v>
      </c>
      <c r="AR190" s="355" t="str">
        <f t="shared" si="6"/>
        <v>N</v>
      </c>
      <c r="AS190" s="313" t="s">
        <v>448</v>
      </c>
      <c r="AT190" s="317" t="str">
        <f>IF(OR($B190="",ISERROR(VLOOKUP($B190&amp;"_"&amp;$Z190,activiteiten!$A:$BC,AT$32,0))),"",VLOOKUP($B190&amp;"_"&amp;$Z190,activiteiten!$A:$BC,AT$32,0))</f>
        <v/>
      </c>
      <c r="AU190" s="313"/>
      <c r="AV190" s="312" t="str">
        <f>IF(OR($B190="",ISERROR(VLOOKUP($B190&amp;"_"&amp;$Z190,activiteiten!$A:$BC,AV$32,0))),"",VLOOKUP($B190&amp;"_"&amp;$Z190,activiteiten!$A:$BC,AV$32,0))</f>
        <v/>
      </c>
      <c r="AW190" s="312"/>
      <c r="AX190" s="312" t="str">
        <f>IF(OR($B190="",ISERROR(VLOOKUP($B190&amp;"_"&amp;$Z190,activiteiten!$A:$BC,AX$32,0))),"",VLOOKUP($B190&amp;"_"&amp;$Z190,activiteiten!$A:$BC,AX$32,0))</f>
        <v/>
      </c>
      <c r="AY190" s="312"/>
      <c r="AZ190" s="312" t="str">
        <f>IF(OR($B190="",ISERROR(VLOOKUP($B190&amp;"_"&amp;$Z190,activiteiten!$A:$BC,AZ$32,0))),"",VLOOKUP($B190&amp;"_"&amp;$Z190,activiteiten!$A:$BC,AZ$32,0))</f>
        <v/>
      </c>
      <c r="BA190" s="312"/>
      <c r="BB190" s="312" t="str">
        <f>IF(OR($B190="",ISERROR(VLOOKUP($B190&amp;"_"&amp;$Z190,activiteiten!$A:$BC,BB$32,0))),"",VLOOKUP($B190&amp;"_"&amp;$Z190,activiteiten!$A:$BC,BB$32,0))</f>
        <v/>
      </c>
      <c r="BC190" s="312"/>
      <c r="BD190" s="312" t="str">
        <f>IF(OR($B190="",ISERROR(VLOOKUP($B190&amp;"_"&amp;$Z190,activiteiten!$A:$BC,BD$32,0))),"",VLOOKUP($B190&amp;"_"&amp;$Z190,activiteiten!$A:$BC,BD$32,0))</f>
        <v/>
      </c>
      <c r="BG190" s="348" t="str">
        <f>percelen!BK161</f>
        <v>N</v>
      </c>
    </row>
    <row r="191" spans="1:59" x14ac:dyDescent="0.25">
      <c r="A191" s="49"/>
      <c r="B191" s="297"/>
      <c r="C191" s="49"/>
      <c r="D191" s="113"/>
      <c r="E191" s="49"/>
      <c r="F191" s="49" t="str">
        <f>IF(D191&lt;&gt;"",VLOOKUP(D191,LOV_GWSGRP!$BX:$BY,2,0),"")</f>
        <v/>
      </c>
      <c r="G191" s="49"/>
      <c r="H191" s="49"/>
      <c r="I191" s="49"/>
      <c r="J191" s="49"/>
      <c r="K191" s="49"/>
      <c r="L191" s="113"/>
      <c r="M191" s="49"/>
      <c r="N191" s="49"/>
      <c r="O191" s="436"/>
      <c r="P191" s="436"/>
      <c r="Q191" s="49"/>
      <c r="R191" s="437"/>
      <c r="S191" s="438"/>
      <c r="T191" s="438"/>
      <c r="U191" s="438"/>
      <c r="V191" s="438"/>
      <c r="W191" s="49"/>
      <c r="X191" s="297"/>
      <c r="Y191" s="49"/>
      <c r="Z191" s="436"/>
      <c r="AA191" s="436"/>
      <c r="AB191" s="436"/>
      <c r="AC191" s="436"/>
      <c r="AD191" s="436"/>
      <c r="AE191" s="436"/>
      <c r="AF191" s="436"/>
      <c r="AG191" s="49"/>
      <c r="AH191" s="343"/>
      <c r="AI191" s="49"/>
      <c r="AJ191" s="372" t="str">
        <f t="shared" si="5"/>
        <v/>
      </c>
      <c r="AK191" s="319"/>
      <c r="AM191" s="355" t="str">
        <f>IF(ISERROR(VLOOKUP(B191,percelen!BA:IW,AM$32,0)),"N",VLOOKUP(B191,percelen!BA:IW,AM$32,0))</f>
        <v>N</v>
      </c>
      <c r="AN191" s="355" t="str">
        <f>IF(ISERROR(VLOOKUP(B191&amp;"_"&amp;Z191,activiteiten!$A:$BD,AN$32,0)),"N",VLOOKUP(B191&amp;"_"&amp;Z191,activiteiten!$A:$BD,AN$32,0))</f>
        <v>N</v>
      </c>
      <c r="AO191" s="355" t="str">
        <f>IF(ISERROR(VLOOKUP(B191&amp;"_"&amp;Z191,activiteiten!$A:$BE,AO$32,0)),"N",VLOOKUP(B191&amp;"_"&amp;Z191,activiteiten!$A:$BE,AO$32,0))</f>
        <v>N</v>
      </c>
      <c r="AP191" s="355" t="str">
        <f>IF(ISERROR(VLOOKUP(B191,percelen!BA:IW,AP$32,0)),"N",VLOOKUP(B191,percelen!BA:IW,AP$32,0))</f>
        <v>N</v>
      </c>
      <c r="AQ191" s="355" t="str">
        <f>IF(ISERROR(VLOOKUP(B191,percelen!BA:IW,AQ$32,0)),"N",VLOOKUP(B191,percelen!BA:IW,AQ$32,0))</f>
        <v>N</v>
      </c>
      <c r="AR191" s="355" t="str">
        <f t="shared" si="6"/>
        <v>N</v>
      </c>
      <c r="AS191" s="313" t="s">
        <v>448</v>
      </c>
      <c r="AT191" s="317" t="str">
        <f>IF(OR($B191="",ISERROR(VLOOKUP($B191&amp;"_"&amp;$Z191,activiteiten!$A:$BC,AT$32,0))),"",VLOOKUP($B191&amp;"_"&amp;$Z191,activiteiten!$A:$BC,AT$32,0))</f>
        <v/>
      </c>
      <c r="AU191" s="313"/>
      <c r="AV191" s="312" t="str">
        <f>IF(OR($B191="",ISERROR(VLOOKUP($B191&amp;"_"&amp;$Z191,activiteiten!$A:$BC,AV$32,0))),"",VLOOKUP($B191&amp;"_"&amp;$Z191,activiteiten!$A:$BC,AV$32,0))</f>
        <v/>
      </c>
      <c r="AW191" s="312"/>
      <c r="AX191" s="312" t="str">
        <f>IF(OR($B191="",ISERROR(VLOOKUP($B191&amp;"_"&amp;$Z191,activiteiten!$A:$BC,AX$32,0))),"",VLOOKUP($B191&amp;"_"&amp;$Z191,activiteiten!$A:$BC,AX$32,0))</f>
        <v/>
      </c>
      <c r="AY191" s="312"/>
      <c r="AZ191" s="312" t="str">
        <f>IF(OR($B191="",ISERROR(VLOOKUP($B191&amp;"_"&amp;$Z191,activiteiten!$A:$BC,AZ$32,0))),"",VLOOKUP($B191&amp;"_"&amp;$Z191,activiteiten!$A:$BC,AZ$32,0))</f>
        <v/>
      </c>
      <c r="BA191" s="312"/>
      <c r="BB191" s="312" t="str">
        <f>IF(OR($B191="",ISERROR(VLOOKUP($B191&amp;"_"&amp;$Z191,activiteiten!$A:$BC,BB$32,0))),"",VLOOKUP($B191&amp;"_"&amp;$Z191,activiteiten!$A:$BC,BB$32,0))</f>
        <v/>
      </c>
      <c r="BC191" s="312"/>
      <c r="BD191" s="312" t="str">
        <f>IF(OR($B191="",ISERROR(VLOOKUP($B191&amp;"_"&amp;$Z191,activiteiten!$A:$BC,BD$32,0))),"",VLOOKUP($B191&amp;"_"&amp;$Z191,activiteiten!$A:$BC,BD$32,0))</f>
        <v/>
      </c>
      <c r="BG191" s="348" t="str">
        <f>percelen!BK162</f>
        <v>N</v>
      </c>
    </row>
    <row r="192" spans="1:59" x14ac:dyDescent="0.25">
      <c r="A192" s="49"/>
      <c r="B192" s="297"/>
      <c r="C192" s="49"/>
      <c r="D192" s="113"/>
      <c r="E192" s="49"/>
      <c r="F192" s="49" t="str">
        <f>IF(D192&lt;&gt;"",VLOOKUP(D192,LOV_GWSGRP!$BX:$BY,2,0),"")</f>
        <v/>
      </c>
      <c r="G192" s="49"/>
      <c r="H192" s="49"/>
      <c r="I192" s="49"/>
      <c r="J192" s="49"/>
      <c r="K192" s="49"/>
      <c r="L192" s="113"/>
      <c r="M192" s="49"/>
      <c r="N192" s="49"/>
      <c r="O192" s="436"/>
      <c r="P192" s="436"/>
      <c r="Q192" s="49"/>
      <c r="R192" s="437"/>
      <c r="S192" s="438"/>
      <c r="T192" s="438"/>
      <c r="U192" s="438"/>
      <c r="V192" s="438"/>
      <c r="W192" s="49"/>
      <c r="X192" s="297"/>
      <c r="Y192" s="49"/>
      <c r="Z192" s="436"/>
      <c r="AA192" s="436"/>
      <c r="AB192" s="436"/>
      <c r="AC192" s="436"/>
      <c r="AD192" s="436"/>
      <c r="AE192" s="436"/>
      <c r="AF192" s="436"/>
      <c r="AG192" s="49"/>
      <c r="AH192" s="343"/>
      <c r="AI192" s="49"/>
      <c r="AJ192" s="372" t="str">
        <f t="shared" si="5"/>
        <v/>
      </c>
      <c r="AK192" s="319"/>
      <c r="AM192" s="355" t="str">
        <f>IF(ISERROR(VLOOKUP(B192,percelen!BA:IW,AM$32,0)),"N",VLOOKUP(B192,percelen!BA:IW,AM$32,0))</f>
        <v>N</v>
      </c>
      <c r="AN192" s="355" t="str">
        <f>IF(ISERROR(VLOOKUP(B192&amp;"_"&amp;Z192,activiteiten!$A:$BD,AN$32,0)),"N",VLOOKUP(B192&amp;"_"&amp;Z192,activiteiten!$A:$BD,AN$32,0))</f>
        <v>N</v>
      </c>
      <c r="AO192" s="355" t="str">
        <f>IF(ISERROR(VLOOKUP(B192&amp;"_"&amp;Z192,activiteiten!$A:$BE,AO$32,0)),"N",VLOOKUP(B192&amp;"_"&amp;Z192,activiteiten!$A:$BE,AO$32,0))</f>
        <v>N</v>
      </c>
      <c r="AP192" s="355" t="str">
        <f>IF(ISERROR(VLOOKUP(B192,percelen!BA:IW,AP$32,0)),"N",VLOOKUP(B192,percelen!BA:IW,AP$32,0))</f>
        <v>N</v>
      </c>
      <c r="AQ192" s="355" t="str">
        <f>IF(ISERROR(VLOOKUP(B192,percelen!BA:IW,AQ$32,0)),"N",VLOOKUP(B192,percelen!BA:IW,AQ$32,0))</f>
        <v>N</v>
      </c>
      <c r="AR192" s="355" t="str">
        <f t="shared" si="6"/>
        <v>N</v>
      </c>
      <c r="AS192" s="313" t="s">
        <v>448</v>
      </c>
      <c r="AT192" s="317" t="str">
        <f>IF(OR($B192="",ISERROR(VLOOKUP($B192&amp;"_"&amp;$Z192,activiteiten!$A:$BC,AT$32,0))),"",VLOOKUP($B192&amp;"_"&amp;$Z192,activiteiten!$A:$BC,AT$32,0))</f>
        <v/>
      </c>
      <c r="AU192" s="313"/>
      <c r="AV192" s="312" t="str">
        <f>IF(OR($B192="",ISERROR(VLOOKUP($B192&amp;"_"&amp;$Z192,activiteiten!$A:$BC,AV$32,0))),"",VLOOKUP($B192&amp;"_"&amp;$Z192,activiteiten!$A:$BC,AV$32,0))</f>
        <v/>
      </c>
      <c r="AW192" s="312"/>
      <c r="AX192" s="312" t="str">
        <f>IF(OR($B192="",ISERROR(VLOOKUP($B192&amp;"_"&amp;$Z192,activiteiten!$A:$BC,AX$32,0))),"",VLOOKUP($B192&amp;"_"&amp;$Z192,activiteiten!$A:$BC,AX$32,0))</f>
        <v/>
      </c>
      <c r="AY192" s="312"/>
      <c r="AZ192" s="312" t="str">
        <f>IF(OR($B192="",ISERROR(VLOOKUP($B192&amp;"_"&amp;$Z192,activiteiten!$A:$BC,AZ$32,0))),"",VLOOKUP($B192&amp;"_"&amp;$Z192,activiteiten!$A:$BC,AZ$32,0))</f>
        <v/>
      </c>
      <c r="BA192" s="312"/>
      <c r="BB192" s="312" t="str">
        <f>IF(OR($B192="",ISERROR(VLOOKUP($B192&amp;"_"&amp;$Z192,activiteiten!$A:$BC,BB$32,0))),"",VLOOKUP($B192&amp;"_"&amp;$Z192,activiteiten!$A:$BC,BB$32,0))</f>
        <v/>
      </c>
      <c r="BC192" s="312"/>
      <c r="BD192" s="312" t="str">
        <f>IF(OR($B192="",ISERROR(VLOOKUP($B192&amp;"_"&amp;$Z192,activiteiten!$A:$BC,BD$32,0))),"",VLOOKUP($B192&amp;"_"&amp;$Z192,activiteiten!$A:$BC,BD$32,0))</f>
        <v/>
      </c>
      <c r="BG192" s="348" t="str">
        <f>percelen!BK163</f>
        <v>N</v>
      </c>
    </row>
    <row r="193" spans="1:59" x14ac:dyDescent="0.25">
      <c r="A193" s="49"/>
      <c r="B193" s="297"/>
      <c r="C193" s="49"/>
      <c r="D193" s="113"/>
      <c r="E193" s="49"/>
      <c r="F193" s="49" t="str">
        <f>IF(D193&lt;&gt;"",VLOOKUP(D193,LOV_GWSGRP!$BX:$BY,2,0),"")</f>
        <v/>
      </c>
      <c r="G193" s="49"/>
      <c r="H193" s="49"/>
      <c r="I193" s="49"/>
      <c r="J193" s="49"/>
      <c r="K193" s="49"/>
      <c r="L193" s="113"/>
      <c r="M193" s="49"/>
      <c r="N193" s="49"/>
      <c r="O193" s="436"/>
      <c r="P193" s="436"/>
      <c r="Q193" s="49"/>
      <c r="R193" s="437"/>
      <c r="S193" s="438"/>
      <c r="T193" s="438"/>
      <c r="U193" s="438"/>
      <c r="V193" s="438"/>
      <c r="W193" s="49"/>
      <c r="X193" s="297"/>
      <c r="Y193" s="49"/>
      <c r="Z193" s="436"/>
      <c r="AA193" s="436"/>
      <c r="AB193" s="436"/>
      <c r="AC193" s="436"/>
      <c r="AD193" s="436"/>
      <c r="AE193" s="436"/>
      <c r="AF193" s="436"/>
      <c r="AG193" s="49"/>
      <c r="AH193" s="343"/>
      <c r="AI193" s="49"/>
      <c r="AJ193" s="372" t="str">
        <f t="shared" si="5"/>
        <v/>
      </c>
      <c r="AK193" s="319"/>
      <c r="AM193" s="355" t="str">
        <f>IF(ISERROR(VLOOKUP(B193,percelen!BA:IW,AM$32,0)),"N",VLOOKUP(B193,percelen!BA:IW,AM$32,0))</f>
        <v>N</v>
      </c>
      <c r="AN193" s="355" t="str">
        <f>IF(ISERROR(VLOOKUP(B193&amp;"_"&amp;Z193,activiteiten!$A:$BD,AN$32,0)),"N",VLOOKUP(B193&amp;"_"&amp;Z193,activiteiten!$A:$BD,AN$32,0))</f>
        <v>N</v>
      </c>
      <c r="AO193" s="355" t="str">
        <f>IF(ISERROR(VLOOKUP(B193&amp;"_"&amp;Z193,activiteiten!$A:$BE,AO$32,0)),"N",VLOOKUP(B193&amp;"_"&amp;Z193,activiteiten!$A:$BE,AO$32,0))</f>
        <v>N</v>
      </c>
      <c r="AP193" s="355" t="str">
        <f>IF(ISERROR(VLOOKUP(B193,percelen!BA:IW,AP$32,0)),"N",VLOOKUP(B193,percelen!BA:IW,AP$32,0))</f>
        <v>N</v>
      </c>
      <c r="AQ193" s="355" t="str">
        <f>IF(ISERROR(VLOOKUP(B193,percelen!BA:IW,AQ$32,0)),"N",VLOOKUP(B193,percelen!BA:IW,AQ$32,0))</f>
        <v>N</v>
      </c>
      <c r="AR193" s="355" t="str">
        <f t="shared" si="6"/>
        <v>N</v>
      </c>
      <c r="AS193" s="313" t="s">
        <v>448</v>
      </c>
      <c r="AT193" s="317" t="str">
        <f>IF(OR($B193="",ISERROR(VLOOKUP($B193&amp;"_"&amp;$Z193,activiteiten!$A:$BC,AT$32,0))),"",VLOOKUP($B193&amp;"_"&amp;$Z193,activiteiten!$A:$BC,AT$32,0))</f>
        <v/>
      </c>
      <c r="AU193" s="313"/>
      <c r="AV193" s="312" t="str">
        <f>IF(OR($B193="",ISERROR(VLOOKUP($B193&amp;"_"&amp;$Z193,activiteiten!$A:$BC,AV$32,0))),"",VLOOKUP($B193&amp;"_"&amp;$Z193,activiteiten!$A:$BC,AV$32,0))</f>
        <v/>
      </c>
      <c r="AW193" s="312"/>
      <c r="AX193" s="312" t="str">
        <f>IF(OR($B193="",ISERROR(VLOOKUP($B193&amp;"_"&amp;$Z193,activiteiten!$A:$BC,AX$32,0))),"",VLOOKUP($B193&amp;"_"&amp;$Z193,activiteiten!$A:$BC,AX$32,0))</f>
        <v/>
      </c>
      <c r="AY193" s="312"/>
      <c r="AZ193" s="312" t="str">
        <f>IF(OR($B193="",ISERROR(VLOOKUP($B193&amp;"_"&amp;$Z193,activiteiten!$A:$BC,AZ$32,0))),"",VLOOKUP($B193&amp;"_"&amp;$Z193,activiteiten!$A:$BC,AZ$32,0))</f>
        <v/>
      </c>
      <c r="BA193" s="312"/>
      <c r="BB193" s="312" t="str">
        <f>IF(OR($B193="",ISERROR(VLOOKUP($B193&amp;"_"&amp;$Z193,activiteiten!$A:$BC,BB$32,0))),"",VLOOKUP($B193&amp;"_"&amp;$Z193,activiteiten!$A:$BC,BB$32,0))</f>
        <v/>
      </c>
      <c r="BC193" s="312"/>
      <c r="BD193" s="312" t="str">
        <f>IF(OR($B193="",ISERROR(VLOOKUP($B193&amp;"_"&amp;$Z193,activiteiten!$A:$BC,BD$32,0))),"",VLOOKUP($B193&amp;"_"&amp;$Z193,activiteiten!$A:$BC,BD$32,0))</f>
        <v/>
      </c>
      <c r="BG193" s="348" t="str">
        <f>percelen!BK164</f>
        <v>N</v>
      </c>
    </row>
    <row r="194" spans="1:59" x14ac:dyDescent="0.25">
      <c r="A194" s="49"/>
      <c r="B194" s="297"/>
      <c r="C194" s="49"/>
      <c r="D194" s="113"/>
      <c r="E194" s="49"/>
      <c r="F194" s="49" t="str">
        <f>IF(D194&lt;&gt;"",VLOOKUP(D194,LOV_GWSGRP!$BX:$BY,2,0),"")</f>
        <v/>
      </c>
      <c r="G194" s="49"/>
      <c r="H194" s="49"/>
      <c r="I194" s="49"/>
      <c r="J194" s="49"/>
      <c r="K194" s="49"/>
      <c r="L194" s="113"/>
      <c r="M194" s="49"/>
      <c r="N194" s="49"/>
      <c r="O194" s="436"/>
      <c r="P194" s="436"/>
      <c r="Q194" s="49"/>
      <c r="R194" s="437"/>
      <c r="S194" s="438"/>
      <c r="T194" s="438"/>
      <c r="U194" s="438"/>
      <c r="V194" s="438"/>
      <c r="W194" s="49"/>
      <c r="X194" s="297"/>
      <c r="Y194" s="49"/>
      <c r="Z194" s="436"/>
      <c r="AA194" s="436"/>
      <c r="AB194" s="436"/>
      <c r="AC194" s="436"/>
      <c r="AD194" s="436"/>
      <c r="AE194" s="436"/>
      <c r="AF194" s="436"/>
      <c r="AG194" s="49"/>
      <c r="AH194" s="343"/>
      <c r="AI194" s="49"/>
      <c r="AJ194" s="372" t="str">
        <f t="shared" si="5"/>
        <v/>
      </c>
      <c r="AK194" s="319"/>
      <c r="AM194" s="355" t="str">
        <f>IF(ISERROR(VLOOKUP(B194,percelen!BA:IW,AM$32,0)),"N",VLOOKUP(B194,percelen!BA:IW,AM$32,0))</f>
        <v>N</v>
      </c>
      <c r="AN194" s="355" t="str">
        <f>IF(ISERROR(VLOOKUP(B194&amp;"_"&amp;Z194,activiteiten!$A:$BD,AN$32,0)),"N",VLOOKUP(B194&amp;"_"&amp;Z194,activiteiten!$A:$BD,AN$32,0))</f>
        <v>N</v>
      </c>
      <c r="AO194" s="355" t="str">
        <f>IF(ISERROR(VLOOKUP(B194&amp;"_"&amp;Z194,activiteiten!$A:$BE,AO$32,0)),"N",VLOOKUP(B194&amp;"_"&amp;Z194,activiteiten!$A:$BE,AO$32,0))</f>
        <v>N</v>
      </c>
      <c r="AP194" s="355" t="str">
        <f>IF(ISERROR(VLOOKUP(B194,percelen!BA:IW,AP$32,0)),"N",VLOOKUP(B194,percelen!BA:IW,AP$32,0))</f>
        <v>N</v>
      </c>
      <c r="AQ194" s="355" t="str">
        <f>IF(ISERROR(VLOOKUP(B194,percelen!BA:IW,AQ$32,0)),"N",VLOOKUP(B194,percelen!BA:IW,AQ$32,0))</f>
        <v>N</v>
      </c>
      <c r="AR194" s="355" t="str">
        <f t="shared" si="6"/>
        <v>N</v>
      </c>
      <c r="AS194" s="313" t="s">
        <v>448</v>
      </c>
      <c r="AT194" s="317" t="str">
        <f>IF(OR($B194="",ISERROR(VLOOKUP($B194&amp;"_"&amp;$Z194,activiteiten!$A:$BC,AT$32,0))),"",VLOOKUP($B194&amp;"_"&amp;$Z194,activiteiten!$A:$BC,AT$32,0))</f>
        <v/>
      </c>
      <c r="AU194" s="313"/>
      <c r="AV194" s="312" t="str">
        <f>IF(OR($B194="",ISERROR(VLOOKUP($B194&amp;"_"&amp;$Z194,activiteiten!$A:$BC,AV$32,0))),"",VLOOKUP($B194&amp;"_"&amp;$Z194,activiteiten!$A:$BC,AV$32,0))</f>
        <v/>
      </c>
      <c r="AW194" s="312"/>
      <c r="AX194" s="312" t="str">
        <f>IF(OR($B194="",ISERROR(VLOOKUP($B194&amp;"_"&amp;$Z194,activiteiten!$A:$BC,AX$32,0))),"",VLOOKUP($B194&amp;"_"&amp;$Z194,activiteiten!$A:$BC,AX$32,0))</f>
        <v/>
      </c>
      <c r="AY194" s="312"/>
      <c r="AZ194" s="312" t="str">
        <f>IF(OR($B194="",ISERROR(VLOOKUP($B194&amp;"_"&amp;$Z194,activiteiten!$A:$BC,AZ$32,0))),"",VLOOKUP($B194&amp;"_"&amp;$Z194,activiteiten!$A:$BC,AZ$32,0))</f>
        <v/>
      </c>
      <c r="BA194" s="312"/>
      <c r="BB194" s="312" t="str">
        <f>IF(OR($B194="",ISERROR(VLOOKUP($B194&amp;"_"&amp;$Z194,activiteiten!$A:$BC,BB$32,0))),"",VLOOKUP($B194&amp;"_"&amp;$Z194,activiteiten!$A:$BC,BB$32,0))</f>
        <v/>
      </c>
      <c r="BC194" s="312"/>
      <c r="BD194" s="312" t="str">
        <f>IF(OR($B194="",ISERROR(VLOOKUP($B194&amp;"_"&amp;$Z194,activiteiten!$A:$BC,BD$32,0))),"",VLOOKUP($B194&amp;"_"&amp;$Z194,activiteiten!$A:$BC,BD$32,0))</f>
        <v/>
      </c>
      <c r="BG194" s="348" t="str">
        <f>percelen!BK165</f>
        <v>N</v>
      </c>
    </row>
    <row r="195" spans="1:59" x14ac:dyDescent="0.25">
      <c r="A195" s="49"/>
      <c r="B195" s="297"/>
      <c r="C195" s="49"/>
      <c r="D195" s="113"/>
      <c r="E195" s="49"/>
      <c r="F195" s="49" t="str">
        <f>IF(D195&lt;&gt;"",VLOOKUP(D195,LOV_GWSGRP!$BX:$BY,2,0),"")</f>
        <v/>
      </c>
      <c r="G195" s="49"/>
      <c r="H195" s="49"/>
      <c r="I195" s="49"/>
      <c r="J195" s="49"/>
      <c r="K195" s="49"/>
      <c r="L195" s="113"/>
      <c r="M195" s="49"/>
      <c r="N195" s="49"/>
      <c r="O195" s="436"/>
      <c r="P195" s="436"/>
      <c r="Q195" s="49"/>
      <c r="R195" s="437"/>
      <c r="S195" s="438"/>
      <c r="T195" s="438"/>
      <c r="U195" s="438"/>
      <c r="V195" s="438"/>
      <c r="W195" s="49"/>
      <c r="X195" s="297"/>
      <c r="Y195" s="49"/>
      <c r="Z195" s="436"/>
      <c r="AA195" s="436"/>
      <c r="AB195" s="436"/>
      <c r="AC195" s="436"/>
      <c r="AD195" s="436"/>
      <c r="AE195" s="436"/>
      <c r="AF195" s="436"/>
      <c r="AG195" s="49"/>
      <c r="AH195" s="343"/>
      <c r="AI195" s="49"/>
      <c r="AJ195" s="372" t="str">
        <f t="shared" si="5"/>
        <v/>
      </c>
      <c r="AK195" s="319"/>
      <c r="AM195" s="355" t="str">
        <f>IF(ISERROR(VLOOKUP(B195,percelen!BA:IW,AM$32,0)),"N",VLOOKUP(B195,percelen!BA:IW,AM$32,0))</f>
        <v>N</v>
      </c>
      <c r="AN195" s="355" t="str">
        <f>IF(ISERROR(VLOOKUP(B195&amp;"_"&amp;Z195,activiteiten!$A:$BD,AN$32,0)),"N",VLOOKUP(B195&amp;"_"&amp;Z195,activiteiten!$A:$BD,AN$32,0))</f>
        <v>N</v>
      </c>
      <c r="AO195" s="355" t="str">
        <f>IF(ISERROR(VLOOKUP(B195&amp;"_"&amp;Z195,activiteiten!$A:$BE,AO$32,0)),"N",VLOOKUP(B195&amp;"_"&amp;Z195,activiteiten!$A:$BE,AO$32,0))</f>
        <v>N</v>
      </c>
      <c r="AP195" s="355" t="str">
        <f>IF(ISERROR(VLOOKUP(B195,percelen!BA:IW,AP$32,0)),"N",VLOOKUP(B195,percelen!BA:IW,AP$32,0))</f>
        <v>N</v>
      </c>
      <c r="AQ195" s="355" t="str">
        <f>IF(ISERROR(VLOOKUP(B195,percelen!BA:IW,AQ$32,0)),"N",VLOOKUP(B195,percelen!BA:IW,AQ$32,0))</f>
        <v>N</v>
      </c>
      <c r="AR195" s="355" t="str">
        <f t="shared" si="6"/>
        <v>N</v>
      </c>
      <c r="AS195" s="313" t="s">
        <v>448</v>
      </c>
      <c r="AT195" s="317" t="str">
        <f>IF(OR($B195="",ISERROR(VLOOKUP($B195&amp;"_"&amp;$Z195,activiteiten!$A:$BC,AT$32,0))),"",VLOOKUP($B195&amp;"_"&amp;$Z195,activiteiten!$A:$BC,AT$32,0))</f>
        <v/>
      </c>
      <c r="AU195" s="313"/>
      <c r="AV195" s="312" t="str">
        <f>IF(OR($B195="",ISERROR(VLOOKUP($B195&amp;"_"&amp;$Z195,activiteiten!$A:$BC,AV$32,0))),"",VLOOKUP($B195&amp;"_"&amp;$Z195,activiteiten!$A:$BC,AV$32,0))</f>
        <v/>
      </c>
      <c r="AW195" s="312"/>
      <c r="AX195" s="312" t="str">
        <f>IF(OR($B195="",ISERROR(VLOOKUP($B195&amp;"_"&amp;$Z195,activiteiten!$A:$BC,AX$32,0))),"",VLOOKUP($B195&amp;"_"&amp;$Z195,activiteiten!$A:$BC,AX$32,0))</f>
        <v/>
      </c>
      <c r="AY195" s="312"/>
      <c r="AZ195" s="312" t="str">
        <f>IF(OR($B195="",ISERROR(VLOOKUP($B195&amp;"_"&amp;$Z195,activiteiten!$A:$BC,AZ$32,0))),"",VLOOKUP($B195&amp;"_"&amp;$Z195,activiteiten!$A:$BC,AZ$32,0))</f>
        <v/>
      </c>
      <c r="BA195" s="312"/>
      <c r="BB195" s="312" t="str">
        <f>IF(OR($B195="",ISERROR(VLOOKUP($B195&amp;"_"&amp;$Z195,activiteiten!$A:$BC,BB$32,0))),"",VLOOKUP($B195&amp;"_"&amp;$Z195,activiteiten!$A:$BC,BB$32,0))</f>
        <v/>
      </c>
      <c r="BC195" s="312"/>
      <c r="BD195" s="312" t="str">
        <f>IF(OR($B195="",ISERROR(VLOOKUP($B195&amp;"_"&amp;$Z195,activiteiten!$A:$BC,BD$32,0))),"",VLOOKUP($B195&amp;"_"&amp;$Z195,activiteiten!$A:$BC,BD$32,0))</f>
        <v/>
      </c>
      <c r="BG195" s="348" t="str">
        <f>percelen!BK166</f>
        <v>N</v>
      </c>
    </row>
    <row r="196" spans="1:59" x14ac:dyDescent="0.25">
      <c r="A196" s="49"/>
      <c r="B196" s="297"/>
      <c r="C196" s="49"/>
      <c r="D196" s="113"/>
      <c r="E196" s="49"/>
      <c r="F196" s="49" t="str">
        <f>IF(D196&lt;&gt;"",VLOOKUP(D196,LOV_GWSGRP!$BX:$BY,2,0),"")</f>
        <v/>
      </c>
      <c r="G196" s="49"/>
      <c r="H196" s="49"/>
      <c r="I196" s="49"/>
      <c r="J196" s="49"/>
      <c r="K196" s="49"/>
      <c r="L196" s="113"/>
      <c r="M196" s="49"/>
      <c r="N196" s="49"/>
      <c r="O196" s="436"/>
      <c r="P196" s="436"/>
      <c r="Q196" s="49"/>
      <c r="R196" s="437"/>
      <c r="S196" s="438"/>
      <c r="T196" s="438"/>
      <c r="U196" s="438"/>
      <c r="V196" s="438"/>
      <c r="W196" s="49"/>
      <c r="X196" s="297"/>
      <c r="Y196" s="49"/>
      <c r="Z196" s="436"/>
      <c r="AA196" s="436"/>
      <c r="AB196" s="436"/>
      <c r="AC196" s="436"/>
      <c r="AD196" s="436"/>
      <c r="AE196" s="436"/>
      <c r="AF196" s="436"/>
      <c r="AG196" s="49"/>
      <c r="AH196" s="343"/>
      <c r="AI196" s="49"/>
      <c r="AJ196" s="372" t="str">
        <f t="shared" si="5"/>
        <v/>
      </c>
      <c r="AK196" s="319"/>
      <c r="AM196" s="355" t="str">
        <f>IF(ISERROR(VLOOKUP(B196,percelen!BA:IW,AM$32,0)),"N",VLOOKUP(B196,percelen!BA:IW,AM$32,0))</f>
        <v>N</v>
      </c>
      <c r="AN196" s="355" t="str">
        <f>IF(ISERROR(VLOOKUP(B196&amp;"_"&amp;Z196,activiteiten!$A:$BD,AN$32,0)),"N",VLOOKUP(B196&amp;"_"&amp;Z196,activiteiten!$A:$BD,AN$32,0))</f>
        <v>N</v>
      </c>
      <c r="AO196" s="355" t="str">
        <f>IF(ISERROR(VLOOKUP(B196&amp;"_"&amp;Z196,activiteiten!$A:$BE,AO$32,0)),"N",VLOOKUP(B196&amp;"_"&amp;Z196,activiteiten!$A:$BE,AO$32,0))</f>
        <v>N</v>
      </c>
      <c r="AP196" s="355" t="str">
        <f>IF(ISERROR(VLOOKUP(B196,percelen!BA:IW,AP$32,0)),"N",VLOOKUP(B196,percelen!BA:IW,AP$32,0))</f>
        <v>N</v>
      </c>
      <c r="AQ196" s="355" t="str">
        <f>IF(ISERROR(VLOOKUP(B196,percelen!BA:IW,AQ$32,0)),"N",VLOOKUP(B196,percelen!BA:IW,AQ$32,0))</f>
        <v>N</v>
      </c>
      <c r="AR196" s="355" t="str">
        <f t="shared" si="6"/>
        <v>N</v>
      </c>
      <c r="AS196" s="313" t="s">
        <v>448</v>
      </c>
      <c r="AT196" s="317" t="str">
        <f>IF(OR($B196="",ISERROR(VLOOKUP($B196&amp;"_"&amp;$Z196,activiteiten!$A:$BC,AT$32,0))),"",VLOOKUP($B196&amp;"_"&amp;$Z196,activiteiten!$A:$BC,AT$32,0))</f>
        <v/>
      </c>
      <c r="AU196" s="313"/>
      <c r="AV196" s="312" t="str">
        <f>IF(OR($B196="",ISERROR(VLOOKUP($B196&amp;"_"&amp;$Z196,activiteiten!$A:$BC,AV$32,0))),"",VLOOKUP($B196&amp;"_"&amp;$Z196,activiteiten!$A:$BC,AV$32,0))</f>
        <v/>
      </c>
      <c r="AW196" s="312"/>
      <c r="AX196" s="312" t="str">
        <f>IF(OR($B196="",ISERROR(VLOOKUP($B196&amp;"_"&amp;$Z196,activiteiten!$A:$BC,AX$32,0))),"",VLOOKUP($B196&amp;"_"&amp;$Z196,activiteiten!$A:$BC,AX$32,0))</f>
        <v/>
      </c>
      <c r="AY196" s="312"/>
      <c r="AZ196" s="312" t="str">
        <f>IF(OR($B196="",ISERROR(VLOOKUP($B196&amp;"_"&amp;$Z196,activiteiten!$A:$BC,AZ$32,0))),"",VLOOKUP($B196&amp;"_"&amp;$Z196,activiteiten!$A:$BC,AZ$32,0))</f>
        <v/>
      </c>
      <c r="BA196" s="312"/>
      <c r="BB196" s="312" t="str">
        <f>IF(OR($B196="",ISERROR(VLOOKUP($B196&amp;"_"&amp;$Z196,activiteiten!$A:$BC,BB$32,0))),"",VLOOKUP($B196&amp;"_"&amp;$Z196,activiteiten!$A:$BC,BB$32,0))</f>
        <v/>
      </c>
      <c r="BC196" s="312"/>
      <c r="BD196" s="312" t="str">
        <f>IF(OR($B196="",ISERROR(VLOOKUP($B196&amp;"_"&amp;$Z196,activiteiten!$A:$BC,BD$32,0))),"",VLOOKUP($B196&amp;"_"&amp;$Z196,activiteiten!$A:$BC,BD$32,0))</f>
        <v/>
      </c>
      <c r="BG196" s="348" t="str">
        <f>percelen!BK167</f>
        <v>N</v>
      </c>
    </row>
    <row r="197" spans="1:59" x14ac:dyDescent="0.25">
      <c r="A197" s="49"/>
      <c r="B197" s="297"/>
      <c r="C197" s="49"/>
      <c r="D197" s="113"/>
      <c r="E197" s="49"/>
      <c r="F197" s="49" t="str">
        <f>IF(D197&lt;&gt;"",VLOOKUP(D197,LOV_GWSGRP!$BX:$BY,2,0),"")</f>
        <v/>
      </c>
      <c r="G197" s="49"/>
      <c r="H197" s="49"/>
      <c r="I197" s="49"/>
      <c r="J197" s="49"/>
      <c r="K197" s="49"/>
      <c r="L197" s="113"/>
      <c r="M197" s="49"/>
      <c r="N197" s="49"/>
      <c r="O197" s="436"/>
      <c r="P197" s="436"/>
      <c r="Q197" s="49"/>
      <c r="R197" s="437"/>
      <c r="S197" s="438"/>
      <c r="T197" s="438"/>
      <c r="U197" s="438"/>
      <c r="V197" s="438"/>
      <c r="W197" s="49"/>
      <c r="X197" s="297"/>
      <c r="Y197" s="49"/>
      <c r="Z197" s="436"/>
      <c r="AA197" s="436"/>
      <c r="AB197" s="436"/>
      <c r="AC197" s="436"/>
      <c r="AD197" s="436"/>
      <c r="AE197" s="436"/>
      <c r="AF197" s="436"/>
      <c r="AG197" s="49"/>
      <c r="AH197" s="343"/>
      <c r="AI197" s="49"/>
      <c r="AJ197" s="372" t="str">
        <f t="shared" si="5"/>
        <v/>
      </c>
      <c r="AK197" s="319"/>
      <c r="AM197" s="355" t="str">
        <f>IF(ISERROR(VLOOKUP(B197,percelen!BA:IW,AM$32,0)),"N",VLOOKUP(B197,percelen!BA:IW,AM$32,0))</f>
        <v>N</v>
      </c>
      <c r="AN197" s="355" t="str">
        <f>IF(ISERROR(VLOOKUP(B197&amp;"_"&amp;Z197,activiteiten!$A:$BD,AN$32,0)),"N",VLOOKUP(B197&amp;"_"&amp;Z197,activiteiten!$A:$BD,AN$32,0))</f>
        <v>N</v>
      </c>
      <c r="AO197" s="355" t="str">
        <f>IF(ISERROR(VLOOKUP(B197&amp;"_"&amp;Z197,activiteiten!$A:$BE,AO$32,0)),"N",VLOOKUP(B197&amp;"_"&amp;Z197,activiteiten!$A:$BE,AO$32,0))</f>
        <v>N</v>
      </c>
      <c r="AP197" s="355" t="str">
        <f>IF(ISERROR(VLOOKUP(B197,percelen!BA:IW,AP$32,0)),"N",VLOOKUP(B197,percelen!BA:IW,AP$32,0))</f>
        <v>N</v>
      </c>
      <c r="AQ197" s="355" t="str">
        <f>IF(ISERROR(VLOOKUP(B197,percelen!BA:IW,AQ$32,0)),"N",VLOOKUP(B197,percelen!BA:IW,AQ$32,0))</f>
        <v>N</v>
      </c>
      <c r="AR197" s="355" t="str">
        <f t="shared" si="6"/>
        <v>N</v>
      </c>
      <c r="AS197" s="313" t="s">
        <v>448</v>
      </c>
      <c r="AT197" s="317" t="str">
        <f>IF(OR($B197="",ISERROR(VLOOKUP($B197&amp;"_"&amp;$Z197,activiteiten!$A:$BC,AT$32,0))),"",VLOOKUP($B197&amp;"_"&amp;$Z197,activiteiten!$A:$BC,AT$32,0))</f>
        <v/>
      </c>
      <c r="AU197" s="313"/>
      <c r="AV197" s="312" t="str">
        <f>IF(OR($B197="",ISERROR(VLOOKUP($B197&amp;"_"&amp;$Z197,activiteiten!$A:$BC,AV$32,0))),"",VLOOKUP($B197&amp;"_"&amp;$Z197,activiteiten!$A:$BC,AV$32,0))</f>
        <v/>
      </c>
      <c r="AW197" s="312"/>
      <c r="AX197" s="312" t="str">
        <f>IF(OR($B197="",ISERROR(VLOOKUP($B197&amp;"_"&amp;$Z197,activiteiten!$A:$BC,AX$32,0))),"",VLOOKUP($B197&amp;"_"&amp;$Z197,activiteiten!$A:$BC,AX$32,0))</f>
        <v/>
      </c>
      <c r="AY197" s="312"/>
      <c r="AZ197" s="312" t="str">
        <f>IF(OR($B197="",ISERROR(VLOOKUP($B197&amp;"_"&amp;$Z197,activiteiten!$A:$BC,AZ$32,0))),"",VLOOKUP($B197&amp;"_"&amp;$Z197,activiteiten!$A:$BC,AZ$32,0))</f>
        <v/>
      </c>
      <c r="BA197" s="312"/>
      <c r="BB197" s="312" t="str">
        <f>IF(OR($B197="",ISERROR(VLOOKUP($B197&amp;"_"&amp;$Z197,activiteiten!$A:$BC,BB$32,0))),"",VLOOKUP($B197&amp;"_"&amp;$Z197,activiteiten!$A:$BC,BB$32,0))</f>
        <v/>
      </c>
      <c r="BC197" s="312"/>
      <c r="BD197" s="312" t="str">
        <f>IF(OR($B197="",ISERROR(VLOOKUP($B197&amp;"_"&amp;$Z197,activiteiten!$A:$BC,BD$32,0))),"",VLOOKUP($B197&amp;"_"&amp;$Z197,activiteiten!$A:$BC,BD$32,0))</f>
        <v/>
      </c>
      <c r="BG197" s="348" t="str">
        <f>percelen!BK168</f>
        <v>N</v>
      </c>
    </row>
    <row r="198" spans="1:59" x14ac:dyDescent="0.25">
      <c r="A198" s="49"/>
      <c r="B198" s="297"/>
      <c r="C198" s="49"/>
      <c r="D198" s="113"/>
      <c r="E198" s="49"/>
      <c r="F198" s="49" t="str">
        <f>IF(D198&lt;&gt;"",VLOOKUP(D198,LOV_GWSGRP!$BX:$BY,2,0),"")</f>
        <v/>
      </c>
      <c r="G198" s="49"/>
      <c r="H198" s="49"/>
      <c r="I198" s="49"/>
      <c r="J198" s="49"/>
      <c r="K198" s="49"/>
      <c r="L198" s="113"/>
      <c r="M198" s="49"/>
      <c r="N198" s="49"/>
      <c r="O198" s="436"/>
      <c r="P198" s="436"/>
      <c r="Q198" s="49"/>
      <c r="R198" s="437"/>
      <c r="S198" s="438"/>
      <c r="T198" s="438"/>
      <c r="U198" s="438"/>
      <c r="V198" s="438"/>
      <c r="W198" s="49"/>
      <c r="X198" s="297"/>
      <c r="Y198" s="49"/>
      <c r="Z198" s="436"/>
      <c r="AA198" s="436"/>
      <c r="AB198" s="436"/>
      <c r="AC198" s="436"/>
      <c r="AD198" s="436"/>
      <c r="AE198" s="436"/>
      <c r="AF198" s="436"/>
      <c r="AG198" s="49"/>
      <c r="AH198" s="343"/>
      <c r="AI198" s="49"/>
      <c r="AJ198" s="372" t="str">
        <f t="shared" si="5"/>
        <v/>
      </c>
      <c r="AK198" s="319"/>
      <c r="AM198" s="355" t="str">
        <f>IF(ISERROR(VLOOKUP(B198,percelen!BA:IW,AM$32,0)),"N",VLOOKUP(B198,percelen!BA:IW,AM$32,0))</f>
        <v>N</v>
      </c>
      <c r="AN198" s="355" t="str">
        <f>IF(ISERROR(VLOOKUP(B198&amp;"_"&amp;Z198,activiteiten!$A:$BD,AN$32,0)),"N",VLOOKUP(B198&amp;"_"&amp;Z198,activiteiten!$A:$BD,AN$32,0))</f>
        <v>N</v>
      </c>
      <c r="AO198" s="355" t="str">
        <f>IF(ISERROR(VLOOKUP(B198&amp;"_"&amp;Z198,activiteiten!$A:$BE,AO$32,0)),"N",VLOOKUP(B198&amp;"_"&amp;Z198,activiteiten!$A:$BE,AO$32,0))</f>
        <v>N</v>
      </c>
      <c r="AP198" s="355" t="str">
        <f>IF(ISERROR(VLOOKUP(B198,percelen!BA:IW,AP$32,0)),"N",VLOOKUP(B198,percelen!BA:IW,AP$32,0))</f>
        <v>N</v>
      </c>
      <c r="AQ198" s="355" t="str">
        <f>IF(ISERROR(VLOOKUP(B198,percelen!BA:IW,AQ$32,0)),"N",VLOOKUP(B198,percelen!BA:IW,AQ$32,0))</f>
        <v>N</v>
      </c>
      <c r="AR198" s="355" t="str">
        <f t="shared" si="6"/>
        <v>N</v>
      </c>
      <c r="AS198" s="313" t="s">
        <v>448</v>
      </c>
      <c r="AT198" s="317" t="str">
        <f>IF(OR($B198="",ISERROR(VLOOKUP($B198&amp;"_"&amp;$Z198,activiteiten!$A:$BC,AT$32,0))),"",VLOOKUP($B198&amp;"_"&amp;$Z198,activiteiten!$A:$BC,AT$32,0))</f>
        <v/>
      </c>
      <c r="AU198" s="313"/>
      <c r="AV198" s="312" t="str">
        <f>IF(OR($B198="",ISERROR(VLOOKUP($B198&amp;"_"&amp;$Z198,activiteiten!$A:$BC,AV$32,0))),"",VLOOKUP($B198&amp;"_"&amp;$Z198,activiteiten!$A:$BC,AV$32,0))</f>
        <v/>
      </c>
      <c r="AW198" s="312"/>
      <c r="AX198" s="312" t="str">
        <f>IF(OR($B198="",ISERROR(VLOOKUP($B198&amp;"_"&amp;$Z198,activiteiten!$A:$BC,AX$32,0))),"",VLOOKUP($B198&amp;"_"&amp;$Z198,activiteiten!$A:$BC,AX$32,0))</f>
        <v/>
      </c>
      <c r="AY198" s="312"/>
      <c r="AZ198" s="312" t="str">
        <f>IF(OR($B198="",ISERROR(VLOOKUP($B198&amp;"_"&amp;$Z198,activiteiten!$A:$BC,AZ$32,0))),"",VLOOKUP($B198&amp;"_"&amp;$Z198,activiteiten!$A:$BC,AZ$32,0))</f>
        <v/>
      </c>
      <c r="BA198" s="312"/>
      <c r="BB198" s="312" t="str">
        <f>IF(OR($B198="",ISERROR(VLOOKUP($B198&amp;"_"&amp;$Z198,activiteiten!$A:$BC,BB$32,0))),"",VLOOKUP($B198&amp;"_"&amp;$Z198,activiteiten!$A:$BC,BB$32,0))</f>
        <v/>
      </c>
      <c r="BC198" s="312"/>
      <c r="BD198" s="312" t="str">
        <f>IF(OR($B198="",ISERROR(VLOOKUP($B198&amp;"_"&amp;$Z198,activiteiten!$A:$BC,BD$32,0))),"",VLOOKUP($B198&amp;"_"&amp;$Z198,activiteiten!$A:$BC,BD$32,0))</f>
        <v/>
      </c>
      <c r="BG198" s="348" t="str">
        <f>percelen!BK169</f>
        <v>N</v>
      </c>
    </row>
    <row r="199" spans="1:59" x14ac:dyDescent="0.25">
      <c r="A199" s="49"/>
      <c r="B199" s="297"/>
      <c r="C199" s="49"/>
      <c r="D199" s="113"/>
      <c r="E199" s="49"/>
      <c r="F199" s="49" t="str">
        <f>IF(D199&lt;&gt;"",VLOOKUP(D199,LOV_GWSGRP!$BX:$BY,2,0),"")</f>
        <v/>
      </c>
      <c r="G199" s="49"/>
      <c r="H199" s="49"/>
      <c r="I199" s="49"/>
      <c r="J199" s="49"/>
      <c r="K199" s="49"/>
      <c r="L199" s="113"/>
      <c r="M199" s="49"/>
      <c r="N199" s="49"/>
      <c r="O199" s="436"/>
      <c r="P199" s="436"/>
      <c r="Q199" s="49"/>
      <c r="R199" s="437"/>
      <c r="S199" s="438"/>
      <c r="T199" s="438"/>
      <c r="U199" s="438"/>
      <c r="V199" s="438"/>
      <c r="W199" s="49"/>
      <c r="X199" s="297"/>
      <c r="Y199" s="49"/>
      <c r="Z199" s="436"/>
      <c r="AA199" s="436"/>
      <c r="AB199" s="436"/>
      <c r="AC199" s="436"/>
      <c r="AD199" s="436"/>
      <c r="AE199" s="436"/>
      <c r="AF199" s="436"/>
      <c r="AG199" s="49"/>
      <c r="AH199" s="343"/>
      <c r="AI199" s="49"/>
      <c r="AJ199" s="372" t="str">
        <f t="shared" si="5"/>
        <v/>
      </c>
      <c r="AK199" s="319"/>
      <c r="AM199" s="355" t="str">
        <f>IF(ISERROR(VLOOKUP(B199,percelen!BA:IW,AM$32,0)),"N",VLOOKUP(B199,percelen!BA:IW,AM$32,0))</f>
        <v>N</v>
      </c>
      <c r="AN199" s="355" t="str">
        <f>IF(ISERROR(VLOOKUP(B199&amp;"_"&amp;Z199,activiteiten!$A:$BD,AN$32,0)),"N",VLOOKUP(B199&amp;"_"&amp;Z199,activiteiten!$A:$BD,AN$32,0))</f>
        <v>N</v>
      </c>
      <c r="AO199" s="355" t="str">
        <f>IF(ISERROR(VLOOKUP(B199&amp;"_"&amp;Z199,activiteiten!$A:$BE,AO$32,0)),"N",VLOOKUP(B199&amp;"_"&amp;Z199,activiteiten!$A:$BE,AO$32,0))</f>
        <v>N</v>
      </c>
      <c r="AP199" s="355" t="str">
        <f>IF(ISERROR(VLOOKUP(B199,percelen!BA:IW,AP$32,0)),"N",VLOOKUP(B199,percelen!BA:IW,AP$32,0))</f>
        <v>N</v>
      </c>
      <c r="AQ199" s="355" t="str">
        <f>IF(ISERROR(VLOOKUP(B199,percelen!BA:IW,AQ$32,0)),"N",VLOOKUP(B199,percelen!BA:IW,AQ$32,0))</f>
        <v>N</v>
      </c>
      <c r="AR199" s="355" t="str">
        <f t="shared" si="6"/>
        <v>N</v>
      </c>
      <c r="AS199" s="313" t="s">
        <v>448</v>
      </c>
      <c r="AT199" s="317" t="str">
        <f>IF(OR($B199="",ISERROR(VLOOKUP($B199&amp;"_"&amp;$Z199,activiteiten!$A:$BC,AT$32,0))),"",VLOOKUP($B199&amp;"_"&amp;$Z199,activiteiten!$A:$BC,AT$32,0))</f>
        <v/>
      </c>
      <c r="AU199" s="313"/>
      <c r="AV199" s="312" t="str">
        <f>IF(OR($B199="",ISERROR(VLOOKUP($B199&amp;"_"&amp;$Z199,activiteiten!$A:$BC,AV$32,0))),"",VLOOKUP($B199&amp;"_"&amp;$Z199,activiteiten!$A:$BC,AV$32,0))</f>
        <v/>
      </c>
      <c r="AW199" s="312"/>
      <c r="AX199" s="312" t="str">
        <f>IF(OR($B199="",ISERROR(VLOOKUP($B199&amp;"_"&amp;$Z199,activiteiten!$A:$BC,AX$32,0))),"",VLOOKUP($B199&amp;"_"&amp;$Z199,activiteiten!$A:$BC,AX$32,0))</f>
        <v/>
      </c>
      <c r="AY199" s="312"/>
      <c r="AZ199" s="312" t="str">
        <f>IF(OR($B199="",ISERROR(VLOOKUP($B199&amp;"_"&amp;$Z199,activiteiten!$A:$BC,AZ$32,0))),"",VLOOKUP($B199&amp;"_"&amp;$Z199,activiteiten!$A:$BC,AZ$32,0))</f>
        <v/>
      </c>
      <c r="BA199" s="312"/>
      <c r="BB199" s="312" t="str">
        <f>IF(OR($B199="",ISERROR(VLOOKUP($B199&amp;"_"&amp;$Z199,activiteiten!$A:$BC,BB$32,0))),"",VLOOKUP($B199&amp;"_"&amp;$Z199,activiteiten!$A:$BC,BB$32,0))</f>
        <v/>
      </c>
      <c r="BC199" s="312"/>
      <c r="BD199" s="312" t="str">
        <f>IF(OR($B199="",ISERROR(VLOOKUP($B199&amp;"_"&amp;$Z199,activiteiten!$A:$BC,BD$32,0))),"",VLOOKUP($B199&amp;"_"&amp;$Z199,activiteiten!$A:$BC,BD$32,0))</f>
        <v/>
      </c>
      <c r="BG199" s="348" t="str">
        <f>percelen!BK170</f>
        <v>N</v>
      </c>
    </row>
    <row r="200" spans="1:59" x14ac:dyDescent="0.25">
      <c r="A200" s="49"/>
      <c r="B200" s="297"/>
      <c r="C200" s="49"/>
      <c r="D200" s="113"/>
      <c r="E200" s="49"/>
      <c r="F200" s="49" t="str">
        <f>IF(D200&lt;&gt;"",VLOOKUP(D200,LOV_GWSGRP!$BX:$BY,2,0),"")</f>
        <v/>
      </c>
      <c r="G200" s="49"/>
      <c r="H200" s="49"/>
      <c r="I200" s="49"/>
      <c r="J200" s="49"/>
      <c r="K200" s="49"/>
      <c r="L200" s="113"/>
      <c r="M200" s="49"/>
      <c r="N200" s="49"/>
      <c r="O200" s="436"/>
      <c r="P200" s="436"/>
      <c r="Q200" s="49"/>
      <c r="R200" s="437"/>
      <c r="S200" s="438"/>
      <c r="T200" s="438"/>
      <c r="U200" s="438"/>
      <c r="V200" s="438"/>
      <c r="W200" s="49"/>
      <c r="X200" s="297"/>
      <c r="Y200" s="49"/>
      <c r="Z200" s="436"/>
      <c r="AA200" s="436"/>
      <c r="AB200" s="436"/>
      <c r="AC200" s="436"/>
      <c r="AD200" s="436"/>
      <c r="AE200" s="436"/>
      <c r="AF200" s="436"/>
      <c r="AG200" s="49"/>
      <c r="AH200" s="343"/>
      <c r="AI200" s="49"/>
      <c r="AJ200" s="372" t="str">
        <f t="shared" si="5"/>
        <v/>
      </c>
      <c r="AK200" s="319"/>
      <c r="AM200" s="355" t="str">
        <f>IF(ISERROR(VLOOKUP(B200,percelen!BA:IW,AM$32,0)),"N",VLOOKUP(B200,percelen!BA:IW,AM$32,0))</f>
        <v>N</v>
      </c>
      <c r="AN200" s="355" t="str">
        <f>IF(ISERROR(VLOOKUP(B200&amp;"_"&amp;Z200,activiteiten!$A:$BD,AN$32,0)),"N",VLOOKUP(B200&amp;"_"&amp;Z200,activiteiten!$A:$BD,AN$32,0))</f>
        <v>N</v>
      </c>
      <c r="AO200" s="355" t="str">
        <f>IF(ISERROR(VLOOKUP(B200&amp;"_"&amp;Z200,activiteiten!$A:$BE,AO$32,0)),"N",VLOOKUP(B200&amp;"_"&amp;Z200,activiteiten!$A:$BE,AO$32,0))</f>
        <v>N</v>
      </c>
      <c r="AP200" s="355" t="str">
        <f>IF(ISERROR(VLOOKUP(B200,percelen!BA:IW,AP$32,0)),"N",VLOOKUP(B200,percelen!BA:IW,AP$32,0))</f>
        <v>N</v>
      </c>
      <c r="AQ200" s="355" t="str">
        <f>IF(ISERROR(VLOOKUP(B200,percelen!BA:IW,AQ$32,0)),"N",VLOOKUP(B200,percelen!BA:IW,AQ$32,0))</f>
        <v>N</v>
      </c>
      <c r="AR200" s="355" t="str">
        <f t="shared" si="6"/>
        <v>N</v>
      </c>
      <c r="AS200" s="313" t="s">
        <v>448</v>
      </c>
      <c r="AT200" s="317" t="str">
        <f>IF(OR($B200="",ISERROR(VLOOKUP($B200&amp;"_"&amp;$Z200,activiteiten!$A:$BC,AT$32,0))),"",VLOOKUP($B200&amp;"_"&amp;$Z200,activiteiten!$A:$BC,AT$32,0))</f>
        <v/>
      </c>
      <c r="AU200" s="313"/>
      <c r="AV200" s="312" t="str">
        <f>IF(OR($B200="",ISERROR(VLOOKUP($B200&amp;"_"&amp;$Z200,activiteiten!$A:$BC,AV$32,0))),"",VLOOKUP($B200&amp;"_"&amp;$Z200,activiteiten!$A:$BC,AV$32,0))</f>
        <v/>
      </c>
      <c r="AW200" s="312"/>
      <c r="AX200" s="312" t="str">
        <f>IF(OR($B200="",ISERROR(VLOOKUP($B200&amp;"_"&amp;$Z200,activiteiten!$A:$BC,AX$32,0))),"",VLOOKUP($B200&amp;"_"&amp;$Z200,activiteiten!$A:$BC,AX$32,0))</f>
        <v/>
      </c>
      <c r="AY200" s="312"/>
      <c r="AZ200" s="312" t="str">
        <f>IF(OR($B200="",ISERROR(VLOOKUP($B200&amp;"_"&amp;$Z200,activiteiten!$A:$BC,AZ$32,0))),"",VLOOKUP($B200&amp;"_"&amp;$Z200,activiteiten!$A:$BC,AZ$32,0))</f>
        <v/>
      </c>
      <c r="BA200" s="312"/>
      <c r="BB200" s="312" t="str">
        <f>IF(OR($B200="",ISERROR(VLOOKUP($B200&amp;"_"&amp;$Z200,activiteiten!$A:$BC,BB$32,0))),"",VLOOKUP($B200&amp;"_"&amp;$Z200,activiteiten!$A:$BC,BB$32,0))</f>
        <v/>
      </c>
      <c r="BC200" s="312"/>
      <c r="BD200" s="312" t="str">
        <f>IF(OR($B200="",ISERROR(VLOOKUP($B200&amp;"_"&amp;$Z200,activiteiten!$A:$BC,BD$32,0))),"",VLOOKUP($B200&amp;"_"&amp;$Z200,activiteiten!$A:$BC,BD$32,0))</f>
        <v/>
      </c>
      <c r="BG200" s="348" t="str">
        <f>percelen!BK171</f>
        <v>N</v>
      </c>
    </row>
    <row r="201" spans="1:59" x14ac:dyDescent="0.25">
      <c r="A201" s="49"/>
      <c r="B201" s="297"/>
      <c r="C201" s="49"/>
      <c r="D201" s="113"/>
      <c r="E201" s="49"/>
      <c r="F201" s="49" t="str">
        <f>IF(D201&lt;&gt;"",VLOOKUP(D201,LOV_GWSGRP!$BX:$BY,2,0),"")</f>
        <v/>
      </c>
      <c r="G201" s="49"/>
      <c r="H201" s="49"/>
      <c r="I201" s="49"/>
      <c r="J201" s="49"/>
      <c r="K201" s="49"/>
      <c r="L201" s="113"/>
      <c r="M201" s="49"/>
      <c r="N201" s="49"/>
      <c r="O201" s="436"/>
      <c r="P201" s="436"/>
      <c r="Q201" s="49"/>
      <c r="R201" s="437"/>
      <c r="S201" s="438"/>
      <c r="T201" s="438"/>
      <c r="U201" s="438"/>
      <c r="V201" s="438"/>
      <c r="W201" s="49"/>
      <c r="X201" s="297"/>
      <c r="Y201" s="49"/>
      <c r="Z201" s="436"/>
      <c r="AA201" s="436"/>
      <c r="AB201" s="436"/>
      <c r="AC201" s="436"/>
      <c r="AD201" s="436"/>
      <c r="AE201" s="436"/>
      <c r="AF201" s="436"/>
      <c r="AG201" s="49"/>
      <c r="AH201" s="343"/>
      <c r="AI201" s="49"/>
      <c r="AJ201" s="372" t="str">
        <f t="shared" si="5"/>
        <v/>
      </c>
      <c r="AK201" s="319"/>
      <c r="AM201" s="355" t="str">
        <f>IF(ISERROR(VLOOKUP(B201,percelen!BA:IW,AM$32,0)),"N",VLOOKUP(B201,percelen!BA:IW,AM$32,0))</f>
        <v>N</v>
      </c>
      <c r="AN201" s="355" t="str">
        <f>IF(ISERROR(VLOOKUP(B201&amp;"_"&amp;Z201,activiteiten!$A:$BD,AN$32,0)),"N",VLOOKUP(B201&amp;"_"&amp;Z201,activiteiten!$A:$BD,AN$32,0))</f>
        <v>N</v>
      </c>
      <c r="AO201" s="355" t="str">
        <f>IF(ISERROR(VLOOKUP(B201&amp;"_"&amp;Z201,activiteiten!$A:$BE,AO$32,0)),"N",VLOOKUP(B201&amp;"_"&amp;Z201,activiteiten!$A:$BE,AO$32,0))</f>
        <v>N</v>
      </c>
      <c r="AP201" s="355" t="str">
        <f>IF(ISERROR(VLOOKUP(B201,percelen!BA:IW,AP$32,0)),"N",VLOOKUP(B201,percelen!BA:IW,AP$32,0))</f>
        <v>N</v>
      </c>
      <c r="AQ201" s="355" t="str">
        <f>IF(ISERROR(VLOOKUP(B201,percelen!BA:IW,AQ$32,0)),"N",VLOOKUP(B201,percelen!BA:IW,AQ$32,0))</f>
        <v>N</v>
      </c>
      <c r="AR201" s="355" t="str">
        <f t="shared" si="6"/>
        <v>N</v>
      </c>
      <c r="AS201" s="313" t="s">
        <v>448</v>
      </c>
      <c r="AT201" s="317" t="str">
        <f>IF(OR($B201="",ISERROR(VLOOKUP($B201&amp;"_"&amp;$Z201,activiteiten!$A:$BC,AT$32,0))),"",VLOOKUP($B201&amp;"_"&amp;$Z201,activiteiten!$A:$BC,AT$32,0))</f>
        <v/>
      </c>
      <c r="AU201" s="313"/>
      <c r="AV201" s="312" t="str">
        <f>IF(OR($B201="",ISERROR(VLOOKUP($B201&amp;"_"&amp;$Z201,activiteiten!$A:$BC,AV$32,0))),"",VLOOKUP($B201&amp;"_"&amp;$Z201,activiteiten!$A:$BC,AV$32,0))</f>
        <v/>
      </c>
      <c r="AW201" s="312"/>
      <c r="AX201" s="312" t="str">
        <f>IF(OR($B201="",ISERROR(VLOOKUP($B201&amp;"_"&amp;$Z201,activiteiten!$A:$BC,AX$32,0))),"",VLOOKUP($B201&amp;"_"&amp;$Z201,activiteiten!$A:$BC,AX$32,0))</f>
        <v/>
      </c>
      <c r="AY201" s="312"/>
      <c r="AZ201" s="312" t="str">
        <f>IF(OR($B201="",ISERROR(VLOOKUP($B201&amp;"_"&amp;$Z201,activiteiten!$A:$BC,AZ$32,0))),"",VLOOKUP($B201&amp;"_"&amp;$Z201,activiteiten!$A:$BC,AZ$32,0))</f>
        <v/>
      </c>
      <c r="BA201" s="312"/>
      <c r="BB201" s="312" t="str">
        <f>IF(OR($B201="",ISERROR(VLOOKUP($B201&amp;"_"&amp;$Z201,activiteiten!$A:$BC,BB$32,0))),"",VLOOKUP($B201&amp;"_"&amp;$Z201,activiteiten!$A:$BC,BB$32,0))</f>
        <v/>
      </c>
      <c r="BC201" s="312"/>
      <c r="BD201" s="312" t="str">
        <f>IF(OR($B201="",ISERROR(VLOOKUP($B201&amp;"_"&amp;$Z201,activiteiten!$A:$BC,BD$32,0))),"",VLOOKUP($B201&amp;"_"&amp;$Z201,activiteiten!$A:$BC,BD$32,0))</f>
        <v/>
      </c>
      <c r="BG201" s="348" t="str">
        <f>percelen!BK172</f>
        <v>N</v>
      </c>
    </row>
    <row r="202" spans="1:59" x14ac:dyDescent="0.25">
      <c r="A202" s="49"/>
      <c r="B202" s="297"/>
      <c r="C202" s="49"/>
      <c r="D202" s="113"/>
      <c r="E202" s="49"/>
      <c r="F202" s="49" t="str">
        <f>IF(D202&lt;&gt;"",VLOOKUP(D202,LOV_GWSGRP!$BX:$BY,2,0),"")</f>
        <v/>
      </c>
      <c r="G202" s="49"/>
      <c r="H202" s="49"/>
      <c r="I202" s="49"/>
      <c r="J202" s="49"/>
      <c r="K202" s="49"/>
      <c r="L202" s="113"/>
      <c r="M202" s="49"/>
      <c r="N202" s="49"/>
      <c r="O202" s="436"/>
      <c r="P202" s="436"/>
      <c r="Q202" s="49"/>
      <c r="R202" s="437"/>
      <c r="S202" s="438"/>
      <c r="T202" s="438"/>
      <c r="U202" s="438"/>
      <c r="V202" s="438"/>
      <c r="W202" s="49"/>
      <c r="X202" s="297"/>
      <c r="Y202" s="49"/>
      <c r="Z202" s="436"/>
      <c r="AA202" s="436"/>
      <c r="AB202" s="436"/>
      <c r="AC202" s="436"/>
      <c r="AD202" s="436"/>
      <c r="AE202" s="436"/>
      <c r="AF202" s="436"/>
      <c r="AG202" s="49"/>
      <c r="AH202" s="343"/>
      <c r="AI202" s="49"/>
      <c r="AJ202" s="372" t="str">
        <f t="shared" si="5"/>
        <v/>
      </c>
      <c r="AK202" s="319"/>
      <c r="AM202" s="355" t="str">
        <f>IF(ISERROR(VLOOKUP(B202,percelen!BA:IW,AM$32,0)),"N",VLOOKUP(B202,percelen!BA:IW,AM$32,0))</f>
        <v>N</v>
      </c>
      <c r="AN202" s="355" t="str">
        <f>IF(ISERROR(VLOOKUP(B202&amp;"_"&amp;Z202,activiteiten!$A:$BD,AN$32,0)),"N",VLOOKUP(B202&amp;"_"&amp;Z202,activiteiten!$A:$BD,AN$32,0))</f>
        <v>N</v>
      </c>
      <c r="AO202" s="355" t="str">
        <f>IF(ISERROR(VLOOKUP(B202&amp;"_"&amp;Z202,activiteiten!$A:$BE,AO$32,0)),"N",VLOOKUP(B202&amp;"_"&amp;Z202,activiteiten!$A:$BE,AO$32,0))</f>
        <v>N</v>
      </c>
      <c r="AP202" s="355" t="str">
        <f>IF(ISERROR(VLOOKUP(B202,percelen!BA:IW,AP$32,0)),"N",VLOOKUP(B202,percelen!BA:IW,AP$32,0))</f>
        <v>N</v>
      </c>
      <c r="AQ202" s="355" t="str">
        <f>IF(ISERROR(VLOOKUP(B202,percelen!BA:IW,AQ$32,0)),"N",VLOOKUP(B202,percelen!BA:IW,AQ$32,0))</f>
        <v>N</v>
      </c>
      <c r="AR202" s="355" t="str">
        <f t="shared" si="6"/>
        <v>N</v>
      </c>
      <c r="AS202" s="313" t="s">
        <v>448</v>
      </c>
      <c r="AT202" s="317" t="str">
        <f>IF(OR($B202="",ISERROR(VLOOKUP($B202&amp;"_"&amp;$Z202,activiteiten!$A:$BC,AT$32,0))),"",VLOOKUP($B202&amp;"_"&amp;$Z202,activiteiten!$A:$BC,AT$32,0))</f>
        <v/>
      </c>
      <c r="AU202" s="313"/>
      <c r="AV202" s="312" t="str">
        <f>IF(OR($B202="",ISERROR(VLOOKUP($B202&amp;"_"&amp;$Z202,activiteiten!$A:$BC,AV$32,0))),"",VLOOKUP($B202&amp;"_"&amp;$Z202,activiteiten!$A:$BC,AV$32,0))</f>
        <v/>
      </c>
      <c r="AW202" s="312"/>
      <c r="AX202" s="312" t="str">
        <f>IF(OR($B202="",ISERROR(VLOOKUP($B202&amp;"_"&amp;$Z202,activiteiten!$A:$BC,AX$32,0))),"",VLOOKUP($B202&amp;"_"&amp;$Z202,activiteiten!$A:$BC,AX$32,0))</f>
        <v/>
      </c>
      <c r="AY202" s="312"/>
      <c r="AZ202" s="312" t="str">
        <f>IF(OR($B202="",ISERROR(VLOOKUP($B202&amp;"_"&amp;$Z202,activiteiten!$A:$BC,AZ$32,0))),"",VLOOKUP($B202&amp;"_"&amp;$Z202,activiteiten!$A:$BC,AZ$32,0))</f>
        <v/>
      </c>
      <c r="BA202" s="312"/>
      <c r="BB202" s="312" t="str">
        <f>IF(OR($B202="",ISERROR(VLOOKUP($B202&amp;"_"&amp;$Z202,activiteiten!$A:$BC,BB$32,0))),"",VLOOKUP($B202&amp;"_"&amp;$Z202,activiteiten!$A:$BC,BB$32,0))</f>
        <v/>
      </c>
      <c r="BC202" s="312"/>
      <c r="BD202" s="312" t="str">
        <f>IF(OR($B202="",ISERROR(VLOOKUP($B202&amp;"_"&amp;$Z202,activiteiten!$A:$BC,BD$32,0))),"",VLOOKUP($B202&amp;"_"&amp;$Z202,activiteiten!$A:$BC,BD$32,0))</f>
        <v/>
      </c>
      <c r="BG202" s="348" t="str">
        <f>percelen!BK173</f>
        <v>N</v>
      </c>
    </row>
    <row r="203" spans="1:59" x14ac:dyDescent="0.25">
      <c r="A203" s="49"/>
      <c r="B203" s="297"/>
      <c r="C203" s="49"/>
      <c r="D203" s="113"/>
      <c r="E203" s="49"/>
      <c r="F203" s="49" t="str">
        <f>IF(D203&lt;&gt;"",VLOOKUP(D203,LOV_GWSGRP!$BX:$BY,2,0),"")</f>
        <v/>
      </c>
      <c r="G203" s="49"/>
      <c r="H203" s="49"/>
      <c r="I203" s="49"/>
      <c r="J203" s="49"/>
      <c r="K203" s="49"/>
      <c r="L203" s="113"/>
      <c r="M203" s="49"/>
      <c r="N203" s="49"/>
      <c r="O203" s="436"/>
      <c r="P203" s="436"/>
      <c r="Q203" s="49"/>
      <c r="R203" s="437"/>
      <c r="S203" s="438"/>
      <c r="T203" s="438"/>
      <c r="U203" s="438"/>
      <c r="V203" s="438"/>
      <c r="W203" s="49"/>
      <c r="X203" s="297"/>
      <c r="Y203" s="49"/>
      <c r="Z203" s="436"/>
      <c r="AA203" s="436"/>
      <c r="AB203" s="436"/>
      <c r="AC203" s="436"/>
      <c r="AD203" s="436"/>
      <c r="AE203" s="436"/>
      <c r="AF203" s="436"/>
      <c r="AG203" s="49"/>
      <c r="AH203" s="343"/>
      <c r="AI203" s="49"/>
      <c r="AJ203" s="372" t="str">
        <f t="shared" si="5"/>
        <v/>
      </c>
      <c r="AK203" s="319"/>
      <c r="AM203" s="355" t="str">
        <f>IF(ISERROR(VLOOKUP(B203,percelen!BA:IW,AM$32,0)),"N",VLOOKUP(B203,percelen!BA:IW,AM$32,0))</f>
        <v>N</v>
      </c>
      <c r="AN203" s="355" t="str">
        <f>IF(ISERROR(VLOOKUP(B203&amp;"_"&amp;Z203,activiteiten!$A:$BD,AN$32,0)),"N",VLOOKUP(B203&amp;"_"&amp;Z203,activiteiten!$A:$BD,AN$32,0))</f>
        <v>N</v>
      </c>
      <c r="AO203" s="355" t="str">
        <f>IF(ISERROR(VLOOKUP(B203&amp;"_"&amp;Z203,activiteiten!$A:$BE,AO$32,0)),"N",VLOOKUP(B203&amp;"_"&amp;Z203,activiteiten!$A:$BE,AO$32,0))</f>
        <v>N</v>
      </c>
      <c r="AP203" s="355" t="str">
        <f>IF(ISERROR(VLOOKUP(B203,percelen!BA:IW,AP$32,0)),"N",VLOOKUP(B203,percelen!BA:IW,AP$32,0))</f>
        <v>N</v>
      </c>
      <c r="AQ203" s="355" t="str">
        <f>IF(ISERROR(VLOOKUP(B203,percelen!BA:IW,AQ$32,0)),"N",VLOOKUP(B203,percelen!BA:IW,AQ$32,0))</f>
        <v>N</v>
      </c>
      <c r="AR203" s="355" t="str">
        <f t="shared" si="6"/>
        <v>N</v>
      </c>
      <c r="AS203" s="313" t="s">
        <v>448</v>
      </c>
      <c r="AT203" s="317" t="str">
        <f>IF(OR($B203="",ISERROR(VLOOKUP($B203&amp;"_"&amp;$Z203,activiteiten!$A:$BC,AT$32,0))),"",VLOOKUP($B203&amp;"_"&amp;$Z203,activiteiten!$A:$BC,AT$32,0))</f>
        <v/>
      </c>
      <c r="AU203" s="313"/>
      <c r="AV203" s="312" t="str">
        <f>IF(OR($B203="",ISERROR(VLOOKUP($B203&amp;"_"&amp;$Z203,activiteiten!$A:$BC,AV$32,0))),"",VLOOKUP($B203&amp;"_"&amp;$Z203,activiteiten!$A:$BC,AV$32,0))</f>
        <v/>
      </c>
      <c r="AW203" s="312"/>
      <c r="AX203" s="312" t="str">
        <f>IF(OR($B203="",ISERROR(VLOOKUP($B203&amp;"_"&amp;$Z203,activiteiten!$A:$BC,AX$32,0))),"",VLOOKUP($B203&amp;"_"&amp;$Z203,activiteiten!$A:$BC,AX$32,0))</f>
        <v/>
      </c>
      <c r="AY203" s="312"/>
      <c r="AZ203" s="312" t="str">
        <f>IF(OR($B203="",ISERROR(VLOOKUP($B203&amp;"_"&amp;$Z203,activiteiten!$A:$BC,AZ$32,0))),"",VLOOKUP($B203&amp;"_"&amp;$Z203,activiteiten!$A:$BC,AZ$32,0))</f>
        <v/>
      </c>
      <c r="BA203" s="312"/>
      <c r="BB203" s="312" t="str">
        <f>IF(OR($B203="",ISERROR(VLOOKUP($B203&amp;"_"&amp;$Z203,activiteiten!$A:$BC,BB$32,0))),"",VLOOKUP($B203&amp;"_"&amp;$Z203,activiteiten!$A:$BC,BB$32,0))</f>
        <v/>
      </c>
      <c r="BC203" s="312"/>
      <c r="BD203" s="312" t="str">
        <f>IF(OR($B203="",ISERROR(VLOOKUP($B203&amp;"_"&amp;$Z203,activiteiten!$A:$BC,BD$32,0))),"",VLOOKUP($B203&amp;"_"&amp;$Z203,activiteiten!$A:$BC,BD$32,0))</f>
        <v/>
      </c>
      <c r="BG203" s="348" t="str">
        <f>percelen!BK174</f>
        <v>N</v>
      </c>
    </row>
    <row r="204" spans="1:59" x14ac:dyDescent="0.25">
      <c r="A204" s="49"/>
      <c r="B204" s="297"/>
      <c r="C204" s="49"/>
      <c r="D204" s="113"/>
      <c r="E204" s="49"/>
      <c r="F204" s="49" t="str">
        <f>IF(D204&lt;&gt;"",VLOOKUP(D204,LOV_GWSGRP!$BX:$BY,2,0),"")</f>
        <v/>
      </c>
      <c r="G204" s="49"/>
      <c r="H204" s="49"/>
      <c r="I204" s="49"/>
      <c r="J204" s="49"/>
      <c r="K204" s="49"/>
      <c r="L204" s="113"/>
      <c r="M204" s="49"/>
      <c r="N204" s="49"/>
      <c r="O204" s="436"/>
      <c r="P204" s="436"/>
      <c r="Q204" s="49"/>
      <c r="R204" s="437"/>
      <c r="S204" s="438"/>
      <c r="T204" s="438"/>
      <c r="U204" s="438"/>
      <c r="V204" s="438"/>
      <c r="W204" s="49"/>
      <c r="X204" s="297"/>
      <c r="Y204" s="49"/>
      <c r="Z204" s="436"/>
      <c r="AA204" s="436"/>
      <c r="AB204" s="436"/>
      <c r="AC204" s="436"/>
      <c r="AD204" s="436"/>
      <c r="AE204" s="436"/>
      <c r="AF204" s="436"/>
      <c r="AG204" s="49"/>
      <c r="AH204" s="343"/>
      <c r="AI204" s="49"/>
      <c r="AJ204" s="372" t="str">
        <f t="shared" si="5"/>
        <v/>
      </c>
      <c r="AK204" s="319"/>
      <c r="AM204" s="355" t="str">
        <f>IF(ISERROR(VLOOKUP(B204,percelen!BA:IW,AM$32,0)),"N",VLOOKUP(B204,percelen!BA:IW,AM$32,0))</f>
        <v>N</v>
      </c>
      <c r="AN204" s="355" t="str">
        <f>IF(ISERROR(VLOOKUP(B204&amp;"_"&amp;Z204,activiteiten!$A:$BD,AN$32,0)),"N",VLOOKUP(B204&amp;"_"&amp;Z204,activiteiten!$A:$BD,AN$32,0))</f>
        <v>N</v>
      </c>
      <c r="AO204" s="355" t="str">
        <f>IF(ISERROR(VLOOKUP(B204&amp;"_"&amp;Z204,activiteiten!$A:$BE,AO$32,0)),"N",VLOOKUP(B204&amp;"_"&amp;Z204,activiteiten!$A:$BE,AO$32,0))</f>
        <v>N</v>
      </c>
      <c r="AP204" s="355" t="str">
        <f>IF(ISERROR(VLOOKUP(B204,percelen!BA:IW,AP$32,0)),"N",VLOOKUP(B204,percelen!BA:IW,AP$32,0))</f>
        <v>N</v>
      </c>
      <c r="AQ204" s="355" t="str">
        <f>IF(ISERROR(VLOOKUP(B204,percelen!BA:IW,AQ$32,0)),"N",VLOOKUP(B204,percelen!BA:IW,AQ$32,0))</f>
        <v>N</v>
      </c>
      <c r="AR204" s="355" t="str">
        <f t="shared" si="6"/>
        <v>N</v>
      </c>
      <c r="AS204" s="313" t="s">
        <v>448</v>
      </c>
      <c r="AT204" s="317" t="str">
        <f>IF(OR($B204="",ISERROR(VLOOKUP($B204&amp;"_"&amp;$Z204,activiteiten!$A:$BC,AT$32,0))),"",VLOOKUP($B204&amp;"_"&amp;$Z204,activiteiten!$A:$BC,AT$32,0))</f>
        <v/>
      </c>
      <c r="AU204" s="313"/>
      <c r="AV204" s="312" t="str">
        <f>IF(OR($B204="",ISERROR(VLOOKUP($B204&amp;"_"&amp;$Z204,activiteiten!$A:$BC,AV$32,0))),"",VLOOKUP($B204&amp;"_"&amp;$Z204,activiteiten!$A:$BC,AV$32,0))</f>
        <v/>
      </c>
      <c r="AW204" s="312"/>
      <c r="AX204" s="312" t="str">
        <f>IF(OR($B204="",ISERROR(VLOOKUP($B204&amp;"_"&amp;$Z204,activiteiten!$A:$BC,AX$32,0))),"",VLOOKUP($B204&amp;"_"&amp;$Z204,activiteiten!$A:$BC,AX$32,0))</f>
        <v/>
      </c>
      <c r="AY204" s="312"/>
      <c r="AZ204" s="312" t="str">
        <f>IF(OR($B204="",ISERROR(VLOOKUP($B204&amp;"_"&amp;$Z204,activiteiten!$A:$BC,AZ$32,0))),"",VLOOKUP($B204&amp;"_"&amp;$Z204,activiteiten!$A:$BC,AZ$32,0))</f>
        <v/>
      </c>
      <c r="BA204" s="312"/>
      <c r="BB204" s="312" t="str">
        <f>IF(OR($B204="",ISERROR(VLOOKUP($B204&amp;"_"&amp;$Z204,activiteiten!$A:$BC,BB$32,0))),"",VLOOKUP($B204&amp;"_"&amp;$Z204,activiteiten!$A:$BC,BB$32,0))</f>
        <v/>
      </c>
      <c r="BC204" s="312"/>
      <c r="BD204" s="312" t="str">
        <f>IF(OR($B204="",ISERROR(VLOOKUP($B204&amp;"_"&amp;$Z204,activiteiten!$A:$BC,BD$32,0))),"",VLOOKUP($B204&amp;"_"&amp;$Z204,activiteiten!$A:$BC,BD$32,0))</f>
        <v/>
      </c>
      <c r="BG204" s="348" t="str">
        <f>percelen!BK175</f>
        <v>N</v>
      </c>
    </row>
    <row r="205" spans="1:59" x14ac:dyDescent="0.25">
      <c r="A205" s="49"/>
      <c r="B205" s="297"/>
      <c r="C205" s="49"/>
      <c r="D205" s="113"/>
      <c r="E205" s="49"/>
      <c r="F205" s="49" t="str">
        <f>IF(D205&lt;&gt;"",VLOOKUP(D205,LOV_GWSGRP!$BX:$BY,2,0),"")</f>
        <v/>
      </c>
      <c r="G205" s="49"/>
      <c r="H205" s="49"/>
      <c r="I205" s="49"/>
      <c r="J205" s="49"/>
      <c r="K205" s="49"/>
      <c r="L205" s="113"/>
      <c r="M205" s="49"/>
      <c r="N205" s="49"/>
      <c r="O205" s="436"/>
      <c r="P205" s="436"/>
      <c r="Q205" s="49"/>
      <c r="R205" s="437"/>
      <c r="S205" s="438"/>
      <c r="T205" s="438"/>
      <c r="U205" s="438"/>
      <c r="V205" s="438"/>
      <c r="W205" s="49"/>
      <c r="X205" s="297"/>
      <c r="Y205" s="49"/>
      <c r="Z205" s="436"/>
      <c r="AA205" s="436"/>
      <c r="AB205" s="436"/>
      <c r="AC205" s="436"/>
      <c r="AD205" s="436"/>
      <c r="AE205" s="436"/>
      <c r="AF205" s="436"/>
      <c r="AG205" s="49"/>
      <c r="AH205" s="343"/>
      <c r="AI205" s="49"/>
      <c r="AJ205" s="372" t="str">
        <f t="shared" si="5"/>
        <v/>
      </c>
      <c r="AK205" s="319"/>
      <c r="AM205" s="355" t="str">
        <f>IF(ISERROR(VLOOKUP(B205,percelen!BA:IW,AM$32,0)),"N",VLOOKUP(B205,percelen!BA:IW,AM$32,0))</f>
        <v>N</v>
      </c>
      <c r="AN205" s="355" t="str">
        <f>IF(ISERROR(VLOOKUP(B205&amp;"_"&amp;Z205,activiteiten!$A:$BD,AN$32,0)),"N",VLOOKUP(B205&amp;"_"&amp;Z205,activiteiten!$A:$BD,AN$32,0))</f>
        <v>N</v>
      </c>
      <c r="AO205" s="355" t="str">
        <f>IF(ISERROR(VLOOKUP(B205&amp;"_"&amp;Z205,activiteiten!$A:$BE,AO$32,0)),"N",VLOOKUP(B205&amp;"_"&amp;Z205,activiteiten!$A:$BE,AO$32,0))</f>
        <v>N</v>
      </c>
      <c r="AP205" s="355" t="str">
        <f>IF(ISERROR(VLOOKUP(B205,percelen!BA:IW,AP$32,0)),"N",VLOOKUP(B205,percelen!BA:IW,AP$32,0))</f>
        <v>N</v>
      </c>
      <c r="AQ205" s="355" t="str">
        <f>IF(ISERROR(VLOOKUP(B205,percelen!BA:IW,AQ$32,0)),"N",VLOOKUP(B205,percelen!BA:IW,AQ$32,0))</f>
        <v>N</v>
      </c>
      <c r="AR205" s="355" t="str">
        <f t="shared" si="6"/>
        <v>N</v>
      </c>
      <c r="AS205" s="313" t="s">
        <v>448</v>
      </c>
      <c r="AT205" s="317" t="str">
        <f>IF(OR($B205="",ISERROR(VLOOKUP($B205&amp;"_"&amp;$Z205,activiteiten!$A:$BC,AT$32,0))),"",VLOOKUP($B205&amp;"_"&amp;$Z205,activiteiten!$A:$BC,AT$32,0))</f>
        <v/>
      </c>
      <c r="AU205" s="313"/>
      <c r="AV205" s="312" t="str">
        <f>IF(OR($B205="",ISERROR(VLOOKUP($B205&amp;"_"&amp;$Z205,activiteiten!$A:$BC,AV$32,0))),"",VLOOKUP($B205&amp;"_"&amp;$Z205,activiteiten!$A:$BC,AV$32,0))</f>
        <v/>
      </c>
      <c r="AW205" s="312"/>
      <c r="AX205" s="312" t="str">
        <f>IF(OR($B205="",ISERROR(VLOOKUP($B205&amp;"_"&amp;$Z205,activiteiten!$A:$BC,AX$32,0))),"",VLOOKUP($B205&amp;"_"&amp;$Z205,activiteiten!$A:$BC,AX$32,0))</f>
        <v/>
      </c>
      <c r="AY205" s="312"/>
      <c r="AZ205" s="312" t="str">
        <f>IF(OR($B205="",ISERROR(VLOOKUP($B205&amp;"_"&amp;$Z205,activiteiten!$A:$BC,AZ$32,0))),"",VLOOKUP($B205&amp;"_"&amp;$Z205,activiteiten!$A:$BC,AZ$32,0))</f>
        <v/>
      </c>
      <c r="BA205" s="312"/>
      <c r="BB205" s="312" t="str">
        <f>IF(OR($B205="",ISERROR(VLOOKUP($B205&amp;"_"&amp;$Z205,activiteiten!$A:$BC,BB$32,0))),"",VLOOKUP($B205&amp;"_"&amp;$Z205,activiteiten!$A:$BC,BB$32,0))</f>
        <v/>
      </c>
      <c r="BC205" s="312"/>
      <c r="BD205" s="312" t="str">
        <f>IF(OR($B205="",ISERROR(VLOOKUP($B205&amp;"_"&amp;$Z205,activiteiten!$A:$BC,BD$32,0))),"",VLOOKUP($B205&amp;"_"&amp;$Z205,activiteiten!$A:$BC,BD$32,0))</f>
        <v/>
      </c>
      <c r="BG205" s="348" t="str">
        <f>percelen!BK176</f>
        <v>N</v>
      </c>
    </row>
    <row r="206" spans="1:59" x14ac:dyDescent="0.25">
      <c r="A206" s="49"/>
      <c r="B206" s="297"/>
      <c r="C206" s="49"/>
      <c r="D206" s="113"/>
      <c r="E206" s="49"/>
      <c r="F206" s="49" t="str">
        <f>IF(D206&lt;&gt;"",VLOOKUP(D206,LOV_GWSGRP!$BX:$BY,2,0),"")</f>
        <v/>
      </c>
      <c r="G206" s="49"/>
      <c r="H206" s="49"/>
      <c r="I206" s="49"/>
      <c r="J206" s="49"/>
      <c r="K206" s="49"/>
      <c r="L206" s="113"/>
      <c r="M206" s="49"/>
      <c r="N206" s="49"/>
      <c r="O206" s="436"/>
      <c r="P206" s="436"/>
      <c r="Q206" s="49"/>
      <c r="R206" s="437"/>
      <c r="S206" s="438"/>
      <c r="T206" s="438"/>
      <c r="U206" s="438"/>
      <c r="V206" s="438"/>
      <c r="W206" s="49"/>
      <c r="X206" s="297"/>
      <c r="Y206" s="49"/>
      <c r="Z206" s="436"/>
      <c r="AA206" s="436"/>
      <c r="AB206" s="436"/>
      <c r="AC206" s="436"/>
      <c r="AD206" s="436"/>
      <c r="AE206" s="436"/>
      <c r="AF206" s="436"/>
      <c r="AG206" s="49"/>
      <c r="AH206" s="343"/>
      <c r="AI206" s="49"/>
      <c r="AJ206" s="372" t="str">
        <f t="shared" si="5"/>
        <v/>
      </c>
      <c r="AK206" s="319"/>
      <c r="AM206" s="355" t="str">
        <f>IF(ISERROR(VLOOKUP(B206,percelen!BA:IW,AM$32,0)),"N",VLOOKUP(B206,percelen!BA:IW,AM$32,0))</f>
        <v>N</v>
      </c>
      <c r="AN206" s="355" t="str">
        <f>IF(ISERROR(VLOOKUP(B206&amp;"_"&amp;Z206,activiteiten!$A:$BD,AN$32,0)),"N",VLOOKUP(B206&amp;"_"&amp;Z206,activiteiten!$A:$BD,AN$32,0))</f>
        <v>N</v>
      </c>
      <c r="AO206" s="355" t="str">
        <f>IF(ISERROR(VLOOKUP(B206&amp;"_"&amp;Z206,activiteiten!$A:$BE,AO$32,0)),"N",VLOOKUP(B206&amp;"_"&amp;Z206,activiteiten!$A:$BE,AO$32,0))</f>
        <v>N</v>
      </c>
      <c r="AP206" s="355" t="str">
        <f>IF(ISERROR(VLOOKUP(B206,percelen!BA:IW,AP$32,0)),"N",VLOOKUP(B206,percelen!BA:IW,AP$32,0))</f>
        <v>N</v>
      </c>
      <c r="AQ206" s="355" t="str">
        <f>IF(ISERROR(VLOOKUP(B206,percelen!BA:IW,AQ$32,0)),"N",VLOOKUP(B206,percelen!BA:IW,AQ$32,0))</f>
        <v>N</v>
      </c>
      <c r="AR206" s="355" t="str">
        <f t="shared" si="6"/>
        <v>N</v>
      </c>
      <c r="AS206" s="313" t="s">
        <v>448</v>
      </c>
      <c r="AT206" s="317" t="str">
        <f>IF(OR($B206="",ISERROR(VLOOKUP($B206&amp;"_"&amp;$Z206,activiteiten!$A:$BC,AT$32,0))),"",VLOOKUP($B206&amp;"_"&amp;$Z206,activiteiten!$A:$BC,AT$32,0))</f>
        <v/>
      </c>
      <c r="AU206" s="313"/>
      <c r="AV206" s="312" t="str">
        <f>IF(OR($B206="",ISERROR(VLOOKUP($B206&amp;"_"&amp;$Z206,activiteiten!$A:$BC,AV$32,0))),"",VLOOKUP($B206&amp;"_"&amp;$Z206,activiteiten!$A:$BC,AV$32,0))</f>
        <v/>
      </c>
      <c r="AW206" s="312"/>
      <c r="AX206" s="312" t="str">
        <f>IF(OR($B206="",ISERROR(VLOOKUP($B206&amp;"_"&amp;$Z206,activiteiten!$A:$BC,AX$32,0))),"",VLOOKUP($B206&amp;"_"&amp;$Z206,activiteiten!$A:$BC,AX$32,0))</f>
        <v/>
      </c>
      <c r="AY206" s="312"/>
      <c r="AZ206" s="312" t="str">
        <f>IF(OR($B206="",ISERROR(VLOOKUP($B206&amp;"_"&amp;$Z206,activiteiten!$A:$BC,AZ$32,0))),"",VLOOKUP($B206&amp;"_"&amp;$Z206,activiteiten!$A:$BC,AZ$32,0))</f>
        <v/>
      </c>
      <c r="BA206" s="312"/>
      <c r="BB206" s="312" t="str">
        <f>IF(OR($B206="",ISERROR(VLOOKUP($B206&amp;"_"&amp;$Z206,activiteiten!$A:$BC,BB$32,0))),"",VLOOKUP($B206&amp;"_"&amp;$Z206,activiteiten!$A:$BC,BB$32,0))</f>
        <v/>
      </c>
      <c r="BC206" s="312"/>
      <c r="BD206" s="312" t="str">
        <f>IF(OR($B206="",ISERROR(VLOOKUP($B206&amp;"_"&amp;$Z206,activiteiten!$A:$BC,BD$32,0))),"",VLOOKUP($B206&amp;"_"&amp;$Z206,activiteiten!$A:$BC,BD$32,0))</f>
        <v/>
      </c>
      <c r="BG206" s="348" t="str">
        <f>percelen!BK177</f>
        <v>N</v>
      </c>
    </row>
    <row r="207" spans="1:59" x14ac:dyDescent="0.25">
      <c r="A207" s="49"/>
      <c r="B207" s="297"/>
      <c r="C207" s="49"/>
      <c r="D207" s="113"/>
      <c r="E207" s="49"/>
      <c r="F207" s="49" t="str">
        <f>IF(D207&lt;&gt;"",VLOOKUP(D207,LOV_GWSGRP!$BX:$BY,2,0),"")</f>
        <v/>
      </c>
      <c r="G207" s="49"/>
      <c r="H207" s="49"/>
      <c r="I207" s="49"/>
      <c r="J207" s="49"/>
      <c r="K207" s="49"/>
      <c r="L207" s="113"/>
      <c r="M207" s="49"/>
      <c r="N207" s="49"/>
      <c r="O207" s="436"/>
      <c r="P207" s="436"/>
      <c r="Q207" s="49"/>
      <c r="R207" s="437"/>
      <c r="S207" s="438"/>
      <c r="T207" s="438"/>
      <c r="U207" s="438"/>
      <c r="V207" s="438"/>
      <c r="W207" s="49"/>
      <c r="X207" s="297"/>
      <c r="Y207" s="49"/>
      <c r="Z207" s="436"/>
      <c r="AA207" s="436"/>
      <c r="AB207" s="436"/>
      <c r="AC207" s="436"/>
      <c r="AD207" s="436"/>
      <c r="AE207" s="436"/>
      <c r="AF207" s="436"/>
      <c r="AG207" s="49"/>
      <c r="AH207" s="343"/>
      <c r="AI207" s="49"/>
      <c r="AJ207" s="372" t="str">
        <f t="shared" si="5"/>
        <v/>
      </c>
      <c r="AK207" s="319"/>
      <c r="AM207" s="355" t="str">
        <f>IF(ISERROR(VLOOKUP(B207,percelen!BA:IW,AM$32,0)),"N",VLOOKUP(B207,percelen!BA:IW,AM$32,0))</f>
        <v>N</v>
      </c>
      <c r="AN207" s="355" t="str">
        <f>IF(ISERROR(VLOOKUP(B207&amp;"_"&amp;Z207,activiteiten!$A:$BD,AN$32,0)),"N",VLOOKUP(B207&amp;"_"&amp;Z207,activiteiten!$A:$BD,AN$32,0))</f>
        <v>N</v>
      </c>
      <c r="AO207" s="355" t="str">
        <f>IF(ISERROR(VLOOKUP(B207&amp;"_"&amp;Z207,activiteiten!$A:$BE,AO$32,0)),"N",VLOOKUP(B207&amp;"_"&amp;Z207,activiteiten!$A:$BE,AO$32,0))</f>
        <v>N</v>
      </c>
      <c r="AP207" s="355" t="str">
        <f>IF(ISERROR(VLOOKUP(B207,percelen!BA:IW,AP$32,0)),"N",VLOOKUP(B207,percelen!BA:IW,AP$32,0))</f>
        <v>N</v>
      </c>
      <c r="AQ207" s="355" t="str">
        <f>IF(ISERROR(VLOOKUP(B207,percelen!BA:IW,AQ$32,0)),"N",VLOOKUP(B207,percelen!BA:IW,AQ$32,0))</f>
        <v>N</v>
      </c>
      <c r="AR207" s="355" t="str">
        <f t="shared" si="6"/>
        <v>N</v>
      </c>
      <c r="AS207" s="313" t="s">
        <v>448</v>
      </c>
      <c r="AT207" s="317" t="str">
        <f>IF(OR($B207="",ISERROR(VLOOKUP($B207&amp;"_"&amp;$Z207,activiteiten!$A:$BC,AT$32,0))),"",VLOOKUP($B207&amp;"_"&amp;$Z207,activiteiten!$A:$BC,AT$32,0))</f>
        <v/>
      </c>
      <c r="AU207" s="313"/>
      <c r="AV207" s="312" t="str">
        <f>IF(OR($B207="",ISERROR(VLOOKUP($B207&amp;"_"&amp;$Z207,activiteiten!$A:$BC,AV$32,0))),"",VLOOKUP($B207&amp;"_"&amp;$Z207,activiteiten!$A:$BC,AV$32,0))</f>
        <v/>
      </c>
      <c r="AW207" s="312"/>
      <c r="AX207" s="312" t="str">
        <f>IF(OR($B207="",ISERROR(VLOOKUP($B207&amp;"_"&amp;$Z207,activiteiten!$A:$BC,AX$32,0))),"",VLOOKUP($B207&amp;"_"&amp;$Z207,activiteiten!$A:$BC,AX$32,0))</f>
        <v/>
      </c>
      <c r="AY207" s="312"/>
      <c r="AZ207" s="312" t="str">
        <f>IF(OR($B207="",ISERROR(VLOOKUP($B207&amp;"_"&amp;$Z207,activiteiten!$A:$BC,AZ$32,0))),"",VLOOKUP($B207&amp;"_"&amp;$Z207,activiteiten!$A:$BC,AZ$32,0))</f>
        <v/>
      </c>
      <c r="BA207" s="312"/>
      <c r="BB207" s="312" t="str">
        <f>IF(OR($B207="",ISERROR(VLOOKUP($B207&amp;"_"&amp;$Z207,activiteiten!$A:$BC,BB$32,0))),"",VLOOKUP($B207&amp;"_"&amp;$Z207,activiteiten!$A:$BC,BB$32,0))</f>
        <v/>
      </c>
      <c r="BC207" s="312"/>
      <c r="BD207" s="312" t="str">
        <f>IF(OR($B207="",ISERROR(VLOOKUP($B207&amp;"_"&amp;$Z207,activiteiten!$A:$BC,BD$32,0))),"",VLOOKUP($B207&amp;"_"&amp;$Z207,activiteiten!$A:$BC,BD$32,0))</f>
        <v/>
      </c>
      <c r="BG207" s="348" t="str">
        <f>percelen!BK178</f>
        <v>N</v>
      </c>
    </row>
    <row r="208" spans="1:59" x14ac:dyDescent="0.25">
      <c r="A208" s="49"/>
      <c r="B208" s="297"/>
      <c r="C208" s="49"/>
      <c r="D208" s="113"/>
      <c r="E208" s="49"/>
      <c r="F208" s="49" t="str">
        <f>IF(D208&lt;&gt;"",VLOOKUP(D208,LOV_GWSGRP!$BX:$BY,2,0),"")</f>
        <v/>
      </c>
      <c r="G208" s="49"/>
      <c r="H208" s="49"/>
      <c r="I208" s="49"/>
      <c r="J208" s="49"/>
      <c r="K208" s="49"/>
      <c r="L208" s="113"/>
      <c r="M208" s="49"/>
      <c r="N208" s="49"/>
      <c r="O208" s="436"/>
      <c r="P208" s="436"/>
      <c r="Q208" s="49"/>
      <c r="R208" s="437"/>
      <c r="S208" s="438"/>
      <c r="T208" s="438"/>
      <c r="U208" s="438"/>
      <c r="V208" s="438"/>
      <c r="W208" s="49"/>
      <c r="X208" s="297"/>
      <c r="Y208" s="49"/>
      <c r="Z208" s="436"/>
      <c r="AA208" s="436"/>
      <c r="AB208" s="436"/>
      <c r="AC208" s="436"/>
      <c r="AD208" s="436"/>
      <c r="AE208" s="436"/>
      <c r="AF208" s="436"/>
      <c r="AG208" s="49"/>
      <c r="AH208" s="343"/>
      <c r="AI208" s="49"/>
      <c r="AJ208" s="372" t="str">
        <f t="shared" si="5"/>
        <v/>
      </c>
      <c r="AK208" s="319"/>
      <c r="AM208" s="355" t="str">
        <f>IF(ISERROR(VLOOKUP(B208,percelen!BA:IW,AM$32,0)),"N",VLOOKUP(B208,percelen!BA:IW,AM$32,0))</f>
        <v>N</v>
      </c>
      <c r="AN208" s="355" t="str">
        <f>IF(ISERROR(VLOOKUP(B208&amp;"_"&amp;Z208,activiteiten!$A:$BD,AN$32,0)),"N",VLOOKUP(B208&amp;"_"&amp;Z208,activiteiten!$A:$BD,AN$32,0))</f>
        <v>N</v>
      </c>
      <c r="AO208" s="355" t="str">
        <f>IF(ISERROR(VLOOKUP(B208&amp;"_"&amp;Z208,activiteiten!$A:$BE,AO$32,0)),"N",VLOOKUP(B208&amp;"_"&amp;Z208,activiteiten!$A:$BE,AO$32,0))</f>
        <v>N</v>
      </c>
      <c r="AP208" s="355" t="str">
        <f>IF(ISERROR(VLOOKUP(B208,percelen!BA:IW,AP$32,0)),"N",VLOOKUP(B208,percelen!BA:IW,AP$32,0))</f>
        <v>N</v>
      </c>
      <c r="AQ208" s="355" t="str">
        <f>IF(ISERROR(VLOOKUP(B208,percelen!BA:IW,AQ$32,0)),"N",VLOOKUP(B208,percelen!BA:IW,AQ$32,0))</f>
        <v>N</v>
      </c>
      <c r="AR208" s="355" t="str">
        <f t="shared" si="6"/>
        <v>N</v>
      </c>
      <c r="AS208" s="313" t="s">
        <v>448</v>
      </c>
      <c r="AT208" s="317" t="str">
        <f>IF(OR($B208="",ISERROR(VLOOKUP($B208&amp;"_"&amp;$Z208,activiteiten!$A:$BC,AT$32,0))),"",VLOOKUP($B208&amp;"_"&amp;$Z208,activiteiten!$A:$BC,AT$32,0))</f>
        <v/>
      </c>
      <c r="AU208" s="313"/>
      <c r="AV208" s="312" t="str">
        <f>IF(OR($B208="",ISERROR(VLOOKUP($B208&amp;"_"&amp;$Z208,activiteiten!$A:$BC,AV$32,0))),"",VLOOKUP($B208&amp;"_"&amp;$Z208,activiteiten!$A:$BC,AV$32,0))</f>
        <v/>
      </c>
      <c r="AW208" s="312"/>
      <c r="AX208" s="312" t="str">
        <f>IF(OR($B208="",ISERROR(VLOOKUP($B208&amp;"_"&amp;$Z208,activiteiten!$A:$BC,AX$32,0))),"",VLOOKUP($B208&amp;"_"&amp;$Z208,activiteiten!$A:$BC,AX$32,0))</f>
        <v/>
      </c>
      <c r="AY208" s="312"/>
      <c r="AZ208" s="312" t="str">
        <f>IF(OR($B208="",ISERROR(VLOOKUP($B208&amp;"_"&amp;$Z208,activiteiten!$A:$BC,AZ$32,0))),"",VLOOKUP($B208&amp;"_"&amp;$Z208,activiteiten!$A:$BC,AZ$32,0))</f>
        <v/>
      </c>
      <c r="BA208" s="312"/>
      <c r="BB208" s="312" t="str">
        <f>IF(OR($B208="",ISERROR(VLOOKUP($B208&amp;"_"&amp;$Z208,activiteiten!$A:$BC,BB$32,0))),"",VLOOKUP($B208&amp;"_"&amp;$Z208,activiteiten!$A:$BC,BB$32,0))</f>
        <v/>
      </c>
      <c r="BC208" s="312"/>
      <c r="BD208" s="312" t="str">
        <f>IF(OR($B208="",ISERROR(VLOOKUP($B208&amp;"_"&amp;$Z208,activiteiten!$A:$BC,BD$32,0))),"",VLOOKUP($B208&amp;"_"&amp;$Z208,activiteiten!$A:$BC,BD$32,0))</f>
        <v/>
      </c>
      <c r="BG208" s="348" t="str">
        <f>percelen!BK179</f>
        <v>N</v>
      </c>
    </row>
    <row r="209" spans="1:59" x14ac:dyDescent="0.25">
      <c r="A209" s="49"/>
      <c r="B209" s="297"/>
      <c r="C209" s="49"/>
      <c r="D209" s="113"/>
      <c r="E209" s="49"/>
      <c r="F209" s="49" t="str">
        <f>IF(D209&lt;&gt;"",VLOOKUP(D209,LOV_GWSGRP!$BX:$BY,2,0),"")</f>
        <v/>
      </c>
      <c r="G209" s="49"/>
      <c r="H209" s="49"/>
      <c r="I209" s="49"/>
      <c r="J209" s="49"/>
      <c r="K209" s="49"/>
      <c r="L209" s="113"/>
      <c r="M209" s="49"/>
      <c r="N209" s="49"/>
      <c r="O209" s="436"/>
      <c r="P209" s="436"/>
      <c r="Q209" s="49"/>
      <c r="R209" s="437"/>
      <c r="S209" s="438"/>
      <c r="T209" s="438"/>
      <c r="U209" s="438"/>
      <c r="V209" s="438"/>
      <c r="W209" s="49"/>
      <c r="X209" s="297"/>
      <c r="Y209" s="49"/>
      <c r="Z209" s="436"/>
      <c r="AA209" s="436"/>
      <c r="AB209" s="436"/>
      <c r="AC209" s="436"/>
      <c r="AD209" s="436"/>
      <c r="AE209" s="436"/>
      <c r="AF209" s="436"/>
      <c r="AG209" s="49"/>
      <c r="AH209" s="343"/>
      <c r="AI209" s="49"/>
      <c r="AJ209" s="372" t="str">
        <f t="shared" si="5"/>
        <v/>
      </c>
      <c r="AK209" s="319"/>
      <c r="AM209" s="355" t="str">
        <f>IF(ISERROR(VLOOKUP(B209,percelen!BA:IW,AM$32,0)),"N",VLOOKUP(B209,percelen!BA:IW,AM$32,0))</f>
        <v>N</v>
      </c>
      <c r="AN209" s="355" t="str">
        <f>IF(ISERROR(VLOOKUP(B209&amp;"_"&amp;Z209,activiteiten!$A:$BD,AN$32,0)),"N",VLOOKUP(B209&amp;"_"&amp;Z209,activiteiten!$A:$BD,AN$32,0))</f>
        <v>N</v>
      </c>
      <c r="AO209" s="355" t="str">
        <f>IF(ISERROR(VLOOKUP(B209&amp;"_"&amp;Z209,activiteiten!$A:$BE,AO$32,0)),"N",VLOOKUP(B209&amp;"_"&amp;Z209,activiteiten!$A:$BE,AO$32,0))</f>
        <v>N</v>
      </c>
      <c r="AP209" s="355" t="str">
        <f>IF(ISERROR(VLOOKUP(B209,percelen!BA:IW,AP$32,0)),"N",VLOOKUP(B209,percelen!BA:IW,AP$32,0))</f>
        <v>N</v>
      </c>
      <c r="AQ209" s="355" t="str">
        <f>IF(ISERROR(VLOOKUP(B209,percelen!BA:IW,AQ$32,0)),"N",VLOOKUP(B209,percelen!BA:IW,AQ$32,0))</f>
        <v>N</v>
      </c>
      <c r="AR209" s="355" t="str">
        <f t="shared" si="6"/>
        <v>N</v>
      </c>
      <c r="AS209" s="313" t="s">
        <v>448</v>
      </c>
      <c r="AT209" s="317" t="str">
        <f>IF(OR($B209="",ISERROR(VLOOKUP($B209&amp;"_"&amp;$Z209,activiteiten!$A:$BC,AT$32,0))),"",VLOOKUP($B209&amp;"_"&amp;$Z209,activiteiten!$A:$BC,AT$32,0))</f>
        <v/>
      </c>
      <c r="AU209" s="313"/>
      <c r="AV209" s="312" t="str">
        <f>IF(OR($B209="",ISERROR(VLOOKUP($B209&amp;"_"&amp;$Z209,activiteiten!$A:$BC,AV$32,0))),"",VLOOKUP($B209&amp;"_"&amp;$Z209,activiteiten!$A:$BC,AV$32,0))</f>
        <v/>
      </c>
      <c r="AW209" s="312"/>
      <c r="AX209" s="312" t="str">
        <f>IF(OR($B209="",ISERROR(VLOOKUP($B209&amp;"_"&amp;$Z209,activiteiten!$A:$BC,AX$32,0))),"",VLOOKUP($B209&amp;"_"&amp;$Z209,activiteiten!$A:$BC,AX$32,0))</f>
        <v/>
      </c>
      <c r="AY209" s="312"/>
      <c r="AZ209" s="312" t="str">
        <f>IF(OR($B209="",ISERROR(VLOOKUP($B209&amp;"_"&amp;$Z209,activiteiten!$A:$BC,AZ$32,0))),"",VLOOKUP($B209&amp;"_"&amp;$Z209,activiteiten!$A:$BC,AZ$32,0))</f>
        <v/>
      </c>
      <c r="BA209" s="312"/>
      <c r="BB209" s="312" t="str">
        <f>IF(OR($B209="",ISERROR(VLOOKUP($B209&amp;"_"&amp;$Z209,activiteiten!$A:$BC,BB$32,0))),"",VLOOKUP($B209&amp;"_"&amp;$Z209,activiteiten!$A:$BC,BB$32,0))</f>
        <v/>
      </c>
      <c r="BC209" s="312"/>
      <c r="BD209" s="312" t="str">
        <f>IF(OR($B209="",ISERROR(VLOOKUP($B209&amp;"_"&amp;$Z209,activiteiten!$A:$BC,BD$32,0))),"",VLOOKUP($B209&amp;"_"&amp;$Z209,activiteiten!$A:$BC,BD$32,0))</f>
        <v/>
      </c>
      <c r="BG209" s="348" t="str">
        <f>percelen!BK180</f>
        <v>N</v>
      </c>
    </row>
    <row r="210" spans="1:59" x14ac:dyDescent="0.25">
      <c r="A210" s="49"/>
      <c r="B210" s="297"/>
      <c r="C210" s="49"/>
      <c r="D210" s="113"/>
      <c r="E210" s="49"/>
      <c r="F210" s="49" t="str">
        <f>IF(D210&lt;&gt;"",VLOOKUP(D210,LOV_GWSGRP!$BX:$BY,2,0),"")</f>
        <v/>
      </c>
      <c r="G210" s="49"/>
      <c r="H210" s="49"/>
      <c r="I210" s="49"/>
      <c r="J210" s="49"/>
      <c r="K210" s="49"/>
      <c r="L210" s="113"/>
      <c r="M210" s="49"/>
      <c r="N210" s="49"/>
      <c r="O210" s="436"/>
      <c r="P210" s="436"/>
      <c r="Q210" s="49"/>
      <c r="R210" s="437"/>
      <c r="S210" s="438"/>
      <c r="T210" s="438"/>
      <c r="U210" s="438"/>
      <c r="V210" s="438"/>
      <c r="W210" s="49"/>
      <c r="X210" s="297"/>
      <c r="Y210" s="49"/>
      <c r="Z210" s="436"/>
      <c r="AA210" s="436"/>
      <c r="AB210" s="436"/>
      <c r="AC210" s="436"/>
      <c r="AD210" s="436"/>
      <c r="AE210" s="436"/>
      <c r="AF210" s="436"/>
      <c r="AG210" s="49"/>
      <c r="AH210" s="343"/>
      <c r="AI210" s="49"/>
      <c r="AJ210" s="372" t="str">
        <f t="shared" si="5"/>
        <v/>
      </c>
      <c r="AK210" s="319"/>
      <c r="AM210" s="355" t="str">
        <f>IF(ISERROR(VLOOKUP(B210,percelen!BA:IW,AM$32,0)),"N",VLOOKUP(B210,percelen!BA:IW,AM$32,0))</f>
        <v>N</v>
      </c>
      <c r="AN210" s="355" t="str">
        <f>IF(ISERROR(VLOOKUP(B210&amp;"_"&amp;Z210,activiteiten!$A:$BD,AN$32,0)),"N",VLOOKUP(B210&amp;"_"&amp;Z210,activiteiten!$A:$BD,AN$32,0))</f>
        <v>N</v>
      </c>
      <c r="AO210" s="355" t="str">
        <f>IF(ISERROR(VLOOKUP(B210&amp;"_"&amp;Z210,activiteiten!$A:$BE,AO$32,0)),"N",VLOOKUP(B210&amp;"_"&amp;Z210,activiteiten!$A:$BE,AO$32,0))</f>
        <v>N</v>
      </c>
      <c r="AP210" s="355" t="str">
        <f>IF(ISERROR(VLOOKUP(B210,percelen!BA:IW,AP$32,0)),"N",VLOOKUP(B210,percelen!BA:IW,AP$32,0))</f>
        <v>N</v>
      </c>
      <c r="AQ210" s="355" t="str">
        <f>IF(ISERROR(VLOOKUP(B210,percelen!BA:IW,AQ$32,0)),"N",VLOOKUP(B210,percelen!BA:IW,AQ$32,0))</f>
        <v>N</v>
      </c>
      <c r="AR210" s="355" t="str">
        <f t="shared" si="6"/>
        <v>N</v>
      </c>
      <c r="AS210" s="313" t="s">
        <v>448</v>
      </c>
      <c r="AT210" s="317" t="str">
        <f>IF(OR($B210="",ISERROR(VLOOKUP($B210&amp;"_"&amp;$Z210,activiteiten!$A:$BC,AT$32,0))),"",VLOOKUP($B210&amp;"_"&amp;$Z210,activiteiten!$A:$BC,AT$32,0))</f>
        <v/>
      </c>
      <c r="AU210" s="313"/>
      <c r="AV210" s="312" t="str">
        <f>IF(OR($B210="",ISERROR(VLOOKUP($B210&amp;"_"&amp;$Z210,activiteiten!$A:$BC,AV$32,0))),"",VLOOKUP($B210&amp;"_"&amp;$Z210,activiteiten!$A:$BC,AV$32,0))</f>
        <v/>
      </c>
      <c r="AW210" s="312"/>
      <c r="AX210" s="312" t="str">
        <f>IF(OR($B210="",ISERROR(VLOOKUP($B210&amp;"_"&amp;$Z210,activiteiten!$A:$BC,AX$32,0))),"",VLOOKUP($B210&amp;"_"&amp;$Z210,activiteiten!$A:$BC,AX$32,0))</f>
        <v/>
      </c>
      <c r="AY210" s="312"/>
      <c r="AZ210" s="312" t="str">
        <f>IF(OR($B210="",ISERROR(VLOOKUP($B210&amp;"_"&amp;$Z210,activiteiten!$A:$BC,AZ$32,0))),"",VLOOKUP($B210&amp;"_"&amp;$Z210,activiteiten!$A:$BC,AZ$32,0))</f>
        <v/>
      </c>
      <c r="BA210" s="312"/>
      <c r="BB210" s="312" t="str">
        <f>IF(OR($B210="",ISERROR(VLOOKUP($B210&amp;"_"&amp;$Z210,activiteiten!$A:$BC,BB$32,0))),"",VLOOKUP($B210&amp;"_"&amp;$Z210,activiteiten!$A:$BC,BB$32,0))</f>
        <v/>
      </c>
      <c r="BC210" s="312"/>
      <c r="BD210" s="312" t="str">
        <f>IF(OR($B210="",ISERROR(VLOOKUP($B210&amp;"_"&amp;$Z210,activiteiten!$A:$BC,BD$32,0))),"",VLOOKUP($B210&amp;"_"&amp;$Z210,activiteiten!$A:$BC,BD$32,0))</f>
        <v/>
      </c>
      <c r="BG210" s="348" t="str">
        <f>percelen!BK181</f>
        <v>N</v>
      </c>
    </row>
    <row r="211" spans="1:59" x14ac:dyDescent="0.25">
      <c r="A211" s="49"/>
      <c r="B211" s="297"/>
      <c r="C211" s="49"/>
      <c r="D211" s="113"/>
      <c r="E211" s="49"/>
      <c r="F211" s="49" t="str">
        <f>IF(D211&lt;&gt;"",VLOOKUP(D211,LOV_GWSGRP!$BX:$BY,2,0),"")</f>
        <v/>
      </c>
      <c r="G211" s="49"/>
      <c r="H211" s="49"/>
      <c r="I211" s="49"/>
      <c r="J211" s="49"/>
      <c r="K211" s="49"/>
      <c r="L211" s="113"/>
      <c r="M211" s="49"/>
      <c r="N211" s="49"/>
      <c r="O211" s="436"/>
      <c r="P211" s="436"/>
      <c r="Q211" s="49"/>
      <c r="R211" s="437"/>
      <c r="S211" s="438"/>
      <c r="T211" s="438"/>
      <c r="U211" s="438"/>
      <c r="V211" s="438"/>
      <c r="W211" s="49"/>
      <c r="X211" s="297"/>
      <c r="Y211" s="49"/>
      <c r="Z211" s="436"/>
      <c r="AA211" s="436"/>
      <c r="AB211" s="436"/>
      <c r="AC211" s="436"/>
      <c r="AD211" s="436"/>
      <c r="AE211" s="436"/>
      <c r="AF211" s="436"/>
      <c r="AG211" s="49"/>
      <c r="AH211" s="343"/>
      <c r="AI211" s="49"/>
      <c r="AJ211" s="372" t="str">
        <f t="shared" si="5"/>
        <v/>
      </c>
      <c r="AK211" s="319"/>
      <c r="AM211" s="355" t="str">
        <f>IF(ISERROR(VLOOKUP(B211,percelen!BA:IW,AM$32,0)),"N",VLOOKUP(B211,percelen!BA:IW,AM$32,0))</f>
        <v>N</v>
      </c>
      <c r="AN211" s="355" t="str">
        <f>IF(ISERROR(VLOOKUP(B211&amp;"_"&amp;Z211,activiteiten!$A:$BD,AN$32,0)),"N",VLOOKUP(B211&amp;"_"&amp;Z211,activiteiten!$A:$BD,AN$32,0))</f>
        <v>N</v>
      </c>
      <c r="AO211" s="355" t="str">
        <f>IF(ISERROR(VLOOKUP(B211&amp;"_"&amp;Z211,activiteiten!$A:$BE,AO$32,0)),"N",VLOOKUP(B211&amp;"_"&amp;Z211,activiteiten!$A:$BE,AO$32,0))</f>
        <v>N</v>
      </c>
      <c r="AP211" s="355" t="str">
        <f>IF(ISERROR(VLOOKUP(B211,percelen!BA:IW,AP$32,0)),"N",VLOOKUP(B211,percelen!BA:IW,AP$32,0))</f>
        <v>N</v>
      </c>
      <c r="AQ211" s="355" t="str">
        <f>IF(ISERROR(VLOOKUP(B211,percelen!BA:IW,AQ$32,0)),"N",VLOOKUP(B211,percelen!BA:IW,AQ$32,0))</f>
        <v>N</v>
      </c>
      <c r="AR211" s="355" t="str">
        <f t="shared" si="6"/>
        <v>N</v>
      </c>
      <c r="AS211" s="313" t="s">
        <v>448</v>
      </c>
      <c r="AT211" s="317" t="str">
        <f>IF(OR($B211="",ISERROR(VLOOKUP($B211&amp;"_"&amp;$Z211,activiteiten!$A:$BC,AT$32,0))),"",VLOOKUP($B211&amp;"_"&amp;$Z211,activiteiten!$A:$BC,AT$32,0))</f>
        <v/>
      </c>
      <c r="AU211" s="313"/>
      <c r="AV211" s="312" t="str">
        <f>IF(OR($B211="",ISERROR(VLOOKUP($B211&amp;"_"&amp;$Z211,activiteiten!$A:$BC,AV$32,0))),"",VLOOKUP($B211&amp;"_"&amp;$Z211,activiteiten!$A:$BC,AV$32,0))</f>
        <v/>
      </c>
      <c r="AW211" s="312"/>
      <c r="AX211" s="312" t="str">
        <f>IF(OR($B211="",ISERROR(VLOOKUP($B211&amp;"_"&amp;$Z211,activiteiten!$A:$BC,AX$32,0))),"",VLOOKUP($B211&amp;"_"&amp;$Z211,activiteiten!$A:$BC,AX$32,0))</f>
        <v/>
      </c>
      <c r="AY211" s="312"/>
      <c r="AZ211" s="312" t="str">
        <f>IF(OR($B211="",ISERROR(VLOOKUP($B211&amp;"_"&amp;$Z211,activiteiten!$A:$BC,AZ$32,0))),"",VLOOKUP($B211&amp;"_"&amp;$Z211,activiteiten!$A:$BC,AZ$32,0))</f>
        <v/>
      </c>
      <c r="BA211" s="312"/>
      <c r="BB211" s="312" t="str">
        <f>IF(OR($B211="",ISERROR(VLOOKUP($B211&amp;"_"&amp;$Z211,activiteiten!$A:$BC,BB$32,0))),"",VLOOKUP($B211&amp;"_"&amp;$Z211,activiteiten!$A:$BC,BB$32,0))</f>
        <v/>
      </c>
      <c r="BC211" s="312"/>
      <c r="BD211" s="312" t="str">
        <f>IF(OR($B211="",ISERROR(VLOOKUP($B211&amp;"_"&amp;$Z211,activiteiten!$A:$BC,BD$32,0))),"",VLOOKUP($B211&amp;"_"&amp;$Z211,activiteiten!$A:$BC,BD$32,0))</f>
        <v/>
      </c>
      <c r="BG211" s="348" t="str">
        <f>percelen!BK182</f>
        <v>N</v>
      </c>
    </row>
    <row r="212" spans="1:59" x14ac:dyDescent="0.25">
      <c r="A212" s="49"/>
      <c r="B212" s="297"/>
      <c r="C212" s="49"/>
      <c r="D212" s="113"/>
      <c r="E212" s="49"/>
      <c r="F212" s="49" t="str">
        <f>IF(D212&lt;&gt;"",VLOOKUP(D212,LOV_GWSGRP!$BX:$BY,2,0),"")</f>
        <v/>
      </c>
      <c r="G212" s="49"/>
      <c r="H212" s="49"/>
      <c r="I212" s="49"/>
      <c r="J212" s="49"/>
      <c r="K212" s="49"/>
      <c r="L212" s="113"/>
      <c r="M212" s="49"/>
      <c r="N212" s="49"/>
      <c r="O212" s="436"/>
      <c r="P212" s="436"/>
      <c r="Q212" s="49"/>
      <c r="R212" s="437"/>
      <c r="S212" s="438"/>
      <c r="T212" s="438"/>
      <c r="U212" s="438"/>
      <c r="V212" s="438"/>
      <c r="W212" s="49"/>
      <c r="X212" s="297"/>
      <c r="Y212" s="49"/>
      <c r="Z212" s="436"/>
      <c r="AA212" s="436"/>
      <c r="AB212" s="436"/>
      <c r="AC212" s="436"/>
      <c r="AD212" s="436"/>
      <c r="AE212" s="436"/>
      <c r="AF212" s="436"/>
      <c r="AG212" s="49"/>
      <c r="AH212" s="343"/>
      <c r="AI212" s="49"/>
      <c r="AJ212" s="372" t="str">
        <f t="shared" si="5"/>
        <v/>
      </c>
      <c r="AK212" s="319"/>
      <c r="AM212" s="355" t="str">
        <f>IF(ISERROR(VLOOKUP(B212,percelen!BA:IW,AM$32,0)),"N",VLOOKUP(B212,percelen!BA:IW,AM$32,0))</f>
        <v>N</v>
      </c>
      <c r="AN212" s="355" t="str">
        <f>IF(ISERROR(VLOOKUP(B212&amp;"_"&amp;Z212,activiteiten!$A:$BD,AN$32,0)),"N",VLOOKUP(B212&amp;"_"&amp;Z212,activiteiten!$A:$BD,AN$32,0))</f>
        <v>N</v>
      </c>
      <c r="AO212" s="355" t="str">
        <f>IF(ISERROR(VLOOKUP(B212&amp;"_"&amp;Z212,activiteiten!$A:$BE,AO$32,0)),"N",VLOOKUP(B212&amp;"_"&amp;Z212,activiteiten!$A:$BE,AO$32,0))</f>
        <v>N</v>
      </c>
      <c r="AP212" s="355" t="str">
        <f>IF(ISERROR(VLOOKUP(B212,percelen!BA:IW,AP$32,0)),"N",VLOOKUP(B212,percelen!BA:IW,AP$32,0))</f>
        <v>N</v>
      </c>
      <c r="AQ212" s="355" t="str">
        <f>IF(ISERROR(VLOOKUP(B212,percelen!BA:IW,AQ$32,0)),"N",VLOOKUP(B212,percelen!BA:IW,AQ$32,0))</f>
        <v>N</v>
      </c>
      <c r="AR212" s="355" t="str">
        <f t="shared" si="6"/>
        <v>N</v>
      </c>
      <c r="AS212" s="313" t="s">
        <v>448</v>
      </c>
      <c r="AT212" s="317" t="str">
        <f>IF(OR($B212="",ISERROR(VLOOKUP($B212&amp;"_"&amp;$Z212,activiteiten!$A:$BC,AT$32,0))),"",VLOOKUP($B212&amp;"_"&amp;$Z212,activiteiten!$A:$BC,AT$32,0))</f>
        <v/>
      </c>
      <c r="AU212" s="313"/>
      <c r="AV212" s="312" t="str">
        <f>IF(OR($B212="",ISERROR(VLOOKUP($B212&amp;"_"&amp;$Z212,activiteiten!$A:$BC,AV$32,0))),"",VLOOKUP($B212&amp;"_"&amp;$Z212,activiteiten!$A:$BC,AV$32,0))</f>
        <v/>
      </c>
      <c r="AW212" s="312"/>
      <c r="AX212" s="312" t="str">
        <f>IF(OR($B212="",ISERROR(VLOOKUP($B212&amp;"_"&amp;$Z212,activiteiten!$A:$BC,AX$32,0))),"",VLOOKUP($B212&amp;"_"&amp;$Z212,activiteiten!$A:$BC,AX$32,0))</f>
        <v/>
      </c>
      <c r="AY212" s="312"/>
      <c r="AZ212" s="312" t="str">
        <f>IF(OR($B212="",ISERROR(VLOOKUP($B212&amp;"_"&amp;$Z212,activiteiten!$A:$BC,AZ$32,0))),"",VLOOKUP($B212&amp;"_"&amp;$Z212,activiteiten!$A:$BC,AZ$32,0))</f>
        <v/>
      </c>
      <c r="BA212" s="312"/>
      <c r="BB212" s="312" t="str">
        <f>IF(OR($B212="",ISERROR(VLOOKUP($B212&amp;"_"&amp;$Z212,activiteiten!$A:$BC,BB$32,0))),"",VLOOKUP($B212&amp;"_"&amp;$Z212,activiteiten!$A:$BC,BB$32,0))</f>
        <v/>
      </c>
      <c r="BC212" s="312"/>
      <c r="BD212" s="312" t="str">
        <f>IF(OR($B212="",ISERROR(VLOOKUP($B212&amp;"_"&amp;$Z212,activiteiten!$A:$BC,BD$32,0))),"",VLOOKUP($B212&amp;"_"&amp;$Z212,activiteiten!$A:$BC,BD$32,0))</f>
        <v/>
      </c>
      <c r="BG212" s="348" t="str">
        <f>percelen!BK183</f>
        <v>N</v>
      </c>
    </row>
    <row r="213" spans="1:59" x14ac:dyDescent="0.25">
      <c r="A213" s="49"/>
      <c r="B213" s="297"/>
      <c r="C213" s="49"/>
      <c r="D213" s="113"/>
      <c r="E213" s="49"/>
      <c r="F213" s="49" t="str">
        <f>IF(D213&lt;&gt;"",VLOOKUP(D213,LOV_GWSGRP!$BX:$BY,2,0),"")</f>
        <v/>
      </c>
      <c r="G213" s="49"/>
      <c r="H213" s="49"/>
      <c r="I213" s="49"/>
      <c r="J213" s="49"/>
      <c r="K213" s="49"/>
      <c r="L213" s="113"/>
      <c r="M213" s="49"/>
      <c r="N213" s="49"/>
      <c r="O213" s="436"/>
      <c r="P213" s="436"/>
      <c r="Q213" s="49"/>
      <c r="R213" s="437"/>
      <c r="S213" s="438"/>
      <c r="T213" s="438"/>
      <c r="U213" s="438"/>
      <c r="V213" s="438"/>
      <c r="W213" s="49"/>
      <c r="X213" s="297"/>
      <c r="Y213" s="49"/>
      <c r="Z213" s="436"/>
      <c r="AA213" s="436"/>
      <c r="AB213" s="436"/>
      <c r="AC213" s="436"/>
      <c r="AD213" s="436"/>
      <c r="AE213" s="436"/>
      <c r="AF213" s="436"/>
      <c r="AG213" s="49"/>
      <c r="AH213" s="343"/>
      <c r="AI213" s="49"/>
      <c r="AJ213" s="372" t="str">
        <f t="shared" si="5"/>
        <v/>
      </c>
      <c r="AK213" s="319"/>
      <c r="AM213" s="355" t="str">
        <f>IF(ISERROR(VLOOKUP(B213,percelen!BA:IW,AM$32,0)),"N",VLOOKUP(B213,percelen!BA:IW,AM$32,0))</f>
        <v>N</v>
      </c>
      <c r="AN213" s="355" t="str">
        <f>IF(ISERROR(VLOOKUP(B213&amp;"_"&amp;Z213,activiteiten!$A:$BD,AN$32,0)),"N",VLOOKUP(B213&amp;"_"&amp;Z213,activiteiten!$A:$BD,AN$32,0))</f>
        <v>N</v>
      </c>
      <c r="AO213" s="355" t="str">
        <f>IF(ISERROR(VLOOKUP(B213&amp;"_"&amp;Z213,activiteiten!$A:$BE,AO$32,0)),"N",VLOOKUP(B213&amp;"_"&amp;Z213,activiteiten!$A:$BE,AO$32,0))</f>
        <v>N</v>
      </c>
      <c r="AP213" s="355" t="str">
        <f>IF(ISERROR(VLOOKUP(B213,percelen!BA:IW,AP$32,0)),"N",VLOOKUP(B213,percelen!BA:IW,AP$32,0))</f>
        <v>N</v>
      </c>
      <c r="AQ213" s="355" t="str">
        <f>IF(ISERROR(VLOOKUP(B213,percelen!BA:IW,AQ$32,0)),"N",VLOOKUP(B213,percelen!BA:IW,AQ$32,0))</f>
        <v>N</v>
      </c>
      <c r="AR213" s="355" t="str">
        <f t="shared" si="6"/>
        <v>N</v>
      </c>
      <c r="AS213" s="313" t="s">
        <v>448</v>
      </c>
      <c r="AT213" s="317" t="str">
        <f>IF(OR($B213="",ISERROR(VLOOKUP($B213&amp;"_"&amp;$Z213,activiteiten!$A:$BC,AT$32,0))),"",VLOOKUP($B213&amp;"_"&amp;$Z213,activiteiten!$A:$BC,AT$32,0))</f>
        <v/>
      </c>
      <c r="AU213" s="313"/>
      <c r="AV213" s="312" t="str">
        <f>IF(OR($B213="",ISERROR(VLOOKUP($B213&amp;"_"&amp;$Z213,activiteiten!$A:$BC,AV$32,0))),"",VLOOKUP($B213&amp;"_"&amp;$Z213,activiteiten!$A:$BC,AV$32,0))</f>
        <v/>
      </c>
      <c r="AW213" s="312"/>
      <c r="AX213" s="312" t="str">
        <f>IF(OR($B213="",ISERROR(VLOOKUP($B213&amp;"_"&amp;$Z213,activiteiten!$A:$BC,AX$32,0))),"",VLOOKUP($B213&amp;"_"&amp;$Z213,activiteiten!$A:$BC,AX$32,0))</f>
        <v/>
      </c>
      <c r="AY213" s="312"/>
      <c r="AZ213" s="312" t="str">
        <f>IF(OR($B213="",ISERROR(VLOOKUP($B213&amp;"_"&amp;$Z213,activiteiten!$A:$BC,AZ$32,0))),"",VLOOKUP($B213&amp;"_"&amp;$Z213,activiteiten!$A:$BC,AZ$32,0))</f>
        <v/>
      </c>
      <c r="BA213" s="312"/>
      <c r="BB213" s="312" t="str">
        <f>IF(OR($B213="",ISERROR(VLOOKUP($B213&amp;"_"&amp;$Z213,activiteiten!$A:$BC,BB$32,0))),"",VLOOKUP($B213&amp;"_"&amp;$Z213,activiteiten!$A:$BC,BB$32,0))</f>
        <v/>
      </c>
      <c r="BC213" s="312"/>
      <c r="BD213" s="312" t="str">
        <f>IF(OR($B213="",ISERROR(VLOOKUP($B213&amp;"_"&amp;$Z213,activiteiten!$A:$BC,BD$32,0))),"",VLOOKUP($B213&amp;"_"&amp;$Z213,activiteiten!$A:$BC,BD$32,0))</f>
        <v/>
      </c>
      <c r="BG213" s="348" t="str">
        <f>percelen!BK184</f>
        <v>N</v>
      </c>
    </row>
    <row r="214" spans="1:59" x14ac:dyDescent="0.25">
      <c r="A214" s="49"/>
      <c r="B214" s="297"/>
      <c r="C214" s="49"/>
      <c r="D214" s="113"/>
      <c r="E214" s="49"/>
      <c r="F214" s="49" t="str">
        <f>IF(D214&lt;&gt;"",VLOOKUP(D214,LOV_GWSGRP!$BX:$BY,2,0),"")</f>
        <v/>
      </c>
      <c r="G214" s="49"/>
      <c r="H214" s="49"/>
      <c r="I214" s="49"/>
      <c r="J214" s="49"/>
      <c r="K214" s="49"/>
      <c r="L214" s="113"/>
      <c r="M214" s="49"/>
      <c r="N214" s="49"/>
      <c r="O214" s="436"/>
      <c r="P214" s="436"/>
      <c r="Q214" s="49"/>
      <c r="R214" s="437"/>
      <c r="S214" s="438"/>
      <c r="T214" s="438"/>
      <c r="U214" s="438"/>
      <c r="V214" s="438"/>
      <c r="W214" s="49"/>
      <c r="X214" s="297"/>
      <c r="Y214" s="49"/>
      <c r="Z214" s="436"/>
      <c r="AA214" s="436"/>
      <c r="AB214" s="436"/>
      <c r="AC214" s="436"/>
      <c r="AD214" s="436"/>
      <c r="AE214" s="436"/>
      <c r="AF214" s="436"/>
      <c r="AG214" s="49"/>
      <c r="AH214" s="343"/>
      <c r="AI214" s="49"/>
      <c r="AJ214" s="372" t="str">
        <f t="shared" si="5"/>
        <v/>
      </c>
      <c r="AK214" s="319"/>
      <c r="AM214" s="355" t="str">
        <f>IF(ISERROR(VLOOKUP(B214,percelen!BA:IW,AM$32,0)),"N",VLOOKUP(B214,percelen!BA:IW,AM$32,0))</f>
        <v>N</v>
      </c>
      <c r="AN214" s="355" t="str">
        <f>IF(ISERROR(VLOOKUP(B214&amp;"_"&amp;Z214,activiteiten!$A:$BD,AN$32,0)),"N",VLOOKUP(B214&amp;"_"&amp;Z214,activiteiten!$A:$BD,AN$32,0))</f>
        <v>N</v>
      </c>
      <c r="AO214" s="355" t="str">
        <f>IF(ISERROR(VLOOKUP(B214&amp;"_"&amp;Z214,activiteiten!$A:$BE,AO$32,0)),"N",VLOOKUP(B214&amp;"_"&amp;Z214,activiteiten!$A:$BE,AO$32,0))</f>
        <v>N</v>
      </c>
      <c r="AP214" s="355" t="str">
        <f>IF(ISERROR(VLOOKUP(B214,percelen!BA:IW,AP$32,0)),"N",VLOOKUP(B214,percelen!BA:IW,AP$32,0))</f>
        <v>N</v>
      </c>
      <c r="AQ214" s="355" t="str">
        <f>IF(ISERROR(VLOOKUP(B214,percelen!BA:IW,AQ$32,0)),"N",VLOOKUP(B214,percelen!BA:IW,AQ$32,0))</f>
        <v>N</v>
      </c>
      <c r="AR214" s="355" t="str">
        <f t="shared" si="6"/>
        <v>N</v>
      </c>
      <c r="AS214" s="313" t="s">
        <v>448</v>
      </c>
      <c r="AT214" s="317" t="str">
        <f>IF(OR($B214="",ISERROR(VLOOKUP($B214&amp;"_"&amp;$Z214,activiteiten!$A:$BC,AT$32,0))),"",VLOOKUP($B214&amp;"_"&amp;$Z214,activiteiten!$A:$BC,AT$32,0))</f>
        <v/>
      </c>
      <c r="AU214" s="313"/>
      <c r="AV214" s="312" t="str">
        <f>IF(OR($B214="",ISERROR(VLOOKUP($B214&amp;"_"&amp;$Z214,activiteiten!$A:$BC,AV$32,0))),"",VLOOKUP($B214&amp;"_"&amp;$Z214,activiteiten!$A:$BC,AV$32,0))</f>
        <v/>
      </c>
      <c r="AW214" s="312"/>
      <c r="AX214" s="312" t="str">
        <f>IF(OR($B214="",ISERROR(VLOOKUP($B214&amp;"_"&amp;$Z214,activiteiten!$A:$BC,AX$32,0))),"",VLOOKUP($B214&amp;"_"&amp;$Z214,activiteiten!$A:$BC,AX$32,0))</f>
        <v/>
      </c>
      <c r="AY214" s="312"/>
      <c r="AZ214" s="312" t="str">
        <f>IF(OR($B214="",ISERROR(VLOOKUP($B214&amp;"_"&amp;$Z214,activiteiten!$A:$BC,AZ$32,0))),"",VLOOKUP($B214&amp;"_"&amp;$Z214,activiteiten!$A:$BC,AZ$32,0))</f>
        <v/>
      </c>
      <c r="BA214" s="312"/>
      <c r="BB214" s="312" t="str">
        <f>IF(OR($B214="",ISERROR(VLOOKUP($B214&amp;"_"&amp;$Z214,activiteiten!$A:$BC,BB$32,0))),"",VLOOKUP($B214&amp;"_"&amp;$Z214,activiteiten!$A:$BC,BB$32,0))</f>
        <v/>
      </c>
      <c r="BC214" s="312"/>
      <c r="BD214" s="312" t="str">
        <f>IF(OR($B214="",ISERROR(VLOOKUP($B214&amp;"_"&amp;$Z214,activiteiten!$A:$BC,BD$32,0))),"",VLOOKUP($B214&amp;"_"&amp;$Z214,activiteiten!$A:$BC,BD$32,0))</f>
        <v/>
      </c>
      <c r="BG214" s="348" t="str">
        <f>percelen!BK185</f>
        <v>N</v>
      </c>
    </row>
    <row r="215" spans="1:59" x14ac:dyDescent="0.25">
      <c r="A215" s="49"/>
      <c r="B215" s="297"/>
      <c r="C215" s="49"/>
      <c r="D215" s="113"/>
      <c r="E215" s="49"/>
      <c r="F215" s="49" t="str">
        <f>IF(D215&lt;&gt;"",VLOOKUP(D215,LOV_GWSGRP!$BX:$BY,2,0),"")</f>
        <v/>
      </c>
      <c r="G215" s="49"/>
      <c r="H215" s="49"/>
      <c r="I215" s="49"/>
      <c r="J215" s="49"/>
      <c r="K215" s="49"/>
      <c r="L215" s="113"/>
      <c r="M215" s="49"/>
      <c r="N215" s="49"/>
      <c r="O215" s="436"/>
      <c r="P215" s="436"/>
      <c r="Q215" s="49"/>
      <c r="R215" s="437"/>
      <c r="S215" s="438"/>
      <c r="T215" s="438"/>
      <c r="U215" s="438"/>
      <c r="V215" s="438"/>
      <c r="W215" s="49"/>
      <c r="X215" s="297"/>
      <c r="Y215" s="49"/>
      <c r="Z215" s="436"/>
      <c r="AA215" s="436"/>
      <c r="AB215" s="436"/>
      <c r="AC215" s="436"/>
      <c r="AD215" s="436"/>
      <c r="AE215" s="436"/>
      <c r="AF215" s="436"/>
      <c r="AG215" s="49"/>
      <c r="AH215" s="343"/>
      <c r="AI215" s="49"/>
      <c r="AJ215" s="372" t="str">
        <f t="shared" si="5"/>
        <v/>
      </c>
      <c r="AK215" s="319"/>
      <c r="AM215" s="355" t="str">
        <f>IF(ISERROR(VLOOKUP(B215,percelen!BA:IW,AM$32,0)),"N",VLOOKUP(B215,percelen!BA:IW,AM$32,0))</f>
        <v>N</v>
      </c>
      <c r="AN215" s="355" t="str">
        <f>IF(ISERROR(VLOOKUP(B215&amp;"_"&amp;Z215,activiteiten!$A:$BD,AN$32,0)),"N",VLOOKUP(B215&amp;"_"&amp;Z215,activiteiten!$A:$BD,AN$32,0))</f>
        <v>N</v>
      </c>
      <c r="AO215" s="355" t="str">
        <f>IF(ISERROR(VLOOKUP(B215&amp;"_"&amp;Z215,activiteiten!$A:$BE,AO$32,0)),"N",VLOOKUP(B215&amp;"_"&amp;Z215,activiteiten!$A:$BE,AO$32,0))</f>
        <v>N</v>
      </c>
      <c r="AP215" s="355" t="str">
        <f>IF(ISERROR(VLOOKUP(B215,percelen!BA:IW,AP$32,0)),"N",VLOOKUP(B215,percelen!BA:IW,AP$32,0))</f>
        <v>N</v>
      </c>
      <c r="AQ215" s="355" t="str">
        <f>IF(ISERROR(VLOOKUP(B215,percelen!BA:IW,AQ$32,0)),"N",VLOOKUP(B215,percelen!BA:IW,AQ$32,0))</f>
        <v>N</v>
      </c>
      <c r="AR215" s="355" t="str">
        <f t="shared" si="6"/>
        <v>N</v>
      </c>
      <c r="AS215" s="313" t="s">
        <v>448</v>
      </c>
      <c r="AT215" s="317" t="str">
        <f>IF(OR($B215="",ISERROR(VLOOKUP($B215&amp;"_"&amp;$Z215,activiteiten!$A:$BC,AT$32,0))),"",VLOOKUP($B215&amp;"_"&amp;$Z215,activiteiten!$A:$BC,AT$32,0))</f>
        <v/>
      </c>
      <c r="AU215" s="313"/>
      <c r="AV215" s="312" t="str">
        <f>IF(OR($B215="",ISERROR(VLOOKUP($B215&amp;"_"&amp;$Z215,activiteiten!$A:$BC,AV$32,0))),"",VLOOKUP($B215&amp;"_"&amp;$Z215,activiteiten!$A:$BC,AV$32,0))</f>
        <v/>
      </c>
      <c r="AW215" s="312"/>
      <c r="AX215" s="312" t="str">
        <f>IF(OR($B215="",ISERROR(VLOOKUP($B215&amp;"_"&amp;$Z215,activiteiten!$A:$BC,AX$32,0))),"",VLOOKUP($B215&amp;"_"&amp;$Z215,activiteiten!$A:$BC,AX$32,0))</f>
        <v/>
      </c>
      <c r="AY215" s="312"/>
      <c r="AZ215" s="312" t="str">
        <f>IF(OR($B215="",ISERROR(VLOOKUP($B215&amp;"_"&amp;$Z215,activiteiten!$A:$BC,AZ$32,0))),"",VLOOKUP($B215&amp;"_"&amp;$Z215,activiteiten!$A:$BC,AZ$32,0))</f>
        <v/>
      </c>
      <c r="BA215" s="312"/>
      <c r="BB215" s="312" t="str">
        <f>IF(OR($B215="",ISERROR(VLOOKUP($B215&amp;"_"&amp;$Z215,activiteiten!$A:$BC,BB$32,0))),"",VLOOKUP($B215&amp;"_"&amp;$Z215,activiteiten!$A:$BC,BB$32,0))</f>
        <v/>
      </c>
      <c r="BC215" s="312"/>
      <c r="BD215" s="312" t="str">
        <f>IF(OR($B215="",ISERROR(VLOOKUP($B215&amp;"_"&amp;$Z215,activiteiten!$A:$BC,BD$32,0))),"",VLOOKUP($B215&amp;"_"&amp;$Z215,activiteiten!$A:$BC,BD$32,0))</f>
        <v/>
      </c>
      <c r="BG215" s="348" t="str">
        <f>percelen!BK186</f>
        <v>N</v>
      </c>
    </row>
    <row r="216" spans="1:59" x14ac:dyDescent="0.25">
      <c r="A216" s="49"/>
      <c r="B216" s="297"/>
      <c r="C216" s="49"/>
      <c r="D216" s="113"/>
      <c r="E216" s="49"/>
      <c r="F216" s="49" t="str">
        <f>IF(D216&lt;&gt;"",VLOOKUP(D216,LOV_GWSGRP!$BX:$BY,2,0),"")</f>
        <v/>
      </c>
      <c r="G216" s="49"/>
      <c r="H216" s="49"/>
      <c r="I216" s="49"/>
      <c r="J216" s="49"/>
      <c r="K216" s="49"/>
      <c r="L216" s="113"/>
      <c r="M216" s="49"/>
      <c r="N216" s="49"/>
      <c r="O216" s="436"/>
      <c r="P216" s="436"/>
      <c r="Q216" s="49"/>
      <c r="R216" s="437"/>
      <c r="S216" s="438"/>
      <c r="T216" s="438"/>
      <c r="U216" s="438"/>
      <c r="V216" s="438"/>
      <c r="W216" s="49"/>
      <c r="X216" s="297"/>
      <c r="Y216" s="49"/>
      <c r="Z216" s="436"/>
      <c r="AA216" s="436"/>
      <c r="AB216" s="436"/>
      <c r="AC216" s="436"/>
      <c r="AD216" s="436"/>
      <c r="AE216" s="436"/>
      <c r="AF216" s="436"/>
      <c r="AG216" s="49"/>
      <c r="AH216" s="343"/>
      <c r="AI216" s="49"/>
      <c r="AJ216" s="372" t="str">
        <f t="shared" si="5"/>
        <v/>
      </c>
      <c r="AK216" s="319"/>
      <c r="AM216" s="355" t="str">
        <f>IF(ISERROR(VLOOKUP(B216,percelen!BA:IW,AM$32,0)),"N",VLOOKUP(B216,percelen!BA:IW,AM$32,0))</f>
        <v>N</v>
      </c>
      <c r="AN216" s="355" t="str">
        <f>IF(ISERROR(VLOOKUP(B216&amp;"_"&amp;Z216,activiteiten!$A:$BD,AN$32,0)),"N",VLOOKUP(B216&amp;"_"&amp;Z216,activiteiten!$A:$BD,AN$32,0))</f>
        <v>N</v>
      </c>
      <c r="AO216" s="355" t="str">
        <f>IF(ISERROR(VLOOKUP(B216&amp;"_"&amp;Z216,activiteiten!$A:$BE,AO$32,0)),"N",VLOOKUP(B216&amp;"_"&amp;Z216,activiteiten!$A:$BE,AO$32,0))</f>
        <v>N</v>
      </c>
      <c r="AP216" s="355" t="str">
        <f>IF(ISERROR(VLOOKUP(B216,percelen!BA:IW,AP$32,0)),"N",VLOOKUP(B216,percelen!BA:IW,AP$32,0))</f>
        <v>N</v>
      </c>
      <c r="AQ216" s="355" t="str">
        <f>IF(ISERROR(VLOOKUP(B216,percelen!BA:IW,AQ$32,0)),"N",VLOOKUP(B216,percelen!BA:IW,AQ$32,0))</f>
        <v>N</v>
      </c>
      <c r="AR216" s="355" t="str">
        <f t="shared" si="6"/>
        <v>N</v>
      </c>
      <c r="AS216" s="313" t="s">
        <v>448</v>
      </c>
      <c r="AT216" s="317" t="str">
        <f>IF(OR($B216="",ISERROR(VLOOKUP($B216&amp;"_"&amp;$Z216,activiteiten!$A:$BC,AT$32,0))),"",VLOOKUP($B216&amp;"_"&amp;$Z216,activiteiten!$A:$BC,AT$32,0))</f>
        <v/>
      </c>
      <c r="AU216" s="313"/>
      <c r="AV216" s="312" t="str">
        <f>IF(OR($B216="",ISERROR(VLOOKUP($B216&amp;"_"&amp;$Z216,activiteiten!$A:$BC,AV$32,0))),"",VLOOKUP($B216&amp;"_"&amp;$Z216,activiteiten!$A:$BC,AV$32,0))</f>
        <v/>
      </c>
      <c r="AW216" s="312"/>
      <c r="AX216" s="312" t="str">
        <f>IF(OR($B216="",ISERROR(VLOOKUP($B216&amp;"_"&amp;$Z216,activiteiten!$A:$BC,AX$32,0))),"",VLOOKUP($B216&amp;"_"&amp;$Z216,activiteiten!$A:$BC,AX$32,0))</f>
        <v/>
      </c>
      <c r="AY216" s="312"/>
      <c r="AZ216" s="312" t="str">
        <f>IF(OR($B216="",ISERROR(VLOOKUP($B216&amp;"_"&amp;$Z216,activiteiten!$A:$BC,AZ$32,0))),"",VLOOKUP($B216&amp;"_"&amp;$Z216,activiteiten!$A:$BC,AZ$32,0))</f>
        <v/>
      </c>
      <c r="BA216" s="312"/>
      <c r="BB216" s="312" t="str">
        <f>IF(OR($B216="",ISERROR(VLOOKUP($B216&amp;"_"&amp;$Z216,activiteiten!$A:$BC,BB$32,0))),"",VLOOKUP($B216&amp;"_"&amp;$Z216,activiteiten!$A:$BC,BB$32,0))</f>
        <v/>
      </c>
      <c r="BC216" s="312"/>
      <c r="BD216" s="312" t="str">
        <f>IF(OR($B216="",ISERROR(VLOOKUP($B216&amp;"_"&amp;$Z216,activiteiten!$A:$BC,BD$32,0))),"",VLOOKUP($B216&amp;"_"&amp;$Z216,activiteiten!$A:$BC,BD$32,0))</f>
        <v/>
      </c>
      <c r="BG216" s="348" t="str">
        <f>percelen!BK187</f>
        <v>N</v>
      </c>
    </row>
    <row r="217" spans="1:59" x14ac:dyDescent="0.25">
      <c r="A217" s="49"/>
      <c r="B217" s="297"/>
      <c r="C217" s="49"/>
      <c r="D217" s="113"/>
      <c r="E217" s="49"/>
      <c r="F217" s="49" t="str">
        <f>IF(D217&lt;&gt;"",VLOOKUP(D217,LOV_GWSGRP!$BX:$BY,2,0),"")</f>
        <v/>
      </c>
      <c r="G217" s="49"/>
      <c r="H217" s="49"/>
      <c r="I217" s="49"/>
      <c r="J217" s="49"/>
      <c r="K217" s="49"/>
      <c r="L217" s="113"/>
      <c r="M217" s="49"/>
      <c r="N217" s="49"/>
      <c r="O217" s="436"/>
      <c r="P217" s="436"/>
      <c r="Q217" s="49"/>
      <c r="R217" s="437"/>
      <c r="S217" s="438"/>
      <c r="T217" s="438"/>
      <c r="U217" s="438"/>
      <c r="V217" s="438"/>
      <c r="W217" s="49"/>
      <c r="X217" s="297"/>
      <c r="Y217" s="49"/>
      <c r="Z217" s="436"/>
      <c r="AA217" s="436"/>
      <c r="AB217" s="436"/>
      <c r="AC217" s="436"/>
      <c r="AD217" s="436"/>
      <c r="AE217" s="436"/>
      <c r="AF217" s="436"/>
      <c r="AG217" s="49"/>
      <c r="AH217" s="343"/>
      <c r="AI217" s="49"/>
      <c r="AJ217" s="372" t="str">
        <f t="shared" si="5"/>
        <v/>
      </c>
      <c r="AK217" s="319"/>
      <c r="AM217" s="355" t="str">
        <f>IF(ISERROR(VLOOKUP(B217,percelen!BA:IW,AM$32,0)),"N",VLOOKUP(B217,percelen!BA:IW,AM$32,0))</f>
        <v>N</v>
      </c>
      <c r="AN217" s="355" t="str">
        <f>IF(ISERROR(VLOOKUP(B217&amp;"_"&amp;Z217,activiteiten!$A:$BD,AN$32,0)),"N",VLOOKUP(B217&amp;"_"&amp;Z217,activiteiten!$A:$BD,AN$32,0))</f>
        <v>N</v>
      </c>
      <c r="AO217" s="355" t="str">
        <f>IF(ISERROR(VLOOKUP(B217&amp;"_"&amp;Z217,activiteiten!$A:$BE,AO$32,0)),"N",VLOOKUP(B217&amp;"_"&amp;Z217,activiteiten!$A:$BE,AO$32,0))</f>
        <v>N</v>
      </c>
      <c r="AP217" s="355" t="str">
        <f>IF(ISERROR(VLOOKUP(B217,percelen!BA:IW,AP$32,0)),"N",VLOOKUP(B217,percelen!BA:IW,AP$32,0))</f>
        <v>N</v>
      </c>
      <c r="AQ217" s="355" t="str">
        <f>IF(ISERROR(VLOOKUP(B217,percelen!BA:IW,AQ$32,0)),"N",VLOOKUP(B217,percelen!BA:IW,AQ$32,0))</f>
        <v>N</v>
      </c>
      <c r="AR217" s="355" t="str">
        <f t="shared" si="6"/>
        <v>N</v>
      </c>
      <c r="AS217" s="313" t="s">
        <v>448</v>
      </c>
      <c r="AT217" s="317" t="str">
        <f>IF(OR($B217="",ISERROR(VLOOKUP($B217&amp;"_"&amp;$Z217,activiteiten!$A:$BC,AT$32,0))),"",VLOOKUP($B217&amp;"_"&amp;$Z217,activiteiten!$A:$BC,AT$32,0))</f>
        <v/>
      </c>
      <c r="AU217" s="313"/>
      <c r="AV217" s="312" t="str">
        <f>IF(OR($B217="",ISERROR(VLOOKUP($B217&amp;"_"&amp;$Z217,activiteiten!$A:$BC,AV$32,0))),"",VLOOKUP($B217&amp;"_"&amp;$Z217,activiteiten!$A:$BC,AV$32,0))</f>
        <v/>
      </c>
      <c r="AW217" s="312"/>
      <c r="AX217" s="312" t="str">
        <f>IF(OR($B217="",ISERROR(VLOOKUP($B217&amp;"_"&amp;$Z217,activiteiten!$A:$BC,AX$32,0))),"",VLOOKUP($B217&amp;"_"&amp;$Z217,activiteiten!$A:$BC,AX$32,0))</f>
        <v/>
      </c>
      <c r="AY217" s="312"/>
      <c r="AZ217" s="312" t="str">
        <f>IF(OR($B217="",ISERROR(VLOOKUP($B217&amp;"_"&amp;$Z217,activiteiten!$A:$BC,AZ$32,0))),"",VLOOKUP($B217&amp;"_"&amp;$Z217,activiteiten!$A:$BC,AZ$32,0))</f>
        <v/>
      </c>
      <c r="BA217" s="312"/>
      <c r="BB217" s="312" t="str">
        <f>IF(OR($B217="",ISERROR(VLOOKUP($B217&amp;"_"&amp;$Z217,activiteiten!$A:$BC,BB$32,0))),"",VLOOKUP($B217&amp;"_"&amp;$Z217,activiteiten!$A:$BC,BB$32,0))</f>
        <v/>
      </c>
      <c r="BC217" s="312"/>
      <c r="BD217" s="312" t="str">
        <f>IF(OR($B217="",ISERROR(VLOOKUP($B217&amp;"_"&amp;$Z217,activiteiten!$A:$BC,BD$32,0))),"",VLOOKUP($B217&amp;"_"&amp;$Z217,activiteiten!$A:$BC,BD$32,0))</f>
        <v/>
      </c>
      <c r="BG217" s="348" t="str">
        <f>percelen!BK188</f>
        <v>N</v>
      </c>
    </row>
    <row r="218" spans="1:59" x14ac:dyDescent="0.25">
      <c r="A218" s="49"/>
      <c r="B218" s="297"/>
      <c r="C218" s="49"/>
      <c r="D218" s="113"/>
      <c r="E218" s="49"/>
      <c r="F218" s="49" t="str">
        <f>IF(D218&lt;&gt;"",VLOOKUP(D218,LOV_GWSGRP!$BX:$BY,2,0),"")</f>
        <v/>
      </c>
      <c r="G218" s="49"/>
      <c r="H218" s="49"/>
      <c r="I218" s="49"/>
      <c r="J218" s="49"/>
      <c r="K218" s="49"/>
      <c r="L218" s="113"/>
      <c r="M218" s="49"/>
      <c r="N218" s="49"/>
      <c r="O218" s="436"/>
      <c r="P218" s="436"/>
      <c r="Q218" s="49"/>
      <c r="R218" s="437"/>
      <c r="S218" s="438"/>
      <c r="T218" s="438"/>
      <c r="U218" s="438"/>
      <c r="V218" s="438"/>
      <c r="W218" s="49"/>
      <c r="X218" s="297"/>
      <c r="Y218" s="49"/>
      <c r="Z218" s="436"/>
      <c r="AA218" s="436"/>
      <c r="AB218" s="436"/>
      <c r="AC218" s="436"/>
      <c r="AD218" s="436"/>
      <c r="AE218" s="436"/>
      <c r="AF218" s="436"/>
      <c r="AG218" s="49"/>
      <c r="AH218" s="343"/>
      <c r="AI218" s="49"/>
      <c r="AJ218" s="372" t="str">
        <f t="shared" si="5"/>
        <v/>
      </c>
      <c r="AK218" s="319"/>
      <c r="AM218" s="355" t="str">
        <f>IF(ISERROR(VLOOKUP(B218,percelen!BA:IW,AM$32,0)),"N",VLOOKUP(B218,percelen!BA:IW,AM$32,0))</f>
        <v>N</v>
      </c>
      <c r="AN218" s="355" t="str">
        <f>IF(ISERROR(VLOOKUP(B218&amp;"_"&amp;Z218,activiteiten!$A:$BD,AN$32,0)),"N",VLOOKUP(B218&amp;"_"&amp;Z218,activiteiten!$A:$BD,AN$32,0))</f>
        <v>N</v>
      </c>
      <c r="AO218" s="355" t="str">
        <f>IF(ISERROR(VLOOKUP(B218&amp;"_"&amp;Z218,activiteiten!$A:$BE,AO$32,0)),"N",VLOOKUP(B218&amp;"_"&amp;Z218,activiteiten!$A:$BE,AO$32,0))</f>
        <v>N</v>
      </c>
      <c r="AP218" s="355" t="str">
        <f>IF(ISERROR(VLOOKUP(B218,percelen!BA:IW,AP$32,0)),"N",VLOOKUP(B218,percelen!BA:IW,AP$32,0))</f>
        <v>N</v>
      </c>
      <c r="AQ218" s="355" t="str">
        <f>IF(ISERROR(VLOOKUP(B218,percelen!BA:IW,AQ$32,0)),"N",VLOOKUP(B218,percelen!BA:IW,AQ$32,0))</f>
        <v>N</v>
      </c>
      <c r="AR218" s="355" t="str">
        <f t="shared" si="6"/>
        <v>N</v>
      </c>
      <c r="AS218" s="313" t="s">
        <v>448</v>
      </c>
      <c r="AT218" s="317" t="str">
        <f>IF(OR($B218="",ISERROR(VLOOKUP($B218&amp;"_"&amp;$Z218,activiteiten!$A:$BC,AT$32,0))),"",VLOOKUP($B218&amp;"_"&amp;$Z218,activiteiten!$A:$BC,AT$32,0))</f>
        <v/>
      </c>
      <c r="AU218" s="313"/>
      <c r="AV218" s="312" t="str">
        <f>IF(OR($B218="",ISERROR(VLOOKUP($B218&amp;"_"&amp;$Z218,activiteiten!$A:$BC,AV$32,0))),"",VLOOKUP($B218&amp;"_"&amp;$Z218,activiteiten!$A:$BC,AV$32,0))</f>
        <v/>
      </c>
      <c r="AW218" s="312"/>
      <c r="AX218" s="312" t="str">
        <f>IF(OR($B218="",ISERROR(VLOOKUP($B218&amp;"_"&amp;$Z218,activiteiten!$A:$BC,AX$32,0))),"",VLOOKUP($B218&amp;"_"&amp;$Z218,activiteiten!$A:$BC,AX$32,0))</f>
        <v/>
      </c>
      <c r="AY218" s="312"/>
      <c r="AZ218" s="312" t="str">
        <f>IF(OR($B218="",ISERROR(VLOOKUP($B218&amp;"_"&amp;$Z218,activiteiten!$A:$BC,AZ$32,0))),"",VLOOKUP($B218&amp;"_"&amp;$Z218,activiteiten!$A:$BC,AZ$32,0))</f>
        <v/>
      </c>
      <c r="BA218" s="312"/>
      <c r="BB218" s="312" t="str">
        <f>IF(OR($B218="",ISERROR(VLOOKUP($B218&amp;"_"&amp;$Z218,activiteiten!$A:$BC,BB$32,0))),"",VLOOKUP($B218&amp;"_"&amp;$Z218,activiteiten!$A:$BC,BB$32,0))</f>
        <v/>
      </c>
      <c r="BC218" s="312"/>
      <c r="BD218" s="312" t="str">
        <f>IF(OR($B218="",ISERROR(VLOOKUP($B218&amp;"_"&amp;$Z218,activiteiten!$A:$BC,BD$32,0))),"",VLOOKUP($B218&amp;"_"&amp;$Z218,activiteiten!$A:$BC,BD$32,0))</f>
        <v/>
      </c>
      <c r="BG218" s="348" t="str">
        <f>percelen!BK189</f>
        <v>N</v>
      </c>
    </row>
    <row r="219" spans="1:59" x14ac:dyDescent="0.25">
      <c r="A219" s="49"/>
      <c r="B219" s="297"/>
      <c r="C219" s="49"/>
      <c r="D219" s="113"/>
      <c r="E219" s="49"/>
      <c r="F219" s="49" t="str">
        <f>IF(D219&lt;&gt;"",VLOOKUP(D219,LOV_GWSGRP!$BX:$BY,2,0),"")</f>
        <v/>
      </c>
      <c r="G219" s="49"/>
      <c r="H219" s="49"/>
      <c r="I219" s="49"/>
      <c r="J219" s="49"/>
      <c r="K219" s="49"/>
      <c r="L219" s="113"/>
      <c r="M219" s="49"/>
      <c r="N219" s="49"/>
      <c r="O219" s="436"/>
      <c r="P219" s="436"/>
      <c r="Q219" s="49"/>
      <c r="R219" s="437"/>
      <c r="S219" s="438"/>
      <c r="T219" s="438"/>
      <c r="U219" s="438"/>
      <c r="V219" s="438"/>
      <c r="W219" s="49"/>
      <c r="X219" s="297"/>
      <c r="Y219" s="49"/>
      <c r="Z219" s="436"/>
      <c r="AA219" s="436"/>
      <c r="AB219" s="436"/>
      <c r="AC219" s="436"/>
      <c r="AD219" s="436"/>
      <c r="AE219" s="436"/>
      <c r="AF219" s="436"/>
      <c r="AG219" s="49"/>
      <c r="AH219" s="343"/>
      <c r="AI219" s="49"/>
      <c r="AJ219" s="372" t="str">
        <f t="shared" si="5"/>
        <v/>
      </c>
      <c r="AK219" s="319"/>
      <c r="AM219" s="355" t="str">
        <f>IF(ISERROR(VLOOKUP(B219,percelen!BA:IW,AM$32,0)),"N",VLOOKUP(B219,percelen!BA:IW,AM$32,0))</f>
        <v>N</v>
      </c>
      <c r="AN219" s="355" t="str">
        <f>IF(ISERROR(VLOOKUP(B219&amp;"_"&amp;Z219,activiteiten!$A:$BD,AN$32,0)),"N",VLOOKUP(B219&amp;"_"&amp;Z219,activiteiten!$A:$BD,AN$32,0))</f>
        <v>N</v>
      </c>
      <c r="AO219" s="355" t="str">
        <f>IF(ISERROR(VLOOKUP(B219&amp;"_"&amp;Z219,activiteiten!$A:$BE,AO$32,0)),"N",VLOOKUP(B219&amp;"_"&amp;Z219,activiteiten!$A:$BE,AO$32,0))</f>
        <v>N</v>
      </c>
      <c r="AP219" s="355" t="str">
        <f>IF(ISERROR(VLOOKUP(B219,percelen!BA:IW,AP$32,0)),"N",VLOOKUP(B219,percelen!BA:IW,AP$32,0))</f>
        <v>N</v>
      </c>
      <c r="AQ219" s="355" t="str">
        <f>IF(ISERROR(VLOOKUP(B219,percelen!BA:IW,AQ$32,0)),"N",VLOOKUP(B219,percelen!BA:IW,AQ$32,0))</f>
        <v>N</v>
      </c>
      <c r="AR219" s="355" t="str">
        <f t="shared" si="6"/>
        <v>N</v>
      </c>
      <c r="AS219" s="313" t="s">
        <v>448</v>
      </c>
      <c r="AT219" s="317" t="str">
        <f>IF(OR($B219="",ISERROR(VLOOKUP($B219&amp;"_"&amp;$Z219,activiteiten!$A:$BC,AT$32,0))),"",VLOOKUP($B219&amp;"_"&amp;$Z219,activiteiten!$A:$BC,AT$32,0))</f>
        <v/>
      </c>
      <c r="AU219" s="313"/>
      <c r="AV219" s="312" t="str">
        <f>IF(OR($B219="",ISERROR(VLOOKUP($B219&amp;"_"&amp;$Z219,activiteiten!$A:$BC,AV$32,0))),"",VLOOKUP($B219&amp;"_"&amp;$Z219,activiteiten!$A:$BC,AV$32,0))</f>
        <v/>
      </c>
      <c r="AW219" s="312"/>
      <c r="AX219" s="312" t="str">
        <f>IF(OR($B219="",ISERROR(VLOOKUP($B219&amp;"_"&amp;$Z219,activiteiten!$A:$BC,AX$32,0))),"",VLOOKUP($B219&amp;"_"&amp;$Z219,activiteiten!$A:$BC,AX$32,0))</f>
        <v/>
      </c>
      <c r="AY219" s="312"/>
      <c r="AZ219" s="312" t="str">
        <f>IF(OR($B219="",ISERROR(VLOOKUP($B219&amp;"_"&amp;$Z219,activiteiten!$A:$BC,AZ$32,0))),"",VLOOKUP($B219&amp;"_"&amp;$Z219,activiteiten!$A:$BC,AZ$32,0))</f>
        <v/>
      </c>
      <c r="BA219" s="312"/>
      <c r="BB219" s="312" t="str">
        <f>IF(OR($B219="",ISERROR(VLOOKUP($B219&amp;"_"&amp;$Z219,activiteiten!$A:$BC,BB$32,0))),"",VLOOKUP($B219&amp;"_"&amp;$Z219,activiteiten!$A:$BC,BB$32,0))</f>
        <v/>
      </c>
      <c r="BC219" s="312"/>
      <c r="BD219" s="312" t="str">
        <f>IF(OR($B219="",ISERROR(VLOOKUP($B219&amp;"_"&amp;$Z219,activiteiten!$A:$BC,BD$32,0))),"",VLOOKUP($B219&amp;"_"&amp;$Z219,activiteiten!$A:$BC,BD$32,0))</f>
        <v/>
      </c>
      <c r="BG219" s="348" t="str">
        <f>percelen!BK190</f>
        <v>N</v>
      </c>
    </row>
    <row r="220" spans="1:59" x14ac:dyDescent="0.25">
      <c r="A220" s="49"/>
      <c r="B220" s="297"/>
      <c r="C220" s="49"/>
      <c r="D220" s="113"/>
      <c r="E220" s="49"/>
      <c r="F220" s="49" t="str">
        <f>IF(D220&lt;&gt;"",VLOOKUP(D220,LOV_GWSGRP!$BX:$BY,2,0),"")</f>
        <v/>
      </c>
      <c r="G220" s="49"/>
      <c r="H220" s="49"/>
      <c r="I220" s="49"/>
      <c r="J220" s="49"/>
      <c r="K220" s="49"/>
      <c r="L220" s="113"/>
      <c r="M220" s="49"/>
      <c r="N220" s="49"/>
      <c r="O220" s="436"/>
      <c r="P220" s="436"/>
      <c r="Q220" s="49"/>
      <c r="R220" s="437"/>
      <c r="S220" s="438"/>
      <c r="T220" s="438"/>
      <c r="U220" s="438"/>
      <c r="V220" s="438"/>
      <c r="W220" s="49"/>
      <c r="X220" s="297"/>
      <c r="Y220" s="49"/>
      <c r="Z220" s="436"/>
      <c r="AA220" s="436"/>
      <c r="AB220" s="436"/>
      <c r="AC220" s="436"/>
      <c r="AD220" s="436"/>
      <c r="AE220" s="436"/>
      <c r="AF220" s="436"/>
      <c r="AG220" s="49"/>
      <c r="AH220" s="343"/>
      <c r="AI220" s="49"/>
      <c r="AJ220" s="372" t="str">
        <f t="shared" si="5"/>
        <v/>
      </c>
      <c r="AK220" s="319"/>
      <c r="AM220" s="355" t="str">
        <f>IF(ISERROR(VLOOKUP(B220,percelen!BA:IW,AM$32,0)),"N",VLOOKUP(B220,percelen!BA:IW,AM$32,0))</f>
        <v>N</v>
      </c>
      <c r="AN220" s="355" t="str">
        <f>IF(ISERROR(VLOOKUP(B220&amp;"_"&amp;Z220,activiteiten!$A:$BD,AN$32,0)),"N",VLOOKUP(B220&amp;"_"&amp;Z220,activiteiten!$A:$BD,AN$32,0))</f>
        <v>N</v>
      </c>
      <c r="AO220" s="355" t="str">
        <f>IF(ISERROR(VLOOKUP(B220&amp;"_"&amp;Z220,activiteiten!$A:$BE,AO$32,0)),"N",VLOOKUP(B220&amp;"_"&amp;Z220,activiteiten!$A:$BE,AO$32,0))</f>
        <v>N</v>
      </c>
      <c r="AP220" s="355" t="str">
        <f>IF(ISERROR(VLOOKUP(B220,percelen!BA:IW,AP$32,0)),"N",VLOOKUP(B220,percelen!BA:IW,AP$32,0))</f>
        <v>N</v>
      </c>
      <c r="AQ220" s="355" t="str">
        <f>IF(ISERROR(VLOOKUP(B220,percelen!BA:IW,AQ$32,0)),"N",VLOOKUP(B220,percelen!BA:IW,AQ$32,0))</f>
        <v>N</v>
      </c>
      <c r="AR220" s="355" t="str">
        <f t="shared" si="6"/>
        <v>N</v>
      </c>
      <c r="AS220" s="313" t="s">
        <v>448</v>
      </c>
      <c r="AT220" s="317" t="str">
        <f>IF(OR($B220="",ISERROR(VLOOKUP($B220&amp;"_"&amp;$Z220,activiteiten!$A:$BC,AT$32,0))),"",VLOOKUP($B220&amp;"_"&amp;$Z220,activiteiten!$A:$BC,AT$32,0))</f>
        <v/>
      </c>
      <c r="AU220" s="313"/>
      <c r="AV220" s="312" t="str">
        <f>IF(OR($B220="",ISERROR(VLOOKUP($B220&amp;"_"&amp;$Z220,activiteiten!$A:$BC,AV$32,0))),"",VLOOKUP($B220&amp;"_"&amp;$Z220,activiteiten!$A:$BC,AV$32,0))</f>
        <v/>
      </c>
      <c r="AW220" s="312"/>
      <c r="AX220" s="312" t="str">
        <f>IF(OR($B220="",ISERROR(VLOOKUP($B220&amp;"_"&amp;$Z220,activiteiten!$A:$BC,AX$32,0))),"",VLOOKUP($B220&amp;"_"&amp;$Z220,activiteiten!$A:$BC,AX$32,0))</f>
        <v/>
      </c>
      <c r="AY220" s="312"/>
      <c r="AZ220" s="312" t="str">
        <f>IF(OR($B220="",ISERROR(VLOOKUP($B220&amp;"_"&amp;$Z220,activiteiten!$A:$BC,AZ$32,0))),"",VLOOKUP($B220&amp;"_"&amp;$Z220,activiteiten!$A:$BC,AZ$32,0))</f>
        <v/>
      </c>
      <c r="BA220" s="312"/>
      <c r="BB220" s="312" t="str">
        <f>IF(OR($B220="",ISERROR(VLOOKUP($B220&amp;"_"&amp;$Z220,activiteiten!$A:$BC,BB$32,0))),"",VLOOKUP($B220&amp;"_"&amp;$Z220,activiteiten!$A:$BC,BB$32,0))</f>
        <v/>
      </c>
      <c r="BC220" s="312"/>
      <c r="BD220" s="312" t="str">
        <f>IF(OR($B220="",ISERROR(VLOOKUP($B220&amp;"_"&amp;$Z220,activiteiten!$A:$BC,BD$32,0))),"",VLOOKUP($B220&amp;"_"&amp;$Z220,activiteiten!$A:$BC,BD$32,0))</f>
        <v/>
      </c>
      <c r="BG220" s="348" t="str">
        <f>percelen!BK191</f>
        <v>N</v>
      </c>
    </row>
    <row r="221" spans="1:59" x14ac:dyDescent="0.25">
      <c r="A221" s="49"/>
      <c r="B221" s="297"/>
      <c r="C221" s="49"/>
      <c r="D221" s="113"/>
      <c r="E221" s="49"/>
      <c r="F221" s="49" t="str">
        <f>IF(D221&lt;&gt;"",VLOOKUP(D221,LOV_GWSGRP!$BX:$BY,2,0),"")</f>
        <v/>
      </c>
      <c r="G221" s="49"/>
      <c r="H221" s="49"/>
      <c r="I221" s="49"/>
      <c r="J221" s="49"/>
      <c r="K221" s="49"/>
      <c r="L221" s="113"/>
      <c r="M221" s="49"/>
      <c r="N221" s="49"/>
      <c r="O221" s="436"/>
      <c r="P221" s="436"/>
      <c r="Q221" s="49"/>
      <c r="R221" s="437"/>
      <c r="S221" s="438"/>
      <c r="T221" s="438"/>
      <c r="U221" s="438"/>
      <c r="V221" s="438"/>
      <c r="W221" s="49"/>
      <c r="X221" s="297"/>
      <c r="Y221" s="49"/>
      <c r="Z221" s="436"/>
      <c r="AA221" s="436"/>
      <c r="AB221" s="436"/>
      <c r="AC221" s="436"/>
      <c r="AD221" s="436"/>
      <c r="AE221" s="436"/>
      <c r="AF221" s="436"/>
      <c r="AG221" s="49"/>
      <c r="AH221" s="343"/>
      <c r="AI221" s="49"/>
      <c r="AJ221" s="372" t="str">
        <f t="shared" si="5"/>
        <v/>
      </c>
      <c r="AK221" s="319"/>
      <c r="AM221" s="355" t="str">
        <f>IF(ISERROR(VLOOKUP(B221,percelen!BA:IW,AM$32,0)),"N",VLOOKUP(B221,percelen!BA:IW,AM$32,0))</f>
        <v>N</v>
      </c>
      <c r="AN221" s="355" t="str">
        <f>IF(ISERROR(VLOOKUP(B221&amp;"_"&amp;Z221,activiteiten!$A:$BD,AN$32,0)),"N",VLOOKUP(B221&amp;"_"&amp;Z221,activiteiten!$A:$BD,AN$32,0))</f>
        <v>N</v>
      </c>
      <c r="AO221" s="355" t="str">
        <f>IF(ISERROR(VLOOKUP(B221&amp;"_"&amp;Z221,activiteiten!$A:$BE,AO$32,0)),"N",VLOOKUP(B221&amp;"_"&amp;Z221,activiteiten!$A:$BE,AO$32,0))</f>
        <v>N</v>
      </c>
      <c r="AP221" s="355" t="str">
        <f>IF(ISERROR(VLOOKUP(B221,percelen!BA:IW,AP$32,0)),"N",VLOOKUP(B221,percelen!BA:IW,AP$32,0))</f>
        <v>N</v>
      </c>
      <c r="AQ221" s="355" t="str">
        <f>IF(ISERROR(VLOOKUP(B221,percelen!BA:IW,AQ$32,0)),"N",VLOOKUP(B221,percelen!BA:IW,AQ$32,0))</f>
        <v>N</v>
      </c>
      <c r="AR221" s="355" t="str">
        <f t="shared" si="6"/>
        <v>N</v>
      </c>
      <c r="AS221" s="313" t="s">
        <v>448</v>
      </c>
      <c r="AT221" s="317" t="str">
        <f>IF(OR($B221="",ISERROR(VLOOKUP($B221&amp;"_"&amp;$Z221,activiteiten!$A:$BC,AT$32,0))),"",VLOOKUP($B221&amp;"_"&amp;$Z221,activiteiten!$A:$BC,AT$32,0))</f>
        <v/>
      </c>
      <c r="AU221" s="313"/>
      <c r="AV221" s="312" t="str">
        <f>IF(OR($B221="",ISERROR(VLOOKUP($B221&amp;"_"&amp;$Z221,activiteiten!$A:$BC,AV$32,0))),"",VLOOKUP($B221&amp;"_"&amp;$Z221,activiteiten!$A:$BC,AV$32,0))</f>
        <v/>
      </c>
      <c r="AW221" s="312"/>
      <c r="AX221" s="312" t="str">
        <f>IF(OR($B221="",ISERROR(VLOOKUP($B221&amp;"_"&amp;$Z221,activiteiten!$A:$BC,AX$32,0))),"",VLOOKUP($B221&amp;"_"&amp;$Z221,activiteiten!$A:$BC,AX$32,0))</f>
        <v/>
      </c>
      <c r="AY221" s="312"/>
      <c r="AZ221" s="312" t="str">
        <f>IF(OR($B221="",ISERROR(VLOOKUP($B221&amp;"_"&amp;$Z221,activiteiten!$A:$BC,AZ$32,0))),"",VLOOKUP($B221&amp;"_"&amp;$Z221,activiteiten!$A:$BC,AZ$32,0))</f>
        <v/>
      </c>
      <c r="BA221" s="312"/>
      <c r="BB221" s="312" t="str">
        <f>IF(OR($B221="",ISERROR(VLOOKUP($B221&amp;"_"&amp;$Z221,activiteiten!$A:$BC,BB$32,0))),"",VLOOKUP($B221&amp;"_"&amp;$Z221,activiteiten!$A:$BC,BB$32,0))</f>
        <v/>
      </c>
      <c r="BC221" s="312"/>
      <c r="BD221" s="312" t="str">
        <f>IF(OR($B221="",ISERROR(VLOOKUP($B221&amp;"_"&amp;$Z221,activiteiten!$A:$BC,BD$32,0))),"",VLOOKUP($B221&amp;"_"&amp;$Z221,activiteiten!$A:$BC,BD$32,0))</f>
        <v/>
      </c>
      <c r="BG221" s="348" t="str">
        <f>percelen!BK192</f>
        <v>N</v>
      </c>
    </row>
    <row r="222" spans="1:59" x14ac:dyDescent="0.25">
      <c r="A222" s="49"/>
      <c r="B222" s="297"/>
      <c r="C222" s="49"/>
      <c r="D222" s="113"/>
      <c r="E222" s="49"/>
      <c r="F222" s="49" t="str">
        <f>IF(D222&lt;&gt;"",VLOOKUP(D222,LOV_GWSGRP!$BX:$BY,2,0),"")</f>
        <v/>
      </c>
      <c r="G222" s="49"/>
      <c r="H222" s="49"/>
      <c r="I222" s="49"/>
      <c r="J222" s="49"/>
      <c r="K222" s="49"/>
      <c r="L222" s="113"/>
      <c r="M222" s="49"/>
      <c r="N222" s="49"/>
      <c r="O222" s="436"/>
      <c r="P222" s="436"/>
      <c r="Q222" s="49"/>
      <c r="R222" s="437"/>
      <c r="S222" s="438"/>
      <c r="T222" s="438"/>
      <c r="U222" s="438"/>
      <c r="V222" s="438"/>
      <c r="W222" s="49"/>
      <c r="X222" s="297"/>
      <c r="Y222" s="49"/>
      <c r="Z222" s="436"/>
      <c r="AA222" s="436"/>
      <c r="AB222" s="436"/>
      <c r="AC222" s="436"/>
      <c r="AD222" s="436"/>
      <c r="AE222" s="436"/>
      <c r="AF222" s="436"/>
      <c r="AG222" s="49"/>
      <c r="AH222" s="343"/>
      <c r="AI222" s="49"/>
      <c r="AJ222" s="372" t="str">
        <f t="shared" si="5"/>
        <v/>
      </c>
      <c r="AK222" s="319"/>
      <c r="AM222" s="355" t="str">
        <f>IF(ISERROR(VLOOKUP(B222,percelen!BA:IW,AM$32,0)),"N",VLOOKUP(B222,percelen!BA:IW,AM$32,0))</f>
        <v>N</v>
      </c>
      <c r="AN222" s="355" t="str">
        <f>IF(ISERROR(VLOOKUP(B222&amp;"_"&amp;Z222,activiteiten!$A:$BD,AN$32,0)),"N",VLOOKUP(B222&amp;"_"&amp;Z222,activiteiten!$A:$BD,AN$32,0))</f>
        <v>N</v>
      </c>
      <c r="AO222" s="355" t="str">
        <f>IF(ISERROR(VLOOKUP(B222&amp;"_"&amp;Z222,activiteiten!$A:$BE,AO$32,0)),"N",VLOOKUP(B222&amp;"_"&amp;Z222,activiteiten!$A:$BE,AO$32,0))</f>
        <v>N</v>
      </c>
      <c r="AP222" s="355" t="str">
        <f>IF(ISERROR(VLOOKUP(B222,percelen!BA:IW,AP$32,0)),"N",VLOOKUP(B222,percelen!BA:IW,AP$32,0))</f>
        <v>N</v>
      </c>
      <c r="AQ222" s="355" t="str">
        <f>IF(ISERROR(VLOOKUP(B222,percelen!BA:IW,AQ$32,0)),"N",VLOOKUP(B222,percelen!BA:IW,AQ$32,0))</f>
        <v>N</v>
      </c>
      <c r="AR222" s="355" t="str">
        <f t="shared" si="6"/>
        <v>N</v>
      </c>
      <c r="AS222" s="313" t="s">
        <v>448</v>
      </c>
      <c r="AT222" s="317" t="str">
        <f>IF(OR($B222="",ISERROR(VLOOKUP($B222&amp;"_"&amp;$Z222,activiteiten!$A:$BC,AT$32,0))),"",VLOOKUP($B222&amp;"_"&amp;$Z222,activiteiten!$A:$BC,AT$32,0))</f>
        <v/>
      </c>
      <c r="AU222" s="313"/>
      <c r="AV222" s="312" t="str">
        <f>IF(OR($B222="",ISERROR(VLOOKUP($B222&amp;"_"&amp;$Z222,activiteiten!$A:$BC,AV$32,0))),"",VLOOKUP($B222&amp;"_"&amp;$Z222,activiteiten!$A:$BC,AV$32,0))</f>
        <v/>
      </c>
      <c r="AW222" s="312"/>
      <c r="AX222" s="312" t="str">
        <f>IF(OR($B222="",ISERROR(VLOOKUP($B222&amp;"_"&amp;$Z222,activiteiten!$A:$BC,AX$32,0))),"",VLOOKUP($B222&amp;"_"&amp;$Z222,activiteiten!$A:$BC,AX$32,0))</f>
        <v/>
      </c>
      <c r="AY222" s="312"/>
      <c r="AZ222" s="312" t="str">
        <f>IF(OR($B222="",ISERROR(VLOOKUP($B222&amp;"_"&amp;$Z222,activiteiten!$A:$BC,AZ$32,0))),"",VLOOKUP($B222&amp;"_"&amp;$Z222,activiteiten!$A:$BC,AZ$32,0))</f>
        <v/>
      </c>
      <c r="BA222" s="312"/>
      <c r="BB222" s="312" t="str">
        <f>IF(OR($B222="",ISERROR(VLOOKUP($B222&amp;"_"&amp;$Z222,activiteiten!$A:$BC,BB$32,0))),"",VLOOKUP($B222&amp;"_"&amp;$Z222,activiteiten!$A:$BC,BB$32,0))</f>
        <v/>
      </c>
      <c r="BC222" s="312"/>
      <c r="BD222" s="312" t="str">
        <f>IF(OR($B222="",ISERROR(VLOOKUP($B222&amp;"_"&amp;$Z222,activiteiten!$A:$BC,BD$32,0))),"",VLOOKUP($B222&amp;"_"&amp;$Z222,activiteiten!$A:$BC,BD$32,0))</f>
        <v/>
      </c>
      <c r="BG222" s="348" t="str">
        <f>percelen!BK193</f>
        <v>N</v>
      </c>
    </row>
    <row r="223" spans="1:59" x14ac:dyDescent="0.25">
      <c r="A223" s="49"/>
      <c r="B223" s="297"/>
      <c r="C223" s="49"/>
      <c r="D223" s="113"/>
      <c r="E223" s="49"/>
      <c r="F223" s="49" t="str">
        <f>IF(D223&lt;&gt;"",VLOOKUP(D223,LOV_GWSGRP!$BX:$BY,2,0),"")</f>
        <v/>
      </c>
      <c r="G223" s="49"/>
      <c r="H223" s="49"/>
      <c r="I223" s="49"/>
      <c r="J223" s="49"/>
      <c r="K223" s="49"/>
      <c r="L223" s="113"/>
      <c r="M223" s="49"/>
      <c r="N223" s="49"/>
      <c r="O223" s="436"/>
      <c r="P223" s="436"/>
      <c r="Q223" s="49"/>
      <c r="R223" s="437"/>
      <c r="S223" s="438"/>
      <c r="T223" s="438"/>
      <c r="U223" s="438"/>
      <c r="V223" s="438"/>
      <c r="W223" s="49"/>
      <c r="X223" s="297"/>
      <c r="Y223" s="49"/>
      <c r="Z223" s="436"/>
      <c r="AA223" s="436"/>
      <c r="AB223" s="436"/>
      <c r="AC223" s="436"/>
      <c r="AD223" s="436"/>
      <c r="AE223" s="436"/>
      <c r="AF223" s="436"/>
      <c r="AG223" s="49"/>
      <c r="AH223" s="343"/>
      <c r="AI223" s="49"/>
      <c r="AJ223" s="372" t="str">
        <f t="shared" si="5"/>
        <v/>
      </c>
      <c r="AK223" s="319"/>
      <c r="AM223" s="355" t="str">
        <f>IF(ISERROR(VLOOKUP(B223,percelen!BA:IW,AM$32,0)),"N",VLOOKUP(B223,percelen!BA:IW,AM$32,0))</f>
        <v>N</v>
      </c>
      <c r="AN223" s="355" t="str">
        <f>IF(ISERROR(VLOOKUP(B223&amp;"_"&amp;Z223,activiteiten!$A:$BD,AN$32,0)),"N",VLOOKUP(B223&amp;"_"&amp;Z223,activiteiten!$A:$BD,AN$32,0))</f>
        <v>N</v>
      </c>
      <c r="AO223" s="355" t="str">
        <f>IF(ISERROR(VLOOKUP(B223&amp;"_"&amp;Z223,activiteiten!$A:$BE,AO$32,0)),"N",VLOOKUP(B223&amp;"_"&amp;Z223,activiteiten!$A:$BE,AO$32,0))</f>
        <v>N</v>
      </c>
      <c r="AP223" s="355" t="str">
        <f>IF(ISERROR(VLOOKUP(B223,percelen!BA:IW,AP$32,0)),"N",VLOOKUP(B223,percelen!BA:IW,AP$32,0))</f>
        <v>N</v>
      </c>
      <c r="AQ223" s="355" t="str">
        <f>IF(ISERROR(VLOOKUP(B223,percelen!BA:IW,AQ$32,0)),"N",VLOOKUP(B223,percelen!BA:IW,AQ$32,0))</f>
        <v>N</v>
      </c>
      <c r="AR223" s="355" t="str">
        <f t="shared" si="6"/>
        <v>N</v>
      </c>
      <c r="AS223" s="313" t="s">
        <v>448</v>
      </c>
      <c r="AT223" s="317" t="str">
        <f>IF(OR($B223="",ISERROR(VLOOKUP($B223&amp;"_"&amp;$Z223,activiteiten!$A:$BC,AT$32,0))),"",VLOOKUP($B223&amp;"_"&amp;$Z223,activiteiten!$A:$BC,AT$32,0))</f>
        <v/>
      </c>
      <c r="AU223" s="313"/>
      <c r="AV223" s="312" t="str">
        <f>IF(OR($B223="",ISERROR(VLOOKUP($B223&amp;"_"&amp;$Z223,activiteiten!$A:$BC,AV$32,0))),"",VLOOKUP($B223&amp;"_"&amp;$Z223,activiteiten!$A:$BC,AV$32,0))</f>
        <v/>
      </c>
      <c r="AW223" s="312"/>
      <c r="AX223" s="312" t="str">
        <f>IF(OR($B223="",ISERROR(VLOOKUP($B223&amp;"_"&amp;$Z223,activiteiten!$A:$BC,AX$32,0))),"",VLOOKUP($B223&amp;"_"&amp;$Z223,activiteiten!$A:$BC,AX$32,0))</f>
        <v/>
      </c>
      <c r="AY223" s="312"/>
      <c r="AZ223" s="312" t="str">
        <f>IF(OR($B223="",ISERROR(VLOOKUP($B223&amp;"_"&amp;$Z223,activiteiten!$A:$BC,AZ$32,0))),"",VLOOKUP($B223&amp;"_"&amp;$Z223,activiteiten!$A:$BC,AZ$32,0))</f>
        <v/>
      </c>
      <c r="BA223" s="312"/>
      <c r="BB223" s="312" t="str">
        <f>IF(OR($B223="",ISERROR(VLOOKUP($B223&amp;"_"&amp;$Z223,activiteiten!$A:$BC,BB$32,0))),"",VLOOKUP($B223&amp;"_"&amp;$Z223,activiteiten!$A:$BC,BB$32,0))</f>
        <v/>
      </c>
      <c r="BC223" s="312"/>
      <c r="BD223" s="312" t="str">
        <f>IF(OR($B223="",ISERROR(VLOOKUP($B223&amp;"_"&amp;$Z223,activiteiten!$A:$BC,BD$32,0))),"",VLOOKUP($B223&amp;"_"&amp;$Z223,activiteiten!$A:$BC,BD$32,0))</f>
        <v/>
      </c>
      <c r="BG223" s="348" t="str">
        <f>percelen!BK194</f>
        <v>N</v>
      </c>
    </row>
    <row r="224" spans="1:59" x14ac:dyDescent="0.25">
      <c r="A224" s="49"/>
      <c r="B224" s="297"/>
      <c r="C224" s="49"/>
      <c r="D224" s="113"/>
      <c r="E224" s="49"/>
      <c r="F224" s="49" t="str">
        <f>IF(D224&lt;&gt;"",VLOOKUP(D224,LOV_GWSGRP!$BX:$BY,2,0),"")</f>
        <v/>
      </c>
      <c r="G224" s="49"/>
      <c r="H224" s="49"/>
      <c r="I224" s="49"/>
      <c r="J224" s="49"/>
      <c r="K224" s="49"/>
      <c r="L224" s="113"/>
      <c r="M224" s="49"/>
      <c r="N224" s="49"/>
      <c r="O224" s="436"/>
      <c r="P224" s="436"/>
      <c r="Q224" s="49"/>
      <c r="R224" s="437"/>
      <c r="S224" s="438"/>
      <c r="T224" s="438"/>
      <c r="U224" s="438"/>
      <c r="V224" s="438"/>
      <c r="W224" s="49"/>
      <c r="X224" s="297"/>
      <c r="Y224" s="49"/>
      <c r="Z224" s="436"/>
      <c r="AA224" s="436"/>
      <c r="AB224" s="436"/>
      <c r="AC224" s="436"/>
      <c r="AD224" s="436"/>
      <c r="AE224" s="436"/>
      <c r="AF224" s="436"/>
      <c r="AG224" s="49"/>
      <c r="AH224" s="343"/>
      <c r="AI224" s="49"/>
      <c r="AJ224" s="372" t="str">
        <f t="shared" si="5"/>
        <v/>
      </c>
      <c r="AK224" s="319"/>
      <c r="AM224" s="355" t="str">
        <f>IF(ISERROR(VLOOKUP(B224,percelen!BA:IW,AM$32,0)),"N",VLOOKUP(B224,percelen!BA:IW,AM$32,0))</f>
        <v>N</v>
      </c>
      <c r="AN224" s="355" t="str">
        <f>IF(ISERROR(VLOOKUP(B224&amp;"_"&amp;Z224,activiteiten!$A:$BD,AN$32,0)),"N",VLOOKUP(B224&amp;"_"&amp;Z224,activiteiten!$A:$BD,AN$32,0))</f>
        <v>N</v>
      </c>
      <c r="AO224" s="355" t="str">
        <f>IF(ISERROR(VLOOKUP(B224&amp;"_"&amp;Z224,activiteiten!$A:$BE,AO$32,0)),"N",VLOOKUP(B224&amp;"_"&amp;Z224,activiteiten!$A:$BE,AO$32,0))</f>
        <v>N</v>
      </c>
      <c r="AP224" s="355" t="str">
        <f>IF(ISERROR(VLOOKUP(B224,percelen!BA:IW,AP$32,0)),"N",VLOOKUP(B224,percelen!BA:IW,AP$32,0))</f>
        <v>N</v>
      </c>
      <c r="AQ224" s="355" t="str">
        <f>IF(ISERROR(VLOOKUP(B224,percelen!BA:IW,AQ$32,0)),"N",VLOOKUP(B224,percelen!BA:IW,AQ$32,0))</f>
        <v>N</v>
      </c>
      <c r="AR224" s="355" t="str">
        <f t="shared" si="6"/>
        <v>N</v>
      </c>
      <c r="AS224" s="313" t="s">
        <v>448</v>
      </c>
      <c r="AT224" s="317" t="str">
        <f>IF(OR($B224="",ISERROR(VLOOKUP($B224&amp;"_"&amp;$Z224,activiteiten!$A:$BC,AT$32,0))),"",VLOOKUP($B224&amp;"_"&amp;$Z224,activiteiten!$A:$BC,AT$32,0))</f>
        <v/>
      </c>
      <c r="AU224" s="313"/>
      <c r="AV224" s="312" t="str">
        <f>IF(OR($B224="",ISERROR(VLOOKUP($B224&amp;"_"&amp;$Z224,activiteiten!$A:$BC,AV$32,0))),"",VLOOKUP($B224&amp;"_"&amp;$Z224,activiteiten!$A:$BC,AV$32,0))</f>
        <v/>
      </c>
      <c r="AW224" s="312"/>
      <c r="AX224" s="312" t="str">
        <f>IF(OR($B224="",ISERROR(VLOOKUP($B224&amp;"_"&amp;$Z224,activiteiten!$A:$BC,AX$32,0))),"",VLOOKUP($B224&amp;"_"&amp;$Z224,activiteiten!$A:$BC,AX$32,0))</f>
        <v/>
      </c>
      <c r="AY224" s="312"/>
      <c r="AZ224" s="312" t="str">
        <f>IF(OR($B224="",ISERROR(VLOOKUP($B224&amp;"_"&amp;$Z224,activiteiten!$A:$BC,AZ$32,0))),"",VLOOKUP($B224&amp;"_"&amp;$Z224,activiteiten!$A:$BC,AZ$32,0))</f>
        <v/>
      </c>
      <c r="BA224" s="312"/>
      <c r="BB224" s="312" t="str">
        <f>IF(OR($B224="",ISERROR(VLOOKUP($B224&amp;"_"&amp;$Z224,activiteiten!$A:$BC,BB$32,0))),"",VLOOKUP($B224&amp;"_"&amp;$Z224,activiteiten!$A:$BC,BB$32,0))</f>
        <v/>
      </c>
      <c r="BC224" s="312"/>
      <c r="BD224" s="312" t="str">
        <f>IF(OR($B224="",ISERROR(VLOOKUP($B224&amp;"_"&amp;$Z224,activiteiten!$A:$BC,BD$32,0))),"",VLOOKUP($B224&amp;"_"&amp;$Z224,activiteiten!$A:$BC,BD$32,0))</f>
        <v/>
      </c>
      <c r="BG224" s="348" t="str">
        <f>percelen!BK195</f>
        <v>N</v>
      </c>
    </row>
    <row r="225" spans="1:59" x14ac:dyDescent="0.25">
      <c r="A225" s="49"/>
      <c r="B225" s="297"/>
      <c r="C225" s="49"/>
      <c r="D225" s="113"/>
      <c r="E225" s="49"/>
      <c r="F225" s="49" t="str">
        <f>IF(D225&lt;&gt;"",VLOOKUP(D225,LOV_GWSGRP!$BX:$BY,2,0),"")</f>
        <v/>
      </c>
      <c r="G225" s="49"/>
      <c r="H225" s="49"/>
      <c r="I225" s="49"/>
      <c r="J225" s="49"/>
      <c r="K225" s="49"/>
      <c r="L225" s="113"/>
      <c r="M225" s="49"/>
      <c r="N225" s="49"/>
      <c r="O225" s="436"/>
      <c r="P225" s="436"/>
      <c r="Q225" s="49"/>
      <c r="R225" s="437"/>
      <c r="S225" s="438"/>
      <c r="T225" s="438"/>
      <c r="U225" s="438"/>
      <c r="V225" s="438"/>
      <c r="W225" s="49"/>
      <c r="X225" s="297"/>
      <c r="Y225" s="49"/>
      <c r="Z225" s="436"/>
      <c r="AA225" s="436"/>
      <c r="AB225" s="436"/>
      <c r="AC225" s="436"/>
      <c r="AD225" s="436"/>
      <c r="AE225" s="436"/>
      <c r="AF225" s="436"/>
      <c r="AG225" s="49"/>
      <c r="AH225" s="343"/>
      <c r="AI225" s="49"/>
      <c r="AJ225" s="372" t="str">
        <f t="shared" si="5"/>
        <v/>
      </c>
      <c r="AK225" s="319"/>
      <c r="AM225" s="355" t="str">
        <f>IF(ISERROR(VLOOKUP(B225,percelen!BA:IW,AM$32,0)),"N",VLOOKUP(B225,percelen!BA:IW,AM$32,0))</f>
        <v>N</v>
      </c>
      <c r="AN225" s="355" t="str">
        <f>IF(ISERROR(VLOOKUP(B225&amp;"_"&amp;Z225,activiteiten!$A:$BD,AN$32,0)),"N",VLOOKUP(B225&amp;"_"&amp;Z225,activiteiten!$A:$BD,AN$32,0))</f>
        <v>N</v>
      </c>
      <c r="AO225" s="355" t="str">
        <f>IF(ISERROR(VLOOKUP(B225&amp;"_"&amp;Z225,activiteiten!$A:$BE,AO$32,0)),"N",VLOOKUP(B225&amp;"_"&amp;Z225,activiteiten!$A:$BE,AO$32,0))</f>
        <v>N</v>
      </c>
      <c r="AP225" s="355" t="str">
        <f>IF(ISERROR(VLOOKUP(B225,percelen!BA:IW,AP$32,0)),"N",VLOOKUP(B225,percelen!BA:IW,AP$32,0))</f>
        <v>N</v>
      </c>
      <c r="AQ225" s="355" t="str">
        <f>IF(ISERROR(VLOOKUP(B225,percelen!BA:IW,AQ$32,0)),"N",VLOOKUP(B225,percelen!BA:IW,AQ$32,0))</f>
        <v>N</v>
      </c>
      <c r="AR225" s="355" t="str">
        <f t="shared" si="6"/>
        <v>N</v>
      </c>
      <c r="AS225" s="313" t="s">
        <v>448</v>
      </c>
      <c r="AT225" s="317" t="str">
        <f>IF(OR($B225="",ISERROR(VLOOKUP($B225&amp;"_"&amp;$Z225,activiteiten!$A:$BC,AT$32,0))),"",VLOOKUP($B225&amp;"_"&amp;$Z225,activiteiten!$A:$BC,AT$32,0))</f>
        <v/>
      </c>
      <c r="AU225" s="313"/>
      <c r="AV225" s="312" t="str">
        <f>IF(OR($B225="",ISERROR(VLOOKUP($B225&amp;"_"&amp;$Z225,activiteiten!$A:$BC,AV$32,0))),"",VLOOKUP($B225&amp;"_"&amp;$Z225,activiteiten!$A:$BC,AV$32,0))</f>
        <v/>
      </c>
      <c r="AW225" s="312"/>
      <c r="AX225" s="312" t="str">
        <f>IF(OR($B225="",ISERROR(VLOOKUP($B225&amp;"_"&amp;$Z225,activiteiten!$A:$BC,AX$32,0))),"",VLOOKUP($B225&amp;"_"&amp;$Z225,activiteiten!$A:$BC,AX$32,0))</f>
        <v/>
      </c>
      <c r="AY225" s="312"/>
      <c r="AZ225" s="312" t="str">
        <f>IF(OR($B225="",ISERROR(VLOOKUP($B225&amp;"_"&amp;$Z225,activiteiten!$A:$BC,AZ$32,0))),"",VLOOKUP($B225&amp;"_"&amp;$Z225,activiteiten!$A:$BC,AZ$32,0))</f>
        <v/>
      </c>
      <c r="BA225" s="312"/>
      <c r="BB225" s="312" t="str">
        <f>IF(OR($B225="",ISERROR(VLOOKUP($B225&amp;"_"&amp;$Z225,activiteiten!$A:$BC,BB$32,0))),"",VLOOKUP($B225&amp;"_"&amp;$Z225,activiteiten!$A:$BC,BB$32,0))</f>
        <v/>
      </c>
      <c r="BC225" s="312"/>
      <c r="BD225" s="312" t="str">
        <f>IF(OR($B225="",ISERROR(VLOOKUP($B225&amp;"_"&amp;$Z225,activiteiten!$A:$BC,BD$32,0))),"",VLOOKUP($B225&amp;"_"&amp;$Z225,activiteiten!$A:$BC,BD$32,0))</f>
        <v/>
      </c>
      <c r="BG225" s="348" t="str">
        <f>percelen!BK196</f>
        <v>N</v>
      </c>
    </row>
    <row r="226" spans="1:59" x14ac:dyDescent="0.25">
      <c r="A226" s="49"/>
      <c r="B226" s="297"/>
      <c r="C226" s="49"/>
      <c r="D226" s="113"/>
      <c r="E226" s="49"/>
      <c r="F226" s="49" t="str">
        <f>IF(D226&lt;&gt;"",VLOOKUP(D226,LOV_GWSGRP!$BX:$BY,2,0),"")</f>
        <v/>
      </c>
      <c r="G226" s="49"/>
      <c r="H226" s="49"/>
      <c r="I226" s="49"/>
      <c r="J226" s="49"/>
      <c r="K226" s="49"/>
      <c r="L226" s="113"/>
      <c r="M226" s="49"/>
      <c r="N226" s="49"/>
      <c r="O226" s="436"/>
      <c r="P226" s="436"/>
      <c r="Q226" s="49"/>
      <c r="R226" s="437"/>
      <c r="S226" s="438"/>
      <c r="T226" s="438"/>
      <c r="U226" s="438"/>
      <c r="V226" s="438"/>
      <c r="W226" s="49"/>
      <c r="X226" s="297"/>
      <c r="Y226" s="49"/>
      <c r="Z226" s="436"/>
      <c r="AA226" s="436"/>
      <c r="AB226" s="436"/>
      <c r="AC226" s="436"/>
      <c r="AD226" s="436"/>
      <c r="AE226" s="436"/>
      <c r="AF226" s="436"/>
      <c r="AG226" s="49"/>
      <c r="AH226" s="343"/>
      <c r="AI226" s="49"/>
      <c r="AJ226" s="372" t="str">
        <f t="shared" si="5"/>
        <v/>
      </c>
      <c r="AK226" s="319"/>
      <c r="AM226" s="355" t="str">
        <f>IF(ISERROR(VLOOKUP(B226,percelen!BA:IW,AM$32,0)),"N",VLOOKUP(B226,percelen!BA:IW,AM$32,0))</f>
        <v>N</v>
      </c>
      <c r="AN226" s="355" t="str">
        <f>IF(ISERROR(VLOOKUP(B226&amp;"_"&amp;Z226,activiteiten!$A:$BD,AN$32,0)),"N",VLOOKUP(B226&amp;"_"&amp;Z226,activiteiten!$A:$BD,AN$32,0))</f>
        <v>N</v>
      </c>
      <c r="AO226" s="355" t="str">
        <f>IF(ISERROR(VLOOKUP(B226&amp;"_"&amp;Z226,activiteiten!$A:$BE,AO$32,0)),"N",VLOOKUP(B226&amp;"_"&amp;Z226,activiteiten!$A:$BE,AO$32,0))</f>
        <v>N</v>
      </c>
      <c r="AP226" s="355" t="str">
        <f>IF(ISERROR(VLOOKUP(B226,percelen!BA:IW,AP$32,0)),"N",VLOOKUP(B226,percelen!BA:IW,AP$32,0))</f>
        <v>N</v>
      </c>
      <c r="AQ226" s="355" t="str">
        <f>IF(ISERROR(VLOOKUP(B226,percelen!BA:IW,AQ$32,0)),"N",VLOOKUP(B226,percelen!BA:IW,AQ$32,0))</f>
        <v>N</v>
      </c>
      <c r="AR226" s="355" t="str">
        <f t="shared" si="6"/>
        <v>N</v>
      </c>
      <c r="AS226" s="313" t="s">
        <v>448</v>
      </c>
      <c r="AT226" s="317" t="str">
        <f>IF(OR($B226="",ISERROR(VLOOKUP($B226&amp;"_"&amp;$Z226,activiteiten!$A:$BC,AT$32,0))),"",VLOOKUP($B226&amp;"_"&amp;$Z226,activiteiten!$A:$BC,AT$32,0))</f>
        <v/>
      </c>
      <c r="AU226" s="313"/>
      <c r="AV226" s="312" t="str">
        <f>IF(OR($B226="",ISERROR(VLOOKUP($B226&amp;"_"&amp;$Z226,activiteiten!$A:$BC,AV$32,0))),"",VLOOKUP($B226&amp;"_"&amp;$Z226,activiteiten!$A:$BC,AV$32,0))</f>
        <v/>
      </c>
      <c r="AW226" s="312"/>
      <c r="AX226" s="312" t="str">
        <f>IF(OR($B226="",ISERROR(VLOOKUP($B226&amp;"_"&amp;$Z226,activiteiten!$A:$BC,AX$32,0))),"",VLOOKUP($B226&amp;"_"&amp;$Z226,activiteiten!$A:$BC,AX$32,0))</f>
        <v/>
      </c>
      <c r="AY226" s="312"/>
      <c r="AZ226" s="312" t="str">
        <f>IF(OR($B226="",ISERROR(VLOOKUP($B226&amp;"_"&amp;$Z226,activiteiten!$A:$BC,AZ$32,0))),"",VLOOKUP($B226&amp;"_"&amp;$Z226,activiteiten!$A:$BC,AZ$32,0))</f>
        <v/>
      </c>
      <c r="BA226" s="312"/>
      <c r="BB226" s="312" t="str">
        <f>IF(OR($B226="",ISERROR(VLOOKUP($B226&amp;"_"&amp;$Z226,activiteiten!$A:$BC,BB$32,0))),"",VLOOKUP($B226&amp;"_"&amp;$Z226,activiteiten!$A:$BC,BB$32,0))</f>
        <v/>
      </c>
      <c r="BC226" s="312"/>
      <c r="BD226" s="312" t="str">
        <f>IF(OR($B226="",ISERROR(VLOOKUP($B226&amp;"_"&amp;$Z226,activiteiten!$A:$BC,BD$32,0))),"",VLOOKUP($B226&amp;"_"&amp;$Z226,activiteiten!$A:$BC,BD$32,0))</f>
        <v/>
      </c>
      <c r="BG226" s="348" t="str">
        <f>percelen!BK197</f>
        <v>N</v>
      </c>
    </row>
    <row r="227" spans="1:59" x14ac:dyDescent="0.25">
      <c r="A227" s="49"/>
      <c r="B227" s="297"/>
      <c r="C227" s="49"/>
      <c r="D227" s="113"/>
      <c r="E227" s="49"/>
      <c r="F227" s="49" t="str">
        <f>IF(D227&lt;&gt;"",VLOOKUP(D227,LOV_GWSGRP!$BX:$BY,2,0),"")</f>
        <v/>
      </c>
      <c r="G227" s="49"/>
      <c r="H227" s="49"/>
      <c r="I227" s="49"/>
      <c r="J227" s="49"/>
      <c r="K227" s="49"/>
      <c r="L227" s="113"/>
      <c r="M227" s="49"/>
      <c r="N227" s="49"/>
      <c r="O227" s="436"/>
      <c r="P227" s="436"/>
      <c r="Q227" s="49"/>
      <c r="R227" s="437"/>
      <c r="S227" s="438"/>
      <c r="T227" s="438"/>
      <c r="U227" s="438"/>
      <c r="V227" s="438"/>
      <c r="W227" s="49"/>
      <c r="X227" s="297"/>
      <c r="Y227" s="49"/>
      <c r="Z227" s="436"/>
      <c r="AA227" s="436"/>
      <c r="AB227" s="436"/>
      <c r="AC227" s="436"/>
      <c r="AD227" s="436"/>
      <c r="AE227" s="436"/>
      <c r="AF227" s="436"/>
      <c r="AG227" s="49"/>
      <c r="AH227" s="343"/>
      <c r="AI227" s="49"/>
      <c r="AJ227" s="372" t="str">
        <f t="shared" ref="AJ227:AJ283" si="7">IF(AM227="J","De gekozen activiteiten kunnen niet samen gaan op één perceel",
  IF(AN227="J","Deze activiteit voldoet niet aan de voorwaarden",
  IF(AO227="J","Deze activiteit is reeds gekozen voor dit perceel",
  IF(AP227="J","Inzet voor GLMC8a heeft mogelijk invloed op uitbetaling ANLb",
  IF(AQ227="J","Inzet gewas voor GLMC8a niet mogelijk",
 "")))))</f>
        <v/>
      </c>
      <c r="AK227" s="319"/>
      <c r="AM227" s="355" t="str">
        <f>IF(ISERROR(VLOOKUP(B227,percelen!BA:IW,AM$32,0)),"N",VLOOKUP(B227,percelen!BA:IW,AM$32,0))</f>
        <v>N</v>
      </c>
      <c r="AN227" s="355" t="str">
        <f>IF(ISERROR(VLOOKUP(B227&amp;"_"&amp;Z227,activiteiten!$A:$BD,AN$32,0)),"N",VLOOKUP(B227&amp;"_"&amp;Z227,activiteiten!$A:$BD,AN$32,0))</f>
        <v>N</v>
      </c>
      <c r="AO227" s="355" t="str">
        <f>IF(ISERROR(VLOOKUP(B227&amp;"_"&amp;Z227,activiteiten!$A:$BE,AO$32,0)),"N",VLOOKUP(B227&amp;"_"&amp;Z227,activiteiten!$A:$BE,AO$32,0))</f>
        <v>N</v>
      </c>
      <c r="AP227" s="355" t="str">
        <f>IF(ISERROR(VLOOKUP(B227,percelen!BA:IW,AP$32,0)),"N",VLOOKUP(B227,percelen!BA:IW,AP$32,0))</f>
        <v>N</v>
      </c>
      <c r="AQ227" s="355" t="str">
        <f>IF(ISERROR(VLOOKUP(B227,percelen!BA:IW,AQ$32,0)),"N",VLOOKUP(B227,percelen!BA:IW,AQ$32,0))</f>
        <v>N</v>
      </c>
      <c r="AR227" s="355" t="str">
        <f t="shared" si="6"/>
        <v>N</v>
      </c>
      <c r="AS227" s="313" t="s">
        <v>448</v>
      </c>
      <c r="AT227" s="317" t="str">
        <f>IF(OR($B227="",ISERROR(VLOOKUP($B227&amp;"_"&amp;$Z227,activiteiten!$A:$BC,AT$32,0))),"",VLOOKUP($B227&amp;"_"&amp;$Z227,activiteiten!$A:$BC,AT$32,0))</f>
        <v/>
      </c>
      <c r="AU227" s="313"/>
      <c r="AV227" s="312" t="str">
        <f>IF(OR($B227="",ISERROR(VLOOKUP($B227&amp;"_"&amp;$Z227,activiteiten!$A:$BC,AV$32,0))),"",VLOOKUP($B227&amp;"_"&amp;$Z227,activiteiten!$A:$BC,AV$32,0))</f>
        <v/>
      </c>
      <c r="AW227" s="312"/>
      <c r="AX227" s="312" t="str">
        <f>IF(OR($B227="",ISERROR(VLOOKUP($B227&amp;"_"&amp;$Z227,activiteiten!$A:$BC,AX$32,0))),"",VLOOKUP($B227&amp;"_"&amp;$Z227,activiteiten!$A:$BC,AX$32,0))</f>
        <v/>
      </c>
      <c r="AY227" s="312"/>
      <c r="AZ227" s="312" t="str">
        <f>IF(OR($B227="",ISERROR(VLOOKUP($B227&amp;"_"&amp;$Z227,activiteiten!$A:$BC,AZ$32,0))),"",VLOOKUP($B227&amp;"_"&amp;$Z227,activiteiten!$A:$BC,AZ$32,0))</f>
        <v/>
      </c>
      <c r="BA227" s="312"/>
      <c r="BB227" s="312" t="str">
        <f>IF(OR($B227="",ISERROR(VLOOKUP($B227&amp;"_"&amp;$Z227,activiteiten!$A:$BC,BB$32,0))),"",VLOOKUP($B227&amp;"_"&amp;$Z227,activiteiten!$A:$BC,BB$32,0))</f>
        <v/>
      </c>
      <c r="BC227" s="312"/>
      <c r="BD227" s="312" t="str">
        <f>IF(OR($B227="",ISERROR(VLOOKUP($B227&amp;"_"&amp;$Z227,activiteiten!$A:$BC,BD$32,0))),"",VLOOKUP($B227&amp;"_"&amp;$Z227,activiteiten!$A:$BC,BD$32,0))</f>
        <v/>
      </c>
      <c r="BG227" s="348" t="str">
        <f>percelen!BK198</f>
        <v>N</v>
      </c>
    </row>
    <row r="228" spans="1:59" x14ac:dyDescent="0.25">
      <c r="A228" s="49"/>
      <c r="B228" s="297"/>
      <c r="C228" s="49"/>
      <c r="D228" s="113"/>
      <c r="E228" s="49"/>
      <c r="F228" s="49" t="str">
        <f>IF(D228&lt;&gt;"",VLOOKUP(D228,LOV_GWSGRP!$BX:$BY,2,0),"")</f>
        <v/>
      </c>
      <c r="G228" s="49"/>
      <c r="H228" s="49"/>
      <c r="I228" s="49"/>
      <c r="J228" s="49"/>
      <c r="K228" s="49"/>
      <c r="L228" s="113"/>
      <c r="M228" s="49"/>
      <c r="N228" s="49"/>
      <c r="O228" s="436"/>
      <c r="P228" s="436"/>
      <c r="Q228" s="49"/>
      <c r="R228" s="437"/>
      <c r="S228" s="438"/>
      <c r="T228" s="438"/>
      <c r="U228" s="438"/>
      <c r="V228" s="438"/>
      <c r="W228" s="49"/>
      <c r="X228" s="297"/>
      <c r="Y228" s="49"/>
      <c r="Z228" s="436"/>
      <c r="AA228" s="436"/>
      <c r="AB228" s="436"/>
      <c r="AC228" s="436"/>
      <c r="AD228" s="436"/>
      <c r="AE228" s="436"/>
      <c r="AF228" s="436"/>
      <c r="AG228" s="49"/>
      <c r="AH228" s="343"/>
      <c r="AI228" s="49"/>
      <c r="AJ228" s="372" t="str">
        <f t="shared" si="7"/>
        <v/>
      </c>
      <c r="AK228" s="319"/>
      <c r="AM228" s="355" t="str">
        <f>IF(ISERROR(VLOOKUP(B228,percelen!BA:IW,AM$32,0)),"N",VLOOKUP(B228,percelen!BA:IW,AM$32,0))</f>
        <v>N</v>
      </c>
      <c r="AN228" s="355" t="str">
        <f>IF(ISERROR(VLOOKUP(B228&amp;"_"&amp;Z228,activiteiten!$A:$BD,AN$32,0)),"N",VLOOKUP(B228&amp;"_"&amp;Z228,activiteiten!$A:$BD,AN$32,0))</f>
        <v>N</v>
      </c>
      <c r="AO228" s="355" t="str">
        <f>IF(ISERROR(VLOOKUP(B228&amp;"_"&amp;Z228,activiteiten!$A:$BE,AO$32,0)),"N",VLOOKUP(B228&amp;"_"&amp;Z228,activiteiten!$A:$BE,AO$32,0))</f>
        <v>N</v>
      </c>
      <c r="AP228" s="355" t="str">
        <f>IF(ISERROR(VLOOKUP(B228,percelen!BA:IW,AP$32,0)),"N",VLOOKUP(B228,percelen!BA:IW,AP$32,0))</f>
        <v>N</v>
      </c>
      <c r="AQ228" s="355" t="str">
        <f>IF(ISERROR(VLOOKUP(B228,percelen!BA:IW,AQ$32,0)),"N",VLOOKUP(B228,percelen!BA:IW,AQ$32,0))</f>
        <v>N</v>
      </c>
      <c r="AR228" s="355" t="str">
        <f t="shared" si="6"/>
        <v>N</v>
      </c>
      <c r="AS228" s="313" t="s">
        <v>448</v>
      </c>
      <c r="AT228" s="317" t="str">
        <f>IF(OR($B228="",ISERROR(VLOOKUP($B228&amp;"_"&amp;$Z228,activiteiten!$A:$BC,AT$32,0))),"",VLOOKUP($B228&amp;"_"&amp;$Z228,activiteiten!$A:$BC,AT$32,0))</f>
        <v/>
      </c>
      <c r="AU228" s="313"/>
      <c r="AV228" s="312" t="str">
        <f>IF(OR($B228="",ISERROR(VLOOKUP($B228&amp;"_"&amp;$Z228,activiteiten!$A:$BC,AV$32,0))),"",VLOOKUP($B228&amp;"_"&amp;$Z228,activiteiten!$A:$BC,AV$32,0))</f>
        <v/>
      </c>
      <c r="AW228" s="312"/>
      <c r="AX228" s="312" t="str">
        <f>IF(OR($B228="",ISERROR(VLOOKUP($B228&amp;"_"&amp;$Z228,activiteiten!$A:$BC,AX$32,0))),"",VLOOKUP($B228&amp;"_"&amp;$Z228,activiteiten!$A:$BC,AX$32,0))</f>
        <v/>
      </c>
      <c r="AY228" s="312"/>
      <c r="AZ228" s="312" t="str">
        <f>IF(OR($B228="",ISERROR(VLOOKUP($B228&amp;"_"&amp;$Z228,activiteiten!$A:$BC,AZ$32,0))),"",VLOOKUP($B228&amp;"_"&amp;$Z228,activiteiten!$A:$BC,AZ$32,0))</f>
        <v/>
      </c>
      <c r="BA228" s="312"/>
      <c r="BB228" s="312" t="str">
        <f>IF(OR($B228="",ISERROR(VLOOKUP($B228&amp;"_"&amp;$Z228,activiteiten!$A:$BC,BB$32,0))),"",VLOOKUP($B228&amp;"_"&amp;$Z228,activiteiten!$A:$BC,BB$32,0))</f>
        <v/>
      </c>
      <c r="BC228" s="312"/>
      <c r="BD228" s="312" t="str">
        <f>IF(OR($B228="",ISERROR(VLOOKUP($B228&amp;"_"&amp;$Z228,activiteiten!$A:$BC,BD$32,0))),"",VLOOKUP($B228&amp;"_"&amp;$Z228,activiteiten!$A:$BC,BD$32,0))</f>
        <v/>
      </c>
      <c r="BG228" s="348" t="str">
        <f>percelen!BK199</f>
        <v>N</v>
      </c>
    </row>
    <row r="229" spans="1:59" x14ac:dyDescent="0.25">
      <c r="A229" s="49"/>
      <c r="B229" s="297"/>
      <c r="C229" s="49"/>
      <c r="D229" s="113"/>
      <c r="E229" s="49"/>
      <c r="F229" s="49" t="str">
        <f>IF(D229&lt;&gt;"",VLOOKUP(D229,LOV_GWSGRP!$BX:$BY,2,0),"")</f>
        <v/>
      </c>
      <c r="G229" s="49"/>
      <c r="H229" s="49"/>
      <c r="I229" s="49"/>
      <c r="J229" s="49"/>
      <c r="K229" s="49"/>
      <c r="L229" s="113"/>
      <c r="M229" s="49"/>
      <c r="N229" s="49"/>
      <c r="O229" s="436"/>
      <c r="P229" s="436"/>
      <c r="Q229" s="49"/>
      <c r="R229" s="437"/>
      <c r="S229" s="438"/>
      <c r="T229" s="438"/>
      <c r="U229" s="438"/>
      <c r="V229" s="438"/>
      <c r="W229" s="49"/>
      <c r="X229" s="297"/>
      <c r="Y229" s="49"/>
      <c r="Z229" s="436"/>
      <c r="AA229" s="436"/>
      <c r="AB229" s="436"/>
      <c r="AC229" s="436"/>
      <c r="AD229" s="436"/>
      <c r="AE229" s="436"/>
      <c r="AF229" s="436"/>
      <c r="AG229" s="49"/>
      <c r="AH229" s="343"/>
      <c r="AI229" s="49"/>
      <c r="AJ229" s="372" t="str">
        <f t="shared" si="7"/>
        <v/>
      </c>
      <c r="AK229" s="319"/>
      <c r="AM229" s="355" t="str">
        <f>IF(ISERROR(VLOOKUP(B229,percelen!BA:IW,AM$32,0)),"N",VLOOKUP(B229,percelen!BA:IW,AM$32,0))</f>
        <v>N</v>
      </c>
      <c r="AN229" s="355" t="str">
        <f>IF(ISERROR(VLOOKUP(B229&amp;"_"&amp;Z229,activiteiten!$A:$BD,AN$32,0)),"N",VLOOKUP(B229&amp;"_"&amp;Z229,activiteiten!$A:$BD,AN$32,0))</f>
        <v>N</v>
      </c>
      <c r="AO229" s="355" t="str">
        <f>IF(ISERROR(VLOOKUP(B229&amp;"_"&amp;Z229,activiteiten!$A:$BE,AO$32,0)),"N",VLOOKUP(B229&amp;"_"&amp;Z229,activiteiten!$A:$BE,AO$32,0))</f>
        <v>N</v>
      </c>
      <c r="AP229" s="355" t="str">
        <f>IF(ISERROR(VLOOKUP(B229,percelen!BA:IW,AP$32,0)),"N",VLOOKUP(B229,percelen!BA:IW,AP$32,0))</f>
        <v>N</v>
      </c>
      <c r="AQ229" s="355" t="str">
        <f>IF(ISERROR(VLOOKUP(B229,percelen!BA:IW,AQ$32,0)),"N",VLOOKUP(B229,percelen!BA:IW,AQ$32,0))</f>
        <v>N</v>
      </c>
      <c r="AR229" s="355" t="str">
        <f t="shared" si="6"/>
        <v>N</v>
      </c>
      <c r="AS229" s="313" t="s">
        <v>448</v>
      </c>
      <c r="AT229" s="317" t="str">
        <f>IF(OR($B229="",ISERROR(VLOOKUP($B229&amp;"_"&amp;$Z229,activiteiten!$A:$BC,AT$32,0))),"",VLOOKUP($B229&amp;"_"&amp;$Z229,activiteiten!$A:$BC,AT$32,0))</f>
        <v/>
      </c>
      <c r="AU229" s="313"/>
      <c r="AV229" s="312" t="str">
        <f>IF(OR($B229="",ISERROR(VLOOKUP($B229&amp;"_"&amp;$Z229,activiteiten!$A:$BC,AV$32,0))),"",VLOOKUP($B229&amp;"_"&amp;$Z229,activiteiten!$A:$BC,AV$32,0))</f>
        <v/>
      </c>
      <c r="AW229" s="312"/>
      <c r="AX229" s="312" t="str">
        <f>IF(OR($B229="",ISERROR(VLOOKUP($B229&amp;"_"&amp;$Z229,activiteiten!$A:$BC,AX$32,0))),"",VLOOKUP($B229&amp;"_"&amp;$Z229,activiteiten!$A:$BC,AX$32,0))</f>
        <v/>
      </c>
      <c r="AY229" s="312"/>
      <c r="AZ229" s="312" t="str">
        <f>IF(OR($B229="",ISERROR(VLOOKUP($B229&amp;"_"&amp;$Z229,activiteiten!$A:$BC,AZ$32,0))),"",VLOOKUP($B229&amp;"_"&amp;$Z229,activiteiten!$A:$BC,AZ$32,0))</f>
        <v/>
      </c>
      <c r="BA229" s="312"/>
      <c r="BB229" s="312" t="str">
        <f>IF(OR($B229="",ISERROR(VLOOKUP($B229&amp;"_"&amp;$Z229,activiteiten!$A:$BC,BB$32,0))),"",VLOOKUP($B229&amp;"_"&amp;$Z229,activiteiten!$A:$BC,BB$32,0))</f>
        <v/>
      </c>
      <c r="BC229" s="312"/>
      <c r="BD229" s="312" t="str">
        <f>IF(OR($B229="",ISERROR(VLOOKUP($B229&amp;"_"&amp;$Z229,activiteiten!$A:$BC,BD$32,0))),"",VLOOKUP($B229&amp;"_"&amp;$Z229,activiteiten!$A:$BC,BD$32,0))</f>
        <v/>
      </c>
      <c r="BG229" s="348" t="str">
        <f>percelen!BK200</f>
        <v>N</v>
      </c>
    </row>
    <row r="230" spans="1:59" x14ac:dyDescent="0.25">
      <c r="A230" s="49"/>
      <c r="B230" s="297"/>
      <c r="C230" s="49"/>
      <c r="D230" s="113"/>
      <c r="E230" s="49"/>
      <c r="F230" s="49" t="str">
        <f>IF(D230&lt;&gt;"",VLOOKUP(D230,LOV_GWSGRP!$BX:$BY,2,0),"")</f>
        <v/>
      </c>
      <c r="G230" s="49"/>
      <c r="H230" s="49"/>
      <c r="I230" s="49"/>
      <c r="J230" s="49"/>
      <c r="K230" s="49"/>
      <c r="L230" s="113"/>
      <c r="M230" s="49"/>
      <c r="N230" s="49"/>
      <c r="O230" s="436"/>
      <c r="P230" s="436"/>
      <c r="Q230" s="49"/>
      <c r="R230" s="437"/>
      <c r="S230" s="438"/>
      <c r="T230" s="438"/>
      <c r="U230" s="438"/>
      <c r="V230" s="438"/>
      <c r="W230" s="49"/>
      <c r="X230" s="297"/>
      <c r="Y230" s="49"/>
      <c r="Z230" s="436"/>
      <c r="AA230" s="436"/>
      <c r="AB230" s="436"/>
      <c r="AC230" s="436"/>
      <c r="AD230" s="436"/>
      <c r="AE230" s="436"/>
      <c r="AF230" s="436"/>
      <c r="AG230" s="49"/>
      <c r="AH230" s="343"/>
      <c r="AI230" s="49"/>
      <c r="AJ230" s="372" t="str">
        <f t="shared" si="7"/>
        <v/>
      </c>
      <c r="AK230" s="319"/>
      <c r="AM230" s="355" t="str">
        <f>IF(ISERROR(VLOOKUP(B230,percelen!BA:IW,AM$32,0)),"N",VLOOKUP(B230,percelen!BA:IW,AM$32,0))</f>
        <v>N</v>
      </c>
      <c r="AN230" s="355" t="str">
        <f>IF(ISERROR(VLOOKUP(B230&amp;"_"&amp;Z230,activiteiten!$A:$BD,AN$32,0)),"N",VLOOKUP(B230&amp;"_"&amp;Z230,activiteiten!$A:$BD,AN$32,0))</f>
        <v>N</v>
      </c>
      <c r="AO230" s="355" t="str">
        <f>IF(ISERROR(VLOOKUP(B230&amp;"_"&amp;Z230,activiteiten!$A:$BE,AO$32,0)),"N",VLOOKUP(B230&amp;"_"&amp;Z230,activiteiten!$A:$BE,AO$32,0))</f>
        <v>N</v>
      </c>
      <c r="AP230" s="355" t="str">
        <f>IF(ISERROR(VLOOKUP(B230,percelen!BA:IW,AP$32,0)),"N",VLOOKUP(B230,percelen!BA:IW,AP$32,0))</f>
        <v>N</v>
      </c>
      <c r="AQ230" s="355" t="str">
        <f>IF(ISERROR(VLOOKUP(B230,percelen!BA:IW,AQ$32,0)),"N",VLOOKUP(B230,percelen!BA:IW,AQ$32,0))</f>
        <v>N</v>
      </c>
      <c r="AR230" s="355" t="str">
        <f t="shared" si="6"/>
        <v>N</v>
      </c>
      <c r="AS230" s="313" t="s">
        <v>448</v>
      </c>
      <c r="AT230" s="317" t="str">
        <f>IF(OR($B230="",ISERROR(VLOOKUP($B230&amp;"_"&amp;$Z230,activiteiten!$A:$BC,AT$32,0))),"",VLOOKUP($B230&amp;"_"&amp;$Z230,activiteiten!$A:$BC,AT$32,0))</f>
        <v/>
      </c>
      <c r="AU230" s="313"/>
      <c r="AV230" s="312" t="str">
        <f>IF(OR($B230="",ISERROR(VLOOKUP($B230&amp;"_"&amp;$Z230,activiteiten!$A:$BC,AV$32,0))),"",VLOOKUP($B230&amp;"_"&amp;$Z230,activiteiten!$A:$BC,AV$32,0))</f>
        <v/>
      </c>
      <c r="AW230" s="312"/>
      <c r="AX230" s="312" t="str">
        <f>IF(OR($B230="",ISERROR(VLOOKUP($B230&amp;"_"&amp;$Z230,activiteiten!$A:$BC,AX$32,0))),"",VLOOKUP($B230&amp;"_"&amp;$Z230,activiteiten!$A:$BC,AX$32,0))</f>
        <v/>
      </c>
      <c r="AY230" s="312"/>
      <c r="AZ230" s="312" t="str">
        <f>IF(OR($B230="",ISERROR(VLOOKUP($B230&amp;"_"&amp;$Z230,activiteiten!$A:$BC,AZ$32,0))),"",VLOOKUP($B230&amp;"_"&amp;$Z230,activiteiten!$A:$BC,AZ$32,0))</f>
        <v/>
      </c>
      <c r="BA230" s="312"/>
      <c r="BB230" s="312" t="str">
        <f>IF(OR($B230="",ISERROR(VLOOKUP($B230&amp;"_"&amp;$Z230,activiteiten!$A:$BC,BB$32,0))),"",VLOOKUP($B230&amp;"_"&amp;$Z230,activiteiten!$A:$BC,BB$32,0))</f>
        <v/>
      </c>
      <c r="BC230" s="312"/>
      <c r="BD230" s="312" t="str">
        <f>IF(OR($B230="",ISERROR(VLOOKUP($B230&amp;"_"&amp;$Z230,activiteiten!$A:$BC,BD$32,0))),"",VLOOKUP($B230&amp;"_"&amp;$Z230,activiteiten!$A:$BC,BD$32,0))</f>
        <v/>
      </c>
      <c r="BG230" s="348" t="str">
        <f>percelen!BK201</f>
        <v>N</v>
      </c>
    </row>
    <row r="231" spans="1:59" x14ac:dyDescent="0.25">
      <c r="A231" s="49"/>
      <c r="B231" s="297"/>
      <c r="C231" s="49"/>
      <c r="D231" s="113"/>
      <c r="E231" s="49"/>
      <c r="F231" s="49" t="str">
        <f>IF(D231&lt;&gt;"",VLOOKUP(D231,LOV_GWSGRP!$BX:$BY,2,0),"")</f>
        <v/>
      </c>
      <c r="G231" s="49"/>
      <c r="H231" s="49"/>
      <c r="I231" s="49"/>
      <c r="J231" s="49"/>
      <c r="K231" s="49"/>
      <c r="L231" s="113"/>
      <c r="M231" s="49"/>
      <c r="N231" s="49"/>
      <c r="O231" s="436"/>
      <c r="P231" s="436"/>
      <c r="Q231" s="49"/>
      <c r="R231" s="437"/>
      <c r="S231" s="438"/>
      <c r="T231" s="438"/>
      <c r="U231" s="438"/>
      <c r="V231" s="438"/>
      <c r="W231" s="49"/>
      <c r="X231" s="297"/>
      <c r="Y231" s="49"/>
      <c r="Z231" s="436"/>
      <c r="AA231" s="436"/>
      <c r="AB231" s="436"/>
      <c r="AC231" s="436"/>
      <c r="AD231" s="436"/>
      <c r="AE231" s="436"/>
      <c r="AF231" s="436"/>
      <c r="AG231" s="49"/>
      <c r="AH231" s="343"/>
      <c r="AI231" s="49"/>
      <c r="AJ231" s="372" t="str">
        <f t="shared" si="7"/>
        <v/>
      </c>
      <c r="AK231" s="319"/>
      <c r="AM231" s="355" t="str">
        <f>IF(ISERROR(VLOOKUP(B231,percelen!BA:IW,AM$32,0)),"N",VLOOKUP(B231,percelen!BA:IW,AM$32,0))</f>
        <v>N</v>
      </c>
      <c r="AN231" s="355" t="str">
        <f>IF(ISERROR(VLOOKUP(B231&amp;"_"&amp;Z231,activiteiten!$A:$BD,AN$32,0)),"N",VLOOKUP(B231&amp;"_"&amp;Z231,activiteiten!$A:$BD,AN$32,0))</f>
        <v>N</v>
      </c>
      <c r="AO231" s="355" t="str">
        <f>IF(ISERROR(VLOOKUP(B231&amp;"_"&amp;Z231,activiteiten!$A:$BE,AO$32,0)),"N",VLOOKUP(B231&amp;"_"&amp;Z231,activiteiten!$A:$BE,AO$32,0))</f>
        <v>N</v>
      </c>
      <c r="AP231" s="355" t="str">
        <f>IF(ISERROR(VLOOKUP(B231,percelen!BA:IW,AP$32,0)),"N",VLOOKUP(B231,percelen!BA:IW,AP$32,0))</f>
        <v>N</v>
      </c>
      <c r="AQ231" s="355" t="str">
        <f>IF(ISERROR(VLOOKUP(B231,percelen!BA:IW,AQ$32,0)),"N",VLOOKUP(B231,percelen!BA:IW,AQ$32,0))</f>
        <v>N</v>
      </c>
      <c r="AR231" s="355" t="str">
        <f t="shared" si="6"/>
        <v>N</v>
      </c>
      <c r="AS231" s="313" t="s">
        <v>448</v>
      </c>
      <c r="AT231" s="317" t="str">
        <f>IF(OR($B231="",ISERROR(VLOOKUP($B231&amp;"_"&amp;$Z231,activiteiten!$A:$BC,AT$32,0))),"",VLOOKUP($B231&amp;"_"&amp;$Z231,activiteiten!$A:$BC,AT$32,0))</f>
        <v/>
      </c>
      <c r="AU231" s="313"/>
      <c r="AV231" s="312" t="str">
        <f>IF(OR($B231="",ISERROR(VLOOKUP($B231&amp;"_"&amp;$Z231,activiteiten!$A:$BC,AV$32,0))),"",VLOOKUP($B231&amp;"_"&amp;$Z231,activiteiten!$A:$BC,AV$32,0))</f>
        <v/>
      </c>
      <c r="AW231" s="312"/>
      <c r="AX231" s="312" t="str">
        <f>IF(OR($B231="",ISERROR(VLOOKUP($B231&amp;"_"&amp;$Z231,activiteiten!$A:$BC,AX$32,0))),"",VLOOKUP($B231&amp;"_"&amp;$Z231,activiteiten!$A:$BC,AX$32,0))</f>
        <v/>
      </c>
      <c r="AY231" s="312"/>
      <c r="AZ231" s="312" t="str">
        <f>IF(OR($B231="",ISERROR(VLOOKUP($B231&amp;"_"&amp;$Z231,activiteiten!$A:$BC,AZ$32,0))),"",VLOOKUP($B231&amp;"_"&amp;$Z231,activiteiten!$A:$BC,AZ$32,0))</f>
        <v/>
      </c>
      <c r="BA231" s="312"/>
      <c r="BB231" s="312" t="str">
        <f>IF(OR($B231="",ISERROR(VLOOKUP($B231&amp;"_"&amp;$Z231,activiteiten!$A:$BC,BB$32,0))),"",VLOOKUP($B231&amp;"_"&amp;$Z231,activiteiten!$A:$BC,BB$32,0))</f>
        <v/>
      </c>
      <c r="BC231" s="312"/>
      <c r="BD231" s="312" t="str">
        <f>IF(OR($B231="",ISERROR(VLOOKUP($B231&amp;"_"&amp;$Z231,activiteiten!$A:$BC,BD$32,0))),"",VLOOKUP($B231&amp;"_"&amp;$Z231,activiteiten!$A:$BC,BD$32,0))</f>
        <v/>
      </c>
      <c r="BG231" s="348" t="str">
        <f>percelen!BK202</f>
        <v>N</v>
      </c>
    </row>
    <row r="232" spans="1:59" x14ac:dyDescent="0.25">
      <c r="A232" s="49"/>
      <c r="B232" s="297"/>
      <c r="C232" s="49"/>
      <c r="D232" s="113"/>
      <c r="E232" s="49"/>
      <c r="F232" s="49" t="str">
        <f>IF(D232&lt;&gt;"",VLOOKUP(D232,LOV_GWSGRP!$BX:$BY,2,0),"")</f>
        <v/>
      </c>
      <c r="G232" s="49"/>
      <c r="H232" s="49"/>
      <c r="I232" s="49"/>
      <c r="J232" s="49"/>
      <c r="K232" s="49"/>
      <c r="L232" s="113"/>
      <c r="M232" s="49"/>
      <c r="N232" s="49"/>
      <c r="O232" s="436"/>
      <c r="P232" s="436"/>
      <c r="Q232" s="49"/>
      <c r="R232" s="437"/>
      <c r="S232" s="438"/>
      <c r="T232" s="438"/>
      <c r="U232" s="438"/>
      <c r="V232" s="438"/>
      <c r="W232" s="49"/>
      <c r="X232" s="297"/>
      <c r="Y232" s="49"/>
      <c r="Z232" s="436"/>
      <c r="AA232" s="436"/>
      <c r="AB232" s="436"/>
      <c r="AC232" s="436"/>
      <c r="AD232" s="436"/>
      <c r="AE232" s="436"/>
      <c r="AF232" s="436"/>
      <c r="AG232" s="49"/>
      <c r="AH232" s="343"/>
      <c r="AI232" s="49"/>
      <c r="AJ232" s="372" t="str">
        <f t="shared" si="7"/>
        <v/>
      </c>
      <c r="AK232" s="319"/>
      <c r="AM232" s="355" t="str">
        <f>IF(ISERROR(VLOOKUP(B232,percelen!BA:IW,AM$32,0)),"N",VLOOKUP(B232,percelen!BA:IW,AM$32,0))</f>
        <v>N</v>
      </c>
      <c r="AN232" s="355" t="str">
        <f>IF(ISERROR(VLOOKUP(B232&amp;"_"&amp;Z232,activiteiten!$A:$BD,AN$32,0)),"N",VLOOKUP(B232&amp;"_"&amp;Z232,activiteiten!$A:$BD,AN$32,0))</f>
        <v>N</v>
      </c>
      <c r="AO232" s="355" t="str">
        <f>IF(ISERROR(VLOOKUP(B232&amp;"_"&amp;Z232,activiteiten!$A:$BE,AO$32,0)),"N",VLOOKUP(B232&amp;"_"&amp;Z232,activiteiten!$A:$BE,AO$32,0))</f>
        <v>N</v>
      </c>
      <c r="AP232" s="355" t="str">
        <f>IF(ISERROR(VLOOKUP(B232,percelen!BA:IW,AP$32,0)),"N",VLOOKUP(B232,percelen!BA:IW,AP$32,0))</f>
        <v>N</v>
      </c>
      <c r="AQ232" s="355" t="str">
        <f>IF(ISERROR(VLOOKUP(B232,percelen!BA:IW,AQ$32,0)),"N",VLOOKUP(B232,percelen!BA:IW,AQ$32,0))</f>
        <v>N</v>
      </c>
      <c r="AR232" s="355" t="str">
        <f t="shared" ref="AR232:AR283" si="8">IF(OR(AM232="J",AN232="J",AO232="J"),"J","N")</f>
        <v>N</v>
      </c>
      <c r="AS232" s="313" t="s">
        <v>448</v>
      </c>
      <c r="AT232" s="317" t="str">
        <f>IF(OR($B232="",ISERROR(VLOOKUP($B232&amp;"_"&amp;$Z232,activiteiten!$A:$BC,AT$32,0))),"",VLOOKUP($B232&amp;"_"&amp;$Z232,activiteiten!$A:$BC,AT$32,0))</f>
        <v/>
      </c>
      <c r="AU232" s="313"/>
      <c r="AV232" s="312" t="str">
        <f>IF(OR($B232="",ISERROR(VLOOKUP($B232&amp;"_"&amp;$Z232,activiteiten!$A:$BC,AV$32,0))),"",VLOOKUP($B232&amp;"_"&amp;$Z232,activiteiten!$A:$BC,AV$32,0))</f>
        <v/>
      </c>
      <c r="AW232" s="312"/>
      <c r="AX232" s="312" t="str">
        <f>IF(OR($B232="",ISERROR(VLOOKUP($B232&amp;"_"&amp;$Z232,activiteiten!$A:$BC,AX$32,0))),"",VLOOKUP($B232&amp;"_"&amp;$Z232,activiteiten!$A:$BC,AX$32,0))</f>
        <v/>
      </c>
      <c r="AY232" s="312"/>
      <c r="AZ232" s="312" t="str">
        <f>IF(OR($B232="",ISERROR(VLOOKUP($B232&amp;"_"&amp;$Z232,activiteiten!$A:$BC,AZ$32,0))),"",VLOOKUP($B232&amp;"_"&amp;$Z232,activiteiten!$A:$BC,AZ$32,0))</f>
        <v/>
      </c>
      <c r="BA232" s="312"/>
      <c r="BB232" s="312" t="str">
        <f>IF(OR($B232="",ISERROR(VLOOKUP($B232&amp;"_"&amp;$Z232,activiteiten!$A:$BC,BB$32,0))),"",VLOOKUP($B232&amp;"_"&amp;$Z232,activiteiten!$A:$BC,BB$32,0))</f>
        <v/>
      </c>
      <c r="BC232" s="312"/>
      <c r="BD232" s="312" t="str">
        <f>IF(OR($B232="",ISERROR(VLOOKUP($B232&amp;"_"&amp;$Z232,activiteiten!$A:$BC,BD$32,0))),"",VLOOKUP($B232&amp;"_"&amp;$Z232,activiteiten!$A:$BC,BD$32,0))</f>
        <v/>
      </c>
      <c r="BG232" s="348" t="str">
        <f>percelen!BK203</f>
        <v>N</v>
      </c>
    </row>
    <row r="233" spans="1:59" x14ac:dyDescent="0.25">
      <c r="A233" s="49"/>
      <c r="B233" s="297"/>
      <c r="C233" s="49"/>
      <c r="D233" s="113"/>
      <c r="E233" s="49"/>
      <c r="F233" s="49" t="str">
        <f>IF(D233&lt;&gt;"",VLOOKUP(D233,LOV_GWSGRP!$BX:$BY,2,0),"")</f>
        <v/>
      </c>
      <c r="G233" s="49"/>
      <c r="H233" s="49"/>
      <c r="I233" s="49"/>
      <c r="J233" s="49"/>
      <c r="K233" s="49"/>
      <c r="L233" s="113"/>
      <c r="M233" s="49"/>
      <c r="N233" s="49"/>
      <c r="O233" s="436"/>
      <c r="P233" s="436"/>
      <c r="Q233" s="49"/>
      <c r="R233" s="437"/>
      <c r="S233" s="438"/>
      <c r="T233" s="438"/>
      <c r="U233" s="438"/>
      <c r="V233" s="438"/>
      <c r="W233" s="49"/>
      <c r="X233" s="297"/>
      <c r="Y233" s="49"/>
      <c r="Z233" s="436"/>
      <c r="AA233" s="436"/>
      <c r="AB233" s="436"/>
      <c r="AC233" s="436"/>
      <c r="AD233" s="436"/>
      <c r="AE233" s="436"/>
      <c r="AF233" s="436"/>
      <c r="AG233" s="49"/>
      <c r="AH233" s="343"/>
      <c r="AI233" s="49"/>
      <c r="AJ233" s="372" t="str">
        <f t="shared" si="7"/>
        <v/>
      </c>
      <c r="AK233" s="319"/>
      <c r="AM233" s="355" t="str">
        <f>IF(ISERROR(VLOOKUP(B233,percelen!BA:IW,AM$32,0)),"N",VLOOKUP(B233,percelen!BA:IW,AM$32,0))</f>
        <v>N</v>
      </c>
      <c r="AN233" s="355" t="str">
        <f>IF(ISERROR(VLOOKUP(B233&amp;"_"&amp;Z233,activiteiten!$A:$BD,AN$32,0)),"N",VLOOKUP(B233&amp;"_"&amp;Z233,activiteiten!$A:$BD,AN$32,0))</f>
        <v>N</v>
      </c>
      <c r="AO233" s="355" t="str">
        <f>IF(ISERROR(VLOOKUP(B233&amp;"_"&amp;Z233,activiteiten!$A:$BE,AO$32,0)),"N",VLOOKUP(B233&amp;"_"&amp;Z233,activiteiten!$A:$BE,AO$32,0))</f>
        <v>N</v>
      </c>
      <c r="AP233" s="355" t="str">
        <f>IF(ISERROR(VLOOKUP(B233,percelen!BA:IW,AP$32,0)),"N",VLOOKUP(B233,percelen!BA:IW,AP$32,0))</f>
        <v>N</v>
      </c>
      <c r="AQ233" s="355" t="str">
        <f>IF(ISERROR(VLOOKUP(B233,percelen!BA:IW,AQ$32,0)),"N",VLOOKUP(B233,percelen!BA:IW,AQ$32,0))</f>
        <v>N</v>
      </c>
      <c r="AR233" s="355" t="str">
        <f t="shared" si="8"/>
        <v>N</v>
      </c>
      <c r="AS233" s="313" t="s">
        <v>448</v>
      </c>
      <c r="AT233" s="317" t="str">
        <f>IF(OR($B233="",ISERROR(VLOOKUP($B233&amp;"_"&amp;$Z233,activiteiten!$A:$BC,AT$32,0))),"",VLOOKUP($B233&amp;"_"&amp;$Z233,activiteiten!$A:$BC,AT$32,0))</f>
        <v/>
      </c>
      <c r="AU233" s="313"/>
      <c r="AV233" s="312" t="str">
        <f>IF(OR($B233="",ISERROR(VLOOKUP($B233&amp;"_"&amp;$Z233,activiteiten!$A:$BC,AV$32,0))),"",VLOOKUP($B233&amp;"_"&amp;$Z233,activiteiten!$A:$BC,AV$32,0))</f>
        <v/>
      </c>
      <c r="AW233" s="312"/>
      <c r="AX233" s="312" t="str">
        <f>IF(OR($B233="",ISERROR(VLOOKUP($B233&amp;"_"&amp;$Z233,activiteiten!$A:$BC,AX$32,0))),"",VLOOKUP($B233&amp;"_"&amp;$Z233,activiteiten!$A:$BC,AX$32,0))</f>
        <v/>
      </c>
      <c r="AY233" s="312"/>
      <c r="AZ233" s="312" t="str">
        <f>IF(OR($B233="",ISERROR(VLOOKUP($B233&amp;"_"&amp;$Z233,activiteiten!$A:$BC,AZ$32,0))),"",VLOOKUP($B233&amp;"_"&amp;$Z233,activiteiten!$A:$BC,AZ$32,0))</f>
        <v/>
      </c>
      <c r="BA233" s="312"/>
      <c r="BB233" s="312" t="str">
        <f>IF(OR($B233="",ISERROR(VLOOKUP($B233&amp;"_"&amp;$Z233,activiteiten!$A:$BC,BB$32,0))),"",VLOOKUP($B233&amp;"_"&amp;$Z233,activiteiten!$A:$BC,BB$32,0))</f>
        <v/>
      </c>
      <c r="BC233" s="312"/>
      <c r="BD233" s="312" t="str">
        <f>IF(OR($B233="",ISERROR(VLOOKUP($B233&amp;"_"&amp;$Z233,activiteiten!$A:$BC,BD$32,0))),"",VLOOKUP($B233&amp;"_"&amp;$Z233,activiteiten!$A:$BC,BD$32,0))</f>
        <v/>
      </c>
      <c r="BG233" s="348" t="str">
        <f>percelen!BK204</f>
        <v>N</v>
      </c>
    </row>
    <row r="234" spans="1:59" x14ac:dyDescent="0.25">
      <c r="A234" s="49"/>
      <c r="B234" s="297"/>
      <c r="C234" s="49"/>
      <c r="D234" s="113"/>
      <c r="E234" s="49"/>
      <c r="F234" s="49" t="str">
        <f>IF(D234&lt;&gt;"",VLOOKUP(D234,LOV_GWSGRP!$BX:$BY,2,0),"")</f>
        <v/>
      </c>
      <c r="G234" s="49"/>
      <c r="H234" s="49"/>
      <c r="I234" s="49"/>
      <c r="J234" s="49"/>
      <c r="K234" s="49"/>
      <c r="L234" s="113"/>
      <c r="M234" s="49"/>
      <c r="N234" s="49"/>
      <c r="O234" s="436"/>
      <c r="P234" s="436"/>
      <c r="Q234" s="49"/>
      <c r="R234" s="437"/>
      <c r="S234" s="438"/>
      <c r="T234" s="438"/>
      <c r="U234" s="438"/>
      <c r="V234" s="438"/>
      <c r="W234" s="49"/>
      <c r="X234" s="297"/>
      <c r="Y234" s="49"/>
      <c r="Z234" s="436"/>
      <c r="AA234" s="436"/>
      <c r="AB234" s="436"/>
      <c r="AC234" s="436"/>
      <c r="AD234" s="436"/>
      <c r="AE234" s="436"/>
      <c r="AF234" s="436"/>
      <c r="AG234" s="49"/>
      <c r="AH234" s="343"/>
      <c r="AI234" s="49"/>
      <c r="AJ234" s="372" t="str">
        <f t="shared" si="7"/>
        <v/>
      </c>
      <c r="AK234" s="319"/>
      <c r="AM234" s="355" t="str">
        <f>IF(ISERROR(VLOOKUP(B234,percelen!BA:IW,AM$32,0)),"N",VLOOKUP(B234,percelen!BA:IW,AM$32,0))</f>
        <v>N</v>
      </c>
      <c r="AN234" s="355" t="str">
        <f>IF(ISERROR(VLOOKUP(B234&amp;"_"&amp;Z234,activiteiten!$A:$BD,AN$32,0)),"N",VLOOKUP(B234&amp;"_"&amp;Z234,activiteiten!$A:$BD,AN$32,0))</f>
        <v>N</v>
      </c>
      <c r="AO234" s="355" t="str">
        <f>IF(ISERROR(VLOOKUP(B234&amp;"_"&amp;Z234,activiteiten!$A:$BE,AO$32,0)),"N",VLOOKUP(B234&amp;"_"&amp;Z234,activiteiten!$A:$BE,AO$32,0))</f>
        <v>N</v>
      </c>
      <c r="AP234" s="355" t="str">
        <f>IF(ISERROR(VLOOKUP(B234,percelen!BA:IW,AP$32,0)),"N",VLOOKUP(B234,percelen!BA:IW,AP$32,0))</f>
        <v>N</v>
      </c>
      <c r="AQ234" s="355" t="str">
        <f>IF(ISERROR(VLOOKUP(B234,percelen!BA:IW,AQ$32,0)),"N",VLOOKUP(B234,percelen!BA:IW,AQ$32,0))</f>
        <v>N</v>
      </c>
      <c r="AR234" s="355" t="str">
        <f t="shared" si="8"/>
        <v>N</v>
      </c>
      <c r="AS234" s="313" t="s">
        <v>448</v>
      </c>
      <c r="AT234" s="317" t="str">
        <f>IF(OR($B234="",ISERROR(VLOOKUP($B234&amp;"_"&amp;$Z234,activiteiten!$A:$BC,AT$32,0))),"",VLOOKUP($B234&amp;"_"&amp;$Z234,activiteiten!$A:$BC,AT$32,0))</f>
        <v/>
      </c>
      <c r="AU234" s="313"/>
      <c r="AV234" s="312" t="str">
        <f>IF(OR($B234="",ISERROR(VLOOKUP($B234&amp;"_"&amp;$Z234,activiteiten!$A:$BC,AV$32,0))),"",VLOOKUP($B234&amp;"_"&amp;$Z234,activiteiten!$A:$BC,AV$32,0))</f>
        <v/>
      </c>
      <c r="AW234" s="312"/>
      <c r="AX234" s="312" t="str">
        <f>IF(OR($B234="",ISERROR(VLOOKUP($B234&amp;"_"&amp;$Z234,activiteiten!$A:$BC,AX$32,0))),"",VLOOKUP($B234&amp;"_"&amp;$Z234,activiteiten!$A:$BC,AX$32,0))</f>
        <v/>
      </c>
      <c r="AY234" s="312"/>
      <c r="AZ234" s="312" t="str">
        <f>IF(OR($B234="",ISERROR(VLOOKUP($B234&amp;"_"&amp;$Z234,activiteiten!$A:$BC,AZ$32,0))),"",VLOOKUP($B234&amp;"_"&amp;$Z234,activiteiten!$A:$BC,AZ$32,0))</f>
        <v/>
      </c>
      <c r="BA234" s="312"/>
      <c r="BB234" s="312" t="str">
        <f>IF(OR($B234="",ISERROR(VLOOKUP($B234&amp;"_"&amp;$Z234,activiteiten!$A:$BC,BB$32,0))),"",VLOOKUP($B234&amp;"_"&amp;$Z234,activiteiten!$A:$BC,BB$32,0))</f>
        <v/>
      </c>
      <c r="BC234" s="312"/>
      <c r="BD234" s="312" t="str">
        <f>IF(OR($B234="",ISERROR(VLOOKUP($B234&amp;"_"&amp;$Z234,activiteiten!$A:$BC,BD$32,0))),"",VLOOKUP($B234&amp;"_"&amp;$Z234,activiteiten!$A:$BC,BD$32,0))</f>
        <v/>
      </c>
      <c r="BG234" s="348" t="str">
        <f>percelen!BK205</f>
        <v>N</v>
      </c>
    </row>
    <row r="235" spans="1:59" x14ac:dyDescent="0.25">
      <c r="A235" s="49"/>
      <c r="B235" s="297"/>
      <c r="C235" s="49"/>
      <c r="D235" s="113"/>
      <c r="E235" s="49"/>
      <c r="F235" s="49" t="str">
        <f>IF(D235&lt;&gt;"",VLOOKUP(D235,LOV_GWSGRP!$BX:$BY,2,0),"")</f>
        <v/>
      </c>
      <c r="G235" s="49"/>
      <c r="H235" s="49"/>
      <c r="I235" s="49"/>
      <c r="J235" s="49"/>
      <c r="K235" s="49"/>
      <c r="L235" s="113"/>
      <c r="M235" s="49"/>
      <c r="N235" s="49"/>
      <c r="O235" s="436"/>
      <c r="P235" s="436"/>
      <c r="Q235" s="49"/>
      <c r="R235" s="437"/>
      <c r="S235" s="438"/>
      <c r="T235" s="438"/>
      <c r="U235" s="438"/>
      <c r="V235" s="438"/>
      <c r="W235" s="49"/>
      <c r="X235" s="297"/>
      <c r="Y235" s="49"/>
      <c r="Z235" s="436"/>
      <c r="AA235" s="436"/>
      <c r="AB235" s="436"/>
      <c r="AC235" s="436"/>
      <c r="AD235" s="436"/>
      <c r="AE235" s="436"/>
      <c r="AF235" s="436"/>
      <c r="AG235" s="49"/>
      <c r="AH235" s="343"/>
      <c r="AI235" s="49"/>
      <c r="AJ235" s="372" t="str">
        <f t="shared" si="7"/>
        <v/>
      </c>
      <c r="AK235" s="319"/>
      <c r="AM235" s="355" t="str">
        <f>IF(ISERROR(VLOOKUP(B235,percelen!BA:IW,AM$32,0)),"N",VLOOKUP(B235,percelen!BA:IW,AM$32,0))</f>
        <v>N</v>
      </c>
      <c r="AN235" s="355" t="str">
        <f>IF(ISERROR(VLOOKUP(B235&amp;"_"&amp;Z235,activiteiten!$A:$BD,AN$32,0)),"N",VLOOKUP(B235&amp;"_"&amp;Z235,activiteiten!$A:$BD,AN$32,0))</f>
        <v>N</v>
      </c>
      <c r="AO235" s="355" t="str">
        <f>IF(ISERROR(VLOOKUP(B235&amp;"_"&amp;Z235,activiteiten!$A:$BE,AO$32,0)),"N",VLOOKUP(B235&amp;"_"&amp;Z235,activiteiten!$A:$BE,AO$32,0))</f>
        <v>N</v>
      </c>
      <c r="AP235" s="355" t="str">
        <f>IF(ISERROR(VLOOKUP(B235,percelen!BA:IW,AP$32,0)),"N",VLOOKUP(B235,percelen!BA:IW,AP$32,0))</f>
        <v>N</v>
      </c>
      <c r="AQ235" s="355" t="str">
        <f>IF(ISERROR(VLOOKUP(B235,percelen!BA:IW,AQ$32,0)),"N",VLOOKUP(B235,percelen!BA:IW,AQ$32,0))</f>
        <v>N</v>
      </c>
      <c r="AR235" s="355" t="str">
        <f t="shared" si="8"/>
        <v>N</v>
      </c>
      <c r="AS235" s="313" t="s">
        <v>448</v>
      </c>
      <c r="AT235" s="317" t="str">
        <f>IF(OR($B235="",ISERROR(VLOOKUP($B235&amp;"_"&amp;$Z235,activiteiten!$A:$BC,AT$32,0))),"",VLOOKUP($B235&amp;"_"&amp;$Z235,activiteiten!$A:$BC,AT$32,0))</f>
        <v/>
      </c>
      <c r="AU235" s="313"/>
      <c r="AV235" s="312" t="str">
        <f>IF(OR($B235="",ISERROR(VLOOKUP($B235&amp;"_"&amp;$Z235,activiteiten!$A:$BC,AV$32,0))),"",VLOOKUP($B235&amp;"_"&amp;$Z235,activiteiten!$A:$BC,AV$32,0))</f>
        <v/>
      </c>
      <c r="AW235" s="312"/>
      <c r="AX235" s="312" t="str">
        <f>IF(OR($B235="",ISERROR(VLOOKUP($B235&amp;"_"&amp;$Z235,activiteiten!$A:$BC,AX$32,0))),"",VLOOKUP($B235&amp;"_"&amp;$Z235,activiteiten!$A:$BC,AX$32,0))</f>
        <v/>
      </c>
      <c r="AY235" s="312"/>
      <c r="AZ235" s="312" t="str">
        <f>IF(OR($B235="",ISERROR(VLOOKUP($B235&amp;"_"&amp;$Z235,activiteiten!$A:$BC,AZ$32,0))),"",VLOOKUP($B235&amp;"_"&amp;$Z235,activiteiten!$A:$BC,AZ$32,0))</f>
        <v/>
      </c>
      <c r="BA235" s="312"/>
      <c r="BB235" s="312" t="str">
        <f>IF(OR($B235="",ISERROR(VLOOKUP($B235&amp;"_"&amp;$Z235,activiteiten!$A:$BC,BB$32,0))),"",VLOOKUP($B235&amp;"_"&amp;$Z235,activiteiten!$A:$BC,BB$32,0))</f>
        <v/>
      </c>
      <c r="BC235" s="312"/>
      <c r="BD235" s="312" t="str">
        <f>IF(OR($B235="",ISERROR(VLOOKUP($B235&amp;"_"&amp;$Z235,activiteiten!$A:$BC,BD$32,0))),"",VLOOKUP($B235&amp;"_"&amp;$Z235,activiteiten!$A:$BC,BD$32,0))</f>
        <v/>
      </c>
      <c r="BG235" s="348" t="str">
        <f>percelen!BK206</f>
        <v>N</v>
      </c>
    </row>
    <row r="236" spans="1:59" x14ac:dyDescent="0.25">
      <c r="A236" s="49"/>
      <c r="B236" s="297"/>
      <c r="C236" s="49"/>
      <c r="D236" s="113"/>
      <c r="E236" s="49"/>
      <c r="F236" s="49" t="str">
        <f>IF(D236&lt;&gt;"",VLOOKUP(D236,LOV_GWSGRP!$BX:$BY,2,0),"")</f>
        <v/>
      </c>
      <c r="G236" s="49"/>
      <c r="H236" s="49"/>
      <c r="I236" s="49"/>
      <c r="J236" s="49"/>
      <c r="K236" s="49"/>
      <c r="L236" s="113"/>
      <c r="M236" s="49"/>
      <c r="N236" s="49"/>
      <c r="O236" s="436"/>
      <c r="P236" s="436"/>
      <c r="Q236" s="49"/>
      <c r="R236" s="437"/>
      <c r="S236" s="438"/>
      <c r="T236" s="438"/>
      <c r="U236" s="438"/>
      <c r="V236" s="438"/>
      <c r="W236" s="49"/>
      <c r="X236" s="297"/>
      <c r="Y236" s="49"/>
      <c r="Z236" s="436"/>
      <c r="AA236" s="436"/>
      <c r="AB236" s="436"/>
      <c r="AC236" s="436"/>
      <c r="AD236" s="436"/>
      <c r="AE236" s="436"/>
      <c r="AF236" s="436"/>
      <c r="AG236" s="49"/>
      <c r="AH236" s="343"/>
      <c r="AI236" s="49"/>
      <c r="AJ236" s="372" t="str">
        <f t="shared" si="7"/>
        <v/>
      </c>
      <c r="AK236" s="319"/>
      <c r="AM236" s="355" t="str">
        <f>IF(ISERROR(VLOOKUP(B236,percelen!BA:IW,AM$32,0)),"N",VLOOKUP(B236,percelen!BA:IW,AM$32,0))</f>
        <v>N</v>
      </c>
      <c r="AN236" s="355" t="str">
        <f>IF(ISERROR(VLOOKUP(B236&amp;"_"&amp;Z236,activiteiten!$A:$BD,AN$32,0)),"N",VLOOKUP(B236&amp;"_"&amp;Z236,activiteiten!$A:$BD,AN$32,0))</f>
        <v>N</v>
      </c>
      <c r="AO236" s="355" t="str">
        <f>IF(ISERROR(VLOOKUP(B236&amp;"_"&amp;Z236,activiteiten!$A:$BE,AO$32,0)),"N",VLOOKUP(B236&amp;"_"&amp;Z236,activiteiten!$A:$BE,AO$32,0))</f>
        <v>N</v>
      </c>
      <c r="AP236" s="355" t="str">
        <f>IF(ISERROR(VLOOKUP(B236,percelen!BA:IW,AP$32,0)),"N",VLOOKUP(B236,percelen!BA:IW,AP$32,0))</f>
        <v>N</v>
      </c>
      <c r="AQ236" s="355" t="str">
        <f>IF(ISERROR(VLOOKUP(B236,percelen!BA:IW,AQ$32,0)),"N",VLOOKUP(B236,percelen!BA:IW,AQ$32,0))</f>
        <v>N</v>
      </c>
      <c r="AR236" s="355" t="str">
        <f t="shared" si="8"/>
        <v>N</v>
      </c>
      <c r="AS236" s="313" t="s">
        <v>448</v>
      </c>
      <c r="AT236" s="317" t="str">
        <f>IF(OR($B236="",ISERROR(VLOOKUP($B236&amp;"_"&amp;$Z236,activiteiten!$A:$BC,AT$32,0))),"",VLOOKUP($B236&amp;"_"&amp;$Z236,activiteiten!$A:$BC,AT$32,0))</f>
        <v/>
      </c>
      <c r="AU236" s="313"/>
      <c r="AV236" s="312" t="str">
        <f>IF(OR($B236="",ISERROR(VLOOKUP($B236&amp;"_"&amp;$Z236,activiteiten!$A:$BC,AV$32,0))),"",VLOOKUP($B236&amp;"_"&amp;$Z236,activiteiten!$A:$BC,AV$32,0))</f>
        <v/>
      </c>
      <c r="AW236" s="312"/>
      <c r="AX236" s="312" t="str">
        <f>IF(OR($B236="",ISERROR(VLOOKUP($B236&amp;"_"&amp;$Z236,activiteiten!$A:$BC,AX$32,0))),"",VLOOKUP($B236&amp;"_"&amp;$Z236,activiteiten!$A:$BC,AX$32,0))</f>
        <v/>
      </c>
      <c r="AY236" s="312"/>
      <c r="AZ236" s="312" t="str">
        <f>IF(OR($B236="",ISERROR(VLOOKUP($B236&amp;"_"&amp;$Z236,activiteiten!$A:$BC,AZ$32,0))),"",VLOOKUP($B236&amp;"_"&amp;$Z236,activiteiten!$A:$BC,AZ$32,0))</f>
        <v/>
      </c>
      <c r="BA236" s="312"/>
      <c r="BB236" s="312" t="str">
        <f>IF(OR($B236="",ISERROR(VLOOKUP($B236&amp;"_"&amp;$Z236,activiteiten!$A:$BC,BB$32,0))),"",VLOOKUP($B236&amp;"_"&amp;$Z236,activiteiten!$A:$BC,BB$32,0))</f>
        <v/>
      </c>
      <c r="BC236" s="312"/>
      <c r="BD236" s="312" t="str">
        <f>IF(OR($B236="",ISERROR(VLOOKUP($B236&amp;"_"&amp;$Z236,activiteiten!$A:$BC,BD$32,0))),"",VLOOKUP($B236&amp;"_"&amp;$Z236,activiteiten!$A:$BC,BD$32,0))</f>
        <v/>
      </c>
      <c r="BG236" s="348" t="str">
        <f>percelen!BK207</f>
        <v>N</v>
      </c>
    </row>
    <row r="237" spans="1:59" x14ac:dyDescent="0.25">
      <c r="A237" s="49"/>
      <c r="B237" s="297"/>
      <c r="C237" s="49"/>
      <c r="D237" s="113"/>
      <c r="E237" s="49"/>
      <c r="F237" s="49" t="str">
        <f>IF(D237&lt;&gt;"",VLOOKUP(D237,LOV_GWSGRP!$BX:$BY,2,0),"")</f>
        <v/>
      </c>
      <c r="G237" s="49"/>
      <c r="H237" s="49"/>
      <c r="I237" s="49"/>
      <c r="J237" s="49"/>
      <c r="K237" s="49"/>
      <c r="L237" s="113"/>
      <c r="M237" s="49"/>
      <c r="N237" s="49"/>
      <c r="O237" s="436"/>
      <c r="P237" s="436"/>
      <c r="Q237" s="49"/>
      <c r="R237" s="437"/>
      <c r="S237" s="438"/>
      <c r="T237" s="438"/>
      <c r="U237" s="438"/>
      <c r="V237" s="438"/>
      <c r="W237" s="49"/>
      <c r="X237" s="297"/>
      <c r="Y237" s="49"/>
      <c r="Z237" s="436"/>
      <c r="AA237" s="436"/>
      <c r="AB237" s="436"/>
      <c r="AC237" s="436"/>
      <c r="AD237" s="436"/>
      <c r="AE237" s="436"/>
      <c r="AF237" s="436"/>
      <c r="AG237" s="49"/>
      <c r="AH237" s="343"/>
      <c r="AI237" s="49"/>
      <c r="AJ237" s="372" t="str">
        <f t="shared" si="7"/>
        <v/>
      </c>
      <c r="AK237" s="319"/>
      <c r="AM237" s="355" t="str">
        <f>IF(ISERROR(VLOOKUP(B237,percelen!BA:IW,AM$32,0)),"N",VLOOKUP(B237,percelen!BA:IW,AM$32,0))</f>
        <v>N</v>
      </c>
      <c r="AN237" s="355" t="str">
        <f>IF(ISERROR(VLOOKUP(B237&amp;"_"&amp;Z237,activiteiten!$A:$BD,AN$32,0)),"N",VLOOKUP(B237&amp;"_"&amp;Z237,activiteiten!$A:$BD,AN$32,0))</f>
        <v>N</v>
      </c>
      <c r="AO237" s="355" t="str">
        <f>IF(ISERROR(VLOOKUP(B237&amp;"_"&amp;Z237,activiteiten!$A:$BE,AO$32,0)),"N",VLOOKUP(B237&amp;"_"&amp;Z237,activiteiten!$A:$BE,AO$32,0))</f>
        <v>N</v>
      </c>
      <c r="AP237" s="355" t="str">
        <f>IF(ISERROR(VLOOKUP(B237,percelen!BA:IW,AP$32,0)),"N",VLOOKUP(B237,percelen!BA:IW,AP$32,0))</f>
        <v>N</v>
      </c>
      <c r="AQ237" s="355" t="str">
        <f>IF(ISERROR(VLOOKUP(B237,percelen!BA:IW,AQ$32,0)),"N",VLOOKUP(B237,percelen!BA:IW,AQ$32,0))</f>
        <v>N</v>
      </c>
      <c r="AR237" s="355" t="str">
        <f t="shared" si="8"/>
        <v>N</v>
      </c>
      <c r="AS237" s="313" t="s">
        <v>448</v>
      </c>
      <c r="AT237" s="317" t="str">
        <f>IF(OR($B237="",ISERROR(VLOOKUP($B237&amp;"_"&amp;$Z237,activiteiten!$A:$BC,AT$32,0))),"",VLOOKUP($B237&amp;"_"&amp;$Z237,activiteiten!$A:$BC,AT$32,0))</f>
        <v/>
      </c>
      <c r="AU237" s="313"/>
      <c r="AV237" s="312" t="str">
        <f>IF(OR($B237="",ISERROR(VLOOKUP($B237&amp;"_"&amp;$Z237,activiteiten!$A:$BC,AV$32,0))),"",VLOOKUP($B237&amp;"_"&amp;$Z237,activiteiten!$A:$BC,AV$32,0))</f>
        <v/>
      </c>
      <c r="AW237" s="312"/>
      <c r="AX237" s="312" t="str">
        <f>IF(OR($B237="",ISERROR(VLOOKUP($B237&amp;"_"&amp;$Z237,activiteiten!$A:$BC,AX$32,0))),"",VLOOKUP($B237&amp;"_"&amp;$Z237,activiteiten!$A:$BC,AX$32,0))</f>
        <v/>
      </c>
      <c r="AY237" s="312"/>
      <c r="AZ237" s="312" t="str">
        <f>IF(OR($B237="",ISERROR(VLOOKUP($B237&amp;"_"&amp;$Z237,activiteiten!$A:$BC,AZ$32,0))),"",VLOOKUP($B237&amp;"_"&amp;$Z237,activiteiten!$A:$BC,AZ$32,0))</f>
        <v/>
      </c>
      <c r="BA237" s="312"/>
      <c r="BB237" s="312" t="str">
        <f>IF(OR($B237="",ISERROR(VLOOKUP($B237&amp;"_"&amp;$Z237,activiteiten!$A:$BC,BB$32,0))),"",VLOOKUP($B237&amp;"_"&amp;$Z237,activiteiten!$A:$BC,BB$32,0))</f>
        <v/>
      </c>
      <c r="BC237" s="312"/>
      <c r="BD237" s="312" t="str">
        <f>IF(OR($B237="",ISERROR(VLOOKUP($B237&amp;"_"&amp;$Z237,activiteiten!$A:$BC,BD$32,0))),"",VLOOKUP($B237&amp;"_"&amp;$Z237,activiteiten!$A:$BC,BD$32,0))</f>
        <v/>
      </c>
      <c r="BG237" s="348" t="str">
        <f>percelen!BK208</f>
        <v>N</v>
      </c>
    </row>
    <row r="238" spans="1:59" x14ac:dyDescent="0.25">
      <c r="A238" s="49"/>
      <c r="B238" s="297"/>
      <c r="C238" s="49"/>
      <c r="D238" s="113"/>
      <c r="E238" s="49"/>
      <c r="F238" s="49" t="str">
        <f>IF(D238&lt;&gt;"",VLOOKUP(D238,LOV_GWSGRP!$BX:$BY,2,0),"")</f>
        <v/>
      </c>
      <c r="G238" s="49"/>
      <c r="H238" s="49"/>
      <c r="I238" s="49"/>
      <c r="J238" s="49"/>
      <c r="K238" s="49"/>
      <c r="L238" s="113"/>
      <c r="M238" s="49"/>
      <c r="N238" s="49"/>
      <c r="O238" s="436"/>
      <c r="P238" s="436"/>
      <c r="Q238" s="49"/>
      <c r="R238" s="437"/>
      <c r="S238" s="438"/>
      <c r="T238" s="438"/>
      <c r="U238" s="438"/>
      <c r="V238" s="438"/>
      <c r="W238" s="49"/>
      <c r="X238" s="297"/>
      <c r="Y238" s="49"/>
      <c r="Z238" s="436"/>
      <c r="AA238" s="436"/>
      <c r="AB238" s="436"/>
      <c r="AC238" s="436"/>
      <c r="AD238" s="436"/>
      <c r="AE238" s="436"/>
      <c r="AF238" s="436"/>
      <c r="AG238" s="49"/>
      <c r="AH238" s="343"/>
      <c r="AI238" s="49"/>
      <c r="AJ238" s="372" t="str">
        <f t="shared" si="7"/>
        <v/>
      </c>
      <c r="AK238" s="319"/>
      <c r="AM238" s="355" t="str">
        <f>IF(ISERROR(VLOOKUP(B238,percelen!BA:IW,AM$32,0)),"N",VLOOKUP(B238,percelen!BA:IW,AM$32,0))</f>
        <v>N</v>
      </c>
      <c r="AN238" s="355" t="str">
        <f>IF(ISERROR(VLOOKUP(B238&amp;"_"&amp;Z238,activiteiten!$A:$BD,AN$32,0)),"N",VLOOKUP(B238&amp;"_"&amp;Z238,activiteiten!$A:$BD,AN$32,0))</f>
        <v>N</v>
      </c>
      <c r="AO238" s="355" t="str">
        <f>IF(ISERROR(VLOOKUP(B238&amp;"_"&amp;Z238,activiteiten!$A:$BE,AO$32,0)),"N",VLOOKUP(B238&amp;"_"&amp;Z238,activiteiten!$A:$BE,AO$32,0))</f>
        <v>N</v>
      </c>
      <c r="AP238" s="355" t="str">
        <f>IF(ISERROR(VLOOKUP(B238,percelen!BA:IW,AP$32,0)),"N",VLOOKUP(B238,percelen!BA:IW,AP$32,0))</f>
        <v>N</v>
      </c>
      <c r="AQ238" s="355" t="str">
        <f>IF(ISERROR(VLOOKUP(B238,percelen!BA:IW,AQ$32,0)),"N",VLOOKUP(B238,percelen!BA:IW,AQ$32,0))</f>
        <v>N</v>
      </c>
      <c r="AR238" s="355" t="str">
        <f t="shared" si="8"/>
        <v>N</v>
      </c>
      <c r="AS238" s="313" t="s">
        <v>448</v>
      </c>
      <c r="AT238" s="317" t="str">
        <f>IF(OR($B238="",ISERROR(VLOOKUP($B238&amp;"_"&amp;$Z238,activiteiten!$A:$BC,AT$32,0))),"",VLOOKUP($B238&amp;"_"&amp;$Z238,activiteiten!$A:$BC,AT$32,0))</f>
        <v/>
      </c>
      <c r="AU238" s="313"/>
      <c r="AV238" s="312" t="str">
        <f>IF(OR($B238="",ISERROR(VLOOKUP($B238&amp;"_"&amp;$Z238,activiteiten!$A:$BC,AV$32,0))),"",VLOOKUP($B238&amp;"_"&amp;$Z238,activiteiten!$A:$BC,AV$32,0))</f>
        <v/>
      </c>
      <c r="AW238" s="312"/>
      <c r="AX238" s="312" t="str">
        <f>IF(OR($B238="",ISERROR(VLOOKUP($B238&amp;"_"&amp;$Z238,activiteiten!$A:$BC,AX$32,0))),"",VLOOKUP($B238&amp;"_"&amp;$Z238,activiteiten!$A:$BC,AX$32,0))</f>
        <v/>
      </c>
      <c r="AY238" s="312"/>
      <c r="AZ238" s="312" t="str">
        <f>IF(OR($B238="",ISERROR(VLOOKUP($B238&amp;"_"&amp;$Z238,activiteiten!$A:$BC,AZ$32,0))),"",VLOOKUP($B238&amp;"_"&amp;$Z238,activiteiten!$A:$BC,AZ$32,0))</f>
        <v/>
      </c>
      <c r="BA238" s="312"/>
      <c r="BB238" s="312" t="str">
        <f>IF(OR($B238="",ISERROR(VLOOKUP($B238&amp;"_"&amp;$Z238,activiteiten!$A:$BC,BB$32,0))),"",VLOOKUP($B238&amp;"_"&amp;$Z238,activiteiten!$A:$BC,BB$32,0))</f>
        <v/>
      </c>
      <c r="BC238" s="312"/>
      <c r="BD238" s="312" t="str">
        <f>IF(OR($B238="",ISERROR(VLOOKUP($B238&amp;"_"&amp;$Z238,activiteiten!$A:$BC,BD$32,0))),"",VLOOKUP($B238&amp;"_"&amp;$Z238,activiteiten!$A:$BC,BD$32,0))</f>
        <v/>
      </c>
      <c r="BG238" s="348" t="str">
        <f>percelen!BK209</f>
        <v>N</v>
      </c>
    </row>
    <row r="239" spans="1:59" x14ac:dyDescent="0.25">
      <c r="A239" s="49"/>
      <c r="B239" s="297"/>
      <c r="C239" s="49"/>
      <c r="D239" s="113"/>
      <c r="E239" s="49"/>
      <c r="F239" s="49" t="str">
        <f>IF(D239&lt;&gt;"",VLOOKUP(D239,LOV_GWSGRP!$BX:$BY,2,0),"")</f>
        <v/>
      </c>
      <c r="G239" s="49"/>
      <c r="H239" s="49"/>
      <c r="I239" s="49"/>
      <c r="J239" s="49"/>
      <c r="K239" s="49"/>
      <c r="L239" s="113"/>
      <c r="M239" s="49"/>
      <c r="N239" s="49"/>
      <c r="O239" s="436"/>
      <c r="P239" s="436"/>
      <c r="Q239" s="49"/>
      <c r="R239" s="437"/>
      <c r="S239" s="438"/>
      <c r="T239" s="438"/>
      <c r="U239" s="438"/>
      <c r="V239" s="438"/>
      <c r="W239" s="49"/>
      <c r="X239" s="297"/>
      <c r="Y239" s="49"/>
      <c r="Z239" s="436"/>
      <c r="AA239" s="436"/>
      <c r="AB239" s="436"/>
      <c r="AC239" s="436"/>
      <c r="AD239" s="436"/>
      <c r="AE239" s="436"/>
      <c r="AF239" s="436"/>
      <c r="AG239" s="49"/>
      <c r="AH239" s="343"/>
      <c r="AI239" s="49"/>
      <c r="AJ239" s="372" t="str">
        <f t="shared" si="7"/>
        <v/>
      </c>
      <c r="AK239" s="319"/>
      <c r="AM239" s="355" t="str">
        <f>IF(ISERROR(VLOOKUP(B239,percelen!BA:IW,AM$32,0)),"N",VLOOKUP(B239,percelen!BA:IW,AM$32,0))</f>
        <v>N</v>
      </c>
      <c r="AN239" s="355" t="str">
        <f>IF(ISERROR(VLOOKUP(B239&amp;"_"&amp;Z239,activiteiten!$A:$BD,AN$32,0)),"N",VLOOKUP(B239&amp;"_"&amp;Z239,activiteiten!$A:$BD,AN$32,0))</f>
        <v>N</v>
      </c>
      <c r="AO239" s="355" t="str">
        <f>IF(ISERROR(VLOOKUP(B239&amp;"_"&amp;Z239,activiteiten!$A:$BE,AO$32,0)),"N",VLOOKUP(B239&amp;"_"&amp;Z239,activiteiten!$A:$BE,AO$32,0))</f>
        <v>N</v>
      </c>
      <c r="AP239" s="355" t="str">
        <f>IF(ISERROR(VLOOKUP(B239,percelen!BA:IW,AP$32,0)),"N",VLOOKUP(B239,percelen!BA:IW,AP$32,0))</f>
        <v>N</v>
      </c>
      <c r="AQ239" s="355" t="str">
        <f>IF(ISERROR(VLOOKUP(B239,percelen!BA:IW,AQ$32,0)),"N",VLOOKUP(B239,percelen!BA:IW,AQ$32,0))</f>
        <v>N</v>
      </c>
      <c r="AR239" s="355" t="str">
        <f t="shared" si="8"/>
        <v>N</v>
      </c>
      <c r="AS239" s="313" t="s">
        <v>448</v>
      </c>
      <c r="AT239" s="317" t="str">
        <f>IF(OR($B239="",ISERROR(VLOOKUP($B239&amp;"_"&amp;$Z239,activiteiten!$A:$BC,AT$32,0))),"",VLOOKUP($B239&amp;"_"&amp;$Z239,activiteiten!$A:$BC,AT$32,0))</f>
        <v/>
      </c>
      <c r="AU239" s="313"/>
      <c r="AV239" s="312" t="str">
        <f>IF(OR($B239="",ISERROR(VLOOKUP($B239&amp;"_"&amp;$Z239,activiteiten!$A:$BC,AV$32,0))),"",VLOOKUP($B239&amp;"_"&amp;$Z239,activiteiten!$A:$BC,AV$32,0))</f>
        <v/>
      </c>
      <c r="AW239" s="312"/>
      <c r="AX239" s="312" t="str">
        <f>IF(OR($B239="",ISERROR(VLOOKUP($B239&amp;"_"&amp;$Z239,activiteiten!$A:$BC,AX$32,0))),"",VLOOKUP($B239&amp;"_"&amp;$Z239,activiteiten!$A:$BC,AX$32,0))</f>
        <v/>
      </c>
      <c r="AY239" s="312"/>
      <c r="AZ239" s="312" t="str">
        <f>IF(OR($B239="",ISERROR(VLOOKUP($B239&amp;"_"&amp;$Z239,activiteiten!$A:$BC,AZ$32,0))),"",VLOOKUP($B239&amp;"_"&amp;$Z239,activiteiten!$A:$BC,AZ$32,0))</f>
        <v/>
      </c>
      <c r="BA239" s="312"/>
      <c r="BB239" s="312" t="str">
        <f>IF(OR($B239="",ISERROR(VLOOKUP($B239&amp;"_"&amp;$Z239,activiteiten!$A:$BC,BB$32,0))),"",VLOOKUP($B239&amp;"_"&amp;$Z239,activiteiten!$A:$BC,BB$32,0))</f>
        <v/>
      </c>
      <c r="BC239" s="312"/>
      <c r="BD239" s="312" t="str">
        <f>IF(OR($B239="",ISERROR(VLOOKUP($B239&amp;"_"&amp;$Z239,activiteiten!$A:$BC,BD$32,0))),"",VLOOKUP($B239&amp;"_"&amp;$Z239,activiteiten!$A:$BC,BD$32,0))</f>
        <v/>
      </c>
      <c r="BG239" s="348" t="str">
        <f>percelen!BK210</f>
        <v>N</v>
      </c>
    </row>
    <row r="240" spans="1:59" x14ac:dyDescent="0.25">
      <c r="A240" s="49"/>
      <c r="B240" s="297"/>
      <c r="C240" s="49"/>
      <c r="D240" s="113"/>
      <c r="E240" s="49"/>
      <c r="F240" s="49" t="str">
        <f>IF(D240&lt;&gt;"",VLOOKUP(D240,LOV_GWSGRP!$BX:$BY,2,0),"")</f>
        <v/>
      </c>
      <c r="G240" s="49"/>
      <c r="H240" s="49"/>
      <c r="I240" s="49"/>
      <c r="J240" s="49"/>
      <c r="K240" s="49"/>
      <c r="L240" s="113"/>
      <c r="M240" s="49"/>
      <c r="N240" s="49"/>
      <c r="O240" s="436"/>
      <c r="P240" s="436"/>
      <c r="Q240" s="49"/>
      <c r="R240" s="437"/>
      <c r="S240" s="438"/>
      <c r="T240" s="438"/>
      <c r="U240" s="438"/>
      <c r="V240" s="438"/>
      <c r="W240" s="49"/>
      <c r="X240" s="297"/>
      <c r="Y240" s="49"/>
      <c r="Z240" s="436"/>
      <c r="AA240" s="436"/>
      <c r="AB240" s="436"/>
      <c r="AC240" s="436"/>
      <c r="AD240" s="436"/>
      <c r="AE240" s="436"/>
      <c r="AF240" s="436"/>
      <c r="AG240" s="49"/>
      <c r="AH240" s="343"/>
      <c r="AI240" s="49"/>
      <c r="AJ240" s="372" t="str">
        <f t="shared" si="7"/>
        <v/>
      </c>
      <c r="AK240" s="319"/>
      <c r="AM240" s="355" t="str">
        <f>IF(ISERROR(VLOOKUP(B240,percelen!BA:IW,AM$32,0)),"N",VLOOKUP(B240,percelen!BA:IW,AM$32,0))</f>
        <v>N</v>
      </c>
      <c r="AN240" s="355" t="str">
        <f>IF(ISERROR(VLOOKUP(B240&amp;"_"&amp;Z240,activiteiten!$A:$BD,AN$32,0)),"N",VLOOKUP(B240&amp;"_"&amp;Z240,activiteiten!$A:$BD,AN$32,0))</f>
        <v>N</v>
      </c>
      <c r="AO240" s="355" t="str">
        <f>IF(ISERROR(VLOOKUP(B240&amp;"_"&amp;Z240,activiteiten!$A:$BE,AO$32,0)),"N",VLOOKUP(B240&amp;"_"&amp;Z240,activiteiten!$A:$BE,AO$32,0))</f>
        <v>N</v>
      </c>
      <c r="AP240" s="355" t="str">
        <f>IF(ISERROR(VLOOKUP(B240,percelen!BA:IW,AP$32,0)),"N",VLOOKUP(B240,percelen!BA:IW,AP$32,0))</f>
        <v>N</v>
      </c>
      <c r="AQ240" s="355" t="str">
        <f>IF(ISERROR(VLOOKUP(B240,percelen!BA:IW,AQ$32,0)),"N",VLOOKUP(B240,percelen!BA:IW,AQ$32,0))</f>
        <v>N</v>
      </c>
      <c r="AR240" s="355" t="str">
        <f t="shared" si="8"/>
        <v>N</v>
      </c>
      <c r="AS240" s="313" t="s">
        <v>448</v>
      </c>
      <c r="AT240" s="317" t="str">
        <f>IF(OR($B240="",ISERROR(VLOOKUP($B240&amp;"_"&amp;$Z240,activiteiten!$A:$BC,AT$32,0))),"",VLOOKUP($B240&amp;"_"&amp;$Z240,activiteiten!$A:$BC,AT$32,0))</f>
        <v/>
      </c>
      <c r="AU240" s="313"/>
      <c r="AV240" s="312" t="str">
        <f>IF(OR($B240="",ISERROR(VLOOKUP($B240&amp;"_"&amp;$Z240,activiteiten!$A:$BC,AV$32,0))),"",VLOOKUP($B240&amp;"_"&amp;$Z240,activiteiten!$A:$BC,AV$32,0))</f>
        <v/>
      </c>
      <c r="AW240" s="312"/>
      <c r="AX240" s="312" t="str">
        <f>IF(OR($B240="",ISERROR(VLOOKUP($B240&amp;"_"&amp;$Z240,activiteiten!$A:$BC,AX$32,0))),"",VLOOKUP($B240&amp;"_"&amp;$Z240,activiteiten!$A:$BC,AX$32,0))</f>
        <v/>
      </c>
      <c r="AY240" s="312"/>
      <c r="AZ240" s="312" t="str">
        <f>IF(OR($B240="",ISERROR(VLOOKUP($B240&amp;"_"&amp;$Z240,activiteiten!$A:$BC,AZ$32,0))),"",VLOOKUP($B240&amp;"_"&amp;$Z240,activiteiten!$A:$BC,AZ$32,0))</f>
        <v/>
      </c>
      <c r="BA240" s="312"/>
      <c r="BB240" s="312" t="str">
        <f>IF(OR($B240="",ISERROR(VLOOKUP($B240&amp;"_"&amp;$Z240,activiteiten!$A:$BC,BB$32,0))),"",VLOOKUP($B240&amp;"_"&amp;$Z240,activiteiten!$A:$BC,BB$32,0))</f>
        <v/>
      </c>
      <c r="BC240" s="312"/>
      <c r="BD240" s="312" t="str">
        <f>IF(OR($B240="",ISERROR(VLOOKUP($B240&amp;"_"&amp;$Z240,activiteiten!$A:$BC,BD$32,0))),"",VLOOKUP($B240&amp;"_"&amp;$Z240,activiteiten!$A:$BC,BD$32,0))</f>
        <v/>
      </c>
      <c r="BG240" s="348" t="str">
        <f>percelen!BK211</f>
        <v>N</v>
      </c>
    </row>
    <row r="241" spans="1:59" x14ac:dyDescent="0.25">
      <c r="A241" s="49"/>
      <c r="B241" s="297"/>
      <c r="C241" s="49"/>
      <c r="D241" s="113"/>
      <c r="E241" s="49"/>
      <c r="F241" s="49" t="str">
        <f>IF(D241&lt;&gt;"",VLOOKUP(D241,LOV_GWSGRP!$BX:$BY,2,0),"")</f>
        <v/>
      </c>
      <c r="G241" s="49"/>
      <c r="H241" s="49"/>
      <c r="I241" s="49"/>
      <c r="J241" s="49"/>
      <c r="K241" s="49"/>
      <c r="L241" s="113"/>
      <c r="M241" s="49"/>
      <c r="N241" s="49"/>
      <c r="O241" s="436"/>
      <c r="P241" s="436"/>
      <c r="Q241" s="49"/>
      <c r="R241" s="437"/>
      <c r="S241" s="438"/>
      <c r="T241" s="438"/>
      <c r="U241" s="438"/>
      <c r="V241" s="438"/>
      <c r="W241" s="49"/>
      <c r="X241" s="297"/>
      <c r="Y241" s="49"/>
      <c r="Z241" s="436"/>
      <c r="AA241" s="436"/>
      <c r="AB241" s="436"/>
      <c r="AC241" s="436"/>
      <c r="AD241" s="436"/>
      <c r="AE241" s="436"/>
      <c r="AF241" s="436"/>
      <c r="AG241" s="49"/>
      <c r="AH241" s="343"/>
      <c r="AI241" s="49"/>
      <c r="AJ241" s="372" t="str">
        <f t="shared" si="7"/>
        <v/>
      </c>
      <c r="AK241" s="319"/>
      <c r="AM241" s="355" t="str">
        <f>IF(ISERROR(VLOOKUP(B241,percelen!BA:IW,AM$32,0)),"N",VLOOKUP(B241,percelen!BA:IW,AM$32,0))</f>
        <v>N</v>
      </c>
      <c r="AN241" s="355" t="str">
        <f>IF(ISERROR(VLOOKUP(B241&amp;"_"&amp;Z241,activiteiten!$A:$BD,AN$32,0)),"N",VLOOKUP(B241&amp;"_"&amp;Z241,activiteiten!$A:$BD,AN$32,0))</f>
        <v>N</v>
      </c>
      <c r="AO241" s="355" t="str">
        <f>IF(ISERROR(VLOOKUP(B241&amp;"_"&amp;Z241,activiteiten!$A:$BE,AO$32,0)),"N",VLOOKUP(B241&amp;"_"&amp;Z241,activiteiten!$A:$BE,AO$32,0))</f>
        <v>N</v>
      </c>
      <c r="AP241" s="355" t="str">
        <f>IF(ISERROR(VLOOKUP(B241,percelen!BA:IW,AP$32,0)),"N",VLOOKUP(B241,percelen!BA:IW,AP$32,0))</f>
        <v>N</v>
      </c>
      <c r="AQ241" s="355" t="str">
        <f>IF(ISERROR(VLOOKUP(B241,percelen!BA:IW,AQ$32,0)),"N",VLOOKUP(B241,percelen!BA:IW,AQ$32,0))</f>
        <v>N</v>
      </c>
      <c r="AR241" s="355" t="str">
        <f t="shared" si="8"/>
        <v>N</v>
      </c>
      <c r="AS241" s="313" t="s">
        <v>448</v>
      </c>
      <c r="AT241" s="317" t="str">
        <f>IF(OR($B241="",ISERROR(VLOOKUP($B241&amp;"_"&amp;$Z241,activiteiten!$A:$BC,AT$32,0))),"",VLOOKUP($B241&amp;"_"&amp;$Z241,activiteiten!$A:$BC,AT$32,0))</f>
        <v/>
      </c>
      <c r="AU241" s="313"/>
      <c r="AV241" s="312" t="str">
        <f>IF(OR($B241="",ISERROR(VLOOKUP($B241&amp;"_"&amp;$Z241,activiteiten!$A:$BC,AV$32,0))),"",VLOOKUP($B241&amp;"_"&amp;$Z241,activiteiten!$A:$BC,AV$32,0))</f>
        <v/>
      </c>
      <c r="AW241" s="312"/>
      <c r="AX241" s="312" t="str">
        <f>IF(OR($B241="",ISERROR(VLOOKUP($B241&amp;"_"&amp;$Z241,activiteiten!$A:$BC,AX$32,0))),"",VLOOKUP($B241&amp;"_"&amp;$Z241,activiteiten!$A:$BC,AX$32,0))</f>
        <v/>
      </c>
      <c r="AY241" s="312"/>
      <c r="AZ241" s="312" t="str">
        <f>IF(OR($B241="",ISERROR(VLOOKUP($B241&amp;"_"&amp;$Z241,activiteiten!$A:$BC,AZ$32,0))),"",VLOOKUP($B241&amp;"_"&amp;$Z241,activiteiten!$A:$BC,AZ$32,0))</f>
        <v/>
      </c>
      <c r="BA241" s="312"/>
      <c r="BB241" s="312" t="str">
        <f>IF(OR($B241="",ISERROR(VLOOKUP($B241&amp;"_"&amp;$Z241,activiteiten!$A:$BC,BB$32,0))),"",VLOOKUP($B241&amp;"_"&amp;$Z241,activiteiten!$A:$BC,BB$32,0))</f>
        <v/>
      </c>
      <c r="BC241" s="312"/>
      <c r="BD241" s="312" t="str">
        <f>IF(OR($B241="",ISERROR(VLOOKUP($B241&amp;"_"&amp;$Z241,activiteiten!$A:$BC,BD$32,0))),"",VLOOKUP($B241&amp;"_"&amp;$Z241,activiteiten!$A:$BC,BD$32,0))</f>
        <v/>
      </c>
      <c r="BG241" s="348" t="str">
        <f>percelen!BK212</f>
        <v>N</v>
      </c>
    </row>
    <row r="242" spans="1:59" x14ac:dyDescent="0.25">
      <c r="A242" s="49"/>
      <c r="B242" s="297"/>
      <c r="C242" s="49"/>
      <c r="D242" s="113"/>
      <c r="E242" s="49"/>
      <c r="F242" s="49" t="str">
        <f>IF(D242&lt;&gt;"",VLOOKUP(D242,LOV_GWSGRP!$BX:$BY,2,0),"")</f>
        <v/>
      </c>
      <c r="G242" s="49"/>
      <c r="H242" s="49"/>
      <c r="I242" s="49"/>
      <c r="J242" s="49"/>
      <c r="K242" s="49"/>
      <c r="L242" s="113"/>
      <c r="M242" s="49"/>
      <c r="N242" s="49"/>
      <c r="O242" s="436"/>
      <c r="P242" s="436"/>
      <c r="Q242" s="49"/>
      <c r="R242" s="437"/>
      <c r="S242" s="438"/>
      <c r="T242" s="438"/>
      <c r="U242" s="438"/>
      <c r="V242" s="438"/>
      <c r="W242" s="49"/>
      <c r="X242" s="297"/>
      <c r="Y242" s="49"/>
      <c r="Z242" s="436"/>
      <c r="AA242" s="436"/>
      <c r="AB242" s="436"/>
      <c r="AC242" s="436"/>
      <c r="AD242" s="436"/>
      <c r="AE242" s="436"/>
      <c r="AF242" s="436"/>
      <c r="AG242" s="49"/>
      <c r="AH242" s="343"/>
      <c r="AI242" s="49"/>
      <c r="AJ242" s="372" t="str">
        <f t="shared" si="7"/>
        <v/>
      </c>
      <c r="AK242" s="319"/>
      <c r="AM242" s="355" t="str">
        <f>IF(ISERROR(VLOOKUP(B242,percelen!BA:IW,AM$32,0)),"N",VLOOKUP(B242,percelen!BA:IW,AM$32,0))</f>
        <v>N</v>
      </c>
      <c r="AN242" s="355" t="str">
        <f>IF(ISERROR(VLOOKUP(B242&amp;"_"&amp;Z242,activiteiten!$A:$BD,AN$32,0)),"N",VLOOKUP(B242&amp;"_"&amp;Z242,activiteiten!$A:$BD,AN$32,0))</f>
        <v>N</v>
      </c>
      <c r="AO242" s="355" t="str">
        <f>IF(ISERROR(VLOOKUP(B242&amp;"_"&amp;Z242,activiteiten!$A:$BE,AO$32,0)),"N",VLOOKUP(B242&amp;"_"&amp;Z242,activiteiten!$A:$BE,AO$32,0))</f>
        <v>N</v>
      </c>
      <c r="AP242" s="355" t="str">
        <f>IF(ISERROR(VLOOKUP(B242,percelen!BA:IW,AP$32,0)),"N",VLOOKUP(B242,percelen!BA:IW,AP$32,0))</f>
        <v>N</v>
      </c>
      <c r="AQ242" s="355" t="str">
        <f>IF(ISERROR(VLOOKUP(B242,percelen!BA:IW,AQ$32,0)),"N",VLOOKUP(B242,percelen!BA:IW,AQ$32,0))</f>
        <v>N</v>
      </c>
      <c r="AR242" s="355" t="str">
        <f t="shared" si="8"/>
        <v>N</v>
      </c>
      <c r="AS242" s="313" t="s">
        <v>448</v>
      </c>
      <c r="AT242" s="317" t="str">
        <f>IF(OR($B242="",ISERROR(VLOOKUP($B242&amp;"_"&amp;$Z242,activiteiten!$A:$BC,AT$32,0))),"",VLOOKUP($B242&amp;"_"&amp;$Z242,activiteiten!$A:$BC,AT$32,0))</f>
        <v/>
      </c>
      <c r="AU242" s="313"/>
      <c r="AV242" s="312" t="str">
        <f>IF(OR($B242="",ISERROR(VLOOKUP($B242&amp;"_"&amp;$Z242,activiteiten!$A:$BC,AV$32,0))),"",VLOOKUP($B242&amp;"_"&amp;$Z242,activiteiten!$A:$BC,AV$32,0))</f>
        <v/>
      </c>
      <c r="AW242" s="312"/>
      <c r="AX242" s="312" t="str">
        <f>IF(OR($B242="",ISERROR(VLOOKUP($B242&amp;"_"&amp;$Z242,activiteiten!$A:$BC,AX$32,0))),"",VLOOKUP($B242&amp;"_"&amp;$Z242,activiteiten!$A:$BC,AX$32,0))</f>
        <v/>
      </c>
      <c r="AY242" s="312"/>
      <c r="AZ242" s="312" t="str">
        <f>IF(OR($B242="",ISERROR(VLOOKUP($B242&amp;"_"&amp;$Z242,activiteiten!$A:$BC,AZ$32,0))),"",VLOOKUP($B242&amp;"_"&amp;$Z242,activiteiten!$A:$BC,AZ$32,0))</f>
        <v/>
      </c>
      <c r="BA242" s="312"/>
      <c r="BB242" s="312" t="str">
        <f>IF(OR($B242="",ISERROR(VLOOKUP($B242&amp;"_"&amp;$Z242,activiteiten!$A:$BC,BB$32,0))),"",VLOOKUP($B242&amp;"_"&amp;$Z242,activiteiten!$A:$BC,BB$32,0))</f>
        <v/>
      </c>
      <c r="BC242" s="312"/>
      <c r="BD242" s="312" t="str">
        <f>IF(OR($B242="",ISERROR(VLOOKUP($B242&amp;"_"&amp;$Z242,activiteiten!$A:$BC,BD$32,0))),"",VLOOKUP($B242&amp;"_"&amp;$Z242,activiteiten!$A:$BC,BD$32,0))</f>
        <v/>
      </c>
      <c r="BG242" s="348" t="str">
        <f>percelen!BK213</f>
        <v>N</v>
      </c>
    </row>
    <row r="243" spans="1:59" x14ac:dyDescent="0.25">
      <c r="A243" s="49"/>
      <c r="B243" s="297"/>
      <c r="C243" s="49"/>
      <c r="D243" s="113"/>
      <c r="E243" s="49"/>
      <c r="F243" s="49" t="str">
        <f>IF(D243&lt;&gt;"",VLOOKUP(D243,LOV_GWSGRP!$BX:$BY,2,0),"")</f>
        <v/>
      </c>
      <c r="G243" s="49"/>
      <c r="H243" s="49"/>
      <c r="I243" s="49"/>
      <c r="J243" s="49"/>
      <c r="K243" s="49"/>
      <c r="L243" s="113"/>
      <c r="M243" s="49"/>
      <c r="N243" s="49"/>
      <c r="O243" s="436"/>
      <c r="P243" s="436"/>
      <c r="Q243" s="49"/>
      <c r="R243" s="437"/>
      <c r="S243" s="438"/>
      <c r="T243" s="438"/>
      <c r="U243" s="438"/>
      <c r="V243" s="438"/>
      <c r="W243" s="49"/>
      <c r="X243" s="297"/>
      <c r="Y243" s="49"/>
      <c r="Z243" s="436"/>
      <c r="AA243" s="436"/>
      <c r="AB243" s="436"/>
      <c r="AC243" s="436"/>
      <c r="AD243" s="436"/>
      <c r="AE243" s="436"/>
      <c r="AF243" s="436"/>
      <c r="AG243" s="49"/>
      <c r="AH243" s="343"/>
      <c r="AI243" s="49"/>
      <c r="AJ243" s="372" t="str">
        <f t="shared" si="7"/>
        <v/>
      </c>
      <c r="AK243" s="319"/>
      <c r="AM243" s="355" t="str">
        <f>IF(ISERROR(VLOOKUP(B243,percelen!BA:IW,AM$32,0)),"N",VLOOKUP(B243,percelen!BA:IW,AM$32,0))</f>
        <v>N</v>
      </c>
      <c r="AN243" s="355" t="str">
        <f>IF(ISERROR(VLOOKUP(B243&amp;"_"&amp;Z243,activiteiten!$A:$BD,AN$32,0)),"N",VLOOKUP(B243&amp;"_"&amp;Z243,activiteiten!$A:$BD,AN$32,0))</f>
        <v>N</v>
      </c>
      <c r="AO243" s="355" t="str">
        <f>IF(ISERROR(VLOOKUP(B243&amp;"_"&amp;Z243,activiteiten!$A:$BE,AO$32,0)),"N",VLOOKUP(B243&amp;"_"&amp;Z243,activiteiten!$A:$BE,AO$32,0))</f>
        <v>N</v>
      </c>
      <c r="AP243" s="355" t="str">
        <f>IF(ISERROR(VLOOKUP(B243,percelen!BA:IW,AP$32,0)),"N",VLOOKUP(B243,percelen!BA:IW,AP$32,0))</f>
        <v>N</v>
      </c>
      <c r="AQ243" s="355" t="str">
        <f>IF(ISERROR(VLOOKUP(B243,percelen!BA:IW,AQ$32,0)),"N",VLOOKUP(B243,percelen!BA:IW,AQ$32,0))</f>
        <v>N</v>
      </c>
      <c r="AR243" s="355" t="str">
        <f t="shared" si="8"/>
        <v>N</v>
      </c>
      <c r="AS243" s="313" t="s">
        <v>448</v>
      </c>
      <c r="AT243" s="317" t="str">
        <f>IF(OR($B243="",ISERROR(VLOOKUP($B243&amp;"_"&amp;$Z243,activiteiten!$A:$BC,AT$32,0))),"",VLOOKUP($B243&amp;"_"&amp;$Z243,activiteiten!$A:$BC,AT$32,0))</f>
        <v/>
      </c>
      <c r="AU243" s="313"/>
      <c r="AV243" s="312" t="str">
        <f>IF(OR($B243="",ISERROR(VLOOKUP($B243&amp;"_"&amp;$Z243,activiteiten!$A:$BC,AV$32,0))),"",VLOOKUP($B243&amp;"_"&amp;$Z243,activiteiten!$A:$BC,AV$32,0))</f>
        <v/>
      </c>
      <c r="AW243" s="312"/>
      <c r="AX243" s="312" t="str">
        <f>IF(OR($B243="",ISERROR(VLOOKUP($B243&amp;"_"&amp;$Z243,activiteiten!$A:$BC,AX$32,0))),"",VLOOKUP($B243&amp;"_"&amp;$Z243,activiteiten!$A:$BC,AX$32,0))</f>
        <v/>
      </c>
      <c r="AY243" s="312"/>
      <c r="AZ243" s="312" t="str">
        <f>IF(OR($B243="",ISERROR(VLOOKUP($B243&amp;"_"&amp;$Z243,activiteiten!$A:$BC,AZ$32,0))),"",VLOOKUP($B243&amp;"_"&amp;$Z243,activiteiten!$A:$BC,AZ$32,0))</f>
        <v/>
      </c>
      <c r="BA243" s="312"/>
      <c r="BB243" s="312" t="str">
        <f>IF(OR($B243="",ISERROR(VLOOKUP($B243&amp;"_"&amp;$Z243,activiteiten!$A:$BC,BB$32,0))),"",VLOOKUP($B243&amp;"_"&amp;$Z243,activiteiten!$A:$BC,BB$32,0))</f>
        <v/>
      </c>
      <c r="BC243" s="312"/>
      <c r="BD243" s="312" t="str">
        <f>IF(OR($B243="",ISERROR(VLOOKUP($B243&amp;"_"&amp;$Z243,activiteiten!$A:$BC,BD$32,0))),"",VLOOKUP($B243&amp;"_"&amp;$Z243,activiteiten!$A:$BC,BD$32,0))</f>
        <v/>
      </c>
      <c r="BG243" s="348" t="str">
        <f>percelen!BK214</f>
        <v>N</v>
      </c>
    </row>
    <row r="244" spans="1:59" x14ac:dyDescent="0.25">
      <c r="A244" s="49"/>
      <c r="B244" s="297"/>
      <c r="C244" s="49"/>
      <c r="D244" s="113"/>
      <c r="E244" s="49"/>
      <c r="F244" s="49" t="str">
        <f>IF(D244&lt;&gt;"",VLOOKUP(D244,LOV_GWSGRP!$BX:$BY,2,0),"")</f>
        <v/>
      </c>
      <c r="G244" s="49"/>
      <c r="H244" s="49"/>
      <c r="I244" s="49"/>
      <c r="J244" s="49"/>
      <c r="K244" s="49"/>
      <c r="L244" s="113"/>
      <c r="M244" s="49"/>
      <c r="N244" s="49"/>
      <c r="O244" s="436"/>
      <c r="P244" s="436"/>
      <c r="Q244" s="49"/>
      <c r="R244" s="437"/>
      <c r="S244" s="438"/>
      <c r="T244" s="438"/>
      <c r="U244" s="438"/>
      <c r="V244" s="438"/>
      <c r="W244" s="49"/>
      <c r="X244" s="297"/>
      <c r="Y244" s="49"/>
      <c r="Z244" s="436"/>
      <c r="AA244" s="436"/>
      <c r="AB244" s="436"/>
      <c r="AC244" s="436"/>
      <c r="AD244" s="436"/>
      <c r="AE244" s="436"/>
      <c r="AF244" s="436"/>
      <c r="AG244" s="49"/>
      <c r="AH244" s="343"/>
      <c r="AI244" s="49"/>
      <c r="AJ244" s="372" t="str">
        <f t="shared" si="7"/>
        <v/>
      </c>
      <c r="AK244" s="319"/>
      <c r="AM244" s="355" t="str">
        <f>IF(ISERROR(VLOOKUP(B244,percelen!BA:IW,AM$32,0)),"N",VLOOKUP(B244,percelen!BA:IW,AM$32,0))</f>
        <v>N</v>
      </c>
      <c r="AN244" s="355" t="str">
        <f>IF(ISERROR(VLOOKUP(B244&amp;"_"&amp;Z244,activiteiten!$A:$BD,AN$32,0)),"N",VLOOKUP(B244&amp;"_"&amp;Z244,activiteiten!$A:$BD,AN$32,0))</f>
        <v>N</v>
      </c>
      <c r="AO244" s="355" t="str">
        <f>IF(ISERROR(VLOOKUP(B244&amp;"_"&amp;Z244,activiteiten!$A:$BE,AO$32,0)),"N",VLOOKUP(B244&amp;"_"&amp;Z244,activiteiten!$A:$BE,AO$32,0))</f>
        <v>N</v>
      </c>
      <c r="AP244" s="355" t="str">
        <f>IF(ISERROR(VLOOKUP(B244,percelen!BA:IW,AP$32,0)),"N",VLOOKUP(B244,percelen!BA:IW,AP$32,0))</f>
        <v>N</v>
      </c>
      <c r="AQ244" s="355" t="str">
        <f>IF(ISERROR(VLOOKUP(B244,percelen!BA:IW,AQ$32,0)),"N",VLOOKUP(B244,percelen!BA:IW,AQ$32,0))</f>
        <v>N</v>
      </c>
      <c r="AR244" s="355" t="str">
        <f t="shared" si="8"/>
        <v>N</v>
      </c>
      <c r="AS244" s="313" t="s">
        <v>448</v>
      </c>
      <c r="AT244" s="317" t="str">
        <f>IF(OR($B244="",ISERROR(VLOOKUP($B244&amp;"_"&amp;$Z244,activiteiten!$A:$BC,AT$32,0))),"",VLOOKUP($B244&amp;"_"&amp;$Z244,activiteiten!$A:$BC,AT$32,0))</f>
        <v/>
      </c>
      <c r="AU244" s="313"/>
      <c r="AV244" s="312" t="str">
        <f>IF(OR($B244="",ISERROR(VLOOKUP($B244&amp;"_"&amp;$Z244,activiteiten!$A:$BC,AV$32,0))),"",VLOOKUP($B244&amp;"_"&amp;$Z244,activiteiten!$A:$BC,AV$32,0))</f>
        <v/>
      </c>
      <c r="AW244" s="312"/>
      <c r="AX244" s="312" t="str">
        <f>IF(OR($B244="",ISERROR(VLOOKUP($B244&amp;"_"&amp;$Z244,activiteiten!$A:$BC,AX$32,0))),"",VLOOKUP($B244&amp;"_"&amp;$Z244,activiteiten!$A:$BC,AX$32,0))</f>
        <v/>
      </c>
      <c r="AY244" s="312"/>
      <c r="AZ244" s="312" t="str">
        <f>IF(OR($B244="",ISERROR(VLOOKUP($B244&amp;"_"&amp;$Z244,activiteiten!$A:$BC,AZ$32,0))),"",VLOOKUP($B244&amp;"_"&amp;$Z244,activiteiten!$A:$BC,AZ$32,0))</f>
        <v/>
      </c>
      <c r="BA244" s="312"/>
      <c r="BB244" s="312" t="str">
        <f>IF(OR($B244="",ISERROR(VLOOKUP($B244&amp;"_"&amp;$Z244,activiteiten!$A:$BC,BB$32,0))),"",VLOOKUP($B244&amp;"_"&amp;$Z244,activiteiten!$A:$BC,BB$32,0))</f>
        <v/>
      </c>
      <c r="BC244" s="312"/>
      <c r="BD244" s="312" t="str">
        <f>IF(OR($B244="",ISERROR(VLOOKUP($B244&amp;"_"&amp;$Z244,activiteiten!$A:$BC,BD$32,0))),"",VLOOKUP($B244&amp;"_"&amp;$Z244,activiteiten!$A:$BC,BD$32,0))</f>
        <v/>
      </c>
      <c r="BG244" s="348" t="str">
        <f>percelen!BK215</f>
        <v>N</v>
      </c>
    </row>
    <row r="245" spans="1:59" x14ac:dyDescent="0.25">
      <c r="A245" s="49"/>
      <c r="B245" s="297"/>
      <c r="C245" s="49"/>
      <c r="D245" s="113"/>
      <c r="E245" s="49"/>
      <c r="F245" s="49" t="str">
        <f>IF(D245&lt;&gt;"",VLOOKUP(D245,LOV_GWSGRP!$BX:$BY,2,0),"")</f>
        <v/>
      </c>
      <c r="G245" s="49"/>
      <c r="H245" s="49"/>
      <c r="I245" s="49"/>
      <c r="J245" s="49"/>
      <c r="K245" s="49"/>
      <c r="L245" s="113"/>
      <c r="M245" s="49"/>
      <c r="N245" s="49"/>
      <c r="O245" s="436"/>
      <c r="P245" s="436"/>
      <c r="Q245" s="49"/>
      <c r="R245" s="437"/>
      <c r="S245" s="438"/>
      <c r="T245" s="438"/>
      <c r="U245" s="438"/>
      <c r="V245" s="438"/>
      <c r="W245" s="49"/>
      <c r="X245" s="297"/>
      <c r="Y245" s="49"/>
      <c r="Z245" s="436"/>
      <c r="AA245" s="436"/>
      <c r="AB245" s="436"/>
      <c r="AC245" s="436"/>
      <c r="AD245" s="436"/>
      <c r="AE245" s="436"/>
      <c r="AF245" s="436"/>
      <c r="AG245" s="49"/>
      <c r="AH245" s="343"/>
      <c r="AI245" s="49"/>
      <c r="AJ245" s="372" t="str">
        <f t="shared" si="7"/>
        <v/>
      </c>
      <c r="AK245" s="319"/>
      <c r="AM245" s="355" t="str">
        <f>IF(ISERROR(VLOOKUP(B245,percelen!BA:IW,AM$32,0)),"N",VLOOKUP(B245,percelen!BA:IW,AM$32,0))</f>
        <v>N</v>
      </c>
      <c r="AN245" s="355" t="str">
        <f>IF(ISERROR(VLOOKUP(B245&amp;"_"&amp;Z245,activiteiten!$A:$BD,AN$32,0)),"N",VLOOKUP(B245&amp;"_"&amp;Z245,activiteiten!$A:$BD,AN$32,0))</f>
        <v>N</v>
      </c>
      <c r="AO245" s="355" t="str">
        <f>IF(ISERROR(VLOOKUP(B245&amp;"_"&amp;Z245,activiteiten!$A:$BE,AO$32,0)),"N",VLOOKUP(B245&amp;"_"&amp;Z245,activiteiten!$A:$BE,AO$32,0))</f>
        <v>N</v>
      </c>
      <c r="AP245" s="355" t="str">
        <f>IF(ISERROR(VLOOKUP(B245,percelen!BA:IW,AP$32,0)),"N",VLOOKUP(B245,percelen!BA:IW,AP$32,0))</f>
        <v>N</v>
      </c>
      <c r="AQ245" s="355" t="str">
        <f>IF(ISERROR(VLOOKUP(B245,percelen!BA:IW,AQ$32,0)),"N",VLOOKUP(B245,percelen!BA:IW,AQ$32,0))</f>
        <v>N</v>
      </c>
      <c r="AR245" s="355" t="str">
        <f t="shared" si="8"/>
        <v>N</v>
      </c>
      <c r="AS245" s="313" t="s">
        <v>448</v>
      </c>
      <c r="AT245" s="317" t="str">
        <f>IF(OR($B245="",ISERROR(VLOOKUP($B245&amp;"_"&amp;$Z245,activiteiten!$A:$BC,AT$32,0))),"",VLOOKUP($B245&amp;"_"&amp;$Z245,activiteiten!$A:$BC,AT$32,0))</f>
        <v/>
      </c>
      <c r="AU245" s="313"/>
      <c r="AV245" s="312" t="str">
        <f>IF(OR($B245="",ISERROR(VLOOKUP($B245&amp;"_"&amp;$Z245,activiteiten!$A:$BC,AV$32,0))),"",VLOOKUP($B245&amp;"_"&amp;$Z245,activiteiten!$A:$BC,AV$32,0))</f>
        <v/>
      </c>
      <c r="AW245" s="312"/>
      <c r="AX245" s="312" t="str">
        <f>IF(OR($B245="",ISERROR(VLOOKUP($B245&amp;"_"&amp;$Z245,activiteiten!$A:$BC,AX$32,0))),"",VLOOKUP($B245&amp;"_"&amp;$Z245,activiteiten!$A:$BC,AX$32,0))</f>
        <v/>
      </c>
      <c r="AY245" s="312"/>
      <c r="AZ245" s="312" t="str">
        <f>IF(OR($B245="",ISERROR(VLOOKUP($B245&amp;"_"&amp;$Z245,activiteiten!$A:$BC,AZ$32,0))),"",VLOOKUP($B245&amp;"_"&amp;$Z245,activiteiten!$A:$BC,AZ$32,0))</f>
        <v/>
      </c>
      <c r="BA245" s="312"/>
      <c r="BB245" s="312" t="str">
        <f>IF(OR($B245="",ISERROR(VLOOKUP($B245&amp;"_"&amp;$Z245,activiteiten!$A:$BC,BB$32,0))),"",VLOOKUP($B245&amp;"_"&amp;$Z245,activiteiten!$A:$BC,BB$32,0))</f>
        <v/>
      </c>
      <c r="BC245" s="312"/>
      <c r="BD245" s="312" t="str">
        <f>IF(OR($B245="",ISERROR(VLOOKUP($B245&amp;"_"&amp;$Z245,activiteiten!$A:$BC,BD$32,0))),"",VLOOKUP($B245&amp;"_"&amp;$Z245,activiteiten!$A:$BC,BD$32,0))</f>
        <v/>
      </c>
      <c r="BG245" s="348" t="str">
        <f>percelen!BK216</f>
        <v>N</v>
      </c>
    </row>
    <row r="246" spans="1:59" x14ac:dyDescent="0.25">
      <c r="A246" s="49"/>
      <c r="B246" s="297"/>
      <c r="C246" s="49"/>
      <c r="D246" s="113"/>
      <c r="E246" s="49"/>
      <c r="F246" s="49" t="str">
        <f>IF(D246&lt;&gt;"",VLOOKUP(D246,LOV_GWSGRP!$BX:$BY,2,0),"")</f>
        <v/>
      </c>
      <c r="G246" s="49"/>
      <c r="H246" s="49"/>
      <c r="I246" s="49"/>
      <c r="J246" s="49"/>
      <c r="K246" s="49"/>
      <c r="L246" s="113"/>
      <c r="M246" s="49"/>
      <c r="N246" s="49"/>
      <c r="O246" s="436"/>
      <c r="P246" s="436"/>
      <c r="Q246" s="49"/>
      <c r="R246" s="437"/>
      <c r="S246" s="438"/>
      <c r="T246" s="438"/>
      <c r="U246" s="438"/>
      <c r="V246" s="438"/>
      <c r="W246" s="49"/>
      <c r="X246" s="297"/>
      <c r="Y246" s="49"/>
      <c r="Z246" s="436"/>
      <c r="AA246" s="436"/>
      <c r="AB246" s="436"/>
      <c r="AC246" s="436"/>
      <c r="AD246" s="436"/>
      <c r="AE246" s="436"/>
      <c r="AF246" s="436"/>
      <c r="AG246" s="49"/>
      <c r="AH246" s="343"/>
      <c r="AI246" s="49"/>
      <c r="AJ246" s="372" t="str">
        <f t="shared" si="7"/>
        <v/>
      </c>
      <c r="AK246" s="319"/>
      <c r="AM246" s="355" t="str">
        <f>IF(ISERROR(VLOOKUP(B246,percelen!BA:IW,AM$32,0)),"N",VLOOKUP(B246,percelen!BA:IW,AM$32,0))</f>
        <v>N</v>
      </c>
      <c r="AN246" s="355" t="str">
        <f>IF(ISERROR(VLOOKUP(B246&amp;"_"&amp;Z246,activiteiten!$A:$BD,AN$32,0)),"N",VLOOKUP(B246&amp;"_"&amp;Z246,activiteiten!$A:$BD,AN$32,0))</f>
        <v>N</v>
      </c>
      <c r="AO246" s="355" t="str">
        <f>IF(ISERROR(VLOOKUP(B246&amp;"_"&amp;Z246,activiteiten!$A:$BE,AO$32,0)),"N",VLOOKUP(B246&amp;"_"&amp;Z246,activiteiten!$A:$BE,AO$32,0))</f>
        <v>N</v>
      </c>
      <c r="AP246" s="355" t="str">
        <f>IF(ISERROR(VLOOKUP(B246,percelen!BA:IW,AP$32,0)),"N",VLOOKUP(B246,percelen!BA:IW,AP$32,0))</f>
        <v>N</v>
      </c>
      <c r="AQ246" s="355" t="str">
        <f>IF(ISERROR(VLOOKUP(B246,percelen!BA:IW,AQ$32,0)),"N",VLOOKUP(B246,percelen!BA:IW,AQ$32,0))</f>
        <v>N</v>
      </c>
      <c r="AR246" s="355" t="str">
        <f t="shared" si="8"/>
        <v>N</v>
      </c>
      <c r="AS246" s="313" t="s">
        <v>448</v>
      </c>
      <c r="AT246" s="317" t="str">
        <f>IF(OR($B246="",ISERROR(VLOOKUP($B246&amp;"_"&amp;$Z246,activiteiten!$A:$BC,AT$32,0))),"",VLOOKUP($B246&amp;"_"&amp;$Z246,activiteiten!$A:$BC,AT$32,0))</f>
        <v/>
      </c>
      <c r="AU246" s="313"/>
      <c r="AV246" s="312" t="str">
        <f>IF(OR($B246="",ISERROR(VLOOKUP($B246&amp;"_"&amp;$Z246,activiteiten!$A:$BC,AV$32,0))),"",VLOOKUP($B246&amp;"_"&amp;$Z246,activiteiten!$A:$BC,AV$32,0))</f>
        <v/>
      </c>
      <c r="AW246" s="312"/>
      <c r="AX246" s="312" t="str">
        <f>IF(OR($B246="",ISERROR(VLOOKUP($B246&amp;"_"&amp;$Z246,activiteiten!$A:$BC,AX$32,0))),"",VLOOKUP($B246&amp;"_"&amp;$Z246,activiteiten!$A:$BC,AX$32,0))</f>
        <v/>
      </c>
      <c r="AY246" s="312"/>
      <c r="AZ246" s="312" t="str">
        <f>IF(OR($B246="",ISERROR(VLOOKUP($B246&amp;"_"&amp;$Z246,activiteiten!$A:$BC,AZ$32,0))),"",VLOOKUP($B246&amp;"_"&amp;$Z246,activiteiten!$A:$BC,AZ$32,0))</f>
        <v/>
      </c>
      <c r="BA246" s="312"/>
      <c r="BB246" s="312" t="str">
        <f>IF(OR($B246="",ISERROR(VLOOKUP($B246&amp;"_"&amp;$Z246,activiteiten!$A:$BC,BB$32,0))),"",VLOOKUP($B246&amp;"_"&amp;$Z246,activiteiten!$A:$BC,BB$32,0))</f>
        <v/>
      </c>
      <c r="BC246" s="312"/>
      <c r="BD246" s="312" t="str">
        <f>IF(OR($B246="",ISERROR(VLOOKUP($B246&amp;"_"&amp;$Z246,activiteiten!$A:$BC,BD$32,0))),"",VLOOKUP($B246&amp;"_"&amp;$Z246,activiteiten!$A:$BC,BD$32,0))</f>
        <v/>
      </c>
      <c r="BG246" s="348" t="str">
        <f>percelen!BK217</f>
        <v>N</v>
      </c>
    </row>
    <row r="247" spans="1:59" x14ac:dyDescent="0.25">
      <c r="A247" s="49"/>
      <c r="B247" s="297"/>
      <c r="C247" s="49"/>
      <c r="D247" s="113"/>
      <c r="E247" s="49"/>
      <c r="F247" s="49" t="str">
        <f>IF(D247&lt;&gt;"",VLOOKUP(D247,LOV_GWSGRP!$BX:$BY,2,0),"")</f>
        <v/>
      </c>
      <c r="G247" s="49"/>
      <c r="H247" s="49"/>
      <c r="I247" s="49"/>
      <c r="J247" s="49"/>
      <c r="K247" s="49"/>
      <c r="L247" s="113"/>
      <c r="M247" s="49"/>
      <c r="N247" s="49"/>
      <c r="O247" s="436"/>
      <c r="P247" s="436"/>
      <c r="Q247" s="49"/>
      <c r="R247" s="437"/>
      <c r="S247" s="438"/>
      <c r="T247" s="438"/>
      <c r="U247" s="438"/>
      <c r="V247" s="438"/>
      <c r="W247" s="49"/>
      <c r="X247" s="297"/>
      <c r="Y247" s="49"/>
      <c r="Z247" s="436"/>
      <c r="AA247" s="436"/>
      <c r="AB247" s="436"/>
      <c r="AC247" s="436"/>
      <c r="AD247" s="436"/>
      <c r="AE247" s="436"/>
      <c r="AF247" s="436"/>
      <c r="AG247" s="49"/>
      <c r="AH247" s="343"/>
      <c r="AI247" s="49"/>
      <c r="AJ247" s="372" t="str">
        <f t="shared" si="7"/>
        <v/>
      </c>
      <c r="AK247" s="319"/>
      <c r="AM247" s="355" t="str">
        <f>IF(ISERROR(VLOOKUP(B247,percelen!BA:IW,AM$32,0)),"N",VLOOKUP(B247,percelen!BA:IW,AM$32,0))</f>
        <v>N</v>
      </c>
      <c r="AN247" s="355" t="str">
        <f>IF(ISERROR(VLOOKUP(B247&amp;"_"&amp;Z247,activiteiten!$A:$BD,AN$32,0)),"N",VLOOKUP(B247&amp;"_"&amp;Z247,activiteiten!$A:$BD,AN$32,0))</f>
        <v>N</v>
      </c>
      <c r="AO247" s="355" t="str">
        <f>IF(ISERROR(VLOOKUP(B247&amp;"_"&amp;Z247,activiteiten!$A:$BE,AO$32,0)),"N",VLOOKUP(B247&amp;"_"&amp;Z247,activiteiten!$A:$BE,AO$32,0))</f>
        <v>N</v>
      </c>
      <c r="AP247" s="355" t="str">
        <f>IF(ISERROR(VLOOKUP(B247,percelen!BA:IW,AP$32,0)),"N",VLOOKUP(B247,percelen!BA:IW,AP$32,0))</f>
        <v>N</v>
      </c>
      <c r="AQ247" s="355" t="str">
        <f>IF(ISERROR(VLOOKUP(B247,percelen!BA:IW,AQ$32,0)),"N",VLOOKUP(B247,percelen!BA:IW,AQ$32,0))</f>
        <v>N</v>
      </c>
      <c r="AR247" s="355" t="str">
        <f t="shared" si="8"/>
        <v>N</v>
      </c>
      <c r="AS247" s="313" t="s">
        <v>448</v>
      </c>
      <c r="AT247" s="317" t="str">
        <f>IF(OR($B247="",ISERROR(VLOOKUP($B247&amp;"_"&amp;$Z247,activiteiten!$A:$BC,AT$32,0))),"",VLOOKUP($B247&amp;"_"&amp;$Z247,activiteiten!$A:$BC,AT$32,0))</f>
        <v/>
      </c>
      <c r="AU247" s="313"/>
      <c r="AV247" s="312" t="str">
        <f>IF(OR($B247="",ISERROR(VLOOKUP($B247&amp;"_"&amp;$Z247,activiteiten!$A:$BC,AV$32,0))),"",VLOOKUP($B247&amp;"_"&amp;$Z247,activiteiten!$A:$BC,AV$32,0))</f>
        <v/>
      </c>
      <c r="AW247" s="312"/>
      <c r="AX247" s="312" t="str">
        <f>IF(OR($B247="",ISERROR(VLOOKUP($B247&amp;"_"&amp;$Z247,activiteiten!$A:$BC,AX$32,0))),"",VLOOKUP($B247&amp;"_"&amp;$Z247,activiteiten!$A:$BC,AX$32,0))</f>
        <v/>
      </c>
      <c r="AY247" s="312"/>
      <c r="AZ247" s="312" t="str">
        <f>IF(OR($B247="",ISERROR(VLOOKUP($B247&amp;"_"&amp;$Z247,activiteiten!$A:$BC,AZ$32,0))),"",VLOOKUP($B247&amp;"_"&amp;$Z247,activiteiten!$A:$BC,AZ$32,0))</f>
        <v/>
      </c>
      <c r="BA247" s="312"/>
      <c r="BB247" s="312" t="str">
        <f>IF(OR($B247="",ISERROR(VLOOKUP($B247&amp;"_"&amp;$Z247,activiteiten!$A:$BC,BB$32,0))),"",VLOOKUP($B247&amp;"_"&amp;$Z247,activiteiten!$A:$BC,BB$32,0))</f>
        <v/>
      </c>
      <c r="BC247" s="312"/>
      <c r="BD247" s="312" t="str">
        <f>IF(OR($B247="",ISERROR(VLOOKUP($B247&amp;"_"&amp;$Z247,activiteiten!$A:$BC,BD$32,0))),"",VLOOKUP($B247&amp;"_"&amp;$Z247,activiteiten!$A:$BC,BD$32,0))</f>
        <v/>
      </c>
      <c r="BG247" s="348" t="str">
        <f>percelen!BK218</f>
        <v>N</v>
      </c>
    </row>
    <row r="248" spans="1:59" x14ac:dyDescent="0.25">
      <c r="A248" s="49"/>
      <c r="B248" s="297"/>
      <c r="C248" s="49"/>
      <c r="D248" s="113"/>
      <c r="E248" s="49"/>
      <c r="F248" s="49" t="str">
        <f>IF(D248&lt;&gt;"",VLOOKUP(D248,LOV_GWSGRP!$BX:$BY,2,0),"")</f>
        <v/>
      </c>
      <c r="G248" s="49"/>
      <c r="H248" s="49"/>
      <c r="I248" s="49"/>
      <c r="J248" s="49"/>
      <c r="K248" s="49"/>
      <c r="L248" s="113"/>
      <c r="M248" s="49"/>
      <c r="N248" s="49"/>
      <c r="O248" s="436"/>
      <c r="P248" s="436"/>
      <c r="Q248" s="49"/>
      <c r="R248" s="437"/>
      <c r="S248" s="438"/>
      <c r="T248" s="438"/>
      <c r="U248" s="438"/>
      <c r="V248" s="438"/>
      <c r="W248" s="49"/>
      <c r="X248" s="297"/>
      <c r="Y248" s="49"/>
      <c r="Z248" s="436"/>
      <c r="AA248" s="436"/>
      <c r="AB248" s="436"/>
      <c r="AC248" s="436"/>
      <c r="AD248" s="436"/>
      <c r="AE248" s="436"/>
      <c r="AF248" s="436"/>
      <c r="AG248" s="49"/>
      <c r="AH248" s="343"/>
      <c r="AI248" s="49"/>
      <c r="AJ248" s="372" t="str">
        <f t="shared" si="7"/>
        <v/>
      </c>
      <c r="AK248" s="319"/>
      <c r="AM248" s="355" t="str">
        <f>IF(ISERROR(VLOOKUP(B248,percelen!BA:IW,AM$32,0)),"N",VLOOKUP(B248,percelen!BA:IW,AM$32,0))</f>
        <v>N</v>
      </c>
      <c r="AN248" s="355" t="str">
        <f>IF(ISERROR(VLOOKUP(B248&amp;"_"&amp;Z248,activiteiten!$A:$BD,AN$32,0)),"N",VLOOKUP(B248&amp;"_"&amp;Z248,activiteiten!$A:$BD,AN$32,0))</f>
        <v>N</v>
      </c>
      <c r="AO248" s="355" t="str">
        <f>IF(ISERROR(VLOOKUP(B248&amp;"_"&amp;Z248,activiteiten!$A:$BE,AO$32,0)),"N",VLOOKUP(B248&amp;"_"&amp;Z248,activiteiten!$A:$BE,AO$32,0))</f>
        <v>N</v>
      </c>
      <c r="AP248" s="355" t="str">
        <f>IF(ISERROR(VLOOKUP(B248,percelen!BA:IW,AP$32,0)),"N",VLOOKUP(B248,percelen!BA:IW,AP$32,0))</f>
        <v>N</v>
      </c>
      <c r="AQ248" s="355" t="str">
        <f>IF(ISERROR(VLOOKUP(B248,percelen!BA:IW,AQ$32,0)),"N",VLOOKUP(B248,percelen!BA:IW,AQ$32,0))</f>
        <v>N</v>
      </c>
      <c r="AR248" s="355" t="str">
        <f t="shared" si="8"/>
        <v>N</v>
      </c>
      <c r="AS248" s="313" t="s">
        <v>448</v>
      </c>
      <c r="AT248" s="317" t="str">
        <f>IF(OR($B248="",ISERROR(VLOOKUP($B248&amp;"_"&amp;$Z248,activiteiten!$A:$BC,AT$32,0))),"",VLOOKUP($B248&amp;"_"&amp;$Z248,activiteiten!$A:$BC,AT$32,0))</f>
        <v/>
      </c>
      <c r="AU248" s="313"/>
      <c r="AV248" s="312" t="str">
        <f>IF(OR($B248="",ISERROR(VLOOKUP($B248&amp;"_"&amp;$Z248,activiteiten!$A:$BC,AV$32,0))),"",VLOOKUP($B248&amp;"_"&amp;$Z248,activiteiten!$A:$BC,AV$32,0))</f>
        <v/>
      </c>
      <c r="AW248" s="312"/>
      <c r="AX248" s="312" t="str">
        <f>IF(OR($B248="",ISERROR(VLOOKUP($B248&amp;"_"&amp;$Z248,activiteiten!$A:$BC,AX$32,0))),"",VLOOKUP($B248&amp;"_"&amp;$Z248,activiteiten!$A:$BC,AX$32,0))</f>
        <v/>
      </c>
      <c r="AY248" s="312"/>
      <c r="AZ248" s="312" t="str">
        <f>IF(OR($B248="",ISERROR(VLOOKUP($B248&amp;"_"&amp;$Z248,activiteiten!$A:$BC,AZ$32,0))),"",VLOOKUP($B248&amp;"_"&amp;$Z248,activiteiten!$A:$BC,AZ$32,0))</f>
        <v/>
      </c>
      <c r="BA248" s="312"/>
      <c r="BB248" s="312" t="str">
        <f>IF(OR($B248="",ISERROR(VLOOKUP($B248&amp;"_"&amp;$Z248,activiteiten!$A:$BC,BB$32,0))),"",VLOOKUP($B248&amp;"_"&amp;$Z248,activiteiten!$A:$BC,BB$32,0))</f>
        <v/>
      </c>
      <c r="BC248" s="312"/>
      <c r="BD248" s="312" t="str">
        <f>IF(OR($B248="",ISERROR(VLOOKUP($B248&amp;"_"&amp;$Z248,activiteiten!$A:$BC,BD$32,0))),"",VLOOKUP($B248&amp;"_"&amp;$Z248,activiteiten!$A:$BC,BD$32,0))</f>
        <v/>
      </c>
      <c r="BG248" s="348" t="str">
        <f>percelen!BK219</f>
        <v>N</v>
      </c>
    </row>
    <row r="249" spans="1:59" x14ac:dyDescent="0.25">
      <c r="A249" s="49"/>
      <c r="B249" s="297"/>
      <c r="C249" s="49"/>
      <c r="D249" s="113"/>
      <c r="E249" s="49"/>
      <c r="F249" s="49" t="str">
        <f>IF(D249&lt;&gt;"",VLOOKUP(D249,LOV_GWSGRP!$BX:$BY,2,0),"")</f>
        <v/>
      </c>
      <c r="G249" s="49"/>
      <c r="H249" s="49"/>
      <c r="I249" s="49"/>
      <c r="J249" s="49"/>
      <c r="K249" s="49"/>
      <c r="L249" s="113"/>
      <c r="M249" s="49"/>
      <c r="N249" s="49"/>
      <c r="O249" s="436"/>
      <c r="P249" s="436"/>
      <c r="Q249" s="49"/>
      <c r="R249" s="437"/>
      <c r="S249" s="438"/>
      <c r="T249" s="438"/>
      <c r="U249" s="438"/>
      <c r="V249" s="438"/>
      <c r="W249" s="49"/>
      <c r="X249" s="297"/>
      <c r="Y249" s="49"/>
      <c r="Z249" s="436"/>
      <c r="AA249" s="436"/>
      <c r="AB249" s="436"/>
      <c r="AC249" s="436"/>
      <c r="AD249" s="436"/>
      <c r="AE249" s="436"/>
      <c r="AF249" s="436"/>
      <c r="AG249" s="49"/>
      <c r="AH249" s="343"/>
      <c r="AI249" s="49"/>
      <c r="AJ249" s="372" t="str">
        <f t="shared" si="7"/>
        <v/>
      </c>
      <c r="AK249" s="319"/>
      <c r="AM249" s="355" t="str">
        <f>IF(ISERROR(VLOOKUP(B249,percelen!BA:IW,AM$32,0)),"N",VLOOKUP(B249,percelen!BA:IW,AM$32,0))</f>
        <v>N</v>
      </c>
      <c r="AN249" s="355" t="str">
        <f>IF(ISERROR(VLOOKUP(B249&amp;"_"&amp;Z249,activiteiten!$A:$BD,AN$32,0)),"N",VLOOKUP(B249&amp;"_"&amp;Z249,activiteiten!$A:$BD,AN$32,0))</f>
        <v>N</v>
      </c>
      <c r="AO249" s="355" t="str">
        <f>IF(ISERROR(VLOOKUP(B249&amp;"_"&amp;Z249,activiteiten!$A:$BE,AO$32,0)),"N",VLOOKUP(B249&amp;"_"&amp;Z249,activiteiten!$A:$BE,AO$32,0))</f>
        <v>N</v>
      </c>
      <c r="AP249" s="355" t="str">
        <f>IF(ISERROR(VLOOKUP(B249,percelen!BA:IW,AP$32,0)),"N",VLOOKUP(B249,percelen!BA:IW,AP$32,0))</f>
        <v>N</v>
      </c>
      <c r="AQ249" s="355" t="str">
        <f>IF(ISERROR(VLOOKUP(B249,percelen!BA:IW,AQ$32,0)),"N",VLOOKUP(B249,percelen!BA:IW,AQ$32,0))</f>
        <v>N</v>
      </c>
      <c r="AR249" s="355" t="str">
        <f t="shared" si="8"/>
        <v>N</v>
      </c>
      <c r="AS249" s="313" t="s">
        <v>448</v>
      </c>
      <c r="AT249" s="317" t="str">
        <f>IF(OR($B249="",ISERROR(VLOOKUP($B249&amp;"_"&amp;$Z249,activiteiten!$A:$BC,AT$32,0))),"",VLOOKUP($B249&amp;"_"&amp;$Z249,activiteiten!$A:$BC,AT$32,0))</f>
        <v/>
      </c>
      <c r="AU249" s="313"/>
      <c r="AV249" s="312" t="str">
        <f>IF(OR($B249="",ISERROR(VLOOKUP($B249&amp;"_"&amp;$Z249,activiteiten!$A:$BC,AV$32,0))),"",VLOOKUP($B249&amp;"_"&amp;$Z249,activiteiten!$A:$BC,AV$32,0))</f>
        <v/>
      </c>
      <c r="AW249" s="312"/>
      <c r="AX249" s="312" t="str">
        <f>IF(OR($B249="",ISERROR(VLOOKUP($B249&amp;"_"&amp;$Z249,activiteiten!$A:$BC,AX$32,0))),"",VLOOKUP($B249&amp;"_"&amp;$Z249,activiteiten!$A:$BC,AX$32,0))</f>
        <v/>
      </c>
      <c r="AY249" s="312"/>
      <c r="AZ249" s="312" t="str">
        <f>IF(OR($B249="",ISERROR(VLOOKUP($B249&amp;"_"&amp;$Z249,activiteiten!$A:$BC,AZ$32,0))),"",VLOOKUP($B249&amp;"_"&amp;$Z249,activiteiten!$A:$BC,AZ$32,0))</f>
        <v/>
      </c>
      <c r="BA249" s="312"/>
      <c r="BB249" s="312" t="str">
        <f>IF(OR($B249="",ISERROR(VLOOKUP($B249&amp;"_"&amp;$Z249,activiteiten!$A:$BC,BB$32,0))),"",VLOOKUP($B249&amp;"_"&amp;$Z249,activiteiten!$A:$BC,BB$32,0))</f>
        <v/>
      </c>
      <c r="BC249" s="312"/>
      <c r="BD249" s="312" t="str">
        <f>IF(OR($B249="",ISERROR(VLOOKUP($B249&amp;"_"&amp;$Z249,activiteiten!$A:$BC,BD$32,0))),"",VLOOKUP($B249&amp;"_"&amp;$Z249,activiteiten!$A:$BC,BD$32,0))</f>
        <v/>
      </c>
      <c r="BG249" s="348" t="str">
        <f>percelen!BK220</f>
        <v>N</v>
      </c>
    </row>
    <row r="250" spans="1:59" x14ac:dyDescent="0.25">
      <c r="A250" s="49"/>
      <c r="B250" s="297"/>
      <c r="C250" s="49"/>
      <c r="D250" s="113"/>
      <c r="E250" s="49"/>
      <c r="F250" s="49" t="str">
        <f>IF(D250&lt;&gt;"",VLOOKUP(D250,LOV_GWSGRP!$BX:$BY,2,0),"")</f>
        <v/>
      </c>
      <c r="G250" s="49"/>
      <c r="H250" s="49"/>
      <c r="I250" s="49"/>
      <c r="J250" s="49"/>
      <c r="K250" s="49"/>
      <c r="L250" s="113"/>
      <c r="M250" s="49"/>
      <c r="N250" s="49"/>
      <c r="O250" s="436"/>
      <c r="P250" s="436"/>
      <c r="Q250" s="49"/>
      <c r="R250" s="437"/>
      <c r="S250" s="438"/>
      <c r="T250" s="438"/>
      <c r="U250" s="438"/>
      <c r="V250" s="438"/>
      <c r="W250" s="49"/>
      <c r="X250" s="297"/>
      <c r="Y250" s="49"/>
      <c r="Z250" s="436"/>
      <c r="AA250" s="436"/>
      <c r="AB250" s="436"/>
      <c r="AC250" s="436"/>
      <c r="AD250" s="436"/>
      <c r="AE250" s="436"/>
      <c r="AF250" s="436"/>
      <c r="AG250" s="49"/>
      <c r="AH250" s="343"/>
      <c r="AI250" s="49"/>
      <c r="AJ250" s="372" t="str">
        <f t="shared" si="7"/>
        <v/>
      </c>
      <c r="AK250" s="319"/>
      <c r="AM250" s="355" t="str">
        <f>IF(ISERROR(VLOOKUP(B250,percelen!BA:IW,AM$32,0)),"N",VLOOKUP(B250,percelen!BA:IW,AM$32,0))</f>
        <v>N</v>
      </c>
      <c r="AN250" s="355" t="str">
        <f>IF(ISERROR(VLOOKUP(B250&amp;"_"&amp;Z250,activiteiten!$A:$BD,AN$32,0)),"N",VLOOKUP(B250&amp;"_"&amp;Z250,activiteiten!$A:$BD,AN$32,0))</f>
        <v>N</v>
      </c>
      <c r="AO250" s="355" t="str">
        <f>IF(ISERROR(VLOOKUP(B250&amp;"_"&amp;Z250,activiteiten!$A:$BE,AO$32,0)),"N",VLOOKUP(B250&amp;"_"&amp;Z250,activiteiten!$A:$BE,AO$32,0))</f>
        <v>N</v>
      </c>
      <c r="AP250" s="355" t="str">
        <f>IF(ISERROR(VLOOKUP(B250,percelen!BA:IW,AP$32,0)),"N",VLOOKUP(B250,percelen!BA:IW,AP$32,0))</f>
        <v>N</v>
      </c>
      <c r="AQ250" s="355" t="str">
        <f>IF(ISERROR(VLOOKUP(B250,percelen!BA:IW,AQ$32,0)),"N",VLOOKUP(B250,percelen!BA:IW,AQ$32,0))</f>
        <v>N</v>
      </c>
      <c r="AR250" s="355" t="str">
        <f t="shared" si="8"/>
        <v>N</v>
      </c>
      <c r="AS250" s="313" t="s">
        <v>448</v>
      </c>
      <c r="AT250" s="317" t="str">
        <f>IF(OR($B250="",ISERROR(VLOOKUP($B250&amp;"_"&amp;$Z250,activiteiten!$A:$BC,AT$32,0))),"",VLOOKUP($B250&amp;"_"&amp;$Z250,activiteiten!$A:$BC,AT$32,0))</f>
        <v/>
      </c>
      <c r="AU250" s="313"/>
      <c r="AV250" s="312" t="str">
        <f>IF(OR($B250="",ISERROR(VLOOKUP($B250&amp;"_"&amp;$Z250,activiteiten!$A:$BC,AV$32,0))),"",VLOOKUP($B250&amp;"_"&amp;$Z250,activiteiten!$A:$BC,AV$32,0))</f>
        <v/>
      </c>
      <c r="AW250" s="312"/>
      <c r="AX250" s="312" t="str">
        <f>IF(OR($B250="",ISERROR(VLOOKUP($B250&amp;"_"&amp;$Z250,activiteiten!$A:$BC,AX$32,0))),"",VLOOKUP($B250&amp;"_"&amp;$Z250,activiteiten!$A:$BC,AX$32,0))</f>
        <v/>
      </c>
      <c r="AY250" s="312"/>
      <c r="AZ250" s="312" t="str">
        <f>IF(OR($B250="",ISERROR(VLOOKUP($B250&amp;"_"&amp;$Z250,activiteiten!$A:$BC,AZ$32,0))),"",VLOOKUP($B250&amp;"_"&amp;$Z250,activiteiten!$A:$BC,AZ$32,0))</f>
        <v/>
      </c>
      <c r="BA250" s="312"/>
      <c r="BB250" s="312" t="str">
        <f>IF(OR($B250="",ISERROR(VLOOKUP($B250&amp;"_"&amp;$Z250,activiteiten!$A:$BC,BB$32,0))),"",VLOOKUP($B250&amp;"_"&amp;$Z250,activiteiten!$A:$BC,BB$32,0))</f>
        <v/>
      </c>
      <c r="BC250" s="312"/>
      <c r="BD250" s="312" t="str">
        <f>IF(OR($B250="",ISERROR(VLOOKUP($B250&amp;"_"&amp;$Z250,activiteiten!$A:$BC,BD$32,0))),"",VLOOKUP($B250&amp;"_"&amp;$Z250,activiteiten!$A:$BC,BD$32,0))</f>
        <v/>
      </c>
      <c r="BG250" s="348" t="str">
        <f>percelen!BK221</f>
        <v>N</v>
      </c>
    </row>
    <row r="251" spans="1:59" x14ac:dyDescent="0.25">
      <c r="A251" s="49"/>
      <c r="B251" s="297"/>
      <c r="C251" s="49"/>
      <c r="D251" s="113"/>
      <c r="E251" s="49"/>
      <c r="F251" s="49" t="str">
        <f>IF(D251&lt;&gt;"",VLOOKUP(D251,LOV_GWSGRP!$BX:$BY,2,0),"")</f>
        <v/>
      </c>
      <c r="G251" s="49"/>
      <c r="H251" s="49"/>
      <c r="I251" s="49"/>
      <c r="J251" s="49"/>
      <c r="K251" s="49"/>
      <c r="L251" s="113"/>
      <c r="M251" s="49"/>
      <c r="N251" s="49"/>
      <c r="O251" s="436"/>
      <c r="P251" s="436"/>
      <c r="Q251" s="49"/>
      <c r="R251" s="437"/>
      <c r="S251" s="438"/>
      <c r="T251" s="438"/>
      <c r="U251" s="438"/>
      <c r="V251" s="438"/>
      <c r="W251" s="49"/>
      <c r="X251" s="297"/>
      <c r="Y251" s="49"/>
      <c r="Z251" s="436"/>
      <c r="AA251" s="436"/>
      <c r="AB251" s="436"/>
      <c r="AC251" s="436"/>
      <c r="AD251" s="436"/>
      <c r="AE251" s="436"/>
      <c r="AF251" s="436"/>
      <c r="AG251" s="49"/>
      <c r="AH251" s="343"/>
      <c r="AI251" s="49"/>
      <c r="AJ251" s="372" t="str">
        <f t="shared" si="7"/>
        <v/>
      </c>
      <c r="AK251" s="319"/>
      <c r="AM251" s="355" t="str">
        <f>IF(ISERROR(VLOOKUP(B251,percelen!BA:IW,AM$32,0)),"N",VLOOKUP(B251,percelen!BA:IW,AM$32,0))</f>
        <v>N</v>
      </c>
      <c r="AN251" s="355" t="str">
        <f>IF(ISERROR(VLOOKUP(B251&amp;"_"&amp;Z251,activiteiten!$A:$BD,AN$32,0)),"N",VLOOKUP(B251&amp;"_"&amp;Z251,activiteiten!$A:$BD,AN$32,0))</f>
        <v>N</v>
      </c>
      <c r="AO251" s="355" t="str">
        <f>IF(ISERROR(VLOOKUP(B251&amp;"_"&amp;Z251,activiteiten!$A:$BE,AO$32,0)),"N",VLOOKUP(B251&amp;"_"&amp;Z251,activiteiten!$A:$BE,AO$32,0))</f>
        <v>N</v>
      </c>
      <c r="AP251" s="355" t="str">
        <f>IF(ISERROR(VLOOKUP(B251,percelen!BA:IW,AP$32,0)),"N",VLOOKUP(B251,percelen!BA:IW,AP$32,0))</f>
        <v>N</v>
      </c>
      <c r="AQ251" s="355" t="str">
        <f>IF(ISERROR(VLOOKUP(B251,percelen!BA:IW,AQ$32,0)),"N",VLOOKUP(B251,percelen!BA:IW,AQ$32,0))</f>
        <v>N</v>
      </c>
      <c r="AR251" s="355" t="str">
        <f t="shared" si="8"/>
        <v>N</v>
      </c>
      <c r="AS251" s="313" t="s">
        <v>448</v>
      </c>
      <c r="AT251" s="317" t="str">
        <f>IF(OR($B251="",ISERROR(VLOOKUP($B251&amp;"_"&amp;$Z251,activiteiten!$A:$BC,AT$32,0))),"",VLOOKUP($B251&amp;"_"&amp;$Z251,activiteiten!$A:$BC,AT$32,0))</f>
        <v/>
      </c>
      <c r="AU251" s="313"/>
      <c r="AV251" s="312" t="str">
        <f>IF(OR($B251="",ISERROR(VLOOKUP($B251&amp;"_"&amp;$Z251,activiteiten!$A:$BC,AV$32,0))),"",VLOOKUP($B251&amp;"_"&amp;$Z251,activiteiten!$A:$BC,AV$32,0))</f>
        <v/>
      </c>
      <c r="AW251" s="312"/>
      <c r="AX251" s="312" t="str">
        <f>IF(OR($B251="",ISERROR(VLOOKUP($B251&amp;"_"&amp;$Z251,activiteiten!$A:$BC,AX$32,0))),"",VLOOKUP($B251&amp;"_"&amp;$Z251,activiteiten!$A:$BC,AX$32,0))</f>
        <v/>
      </c>
      <c r="AY251" s="312"/>
      <c r="AZ251" s="312" t="str">
        <f>IF(OR($B251="",ISERROR(VLOOKUP($B251&amp;"_"&amp;$Z251,activiteiten!$A:$BC,AZ$32,0))),"",VLOOKUP($B251&amp;"_"&amp;$Z251,activiteiten!$A:$BC,AZ$32,0))</f>
        <v/>
      </c>
      <c r="BA251" s="312"/>
      <c r="BB251" s="312" t="str">
        <f>IF(OR($B251="",ISERROR(VLOOKUP($B251&amp;"_"&amp;$Z251,activiteiten!$A:$BC,BB$32,0))),"",VLOOKUP($B251&amp;"_"&amp;$Z251,activiteiten!$A:$BC,BB$32,0))</f>
        <v/>
      </c>
      <c r="BC251" s="312"/>
      <c r="BD251" s="312" t="str">
        <f>IF(OR($B251="",ISERROR(VLOOKUP($B251&amp;"_"&amp;$Z251,activiteiten!$A:$BC,BD$32,0))),"",VLOOKUP($B251&amp;"_"&amp;$Z251,activiteiten!$A:$BC,BD$32,0))</f>
        <v/>
      </c>
      <c r="BG251" s="348" t="str">
        <f>percelen!BK222</f>
        <v>N</v>
      </c>
    </row>
    <row r="252" spans="1:59" x14ac:dyDescent="0.25">
      <c r="A252" s="49"/>
      <c r="B252" s="297"/>
      <c r="C252" s="49"/>
      <c r="D252" s="113"/>
      <c r="E252" s="49"/>
      <c r="F252" s="49" t="str">
        <f>IF(D252&lt;&gt;"",VLOOKUP(D252,LOV_GWSGRP!$BX:$BY,2,0),"")</f>
        <v/>
      </c>
      <c r="G252" s="49"/>
      <c r="H252" s="49"/>
      <c r="I252" s="49"/>
      <c r="J252" s="49"/>
      <c r="K252" s="49"/>
      <c r="L252" s="113"/>
      <c r="M252" s="49"/>
      <c r="N252" s="49"/>
      <c r="O252" s="436"/>
      <c r="P252" s="436"/>
      <c r="Q252" s="49"/>
      <c r="R252" s="437"/>
      <c r="S252" s="438"/>
      <c r="T252" s="438"/>
      <c r="U252" s="438"/>
      <c r="V252" s="438"/>
      <c r="W252" s="49"/>
      <c r="X252" s="297"/>
      <c r="Y252" s="49"/>
      <c r="Z252" s="436"/>
      <c r="AA252" s="436"/>
      <c r="AB252" s="436"/>
      <c r="AC252" s="436"/>
      <c r="AD252" s="436"/>
      <c r="AE252" s="436"/>
      <c r="AF252" s="436"/>
      <c r="AG252" s="49"/>
      <c r="AH252" s="343"/>
      <c r="AI252" s="49"/>
      <c r="AJ252" s="372" t="str">
        <f t="shared" si="7"/>
        <v/>
      </c>
      <c r="AK252" s="319"/>
      <c r="AM252" s="355" t="str">
        <f>IF(ISERROR(VLOOKUP(B252,percelen!BA:IW,AM$32,0)),"N",VLOOKUP(B252,percelen!BA:IW,AM$32,0))</f>
        <v>N</v>
      </c>
      <c r="AN252" s="355" t="str">
        <f>IF(ISERROR(VLOOKUP(B252&amp;"_"&amp;Z252,activiteiten!$A:$BD,AN$32,0)),"N",VLOOKUP(B252&amp;"_"&amp;Z252,activiteiten!$A:$BD,AN$32,0))</f>
        <v>N</v>
      </c>
      <c r="AO252" s="355" t="str">
        <f>IF(ISERROR(VLOOKUP(B252&amp;"_"&amp;Z252,activiteiten!$A:$BE,AO$32,0)),"N",VLOOKUP(B252&amp;"_"&amp;Z252,activiteiten!$A:$BE,AO$32,0))</f>
        <v>N</v>
      </c>
      <c r="AP252" s="355" t="str">
        <f>IF(ISERROR(VLOOKUP(B252,percelen!BA:IW,AP$32,0)),"N",VLOOKUP(B252,percelen!BA:IW,AP$32,0))</f>
        <v>N</v>
      </c>
      <c r="AQ252" s="355" t="str">
        <f>IF(ISERROR(VLOOKUP(B252,percelen!BA:IW,AQ$32,0)),"N",VLOOKUP(B252,percelen!BA:IW,AQ$32,0))</f>
        <v>N</v>
      </c>
      <c r="AR252" s="355" t="str">
        <f t="shared" si="8"/>
        <v>N</v>
      </c>
      <c r="AS252" s="313" t="s">
        <v>448</v>
      </c>
      <c r="AT252" s="317" t="str">
        <f>IF(OR($B252="",ISERROR(VLOOKUP($B252&amp;"_"&amp;$Z252,activiteiten!$A:$BC,AT$32,0))),"",VLOOKUP($B252&amp;"_"&amp;$Z252,activiteiten!$A:$BC,AT$32,0))</f>
        <v/>
      </c>
      <c r="AU252" s="313"/>
      <c r="AV252" s="312" t="str">
        <f>IF(OR($B252="",ISERROR(VLOOKUP($B252&amp;"_"&amp;$Z252,activiteiten!$A:$BC,AV$32,0))),"",VLOOKUP($B252&amp;"_"&amp;$Z252,activiteiten!$A:$BC,AV$32,0))</f>
        <v/>
      </c>
      <c r="AW252" s="312"/>
      <c r="AX252" s="312" t="str">
        <f>IF(OR($B252="",ISERROR(VLOOKUP($B252&amp;"_"&amp;$Z252,activiteiten!$A:$BC,AX$32,0))),"",VLOOKUP($B252&amp;"_"&amp;$Z252,activiteiten!$A:$BC,AX$32,0))</f>
        <v/>
      </c>
      <c r="AY252" s="312"/>
      <c r="AZ252" s="312" t="str">
        <f>IF(OR($B252="",ISERROR(VLOOKUP($B252&amp;"_"&amp;$Z252,activiteiten!$A:$BC,AZ$32,0))),"",VLOOKUP($B252&amp;"_"&amp;$Z252,activiteiten!$A:$BC,AZ$32,0))</f>
        <v/>
      </c>
      <c r="BA252" s="312"/>
      <c r="BB252" s="312" t="str">
        <f>IF(OR($B252="",ISERROR(VLOOKUP($B252&amp;"_"&amp;$Z252,activiteiten!$A:$BC,BB$32,0))),"",VLOOKUP($B252&amp;"_"&amp;$Z252,activiteiten!$A:$BC,BB$32,0))</f>
        <v/>
      </c>
      <c r="BC252" s="312"/>
      <c r="BD252" s="312" t="str">
        <f>IF(OR($B252="",ISERROR(VLOOKUP($B252&amp;"_"&amp;$Z252,activiteiten!$A:$BC,BD$32,0))),"",VLOOKUP($B252&amp;"_"&amp;$Z252,activiteiten!$A:$BC,BD$32,0))</f>
        <v/>
      </c>
      <c r="BG252" s="348" t="str">
        <f>percelen!BK223</f>
        <v>N</v>
      </c>
    </row>
    <row r="253" spans="1:59" x14ac:dyDescent="0.25">
      <c r="A253" s="49"/>
      <c r="B253" s="297"/>
      <c r="C253" s="49"/>
      <c r="D253" s="113"/>
      <c r="E253" s="49"/>
      <c r="F253" s="49" t="str">
        <f>IF(D253&lt;&gt;"",VLOOKUP(D253,LOV_GWSGRP!$BX:$BY,2,0),"")</f>
        <v/>
      </c>
      <c r="G253" s="49"/>
      <c r="H253" s="49"/>
      <c r="I253" s="49"/>
      <c r="J253" s="49"/>
      <c r="K253" s="49"/>
      <c r="L253" s="113"/>
      <c r="M253" s="49"/>
      <c r="N253" s="49"/>
      <c r="O253" s="436"/>
      <c r="P253" s="436"/>
      <c r="Q253" s="49"/>
      <c r="R253" s="437"/>
      <c r="S253" s="438"/>
      <c r="T253" s="438"/>
      <c r="U253" s="438"/>
      <c r="V253" s="438"/>
      <c r="W253" s="49"/>
      <c r="X253" s="297"/>
      <c r="Y253" s="49"/>
      <c r="Z253" s="436"/>
      <c r="AA253" s="436"/>
      <c r="AB253" s="436"/>
      <c r="AC253" s="436"/>
      <c r="AD253" s="436"/>
      <c r="AE253" s="436"/>
      <c r="AF253" s="436"/>
      <c r="AG253" s="49"/>
      <c r="AH253" s="343"/>
      <c r="AI253" s="49"/>
      <c r="AJ253" s="372" t="str">
        <f t="shared" si="7"/>
        <v/>
      </c>
      <c r="AK253" s="319"/>
      <c r="AM253" s="355" t="str">
        <f>IF(ISERROR(VLOOKUP(B253,percelen!BA:IW,AM$32,0)),"N",VLOOKUP(B253,percelen!BA:IW,AM$32,0))</f>
        <v>N</v>
      </c>
      <c r="AN253" s="355" t="str">
        <f>IF(ISERROR(VLOOKUP(B253&amp;"_"&amp;Z253,activiteiten!$A:$BD,AN$32,0)),"N",VLOOKUP(B253&amp;"_"&amp;Z253,activiteiten!$A:$BD,AN$32,0))</f>
        <v>N</v>
      </c>
      <c r="AO253" s="355" t="str">
        <f>IF(ISERROR(VLOOKUP(B253&amp;"_"&amp;Z253,activiteiten!$A:$BE,AO$32,0)),"N",VLOOKUP(B253&amp;"_"&amp;Z253,activiteiten!$A:$BE,AO$32,0))</f>
        <v>N</v>
      </c>
      <c r="AP253" s="355" t="str">
        <f>IF(ISERROR(VLOOKUP(B253,percelen!BA:IW,AP$32,0)),"N",VLOOKUP(B253,percelen!BA:IW,AP$32,0))</f>
        <v>N</v>
      </c>
      <c r="AQ253" s="355" t="str">
        <f>IF(ISERROR(VLOOKUP(B253,percelen!BA:IW,AQ$32,0)),"N",VLOOKUP(B253,percelen!BA:IW,AQ$32,0))</f>
        <v>N</v>
      </c>
      <c r="AR253" s="355" t="str">
        <f t="shared" si="8"/>
        <v>N</v>
      </c>
      <c r="AS253" s="313" t="s">
        <v>448</v>
      </c>
      <c r="AT253" s="317" t="str">
        <f>IF(OR($B253="",ISERROR(VLOOKUP($B253&amp;"_"&amp;$Z253,activiteiten!$A:$BC,AT$32,0))),"",VLOOKUP($B253&amp;"_"&amp;$Z253,activiteiten!$A:$BC,AT$32,0))</f>
        <v/>
      </c>
      <c r="AU253" s="313"/>
      <c r="AV253" s="312" t="str">
        <f>IF(OR($B253="",ISERROR(VLOOKUP($B253&amp;"_"&amp;$Z253,activiteiten!$A:$BC,AV$32,0))),"",VLOOKUP($B253&amp;"_"&amp;$Z253,activiteiten!$A:$BC,AV$32,0))</f>
        <v/>
      </c>
      <c r="AW253" s="312"/>
      <c r="AX253" s="312" t="str">
        <f>IF(OR($B253="",ISERROR(VLOOKUP($B253&amp;"_"&amp;$Z253,activiteiten!$A:$BC,AX$32,0))),"",VLOOKUP($B253&amp;"_"&amp;$Z253,activiteiten!$A:$BC,AX$32,0))</f>
        <v/>
      </c>
      <c r="AY253" s="312"/>
      <c r="AZ253" s="312" t="str">
        <f>IF(OR($B253="",ISERROR(VLOOKUP($B253&amp;"_"&amp;$Z253,activiteiten!$A:$BC,AZ$32,0))),"",VLOOKUP($B253&amp;"_"&amp;$Z253,activiteiten!$A:$BC,AZ$32,0))</f>
        <v/>
      </c>
      <c r="BA253" s="312"/>
      <c r="BB253" s="312" t="str">
        <f>IF(OR($B253="",ISERROR(VLOOKUP($B253&amp;"_"&amp;$Z253,activiteiten!$A:$BC,BB$32,0))),"",VLOOKUP($B253&amp;"_"&amp;$Z253,activiteiten!$A:$BC,BB$32,0))</f>
        <v/>
      </c>
      <c r="BC253" s="312"/>
      <c r="BD253" s="312" t="str">
        <f>IF(OR($B253="",ISERROR(VLOOKUP($B253&amp;"_"&amp;$Z253,activiteiten!$A:$BC,BD$32,0))),"",VLOOKUP($B253&amp;"_"&amp;$Z253,activiteiten!$A:$BC,BD$32,0))</f>
        <v/>
      </c>
      <c r="BG253" s="348" t="str">
        <f>percelen!BK224</f>
        <v>N</v>
      </c>
    </row>
    <row r="254" spans="1:59" x14ac:dyDescent="0.25">
      <c r="A254" s="49"/>
      <c r="B254" s="297"/>
      <c r="C254" s="49"/>
      <c r="D254" s="113"/>
      <c r="E254" s="49"/>
      <c r="F254" s="49" t="str">
        <f>IF(D254&lt;&gt;"",VLOOKUP(D254,LOV_GWSGRP!$BX:$BY,2,0),"")</f>
        <v/>
      </c>
      <c r="G254" s="49"/>
      <c r="H254" s="49"/>
      <c r="I254" s="49"/>
      <c r="J254" s="49"/>
      <c r="K254" s="49"/>
      <c r="L254" s="113"/>
      <c r="M254" s="49"/>
      <c r="N254" s="49"/>
      <c r="O254" s="436"/>
      <c r="P254" s="436"/>
      <c r="Q254" s="49"/>
      <c r="R254" s="437"/>
      <c r="S254" s="438"/>
      <c r="T254" s="438"/>
      <c r="U254" s="438"/>
      <c r="V254" s="438"/>
      <c r="W254" s="49"/>
      <c r="X254" s="297"/>
      <c r="Y254" s="49"/>
      <c r="Z254" s="436"/>
      <c r="AA254" s="436"/>
      <c r="AB254" s="436"/>
      <c r="AC254" s="436"/>
      <c r="AD254" s="436"/>
      <c r="AE254" s="436"/>
      <c r="AF254" s="436"/>
      <c r="AG254" s="49"/>
      <c r="AH254" s="343"/>
      <c r="AI254" s="49"/>
      <c r="AJ254" s="372" t="str">
        <f t="shared" si="7"/>
        <v/>
      </c>
      <c r="AK254" s="319"/>
      <c r="AM254" s="355" t="str">
        <f>IF(ISERROR(VLOOKUP(B254,percelen!BA:IW,AM$32,0)),"N",VLOOKUP(B254,percelen!BA:IW,AM$32,0))</f>
        <v>N</v>
      </c>
      <c r="AN254" s="355" t="str">
        <f>IF(ISERROR(VLOOKUP(B254&amp;"_"&amp;Z254,activiteiten!$A:$BD,AN$32,0)),"N",VLOOKUP(B254&amp;"_"&amp;Z254,activiteiten!$A:$BD,AN$32,0))</f>
        <v>N</v>
      </c>
      <c r="AO254" s="355" t="str">
        <f>IF(ISERROR(VLOOKUP(B254&amp;"_"&amp;Z254,activiteiten!$A:$BE,AO$32,0)),"N",VLOOKUP(B254&amp;"_"&amp;Z254,activiteiten!$A:$BE,AO$32,0))</f>
        <v>N</v>
      </c>
      <c r="AP254" s="355" t="str">
        <f>IF(ISERROR(VLOOKUP(B254,percelen!BA:IW,AP$32,0)),"N",VLOOKUP(B254,percelen!BA:IW,AP$32,0))</f>
        <v>N</v>
      </c>
      <c r="AQ254" s="355" t="str">
        <f>IF(ISERROR(VLOOKUP(B254,percelen!BA:IW,AQ$32,0)),"N",VLOOKUP(B254,percelen!BA:IW,AQ$32,0))</f>
        <v>N</v>
      </c>
      <c r="AR254" s="355" t="str">
        <f t="shared" si="8"/>
        <v>N</v>
      </c>
      <c r="AS254" s="313" t="s">
        <v>448</v>
      </c>
      <c r="AT254" s="317" t="str">
        <f>IF(OR($B254="",ISERROR(VLOOKUP($B254&amp;"_"&amp;$Z254,activiteiten!$A:$BC,AT$32,0))),"",VLOOKUP($B254&amp;"_"&amp;$Z254,activiteiten!$A:$BC,AT$32,0))</f>
        <v/>
      </c>
      <c r="AU254" s="313"/>
      <c r="AV254" s="312" t="str">
        <f>IF(OR($B254="",ISERROR(VLOOKUP($B254&amp;"_"&amp;$Z254,activiteiten!$A:$BC,AV$32,0))),"",VLOOKUP($B254&amp;"_"&amp;$Z254,activiteiten!$A:$BC,AV$32,0))</f>
        <v/>
      </c>
      <c r="AW254" s="312"/>
      <c r="AX254" s="312" t="str">
        <f>IF(OR($B254="",ISERROR(VLOOKUP($B254&amp;"_"&amp;$Z254,activiteiten!$A:$BC,AX$32,0))),"",VLOOKUP($B254&amp;"_"&amp;$Z254,activiteiten!$A:$BC,AX$32,0))</f>
        <v/>
      </c>
      <c r="AY254" s="312"/>
      <c r="AZ254" s="312" t="str">
        <f>IF(OR($B254="",ISERROR(VLOOKUP($B254&amp;"_"&amp;$Z254,activiteiten!$A:$BC,AZ$32,0))),"",VLOOKUP($B254&amp;"_"&amp;$Z254,activiteiten!$A:$BC,AZ$32,0))</f>
        <v/>
      </c>
      <c r="BA254" s="312"/>
      <c r="BB254" s="312" t="str">
        <f>IF(OR($B254="",ISERROR(VLOOKUP($B254&amp;"_"&amp;$Z254,activiteiten!$A:$BC,BB$32,0))),"",VLOOKUP($B254&amp;"_"&amp;$Z254,activiteiten!$A:$BC,BB$32,0))</f>
        <v/>
      </c>
      <c r="BC254" s="312"/>
      <c r="BD254" s="312" t="str">
        <f>IF(OR($B254="",ISERROR(VLOOKUP($B254&amp;"_"&amp;$Z254,activiteiten!$A:$BC,BD$32,0))),"",VLOOKUP($B254&amp;"_"&amp;$Z254,activiteiten!$A:$BC,BD$32,0))</f>
        <v/>
      </c>
      <c r="BG254" s="348" t="str">
        <f>percelen!BK225</f>
        <v>N</v>
      </c>
    </row>
    <row r="255" spans="1:59" x14ac:dyDescent="0.25">
      <c r="A255" s="49"/>
      <c r="B255" s="297"/>
      <c r="C255" s="49"/>
      <c r="D255" s="113"/>
      <c r="E255" s="49"/>
      <c r="F255" s="49" t="str">
        <f>IF(D255&lt;&gt;"",VLOOKUP(D255,LOV_GWSGRP!$BX:$BY,2,0),"")</f>
        <v/>
      </c>
      <c r="G255" s="49"/>
      <c r="H255" s="49"/>
      <c r="I255" s="49"/>
      <c r="J255" s="49"/>
      <c r="K255" s="49"/>
      <c r="L255" s="113"/>
      <c r="M255" s="49"/>
      <c r="N255" s="49"/>
      <c r="O255" s="436"/>
      <c r="P255" s="436"/>
      <c r="Q255" s="49"/>
      <c r="R255" s="437"/>
      <c r="S255" s="438"/>
      <c r="T255" s="438"/>
      <c r="U255" s="438"/>
      <c r="V255" s="438"/>
      <c r="W255" s="49"/>
      <c r="X255" s="297"/>
      <c r="Y255" s="49"/>
      <c r="Z255" s="436"/>
      <c r="AA255" s="436"/>
      <c r="AB255" s="436"/>
      <c r="AC255" s="436"/>
      <c r="AD255" s="436"/>
      <c r="AE255" s="436"/>
      <c r="AF255" s="436"/>
      <c r="AG255" s="49"/>
      <c r="AH255" s="343"/>
      <c r="AI255" s="49"/>
      <c r="AJ255" s="372" t="str">
        <f t="shared" si="7"/>
        <v/>
      </c>
      <c r="AK255" s="319"/>
      <c r="AM255" s="355" t="str">
        <f>IF(ISERROR(VLOOKUP(B255,percelen!BA:IW,AM$32,0)),"N",VLOOKUP(B255,percelen!BA:IW,AM$32,0))</f>
        <v>N</v>
      </c>
      <c r="AN255" s="355" t="str">
        <f>IF(ISERROR(VLOOKUP(B255&amp;"_"&amp;Z255,activiteiten!$A:$BD,AN$32,0)),"N",VLOOKUP(B255&amp;"_"&amp;Z255,activiteiten!$A:$BD,AN$32,0))</f>
        <v>N</v>
      </c>
      <c r="AO255" s="355" t="str">
        <f>IF(ISERROR(VLOOKUP(B255&amp;"_"&amp;Z255,activiteiten!$A:$BE,AO$32,0)),"N",VLOOKUP(B255&amp;"_"&amp;Z255,activiteiten!$A:$BE,AO$32,0))</f>
        <v>N</v>
      </c>
      <c r="AP255" s="355" t="str">
        <f>IF(ISERROR(VLOOKUP(B255,percelen!BA:IW,AP$32,0)),"N",VLOOKUP(B255,percelen!BA:IW,AP$32,0))</f>
        <v>N</v>
      </c>
      <c r="AQ255" s="355" t="str">
        <f>IF(ISERROR(VLOOKUP(B255,percelen!BA:IW,AQ$32,0)),"N",VLOOKUP(B255,percelen!BA:IW,AQ$32,0))</f>
        <v>N</v>
      </c>
      <c r="AR255" s="355" t="str">
        <f t="shared" si="8"/>
        <v>N</v>
      </c>
      <c r="AS255" s="313" t="s">
        <v>448</v>
      </c>
      <c r="AT255" s="317" t="str">
        <f>IF(OR($B255="",ISERROR(VLOOKUP($B255&amp;"_"&amp;$Z255,activiteiten!$A:$BC,AT$32,0))),"",VLOOKUP($B255&amp;"_"&amp;$Z255,activiteiten!$A:$BC,AT$32,0))</f>
        <v/>
      </c>
      <c r="AU255" s="313"/>
      <c r="AV255" s="312" t="str">
        <f>IF(OR($B255="",ISERROR(VLOOKUP($B255&amp;"_"&amp;$Z255,activiteiten!$A:$BC,AV$32,0))),"",VLOOKUP($B255&amp;"_"&amp;$Z255,activiteiten!$A:$BC,AV$32,0))</f>
        <v/>
      </c>
      <c r="AW255" s="312"/>
      <c r="AX255" s="312" t="str">
        <f>IF(OR($B255="",ISERROR(VLOOKUP($B255&amp;"_"&amp;$Z255,activiteiten!$A:$BC,AX$32,0))),"",VLOOKUP($B255&amp;"_"&amp;$Z255,activiteiten!$A:$BC,AX$32,0))</f>
        <v/>
      </c>
      <c r="AY255" s="312"/>
      <c r="AZ255" s="312" t="str">
        <f>IF(OR($B255="",ISERROR(VLOOKUP($B255&amp;"_"&amp;$Z255,activiteiten!$A:$BC,AZ$32,0))),"",VLOOKUP($B255&amp;"_"&amp;$Z255,activiteiten!$A:$BC,AZ$32,0))</f>
        <v/>
      </c>
      <c r="BA255" s="312"/>
      <c r="BB255" s="312" t="str">
        <f>IF(OR($B255="",ISERROR(VLOOKUP($B255&amp;"_"&amp;$Z255,activiteiten!$A:$BC,BB$32,0))),"",VLOOKUP($B255&amp;"_"&amp;$Z255,activiteiten!$A:$BC,BB$32,0))</f>
        <v/>
      </c>
      <c r="BC255" s="312"/>
      <c r="BD255" s="312" t="str">
        <f>IF(OR($B255="",ISERROR(VLOOKUP($B255&amp;"_"&amp;$Z255,activiteiten!$A:$BC,BD$32,0))),"",VLOOKUP($B255&amp;"_"&amp;$Z255,activiteiten!$A:$BC,BD$32,0))</f>
        <v/>
      </c>
      <c r="BG255" s="348" t="str">
        <f>percelen!BK226</f>
        <v>N</v>
      </c>
    </row>
    <row r="256" spans="1:59" x14ac:dyDescent="0.25">
      <c r="A256" s="49"/>
      <c r="B256" s="297"/>
      <c r="C256" s="49"/>
      <c r="D256" s="113"/>
      <c r="E256" s="49"/>
      <c r="F256" s="49" t="str">
        <f>IF(D256&lt;&gt;"",VLOOKUP(D256,LOV_GWSGRP!$BX:$BY,2,0),"")</f>
        <v/>
      </c>
      <c r="G256" s="49"/>
      <c r="H256" s="49"/>
      <c r="I256" s="49"/>
      <c r="J256" s="49"/>
      <c r="K256" s="49"/>
      <c r="L256" s="113"/>
      <c r="M256" s="49"/>
      <c r="N256" s="49"/>
      <c r="O256" s="436"/>
      <c r="P256" s="436"/>
      <c r="Q256" s="49"/>
      <c r="R256" s="437"/>
      <c r="S256" s="438"/>
      <c r="T256" s="438"/>
      <c r="U256" s="438"/>
      <c r="V256" s="438"/>
      <c r="W256" s="49"/>
      <c r="X256" s="297"/>
      <c r="Y256" s="49"/>
      <c r="Z256" s="436"/>
      <c r="AA256" s="436"/>
      <c r="AB256" s="436"/>
      <c r="AC256" s="436"/>
      <c r="AD256" s="436"/>
      <c r="AE256" s="436"/>
      <c r="AF256" s="436"/>
      <c r="AG256" s="49"/>
      <c r="AH256" s="343"/>
      <c r="AI256" s="49"/>
      <c r="AJ256" s="372" t="str">
        <f t="shared" si="7"/>
        <v/>
      </c>
      <c r="AK256" s="319"/>
      <c r="AM256" s="355" t="str">
        <f>IF(ISERROR(VLOOKUP(B256,percelen!BA:IW,AM$32,0)),"N",VLOOKUP(B256,percelen!BA:IW,AM$32,0))</f>
        <v>N</v>
      </c>
      <c r="AN256" s="355" t="str">
        <f>IF(ISERROR(VLOOKUP(B256&amp;"_"&amp;Z256,activiteiten!$A:$BD,AN$32,0)),"N",VLOOKUP(B256&amp;"_"&amp;Z256,activiteiten!$A:$BD,AN$32,0))</f>
        <v>N</v>
      </c>
      <c r="AO256" s="355" t="str">
        <f>IF(ISERROR(VLOOKUP(B256&amp;"_"&amp;Z256,activiteiten!$A:$BE,AO$32,0)),"N",VLOOKUP(B256&amp;"_"&amp;Z256,activiteiten!$A:$BE,AO$32,0))</f>
        <v>N</v>
      </c>
      <c r="AP256" s="355" t="str">
        <f>IF(ISERROR(VLOOKUP(B256,percelen!BA:IW,AP$32,0)),"N",VLOOKUP(B256,percelen!BA:IW,AP$32,0))</f>
        <v>N</v>
      </c>
      <c r="AQ256" s="355" t="str">
        <f>IF(ISERROR(VLOOKUP(B256,percelen!BA:IW,AQ$32,0)),"N",VLOOKUP(B256,percelen!BA:IW,AQ$32,0))</f>
        <v>N</v>
      </c>
      <c r="AR256" s="355" t="str">
        <f t="shared" si="8"/>
        <v>N</v>
      </c>
      <c r="AS256" s="313" t="s">
        <v>448</v>
      </c>
      <c r="AT256" s="317" t="str">
        <f>IF(OR($B256="",ISERROR(VLOOKUP($B256&amp;"_"&amp;$Z256,activiteiten!$A:$BC,AT$32,0))),"",VLOOKUP($B256&amp;"_"&amp;$Z256,activiteiten!$A:$BC,AT$32,0))</f>
        <v/>
      </c>
      <c r="AU256" s="313"/>
      <c r="AV256" s="312" t="str">
        <f>IF(OR($B256="",ISERROR(VLOOKUP($B256&amp;"_"&amp;$Z256,activiteiten!$A:$BC,AV$32,0))),"",VLOOKUP($B256&amp;"_"&amp;$Z256,activiteiten!$A:$BC,AV$32,0))</f>
        <v/>
      </c>
      <c r="AW256" s="312"/>
      <c r="AX256" s="312" t="str">
        <f>IF(OR($B256="",ISERROR(VLOOKUP($B256&amp;"_"&amp;$Z256,activiteiten!$A:$BC,AX$32,0))),"",VLOOKUP($B256&amp;"_"&amp;$Z256,activiteiten!$A:$BC,AX$32,0))</f>
        <v/>
      </c>
      <c r="AY256" s="312"/>
      <c r="AZ256" s="312" t="str">
        <f>IF(OR($B256="",ISERROR(VLOOKUP($B256&amp;"_"&amp;$Z256,activiteiten!$A:$BC,AZ$32,0))),"",VLOOKUP($B256&amp;"_"&amp;$Z256,activiteiten!$A:$BC,AZ$32,0))</f>
        <v/>
      </c>
      <c r="BA256" s="312"/>
      <c r="BB256" s="312" t="str">
        <f>IF(OR($B256="",ISERROR(VLOOKUP($B256&amp;"_"&amp;$Z256,activiteiten!$A:$BC,BB$32,0))),"",VLOOKUP($B256&amp;"_"&amp;$Z256,activiteiten!$A:$BC,BB$32,0))</f>
        <v/>
      </c>
      <c r="BC256" s="312"/>
      <c r="BD256" s="312" t="str">
        <f>IF(OR($B256="",ISERROR(VLOOKUP($B256&amp;"_"&amp;$Z256,activiteiten!$A:$BC,BD$32,0))),"",VLOOKUP($B256&amp;"_"&amp;$Z256,activiteiten!$A:$BC,BD$32,0))</f>
        <v/>
      </c>
      <c r="BG256" s="348" t="str">
        <f>percelen!BK227</f>
        <v>N</v>
      </c>
    </row>
    <row r="257" spans="1:59" x14ac:dyDescent="0.25">
      <c r="A257" s="49"/>
      <c r="B257" s="297"/>
      <c r="C257" s="49"/>
      <c r="D257" s="113"/>
      <c r="E257" s="49"/>
      <c r="F257" s="49" t="str">
        <f>IF(D257&lt;&gt;"",VLOOKUP(D257,LOV_GWSGRP!$BX:$BY,2,0),"")</f>
        <v/>
      </c>
      <c r="G257" s="49"/>
      <c r="H257" s="49"/>
      <c r="I257" s="49"/>
      <c r="J257" s="49"/>
      <c r="K257" s="49"/>
      <c r="L257" s="113"/>
      <c r="M257" s="49"/>
      <c r="N257" s="49"/>
      <c r="O257" s="436"/>
      <c r="P257" s="436"/>
      <c r="Q257" s="49"/>
      <c r="R257" s="437"/>
      <c r="S257" s="438"/>
      <c r="T257" s="438"/>
      <c r="U257" s="438"/>
      <c r="V257" s="438"/>
      <c r="W257" s="49"/>
      <c r="X257" s="297"/>
      <c r="Y257" s="49"/>
      <c r="Z257" s="436"/>
      <c r="AA257" s="436"/>
      <c r="AB257" s="436"/>
      <c r="AC257" s="436"/>
      <c r="AD257" s="436"/>
      <c r="AE257" s="436"/>
      <c r="AF257" s="436"/>
      <c r="AG257" s="49"/>
      <c r="AH257" s="343"/>
      <c r="AI257" s="49"/>
      <c r="AJ257" s="372" t="str">
        <f t="shared" si="7"/>
        <v/>
      </c>
      <c r="AK257" s="319"/>
      <c r="AM257" s="355" t="str">
        <f>IF(ISERROR(VLOOKUP(B257,percelen!BA:IW,AM$32,0)),"N",VLOOKUP(B257,percelen!BA:IW,AM$32,0))</f>
        <v>N</v>
      </c>
      <c r="AN257" s="355" t="str">
        <f>IF(ISERROR(VLOOKUP(B257&amp;"_"&amp;Z257,activiteiten!$A:$BD,AN$32,0)),"N",VLOOKUP(B257&amp;"_"&amp;Z257,activiteiten!$A:$BD,AN$32,0))</f>
        <v>N</v>
      </c>
      <c r="AO257" s="355" t="str">
        <f>IF(ISERROR(VLOOKUP(B257&amp;"_"&amp;Z257,activiteiten!$A:$BE,AO$32,0)),"N",VLOOKUP(B257&amp;"_"&amp;Z257,activiteiten!$A:$BE,AO$32,0))</f>
        <v>N</v>
      </c>
      <c r="AP257" s="355" t="str">
        <f>IF(ISERROR(VLOOKUP(B257,percelen!BA:IW,AP$32,0)),"N",VLOOKUP(B257,percelen!BA:IW,AP$32,0))</f>
        <v>N</v>
      </c>
      <c r="AQ257" s="355" t="str">
        <f>IF(ISERROR(VLOOKUP(B257,percelen!BA:IW,AQ$32,0)),"N",VLOOKUP(B257,percelen!BA:IW,AQ$32,0))</f>
        <v>N</v>
      </c>
      <c r="AR257" s="355" t="str">
        <f t="shared" si="8"/>
        <v>N</v>
      </c>
      <c r="AS257" s="313" t="s">
        <v>448</v>
      </c>
      <c r="AT257" s="317" t="str">
        <f>IF(OR($B257="",ISERROR(VLOOKUP($B257&amp;"_"&amp;$Z257,activiteiten!$A:$BC,AT$32,0))),"",VLOOKUP($B257&amp;"_"&amp;$Z257,activiteiten!$A:$BC,AT$32,0))</f>
        <v/>
      </c>
      <c r="AU257" s="313"/>
      <c r="AV257" s="312" t="str">
        <f>IF(OR($B257="",ISERROR(VLOOKUP($B257&amp;"_"&amp;$Z257,activiteiten!$A:$BC,AV$32,0))),"",VLOOKUP($B257&amp;"_"&amp;$Z257,activiteiten!$A:$BC,AV$32,0))</f>
        <v/>
      </c>
      <c r="AW257" s="312"/>
      <c r="AX257" s="312" t="str">
        <f>IF(OR($B257="",ISERROR(VLOOKUP($B257&amp;"_"&amp;$Z257,activiteiten!$A:$BC,AX$32,0))),"",VLOOKUP($B257&amp;"_"&amp;$Z257,activiteiten!$A:$BC,AX$32,0))</f>
        <v/>
      </c>
      <c r="AY257" s="312"/>
      <c r="AZ257" s="312" t="str">
        <f>IF(OR($B257="",ISERROR(VLOOKUP($B257&amp;"_"&amp;$Z257,activiteiten!$A:$BC,AZ$32,0))),"",VLOOKUP($B257&amp;"_"&amp;$Z257,activiteiten!$A:$BC,AZ$32,0))</f>
        <v/>
      </c>
      <c r="BA257" s="312"/>
      <c r="BB257" s="312" t="str">
        <f>IF(OR($B257="",ISERROR(VLOOKUP($B257&amp;"_"&amp;$Z257,activiteiten!$A:$BC,BB$32,0))),"",VLOOKUP($B257&amp;"_"&amp;$Z257,activiteiten!$A:$BC,BB$32,0))</f>
        <v/>
      </c>
      <c r="BC257" s="312"/>
      <c r="BD257" s="312" t="str">
        <f>IF(OR($B257="",ISERROR(VLOOKUP($B257&amp;"_"&amp;$Z257,activiteiten!$A:$BC,BD$32,0))),"",VLOOKUP($B257&amp;"_"&amp;$Z257,activiteiten!$A:$BC,BD$32,0))</f>
        <v/>
      </c>
      <c r="BG257" s="348" t="str">
        <f>percelen!BK228</f>
        <v>N</v>
      </c>
    </row>
    <row r="258" spans="1:59" x14ac:dyDescent="0.25">
      <c r="A258" s="49"/>
      <c r="B258" s="297"/>
      <c r="C258" s="49"/>
      <c r="D258" s="113"/>
      <c r="E258" s="49"/>
      <c r="F258" s="49" t="str">
        <f>IF(D258&lt;&gt;"",VLOOKUP(D258,LOV_GWSGRP!$BX:$BY,2,0),"")</f>
        <v/>
      </c>
      <c r="G258" s="49"/>
      <c r="H258" s="49"/>
      <c r="I258" s="49"/>
      <c r="J258" s="49"/>
      <c r="K258" s="49"/>
      <c r="L258" s="113"/>
      <c r="M258" s="49"/>
      <c r="N258" s="49"/>
      <c r="O258" s="436"/>
      <c r="P258" s="436"/>
      <c r="Q258" s="49"/>
      <c r="R258" s="437"/>
      <c r="S258" s="438"/>
      <c r="T258" s="438"/>
      <c r="U258" s="438"/>
      <c r="V258" s="438"/>
      <c r="W258" s="49"/>
      <c r="X258" s="297"/>
      <c r="Y258" s="49"/>
      <c r="Z258" s="436"/>
      <c r="AA258" s="436"/>
      <c r="AB258" s="436"/>
      <c r="AC258" s="436"/>
      <c r="AD258" s="436"/>
      <c r="AE258" s="436"/>
      <c r="AF258" s="436"/>
      <c r="AG258" s="49"/>
      <c r="AH258" s="343"/>
      <c r="AI258" s="49"/>
      <c r="AJ258" s="372" t="str">
        <f t="shared" si="7"/>
        <v/>
      </c>
      <c r="AK258" s="319"/>
      <c r="AM258" s="355" t="str">
        <f>IF(ISERROR(VLOOKUP(B258,percelen!BA:IW,AM$32,0)),"N",VLOOKUP(B258,percelen!BA:IW,AM$32,0))</f>
        <v>N</v>
      </c>
      <c r="AN258" s="355" t="str">
        <f>IF(ISERROR(VLOOKUP(B258&amp;"_"&amp;Z258,activiteiten!$A:$BD,AN$32,0)),"N",VLOOKUP(B258&amp;"_"&amp;Z258,activiteiten!$A:$BD,AN$32,0))</f>
        <v>N</v>
      </c>
      <c r="AO258" s="355" t="str">
        <f>IF(ISERROR(VLOOKUP(B258&amp;"_"&amp;Z258,activiteiten!$A:$BE,AO$32,0)),"N",VLOOKUP(B258&amp;"_"&amp;Z258,activiteiten!$A:$BE,AO$32,0))</f>
        <v>N</v>
      </c>
      <c r="AP258" s="355" t="str">
        <f>IF(ISERROR(VLOOKUP(B258,percelen!BA:IW,AP$32,0)),"N",VLOOKUP(B258,percelen!BA:IW,AP$32,0))</f>
        <v>N</v>
      </c>
      <c r="AQ258" s="355" t="str">
        <f>IF(ISERROR(VLOOKUP(B258,percelen!BA:IW,AQ$32,0)),"N",VLOOKUP(B258,percelen!BA:IW,AQ$32,0))</f>
        <v>N</v>
      </c>
      <c r="AR258" s="355" t="str">
        <f t="shared" si="8"/>
        <v>N</v>
      </c>
      <c r="AS258" s="313" t="s">
        <v>448</v>
      </c>
      <c r="AT258" s="317" t="str">
        <f>IF(OR($B258="",ISERROR(VLOOKUP($B258&amp;"_"&amp;$Z258,activiteiten!$A:$BC,AT$32,0))),"",VLOOKUP($B258&amp;"_"&amp;$Z258,activiteiten!$A:$BC,AT$32,0))</f>
        <v/>
      </c>
      <c r="AU258" s="313"/>
      <c r="AV258" s="312" t="str">
        <f>IF(OR($B258="",ISERROR(VLOOKUP($B258&amp;"_"&amp;$Z258,activiteiten!$A:$BC,AV$32,0))),"",VLOOKUP($B258&amp;"_"&amp;$Z258,activiteiten!$A:$BC,AV$32,0))</f>
        <v/>
      </c>
      <c r="AW258" s="312"/>
      <c r="AX258" s="312" t="str">
        <f>IF(OR($B258="",ISERROR(VLOOKUP($B258&amp;"_"&amp;$Z258,activiteiten!$A:$BC,AX$32,0))),"",VLOOKUP($B258&amp;"_"&amp;$Z258,activiteiten!$A:$BC,AX$32,0))</f>
        <v/>
      </c>
      <c r="AY258" s="312"/>
      <c r="AZ258" s="312" t="str">
        <f>IF(OR($B258="",ISERROR(VLOOKUP($B258&amp;"_"&amp;$Z258,activiteiten!$A:$BC,AZ$32,0))),"",VLOOKUP($B258&amp;"_"&amp;$Z258,activiteiten!$A:$BC,AZ$32,0))</f>
        <v/>
      </c>
      <c r="BA258" s="312"/>
      <c r="BB258" s="312" t="str">
        <f>IF(OR($B258="",ISERROR(VLOOKUP($B258&amp;"_"&amp;$Z258,activiteiten!$A:$BC,BB$32,0))),"",VLOOKUP($B258&amp;"_"&amp;$Z258,activiteiten!$A:$BC,BB$32,0))</f>
        <v/>
      </c>
      <c r="BC258" s="312"/>
      <c r="BD258" s="312" t="str">
        <f>IF(OR($B258="",ISERROR(VLOOKUP($B258&amp;"_"&amp;$Z258,activiteiten!$A:$BC,BD$32,0))),"",VLOOKUP($B258&amp;"_"&amp;$Z258,activiteiten!$A:$BC,BD$32,0))</f>
        <v/>
      </c>
      <c r="BG258" s="348" t="str">
        <f>percelen!BK229</f>
        <v>N</v>
      </c>
    </row>
    <row r="259" spans="1:59" x14ac:dyDescent="0.25">
      <c r="A259" s="49"/>
      <c r="B259" s="297"/>
      <c r="C259" s="49"/>
      <c r="D259" s="113"/>
      <c r="E259" s="49"/>
      <c r="F259" s="49" t="str">
        <f>IF(D259&lt;&gt;"",VLOOKUP(D259,LOV_GWSGRP!$BX:$BY,2,0),"")</f>
        <v/>
      </c>
      <c r="G259" s="49"/>
      <c r="H259" s="49"/>
      <c r="I259" s="49"/>
      <c r="J259" s="49"/>
      <c r="K259" s="49"/>
      <c r="L259" s="113"/>
      <c r="M259" s="49"/>
      <c r="N259" s="49"/>
      <c r="O259" s="436"/>
      <c r="P259" s="436"/>
      <c r="Q259" s="49"/>
      <c r="R259" s="437"/>
      <c r="S259" s="438"/>
      <c r="T259" s="438"/>
      <c r="U259" s="438"/>
      <c r="V259" s="438"/>
      <c r="W259" s="49"/>
      <c r="X259" s="297"/>
      <c r="Y259" s="49"/>
      <c r="Z259" s="436"/>
      <c r="AA259" s="436"/>
      <c r="AB259" s="436"/>
      <c r="AC259" s="436"/>
      <c r="AD259" s="436"/>
      <c r="AE259" s="436"/>
      <c r="AF259" s="436"/>
      <c r="AG259" s="49"/>
      <c r="AH259" s="343"/>
      <c r="AI259" s="49"/>
      <c r="AJ259" s="372" t="str">
        <f t="shared" si="7"/>
        <v/>
      </c>
      <c r="AK259" s="319"/>
      <c r="AM259" s="355" t="str">
        <f>IF(ISERROR(VLOOKUP(B259,percelen!BA:IW,AM$32,0)),"N",VLOOKUP(B259,percelen!BA:IW,AM$32,0))</f>
        <v>N</v>
      </c>
      <c r="AN259" s="355" t="str">
        <f>IF(ISERROR(VLOOKUP(B259&amp;"_"&amp;Z259,activiteiten!$A:$BD,AN$32,0)),"N",VLOOKUP(B259&amp;"_"&amp;Z259,activiteiten!$A:$BD,AN$32,0))</f>
        <v>N</v>
      </c>
      <c r="AO259" s="355" t="str">
        <f>IF(ISERROR(VLOOKUP(B259&amp;"_"&amp;Z259,activiteiten!$A:$BE,AO$32,0)),"N",VLOOKUP(B259&amp;"_"&amp;Z259,activiteiten!$A:$BE,AO$32,0))</f>
        <v>N</v>
      </c>
      <c r="AP259" s="355" t="str">
        <f>IF(ISERROR(VLOOKUP(B259,percelen!BA:IW,AP$32,0)),"N",VLOOKUP(B259,percelen!BA:IW,AP$32,0))</f>
        <v>N</v>
      </c>
      <c r="AQ259" s="355" t="str">
        <f>IF(ISERROR(VLOOKUP(B259,percelen!BA:IW,AQ$32,0)),"N",VLOOKUP(B259,percelen!BA:IW,AQ$32,0))</f>
        <v>N</v>
      </c>
      <c r="AR259" s="355" t="str">
        <f t="shared" si="8"/>
        <v>N</v>
      </c>
      <c r="AS259" s="313" t="s">
        <v>448</v>
      </c>
      <c r="AT259" s="317" t="str">
        <f>IF(OR($B259="",ISERROR(VLOOKUP($B259&amp;"_"&amp;$Z259,activiteiten!$A:$BC,AT$32,0))),"",VLOOKUP($B259&amp;"_"&amp;$Z259,activiteiten!$A:$BC,AT$32,0))</f>
        <v/>
      </c>
      <c r="AU259" s="313"/>
      <c r="AV259" s="312" t="str">
        <f>IF(OR($B259="",ISERROR(VLOOKUP($B259&amp;"_"&amp;$Z259,activiteiten!$A:$BC,AV$32,0))),"",VLOOKUP($B259&amp;"_"&amp;$Z259,activiteiten!$A:$BC,AV$32,0))</f>
        <v/>
      </c>
      <c r="AW259" s="312"/>
      <c r="AX259" s="312" t="str">
        <f>IF(OR($B259="",ISERROR(VLOOKUP($B259&amp;"_"&amp;$Z259,activiteiten!$A:$BC,AX$32,0))),"",VLOOKUP($B259&amp;"_"&amp;$Z259,activiteiten!$A:$BC,AX$32,0))</f>
        <v/>
      </c>
      <c r="AY259" s="312"/>
      <c r="AZ259" s="312" t="str">
        <f>IF(OR($B259="",ISERROR(VLOOKUP($B259&amp;"_"&amp;$Z259,activiteiten!$A:$BC,AZ$32,0))),"",VLOOKUP($B259&amp;"_"&amp;$Z259,activiteiten!$A:$BC,AZ$32,0))</f>
        <v/>
      </c>
      <c r="BA259" s="312"/>
      <c r="BB259" s="312" t="str">
        <f>IF(OR($B259="",ISERROR(VLOOKUP($B259&amp;"_"&amp;$Z259,activiteiten!$A:$BC,BB$32,0))),"",VLOOKUP($B259&amp;"_"&amp;$Z259,activiteiten!$A:$BC,BB$32,0))</f>
        <v/>
      </c>
      <c r="BC259" s="312"/>
      <c r="BD259" s="312" t="str">
        <f>IF(OR($B259="",ISERROR(VLOOKUP($B259&amp;"_"&amp;$Z259,activiteiten!$A:$BC,BD$32,0))),"",VLOOKUP($B259&amp;"_"&amp;$Z259,activiteiten!$A:$BC,BD$32,0))</f>
        <v/>
      </c>
      <c r="BG259" s="348" t="str">
        <f>percelen!BK230</f>
        <v>N</v>
      </c>
    </row>
    <row r="260" spans="1:59" x14ac:dyDescent="0.25">
      <c r="A260" s="49"/>
      <c r="B260" s="297"/>
      <c r="C260" s="49"/>
      <c r="D260" s="113"/>
      <c r="E260" s="49"/>
      <c r="F260" s="49" t="str">
        <f>IF(D260&lt;&gt;"",VLOOKUP(D260,LOV_GWSGRP!$BX:$BY,2,0),"")</f>
        <v/>
      </c>
      <c r="G260" s="49"/>
      <c r="H260" s="49"/>
      <c r="I260" s="49"/>
      <c r="J260" s="49"/>
      <c r="K260" s="49"/>
      <c r="L260" s="113"/>
      <c r="M260" s="49"/>
      <c r="N260" s="49"/>
      <c r="O260" s="436"/>
      <c r="P260" s="436"/>
      <c r="Q260" s="49"/>
      <c r="R260" s="437"/>
      <c r="S260" s="438"/>
      <c r="T260" s="438"/>
      <c r="U260" s="438"/>
      <c r="V260" s="438"/>
      <c r="W260" s="49"/>
      <c r="X260" s="297"/>
      <c r="Y260" s="49"/>
      <c r="Z260" s="436"/>
      <c r="AA260" s="436"/>
      <c r="AB260" s="436"/>
      <c r="AC260" s="436"/>
      <c r="AD260" s="436"/>
      <c r="AE260" s="436"/>
      <c r="AF260" s="436"/>
      <c r="AG260" s="49"/>
      <c r="AH260" s="343"/>
      <c r="AI260" s="49"/>
      <c r="AJ260" s="372" t="str">
        <f t="shared" si="7"/>
        <v/>
      </c>
      <c r="AK260" s="319"/>
      <c r="AM260" s="355" t="str">
        <f>IF(ISERROR(VLOOKUP(B260,percelen!BA:IW,AM$32,0)),"N",VLOOKUP(B260,percelen!BA:IW,AM$32,0))</f>
        <v>N</v>
      </c>
      <c r="AN260" s="355" t="str">
        <f>IF(ISERROR(VLOOKUP(B260&amp;"_"&amp;Z260,activiteiten!$A:$BD,AN$32,0)),"N",VLOOKUP(B260&amp;"_"&amp;Z260,activiteiten!$A:$BD,AN$32,0))</f>
        <v>N</v>
      </c>
      <c r="AO260" s="355" t="str">
        <f>IF(ISERROR(VLOOKUP(B260&amp;"_"&amp;Z260,activiteiten!$A:$BE,AO$32,0)),"N",VLOOKUP(B260&amp;"_"&amp;Z260,activiteiten!$A:$BE,AO$32,0))</f>
        <v>N</v>
      </c>
      <c r="AP260" s="355" t="str">
        <f>IF(ISERROR(VLOOKUP(B260,percelen!BA:IW,AP$32,0)),"N",VLOOKUP(B260,percelen!BA:IW,AP$32,0))</f>
        <v>N</v>
      </c>
      <c r="AQ260" s="355" t="str">
        <f>IF(ISERROR(VLOOKUP(B260,percelen!BA:IW,AQ$32,0)),"N",VLOOKUP(B260,percelen!BA:IW,AQ$32,0))</f>
        <v>N</v>
      </c>
      <c r="AR260" s="355" t="str">
        <f t="shared" si="8"/>
        <v>N</v>
      </c>
      <c r="AS260" s="313" t="s">
        <v>448</v>
      </c>
      <c r="AT260" s="317" t="str">
        <f>IF(OR($B260="",ISERROR(VLOOKUP($B260&amp;"_"&amp;$Z260,activiteiten!$A:$BC,AT$32,0))),"",VLOOKUP($B260&amp;"_"&amp;$Z260,activiteiten!$A:$BC,AT$32,0))</f>
        <v/>
      </c>
      <c r="AU260" s="313"/>
      <c r="AV260" s="312" t="str">
        <f>IF(OR($B260="",ISERROR(VLOOKUP($B260&amp;"_"&amp;$Z260,activiteiten!$A:$BC,AV$32,0))),"",VLOOKUP($B260&amp;"_"&amp;$Z260,activiteiten!$A:$BC,AV$32,0))</f>
        <v/>
      </c>
      <c r="AW260" s="312"/>
      <c r="AX260" s="312" t="str">
        <f>IF(OR($B260="",ISERROR(VLOOKUP($B260&amp;"_"&amp;$Z260,activiteiten!$A:$BC,AX$32,0))),"",VLOOKUP($B260&amp;"_"&amp;$Z260,activiteiten!$A:$BC,AX$32,0))</f>
        <v/>
      </c>
      <c r="AY260" s="312"/>
      <c r="AZ260" s="312" t="str">
        <f>IF(OR($B260="",ISERROR(VLOOKUP($B260&amp;"_"&amp;$Z260,activiteiten!$A:$BC,AZ$32,0))),"",VLOOKUP($B260&amp;"_"&amp;$Z260,activiteiten!$A:$BC,AZ$32,0))</f>
        <v/>
      </c>
      <c r="BA260" s="312"/>
      <c r="BB260" s="312" t="str">
        <f>IF(OR($B260="",ISERROR(VLOOKUP($B260&amp;"_"&amp;$Z260,activiteiten!$A:$BC,BB$32,0))),"",VLOOKUP($B260&amp;"_"&amp;$Z260,activiteiten!$A:$BC,BB$32,0))</f>
        <v/>
      </c>
      <c r="BC260" s="312"/>
      <c r="BD260" s="312" t="str">
        <f>IF(OR($B260="",ISERROR(VLOOKUP($B260&amp;"_"&amp;$Z260,activiteiten!$A:$BC,BD$32,0))),"",VLOOKUP($B260&amp;"_"&amp;$Z260,activiteiten!$A:$BC,BD$32,0))</f>
        <v/>
      </c>
      <c r="BG260" s="348" t="str">
        <f>percelen!BK231</f>
        <v>N</v>
      </c>
    </row>
    <row r="261" spans="1:59" x14ac:dyDescent="0.25">
      <c r="A261" s="49"/>
      <c r="B261" s="297"/>
      <c r="C261" s="49"/>
      <c r="D261" s="113"/>
      <c r="E261" s="49"/>
      <c r="F261" s="49" t="str">
        <f>IF(D261&lt;&gt;"",VLOOKUP(D261,LOV_GWSGRP!$BX:$BY,2,0),"")</f>
        <v/>
      </c>
      <c r="G261" s="49"/>
      <c r="H261" s="49"/>
      <c r="I261" s="49"/>
      <c r="J261" s="49"/>
      <c r="K261" s="49"/>
      <c r="L261" s="113"/>
      <c r="M261" s="49"/>
      <c r="N261" s="49"/>
      <c r="O261" s="436"/>
      <c r="P261" s="436"/>
      <c r="Q261" s="49"/>
      <c r="R261" s="437"/>
      <c r="S261" s="438"/>
      <c r="T261" s="438"/>
      <c r="U261" s="438"/>
      <c r="V261" s="438"/>
      <c r="W261" s="49"/>
      <c r="X261" s="297"/>
      <c r="Y261" s="49"/>
      <c r="Z261" s="436"/>
      <c r="AA261" s="436"/>
      <c r="AB261" s="436"/>
      <c r="AC261" s="436"/>
      <c r="AD261" s="436"/>
      <c r="AE261" s="436"/>
      <c r="AF261" s="436"/>
      <c r="AG261" s="49"/>
      <c r="AH261" s="343"/>
      <c r="AI261" s="49"/>
      <c r="AJ261" s="372" t="str">
        <f t="shared" si="7"/>
        <v/>
      </c>
      <c r="AK261" s="319"/>
      <c r="AM261" s="355" t="str">
        <f>IF(ISERROR(VLOOKUP(B261,percelen!BA:IW,AM$32,0)),"N",VLOOKUP(B261,percelen!BA:IW,AM$32,0))</f>
        <v>N</v>
      </c>
      <c r="AN261" s="355" t="str">
        <f>IF(ISERROR(VLOOKUP(B261&amp;"_"&amp;Z261,activiteiten!$A:$BD,AN$32,0)),"N",VLOOKUP(B261&amp;"_"&amp;Z261,activiteiten!$A:$BD,AN$32,0))</f>
        <v>N</v>
      </c>
      <c r="AO261" s="355" t="str">
        <f>IF(ISERROR(VLOOKUP(B261&amp;"_"&amp;Z261,activiteiten!$A:$BE,AO$32,0)),"N",VLOOKUP(B261&amp;"_"&amp;Z261,activiteiten!$A:$BE,AO$32,0))</f>
        <v>N</v>
      </c>
      <c r="AP261" s="355" t="str">
        <f>IF(ISERROR(VLOOKUP(B261,percelen!BA:IW,AP$32,0)),"N",VLOOKUP(B261,percelen!BA:IW,AP$32,0))</f>
        <v>N</v>
      </c>
      <c r="AQ261" s="355" t="str">
        <f>IF(ISERROR(VLOOKUP(B261,percelen!BA:IW,AQ$32,0)),"N",VLOOKUP(B261,percelen!BA:IW,AQ$32,0))</f>
        <v>N</v>
      </c>
      <c r="AR261" s="355" t="str">
        <f t="shared" si="8"/>
        <v>N</v>
      </c>
      <c r="AS261" s="313" t="s">
        <v>448</v>
      </c>
      <c r="AT261" s="317" t="str">
        <f>IF(OR($B261="",ISERROR(VLOOKUP($B261&amp;"_"&amp;$Z261,activiteiten!$A:$BC,AT$32,0))),"",VLOOKUP($B261&amp;"_"&amp;$Z261,activiteiten!$A:$BC,AT$32,0))</f>
        <v/>
      </c>
      <c r="AU261" s="313"/>
      <c r="AV261" s="312" t="str">
        <f>IF(OR($B261="",ISERROR(VLOOKUP($B261&amp;"_"&amp;$Z261,activiteiten!$A:$BC,AV$32,0))),"",VLOOKUP($B261&amp;"_"&amp;$Z261,activiteiten!$A:$BC,AV$32,0))</f>
        <v/>
      </c>
      <c r="AW261" s="312"/>
      <c r="AX261" s="312" t="str">
        <f>IF(OR($B261="",ISERROR(VLOOKUP($B261&amp;"_"&amp;$Z261,activiteiten!$A:$BC,AX$32,0))),"",VLOOKUP($B261&amp;"_"&amp;$Z261,activiteiten!$A:$BC,AX$32,0))</f>
        <v/>
      </c>
      <c r="AY261" s="312"/>
      <c r="AZ261" s="312" t="str">
        <f>IF(OR($B261="",ISERROR(VLOOKUP($B261&amp;"_"&amp;$Z261,activiteiten!$A:$BC,AZ$32,0))),"",VLOOKUP($B261&amp;"_"&amp;$Z261,activiteiten!$A:$BC,AZ$32,0))</f>
        <v/>
      </c>
      <c r="BA261" s="312"/>
      <c r="BB261" s="312" t="str">
        <f>IF(OR($B261="",ISERROR(VLOOKUP($B261&amp;"_"&amp;$Z261,activiteiten!$A:$BC,BB$32,0))),"",VLOOKUP($B261&amp;"_"&amp;$Z261,activiteiten!$A:$BC,BB$32,0))</f>
        <v/>
      </c>
      <c r="BC261" s="312"/>
      <c r="BD261" s="312" t="str">
        <f>IF(OR($B261="",ISERROR(VLOOKUP($B261&amp;"_"&amp;$Z261,activiteiten!$A:$BC,BD$32,0))),"",VLOOKUP($B261&amp;"_"&amp;$Z261,activiteiten!$A:$BC,BD$32,0))</f>
        <v/>
      </c>
      <c r="BG261" s="348" t="str">
        <f>percelen!BK232</f>
        <v>N</v>
      </c>
    </row>
    <row r="262" spans="1:59" x14ac:dyDescent="0.25">
      <c r="A262" s="49"/>
      <c r="B262" s="297"/>
      <c r="C262" s="49"/>
      <c r="D262" s="113"/>
      <c r="E262" s="49"/>
      <c r="F262" s="49" t="str">
        <f>IF(D262&lt;&gt;"",VLOOKUP(D262,LOV_GWSGRP!$BX:$BY,2,0),"")</f>
        <v/>
      </c>
      <c r="G262" s="49"/>
      <c r="H262" s="49"/>
      <c r="I262" s="49"/>
      <c r="J262" s="49"/>
      <c r="K262" s="49"/>
      <c r="L262" s="113"/>
      <c r="M262" s="49"/>
      <c r="N262" s="49"/>
      <c r="O262" s="436"/>
      <c r="P262" s="436"/>
      <c r="Q262" s="49"/>
      <c r="R262" s="437"/>
      <c r="S262" s="438"/>
      <c r="T262" s="438"/>
      <c r="U262" s="438"/>
      <c r="V262" s="438"/>
      <c r="W262" s="49"/>
      <c r="X262" s="297"/>
      <c r="Y262" s="49"/>
      <c r="Z262" s="436"/>
      <c r="AA262" s="436"/>
      <c r="AB262" s="436"/>
      <c r="AC262" s="436"/>
      <c r="AD262" s="436"/>
      <c r="AE262" s="436"/>
      <c r="AF262" s="436"/>
      <c r="AG262" s="49"/>
      <c r="AH262" s="343"/>
      <c r="AI262" s="49"/>
      <c r="AJ262" s="372" t="str">
        <f t="shared" si="7"/>
        <v/>
      </c>
      <c r="AK262" s="319"/>
      <c r="AM262" s="355" t="str">
        <f>IF(ISERROR(VLOOKUP(B262,percelen!BA:IW,AM$32,0)),"N",VLOOKUP(B262,percelen!BA:IW,AM$32,0))</f>
        <v>N</v>
      </c>
      <c r="AN262" s="355" t="str">
        <f>IF(ISERROR(VLOOKUP(B262&amp;"_"&amp;Z262,activiteiten!$A:$BD,AN$32,0)),"N",VLOOKUP(B262&amp;"_"&amp;Z262,activiteiten!$A:$BD,AN$32,0))</f>
        <v>N</v>
      </c>
      <c r="AO262" s="355" t="str">
        <f>IF(ISERROR(VLOOKUP(B262&amp;"_"&amp;Z262,activiteiten!$A:$BE,AO$32,0)),"N",VLOOKUP(B262&amp;"_"&amp;Z262,activiteiten!$A:$BE,AO$32,0))</f>
        <v>N</v>
      </c>
      <c r="AP262" s="355" t="str">
        <f>IF(ISERROR(VLOOKUP(B262,percelen!BA:IW,AP$32,0)),"N",VLOOKUP(B262,percelen!BA:IW,AP$32,0))</f>
        <v>N</v>
      </c>
      <c r="AQ262" s="355" t="str">
        <f>IF(ISERROR(VLOOKUP(B262,percelen!BA:IW,AQ$32,0)),"N",VLOOKUP(B262,percelen!BA:IW,AQ$32,0))</f>
        <v>N</v>
      </c>
      <c r="AR262" s="355" t="str">
        <f t="shared" si="8"/>
        <v>N</v>
      </c>
      <c r="AS262" s="313" t="s">
        <v>448</v>
      </c>
      <c r="AT262" s="317" t="str">
        <f>IF(OR($B262="",ISERROR(VLOOKUP($B262&amp;"_"&amp;$Z262,activiteiten!$A:$BC,AT$32,0))),"",VLOOKUP($B262&amp;"_"&amp;$Z262,activiteiten!$A:$BC,AT$32,0))</f>
        <v/>
      </c>
      <c r="AU262" s="313"/>
      <c r="AV262" s="312" t="str">
        <f>IF(OR($B262="",ISERROR(VLOOKUP($B262&amp;"_"&amp;$Z262,activiteiten!$A:$BC,AV$32,0))),"",VLOOKUP($B262&amp;"_"&amp;$Z262,activiteiten!$A:$BC,AV$32,0))</f>
        <v/>
      </c>
      <c r="AW262" s="312"/>
      <c r="AX262" s="312" t="str">
        <f>IF(OR($B262="",ISERROR(VLOOKUP($B262&amp;"_"&amp;$Z262,activiteiten!$A:$BC,AX$32,0))),"",VLOOKUP($B262&amp;"_"&amp;$Z262,activiteiten!$A:$BC,AX$32,0))</f>
        <v/>
      </c>
      <c r="AY262" s="312"/>
      <c r="AZ262" s="312" t="str">
        <f>IF(OR($B262="",ISERROR(VLOOKUP($B262&amp;"_"&amp;$Z262,activiteiten!$A:$BC,AZ$32,0))),"",VLOOKUP($B262&amp;"_"&amp;$Z262,activiteiten!$A:$BC,AZ$32,0))</f>
        <v/>
      </c>
      <c r="BA262" s="312"/>
      <c r="BB262" s="312" t="str">
        <f>IF(OR($B262="",ISERROR(VLOOKUP($B262&amp;"_"&amp;$Z262,activiteiten!$A:$BC,BB$32,0))),"",VLOOKUP($B262&amp;"_"&amp;$Z262,activiteiten!$A:$BC,BB$32,0))</f>
        <v/>
      </c>
      <c r="BC262" s="312"/>
      <c r="BD262" s="312" t="str">
        <f>IF(OR($B262="",ISERROR(VLOOKUP($B262&amp;"_"&amp;$Z262,activiteiten!$A:$BC,BD$32,0))),"",VLOOKUP($B262&amp;"_"&amp;$Z262,activiteiten!$A:$BC,BD$32,0))</f>
        <v/>
      </c>
      <c r="BG262" s="348" t="str">
        <f>percelen!BK233</f>
        <v>N</v>
      </c>
    </row>
    <row r="263" spans="1:59" x14ac:dyDescent="0.25">
      <c r="A263" s="49"/>
      <c r="B263" s="297"/>
      <c r="C263" s="49"/>
      <c r="D263" s="113"/>
      <c r="E263" s="49"/>
      <c r="F263" s="49" t="str">
        <f>IF(D263&lt;&gt;"",VLOOKUP(D263,LOV_GWSGRP!$BX:$BY,2,0),"")</f>
        <v/>
      </c>
      <c r="G263" s="49"/>
      <c r="H263" s="49"/>
      <c r="I263" s="49"/>
      <c r="J263" s="49"/>
      <c r="K263" s="49"/>
      <c r="L263" s="113"/>
      <c r="M263" s="49"/>
      <c r="N263" s="49"/>
      <c r="O263" s="436"/>
      <c r="P263" s="436"/>
      <c r="Q263" s="49"/>
      <c r="R263" s="437"/>
      <c r="S263" s="438"/>
      <c r="T263" s="438"/>
      <c r="U263" s="438"/>
      <c r="V263" s="438"/>
      <c r="W263" s="49"/>
      <c r="X263" s="297"/>
      <c r="Y263" s="49"/>
      <c r="Z263" s="436"/>
      <c r="AA263" s="436"/>
      <c r="AB263" s="436"/>
      <c r="AC263" s="436"/>
      <c r="AD263" s="436"/>
      <c r="AE263" s="436"/>
      <c r="AF263" s="436"/>
      <c r="AG263" s="49"/>
      <c r="AH263" s="343"/>
      <c r="AI263" s="49"/>
      <c r="AJ263" s="372" t="str">
        <f t="shared" si="7"/>
        <v/>
      </c>
      <c r="AK263" s="319"/>
      <c r="AM263" s="355" t="str">
        <f>IF(ISERROR(VLOOKUP(B263,percelen!BA:IW,AM$32,0)),"N",VLOOKUP(B263,percelen!BA:IW,AM$32,0))</f>
        <v>N</v>
      </c>
      <c r="AN263" s="355" t="str">
        <f>IF(ISERROR(VLOOKUP(B263&amp;"_"&amp;Z263,activiteiten!$A:$BD,AN$32,0)),"N",VLOOKUP(B263&amp;"_"&amp;Z263,activiteiten!$A:$BD,AN$32,0))</f>
        <v>N</v>
      </c>
      <c r="AO263" s="355" t="str">
        <f>IF(ISERROR(VLOOKUP(B263&amp;"_"&amp;Z263,activiteiten!$A:$BE,AO$32,0)),"N",VLOOKUP(B263&amp;"_"&amp;Z263,activiteiten!$A:$BE,AO$32,0))</f>
        <v>N</v>
      </c>
      <c r="AP263" s="355" t="str">
        <f>IF(ISERROR(VLOOKUP(B263,percelen!BA:IW,AP$32,0)),"N",VLOOKUP(B263,percelen!BA:IW,AP$32,0))</f>
        <v>N</v>
      </c>
      <c r="AQ263" s="355" t="str">
        <f>IF(ISERROR(VLOOKUP(B263,percelen!BA:IW,AQ$32,0)),"N",VLOOKUP(B263,percelen!BA:IW,AQ$32,0))</f>
        <v>N</v>
      </c>
      <c r="AR263" s="355" t="str">
        <f t="shared" si="8"/>
        <v>N</v>
      </c>
      <c r="AS263" s="313" t="s">
        <v>448</v>
      </c>
      <c r="AT263" s="317" t="str">
        <f>IF(OR($B263="",ISERROR(VLOOKUP($B263&amp;"_"&amp;$Z263,activiteiten!$A:$BC,AT$32,0))),"",VLOOKUP($B263&amp;"_"&amp;$Z263,activiteiten!$A:$BC,AT$32,0))</f>
        <v/>
      </c>
      <c r="AU263" s="313"/>
      <c r="AV263" s="312" t="str">
        <f>IF(OR($B263="",ISERROR(VLOOKUP($B263&amp;"_"&amp;$Z263,activiteiten!$A:$BC,AV$32,0))),"",VLOOKUP($B263&amp;"_"&amp;$Z263,activiteiten!$A:$BC,AV$32,0))</f>
        <v/>
      </c>
      <c r="AW263" s="312"/>
      <c r="AX263" s="312" t="str">
        <f>IF(OR($B263="",ISERROR(VLOOKUP($B263&amp;"_"&amp;$Z263,activiteiten!$A:$BC,AX$32,0))),"",VLOOKUP($B263&amp;"_"&amp;$Z263,activiteiten!$A:$BC,AX$32,0))</f>
        <v/>
      </c>
      <c r="AY263" s="312"/>
      <c r="AZ263" s="312" t="str">
        <f>IF(OR($B263="",ISERROR(VLOOKUP($B263&amp;"_"&amp;$Z263,activiteiten!$A:$BC,AZ$32,0))),"",VLOOKUP($B263&amp;"_"&amp;$Z263,activiteiten!$A:$BC,AZ$32,0))</f>
        <v/>
      </c>
      <c r="BA263" s="312"/>
      <c r="BB263" s="312" t="str">
        <f>IF(OR($B263="",ISERROR(VLOOKUP($B263&amp;"_"&amp;$Z263,activiteiten!$A:$BC,BB$32,0))),"",VLOOKUP($B263&amp;"_"&amp;$Z263,activiteiten!$A:$BC,BB$32,0))</f>
        <v/>
      </c>
      <c r="BC263" s="312"/>
      <c r="BD263" s="312" t="str">
        <f>IF(OR($B263="",ISERROR(VLOOKUP($B263&amp;"_"&amp;$Z263,activiteiten!$A:$BC,BD$32,0))),"",VLOOKUP($B263&amp;"_"&amp;$Z263,activiteiten!$A:$BC,BD$32,0))</f>
        <v/>
      </c>
      <c r="BG263" s="348" t="str">
        <f>percelen!BK234</f>
        <v>N</v>
      </c>
    </row>
    <row r="264" spans="1:59" x14ac:dyDescent="0.25">
      <c r="A264" s="49"/>
      <c r="B264" s="297"/>
      <c r="C264" s="49"/>
      <c r="D264" s="113"/>
      <c r="E264" s="49"/>
      <c r="F264" s="49" t="str">
        <f>IF(D264&lt;&gt;"",VLOOKUP(D264,LOV_GWSGRP!$BX:$BY,2,0),"")</f>
        <v/>
      </c>
      <c r="G264" s="49"/>
      <c r="H264" s="49"/>
      <c r="I264" s="49"/>
      <c r="J264" s="49"/>
      <c r="K264" s="49"/>
      <c r="L264" s="113"/>
      <c r="M264" s="49"/>
      <c r="N264" s="49"/>
      <c r="O264" s="436"/>
      <c r="P264" s="436"/>
      <c r="Q264" s="49"/>
      <c r="R264" s="437"/>
      <c r="S264" s="438"/>
      <c r="T264" s="438"/>
      <c r="U264" s="438"/>
      <c r="V264" s="438"/>
      <c r="W264" s="49"/>
      <c r="X264" s="297"/>
      <c r="Y264" s="49"/>
      <c r="Z264" s="436"/>
      <c r="AA264" s="436"/>
      <c r="AB264" s="436"/>
      <c r="AC264" s="436"/>
      <c r="AD264" s="436"/>
      <c r="AE264" s="436"/>
      <c r="AF264" s="436"/>
      <c r="AG264" s="49"/>
      <c r="AH264" s="343"/>
      <c r="AI264" s="49"/>
      <c r="AJ264" s="372" t="str">
        <f t="shared" si="7"/>
        <v/>
      </c>
      <c r="AK264" s="319"/>
      <c r="AM264" s="355" t="str">
        <f>IF(ISERROR(VLOOKUP(B264,percelen!BA:IW,AM$32,0)),"N",VLOOKUP(B264,percelen!BA:IW,AM$32,0))</f>
        <v>N</v>
      </c>
      <c r="AN264" s="355" t="str">
        <f>IF(ISERROR(VLOOKUP(B264&amp;"_"&amp;Z264,activiteiten!$A:$BD,AN$32,0)),"N",VLOOKUP(B264&amp;"_"&amp;Z264,activiteiten!$A:$BD,AN$32,0))</f>
        <v>N</v>
      </c>
      <c r="AO264" s="355" t="str">
        <f>IF(ISERROR(VLOOKUP(B264&amp;"_"&amp;Z264,activiteiten!$A:$BE,AO$32,0)),"N",VLOOKUP(B264&amp;"_"&amp;Z264,activiteiten!$A:$BE,AO$32,0))</f>
        <v>N</v>
      </c>
      <c r="AP264" s="355" t="str">
        <f>IF(ISERROR(VLOOKUP(B264,percelen!BA:IW,AP$32,0)),"N",VLOOKUP(B264,percelen!BA:IW,AP$32,0))</f>
        <v>N</v>
      </c>
      <c r="AQ264" s="355" t="str">
        <f>IF(ISERROR(VLOOKUP(B264,percelen!BA:IW,AQ$32,0)),"N",VLOOKUP(B264,percelen!BA:IW,AQ$32,0))</f>
        <v>N</v>
      </c>
      <c r="AR264" s="355" t="str">
        <f t="shared" si="8"/>
        <v>N</v>
      </c>
      <c r="AS264" s="313" t="s">
        <v>448</v>
      </c>
      <c r="AT264" s="317" t="str">
        <f>IF(OR($B264="",ISERROR(VLOOKUP($B264&amp;"_"&amp;$Z264,activiteiten!$A:$BC,AT$32,0))),"",VLOOKUP($B264&amp;"_"&amp;$Z264,activiteiten!$A:$BC,AT$32,0))</f>
        <v/>
      </c>
      <c r="AU264" s="313"/>
      <c r="AV264" s="312" t="str">
        <f>IF(OR($B264="",ISERROR(VLOOKUP($B264&amp;"_"&amp;$Z264,activiteiten!$A:$BC,AV$32,0))),"",VLOOKUP($B264&amp;"_"&amp;$Z264,activiteiten!$A:$BC,AV$32,0))</f>
        <v/>
      </c>
      <c r="AW264" s="312"/>
      <c r="AX264" s="312" t="str">
        <f>IF(OR($B264="",ISERROR(VLOOKUP($B264&amp;"_"&amp;$Z264,activiteiten!$A:$BC,AX$32,0))),"",VLOOKUP($B264&amp;"_"&amp;$Z264,activiteiten!$A:$BC,AX$32,0))</f>
        <v/>
      </c>
      <c r="AY264" s="312"/>
      <c r="AZ264" s="312" t="str">
        <f>IF(OR($B264="",ISERROR(VLOOKUP($B264&amp;"_"&amp;$Z264,activiteiten!$A:$BC,AZ$32,0))),"",VLOOKUP($B264&amp;"_"&amp;$Z264,activiteiten!$A:$BC,AZ$32,0))</f>
        <v/>
      </c>
      <c r="BA264" s="312"/>
      <c r="BB264" s="312" t="str">
        <f>IF(OR($B264="",ISERROR(VLOOKUP($B264&amp;"_"&amp;$Z264,activiteiten!$A:$BC,BB$32,0))),"",VLOOKUP($B264&amp;"_"&amp;$Z264,activiteiten!$A:$BC,BB$32,0))</f>
        <v/>
      </c>
      <c r="BC264" s="312"/>
      <c r="BD264" s="312" t="str">
        <f>IF(OR($B264="",ISERROR(VLOOKUP($B264&amp;"_"&amp;$Z264,activiteiten!$A:$BC,BD$32,0))),"",VLOOKUP($B264&amp;"_"&amp;$Z264,activiteiten!$A:$BC,BD$32,0))</f>
        <v/>
      </c>
      <c r="BG264" s="348" t="str">
        <f>percelen!BK235</f>
        <v>N</v>
      </c>
    </row>
    <row r="265" spans="1:59" x14ac:dyDescent="0.25">
      <c r="A265" s="49"/>
      <c r="B265" s="297"/>
      <c r="C265" s="49"/>
      <c r="D265" s="113"/>
      <c r="E265" s="49"/>
      <c r="F265" s="49" t="str">
        <f>IF(D265&lt;&gt;"",VLOOKUP(D265,LOV_GWSGRP!$BX:$BY,2,0),"")</f>
        <v/>
      </c>
      <c r="G265" s="49"/>
      <c r="H265" s="49"/>
      <c r="I265" s="49"/>
      <c r="J265" s="49"/>
      <c r="K265" s="49"/>
      <c r="L265" s="113"/>
      <c r="M265" s="49"/>
      <c r="N265" s="49"/>
      <c r="O265" s="436"/>
      <c r="P265" s="436"/>
      <c r="Q265" s="49"/>
      <c r="R265" s="437"/>
      <c r="S265" s="438"/>
      <c r="T265" s="438"/>
      <c r="U265" s="438"/>
      <c r="V265" s="438"/>
      <c r="W265" s="49"/>
      <c r="X265" s="297"/>
      <c r="Y265" s="49"/>
      <c r="Z265" s="436"/>
      <c r="AA265" s="436"/>
      <c r="AB265" s="436"/>
      <c r="AC265" s="436"/>
      <c r="AD265" s="436"/>
      <c r="AE265" s="436"/>
      <c r="AF265" s="436"/>
      <c r="AG265" s="49"/>
      <c r="AH265" s="343"/>
      <c r="AI265" s="49"/>
      <c r="AJ265" s="372" t="str">
        <f t="shared" si="7"/>
        <v/>
      </c>
      <c r="AK265" s="319"/>
      <c r="AM265" s="355" t="str">
        <f>IF(ISERROR(VLOOKUP(B265,percelen!BA:IW,AM$32,0)),"N",VLOOKUP(B265,percelen!BA:IW,AM$32,0))</f>
        <v>N</v>
      </c>
      <c r="AN265" s="355" t="str">
        <f>IF(ISERROR(VLOOKUP(B265&amp;"_"&amp;Z265,activiteiten!$A:$BD,AN$32,0)),"N",VLOOKUP(B265&amp;"_"&amp;Z265,activiteiten!$A:$BD,AN$32,0))</f>
        <v>N</v>
      </c>
      <c r="AO265" s="355" t="str">
        <f>IF(ISERROR(VLOOKUP(B265&amp;"_"&amp;Z265,activiteiten!$A:$BE,AO$32,0)),"N",VLOOKUP(B265&amp;"_"&amp;Z265,activiteiten!$A:$BE,AO$32,0))</f>
        <v>N</v>
      </c>
      <c r="AP265" s="355" t="str">
        <f>IF(ISERROR(VLOOKUP(B265,percelen!BA:IW,AP$32,0)),"N",VLOOKUP(B265,percelen!BA:IW,AP$32,0))</f>
        <v>N</v>
      </c>
      <c r="AQ265" s="355" t="str">
        <f>IF(ISERROR(VLOOKUP(B265,percelen!BA:IW,AQ$32,0)),"N",VLOOKUP(B265,percelen!BA:IW,AQ$32,0))</f>
        <v>N</v>
      </c>
      <c r="AR265" s="355" t="str">
        <f t="shared" si="8"/>
        <v>N</v>
      </c>
      <c r="AS265" s="313" t="s">
        <v>448</v>
      </c>
      <c r="AT265" s="317" t="str">
        <f>IF(OR($B265="",ISERROR(VLOOKUP($B265&amp;"_"&amp;$Z265,activiteiten!$A:$BC,AT$32,0))),"",VLOOKUP($B265&amp;"_"&amp;$Z265,activiteiten!$A:$BC,AT$32,0))</f>
        <v/>
      </c>
      <c r="AU265" s="313"/>
      <c r="AV265" s="312" t="str">
        <f>IF(OR($B265="",ISERROR(VLOOKUP($B265&amp;"_"&amp;$Z265,activiteiten!$A:$BC,AV$32,0))),"",VLOOKUP($B265&amp;"_"&amp;$Z265,activiteiten!$A:$BC,AV$32,0))</f>
        <v/>
      </c>
      <c r="AW265" s="312"/>
      <c r="AX265" s="312" t="str">
        <f>IF(OR($B265="",ISERROR(VLOOKUP($B265&amp;"_"&amp;$Z265,activiteiten!$A:$BC,AX$32,0))),"",VLOOKUP($B265&amp;"_"&amp;$Z265,activiteiten!$A:$BC,AX$32,0))</f>
        <v/>
      </c>
      <c r="AY265" s="312"/>
      <c r="AZ265" s="312" t="str">
        <f>IF(OR($B265="",ISERROR(VLOOKUP($B265&amp;"_"&amp;$Z265,activiteiten!$A:$BC,AZ$32,0))),"",VLOOKUP($B265&amp;"_"&amp;$Z265,activiteiten!$A:$BC,AZ$32,0))</f>
        <v/>
      </c>
      <c r="BA265" s="312"/>
      <c r="BB265" s="312" t="str">
        <f>IF(OR($B265="",ISERROR(VLOOKUP($B265&amp;"_"&amp;$Z265,activiteiten!$A:$BC,BB$32,0))),"",VLOOKUP($B265&amp;"_"&amp;$Z265,activiteiten!$A:$BC,BB$32,0))</f>
        <v/>
      </c>
      <c r="BC265" s="312"/>
      <c r="BD265" s="312" t="str">
        <f>IF(OR($B265="",ISERROR(VLOOKUP($B265&amp;"_"&amp;$Z265,activiteiten!$A:$BC,BD$32,0))),"",VLOOKUP($B265&amp;"_"&amp;$Z265,activiteiten!$A:$BC,BD$32,0))</f>
        <v/>
      </c>
      <c r="BG265" s="348" t="str">
        <f>percelen!BK236</f>
        <v>N</v>
      </c>
    </row>
    <row r="266" spans="1:59" x14ac:dyDescent="0.25">
      <c r="A266" s="49"/>
      <c r="B266" s="297"/>
      <c r="C266" s="49"/>
      <c r="D266" s="113"/>
      <c r="E266" s="49"/>
      <c r="F266" s="49" t="str">
        <f>IF(D266&lt;&gt;"",VLOOKUP(D266,LOV_GWSGRP!$BX:$BY,2,0),"")</f>
        <v/>
      </c>
      <c r="G266" s="49"/>
      <c r="H266" s="49"/>
      <c r="I266" s="49"/>
      <c r="J266" s="49"/>
      <c r="K266" s="49"/>
      <c r="L266" s="113"/>
      <c r="M266" s="49"/>
      <c r="N266" s="49"/>
      <c r="O266" s="436"/>
      <c r="P266" s="436"/>
      <c r="Q266" s="49"/>
      <c r="R266" s="437"/>
      <c r="S266" s="438"/>
      <c r="T266" s="438"/>
      <c r="U266" s="438"/>
      <c r="V266" s="438"/>
      <c r="W266" s="49"/>
      <c r="X266" s="297"/>
      <c r="Y266" s="49"/>
      <c r="Z266" s="436"/>
      <c r="AA266" s="436"/>
      <c r="AB266" s="436"/>
      <c r="AC266" s="436"/>
      <c r="AD266" s="436"/>
      <c r="AE266" s="436"/>
      <c r="AF266" s="436"/>
      <c r="AG266" s="49"/>
      <c r="AH266" s="343"/>
      <c r="AI266" s="49"/>
      <c r="AJ266" s="372" t="str">
        <f t="shared" si="7"/>
        <v/>
      </c>
      <c r="AK266" s="319"/>
      <c r="AM266" s="355" t="str">
        <f>IF(ISERROR(VLOOKUP(B266,percelen!BA:IW,AM$32,0)),"N",VLOOKUP(B266,percelen!BA:IW,AM$32,0))</f>
        <v>N</v>
      </c>
      <c r="AN266" s="355" t="str">
        <f>IF(ISERROR(VLOOKUP(B266&amp;"_"&amp;Z266,activiteiten!$A:$BD,AN$32,0)),"N",VLOOKUP(B266&amp;"_"&amp;Z266,activiteiten!$A:$BD,AN$32,0))</f>
        <v>N</v>
      </c>
      <c r="AO266" s="355" t="str">
        <f>IF(ISERROR(VLOOKUP(B266&amp;"_"&amp;Z266,activiteiten!$A:$BE,AO$32,0)),"N",VLOOKUP(B266&amp;"_"&amp;Z266,activiteiten!$A:$BE,AO$32,0))</f>
        <v>N</v>
      </c>
      <c r="AP266" s="355" t="str">
        <f>IF(ISERROR(VLOOKUP(B266,percelen!BA:IW,AP$32,0)),"N",VLOOKUP(B266,percelen!BA:IW,AP$32,0))</f>
        <v>N</v>
      </c>
      <c r="AQ266" s="355" t="str">
        <f>IF(ISERROR(VLOOKUP(B266,percelen!BA:IW,AQ$32,0)),"N",VLOOKUP(B266,percelen!BA:IW,AQ$32,0))</f>
        <v>N</v>
      </c>
      <c r="AR266" s="355" t="str">
        <f t="shared" si="8"/>
        <v>N</v>
      </c>
      <c r="AS266" s="313" t="s">
        <v>448</v>
      </c>
      <c r="AT266" s="317" t="str">
        <f>IF(OR($B266="",ISERROR(VLOOKUP($B266&amp;"_"&amp;$Z266,activiteiten!$A:$BC,AT$32,0))),"",VLOOKUP($B266&amp;"_"&amp;$Z266,activiteiten!$A:$BC,AT$32,0))</f>
        <v/>
      </c>
      <c r="AU266" s="313"/>
      <c r="AV266" s="312" t="str">
        <f>IF(OR($B266="",ISERROR(VLOOKUP($B266&amp;"_"&amp;$Z266,activiteiten!$A:$BC,AV$32,0))),"",VLOOKUP($B266&amp;"_"&amp;$Z266,activiteiten!$A:$BC,AV$32,0))</f>
        <v/>
      </c>
      <c r="AW266" s="312"/>
      <c r="AX266" s="312" t="str">
        <f>IF(OR($B266="",ISERROR(VLOOKUP($B266&amp;"_"&amp;$Z266,activiteiten!$A:$BC,AX$32,0))),"",VLOOKUP($B266&amp;"_"&amp;$Z266,activiteiten!$A:$BC,AX$32,0))</f>
        <v/>
      </c>
      <c r="AY266" s="312"/>
      <c r="AZ266" s="312" t="str">
        <f>IF(OR($B266="",ISERROR(VLOOKUP($B266&amp;"_"&amp;$Z266,activiteiten!$A:$BC,AZ$32,0))),"",VLOOKUP($B266&amp;"_"&amp;$Z266,activiteiten!$A:$BC,AZ$32,0))</f>
        <v/>
      </c>
      <c r="BA266" s="312"/>
      <c r="BB266" s="312" t="str">
        <f>IF(OR($B266="",ISERROR(VLOOKUP($B266&amp;"_"&amp;$Z266,activiteiten!$A:$BC,BB$32,0))),"",VLOOKUP($B266&amp;"_"&amp;$Z266,activiteiten!$A:$BC,BB$32,0))</f>
        <v/>
      </c>
      <c r="BC266" s="312"/>
      <c r="BD266" s="312" t="str">
        <f>IF(OR($B266="",ISERROR(VLOOKUP($B266&amp;"_"&amp;$Z266,activiteiten!$A:$BC,BD$32,0))),"",VLOOKUP($B266&amp;"_"&amp;$Z266,activiteiten!$A:$BC,BD$32,0))</f>
        <v/>
      </c>
      <c r="BG266" s="348" t="str">
        <f>percelen!BK237</f>
        <v>N</v>
      </c>
    </row>
    <row r="267" spans="1:59" x14ac:dyDescent="0.25">
      <c r="A267" s="49"/>
      <c r="B267" s="297"/>
      <c r="C267" s="49"/>
      <c r="D267" s="113"/>
      <c r="E267" s="49"/>
      <c r="F267" s="49" t="str">
        <f>IF(D267&lt;&gt;"",VLOOKUP(D267,LOV_GWSGRP!$BX:$BY,2,0),"")</f>
        <v/>
      </c>
      <c r="G267" s="49"/>
      <c r="H267" s="49"/>
      <c r="I267" s="49"/>
      <c r="J267" s="49"/>
      <c r="K267" s="49"/>
      <c r="L267" s="113"/>
      <c r="M267" s="49"/>
      <c r="N267" s="49"/>
      <c r="O267" s="436"/>
      <c r="P267" s="436"/>
      <c r="Q267" s="49"/>
      <c r="R267" s="437"/>
      <c r="S267" s="438"/>
      <c r="T267" s="438"/>
      <c r="U267" s="438"/>
      <c r="V267" s="438"/>
      <c r="W267" s="49"/>
      <c r="X267" s="297"/>
      <c r="Y267" s="49"/>
      <c r="Z267" s="436"/>
      <c r="AA267" s="436"/>
      <c r="AB267" s="436"/>
      <c r="AC267" s="436"/>
      <c r="AD267" s="436"/>
      <c r="AE267" s="436"/>
      <c r="AF267" s="436"/>
      <c r="AG267" s="49"/>
      <c r="AH267" s="343"/>
      <c r="AI267" s="49"/>
      <c r="AJ267" s="372" t="str">
        <f t="shared" si="7"/>
        <v/>
      </c>
      <c r="AK267" s="319"/>
      <c r="AM267" s="355" t="str">
        <f>IF(ISERROR(VLOOKUP(B267,percelen!BA:IW,AM$32,0)),"N",VLOOKUP(B267,percelen!BA:IW,AM$32,0))</f>
        <v>N</v>
      </c>
      <c r="AN267" s="355" t="str">
        <f>IF(ISERROR(VLOOKUP(B267&amp;"_"&amp;Z267,activiteiten!$A:$BD,AN$32,0)),"N",VLOOKUP(B267&amp;"_"&amp;Z267,activiteiten!$A:$BD,AN$32,0))</f>
        <v>N</v>
      </c>
      <c r="AO267" s="355" t="str">
        <f>IF(ISERROR(VLOOKUP(B267&amp;"_"&amp;Z267,activiteiten!$A:$BE,AO$32,0)),"N",VLOOKUP(B267&amp;"_"&amp;Z267,activiteiten!$A:$BE,AO$32,0))</f>
        <v>N</v>
      </c>
      <c r="AP267" s="355" t="str">
        <f>IF(ISERROR(VLOOKUP(B267,percelen!BA:IW,AP$32,0)),"N",VLOOKUP(B267,percelen!BA:IW,AP$32,0))</f>
        <v>N</v>
      </c>
      <c r="AQ267" s="355" t="str">
        <f>IF(ISERROR(VLOOKUP(B267,percelen!BA:IW,AQ$32,0)),"N",VLOOKUP(B267,percelen!BA:IW,AQ$32,0))</f>
        <v>N</v>
      </c>
      <c r="AR267" s="355" t="str">
        <f t="shared" si="8"/>
        <v>N</v>
      </c>
      <c r="AS267" s="313" t="s">
        <v>448</v>
      </c>
      <c r="AT267" s="317" t="str">
        <f>IF(OR($B267="",ISERROR(VLOOKUP($B267&amp;"_"&amp;$Z267,activiteiten!$A:$BC,AT$32,0))),"",VLOOKUP($B267&amp;"_"&amp;$Z267,activiteiten!$A:$BC,AT$32,0))</f>
        <v/>
      </c>
      <c r="AU267" s="313"/>
      <c r="AV267" s="312" t="str">
        <f>IF(OR($B267="",ISERROR(VLOOKUP($B267&amp;"_"&amp;$Z267,activiteiten!$A:$BC,AV$32,0))),"",VLOOKUP($B267&amp;"_"&amp;$Z267,activiteiten!$A:$BC,AV$32,0))</f>
        <v/>
      </c>
      <c r="AW267" s="312"/>
      <c r="AX267" s="312" t="str">
        <f>IF(OR($B267="",ISERROR(VLOOKUP($B267&amp;"_"&amp;$Z267,activiteiten!$A:$BC,AX$32,0))),"",VLOOKUP($B267&amp;"_"&amp;$Z267,activiteiten!$A:$BC,AX$32,0))</f>
        <v/>
      </c>
      <c r="AY267" s="312"/>
      <c r="AZ267" s="312" t="str">
        <f>IF(OR($B267="",ISERROR(VLOOKUP($B267&amp;"_"&amp;$Z267,activiteiten!$A:$BC,AZ$32,0))),"",VLOOKUP($B267&amp;"_"&amp;$Z267,activiteiten!$A:$BC,AZ$32,0))</f>
        <v/>
      </c>
      <c r="BA267" s="312"/>
      <c r="BB267" s="312" t="str">
        <f>IF(OR($B267="",ISERROR(VLOOKUP($B267&amp;"_"&amp;$Z267,activiteiten!$A:$BC,BB$32,0))),"",VLOOKUP($B267&amp;"_"&amp;$Z267,activiteiten!$A:$BC,BB$32,0))</f>
        <v/>
      </c>
      <c r="BC267" s="312"/>
      <c r="BD267" s="312" t="str">
        <f>IF(OR($B267="",ISERROR(VLOOKUP($B267&amp;"_"&amp;$Z267,activiteiten!$A:$BC,BD$32,0))),"",VLOOKUP($B267&amp;"_"&amp;$Z267,activiteiten!$A:$BC,BD$32,0))</f>
        <v/>
      </c>
      <c r="BG267" s="348" t="str">
        <f>percelen!BK238</f>
        <v>N</v>
      </c>
    </row>
    <row r="268" spans="1:59" x14ac:dyDescent="0.25">
      <c r="A268" s="49"/>
      <c r="B268" s="297"/>
      <c r="C268" s="49"/>
      <c r="D268" s="113"/>
      <c r="E268" s="49"/>
      <c r="F268" s="49" t="str">
        <f>IF(D268&lt;&gt;"",VLOOKUP(D268,LOV_GWSGRP!$BX:$BY,2,0),"")</f>
        <v/>
      </c>
      <c r="G268" s="49"/>
      <c r="H268" s="49"/>
      <c r="I268" s="49"/>
      <c r="J268" s="49"/>
      <c r="K268" s="49"/>
      <c r="L268" s="113"/>
      <c r="M268" s="49"/>
      <c r="N268" s="49"/>
      <c r="O268" s="436"/>
      <c r="P268" s="436"/>
      <c r="Q268" s="49"/>
      <c r="R268" s="437"/>
      <c r="S268" s="438"/>
      <c r="T268" s="438"/>
      <c r="U268" s="438"/>
      <c r="V268" s="438"/>
      <c r="W268" s="49"/>
      <c r="X268" s="297"/>
      <c r="Y268" s="49"/>
      <c r="Z268" s="436"/>
      <c r="AA268" s="436"/>
      <c r="AB268" s="436"/>
      <c r="AC268" s="436"/>
      <c r="AD268" s="436"/>
      <c r="AE268" s="436"/>
      <c r="AF268" s="436"/>
      <c r="AG268" s="49"/>
      <c r="AH268" s="343"/>
      <c r="AI268" s="49"/>
      <c r="AJ268" s="372" t="str">
        <f t="shared" si="7"/>
        <v/>
      </c>
      <c r="AK268" s="319"/>
      <c r="AM268" s="355" t="str">
        <f>IF(ISERROR(VLOOKUP(B268,percelen!BA:IW,AM$32,0)),"N",VLOOKUP(B268,percelen!BA:IW,AM$32,0))</f>
        <v>N</v>
      </c>
      <c r="AN268" s="355" t="str">
        <f>IF(ISERROR(VLOOKUP(B268&amp;"_"&amp;Z268,activiteiten!$A:$BD,AN$32,0)),"N",VLOOKUP(B268&amp;"_"&amp;Z268,activiteiten!$A:$BD,AN$32,0))</f>
        <v>N</v>
      </c>
      <c r="AO268" s="355" t="str">
        <f>IF(ISERROR(VLOOKUP(B268&amp;"_"&amp;Z268,activiteiten!$A:$BE,AO$32,0)),"N",VLOOKUP(B268&amp;"_"&amp;Z268,activiteiten!$A:$BE,AO$32,0))</f>
        <v>N</v>
      </c>
      <c r="AP268" s="355" t="str">
        <f>IF(ISERROR(VLOOKUP(B268,percelen!BA:IW,AP$32,0)),"N",VLOOKUP(B268,percelen!BA:IW,AP$32,0))</f>
        <v>N</v>
      </c>
      <c r="AQ268" s="355" t="str">
        <f>IF(ISERROR(VLOOKUP(B268,percelen!BA:IW,AQ$32,0)),"N",VLOOKUP(B268,percelen!BA:IW,AQ$32,0))</f>
        <v>N</v>
      </c>
      <c r="AR268" s="355" t="str">
        <f t="shared" si="8"/>
        <v>N</v>
      </c>
      <c r="AS268" s="313" t="s">
        <v>448</v>
      </c>
      <c r="AT268" s="317" t="str">
        <f>IF(OR($B268="",ISERROR(VLOOKUP($B268&amp;"_"&amp;$Z268,activiteiten!$A:$BC,AT$32,0))),"",VLOOKUP($B268&amp;"_"&amp;$Z268,activiteiten!$A:$BC,AT$32,0))</f>
        <v/>
      </c>
      <c r="AU268" s="313"/>
      <c r="AV268" s="312" t="str">
        <f>IF(OR($B268="",ISERROR(VLOOKUP($B268&amp;"_"&amp;$Z268,activiteiten!$A:$BC,AV$32,0))),"",VLOOKUP($B268&amp;"_"&amp;$Z268,activiteiten!$A:$BC,AV$32,0))</f>
        <v/>
      </c>
      <c r="AW268" s="312"/>
      <c r="AX268" s="312" t="str">
        <f>IF(OR($B268="",ISERROR(VLOOKUP($B268&amp;"_"&amp;$Z268,activiteiten!$A:$BC,AX$32,0))),"",VLOOKUP($B268&amp;"_"&amp;$Z268,activiteiten!$A:$BC,AX$32,0))</f>
        <v/>
      </c>
      <c r="AY268" s="312"/>
      <c r="AZ268" s="312" t="str">
        <f>IF(OR($B268="",ISERROR(VLOOKUP($B268&amp;"_"&amp;$Z268,activiteiten!$A:$BC,AZ$32,0))),"",VLOOKUP($B268&amp;"_"&amp;$Z268,activiteiten!$A:$BC,AZ$32,0))</f>
        <v/>
      </c>
      <c r="BA268" s="312"/>
      <c r="BB268" s="312" t="str">
        <f>IF(OR($B268="",ISERROR(VLOOKUP($B268&amp;"_"&amp;$Z268,activiteiten!$A:$BC,BB$32,0))),"",VLOOKUP($B268&amp;"_"&amp;$Z268,activiteiten!$A:$BC,BB$32,0))</f>
        <v/>
      </c>
      <c r="BC268" s="312"/>
      <c r="BD268" s="312" t="str">
        <f>IF(OR($B268="",ISERROR(VLOOKUP($B268&amp;"_"&amp;$Z268,activiteiten!$A:$BC,BD$32,0))),"",VLOOKUP($B268&amp;"_"&amp;$Z268,activiteiten!$A:$BC,BD$32,0))</f>
        <v/>
      </c>
      <c r="BG268" s="348" t="str">
        <f>percelen!BK239</f>
        <v>N</v>
      </c>
    </row>
    <row r="269" spans="1:59" x14ac:dyDescent="0.25">
      <c r="A269" s="49"/>
      <c r="B269" s="297"/>
      <c r="C269" s="49"/>
      <c r="D269" s="113"/>
      <c r="E269" s="49"/>
      <c r="F269" s="49" t="str">
        <f>IF(D269&lt;&gt;"",VLOOKUP(D269,LOV_GWSGRP!$BX:$BY,2,0),"")</f>
        <v/>
      </c>
      <c r="G269" s="49"/>
      <c r="H269" s="49"/>
      <c r="I269" s="49"/>
      <c r="J269" s="49"/>
      <c r="K269" s="49"/>
      <c r="L269" s="113"/>
      <c r="M269" s="49"/>
      <c r="N269" s="49"/>
      <c r="O269" s="436"/>
      <c r="P269" s="436"/>
      <c r="Q269" s="49"/>
      <c r="R269" s="437"/>
      <c r="S269" s="438"/>
      <c r="T269" s="438"/>
      <c r="U269" s="438"/>
      <c r="V269" s="438"/>
      <c r="W269" s="49"/>
      <c r="X269" s="297"/>
      <c r="Y269" s="49"/>
      <c r="Z269" s="436"/>
      <c r="AA269" s="436"/>
      <c r="AB269" s="436"/>
      <c r="AC269" s="436"/>
      <c r="AD269" s="436"/>
      <c r="AE269" s="436"/>
      <c r="AF269" s="436"/>
      <c r="AG269" s="49"/>
      <c r="AH269" s="343"/>
      <c r="AI269" s="49"/>
      <c r="AJ269" s="372" t="str">
        <f t="shared" si="7"/>
        <v/>
      </c>
      <c r="AK269" s="319"/>
      <c r="AM269" s="355" t="str">
        <f>IF(ISERROR(VLOOKUP(B269,percelen!BA:IW,AM$32,0)),"N",VLOOKUP(B269,percelen!BA:IW,AM$32,0))</f>
        <v>N</v>
      </c>
      <c r="AN269" s="355" t="str">
        <f>IF(ISERROR(VLOOKUP(B269&amp;"_"&amp;Z269,activiteiten!$A:$BD,AN$32,0)),"N",VLOOKUP(B269&amp;"_"&amp;Z269,activiteiten!$A:$BD,AN$32,0))</f>
        <v>N</v>
      </c>
      <c r="AO269" s="355" t="str">
        <f>IF(ISERROR(VLOOKUP(B269&amp;"_"&amp;Z269,activiteiten!$A:$BE,AO$32,0)),"N",VLOOKUP(B269&amp;"_"&amp;Z269,activiteiten!$A:$BE,AO$32,0))</f>
        <v>N</v>
      </c>
      <c r="AP269" s="355" t="str">
        <f>IF(ISERROR(VLOOKUP(B269,percelen!BA:IW,AP$32,0)),"N",VLOOKUP(B269,percelen!BA:IW,AP$32,0))</f>
        <v>N</v>
      </c>
      <c r="AQ269" s="355" t="str">
        <f>IF(ISERROR(VLOOKUP(B269,percelen!BA:IW,AQ$32,0)),"N",VLOOKUP(B269,percelen!BA:IW,AQ$32,0))</f>
        <v>N</v>
      </c>
      <c r="AR269" s="355" t="str">
        <f t="shared" si="8"/>
        <v>N</v>
      </c>
      <c r="AS269" s="313" t="s">
        <v>448</v>
      </c>
      <c r="AT269" s="317" t="str">
        <f>IF(OR($B269="",ISERROR(VLOOKUP($B269&amp;"_"&amp;$Z269,activiteiten!$A:$BC,AT$32,0))),"",VLOOKUP($B269&amp;"_"&amp;$Z269,activiteiten!$A:$BC,AT$32,0))</f>
        <v/>
      </c>
      <c r="AU269" s="313"/>
      <c r="AV269" s="312" t="str">
        <f>IF(OR($B269="",ISERROR(VLOOKUP($B269&amp;"_"&amp;$Z269,activiteiten!$A:$BC,AV$32,0))),"",VLOOKUP($B269&amp;"_"&amp;$Z269,activiteiten!$A:$BC,AV$32,0))</f>
        <v/>
      </c>
      <c r="AW269" s="312"/>
      <c r="AX269" s="312" t="str">
        <f>IF(OR($B269="",ISERROR(VLOOKUP($B269&amp;"_"&amp;$Z269,activiteiten!$A:$BC,AX$32,0))),"",VLOOKUP($B269&amp;"_"&amp;$Z269,activiteiten!$A:$BC,AX$32,0))</f>
        <v/>
      </c>
      <c r="AY269" s="312"/>
      <c r="AZ269" s="312" t="str">
        <f>IF(OR($B269="",ISERROR(VLOOKUP($B269&amp;"_"&amp;$Z269,activiteiten!$A:$BC,AZ$32,0))),"",VLOOKUP($B269&amp;"_"&amp;$Z269,activiteiten!$A:$BC,AZ$32,0))</f>
        <v/>
      </c>
      <c r="BA269" s="312"/>
      <c r="BB269" s="312" t="str">
        <f>IF(OR($B269="",ISERROR(VLOOKUP($B269&amp;"_"&amp;$Z269,activiteiten!$A:$BC,BB$32,0))),"",VLOOKUP($B269&amp;"_"&amp;$Z269,activiteiten!$A:$BC,BB$32,0))</f>
        <v/>
      </c>
      <c r="BC269" s="312"/>
      <c r="BD269" s="312" t="str">
        <f>IF(OR($B269="",ISERROR(VLOOKUP($B269&amp;"_"&amp;$Z269,activiteiten!$A:$BC,BD$32,0))),"",VLOOKUP($B269&amp;"_"&amp;$Z269,activiteiten!$A:$BC,BD$32,0))</f>
        <v/>
      </c>
      <c r="BG269" s="348" t="str">
        <f>percelen!BK240</f>
        <v>N</v>
      </c>
    </row>
    <row r="270" spans="1:59" x14ac:dyDescent="0.25">
      <c r="A270" s="49"/>
      <c r="B270" s="297"/>
      <c r="C270" s="49"/>
      <c r="D270" s="113"/>
      <c r="E270" s="49"/>
      <c r="F270" s="49" t="str">
        <f>IF(D270&lt;&gt;"",VLOOKUP(D270,LOV_GWSGRP!$BX:$BY,2,0),"")</f>
        <v/>
      </c>
      <c r="G270" s="49"/>
      <c r="H270" s="49"/>
      <c r="I270" s="49"/>
      <c r="J270" s="49"/>
      <c r="K270" s="49"/>
      <c r="L270" s="113"/>
      <c r="M270" s="49"/>
      <c r="N270" s="49"/>
      <c r="O270" s="436"/>
      <c r="P270" s="436"/>
      <c r="Q270" s="49"/>
      <c r="R270" s="437"/>
      <c r="S270" s="438"/>
      <c r="T270" s="438"/>
      <c r="U270" s="438"/>
      <c r="V270" s="438"/>
      <c r="W270" s="49"/>
      <c r="X270" s="297"/>
      <c r="Y270" s="49"/>
      <c r="Z270" s="436"/>
      <c r="AA270" s="436"/>
      <c r="AB270" s="436"/>
      <c r="AC270" s="436"/>
      <c r="AD270" s="436"/>
      <c r="AE270" s="436"/>
      <c r="AF270" s="436"/>
      <c r="AG270" s="49"/>
      <c r="AH270" s="343"/>
      <c r="AI270" s="49"/>
      <c r="AJ270" s="372" t="str">
        <f t="shared" si="7"/>
        <v/>
      </c>
      <c r="AK270" s="319"/>
      <c r="AM270" s="355" t="str">
        <f>IF(ISERROR(VLOOKUP(B270,percelen!BA:IW,AM$32,0)),"N",VLOOKUP(B270,percelen!BA:IW,AM$32,0))</f>
        <v>N</v>
      </c>
      <c r="AN270" s="355" t="str">
        <f>IF(ISERROR(VLOOKUP(B270&amp;"_"&amp;Z270,activiteiten!$A:$BD,AN$32,0)),"N",VLOOKUP(B270&amp;"_"&amp;Z270,activiteiten!$A:$BD,AN$32,0))</f>
        <v>N</v>
      </c>
      <c r="AO270" s="355" t="str">
        <f>IF(ISERROR(VLOOKUP(B270&amp;"_"&amp;Z270,activiteiten!$A:$BE,AO$32,0)),"N",VLOOKUP(B270&amp;"_"&amp;Z270,activiteiten!$A:$BE,AO$32,0))</f>
        <v>N</v>
      </c>
      <c r="AP270" s="355" t="str">
        <f>IF(ISERROR(VLOOKUP(B270,percelen!BA:IW,AP$32,0)),"N",VLOOKUP(B270,percelen!BA:IW,AP$32,0))</f>
        <v>N</v>
      </c>
      <c r="AQ270" s="355" t="str">
        <f>IF(ISERROR(VLOOKUP(B270,percelen!BA:IW,AQ$32,0)),"N",VLOOKUP(B270,percelen!BA:IW,AQ$32,0))</f>
        <v>N</v>
      </c>
      <c r="AR270" s="355" t="str">
        <f t="shared" si="8"/>
        <v>N</v>
      </c>
      <c r="AS270" s="313" t="s">
        <v>448</v>
      </c>
      <c r="AT270" s="317" t="str">
        <f>IF(OR($B270="",ISERROR(VLOOKUP($B270&amp;"_"&amp;$Z270,activiteiten!$A:$BC,AT$32,0))),"",VLOOKUP($B270&amp;"_"&amp;$Z270,activiteiten!$A:$BC,AT$32,0))</f>
        <v/>
      </c>
      <c r="AU270" s="313"/>
      <c r="AV270" s="312" t="str">
        <f>IF(OR($B270="",ISERROR(VLOOKUP($B270&amp;"_"&amp;$Z270,activiteiten!$A:$BC,AV$32,0))),"",VLOOKUP($B270&amp;"_"&amp;$Z270,activiteiten!$A:$BC,AV$32,0))</f>
        <v/>
      </c>
      <c r="AW270" s="312"/>
      <c r="AX270" s="312" t="str">
        <f>IF(OR($B270="",ISERROR(VLOOKUP($B270&amp;"_"&amp;$Z270,activiteiten!$A:$BC,AX$32,0))),"",VLOOKUP($B270&amp;"_"&amp;$Z270,activiteiten!$A:$BC,AX$32,0))</f>
        <v/>
      </c>
      <c r="AY270" s="312"/>
      <c r="AZ270" s="312" t="str">
        <f>IF(OR($B270="",ISERROR(VLOOKUP($B270&amp;"_"&amp;$Z270,activiteiten!$A:$BC,AZ$32,0))),"",VLOOKUP($B270&amp;"_"&amp;$Z270,activiteiten!$A:$BC,AZ$32,0))</f>
        <v/>
      </c>
      <c r="BA270" s="312"/>
      <c r="BB270" s="312" t="str">
        <f>IF(OR($B270="",ISERROR(VLOOKUP($B270&amp;"_"&amp;$Z270,activiteiten!$A:$BC,BB$32,0))),"",VLOOKUP($B270&amp;"_"&amp;$Z270,activiteiten!$A:$BC,BB$32,0))</f>
        <v/>
      </c>
      <c r="BC270" s="312"/>
      <c r="BD270" s="312" t="str">
        <f>IF(OR($B270="",ISERROR(VLOOKUP($B270&amp;"_"&amp;$Z270,activiteiten!$A:$BC,BD$32,0))),"",VLOOKUP($B270&amp;"_"&amp;$Z270,activiteiten!$A:$BC,BD$32,0))</f>
        <v/>
      </c>
      <c r="BG270" s="348" t="str">
        <f>percelen!BK241</f>
        <v>N</v>
      </c>
    </row>
    <row r="271" spans="1:59" x14ac:dyDescent="0.25">
      <c r="A271" s="49"/>
      <c r="B271" s="297"/>
      <c r="C271" s="49"/>
      <c r="D271" s="113"/>
      <c r="E271" s="49"/>
      <c r="F271" s="49" t="str">
        <f>IF(D271&lt;&gt;"",VLOOKUP(D271,LOV_GWSGRP!$BX:$BY,2,0),"")</f>
        <v/>
      </c>
      <c r="G271" s="49"/>
      <c r="H271" s="49"/>
      <c r="I271" s="49"/>
      <c r="J271" s="49"/>
      <c r="K271" s="49"/>
      <c r="L271" s="113"/>
      <c r="M271" s="49"/>
      <c r="N271" s="49"/>
      <c r="O271" s="436"/>
      <c r="P271" s="436"/>
      <c r="Q271" s="49"/>
      <c r="R271" s="437"/>
      <c r="S271" s="438"/>
      <c r="T271" s="438"/>
      <c r="U271" s="438"/>
      <c r="V271" s="438"/>
      <c r="W271" s="49"/>
      <c r="X271" s="297"/>
      <c r="Y271" s="49"/>
      <c r="Z271" s="436"/>
      <c r="AA271" s="436"/>
      <c r="AB271" s="436"/>
      <c r="AC271" s="436"/>
      <c r="AD271" s="436"/>
      <c r="AE271" s="436"/>
      <c r="AF271" s="436"/>
      <c r="AG271" s="49"/>
      <c r="AH271" s="343"/>
      <c r="AI271" s="49"/>
      <c r="AJ271" s="372" t="str">
        <f t="shared" si="7"/>
        <v/>
      </c>
      <c r="AK271" s="319"/>
      <c r="AM271" s="355" t="str">
        <f>IF(ISERROR(VLOOKUP(B271,percelen!BA:IW,AM$32,0)),"N",VLOOKUP(B271,percelen!BA:IW,AM$32,0))</f>
        <v>N</v>
      </c>
      <c r="AN271" s="355" t="str">
        <f>IF(ISERROR(VLOOKUP(B271&amp;"_"&amp;Z271,activiteiten!$A:$BD,AN$32,0)),"N",VLOOKUP(B271&amp;"_"&amp;Z271,activiteiten!$A:$BD,AN$32,0))</f>
        <v>N</v>
      </c>
      <c r="AO271" s="355" t="str">
        <f>IF(ISERROR(VLOOKUP(B271&amp;"_"&amp;Z271,activiteiten!$A:$BE,AO$32,0)),"N",VLOOKUP(B271&amp;"_"&amp;Z271,activiteiten!$A:$BE,AO$32,0))</f>
        <v>N</v>
      </c>
      <c r="AP271" s="355" t="str">
        <f>IF(ISERROR(VLOOKUP(B271,percelen!BA:IW,AP$32,0)),"N",VLOOKUP(B271,percelen!BA:IW,AP$32,0))</f>
        <v>N</v>
      </c>
      <c r="AQ271" s="355" t="str">
        <f>IF(ISERROR(VLOOKUP(B271,percelen!BA:IW,AQ$32,0)),"N",VLOOKUP(B271,percelen!BA:IW,AQ$32,0))</f>
        <v>N</v>
      </c>
      <c r="AR271" s="355" t="str">
        <f t="shared" si="8"/>
        <v>N</v>
      </c>
      <c r="AS271" s="313" t="s">
        <v>448</v>
      </c>
      <c r="AT271" s="317" t="str">
        <f>IF(OR($B271="",ISERROR(VLOOKUP($B271&amp;"_"&amp;$Z271,activiteiten!$A:$BC,AT$32,0))),"",VLOOKUP($B271&amp;"_"&amp;$Z271,activiteiten!$A:$BC,AT$32,0))</f>
        <v/>
      </c>
      <c r="AU271" s="313"/>
      <c r="AV271" s="312" t="str">
        <f>IF(OR($B271="",ISERROR(VLOOKUP($B271&amp;"_"&amp;$Z271,activiteiten!$A:$BC,AV$32,0))),"",VLOOKUP($B271&amp;"_"&amp;$Z271,activiteiten!$A:$BC,AV$32,0))</f>
        <v/>
      </c>
      <c r="AW271" s="312"/>
      <c r="AX271" s="312" t="str">
        <f>IF(OR($B271="",ISERROR(VLOOKUP($B271&amp;"_"&amp;$Z271,activiteiten!$A:$BC,AX$32,0))),"",VLOOKUP($B271&amp;"_"&amp;$Z271,activiteiten!$A:$BC,AX$32,0))</f>
        <v/>
      </c>
      <c r="AY271" s="312"/>
      <c r="AZ271" s="312" t="str">
        <f>IF(OR($B271="",ISERROR(VLOOKUP($B271&amp;"_"&amp;$Z271,activiteiten!$A:$BC,AZ$32,0))),"",VLOOKUP($B271&amp;"_"&amp;$Z271,activiteiten!$A:$BC,AZ$32,0))</f>
        <v/>
      </c>
      <c r="BA271" s="312"/>
      <c r="BB271" s="312" t="str">
        <f>IF(OR($B271="",ISERROR(VLOOKUP($B271&amp;"_"&amp;$Z271,activiteiten!$A:$BC,BB$32,0))),"",VLOOKUP($B271&amp;"_"&amp;$Z271,activiteiten!$A:$BC,BB$32,0))</f>
        <v/>
      </c>
      <c r="BC271" s="312"/>
      <c r="BD271" s="312" t="str">
        <f>IF(OR($B271="",ISERROR(VLOOKUP($B271&amp;"_"&amp;$Z271,activiteiten!$A:$BC,BD$32,0))),"",VLOOKUP($B271&amp;"_"&amp;$Z271,activiteiten!$A:$BC,BD$32,0))</f>
        <v/>
      </c>
      <c r="BG271" s="348" t="str">
        <f>percelen!BK242</f>
        <v>N</v>
      </c>
    </row>
    <row r="272" spans="1:59" x14ac:dyDescent="0.25">
      <c r="A272" s="49"/>
      <c r="B272" s="297"/>
      <c r="C272" s="49"/>
      <c r="D272" s="113"/>
      <c r="E272" s="49"/>
      <c r="F272" s="49" t="str">
        <f>IF(D272&lt;&gt;"",VLOOKUP(D272,LOV_GWSGRP!$BX:$BY,2,0),"")</f>
        <v/>
      </c>
      <c r="G272" s="49"/>
      <c r="H272" s="49"/>
      <c r="I272" s="49"/>
      <c r="J272" s="49"/>
      <c r="K272" s="49"/>
      <c r="L272" s="113"/>
      <c r="M272" s="49"/>
      <c r="N272" s="49"/>
      <c r="O272" s="436"/>
      <c r="P272" s="436"/>
      <c r="Q272" s="49"/>
      <c r="R272" s="437"/>
      <c r="S272" s="438"/>
      <c r="T272" s="438"/>
      <c r="U272" s="438"/>
      <c r="V272" s="438"/>
      <c r="W272" s="49"/>
      <c r="X272" s="297"/>
      <c r="Y272" s="49"/>
      <c r="Z272" s="436"/>
      <c r="AA272" s="436"/>
      <c r="AB272" s="436"/>
      <c r="AC272" s="436"/>
      <c r="AD272" s="436"/>
      <c r="AE272" s="436"/>
      <c r="AF272" s="436"/>
      <c r="AG272" s="49"/>
      <c r="AH272" s="343"/>
      <c r="AI272" s="49"/>
      <c r="AJ272" s="372" t="str">
        <f t="shared" si="7"/>
        <v/>
      </c>
      <c r="AK272" s="319"/>
      <c r="AM272" s="355" t="str">
        <f>IF(ISERROR(VLOOKUP(B272,percelen!BA:IW,AM$32,0)),"N",VLOOKUP(B272,percelen!BA:IW,AM$32,0))</f>
        <v>N</v>
      </c>
      <c r="AN272" s="355" t="str">
        <f>IF(ISERROR(VLOOKUP(B272&amp;"_"&amp;Z272,activiteiten!$A:$BD,AN$32,0)),"N",VLOOKUP(B272&amp;"_"&amp;Z272,activiteiten!$A:$BD,AN$32,0))</f>
        <v>N</v>
      </c>
      <c r="AO272" s="355" t="str">
        <f>IF(ISERROR(VLOOKUP(B272&amp;"_"&amp;Z272,activiteiten!$A:$BE,AO$32,0)),"N",VLOOKUP(B272&amp;"_"&amp;Z272,activiteiten!$A:$BE,AO$32,0))</f>
        <v>N</v>
      </c>
      <c r="AP272" s="355" t="str">
        <f>IF(ISERROR(VLOOKUP(B272,percelen!BA:IW,AP$32,0)),"N",VLOOKUP(B272,percelen!BA:IW,AP$32,0))</f>
        <v>N</v>
      </c>
      <c r="AQ272" s="355" t="str">
        <f>IF(ISERROR(VLOOKUP(B272,percelen!BA:IW,AQ$32,0)),"N",VLOOKUP(B272,percelen!BA:IW,AQ$32,0))</f>
        <v>N</v>
      </c>
      <c r="AR272" s="355" t="str">
        <f t="shared" si="8"/>
        <v>N</v>
      </c>
      <c r="AS272" s="313" t="s">
        <v>448</v>
      </c>
      <c r="AT272" s="317" t="str">
        <f>IF(OR($B272="",ISERROR(VLOOKUP($B272&amp;"_"&amp;$Z272,activiteiten!$A:$BC,AT$32,0))),"",VLOOKUP($B272&amp;"_"&amp;$Z272,activiteiten!$A:$BC,AT$32,0))</f>
        <v/>
      </c>
      <c r="AU272" s="313"/>
      <c r="AV272" s="312" t="str">
        <f>IF(OR($B272="",ISERROR(VLOOKUP($B272&amp;"_"&amp;$Z272,activiteiten!$A:$BC,AV$32,0))),"",VLOOKUP($B272&amp;"_"&amp;$Z272,activiteiten!$A:$BC,AV$32,0))</f>
        <v/>
      </c>
      <c r="AW272" s="312"/>
      <c r="AX272" s="312" t="str">
        <f>IF(OR($B272="",ISERROR(VLOOKUP($B272&amp;"_"&amp;$Z272,activiteiten!$A:$BC,AX$32,0))),"",VLOOKUP($B272&amp;"_"&amp;$Z272,activiteiten!$A:$BC,AX$32,0))</f>
        <v/>
      </c>
      <c r="AY272" s="312"/>
      <c r="AZ272" s="312" t="str">
        <f>IF(OR($B272="",ISERROR(VLOOKUP($B272&amp;"_"&amp;$Z272,activiteiten!$A:$BC,AZ$32,0))),"",VLOOKUP($B272&amp;"_"&amp;$Z272,activiteiten!$A:$BC,AZ$32,0))</f>
        <v/>
      </c>
      <c r="BA272" s="312"/>
      <c r="BB272" s="312" t="str">
        <f>IF(OR($B272="",ISERROR(VLOOKUP($B272&amp;"_"&amp;$Z272,activiteiten!$A:$BC,BB$32,0))),"",VLOOKUP($B272&amp;"_"&amp;$Z272,activiteiten!$A:$BC,BB$32,0))</f>
        <v/>
      </c>
      <c r="BC272" s="312"/>
      <c r="BD272" s="312" t="str">
        <f>IF(OR($B272="",ISERROR(VLOOKUP($B272&amp;"_"&amp;$Z272,activiteiten!$A:$BC,BD$32,0))),"",VLOOKUP($B272&amp;"_"&amp;$Z272,activiteiten!$A:$BC,BD$32,0))</f>
        <v/>
      </c>
      <c r="BG272" s="348" t="str">
        <f>percelen!BK243</f>
        <v>N</v>
      </c>
    </row>
    <row r="273" spans="1:59" x14ac:dyDescent="0.25">
      <c r="A273" s="49"/>
      <c r="B273" s="297"/>
      <c r="C273" s="49"/>
      <c r="D273" s="113"/>
      <c r="E273" s="49"/>
      <c r="F273" s="49" t="str">
        <f>IF(D273&lt;&gt;"",VLOOKUP(D273,LOV_GWSGRP!$BX:$BY,2,0),"")</f>
        <v/>
      </c>
      <c r="G273" s="49"/>
      <c r="H273" s="49"/>
      <c r="I273" s="49"/>
      <c r="J273" s="49"/>
      <c r="K273" s="49"/>
      <c r="L273" s="113"/>
      <c r="M273" s="49"/>
      <c r="N273" s="49"/>
      <c r="O273" s="436"/>
      <c r="P273" s="436"/>
      <c r="Q273" s="49"/>
      <c r="R273" s="437"/>
      <c r="S273" s="438"/>
      <c r="T273" s="438"/>
      <c r="U273" s="438"/>
      <c r="V273" s="438"/>
      <c r="W273" s="49"/>
      <c r="X273" s="297"/>
      <c r="Y273" s="49"/>
      <c r="Z273" s="436"/>
      <c r="AA273" s="436"/>
      <c r="AB273" s="436"/>
      <c r="AC273" s="436"/>
      <c r="AD273" s="436"/>
      <c r="AE273" s="436"/>
      <c r="AF273" s="436"/>
      <c r="AG273" s="49"/>
      <c r="AH273" s="343"/>
      <c r="AI273" s="49"/>
      <c r="AJ273" s="372" t="str">
        <f t="shared" si="7"/>
        <v/>
      </c>
      <c r="AK273" s="319"/>
      <c r="AM273" s="355" t="str">
        <f>IF(ISERROR(VLOOKUP(B273,percelen!BA:IW,AM$32,0)),"N",VLOOKUP(B273,percelen!BA:IW,AM$32,0))</f>
        <v>N</v>
      </c>
      <c r="AN273" s="355" t="str">
        <f>IF(ISERROR(VLOOKUP(B273&amp;"_"&amp;Z273,activiteiten!$A:$BD,AN$32,0)),"N",VLOOKUP(B273&amp;"_"&amp;Z273,activiteiten!$A:$BD,AN$32,0))</f>
        <v>N</v>
      </c>
      <c r="AO273" s="355" t="str">
        <f>IF(ISERROR(VLOOKUP(B273&amp;"_"&amp;Z273,activiteiten!$A:$BE,AO$32,0)),"N",VLOOKUP(B273&amp;"_"&amp;Z273,activiteiten!$A:$BE,AO$32,0))</f>
        <v>N</v>
      </c>
      <c r="AP273" s="355" t="str">
        <f>IF(ISERROR(VLOOKUP(B273,percelen!BA:IW,AP$32,0)),"N",VLOOKUP(B273,percelen!BA:IW,AP$32,0))</f>
        <v>N</v>
      </c>
      <c r="AQ273" s="355" t="str">
        <f>IF(ISERROR(VLOOKUP(B273,percelen!BA:IW,AQ$32,0)),"N",VLOOKUP(B273,percelen!BA:IW,AQ$32,0))</f>
        <v>N</v>
      </c>
      <c r="AR273" s="355" t="str">
        <f t="shared" si="8"/>
        <v>N</v>
      </c>
      <c r="AS273" s="313" t="s">
        <v>448</v>
      </c>
      <c r="AT273" s="317" t="str">
        <f>IF(OR($B273="",ISERROR(VLOOKUP($B273&amp;"_"&amp;$Z273,activiteiten!$A:$BC,AT$32,0))),"",VLOOKUP($B273&amp;"_"&amp;$Z273,activiteiten!$A:$BC,AT$32,0))</f>
        <v/>
      </c>
      <c r="AU273" s="313"/>
      <c r="AV273" s="312" t="str">
        <f>IF(OR($B273="",ISERROR(VLOOKUP($B273&amp;"_"&amp;$Z273,activiteiten!$A:$BC,AV$32,0))),"",VLOOKUP($B273&amp;"_"&amp;$Z273,activiteiten!$A:$BC,AV$32,0))</f>
        <v/>
      </c>
      <c r="AW273" s="312"/>
      <c r="AX273" s="312" t="str">
        <f>IF(OR($B273="",ISERROR(VLOOKUP($B273&amp;"_"&amp;$Z273,activiteiten!$A:$BC,AX$32,0))),"",VLOOKUP($B273&amp;"_"&amp;$Z273,activiteiten!$A:$BC,AX$32,0))</f>
        <v/>
      </c>
      <c r="AY273" s="312"/>
      <c r="AZ273" s="312" t="str">
        <f>IF(OR($B273="",ISERROR(VLOOKUP($B273&amp;"_"&amp;$Z273,activiteiten!$A:$BC,AZ$32,0))),"",VLOOKUP($B273&amp;"_"&amp;$Z273,activiteiten!$A:$BC,AZ$32,0))</f>
        <v/>
      </c>
      <c r="BA273" s="312"/>
      <c r="BB273" s="312" t="str">
        <f>IF(OR($B273="",ISERROR(VLOOKUP($B273&amp;"_"&amp;$Z273,activiteiten!$A:$BC,BB$32,0))),"",VLOOKUP($B273&amp;"_"&amp;$Z273,activiteiten!$A:$BC,BB$32,0))</f>
        <v/>
      </c>
      <c r="BC273" s="312"/>
      <c r="BD273" s="312" t="str">
        <f>IF(OR($B273="",ISERROR(VLOOKUP($B273&amp;"_"&amp;$Z273,activiteiten!$A:$BC,BD$32,0))),"",VLOOKUP($B273&amp;"_"&amp;$Z273,activiteiten!$A:$BC,BD$32,0))</f>
        <v/>
      </c>
      <c r="BG273" s="348" t="str">
        <f>percelen!BK244</f>
        <v>N</v>
      </c>
    </row>
    <row r="274" spans="1:59" x14ac:dyDescent="0.25">
      <c r="A274" s="49"/>
      <c r="B274" s="297"/>
      <c r="C274" s="49"/>
      <c r="D274" s="113"/>
      <c r="E274" s="49"/>
      <c r="F274" s="49" t="str">
        <f>IF(D274&lt;&gt;"",VLOOKUP(D274,LOV_GWSGRP!$BX:$BY,2,0),"")</f>
        <v/>
      </c>
      <c r="G274" s="49"/>
      <c r="H274" s="49"/>
      <c r="I274" s="49"/>
      <c r="J274" s="49"/>
      <c r="K274" s="49"/>
      <c r="L274" s="113"/>
      <c r="M274" s="49"/>
      <c r="N274" s="49"/>
      <c r="O274" s="436"/>
      <c r="P274" s="436"/>
      <c r="Q274" s="49"/>
      <c r="R274" s="437"/>
      <c r="S274" s="438"/>
      <c r="T274" s="438"/>
      <c r="U274" s="438"/>
      <c r="V274" s="438"/>
      <c r="W274" s="49"/>
      <c r="X274" s="297"/>
      <c r="Y274" s="49"/>
      <c r="Z274" s="436"/>
      <c r="AA274" s="436"/>
      <c r="AB274" s="436"/>
      <c r="AC274" s="436"/>
      <c r="AD274" s="436"/>
      <c r="AE274" s="436"/>
      <c r="AF274" s="436"/>
      <c r="AG274" s="49"/>
      <c r="AH274" s="343"/>
      <c r="AI274" s="49"/>
      <c r="AJ274" s="372" t="str">
        <f t="shared" si="7"/>
        <v/>
      </c>
      <c r="AK274" s="319"/>
      <c r="AM274" s="355" t="str">
        <f>IF(ISERROR(VLOOKUP(B274,percelen!BA:IW,AM$32,0)),"N",VLOOKUP(B274,percelen!BA:IW,AM$32,0))</f>
        <v>N</v>
      </c>
      <c r="AN274" s="355" t="str">
        <f>IF(ISERROR(VLOOKUP(B274&amp;"_"&amp;Z274,activiteiten!$A:$BD,AN$32,0)),"N",VLOOKUP(B274&amp;"_"&amp;Z274,activiteiten!$A:$BD,AN$32,0))</f>
        <v>N</v>
      </c>
      <c r="AO274" s="355" t="str">
        <f>IF(ISERROR(VLOOKUP(B274&amp;"_"&amp;Z274,activiteiten!$A:$BE,AO$32,0)),"N",VLOOKUP(B274&amp;"_"&amp;Z274,activiteiten!$A:$BE,AO$32,0))</f>
        <v>N</v>
      </c>
      <c r="AP274" s="355" t="str">
        <f>IF(ISERROR(VLOOKUP(B274,percelen!BA:IW,AP$32,0)),"N",VLOOKUP(B274,percelen!BA:IW,AP$32,0))</f>
        <v>N</v>
      </c>
      <c r="AQ274" s="355" t="str">
        <f>IF(ISERROR(VLOOKUP(B274,percelen!BA:IW,AQ$32,0)),"N",VLOOKUP(B274,percelen!BA:IW,AQ$32,0))</f>
        <v>N</v>
      </c>
      <c r="AR274" s="355" t="str">
        <f t="shared" si="8"/>
        <v>N</v>
      </c>
      <c r="AS274" s="313" t="s">
        <v>448</v>
      </c>
      <c r="AT274" s="317" t="str">
        <f>IF(OR($B274="",ISERROR(VLOOKUP($B274&amp;"_"&amp;$Z274,activiteiten!$A:$BC,AT$32,0))),"",VLOOKUP($B274&amp;"_"&amp;$Z274,activiteiten!$A:$BC,AT$32,0))</f>
        <v/>
      </c>
      <c r="AU274" s="313"/>
      <c r="AV274" s="312" t="str">
        <f>IF(OR($B274="",ISERROR(VLOOKUP($B274&amp;"_"&amp;$Z274,activiteiten!$A:$BC,AV$32,0))),"",VLOOKUP($B274&amp;"_"&amp;$Z274,activiteiten!$A:$BC,AV$32,0))</f>
        <v/>
      </c>
      <c r="AW274" s="312"/>
      <c r="AX274" s="312" t="str">
        <f>IF(OR($B274="",ISERROR(VLOOKUP($B274&amp;"_"&amp;$Z274,activiteiten!$A:$BC,AX$32,0))),"",VLOOKUP($B274&amp;"_"&amp;$Z274,activiteiten!$A:$BC,AX$32,0))</f>
        <v/>
      </c>
      <c r="AY274" s="312"/>
      <c r="AZ274" s="312" t="str">
        <f>IF(OR($B274="",ISERROR(VLOOKUP($B274&amp;"_"&amp;$Z274,activiteiten!$A:$BC,AZ$32,0))),"",VLOOKUP($B274&amp;"_"&amp;$Z274,activiteiten!$A:$BC,AZ$32,0))</f>
        <v/>
      </c>
      <c r="BA274" s="312"/>
      <c r="BB274" s="312" t="str">
        <f>IF(OR($B274="",ISERROR(VLOOKUP($B274&amp;"_"&amp;$Z274,activiteiten!$A:$BC,BB$32,0))),"",VLOOKUP($B274&amp;"_"&amp;$Z274,activiteiten!$A:$BC,BB$32,0))</f>
        <v/>
      </c>
      <c r="BC274" s="312"/>
      <c r="BD274" s="312" t="str">
        <f>IF(OR($B274="",ISERROR(VLOOKUP($B274&amp;"_"&amp;$Z274,activiteiten!$A:$BC,BD$32,0))),"",VLOOKUP($B274&amp;"_"&amp;$Z274,activiteiten!$A:$BC,BD$32,0))</f>
        <v/>
      </c>
      <c r="BG274" s="348" t="str">
        <f>percelen!BK245</f>
        <v>N</v>
      </c>
    </row>
    <row r="275" spans="1:59" x14ac:dyDescent="0.25">
      <c r="A275" s="49"/>
      <c r="B275" s="297"/>
      <c r="C275" s="49"/>
      <c r="D275" s="113"/>
      <c r="E275" s="49"/>
      <c r="F275" s="49" t="str">
        <f>IF(D275&lt;&gt;"",VLOOKUP(D275,LOV_GWSGRP!$BX:$BY,2,0),"")</f>
        <v/>
      </c>
      <c r="G275" s="49"/>
      <c r="H275" s="49"/>
      <c r="I275" s="49"/>
      <c r="J275" s="49"/>
      <c r="K275" s="49"/>
      <c r="L275" s="113"/>
      <c r="M275" s="49"/>
      <c r="N275" s="49"/>
      <c r="O275" s="436"/>
      <c r="P275" s="436"/>
      <c r="Q275" s="49"/>
      <c r="R275" s="437"/>
      <c r="S275" s="438"/>
      <c r="T275" s="438"/>
      <c r="U275" s="438"/>
      <c r="V275" s="438"/>
      <c r="W275" s="49"/>
      <c r="X275" s="297"/>
      <c r="Y275" s="49"/>
      <c r="Z275" s="436"/>
      <c r="AA275" s="436"/>
      <c r="AB275" s="436"/>
      <c r="AC275" s="436"/>
      <c r="AD275" s="436"/>
      <c r="AE275" s="436"/>
      <c r="AF275" s="436"/>
      <c r="AG275" s="49"/>
      <c r="AH275" s="343"/>
      <c r="AI275" s="49"/>
      <c r="AJ275" s="372" t="str">
        <f t="shared" si="7"/>
        <v/>
      </c>
      <c r="AK275" s="319"/>
      <c r="AM275" s="355" t="str">
        <f>IF(ISERROR(VLOOKUP(B275,percelen!BA:IW,AM$32,0)),"N",VLOOKUP(B275,percelen!BA:IW,AM$32,0))</f>
        <v>N</v>
      </c>
      <c r="AN275" s="355" t="str">
        <f>IF(ISERROR(VLOOKUP(B275&amp;"_"&amp;Z275,activiteiten!$A:$BD,AN$32,0)),"N",VLOOKUP(B275&amp;"_"&amp;Z275,activiteiten!$A:$BD,AN$32,0))</f>
        <v>N</v>
      </c>
      <c r="AO275" s="355" t="str">
        <f>IF(ISERROR(VLOOKUP(B275&amp;"_"&amp;Z275,activiteiten!$A:$BE,AO$32,0)),"N",VLOOKUP(B275&amp;"_"&amp;Z275,activiteiten!$A:$BE,AO$32,0))</f>
        <v>N</v>
      </c>
      <c r="AP275" s="355" t="str">
        <f>IF(ISERROR(VLOOKUP(B275,percelen!BA:IW,AP$32,0)),"N",VLOOKUP(B275,percelen!BA:IW,AP$32,0))</f>
        <v>N</v>
      </c>
      <c r="AQ275" s="355" t="str">
        <f>IF(ISERROR(VLOOKUP(B275,percelen!BA:IW,AQ$32,0)),"N",VLOOKUP(B275,percelen!BA:IW,AQ$32,0))</f>
        <v>N</v>
      </c>
      <c r="AR275" s="355" t="str">
        <f t="shared" si="8"/>
        <v>N</v>
      </c>
      <c r="AS275" s="313" t="s">
        <v>448</v>
      </c>
      <c r="AT275" s="317" t="str">
        <f>IF(OR($B275="",ISERROR(VLOOKUP($B275&amp;"_"&amp;$Z275,activiteiten!$A:$BC,AT$32,0))),"",VLOOKUP($B275&amp;"_"&amp;$Z275,activiteiten!$A:$BC,AT$32,0))</f>
        <v/>
      </c>
      <c r="AU275" s="313"/>
      <c r="AV275" s="312" t="str">
        <f>IF(OR($B275="",ISERROR(VLOOKUP($B275&amp;"_"&amp;$Z275,activiteiten!$A:$BC,AV$32,0))),"",VLOOKUP($B275&amp;"_"&amp;$Z275,activiteiten!$A:$BC,AV$32,0))</f>
        <v/>
      </c>
      <c r="AW275" s="312"/>
      <c r="AX275" s="312" t="str">
        <f>IF(OR($B275="",ISERROR(VLOOKUP($B275&amp;"_"&amp;$Z275,activiteiten!$A:$BC,AX$32,0))),"",VLOOKUP($B275&amp;"_"&amp;$Z275,activiteiten!$A:$BC,AX$32,0))</f>
        <v/>
      </c>
      <c r="AY275" s="312"/>
      <c r="AZ275" s="312" t="str">
        <f>IF(OR($B275="",ISERROR(VLOOKUP($B275&amp;"_"&amp;$Z275,activiteiten!$A:$BC,AZ$32,0))),"",VLOOKUP($B275&amp;"_"&amp;$Z275,activiteiten!$A:$BC,AZ$32,0))</f>
        <v/>
      </c>
      <c r="BA275" s="312"/>
      <c r="BB275" s="312" t="str">
        <f>IF(OR($B275="",ISERROR(VLOOKUP($B275&amp;"_"&amp;$Z275,activiteiten!$A:$BC,BB$32,0))),"",VLOOKUP($B275&amp;"_"&amp;$Z275,activiteiten!$A:$BC,BB$32,0))</f>
        <v/>
      </c>
      <c r="BC275" s="312"/>
      <c r="BD275" s="312" t="str">
        <f>IF(OR($B275="",ISERROR(VLOOKUP($B275&amp;"_"&amp;$Z275,activiteiten!$A:$BC,BD$32,0))),"",VLOOKUP($B275&amp;"_"&amp;$Z275,activiteiten!$A:$BC,BD$32,0))</f>
        <v/>
      </c>
      <c r="BG275" s="348" t="str">
        <f>percelen!BK246</f>
        <v>N</v>
      </c>
    </row>
    <row r="276" spans="1:59" x14ac:dyDescent="0.25">
      <c r="A276" s="49"/>
      <c r="B276" s="297"/>
      <c r="C276" s="49"/>
      <c r="D276" s="113"/>
      <c r="E276" s="49"/>
      <c r="F276" s="49" t="str">
        <f>IF(D276&lt;&gt;"",VLOOKUP(D276,LOV_GWSGRP!$BX:$BY,2,0),"")</f>
        <v/>
      </c>
      <c r="G276" s="49"/>
      <c r="H276" s="49"/>
      <c r="I276" s="49"/>
      <c r="J276" s="49"/>
      <c r="K276" s="49"/>
      <c r="L276" s="113"/>
      <c r="M276" s="49"/>
      <c r="N276" s="49"/>
      <c r="O276" s="436"/>
      <c r="P276" s="436"/>
      <c r="Q276" s="49"/>
      <c r="R276" s="437"/>
      <c r="S276" s="438"/>
      <c r="T276" s="438"/>
      <c r="U276" s="438"/>
      <c r="V276" s="438"/>
      <c r="W276" s="49"/>
      <c r="X276" s="297"/>
      <c r="Y276" s="49"/>
      <c r="Z276" s="436"/>
      <c r="AA276" s="436"/>
      <c r="AB276" s="436"/>
      <c r="AC276" s="436"/>
      <c r="AD276" s="436"/>
      <c r="AE276" s="436"/>
      <c r="AF276" s="436"/>
      <c r="AG276" s="49"/>
      <c r="AH276" s="343"/>
      <c r="AI276" s="49"/>
      <c r="AJ276" s="372" t="str">
        <f t="shared" si="7"/>
        <v/>
      </c>
      <c r="AK276" s="319"/>
      <c r="AM276" s="355" t="str">
        <f>IF(ISERROR(VLOOKUP(B276,percelen!BA:IW,AM$32,0)),"N",VLOOKUP(B276,percelen!BA:IW,AM$32,0))</f>
        <v>N</v>
      </c>
      <c r="AN276" s="355" t="str">
        <f>IF(ISERROR(VLOOKUP(B276&amp;"_"&amp;Z276,activiteiten!$A:$BD,AN$32,0)),"N",VLOOKUP(B276&amp;"_"&amp;Z276,activiteiten!$A:$BD,AN$32,0))</f>
        <v>N</v>
      </c>
      <c r="AO276" s="355" t="str">
        <f>IF(ISERROR(VLOOKUP(B276&amp;"_"&amp;Z276,activiteiten!$A:$BE,AO$32,0)),"N",VLOOKUP(B276&amp;"_"&amp;Z276,activiteiten!$A:$BE,AO$32,0))</f>
        <v>N</v>
      </c>
      <c r="AP276" s="355" t="str">
        <f>IF(ISERROR(VLOOKUP(B276,percelen!BA:IW,AP$32,0)),"N",VLOOKUP(B276,percelen!BA:IW,AP$32,0))</f>
        <v>N</v>
      </c>
      <c r="AQ276" s="355" t="str">
        <f>IF(ISERROR(VLOOKUP(B276,percelen!BA:IW,AQ$32,0)),"N",VLOOKUP(B276,percelen!BA:IW,AQ$32,0))</f>
        <v>N</v>
      </c>
      <c r="AR276" s="355" t="str">
        <f t="shared" si="8"/>
        <v>N</v>
      </c>
      <c r="AS276" s="313" t="s">
        <v>448</v>
      </c>
      <c r="AT276" s="317" t="str">
        <f>IF(OR($B276="",ISERROR(VLOOKUP($B276&amp;"_"&amp;$Z276,activiteiten!$A:$BC,AT$32,0))),"",VLOOKUP($B276&amp;"_"&amp;$Z276,activiteiten!$A:$BC,AT$32,0))</f>
        <v/>
      </c>
      <c r="AU276" s="313"/>
      <c r="AV276" s="312" t="str">
        <f>IF(OR($B276="",ISERROR(VLOOKUP($B276&amp;"_"&amp;$Z276,activiteiten!$A:$BC,AV$32,0))),"",VLOOKUP($B276&amp;"_"&amp;$Z276,activiteiten!$A:$BC,AV$32,0))</f>
        <v/>
      </c>
      <c r="AW276" s="312"/>
      <c r="AX276" s="312" t="str">
        <f>IF(OR($B276="",ISERROR(VLOOKUP($B276&amp;"_"&amp;$Z276,activiteiten!$A:$BC,AX$32,0))),"",VLOOKUP($B276&amp;"_"&amp;$Z276,activiteiten!$A:$BC,AX$32,0))</f>
        <v/>
      </c>
      <c r="AY276" s="312"/>
      <c r="AZ276" s="312" t="str">
        <f>IF(OR($B276="",ISERROR(VLOOKUP($B276&amp;"_"&amp;$Z276,activiteiten!$A:$BC,AZ$32,0))),"",VLOOKUP($B276&amp;"_"&amp;$Z276,activiteiten!$A:$BC,AZ$32,0))</f>
        <v/>
      </c>
      <c r="BA276" s="312"/>
      <c r="BB276" s="312" t="str">
        <f>IF(OR($B276="",ISERROR(VLOOKUP($B276&amp;"_"&amp;$Z276,activiteiten!$A:$BC,BB$32,0))),"",VLOOKUP($B276&amp;"_"&amp;$Z276,activiteiten!$A:$BC,BB$32,0))</f>
        <v/>
      </c>
      <c r="BC276" s="312"/>
      <c r="BD276" s="312" t="str">
        <f>IF(OR($B276="",ISERROR(VLOOKUP($B276&amp;"_"&amp;$Z276,activiteiten!$A:$BC,BD$32,0))),"",VLOOKUP($B276&amp;"_"&amp;$Z276,activiteiten!$A:$BC,BD$32,0))</f>
        <v/>
      </c>
      <c r="BG276" s="348" t="str">
        <f>percelen!BK247</f>
        <v>N</v>
      </c>
    </row>
    <row r="277" spans="1:59" x14ac:dyDescent="0.25">
      <c r="A277" s="49"/>
      <c r="B277" s="297"/>
      <c r="C277" s="49"/>
      <c r="D277" s="113"/>
      <c r="E277" s="49"/>
      <c r="F277" s="49" t="str">
        <f>IF(D277&lt;&gt;"",VLOOKUP(D277,LOV_GWSGRP!$BX:$BY,2,0),"")</f>
        <v/>
      </c>
      <c r="G277" s="49"/>
      <c r="H277" s="49"/>
      <c r="I277" s="49"/>
      <c r="J277" s="49"/>
      <c r="K277" s="49"/>
      <c r="L277" s="113"/>
      <c r="M277" s="49"/>
      <c r="N277" s="49"/>
      <c r="O277" s="436"/>
      <c r="P277" s="436"/>
      <c r="Q277" s="49"/>
      <c r="R277" s="437"/>
      <c r="S277" s="438"/>
      <c r="T277" s="438"/>
      <c r="U277" s="438"/>
      <c r="V277" s="438"/>
      <c r="W277" s="49"/>
      <c r="X277" s="297"/>
      <c r="Y277" s="49"/>
      <c r="Z277" s="436"/>
      <c r="AA277" s="436"/>
      <c r="AB277" s="436"/>
      <c r="AC277" s="436"/>
      <c r="AD277" s="436"/>
      <c r="AE277" s="436"/>
      <c r="AF277" s="436"/>
      <c r="AG277" s="49"/>
      <c r="AH277" s="343"/>
      <c r="AI277" s="49"/>
      <c r="AJ277" s="372" t="str">
        <f t="shared" si="7"/>
        <v/>
      </c>
      <c r="AK277" s="319"/>
      <c r="AM277" s="355" t="str">
        <f>IF(ISERROR(VLOOKUP(B277,percelen!BA:IW,AM$32,0)),"N",VLOOKUP(B277,percelen!BA:IW,AM$32,0))</f>
        <v>N</v>
      </c>
      <c r="AN277" s="355" t="str">
        <f>IF(ISERROR(VLOOKUP(B277&amp;"_"&amp;Z277,activiteiten!$A:$BD,AN$32,0)),"N",VLOOKUP(B277&amp;"_"&amp;Z277,activiteiten!$A:$BD,AN$32,0))</f>
        <v>N</v>
      </c>
      <c r="AO277" s="355" t="str">
        <f>IF(ISERROR(VLOOKUP(B277&amp;"_"&amp;Z277,activiteiten!$A:$BE,AO$32,0)),"N",VLOOKUP(B277&amp;"_"&amp;Z277,activiteiten!$A:$BE,AO$32,0))</f>
        <v>N</v>
      </c>
      <c r="AP277" s="355" t="str">
        <f>IF(ISERROR(VLOOKUP(B277,percelen!BA:IW,AP$32,0)),"N",VLOOKUP(B277,percelen!BA:IW,AP$32,0))</f>
        <v>N</v>
      </c>
      <c r="AQ277" s="355" t="str">
        <f>IF(ISERROR(VLOOKUP(B277,percelen!BA:IW,AQ$32,0)),"N",VLOOKUP(B277,percelen!BA:IW,AQ$32,0))</f>
        <v>N</v>
      </c>
      <c r="AR277" s="355" t="str">
        <f t="shared" si="8"/>
        <v>N</v>
      </c>
      <c r="AS277" s="313" t="s">
        <v>448</v>
      </c>
      <c r="AT277" s="317" t="str">
        <f>IF(OR($B277="",ISERROR(VLOOKUP($B277&amp;"_"&amp;$Z277,activiteiten!$A:$BC,AT$32,0))),"",VLOOKUP($B277&amp;"_"&amp;$Z277,activiteiten!$A:$BC,AT$32,0))</f>
        <v/>
      </c>
      <c r="AU277" s="313"/>
      <c r="AV277" s="312" t="str">
        <f>IF(OR($B277="",ISERROR(VLOOKUP($B277&amp;"_"&amp;$Z277,activiteiten!$A:$BC,AV$32,0))),"",VLOOKUP($B277&amp;"_"&amp;$Z277,activiteiten!$A:$BC,AV$32,0))</f>
        <v/>
      </c>
      <c r="AW277" s="312"/>
      <c r="AX277" s="312" t="str">
        <f>IF(OR($B277="",ISERROR(VLOOKUP($B277&amp;"_"&amp;$Z277,activiteiten!$A:$BC,AX$32,0))),"",VLOOKUP($B277&amp;"_"&amp;$Z277,activiteiten!$A:$BC,AX$32,0))</f>
        <v/>
      </c>
      <c r="AY277" s="312"/>
      <c r="AZ277" s="312" t="str">
        <f>IF(OR($B277="",ISERROR(VLOOKUP($B277&amp;"_"&amp;$Z277,activiteiten!$A:$BC,AZ$32,0))),"",VLOOKUP($B277&amp;"_"&amp;$Z277,activiteiten!$A:$BC,AZ$32,0))</f>
        <v/>
      </c>
      <c r="BA277" s="312"/>
      <c r="BB277" s="312" t="str">
        <f>IF(OR($B277="",ISERROR(VLOOKUP($B277&amp;"_"&amp;$Z277,activiteiten!$A:$BC,BB$32,0))),"",VLOOKUP($B277&amp;"_"&amp;$Z277,activiteiten!$A:$BC,BB$32,0))</f>
        <v/>
      </c>
      <c r="BC277" s="312"/>
      <c r="BD277" s="312" t="str">
        <f>IF(OR($B277="",ISERROR(VLOOKUP($B277&amp;"_"&amp;$Z277,activiteiten!$A:$BC,BD$32,0))),"",VLOOKUP($B277&amp;"_"&amp;$Z277,activiteiten!$A:$BC,BD$32,0))</f>
        <v/>
      </c>
      <c r="BG277" s="348" t="str">
        <f>percelen!BK248</f>
        <v>N</v>
      </c>
    </row>
    <row r="278" spans="1:59" x14ac:dyDescent="0.25">
      <c r="A278" s="49"/>
      <c r="B278" s="297"/>
      <c r="C278" s="49"/>
      <c r="D278" s="113"/>
      <c r="E278" s="49"/>
      <c r="F278" s="49" t="str">
        <f>IF(D278&lt;&gt;"",VLOOKUP(D278,LOV_GWSGRP!$BX:$BY,2,0),"")</f>
        <v/>
      </c>
      <c r="G278" s="49"/>
      <c r="H278" s="49"/>
      <c r="I278" s="49"/>
      <c r="J278" s="49"/>
      <c r="K278" s="49"/>
      <c r="L278" s="113"/>
      <c r="M278" s="49"/>
      <c r="N278" s="49"/>
      <c r="O278" s="436"/>
      <c r="P278" s="436"/>
      <c r="Q278" s="49"/>
      <c r="R278" s="437"/>
      <c r="S278" s="438"/>
      <c r="T278" s="438"/>
      <c r="U278" s="438"/>
      <c r="V278" s="438"/>
      <c r="W278" s="49"/>
      <c r="X278" s="297"/>
      <c r="Y278" s="49"/>
      <c r="Z278" s="436"/>
      <c r="AA278" s="436"/>
      <c r="AB278" s="436"/>
      <c r="AC278" s="436"/>
      <c r="AD278" s="436"/>
      <c r="AE278" s="436"/>
      <c r="AF278" s="436"/>
      <c r="AG278" s="49"/>
      <c r="AH278" s="343"/>
      <c r="AI278" s="49"/>
      <c r="AJ278" s="372" t="str">
        <f t="shared" si="7"/>
        <v/>
      </c>
      <c r="AK278" s="319"/>
      <c r="AM278" s="355" t="str">
        <f>IF(ISERROR(VLOOKUP(B278,percelen!BA:IW,AM$32,0)),"N",VLOOKUP(B278,percelen!BA:IW,AM$32,0))</f>
        <v>N</v>
      </c>
      <c r="AN278" s="355" t="str">
        <f>IF(ISERROR(VLOOKUP(B278&amp;"_"&amp;Z278,activiteiten!$A:$BD,AN$32,0)),"N",VLOOKUP(B278&amp;"_"&amp;Z278,activiteiten!$A:$BD,AN$32,0))</f>
        <v>N</v>
      </c>
      <c r="AO278" s="355" t="str">
        <f>IF(ISERROR(VLOOKUP(B278&amp;"_"&amp;Z278,activiteiten!$A:$BE,AO$32,0)),"N",VLOOKUP(B278&amp;"_"&amp;Z278,activiteiten!$A:$BE,AO$32,0))</f>
        <v>N</v>
      </c>
      <c r="AP278" s="355" t="str">
        <f>IF(ISERROR(VLOOKUP(B278,percelen!BA:IW,AP$32,0)),"N",VLOOKUP(B278,percelen!BA:IW,AP$32,0))</f>
        <v>N</v>
      </c>
      <c r="AQ278" s="355" t="str">
        <f>IF(ISERROR(VLOOKUP(B278,percelen!BA:IW,AQ$32,0)),"N",VLOOKUP(B278,percelen!BA:IW,AQ$32,0))</f>
        <v>N</v>
      </c>
      <c r="AR278" s="355" t="str">
        <f t="shared" si="8"/>
        <v>N</v>
      </c>
      <c r="AS278" s="313" t="s">
        <v>448</v>
      </c>
      <c r="AT278" s="317" t="str">
        <f>IF(OR($B278="",ISERROR(VLOOKUP($B278&amp;"_"&amp;$Z278,activiteiten!$A:$BC,AT$32,0))),"",VLOOKUP($B278&amp;"_"&amp;$Z278,activiteiten!$A:$BC,AT$32,0))</f>
        <v/>
      </c>
      <c r="AU278" s="313"/>
      <c r="AV278" s="312" t="str">
        <f>IF(OR($B278="",ISERROR(VLOOKUP($B278&amp;"_"&amp;$Z278,activiteiten!$A:$BC,AV$32,0))),"",VLOOKUP($B278&amp;"_"&amp;$Z278,activiteiten!$A:$BC,AV$32,0))</f>
        <v/>
      </c>
      <c r="AW278" s="312"/>
      <c r="AX278" s="312" t="str">
        <f>IF(OR($B278="",ISERROR(VLOOKUP($B278&amp;"_"&amp;$Z278,activiteiten!$A:$BC,AX$32,0))),"",VLOOKUP($B278&amp;"_"&amp;$Z278,activiteiten!$A:$BC,AX$32,0))</f>
        <v/>
      </c>
      <c r="AY278" s="312"/>
      <c r="AZ278" s="312" t="str">
        <f>IF(OR($B278="",ISERROR(VLOOKUP($B278&amp;"_"&amp;$Z278,activiteiten!$A:$BC,AZ$32,0))),"",VLOOKUP($B278&amp;"_"&amp;$Z278,activiteiten!$A:$BC,AZ$32,0))</f>
        <v/>
      </c>
      <c r="BA278" s="312"/>
      <c r="BB278" s="312" t="str">
        <f>IF(OR($B278="",ISERROR(VLOOKUP($B278&amp;"_"&amp;$Z278,activiteiten!$A:$BC,BB$32,0))),"",VLOOKUP($B278&amp;"_"&amp;$Z278,activiteiten!$A:$BC,BB$32,0))</f>
        <v/>
      </c>
      <c r="BC278" s="312"/>
      <c r="BD278" s="312" t="str">
        <f>IF(OR($B278="",ISERROR(VLOOKUP($B278&amp;"_"&amp;$Z278,activiteiten!$A:$BC,BD$32,0))),"",VLOOKUP($B278&amp;"_"&amp;$Z278,activiteiten!$A:$BC,BD$32,0))</f>
        <v/>
      </c>
      <c r="BG278" s="348" t="str">
        <f>percelen!BK249</f>
        <v>N</v>
      </c>
    </row>
    <row r="279" spans="1:59" x14ac:dyDescent="0.25">
      <c r="A279" s="49"/>
      <c r="B279" s="297"/>
      <c r="C279" s="49"/>
      <c r="D279" s="113"/>
      <c r="E279" s="49"/>
      <c r="F279" s="49" t="str">
        <f>IF(D279&lt;&gt;"",VLOOKUP(D279,LOV_GWSGRP!$BX:$BY,2,0),"")</f>
        <v/>
      </c>
      <c r="G279" s="49"/>
      <c r="H279" s="49"/>
      <c r="I279" s="49"/>
      <c r="J279" s="49"/>
      <c r="K279" s="49"/>
      <c r="L279" s="113"/>
      <c r="M279" s="49"/>
      <c r="N279" s="49"/>
      <c r="O279" s="436"/>
      <c r="P279" s="436"/>
      <c r="Q279" s="49"/>
      <c r="R279" s="437"/>
      <c r="S279" s="438"/>
      <c r="T279" s="438"/>
      <c r="U279" s="438"/>
      <c r="V279" s="438"/>
      <c r="W279" s="49"/>
      <c r="X279" s="297"/>
      <c r="Y279" s="49"/>
      <c r="Z279" s="436"/>
      <c r="AA279" s="436"/>
      <c r="AB279" s="436"/>
      <c r="AC279" s="436"/>
      <c r="AD279" s="436"/>
      <c r="AE279" s="436"/>
      <c r="AF279" s="436"/>
      <c r="AG279" s="49"/>
      <c r="AH279" s="343"/>
      <c r="AI279" s="49"/>
      <c r="AJ279" s="372" t="str">
        <f t="shared" si="7"/>
        <v/>
      </c>
      <c r="AK279" s="319"/>
      <c r="AM279" s="355" t="str">
        <f>IF(ISERROR(VLOOKUP(B279,percelen!BA:IW,AM$32,0)),"N",VLOOKUP(B279,percelen!BA:IW,AM$32,0))</f>
        <v>N</v>
      </c>
      <c r="AN279" s="355" t="str">
        <f>IF(ISERROR(VLOOKUP(B279&amp;"_"&amp;Z279,activiteiten!$A:$BD,AN$32,0)),"N",VLOOKUP(B279&amp;"_"&amp;Z279,activiteiten!$A:$BD,AN$32,0))</f>
        <v>N</v>
      </c>
      <c r="AO279" s="355" t="str">
        <f>IF(ISERROR(VLOOKUP(B279&amp;"_"&amp;Z279,activiteiten!$A:$BE,AO$32,0)),"N",VLOOKUP(B279&amp;"_"&amp;Z279,activiteiten!$A:$BE,AO$32,0))</f>
        <v>N</v>
      </c>
      <c r="AP279" s="355" t="str">
        <f>IF(ISERROR(VLOOKUP(B279,percelen!BA:IW,AP$32,0)),"N",VLOOKUP(B279,percelen!BA:IW,AP$32,0))</f>
        <v>N</v>
      </c>
      <c r="AQ279" s="355" t="str">
        <f>IF(ISERROR(VLOOKUP(B279,percelen!BA:IW,AQ$32,0)),"N",VLOOKUP(B279,percelen!BA:IW,AQ$32,0))</f>
        <v>N</v>
      </c>
      <c r="AR279" s="355" t="str">
        <f t="shared" si="8"/>
        <v>N</v>
      </c>
      <c r="AS279" s="313" t="s">
        <v>448</v>
      </c>
      <c r="AT279" s="317" t="str">
        <f>IF(OR($B279="",ISERROR(VLOOKUP($B279&amp;"_"&amp;$Z279,activiteiten!$A:$BC,AT$32,0))),"",VLOOKUP($B279&amp;"_"&amp;$Z279,activiteiten!$A:$BC,AT$32,0))</f>
        <v/>
      </c>
      <c r="AU279" s="313"/>
      <c r="AV279" s="312" t="str">
        <f>IF(OR($B279="",ISERROR(VLOOKUP($B279&amp;"_"&amp;$Z279,activiteiten!$A:$BC,AV$32,0))),"",VLOOKUP($B279&amp;"_"&amp;$Z279,activiteiten!$A:$BC,AV$32,0))</f>
        <v/>
      </c>
      <c r="AW279" s="312"/>
      <c r="AX279" s="312" t="str">
        <f>IF(OR($B279="",ISERROR(VLOOKUP($B279&amp;"_"&amp;$Z279,activiteiten!$A:$BC,AX$32,0))),"",VLOOKUP($B279&amp;"_"&amp;$Z279,activiteiten!$A:$BC,AX$32,0))</f>
        <v/>
      </c>
      <c r="AY279" s="312"/>
      <c r="AZ279" s="312" t="str">
        <f>IF(OR($B279="",ISERROR(VLOOKUP($B279&amp;"_"&amp;$Z279,activiteiten!$A:$BC,AZ$32,0))),"",VLOOKUP($B279&amp;"_"&amp;$Z279,activiteiten!$A:$BC,AZ$32,0))</f>
        <v/>
      </c>
      <c r="BA279" s="312"/>
      <c r="BB279" s="312" t="str">
        <f>IF(OR($B279="",ISERROR(VLOOKUP($B279&amp;"_"&amp;$Z279,activiteiten!$A:$BC,BB$32,0))),"",VLOOKUP($B279&amp;"_"&amp;$Z279,activiteiten!$A:$BC,BB$32,0))</f>
        <v/>
      </c>
      <c r="BC279" s="312"/>
      <c r="BD279" s="312" t="str">
        <f>IF(OR($B279="",ISERROR(VLOOKUP($B279&amp;"_"&amp;$Z279,activiteiten!$A:$BC,BD$32,0))),"",VLOOKUP($B279&amp;"_"&amp;$Z279,activiteiten!$A:$BC,BD$32,0))</f>
        <v/>
      </c>
      <c r="BG279" s="348" t="str">
        <f>percelen!BK250</f>
        <v>N</v>
      </c>
    </row>
    <row r="280" spans="1:59" x14ac:dyDescent="0.25">
      <c r="A280" s="49"/>
      <c r="B280" s="297"/>
      <c r="C280" s="49"/>
      <c r="D280" s="113"/>
      <c r="E280" s="49"/>
      <c r="F280" s="49" t="str">
        <f>IF(D280&lt;&gt;"",VLOOKUP(D280,LOV_GWSGRP!$BX:$BY,2,0),"")</f>
        <v/>
      </c>
      <c r="G280" s="49"/>
      <c r="H280" s="49"/>
      <c r="I280" s="49"/>
      <c r="J280" s="49"/>
      <c r="K280" s="49"/>
      <c r="L280" s="113"/>
      <c r="M280" s="49"/>
      <c r="N280" s="49"/>
      <c r="O280" s="436"/>
      <c r="P280" s="436"/>
      <c r="Q280" s="49"/>
      <c r="R280" s="437"/>
      <c r="S280" s="438"/>
      <c r="T280" s="438"/>
      <c r="U280" s="438"/>
      <c r="V280" s="438"/>
      <c r="W280" s="49"/>
      <c r="X280" s="297"/>
      <c r="Y280" s="49"/>
      <c r="Z280" s="436"/>
      <c r="AA280" s="436"/>
      <c r="AB280" s="436"/>
      <c r="AC280" s="436"/>
      <c r="AD280" s="436"/>
      <c r="AE280" s="436"/>
      <c r="AF280" s="436"/>
      <c r="AG280" s="49"/>
      <c r="AH280" s="343"/>
      <c r="AI280" s="49"/>
      <c r="AJ280" s="372" t="str">
        <f t="shared" si="7"/>
        <v/>
      </c>
      <c r="AK280" s="319"/>
      <c r="AM280" s="355" t="str">
        <f>IF(ISERROR(VLOOKUP(B280,percelen!BA:IW,AM$32,0)),"N",VLOOKUP(B280,percelen!BA:IW,AM$32,0))</f>
        <v>N</v>
      </c>
      <c r="AN280" s="355" t="str">
        <f>IF(ISERROR(VLOOKUP(B280&amp;"_"&amp;Z280,activiteiten!$A:$BD,AN$32,0)),"N",VLOOKUP(B280&amp;"_"&amp;Z280,activiteiten!$A:$BD,AN$32,0))</f>
        <v>N</v>
      </c>
      <c r="AO280" s="355" t="str">
        <f>IF(ISERROR(VLOOKUP(B280&amp;"_"&amp;Z280,activiteiten!$A:$BE,AO$32,0)),"N",VLOOKUP(B280&amp;"_"&amp;Z280,activiteiten!$A:$BE,AO$32,0))</f>
        <v>N</v>
      </c>
      <c r="AP280" s="355" t="str">
        <f>IF(ISERROR(VLOOKUP(B280,percelen!BA:IW,AP$32,0)),"N",VLOOKUP(B280,percelen!BA:IW,AP$32,0))</f>
        <v>N</v>
      </c>
      <c r="AQ280" s="355" t="str">
        <f>IF(ISERROR(VLOOKUP(B280,percelen!BA:IW,AQ$32,0)),"N",VLOOKUP(B280,percelen!BA:IW,AQ$32,0))</f>
        <v>N</v>
      </c>
      <c r="AR280" s="355" t="str">
        <f t="shared" si="8"/>
        <v>N</v>
      </c>
      <c r="AS280" s="313" t="s">
        <v>448</v>
      </c>
      <c r="AT280" s="317" t="str">
        <f>IF(OR($B280="",ISERROR(VLOOKUP($B280&amp;"_"&amp;$Z280,activiteiten!$A:$BC,AT$32,0))),"",VLOOKUP($B280&amp;"_"&amp;$Z280,activiteiten!$A:$BC,AT$32,0))</f>
        <v/>
      </c>
      <c r="AU280" s="313"/>
      <c r="AV280" s="312" t="str">
        <f>IF(OR($B280="",ISERROR(VLOOKUP($B280&amp;"_"&amp;$Z280,activiteiten!$A:$BC,AV$32,0))),"",VLOOKUP($B280&amp;"_"&amp;$Z280,activiteiten!$A:$BC,AV$32,0))</f>
        <v/>
      </c>
      <c r="AW280" s="312"/>
      <c r="AX280" s="312" t="str">
        <f>IF(OR($B280="",ISERROR(VLOOKUP($B280&amp;"_"&amp;$Z280,activiteiten!$A:$BC,AX$32,0))),"",VLOOKUP($B280&amp;"_"&amp;$Z280,activiteiten!$A:$BC,AX$32,0))</f>
        <v/>
      </c>
      <c r="AY280" s="312"/>
      <c r="AZ280" s="312" t="str">
        <f>IF(OR($B280="",ISERROR(VLOOKUP($B280&amp;"_"&amp;$Z280,activiteiten!$A:$BC,AZ$32,0))),"",VLOOKUP($B280&amp;"_"&amp;$Z280,activiteiten!$A:$BC,AZ$32,0))</f>
        <v/>
      </c>
      <c r="BA280" s="312"/>
      <c r="BB280" s="312" t="str">
        <f>IF(OR($B280="",ISERROR(VLOOKUP($B280&amp;"_"&amp;$Z280,activiteiten!$A:$BC,BB$32,0))),"",VLOOKUP($B280&amp;"_"&amp;$Z280,activiteiten!$A:$BC,BB$32,0))</f>
        <v/>
      </c>
      <c r="BC280" s="312"/>
      <c r="BD280" s="312" t="str">
        <f>IF(OR($B280="",ISERROR(VLOOKUP($B280&amp;"_"&amp;$Z280,activiteiten!$A:$BC,BD$32,0))),"",VLOOKUP($B280&amp;"_"&amp;$Z280,activiteiten!$A:$BC,BD$32,0))</f>
        <v/>
      </c>
      <c r="BG280" s="348" t="str">
        <f>percelen!BK251</f>
        <v>N</v>
      </c>
    </row>
    <row r="281" spans="1:59" x14ac:dyDescent="0.25">
      <c r="A281" s="49"/>
      <c r="B281" s="297"/>
      <c r="C281" s="49"/>
      <c r="D281" s="113"/>
      <c r="E281" s="49"/>
      <c r="F281" s="49" t="str">
        <f>IF(D281&lt;&gt;"",VLOOKUP(D281,LOV_GWSGRP!$BX:$BY,2,0),"")</f>
        <v/>
      </c>
      <c r="G281" s="49"/>
      <c r="H281" s="49"/>
      <c r="I281" s="49"/>
      <c r="J281" s="49"/>
      <c r="K281" s="49"/>
      <c r="L281" s="113"/>
      <c r="M281" s="49"/>
      <c r="N281" s="49"/>
      <c r="O281" s="436"/>
      <c r="P281" s="436"/>
      <c r="Q281" s="49"/>
      <c r="R281" s="437"/>
      <c r="S281" s="438"/>
      <c r="T281" s="438"/>
      <c r="U281" s="438"/>
      <c r="V281" s="438"/>
      <c r="W281" s="49"/>
      <c r="X281" s="297"/>
      <c r="Y281" s="49"/>
      <c r="Z281" s="436"/>
      <c r="AA281" s="436"/>
      <c r="AB281" s="436"/>
      <c r="AC281" s="436"/>
      <c r="AD281" s="436"/>
      <c r="AE281" s="436"/>
      <c r="AF281" s="436"/>
      <c r="AG281" s="49"/>
      <c r="AH281" s="343"/>
      <c r="AI281" s="49"/>
      <c r="AJ281" s="372" t="str">
        <f t="shared" si="7"/>
        <v/>
      </c>
      <c r="AK281" s="319"/>
      <c r="AM281" s="355" t="str">
        <f>IF(ISERROR(VLOOKUP(B281,percelen!BA:IW,AM$32,0)),"N",VLOOKUP(B281,percelen!BA:IW,AM$32,0))</f>
        <v>N</v>
      </c>
      <c r="AN281" s="355" t="str">
        <f>IF(ISERROR(VLOOKUP(B281&amp;"_"&amp;Z281,activiteiten!$A:$BD,AN$32,0)),"N",VLOOKUP(B281&amp;"_"&amp;Z281,activiteiten!$A:$BD,AN$32,0))</f>
        <v>N</v>
      </c>
      <c r="AO281" s="355" t="str">
        <f>IF(ISERROR(VLOOKUP(B281&amp;"_"&amp;Z281,activiteiten!$A:$BE,AO$32,0)),"N",VLOOKUP(B281&amp;"_"&amp;Z281,activiteiten!$A:$BE,AO$32,0))</f>
        <v>N</v>
      </c>
      <c r="AP281" s="355" t="str">
        <f>IF(ISERROR(VLOOKUP(B281,percelen!BA:IW,AP$32,0)),"N",VLOOKUP(B281,percelen!BA:IW,AP$32,0))</f>
        <v>N</v>
      </c>
      <c r="AQ281" s="355" t="str">
        <f>IF(ISERROR(VLOOKUP(B281,percelen!BA:IW,AQ$32,0)),"N",VLOOKUP(B281,percelen!BA:IW,AQ$32,0))</f>
        <v>N</v>
      </c>
      <c r="AR281" s="355" t="str">
        <f t="shared" si="8"/>
        <v>N</v>
      </c>
      <c r="AS281" s="313" t="s">
        <v>448</v>
      </c>
      <c r="AT281" s="317" t="str">
        <f>IF(OR($B281="",ISERROR(VLOOKUP($B281&amp;"_"&amp;$Z281,activiteiten!$A:$BC,AT$32,0))),"",VLOOKUP($B281&amp;"_"&amp;$Z281,activiteiten!$A:$BC,AT$32,0))</f>
        <v/>
      </c>
      <c r="AU281" s="313"/>
      <c r="AV281" s="312" t="str">
        <f>IF(OR($B281="",ISERROR(VLOOKUP($B281&amp;"_"&amp;$Z281,activiteiten!$A:$BC,AV$32,0))),"",VLOOKUP($B281&amp;"_"&amp;$Z281,activiteiten!$A:$BC,AV$32,0))</f>
        <v/>
      </c>
      <c r="AW281" s="312"/>
      <c r="AX281" s="312" t="str">
        <f>IF(OR($B281="",ISERROR(VLOOKUP($B281&amp;"_"&amp;$Z281,activiteiten!$A:$BC,AX$32,0))),"",VLOOKUP($B281&amp;"_"&amp;$Z281,activiteiten!$A:$BC,AX$32,0))</f>
        <v/>
      </c>
      <c r="AY281" s="312"/>
      <c r="AZ281" s="312" t="str">
        <f>IF(OR($B281="",ISERROR(VLOOKUP($B281&amp;"_"&amp;$Z281,activiteiten!$A:$BC,AZ$32,0))),"",VLOOKUP($B281&amp;"_"&amp;$Z281,activiteiten!$A:$BC,AZ$32,0))</f>
        <v/>
      </c>
      <c r="BA281" s="312"/>
      <c r="BB281" s="312" t="str">
        <f>IF(OR($B281="",ISERROR(VLOOKUP($B281&amp;"_"&amp;$Z281,activiteiten!$A:$BC,BB$32,0))),"",VLOOKUP($B281&amp;"_"&amp;$Z281,activiteiten!$A:$BC,BB$32,0))</f>
        <v/>
      </c>
      <c r="BC281" s="312"/>
      <c r="BD281" s="312" t="str">
        <f>IF(OR($B281="",ISERROR(VLOOKUP($B281&amp;"_"&amp;$Z281,activiteiten!$A:$BC,BD$32,0))),"",VLOOKUP($B281&amp;"_"&amp;$Z281,activiteiten!$A:$BC,BD$32,0))</f>
        <v/>
      </c>
      <c r="BG281" s="348" t="str">
        <f>percelen!BK252</f>
        <v>N</v>
      </c>
    </row>
    <row r="282" spans="1:59" x14ac:dyDescent="0.25">
      <c r="A282" s="49"/>
      <c r="B282" s="297"/>
      <c r="C282" s="49"/>
      <c r="D282" s="113"/>
      <c r="E282" s="49"/>
      <c r="F282" s="49" t="str">
        <f>IF(D282&lt;&gt;"",VLOOKUP(D282,LOV_GWSGRP!$BX:$BY,2,0),"")</f>
        <v/>
      </c>
      <c r="G282" s="49"/>
      <c r="H282" s="49"/>
      <c r="I282" s="49"/>
      <c r="J282" s="49"/>
      <c r="K282" s="49"/>
      <c r="L282" s="113"/>
      <c r="M282" s="49"/>
      <c r="N282" s="49"/>
      <c r="O282" s="436"/>
      <c r="P282" s="436"/>
      <c r="Q282" s="49"/>
      <c r="R282" s="437"/>
      <c r="S282" s="438"/>
      <c r="T282" s="438"/>
      <c r="U282" s="438"/>
      <c r="V282" s="438"/>
      <c r="W282" s="49"/>
      <c r="X282" s="297"/>
      <c r="Y282" s="49"/>
      <c r="Z282" s="436"/>
      <c r="AA282" s="436"/>
      <c r="AB282" s="436"/>
      <c r="AC282" s="436"/>
      <c r="AD282" s="436"/>
      <c r="AE282" s="436"/>
      <c r="AF282" s="436"/>
      <c r="AG282" s="49"/>
      <c r="AH282" s="343"/>
      <c r="AI282" s="49"/>
      <c r="AJ282" s="372" t="str">
        <f t="shared" si="7"/>
        <v/>
      </c>
      <c r="AK282" s="319"/>
      <c r="AM282" s="355" t="str">
        <f>IF(ISERROR(VLOOKUP(B282,percelen!BA:IW,AM$32,0)),"N",VLOOKUP(B282,percelen!BA:IW,AM$32,0))</f>
        <v>N</v>
      </c>
      <c r="AN282" s="355" t="str">
        <f>IF(ISERROR(VLOOKUP(B282&amp;"_"&amp;Z282,activiteiten!$A:$BD,AN$32,0)),"N",VLOOKUP(B282&amp;"_"&amp;Z282,activiteiten!$A:$BD,AN$32,0))</f>
        <v>N</v>
      </c>
      <c r="AO282" s="355" t="str">
        <f>IF(ISERROR(VLOOKUP(B282&amp;"_"&amp;Z282,activiteiten!$A:$BE,AO$32,0)),"N",VLOOKUP(B282&amp;"_"&amp;Z282,activiteiten!$A:$BE,AO$32,0))</f>
        <v>N</v>
      </c>
      <c r="AP282" s="355" t="str">
        <f>IF(ISERROR(VLOOKUP(B282,percelen!BA:IW,AP$32,0)),"N",VLOOKUP(B282,percelen!BA:IW,AP$32,0))</f>
        <v>N</v>
      </c>
      <c r="AQ282" s="355" t="str">
        <f>IF(ISERROR(VLOOKUP(B282,percelen!BA:IW,AQ$32,0)),"N",VLOOKUP(B282,percelen!BA:IW,AQ$32,0))</f>
        <v>N</v>
      </c>
      <c r="AR282" s="355" t="str">
        <f t="shared" si="8"/>
        <v>N</v>
      </c>
      <c r="AS282" s="313" t="s">
        <v>448</v>
      </c>
      <c r="AT282" s="317" t="str">
        <f>IF(OR($B282="",ISERROR(VLOOKUP($B282&amp;"_"&amp;$Z282,activiteiten!$A:$BC,AT$32,0))),"",VLOOKUP($B282&amp;"_"&amp;$Z282,activiteiten!$A:$BC,AT$32,0))</f>
        <v/>
      </c>
      <c r="AU282" s="313"/>
      <c r="AV282" s="312" t="str">
        <f>IF(OR($B282="",ISERROR(VLOOKUP($B282&amp;"_"&amp;$Z282,activiteiten!$A:$BC,AV$32,0))),"",VLOOKUP($B282&amp;"_"&amp;$Z282,activiteiten!$A:$BC,AV$32,0))</f>
        <v/>
      </c>
      <c r="AW282" s="312"/>
      <c r="AX282" s="312" t="str">
        <f>IF(OR($B282="",ISERROR(VLOOKUP($B282&amp;"_"&amp;$Z282,activiteiten!$A:$BC,AX$32,0))),"",VLOOKUP($B282&amp;"_"&amp;$Z282,activiteiten!$A:$BC,AX$32,0))</f>
        <v/>
      </c>
      <c r="AY282" s="312"/>
      <c r="AZ282" s="312" t="str">
        <f>IF(OR($B282="",ISERROR(VLOOKUP($B282&amp;"_"&amp;$Z282,activiteiten!$A:$BC,AZ$32,0))),"",VLOOKUP($B282&amp;"_"&amp;$Z282,activiteiten!$A:$BC,AZ$32,0))</f>
        <v/>
      </c>
      <c r="BA282" s="312"/>
      <c r="BB282" s="312" t="str">
        <f>IF(OR($B282="",ISERROR(VLOOKUP($B282&amp;"_"&amp;$Z282,activiteiten!$A:$BC,BB$32,0))),"",VLOOKUP($B282&amp;"_"&amp;$Z282,activiteiten!$A:$BC,BB$32,0))</f>
        <v/>
      </c>
      <c r="BC282" s="312"/>
      <c r="BD282" s="312" t="str">
        <f>IF(OR($B282="",ISERROR(VLOOKUP($B282&amp;"_"&amp;$Z282,activiteiten!$A:$BC,BD$32,0))),"",VLOOKUP($B282&amp;"_"&amp;$Z282,activiteiten!$A:$BC,BD$32,0))</f>
        <v/>
      </c>
      <c r="BG282" s="348" t="str">
        <f>percelen!BK253</f>
        <v>N</v>
      </c>
    </row>
    <row r="283" spans="1:59" x14ac:dyDescent="0.25">
      <c r="A283" s="49"/>
      <c r="B283" s="297"/>
      <c r="C283" s="49"/>
      <c r="D283" s="113"/>
      <c r="E283" s="49"/>
      <c r="F283" s="49" t="str">
        <f>IF(D283&lt;&gt;"",VLOOKUP(D283,LOV_GWSGRP!$BX:$BY,2,0),"")</f>
        <v/>
      </c>
      <c r="G283" s="49"/>
      <c r="H283" s="49"/>
      <c r="I283" s="49"/>
      <c r="J283" s="49"/>
      <c r="K283" s="49"/>
      <c r="L283" s="113"/>
      <c r="M283" s="49"/>
      <c r="N283" s="49"/>
      <c r="O283" s="436"/>
      <c r="P283" s="436"/>
      <c r="Q283" s="49"/>
      <c r="R283" s="437"/>
      <c r="S283" s="438"/>
      <c r="T283" s="438"/>
      <c r="U283" s="438"/>
      <c r="V283" s="438"/>
      <c r="W283" s="49"/>
      <c r="X283" s="297"/>
      <c r="Y283" s="49"/>
      <c r="Z283" s="436"/>
      <c r="AA283" s="436"/>
      <c r="AB283" s="436"/>
      <c r="AC283" s="436"/>
      <c r="AD283" s="436"/>
      <c r="AE283" s="436"/>
      <c r="AF283" s="436"/>
      <c r="AG283" s="49"/>
      <c r="AH283" s="343"/>
      <c r="AI283" s="49"/>
      <c r="AJ283" s="372" t="str">
        <f t="shared" si="7"/>
        <v/>
      </c>
      <c r="AK283" s="319"/>
      <c r="AM283" s="355" t="str">
        <f>IF(ISERROR(VLOOKUP(B283,percelen!BA:IW,AM$32,0)),"N",VLOOKUP(B283,percelen!BA:IW,AM$32,0))</f>
        <v>N</v>
      </c>
      <c r="AN283" s="355" t="str">
        <f>IF(ISERROR(VLOOKUP(B283&amp;"_"&amp;Z283,activiteiten!$A:$BD,AN$32,0)),"N",VLOOKUP(B283&amp;"_"&amp;Z283,activiteiten!$A:$BD,AN$32,0))</f>
        <v>N</v>
      </c>
      <c r="AO283" s="355" t="str">
        <f>IF(ISERROR(VLOOKUP(B283&amp;"_"&amp;Z283,activiteiten!$A:$BE,AO$32,0)),"N",VLOOKUP(B283&amp;"_"&amp;Z283,activiteiten!$A:$BE,AO$32,0))</f>
        <v>N</v>
      </c>
      <c r="AP283" s="355" t="str">
        <f>IF(ISERROR(VLOOKUP(B283,percelen!BA:IW,AP$32,0)),"N",VLOOKUP(B283,percelen!BA:IW,AP$32,0))</f>
        <v>N</v>
      </c>
      <c r="AQ283" s="355" t="str">
        <f>IF(ISERROR(VLOOKUP(B283,percelen!BA:IW,AQ$32,0)),"N",VLOOKUP(B283,percelen!BA:IW,AQ$32,0))</f>
        <v>N</v>
      </c>
      <c r="AR283" s="355" t="str">
        <f t="shared" si="8"/>
        <v>N</v>
      </c>
      <c r="AS283" s="313" t="s">
        <v>448</v>
      </c>
      <c r="AT283" s="317" t="str">
        <f>IF(OR($B283="",ISERROR(VLOOKUP($B283&amp;"_"&amp;$Z283,activiteiten!$A:$BC,AT$32,0))),"",VLOOKUP($B283&amp;"_"&amp;$Z283,activiteiten!$A:$BC,AT$32,0))</f>
        <v/>
      </c>
      <c r="AU283" s="313"/>
      <c r="AV283" s="312" t="str">
        <f>IF(OR($B283="",ISERROR(VLOOKUP($B283&amp;"_"&amp;$Z283,activiteiten!$A:$BC,AV$32,0))),"",VLOOKUP($B283&amp;"_"&amp;$Z283,activiteiten!$A:$BC,AV$32,0))</f>
        <v/>
      </c>
      <c r="AW283" s="312"/>
      <c r="AX283" s="312" t="str">
        <f>IF(OR($B283="",ISERROR(VLOOKUP($B283&amp;"_"&amp;$Z283,activiteiten!$A:$BC,AX$32,0))),"",VLOOKUP($B283&amp;"_"&amp;$Z283,activiteiten!$A:$BC,AX$32,0))</f>
        <v/>
      </c>
      <c r="AY283" s="312"/>
      <c r="AZ283" s="312" t="str">
        <f>IF(OR($B283="",ISERROR(VLOOKUP($B283&amp;"_"&amp;$Z283,activiteiten!$A:$BC,AZ$32,0))),"",VLOOKUP($B283&amp;"_"&amp;$Z283,activiteiten!$A:$BC,AZ$32,0))</f>
        <v/>
      </c>
      <c r="BA283" s="312"/>
      <c r="BB283" s="312" t="str">
        <f>IF(OR($B283="",ISERROR(VLOOKUP($B283&amp;"_"&amp;$Z283,activiteiten!$A:$BC,BB$32,0))),"",VLOOKUP($B283&amp;"_"&amp;$Z283,activiteiten!$A:$BC,BB$32,0))</f>
        <v/>
      </c>
      <c r="BC283" s="312"/>
      <c r="BD283" s="312" t="str">
        <f>IF(OR($B283="",ISERROR(VLOOKUP($B283&amp;"_"&amp;$Z283,activiteiten!$A:$BC,BD$32,0))),"",VLOOKUP($B283&amp;"_"&amp;$Z283,activiteiten!$A:$BC,BD$32,0))</f>
        <v/>
      </c>
      <c r="BG283" s="348" t="str">
        <f>percelen!BK254</f>
        <v>N</v>
      </c>
    </row>
    <row r="284" spans="1:59" x14ac:dyDescent="0.25">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50"/>
      <c r="Y284" s="49"/>
      <c r="Z284" s="49"/>
      <c r="AA284" s="49"/>
      <c r="AB284" s="49"/>
      <c r="AC284" s="49"/>
      <c r="AD284" s="49"/>
      <c r="AE284" s="49"/>
      <c r="AF284" s="49"/>
      <c r="AG284" s="49"/>
      <c r="AH284" s="50"/>
      <c r="AI284" s="49"/>
      <c r="AJ284" s="371"/>
      <c r="AK284" s="49"/>
    </row>
    <row r="285" spans="1:59" x14ac:dyDescent="0.25">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50"/>
      <c r="Y285" s="49"/>
      <c r="Z285" s="49"/>
      <c r="AA285" s="49"/>
      <c r="AB285" s="49"/>
      <c r="AC285" s="49"/>
      <c r="AD285" s="49"/>
      <c r="AE285" s="49"/>
      <c r="AF285" s="49"/>
      <c r="AG285" s="49"/>
      <c r="AH285" s="50"/>
      <c r="AI285" s="49"/>
      <c r="AJ285" s="371"/>
      <c r="AK285" s="49"/>
    </row>
    <row r="286" spans="1:59" x14ac:dyDescent="0.25">
      <c r="X286"/>
      <c r="AH286"/>
      <c r="AT286" s="309"/>
      <c r="AU286" s="309"/>
      <c r="AV286" s="309"/>
      <c r="AW286" s="309"/>
      <c r="AX286" s="309"/>
      <c r="AY286" s="309"/>
      <c r="AZ286" s="309"/>
      <c r="BA286" s="309"/>
      <c r="BB286" s="309"/>
      <c r="BC286" s="309"/>
      <c r="BD286" s="309"/>
    </row>
  </sheetData>
  <sheetProtection algorithmName="SHA-512" hashValue="uaqtQpgPKiSsbgZecRu/SV9HlhNqBsop5WljfILcDsaiHoOZu4J6uP2KibfrGo9GcLsLezKf81TW40WjZB79ew==" saltValue="9tTfkDr0MzxMfGhJZJykyw==" spinCount="100000" sheet="1" objects="1" scenarios="1"/>
  <mergeCells count="776">
    <mergeCell ref="I3:K4"/>
    <mergeCell ref="Z279:AF279"/>
    <mergeCell ref="Z280:AF280"/>
    <mergeCell ref="Z281:AF281"/>
    <mergeCell ref="Z282:AF282"/>
    <mergeCell ref="Z283:AF283"/>
    <mergeCell ref="Z274:AF274"/>
    <mergeCell ref="Z275:AF275"/>
    <mergeCell ref="Z276:AF276"/>
    <mergeCell ref="Z277:AF277"/>
    <mergeCell ref="Z278:AF278"/>
    <mergeCell ref="Z269:AF269"/>
    <mergeCell ref="Z270:AF270"/>
    <mergeCell ref="Z271:AF271"/>
    <mergeCell ref="Z272:AF272"/>
    <mergeCell ref="Z273:AF273"/>
    <mergeCell ref="Z264:AF264"/>
    <mergeCell ref="Z265:AF265"/>
    <mergeCell ref="Z266:AF266"/>
    <mergeCell ref="Z267:AF267"/>
    <mergeCell ref="Z268:AF268"/>
    <mergeCell ref="Z249:AF249"/>
    <mergeCell ref="Z250:AF250"/>
    <mergeCell ref="Z251:AF251"/>
    <mergeCell ref="Z261:AF261"/>
    <mergeCell ref="Z262:AF262"/>
    <mergeCell ref="Z263:AF263"/>
    <mergeCell ref="Z254:AF254"/>
    <mergeCell ref="Z255:AF255"/>
    <mergeCell ref="Z256:AF256"/>
    <mergeCell ref="Z257:AF257"/>
    <mergeCell ref="Z258:AF258"/>
    <mergeCell ref="Z229:AF229"/>
    <mergeCell ref="Z230:AF230"/>
    <mergeCell ref="Z231:AF231"/>
    <mergeCell ref="Z232:AF232"/>
    <mergeCell ref="Z233:AF233"/>
    <mergeCell ref="Z243:AF243"/>
    <mergeCell ref="Z252:AF252"/>
    <mergeCell ref="Z253:AF253"/>
    <mergeCell ref="Z244:AF244"/>
    <mergeCell ref="Z245:AF245"/>
    <mergeCell ref="Z246:AF246"/>
    <mergeCell ref="Z247:AF247"/>
    <mergeCell ref="Z248:AF248"/>
    <mergeCell ref="Z259:AF259"/>
    <mergeCell ref="Z260:AF260"/>
    <mergeCell ref="Z224:AF224"/>
    <mergeCell ref="Z225:AF225"/>
    <mergeCell ref="Z226:AF226"/>
    <mergeCell ref="Z227:AF227"/>
    <mergeCell ref="Z228:AF228"/>
    <mergeCell ref="Z239:AF239"/>
    <mergeCell ref="Z240:AF240"/>
    <mergeCell ref="Z241:AF241"/>
    <mergeCell ref="Z242:AF242"/>
    <mergeCell ref="Z234:AF234"/>
    <mergeCell ref="Z235:AF235"/>
    <mergeCell ref="Z236:AF236"/>
    <mergeCell ref="Z237:AF237"/>
    <mergeCell ref="Z238:AF238"/>
    <mergeCell ref="Z209:AF209"/>
    <mergeCell ref="Z210:AF210"/>
    <mergeCell ref="Z211:AF211"/>
    <mergeCell ref="Z212:AF212"/>
    <mergeCell ref="Z213:AF213"/>
    <mergeCell ref="Z204:AF204"/>
    <mergeCell ref="Z205:AF205"/>
    <mergeCell ref="Z206:AF206"/>
    <mergeCell ref="Z207:AF207"/>
    <mergeCell ref="Z208:AF208"/>
    <mergeCell ref="Z219:AF219"/>
    <mergeCell ref="Z220:AF220"/>
    <mergeCell ref="Z221:AF221"/>
    <mergeCell ref="Z222:AF222"/>
    <mergeCell ref="Z223:AF223"/>
    <mergeCell ref="Z214:AF214"/>
    <mergeCell ref="Z215:AF215"/>
    <mergeCell ref="Z216:AF216"/>
    <mergeCell ref="Z217:AF217"/>
    <mergeCell ref="Z218:AF218"/>
    <mergeCell ref="Z189:AF189"/>
    <mergeCell ref="Z190:AF190"/>
    <mergeCell ref="Z191:AF191"/>
    <mergeCell ref="Z192:AF192"/>
    <mergeCell ref="Z193:AF193"/>
    <mergeCell ref="Z184:AF184"/>
    <mergeCell ref="Z185:AF185"/>
    <mergeCell ref="Z186:AF186"/>
    <mergeCell ref="Z187:AF187"/>
    <mergeCell ref="Z188:AF188"/>
    <mergeCell ref="Z199:AF199"/>
    <mergeCell ref="Z200:AF200"/>
    <mergeCell ref="Z201:AF201"/>
    <mergeCell ref="Z202:AF202"/>
    <mergeCell ref="Z203:AF203"/>
    <mergeCell ref="Z194:AF194"/>
    <mergeCell ref="Z195:AF195"/>
    <mergeCell ref="Z196:AF196"/>
    <mergeCell ref="Z197:AF197"/>
    <mergeCell ref="Z198:AF198"/>
    <mergeCell ref="Z169:AF169"/>
    <mergeCell ref="Z170:AF170"/>
    <mergeCell ref="Z171:AF171"/>
    <mergeCell ref="Z172:AF172"/>
    <mergeCell ref="Z173:AF173"/>
    <mergeCell ref="Z164:AF164"/>
    <mergeCell ref="Z165:AF165"/>
    <mergeCell ref="Z166:AF166"/>
    <mergeCell ref="Z167:AF167"/>
    <mergeCell ref="Z168:AF168"/>
    <mergeCell ref="Z179:AF179"/>
    <mergeCell ref="Z180:AF180"/>
    <mergeCell ref="Z181:AF181"/>
    <mergeCell ref="Z182:AF182"/>
    <mergeCell ref="Z183:AF183"/>
    <mergeCell ref="Z174:AF174"/>
    <mergeCell ref="Z175:AF175"/>
    <mergeCell ref="Z176:AF176"/>
    <mergeCell ref="Z177:AF177"/>
    <mergeCell ref="Z178:AF178"/>
    <mergeCell ref="Z149:AF149"/>
    <mergeCell ref="Z150:AF150"/>
    <mergeCell ref="Z151:AF151"/>
    <mergeCell ref="Z152:AF152"/>
    <mergeCell ref="Z153:AF153"/>
    <mergeCell ref="Z144:AF144"/>
    <mergeCell ref="Z145:AF145"/>
    <mergeCell ref="Z146:AF146"/>
    <mergeCell ref="Z147:AF147"/>
    <mergeCell ref="Z148:AF148"/>
    <mergeCell ref="Z159:AF159"/>
    <mergeCell ref="Z160:AF160"/>
    <mergeCell ref="Z161:AF161"/>
    <mergeCell ref="Z162:AF162"/>
    <mergeCell ref="Z163:AF163"/>
    <mergeCell ref="Z154:AF154"/>
    <mergeCell ref="Z155:AF155"/>
    <mergeCell ref="Z156:AF156"/>
    <mergeCell ref="Z157:AF157"/>
    <mergeCell ref="Z158:AF158"/>
    <mergeCell ref="Z129:AF129"/>
    <mergeCell ref="Z130:AF130"/>
    <mergeCell ref="Z131:AF131"/>
    <mergeCell ref="Z132:AF132"/>
    <mergeCell ref="Z133:AF133"/>
    <mergeCell ref="Z124:AF124"/>
    <mergeCell ref="Z125:AF125"/>
    <mergeCell ref="Z126:AF126"/>
    <mergeCell ref="Z127:AF127"/>
    <mergeCell ref="Z128:AF128"/>
    <mergeCell ref="Z139:AF139"/>
    <mergeCell ref="Z140:AF140"/>
    <mergeCell ref="Z141:AF141"/>
    <mergeCell ref="Z142:AF142"/>
    <mergeCell ref="Z143:AF143"/>
    <mergeCell ref="Z134:AF134"/>
    <mergeCell ref="Z135:AF135"/>
    <mergeCell ref="Z136:AF136"/>
    <mergeCell ref="Z137:AF137"/>
    <mergeCell ref="Z138:AF138"/>
    <mergeCell ref="Z109:AF109"/>
    <mergeCell ref="Z110:AF110"/>
    <mergeCell ref="Z111:AF111"/>
    <mergeCell ref="Z112:AF112"/>
    <mergeCell ref="Z113:AF113"/>
    <mergeCell ref="Z104:AF104"/>
    <mergeCell ref="Z105:AF105"/>
    <mergeCell ref="Z106:AF106"/>
    <mergeCell ref="Z107:AF107"/>
    <mergeCell ref="Z108:AF108"/>
    <mergeCell ref="Z119:AF119"/>
    <mergeCell ref="Z120:AF120"/>
    <mergeCell ref="Z121:AF121"/>
    <mergeCell ref="Z122:AF122"/>
    <mergeCell ref="Z123:AF123"/>
    <mergeCell ref="Z114:AF114"/>
    <mergeCell ref="Z115:AF115"/>
    <mergeCell ref="Z116:AF116"/>
    <mergeCell ref="Z117:AF117"/>
    <mergeCell ref="Z118:AF118"/>
    <mergeCell ref="Z89:AF89"/>
    <mergeCell ref="Z90:AF90"/>
    <mergeCell ref="Z91:AF91"/>
    <mergeCell ref="Z92:AF92"/>
    <mergeCell ref="Z93:AF93"/>
    <mergeCell ref="Z84:AF84"/>
    <mergeCell ref="Z85:AF85"/>
    <mergeCell ref="Z86:AF86"/>
    <mergeCell ref="Z87:AF87"/>
    <mergeCell ref="Z88:AF88"/>
    <mergeCell ref="Z99:AF99"/>
    <mergeCell ref="Z100:AF100"/>
    <mergeCell ref="Z101:AF101"/>
    <mergeCell ref="Z102:AF102"/>
    <mergeCell ref="Z103:AF103"/>
    <mergeCell ref="Z94:AF94"/>
    <mergeCell ref="Z95:AF95"/>
    <mergeCell ref="Z96:AF96"/>
    <mergeCell ref="Z97:AF97"/>
    <mergeCell ref="Z98:AF98"/>
    <mergeCell ref="Z59:AF59"/>
    <mergeCell ref="Z79:AF79"/>
    <mergeCell ref="Z80:AF80"/>
    <mergeCell ref="Z81:AF81"/>
    <mergeCell ref="Z82:AF82"/>
    <mergeCell ref="Z83:AF83"/>
    <mergeCell ref="Z74:AF74"/>
    <mergeCell ref="Z75:AF75"/>
    <mergeCell ref="Z76:AF76"/>
    <mergeCell ref="Z77:AF77"/>
    <mergeCell ref="Z78:AF78"/>
    <mergeCell ref="Z69:AF69"/>
    <mergeCell ref="Z70:AF70"/>
    <mergeCell ref="Z71:AF71"/>
    <mergeCell ref="Z72:AF72"/>
    <mergeCell ref="Z73:AF73"/>
    <mergeCell ref="Z64:AF64"/>
    <mergeCell ref="Z65:AF65"/>
    <mergeCell ref="Z66:AF66"/>
    <mergeCell ref="Z67:AF67"/>
    <mergeCell ref="Z68:AF68"/>
    <mergeCell ref="R269:V269"/>
    <mergeCell ref="R270:V270"/>
    <mergeCell ref="R271:V271"/>
    <mergeCell ref="R272:V272"/>
    <mergeCell ref="R273:V273"/>
    <mergeCell ref="R264:V264"/>
    <mergeCell ref="R265:V265"/>
    <mergeCell ref="R266:V266"/>
    <mergeCell ref="R267:V267"/>
    <mergeCell ref="R268:V268"/>
    <mergeCell ref="R279:V279"/>
    <mergeCell ref="R280:V280"/>
    <mergeCell ref="R281:V281"/>
    <mergeCell ref="R282:V282"/>
    <mergeCell ref="R283:V283"/>
    <mergeCell ref="R274:V274"/>
    <mergeCell ref="R275:V275"/>
    <mergeCell ref="R276:V276"/>
    <mergeCell ref="R277:V277"/>
    <mergeCell ref="R278:V278"/>
    <mergeCell ref="R244:V244"/>
    <mergeCell ref="R245:V245"/>
    <mergeCell ref="R246:V246"/>
    <mergeCell ref="R247:V247"/>
    <mergeCell ref="R248:V248"/>
    <mergeCell ref="Z36:AF36"/>
    <mergeCell ref="Z37:AF37"/>
    <mergeCell ref="Z38:AF38"/>
    <mergeCell ref="Z49:AF49"/>
    <mergeCell ref="Z50:AF50"/>
    <mergeCell ref="Z60:AF60"/>
    <mergeCell ref="Z61:AF61"/>
    <mergeCell ref="Z62:AF62"/>
    <mergeCell ref="Z63:AF63"/>
    <mergeCell ref="Z56:AF56"/>
    <mergeCell ref="Z57:AF57"/>
    <mergeCell ref="Z58:AF58"/>
    <mergeCell ref="Z51:AF51"/>
    <mergeCell ref="Z52:AF52"/>
    <mergeCell ref="Z53:AF53"/>
    <mergeCell ref="Z44:AF44"/>
    <mergeCell ref="Z45:AF45"/>
    <mergeCell ref="Z46:AF46"/>
    <mergeCell ref="Z47:AF47"/>
    <mergeCell ref="R262:V262"/>
    <mergeCell ref="R263:V263"/>
    <mergeCell ref="R254:V254"/>
    <mergeCell ref="R255:V255"/>
    <mergeCell ref="R256:V256"/>
    <mergeCell ref="R257:V257"/>
    <mergeCell ref="R258:V258"/>
    <mergeCell ref="R249:V249"/>
    <mergeCell ref="R250:V250"/>
    <mergeCell ref="R251:V251"/>
    <mergeCell ref="R252:V252"/>
    <mergeCell ref="R253:V253"/>
    <mergeCell ref="R259:V259"/>
    <mergeCell ref="R260:V260"/>
    <mergeCell ref="R261:V261"/>
    <mergeCell ref="R229:V229"/>
    <mergeCell ref="R230:V230"/>
    <mergeCell ref="R231:V231"/>
    <mergeCell ref="R232:V232"/>
    <mergeCell ref="R233:V233"/>
    <mergeCell ref="R224:V224"/>
    <mergeCell ref="R225:V225"/>
    <mergeCell ref="R226:V226"/>
    <mergeCell ref="R227:V227"/>
    <mergeCell ref="R228:V228"/>
    <mergeCell ref="R239:V239"/>
    <mergeCell ref="R240:V240"/>
    <mergeCell ref="R241:V241"/>
    <mergeCell ref="R242:V242"/>
    <mergeCell ref="R243:V243"/>
    <mergeCell ref="R234:V234"/>
    <mergeCell ref="R235:V235"/>
    <mergeCell ref="R236:V236"/>
    <mergeCell ref="R237:V237"/>
    <mergeCell ref="R238:V238"/>
    <mergeCell ref="R209:V209"/>
    <mergeCell ref="R210:V210"/>
    <mergeCell ref="R211:V211"/>
    <mergeCell ref="R212:V212"/>
    <mergeCell ref="R213:V213"/>
    <mergeCell ref="R204:V204"/>
    <mergeCell ref="R205:V205"/>
    <mergeCell ref="R206:V206"/>
    <mergeCell ref="R207:V207"/>
    <mergeCell ref="R208:V208"/>
    <mergeCell ref="R219:V219"/>
    <mergeCell ref="R220:V220"/>
    <mergeCell ref="R221:V221"/>
    <mergeCell ref="R222:V222"/>
    <mergeCell ref="R223:V223"/>
    <mergeCell ref="R214:V214"/>
    <mergeCell ref="R215:V215"/>
    <mergeCell ref="R216:V216"/>
    <mergeCell ref="R217:V217"/>
    <mergeCell ref="R218:V218"/>
    <mergeCell ref="R189:V189"/>
    <mergeCell ref="R190:V190"/>
    <mergeCell ref="R191:V191"/>
    <mergeCell ref="R192:V192"/>
    <mergeCell ref="R193:V193"/>
    <mergeCell ref="R184:V184"/>
    <mergeCell ref="R185:V185"/>
    <mergeCell ref="R186:V186"/>
    <mergeCell ref="R187:V187"/>
    <mergeCell ref="R188:V188"/>
    <mergeCell ref="R199:V199"/>
    <mergeCell ref="R200:V200"/>
    <mergeCell ref="R201:V201"/>
    <mergeCell ref="R202:V202"/>
    <mergeCell ref="R203:V203"/>
    <mergeCell ref="R194:V194"/>
    <mergeCell ref="R195:V195"/>
    <mergeCell ref="R196:V196"/>
    <mergeCell ref="R197:V197"/>
    <mergeCell ref="R198:V198"/>
    <mergeCell ref="R169:V169"/>
    <mergeCell ref="R170:V170"/>
    <mergeCell ref="R171:V171"/>
    <mergeCell ref="R172:V172"/>
    <mergeCell ref="R173:V173"/>
    <mergeCell ref="R164:V164"/>
    <mergeCell ref="R165:V165"/>
    <mergeCell ref="R166:V166"/>
    <mergeCell ref="R167:V167"/>
    <mergeCell ref="R168:V168"/>
    <mergeCell ref="R179:V179"/>
    <mergeCell ref="R180:V180"/>
    <mergeCell ref="R181:V181"/>
    <mergeCell ref="R182:V182"/>
    <mergeCell ref="R183:V183"/>
    <mergeCell ref="R174:V174"/>
    <mergeCell ref="R175:V175"/>
    <mergeCell ref="R176:V176"/>
    <mergeCell ref="R177:V177"/>
    <mergeCell ref="R178:V178"/>
    <mergeCell ref="R149:V149"/>
    <mergeCell ref="R150:V150"/>
    <mergeCell ref="R151:V151"/>
    <mergeCell ref="R152:V152"/>
    <mergeCell ref="R153:V153"/>
    <mergeCell ref="R144:V144"/>
    <mergeCell ref="R145:V145"/>
    <mergeCell ref="R146:V146"/>
    <mergeCell ref="R147:V147"/>
    <mergeCell ref="R148:V148"/>
    <mergeCell ref="R159:V159"/>
    <mergeCell ref="R160:V160"/>
    <mergeCell ref="R161:V161"/>
    <mergeCell ref="R162:V162"/>
    <mergeCell ref="R163:V163"/>
    <mergeCell ref="R154:V154"/>
    <mergeCell ref="R155:V155"/>
    <mergeCell ref="R156:V156"/>
    <mergeCell ref="R157:V157"/>
    <mergeCell ref="R158:V158"/>
    <mergeCell ref="R129:V129"/>
    <mergeCell ref="R130:V130"/>
    <mergeCell ref="R131:V131"/>
    <mergeCell ref="R132:V132"/>
    <mergeCell ref="R133:V133"/>
    <mergeCell ref="R124:V124"/>
    <mergeCell ref="R125:V125"/>
    <mergeCell ref="R126:V126"/>
    <mergeCell ref="R127:V127"/>
    <mergeCell ref="R128:V128"/>
    <mergeCell ref="R139:V139"/>
    <mergeCell ref="R140:V140"/>
    <mergeCell ref="R141:V141"/>
    <mergeCell ref="R142:V142"/>
    <mergeCell ref="R143:V143"/>
    <mergeCell ref="R134:V134"/>
    <mergeCell ref="R135:V135"/>
    <mergeCell ref="R136:V136"/>
    <mergeCell ref="R137:V137"/>
    <mergeCell ref="R138:V138"/>
    <mergeCell ref="R109:V109"/>
    <mergeCell ref="R110:V110"/>
    <mergeCell ref="R111:V111"/>
    <mergeCell ref="R112:V112"/>
    <mergeCell ref="R113:V113"/>
    <mergeCell ref="R104:V104"/>
    <mergeCell ref="R105:V105"/>
    <mergeCell ref="R106:V106"/>
    <mergeCell ref="R107:V107"/>
    <mergeCell ref="R108:V108"/>
    <mergeCell ref="R119:V119"/>
    <mergeCell ref="R120:V120"/>
    <mergeCell ref="R121:V121"/>
    <mergeCell ref="R122:V122"/>
    <mergeCell ref="R123:V123"/>
    <mergeCell ref="R114:V114"/>
    <mergeCell ref="R115:V115"/>
    <mergeCell ref="R116:V116"/>
    <mergeCell ref="R117:V117"/>
    <mergeCell ref="R118:V118"/>
    <mergeCell ref="R89:V89"/>
    <mergeCell ref="R90:V90"/>
    <mergeCell ref="R91:V91"/>
    <mergeCell ref="R92:V92"/>
    <mergeCell ref="R93:V93"/>
    <mergeCell ref="R84:V84"/>
    <mergeCell ref="R85:V85"/>
    <mergeCell ref="R86:V86"/>
    <mergeCell ref="R87:V87"/>
    <mergeCell ref="R88:V88"/>
    <mergeCell ref="R99:V99"/>
    <mergeCell ref="R100:V100"/>
    <mergeCell ref="R101:V101"/>
    <mergeCell ref="R102:V102"/>
    <mergeCell ref="R103:V103"/>
    <mergeCell ref="R94:V94"/>
    <mergeCell ref="R95:V95"/>
    <mergeCell ref="R96:V96"/>
    <mergeCell ref="R97:V97"/>
    <mergeCell ref="R98:V98"/>
    <mergeCell ref="R69:V69"/>
    <mergeCell ref="R70:V70"/>
    <mergeCell ref="R71:V71"/>
    <mergeCell ref="R72:V72"/>
    <mergeCell ref="R73:V73"/>
    <mergeCell ref="R64:V64"/>
    <mergeCell ref="R65:V65"/>
    <mergeCell ref="R66:V66"/>
    <mergeCell ref="R67:V67"/>
    <mergeCell ref="R68:V68"/>
    <mergeCell ref="R79:V79"/>
    <mergeCell ref="R80:V80"/>
    <mergeCell ref="R81:V81"/>
    <mergeCell ref="R82:V82"/>
    <mergeCell ref="R83:V83"/>
    <mergeCell ref="R74:V74"/>
    <mergeCell ref="R75:V75"/>
    <mergeCell ref="R76:V76"/>
    <mergeCell ref="R77:V77"/>
    <mergeCell ref="R78:V78"/>
    <mergeCell ref="B6:E8"/>
    <mergeCell ref="B10:E12"/>
    <mergeCell ref="B14:E16"/>
    <mergeCell ref="B18:E20"/>
    <mergeCell ref="R60:V60"/>
    <mergeCell ref="R61:V61"/>
    <mergeCell ref="R62:V62"/>
    <mergeCell ref="R63:V63"/>
    <mergeCell ref="R54:V54"/>
    <mergeCell ref="R55:V55"/>
    <mergeCell ref="R56:V56"/>
    <mergeCell ref="R57:V57"/>
    <mergeCell ref="R58:V58"/>
    <mergeCell ref="R51:V51"/>
    <mergeCell ref="R52:V52"/>
    <mergeCell ref="R53:V53"/>
    <mergeCell ref="R44:V44"/>
    <mergeCell ref="R45:V45"/>
    <mergeCell ref="R46:V46"/>
    <mergeCell ref="R47:V47"/>
    <mergeCell ref="R48:V48"/>
    <mergeCell ref="R59:V59"/>
    <mergeCell ref="C22:E24"/>
    <mergeCell ref="R37:V37"/>
    <mergeCell ref="F6:G8"/>
    <mergeCell ref="F10:G12"/>
    <mergeCell ref="F14:G16"/>
    <mergeCell ref="F18:G20"/>
    <mergeCell ref="O36:P36"/>
    <mergeCell ref="O37:P37"/>
    <mergeCell ref="O38:P38"/>
    <mergeCell ref="O39:P39"/>
    <mergeCell ref="O40:P40"/>
    <mergeCell ref="F22:G24"/>
    <mergeCell ref="O34:P34"/>
    <mergeCell ref="O35:P35"/>
    <mergeCell ref="AH6:AI9"/>
    <mergeCell ref="AB6:AC9"/>
    <mergeCell ref="H5:I5"/>
    <mergeCell ref="V6:W9"/>
    <mergeCell ref="P7:P9"/>
    <mergeCell ref="Y6:Z9"/>
    <mergeCell ref="AH33:AI33"/>
    <mergeCell ref="H22:H24"/>
    <mergeCell ref="L7:N12"/>
    <mergeCell ref="Z34:AF34"/>
    <mergeCell ref="Z35:AF35"/>
    <mergeCell ref="R7:S9"/>
    <mergeCell ref="P21:P23"/>
    <mergeCell ref="R21:S23"/>
    <mergeCell ref="R17:S19"/>
    <mergeCell ref="R36:V36"/>
    <mergeCell ref="O48:P48"/>
    <mergeCell ref="O49:P49"/>
    <mergeCell ref="AE6:AF9"/>
    <mergeCell ref="P16:P19"/>
    <mergeCell ref="R38:V38"/>
    <mergeCell ref="R49:V49"/>
    <mergeCell ref="O41:P41"/>
    <mergeCell ref="R39:V39"/>
    <mergeCell ref="R40:V40"/>
    <mergeCell ref="R41:V41"/>
    <mergeCell ref="R34:V34"/>
    <mergeCell ref="R35:V35"/>
    <mergeCell ref="Z48:AF48"/>
    <mergeCell ref="O51:P51"/>
    <mergeCell ref="O52:P52"/>
    <mergeCell ref="O53:P53"/>
    <mergeCell ref="O54:P54"/>
    <mergeCell ref="O55:P55"/>
    <mergeCell ref="R42:V42"/>
    <mergeCell ref="R43:V43"/>
    <mergeCell ref="Z39:AF39"/>
    <mergeCell ref="Z40:AF40"/>
    <mergeCell ref="Z41:AF41"/>
    <mergeCell ref="O42:P42"/>
    <mergeCell ref="O43:P43"/>
    <mergeCell ref="O44:P44"/>
    <mergeCell ref="O45:P45"/>
    <mergeCell ref="O46:P46"/>
    <mergeCell ref="O47:P47"/>
    <mergeCell ref="Z42:AF42"/>
    <mergeCell ref="Z43:AF43"/>
    <mergeCell ref="R50:V50"/>
    <mergeCell ref="O50:P50"/>
    <mergeCell ref="Z54:AF54"/>
    <mergeCell ref="Z55:AF55"/>
    <mergeCell ref="O89:P89"/>
    <mergeCell ref="O56:P56"/>
    <mergeCell ref="O57:P57"/>
    <mergeCell ref="O58:P58"/>
    <mergeCell ref="O59:P59"/>
    <mergeCell ref="O60:P60"/>
    <mergeCell ref="O61:P61"/>
    <mergeCell ref="O62:P62"/>
    <mergeCell ref="O63:P63"/>
    <mergeCell ref="O64:P64"/>
    <mergeCell ref="O65:P65"/>
    <mergeCell ref="O66:P66"/>
    <mergeCell ref="O67:P67"/>
    <mergeCell ref="O68:P68"/>
    <mergeCell ref="O69:P69"/>
    <mergeCell ref="O70:P70"/>
    <mergeCell ref="O71:P71"/>
    <mergeCell ref="O72:P72"/>
    <mergeCell ref="O99:P99"/>
    <mergeCell ref="O100:P100"/>
    <mergeCell ref="O101:P101"/>
    <mergeCell ref="O102:P102"/>
    <mergeCell ref="O103:P103"/>
    <mergeCell ref="O104:P104"/>
    <mergeCell ref="O105:P105"/>
    <mergeCell ref="O106:P106"/>
    <mergeCell ref="O73:P73"/>
    <mergeCell ref="O74:P74"/>
    <mergeCell ref="O75:P75"/>
    <mergeCell ref="O76:P76"/>
    <mergeCell ref="O77:P77"/>
    <mergeCell ref="O78:P78"/>
    <mergeCell ref="O79:P79"/>
    <mergeCell ref="O80:P80"/>
    <mergeCell ref="O81:P81"/>
    <mergeCell ref="O82:P82"/>
    <mergeCell ref="O83:P83"/>
    <mergeCell ref="O84:P84"/>
    <mergeCell ref="O85:P85"/>
    <mergeCell ref="O86:P86"/>
    <mergeCell ref="O87:P87"/>
    <mergeCell ref="O88:P88"/>
    <mergeCell ref="O90:P90"/>
    <mergeCell ref="O91:P91"/>
    <mergeCell ref="O92:P92"/>
    <mergeCell ref="O93:P93"/>
    <mergeCell ref="O94:P94"/>
    <mergeCell ref="O95:P95"/>
    <mergeCell ref="O96:P96"/>
    <mergeCell ref="O97:P97"/>
    <mergeCell ref="O98:P98"/>
    <mergeCell ref="O140:P140"/>
    <mergeCell ref="O107:P107"/>
    <mergeCell ref="O108:P108"/>
    <mergeCell ref="O109:P109"/>
    <mergeCell ref="O110:P110"/>
    <mergeCell ref="O111:P111"/>
    <mergeCell ref="O112:P112"/>
    <mergeCell ref="O113:P113"/>
    <mergeCell ref="O114:P114"/>
    <mergeCell ref="O115:P115"/>
    <mergeCell ref="O116:P116"/>
    <mergeCell ref="O117:P117"/>
    <mergeCell ref="O118:P118"/>
    <mergeCell ref="O119:P119"/>
    <mergeCell ref="O120:P120"/>
    <mergeCell ref="O121:P121"/>
    <mergeCell ref="O122:P122"/>
    <mergeCell ref="O123:P123"/>
    <mergeCell ref="O150:P150"/>
    <mergeCell ref="O151:P151"/>
    <mergeCell ref="O152:P152"/>
    <mergeCell ref="O153:P153"/>
    <mergeCell ref="O154:P154"/>
    <mergeCell ref="O155:P155"/>
    <mergeCell ref="O156:P156"/>
    <mergeCell ref="O157:P157"/>
    <mergeCell ref="O124:P124"/>
    <mergeCell ref="O125:P125"/>
    <mergeCell ref="O126:P126"/>
    <mergeCell ref="O127:P127"/>
    <mergeCell ref="O128:P128"/>
    <mergeCell ref="O129:P129"/>
    <mergeCell ref="O130:P130"/>
    <mergeCell ref="O131:P131"/>
    <mergeCell ref="O132:P132"/>
    <mergeCell ref="O133:P133"/>
    <mergeCell ref="O134:P134"/>
    <mergeCell ref="O135:P135"/>
    <mergeCell ref="O136:P136"/>
    <mergeCell ref="O137:P137"/>
    <mergeCell ref="O138:P138"/>
    <mergeCell ref="O139:P139"/>
    <mergeCell ref="O141:P141"/>
    <mergeCell ref="O142:P142"/>
    <mergeCell ref="O143:P143"/>
    <mergeCell ref="O144:P144"/>
    <mergeCell ref="O145:P145"/>
    <mergeCell ref="O146:P146"/>
    <mergeCell ref="O147:P147"/>
    <mergeCell ref="O148:P148"/>
    <mergeCell ref="O149:P149"/>
    <mergeCell ref="O191:P191"/>
    <mergeCell ref="O158:P158"/>
    <mergeCell ref="O159:P159"/>
    <mergeCell ref="O160:P160"/>
    <mergeCell ref="O161:P161"/>
    <mergeCell ref="O162:P162"/>
    <mergeCell ref="O163:P163"/>
    <mergeCell ref="O164:P164"/>
    <mergeCell ref="O165:P165"/>
    <mergeCell ref="O166:P166"/>
    <mergeCell ref="O167:P167"/>
    <mergeCell ref="O168:P168"/>
    <mergeCell ref="O169:P169"/>
    <mergeCell ref="O170:P170"/>
    <mergeCell ref="O171:P171"/>
    <mergeCell ref="O172:P172"/>
    <mergeCell ref="O173:P173"/>
    <mergeCell ref="O174:P174"/>
    <mergeCell ref="O201:P201"/>
    <mergeCell ref="O202:P202"/>
    <mergeCell ref="O203:P203"/>
    <mergeCell ref="O204:P204"/>
    <mergeCell ref="O205:P205"/>
    <mergeCell ref="O206:P206"/>
    <mergeCell ref="O207:P207"/>
    <mergeCell ref="O208:P208"/>
    <mergeCell ref="O175:P175"/>
    <mergeCell ref="O176:P176"/>
    <mergeCell ref="O177:P177"/>
    <mergeCell ref="O178:P178"/>
    <mergeCell ref="O179:P179"/>
    <mergeCell ref="O180:P180"/>
    <mergeCell ref="O181:P181"/>
    <mergeCell ref="O182:P182"/>
    <mergeCell ref="O183:P183"/>
    <mergeCell ref="O184:P184"/>
    <mergeCell ref="O185:P185"/>
    <mergeCell ref="O186:P186"/>
    <mergeCell ref="O187:P187"/>
    <mergeCell ref="O188:P188"/>
    <mergeCell ref="O189:P189"/>
    <mergeCell ref="O190:P190"/>
    <mergeCell ref="O192:P192"/>
    <mergeCell ref="O193:P193"/>
    <mergeCell ref="O194:P194"/>
    <mergeCell ref="O195:P195"/>
    <mergeCell ref="O196:P196"/>
    <mergeCell ref="O197:P197"/>
    <mergeCell ref="O198:P198"/>
    <mergeCell ref="O199:P199"/>
    <mergeCell ref="O200:P200"/>
    <mergeCell ref="O242:P242"/>
    <mergeCell ref="O209:P209"/>
    <mergeCell ref="O210:P210"/>
    <mergeCell ref="O211:P211"/>
    <mergeCell ref="O212:P212"/>
    <mergeCell ref="O213:P213"/>
    <mergeCell ref="O214:P214"/>
    <mergeCell ref="O215:P215"/>
    <mergeCell ref="O216:P216"/>
    <mergeCell ref="O217:P217"/>
    <mergeCell ref="O218:P218"/>
    <mergeCell ref="O219:P219"/>
    <mergeCell ref="O220:P220"/>
    <mergeCell ref="O221:P221"/>
    <mergeCell ref="O222:P222"/>
    <mergeCell ref="O223:P223"/>
    <mergeCell ref="O224:P224"/>
    <mergeCell ref="O225:P225"/>
    <mergeCell ref="O252:P252"/>
    <mergeCell ref="O253:P253"/>
    <mergeCell ref="O254:P254"/>
    <mergeCell ref="O255:P255"/>
    <mergeCell ref="O256:P256"/>
    <mergeCell ref="O257:P257"/>
    <mergeCell ref="O258:P258"/>
    <mergeCell ref="O259:P259"/>
    <mergeCell ref="O226:P226"/>
    <mergeCell ref="O227:P227"/>
    <mergeCell ref="O228:P228"/>
    <mergeCell ref="O229:P229"/>
    <mergeCell ref="O230:P230"/>
    <mergeCell ref="O231:P231"/>
    <mergeCell ref="O232:P232"/>
    <mergeCell ref="O233:P233"/>
    <mergeCell ref="O234:P234"/>
    <mergeCell ref="O235:P235"/>
    <mergeCell ref="O236:P236"/>
    <mergeCell ref="O237:P237"/>
    <mergeCell ref="O238:P238"/>
    <mergeCell ref="O239:P239"/>
    <mergeCell ref="O240:P240"/>
    <mergeCell ref="O241:P241"/>
    <mergeCell ref="O243:P243"/>
    <mergeCell ref="O244:P244"/>
    <mergeCell ref="O245:P245"/>
    <mergeCell ref="O246:P246"/>
    <mergeCell ref="O247:P247"/>
    <mergeCell ref="O248:P248"/>
    <mergeCell ref="O249:P249"/>
    <mergeCell ref="O250:P250"/>
    <mergeCell ref="O251:P251"/>
    <mergeCell ref="O278:P278"/>
    <mergeCell ref="O279:P279"/>
    <mergeCell ref="O280:P280"/>
    <mergeCell ref="O281:P281"/>
    <mergeCell ref="O282:P282"/>
    <mergeCell ref="O283:P283"/>
    <mergeCell ref="O267:P267"/>
    <mergeCell ref="O268:P268"/>
    <mergeCell ref="O269:P269"/>
    <mergeCell ref="O270:P270"/>
    <mergeCell ref="O271:P271"/>
    <mergeCell ref="O272:P272"/>
    <mergeCell ref="O273:P273"/>
    <mergeCell ref="O274:P274"/>
    <mergeCell ref="O275:P275"/>
    <mergeCell ref="O260:P260"/>
    <mergeCell ref="O261:P261"/>
    <mergeCell ref="O262:P262"/>
    <mergeCell ref="O263:P263"/>
    <mergeCell ref="O264:P264"/>
    <mergeCell ref="O265:P265"/>
    <mergeCell ref="O266:P266"/>
    <mergeCell ref="O276:P276"/>
    <mergeCell ref="O277:P277"/>
  </mergeCells>
  <conditionalFormatting sqref="BE21:BE27 BC21:BC27 BA21:BA27 AY21:AY27 AW21:AW27 H5 M13:O17">
    <cfRule type="expression" dxfId="38" priority="118">
      <formula>H5="Ja"</formula>
    </cfRule>
  </conditionalFormatting>
  <conditionalFormatting sqref="BE21:BE27 BC21:BC27 BA21:BA27 AY21:AY27 AW21:AW27 H5 M13:O17">
    <cfRule type="expression" dxfId="37" priority="117">
      <formula>H5="Nee"</formula>
    </cfRule>
  </conditionalFormatting>
  <conditionalFormatting sqref="Z34:AF283">
    <cfRule type="expression" dxfId="36" priority="8">
      <formula>$AR34="J"</formula>
    </cfRule>
  </conditionalFormatting>
  <conditionalFormatting sqref="AJ34:AJ283">
    <cfRule type="expression" dxfId="35" priority="1">
      <formula>OR(AP34="J",AQ34="J")</formula>
    </cfRule>
    <cfRule type="expression" dxfId="34" priority="2">
      <formula>OR(AM34="J",AN34="J",AO34="J")</formula>
    </cfRule>
  </conditionalFormatting>
  <dataValidations count="2">
    <dataValidation type="list" allowBlank="1" showInputMessage="1" showErrorMessage="1" sqref="AH34:AH283 X34:X283" xr:uid="{237018F8-A419-4599-AD8D-11915E7AAAD3}">
      <formula1>"Ja,Nee"</formula1>
    </dataValidation>
    <dataValidation type="decimal" allowBlank="1" showInputMessage="1" showErrorMessage="1" error="U dient een oppervlakte in hectaren (ha) opgeven. De maximale nauwkeurigheid is een vierkante meter (m2)(4 cijfers achter de komma)." sqref="L34:L283" xr:uid="{E224B49A-A13E-47BC-BE33-9411D9C6BD2C}">
      <formula1>0.0001</formula1>
      <formula2>9999.9999</formula2>
    </dataValidation>
  </dataValidations>
  <pageMargins left="0.7" right="0.7" top="0.75" bottom="0.75" header="0.3" footer="0.3"/>
  <pageSetup paperSize="8" scale="97" fitToHeight="0" orientation="landscape" r:id="rId1"/>
  <headerFooter>
    <oddHeader>&amp;L&amp;"Calibri"&amp;10&amp;K000000 Intern gebruik&amp;1#_x000D_</oddHeader>
    <oddFooter>&amp;L_x000D_&amp;1#&amp;"Calibri"&amp;10&amp;K000000 Intern gebruik</oddFooter>
  </headerFooter>
  <extLst>
    <ext xmlns:x14="http://schemas.microsoft.com/office/spreadsheetml/2009/9/main" uri="{78C0D931-6437-407d-A8EE-F0AAD7539E65}">
      <x14:conditionalFormattings>
        <x14:conditionalFormatting xmlns:xm="http://schemas.microsoft.com/office/excel/2006/main">
          <x14:cfRule type="expression" priority="131" id="{F2B7A6D2-9277-4312-B3F5-D7D22188D271}">
            <xm:f>V.Uitvoer!$P12="groen"</xm:f>
            <x14:dxf>
              <fill>
                <patternFill>
                  <bgColor theme="9"/>
                </patternFill>
              </fill>
            </x14:dxf>
          </x14:cfRule>
          <x14:cfRule type="expression" priority="132" id="{7E7BE468-EF95-4A3C-B1E8-3114E0CEEA15}">
            <xm:f>V.Uitvoer!$P12="oranje"</xm:f>
            <x14:dxf>
              <fill>
                <patternFill>
                  <bgColor rgb="FFFFC000"/>
                </patternFill>
              </fill>
            </x14:dxf>
          </x14:cfRule>
          <x14:cfRule type="expression" priority="133" id="{3B3D9EC8-69AA-4711-BD83-B4B3ABFB5D94}">
            <xm:f>V.Uitvoer!$P12="wit"</xm:f>
            <x14:dxf>
              <fill>
                <patternFill>
                  <bgColor theme="0"/>
                </patternFill>
              </fill>
            </x14:dxf>
          </x14:cfRule>
          <xm:sqref>U6:U29</xm:sqref>
        </x14:conditionalFormatting>
        <x14:conditionalFormatting xmlns:xm="http://schemas.microsoft.com/office/excel/2006/main">
          <x14:cfRule type="expression" priority="30" id="{61005B99-F559-423E-948F-ADBAB1395D13}">
            <xm:f>V.Uitvoer!$Z12="groen"</xm:f>
            <x14:dxf>
              <fill>
                <patternFill>
                  <bgColor theme="9"/>
                </patternFill>
              </fill>
            </x14:dxf>
          </x14:cfRule>
          <x14:cfRule type="expression" priority="31" id="{6F1EC328-94C7-4D12-829B-152B31A82F4A}">
            <xm:f>V.Uitvoer!$Z12="oranje"</xm:f>
            <x14:dxf>
              <fill>
                <patternFill>
                  <bgColor rgb="FFFFC000"/>
                </patternFill>
              </fill>
            </x14:dxf>
          </x14:cfRule>
          <x14:cfRule type="expression" priority="32" id="{D10F3AF2-F1A9-4DED-921B-780BF2E09005}">
            <xm:f>V.Uitvoer!$Z12="wit"</xm:f>
            <x14:dxf>
              <fill>
                <patternFill>
                  <bgColor theme="0"/>
                </patternFill>
              </fill>
            </x14:dxf>
          </x14:cfRule>
          <xm:sqref>AA6:AA29</xm:sqref>
        </x14:conditionalFormatting>
        <x14:conditionalFormatting xmlns:xm="http://schemas.microsoft.com/office/excel/2006/main">
          <x14:cfRule type="expression" priority="137" id="{9669B8ED-C874-4DC7-8FBB-EB199C4B352C}">
            <xm:f>V.Uitvoer!$AE12="groen"</xm:f>
            <x14:dxf>
              <fill>
                <patternFill>
                  <bgColor theme="9"/>
                </patternFill>
              </fill>
            </x14:dxf>
          </x14:cfRule>
          <x14:cfRule type="expression" priority="138" id="{C90CF402-24C4-4607-8E25-C49510B34D76}">
            <xm:f>V.Uitvoer!$AE12="oranje"</xm:f>
            <x14:dxf>
              <fill>
                <patternFill>
                  <bgColor rgb="FFFFC000"/>
                </patternFill>
              </fill>
            </x14:dxf>
          </x14:cfRule>
          <x14:cfRule type="expression" priority="139" id="{9B703151-2878-47A9-B96B-BC4A987AA592}">
            <xm:f>V.Uitvoer!$AE12="wit"</xm:f>
            <x14:dxf>
              <fill>
                <patternFill>
                  <bgColor theme="0"/>
                </patternFill>
              </fill>
            </x14:dxf>
          </x14:cfRule>
          <xm:sqref>AD6:AD29</xm:sqref>
        </x14:conditionalFormatting>
        <x14:conditionalFormatting xmlns:xm="http://schemas.microsoft.com/office/excel/2006/main">
          <x14:cfRule type="expression" priority="18" id="{A3D656EB-40CB-44F3-ABEC-41F7CE709ACF}">
            <xm:f>V.Uitvoer!$U12="groen"</xm:f>
            <x14:dxf>
              <fill>
                <patternFill>
                  <bgColor theme="9"/>
                </patternFill>
              </fill>
            </x14:dxf>
          </x14:cfRule>
          <x14:cfRule type="expression" priority="19" id="{4D651E27-9EAE-4E45-A88B-1A08EB569F7C}">
            <xm:f>V.Uitvoer!$U12="oranje"</xm:f>
            <x14:dxf>
              <fill>
                <patternFill>
                  <bgColor rgb="FFFFC000"/>
                </patternFill>
              </fill>
            </x14:dxf>
          </x14:cfRule>
          <x14:cfRule type="expression" priority="20" id="{5C575A83-3165-4738-B313-4A72EE38C55B}">
            <xm:f>V.Uitvoer!$U12="wit"</xm:f>
            <x14:dxf>
              <fill>
                <patternFill>
                  <bgColor theme="0"/>
                </patternFill>
              </fill>
            </x14:dxf>
          </x14:cfRule>
          <xm:sqref>X6:X29</xm:sqref>
        </x14:conditionalFormatting>
        <x14:conditionalFormatting xmlns:xm="http://schemas.microsoft.com/office/excel/2006/main">
          <x14:cfRule type="expression" priority="33" id="{9669B8ED-C874-4DC7-8FBB-EB199C4B352C}">
            <xm:f>V.Uitvoer!$AJ12="groen"</xm:f>
            <x14:dxf>
              <fill>
                <patternFill>
                  <bgColor theme="9"/>
                </patternFill>
              </fill>
            </x14:dxf>
          </x14:cfRule>
          <x14:cfRule type="expression" priority="34" id="{C90CF402-24C4-4607-8E25-C49510B34D76}">
            <xm:f>V.Uitvoer!$AJ12="oranje"</xm:f>
            <x14:dxf>
              <fill>
                <patternFill>
                  <bgColor rgb="FFFFC000"/>
                </patternFill>
              </fill>
            </x14:dxf>
          </x14:cfRule>
          <x14:cfRule type="expression" priority="35" id="{9B703151-2878-47A9-B96B-BC4A987AA592}">
            <xm:f>V.Uitvoer!$AJ12="wit"</xm:f>
            <x14:dxf>
              <fill>
                <patternFill>
                  <bgColor theme="0"/>
                </patternFill>
              </fill>
            </x14:dxf>
          </x14:cfRule>
          <xm:sqref>AG6:AG29</xm:sqref>
        </x14:conditionalFormatting>
        <x14:conditionalFormatting xmlns:xm="http://schemas.microsoft.com/office/excel/2006/main">
          <x14:cfRule type="expression" priority="9" id="{38696D33-05A5-411A-80E9-16A42FD48A85}">
            <xm:f>V.Uitvoer!$F12="groen"</xm:f>
            <x14:dxf>
              <fill>
                <patternFill>
                  <bgColor theme="9"/>
                </patternFill>
              </fill>
            </x14:dxf>
          </x14:cfRule>
          <x14:cfRule type="expression" priority="10" id="{12F32ACE-4153-4155-9ED2-A7CFC036AA87}">
            <xm:f>V.Uitvoer!$F12="oranje"</xm:f>
            <x14:dxf>
              <fill>
                <patternFill>
                  <bgColor rgb="FFFFC000"/>
                </patternFill>
              </fill>
            </x14:dxf>
          </x14:cfRule>
          <x14:cfRule type="expression" priority="11" id="{B94DD50D-9CB4-4195-8114-C5A009543CDE}">
            <xm:f>V.Uitvoer!$F12="wit"</xm:f>
            <x14:dxf>
              <fill>
                <patternFill>
                  <bgColor theme="0"/>
                </patternFill>
              </fill>
            </x14:dxf>
          </x14:cfRule>
          <xm:sqref>K6:K29</xm:sqref>
        </x14:conditionalFormatting>
        <x14:conditionalFormatting xmlns:xm="http://schemas.microsoft.com/office/excel/2006/main">
          <x14:cfRule type="expression" priority="12" id="{8DEC1225-CF39-459A-810A-4258439304E0}">
            <xm:f>V.Uitvoer!$K12="groen"</xm:f>
            <x14:dxf>
              <fill>
                <patternFill>
                  <bgColor theme="9"/>
                </patternFill>
              </fill>
            </x14:dxf>
          </x14:cfRule>
          <x14:cfRule type="expression" priority="13" id="{68429AC0-6C71-4D7C-9006-D868097BEB35}">
            <xm:f>V.Uitvoer!$K12="oranje"</xm:f>
            <x14:dxf>
              <fill>
                <patternFill>
                  <bgColor rgb="FFFFC000"/>
                </patternFill>
              </fill>
            </x14:dxf>
          </x14:cfRule>
          <x14:cfRule type="expression" priority="14" id="{1F1AB81C-233F-422D-A928-00A67E4793ED}">
            <xm:f>V.Uitvoer!$K12="wit"</xm:f>
            <x14:dxf>
              <fill>
                <patternFill>
                  <bgColor theme="0"/>
                </patternFill>
              </fill>
            </x14:dxf>
          </x14:cfRule>
          <xm:sqref>Q6:Q29</xm:sqref>
        </x14:conditionalFormatting>
        <x14:conditionalFormatting xmlns:xm="http://schemas.microsoft.com/office/excel/2006/main">
          <x14:cfRule type="expression" priority="7" id="{06DCA52C-2CC1-48B7-B938-3342A0791FD5}">
            <xm:f>AND(BST!$B$7="AF",BST!$B$18&gt;0)</xm:f>
            <x14:dxf>
              <font>
                <b/>
                <i val="0"/>
                <color theme="5"/>
              </font>
            </x14:dxf>
          </x14:cfRule>
          <xm:sqref>F10:G12</xm:sqref>
        </x14:conditionalFormatting>
        <x14:conditionalFormatting xmlns:xm="http://schemas.microsoft.com/office/excel/2006/main">
          <x14:cfRule type="expression" priority="3" id="{08127A0A-D361-4CB2-AD81-03BD7331552F}">
            <xm:f>AND(GLMC8!$B$24=FALSE,BST!$B$18&gt;0)</xm:f>
            <x14:dxf>
              <fill>
                <patternFill>
                  <bgColor rgb="FFFFC000"/>
                </patternFill>
              </fill>
            </x14:dxf>
          </x14:cfRule>
          <x14:cfRule type="expression" priority="4" id="{1E55A26D-0291-48B1-94E9-D748F1FB755F}">
            <xm:f>AND(BST!$B$7="AF",BST!$B$18&gt;0)</xm:f>
            <x14:dxf>
              <font>
                <b/>
                <i val="0"/>
                <color theme="5"/>
              </font>
            </x14:dxf>
          </x14:cfRule>
          <xm:sqref>F18:G20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ED9DE825-F661-45B4-B08E-4BFDD761D63A}">
          <x14:formula1>
            <xm:f>NORM!$F$26:$F$29</xm:f>
          </x14:formula1>
          <xm:sqref>R34:V283</xm:sqref>
        </x14:dataValidation>
        <x14:dataValidation type="list" allowBlank="1" showInputMessage="1" showErrorMessage="1" xr:uid="{28298184-14AF-4569-A7B5-5C72E53A8229}">
          <x14:formula1>
            <xm:f>ACTIVITEITENLIJST!$B$3:$B$24</xm:f>
          </x14:formula1>
          <xm:sqref>Z34:AF283</xm:sqref>
        </x14:dataValidation>
        <x14:dataValidation type="list" allowBlank="1" showInputMessage="1" showErrorMessage="1" xr:uid="{82C810B9-EA16-41D1-B9B8-4F18834151A2}">
          <x14:formula1>
            <xm:f>NORM!$F$31:$F$38</xm:f>
          </x14:formula1>
          <xm:sqref>O34:P283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A63A8-FD62-49C6-ABDA-202D2AD6FCE9}">
  <sheetPr codeName="Blad20"/>
  <dimension ref="A6:M73"/>
  <sheetViews>
    <sheetView zoomScale="85" zoomScaleNormal="85" workbookViewId="0">
      <pane ySplit="6" topLeftCell="A43" activePane="bottomLeft" state="frozen"/>
      <selection activeCell="F143" sqref="F143"/>
      <selection pane="bottomLeft" activeCell="H55" sqref="H55"/>
    </sheetView>
  </sheetViews>
  <sheetFormatPr defaultRowHeight="15" x14ac:dyDescent="0.25"/>
  <cols>
    <col min="1" max="1" width="34.42578125" customWidth="1"/>
    <col min="2" max="2" width="16.7109375" customWidth="1"/>
    <col min="4" max="4" width="7.140625" bestFit="1" customWidth="1"/>
    <col min="5" max="5" width="32.85546875" customWidth="1"/>
    <col min="6" max="6" width="59.5703125" customWidth="1"/>
    <col min="7" max="7" width="11.140625" bestFit="1" customWidth="1"/>
    <col min="8" max="8" width="15.140625" style="10" customWidth="1"/>
    <col min="9" max="9" width="19" bestFit="1" customWidth="1"/>
    <col min="10" max="10" width="17" bestFit="1" customWidth="1"/>
    <col min="11" max="11" width="18.85546875" bestFit="1" customWidth="1"/>
    <col min="13" max="13" width="21.5703125" customWidth="1"/>
  </cols>
  <sheetData>
    <row r="6" spans="1:13" x14ac:dyDescent="0.25">
      <c r="A6" s="27" t="s">
        <v>320</v>
      </c>
      <c r="B6" s="27" t="s">
        <v>383</v>
      </c>
      <c r="C6" s="28"/>
      <c r="D6" s="27" t="s">
        <v>384</v>
      </c>
      <c r="E6" s="27" t="s">
        <v>385</v>
      </c>
      <c r="F6" s="27" t="s">
        <v>4</v>
      </c>
      <c r="G6" s="27" t="s">
        <v>321</v>
      </c>
      <c r="H6" s="27" t="s">
        <v>386</v>
      </c>
      <c r="I6" s="27" t="s">
        <v>387</v>
      </c>
      <c r="J6" s="27" t="s">
        <v>388</v>
      </c>
      <c r="K6" s="27" t="s">
        <v>389</v>
      </c>
      <c r="L6" s="27" t="s">
        <v>390</v>
      </c>
      <c r="M6" s="27" t="s">
        <v>391</v>
      </c>
    </row>
    <row r="7" spans="1:13" x14ac:dyDescent="0.25">
      <c r="A7" s="29" t="str">
        <f t="shared" ref="A7:A12" si="0">E7</f>
        <v>N.MINPERC_WAARDE_KEUZE01</v>
      </c>
      <c r="B7" s="414">
        <f>I7</f>
        <v>0</v>
      </c>
      <c r="C7" s="31"/>
      <c r="D7" s="30" t="s">
        <v>392</v>
      </c>
      <c r="E7" s="32" t="s">
        <v>731</v>
      </c>
      <c r="F7" s="32" t="s">
        <v>736</v>
      </c>
      <c r="G7" s="13" t="s">
        <v>329</v>
      </c>
      <c r="H7" s="16"/>
      <c r="I7" s="33">
        <v>0</v>
      </c>
      <c r="J7" s="32"/>
      <c r="K7" s="32"/>
      <c r="L7" s="32"/>
      <c r="M7" s="32" t="s">
        <v>497</v>
      </c>
    </row>
    <row r="8" spans="1:13" x14ac:dyDescent="0.25">
      <c r="A8" s="29" t="str">
        <f t="shared" si="0"/>
        <v>N.MAXPERC_WAARDE_KEUZE01</v>
      </c>
      <c r="B8" s="414">
        <f t="shared" ref="B8:B11" si="1">I8</f>
        <v>1</v>
      </c>
      <c r="C8" s="31"/>
      <c r="D8" s="30" t="s">
        <v>392</v>
      </c>
      <c r="E8" s="32" t="s">
        <v>732</v>
      </c>
      <c r="F8" s="32" t="s">
        <v>737</v>
      </c>
      <c r="G8" s="13" t="s">
        <v>329</v>
      </c>
      <c r="H8" s="16"/>
      <c r="I8" s="34">
        <v>1</v>
      </c>
      <c r="J8" s="32"/>
      <c r="K8" s="32"/>
      <c r="L8" s="32"/>
      <c r="M8" s="32" t="s">
        <v>497</v>
      </c>
    </row>
    <row r="9" spans="1:13" x14ac:dyDescent="0.25">
      <c r="A9" s="29" t="str">
        <f t="shared" ref="A9:A10" si="2">E9</f>
        <v>N.MINPERC_PUNTEN_KEUZE01</v>
      </c>
      <c r="B9" s="414">
        <f t="shared" si="1"/>
        <v>0</v>
      </c>
      <c r="C9" s="31"/>
      <c r="D9" s="30" t="s">
        <v>392</v>
      </c>
      <c r="E9" s="32" t="s">
        <v>734</v>
      </c>
      <c r="F9" s="32" t="s">
        <v>738</v>
      </c>
      <c r="G9" s="13" t="s">
        <v>329</v>
      </c>
      <c r="H9" s="16"/>
      <c r="I9" s="33">
        <v>0</v>
      </c>
      <c r="J9" s="32"/>
      <c r="K9" s="32"/>
      <c r="L9" s="32"/>
      <c r="M9" s="32" t="s">
        <v>497</v>
      </c>
    </row>
    <row r="10" spans="1:13" x14ac:dyDescent="0.25">
      <c r="A10" s="29" t="str">
        <f t="shared" si="2"/>
        <v>N.MAXPERC_PUNTEN_KEUZE01</v>
      </c>
      <c r="B10" s="414">
        <f t="shared" si="1"/>
        <v>1</v>
      </c>
      <c r="C10" s="31"/>
      <c r="D10" s="30" t="s">
        <v>392</v>
      </c>
      <c r="E10" s="32" t="s">
        <v>735</v>
      </c>
      <c r="F10" s="32" t="s">
        <v>739</v>
      </c>
      <c r="G10" s="13" t="s">
        <v>329</v>
      </c>
      <c r="H10" s="16"/>
      <c r="I10" s="34">
        <v>1</v>
      </c>
      <c r="J10" s="32"/>
      <c r="K10" s="32"/>
      <c r="L10" s="32"/>
      <c r="M10" s="32" t="s">
        <v>497</v>
      </c>
    </row>
    <row r="11" spans="1:13" x14ac:dyDescent="0.25">
      <c r="A11" s="29" t="str">
        <f t="shared" si="0"/>
        <v>N.MINPERC_WAARDE_KEUZE03</v>
      </c>
      <c r="B11" s="414">
        <f t="shared" si="1"/>
        <v>0</v>
      </c>
      <c r="C11" s="31"/>
      <c r="D11" s="30" t="s">
        <v>392</v>
      </c>
      <c r="E11" s="32" t="s">
        <v>733</v>
      </c>
      <c r="F11" s="32" t="s">
        <v>535</v>
      </c>
      <c r="G11" s="13" t="s">
        <v>329</v>
      </c>
      <c r="H11" s="16"/>
      <c r="I11" s="34">
        <v>0</v>
      </c>
      <c r="J11" s="32"/>
      <c r="K11" s="32"/>
      <c r="L11" s="32"/>
      <c r="M11" s="32" t="s">
        <v>497</v>
      </c>
    </row>
    <row r="12" spans="1:13" x14ac:dyDescent="0.25">
      <c r="A12" s="29">
        <f t="shared" si="0"/>
        <v>0</v>
      </c>
      <c r="B12" s="87" t="str">
        <f t="shared" ref="B12" si="3">CONCATENATE(H12,I12,J12,K12)</f>
        <v/>
      </c>
      <c r="C12" s="31"/>
      <c r="D12" s="30" t="s">
        <v>392</v>
      </c>
      <c r="E12" s="32"/>
      <c r="F12" s="32"/>
      <c r="G12" s="13"/>
      <c r="H12" s="16"/>
      <c r="I12" s="34"/>
      <c r="J12" s="32"/>
      <c r="K12" s="32"/>
      <c r="L12" s="32"/>
      <c r="M12" s="32"/>
    </row>
    <row r="15" spans="1:13" s="114" customFormat="1" x14ac:dyDescent="0.25">
      <c r="A15" s="167" t="str">
        <f t="shared" ref="A15:A23" si="4">E15</f>
        <v>N.MINIMUM_PERCENTAGE_NIET_PRODUCTIEF</v>
      </c>
      <c r="B15" s="167" t="str">
        <f t="shared" ref="B15" si="5">CONCATENATE(H15,I15,J15,K15)</f>
        <v>0,04</v>
      </c>
      <c r="C15" s="155"/>
      <c r="D15" s="167" t="s">
        <v>392</v>
      </c>
      <c r="E15" s="155" t="s">
        <v>496</v>
      </c>
      <c r="F15" s="155" t="s">
        <v>536</v>
      </c>
      <c r="G15" s="167" t="s">
        <v>329</v>
      </c>
      <c r="H15" s="168"/>
      <c r="I15" s="173">
        <v>0.04</v>
      </c>
      <c r="J15" s="155"/>
      <c r="K15" s="155"/>
      <c r="L15" s="155"/>
      <c r="M15" s="155" t="s">
        <v>497</v>
      </c>
    </row>
    <row r="16" spans="1:13" s="114" customFormat="1" x14ac:dyDescent="0.25">
      <c r="A16" s="167" t="str">
        <f t="shared" si="4"/>
        <v>N.BEPALING_RELEVANTE_OPPERVLAKTE_NIET_PRODUCTIEF</v>
      </c>
      <c r="B16" s="167" t="str">
        <f t="shared" ref="B16" si="6">CONCATENATE(H16,I16,J16,K16)</f>
        <v>BOUWLAND EXCLUSIEF TIJDELIJK GRASLAND</v>
      </c>
      <c r="C16" s="155"/>
      <c r="D16" s="167" t="s">
        <v>392</v>
      </c>
      <c r="E16" s="155" t="s">
        <v>751</v>
      </c>
      <c r="F16" s="155" t="s">
        <v>755</v>
      </c>
      <c r="G16" s="167" t="s">
        <v>329</v>
      </c>
      <c r="H16" s="168" t="s">
        <v>756</v>
      </c>
      <c r="I16" s="173"/>
      <c r="J16" s="155"/>
      <c r="K16" s="155"/>
      <c r="L16" s="155"/>
      <c r="M16" s="155" t="s">
        <v>497</v>
      </c>
    </row>
    <row r="17" spans="1:13" s="114" customFormat="1" x14ac:dyDescent="0.25">
      <c r="A17" s="167" t="str">
        <f t="shared" ref="A17" si="7">E17</f>
        <v>N.BEPALING_GEREALISEERDE_OPPERVLAKTE_NIET_PRODUCTIEF</v>
      </c>
      <c r="B17" s="167" t="str">
        <f t="shared" ref="B17" si="8">CONCATENATE(H17,I17,J17,K17)</f>
        <v>SUBSIDIABEL</v>
      </c>
      <c r="C17" s="155"/>
      <c r="D17" s="167" t="s">
        <v>392</v>
      </c>
      <c r="E17" s="155" t="s">
        <v>752</v>
      </c>
      <c r="F17" s="155" t="s">
        <v>730</v>
      </c>
      <c r="G17" s="167" t="s">
        <v>329</v>
      </c>
      <c r="H17" s="168" t="s">
        <v>754</v>
      </c>
      <c r="I17" s="173"/>
      <c r="J17" s="155"/>
      <c r="K17" s="155"/>
      <c r="L17" s="155"/>
      <c r="M17" s="155" t="s">
        <v>497</v>
      </c>
    </row>
    <row r="18" spans="1:13" x14ac:dyDescent="0.25">
      <c r="A18" s="29" t="str">
        <f t="shared" si="4"/>
        <v>N.MEDAILLE_VOLLEDIG_BIOLOGISCH</v>
      </c>
      <c r="B18" s="87" t="str">
        <f t="shared" ref="B18" si="9">CONCATENATE(H18,I18,J18,K18)</f>
        <v>GOUD</v>
      </c>
      <c r="C18" s="31"/>
      <c r="D18" s="30" t="s">
        <v>392</v>
      </c>
      <c r="E18" s="32" t="s">
        <v>567</v>
      </c>
      <c r="F18" s="32" t="s">
        <v>568</v>
      </c>
      <c r="G18" s="13" t="s">
        <v>544</v>
      </c>
      <c r="H18" s="16" t="s">
        <v>577</v>
      </c>
      <c r="I18" s="34"/>
      <c r="J18" s="32"/>
      <c r="K18" s="32"/>
      <c r="L18" s="32"/>
      <c r="M18" s="32"/>
    </row>
    <row r="19" spans="1:13" s="114" customFormat="1" x14ac:dyDescent="0.25">
      <c r="A19" s="167" t="str">
        <f t="shared" si="4"/>
        <v>N.GRONDSLAG_BEPALING_WAARDE_EN_PUNTEN</v>
      </c>
      <c r="B19" s="167" t="str">
        <f t="shared" ref="B19:B23" si="10">CONCATENATE(H19,I19,J19,K19)</f>
        <v>MAATREGEL</v>
      </c>
      <c r="C19" s="155"/>
      <c r="D19" s="167" t="s">
        <v>392</v>
      </c>
      <c r="E19" s="155" t="s">
        <v>612</v>
      </c>
      <c r="F19" s="155" t="s">
        <v>646</v>
      </c>
      <c r="G19" s="167" t="s">
        <v>544</v>
      </c>
      <c r="H19" s="168" t="s">
        <v>728</v>
      </c>
      <c r="I19" s="173"/>
      <c r="J19" s="155"/>
      <c r="K19" s="155"/>
      <c r="L19" s="155"/>
      <c r="M19" s="155"/>
    </row>
    <row r="20" spans="1:13" x14ac:dyDescent="0.25">
      <c r="A20" s="29" t="str">
        <f t="shared" si="4"/>
        <v>N.GEMIDDELDE_WAARDE_BISS</v>
      </c>
      <c r="B20" s="414">
        <f>I20</f>
        <v>221</v>
      </c>
      <c r="C20" s="31"/>
      <c r="D20" s="30" t="s">
        <v>392</v>
      </c>
      <c r="E20" s="32" t="s">
        <v>671</v>
      </c>
      <c r="F20" s="32" t="s">
        <v>672</v>
      </c>
      <c r="G20" s="13" t="s">
        <v>329</v>
      </c>
      <c r="H20" s="16"/>
      <c r="I20" s="34">
        <v>221</v>
      </c>
      <c r="J20" s="32"/>
      <c r="K20" s="32"/>
      <c r="L20" s="32"/>
      <c r="M20" s="32" t="s">
        <v>670</v>
      </c>
    </row>
    <row r="21" spans="1:13" x14ac:dyDescent="0.25">
      <c r="A21" s="29" t="str">
        <f t="shared" si="4"/>
        <v>N.GEMIDDELDE_WAARDE_AHI</v>
      </c>
      <c r="B21" s="414">
        <f t="shared" ref="B21:B22" si="11">I21</f>
        <v>54</v>
      </c>
      <c r="C21" s="31"/>
      <c r="D21" s="30" t="s">
        <v>392</v>
      </c>
      <c r="E21" s="32" t="s">
        <v>1646</v>
      </c>
      <c r="F21" s="32" t="s">
        <v>1647</v>
      </c>
      <c r="G21" s="13" t="s">
        <v>329</v>
      </c>
      <c r="H21" s="16"/>
      <c r="I21" s="34">
        <v>54</v>
      </c>
      <c r="J21" s="32"/>
      <c r="K21" s="32"/>
      <c r="L21" s="32"/>
      <c r="M21" s="32" t="s">
        <v>1648</v>
      </c>
    </row>
    <row r="22" spans="1:13" x14ac:dyDescent="0.25">
      <c r="A22" s="29" t="str">
        <f t="shared" ref="A22" si="12">E22</f>
        <v>N.MAX_OPP_AHI</v>
      </c>
      <c r="B22" s="414">
        <f t="shared" si="11"/>
        <v>40</v>
      </c>
      <c r="C22" s="31"/>
      <c r="D22" s="30" t="s">
        <v>392</v>
      </c>
      <c r="E22" s="32" t="s">
        <v>1649</v>
      </c>
      <c r="F22" s="32" t="s">
        <v>1650</v>
      </c>
      <c r="G22" s="13" t="s">
        <v>329</v>
      </c>
      <c r="H22" s="16"/>
      <c r="I22" s="34">
        <v>40</v>
      </c>
      <c r="J22" s="32"/>
      <c r="K22" s="32"/>
      <c r="L22" s="32"/>
      <c r="M22" s="32" t="s">
        <v>1650</v>
      </c>
    </row>
    <row r="23" spans="1:13" s="114" customFormat="1" x14ac:dyDescent="0.25">
      <c r="A23" s="167" t="str">
        <f t="shared" si="4"/>
        <v>N.BASELINE_GLMC9a</v>
      </c>
      <c r="B23" s="167" t="str">
        <f t="shared" si="10"/>
        <v>N</v>
      </c>
      <c r="C23" s="155"/>
      <c r="D23" s="167" t="s">
        <v>392</v>
      </c>
      <c r="E23" s="155" t="s">
        <v>710</v>
      </c>
      <c r="F23" s="155" t="s">
        <v>709</v>
      </c>
      <c r="G23" s="167" t="s">
        <v>491</v>
      </c>
      <c r="H23" s="168" t="s">
        <v>310</v>
      </c>
      <c r="I23" s="173"/>
      <c r="J23" s="155"/>
      <c r="K23" s="155"/>
      <c r="L23" s="155"/>
      <c r="M23" s="155"/>
    </row>
    <row r="24" spans="1:13" s="114" customFormat="1" x14ac:dyDescent="0.25">
      <c r="A24" s="167" t="str">
        <f t="shared" ref="A24" si="13">E24</f>
        <v>N.OPPERVLAKTE_BOUWLAND_VRIJSTELLING_NIET_PRODUCTIEF</v>
      </c>
      <c r="B24" s="167" t="str">
        <f t="shared" ref="B24" si="14">CONCATENATE(H24,I24,J24,K24)</f>
        <v>0</v>
      </c>
      <c r="C24" s="155"/>
      <c r="D24" s="167" t="s">
        <v>392</v>
      </c>
      <c r="E24" s="155" t="s">
        <v>753</v>
      </c>
      <c r="F24" s="155" t="s">
        <v>709</v>
      </c>
      <c r="G24" s="167" t="s">
        <v>329</v>
      </c>
      <c r="H24" s="168"/>
      <c r="I24" s="173">
        <v>0</v>
      </c>
      <c r="J24" s="155"/>
      <c r="K24" s="155"/>
      <c r="L24" s="155"/>
      <c r="M24" s="155"/>
    </row>
    <row r="25" spans="1:13" x14ac:dyDescent="0.25">
      <c r="A25" s="108"/>
      <c r="B25" s="108"/>
      <c r="C25" s="109"/>
      <c r="D25" s="108"/>
      <c r="G25" s="110"/>
      <c r="I25" s="111"/>
    </row>
    <row r="26" spans="1:13" s="190" customFormat="1" x14ac:dyDescent="0.25">
      <c r="A26" s="29" t="str">
        <f>E26</f>
        <v>BIOLOGISCH.toegestane_waarden</v>
      </c>
      <c r="B26" s="87" t="str">
        <f>CONCATENATE(H26,I26,J26,K26)</f>
        <v>01</v>
      </c>
      <c r="C26" s="31"/>
      <c r="D26" s="30" t="s">
        <v>392</v>
      </c>
      <c r="E26" s="32" t="s">
        <v>645</v>
      </c>
      <c r="F26" s="32" t="s">
        <v>649</v>
      </c>
      <c r="G26" s="13" t="s">
        <v>544</v>
      </c>
      <c r="H26" s="16" t="s">
        <v>313</v>
      </c>
      <c r="I26" s="33"/>
      <c r="J26" s="32"/>
      <c r="K26" s="32"/>
      <c r="L26" s="32"/>
      <c r="M26" s="32"/>
    </row>
    <row r="27" spans="1:13" s="190" customFormat="1" x14ac:dyDescent="0.25">
      <c r="A27" s="29" t="str">
        <f>E27</f>
        <v>BIOLOGISCH.toegestane_waarden</v>
      </c>
      <c r="B27" s="87" t="str">
        <f>CONCATENATE(H27,I27,J27,K27)</f>
        <v>03</v>
      </c>
      <c r="C27" s="31"/>
      <c r="D27" s="30" t="s">
        <v>392</v>
      </c>
      <c r="E27" s="32" t="s">
        <v>645</v>
      </c>
      <c r="F27" s="32" t="s">
        <v>648</v>
      </c>
      <c r="G27" s="13" t="s">
        <v>544</v>
      </c>
      <c r="H27" s="16" t="s">
        <v>404</v>
      </c>
      <c r="I27" s="33"/>
      <c r="J27" s="32"/>
      <c r="K27" s="32"/>
      <c r="L27" s="32"/>
      <c r="M27" s="32"/>
    </row>
    <row r="28" spans="1:13" s="190" customFormat="1" x14ac:dyDescent="0.25">
      <c r="A28" s="29" t="str">
        <f>E28</f>
        <v>BIOLOGISCH.toegestane_waarden</v>
      </c>
      <c r="B28" s="87" t="str">
        <f>CONCATENATE(H28,I28,J28,K28)</f>
        <v>04</v>
      </c>
      <c r="C28" s="31"/>
      <c r="D28" s="30" t="s">
        <v>392</v>
      </c>
      <c r="E28" s="32" t="s">
        <v>645</v>
      </c>
      <c r="F28" s="32" t="s">
        <v>647</v>
      </c>
      <c r="G28" s="13" t="s">
        <v>544</v>
      </c>
      <c r="H28" s="16" t="s">
        <v>405</v>
      </c>
      <c r="I28" s="33"/>
      <c r="J28" s="32"/>
      <c r="K28" s="32"/>
      <c r="L28" s="32"/>
      <c r="M28" s="32"/>
    </row>
    <row r="29" spans="1:13" s="190" customFormat="1" x14ac:dyDescent="0.25">
      <c r="A29" s="29" t="str">
        <f>E29</f>
        <v>BIOLOGISCH.toegestane_waarden</v>
      </c>
      <c r="B29" s="87" t="str">
        <f>CONCATENATE(H29,I29,J29,K29)</f>
        <v/>
      </c>
      <c r="C29" s="31"/>
      <c r="D29" s="30" t="s">
        <v>392</v>
      </c>
      <c r="E29" s="32" t="s">
        <v>645</v>
      </c>
      <c r="F29" s="32" t="s">
        <v>1084</v>
      </c>
      <c r="G29" s="13" t="s">
        <v>544</v>
      </c>
      <c r="H29" s="16"/>
      <c r="I29" s="33"/>
      <c r="J29" s="32"/>
      <c r="K29" s="32"/>
      <c r="L29" s="32"/>
      <c r="M29" s="32"/>
    </row>
    <row r="30" spans="1:13" s="190" customFormat="1" x14ac:dyDescent="0.25">
      <c r="A30" s="331"/>
      <c r="B30" s="332"/>
      <c r="C30" s="333"/>
      <c r="D30" s="334"/>
      <c r="E30"/>
      <c r="F30" s="416"/>
      <c r="G30" s="110"/>
      <c r="H30" s="10"/>
      <c r="I30" s="335"/>
      <c r="J30"/>
      <c r="K30"/>
      <c r="L30"/>
      <c r="M30"/>
    </row>
    <row r="31" spans="1:13" s="190" customFormat="1" x14ac:dyDescent="0.25">
      <c r="A31" s="29" t="str">
        <f t="shared" ref="A31:A38" si="15">E31</f>
        <v>REGIO</v>
      </c>
      <c r="B31" s="87" t="str">
        <f>H31</f>
        <v>01</v>
      </c>
      <c r="C31" s="31"/>
      <c r="D31" s="30" t="s">
        <v>392</v>
      </c>
      <c r="E31" s="32" t="s">
        <v>1552</v>
      </c>
      <c r="F31" s="32" t="s">
        <v>1616</v>
      </c>
      <c r="G31" s="13" t="s">
        <v>544</v>
      </c>
      <c r="H31" s="16" t="s">
        <v>313</v>
      </c>
      <c r="I31" s="32"/>
      <c r="J31" s="32"/>
      <c r="K31" s="32"/>
      <c r="L31" s="32"/>
      <c r="M31" s="32" t="s">
        <v>1687</v>
      </c>
    </row>
    <row r="32" spans="1:13" s="190" customFormat="1" x14ac:dyDescent="0.25">
      <c r="A32" s="29" t="str">
        <f t="shared" si="15"/>
        <v>REGIO</v>
      </c>
      <c r="B32" s="87" t="str">
        <f t="shared" ref="B32:B38" si="16">H32</f>
        <v>02</v>
      </c>
      <c r="C32" s="31"/>
      <c r="D32" s="30" t="s">
        <v>392</v>
      </c>
      <c r="E32" s="32" t="s">
        <v>1552</v>
      </c>
      <c r="F32" s="32" t="s">
        <v>1617</v>
      </c>
      <c r="G32" s="13" t="s">
        <v>544</v>
      </c>
      <c r="H32" s="16" t="s">
        <v>314</v>
      </c>
      <c r="I32" s="32"/>
      <c r="J32" s="32"/>
      <c r="K32" s="32"/>
      <c r="L32" s="32"/>
      <c r="M32" s="32" t="s">
        <v>1687</v>
      </c>
    </row>
    <row r="33" spans="1:13" s="190" customFormat="1" x14ac:dyDescent="0.25">
      <c r="A33" s="29" t="str">
        <f t="shared" si="15"/>
        <v>REGIO</v>
      </c>
      <c r="B33" s="87" t="str">
        <f t="shared" si="16"/>
        <v>03</v>
      </c>
      <c r="C33" s="31"/>
      <c r="D33" s="30" t="s">
        <v>392</v>
      </c>
      <c r="E33" s="32" t="s">
        <v>1552</v>
      </c>
      <c r="F33" s="32" t="s">
        <v>1618</v>
      </c>
      <c r="G33" s="13" t="s">
        <v>544</v>
      </c>
      <c r="H33" s="16" t="s">
        <v>404</v>
      </c>
      <c r="I33" s="32"/>
      <c r="J33" s="32"/>
      <c r="K33" s="32"/>
      <c r="L33" s="32"/>
      <c r="M33" s="32" t="s">
        <v>1687</v>
      </c>
    </row>
    <row r="34" spans="1:13" s="190" customFormat="1" x14ac:dyDescent="0.25">
      <c r="A34" s="29" t="str">
        <f t="shared" si="15"/>
        <v>REGIO</v>
      </c>
      <c r="B34" s="87" t="str">
        <f t="shared" si="16"/>
        <v>04</v>
      </c>
      <c r="C34" s="31"/>
      <c r="D34" s="30" t="s">
        <v>392</v>
      </c>
      <c r="E34" s="32" t="s">
        <v>1552</v>
      </c>
      <c r="F34" s="32" t="s">
        <v>1619</v>
      </c>
      <c r="G34" s="13" t="s">
        <v>544</v>
      </c>
      <c r="H34" s="16" t="s">
        <v>405</v>
      </c>
      <c r="I34" s="32"/>
      <c r="J34" s="32"/>
      <c r="K34" s="32"/>
      <c r="L34" s="32"/>
      <c r="M34" s="32" t="s">
        <v>1688</v>
      </c>
    </row>
    <row r="35" spans="1:13" s="190" customFormat="1" x14ac:dyDescent="0.25">
      <c r="A35" s="29" t="str">
        <f t="shared" si="15"/>
        <v>REGIO</v>
      </c>
      <c r="B35" s="87" t="str">
        <f t="shared" si="16"/>
        <v>05</v>
      </c>
      <c r="C35" s="31"/>
      <c r="D35" s="30" t="s">
        <v>392</v>
      </c>
      <c r="E35" s="32" t="s">
        <v>1552</v>
      </c>
      <c r="F35" s="32" t="s">
        <v>1620</v>
      </c>
      <c r="G35" s="13" t="s">
        <v>544</v>
      </c>
      <c r="H35" s="16" t="s">
        <v>406</v>
      </c>
      <c r="I35" s="32"/>
      <c r="J35" s="32"/>
      <c r="K35" s="32"/>
      <c r="L35" s="32"/>
      <c r="M35" s="32" t="s">
        <v>1688</v>
      </c>
    </row>
    <row r="36" spans="1:13" s="190" customFormat="1" x14ac:dyDescent="0.25">
      <c r="A36" s="29" t="str">
        <f t="shared" si="15"/>
        <v>REGIO</v>
      </c>
      <c r="B36" s="87" t="str">
        <f t="shared" si="16"/>
        <v>06</v>
      </c>
      <c r="C36" s="31"/>
      <c r="D36" s="30" t="s">
        <v>392</v>
      </c>
      <c r="E36" s="32" t="s">
        <v>1552</v>
      </c>
      <c r="F36" s="32" t="s">
        <v>1621</v>
      </c>
      <c r="G36" s="13" t="s">
        <v>544</v>
      </c>
      <c r="H36" s="16" t="s">
        <v>407</v>
      </c>
      <c r="I36" s="32"/>
      <c r="J36" s="32"/>
      <c r="K36" s="32"/>
      <c r="L36" s="32"/>
      <c r="M36" s="32" t="s">
        <v>1688</v>
      </c>
    </row>
    <row r="37" spans="1:13" s="190" customFormat="1" x14ac:dyDescent="0.25">
      <c r="A37" s="29" t="str">
        <f t="shared" ref="A37" si="17">E37</f>
        <v>REGIO</v>
      </c>
      <c r="B37" s="87" t="str">
        <f t="shared" si="16"/>
        <v>07</v>
      </c>
      <c r="C37" s="31"/>
      <c r="D37" s="30" t="s">
        <v>392</v>
      </c>
      <c r="E37" s="32" t="s">
        <v>1552</v>
      </c>
      <c r="F37" s="32" t="s">
        <v>1622</v>
      </c>
      <c r="G37" s="13" t="s">
        <v>544</v>
      </c>
      <c r="H37" s="16" t="s">
        <v>408</v>
      </c>
      <c r="I37" s="32"/>
      <c r="J37" s="32"/>
      <c r="K37" s="32"/>
      <c r="L37" s="32"/>
      <c r="M37" s="32" t="s">
        <v>1688</v>
      </c>
    </row>
    <row r="38" spans="1:13" s="190" customFormat="1" x14ac:dyDescent="0.25">
      <c r="A38" s="29" t="str">
        <f t="shared" si="15"/>
        <v>REGIO</v>
      </c>
      <c r="B38" s="87" t="str">
        <f t="shared" si="16"/>
        <v>08</v>
      </c>
      <c r="C38" s="31"/>
      <c r="D38" s="30" t="s">
        <v>392</v>
      </c>
      <c r="E38" s="32" t="s">
        <v>1552</v>
      </c>
      <c r="F38" s="32" t="s">
        <v>1623</v>
      </c>
      <c r="G38" s="13" t="s">
        <v>544</v>
      </c>
      <c r="H38" s="16" t="s">
        <v>409</v>
      </c>
      <c r="I38" s="32"/>
      <c r="J38" s="32"/>
      <c r="K38" s="32"/>
      <c r="L38" s="32"/>
      <c r="M38" s="32" t="s">
        <v>1688</v>
      </c>
    </row>
    <row r="39" spans="1:13" s="190" customFormat="1" x14ac:dyDescent="0.25">
      <c r="A39" s="331"/>
      <c r="B39" s="332"/>
      <c r="C39" s="333"/>
      <c r="D39" s="334"/>
      <c r="E39"/>
      <c r="F39" s="417"/>
      <c r="G39" s="110"/>
      <c r="H39" s="10"/>
      <c r="I39" s="335"/>
      <c r="J39"/>
      <c r="K39"/>
      <c r="L39"/>
      <c r="M39"/>
    </row>
    <row r="40" spans="1:13" s="190" customFormat="1" x14ac:dyDescent="0.25">
      <c r="A40" s="331"/>
      <c r="B40" s="332"/>
      <c r="C40" s="333"/>
      <c r="D40" s="334"/>
      <c r="E40"/>
      <c r="F40" s="32"/>
      <c r="G40" s="110"/>
      <c r="H40" s="10"/>
      <c r="I40" s="335"/>
      <c r="J40"/>
      <c r="K40"/>
      <c r="L40"/>
      <c r="M40"/>
    </row>
    <row r="41" spans="1:13" s="190" customFormat="1" x14ac:dyDescent="0.25">
      <c r="A41" s="331"/>
      <c r="B41" s="332"/>
      <c r="C41" s="333"/>
      <c r="D41" s="334"/>
      <c r="E41"/>
      <c r="F41" s="32"/>
      <c r="G41" s="110"/>
      <c r="H41" s="10"/>
      <c r="I41" s="335"/>
      <c r="J41"/>
      <c r="K41"/>
      <c r="L41"/>
      <c r="M41"/>
    </row>
    <row r="42" spans="1:13" x14ac:dyDescent="0.25">
      <c r="F42" s="32"/>
    </row>
    <row r="43" spans="1:13" x14ac:dyDescent="0.25">
      <c r="A43" s="29" t="str">
        <f t="shared" ref="A43:A64" si="18">E43</f>
        <v>N.MINPER_BG_TG_NT</v>
      </c>
      <c r="B43" s="218">
        <f t="shared" ref="B43:B64" si="19">H43</f>
        <v>0.75</v>
      </c>
      <c r="C43" s="219"/>
      <c r="D43" s="220" t="s">
        <v>392</v>
      </c>
      <c r="E43" s="12" t="s">
        <v>1147</v>
      </c>
      <c r="F43" s="12" t="s">
        <v>1148</v>
      </c>
      <c r="G43" s="12" t="s">
        <v>1149</v>
      </c>
      <c r="H43" s="12">
        <v>0.75</v>
      </c>
      <c r="I43" s="12" t="s">
        <v>7</v>
      </c>
      <c r="J43" s="13" t="s">
        <v>1150</v>
      </c>
    </row>
    <row r="44" spans="1:13" x14ac:dyDescent="0.25">
      <c r="A44" s="29" t="str">
        <f t="shared" si="18"/>
        <v>N.MINPER_TG_GB_NB</v>
      </c>
      <c r="B44" s="218">
        <f t="shared" si="19"/>
        <v>0.75</v>
      </c>
      <c r="C44" s="219"/>
      <c r="D44" s="220" t="s">
        <v>392</v>
      </c>
      <c r="E44" s="12" t="s">
        <v>1151</v>
      </c>
      <c r="F44" s="12" t="s">
        <v>1152</v>
      </c>
      <c r="G44" s="12" t="s">
        <v>1149</v>
      </c>
      <c r="H44" s="12">
        <v>0.75</v>
      </c>
      <c r="I44" s="12" t="s">
        <v>7</v>
      </c>
      <c r="J44" s="13" t="s">
        <v>1153</v>
      </c>
    </row>
    <row r="45" spans="1:13" x14ac:dyDescent="0.25">
      <c r="A45" s="29" t="str">
        <f t="shared" si="18"/>
        <v>N.MINPER_NP_AR_NB</v>
      </c>
      <c r="B45" s="218">
        <f t="shared" si="19"/>
        <v>7.0000000000000007E-2</v>
      </c>
      <c r="C45" s="219"/>
      <c r="D45" s="220" t="s">
        <v>392</v>
      </c>
      <c r="E45" s="12" t="s">
        <v>1154</v>
      </c>
      <c r="F45" s="12" t="s">
        <v>1155</v>
      </c>
      <c r="G45" s="12" t="s">
        <v>1149</v>
      </c>
      <c r="H45" s="12">
        <v>7.0000000000000007E-2</v>
      </c>
      <c r="I45" s="12" t="s">
        <v>7</v>
      </c>
      <c r="J45" s="12" t="s">
        <v>1156</v>
      </c>
    </row>
    <row r="46" spans="1:13" x14ac:dyDescent="0.25">
      <c r="A46" s="29" t="str">
        <f t="shared" si="18"/>
        <v>N.MINPER_NP_AR_TOEP_NB</v>
      </c>
      <c r="B46" s="218">
        <f t="shared" si="19"/>
        <v>0.03</v>
      </c>
      <c r="C46" s="219"/>
      <c r="D46" s="220" t="s">
        <v>392</v>
      </c>
      <c r="E46" s="12" t="s">
        <v>1157</v>
      </c>
      <c r="F46" s="12" t="s">
        <v>1158</v>
      </c>
      <c r="G46" s="12" t="s">
        <v>1149</v>
      </c>
      <c r="H46" s="12">
        <v>0.03</v>
      </c>
      <c r="I46" s="12" t="s">
        <v>7</v>
      </c>
      <c r="J46" s="12" t="s">
        <v>1159</v>
      </c>
    </row>
    <row r="47" spans="1:13" x14ac:dyDescent="0.25">
      <c r="A47" s="29" t="str">
        <f t="shared" si="18"/>
        <v>N.MINPER_NP_AR_STAND</v>
      </c>
      <c r="B47" s="218">
        <f t="shared" si="19"/>
        <v>0.04</v>
      </c>
      <c r="C47" s="219"/>
      <c r="D47" s="220" t="s">
        <v>392</v>
      </c>
      <c r="E47" s="12" t="s">
        <v>1160</v>
      </c>
      <c r="F47" s="12" t="s">
        <v>1161</v>
      </c>
      <c r="G47" s="12" t="s">
        <v>1149</v>
      </c>
      <c r="H47" s="12">
        <v>0.04</v>
      </c>
      <c r="I47" s="12" t="s">
        <v>7</v>
      </c>
      <c r="J47" s="12" t="s">
        <v>1162</v>
      </c>
    </row>
    <row r="48" spans="1:13" x14ac:dyDescent="0.25">
      <c r="A48" s="29" t="str">
        <f t="shared" si="18"/>
        <v>N.WEEGF_STR_l_BOS</v>
      </c>
      <c r="B48" s="218">
        <f t="shared" si="19"/>
        <v>1.5</v>
      </c>
      <c r="C48" s="219"/>
      <c r="D48" s="220" t="s">
        <v>392</v>
      </c>
      <c r="E48" s="12" t="s">
        <v>1163</v>
      </c>
      <c r="F48" s="12" t="s">
        <v>1164</v>
      </c>
      <c r="G48" s="12" t="s">
        <v>1149</v>
      </c>
      <c r="H48" s="52">
        <v>1.5</v>
      </c>
      <c r="I48" s="12" t="s">
        <v>7</v>
      </c>
      <c r="J48" s="12" t="s">
        <v>1165</v>
      </c>
      <c r="K48" s="429" t="s">
        <v>1853</v>
      </c>
    </row>
    <row r="49" spans="1:11" x14ac:dyDescent="0.25">
      <c r="A49" s="29" t="str">
        <f t="shared" si="18"/>
        <v>N.WEEGF_TUUNW</v>
      </c>
      <c r="B49" s="218">
        <f t="shared" si="19"/>
        <v>1</v>
      </c>
      <c r="C49" s="219"/>
      <c r="D49" s="220" t="s">
        <v>392</v>
      </c>
      <c r="E49" s="12" t="s">
        <v>1166</v>
      </c>
      <c r="F49" s="12" t="s">
        <v>1167</v>
      </c>
      <c r="G49" s="12" t="s">
        <v>1149</v>
      </c>
      <c r="H49" s="408">
        <v>1</v>
      </c>
      <c r="I49" s="12" t="s">
        <v>7</v>
      </c>
      <c r="J49" s="12" t="s">
        <v>1165</v>
      </c>
    </row>
    <row r="50" spans="1:11" x14ac:dyDescent="0.25">
      <c r="A50" s="29" t="str">
        <f t="shared" si="18"/>
        <v>N.WEEGF_BOM_GR</v>
      </c>
      <c r="B50" s="218">
        <f t="shared" si="19"/>
        <v>1.5</v>
      </c>
      <c r="C50" s="219"/>
      <c r="D50" s="220" t="s">
        <v>392</v>
      </c>
      <c r="E50" s="12" t="s">
        <v>1168</v>
      </c>
      <c r="F50" s="12" t="s">
        <v>1169</v>
      </c>
      <c r="G50" s="12" t="s">
        <v>1149</v>
      </c>
      <c r="H50" s="408">
        <v>1.5</v>
      </c>
      <c r="I50" s="12" t="s">
        <v>7</v>
      </c>
      <c r="J50" s="12" t="s">
        <v>1165</v>
      </c>
    </row>
    <row r="51" spans="1:11" x14ac:dyDescent="0.25">
      <c r="A51" s="29" t="str">
        <f t="shared" si="18"/>
        <v>N.WEEGF_BOM_RIJ</v>
      </c>
      <c r="B51" s="218">
        <f t="shared" si="19"/>
        <v>2</v>
      </c>
      <c r="C51" s="219"/>
      <c r="D51" s="220" t="s">
        <v>392</v>
      </c>
      <c r="E51" s="12" t="s">
        <v>1170</v>
      </c>
      <c r="F51" s="399" t="s">
        <v>1171</v>
      </c>
      <c r="G51" s="399" t="s">
        <v>1149</v>
      </c>
      <c r="H51" s="399">
        <v>2</v>
      </c>
      <c r="I51" s="12" t="s">
        <v>7</v>
      </c>
      <c r="J51" s="12" t="s">
        <v>1165</v>
      </c>
    </row>
    <row r="52" spans="1:11" x14ac:dyDescent="0.25">
      <c r="A52" s="29" t="str">
        <f t="shared" si="18"/>
        <v>N.WEEGF_BUF_STR</v>
      </c>
      <c r="B52" s="218">
        <v>1</v>
      </c>
      <c r="C52" s="219"/>
      <c r="D52" s="220" t="s">
        <v>392</v>
      </c>
      <c r="E52" s="12" t="s">
        <v>1772</v>
      </c>
      <c r="F52" s="12" t="s">
        <v>1791</v>
      </c>
      <c r="G52" s="12" t="s">
        <v>1149</v>
      </c>
      <c r="H52" s="408">
        <v>1</v>
      </c>
      <c r="I52" s="12" t="s">
        <v>7</v>
      </c>
      <c r="J52" s="12" t="s">
        <v>1165</v>
      </c>
    </row>
    <row r="53" spans="1:11" x14ac:dyDescent="0.25">
      <c r="A53" s="29" t="str">
        <f t="shared" si="18"/>
        <v>N.WEEGF_BEH_AKK</v>
      </c>
      <c r="B53" s="218">
        <f t="shared" si="19"/>
        <v>1.5</v>
      </c>
      <c r="C53" s="219"/>
      <c r="D53" s="220" t="s">
        <v>392</v>
      </c>
      <c r="E53" s="12" t="s">
        <v>1172</v>
      </c>
      <c r="F53" s="12" t="s">
        <v>1173</v>
      </c>
      <c r="G53" s="12" t="s">
        <v>1149</v>
      </c>
      <c r="H53" s="408">
        <v>1.5</v>
      </c>
      <c r="I53" s="12" t="s">
        <v>7</v>
      </c>
      <c r="J53" s="12" t="s">
        <v>1165</v>
      </c>
    </row>
    <row r="54" spans="1:11" x14ac:dyDescent="0.25">
      <c r="A54" s="29" t="str">
        <f t="shared" si="18"/>
        <v>N.WEEGF_ONB_AKK</v>
      </c>
      <c r="B54" s="218">
        <f t="shared" si="19"/>
        <v>1</v>
      </c>
      <c r="C54" s="219"/>
      <c r="D54" s="220" t="s">
        <v>392</v>
      </c>
      <c r="E54" s="12" t="s">
        <v>1174</v>
      </c>
      <c r="F54" s="12" t="s">
        <v>1175</v>
      </c>
      <c r="G54" s="12" t="s">
        <v>1149</v>
      </c>
      <c r="H54" s="408">
        <v>1</v>
      </c>
      <c r="I54" s="12" t="s">
        <v>7</v>
      </c>
      <c r="J54" s="12" t="s">
        <v>1165</v>
      </c>
    </row>
    <row r="55" spans="1:11" x14ac:dyDescent="0.25">
      <c r="A55" s="29" t="str">
        <f t="shared" si="18"/>
        <v>N.WEEGF_SLOOT</v>
      </c>
      <c r="B55" s="218">
        <f t="shared" si="19"/>
        <v>2</v>
      </c>
      <c r="C55" s="219"/>
      <c r="D55" s="220" t="s">
        <v>392</v>
      </c>
      <c r="E55" s="12" t="s">
        <v>1176</v>
      </c>
      <c r="F55" s="12" t="s">
        <v>1177</v>
      </c>
      <c r="G55" s="12" t="s">
        <v>1149</v>
      </c>
      <c r="H55" s="52">
        <v>2</v>
      </c>
      <c r="I55" s="12" t="s">
        <v>7</v>
      </c>
      <c r="J55" s="12" t="s">
        <v>1165</v>
      </c>
      <c r="K55" s="429" t="s">
        <v>1853</v>
      </c>
    </row>
    <row r="56" spans="1:11" x14ac:dyDescent="0.25">
      <c r="A56" s="29" t="str">
        <f t="shared" si="18"/>
        <v>N.WEEGF_PLAS</v>
      </c>
      <c r="B56" s="218">
        <f t="shared" si="19"/>
        <v>1</v>
      </c>
      <c r="C56" s="219"/>
      <c r="D56" s="220" t="s">
        <v>392</v>
      </c>
      <c r="E56" s="12" t="s">
        <v>1178</v>
      </c>
      <c r="F56" s="12" t="s">
        <v>1179</v>
      </c>
      <c r="G56" s="12" t="s">
        <v>1149</v>
      </c>
      <c r="H56" s="408">
        <v>1</v>
      </c>
      <c r="I56" s="12" t="s">
        <v>7</v>
      </c>
      <c r="J56" s="12" t="s">
        <v>1165</v>
      </c>
    </row>
    <row r="57" spans="1:11" x14ac:dyDescent="0.25">
      <c r="A57" s="29" t="str">
        <f t="shared" si="18"/>
        <v>N.WEEGF_POEL</v>
      </c>
      <c r="B57" s="218">
        <f t="shared" si="19"/>
        <v>1.5</v>
      </c>
      <c r="C57" s="219"/>
      <c r="D57" s="220" t="s">
        <v>392</v>
      </c>
      <c r="E57" s="12" t="s">
        <v>1180</v>
      </c>
      <c r="F57" s="12" t="s">
        <v>1181</v>
      </c>
      <c r="G57" s="12" t="s">
        <v>1149</v>
      </c>
      <c r="H57" s="408">
        <v>1.5</v>
      </c>
      <c r="I57" s="12" t="s">
        <v>7</v>
      </c>
      <c r="J57" s="12" t="s">
        <v>1165</v>
      </c>
    </row>
    <row r="58" spans="1:11" x14ac:dyDescent="0.25">
      <c r="A58" s="29" t="str">
        <f t="shared" si="18"/>
        <v>N.WEEGF_NAT_OEV</v>
      </c>
      <c r="B58" s="218">
        <f t="shared" si="19"/>
        <v>1.5</v>
      </c>
      <c r="C58" s="219"/>
      <c r="D58" s="220" t="s">
        <v>392</v>
      </c>
      <c r="E58" s="12" t="s">
        <v>1182</v>
      </c>
      <c r="F58" s="12" t="s">
        <v>1183</v>
      </c>
      <c r="G58" s="12" t="s">
        <v>1149</v>
      </c>
      <c r="H58" s="408">
        <v>1.5</v>
      </c>
      <c r="I58" s="12" t="s">
        <v>7</v>
      </c>
      <c r="J58" s="12" t="s">
        <v>1165</v>
      </c>
    </row>
    <row r="59" spans="1:11" x14ac:dyDescent="0.25">
      <c r="A59" s="29" t="str">
        <f t="shared" si="18"/>
        <v>N.WEEGF_HEG_HOUT</v>
      </c>
      <c r="B59" s="218">
        <f t="shared" si="19"/>
        <v>2</v>
      </c>
      <c r="C59" s="219"/>
      <c r="D59" s="220" t="s">
        <v>392</v>
      </c>
      <c r="E59" s="12" t="s">
        <v>1184</v>
      </c>
      <c r="F59" s="12" t="s">
        <v>1185</v>
      </c>
      <c r="G59" s="12" t="s">
        <v>1149</v>
      </c>
      <c r="H59" s="408">
        <v>2</v>
      </c>
      <c r="I59" s="12" t="s">
        <v>7</v>
      </c>
      <c r="J59" s="12" t="s">
        <v>1165</v>
      </c>
    </row>
    <row r="60" spans="1:11" x14ac:dyDescent="0.25">
      <c r="A60" s="29" t="str">
        <f t="shared" si="18"/>
        <v>N.WEEGF_GEIS_BOM</v>
      </c>
      <c r="B60" s="218">
        <f t="shared" si="19"/>
        <v>1.5</v>
      </c>
      <c r="C60" s="219"/>
      <c r="D60" s="220" t="s">
        <v>392</v>
      </c>
      <c r="E60" s="12" t="s">
        <v>1186</v>
      </c>
      <c r="F60" s="12" t="s">
        <v>1187</v>
      </c>
      <c r="G60" s="12" t="s">
        <v>1149</v>
      </c>
      <c r="H60" s="408">
        <v>1.5</v>
      </c>
      <c r="I60" s="12" t="s">
        <v>7</v>
      </c>
      <c r="J60" s="12" t="s">
        <v>1165</v>
      </c>
    </row>
    <row r="61" spans="1:11" x14ac:dyDescent="0.25">
      <c r="A61" s="221" t="str">
        <f t="shared" si="18"/>
        <v>N.WEEGF_GB</v>
      </c>
      <c r="B61" s="218">
        <f t="shared" si="19"/>
        <v>1</v>
      </c>
      <c r="C61" s="219"/>
      <c r="D61" s="223" t="s">
        <v>392</v>
      </c>
      <c r="E61" s="13" t="s">
        <v>1188</v>
      </c>
      <c r="F61" s="401" t="s">
        <v>1189</v>
      </c>
      <c r="G61" s="401" t="s">
        <v>1149</v>
      </c>
      <c r="H61" s="401">
        <v>1</v>
      </c>
      <c r="I61" s="13" t="s">
        <v>7</v>
      </c>
      <c r="J61" s="13" t="s">
        <v>1165</v>
      </c>
    </row>
    <row r="62" spans="1:11" x14ac:dyDescent="0.25">
      <c r="A62" s="221" t="str">
        <f t="shared" si="18"/>
        <v>N.MIN_OPP_BL</v>
      </c>
      <c r="B62" s="222">
        <f t="shared" si="19"/>
        <v>0</v>
      </c>
      <c r="C62" s="219"/>
      <c r="D62" s="223" t="s">
        <v>392</v>
      </c>
      <c r="E62" s="13" t="s">
        <v>1190</v>
      </c>
      <c r="F62" s="13" t="s">
        <v>1191</v>
      </c>
      <c r="G62" s="13" t="s">
        <v>1149</v>
      </c>
      <c r="H62" s="13">
        <v>0</v>
      </c>
      <c r="I62" s="13" t="s">
        <v>7</v>
      </c>
      <c r="J62" s="13" t="s">
        <v>1192</v>
      </c>
    </row>
    <row r="63" spans="1:11" x14ac:dyDescent="0.25">
      <c r="A63" s="29" t="str">
        <f t="shared" si="18"/>
        <v>N.BEG_DTM_BROEDS</v>
      </c>
      <c r="B63" s="224">
        <f t="shared" si="19"/>
        <v>45000</v>
      </c>
      <c r="C63" s="219"/>
      <c r="D63" s="220" t="s">
        <v>392</v>
      </c>
      <c r="E63" s="12" t="s">
        <v>1193</v>
      </c>
      <c r="F63" s="12" t="s">
        <v>1194</v>
      </c>
      <c r="G63" s="12" t="s">
        <v>572</v>
      </c>
      <c r="H63" s="225">
        <v>45000</v>
      </c>
      <c r="I63" s="12" t="s">
        <v>7</v>
      </c>
      <c r="J63" s="12" t="s">
        <v>1195</v>
      </c>
    </row>
    <row r="64" spans="1:11" x14ac:dyDescent="0.25">
      <c r="A64" s="29" t="str">
        <f t="shared" si="18"/>
        <v>N.EIND_DTM_BROEDS</v>
      </c>
      <c r="B64" s="224">
        <f t="shared" si="19"/>
        <v>45122</v>
      </c>
      <c r="C64" s="219"/>
      <c r="D64" s="220" t="s">
        <v>392</v>
      </c>
      <c r="E64" s="12" t="s">
        <v>1196</v>
      </c>
      <c r="F64" s="12" t="s">
        <v>1197</v>
      </c>
      <c r="G64" s="12" t="s">
        <v>572</v>
      </c>
      <c r="H64" s="225">
        <v>45122</v>
      </c>
      <c r="I64" s="12" t="s">
        <v>7</v>
      </c>
      <c r="J64" s="12" t="s">
        <v>1198</v>
      </c>
    </row>
    <row r="65" spans="1:9" x14ac:dyDescent="0.25">
      <c r="A65" s="29" t="str">
        <f t="shared" ref="A65:A70" si="20">E65</f>
        <v>N.WEEGF_GB_INZAAI</v>
      </c>
      <c r="B65" s="218">
        <f>H65</f>
        <v>1.5</v>
      </c>
      <c r="C65" s="219"/>
      <c r="D65" s="220" t="s">
        <v>392</v>
      </c>
      <c r="E65" s="13" t="s">
        <v>1659</v>
      </c>
      <c r="F65" s="32" t="s">
        <v>1664</v>
      </c>
      <c r="G65" s="12" t="s">
        <v>1149</v>
      </c>
      <c r="H65" s="425">
        <v>1.5</v>
      </c>
      <c r="I65" s="12" t="s">
        <v>7</v>
      </c>
    </row>
    <row r="66" spans="1:9" x14ac:dyDescent="0.25">
      <c r="A66" s="29" t="str">
        <f t="shared" si="20"/>
        <v>N.WEEGF_GB_SPON</v>
      </c>
      <c r="B66" s="218">
        <f t="shared" ref="B66:B70" si="21">H66</f>
        <v>1</v>
      </c>
      <c r="C66" s="219"/>
      <c r="D66" s="220" t="s">
        <v>392</v>
      </c>
      <c r="E66" s="13" t="s">
        <v>1658</v>
      </c>
      <c r="F66" s="32" t="s">
        <v>1665</v>
      </c>
      <c r="G66" s="12" t="s">
        <v>1149</v>
      </c>
      <c r="H66" s="425">
        <v>1</v>
      </c>
      <c r="I66" s="12" t="s">
        <v>7</v>
      </c>
    </row>
    <row r="67" spans="1:9" x14ac:dyDescent="0.25">
      <c r="A67" s="29" t="str">
        <f t="shared" si="20"/>
        <v>N.WEEGF_SLOOT_GRENZEND_AAN</v>
      </c>
      <c r="B67" s="218">
        <f t="shared" si="21"/>
        <v>2</v>
      </c>
      <c r="C67" s="219"/>
      <c r="D67" s="220" t="s">
        <v>392</v>
      </c>
      <c r="E67" s="13" t="s">
        <v>1660</v>
      </c>
      <c r="F67" s="32" t="s">
        <v>1666</v>
      </c>
      <c r="G67" s="12" t="s">
        <v>1149</v>
      </c>
      <c r="H67" s="425">
        <v>2</v>
      </c>
      <c r="I67" s="12" t="s">
        <v>7</v>
      </c>
    </row>
    <row r="68" spans="1:9" x14ac:dyDescent="0.25">
      <c r="A68" s="29" t="str">
        <f t="shared" si="20"/>
        <v>N.WEEGF_RIET</v>
      </c>
      <c r="B68" s="218">
        <f t="shared" si="21"/>
        <v>1.5</v>
      </c>
      <c r="C68" s="219"/>
      <c r="D68" s="220" t="s">
        <v>392</v>
      </c>
      <c r="E68" s="13" t="s">
        <v>1661</v>
      </c>
      <c r="F68" s="32" t="s">
        <v>1667</v>
      </c>
      <c r="G68" s="12" t="s">
        <v>1149</v>
      </c>
      <c r="H68" s="425">
        <v>1.5</v>
      </c>
      <c r="I68" s="12" t="s">
        <v>7</v>
      </c>
    </row>
    <row r="69" spans="1:9" x14ac:dyDescent="0.25">
      <c r="A69" s="29" t="str">
        <f t="shared" si="20"/>
        <v>N.WEEGF_ZANDWAL</v>
      </c>
      <c r="B69" s="218">
        <f t="shared" si="21"/>
        <v>1</v>
      </c>
      <c r="C69" s="219"/>
      <c r="D69" s="220" t="s">
        <v>392</v>
      </c>
      <c r="E69" s="13" t="s">
        <v>1662</v>
      </c>
      <c r="F69" s="32" t="s">
        <v>1668</v>
      </c>
      <c r="G69" s="12" t="s">
        <v>1149</v>
      </c>
      <c r="H69" s="425">
        <v>1</v>
      </c>
      <c r="I69" s="12" t="s">
        <v>7</v>
      </c>
    </row>
    <row r="70" spans="1:9" x14ac:dyDescent="0.25">
      <c r="A70" s="29" t="str">
        <f t="shared" si="20"/>
        <v>N.WEEGF_SCHOUWPAD</v>
      </c>
      <c r="B70" s="218">
        <f t="shared" si="21"/>
        <v>1</v>
      </c>
      <c r="C70" s="219"/>
      <c r="D70" s="220" t="s">
        <v>392</v>
      </c>
      <c r="E70" s="13" t="s">
        <v>1663</v>
      </c>
      <c r="F70" s="32" t="s">
        <v>1669</v>
      </c>
      <c r="G70" s="12" t="s">
        <v>1149</v>
      </c>
      <c r="H70" s="425">
        <v>1</v>
      </c>
      <c r="I70" s="12" t="s">
        <v>7</v>
      </c>
    </row>
    <row r="71" spans="1:9" x14ac:dyDescent="0.25">
      <c r="A71" s="29" t="str">
        <f t="shared" ref="A71:A73" si="22">E71</f>
        <v>N.WEEGF_RUIGTE_P_LNDBWPRCL</v>
      </c>
      <c r="B71" s="218">
        <f t="shared" ref="B71:B73" si="23">H71</f>
        <v>1</v>
      </c>
      <c r="C71" s="219"/>
      <c r="D71" s="220" t="s">
        <v>392</v>
      </c>
      <c r="E71" s="13" t="s">
        <v>1788</v>
      </c>
      <c r="F71" s="32" t="s">
        <v>1785</v>
      </c>
      <c r="G71" s="12" t="s">
        <v>1149</v>
      </c>
      <c r="H71" s="425">
        <v>1</v>
      </c>
      <c r="I71" s="12" t="s">
        <v>7</v>
      </c>
    </row>
    <row r="72" spans="1:9" x14ac:dyDescent="0.25">
      <c r="A72" s="29" t="str">
        <f t="shared" si="22"/>
        <v>N.WEEGF_STROOK_WILD_GRAS</v>
      </c>
      <c r="B72" s="218">
        <f t="shared" si="23"/>
        <v>1</v>
      </c>
      <c r="C72" s="219"/>
      <c r="D72" s="220" t="s">
        <v>392</v>
      </c>
      <c r="E72" s="13" t="s">
        <v>1789</v>
      </c>
      <c r="F72" s="32" t="s">
        <v>1786</v>
      </c>
      <c r="G72" s="12" t="s">
        <v>1149</v>
      </c>
      <c r="H72" s="425">
        <v>1</v>
      </c>
      <c r="I72" s="12" t="s">
        <v>7</v>
      </c>
    </row>
    <row r="73" spans="1:9" x14ac:dyDescent="0.25">
      <c r="A73" s="29" t="str">
        <f t="shared" si="22"/>
        <v>N.WEEGF_GRAFT</v>
      </c>
      <c r="B73" s="218">
        <f t="shared" si="23"/>
        <v>1</v>
      </c>
      <c r="C73" s="219"/>
      <c r="D73" s="220" t="s">
        <v>392</v>
      </c>
      <c r="E73" s="13" t="s">
        <v>1790</v>
      </c>
      <c r="F73" s="32" t="s">
        <v>1787</v>
      </c>
      <c r="G73" s="12" t="s">
        <v>1149</v>
      </c>
      <c r="H73" s="425">
        <v>1</v>
      </c>
      <c r="I73" s="12" t="s">
        <v>7</v>
      </c>
    </row>
  </sheetData>
  <sortState xmlns:xlrd2="http://schemas.microsoft.com/office/spreadsheetml/2017/richdata2" ref="A26:M29">
    <sortCondition ref="B26:B29"/>
  </sortState>
  <phoneticPr fontId="5" type="noConversion"/>
  <dataValidations count="2">
    <dataValidation type="list" allowBlank="1" showInputMessage="1" showErrorMessage="1" sqref="G7:G12 G15:G41" xr:uid="{F1F2E77C-CE40-4DD5-985B-08B95FC16B55}">
      <formula1>"TEKST,NUMMER,DATUM,BOOLEAN"</formula1>
    </dataValidation>
    <dataValidation type="list" allowBlank="1" showInputMessage="1" showErrorMessage="1" sqref="G43:G73" xr:uid="{38D4C0E9-8746-4765-8531-FB2CB4F42E0B}">
      <formula1>"Tekst,Numeriek,Datum,Boolean"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74697-8E5E-4543-8F4E-ABBBCDE5C458}">
  <sheetPr codeName="Blad21">
    <tabColor theme="1"/>
  </sheetPr>
  <dimension ref="A2:B11"/>
  <sheetViews>
    <sheetView zoomScale="85" zoomScaleNormal="85" workbookViewId="0">
      <selection activeCell="F143" sqref="F143"/>
    </sheetView>
  </sheetViews>
  <sheetFormatPr defaultRowHeight="15" x14ac:dyDescent="0.25"/>
  <cols>
    <col min="1" max="1" width="9.140625" style="108"/>
    <col min="2" max="2" width="64.85546875" style="108" bestFit="1" customWidth="1"/>
    <col min="3" max="16384" width="9.140625" style="138"/>
  </cols>
  <sheetData>
    <row r="2" spans="1:2" x14ac:dyDescent="0.25">
      <c r="A2" s="137" t="s">
        <v>740</v>
      </c>
      <c r="B2" s="137" t="s">
        <v>741</v>
      </c>
    </row>
    <row r="3" spans="1:2" x14ac:dyDescent="0.25">
      <c r="A3" s="108">
        <v>1</v>
      </c>
      <c r="B3" s="108" t="s">
        <v>742</v>
      </c>
    </row>
    <row r="4" spans="1:2" x14ac:dyDescent="0.25">
      <c r="A4" s="108">
        <v>2</v>
      </c>
      <c r="B4" s="108" t="s">
        <v>743</v>
      </c>
    </row>
    <row r="5" spans="1:2" x14ac:dyDescent="0.25">
      <c r="A5" s="108">
        <v>3</v>
      </c>
      <c r="B5" s="108" t="s">
        <v>744</v>
      </c>
    </row>
    <row r="6" spans="1:2" x14ac:dyDescent="0.25">
      <c r="A6" s="108">
        <v>4</v>
      </c>
      <c r="B6" s="108" t="s">
        <v>745</v>
      </c>
    </row>
    <row r="7" spans="1:2" x14ac:dyDescent="0.25">
      <c r="A7" s="108">
        <v>5</v>
      </c>
      <c r="B7" s="108" t="s">
        <v>747</v>
      </c>
    </row>
    <row r="8" spans="1:2" x14ac:dyDescent="0.25">
      <c r="A8" s="108">
        <v>6</v>
      </c>
      <c r="B8" s="108" t="s">
        <v>746</v>
      </c>
    </row>
    <row r="9" spans="1:2" x14ac:dyDescent="0.25">
      <c r="A9" s="108">
        <v>7</v>
      </c>
      <c r="B9" s="108" t="s">
        <v>748</v>
      </c>
    </row>
    <row r="10" spans="1:2" ht="45" x14ac:dyDescent="0.25">
      <c r="A10" s="108">
        <v>8</v>
      </c>
      <c r="B10" s="139" t="s">
        <v>749</v>
      </c>
    </row>
    <row r="11" spans="1:2" x14ac:dyDescent="0.25">
      <c r="A11" s="108">
        <v>9</v>
      </c>
      <c r="B11" s="108" t="s">
        <v>750</v>
      </c>
    </row>
  </sheetData>
  <pageMargins left="0.7" right="0.7" top="0.75" bottom="0.75" header="0.3" footer="0.3"/>
  <headerFooter>
    <oddHeader>&amp;L&amp;"Calibri"&amp;10&amp;K000000 Intern gebruik&amp;1#_x000D_</oddHeader>
    <oddFooter>&amp;L_x000D_&amp;1#&amp;"Calibri"&amp;10&amp;K000000 Intern gebruik</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C92EE-4FB7-4129-B0AE-FBEA207FD29A}">
  <sheetPr codeName="Blad22">
    <tabColor theme="1"/>
  </sheetPr>
  <dimension ref="A2:A12"/>
  <sheetViews>
    <sheetView zoomScale="85" zoomScaleNormal="85" workbookViewId="0">
      <selection activeCell="F143" sqref="F143"/>
    </sheetView>
  </sheetViews>
  <sheetFormatPr defaultRowHeight="15" x14ac:dyDescent="0.25"/>
  <sheetData>
    <row r="2" spans="1:1" x14ac:dyDescent="0.25">
      <c r="A2" s="7" t="s">
        <v>677</v>
      </c>
    </row>
    <row r="3" spans="1:1" x14ac:dyDescent="0.25">
      <c r="A3" t="s">
        <v>682</v>
      </c>
    </row>
    <row r="4" spans="1:1" x14ac:dyDescent="0.25">
      <c r="A4" t="s">
        <v>678</v>
      </c>
    </row>
    <row r="5" spans="1:1" x14ac:dyDescent="0.25">
      <c r="A5" t="s">
        <v>680</v>
      </c>
    </row>
    <row r="6" spans="1:1" x14ac:dyDescent="0.25">
      <c r="A6" t="s">
        <v>679</v>
      </c>
    </row>
    <row r="7" spans="1:1" x14ac:dyDescent="0.25">
      <c r="A7" t="s">
        <v>681</v>
      </c>
    </row>
    <row r="9" spans="1:1" x14ac:dyDescent="0.25">
      <c r="A9" s="7" t="s">
        <v>683</v>
      </c>
    </row>
    <row r="10" spans="1:1" x14ac:dyDescent="0.25">
      <c r="A10" t="s">
        <v>685</v>
      </c>
    </row>
    <row r="11" spans="1:1" x14ac:dyDescent="0.25">
      <c r="A11" t="s">
        <v>684</v>
      </c>
    </row>
    <row r="12" spans="1:1" x14ac:dyDescent="0.25">
      <c r="A12" t="s">
        <v>686</v>
      </c>
    </row>
  </sheetData>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0F995-1470-437A-BCDC-650A38826C7F}">
  <sheetPr codeName="Blad23"/>
  <dimension ref="A1:D43"/>
  <sheetViews>
    <sheetView topLeftCell="A8" zoomScale="85" zoomScaleNormal="85" workbookViewId="0">
      <selection activeCell="D17" sqref="D17"/>
    </sheetView>
  </sheetViews>
  <sheetFormatPr defaultRowHeight="15" x14ac:dyDescent="0.25"/>
  <cols>
    <col min="1" max="1" width="31.85546875" bestFit="1" customWidth="1"/>
    <col min="2" max="2" width="10.5703125" bestFit="1" customWidth="1"/>
    <col min="3" max="3" width="15.28515625" bestFit="1" customWidth="1"/>
    <col min="4" max="4" width="138" customWidth="1"/>
  </cols>
  <sheetData>
    <row r="1" spans="1:4" ht="21" x14ac:dyDescent="0.35">
      <c r="A1" s="77" t="s">
        <v>570</v>
      </c>
      <c r="B1" s="78"/>
      <c r="C1" s="78"/>
      <c r="D1" s="78"/>
    </row>
    <row r="2" spans="1:4" x14ac:dyDescent="0.25">
      <c r="A2" s="79"/>
      <c r="B2" s="80"/>
      <c r="C2" s="80"/>
      <c r="D2" s="80"/>
    </row>
    <row r="3" spans="1:4" x14ac:dyDescent="0.25">
      <c r="A3" s="79"/>
      <c r="B3" s="80"/>
      <c r="C3" s="80"/>
      <c r="D3" s="80"/>
    </row>
    <row r="4" spans="1:4" x14ac:dyDescent="0.25">
      <c r="A4" s="81" t="s">
        <v>571</v>
      </c>
      <c r="B4" s="82" t="s">
        <v>572</v>
      </c>
      <c r="C4" s="82" t="s">
        <v>575</v>
      </c>
      <c r="D4" s="82" t="s">
        <v>573</v>
      </c>
    </row>
    <row r="5" spans="1:4" ht="13.5" customHeight="1" x14ac:dyDescent="0.25">
      <c r="A5" s="83" t="s">
        <v>664</v>
      </c>
      <c r="B5" s="84">
        <v>44347</v>
      </c>
      <c r="C5" s="83" t="s">
        <v>574</v>
      </c>
      <c r="D5" s="86" t="s">
        <v>675</v>
      </c>
    </row>
    <row r="6" spans="1:4" s="138" customFormat="1" ht="165" x14ac:dyDescent="0.25">
      <c r="A6" s="83">
        <v>20220318</v>
      </c>
      <c r="B6" s="84">
        <v>44638</v>
      </c>
      <c r="C6" s="83" t="s">
        <v>574</v>
      </c>
      <c r="D6" s="86" t="s">
        <v>1572</v>
      </c>
    </row>
    <row r="7" spans="1:4" s="138" customFormat="1" ht="60" x14ac:dyDescent="0.25">
      <c r="A7" s="83">
        <v>20220322</v>
      </c>
      <c r="B7" s="84">
        <v>44642</v>
      </c>
      <c r="C7" s="83" t="s">
        <v>574</v>
      </c>
      <c r="D7" s="86" t="s">
        <v>1573</v>
      </c>
    </row>
    <row r="8" spans="1:4" s="138" customFormat="1" ht="60" x14ac:dyDescent="0.25">
      <c r="A8" s="83">
        <v>20220325</v>
      </c>
      <c r="B8" s="84">
        <v>44645</v>
      </c>
      <c r="C8" s="83" t="s">
        <v>574</v>
      </c>
      <c r="D8" s="86" t="s">
        <v>1596</v>
      </c>
    </row>
    <row r="9" spans="1:4" s="138" customFormat="1" ht="30" x14ac:dyDescent="0.25">
      <c r="A9" s="83">
        <v>20220328</v>
      </c>
      <c r="B9" s="140">
        <v>44648</v>
      </c>
      <c r="C9" s="83" t="s">
        <v>574</v>
      </c>
      <c r="D9" s="368" t="s">
        <v>1595</v>
      </c>
    </row>
    <row r="10" spans="1:4" s="138" customFormat="1" ht="60" x14ac:dyDescent="0.25">
      <c r="A10" s="83">
        <v>20220404</v>
      </c>
      <c r="B10" s="140">
        <v>44655</v>
      </c>
      <c r="C10" s="83" t="s">
        <v>574</v>
      </c>
      <c r="D10" s="368" t="s">
        <v>1597</v>
      </c>
    </row>
    <row r="11" spans="1:4" s="138" customFormat="1" ht="30" x14ac:dyDescent="0.25">
      <c r="A11" s="83">
        <v>20220610</v>
      </c>
      <c r="B11" s="140">
        <v>44722</v>
      </c>
      <c r="C11" s="83" t="s">
        <v>574</v>
      </c>
      <c r="D11" s="368" t="s">
        <v>1606</v>
      </c>
    </row>
    <row r="12" spans="1:4" s="138" customFormat="1" ht="30" x14ac:dyDescent="0.25">
      <c r="A12" s="83">
        <v>20220613</v>
      </c>
      <c r="B12" s="140">
        <v>44725</v>
      </c>
      <c r="C12" s="83" t="s">
        <v>574</v>
      </c>
      <c r="D12" s="141" t="s">
        <v>1607</v>
      </c>
    </row>
    <row r="13" spans="1:4" s="138" customFormat="1" ht="120" x14ac:dyDescent="0.25">
      <c r="A13" s="83">
        <v>20220615</v>
      </c>
      <c r="B13" s="140">
        <v>44727</v>
      </c>
      <c r="C13" s="83" t="s">
        <v>574</v>
      </c>
      <c r="D13" s="141" t="s">
        <v>1610</v>
      </c>
    </row>
    <row r="14" spans="1:4" s="138" customFormat="1" ht="45" x14ac:dyDescent="0.25">
      <c r="A14" s="83">
        <v>20220629</v>
      </c>
      <c r="B14" s="140">
        <v>44741</v>
      </c>
      <c r="C14" s="83" t="s">
        <v>574</v>
      </c>
      <c r="D14" s="141" t="s">
        <v>1611</v>
      </c>
    </row>
    <row r="15" spans="1:4" s="138" customFormat="1" ht="75" x14ac:dyDescent="0.25">
      <c r="A15" s="83">
        <v>20221011</v>
      </c>
      <c r="B15" s="140">
        <v>44845</v>
      </c>
      <c r="C15" s="83" t="s">
        <v>574</v>
      </c>
      <c r="D15" s="368" t="s">
        <v>1686</v>
      </c>
    </row>
    <row r="16" spans="1:4" s="138" customFormat="1" ht="30" x14ac:dyDescent="0.25">
      <c r="A16" s="415">
        <v>20221109</v>
      </c>
      <c r="B16" s="140">
        <v>44874</v>
      </c>
      <c r="C16" s="83" t="s">
        <v>574</v>
      </c>
      <c r="D16" s="368" t="s">
        <v>1792</v>
      </c>
    </row>
    <row r="17" s="138" customFormat="1" x14ac:dyDescent="0.25"/>
    <row r="18" s="138" customFormat="1" x14ac:dyDescent="0.25"/>
    <row r="19" s="138" customFormat="1" x14ac:dyDescent="0.25"/>
    <row r="20" s="138" customFormat="1" x14ac:dyDescent="0.25"/>
    <row r="21" s="138" customFormat="1" x14ac:dyDescent="0.25"/>
    <row r="22" s="138" customFormat="1" x14ac:dyDescent="0.25"/>
    <row r="23" s="138" customFormat="1" x14ac:dyDescent="0.25"/>
    <row r="24" s="138" customFormat="1" x14ac:dyDescent="0.25"/>
    <row r="25" s="138" customFormat="1" x14ac:dyDescent="0.25"/>
    <row r="26" s="138" customFormat="1" x14ac:dyDescent="0.25"/>
    <row r="27" s="138" customFormat="1" x14ac:dyDescent="0.25"/>
    <row r="28" s="138" customFormat="1" x14ac:dyDescent="0.25"/>
    <row r="29" s="138" customFormat="1" x14ac:dyDescent="0.25"/>
    <row r="30" s="138" customFormat="1" x14ac:dyDescent="0.25"/>
    <row r="31" s="138" customFormat="1" x14ac:dyDescent="0.25"/>
    <row r="32" s="138" customFormat="1" x14ac:dyDescent="0.25"/>
    <row r="33" s="138" customFormat="1" x14ac:dyDescent="0.25"/>
    <row r="34" s="138" customFormat="1" x14ac:dyDescent="0.25"/>
    <row r="35" s="138" customFormat="1" x14ac:dyDescent="0.25"/>
    <row r="36" s="138" customFormat="1" x14ac:dyDescent="0.25"/>
    <row r="37" s="138" customFormat="1" x14ac:dyDescent="0.25"/>
    <row r="38" s="138" customFormat="1" x14ac:dyDescent="0.25"/>
    <row r="39" s="138" customFormat="1" x14ac:dyDescent="0.25"/>
    <row r="40" s="138" customFormat="1" x14ac:dyDescent="0.25"/>
    <row r="41" s="138" customFormat="1" x14ac:dyDescent="0.25"/>
    <row r="42" s="138" customFormat="1" x14ac:dyDescent="0.25"/>
    <row r="43" s="138" customFormat="1" x14ac:dyDescent="0.25"/>
  </sheetData>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DB38C-BFAE-4790-9AEB-36D7CFBE768C}">
  <sheetPr codeName="Blad3"/>
  <dimension ref="A1:AE260"/>
  <sheetViews>
    <sheetView zoomScale="85" zoomScaleNormal="85" workbookViewId="0">
      <selection activeCell="G24" sqref="G24"/>
    </sheetView>
  </sheetViews>
  <sheetFormatPr defaultRowHeight="15" x14ac:dyDescent="0.25"/>
  <cols>
    <col min="1" max="1" width="1.7109375" customWidth="1"/>
    <col min="2" max="10" width="7.7109375" customWidth="1"/>
    <col min="11" max="13" width="6.7109375" customWidth="1"/>
    <col min="14" max="15" width="4.28515625" bestFit="1" customWidth="1"/>
    <col min="16" max="16" width="3.85546875" bestFit="1" customWidth="1"/>
    <col min="17" max="22" width="6.7109375" customWidth="1"/>
    <col min="23" max="23" width="45.7109375" customWidth="1"/>
    <col min="24" max="24" width="6.7109375" bestFit="1" customWidth="1"/>
    <col min="25" max="31" width="6.7109375" customWidth="1"/>
    <col min="32" max="36" width="8.7109375" customWidth="1"/>
  </cols>
  <sheetData>
    <row r="1" spans="1:31" x14ac:dyDescent="0.25">
      <c r="A1" s="7" t="s">
        <v>1591</v>
      </c>
    </row>
    <row r="3" spans="1:31" x14ac:dyDescent="0.25">
      <c r="A3" s="7" t="s">
        <v>1574</v>
      </c>
    </row>
    <row r="4" spans="1:31" x14ac:dyDescent="0.25">
      <c r="A4" s="7"/>
      <c r="B4" s="291" t="s">
        <v>1576</v>
      </c>
      <c r="C4" s="292" t="s">
        <v>1581</v>
      </c>
      <c r="D4" s="42"/>
      <c r="E4" s="42"/>
      <c r="F4" s="292" t="s">
        <v>1582</v>
      </c>
      <c r="G4" s="42"/>
      <c r="H4" s="42"/>
      <c r="I4" s="42"/>
      <c r="J4" s="288"/>
    </row>
    <row r="5" spans="1:31" s="6" customFormat="1" ht="80.099999999999994" customHeight="1" x14ac:dyDescent="0.25">
      <c r="B5" s="361" t="s">
        <v>1580</v>
      </c>
      <c r="C5" s="6" t="s">
        <v>1577</v>
      </c>
      <c r="D5" s="6" t="s">
        <v>1578</v>
      </c>
      <c r="E5" s="6" t="s">
        <v>1579</v>
      </c>
      <c r="F5" s="6" t="s">
        <v>1583</v>
      </c>
      <c r="G5" s="6" t="s">
        <v>1584</v>
      </c>
      <c r="H5" s="6" t="s">
        <v>1585</v>
      </c>
      <c r="I5" s="6" t="s">
        <v>1586</v>
      </c>
      <c r="J5" s="290" t="s">
        <v>1587</v>
      </c>
    </row>
    <row r="6" spans="1:31" x14ac:dyDescent="0.25">
      <c r="B6" s="287">
        <f>V.Uitvoer!E7</f>
        <v>0</v>
      </c>
      <c r="C6" s="43">
        <f>ECV!B7</f>
        <v>0</v>
      </c>
      <c r="D6" s="43">
        <f>ECV!B8</f>
        <v>0</v>
      </c>
      <c r="E6" s="43">
        <f>ECV!B9</f>
        <v>0</v>
      </c>
      <c r="F6" s="43">
        <f>ECV!B11</f>
        <v>0</v>
      </c>
      <c r="G6" s="43">
        <f>ECV!B12</f>
        <v>0</v>
      </c>
      <c r="H6" s="43">
        <f>ECV!B13</f>
        <v>0</v>
      </c>
      <c r="I6" s="43">
        <f>ECV!B14</f>
        <v>0</v>
      </c>
      <c r="J6" s="70">
        <f>ECV!B15</f>
        <v>0</v>
      </c>
    </row>
    <row r="8" spans="1:31" x14ac:dyDescent="0.25">
      <c r="A8" s="7" t="s">
        <v>1575</v>
      </c>
    </row>
    <row r="9" spans="1:31" x14ac:dyDescent="0.25">
      <c r="B9" s="7" t="s">
        <v>1588</v>
      </c>
      <c r="C9" s="7"/>
      <c r="D9" s="7"/>
      <c r="K9" s="7" t="s">
        <v>1589</v>
      </c>
      <c r="L9" s="7"/>
      <c r="M9" s="7"/>
      <c r="N9" s="7"/>
      <c r="O9" s="7"/>
      <c r="W9" s="7" t="s">
        <v>1590</v>
      </c>
    </row>
    <row r="10" spans="1:31" s="6" customFormat="1" ht="80.099999999999994" customHeight="1" x14ac:dyDescent="0.25">
      <c r="B10" s="362" t="s">
        <v>1580</v>
      </c>
      <c r="C10" s="363"/>
      <c r="D10" s="363"/>
      <c r="E10" s="364" t="s">
        <v>332</v>
      </c>
      <c r="F10" s="364" t="s">
        <v>1583</v>
      </c>
      <c r="G10" s="364" t="s">
        <v>1584</v>
      </c>
      <c r="H10" s="364" t="s">
        <v>1585</v>
      </c>
      <c r="I10" s="364" t="s">
        <v>1586</v>
      </c>
      <c r="J10" s="364" t="s">
        <v>1587</v>
      </c>
      <c r="K10" s="366" t="s">
        <v>1561</v>
      </c>
      <c r="L10" s="364" t="s">
        <v>507</v>
      </c>
      <c r="M10" s="364" t="s">
        <v>1593</v>
      </c>
      <c r="N10" s="364" t="s">
        <v>440</v>
      </c>
      <c r="O10" s="364" t="s">
        <v>1594</v>
      </c>
      <c r="P10" s="363" t="s">
        <v>1592</v>
      </c>
      <c r="Q10" s="364" t="s">
        <v>332</v>
      </c>
      <c r="R10" s="364" t="s">
        <v>1583</v>
      </c>
      <c r="S10" s="364" t="s">
        <v>1584</v>
      </c>
      <c r="T10" s="364" t="s">
        <v>1585</v>
      </c>
      <c r="U10" s="364" t="s">
        <v>1586</v>
      </c>
      <c r="V10" s="365" t="s">
        <v>1587</v>
      </c>
      <c r="W10" s="366" t="s">
        <v>1540</v>
      </c>
      <c r="X10" s="363" t="s">
        <v>1551</v>
      </c>
      <c r="Y10" s="363" t="s">
        <v>1359</v>
      </c>
      <c r="Z10" s="364" t="s">
        <v>332</v>
      </c>
      <c r="AA10" s="364" t="s">
        <v>1583</v>
      </c>
      <c r="AB10" s="364" t="s">
        <v>1584</v>
      </c>
      <c r="AC10" s="364" t="s">
        <v>1585</v>
      </c>
      <c r="AD10" s="364" t="s">
        <v>1586</v>
      </c>
      <c r="AE10" s="365" t="s">
        <v>1587</v>
      </c>
    </row>
    <row r="11" spans="1:31" x14ac:dyDescent="0.25">
      <c r="B11" s="287">
        <f>V.Uitvoer!E8</f>
        <v>0</v>
      </c>
      <c r="C11" s="43"/>
      <c r="D11" s="43"/>
      <c r="E11" s="43">
        <f>ECB!B7</f>
        <v>0</v>
      </c>
      <c r="F11" s="43">
        <f>ECB!B9</f>
        <v>0</v>
      </c>
      <c r="G11" s="43">
        <f>ECB!B10</f>
        <v>0</v>
      </c>
      <c r="H11" s="43">
        <f>ECB!B11</f>
        <v>0</v>
      </c>
      <c r="I11" s="43">
        <f>ECB!B12</f>
        <v>0</v>
      </c>
      <c r="J11" s="43">
        <f>ECB!B13</f>
        <v>0</v>
      </c>
      <c r="K11" s="285" t="str">
        <f>percelen!E5</f>
        <v/>
      </c>
      <c r="L11" t="str">
        <f>IF($K11="","",percelen!BD5)</f>
        <v/>
      </c>
      <c r="M11" t="str">
        <f>IF($K11="","",percelen!BE5)</f>
        <v/>
      </c>
      <c r="N11" s="10" t="str">
        <f>IF($K11="","",percelen!BI5)</f>
        <v/>
      </c>
      <c r="O11" s="10" t="str">
        <f>IF($K11="","",percelen!BH5)</f>
        <v/>
      </c>
      <c r="P11" s="10" t="str">
        <f>IF($K11="","",percelen!DL5)</f>
        <v/>
      </c>
      <c r="Q11" t="str">
        <f>IF($K11="","",percelen!IN5)</f>
        <v/>
      </c>
      <c r="R11" t="str">
        <f>IF($K11="","",percelen!IP5)</f>
        <v/>
      </c>
      <c r="S11" t="str">
        <f>IF($K11="","",percelen!IQ5)</f>
        <v/>
      </c>
      <c r="T11" t="str">
        <f>IF($K11="","",percelen!IR5)</f>
        <v/>
      </c>
      <c r="U11" t="str">
        <f>IF($K11="","",percelen!IS5)</f>
        <v/>
      </c>
      <c r="V11" s="286" t="str">
        <f>IF($K11="","",percelen!IT5)</f>
        <v/>
      </c>
      <c r="W11" s="367" t="str">
        <f>activiteiten!E4</f>
        <v/>
      </c>
      <c r="X11" s="10" t="str">
        <f>IF($W11="","",activiteiten!AL4)</f>
        <v/>
      </c>
      <c r="Y11" s="10" t="str">
        <f>IF($W11="","",activiteiten!AK4)</f>
        <v/>
      </c>
      <c r="Z11" t="str">
        <f>IF($W11="","",activiteiten!AU4)</f>
        <v/>
      </c>
      <c r="AA11" t="str">
        <f>IF($W11="","",activiteiten!AW4)</f>
        <v/>
      </c>
      <c r="AB11" t="str">
        <f>IF($W11="","",activiteiten!AX4)</f>
        <v/>
      </c>
      <c r="AC11" t="str">
        <f>IF($W11="","",activiteiten!AY4)</f>
        <v/>
      </c>
      <c r="AD11" t="str">
        <f>IF($W11="","",activiteiten!AZ4)</f>
        <v/>
      </c>
      <c r="AE11" s="286" t="str">
        <f>IF($W11="","",activiteiten!BA4)</f>
        <v/>
      </c>
    </row>
    <row r="12" spans="1:31" x14ac:dyDescent="0.25">
      <c r="K12" s="285" t="str">
        <f>percelen!E6</f>
        <v/>
      </c>
      <c r="L12" t="str">
        <f>IF($K12="","",percelen!BD6)</f>
        <v/>
      </c>
      <c r="M12" t="str">
        <f>IF($K12="","",percelen!BE6)</f>
        <v/>
      </c>
      <c r="N12" t="str">
        <f>IF($K12="","",percelen!BI6)</f>
        <v/>
      </c>
      <c r="O12" t="str">
        <f>IF($K12="","",percelen!BH6)</f>
        <v/>
      </c>
      <c r="P12" t="str">
        <f>IF($K12="","",percelen!DL6)</f>
        <v/>
      </c>
      <c r="Q12" t="str">
        <f>IF($K12="","",percelen!IN6)</f>
        <v/>
      </c>
      <c r="R12" t="str">
        <f>IF($K12="","",percelen!IP6)</f>
        <v/>
      </c>
      <c r="S12" t="str">
        <f>IF($K12="","",percelen!IQ6)</f>
        <v/>
      </c>
      <c r="T12" t="str">
        <f>IF($K12="","",percelen!IR6)</f>
        <v/>
      </c>
      <c r="U12" t="str">
        <f>IF($K12="","",percelen!IS6)</f>
        <v/>
      </c>
      <c r="V12" s="286" t="str">
        <f>IF($K12="","",percelen!IT6)</f>
        <v/>
      </c>
      <c r="W12" s="285" t="str">
        <f>activiteiten!E5</f>
        <v/>
      </c>
      <c r="X12" t="str">
        <f>IF($W12="","",activiteiten!AL5)</f>
        <v/>
      </c>
      <c r="Y12" t="str">
        <f>IF($W12="","",activiteiten!AK5)</f>
        <v/>
      </c>
      <c r="Z12" t="str">
        <f>IF($W12="","",activiteiten!AU5)</f>
        <v/>
      </c>
      <c r="AA12" t="str">
        <f>IF($W12="","",activiteiten!AW5)</f>
        <v/>
      </c>
      <c r="AB12" t="str">
        <f>IF($W12="","",activiteiten!AX5)</f>
        <v/>
      </c>
      <c r="AC12" t="str">
        <f>IF($W12="","",activiteiten!AY5)</f>
        <v/>
      </c>
      <c r="AD12" t="str">
        <f>IF($W12="","",activiteiten!AZ5)</f>
        <v/>
      </c>
      <c r="AE12" s="286" t="str">
        <f>IF($W12="","",activiteiten!BA5)</f>
        <v/>
      </c>
    </row>
    <row r="13" spans="1:31" x14ac:dyDescent="0.25">
      <c r="K13" s="285" t="str">
        <f>percelen!E7</f>
        <v/>
      </c>
      <c r="L13" t="str">
        <f>IF($K13="","",percelen!BD7)</f>
        <v/>
      </c>
      <c r="M13" t="str">
        <f>IF($K13="","",percelen!BE7)</f>
        <v/>
      </c>
      <c r="N13" t="str">
        <f>IF($K13="","",percelen!BI7)</f>
        <v/>
      </c>
      <c r="O13" t="str">
        <f>IF($K13="","",percelen!BH7)</f>
        <v/>
      </c>
      <c r="P13" t="str">
        <f>IF($K13="","",percelen!DL7)</f>
        <v/>
      </c>
      <c r="Q13" t="str">
        <f>IF($K13="","",percelen!IN7)</f>
        <v/>
      </c>
      <c r="R13" t="str">
        <f>IF($K13="","",percelen!IP7)</f>
        <v/>
      </c>
      <c r="S13" t="str">
        <f>IF($K13="","",percelen!IQ7)</f>
        <v/>
      </c>
      <c r="T13" t="str">
        <f>IF($K13="","",percelen!IR7)</f>
        <v/>
      </c>
      <c r="U13" t="str">
        <f>IF($K13="","",percelen!IS7)</f>
        <v/>
      </c>
      <c r="V13" s="286" t="str">
        <f>IF($K13="","",percelen!IT7)</f>
        <v/>
      </c>
      <c r="W13" s="285" t="str">
        <f>activiteiten!E6</f>
        <v/>
      </c>
      <c r="X13" t="str">
        <f>IF($W13="","",activiteiten!AL6)</f>
        <v/>
      </c>
      <c r="Y13" t="str">
        <f>IF($W13="","",activiteiten!AK6)</f>
        <v/>
      </c>
      <c r="Z13" t="str">
        <f>IF($W13="","",activiteiten!AU6)</f>
        <v/>
      </c>
      <c r="AA13" t="str">
        <f>IF($W13="","",activiteiten!AW6)</f>
        <v/>
      </c>
      <c r="AB13" t="str">
        <f>IF($W13="","",activiteiten!AX6)</f>
        <v/>
      </c>
      <c r="AC13" t="str">
        <f>IF($W13="","",activiteiten!AY6)</f>
        <v/>
      </c>
      <c r="AD13" t="str">
        <f>IF($W13="","",activiteiten!AZ6)</f>
        <v/>
      </c>
      <c r="AE13" s="286" t="str">
        <f>IF($W13="","",activiteiten!BA6)</f>
        <v/>
      </c>
    </row>
    <row r="14" spans="1:31" x14ac:dyDescent="0.25">
      <c r="K14" s="285" t="str">
        <f>percelen!E8</f>
        <v/>
      </c>
      <c r="L14" t="str">
        <f>IF($K14="","",percelen!BD8)</f>
        <v/>
      </c>
      <c r="M14" t="str">
        <f>IF($K14="","",percelen!BE8)</f>
        <v/>
      </c>
      <c r="N14" t="str">
        <f>IF($K14="","",percelen!BI8)</f>
        <v/>
      </c>
      <c r="O14" t="str">
        <f>IF($K14="","",percelen!BH8)</f>
        <v/>
      </c>
      <c r="P14" t="str">
        <f>IF($K14="","",percelen!DL8)</f>
        <v/>
      </c>
      <c r="Q14" t="str">
        <f>IF($K14="","",percelen!IN8)</f>
        <v/>
      </c>
      <c r="R14" t="str">
        <f>IF($K14="","",percelen!IP8)</f>
        <v/>
      </c>
      <c r="S14" t="str">
        <f>IF($K14="","",percelen!IQ8)</f>
        <v/>
      </c>
      <c r="T14" t="str">
        <f>IF($K14="","",percelen!IR8)</f>
        <v/>
      </c>
      <c r="U14" t="str">
        <f>IF($K14="","",percelen!IS8)</f>
        <v/>
      </c>
      <c r="V14" s="286" t="str">
        <f>IF($K14="","",percelen!IT8)</f>
        <v/>
      </c>
      <c r="W14" s="285" t="str">
        <f>activiteiten!E7</f>
        <v/>
      </c>
      <c r="X14" t="str">
        <f>IF($W14="","",activiteiten!AL7)</f>
        <v/>
      </c>
      <c r="Y14" t="str">
        <f>IF($W14="","",activiteiten!AK7)</f>
        <v/>
      </c>
      <c r="Z14" t="str">
        <f>IF($W14="","",activiteiten!AU7)</f>
        <v/>
      </c>
      <c r="AA14" t="str">
        <f>IF($W14="","",activiteiten!AW7)</f>
        <v/>
      </c>
      <c r="AB14" t="str">
        <f>IF($W14="","",activiteiten!AX7)</f>
        <v/>
      </c>
      <c r="AC14" t="str">
        <f>IF($W14="","",activiteiten!AY7)</f>
        <v/>
      </c>
      <c r="AD14" t="str">
        <f>IF($W14="","",activiteiten!AZ7)</f>
        <v/>
      </c>
      <c r="AE14" s="286" t="str">
        <f>IF($W14="","",activiteiten!BA7)</f>
        <v/>
      </c>
    </row>
    <row r="15" spans="1:31" x14ac:dyDescent="0.25">
      <c r="K15" s="285" t="str">
        <f>percelen!E9</f>
        <v/>
      </c>
      <c r="L15" t="str">
        <f>IF($K15="","",percelen!BD9)</f>
        <v/>
      </c>
      <c r="M15" t="str">
        <f>IF($K15="","",percelen!BE9)</f>
        <v/>
      </c>
      <c r="N15" t="str">
        <f>IF($K15="","",percelen!BI9)</f>
        <v/>
      </c>
      <c r="O15" t="str">
        <f>IF($K15="","",percelen!BH9)</f>
        <v/>
      </c>
      <c r="P15" t="str">
        <f>IF($K15="","",percelen!DL9)</f>
        <v/>
      </c>
      <c r="Q15" t="str">
        <f>IF($K15="","",percelen!IN9)</f>
        <v/>
      </c>
      <c r="R15" t="str">
        <f>IF($K15="","",percelen!IP9)</f>
        <v/>
      </c>
      <c r="S15" t="str">
        <f>IF($K15="","",percelen!IQ9)</f>
        <v/>
      </c>
      <c r="T15" t="str">
        <f>IF($K15="","",percelen!IR9)</f>
        <v/>
      </c>
      <c r="U15" t="str">
        <f>IF($K15="","",percelen!IS9)</f>
        <v/>
      </c>
      <c r="V15" s="286" t="str">
        <f>IF($K15="","",percelen!IT9)</f>
        <v/>
      </c>
      <c r="W15" s="285" t="str">
        <f>activiteiten!E8</f>
        <v/>
      </c>
      <c r="X15" t="str">
        <f>IF($W15="","",activiteiten!AL8)</f>
        <v/>
      </c>
      <c r="Y15" t="str">
        <f>IF($W15="","",activiteiten!AK8)</f>
        <v/>
      </c>
      <c r="Z15" t="str">
        <f>IF($W15="","",activiteiten!AU8)</f>
        <v/>
      </c>
      <c r="AA15" t="str">
        <f>IF($W15="","",activiteiten!AW8)</f>
        <v/>
      </c>
      <c r="AB15" t="str">
        <f>IF($W15="","",activiteiten!AX8)</f>
        <v/>
      </c>
      <c r="AC15" t="str">
        <f>IF($W15="","",activiteiten!AY8)</f>
        <v/>
      </c>
      <c r="AD15" t="str">
        <f>IF($W15="","",activiteiten!AZ8)</f>
        <v/>
      </c>
      <c r="AE15" s="286" t="str">
        <f>IF($W15="","",activiteiten!BA8)</f>
        <v/>
      </c>
    </row>
    <row r="16" spans="1:31" x14ac:dyDescent="0.25">
      <c r="K16" s="285" t="str">
        <f>percelen!E10</f>
        <v/>
      </c>
      <c r="L16" t="str">
        <f>IF($K16="","",percelen!BD10)</f>
        <v/>
      </c>
      <c r="M16" t="str">
        <f>IF($K16="","",percelen!BE10)</f>
        <v/>
      </c>
      <c r="N16" t="str">
        <f>IF($K16="","",percelen!BI10)</f>
        <v/>
      </c>
      <c r="O16" t="str">
        <f>IF($K16="","",percelen!BH10)</f>
        <v/>
      </c>
      <c r="P16" t="str">
        <f>IF($K16="","",percelen!DL10)</f>
        <v/>
      </c>
      <c r="Q16" t="str">
        <f>IF($K16="","",percelen!IN10)</f>
        <v/>
      </c>
      <c r="R16" t="str">
        <f>IF($K16="","",percelen!IP10)</f>
        <v/>
      </c>
      <c r="S16" t="str">
        <f>IF($K16="","",percelen!IQ10)</f>
        <v/>
      </c>
      <c r="T16" t="str">
        <f>IF($K16="","",percelen!IR10)</f>
        <v/>
      </c>
      <c r="U16" t="str">
        <f>IF($K16="","",percelen!IS10)</f>
        <v/>
      </c>
      <c r="V16" s="286" t="str">
        <f>IF($K16="","",percelen!IT10)</f>
        <v/>
      </c>
      <c r="W16" s="285" t="str">
        <f>activiteiten!E9</f>
        <v/>
      </c>
      <c r="X16" t="str">
        <f>IF($W16="","",activiteiten!AL9)</f>
        <v/>
      </c>
      <c r="Y16" t="str">
        <f>IF($W16="","",activiteiten!AK9)</f>
        <v/>
      </c>
      <c r="Z16" t="str">
        <f>IF($W16="","",activiteiten!AU9)</f>
        <v/>
      </c>
      <c r="AA16" t="str">
        <f>IF($W16="","",activiteiten!AW9)</f>
        <v/>
      </c>
      <c r="AB16" t="str">
        <f>IF($W16="","",activiteiten!AX9)</f>
        <v/>
      </c>
      <c r="AC16" t="str">
        <f>IF($W16="","",activiteiten!AY9)</f>
        <v/>
      </c>
      <c r="AD16" t="str">
        <f>IF($W16="","",activiteiten!AZ9)</f>
        <v/>
      </c>
      <c r="AE16" s="286" t="str">
        <f>IF($W16="","",activiteiten!BA9)</f>
        <v/>
      </c>
    </row>
    <row r="17" spans="11:31" x14ac:dyDescent="0.25">
      <c r="K17" s="285" t="str">
        <f>percelen!E11</f>
        <v/>
      </c>
      <c r="L17" t="str">
        <f>IF($K17="","",percelen!BD11)</f>
        <v/>
      </c>
      <c r="M17" t="str">
        <f>IF($K17="","",percelen!BE11)</f>
        <v/>
      </c>
      <c r="N17" t="str">
        <f>IF($K17="","",percelen!BI11)</f>
        <v/>
      </c>
      <c r="O17" t="str">
        <f>IF($K17="","",percelen!BH11)</f>
        <v/>
      </c>
      <c r="P17" t="str">
        <f>IF($K17="","",percelen!DL11)</f>
        <v/>
      </c>
      <c r="Q17" t="str">
        <f>IF($K17="","",percelen!IN11)</f>
        <v/>
      </c>
      <c r="R17" t="str">
        <f>IF($K17="","",percelen!IP11)</f>
        <v/>
      </c>
      <c r="S17" t="str">
        <f>IF($K17="","",percelen!IQ11)</f>
        <v/>
      </c>
      <c r="T17" t="str">
        <f>IF($K17="","",percelen!IR11)</f>
        <v/>
      </c>
      <c r="U17" t="str">
        <f>IF($K17="","",percelen!IS11)</f>
        <v/>
      </c>
      <c r="V17" s="286" t="str">
        <f>IF($K17="","",percelen!IT11)</f>
        <v/>
      </c>
      <c r="W17" s="285" t="str">
        <f>activiteiten!E10</f>
        <v/>
      </c>
      <c r="X17" t="str">
        <f>IF($W17="","",activiteiten!AL10)</f>
        <v/>
      </c>
      <c r="Y17" t="str">
        <f>IF($W17="","",activiteiten!AK10)</f>
        <v/>
      </c>
      <c r="Z17" t="str">
        <f>IF($W17="","",activiteiten!AU10)</f>
        <v/>
      </c>
      <c r="AA17" t="str">
        <f>IF($W17="","",activiteiten!AW10)</f>
        <v/>
      </c>
      <c r="AB17" t="str">
        <f>IF($W17="","",activiteiten!AX10)</f>
        <v/>
      </c>
      <c r="AC17" t="str">
        <f>IF($W17="","",activiteiten!AY10)</f>
        <v/>
      </c>
      <c r="AD17" t="str">
        <f>IF($W17="","",activiteiten!AZ10)</f>
        <v/>
      </c>
      <c r="AE17" s="286" t="str">
        <f>IF($W17="","",activiteiten!BA10)</f>
        <v/>
      </c>
    </row>
    <row r="18" spans="11:31" x14ac:dyDescent="0.25">
      <c r="K18" s="285" t="str">
        <f>percelen!E12</f>
        <v/>
      </c>
      <c r="L18" t="str">
        <f>IF($K18="","",percelen!BD12)</f>
        <v/>
      </c>
      <c r="M18" t="str">
        <f>IF($K18="","",percelen!BE12)</f>
        <v/>
      </c>
      <c r="N18" t="str">
        <f>IF($K18="","",percelen!BI12)</f>
        <v/>
      </c>
      <c r="O18" t="str">
        <f>IF($K18="","",percelen!BH12)</f>
        <v/>
      </c>
      <c r="P18" t="str">
        <f>IF($K18="","",percelen!DL12)</f>
        <v/>
      </c>
      <c r="Q18" t="str">
        <f>IF($K18="","",percelen!IN12)</f>
        <v/>
      </c>
      <c r="R18" t="str">
        <f>IF($K18="","",percelen!IP12)</f>
        <v/>
      </c>
      <c r="S18" t="str">
        <f>IF($K18="","",percelen!IQ12)</f>
        <v/>
      </c>
      <c r="T18" t="str">
        <f>IF($K18="","",percelen!IR12)</f>
        <v/>
      </c>
      <c r="U18" t="str">
        <f>IF($K18="","",percelen!IS12)</f>
        <v/>
      </c>
      <c r="V18" s="286" t="str">
        <f>IF($K18="","",percelen!IT12)</f>
        <v/>
      </c>
      <c r="W18" s="285" t="str">
        <f>activiteiten!E11</f>
        <v/>
      </c>
      <c r="X18" t="str">
        <f>IF($W18="","",activiteiten!AL11)</f>
        <v/>
      </c>
      <c r="Y18" t="str">
        <f>IF($W18="","",activiteiten!AK11)</f>
        <v/>
      </c>
      <c r="Z18" t="str">
        <f>IF($W18="","",activiteiten!AU11)</f>
        <v/>
      </c>
      <c r="AA18" t="str">
        <f>IF($W18="","",activiteiten!AW11)</f>
        <v/>
      </c>
      <c r="AB18" t="str">
        <f>IF($W18="","",activiteiten!AX11)</f>
        <v/>
      </c>
      <c r="AC18" t="str">
        <f>IF($W18="","",activiteiten!AY11)</f>
        <v/>
      </c>
      <c r="AD18" t="str">
        <f>IF($W18="","",activiteiten!AZ11)</f>
        <v/>
      </c>
      <c r="AE18" s="286" t="str">
        <f>IF($W18="","",activiteiten!BA11)</f>
        <v/>
      </c>
    </row>
    <row r="19" spans="11:31" x14ac:dyDescent="0.25">
      <c r="K19" s="285" t="str">
        <f>percelen!E13</f>
        <v/>
      </c>
      <c r="L19" t="str">
        <f>IF($K19="","",percelen!BD13)</f>
        <v/>
      </c>
      <c r="M19" t="str">
        <f>IF($K19="","",percelen!BE13)</f>
        <v/>
      </c>
      <c r="N19" t="str">
        <f>IF($K19="","",percelen!BI13)</f>
        <v/>
      </c>
      <c r="O19" t="str">
        <f>IF($K19="","",percelen!BH13)</f>
        <v/>
      </c>
      <c r="P19" t="str">
        <f>IF($K19="","",percelen!DL13)</f>
        <v/>
      </c>
      <c r="Q19" t="str">
        <f>IF($K19="","",percelen!IN13)</f>
        <v/>
      </c>
      <c r="R19" t="str">
        <f>IF($K19="","",percelen!IP13)</f>
        <v/>
      </c>
      <c r="S19" t="str">
        <f>IF($K19="","",percelen!IQ13)</f>
        <v/>
      </c>
      <c r="T19" t="str">
        <f>IF($K19="","",percelen!IR13)</f>
        <v/>
      </c>
      <c r="U19" t="str">
        <f>IF($K19="","",percelen!IS13)</f>
        <v/>
      </c>
      <c r="V19" s="286" t="str">
        <f>IF($K19="","",percelen!IT13)</f>
        <v/>
      </c>
      <c r="W19" s="285" t="str">
        <f>activiteiten!E12</f>
        <v/>
      </c>
      <c r="X19" t="str">
        <f>IF($W19="","",activiteiten!AL12)</f>
        <v/>
      </c>
      <c r="Y19" t="str">
        <f>IF($W19="","",activiteiten!AK12)</f>
        <v/>
      </c>
      <c r="Z19" t="str">
        <f>IF($W19="","",activiteiten!AU12)</f>
        <v/>
      </c>
      <c r="AA19" t="str">
        <f>IF($W19="","",activiteiten!AW12)</f>
        <v/>
      </c>
      <c r="AB19" t="str">
        <f>IF($W19="","",activiteiten!AX12)</f>
        <v/>
      </c>
      <c r="AC19" t="str">
        <f>IF($W19="","",activiteiten!AY12)</f>
        <v/>
      </c>
      <c r="AD19" t="str">
        <f>IF($W19="","",activiteiten!AZ12)</f>
        <v/>
      </c>
      <c r="AE19" s="286" t="str">
        <f>IF($W19="","",activiteiten!BA12)</f>
        <v/>
      </c>
    </row>
    <row r="20" spans="11:31" x14ac:dyDescent="0.25">
      <c r="K20" s="285" t="str">
        <f>percelen!E14</f>
        <v/>
      </c>
      <c r="L20" t="str">
        <f>IF($K20="","",percelen!BD14)</f>
        <v/>
      </c>
      <c r="M20" t="str">
        <f>IF($K20="","",percelen!BE14)</f>
        <v/>
      </c>
      <c r="N20" t="str">
        <f>IF($K20="","",percelen!BI14)</f>
        <v/>
      </c>
      <c r="O20" t="str">
        <f>IF($K20="","",percelen!BH14)</f>
        <v/>
      </c>
      <c r="P20" t="str">
        <f>IF($K20="","",percelen!DL14)</f>
        <v/>
      </c>
      <c r="Q20" t="str">
        <f>IF($K20="","",percelen!IN14)</f>
        <v/>
      </c>
      <c r="R20" t="str">
        <f>IF($K20="","",percelen!IP14)</f>
        <v/>
      </c>
      <c r="S20" t="str">
        <f>IF($K20="","",percelen!IQ14)</f>
        <v/>
      </c>
      <c r="T20" t="str">
        <f>IF($K20="","",percelen!IR14)</f>
        <v/>
      </c>
      <c r="U20" t="str">
        <f>IF($K20="","",percelen!IS14)</f>
        <v/>
      </c>
      <c r="V20" s="286" t="str">
        <f>IF($K20="","",percelen!IT14)</f>
        <v/>
      </c>
      <c r="W20" s="285" t="str">
        <f>activiteiten!E13</f>
        <v/>
      </c>
      <c r="X20" t="str">
        <f>IF($W20="","",activiteiten!AL13)</f>
        <v/>
      </c>
      <c r="Y20" t="str">
        <f>IF($W20="","",activiteiten!AK13)</f>
        <v/>
      </c>
      <c r="Z20" t="str">
        <f>IF($W20="","",activiteiten!AU13)</f>
        <v/>
      </c>
      <c r="AA20" t="str">
        <f>IF($W20="","",activiteiten!AW13)</f>
        <v/>
      </c>
      <c r="AB20" t="str">
        <f>IF($W20="","",activiteiten!AX13)</f>
        <v/>
      </c>
      <c r="AC20" t="str">
        <f>IF($W20="","",activiteiten!AY13)</f>
        <v/>
      </c>
      <c r="AD20" t="str">
        <f>IF($W20="","",activiteiten!AZ13)</f>
        <v/>
      </c>
      <c r="AE20" s="286" t="str">
        <f>IF($W20="","",activiteiten!BA13)</f>
        <v/>
      </c>
    </row>
    <row r="21" spans="11:31" x14ac:dyDescent="0.25">
      <c r="K21" s="285" t="str">
        <f>percelen!E15</f>
        <v/>
      </c>
      <c r="L21" t="str">
        <f>IF($K21="","",percelen!BD15)</f>
        <v/>
      </c>
      <c r="M21" t="str">
        <f>IF($K21="","",percelen!BE15)</f>
        <v/>
      </c>
      <c r="N21" t="str">
        <f>IF($K21="","",percelen!BI15)</f>
        <v/>
      </c>
      <c r="O21" t="str">
        <f>IF($K21="","",percelen!BH15)</f>
        <v/>
      </c>
      <c r="P21" t="str">
        <f>IF($K21="","",percelen!DL15)</f>
        <v/>
      </c>
      <c r="Q21" t="str">
        <f>IF($K21="","",percelen!IN15)</f>
        <v/>
      </c>
      <c r="R21" t="str">
        <f>IF($K21="","",percelen!IP15)</f>
        <v/>
      </c>
      <c r="S21" t="str">
        <f>IF($K21="","",percelen!IQ15)</f>
        <v/>
      </c>
      <c r="T21" t="str">
        <f>IF($K21="","",percelen!IR15)</f>
        <v/>
      </c>
      <c r="U21" t="str">
        <f>IF($K21="","",percelen!IS15)</f>
        <v/>
      </c>
      <c r="V21" s="286" t="str">
        <f>IF($K21="","",percelen!IT15)</f>
        <v/>
      </c>
      <c r="W21" s="285" t="str">
        <f>activiteiten!E14</f>
        <v/>
      </c>
      <c r="X21" t="str">
        <f>IF($W21="","",activiteiten!AL14)</f>
        <v/>
      </c>
      <c r="Y21" t="str">
        <f>IF($W21="","",activiteiten!AK14)</f>
        <v/>
      </c>
      <c r="Z21" t="str">
        <f>IF($W21="","",activiteiten!AU14)</f>
        <v/>
      </c>
      <c r="AA21" t="str">
        <f>IF($W21="","",activiteiten!AW14)</f>
        <v/>
      </c>
      <c r="AB21" t="str">
        <f>IF($W21="","",activiteiten!AX14)</f>
        <v/>
      </c>
      <c r="AC21" t="str">
        <f>IF($W21="","",activiteiten!AY14)</f>
        <v/>
      </c>
      <c r="AD21" t="str">
        <f>IF($W21="","",activiteiten!AZ14)</f>
        <v/>
      </c>
      <c r="AE21" s="286" t="str">
        <f>IF($W21="","",activiteiten!BA14)</f>
        <v/>
      </c>
    </row>
    <row r="22" spans="11:31" x14ac:dyDescent="0.25">
      <c r="K22" s="285" t="str">
        <f>percelen!E16</f>
        <v/>
      </c>
      <c r="L22" t="str">
        <f>IF($K22="","",percelen!BD16)</f>
        <v/>
      </c>
      <c r="M22" t="str">
        <f>IF($K22="","",percelen!BE16)</f>
        <v/>
      </c>
      <c r="N22" t="str">
        <f>IF($K22="","",percelen!BI16)</f>
        <v/>
      </c>
      <c r="O22" t="str">
        <f>IF($K22="","",percelen!BH16)</f>
        <v/>
      </c>
      <c r="P22" t="str">
        <f>IF($K22="","",percelen!DL16)</f>
        <v/>
      </c>
      <c r="Q22" t="str">
        <f>IF($K22="","",percelen!IN16)</f>
        <v/>
      </c>
      <c r="R22" t="str">
        <f>IF($K22="","",percelen!IP16)</f>
        <v/>
      </c>
      <c r="S22" t="str">
        <f>IF($K22="","",percelen!IQ16)</f>
        <v/>
      </c>
      <c r="T22" t="str">
        <f>IF($K22="","",percelen!IR16)</f>
        <v/>
      </c>
      <c r="U22" t="str">
        <f>IF($K22="","",percelen!IS16)</f>
        <v/>
      </c>
      <c r="V22" s="286" t="str">
        <f>IF($K22="","",percelen!IT16)</f>
        <v/>
      </c>
      <c r="W22" s="285" t="str">
        <f>activiteiten!E15</f>
        <v/>
      </c>
      <c r="X22" t="str">
        <f>IF($W22="","",activiteiten!AL15)</f>
        <v/>
      </c>
      <c r="Y22" t="str">
        <f>IF($W22="","",activiteiten!AK15)</f>
        <v/>
      </c>
      <c r="Z22" t="str">
        <f>IF($W22="","",activiteiten!AU15)</f>
        <v/>
      </c>
      <c r="AA22" t="str">
        <f>IF($W22="","",activiteiten!AW15)</f>
        <v/>
      </c>
      <c r="AB22" t="str">
        <f>IF($W22="","",activiteiten!AX15)</f>
        <v/>
      </c>
      <c r="AC22" t="str">
        <f>IF($W22="","",activiteiten!AY15)</f>
        <v/>
      </c>
      <c r="AD22" t="str">
        <f>IF($W22="","",activiteiten!AZ15)</f>
        <v/>
      </c>
      <c r="AE22" s="286" t="str">
        <f>IF($W22="","",activiteiten!BA15)</f>
        <v/>
      </c>
    </row>
    <row r="23" spans="11:31" x14ac:dyDescent="0.25">
      <c r="K23" s="285" t="str">
        <f>percelen!E17</f>
        <v/>
      </c>
      <c r="L23" t="str">
        <f>IF($K23="","",percelen!BD17)</f>
        <v/>
      </c>
      <c r="M23" t="str">
        <f>IF($K23="","",percelen!BE17)</f>
        <v/>
      </c>
      <c r="N23" t="str">
        <f>IF($K23="","",percelen!BI17)</f>
        <v/>
      </c>
      <c r="O23" t="str">
        <f>IF($K23="","",percelen!BH17)</f>
        <v/>
      </c>
      <c r="P23" t="str">
        <f>IF($K23="","",percelen!DL17)</f>
        <v/>
      </c>
      <c r="Q23" t="str">
        <f>IF($K23="","",percelen!IN17)</f>
        <v/>
      </c>
      <c r="R23" t="str">
        <f>IF($K23="","",percelen!IP17)</f>
        <v/>
      </c>
      <c r="S23" t="str">
        <f>IF($K23="","",percelen!IQ17)</f>
        <v/>
      </c>
      <c r="T23" t="str">
        <f>IF($K23="","",percelen!IR17)</f>
        <v/>
      </c>
      <c r="U23" t="str">
        <f>IF($K23="","",percelen!IS17)</f>
        <v/>
      </c>
      <c r="V23" s="286" t="str">
        <f>IF($K23="","",percelen!IT17)</f>
        <v/>
      </c>
      <c r="W23" s="285" t="str">
        <f>activiteiten!E16</f>
        <v/>
      </c>
      <c r="X23" t="str">
        <f>IF($W23="","",activiteiten!AL16)</f>
        <v/>
      </c>
      <c r="Y23" t="str">
        <f>IF($W23="","",activiteiten!AK16)</f>
        <v/>
      </c>
      <c r="Z23" t="str">
        <f>IF($W23="","",activiteiten!AU16)</f>
        <v/>
      </c>
      <c r="AA23" t="str">
        <f>IF($W23="","",activiteiten!AW16)</f>
        <v/>
      </c>
      <c r="AB23" t="str">
        <f>IF($W23="","",activiteiten!AX16)</f>
        <v/>
      </c>
      <c r="AC23" t="str">
        <f>IF($W23="","",activiteiten!AY16)</f>
        <v/>
      </c>
      <c r="AD23" t="str">
        <f>IF($W23="","",activiteiten!AZ16)</f>
        <v/>
      </c>
      <c r="AE23" s="286" t="str">
        <f>IF($W23="","",activiteiten!BA16)</f>
        <v/>
      </c>
    </row>
    <row r="24" spans="11:31" x14ac:dyDescent="0.25">
      <c r="K24" s="285" t="str">
        <f>percelen!E18</f>
        <v/>
      </c>
      <c r="L24" t="str">
        <f>IF($K24="","",percelen!BD18)</f>
        <v/>
      </c>
      <c r="M24" t="str">
        <f>IF($K24="","",percelen!BE18)</f>
        <v/>
      </c>
      <c r="N24" t="str">
        <f>IF($K24="","",percelen!BI18)</f>
        <v/>
      </c>
      <c r="O24" t="str">
        <f>IF($K24="","",percelen!BH18)</f>
        <v/>
      </c>
      <c r="P24" t="str">
        <f>IF($K24="","",percelen!DL18)</f>
        <v/>
      </c>
      <c r="Q24" t="str">
        <f>IF($K24="","",percelen!IN18)</f>
        <v/>
      </c>
      <c r="R24" t="str">
        <f>IF($K24="","",percelen!IP18)</f>
        <v/>
      </c>
      <c r="S24" t="str">
        <f>IF($K24="","",percelen!IQ18)</f>
        <v/>
      </c>
      <c r="T24" t="str">
        <f>IF($K24="","",percelen!IR18)</f>
        <v/>
      </c>
      <c r="U24" t="str">
        <f>IF($K24="","",percelen!IS18)</f>
        <v/>
      </c>
      <c r="V24" s="286" t="str">
        <f>IF($K24="","",percelen!IT18)</f>
        <v/>
      </c>
      <c r="W24" s="285" t="str">
        <f>activiteiten!E17</f>
        <v/>
      </c>
      <c r="X24" t="str">
        <f>IF($W24="","",activiteiten!AL17)</f>
        <v/>
      </c>
      <c r="Y24" t="str">
        <f>IF($W24="","",activiteiten!AK17)</f>
        <v/>
      </c>
      <c r="Z24" t="str">
        <f>IF($W24="","",activiteiten!AU17)</f>
        <v/>
      </c>
      <c r="AA24" t="str">
        <f>IF($W24="","",activiteiten!AW17)</f>
        <v/>
      </c>
      <c r="AB24" t="str">
        <f>IF($W24="","",activiteiten!AX17)</f>
        <v/>
      </c>
      <c r="AC24" t="str">
        <f>IF($W24="","",activiteiten!AY17)</f>
        <v/>
      </c>
      <c r="AD24" t="str">
        <f>IF($W24="","",activiteiten!AZ17)</f>
        <v/>
      </c>
      <c r="AE24" s="286" t="str">
        <f>IF($W24="","",activiteiten!BA17)</f>
        <v/>
      </c>
    </row>
    <row r="25" spans="11:31" x14ac:dyDescent="0.25">
      <c r="K25" s="285" t="str">
        <f>percelen!E19</f>
        <v/>
      </c>
      <c r="L25" t="str">
        <f>IF($K25="","",percelen!BD19)</f>
        <v/>
      </c>
      <c r="M25" t="str">
        <f>IF($K25="","",percelen!BE19)</f>
        <v/>
      </c>
      <c r="N25" t="str">
        <f>IF($K25="","",percelen!BI19)</f>
        <v/>
      </c>
      <c r="O25" t="str">
        <f>IF($K25="","",percelen!BH19)</f>
        <v/>
      </c>
      <c r="P25" t="str">
        <f>IF($K25="","",percelen!DL19)</f>
        <v/>
      </c>
      <c r="Q25" t="str">
        <f>IF($K25="","",percelen!IN19)</f>
        <v/>
      </c>
      <c r="R25" t="str">
        <f>IF($K25="","",percelen!IP19)</f>
        <v/>
      </c>
      <c r="S25" t="str">
        <f>IF($K25="","",percelen!IQ19)</f>
        <v/>
      </c>
      <c r="T25" t="str">
        <f>IF($K25="","",percelen!IR19)</f>
        <v/>
      </c>
      <c r="U25" t="str">
        <f>IF($K25="","",percelen!IS19)</f>
        <v/>
      </c>
      <c r="V25" s="286" t="str">
        <f>IF($K25="","",percelen!IT19)</f>
        <v/>
      </c>
      <c r="W25" s="285" t="str">
        <f>activiteiten!E18</f>
        <v/>
      </c>
      <c r="X25" t="str">
        <f>IF($W25="","",activiteiten!AL18)</f>
        <v/>
      </c>
      <c r="Y25" t="str">
        <f>IF($W25="","",activiteiten!AK18)</f>
        <v/>
      </c>
      <c r="Z25" t="str">
        <f>IF($W25="","",activiteiten!AU18)</f>
        <v/>
      </c>
      <c r="AA25" t="str">
        <f>IF($W25="","",activiteiten!AW18)</f>
        <v/>
      </c>
      <c r="AB25" t="str">
        <f>IF($W25="","",activiteiten!AX18)</f>
        <v/>
      </c>
      <c r="AC25" t="str">
        <f>IF($W25="","",activiteiten!AY18)</f>
        <v/>
      </c>
      <c r="AD25" t="str">
        <f>IF($W25="","",activiteiten!AZ18)</f>
        <v/>
      </c>
      <c r="AE25" s="286" t="str">
        <f>IF($W25="","",activiteiten!BA18)</f>
        <v/>
      </c>
    </row>
    <row r="26" spans="11:31" x14ac:dyDescent="0.25">
      <c r="K26" s="285" t="str">
        <f>percelen!E20</f>
        <v/>
      </c>
      <c r="L26" t="str">
        <f>IF($K26="","",percelen!BD20)</f>
        <v/>
      </c>
      <c r="M26" t="str">
        <f>IF($K26="","",percelen!BE20)</f>
        <v/>
      </c>
      <c r="N26" t="str">
        <f>IF($K26="","",percelen!BI20)</f>
        <v/>
      </c>
      <c r="O26" t="str">
        <f>IF($K26="","",percelen!BH20)</f>
        <v/>
      </c>
      <c r="P26" t="str">
        <f>IF($K26="","",percelen!DL20)</f>
        <v/>
      </c>
      <c r="Q26" t="str">
        <f>IF($K26="","",percelen!IN20)</f>
        <v/>
      </c>
      <c r="R26" t="str">
        <f>IF($K26="","",percelen!IP20)</f>
        <v/>
      </c>
      <c r="S26" t="str">
        <f>IF($K26="","",percelen!IQ20)</f>
        <v/>
      </c>
      <c r="T26" t="str">
        <f>IF($K26="","",percelen!IR20)</f>
        <v/>
      </c>
      <c r="U26" t="str">
        <f>IF($K26="","",percelen!IS20)</f>
        <v/>
      </c>
      <c r="V26" s="286" t="str">
        <f>IF($K26="","",percelen!IT20)</f>
        <v/>
      </c>
      <c r="W26" s="285" t="str">
        <f>activiteiten!E19</f>
        <v/>
      </c>
      <c r="X26" t="str">
        <f>IF($W26="","",activiteiten!AL19)</f>
        <v/>
      </c>
      <c r="Y26" t="str">
        <f>IF($W26="","",activiteiten!AK19)</f>
        <v/>
      </c>
      <c r="Z26" t="str">
        <f>IF($W26="","",activiteiten!AU19)</f>
        <v/>
      </c>
      <c r="AA26" t="str">
        <f>IF($W26="","",activiteiten!AW19)</f>
        <v/>
      </c>
      <c r="AB26" t="str">
        <f>IF($W26="","",activiteiten!AX19)</f>
        <v/>
      </c>
      <c r="AC26" t="str">
        <f>IF($W26="","",activiteiten!AY19)</f>
        <v/>
      </c>
      <c r="AD26" t="str">
        <f>IF($W26="","",activiteiten!AZ19)</f>
        <v/>
      </c>
      <c r="AE26" s="286" t="str">
        <f>IF($W26="","",activiteiten!BA19)</f>
        <v/>
      </c>
    </row>
    <row r="27" spans="11:31" x14ac:dyDescent="0.25">
      <c r="K27" s="285" t="str">
        <f>percelen!E21</f>
        <v/>
      </c>
      <c r="L27" t="str">
        <f>IF($K27="","",percelen!BD21)</f>
        <v/>
      </c>
      <c r="M27" t="str">
        <f>IF($K27="","",percelen!BE21)</f>
        <v/>
      </c>
      <c r="N27" t="str">
        <f>IF($K27="","",percelen!BI21)</f>
        <v/>
      </c>
      <c r="O27" t="str">
        <f>IF($K27="","",percelen!BH21)</f>
        <v/>
      </c>
      <c r="P27" t="str">
        <f>IF($K27="","",percelen!DL21)</f>
        <v/>
      </c>
      <c r="Q27" t="str">
        <f>IF($K27="","",percelen!IN21)</f>
        <v/>
      </c>
      <c r="R27" t="str">
        <f>IF($K27="","",percelen!IP21)</f>
        <v/>
      </c>
      <c r="S27" t="str">
        <f>IF($K27="","",percelen!IQ21)</f>
        <v/>
      </c>
      <c r="T27" t="str">
        <f>IF($K27="","",percelen!IR21)</f>
        <v/>
      </c>
      <c r="U27" t="str">
        <f>IF($K27="","",percelen!IS21)</f>
        <v/>
      </c>
      <c r="V27" s="286" t="str">
        <f>IF($K27="","",percelen!IT21)</f>
        <v/>
      </c>
      <c r="W27" s="285" t="str">
        <f>activiteiten!E20</f>
        <v/>
      </c>
      <c r="X27" t="str">
        <f>IF($W27="","",activiteiten!AL20)</f>
        <v/>
      </c>
      <c r="Y27" t="str">
        <f>IF($W27="","",activiteiten!AK20)</f>
        <v/>
      </c>
      <c r="Z27" t="str">
        <f>IF($W27="","",activiteiten!AU20)</f>
        <v/>
      </c>
      <c r="AA27" t="str">
        <f>IF($W27="","",activiteiten!AW20)</f>
        <v/>
      </c>
      <c r="AB27" t="str">
        <f>IF($W27="","",activiteiten!AX20)</f>
        <v/>
      </c>
      <c r="AC27" t="str">
        <f>IF($W27="","",activiteiten!AY20)</f>
        <v/>
      </c>
      <c r="AD27" t="str">
        <f>IF($W27="","",activiteiten!AZ20)</f>
        <v/>
      </c>
      <c r="AE27" s="286" t="str">
        <f>IF($W27="","",activiteiten!BA20)</f>
        <v/>
      </c>
    </row>
    <row r="28" spans="11:31" x14ac:dyDescent="0.25">
      <c r="K28" s="285" t="str">
        <f>percelen!E22</f>
        <v/>
      </c>
      <c r="L28" t="str">
        <f>IF($K28="","",percelen!BD22)</f>
        <v/>
      </c>
      <c r="M28" t="str">
        <f>IF($K28="","",percelen!BE22)</f>
        <v/>
      </c>
      <c r="N28" t="str">
        <f>IF($K28="","",percelen!BI22)</f>
        <v/>
      </c>
      <c r="O28" t="str">
        <f>IF($K28="","",percelen!BH22)</f>
        <v/>
      </c>
      <c r="P28" t="str">
        <f>IF($K28="","",percelen!DL22)</f>
        <v/>
      </c>
      <c r="Q28" t="str">
        <f>IF($K28="","",percelen!IN22)</f>
        <v/>
      </c>
      <c r="R28" t="str">
        <f>IF($K28="","",percelen!IP22)</f>
        <v/>
      </c>
      <c r="S28" t="str">
        <f>IF($K28="","",percelen!IQ22)</f>
        <v/>
      </c>
      <c r="T28" t="str">
        <f>IF($K28="","",percelen!IR22)</f>
        <v/>
      </c>
      <c r="U28" t="str">
        <f>IF($K28="","",percelen!IS22)</f>
        <v/>
      </c>
      <c r="V28" s="286" t="str">
        <f>IF($K28="","",percelen!IT22)</f>
        <v/>
      </c>
      <c r="W28" s="285" t="str">
        <f>activiteiten!E21</f>
        <v/>
      </c>
      <c r="X28" t="str">
        <f>IF($W28="","",activiteiten!AL21)</f>
        <v/>
      </c>
      <c r="Y28" t="str">
        <f>IF($W28="","",activiteiten!AK21)</f>
        <v/>
      </c>
      <c r="Z28" t="str">
        <f>IF($W28="","",activiteiten!AU21)</f>
        <v/>
      </c>
      <c r="AA28" t="str">
        <f>IF($W28="","",activiteiten!AW21)</f>
        <v/>
      </c>
      <c r="AB28" t="str">
        <f>IF($W28="","",activiteiten!AX21)</f>
        <v/>
      </c>
      <c r="AC28" t="str">
        <f>IF($W28="","",activiteiten!AY21)</f>
        <v/>
      </c>
      <c r="AD28" t="str">
        <f>IF($W28="","",activiteiten!AZ21)</f>
        <v/>
      </c>
      <c r="AE28" s="286" t="str">
        <f>IF($W28="","",activiteiten!BA21)</f>
        <v/>
      </c>
    </row>
    <row r="29" spans="11:31" x14ac:dyDescent="0.25">
      <c r="K29" s="285" t="str">
        <f>percelen!E23</f>
        <v/>
      </c>
      <c r="L29" t="str">
        <f>IF($K29="","",percelen!BD23)</f>
        <v/>
      </c>
      <c r="M29" t="str">
        <f>IF($K29="","",percelen!BE23)</f>
        <v/>
      </c>
      <c r="N29" t="str">
        <f>IF($K29="","",percelen!BI23)</f>
        <v/>
      </c>
      <c r="O29" t="str">
        <f>IF($K29="","",percelen!BH23)</f>
        <v/>
      </c>
      <c r="P29" t="str">
        <f>IF($K29="","",percelen!DL23)</f>
        <v/>
      </c>
      <c r="Q29" t="str">
        <f>IF($K29="","",percelen!IN23)</f>
        <v/>
      </c>
      <c r="R29" t="str">
        <f>IF($K29="","",percelen!IP23)</f>
        <v/>
      </c>
      <c r="S29" t="str">
        <f>IF($K29="","",percelen!IQ23)</f>
        <v/>
      </c>
      <c r="T29" t="str">
        <f>IF($K29="","",percelen!IR23)</f>
        <v/>
      </c>
      <c r="U29" t="str">
        <f>IF($K29="","",percelen!IS23)</f>
        <v/>
      </c>
      <c r="V29" s="286" t="str">
        <f>IF($K29="","",percelen!IT23)</f>
        <v/>
      </c>
      <c r="W29" s="285" t="str">
        <f>activiteiten!E22</f>
        <v/>
      </c>
      <c r="X29" t="str">
        <f>IF($W29="","",activiteiten!AL22)</f>
        <v/>
      </c>
      <c r="Y29" t="str">
        <f>IF($W29="","",activiteiten!AK22)</f>
        <v/>
      </c>
      <c r="Z29" t="str">
        <f>IF($W29="","",activiteiten!AU22)</f>
        <v/>
      </c>
      <c r="AA29" t="str">
        <f>IF($W29="","",activiteiten!AW22)</f>
        <v/>
      </c>
      <c r="AB29" t="str">
        <f>IF($W29="","",activiteiten!AX22)</f>
        <v/>
      </c>
      <c r="AC29" t="str">
        <f>IF($W29="","",activiteiten!AY22)</f>
        <v/>
      </c>
      <c r="AD29" t="str">
        <f>IF($W29="","",activiteiten!AZ22)</f>
        <v/>
      </c>
      <c r="AE29" s="286" t="str">
        <f>IF($W29="","",activiteiten!BA22)</f>
        <v/>
      </c>
    </row>
    <row r="30" spans="11:31" x14ac:dyDescent="0.25">
      <c r="K30" s="285" t="str">
        <f>percelen!E24</f>
        <v/>
      </c>
      <c r="L30" t="str">
        <f>IF($K30="","",percelen!BD24)</f>
        <v/>
      </c>
      <c r="M30" t="str">
        <f>IF($K30="","",percelen!BE24)</f>
        <v/>
      </c>
      <c r="N30" t="str">
        <f>IF($K30="","",percelen!BI24)</f>
        <v/>
      </c>
      <c r="O30" t="str">
        <f>IF($K30="","",percelen!BH24)</f>
        <v/>
      </c>
      <c r="P30" t="str">
        <f>IF($K30="","",percelen!DL24)</f>
        <v/>
      </c>
      <c r="Q30" t="str">
        <f>IF($K30="","",percelen!IN24)</f>
        <v/>
      </c>
      <c r="R30" t="str">
        <f>IF($K30="","",percelen!IP24)</f>
        <v/>
      </c>
      <c r="S30" t="str">
        <f>IF($K30="","",percelen!IQ24)</f>
        <v/>
      </c>
      <c r="T30" t="str">
        <f>IF($K30="","",percelen!IR24)</f>
        <v/>
      </c>
      <c r="U30" t="str">
        <f>IF($K30="","",percelen!IS24)</f>
        <v/>
      </c>
      <c r="V30" s="286" t="str">
        <f>IF($K30="","",percelen!IT24)</f>
        <v/>
      </c>
      <c r="W30" s="285" t="str">
        <f>activiteiten!E23</f>
        <v/>
      </c>
      <c r="X30" t="str">
        <f>IF($W30="","",activiteiten!AL23)</f>
        <v/>
      </c>
      <c r="Y30" t="str">
        <f>IF($W30="","",activiteiten!AK23)</f>
        <v/>
      </c>
      <c r="Z30" t="str">
        <f>IF($W30="","",activiteiten!AU23)</f>
        <v/>
      </c>
      <c r="AA30" t="str">
        <f>IF($W30="","",activiteiten!AW23)</f>
        <v/>
      </c>
      <c r="AB30" t="str">
        <f>IF($W30="","",activiteiten!AX23)</f>
        <v/>
      </c>
      <c r="AC30" t="str">
        <f>IF($W30="","",activiteiten!AY23)</f>
        <v/>
      </c>
      <c r="AD30" t="str">
        <f>IF($W30="","",activiteiten!AZ23)</f>
        <v/>
      </c>
      <c r="AE30" s="286" t="str">
        <f>IF($W30="","",activiteiten!BA23)</f>
        <v/>
      </c>
    </row>
    <row r="31" spans="11:31" x14ac:dyDescent="0.25">
      <c r="K31" s="285" t="str">
        <f>percelen!E25</f>
        <v/>
      </c>
      <c r="L31" t="str">
        <f>IF($K31="","",percelen!BD25)</f>
        <v/>
      </c>
      <c r="M31" t="str">
        <f>IF($K31="","",percelen!BE25)</f>
        <v/>
      </c>
      <c r="N31" t="str">
        <f>IF($K31="","",percelen!BI25)</f>
        <v/>
      </c>
      <c r="O31" t="str">
        <f>IF($K31="","",percelen!BH25)</f>
        <v/>
      </c>
      <c r="P31" t="str">
        <f>IF($K31="","",percelen!DL25)</f>
        <v/>
      </c>
      <c r="Q31" t="str">
        <f>IF($K31="","",percelen!IN25)</f>
        <v/>
      </c>
      <c r="R31" t="str">
        <f>IF($K31="","",percelen!IP25)</f>
        <v/>
      </c>
      <c r="S31" t="str">
        <f>IF($K31="","",percelen!IQ25)</f>
        <v/>
      </c>
      <c r="T31" t="str">
        <f>IF($K31="","",percelen!IR25)</f>
        <v/>
      </c>
      <c r="U31" t="str">
        <f>IF($K31="","",percelen!IS25)</f>
        <v/>
      </c>
      <c r="V31" s="286" t="str">
        <f>IF($K31="","",percelen!IT25)</f>
        <v/>
      </c>
      <c r="W31" s="285" t="str">
        <f>activiteiten!E24</f>
        <v/>
      </c>
      <c r="X31" t="str">
        <f>IF($W31="","",activiteiten!AL24)</f>
        <v/>
      </c>
      <c r="Y31" t="str">
        <f>IF($W31="","",activiteiten!AK24)</f>
        <v/>
      </c>
      <c r="Z31" t="str">
        <f>IF($W31="","",activiteiten!AU24)</f>
        <v/>
      </c>
      <c r="AA31" t="str">
        <f>IF($W31="","",activiteiten!AW24)</f>
        <v/>
      </c>
      <c r="AB31" t="str">
        <f>IF($W31="","",activiteiten!AX24)</f>
        <v/>
      </c>
      <c r="AC31" t="str">
        <f>IF($W31="","",activiteiten!AY24)</f>
        <v/>
      </c>
      <c r="AD31" t="str">
        <f>IF($W31="","",activiteiten!AZ24)</f>
        <v/>
      </c>
      <c r="AE31" s="286" t="str">
        <f>IF($W31="","",activiteiten!BA24)</f>
        <v/>
      </c>
    </row>
    <row r="32" spans="11:31" x14ac:dyDescent="0.25">
      <c r="K32" s="285" t="str">
        <f>percelen!E26</f>
        <v/>
      </c>
      <c r="L32" t="str">
        <f>IF($K32="","",percelen!BD26)</f>
        <v/>
      </c>
      <c r="M32" t="str">
        <f>IF($K32="","",percelen!BE26)</f>
        <v/>
      </c>
      <c r="N32" t="str">
        <f>IF($K32="","",percelen!BI26)</f>
        <v/>
      </c>
      <c r="O32" t="str">
        <f>IF($K32="","",percelen!BH26)</f>
        <v/>
      </c>
      <c r="P32" t="str">
        <f>IF($K32="","",percelen!DL26)</f>
        <v/>
      </c>
      <c r="Q32" t="str">
        <f>IF($K32="","",percelen!IN26)</f>
        <v/>
      </c>
      <c r="R32" t="str">
        <f>IF($K32="","",percelen!IP26)</f>
        <v/>
      </c>
      <c r="S32" t="str">
        <f>IF($K32="","",percelen!IQ26)</f>
        <v/>
      </c>
      <c r="T32" t="str">
        <f>IF($K32="","",percelen!IR26)</f>
        <v/>
      </c>
      <c r="U32" t="str">
        <f>IF($K32="","",percelen!IS26)</f>
        <v/>
      </c>
      <c r="V32" s="286" t="str">
        <f>IF($K32="","",percelen!IT26)</f>
        <v/>
      </c>
      <c r="W32" s="285" t="str">
        <f>activiteiten!E25</f>
        <v/>
      </c>
      <c r="X32" t="str">
        <f>IF($W32="","",activiteiten!AL25)</f>
        <v/>
      </c>
      <c r="Y32" t="str">
        <f>IF($W32="","",activiteiten!AK25)</f>
        <v/>
      </c>
      <c r="Z32" t="str">
        <f>IF($W32="","",activiteiten!AU25)</f>
        <v/>
      </c>
      <c r="AA32" t="str">
        <f>IF($W32="","",activiteiten!AW25)</f>
        <v/>
      </c>
      <c r="AB32" t="str">
        <f>IF($W32="","",activiteiten!AX25)</f>
        <v/>
      </c>
      <c r="AC32" t="str">
        <f>IF($W32="","",activiteiten!AY25)</f>
        <v/>
      </c>
      <c r="AD32" t="str">
        <f>IF($W32="","",activiteiten!AZ25)</f>
        <v/>
      </c>
      <c r="AE32" s="286" t="str">
        <f>IF($W32="","",activiteiten!BA25)</f>
        <v/>
      </c>
    </row>
    <row r="33" spans="11:31" x14ac:dyDescent="0.25">
      <c r="K33" s="285" t="str">
        <f>percelen!E27</f>
        <v/>
      </c>
      <c r="L33" t="str">
        <f>IF($K33="","",percelen!BD27)</f>
        <v/>
      </c>
      <c r="M33" t="str">
        <f>IF($K33="","",percelen!BE27)</f>
        <v/>
      </c>
      <c r="N33" t="str">
        <f>IF($K33="","",percelen!BI27)</f>
        <v/>
      </c>
      <c r="O33" t="str">
        <f>IF($K33="","",percelen!BH27)</f>
        <v/>
      </c>
      <c r="P33" t="str">
        <f>IF($K33="","",percelen!DL27)</f>
        <v/>
      </c>
      <c r="Q33" t="str">
        <f>IF($K33="","",percelen!IN27)</f>
        <v/>
      </c>
      <c r="R33" t="str">
        <f>IF($K33="","",percelen!IP27)</f>
        <v/>
      </c>
      <c r="S33" t="str">
        <f>IF($K33="","",percelen!IQ27)</f>
        <v/>
      </c>
      <c r="T33" t="str">
        <f>IF($K33="","",percelen!IR27)</f>
        <v/>
      </c>
      <c r="U33" t="str">
        <f>IF($K33="","",percelen!IS27)</f>
        <v/>
      </c>
      <c r="V33" s="286" t="str">
        <f>IF($K33="","",percelen!IT27)</f>
        <v/>
      </c>
      <c r="W33" s="285" t="str">
        <f>activiteiten!E26</f>
        <v/>
      </c>
      <c r="X33" t="str">
        <f>IF($W33="","",activiteiten!AL26)</f>
        <v/>
      </c>
      <c r="Y33" t="str">
        <f>IF($W33="","",activiteiten!AK26)</f>
        <v/>
      </c>
      <c r="Z33" t="str">
        <f>IF($W33="","",activiteiten!AU26)</f>
        <v/>
      </c>
      <c r="AA33" t="str">
        <f>IF($W33="","",activiteiten!AW26)</f>
        <v/>
      </c>
      <c r="AB33" t="str">
        <f>IF($W33="","",activiteiten!AX26)</f>
        <v/>
      </c>
      <c r="AC33" t="str">
        <f>IF($W33="","",activiteiten!AY26)</f>
        <v/>
      </c>
      <c r="AD33" t="str">
        <f>IF($W33="","",activiteiten!AZ26)</f>
        <v/>
      </c>
      <c r="AE33" s="286" t="str">
        <f>IF($W33="","",activiteiten!BA26)</f>
        <v/>
      </c>
    </row>
    <row r="34" spans="11:31" x14ac:dyDescent="0.25">
      <c r="K34" s="285" t="str">
        <f>percelen!E28</f>
        <v/>
      </c>
      <c r="L34" t="str">
        <f>IF($K34="","",percelen!BD28)</f>
        <v/>
      </c>
      <c r="M34" t="str">
        <f>IF($K34="","",percelen!BE28)</f>
        <v/>
      </c>
      <c r="N34" t="str">
        <f>IF($K34="","",percelen!BI28)</f>
        <v/>
      </c>
      <c r="O34" t="str">
        <f>IF($K34="","",percelen!BH28)</f>
        <v/>
      </c>
      <c r="P34" t="str">
        <f>IF($K34="","",percelen!DL28)</f>
        <v/>
      </c>
      <c r="Q34" t="str">
        <f>IF($K34="","",percelen!IN28)</f>
        <v/>
      </c>
      <c r="R34" t="str">
        <f>IF($K34="","",percelen!IP28)</f>
        <v/>
      </c>
      <c r="S34" t="str">
        <f>IF($K34="","",percelen!IQ28)</f>
        <v/>
      </c>
      <c r="T34" t="str">
        <f>IF($K34="","",percelen!IR28)</f>
        <v/>
      </c>
      <c r="U34" t="str">
        <f>IF($K34="","",percelen!IS28)</f>
        <v/>
      </c>
      <c r="V34" s="286" t="str">
        <f>IF($K34="","",percelen!IT28)</f>
        <v/>
      </c>
      <c r="W34" s="285" t="str">
        <f>activiteiten!E27</f>
        <v/>
      </c>
      <c r="X34" t="str">
        <f>IF($W34="","",activiteiten!AL27)</f>
        <v/>
      </c>
      <c r="Y34" t="str">
        <f>IF($W34="","",activiteiten!AK27)</f>
        <v/>
      </c>
      <c r="Z34" t="str">
        <f>IF($W34="","",activiteiten!AU27)</f>
        <v/>
      </c>
      <c r="AA34" t="str">
        <f>IF($W34="","",activiteiten!AW27)</f>
        <v/>
      </c>
      <c r="AB34" t="str">
        <f>IF($W34="","",activiteiten!AX27)</f>
        <v/>
      </c>
      <c r="AC34" t="str">
        <f>IF($W34="","",activiteiten!AY27)</f>
        <v/>
      </c>
      <c r="AD34" t="str">
        <f>IF($W34="","",activiteiten!AZ27)</f>
        <v/>
      </c>
      <c r="AE34" s="286" t="str">
        <f>IF($W34="","",activiteiten!BA27)</f>
        <v/>
      </c>
    </row>
    <row r="35" spans="11:31" x14ac:dyDescent="0.25">
      <c r="K35" s="285" t="str">
        <f>percelen!E29</f>
        <v/>
      </c>
      <c r="L35" t="str">
        <f>IF($K35="","",percelen!BD29)</f>
        <v/>
      </c>
      <c r="M35" t="str">
        <f>IF($K35="","",percelen!BE29)</f>
        <v/>
      </c>
      <c r="N35" t="str">
        <f>IF($K35="","",percelen!BI29)</f>
        <v/>
      </c>
      <c r="O35" t="str">
        <f>IF($K35="","",percelen!BH29)</f>
        <v/>
      </c>
      <c r="P35" t="str">
        <f>IF($K35="","",percelen!DL29)</f>
        <v/>
      </c>
      <c r="Q35" t="str">
        <f>IF($K35="","",percelen!IN29)</f>
        <v/>
      </c>
      <c r="R35" t="str">
        <f>IF($K35="","",percelen!IP29)</f>
        <v/>
      </c>
      <c r="S35" t="str">
        <f>IF($K35="","",percelen!IQ29)</f>
        <v/>
      </c>
      <c r="T35" t="str">
        <f>IF($K35="","",percelen!IR29)</f>
        <v/>
      </c>
      <c r="U35" t="str">
        <f>IF($K35="","",percelen!IS29)</f>
        <v/>
      </c>
      <c r="V35" s="286" t="str">
        <f>IF($K35="","",percelen!IT29)</f>
        <v/>
      </c>
      <c r="W35" s="285" t="str">
        <f>activiteiten!E28</f>
        <v/>
      </c>
      <c r="X35" t="str">
        <f>IF($W35="","",activiteiten!AL28)</f>
        <v/>
      </c>
      <c r="Y35" t="str">
        <f>IF($W35="","",activiteiten!AK28)</f>
        <v/>
      </c>
      <c r="Z35" t="str">
        <f>IF($W35="","",activiteiten!AU28)</f>
        <v/>
      </c>
      <c r="AA35" t="str">
        <f>IF($W35="","",activiteiten!AW28)</f>
        <v/>
      </c>
      <c r="AB35" t="str">
        <f>IF($W35="","",activiteiten!AX28)</f>
        <v/>
      </c>
      <c r="AC35" t="str">
        <f>IF($W35="","",activiteiten!AY28)</f>
        <v/>
      </c>
      <c r="AD35" t="str">
        <f>IF($W35="","",activiteiten!AZ28)</f>
        <v/>
      </c>
      <c r="AE35" s="286" t="str">
        <f>IF($W35="","",activiteiten!BA28)</f>
        <v/>
      </c>
    </row>
    <row r="36" spans="11:31" x14ac:dyDescent="0.25">
      <c r="K36" s="285" t="str">
        <f>percelen!E30</f>
        <v/>
      </c>
      <c r="L36" t="str">
        <f>IF($K36="","",percelen!BD30)</f>
        <v/>
      </c>
      <c r="M36" t="str">
        <f>IF($K36="","",percelen!BE30)</f>
        <v/>
      </c>
      <c r="N36" t="str">
        <f>IF($K36="","",percelen!BI30)</f>
        <v/>
      </c>
      <c r="O36" t="str">
        <f>IF($K36="","",percelen!BH30)</f>
        <v/>
      </c>
      <c r="P36" t="str">
        <f>IF($K36="","",percelen!DL30)</f>
        <v/>
      </c>
      <c r="Q36" t="str">
        <f>IF($K36="","",percelen!IN30)</f>
        <v/>
      </c>
      <c r="R36" t="str">
        <f>IF($K36="","",percelen!IP30)</f>
        <v/>
      </c>
      <c r="S36" t="str">
        <f>IF($K36="","",percelen!IQ30)</f>
        <v/>
      </c>
      <c r="T36" t="str">
        <f>IF($K36="","",percelen!IR30)</f>
        <v/>
      </c>
      <c r="U36" t="str">
        <f>IF($K36="","",percelen!IS30)</f>
        <v/>
      </c>
      <c r="V36" s="286" t="str">
        <f>IF($K36="","",percelen!IT30)</f>
        <v/>
      </c>
      <c r="W36" s="285" t="str">
        <f>activiteiten!E29</f>
        <v/>
      </c>
      <c r="X36" t="str">
        <f>IF($W36="","",activiteiten!AL29)</f>
        <v/>
      </c>
      <c r="Y36" t="str">
        <f>IF($W36="","",activiteiten!AK29)</f>
        <v/>
      </c>
      <c r="Z36" t="str">
        <f>IF($W36="","",activiteiten!AU29)</f>
        <v/>
      </c>
      <c r="AA36" t="str">
        <f>IF($W36="","",activiteiten!AW29)</f>
        <v/>
      </c>
      <c r="AB36" t="str">
        <f>IF($W36="","",activiteiten!AX29)</f>
        <v/>
      </c>
      <c r="AC36" t="str">
        <f>IF($W36="","",activiteiten!AY29)</f>
        <v/>
      </c>
      <c r="AD36" t="str">
        <f>IF($W36="","",activiteiten!AZ29)</f>
        <v/>
      </c>
      <c r="AE36" s="286" t="str">
        <f>IF($W36="","",activiteiten!BA29)</f>
        <v/>
      </c>
    </row>
    <row r="37" spans="11:31" x14ac:dyDescent="0.25">
      <c r="K37" s="285" t="str">
        <f>percelen!E31</f>
        <v/>
      </c>
      <c r="L37" t="str">
        <f>IF($K37="","",percelen!BD31)</f>
        <v/>
      </c>
      <c r="M37" t="str">
        <f>IF($K37="","",percelen!BE31)</f>
        <v/>
      </c>
      <c r="N37" t="str">
        <f>IF($K37="","",percelen!BI31)</f>
        <v/>
      </c>
      <c r="O37" t="str">
        <f>IF($K37="","",percelen!BH31)</f>
        <v/>
      </c>
      <c r="P37" t="str">
        <f>IF($K37="","",percelen!DL31)</f>
        <v/>
      </c>
      <c r="Q37" t="str">
        <f>IF($K37="","",percelen!IN31)</f>
        <v/>
      </c>
      <c r="R37" t="str">
        <f>IF($K37="","",percelen!IP31)</f>
        <v/>
      </c>
      <c r="S37" t="str">
        <f>IF($K37="","",percelen!IQ31)</f>
        <v/>
      </c>
      <c r="T37" t="str">
        <f>IF($K37="","",percelen!IR31)</f>
        <v/>
      </c>
      <c r="U37" t="str">
        <f>IF($K37="","",percelen!IS31)</f>
        <v/>
      </c>
      <c r="V37" s="286" t="str">
        <f>IF($K37="","",percelen!IT31)</f>
        <v/>
      </c>
      <c r="W37" s="285" t="str">
        <f>activiteiten!E30</f>
        <v/>
      </c>
      <c r="X37" t="str">
        <f>IF($W37="","",activiteiten!AL30)</f>
        <v/>
      </c>
      <c r="Y37" t="str">
        <f>IF($W37="","",activiteiten!AK30)</f>
        <v/>
      </c>
      <c r="Z37" t="str">
        <f>IF($W37="","",activiteiten!AU30)</f>
        <v/>
      </c>
      <c r="AA37" t="str">
        <f>IF($W37="","",activiteiten!AW30)</f>
        <v/>
      </c>
      <c r="AB37" t="str">
        <f>IF($W37="","",activiteiten!AX30)</f>
        <v/>
      </c>
      <c r="AC37" t="str">
        <f>IF($W37="","",activiteiten!AY30)</f>
        <v/>
      </c>
      <c r="AD37" t="str">
        <f>IF($W37="","",activiteiten!AZ30)</f>
        <v/>
      </c>
      <c r="AE37" s="286" t="str">
        <f>IF($W37="","",activiteiten!BA30)</f>
        <v/>
      </c>
    </row>
    <row r="38" spans="11:31" x14ac:dyDescent="0.25">
      <c r="K38" s="285" t="str">
        <f>percelen!E32</f>
        <v/>
      </c>
      <c r="L38" t="str">
        <f>IF($K38="","",percelen!BD32)</f>
        <v/>
      </c>
      <c r="M38" t="str">
        <f>IF($K38="","",percelen!BE32)</f>
        <v/>
      </c>
      <c r="N38" t="str">
        <f>IF($K38="","",percelen!BI32)</f>
        <v/>
      </c>
      <c r="O38" t="str">
        <f>IF($K38="","",percelen!BH32)</f>
        <v/>
      </c>
      <c r="P38" t="str">
        <f>IF($K38="","",percelen!DL32)</f>
        <v/>
      </c>
      <c r="Q38" t="str">
        <f>IF($K38="","",percelen!IN32)</f>
        <v/>
      </c>
      <c r="R38" t="str">
        <f>IF($K38="","",percelen!IP32)</f>
        <v/>
      </c>
      <c r="S38" t="str">
        <f>IF($K38="","",percelen!IQ32)</f>
        <v/>
      </c>
      <c r="T38" t="str">
        <f>IF($K38="","",percelen!IR32)</f>
        <v/>
      </c>
      <c r="U38" t="str">
        <f>IF($K38="","",percelen!IS32)</f>
        <v/>
      </c>
      <c r="V38" s="286" t="str">
        <f>IF($K38="","",percelen!IT32)</f>
        <v/>
      </c>
      <c r="W38" s="285" t="str">
        <f>activiteiten!E31</f>
        <v/>
      </c>
      <c r="X38" t="str">
        <f>IF($W38="","",activiteiten!AL31)</f>
        <v/>
      </c>
      <c r="Y38" t="str">
        <f>IF($W38="","",activiteiten!AK31)</f>
        <v/>
      </c>
      <c r="Z38" t="str">
        <f>IF($W38="","",activiteiten!AU31)</f>
        <v/>
      </c>
      <c r="AA38" t="str">
        <f>IF($W38="","",activiteiten!AW31)</f>
        <v/>
      </c>
      <c r="AB38" t="str">
        <f>IF($W38="","",activiteiten!AX31)</f>
        <v/>
      </c>
      <c r="AC38" t="str">
        <f>IF($W38="","",activiteiten!AY31)</f>
        <v/>
      </c>
      <c r="AD38" t="str">
        <f>IF($W38="","",activiteiten!AZ31)</f>
        <v/>
      </c>
      <c r="AE38" s="286" t="str">
        <f>IF($W38="","",activiteiten!BA31)</f>
        <v/>
      </c>
    </row>
    <row r="39" spans="11:31" x14ac:dyDescent="0.25">
      <c r="K39" s="285" t="str">
        <f>percelen!E33</f>
        <v/>
      </c>
      <c r="L39" t="str">
        <f>IF($K39="","",percelen!BD33)</f>
        <v/>
      </c>
      <c r="M39" t="str">
        <f>IF($K39="","",percelen!BE33)</f>
        <v/>
      </c>
      <c r="N39" t="str">
        <f>IF($K39="","",percelen!BI33)</f>
        <v/>
      </c>
      <c r="O39" t="str">
        <f>IF($K39="","",percelen!BH33)</f>
        <v/>
      </c>
      <c r="P39" t="str">
        <f>IF($K39="","",percelen!DL33)</f>
        <v/>
      </c>
      <c r="Q39" t="str">
        <f>IF($K39="","",percelen!IN33)</f>
        <v/>
      </c>
      <c r="R39" t="str">
        <f>IF($K39="","",percelen!IP33)</f>
        <v/>
      </c>
      <c r="S39" t="str">
        <f>IF($K39="","",percelen!IQ33)</f>
        <v/>
      </c>
      <c r="T39" t="str">
        <f>IF($K39="","",percelen!IR33)</f>
        <v/>
      </c>
      <c r="U39" t="str">
        <f>IF($K39="","",percelen!IS33)</f>
        <v/>
      </c>
      <c r="V39" s="286" t="str">
        <f>IF($K39="","",percelen!IT33)</f>
        <v/>
      </c>
      <c r="W39" s="285" t="str">
        <f>activiteiten!E32</f>
        <v/>
      </c>
      <c r="X39" t="str">
        <f>IF($W39="","",activiteiten!AL32)</f>
        <v/>
      </c>
      <c r="Y39" t="str">
        <f>IF($W39="","",activiteiten!AK32)</f>
        <v/>
      </c>
      <c r="Z39" t="str">
        <f>IF($W39="","",activiteiten!AU32)</f>
        <v/>
      </c>
      <c r="AA39" t="str">
        <f>IF($W39="","",activiteiten!AW32)</f>
        <v/>
      </c>
      <c r="AB39" t="str">
        <f>IF($W39="","",activiteiten!AX32)</f>
        <v/>
      </c>
      <c r="AC39" t="str">
        <f>IF($W39="","",activiteiten!AY32)</f>
        <v/>
      </c>
      <c r="AD39" t="str">
        <f>IF($W39="","",activiteiten!AZ32)</f>
        <v/>
      </c>
      <c r="AE39" s="286" t="str">
        <f>IF($W39="","",activiteiten!BA32)</f>
        <v/>
      </c>
    </row>
    <row r="40" spans="11:31" x14ac:dyDescent="0.25">
      <c r="K40" s="285" t="str">
        <f>percelen!E34</f>
        <v/>
      </c>
      <c r="L40" t="str">
        <f>IF($K40="","",percelen!BD34)</f>
        <v/>
      </c>
      <c r="M40" t="str">
        <f>IF($K40="","",percelen!BE34)</f>
        <v/>
      </c>
      <c r="N40" t="str">
        <f>IF($K40="","",percelen!BI34)</f>
        <v/>
      </c>
      <c r="O40" t="str">
        <f>IF($K40="","",percelen!BH34)</f>
        <v/>
      </c>
      <c r="P40" t="str">
        <f>IF($K40="","",percelen!DL34)</f>
        <v/>
      </c>
      <c r="Q40" t="str">
        <f>IF($K40="","",percelen!IN34)</f>
        <v/>
      </c>
      <c r="R40" t="str">
        <f>IF($K40="","",percelen!IP34)</f>
        <v/>
      </c>
      <c r="S40" t="str">
        <f>IF($K40="","",percelen!IQ34)</f>
        <v/>
      </c>
      <c r="T40" t="str">
        <f>IF($K40="","",percelen!IR34)</f>
        <v/>
      </c>
      <c r="U40" t="str">
        <f>IF($K40="","",percelen!IS34)</f>
        <v/>
      </c>
      <c r="V40" s="286" t="str">
        <f>IF($K40="","",percelen!IT34)</f>
        <v/>
      </c>
      <c r="W40" s="285" t="str">
        <f>activiteiten!E33</f>
        <v/>
      </c>
      <c r="X40" t="str">
        <f>IF($W40="","",activiteiten!AL33)</f>
        <v/>
      </c>
      <c r="Y40" t="str">
        <f>IF($W40="","",activiteiten!AK33)</f>
        <v/>
      </c>
      <c r="Z40" t="str">
        <f>IF($W40="","",activiteiten!AU33)</f>
        <v/>
      </c>
      <c r="AA40" t="str">
        <f>IF($W40="","",activiteiten!AW33)</f>
        <v/>
      </c>
      <c r="AB40" t="str">
        <f>IF($W40="","",activiteiten!AX33)</f>
        <v/>
      </c>
      <c r="AC40" t="str">
        <f>IF($W40="","",activiteiten!AY33)</f>
        <v/>
      </c>
      <c r="AD40" t="str">
        <f>IF($W40="","",activiteiten!AZ33)</f>
        <v/>
      </c>
      <c r="AE40" s="286" t="str">
        <f>IF($W40="","",activiteiten!BA33)</f>
        <v/>
      </c>
    </row>
    <row r="41" spans="11:31" x14ac:dyDescent="0.25">
      <c r="K41" s="285" t="str">
        <f>percelen!E35</f>
        <v/>
      </c>
      <c r="L41" t="str">
        <f>IF($K41="","",percelen!BD35)</f>
        <v/>
      </c>
      <c r="M41" t="str">
        <f>IF($K41="","",percelen!BE35)</f>
        <v/>
      </c>
      <c r="N41" t="str">
        <f>IF($K41="","",percelen!BI35)</f>
        <v/>
      </c>
      <c r="O41" t="str">
        <f>IF($K41="","",percelen!BH35)</f>
        <v/>
      </c>
      <c r="P41" t="str">
        <f>IF($K41="","",percelen!DL35)</f>
        <v/>
      </c>
      <c r="Q41" t="str">
        <f>IF($K41="","",percelen!IN35)</f>
        <v/>
      </c>
      <c r="R41" t="str">
        <f>IF($K41="","",percelen!IP35)</f>
        <v/>
      </c>
      <c r="S41" t="str">
        <f>IF($K41="","",percelen!IQ35)</f>
        <v/>
      </c>
      <c r="T41" t="str">
        <f>IF($K41="","",percelen!IR35)</f>
        <v/>
      </c>
      <c r="U41" t="str">
        <f>IF($K41="","",percelen!IS35)</f>
        <v/>
      </c>
      <c r="V41" s="286" t="str">
        <f>IF($K41="","",percelen!IT35)</f>
        <v/>
      </c>
      <c r="W41" s="285" t="str">
        <f>activiteiten!E34</f>
        <v/>
      </c>
      <c r="X41" t="str">
        <f>IF($W41="","",activiteiten!AL34)</f>
        <v/>
      </c>
      <c r="Y41" t="str">
        <f>IF($W41="","",activiteiten!AK34)</f>
        <v/>
      </c>
      <c r="Z41" t="str">
        <f>IF($W41="","",activiteiten!AU34)</f>
        <v/>
      </c>
      <c r="AA41" t="str">
        <f>IF($W41="","",activiteiten!AW34)</f>
        <v/>
      </c>
      <c r="AB41" t="str">
        <f>IF($W41="","",activiteiten!AX34)</f>
        <v/>
      </c>
      <c r="AC41" t="str">
        <f>IF($W41="","",activiteiten!AY34)</f>
        <v/>
      </c>
      <c r="AD41" t="str">
        <f>IF($W41="","",activiteiten!AZ34)</f>
        <v/>
      </c>
      <c r="AE41" s="286" t="str">
        <f>IF($W41="","",activiteiten!BA34)</f>
        <v/>
      </c>
    </row>
    <row r="42" spans="11:31" x14ac:dyDescent="0.25">
      <c r="K42" s="285" t="str">
        <f>percelen!E36</f>
        <v/>
      </c>
      <c r="L42" t="str">
        <f>IF($K42="","",percelen!BD36)</f>
        <v/>
      </c>
      <c r="M42" t="str">
        <f>IF($K42="","",percelen!BE36)</f>
        <v/>
      </c>
      <c r="N42" t="str">
        <f>IF($K42="","",percelen!BI36)</f>
        <v/>
      </c>
      <c r="O42" t="str">
        <f>IF($K42="","",percelen!BH36)</f>
        <v/>
      </c>
      <c r="P42" t="str">
        <f>IF($K42="","",percelen!DL36)</f>
        <v/>
      </c>
      <c r="Q42" t="str">
        <f>IF($K42="","",percelen!IN36)</f>
        <v/>
      </c>
      <c r="R42" t="str">
        <f>IF($K42="","",percelen!IP36)</f>
        <v/>
      </c>
      <c r="S42" t="str">
        <f>IF($K42="","",percelen!IQ36)</f>
        <v/>
      </c>
      <c r="T42" t="str">
        <f>IF($K42="","",percelen!IR36)</f>
        <v/>
      </c>
      <c r="U42" t="str">
        <f>IF($K42="","",percelen!IS36)</f>
        <v/>
      </c>
      <c r="V42" s="286" t="str">
        <f>IF($K42="","",percelen!IT36)</f>
        <v/>
      </c>
      <c r="W42" s="285" t="str">
        <f>activiteiten!E35</f>
        <v/>
      </c>
      <c r="X42" t="str">
        <f>IF($W42="","",activiteiten!AL35)</f>
        <v/>
      </c>
      <c r="Y42" t="str">
        <f>IF($W42="","",activiteiten!AK35)</f>
        <v/>
      </c>
      <c r="Z42" t="str">
        <f>IF($W42="","",activiteiten!AU35)</f>
        <v/>
      </c>
      <c r="AA42" t="str">
        <f>IF($W42="","",activiteiten!AW35)</f>
        <v/>
      </c>
      <c r="AB42" t="str">
        <f>IF($W42="","",activiteiten!AX35)</f>
        <v/>
      </c>
      <c r="AC42" t="str">
        <f>IF($W42="","",activiteiten!AY35)</f>
        <v/>
      </c>
      <c r="AD42" t="str">
        <f>IF($W42="","",activiteiten!AZ35)</f>
        <v/>
      </c>
      <c r="AE42" s="286" t="str">
        <f>IF($W42="","",activiteiten!BA35)</f>
        <v/>
      </c>
    </row>
    <row r="43" spans="11:31" x14ac:dyDescent="0.25">
      <c r="K43" s="285" t="str">
        <f>percelen!E37</f>
        <v/>
      </c>
      <c r="L43" t="str">
        <f>IF($K43="","",percelen!BD37)</f>
        <v/>
      </c>
      <c r="M43" t="str">
        <f>IF($K43="","",percelen!BE37)</f>
        <v/>
      </c>
      <c r="N43" t="str">
        <f>IF($K43="","",percelen!BI37)</f>
        <v/>
      </c>
      <c r="O43" t="str">
        <f>IF($K43="","",percelen!BH37)</f>
        <v/>
      </c>
      <c r="P43" t="str">
        <f>IF($K43="","",percelen!DL37)</f>
        <v/>
      </c>
      <c r="Q43" t="str">
        <f>IF($K43="","",percelen!IN37)</f>
        <v/>
      </c>
      <c r="R43" t="str">
        <f>IF($K43="","",percelen!IP37)</f>
        <v/>
      </c>
      <c r="S43" t="str">
        <f>IF($K43="","",percelen!IQ37)</f>
        <v/>
      </c>
      <c r="T43" t="str">
        <f>IF($K43="","",percelen!IR37)</f>
        <v/>
      </c>
      <c r="U43" t="str">
        <f>IF($K43="","",percelen!IS37)</f>
        <v/>
      </c>
      <c r="V43" s="286" t="str">
        <f>IF($K43="","",percelen!IT37)</f>
        <v/>
      </c>
      <c r="W43" s="285" t="str">
        <f>activiteiten!E36</f>
        <v/>
      </c>
      <c r="X43" t="str">
        <f>IF($W43="","",activiteiten!AL36)</f>
        <v/>
      </c>
      <c r="Y43" t="str">
        <f>IF($W43="","",activiteiten!AK36)</f>
        <v/>
      </c>
      <c r="Z43" t="str">
        <f>IF($W43="","",activiteiten!AU36)</f>
        <v/>
      </c>
      <c r="AA43" t="str">
        <f>IF($W43="","",activiteiten!AW36)</f>
        <v/>
      </c>
      <c r="AB43" t="str">
        <f>IF($W43="","",activiteiten!AX36)</f>
        <v/>
      </c>
      <c r="AC43" t="str">
        <f>IF($W43="","",activiteiten!AY36)</f>
        <v/>
      </c>
      <c r="AD43" t="str">
        <f>IF($W43="","",activiteiten!AZ36)</f>
        <v/>
      </c>
      <c r="AE43" s="286" t="str">
        <f>IF($W43="","",activiteiten!BA36)</f>
        <v/>
      </c>
    </row>
    <row r="44" spans="11:31" x14ac:dyDescent="0.25">
      <c r="K44" s="285" t="str">
        <f>percelen!E38</f>
        <v/>
      </c>
      <c r="L44" t="str">
        <f>IF($K44="","",percelen!BD38)</f>
        <v/>
      </c>
      <c r="M44" t="str">
        <f>IF($K44="","",percelen!BE38)</f>
        <v/>
      </c>
      <c r="N44" t="str">
        <f>IF($K44="","",percelen!BI38)</f>
        <v/>
      </c>
      <c r="O44" t="str">
        <f>IF($K44="","",percelen!BH38)</f>
        <v/>
      </c>
      <c r="P44" t="str">
        <f>IF($K44="","",percelen!DL38)</f>
        <v/>
      </c>
      <c r="Q44" t="str">
        <f>IF($K44="","",percelen!IN38)</f>
        <v/>
      </c>
      <c r="R44" t="str">
        <f>IF($K44="","",percelen!IP38)</f>
        <v/>
      </c>
      <c r="S44" t="str">
        <f>IF($K44="","",percelen!IQ38)</f>
        <v/>
      </c>
      <c r="T44" t="str">
        <f>IF($K44="","",percelen!IR38)</f>
        <v/>
      </c>
      <c r="U44" t="str">
        <f>IF($K44="","",percelen!IS38)</f>
        <v/>
      </c>
      <c r="V44" s="286" t="str">
        <f>IF($K44="","",percelen!IT38)</f>
        <v/>
      </c>
      <c r="W44" s="285" t="str">
        <f>activiteiten!E37</f>
        <v/>
      </c>
      <c r="X44" t="str">
        <f>IF($W44="","",activiteiten!AL37)</f>
        <v/>
      </c>
      <c r="Y44" t="str">
        <f>IF($W44="","",activiteiten!AK37)</f>
        <v/>
      </c>
      <c r="Z44" t="str">
        <f>IF($W44="","",activiteiten!AU37)</f>
        <v/>
      </c>
      <c r="AA44" t="str">
        <f>IF($W44="","",activiteiten!AW37)</f>
        <v/>
      </c>
      <c r="AB44" t="str">
        <f>IF($W44="","",activiteiten!AX37)</f>
        <v/>
      </c>
      <c r="AC44" t="str">
        <f>IF($W44="","",activiteiten!AY37)</f>
        <v/>
      </c>
      <c r="AD44" t="str">
        <f>IF($W44="","",activiteiten!AZ37)</f>
        <v/>
      </c>
      <c r="AE44" s="286" t="str">
        <f>IF($W44="","",activiteiten!BA37)</f>
        <v/>
      </c>
    </row>
    <row r="45" spans="11:31" x14ac:dyDescent="0.25">
      <c r="K45" s="285" t="str">
        <f>percelen!E39</f>
        <v/>
      </c>
      <c r="L45" t="str">
        <f>IF($K45="","",percelen!BD39)</f>
        <v/>
      </c>
      <c r="M45" t="str">
        <f>IF($K45="","",percelen!BE39)</f>
        <v/>
      </c>
      <c r="N45" t="str">
        <f>IF($K45="","",percelen!BI39)</f>
        <v/>
      </c>
      <c r="O45" t="str">
        <f>IF($K45="","",percelen!BH39)</f>
        <v/>
      </c>
      <c r="P45" t="str">
        <f>IF($K45="","",percelen!DL39)</f>
        <v/>
      </c>
      <c r="Q45" t="str">
        <f>IF($K45="","",percelen!IN39)</f>
        <v/>
      </c>
      <c r="R45" t="str">
        <f>IF($K45="","",percelen!IP39)</f>
        <v/>
      </c>
      <c r="S45" t="str">
        <f>IF($K45="","",percelen!IQ39)</f>
        <v/>
      </c>
      <c r="T45" t="str">
        <f>IF($K45="","",percelen!IR39)</f>
        <v/>
      </c>
      <c r="U45" t="str">
        <f>IF($K45="","",percelen!IS39)</f>
        <v/>
      </c>
      <c r="V45" s="286" t="str">
        <f>IF($K45="","",percelen!IT39)</f>
        <v/>
      </c>
      <c r="W45" s="285" t="str">
        <f>activiteiten!E38</f>
        <v/>
      </c>
      <c r="X45" t="str">
        <f>IF($W45="","",activiteiten!AL38)</f>
        <v/>
      </c>
      <c r="Y45" t="str">
        <f>IF($W45="","",activiteiten!AK38)</f>
        <v/>
      </c>
      <c r="Z45" t="str">
        <f>IF($W45="","",activiteiten!AU38)</f>
        <v/>
      </c>
      <c r="AA45" t="str">
        <f>IF($W45="","",activiteiten!AW38)</f>
        <v/>
      </c>
      <c r="AB45" t="str">
        <f>IF($W45="","",activiteiten!AX38)</f>
        <v/>
      </c>
      <c r="AC45" t="str">
        <f>IF($W45="","",activiteiten!AY38)</f>
        <v/>
      </c>
      <c r="AD45" t="str">
        <f>IF($W45="","",activiteiten!AZ38)</f>
        <v/>
      </c>
      <c r="AE45" s="286" t="str">
        <f>IF($W45="","",activiteiten!BA38)</f>
        <v/>
      </c>
    </row>
    <row r="46" spans="11:31" x14ac:dyDescent="0.25">
      <c r="K46" s="285" t="str">
        <f>percelen!E40</f>
        <v/>
      </c>
      <c r="L46" t="str">
        <f>IF($K46="","",percelen!BD40)</f>
        <v/>
      </c>
      <c r="M46" t="str">
        <f>IF($K46="","",percelen!BE40)</f>
        <v/>
      </c>
      <c r="N46" t="str">
        <f>IF($K46="","",percelen!BI40)</f>
        <v/>
      </c>
      <c r="O46" t="str">
        <f>IF($K46="","",percelen!BH40)</f>
        <v/>
      </c>
      <c r="P46" t="str">
        <f>IF($K46="","",percelen!DL40)</f>
        <v/>
      </c>
      <c r="Q46" t="str">
        <f>IF($K46="","",percelen!IN40)</f>
        <v/>
      </c>
      <c r="R46" t="str">
        <f>IF($K46="","",percelen!IP40)</f>
        <v/>
      </c>
      <c r="S46" t="str">
        <f>IF($K46="","",percelen!IQ40)</f>
        <v/>
      </c>
      <c r="T46" t="str">
        <f>IF($K46="","",percelen!IR40)</f>
        <v/>
      </c>
      <c r="U46" t="str">
        <f>IF($K46="","",percelen!IS40)</f>
        <v/>
      </c>
      <c r="V46" s="286" t="str">
        <f>IF($K46="","",percelen!IT40)</f>
        <v/>
      </c>
      <c r="W46" s="285" t="str">
        <f>activiteiten!E39</f>
        <v/>
      </c>
      <c r="X46" t="str">
        <f>IF($W46="","",activiteiten!AL39)</f>
        <v/>
      </c>
      <c r="Y46" t="str">
        <f>IF($W46="","",activiteiten!AK39)</f>
        <v/>
      </c>
      <c r="Z46" t="str">
        <f>IF($W46="","",activiteiten!AU39)</f>
        <v/>
      </c>
      <c r="AA46" t="str">
        <f>IF($W46="","",activiteiten!AW39)</f>
        <v/>
      </c>
      <c r="AB46" t="str">
        <f>IF($W46="","",activiteiten!AX39)</f>
        <v/>
      </c>
      <c r="AC46" t="str">
        <f>IF($W46="","",activiteiten!AY39)</f>
        <v/>
      </c>
      <c r="AD46" t="str">
        <f>IF($W46="","",activiteiten!AZ39)</f>
        <v/>
      </c>
      <c r="AE46" s="286" t="str">
        <f>IF($W46="","",activiteiten!BA39)</f>
        <v/>
      </c>
    </row>
    <row r="47" spans="11:31" x14ac:dyDescent="0.25">
      <c r="K47" s="285" t="str">
        <f>percelen!E41</f>
        <v/>
      </c>
      <c r="L47" t="str">
        <f>IF($K47="","",percelen!BD41)</f>
        <v/>
      </c>
      <c r="M47" t="str">
        <f>IF($K47="","",percelen!BE41)</f>
        <v/>
      </c>
      <c r="N47" t="str">
        <f>IF($K47="","",percelen!BI41)</f>
        <v/>
      </c>
      <c r="O47" t="str">
        <f>IF($K47="","",percelen!BH41)</f>
        <v/>
      </c>
      <c r="P47" t="str">
        <f>IF($K47="","",percelen!DL41)</f>
        <v/>
      </c>
      <c r="Q47" t="str">
        <f>IF($K47="","",percelen!IN41)</f>
        <v/>
      </c>
      <c r="R47" t="str">
        <f>IF($K47="","",percelen!IP41)</f>
        <v/>
      </c>
      <c r="S47" t="str">
        <f>IF($K47="","",percelen!IQ41)</f>
        <v/>
      </c>
      <c r="T47" t="str">
        <f>IF($K47="","",percelen!IR41)</f>
        <v/>
      </c>
      <c r="U47" t="str">
        <f>IF($K47="","",percelen!IS41)</f>
        <v/>
      </c>
      <c r="V47" s="286" t="str">
        <f>IF($K47="","",percelen!IT41)</f>
        <v/>
      </c>
      <c r="W47" s="285" t="str">
        <f>activiteiten!E40</f>
        <v/>
      </c>
      <c r="X47" t="str">
        <f>IF($W47="","",activiteiten!AL40)</f>
        <v/>
      </c>
      <c r="Y47" t="str">
        <f>IF($W47="","",activiteiten!AK40)</f>
        <v/>
      </c>
      <c r="Z47" t="str">
        <f>IF($W47="","",activiteiten!AU40)</f>
        <v/>
      </c>
      <c r="AA47" t="str">
        <f>IF($W47="","",activiteiten!AW40)</f>
        <v/>
      </c>
      <c r="AB47" t="str">
        <f>IF($W47="","",activiteiten!AX40)</f>
        <v/>
      </c>
      <c r="AC47" t="str">
        <f>IF($W47="","",activiteiten!AY40)</f>
        <v/>
      </c>
      <c r="AD47" t="str">
        <f>IF($W47="","",activiteiten!AZ40)</f>
        <v/>
      </c>
      <c r="AE47" s="286" t="str">
        <f>IF($W47="","",activiteiten!BA40)</f>
        <v/>
      </c>
    </row>
    <row r="48" spans="11:31" x14ac:dyDescent="0.25">
      <c r="K48" s="285" t="str">
        <f>percelen!E42</f>
        <v/>
      </c>
      <c r="L48" t="str">
        <f>IF($K48="","",percelen!BD42)</f>
        <v/>
      </c>
      <c r="M48" t="str">
        <f>IF($K48="","",percelen!BE42)</f>
        <v/>
      </c>
      <c r="N48" t="str">
        <f>IF($K48="","",percelen!BI42)</f>
        <v/>
      </c>
      <c r="O48" t="str">
        <f>IF($K48="","",percelen!BH42)</f>
        <v/>
      </c>
      <c r="P48" t="str">
        <f>IF($K48="","",percelen!DL42)</f>
        <v/>
      </c>
      <c r="Q48" t="str">
        <f>IF($K48="","",percelen!IN42)</f>
        <v/>
      </c>
      <c r="R48" t="str">
        <f>IF($K48="","",percelen!IP42)</f>
        <v/>
      </c>
      <c r="S48" t="str">
        <f>IF($K48="","",percelen!IQ42)</f>
        <v/>
      </c>
      <c r="T48" t="str">
        <f>IF($K48="","",percelen!IR42)</f>
        <v/>
      </c>
      <c r="U48" t="str">
        <f>IF($K48="","",percelen!IS42)</f>
        <v/>
      </c>
      <c r="V48" s="286" t="str">
        <f>IF($K48="","",percelen!IT42)</f>
        <v/>
      </c>
      <c r="W48" s="285" t="str">
        <f>activiteiten!E41</f>
        <v/>
      </c>
      <c r="X48" t="str">
        <f>IF($W48="","",activiteiten!AL41)</f>
        <v/>
      </c>
      <c r="Y48" t="str">
        <f>IF($W48="","",activiteiten!AK41)</f>
        <v/>
      </c>
      <c r="Z48" t="str">
        <f>IF($W48="","",activiteiten!AU41)</f>
        <v/>
      </c>
      <c r="AA48" t="str">
        <f>IF($W48="","",activiteiten!AW41)</f>
        <v/>
      </c>
      <c r="AB48" t="str">
        <f>IF($W48="","",activiteiten!AX41)</f>
        <v/>
      </c>
      <c r="AC48" t="str">
        <f>IF($W48="","",activiteiten!AY41)</f>
        <v/>
      </c>
      <c r="AD48" t="str">
        <f>IF($W48="","",activiteiten!AZ41)</f>
        <v/>
      </c>
      <c r="AE48" s="286" t="str">
        <f>IF($W48="","",activiteiten!BA41)</f>
        <v/>
      </c>
    </row>
    <row r="49" spans="11:31" x14ac:dyDescent="0.25">
      <c r="K49" s="285" t="str">
        <f>percelen!E43</f>
        <v/>
      </c>
      <c r="L49" t="str">
        <f>IF($K49="","",percelen!BD43)</f>
        <v/>
      </c>
      <c r="M49" t="str">
        <f>IF($K49="","",percelen!BE43)</f>
        <v/>
      </c>
      <c r="N49" t="str">
        <f>IF($K49="","",percelen!BI43)</f>
        <v/>
      </c>
      <c r="O49" t="str">
        <f>IF($K49="","",percelen!BH43)</f>
        <v/>
      </c>
      <c r="P49" t="str">
        <f>IF($K49="","",percelen!DL43)</f>
        <v/>
      </c>
      <c r="Q49" t="str">
        <f>IF($K49="","",percelen!IN43)</f>
        <v/>
      </c>
      <c r="R49" t="str">
        <f>IF($K49="","",percelen!IP43)</f>
        <v/>
      </c>
      <c r="S49" t="str">
        <f>IF($K49="","",percelen!IQ43)</f>
        <v/>
      </c>
      <c r="T49" t="str">
        <f>IF($K49="","",percelen!IR43)</f>
        <v/>
      </c>
      <c r="U49" t="str">
        <f>IF($K49="","",percelen!IS43)</f>
        <v/>
      </c>
      <c r="V49" s="286" t="str">
        <f>IF($K49="","",percelen!IT43)</f>
        <v/>
      </c>
      <c r="W49" s="285" t="str">
        <f>activiteiten!E42</f>
        <v/>
      </c>
      <c r="X49" t="str">
        <f>IF($W49="","",activiteiten!AL42)</f>
        <v/>
      </c>
      <c r="Y49" t="str">
        <f>IF($W49="","",activiteiten!AK42)</f>
        <v/>
      </c>
      <c r="Z49" t="str">
        <f>IF($W49="","",activiteiten!AU42)</f>
        <v/>
      </c>
      <c r="AA49" t="str">
        <f>IF($W49="","",activiteiten!AW42)</f>
        <v/>
      </c>
      <c r="AB49" t="str">
        <f>IF($W49="","",activiteiten!AX42)</f>
        <v/>
      </c>
      <c r="AC49" t="str">
        <f>IF($W49="","",activiteiten!AY42)</f>
        <v/>
      </c>
      <c r="AD49" t="str">
        <f>IF($W49="","",activiteiten!AZ42)</f>
        <v/>
      </c>
      <c r="AE49" s="286" t="str">
        <f>IF($W49="","",activiteiten!BA42)</f>
        <v/>
      </c>
    </row>
    <row r="50" spans="11:31" x14ac:dyDescent="0.25">
      <c r="K50" s="285" t="str">
        <f>percelen!E44</f>
        <v/>
      </c>
      <c r="L50" t="str">
        <f>IF($K50="","",percelen!BD44)</f>
        <v/>
      </c>
      <c r="M50" t="str">
        <f>IF($K50="","",percelen!BE44)</f>
        <v/>
      </c>
      <c r="N50" t="str">
        <f>IF($K50="","",percelen!BI44)</f>
        <v/>
      </c>
      <c r="O50" t="str">
        <f>IF($K50="","",percelen!BH44)</f>
        <v/>
      </c>
      <c r="P50" t="str">
        <f>IF($K50="","",percelen!DL44)</f>
        <v/>
      </c>
      <c r="Q50" t="str">
        <f>IF($K50="","",percelen!IN44)</f>
        <v/>
      </c>
      <c r="R50" t="str">
        <f>IF($K50="","",percelen!IP44)</f>
        <v/>
      </c>
      <c r="S50" t="str">
        <f>IF($K50="","",percelen!IQ44)</f>
        <v/>
      </c>
      <c r="T50" t="str">
        <f>IF($K50="","",percelen!IR44)</f>
        <v/>
      </c>
      <c r="U50" t="str">
        <f>IF($K50="","",percelen!IS44)</f>
        <v/>
      </c>
      <c r="V50" s="286" t="str">
        <f>IF($K50="","",percelen!IT44)</f>
        <v/>
      </c>
      <c r="W50" s="285" t="str">
        <f>activiteiten!E43</f>
        <v/>
      </c>
      <c r="X50" t="str">
        <f>IF($W50="","",activiteiten!AL43)</f>
        <v/>
      </c>
      <c r="Y50" t="str">
        <f>IF($W50="","",activiteiten!AK43)</f>
        <v/>
      </c>
      <c r="Z50" t="str">
        <f>IF($W50="","",activiteiten!AU43)</f>
        <v/>
      </c>
      <c r="AA50" t="str">
        <f>IF($W50="","",activiteiten!AW43)</f>
        <v/>
      </c>
      <c r="AB50" t="str">
        <f>IF($W50="","",activiteiten!AX43)</f>
        <v/>
      </c>
      <c r="AC50" t="str">
        <f>IF($W50="","",activiteiten!AY43)</f>
        <v/>
      </c>
      <c r="AD50" t="str">
        <f>IF($W50="","",activiteiten!AZ43)</f>
        <v/>
      </c>
      <c r="AE50" s="286" t="str">
        <f>IF($W50="","",activiteiten!BA43)</f>
        <v/>
      </c>
    </row>
    <row r="51" spans="11:31" x14ac:dyDescent="0.25">
      <c r="K51" s="285" t="str">
        <f>percelen!E45</f>
        <v/>
      </c>
      <c r="L51" t="str">
        <f>IF($K51="","",percelen!BD45)</f>
        <v/>
      </c>
      <c r="M51" t="str">
        <f>IF($K51="","",percelen!BE45)</f>
        <v/>
      </c>
      <c r="N51" t="str">
        <f>IF($K51="","",percelen!BI45)</f>
        <v/>
      </c>
      <c r="O51" t="str">
        <f>IF($K51="","",percelen!BH45)</f>
        <v/>
      </c>
      <c r="P51" t="str">
        <f>IF($K51="","",percelen!DL45)</f>
        <v/>
      </c>
      <c r="Q51" t="str">
        <f>IF($K51="","",percelen!IN45)</f>
        <v/>
      </c>
      <c r="R51" t="str">
        <f>IF($K51="","",percelen!IP45)</f>
        <v/>
      </c>
      <c r="S51" t="str">
        <f>IF($K51="","",percelen!IQ45)</f>
        <v/>
      </c>
      <c r="T51" t="str">
        <f>IF($K51="","",percelen!IR45)</f>
        <v/>
      </c>
      <c r="U51" t="str">
        <f>IF($K51="","",percelen!IS45)</f>
        <v/>
      </c>
      <c r="V51" s="286" t="str">
        <f>IF($K51="","",percelen!IT45)</f>
        <v/>
      </c>
      <c r="W51" s="285" t="str">
        <f>activiteiten!E44</f>
        <v/>
      </c>
      <c r="X51" t="str">
        <f>IF($W51="","",activiteiten!AL44)</f>
        <v/>
      </c>
      <c r="Y51" t="str">
        <f>IF($W51="","",activiteiten!AK44)</f>
        <v/>
      </c>
      <c r="Z51" t="str">
        <f>IF($W51="","",activiteiten!AU44)</f>
        <v/>
      </c>
      <c r="AA51" t="str">
        <f>IF($W51="","",activiteiten!AW44)</f>
        <v/>
      </c>
      <c r="AB51" t="str">
        <f>IF($W51="","",activiteiten!AX44)</f>
        <v/>
      </c>
      <c r="AC51" t="str">
        <f>IF($W51="","",activiteiten!AY44)</f>
        <v/>
      </c>
      <c r="AD51" t="str">
        <f>IF($W51="","",activiteiten!AZ44)</f>
        <v/>
      </c>
      <c r="AE51" s="286" t="str">
        <f>IF($W51="","",activiteiten!BA44)</f>
        <v/>
      </c>
    </row>
    <row r="52" spans="11:31" x14ac:dyDescent="0.25">
      <c r="K52" s="285" t="str">
        <f>percelen!E46</f>
        <v/>
      </c>
      <c r="L52" t="str">
        <f>IF($K52="","",percelen!BD46)</f>
        <v/>
      </c>
      <c r="M52" t="str">
        <f>IF($K52="","",percelen!BE46)</f>
        <v/>
      </c>
      <c r="N52" t="str">
        <f>IF($K52="","",percelen!BI46)</f>
        <v/>
      </c>
      <c r="O52" t="str">
        <f>IF($K52="","",percelen!BH46)</f>
        <v/>
      </c>
      <c r="P52" t="str">
        <f>IF($K52="","",percelen!DL46)</f>
        <v/>
      </c>
      <c r="Q52" t="str">
        <f>IF($K52="","",percelen!IN46)</f>
        <v/>
      </c>
      <c r="R52" t="str">
        <f>IF($K52="","",percelen!IP46)</f>
        <v/>
      </c>
      <c r="S52" t="str">
        <f>IF($K52="","",percelen!IQ46)</f>
        <v/>
      </c>
      <c r="T52" t="str">
        <f>IF($K52="","",percelen!IR46)</f>
        <v/>
      </c>
      <c r="U52" t="str">
        <f>IF($K52="","",percelen!IS46)</f>
        <v/>
      </c>
      <c r="V52" s="286" t="str">
        <f>IF($K52="","",percelen!IT46)</f>
        <v/>
      </c>
      <c r="W52" s="285" t="str">
        <f>activiteiten!E45</f>
        <v/>
      </c>
      <c r="X52" t="str">
        <f>IF($W52="","",activiteiten!AL45)</f>
        <v/>
      </c>
      <c r="Y52" t="str">
        <f>IF($W52="","",activiteiten!AK45)</f>
        <v/>
      </c>
      <c r="Z52" t="str">
        <f>IF($W52="","",activiteiten!AU45)</f>
        <v/>
      </c>
      <c r="AA52" t="str">
        <f>IF($W52="","",activiteiten!AW45)</f>
        <v/>
      </c>
      <c r="AB52" t="str">
        <f>IF($W52="","",activiteiten!AX45)</f>
        <v/>
      </c>
      <c r="AC52" t="str">
        <f>IF($W52="","",activiteiten!AY45)</f>
        <v/>
      </c>
      <c r="AD52" t="str">
        <f>IF($W52="","",activiteiten!AZ45)</f>
        <v/>
      </c>
      <c r="AE52" s="286" t="str">
        <f>IF($W52="","",activiteiten!BA45)</f>
        <v/>
      </c>
    </row>
    <row r="53" spans="11:31" x14ac:dyDescent="0.25">
      <c r="K53" s="285" t="str">
        <f>percelen!E47</f>
        <v/>
      </c>
      <c r="L53" t="str">
        <f>IF($K53="","",percelen!BD47)</f>
        <v/>
      </c>
      <c r="M53" t="str">
        <f>IF($K53="","",percelen!BE47)</f>
        <v/>
      </c>
      <c r="N53" t="str">
        <f>IF($K53="","",percelen!BI47)</f>
        <v/>
      </c>
      <c r="O53" t="str">
        <f>IF($K53="","",percelen!BH47)</f>
        <v/>
      </c>
      <c r="P53" t="str">
        <f>IF($K53="","",percelen!DL47)</f>
        <v/>
      </c>
      <c r="Q53" t="str">
        <f>IF($K53="","",percelen!IN47)</f>
        <v/>
      </c>
      <c r="R53" t="str">
        <f>IF($K53="","",percelen!IP47)</f>
        <v/>
      </c>
      <c r="S53" t="str">
        <f>IF($K53="","",percelen!IQ47)</f>
        <v/>
      </c>
      <c r="T53" t="str">
        <f>IF($K53="","",percelen!IR47)</f>
        <v/>
      </c>
      <c r="U53" t="str">
        <f>IF($K53="","",percelen!IS47)</f>
        <v/>
      </c>
      <c r="V53" s="286" t="str">
        <f>IF($K53="","",percelen!IT47)</f>
        <v/>
      </c>
      <c r="W53" s="285" t="str">
        <f>activiteiten!E46</f>
        <v/>
      </c>
      <c r="X53" t="str">
        <f>IF($W53="","",activiteiten!AL46)</f>
        <v/>
      </c>
      <c r="Y53" t="str">
        <f>IF($W53="","",activiteiten!AK46)</f>
        <v/>
      </c>
      <c r="Z53" t="str">
        <f>IF($W53="","",activiteiten!AU46)</f>
        <v/>
      </c>
      <c r="AA53" t="str">
        <f>IF($W53="","",activiteiten!AW46)</f>
        <v/>
      </c>
      <c r="AB53" t="str">
        <f>IF($W53="","",activiteiten!AX46)</f>
        <v/>
      </c>
      <c r="AC53" t="str">
        <f>IF($W53="","",activiteiten!AY46)</f>
        <v/>
      </c>
      <c r="AD53" t="str">
        <f>IF($W53="","",activiteiten!AZ46)</f>
        <v/>
      </c>
      <c r="AE53" s="286" t="str">
        <f>IF($W53="","",activiteiten!BA46)</f>
        <v/>
      </c>
    </row>
    <row r="54" spans="11:31" x14ac:dyDescent="0.25">
      <c r="K54" s="285" t="str">
        <f>percelen!E48</f>
        <v/>
      </c>
      <c r="L54" t="str">
        <f>IF($K54="","",percelen!BD48)</f>
        <v/>
      </c>
      <c r="M54" t="str">
        <f>IF($K54="","",percelen!BE48)</f>
        <v/>
      </c>
      <c r="N54" t="str">
        <f>IF($K54="","",percelen!BI48)</f>
        <v/>
      </c>
      <c r="O54" t="str">
        <f>IF($K54="","",percelen!BH48)</f>
        <v/>
      </c>
      <c r="P54" t="str">
        <f>IF($K54="","",percelen!DL48)</f>
        <v/>
      </c>
      <c r="Q54" t="str">
        <f>IF($K54="","",percelen!IN48)</f>
        <v/>
      </c>
      <c r="R54" t="str">
        <f>IF($K54="","",percelen!IP48)</f>
        <v/>
      </c>
      <c r="S54" t="str">
        <f>IF($K54="","",percelen!IQ48)</f>
        <v/>
      </c>
      <c r="T54" t="str">
        <f>IF($K54="","",percelen!IR48)</f>
        <v/>
      </c>
      <c r="U54" t="str">
        <f>IF($K54="","",percelen!IS48)</f>
        <v/>
      </c>
      <c r="V54" s="286" t="str">
        <f>IF($K54="","",percelen!IT48)</f>
        <v/>
      </c>
      <c r="W54" s="285" t="str">
        <f>activiteiten!E47</f>
        <v/>
      </c>
      <c r="X54" t="str">
        <f>IF($W54="","",activiteiten!AL47)</f>
        <v/>
      </c>
      <c r="Y54" t="str">
        <f>IF($W54="","",activiteiten!AK47)</f>
        <v/>
      </c>
      <c r="Z54" t="str">
        <f>IF($W54="","",activiteiten!AU47)</f>
        <v/>
      </c>
      <c r="AA54" t="str">
        <f>IF($W54="","",activiteiten!AW47)</f>
        <v/>
      </c>
      <c r="AB54" t="str">
        <f>IF($W54="","",activiteiten!AX47)</f>
        <v/>
      </c>
      <c r="AC54" t="str">
        <f>IF($W54="","",activiteiten!AY47)</f>
        <v/>
      </c>
      <c r="AD54" t="str">
        <f>IF($W54="","",activiteiten!AZ47)</f>
        <v/>
      </c>
      <c r="AE54" s="286" t="str">
        <f>IF($W54="","",activiteiten!BA47)</f>
        <v/>
      </c>
    </row>
    <row r="55" spans="11:31" x14ac:dyDescent="0.25">
      <c r="K55" s="285" t="str">
        <f>percelen!E49</f>
        <v/>
      </c>
      <c r="L55" t="str">
        <f>IF($K55="","",percelen!BD49)</f>
        <v/>
      </c>
      <c r="M55" t="str">
        <f>IF($K55="","",percelen!BE49)</f>
        <v/>
      </c>
      <c r="N55" t="str">
        <f>IF($K55="","",percelen!BI49)</f>
        <v/>
      </c>
      <c r="O55" t="str">
        <f>IF($K55="","",percelen!BH49)</f>
        <v/>
      </c>
      <c r="P55" t="str">
        <f>IF($K55="","",percelen!DL49)</f>
        <v/>
      </c>
      <c r="Q55" t="str">
        <f>IF($K55="","",percelen!IN49)</f>
        <v/>
      </c>
      <c r="R55" t="str">
        <f>IF($K55="","",percelen!IP49)</f>
        <v/>
      </c>
      <c r="S55" t="str">
        <f>IF($K55="","",percelen!IQ49)</f>
        <v/>
      </c>
      <c r="T55" t="str">
        <f>IF($K55="","",percelen!IR49)</f>
        <v/>
      </c>
      <c r="U55" t="str">
        <f>IF($K55="","",percelen!IS49)</f>
        <v/>
      </c>
      <c r="V55" s="286" t="str">
        <f>IF($K55="","",percelen!IT49)</f>
        <v/>
      </c>
      <c r="W55" s="285" t="str">
        <f>activiteiten!E48</f>
        <v/>
      </c>
      <c r="X55" t="str">
        <f>IF($W55="","",activiteiten!AL48)</f>
        <v/>
      </c>
      <c r="Y55" t="str">
        <f>IF($W55="","",activiteiten!AK48)</f>
        <v/>
      </c>
      <c r="Z55" t="str">
        <f>IF($W55="","",activiteiten!AU48)</f>
        <v/>
      </c>
      <c r="AA55" t="str">
        <f>IF($W55="","",activiteiten!AW48)</f>
        <v/>
      </c>
      <c r="AB55" t="str">
        <f>IF($W55="","",activiteiten!AX48)</f>
        <v/>
      </c>
      <c r="AC55" t="str">
        <f>IF($W55="","",activiteiten!AY48)</f>
        <v/>
      </c>
      <c r="AD55" t="str">
        <f>IF($W55="","",activiteiten!AZ48)</f>
        <v/>
      </c>
      <c r="AE55" s="286" t="str">
        <f>IF($W55="","",activiteiten!BA48)</f>
        <v/>
      </c>
    </row>
    <row r="56" spans="11:31" x14ac:dyDescent="0.25">
      <c r="K56" s="285" t="str">
        <f>percelen!E50</f>
        <v/>
      </c>
      <c r="L56" t="str">
        <f>IF($K56="","",percelen!BD50)</f>
        <v/>
      </c>
      <c r="M56" t="str">
        <f>IF($K56="","",percelen!BE50)</f>
        <v/>
      </c>
      <c r="N56" t="str">
        <f>IF($K56="","",percelen!BI50)</f>
        <v/>
      </c>
      <c r="O56" t="str">
        <f>IF($K56="","",percelen!BH50)</f>
        <v/>
      </c>
      <c r="P56" t="str">
        <f>IF($K56="","",percelen!DL50)</f>
        <v/>
      </c>
      <c r="Q56" t="str">
        <f>IF($K56="","",percelen!IN50)</f>
        <v/>
      </c>
      <c r="R56" t="str">
        <f>IF($K56="","",percelen!IP50)</f>
        <v/>
      </c>
      <c r="S56" t="str">
        <f>IF($K56="","",percelen!IQ50)</f>
        <v/>
      </c>
      <c r="T56" t="str">
        <f>IF($K56="","",percelen!IR50)</f>
        <v/>
      </c>
      <c r="U56" t="str">
        <f>IF($K56="","",percelen!IS50)</f>
        <v/>
      </c>
      <c r="V56" s="286" t="str">
        <f>IF($K56="","",percelen!IT50)</f>
        <v/>
      </c>
      <c r="W56" s="285" t="str">
        <f>activiteiten!E49</f>
        <v/>
      </c>
      <c r="X56" t="str">
        <f>IF($W56="","",activiteiten!AL49)</f>
        <v/>
      </c>
      <c r="Y56" t="str">
        <f>IF($W56="","",activiteiten!AK49)</f>
        <v/>
      </c>
      <c r="Z56" t="str">
        <f>IF($W56="","",activiteiten!AU49)</f>
        <v/>
      </c>
      <c r="AA56" t="str">
        <f>IF($W56="","",activiteiten!AW49)</f>
        <v/>
      </c>
      <c r="AB56" t="str">
        <f>IF($W56="","",activiteiten!AX49)</f>
        <v/>
      </c>
      <c r="AC56" t="str">
        <f>IF($W56="","",activiteiten!AY49)</f>
        <v/>
      </c>
      <c r="AD56" t="str">
        <f>IF($W56="","",activiteiten!AZ49)</f>
        <v/>
      </c>
      <c r="AE56" s="286" t="str">
        <f>IF($W56="","",activiteiten!BA49)</f>
        <v/>
      </c>
    </row>
    <row r="57" spans="11:31" x14ac:dyDescent="0.25">
      <c r="K57" s="285" t="str">
        <f>percelen!E51</f>
        <v/>
      </c>
      <c r="L57" t="str">
        <f>IF($K57="","",percelen!BD51)</f>
        <v/>
      </c>
      <c r="M57" t="str">
        <f>IF($K57="","",percelen!BE51)</f>
        <v/>
      </c>
      <c r="N57" t="str">
        <f>IF($K57="","",percelen!BI51)</f>
        <v/>
      </c>
      <c r="O57" t="str">
        <f>IF($K57="","",percelen!BH51)</f>
        <v/>
      </c>
      <c r="P57" t="str">
        <f>IF($K57="","",percelen!DL51)</f>
        <v/>
      </c>
      <c r="Q57" t="str">
        <f>IF($K57="","",percelen!IN51)</f>
        <v/>
      </c>
      <c r="R57" t="str">
        <f>IF($K57="","",percelen!IP51)</f>
        <v/>
      </c>
      <c r="S57" t="str">
        <f>IF($K57="","",percelen!IQ51)</f>
        <v/>
      </c>
      <c r="T57" t="str">
        <f>IF($K57="","",percelen!IR51)</f>
        <v/>
      </c>
      <c r="U57" t="str">
        <f>IF($K57="","",percelen!IS51)</f>
        <v/>
      </c>
      <c r="V57" s="286" t="str">
        <f>IF($K57="","",percelen!IT51)</f>
        <v/>
      </c>
      <c r="W57" s="285" t="str">
        <f>activiteiten!E50</f>
        <v/>
      </c>
      <c r="X57" t="str">
        <f>IF($W57="","",activiteiten!AL50)</f>
        <v/>
      </c>
      <c r="Y57" t="str">
        <f>IF($W57="","",activiteiten!AK50)</f>
        <v/>
      </c>
      <c r="Z57" t="str">
        <f>IF($W57="","",activiteiten!AU50)</f>
        <v/>
      </c>
      <c r="AA57" t="str">
        <f>IF($W57="","",activiteiten!AW50)</f>
        <v/>
      </c>
      <c r="AB57" t="str">
        <f>IF($W57="","",activiteiten!AX50)</f>
        <v/>
      </c>
      <c r="AC57" t="str">
        <f>IF($W57="","",activiteiten!AY50)</f>
        <v/>
      </c>
      <c r="AD57" t="str">
        <f>IF($W57="","",activiteiten!AZ50)</f>
        <v/>
      </c>
      <c r="AE57" s="286" t="str">
        <f>IF($W57="","",activiteiten!BA50)</f>
        <v/>
      </c>
    </row>
    <row r="58" spans="11:31" x14ac:dyDescent="0.25">
      <c r="K58" s="285" t="str">
        <f>percelen!E52</f>
        <v/>
      </c>
      <c r="L58" t="str">
        <f>IF($K58="","",percelen!BD52)</f>
        <v/>
      </c>
      <c r="M58" t="str">
        <f>IF($K58="","",percelen!BE52)</f>
        <v/>
      </c>
      <c r="N58" t="str">
        <f>IF($K58="","",percelen!BI52)</f>
        <v/>
      </c>
      <c r="O58" t="str">
        <f>IF($K58="","",percelen!BH52)</f>
        <v/>
      </c>
      <c r="P58" t="str">
        <f>IF($K58="","",percelen!DL52)</f>
        <v/>
      </c>
      <c r="Q58" t="str">
        <f>IF($K58="","",percelen!IN52)</f>
        <v/>
      </c>
      <c r="R58" t="str">
        <f>IF($K58="","",percelen!IP52)</f>
        <v/>
      </c>
      <c r="S58" t="str">
        <f>IF($K58="","",percelen!IQ52)</f>
        <v/>
      </c>
      <c r="T58" t="str">
        <f>IF($K58="","",percelen!IR52)</f>
        <v/>
      </c>
      <c r="U58" t="str">
        <f>IF($K58="","",percelen!IS52)</f>
        <v/>
      </c>
      <c r="V58" s="286" t="str">
        <f>IF($K58="","",percelen!IT52)</f>
        <v/>
      </c>
      <c r="W58" s="285" t="str">
        <f>activiteiten!E51</f>
        <v/>
      </c>
      <c r="X58" t="str">
        <f>IF($W58="","",activiteiten!AL51)</f>
        <v/>
      </c>
      <c r="Y58" t="str">
        <f>IF($W58="","",activiteiten!AK51)</f>
        <v/>
      </c>
      <c r="Z58" t="str">
        <f>IF($W58="","",activiteiten!AU51)</f>
        <v/>
      </c>
      <c r="AA58" t="str">
        <f>IF($W58="","",activiteiten!AW51)</f>
        <v/>
      </c>
      <c r="AB58" t="str">
        <f>IF($W58="","",activiteiten!AX51)</f>
        <v/>
      </c>
      <c r="AC58" t="str">
        <f>IF($W58="","",activiteiten!AY51)</f>
        <v/>
      </c>
      <c r="AD58" t="str">
        <f>IF($W58="","",activiteiten!AZ51)</f>
        <v/>
      </c>
      <c r="AE58" s="286" t="str">
        <f>IF($W58="","",activiteiten!BA51)</f>
        <v/>
      </c>
    </row>
    <row r="59" spans="11:31" x14ac:dyDescent="0.25">
      <c r="K59" s="285" t="str">
        <f>percelen!E53</f>
        <v/>
      </c>
      <c r="L59" t="str">
        <f>IF($K59="","",percelen!BD53)</f>
        <v/>
      </c>
      <c r="M59" t="str">
        <f>IF($K59="","",percelen!BE53)</f>
        <v/>
      </c>
      <c r="N59" t="str">
        <f>IF($K59="","",percelen!BI53)</f>
        <v/>
      </c>
      <c r="O59" t="str">
        <f>IF($K59="","",percelen!BH53)</f>
        <v/>
      </c>
      <c r="P59" t="str">
        <f>IF($K59="","",percelen!DL53)</f>
        <v/>
      </c>
      <c r="Q59" t="str">
        <f>IF($K59="","",percelen!IN53)</f>
        <v/>
      </c>
      <c r="R59" t="str">
        <f>IF($K59="","",percelen!IP53)</f>
        <v/>
      </c>
      <c r="S59" t="str">
        <f>IF($K59="","",percelen!IQ53)</f>
        <v/>
      </c>
      <c r="T59" t="str">
        <f>IF($K59="","",percelen!IR53)</f>
        <v/>
      </c>
      <c r="U59" t="str">
        <f>IF($K59="","",percelen!IS53)</f>
        <v/>
      </c>
      <c r="V59" s="286" t="str">
        <f>IF($K59="","",percelen!IT53)</f>
        <v/>
      </c>
      <c r="W59" s="285" t="str">
        <f>activiteiten!E52</f>
        <v/>
      </c>
      <c r="X59" t="str">
        <f>IF($W59="","",activiteiten!AL52)</f>
        <v/>
      </c>
      <c r="Y59" t="str">
        <f>IF($W59="","",activiteiten!AK52)</f>
        <v/>
      </c>
      <c r="Z59" t="str">
        <f>IF($W59="","",activiteiten!AU52)</f>
        <v/>
      </c>
      <c r="AA59" t="str">
        <f>IF($W59="","",activiteiten!AW52)</f>
        <v/>
      </c>
      <c r="AB59" t="str">
        <f>IF($W59="","",activiteiten!AX52)</f>
        <v/>
      </c>
      <c r="AC59" t="str">
        <f>IF($W59="","",activiteiten!AY52)</f>
        <v/>
      </c>
      <c r="AD59" t="str">
        <f>IF($W59="","",activiteiten!AZ52)</f>
        <v/>
      </c>
      <c r="AE59" s="286" t="str">
        <f>IF($W59="","",activiteiten!BA52)</f>
        <v/>
      </c>
    </row>
    <row r="60" spans="11:31" x14ac:dyDescent="0.25">
      <c r="K60" s="285" t="str">
        <f>percelen!E54</f>
        <v/>
      </c>
      <c r="L60" t="str">
        <f>IF($K60="","",percelen!BD54)</f>
        <v/>
      </c>
      <c r="M60" t="str">
        <f>IF($K60="","",percelen!BE54)</f>
        <v/>
      </c>
      <c r="N60" t="str">
        <f>IF($K60="","",percelen!BI54)</f>
        <v/>
      </c>
      <c r="O60" t="str">
        <f>IF($K60="","",percelen!BH54)</f>
        <v/>
      </c>
      <c r="P60" t="str">
        <f>IF($K60="","",percelen!DL54)</f>
        <v/>
      </c>
      <c r="Q60" t="str">
        <f>IF($K60="","",percelen!IN54)</f>
        <v/>
      </c>
      <c r="R60" t="str">
        <f>IF($K60="","",percelen!IP54)</f>
        <v/>
      </c>
      <c r="S60" t="str">
        <f>IF($K60="","",percelen!IQ54)</f>
        <v/>
      </c>
      <c r="T60" t="str">
        <f>IF($K60="","",percelen!IR54)</f>
        <v/>
      </c>
      <c r="U60" t="str">
        <f>IF($K60="","",percelen!IS54)</f>
        <v/>
      </c>
      <c r="V60" s="286" t="str">
        <f>IF($K60="","",percelen!IT54)</f>
        <v/>
      </c>
      <c r="W60" s="285" t="str">
        <f>activiteiten!E53</f>
        <v/>
      </c>
      <c r="X60" t="str">
        <f>IF($W60="","",activiteiten!AL53)</f>
        <v/>
      </c>
      <c r="Y60" t="str">
        <f>IF($W60="","",activiteiten!AK53)</f>
        <v/>
      </c>
      <c r="Z60" t="str">
        <f>IF($W60="","",activiteiten!AU53)</f>
        <v/>
      </c>
      <c r="AA60" t="str">
        <f>IF($W60="","",activiteiten!AW53)</f>
        <v/>
      </c>
      <c r="AB60" t="str">
        <f>IF($W60="","",activiteiten!AX53)</f>
        <v/>
      </c>
      <c r="AC60" t="str">
        <f>IF($W60="","",activiteiten!AY53)</f>
        <v/>
      </c>
      <c r="AD60" t="str">
        <f>IF($W60="","",activiteiten!AZ53)</f>
        <v/>
      </c>
      <c r="AE60" s="286" t="str">
        <f>IF($W60="","",activiteiten!BA53)</f>
        <v/>
      </c>
    </row>
    <row r="61" spans="11:31" x14ac:dyDescent="0.25">
      <c r="K61" s="285" t="str">
        <f>percelen!E55</f>
        <v/>
      </c>
      <c r="L61" t="str">
        <f>IF($K61="","",percelen!BD55)</f>
        <v/>
      </c>
      <c r="M61" t="str">
        <f>IF($K61="","",percelen!BE55)</f>
        <v/>
      </c>
      <c r="N61" t="str">
        <f>IF($K61="","",percelen!BI55)</f>
        <v/>
      </c>
      <c r="O61" t="str">
        <f>IF($K61="","",percelen!BH55)</f>
        <v/>
      </c>
      <c r="P61" t="str">
        <f>IF($K61="","",percelen!DL55)</f>
        <v/>
      </c>
      <c r="Q61" t="str">
        <f>IF($K61="","",percelen!IN55)</f>
        <v/>
      </c>
      <c r="R61" t="str">
        <f>IF($K61="","",percelen!IP55)</f>
        <v/>
      </c>
      <c r="S61" t="str">
        <f>IF($K61="","",percelen!IQ55)</f>
        <v/>
      </c>
      <c r="T61" t="str">
        <f>IF($K61="","",percelen!IR55)</f>
        <v/>
      </c>
      <c r="U61" t="str">
        <f>IF($K61="","",percelen!IS55)</f>
        <v/>
      </c>
      <c r="V61" s="286" t="str">
        <f>IF($K61="","",percelen!IT55)</f>
        <v/>
      </c>
      <c r="W61" s="285" t="str">
        <f>activiteiten!E54</f>
        <v/>
      </c>
      <c r="X61" t="str">
        <f>IF($W61="","",activiteiten!AL54)</f>
        <v/>
      </c>
      <c r="Y61" t="str">
        <f>IF($W61="","",activiteiten!AK54)</f>
        <v/>
      </c>
      <c r="Z61" t="str">
        <f>IF($W61="","",activiteiten!AU54)</f>
        <v/>
      </c>
      <c r="AA61" t="str">
        <f>IF($W61="","",activiteiten!AW54)</f>
        <v/>
      </c>
      <c r="AB61" t="str">
        <f>IF($W61="","",activiteiten!AX54)</f>
        <v/>
      </c>
      <c r="AC61" t="str">
        <f>IF($W61="","",activiteiten!AY54)</f>
        <v/>
      </c>
      <c r="AD61" t="str">
        <f>IF($W61="","",activiteiten!AZ54)</f>
        <v/>
      </c>
      <c r="AE61" s="286" t="str">
        <f>IF($W61="","",activiteiten!BA54)</f>
        <v/>
      </c>
    </row>
    <row r="62" spans="11:31" x14ac:dyDescent="0.25">
      <c r="K62" s="285" t="str">
        <f>percelen!E56</f>
        <v/>
      </c>
      <c r="L62" t="str">
        <f>IF($K62="","",percelen!BD56)</f>
        <v/>
      </c>
      <c r="M62" t="str">
        <f>IF($K62="","",percelen!BE56)</f>
        <v/>
      </c>
      <c r="N62" t="str">
        <f>IF($K62="","",percelen!BI56)</f>
        <v/>
      </c>
      <c r="O62" t="str">
        <f>IF($K62="","",percelen!BH56)</f>
        <v/>
      </c>
      <c r="P62" t="str">
        <f>IF($K62="","",percelen!DL56)</f>
        <v/>
      </c>
      <c r="Q62" t="str">
        <f>IF($K62="","",percelen!IN56)</f>
        <v/>
      </c>
      <c r="R62" t="str">
        <f>IF($K62="","",percelen!IP56)</f>
        <v/>
      </c>
      <c r="S62" t="str">
        <f>IF($K62="","",percelen!IQ56)</f>
        <v/>
      </c>
      <c r="T62" t="str">
        <f>IF($K62="","",percelen!IR56)</f>
        <v/>
      </c>
      <c r="U62" t="str">
        <f>IF($K62="","",percelen!IS56)</f>
        <v/>
      </c>
      <c r="V62" s="286" t="str">
        <f>IF($K62="","",percelen!IT56)</f>
        <v/>
      </c>
      <c r="W62" s="285" t="str">
        <f>activiteiten!E55</f>
        <v/>
      </c>
      <c r="X62" t="str">
        <f>IF($W62="","",activiteiten!AL55)</f>
        <v/>
      </c>
      <c r="Y62" t="str">
        <f>IF($W62="","",activiteiten!AK55)</f>
        <v/>
      </c>
      <c r="Z62" t="str">
        <f>IF($W62="","",activiteiten!AU55)</f>
        <v/>
      </c>
      <c r="AA62" t="str">
        <f>IF($W62="","",activiteiten!AW55)</f>
        <v/>
      </c>
      <c r="AB62" t="str">
        <f>IF($W62="","",activiteiten!AX55)</f>
        <v/>
      </c>
      <c r="AC62" t="str">
        <f>IF($W62="","",activiteiten!AY55)</f>
        <v/>
      </c>
      <c r="AD62" t="str">
        <f>IF($W62="","",activiteiten!AZ55)</f>
        <v/>
      </c>
      <c r="AE62" s="286" t="str">
        <f>IF($W62="","",activiteiten!BA55)</f>
        <v/>
      </c>
    </row>
    <row r="63" spans="11:31" x14ac:dyDescent="0.25">
      <c r="K63" s="285" t="str">
        <f>percelen!E57</f>
        <v/>
      </c>
      <c r="L63" t="str">
        <f>IF($K63="","",percelen!BD57)</f>
        <v/>
      </c>
      <c r="M63" t="str">
        <f>IF($K63="","",percelen!BE57)</f>
        <v/>
      </c>
      <c r="N63" t="str">
        <f>IF($K63="","",percelen!BI57)</f>
        <v/>
      </c>
      <c r="O63" t="str">
        <f>IF($K63="","",percelen!BH57)</f>
        <v/>
      </c>
      <c r="P63" t="str">
        <f>IF($K63="","",percelen!DL57)</f>
        <v/>
      </c>
      <c r="Q63" t="str">
        <f>IF($K63="","",percelen!IN57)</f>
        <v/>
      </c>
      <c r="R63" t="str">
        <f>IF($K63="","",percelen!IP57)</f>
        <v/>
      </c>
      <c r="S63" t="str">
        <f>IF($K63="","",percelen!IQ57)</f>
        <v/>
      </c>
      <c r="T63" t="str">
        <f>IF($K63="","",percelen!IR57)</f>
        <v/>
      </c>
      <c r="U63" t="str">
        <f>IF($K63="","",percelen!IS57)</f>
        <v/>
      </c>
      <c r="V63" s="286" t="str">
        <f>IF($K63="","",percelen!IT57)</f>
        <v/>
      </c>
      <c r="W63" s="285" t="str">
        <f>activiteiten!E56</f>
        <v/>
      </c>
      <c r="X63" t="str">
        <f>IF($W63="","",activiteiten!AL56)</f>
        <v/>
      </c>
      <c r="Y63" t="str">
        <f>IF($W63="","",activiteiten!AK56)</f>
        <v/>
      </c>
      <c r="Z63" t="str">
        <f>IF($W63="","",activiteiten!AU56)</f>
        <v/>
      </c>
      <c r="AA63" t="str">
        <f>IF($W63="","",activiteiten!AW56)</f>
        <v/>
      </c>
      <c r="AB63" t="str">
        <f>IF($W63="","",activiteiten!AX56)</f>
        <v/>
      </c>
      <c r="AC63" t="str">
        <f>IF($W63="","",activiteiten!AY56)</f>
        <v/>
      </c>
      <c r="AD63" t="str">
        <f>IF($W63="","",activiteiten!AZ56)</f>
        <v/>
      </c>
      <c r="AE63" s="286" t="str">
        <f>IF($W63="","",activiteiten!BA56)</f>
        <v/>
      </c>
    </row>
    <row r="64" spans="11:31" x14ac:dyDescent="0.25">
      <c r="K64" s="285" t="str">
        <f>percelen!E58</f>
        <v/>
      </c>
      <c r="L64" t="str">
        <f>IF($K64="","",percelen!BD58)</f>
        <v/>
      </c>
      <c r="M64" t="str">
        <f>IF($K64="","",percelen!BE58)</f>
        <v/>
      </c>
      <c r="N64" t="str">
        <f>IF($K64="","",percelen!BI58)</f>
        <v/>
      </c>
      <c r="O64" t="str">
        <f>IF($K64="","",percelen!BH58)</f>
        <v/>
      </c>
      <c r="P64" t="str">
        <f>IF($K64="","",percelen!DL58)</f>
        <v/>
      </c>
      <c r="Q64" t="str">
        <f>IF($K64="","",percelen!IN58)</f>
        <v/>
      </c>
      <c r="R64" t="str">
        <f>IF($K64="","",percelen!IP58)</f>
        <v/>
      </c>
      <c r="S64" t="str">
        <f>IF($K64="","",percelen!IQ58)</f>
        <v/>
      </c>
      <c r="T64" t="str">
        <f>IF($K64="","",percelen!IR58)</f>
        <v/>
      </c>
      <c r="U64" t="str">
        <f>IF($K64="","",percelen!IS58)</f>
        <v/>
      </c>
      <c r="V64" s="286" t="str">
        <f>IF($K64="","",percelen!IT58)</f>
        <v/>
      </c>
      <c r="W64" s="285" t="str">
        <f>activiteiten!E57</f>
        <v/>
      </c>
      <c r="X64" t="str">
        <f>IF($W64="","",activiteiten!AL57)</f>
        <v/>
      </c>
      <c r="Y64" t="str">
        <f>IF($W64="","",activiteiten!AK57)</f>
        <v/>
      </c>
      <c r="Z64" t="str">
        <f>IF($W64="","",activiteiten!AU57)</f>
        <v/>
      </c>
      <c r="AA64" t="str">
        <f>IF($W64="","",activiteiten!AW57)</f>
        <v/>
      </c>
      <c r="AB64" t="str">
        <f>IF($W64="","",activiteiten!AX57)</f>
        <v/>
      </c>
      <c r="AC64" t="str">
        <f>IF($W64="","",activiteiten!AY57)</f>
        <v/>
      </c>
      <c r="AD64" t="str">
        <f>IF($W64="","",activiteiten!AZ57)</f>
        <v/>
      </c>
      <c r="AE64" s="286" t="str">
        <f>IF($W64="","",activiteiten!BA57)</f>
        <v/>
      </c>
    </row>
    <row r="65" spans="11:31" x14ac:dyDescent="0.25">
      <c r="K65" s="285" t="str">
        <f>percelen!E59</f>
        <v/>
      </c>
      <c r="L65" t="str">
        <f>IF($K65="","",percelen!BD59)</f>
        <v/>
      </c>
      <c r="M65" t="str">
        <f>IF($K65="","",percelen!BE59)</f>
        <v/>
      </c>
      <c r="N65" t="str">
        <f>IF($K65="","",percelen!BI59)</f>
        <v/>
      </c>
      <c r="O65" t="str">
        <f>IF($K65="","",percelen!BH59)</f>
        <v/>
      </c>
      <c r="P65" t="str">
        <f>IF($K65="","",percelen!DL59)</f>
        <v/>
      </c>
      <c r="Q65" t="str">
        <f>IF($K65="","",percelen!IN59)</f>
        <v/>
      </c>
      <c r="R65" t="str">
        <f>IF($K65="","",percelen!IP59)</f>
        <v/>
      </c>
      <c r="S65" t="str">
        <f>IF($K65="","",percelen!IQ59)</f>
        <v/>
      </c>
      <c r="T65" t="str">
        <f>IF($K65="","",percelen!IR59)</f>
        <v/>
      </c>
      <c r="U65" t="str">
        <f>IF($K65="","",percelen!IS59)</f>
        <v/>
      </c>
      <c r="V65" s="286" t="str">
        <f>IF($K65="","",percelen!IT59)</f>
        <v/>
      </c>
      <c r="W65" s="285" t="str">
        <f>activiteiten!E58</f>
        <v/>
      </c>
      <c r="X65" t="str">
        <f>IF($W65="","",activiteiten!AL58)</f>
        <v/>
      </c>
      <c r="Y65" t="str">
        <f>IF($W65="","",activiteiten!AK58)</f>
        <v/>
      </c>
      <c r="Z65" t="str">
        <f>IF($W65="","",activiteiten!AU58)</f>
        <v/>
      </c>
      <c r="AA65" t="str">
        <f>IF($W65="","",activiteiten!AW58)</f>
        <v/>
      </c>
      <c r="AB65" t="str">
        <f>IF($W65="","",activiteiten!AX58)</f>
        <v/>
      </c>
      <c r="AC65" t="str">
        <f>IF($W65="","",activiteiten!AY58)</f>
        <v/>
      </c>
      <c r="AD65" t="str">
        <f>IF($W65="","",activiteiten!AZ58)</f>
        <v/>
      </c>
      <c r="AE65" s="286" t="str">
        <f>IF($W65="","",activiteiten!BA58)</f>
        <v/>
      </c>
    </row>
    <row r="66" spans="11:31" x14ac:dyDescent="0.25">
      <c r="K66" s="285" t="str">
        <f>percelen!E60</f>
        <v/>
      </c>
      <c r="L66" t="str">
        <f>IF($K66="","",percelen!BD60)</f>
        <v/>
      </c>
      <c r="M66" t="str">
        <f>IF($K66="","",percelen!BE60)</f>
        <v/>
      </c>
      <c r="N66" t="str">
        <f>IF($K66="","",percelen!BI60)</f>
        <v/>
      </c>
      <c r="O66" t="str">
        <f>IF($K66="","",percelen!BH60)</f>
        <v/>
      </c>
      <c r="P66" t="str">
        <f>IF($K66="","",percelen!DL60)</f>
        <v/>
      </c>
      <c r="Q66" t="str">
        <f>IF($K66="","",percelen!IN60)</f>
        <v/>
      </c>
      <c r="R66" t="str">
        <f>IF($K66="","",percelen!IP60)</f>
        <v/>
      </c>
      <c r="S66" t="str">
        <f>IF($K66="","",percelen!IQ60)</f>
        <v/>
      </c>
      <c r="T66" t="str">
        <f>IF($K66="","",percelen!IR60)</f>
        <v/>
      </c>
      <c r="U66" t="str">
        <f>IF($K66="","",percelen!IS60)</f>
        <v/>
      </c>
      <c r="V66" s="286" t="str">
        <f>IF($K66="","",percelen!IT60)</f>
        <v/>
      </c>
      <c r="W66" s="285" t="str">
        <f>activiteiten!E59</f>
        <v/>
      </c>
      <c r="X66" t="str">
        <f>IF($W66="","",activiteiten!AL59)</f>
        <v/>
      </c>
      <c r="Y66" t="str">
        <f>IF($W66="","",activiteiten!AK59)</f>
        <v/>
      </c>
      <c r="Z66" t="str">
        <f>IF($W66="","",activiteiten!AU59)</f>
        <v/>
      </c>
      <c r="AA66" t="str">
        <f>IF($W66="","",activiteiten!AW59)</f>
        <v/>
      </c>
      <c r="AB66" t="str">
        <f>IF($W66="","",activiteiten!AX59)</f>
        <v/>
      </c>
      <c r="AC66" t="str">
        <f>IF($W66="","",activiteiten!AY59)</f>
        <v/>
      </c>
      <c r="AD66" t="str">
        <f>IF($W66="","",activiteiten!AZ59)</f>
        <v/>
      </c>
      <c r="AE66" s="286" t="str">
        <f>IF($W66="","",activiteiten!BA59)</f>
        <v/>
      </c>
    </row>
    <row r="67" spans="11:31" x14ac:dyDescent="0.25">
      <c r="K67" s="285" t="str">
        <f>percelen!E61</f>
        <v/>
      </c>
      <c r="L67" t="str">
        <f>IF($K67="","",percelen!BD61)</f>
        <v/>
      </c>
      <c r="M67" t="str">
        <f>IF($K67="","",percelen!BE61)</f>
        <v/>
      </c>
      <c r="N67" t="str">
        <f>IF($K67="","",percelen!BI61)</f>
        <v/>
      </c>
      <c r="O67" t="str">
        <f>IF($K67="","",percelen!BH61)</f>
        <v/>
      </c>
      <c r="P67" t="str">
        <f>IF($K67="","",percelen!DL61)</f>
        <v/>
      </c>
      <c r="Q67" t="str">
        <f>IF($K67="","",percelen!IN61)</f>
        <v/>
      </c>
      <c r="R67" t="str">
        <f>IF($K67="","",percelen!IP61)</f>
        <v/>
      </c>
      <c r="S67" t="str">
        <f>IF($K67="","",percelen!IQ61)</f>
        <v/>
      </c>
      <c r="T67" t="str">
        <f>IF($K67="","",percelen!IR61)</f>
        <v/>
      </c>
      <c r="U67" t="str">
        <f>IF($K67="","",percelen!IS61)</f>
        <v/>
      </c>
      <c r="V67" s="286" t="str">
        <f>IF($K67="","",percelen!IT61)</f>
        <v/>
      </c>
      <c r="W67" s="285" t="str">
        <f>activiteiten!E60</f>
        <v/>
      </c>
      <c r="X67" t="str">
        <f>IF($W67="","",activiteiten!AL60)</f>
        <v/>
      </c>
      <c r="Y67" t="str">
        <f>IF($W67="","",activiteiten!AK60)</f>
        <v/>
      </c>
      <c r="Z67" t="str">
        <f>IF($W67="","",activiteiten!AU60)</f>
        <v/>
      </c>
      <c r="AA67" t="str">
        <f>IF($W67="","",activiteiten!AW60)</f>
        <v/>
      </c>
      <c r="AB67" t="str">
        <f>IF($W67="","",activiteiten!AX60)</f>
        <v/>
      </c>
      <c r="AC67" t="str">
        <f>IF($W67="","",activiteiten!AY60)</f>
        <v/>
      </c>
      <c r="AD67" t="str">
        <f>IF($W67="","",activiteiten!AZ60)</f>
        <v/>
      </c>
      <c r="AE67" s="286" t="str">
        <f>IF($W67="","",activiteiten!BA60)</f>
        <v/>
      </c>
    </row>
    <row r="68" spans="11:31" x14ac:dyDescent="0.25">
      <c r="K68" s="285" t="str">
        <f>percelen!E62</f>
        <v/>
      </c>
      <c r="L68" t="str">
        <f>IF($K68="","",percelen!BD62)</f>
        <v/>
      </c>
      <c r="M68" t="str">
        <f>IF($K68="","",percelen!BE62)</f>
        <v/>
      </c>
      <c r="N68" t="str">
        <f>IF($K68="","",percelen!BI62)</f>
        <v/>
      </c>
      <c r="O68" t="str">
        <f>IF($K68="","",percelen!BH62)</f>
        <v/>
      </c>
      <c r="P68" t="str">
        <f>IF($K68="","",percelen!DL62)</f>
        <v/>
      </c>
      <c r="Q68" t="str">
        <f>IF($K68="","",percelen!IN62)</f>
        <v/>
      </c>
      <c r="R68" t="str">
        <f>IF($K68="","",percelen!IP62)</f>
        <v/>
      </c>
      <c r="S68" t="str">
        <f>IF($K68="","",percelen!IQ62)</f>
        <v/>
      </c>
      <c r="T68" t="str">
        <f>IF($K68="","",percelen!IR62)</f>
        <v/>
      </c>
      <c r="U68" t="str">
        <f>IF($K68="","",percelen!IS62)</f>
        <v/>
      </c>
      <c r="V68" s="286" t="str">
        <f>IF($K68="","",percelen!IT62)</f>
        <v/>
      </c>
      <c r="W68" s="285" t="str">
        <f>activiteiten!E61</f>
        <v/>
      </c>
      <c r="X68" t="str">
        <f>IF($W68="","",activiteiten!AL61)</f>
        <v/>
      </c>
      <c r="Y68" t="str">
        <f>IF($W68="","",activiteiten!AK61)</f>
        <v/>
      </c>
      <c r="Z68" t="str">
        <f>IF($W68="","",activiteiten!AU61)</f>
        <v/>
      </c>
      <c r="AA68" t="str">
        <f>IF($W68="","",activiteiten!AW61)</f>
        <v/>
      </c>
      <c r="AB68" t="str">
        <f>IF($W68="","",activiteiten!AX61)</f>
        <v/>
      </c>
      <c r="AC68" t="str">
        <f>IF($W68="","",activiteiten!AY61)</f>
        <v/>
      </c>
      <c r="AD68" t="str">
        <f>IF($W68="","",activiteiten!AZ61)</f>
        <v/>
      </c>
      <c r="AE68" s="286" t="str">
        <f>IF($W68="","",activiteiten!BA61)</f>
        <v/>
      </c>
    </row>
    <row r="69" spans="11:31" x14ac:dyDescent="0.25">
      <c r="K69" s="285" t="str">
        <f>percelen!E63</f>
        <v/>
      </c>
      <c r="L69" t="str">
        <f>IF($K69="","",percelen!BD63)</f>
        <v/>
      </c>
      <c r="M69" t="str">
        <f>IF($K69="","",percelen!BE63)</f>
        <v/>
      </c>
      <c r="N69" t="str">
        <f>IF($K69="","",percelen!BI63)</f>
        <v/>
      </c>
      <c r="O69" t="str">
        <f>IF($K69="","",percelen!BH63)</f>
        <v/>
      </c>
      <c r="P69" t="str">
        <f>IF($K69="","",percelen!DL63)</f>
        <v/>
      </c>
      <c r="Q69" t="str">
        <f>IF($K69="","",percelen!IN63)</f>
        <v/>
      </c>
      <c r="R69" t="str">
        <f>IF($K69="","",percelen!IP63)</f>
        <v/>
      </c>
      <c r="S69" t="str">
        <f>IF($K69="","",percelen!IQ63)</f>
        <v/>
      </c>
      <c r="T69" t="str">
        <f>IF($K69="","",percelen!IR63)</f>
        <v/>
      </c>
      <c r="U69" t="str">
        <f>IF($K69="","",percelen!IS63)</f>
        <v/>
      </c>
      <c r="V69" s="286" t="str">
        <f>IF($K69="","",percelen!IT63)</f>
        <v/>
      </c>
      <c r="W69" s="285" t="str">
        <f>activiteiten!E62</f>
        <v/>
      </c>
      <c r="X69" t="str">
        <f>IF($W69="","",activiteiten!AL62)</f>
        <v/>
      </c>
      <c r="Y69" t="str">
        <f>IF($W69="","",activiteiten!AK62)</f>
        <v/>
      </c>
      <c r="Z69" t="str">
        <f>IF($W69="","",activiteiten!AU62)</f>
        <v/>
      </c>
      <c r="AA69" t="str">
        <f>IF($W69="","",activiteiten!AW62)</f>
        <v/>
      </c>
      <c r="AB69" t="str">
        <f>IF($W69="","",activiteiten!AX62)</f>
        <v/>
      </c>
      <c r="AC69" t="str">
        <f>IF($W69="","",activiteiten!AY62)</f>
        <v/>
      </c>
      <c r="AD69" t="str">
        <f>IF($W69="","",activiteiten!AZ62)</f>
        <v/>
      </c>
      <c r="AE69" s="286" t="str">
        <f>IF($W69="","",activiteiten!BA62)</f>
        <v/>
      </c>
    </row>
    <row r="70" spans="11:31" x14ac:dyDescent="0.25">
      <c r="K70" s="285" t="str">
        <f>percelen!E64</f>
        <v/>
      </c>
      <c r="L70" t="str">
        <f>IF($K70="","",percelen!BD64)</f>
        <v/>
      </c>
      <c r="M70" t="str">
        <f>IF($K70="","",percelen!BE64)</f>
        <v/>
      </c>
      <c r="N70" t="str">
        <f>IF($K70="","",percelen!BI64)</f>
        <v/>
      </c>
      <c r="O70" t="str">
        <f>IF($K70="","",percelen!BH64)</f>
        <v/>
      </c>
      <c r="P70" t="str">
        <f>IF($K70="","",percelen!DL64)</f>
        <v/>
      </c>
      <c r="Q70" t="str">
        <f>IF($K70="","",percelen!IN64)</f>
        <v/>
      </c>
      <c r="R70" t="str">
        <f>IF($K70="","",percelen!IP64)</f>
        <v/>
      </c>
      <c r="S70" t="str">
        <f>IF($K70="","",percelen!IQ64)</f>
        <v/>
      </c>
      <c r="T70" t="str">
        <f>IF($K70="","",percelen!IR64)</f>
        <v/>
      </c>
      <c r="U70" t="str">
        <f>IF($K70="","",percelen!IS64)</f>
        <v/>
      </c>
      <c r="V70" s="286" t="str">
        <f>IF($K70="","",percelen!IT64)</f>
        <v/>
      </c>
      <c r="W70" s="285" t="str">
        <f>activiteiten!E63</f>
        <v/>
      </c>
      <c r="X70" t="str">
        <f>IF($W70="","",activiteiten!AL63)</f>
        <v/>
      </c>
      <c r="Y70" t="str">
        <f>IF($W70="","",activiteiten!AK63)</f>
        <v/>
      </c>
      <c r="Z70" t="str">
        <f>IF($W70="","",activiteiten!AU63)</f>
        <v/>
      </c>
      <c r="AA70" t="str">
        <f>IF($W70="","",activiteiten!AW63)</f>
        <v/>
      </c>
      <c r="AB70" t="str">
        <f>IF($W70="","",activiteiten!AX63)</f>
        <v/>
      </c>
      <c r="AC70" t="str">
        <f>IF($W70="","",activiteiten!AY63)</f>
        <v/>
      </c>
      <c r="AD70" t="str">
        <f>IF($W70="","",activiteiten!AZ63)</f>
        <v/>
      </c>
      <c r="AE70" s="286" t="str">
        <f>IF($W70="","",activiteiten!BA63)</f>
        <v/>
      </c>
    </row>
    <row r="71" spans="11:31" x14ac:dyDescent="0.25">
      <c r="K71" s="285" t="str">
        <f>percelen!E65</f>
        <v/>
      </c>
      <c r="L71" t="str">
        <f>IF($K71="","",percelen!BD65)</f>
        <v/>
      </c>
      <c r="M71" t="str">
        <f>IF($K71="","",percelen!BE65)</f>
        <v/>
      </c>
      <c r="N71" t="str">
        <f>IF($K71="","",percelen!BI65)</f>
        <v/>
      </c>
      <c r="O71" t="str">
        <f>IF($K71="","",percelen!BH65)</f>
        <v/>
      </c>
      <c r="P71" t="str">
        <f>IF($K71="","",percelen!DL65)</f>
        <v/>
      </c>
      <c r="Q71" t="str">
        <f>IF($K71="","",percelen!IN65)</f>
        <v/>
      </c>
      <c r="R71" t="str">
        <f>IF($K71="","",percelen!IP65)</f>
        <v/>
      </c>
      <c r="S71" t="str">
        <f>IF($K71="","",percelen!IQ65)</f>
        <v/>
      </c>
      <c r="T71" t="str">
        <f>IF($K71="","",percelen!IR65)</f>
        <v/>
      </c>
      <c r="U71" t="str">
        <f>IF($K71="","",percelen!IS65)</f>
        <v/>
      </c>
      <c r="V71" s="286" t="str">
        <f>IF($K71="","",percelen!IT65)</f>
        <v/>
      </c>
      <c r="W71" s="285" t="str">
        <f>activiteiten!E64</f>
        <v/>
      </c>
      <c r="X71" t="str">
        <f>IF($W71="","",activiteiten!AL64)</f>
        <v/>
      </c>
      <c r="Y71" t="str">
        <f>IF($W71="","",activiteiten!AK64)</f>
        <v/>
      </c>
      <c r="Z71" t="str">
        <f>IF($W71="","",activiteiten!AU64)</f>
        <v/>
      </c>
      <c r="AA71" t="str">
        <f>IF($W71="","",activiteiten!AW64)</f>
        <v/>
      </c>
      <c r="AB71" t="str">
        <f>IF($W71="","",activiteiten!AX64)</f>
        <v/>
      </c>
      <c r="AC71" t="str">
        <f>IF($W71="","",activiteiten!AY64)</f>
        <v/>
      </c>
      <c r="AD71" t="str">
        <f>IF($W71="","",activiteiten!AZ64)</f>
        <v/>
      </c>
      <c r="AE71" s="286" t="str">
        <f>IF($W71="","",activiteiten!BA64)</f>
        <v/>
      </c>
    </row>
    <row r="72" spans="11:31" x14ac:dyDescent="0.25">
      <c r="K72" s="285" t="str">
        <f>percelen!E66</f>
        <v/>
      </c>
      <c r="L72" t="str">
        <f>IF($K72="","",percelen!BD66)</f>
        <v/>
      </c>
      <c r="M72" t="str">
        <f>IF($K72="","",percelen!BE66)</f>
        <v/>
      </c>
      <c r="N72" t="str">
        <f>IF($K72="","",percelen!BI66)</f>
        <v/>
      </c>
      <c r="O72" t="str">
        <f>IF($K72="","",percelen!BH66)</f>
        <v/>
      </c>
      <c r="P72" t="str">
        <f>IF($K72="","",percelen!DL66)</f>
        <v/>
      </c>
      <c r="Q72" t="str">
        <f>IF($K72="","",percelen!IN66)</f>
        <v/>
      </c>
      <c r="R72" t="str">
        <f>IF($K72="","",percelen!IP66)</f>
        <v/>
      </c>
      <c r="S72" t="str">
        <f>IF($K72="","",percelen!IQ66)</f>
        <v/>
      </c>
      <c r="T72" t="str">
        <f>IF($K72="","",percelen!IR66)</f>
        <v/>
      </c>
      <c r="U72" t="str">
        <f>IF($K72="","",percelen!IS66)</f>
        <v/>
      </c>
      <c r="V72" s="286" t="str">
        <f>IF($K72="","",percelen!IT66)</f>
        <v/>
      </c>
      <c r="W72" s="285" t="str">
        <f>activiteiten!E65</f>
        <v/>
      </c>
      <c r="X72" t="str">
        <f>IF($W72="","",activiteiten!AL65)</f>
        <v/>
      </c>
      <c r="Y72" t="str">
        <f>IF($W72="","",activiteiten!AK65)</f>
        <v/>
      </c>
      <c r="Z72" t="str">
        <f>IF($W72="","",activiteiten!AU65)</f>
        <v/>
      </c>
      <c r="AA72" t="str">
        <f>IF($W72="","",activiteiten!AW65)</f>
        <v/>
      </c>
      <c r="AB72" t="str">
        <f>IF($W72="","",activiteiten!AX65)</f>
        <v/>
      </c>
      <c r="AC72" t="str">
        <f>IF($W72="","",activiteiten!AY65)</f>
        <v/>
      </c>
      <c r="AD72" t="str">
        <f>IF($W72="","",activiteiten!AZ65)</f>
        <v/>
      </c>
      <c r="AE72" s="286" t="str">
        <f>IF($W72="","",activiteiten!BA65)</f>
        <v/>
      </c>
    </row>
    <row r="73" spans="11:31" x14ac:dyDescent="0.25">
      <c r="K73" s="285" t="str">
        <f>percelen!E67</f>
        <v/>
      </c>
      <c r="L73" t="str">
        <f>IF($K73="","",percelen!BD67)</f>
        <v/>
      </c>
      <c r="M73" t="str">
        <f>IF($K73="","",percelen!BE67)</f>
        <v/>
      </c>
      <c r="N73" t="str">
        <f>IF($K73="","",percelen!BI67)</f>
        <v/>
      </c>
      <c r="O73" t="str">
        <f>IF($K73="","",percelen!BH67)</f>
        <v/>
      </c>
      <c r="P73" t="str">
        <f>IF($K73="","",percelen!DL67)</f>
        <v/>
      </c>
      <c r="Q73" t="str">
        <f>IF($K73="","",percelen!IN67)</f>
        <v/>
      </c>
      <c r="R73" t="str">
        <f>IF($K73="","",percelen!IP67)</f>
        <v/>
      </c>
      <c r="S73" t="str">
        <f>IF($K73="","",percelen!IQ67)</f>
        <v/>
      </c>
      <c r="T73" t="str">
        <f>IF($K73="","",percelen!IR67)</f>
        <v/>
      </c>
      <c r="U73" t="str">
        <f>IF($K73="","",percelen!IS67)</f>
        <v/>
      </c>
      <c r="V73" s="286" t="str">
        <f>IF($K73="","",percelen!IT67)</f>
        <v/>
      </c>
      <c r="W73" s="285" t="str">
        <f>activiteiten!E66</f>
        <v/>
      </c>
      <c r="X73" t="str">
        <f>IF($W73="","",activiteiten!AL66)</f>
        <v/>
      </c>
      <c r="Y73" t="str">
        <f>IF($W73="","",activiteiten!AK66)</f>
        <v/>
      </c>
      <c r="Z73" t="str">
        <f>IF($W73="","",activiteiten!AU66)</f>
        <v/>
      </c>
      <c r="AA73" t="str">
        <f>IF($W73="","",activiteiten!AW66)</f>
        <v/>
      </c>
      <c r="AB73" t="str">
        <f>IF($W73="","",activiteiten!AX66)</f>
        <v/>
      </c>
      <c r="AC73" t="str">
        <f>IF($W73="","",activiteiten!AY66)</f>
        <v/>
      </c>
      <c r="AD73" t="str">
        <f>IF($W73="","",activiteiten!AZ66)</f>
        <v/>
      </c>
      <c r="AE73" s="286" t="str">
        <f>IF($W73="","",activiteiten!BA66)</f>
        <v/>
      </c>
    </row>
    <row r="74" spans="11:31" x14ac:dyDescent="0.25">
      <c r="K74" s="285" t="str">
        <f>percelen!E68</f>
        <v/>
      </c>
      <c r="L74" t="str">
        <f>IF($K74="","",percelen!BD68)</f>
        <v/>
      </c>
      <c r="M74" t="str">
        <f>IF($K74="","",percelen!BE68)</f>
        <v/>
      </c>
      <c r="N74" t="str">
        <f>IF($K74="","",percelen!BI68)</f>
        <v/>
      </c>
      <c r="O74" t="str">
        <f>IF($K74="","",percelen!BH68)</f>
        <v/>
      </c>
      <c r="P74" t="str">
        <f>IF($K74="","",percelen!DL68)</f>
        <v/>
      </c>
      <c r="Q74" t="str">
        <f>IF($K74="","",percelen!IN68)</f>
        <v/>
      </c>
      <c r="R74" t="str">
        <f>IF($K74="","",percelen!IP68)</f>
        <v/>
      </c>
      <c r="S74" t="str">
        <f>IF($K74="","",percelen!IQ68)</f>
        <v/>
      </c>
      <c r="T74" t="str">
        <f>IF($K74="","",percelen!IR68)</f>
        <v/>
      </c>
      <c r="U74" t="str">
        <f>IF($K74="","",percelen!IS68)</f>
        <v/>
      </c>
      <c r="V74" s="286" t="str">
        <f>IF($K74="","",percelen!IT68)</f>
        <v/>
      </c>
      <c r="W74" s="285" t="str">
        <f>activiteiten!E67</f>
        <v/>
      </c>
      <c r="X74" t="str">
        <f>IF($W74="","",activiteiten!AL67)</f>
        <v/>
      </c>
      <c r="Y74" t="str">
        <f>IF($W74="","",activiteiten!AK67)</f>
        <v/>
      </c>
      <c r="Z74" t="str">
        <f>IF($W74="","",activiteiten!AU67)</f>
        <v/>
      </c>
      <c r="AA74" t="str">
        <f>IF($W74="","",activiteiten!AW67)</f>
        <v/>
      </c>
      <c r="AB74" t="str">
        <f>IF($W74="","",activiteiten!AX67)</f>
        <v/>
      </c>
      <c r="AC74" t="str">
        <f>IF($W74="","",activiteiten!AY67)</f>
        <v/>
      </c>
      <c r="AD74" t="str">
        <f>IF($W74="","",activiteiten!AZ67)</f>
        <v/>
      </c>
      <c r="AE74" s="286" t="str">
        <f>IF($W74="","",activiteiten!BA67)</f>
        <v/>
      </c>
    </row>
    <row r="75" spans="11:31" x14ac:dyDescent="0.25">
      <c r="K75" s="285" t="str">
        <f>percelen!E69</f>
        <v/>
      </c>
      <c r="L75" t="str">
        <f>IF($K75="","",percelen!BD69)</f>
        <v/>
      </c>
      <c r="M75" t="str">
        <f>IF($K75="","",percelen!BE69)</f>
        <v/>
      </c>
      <c r="N75" t="str">
        <f>IF($K75="","",percelen!BI69)</f>
        <v/>
      </c>
      <c r="O75" t="str">
        <f>IF($K75="","",percelen!BH69)</f>
        <v/>
      </c>
      <c r="P75" t="str">
        <f>IF($K75="","",percelen!DL69)</f>
        <v/>
      </c>
      <c r="Q75" t="str">
        <f>IF($K75="","",percelen!IN69)</f>
        <v/>
      </c>
      <c r="R75" t="str">
        <f>IF($K75="","",percelen!IP69)</f>
        <v/>
      </c>
      <c r="S75" t="str">
        <f>IF($K75="","",percelen!IQ69)</f>
        <v/>
      </c>
      <c r="T75" t="str">
        <f>IF($K75="","",percelen!IR69)</f>
        <v/>
      </c>
      <c r="U75" t="str">
        <f>IF($K75="","",percelen!IS69)</f>
        <v/>
      </c>
      <c r="V75" s="286" t="str">
        <f>IF($K75="","",percelen!IT69)</f>
        <v/>
      </c>
      <c r="W75" s="285" t="str">
        <f>activiteiten!E68</f>
        <v/>
      </c>
      <c r="X75" t="str">
        <f>IF($W75="","",activiteiten!AL68)</f>
        <v/>
      </c>
      <c r="Y75" t="str">
        <f>IF($W75="","",activiteiten!AK68)</f>
        <v/>
      </c>
      <c r="Z75" t="str">
        <f>IF($W75="","",activiteiten!AU68)</f>
        <v/>
      </c>
      <c r="AA75" t="str">
        <f>IF($W75="","",activiteiten!AW68)</f>
        <v/>
      </c>
      <c r="AB75" t="str">
        <f>IF($W75="","",activiteiten!AX68)</f>
        <v/>
      </c>
      <c r="AC75" t="str">
        <f>IF($W75="","",activiteiten!AY68)</f>
        <v/>
      </c>
      <c r="AD75" t="str">
        <f>IF($W75="","",activiteiten!AZ68)</f>
        <v/>
      </c>
      <c r="AE75" s="286" t="str">
        <f>IF($W75="","",activiteiten!BA68)</f>
        <v/>
      </c>
    </row>
    <row r="76" spans="11:31" x14ac:dyDescent="0.25">
      <c r="K76" s="285" t="str">
        <f>percelen!E70</f>
        <v/>
      </c>
      <c r="L76" t="str">
        <f>IF($K76="","",percelen!BD70)</f>
        <v/>
      </c>
      <c r="M76" t="str">
        <f>IF($K76="","",percelen!BE70)</f>
        <v/>
      </c>
      <c r="N76" t="str">
        <f>IF($K76="","",percelen!BI70)</f>
        <v/>
      </c>
      <c r="O76" t="str">
        <f>IF($K76="","",percelen!BH70)</f>
        <v/>
      </c>
      <c r="P76" t="str">
        <f>IF($K76="","",percelen!DL70)</f>
        <v/>
      </c>
      <c r="Q76" t="str">
        <f>IF($K76="","",percelen!IN70)</f>
        <v/>
      </c>
      <c r="R76" t="str">
        <f>IF($K76="","",percelen!IP70)</f>
        <v/>
      </c>
      <c r="S76" t="str">
        <f>IF($K76="","",percelen!IQ70)</f>
        <v/>
      </c>
      <c r="T76" t="str">
        <f>IF($K76="","",percelen!IR70)</f>
        <v/>
      </c>
      <c r="U76" t="str">
        <f>IF($K76="","",percelen!IS70)</f>
        <v/>
      </c>
      <c r="V76" s="286" t="str">
        <f>IF($K76="","",percelen!IT70)</f>
        <v/>
      </c>
      <c r="W76" s="285" t="str">
        <f>activiteiten!E69</f>
        <v/>
      </c>
      <c r="X76" t="str">
        <f>IF($W76="","",activiteiten!AL69)</f>
        <v/>
      </c>
      <c r="Y76" t="str">
        <f>IF($W76="","",activiteiten!AK69)</f>
        <v/>
      </c>
      <c r="Z76" t="str">
        <f>IF($W76="","",activiteiten!AU69)</f>
        <v/>
      </c>
      <c r="AA76" t="str">
        <f>IF($W76="","",activiteiten!AW69)</f>
        <v/>
      </c>
      <c r="AB76" t="str">
        <f>IF($W76="","",activiteiten!AX69)</f>
        <v/>
      </c>
      <c r="AC76" t="str">
        <f>IF($W76="","",activiteiten!AY69)</f>
        <v/>
      </c>
      <c r="AD76" t="str">
        <f>IF($W76="","",activiteiten!AZ69)</f>
        <v/>
      </c>
      <c r="AE76" s="286" t="str">
        <f>IF($W76="","",activiteiten!BA69)</f>
        <v/>
      </c>
    </row>
    <row r="77" spans="11:31" x14ac:dyDescent="0.25">
      <c r="K77" s="285" t="str">
        <f>percelen!E71</f>
        <v/>
      </c>
      <c r="L77" t="str">
        <f>IF($K77="","",percelen!BD71)</f>
        <v/>
      </c>
      <c r="M77" t="str">
        <f>IF($K77="","",percelen!BE71)</f>
        <v/>
      </c>
      <c r="N77" t="str">
        <f>IF($K77="","",percelen!BI71)</f>
        <v/>
      </c>
      <c r="O77" t="str">
        <f>IF($K77="","",percelen!BH71)</f>
        <v/>
      </c>
      <c r="P77" t="str">
        <f>IF($K77="","",percelen!DL71)</f>
        <v/>
      </c>
      <c r="Q77" t="str">
        <f>IF($K77="","",percelen!IN71)</f>
        <v/>
      </c>
      <c r="R77" t="str">
        <f>IF($K77="","",percelen!IP71)</f>
        <v/>
      </c>
      <c r="S77" t="str">
        <f>IF($K77="","",percelen!IQ71)</f>
        <v/>
      </c>
      <c r="T77" t="str">
        <f>IF($K77="","",percelen!IR71)</f>
        <v/>
      </c>
      <c r="U77" t="str">
        <f>IF($K77="","",percelen!IS71)</f>
        <v/>
      </c>
      <c r="V77" s="286" t="str">
        <f>IF($K77="","",percelen!IT71)</f>
        <v/>
      </c>
      <c r="W77" s="285" t="str">
        <f>activiteiten!E70</f>
        <v/>
      </c>
      <c r="X77" t="str">
        <f>IF($W77="","",activiteiten!AL70)</f>
        <v/>
      </c>
      <c r="Y77" t="str">
        <f>IF($W77="","",activiteiten!AK70)</f>
        <v/>
      </c>
      <c r="Z77" t="str">
        <f>IF($W77="","",activiteiten!AU70)</f>
        <v/>
      </c>
      <c r="AA77" t="str">
        <f>IF($W77="","",activiteiten!AW70)</f>
        <v/>
      </c>
      <c r="AB77" t="str">
        <f>IF($W77="","",activiteiten!AX70)</f>
        <v/>
      </c>
      <c r="AC77" t="str">
        <f>IF($W77="","",activiteiten!AY70)</f>
        <v/>
      </c>
      <c r="AD77" t="str">
        <f>IF($W77="","",activiteiten!AZ70)</f>
        <v/>
      </c>
      <c r="AE77" s="286" t="str">
        <f>IF($W77="","",activiteiten!BA70)</f>
        <v/>
      </c>
    </row>
    <row r="78" spans="11:31" x14ac:dyDescent="0.25">
      <c r="K78" s="285" t="str">
        <f>percelen!E72</f>
        <v/>
      </c>
      <c r="L78" t="str">
        <f>IF($K78="","",percelen!BD72)</f>
        <v/>
      </c>
      <c r="M78" t="str">
        <f>IF($K78="","",percelen!BE72)</f>
        <v/>
      </c>
      <c r="N78" t="str">
        <f>IF($K78="","",percelen!BI72)</f>
        <v/>
      </c>
      <c r="O78" t="str">
        <f>IF($K78="","",percelen!BH72)</f>
        <v/>
      </c>
      <c r="P78" t="str">
        <f>IF($K78="","",percelen!DL72)</f>
        <v/>
      </c>
      <c r="Q78" t="str">
        <f>IF($K78="","",percelen!IN72)</f>
        <v/>
      </c>
      <c r="R78" t="str">
        <f>IF($K78="","",percelen!IP72)</f>
        <v/>
      </c>
      <c r="S78" t="str">
        <f>IF($K78="","",percelen!IQ72)</f>
        <v/>
      </c>
      <c r="T78" t="str">
        <f>IF($K78="","",percelen!IR72)</f>
        <v/>
      </c>
      <c r="U78" t="str">
        <f>IF($K78="","",percelen!IS72)</f>
        <v/>
      </c>
      <c r="V78" s="286" t="str">
        <f>IF($K78="","",percelen!IT72)</f>
        <v/>
      </c>
      <c r="W78" s="285" t="str">
        <f>activiteiten!E71</f>
        <v/>
      </c>
      <c r="X78" t="str">
        <f>IF($W78="","",activiteiten!AL71)</f>
        <v/>
      </c>
      <c r="Y78" t="str">
        <f>IF($W78="","",activiteiten!AK71)</f>
        <v/>
      </c>
      <c r="Z78" t="str">
        <f>IF($W78="","",activiteiten!AU71)</f>
        <v/>
      </c>
      <c r="AA78" t="str">
        <f>IF($W78="","",activiteiten!AW71)</f>
        <v/>
      </c>
      <c r="AB78" t="str">
        <f>IF($W78="","",activiteiten!AX71)</f>
        <v/>
      </c>
      <c r="AC78" t="str">
        <f>IF($W78="","",activiteiten!AY71)</f>
        <v/>
      </c>
      <c r="AD78" t="str">
        <f>IF($W78="","",activiteiten!AZ71)</f>
        <v/>
      </c>
      <c r="AE78" s="286" t="str">
        <f>IF($W78="","",activiteiten!BA71)</f>
        <v/>
      </c>
    </row>
    <row r="79" spans="11:31" x14ac:dyDescent="0.25">
      <c r="K79" s="285" t="str">
        <f>percelen!E73</f>
        <v/>
      </c>
      <c r="L79" t="str">
        <f>IF($K79="","",percelen!BD73)</f>
        <v/>
      </c>
      <c r="M79" t="str">
        <f>IF($K79="","",percelen!BE73)</f>
        <v/>
      </c>
      <c r="N79" t="str">
        <f>IF($K79="","",percelen!BI73)</f>
        <v/>
      </c>
      <c r="O79" t="str">
        <f>IF($K79="","",percelen!BH73)</f>
        <v/>
      </c>
      <c r="P79" t="str">
        <f>IF($K79="","",percelen!DL73)</f>
        <v/>
      </c>
      <c r="Q79" t="str">
        <f>IF($K79="","",percelen!IN73)</f>
        <v/>
      </c>
      <c r="R79" t="str">
        <f>IF($K79="","",percelen!IP73)</f>
        <v/>
      </c>
      <c r="S79" t="str">
        <f>IF($K79="","",percelen!IQ73)</f>
        <v/>
      </c>
      <c r="T79" t="str">
        <f>IF($K79="","",percelen!IR73)</f>
        <v/>
      </c>
      <c r="U79" t="str">
        <f>IF($K79="","",percelen!IS73)</f>
        <v/>
      </c>
      <c r="V79" s="286" t="str">
        <f>IF($K79="","",percelen!IT73)</f>
        <v/>
      </c>
      <c r="W79" s="285" t="str">
        <f>activiteiten!E72</f>
        <v/>
      </c>
      <c r="X79" t="str">
        <f>IF($W79="","",activiteiten!AL72)</f>
        <v/>
      </c>
      <c r="Y79" t="str">
        <f>IF($W79="","",activiteiten!AK72)</f>
        <v/>
      </c>
      <c r="Z79" t="str">
        <f>IF($W79="","",activiteiten!AU72)</f>
        <v/>
      </c>
      <c r="AA79" t="str">
        <f>IF($W79="","",activiteiten!AW72)</f>
        <v/>
      </c>
      <c r="AB79" t="str">
        <f>IF($W79="","",activiteiten!AX72)</f>
        <v/>
      </c>
      <c r="AC79" t="str">
        <f>IF($W79="","",activiteiten!AY72)</f>
        <v/>
      </c>
      <c r="AD79" t="str">
        <f>IF($W79="","",activiteiten!AZ72)</f>
        <v/>
      </c>
      <c r="AE79" s="286" t="str">
        <f>IF($W79="","",activiteiten!BA72)</f>
        <v/>
      </c>
    </row>
    <row r="80" spans="11:31" x14ac:dyDescent="0.25">
      <c r="K80" s="285" t="str">
        <f>percelen!E74</f>
        <v/>
      </c>
      <c r="L80" t="str">
        <f>IF($K80="","",percelen!BD74)</f>
        <v/>
      </c>
      <c r="M80" t="str">
        <f>IF($K80="","",percelen!BE74)</f>
        <v/>
      </c>
      <c r="N80" t="str">
        <f>IF($K80="","",percelen!BI74)</f>
        <v/>
      </c>
      <c r="O80" t="str">
        <f>IF($K80="","",percelen!BH74)</f>
        <v/>
      </c>
      <c r="P80" t="str">
        <f>IF($K80="","",percelen!DL74)</f>
        <v/>
      </c>
      <c r="Q80" t="str">
        <f>IF($K80="","",percelen!IN74)</f>
        <v/>
      </c>
      <c r="R80" t="str">
        <f>IF($K80="","",percelen!IP74)</f>
        <v/>
      </c>
      <c r="S80" t="str">
        <f>IF($K80="","",percelen!IQ74)</f>
        <v/>
      </c>
      <c r="T80" t="str">
        <f>IF($K80="","",percelen!IR74)</f>
        <v/>
      </c>
      <c r="U80" t="str">
        <f>IF($K80="","",percelen!IS74)</f>
        <v/>
      </c>
      <c r="V80" s="286" t="str">
        <f>IF($K80="","",percelen!IT74)</f>
        <v/>
      </c>
      <c r="W80" s="285" t="str">
        <f>activiteiten!E73</f>
        <v/>
      </c>
      <c r="X80" t="str">
        <f>IF($W80="","",activiteiten!AL73)</f>
        <v/>
      </c>
      <c r="Y80" t="str">
        <f>IF($W80="","",activiteiten!AK73)</f>
        <v/>
      </c>
      <c r="Z80" t="str">
        <f>IF($W80="","",activiteiten!AU73)</f>
        <v/>
      </c>
      <c r="AA80" t="str">
        <f>IF($W80="","",activiteiten!AW73)</f>
        <v/>
      </c>
      <c r="AB80" t="str">
        <f>IF($W80="","",activiteiten!AX73)</f>
        <v/>
      </c>
      <c r="AC80" t="str">
        <f>IF($W80="","",activiteiten!AY73)</f>
        <v/>
      </c>
      <c r="AD80" t="str">
        <f>IF($W80="","",activiteiten!AZ73)</f>
        <v/>
      </c>
      <c r="AE80" s="286" t="str">
        <f>IF($W80="","",activiteiten!BA73)</f>
        <v/>
      </c>
    </row>
    <row r="81" spans="11:31" x14ac:dyDescent="0.25">
      <c r="K81" s="285" t="str">
        <f>percelen!E75</f>
        <v/>
      </c>
      <c r="L81" t="str">
        <f>IF($K81="","",percelen!BD75)</f>
        <v/>
      </c>
      <c r="M81" t="str">
        <f>IF($K81="","",percelen!BE75)</f>
        <v/>
      </c>
      <c r="N81" t="str">
        <f>IF($K81="","",percelen!BI75)</f>
        <v/>
      </c>
      <c r="O81" t="str">
        <f>IF($K81="","",percelen!BH75)</f>
        <v/>
      </c>
      <c r="P81" t="str">
        <f>IF($K81="","",percelen!DL75)</f>
        <v/>
      </c>
      <c r="Q81" t="str">
        <f>IF($K81="","",percelen!IN75)</f>
        <v/>
      </c>
      <c r="R81" t="str">
        <f>IF($K81="","",percelen!IP75)</f>
        <v/>
      </c>
      <c r="S81" t="str">
        <f>IF($K81="","",percelen!IQ75)</f>
        <v/>
      </c>
      <c r="T81" t="str">
        <f>IF($K81="","",percelen!IR75)</f>
        <v/>
      </c>
      <c r="U81" t="str">
        <f>IF($K81="","",percelen!IS75)</f>
        <v/>
      </c>
      <c r="V81" s="286" t="str">
        <f>IF($K81="","",percelen!IT75)</f>
        <v/>
      </c>
      <c r="W81" s="285" t="str">
        <f>activiteiten!E74</f>
        <v/>
      </c>
      <c r="X81" t="str">
        <f>IF($W81="","",activiteiten!AL74)</f>
        <v/>
      </c>
      <c r="Y81" t="str">
        <f>IF($W81="","",activiteiten!AK74)</f>
        <v/>
      </c>
      <c r="Z81" t="str">
        <f>IF($W81="","",activiteiten!AU74)</f>
        <v/>
      </c>
      <c r="AA81" t="str">
        <f>IF($W81="","",activiteiten!AW74)</f>
        <v/>
      </c>
      <c r="AB81" t="str">
        <f>IF($W81="","",activiteiten!AX74)</f>
        <v/>
      </c>
      <c r="AC81" t="str">
        <f>IF($W81="","",activiteiten!AY74)</f>
        <v/>
      </c>
      <c r="AD81" t="str">
        <f>IF($W81="","",activiteiten!AZ74)</f>
        <v/>
      </c>
      <c r="AE81" s="286" t="str">
        <f>IF($W81="","",activiteiten!BA74)</f>
        <v/>
      </c>
    </row>
    <row r="82" spans="11:31" x14ac:dyDescent="0.25">
      <c r="K82" s="285" t="str">
        <f>percelen!E76</f>
        <v/>
      </c>
      <c r="L82" t="str">
        <f>IF($K82="","",percelen!BD76)</f>
        <v/>
      </c>
      <c r="M82" t="str">
        <f>IF($K82="","",percelen!BE76)</f>
        <v/>
      </c>
      <c r="N82" t="str">
        <f>IF($K82="","",percelen!BI76)</f>
        <v/>
      </c>
      <c r="O82" t="str">
        <f>IF($K82="","",percelen!BH76)</f>
        <v/>
      </c>
      <c r="P82" t="str">
        <f>IF($K82="","",percelen!DL76)</f>
        <v/>
      </c>
      <c r="Q82" t="str">
        <f>IF($K82="","",percelen!IN76)</f>
        <v/>
      </c>
      <c r="R82" t="str">
        <f>IF($K82="","",percelen!IP76)</f>
        <v/>
      </c>
      <c r="S82" t="str">
        <f>IF($K82="","",percelen!IQ76)</f>
        <v/>
      </c>
      <c r="T82" t="str">
        <f>IF($K82="","",percelen!IR76)</f>
        <v/>
      </c>
      <c r="U82" t="str">
        <f>IF($K82="","",percelen!IS76)</f>
        <v/>
      </c>
      <c r="V82" s="286" t="str">
        <f>IF($K82="","",percelen!IT76)</f>
        <v/>
      </c>
      <c r="W82" s="285" t="str">
        <f>activiteiten!E75</f>
        <v/>
      </c>
      <c r="X82" t="str">
        <f>IF($W82="","",activiteiten!AL75)</f>
        <v/>
      </c>
      <c r="Y82" t="str">
        <f>IF($W82="","",activiteiten!AK75)</f>
        <v/>
      </c>
      <c r="Z82" t="str">
        <f>IF($W82="","",activiteiten!AU75)</f>
        <v/>
      </c>
      <c r="AA82" t="str">
        <f>IF($W82="","",activiteiten!AW75)</f>
        <v/>
      </c>
      <c r="AB82" t="str">
        <f>IF($W82="","",activiteiten!AX75)</f>
        <v/>
      </c>
      <c r="AC82" t="str">
        <f>IF($W82="","",activiteiten!AY75)</f>
        <v/>
      </c>
      <c r="AD82" t="str">
        <f>IF($W82="","",activiteiten!AZ75)</f>
        <v/>
      </c>
      <c r="AE82" s="286" t="str">
        <f>IF($W82="","",activiteiten!BA75)</f>
        <v/>
      </c>
    </row>
    <row r="83" spans="11:31" x14ac:dyDescent="0.25">
      <c r="K83" s="285" t="str">
        <f>percelen!E77</f>
        <v/>
      </c>
      <c r="L83" t="str">
        <f>IF($K83="","",percelen!BD77)</f>
        <v/>
      </c>
      <c r="M83" t="str">
        <f>IF($K83="","",percelen!BE77)</f>
        <v/>
      </c>
      <c r="N83" t="str">
        <f>IF($K83="","",percelen!BI77)</f>
        <v/>
      </c>
      <c r="O83" t="str">
        <f>IF($K83="","",percelen!BH77)</f>
        <v/>
      </c>
      <c r="P83" t="str">
        <f>IF($K83="","",percelen!DL77)</f>
        <v/>
      </c>
      <c r="Q83" t="str">
        <f>IF($K83="","",percelen!IN77)</f>
        <v/>
      </c>
      <c r="R83" t="str">
        <f>IF($K83="","",percelen!IP77)</f>
        <v/>
      </c>
      <c r="S83" t="str">
        <f>IF($K83="","",percelen!IQ77)</f>
        <v/>
      </c>
      <c r="T83" t="str">
        <f>IF($K83="","",percelen!IR77)</f>
        <v/>
      </c>
      <c r="U83" t="str">
        <f>IF($K83="","",percelen!IS77)</f>
        <v/>
      </c>
      <c r="V83" s="286" t="str">
        <f>IF($K83="","",percelen!IT77)</f>
        <v/>
      </c>
      <c r="W83" s="285" t="str">
        <f>activiteiten!E76</f>
        <v/>
      </c>
      <c r="X83" t="str">
        <f>IF($W83="","",activiteiten!AL76)</f>
        <v/>
      </c>
      <c r="Y83" t="str">
        <f>IF($W83="","",activiteiten!AK76)</f>
        <v/>
      </c>
      <c r="Z83" t="str">
        <f>IF($W83="","",activiteiten!AU76)</f>
        <v/>
      </c>
      <c r="AA83" t="str">
        <f>IF($W83="","",activiteiten!AW76)</f>
        <v/>
      </c>
      <c r="AB83" t="str">
        <f>IF($W83="","",activiteiten!AX76)</f>
        <v/>
      </c>
      <c r="AC83" t="str">
        <f>IF($W83="","",activiteiten!AY76)</f>
        <v/>
      </c>
      <c r="AD83" t="str">
        <f>IF($W83="","",activiteiten!AZ76)</f>
        <v/>
      </c>
      <c r="AE83" s="286" t="str">
        <f>IF($W83="","",activiteiten!BA76)</f>
        <v/>
      </c>
    </row>
    <row r="84" spans="11:31" x14ac:dyDescent="0.25">
      <c r="K84" s="285" t="str">
        <f>percelen!E78</f>
        <v/>
      </c>
      <c r="L84" t="str">
        <f>IF($K84="","",percelen!BD78)</f>
        <v/>
      </c>
      <c r="M84" t="str">
        <f>IF($K84="","",percelen!BE78)</f>
        <v/>
      </c>
      <c r="N84" t="str">
        <f>IF($K84="","",percelen!BI78)</f>
        <v/>
      </c>
      <c r="O84" t="str">
        <f>IF($K84="","",percelen!BH78)</f>
        <v/>
      </c>
      <c r="P84" t="str">
        <f>IF($K84="","",percelen!DL78)</f>
        <v/>
      </c>
      <c r="Q84" t="str">
        <f>IF($K84="","",percelen!IN78)</f>
        <v/>
      </c>
      <c r="R84" t="str">
        <f>IF($K84="","",percelen!IP78)</f>
        <v/>
      </c>
      <c r="S84" t="str">
        <f>IF($K84="","",percelen!IQ78)</f>
        <v/>
      </c>
      <c r="T84" t="str">
        <f>IF($K84="","",percelen!IR78)</f>
        <v/>
      </c>
      <c r="U84" t="str">
        <f>IF($K84="","",percelen!IS78)</f>
        <v/>
      </c>
      <c r="V84" s="286" t="str">
        <f>IF($K84="","",percelen!IT78)</f>
        <v/>
      </c>
      <c r="W84" s="285" t="str">
        <f>activiteiten!E77</f>
        <v/>
      </c>
      <c r="X84" t="str">
        <f>IF($W84="","",activiteiten!AL77)</f>
        <v/>
      </c>
      <c r="Y84" t="str">
        <f>IF($W84="","",activiteiten!AK77)</f>
        <v/>
      </c>
      <c r="Z84" t="str">
        <f>IF($W84="","",activiteiten!AU77)</f>
        <v/>
      </c>
      <c r="AA84" t="str">
        <f>IF($W84="","",activiteiten!AW77)</f>
        <v/>
      </c>
      <c r="AB84" t="str">
        <f>IF($W84="","",activiteiten!AX77)</f>
        <v/>
      </c>
      <c r="AC84" t="str">
        <f>IF($W84="","",activiteiten!AY77)</f>
        <v/>
      </c>
      <c r="AD84" t="str">
        <f>IF($W84="","",activiteiten!AZ77)</f>
        <v/>
      </c>
      <c r="AE84" s="286" t="str">
        <f>IF($W84="","",activiteiten!BA77)</f>
        <v/>
      </c>
    </row>
    <row r="85" spans="11:31" x14ac:dyDescent="0.25">
      <c r="K85" s="285" t="str">
        <f>percelen!E79</f>
        <v/>
      </c>
      <c r="L85" t="str">
        <f>IF($K85="","",percelen!BD79)</f>
        <v/>
      </c>
      <c r="M85" t="str">
        <f>IF($K85="","",percelen!BE79)</f>
        <v/>
      </c>
      <c r="N85" t="str">
        <f>IF($K85="","",percelen!BI79)</f>
        <v/>
      </c>
      <c r="O85" t="str">
        <f>IF($K85="","",percelen!BH79)</f>
        <v/>
      </c>
      <c r="P85" t="str">
        <f>IF($K85="","",percelen!DL79)</f>
        <v/>
      </c>
      <c r="Q85" t="str">
        <f>IF($K85="","",percelen!IN79)</f>
        <v/>
      </c>
      <c r="R85" t="str">
        <f>IF($K85="","",percelen!IP79)</f>
        <v/>
      </c>
      <c r="S85" t="str">
        <f>IF($K85="","",percelen!IQ79)</f>
        <v/>
      </c>
      <c r="T85" t="str">
        <f>IF($K85="","",percelen!IR79)</f>
        <v/>
      </c>
      <c r="U85" t="str">
        <f>IF($K85="","",percelen!IS79)</f>
        <v/>
      </c>
      <c r="V85" s="286" t="str">
        <f>IF($K85="","",percelen!IT79)</f>
        <v/>
      </c>
      <c r="W85" s="285" t="str">
        <f>activiteiten!E78</f>
        <v/>
      </c>
      <c r="X85" t="str">
        <f>IF($W85="","",activiteiten!AL78)</f>
        <v/>
      </c>
      <c r="Y85" t="str">
        <f>IF($W85="","",activiteiten!AK78)</f>
        <v/>
      </c>
      <c r="Z85" t="str">
        <f>IF($W85="","",activiteiten!AU78)</f>
        <v/>
      </c>
      <c r="AA85" t="str">
        <f>IF($W85="","",activiteiten!AW78)</f>
        <v/>
      </c>
      <c r="AB85" t="str">
        <f>IF($W85="","",activiteiten!AX78)</f>
        <v/>
      </c>
      <c r="AC85" t="str">
        <f>IF($W85="","",activiteiten!AY78)</f>
        <v/>
      </c>
      <c r="AD85" t="str">
        <f>IF($W85="","",activiteiten!AZ78)</f>
        <v/>
      </c>
      <c r="AE85" s="286" t="str">
        <f>IF($W85="","",activiteiten!BA78)</f>
        <v/>
      </c>
    </row>
    <row r="86" spans="11:31" x14ac:dyDescent="0.25">
      <c r="K86" s="285" t="str">
        <f>percelen!E80</f>
        <v/>
      </c>
      <c r="L86" t="str">
        <f>IF($K86="","",percelen!BD80)</f>
        <v/>
      </c>
      <c r="M86" t="str">
        <f>IF($K86="","",percelen!BE80)</f>
        <v/>
      </c>
      <c r="N86" t="str">
        <f>IF($K86="","",percelen!BI80)</f>
        <v/>
      </c>
      <c r="O86" t="str">
        <f>IF($K86="","",percelen!BH80)</f>
        <v/>
      </c>
      <c r="P86" t="str">
        <f>IF($K86="","",percelen!DL80)</f>
        <v/>
      </c>
      <c r="Q86" t="str">
        <f>IF($K86="","",percelen!IN80)</f>
        <v/>
      </c>
      <c r="R86" t="str">
        <f>IF($K86="","",percelen!IP80)</f>
        <v/>
      </c>
      <c r="S86" t="str">
        <f>IF($K86="","",percelen!IQ80)</f>
        <v/>
      </c>
      <c r="T86" t="str">
        <f>IF($K86="","",percelen!IR80)</f>
        <v/>
      </c>
      <c r="U86" t="str">
        <f>IF($K86="","",percelen!IS80)</f>
        <v/>
      </c>
      <c r="V86" s="286" t="str">
        <f>IF($K86="","",percelen!IT80)</f>
        <v/>
      </c>
      <c r="W86" s="285" t="str">
        <f>activiteiten!E79</f>
        <v/>
      </c>
      <c r="X86" t="str">
        <f>IF($W86="","",activiteiten!AL79)</f>
        <v/>
      </c>
      <c r="Y86" t="str">
        <f>IF($W86="","",activiteiten!AK79)</f>
        <v/>
      </c>
      <c r="Z86" t="str">
        <f>IF($W86="","",activiteiten!AU79)</f>
        <v/>
      </c>
      <c r="AA86" t="str">
        <f>IF($W86="","",activiteiten!AW79)</f>
        <v/>
      </c>
      <c r="AB86" t="str">
        <f>IF($W86="","",activiteiten!AX79)</f>
        <v/>
      </c>
      <c r="AC86" t="str">
        <f>IF($W86="","",activiteiten!AY79)</f>
        <v/>
      </c>
      <c r="AD86" t="str">
        <f>IF($W86="","",activiteiten!AZ79)</f>
        <v/>
      </c>
      <c r="AE86" s="286" t="str">
        <f>IF($W86="","",activiteiten!BA79)</f>
        <v/>
      </c>
    </row>
    <row r="87" spans="11:31" x14ac:dyDescent="0.25">
      <c r="K87" s="285" t="str">
        <f>percelen!E81</f>
        <v/>
      </c>
      <c r="L87" t="str">
        <f>IF($K87="","",percelen!BD81)</f>
        <v/>
      </c>
      <c r="M87" t="str">
        <f>IF($K87="","",percelen!BE81)</f>
        <v/>
      </c>
      <c r="N87" t="str">
        <f>IF($K87="","",percelen!BI81)</f>
        <v/>
      </c>
      <c r="O87" t="str">
        <f>IF($K87="","",percelen!BH81)</f>
        <v/>
      </c>
      <c r="P87" t="str">
        <f>IF($K87="","",percelen!DL81)</f>
        <v/>
      </c>
      <c r="Q87" t="str">
        <f>IF($K87="","",percelen!IN81)</f>
        <v/>
      </c>
      <c r="R87" t="str">
        <f>IF($K87="","",percelen!IP81)</f>
        <v/>
      </c>
      <c r="S87" t="str">
        <f>IF($K87="","",percelen!IQ81)</f>
        <v/>
      </c>
      <c r="T87" t="str">
        <f>IF($K87="","",percelen!IR81)</f>
        <v/>
      </c>
      <c r="U87" t="str">
        <f>IF($K87="","",percelen!IS81)</f>
        <v/>
      </c>
      <c r="V87" s="286" t="str">
        <f>IF($K87="","",percelen!IT81)</f>
        <v/>
      </c>
      <c r="W87" s="285" t="str">
        <f>activiteiten!E80</f>
        <v/>
      </c>
      <c r="X87" t="str">
        <f>IF($W87="","",activiteiten!AL80)</f>
        <v/>
      </c>
      <c r="Y87" t="str">
        <f>IF($W87="","",activiteiten!AK80)</f>
        <v/>
      </c>
      <c r="Z87" t="str">
        <f>IF($W87="","",activiteiten!AU80)</f>
        <v/>
      </c>
      <c r="AA87" t="str">
        <f>IF($W87="","",activiteiten!AW80)</f>
        <v/>
      </c>
      <c r="AB87" t="str">
        <f>IF($W87="","",activiteiten!AX80)</f>
        <v/>
      </c>
      <c r="AC87" t="str">
        <f>IF($W87="","",activiteiten!AY80)</f>
        <v/>
      </c>
      <c r="AD87" t="str">
        <f>IF($W87="","",activiteiten!AZ80)</f>
        <v/>
      </c>
      <c r="AE87" s="286" t="str">
        <f>IF($W87="","",activiteiten!BA80)</f>
        <v/>
      </c>
    </row>
    <row r="88" spans="11:31" x14ac:dyDescent="0.25">
      <c r="K88" s="285" t="str">
        <f>percelen!E82</f>
        <v/>
      </c>
      <c r="L88" t="str">
        <f>IF($K88="","",percelen!BD82)</f>
        <v/>
      </c>
      <c r="M88" t="str">
        <f>IF($K88="","",percelen!BE82)</f>
        <v/>
      </c>
      <c r="N88" t="str">
        <f>IF($K88="","",percelen!BI82)</f>
        <v/>
      </c>
      <c r="O88" t="str">
        <f>IF($K88="","",percelen!BH82)</f>
        <v/>
      </c>
      <c r="P88" t="str">
        <f>IF($K88="","",percelen!DL82)</f>
        <v/>
      </c>
      <c r="Q88" t="str">
        <f>IF($K88="","",percelen!IN82)</f>
        <v/>
      </c>
      <c r="R88" t="str">
        <f>IF($K88="","",percelen!IP82)</f>
        <v/>
      </c>
      <c r="S88" t="str">
        <f>IF($K88="","",percelen!IQ82)</f>
        <v/>
      </c>
      <c r="T88" t="str">
        <f>IF($K88="","",percelen!IR82)</f>
        <v/>
      </c>
      <c r="U88" t="str">
        <f>IF($K88="","",percelen!IS82)</f>
        <v/>
      </c>
      <c r="V88" s="286" t="str">
        <f>IF($K88="","",percelen!IT82)</f>
        <v/>
      </c>
      <c r="W88" s="285" t="str">
        <f>activiteiten!E81</f>
        <v/>
      </c>
      <c r="X88" t="str">
        <f>IF($W88="","",activiteiten!AL81)</f>
        <v/>
      </c>
      <c r="Y88" t="str">
        <f>IF($W88="","",activiteiten!AK81)</f>
        <v/>
      </c>
      <c r="Z88" t="str">
        <f>IF($W88="","",activiteiten!AU81)</f>
        <v/>
      </c>
      <c r="AA88" t="str">
        <f>IF($W88="","",activiteiten!AW81)</f>
        <v/>
      </c>
      <c r="AB88" t="str">
        <f>IF($W88="","",activiteiten!AX81)</f>
        <v/>
      </c>
      <c r="AC88" t="str">
        <f>IF($W88="","",activiteiten!AY81)</f>
        <v/>
      </c>
      <c r="AD88" t="str">
        <f>IF($W88="","",activiteiten!AZ81)</f>
        <v/>
      </c>
      <c r="AE88" s="286" t="str">
        <f>IF($W88="","",activiteiten!BA81)</f>
        <v/>
      </c>
    </row>
    <row r="89" spans="11:31" x14ac:dyDescent="0.25">
      <c r="K89" s="285" t="str">
        <f>percelen!E83</f>
        <v/>
      </c>
      <c r="L89" t="str">
        <f>IF($K89="","",percelen!BD83)</f>
        <v/>
      </c>
      <c r="M89" t="str">
        <f>IF($K89="","",percelen!BE83)</f>
        <v/>
      </c>
      <c r="N89" t="str">
        <f>IF($K89="","",percelen!BI83)</f>
        <v/>
      </c>
      <c r="O89" t="str">
        <f>IF($K89="","",percelen!BH83)</f>
        <v/>
      </c>
      <c r="P89" t="str">
        <f>IF($K89="","",percelen!DL83)</f>
        <v/>
      </c>
      <c r="Q89" t="str">
        <f>IF($K89="","",percelen!IN83)</f>
        <v/>
      </c>
      <c r="R89" t="str">
        <f>IF($K89="","",percelen!IP83)</f>
        <v/>
      </c>
      <c r="S89" t="str">
        <f>IF($K89="","",percelen!IQ83)</f>
        <v/>
      </c>
      <c r="T89" t="str">
        <f>IF($K89="","",percelen!IR83)</f>
        <v/>
      </c>
      <c r="U89" t="str">
        <f>IF($K89="","",percelen!IS83)</f>
        <v/>
      </c>
      <c r="V89" s="286" t="str">
        <f>IF($K89="","",percelen!IT83)</f>
        <v/>
      </c>
      <c r="W89" s="285" t="str">
        <f>activiteiten!E82</f>
        <v/>
      </c>
      <c r="X89" t="str">
        <f>IF($W89="","",activiteiten!AL82)</f>
        <v/>
      </c>
      <c r="Y89" t="str">
        <f>IF($W89="","",activiteiten!AK82)</f>
        <v/>
      </c>
      <c r="Z89" t="str">
        <f>IF($W89="","",activiteiten!AU82)</f>
        <v/>
      </c>
      <c r="AA89" t="str">
        <f>IF($W89="","",activiteiten!AW82)</f>
        <v/>
      </c>
      <c r="AB89" t="str">
        <f>IF($W89="","",activiteiten!AX82)</f>
        <v/>
      </c>
      <c r="AC89" t="str">
        <f>IF($W89="","",activiteiten!AY82)</f>
        <v/>
      </c>
      <c r="AD89" t="str">
        <f>IF($W89="","",activiteiten!AZ82)</f>
        <v/>
      </c>
      <c r="AE89" s="286" t="str">
        <f>IF($W89="","",activiteiten!BA82)</f>
        <v/>
      </c>
    </row>
    <row r="90" spans="11:31" x14ac:dyDescent="0.25">
      <c r="K90" s="285" t="str">
        <f>percelen!E84</f>
        <v/>
      </c>
      <c r="L90" t="str">
        <f>IF($K90="","",percelen!BD84)</f>
        <v/>
      </c>
      <c r="M90" t="str">
        <f>IF($K90="","",percelen!BE84)</f>
        <v/>
      </c>
      <c r="N90" t="str">
        <f>IF($K90="","",percelen!BI84)</f>
        <v/>
      </c>
      <c r="O90" t="str">
        <f>IF($K90="","",percelen!BH84)</f>
        <v/>
      </c>
      <c r="P90" t="str">
        <f>IF($K90="","",percelen!DL84)</f>
        <v/>
      </c>
      <c r="Q90" t="str">
        <f>IF($K90="","",percelen!IN84)</f>
        <v/>
      </c>
      <c r="R90" t="str">
        <f>IF($K90="","",percelen!IP84)</f>
        <v/>
      </c>
      <c r="S90" t="str">
        <f>IF($K90="","",percelen!IQ84)</f>
        <v/>
      </c>
      <c r="T90" t="str">
        <f>IF($K90="","",percelen!IR84)</f>
        <v/>
      </c>
      <c r="U90" t="str">
        <f>IF($K90="","",percelen!IS84)</f>
        <v/>
      </c>
      <c r="V90" s="286" t="str">
        <f>IF($K90="","",percelen!IT84)</f>
        <v/>
      </c>
      <c r="W90" s="285" t="str">
        <f>activiteiten!E83</f>
        <v/>
      </c>
      <c r="X90" t="str">
        <f>IF($W90="","",activiteiten!AL83)</f>
        <v/>
      </c>
      <c r="Y90" t="str">
        <f>IF($W90="","",activiteiten!AK83)</f>
        <v/>
      </c>
      <c r="Z90" t="str">
        <f>IF($W90="","",activiteiten!AU83)</f>
        <v/>
      </c>
      <c r="AA90" t="str">
        <f>IF($W90="","",activiteiten!AW83)</f>
        <v/>
      </c>
      <c r="AB90" t="str">
        <f>IF($W90="","",activiteiten!AX83)</f>
        <v/>
      </c>
      <c r="AC90" t="str">
        <f>IF($W90="","",activiteiten!AY83)</f>
        <v/>
      </c>
      <c r="AD90" t="str">
        <f>IF($W90="","",activiteiten!AZ83)</f>
        <v/>
      </c>
      <c r="AE90" s="286" t="str">
        <f>IF($W90="","",activiteiten!BA83)</f>
        <v/>
      </c>
    </row>
    <row r="91" spans="11:31" x14ac:dyDescent="0.25">
      <c r="K91" s="285" t="str">
        <f>percelen!E85</f>
        <v/>
      </c>
      <c r="L91" t="str">
        <f>IF($K91="","",percelen!BD85)</f>
        <v/>
      </c>
      <c r="M91" t="str">
        <f>IF($K91="","",percelen!BE85)</f>
        <v/>
      </c>
      <c r="N91" t="str">
        <f>IF($K91="","",percelen!BI85)</f>
        <v/>
      </c>
      <c r="O91" t="str">
        <f>IF($K91="","",percelen!BH85)</f>
        <v/>
      </c>
      <c r="P91" t="str">
        <f>IF($K91="","",percelen!DL85)</f>
        <v/>
      </c>
      <c r="Q91" t="str">
        <f>IF($K91="","",percelen!IN85)</f>
        <v/>
      </c>
      <c r="R91" t="str">
        <f>IF($K91="","",percelen!IP85)</f>
        <v/>
      </c>
      <c r="S91" t="str">
        <f>IF($K91="","",percelen!IQ85)</f>
        <v/>
      </c>
      <c r="T91" t="str">
        <f>IF($K91="","",percelen!IR85)</f>
        <v/>
      </c>
      <c r="U91" t="str">
        <f>IF($K91="","",percelen!IS85)</f>
        <v/>
      </c>
      <c r="V91" s="286" t="str">
        <f>IF($K91="","",percelen!IT85)</f>
        <v/>
      </c>
      <c r="W91" s="285" t="str">
        <f>activiteiten!E84</f>
        <v/>
      </c>
      <c r="X91" t="str">
        <f>IF($W91="","",activiteiten!AL84)</f>
        <v/>
      </c>
      <c r="Y91" t="str">
        <f>IF($W91="","",activiteiten!AK84)</f>
        <v/>
      </c>
      <c r="Z91" t="str">
        <f>IF($W91="","",activiteiten!AU84)</f>
        <v/>
      </c>
      <c r="AA91" t="str">
        <f>IF($W91="","",activiteiten!AW84)</f>
        <v/>
      </c>
      <c r="AB91" t="str">
        <f>IF($W91="","",activiteiten!AX84)</f>
        <v/>
      </c>
      <c r="AC91" t="str">
        <f>IF($W91="","",activiteiten!AY84)</f>
        <v/>
      </c>
      <c r="AD91" t="str">
        <f>IF($W91="","",activiteiten!AZ84)</f>
        <v/>
      </c>
      <c r="AE91" s="286" t="str">
        <f>IF($W91="","",activiteiten!BA84)</f>
        <v/>
      </c>
    </row>
    <row r="92" spans="11:31" x14ac:dyDescent="0.25">
      <c r="K92" s="285" t="str">
        <f>percelen!E86</f>
        <v/>
      </c>
      <c r="L92" t="str">
        <f>IF($K92="","",percelen!BD86)</f>
        <v/>
      </c>
      <c r="M92" t="str">
        <f>IF($K92="","",percelen!BE86)</f>
        <v/>
      </c>
      <c r="N92" t="str">
        <f>IF($K92="","",percelen!BI86)</f>
        <v/>
      </c>
      <c r="O92" t="str">
        <f>IF($K92="","",percelen!BH86)</f>
        <v/>
      </c>
      <c r="P92" t="str">
        <f>IF($K92="","",percelen!DL86)</f>
        <v/>
      </c>
      <c r="Q92" t="str">
        <f>IF($K92="","",percelen!IN86)</f>
        <v/>
      </c>
      <c r="R92" t="str">
        <f>IF($K92="","",percelen!IP86)</f>
        <v/>
      </c>
      <c r="S92" t="str">
        <f>IF($K92="","",percelen!IQ86)</f>
        <v/>
      </c>
      <c r="T92" t="str">
        <f>IF($K92="","",percelen!IR86)</f>
        <v/>
      </c>
      <c r="U92" t="str">
        <f>IF($K92="","",percelen!IS86)</f>
        <v/>
      </c>
      <c r="V92" s="286" t="str">
        <f>IF($K92="","",percelen!IT86)</f>
        <v/>
      </c>
      <c r="W92" s="285" t="str">
        <f>activiteiten!E85</f>
        <v/>
      </c>
      <c r="X92" t="str">
        <f>IF($W92="","",activiteiten!AL85)</f>
        <v/>
      </c>
      <c r="Y92" t="str">
        <f>IF($W92="","",activiteiten!AK85)</f>
        <v/>
      </c>
      <c r="Z92" t="str">
        <f>IF($W92="","",activiteiten!AU85)</f>
        <v/>
      </c>
      <c r="AA92" t="str">
        <f>IF($W92="","",activiteiten!AW85)</f>
        <v/>
      </c>
      <c r="AB92" t="str">
        <f>IF($W92="","",activiteiten!AX85)</f>
        <v/>
      </c>
      <c r="AC92" t="str">
        <f>IF($W92="","",activiteiten!AY85)</f>
        <v/>
      </c>
      <c r="AD92" t="str">
        <f>IF($W92="","",activiteiten!AZ85)</f>
        <v/>
      </c>
      <c r="AE92" s="286" t="str">
        <f>IF($W92="","",activiteiten!BA85)</f>
        <v/>
      </c>
    </row>
    <row r="93" spans="11:31" x14ac:dyDescent="0.25">
      <c r="K93" s="285" t="str">
        <f>percelen!E87</f>
        <v/>
      </c>
      <c r="L93" t="str">
        <f>IF($K93="","",percelen!BD87)</f>
        <v/>
      </c>
      <c r="M93" t="str">
        <f>IF($K93="","",percelen!BE87)</f>
        <v/>
      </c>
      <c r="N93" t="str">
        <f>IF($K93="","",percelen!BI87)</f>
        <v/>
      </c>
      <c r="O93" t="str">
        <f>IF($K93="","",percelen!BH87)</f>
        <v/>
      </c>
      <c r="P93" t="str">
        <f>IF($K93="","",percelen!DL87)</f>
        <v/>
      </c>
      <c r="Q93" t="str">
        <f>IF($K93="","",percelen!IN87)</f>
        <v/>
      </c>
      <c r="R93" t="str">
        <f>IF($K93="","",percelen!IP87)</f>
        <v/>
      </c>
      <c r="S93" t="str">
        <f>IF($K93="","",percelen!IQ87)</f>
        <v/>
      </c>
      <c r="T93" t="str">
        <f>IF($K93="","",percelen!IR87)</f>
        <v/>
      </c>
      <c r="U93" t="str">
        <f>IF($K93="","",percelen!IS87)</f>
        <v/>
      </c>
      <c r="V93" s="286" t="str">
        <f>IF($K93="","",percelen!IT87)</f>
        <v/>
      </c>
      <c r="W93" s="285" t="str">
        <f>activiteiten!E86</f>
        <v/>
      </c>
      <c r="X93" t="str">
        <f>IF($W93="","",activiteiten!AL86)</f>
        <v/>
      </c>
      <c r="Y93" t="str">
        <f>IF($W93="","",activiteiten!AK86)</f>
        <v/>
      </c>
      <c r="Z93" t="str">
        <f>IF($W93="","",activiteiten!AU86)</f>
        <v/>
      </c>
      <c r="AA93" t="str">
        <f>IF($W93="","",activiteiten!AW86)</f>
        <v/>
      </c>
      <c r="AB93" t="str">
        <f>IF($W93="","",activiteiten!AX86)</f>
        <v/>
      </c>
      <c r="AC93" t="str">
        <f>IF($W93="","",activiteiten!AY86)</f>
        <v/>
      </c>
      <c r="AD93" t="str">
        <f>IF($W93="","",activiteiten!AZ86)</f>
        <v/>
      </c>
      <c r="AE93" s="286" t="str">
        <f>IF($W93="","",activiteiten!BA86)</f>
        <v/>
      </c>
    </row>
    <row r="94" spans="11:31" x14ac:dyDescent="0.25">
      <c r="K94" s="285" t="str">
        <f>percelen!E88</f>
        <v/>
      </c>
      <c r="L94" t="str">
        <f>IF($K94="","",percelen!BD88)</f>
        <v/>
      </c>
      <c r="M94" t="str">
        <f>IF($K94="","",percelen!BE88)</f>
        <v/>
      </c>
      <c r="N94" t="str">
        <f>IF($K94="","",percelen!BI88)</f>
        <v/>
      </c>
      <c r="O94" t="str">
        <f>IF($K94="","",percelen!BH88)</f>
        <v/>
      </c>
      <c r="P94" t="str">
        <f>IF($K94="","",percelen!DL88)</f>
        <v/>
      </c>
      <c r="Q94" t="str">
        <f>IF($K94="","",percelen!IN88)</f>
        <v/>
      </c>
      <c r="R94" t="str">
        <f>IF($K94="","",percelen!IP88)</f>
        <v/>
      </c>
      <c r="S94" t="str">
        <f>IF($K94="","",percelen!IQ88)</f>
        <v/>
      </c>
      <c r="T94" t="str">
        <f>IF($K94="","",percelen!IR88)</f>
        <v/>
      </c>
      <c r="U94" t="str">
        <f>IF($K94="","",percelen!IS88)</f>
        <v/>
      </c>
      <c r="V94" s="286" t="str">
        <f>IF($K94="","",percelen!IT88)</f>
        <v/>
      </c>
      <c r="W94" s="285" t="str">
        <f>activiteiten!E87</f>
        <v/>
      </c>
      <c r="X94" t="str">
        <f>IF($W94="","",activiteiten!AL87)</f>
        <v/>
      </c>
      <c r="Y94" t="str">
        <f>IF($W94="","",activiteiten!AK87)</f>
        <v/>
      </c>
      <c r="Z94" t="str">
        <f>IF($W94="","",activiteiten!AU87)</f>
        <v/>
      </c>
      <c r="AA94" t="str">
        <f>IF($W94="","",activiteiten!AW87)</f>
        <v/>
      </c>
      <c r="AB94" t="str">
        <f>IF($W94="","",activiteiten!AX87)</f>
        <v/>
      </c>
      <c r="AC94" t="str">
        <f>IF($W94="","",activiteiten!AY87)</f>
        <v/>
      </c>
      <c r="AD94" t="str">
        <f>IF($W94="","",activiteiten!AZ87)</f>
        <v/>
      </c>
      <c r="AE94" s="286" t="str">
        <f>IF($W94="","",activiteiten!BA87)</f>
        <v/>
      </c>
    </row>
    <row r="95" spans="11:31" x14ac:dyDescent="0.25">
      <c r="K95" s="285" t="str">
        <f>percelen!E89</f>
        <v/>
      </c>
      <c r="L95" t="str">
        <f>IF($K95="","",percelen!BD89)</f>
        <v/>
      </c>
      <c r="M95" t="str">
        <f>IF($K95="","",percelen!BE89)</f>
        <v/>
      </c>
      <c r="N95" t="str">
        <f>IF($K95="","",percelen!BI89)</f>
        <v/>
      </c>
      <c r="O95" t="str">
        <f>IF($K95="","",percelen!BH89)</f>
        <v/>
      </c>
      <c r="P95" t="str">
        <f>IF($K95="","",percelen!DL89)</f>
        <v/>
      </c>
      <c r="Q95" t="str">
        <f>IF($K95="","",percelen!IN89)</f>
        <v/>
      </c>
      <c r="R95" t="str">
        <f>IF($K95="","",percelen!IP89)</f>
        <v/>
      </c>
      <c r="S95" t="str">
        <f>IF($K95="","",percelen!IQ89)</f>
        <v/>
      </c>
      <c r="T95" t="str">
        <f>IF($K95="","",percelen!IR89)</f>
        <v/>
      </c>
      <c r="U95" t="str">
        <f>IF($K95="","",percelen!IS89)</f>
        <v/>
      </c>
      <c r="V95" s="286" t="str">
        <f>IF($K95="","",percelen!IT89)</f>
        <v/>
      </c>
      <c r="W95" s="285" t="str">
        <f>activiteiten!E88</f>
        <v/>
      </c>
      <c r="X95" t="str">
        <f>IF($W95="","",activiteiten!AL88)</f>
        <v/>
      </c>
      <c r="Y95" t="str">
        <f>IF($W95="","",activiteiten!AK88)</f>
        <v/>
      </c>
      <c r="Z95" t="str">
        <f>IF($W95="","",activiteiten!AU88)</f>
        <v/>
      </c>
      <c r="AA95" t="str">
        <f>IF($W95="","",activiteiten!AW88)</f>
        <v/>
      </c>
      <c r="AB95" t="str">
        <f>IF($W95="","",activiteiten!AX88)</f>
        <v/>
      </c>
      <c r="AC95" t="str">
        <f>IF($W95="","",activiteiten!AY88)</f>
        <v/>
      </c>
      <c r="AD95" t="str">
        <f>IF($W95="","",activiteiten!AZ88)</f>
        <v/>
      </c>
      <c r="AE95" s="286" t="str">
        <f>IF($W95="","",activiteiten!BA88)</f>
        <v/>
      </c>
    </row>
    <row r="96" spans="11:31" x14ac:dyDescent="0.25">
      <c r="K96" s="285" t="str">
        <f>percelen!E90</f>
        <v/>
      </c>
      <c r="L96" t="str">
        <f>IF($K96="","",percelen!BD90)</f>
        <v/>
      </c>
      <c r="M96" t="str">
        <f>IF($K96="","",percelen!BE90)</f>
        <v/>
      </c>
      <c r="N96" t="str">
        <f>IF($K96="","",percelen!BI90)</f>
        <v/>
      </c>
      <c r="O96" t="str">
        <f>IF($K96="","",percelen!BH90)</f>
        <v/>
      </c>
      <c r="P96" t="str">
        <f>IF($K96="","",percelen!DL90)</f>
        <v/>
      </c>
      <c r="Q96" t="str">
        <f>IF($K96="","",percelen!IN90)</f>
        <v/>
      </c>
      <c r="R96" t="str">
        <f>IF($K96="","",percelen!IP90)</f>
        <v/>
      </c>
      <c r="S96" t="str">
        <f>IF($K96="","",percelen!IQ90)</f>
        <v/>
      </c>
      <c r="T96" t="str">
        <f>IF($K96="","",percelen!IR90)</f>
        <v/>
      </c>
      <c r="U96" t="str">
        <f>IF($K96="","",percelen!IS90)</f>
        <v/>
      </c>
      <c r="V96" s="286" t="str">
        <f>IF($K96="","",percelen!IT90)</f>
        <v/>
      </c>
      <c r="W96" s="285" t="str">
        <f>activiteiten!E89</f>
        <v/>
      </c>
      <c r="X96" t="str">
        <f>IF($W96="","",activiteiten!AL89)</f>
        <v/>
      </c>
      <c r="Y96" t="str">
        <f>IF($W96="","",activiteiten!AK89)</f>
        <v/>
      </c>
      <c r="Z96" t="str">
        <f>IF($W96="","",activiteiten!AU89)</f>
        <v/>
      </c>
      <c r="AA96" t="str">
        <f>IF($W96="","",activiteiten!AW89)</f>
        <v/>
      </c>
      <c r="AB96" t="str">
        <f>IF($W96="","",activiteiten!AX89)</f>
        <v/>
      </c>
      <c r="AC96" t="str">
        <f>IF($W96="","",activiteiten!AY89)</f>
        <v/>
      </c>
      <c r="AD96" t="str">
        <f>IF($W96="","",activiteiten!AZ89)</f>
        <v/>
      </c>
      <c r="AE96" s="286" t="str">
        <f>IF($W96="","",activiteiten!BA89)</f>
        <v/>
      </c>
    </row>
    <row r="97" spans="11:31" x14ac:dyDescent="0.25">
      <c r="K97" s="285" t="str">
        <f>percelen!E91</f>
        <v/>
      </c>
      <c r="L97" t="str">
        <f>IF($K97="","",percelen!BD91)</f>
        <v/>
      </c>
      <c r="M97" t="str">
        <f>IF($K97="","",percelen!BE91)</f>
        <v/>
      </c>
      <c r="N97" t="str">
        <f>IF($K97="","",percelen!BI91)</f>
        <v/>
      </c>
      <c r="O97" t="str">
        <f>IF($K97="","",percelen!BH91)</f>
        <v/>
      </c>
      <c r="P97" t="str">
        <f>IF($K97="","",percelen!DL91)</f>
        <v/>
      </c>
      <c r="Q97" t="str">
        <f>IF($K97="","",percelen!IN91)</f>
        <v/>
      </c>
      <c r="R97" t="str">
        <f>IF($K97="","",percelen!IP91)</f>
        <v/>
      </c>
      <c r="S97" t="str">
        <f>IF($K97="","",percelen!IQ91)</f>
        <v/>
      </c>
      <c r="T97" t="str">
        <f>IF($K97="","",percelen!IR91)</f>
        <v/>
      </c>
      <c r="U97" t="str">
        <f>IF($K97="","",percelen!IS91)</f>
        <v/>
      </c>
      <c r="V97" s="286" t="str">
        <f>IF($K97="","",percelen!IT91)</f>
        <v/>
      </c>
      <c r="W97" s="285" t="str">
        <f>activiteiten!E90</f>
        <v/>
      </c>
      <c r="X97" t="str">
        <f>IF($W97="","",activiteiten!AL90)</f>
        <v/>
      </c>
      <c r="Y97" t="str">
        <f>IF($W97="","",activiteiten!AK90)</f>
        <v/>
      </c>
      <c r="Z97" t="str">
        <f>IF($W97="","",activiteiten!AU90)</f>
        <v/>
      </c>
      <c r="AA97" t="str">
        <f>IF($W97="","",activiteiten!AW90)</f>
        <v/>
      </c>
      <c r="AB97" t="str">
        <f>IF($W97="","",activiteiten!AX90)</f>
        <v/>
      </c>
      <c r="AC97" t="str">
        <f>IF($W97="","",activiteiten!AY90)</f>
        <v/>
      </c>
      <c r="AD97" t="str">
        <f>IF($W97="","",activiteiten!AZ90)</f>
        <v/>
      </c>
      <c r="AE97" s="286" t="str">
        <f>IF($W97="","",activiteiten!BA90)</f>
        <v/>
      </c>
    </row>
    <row r="98" spans="11:31" x14ac:dyDescent="0.25">
      <c r="K98" s="285" t="str">
        <f>percelen!E92</f>
        <v/>
      </c>
      <c r="L98" t="str">
        <f>IF($K98="","",percelen!BD92)</f>
        <v/>
      </c>
      <c r="M98" t="str">
        <f>IF($K98="","",percelen!BE92)</f>
        <v/>
      </c>
      <c r="N98" t="str">
        <f>IF($K98="","",percelen!BI92)</f>
        <v/>
      </c>
      <c r="O98" t="str">
        <f>IF($K98="","",percelen!BH92)</f>
        <v/>
      </c>
      <c r="P98" t="str">
        <f>IF($K98="","",percelen!DL92)</f>
        <v/>
      </c>
      <c r="Q98" t="str">
        <f>IF($K98="","",percelen!IN92)</f>
        <v/>
      </c>
      <c r="R98" t="str">
        <f>IF($K98="","",percelen!IP92)</f>
        <v/>
      </c>
      <c r="S98" t="str">
        <f>IF($K98="","",percelen!IQ92)</f>
        <v/>
      </c>
      <c r="T98" t="str">
        <f>IF($K98="","",percelen!IR92)</f>
        <v/>
      </c>
      <c r="U98" t="str">
        <f>IF($K98="","",percelen!IS92)</f>
        <v/>
      </c>
      <c r="V98" s="286" t="str">
        <f>IF($K98="","",percelen!IT92)</f>
        <v/>
      </c>
      <c r="W98" s="285" t="str">
        <f>activiteiten!E91</f>
        <v/>
      </c>
      <c r="X98" t="str">
        <f>IF($W98="","",activiteiten!AL91)</f>
        <v/>
      </c>
      <c r="Y98" t="str">
        <f>IF($W98="","",activiteiten!AK91)</f>
        <v/>
      </c>
      <c r="Z98" t="str">
        <f>IF($W98="","",activiteiten!AU91)</f>
        <v/>
      </c>
      <c r="AA98" t="str">
        <f>IF($W98="","",activiteiten!AW91)</f>
        <v/>
      </c>
      <c r="AB98" t="str">
        <f>IF($W98="","",activiteiten!AX91)</f>
        <v/>
      </c>
      <c r="AC98" t="str">
        <f>IF($W98="","",activiteiten!AY91)</f>
        <v/>
      </c>
      <c r="AD98" t="str">
        <f>IF($W98="","",activiteiten!AZ91)</f>
        <v/>
      </c>
      <c r="AE98" s="286" t="str">
        <f>IF($W98="","",activiteiten!BA91)</f>
        <v/>
      </c>
    </row>
    <row r="99" spans="11:31" x14ac:dyDescent="0.25">
      <c r="K99" s="285" t="str">
        <f>percelen!E93</f>
        <v/>
      </c>
      <c r="L99" t="str">
        <f>IF($K99="","",percelen!BD93)</f>
        <v/>
      </c>
      <c r="M99" t="str">
        <f>IF($K99="","",percelen!BE93)</f>
        <v/>
      </c>
      <c r="N99" t="str">
        <f>IF($K99="","",percelen!BI93)</f>
        <v/>
      </c>
      <c r="O99" t="str">
        <f>IF($K99="","",percelen!BH93)</f>
        <v/>
      </c>
      <c r="P99" t="str">
        <f>IF($K99="","",percelen!DL93)</f>
        <v/>
      </c>
      <c r="Q99" t="str">
        <f>IF($K99="","",percelen!IN93)</f>
        <v/>
      </c>
      <c r="R99" t="str">
        <f>IF($K99="","",percelen!IP93)</f>
        <v/>
      </c>
      <c r="S99" t="str">
        <f>IF($K99="","",percelen!IQ93)</f>
        <v/>
      </c>
      <c r="T99" t="str">
        <f>IF($K99="","",percelen!IR93)</f>
        <v/>
      </c>
      <c r="U99" t="str">
        <f>IF($K99="","",percelen!IS93)</f>
        <v/>
      </c>
      <c r="V99" s="286" t="str">
        <f>IF($K99="","",percelen!IT93)</f>
        <v/>
      </c>
      <c r="W99" s="285" t="str">
        <f>activiteiten!E92</f>
        <v/>
      </c>
      <c r="X99" t="str">
        <f>IF($W99="","",activiteiten!AL92)</f>
        <v/>
      </c>
      <c r="Y99" t="str">
        <f>IF($W99="","",activiteiten!AK92)</f>
        <v/>
      </c>
      <c r="Z99" t="str">
        <f>IF($W99="","",activiteiten!AU92)</f>
        <v/>
      </c>
      <c r="AA99" t="str">
        <f>IF($W99="","",activiteiten!AW92)</f>
        <v/>
      </c>
      <c r="AB99" t="str">
        <f>IF($W99="","",activiteiten!AX92)</f>
        <v/>
      </c>
      <c r="AC99" t="str">
        <f>IF($W99="","",activiteiten!AY92)</f>
        <v/>
      </c>
      <c r="AD99" t="str">
        <f>IF($W99="","",activiteiten!AZ92)</f>
        <v/>
      </c>
      <c r="AE99" s="286" t="str">
        <f>IF($W99="","",activiteiten!BA92)</f>
        <v/>
      </c>
    </row>
    <row r="100" spans="11:31" x14ac:dyDescent="0.25">
      <c r="K100" s="285" t="str">
        <f>percelen!E94</f>
        <v/>
      </c>
      <c r="L100" t="str">
        <f>IF($K100="","",percelen!BD94)</f>
        <v/>
      </c>
      <c r="M100" t="str">
        <f>IF($K100="","",percelen!BE94)</f>
        <v/>
      </c>
      <c r="N100" t="str">
        <f>IF($K100="","",percelen!BI94)</f>
        <v/>
      </c>
      <c r="O100" t="str">
        <f>IF($K100="","",percelen!BH94)</f>
        <v/>
      </c>
      <c r="P100" t="str">
        <f>IF($K100="","",percelen!DL94)</f>
        <v/>
      </c>
      <c r="Q100" t="str">
        <f>IF($K100="","",percelen!IN94)</f>
        <v/>
      </c>
      <c r="R100" t="str">
        <f>IF($K100="","",percelen!IP94)</f>
        <v/>
      </c>
      <c r="S100" t="str">
        <f>IF($K100="","",percelen!IQ94)</f>
        <v/>
      </c>
      <c r="T100" t="str">
        <f>IF($K100="","",percelen!IR94)</f>
        <v/>
      </c>
      <c r="U100" t="str">
        <f>IF($K100="","",percelen!IS94)</f>
        <v/>
      </c>
      <c r="V100" s="286" t="str">
        <f>IF($K100="","",percelen!IT94)</f>
        <v/>
      </c>
      <c r="W100" s="285" t="str">
        <f>activiteiten!E93</f>
        <v/>
      </c>
      <c r="X100" t="str">
        <f>IF($W100="","",activiteiten!AL93)</f>
        <v/>
      </c>
      <c r="Y100" t="str">
        <f>IF($W100="","",activiteiten!AK93)</f>
        <v/>
      </c>
      <c r="Z100" t="str">
        <f>IF($W100="","",activiteiten!AU93)</f>
        <v/>
      </c>
      <c r="AA100" t="str">
        <f>IF($W100="","",activiteiten!AW93)</f>
        <v/>
      </c>
      <c r="AB100" t="str">
        <f>IF($W100="","",activiteiten!AX93)</f>
        <v/>
      </c>
      <c r="AC100" t="str">
        <f>IF($W100="","",activiteiten!AY93)</f>
        <v/>
      </c>
      <c r="AD100" t="str">
        <f>IF($W100="","",activiteiten!AZ93)</f>
        <v/>
      </c>
      <c r="AE100" s="286" t="str">
        <f>IF($W100="","",activiteiten!BA93)</f>
        <v/>
      </c>
    </row>
    <row r="101" spans="11:31" x14ac:dyDescent="0.25">
      <c r="K101" s="285" t="str">
        <f>percelen!E95</f>
        <v/>
      </c>
      <c r="L101" t="str">
        <f>IF($K101="","",percelen!BD95)</f>
        <v/>
      </c>
      <c r="M101" t="str">
        <f>IF($K101="","",percelen!BE95)</f>
        <v/>
      </c>
      <c r="N101" t="str">
        <f>IF($K101="","",percelen!BI95)</f>
        <v/>
      </c>
      <c r="O101" t="str">
        <f>IF($K101="","",percelen!BH95)</f>
        <v/>
      </c>
      <c r="P101" t="str">
        <f>IF($K101="","",percelen!DL95)</f>
        <v/>
      </c>
      <c r="Q101" t="str">
        <f>IF($K101="","",percelen!IN95)</f>
        <v/>
      </c>
      <c r="R101" t="str">
        <f>IF($K101="","",percelen!IP95)</f>
        <v/>
      </c>
      <c r="S101" t="str">
        <f>IF($K101="","",percelen!IQ95)</f>
        <v/>
      </c>
      <c r="T101" t="str">
        <f>IF($K101="","",percelen!IR95)</f>
        <v/>
      </c>
      <c r="U101" t="str">
        <f>IF($K101="","",percelen!IS95)</f>
        <v/>
      </c>
      <c r="V101" s="286" t="str">
        <f>IF($K101="","",percelen!IT95)</f>
        <v/>
      </c>
      <c r="W101" s="285" t="str">
        <f>activiteiten!E94</f>
        <v/>
      </c>
      <c r="X101" t="str">
        <f>IF($W101="","",activiteiten!AL94)</f>
        <v/>
      </c>
      <c r="Y101" t="str">
        <f>IF($W101="","",activiteiten!AK94)</f>
        <v/>
      </c>
      <c r="Z101" t="str">
        <f>IF($W101="","",activiteiten!AU94)</f>
        <v/>
      </c>
      <c r="AA101" t="str">
        <f>IF($W101="","",activiteiten!AW94)</f>
        <v/>
      </c>
      <c r="AB101" t="str">
        <f>IF($W101="","",activiteiten!AX94)</f>
        <v/>
      </c>
      <c r="AC101" t="str">
        <f>IF($W101="","",activiteiten!AY94)</f>
        <v/>
      </c>
      <c r="AD101" t="str">
        <f>IF($W101="","",activiteiten!AZ94)</f>
        <v/>
      </c>
      <c r="AE101" s="286" t="str">
        <f>IF($W101="","",activiteiten!BA94)</f>
        <v/>
      </c>
    </row>
    <row r="102" spans="11:31" x14ac:dyDescent="0.25">
      <c r="K102" s="285" t="str">
        <f>percelen!E96</f>
        <v/>
      </c>
      <c r="L102" t="str">
        <f>IF($K102="","",percelen!BD96)</f>
        <v/>
      </c>
      <c r="M102" t="str">
        <f>IF($K102="","",percelen!BE96)</f>
        <v/>
      </c>
      <c r="N102" t="str">
        <f>IF($K102="","",percelen!BI96)</f>
        <v/>
      </c>
      <c r="O102" t="str">
        <f>IF($K102="","",percelen!BH96)</f>
        <v/>
      </c>
      <c r="P102" t="str">
        <f>IF($K102="","",percelen!DL96)</f>
        <v/>
      </c>
      <c r="Q102" t="str">
        <f>IF($K102="","",percelen!IN96)</f>
        <v/>
      </c>
      <c r="R102" t="str">
        <f>IF($K102="","",percelen!IP96)</f>
        <v/>
      </c>
      <c r="S102" t="str">
        <f>IF($K102="","",percelen!IQ96)</f>
        <v/>
      </c>
      <c r="T102" t="str">
        <f>IF($K102="","",percelen!IR96)</f>
        <v/>
      </c>
      <c r="U102" t="str">
        <f>IF($K102="","",percelen!IS96)</f>
        <v/>
      </c>
      <c r="V102" s="286" t="str">
        <f>IF($K102="","",percelen!IT96)</f>
        <v/>
      </c>
      <c r="W102" s="285" t="str">
        <f>activiteiten!E95</f>
        <v/>
      </c>
      <c r="X102" t="str">
        <f>IF($W102="","",activiteiten!AL95)</f>
        <v/>
      </c>
      <c r="Y102" t="str">
        <f>IF($W102="","",activiteiten!AK95)</f>
        <v/>
      </c>
      <c r="Z102" t="str">
        <f>IF($W102="","",activiteiten!AU95)</f>
        <v/>
      </c>
      <c r="AA102" t="str">
        <f>IF($W102="","",activiteiten!AW95)</f>
        <v/>
      </c>
      <c r="AB102" t="str">
        <f>IF($W102="","",activiteiten!AX95)</f>
        <v/>
      </c>
      <c r="AC102" t="str">
        <f>IF($W102="","",activiteiten!AY95)</f>
        <v/>
      </c>
      <c r="AD102" t="str">
        <f>IF($W102="","",activiteiten!AZ95)</f>
        <v/>
      </c>
      <c r="AE102" s="286" t="str">
        <f>IF($W102="","",activiteiten!BA95)</f>
        <v/>
      </c>
    </row>
    <row r="103" spans="11:31" x14ac:dyDescent="0.25">
      <c r="K103" s="285" t="str">
        <f>percelen!E97</f>
        <v/>
      </c>
      <c r="L103" t="str">
        <f>IF($K103="","",percelen!BD97)</f>
        <v/>
      </c>
      <c r="M103" t="str">
        <f>IF($K103="","",percelen!BE97)</f>
        <v/>
      </c>
      <c r="N103" t="str">
        <f>IF($K103="","",percelen!BI97)</f>
        <v/>
      </c>
      <c r="O103" t="str">
        <f>IF($K103="","",percelen!BH97)</f>
        <v/>
      </c>
      <c r="P103" t="str">
        <f>IF($K103="","",percelen!DL97)</f>
        <v/>
      </c>
      <c r="Q103" t="str">
        <f>IF($K103="","",percelen!IN97)</f>
        <v/>
      </c>
      <c r="R103" t="str">
        <f>IF($K103="","",percelen!IP97)</f>
        <v/>
      </c>
      <c r="S103" t="str">
        <f>IF($K103="","",percelen!IQ97)</f>
        <v/>
      </c>
      <c r="T103" t="str">
        <f>IF($K103="","",percelen!IR97)</f>
        <v/>
      </c>
      <c r="U103" t="str">
        <f>IF($K103="","",percelen!IS97)</f>
        <v/>
      </c>
      <c r="V103" s="286" t="str">
        <f>IF($K103="","",percelen!IT97)</f>
        <v/>
      </c>
      <c r="W103" s="285" t="str">
        <f>activiteiten!E96</f>
        <v/>
      </c>
      <c r="X103" t="str">
        <f>IF($W103="","",activiteiten!AL96)</f>
        <v/>
      </c>
      <c r="Y103" t="str">
        <f>IF($W103="","",activiteiten!AK96)</f>
        <v/>
      </c>
      <c r="Z103" t="str">
        <f>IF($W103="","",activiteiten!AU96)</f>
        <v/>
      </c>
      <c r="AA103" t="str">
        <f>IF($W103="","",activiteiten!AW96)</f>
        <v/>
      </c>
      <c r="AB103" t="str">
        <f>IF($W103="","",activiteiten!AX96)</f>
        <v/>
      </c>
      <c r="AC103" t="str">
        <f>IF($W103="","",activiteiten!AY96)</f>
        <v/>
      </c>
      <c r="AD103" t="str">
        <f>IF($W103="","",activiteiten!AZ96)</f>
        <v/>
      </c>
      <c r="AE103" s="286" t="str">
        <f>IF($W103="","",activiteiten!BA96)</f>
        <v/>
      </c>
    </row>
    <row r="104" spans="11:31" x14ac:dyDescent="0.25">
      <c r="K104" s="285" t="str">
        <f>percelen!E98</f>
        <v/>
      </c>
      <c r="L104" t="str">
        <f>IF($K104="","",percelen!BD98)</f>
        <v/>
      </c>
      <c r="M104" t="str">
        <f>IF($K104="","",percelen!BE98)</f>
        <v/>
      </c>
      <c r="N104" t="str">
        <f>IF($K104="","",percelen!BI98)</f>
        <v/>
      </c>
      <c r="O104" t="str">
        <f>IF($K104="","",percelen!BH98)</f>
        <v/>
      </c>
      <c r="P104" t="str">
        <f>IF($K104="","",percelen!DL98)</f>
        <v/>
      </c>
      <c r="Q104" t="str">
        <f>IF($K104="","",percelen!IN98)</f>
        <v/>
      </c>
      <c r="R104" t="str">
        <f>IF($K104="","",percelen!IP98)</f>
        <v/>
      </c>
      <c r="S104" t="str">
        <f>IF($K104="","",percelen!IQ98)</f>
        <v/>
      </c>
      <c r="T104" t="str">
        <f>IF($K104="","",percelen!IR98)</f>
        <v/>
      </c>
      <c r="U104" t="str">
        <f>IF($K104="","",percelen!IS98)</f>
        <v/>
      </c>
      <c r="V104" s="286" t="str">
        <f>IF($K104="","",percelen!IT98)</f>
        <v/>
      </c>
      <c r="W104" s="285" t="str">
        <f>activiteiten!E97</f>
        <v/>
      </c>
      <c r="X104" t="str">
        <f>IF($W104="","",activiteiten!AL97)</f>
        <v/>
      </c>
      <c r="Y104" t="str">
        <f>IF($W104="","",activiteiten!AK97)</f>
        <v/>
      </c>
      <c r="Z104" t="str">
        <f>IF($W104="","",activiteiten!AU97)</f>
        <v/>
      </c>
      <c r="AA104" t="str">
        <f>IF($W104="","",activiteiten!AW97)</f>
        <v/>
      </c>
      <c r="AB104" t="str">
        <f>IF($W104="","",activiteiten!AX97)</f>
        <v/>
      </c>
      <c r="AC104" t="str">
        <f>IF($W104="","",activiteiten!AY97)</f>
        <v/>
      </c>
      <c r="AD104" t="str">
        <f>IF($W104="","",activiteiten!AZ97)</f>
        <v/>
      </c>
      <c r="AE104" s="286" t="str">
        <f>IF($W104="","",activiteiten!BA97)</f>
        <v/>
      </c>
    </row>
    <row r="105" spans="11:31" x14ac:dyDescent="0.25">
      <c r="K105" s="285" t="str">
        <f>percelen!E99</f>
        <v/>
      </c>
      <c r="L105" t="str">
        <f>IF($K105="","",percelen!BD99)</f>
        <v/>
      </c>
      <c r="M105" t="str">
        <f>IF($K105="","",percelen!BE99)</f>
        <v/>
      </c>
      <c r="N105" t="str">
        <f>IF($K105="","",percelen!BI99)</f>
        <v/>
      </c>
      <c r="O105" t="str">
        <f>IF($K105="","",percelen!BH99)</f>
        <v/>
      </c>
      <c r="P105" t="str">
        <f>IF($K105="","",percelen!DL99)</f>
        <v/>
      </c>
      <c r="Q105" t="str">
        <f>IF($K105="","",percelen!IN99)</f>
        <v/>
      </c>
      <c r="R105" t="str">
        <f>IF($K105="","",percelen!IP99)</f>
        <v/>
      </c>
      <c r="S105" t="str">
        <f>IF($K105="","",percelen!IQ99)</f>
        <v/>
      </c>
      <c r="T105" t="str">
        <f>IF($K105="","",percelen!IR99)</f>
        <v/>
      </c>
      <c r="U105" t="str">
        <f>IF($K105="","",percelen!IS99)</f>
        <v/>
      </c>
      <c r="V105" s="286" t="str">
        <f>IF($K105="","",percelen!IT99)</f>
        <v/>
      </c>
      <c r="W105" s="285" t="str">
        <f>activiteiten!E98</f>
        <v/>
      </c>
      <c r="X105" t="str">
        <f>IF($W105="","",activiteiten!AL98)</f>
        <v/>
      </c>
      <c r="Y105" t="str">
        <f>IF($W105="","",activiteiten!AK98)</f>
        <v/>
      </c>
      <c r="Z105" t="str">
        <f>IF($W105="","",activiteiten!AU98)</f>
        <v/>
      </c>
      <c r="AA105" t="str">
        <f>IF($W105="","",activiteiten!AW98)</f>
        <v/>
      </c>
      <c r="AB105" t="str">
        <f>IF($W105="","",activiteiten!AX98)</f>
        <v/>
      </c>
      <c r="AC105" t="str">
        <f>IF($W105="","",activiteiten!AY98)</f>
        <v/>
      </c>
      <c r="AD105" t="str">
        <f>IF($W105="","",activiteiten!AZ98)</f>
        <v/>
      </c>
      <c r="AE105" s="286" t="str">
        <f>IF($W105="","",activiteiten!BA98)</f>
        <v/>
      </c>
    </row>
    <row r="106" spans="11:31" x14ac:dyDescent="0.25">
      <c r="K106" s="285" t="str">
        <f>percelen!E100</f>
        <v/>
      </c>
      <c r="L106" t="str">
        <f>IF($K106="","",percelen!BD100)</f>
        <v/>
      </c>
      <c r="M106" t="str">
        <f>IF($K106="","",percelen!BE100)</f>
        <v/>
      </c>
      <c r="N106" t="str">
        <f>IF($K106="","",percelen!BI100)</f>
        <v/>
      </c>
      <c r="O106" t="str">
        <f>IF($K106="","",percelen!BH100)</f>
        <v/>
      </c>
      <c r="P106" t="str">
        <f>IF($K106="","",percelen!DL100)</f>
        <v/>
      </c>
      <c r="Q106" t="str">
        <f>IF($K106="","",percelen!IN100)</f>
        <v/>
      </c>
      <c r="R106" t="str">
        <f>IF($K106="","",percelen!IP100)</f>
        <v/>
      </c>
      <c r="S106" t="str">
        <f>IF($K106="","",percelen!IQ100)</f>
        <v/>
      </c>
      <c r="T106" t="str">
        <f>IF($K106="","",percelen!IR100)</f>
        <v/>
      </c>
      <c r="U106" t="str">
        <f>IF($K106="","",percelen!IS100)</f>
        <v/>
      </c>
      <c r="V106" s="286" t="str">
        <f>IF($K106="","",percelen!IT100)</f>
        <v/>
      </c>
      <c r="W106" s="285" t="str">
        <f>activiteiten!E99</f>
        <v/>
      </c>
      <c r="X106" t="str">
        <f>IF($W106="","",activiteiten!AL99)</f>
        <v/>
      </c>
      <c r="Y106" t="str">
        <f>IF($W106="","",activiteiten!AK99)</f>
        <v/>
      </c>
      <c r="Z106" t="str">
        <f>IF($W106="","",activiteiten!AU99)</f>
        <v/>
      </c>
      <c r="AA106" t="str">
        <f>IF($W106="","",activiteiten!AW99)</f>
        <v/>
      </c>
      <c r="AB106" t="str">
        <f>IF($W106="","",activiteiten!AX99)</f>
        <v/>
      </c>
      <c r="AC106" t="str">
        <f>IF($W106="","",activiteiten!AY99)</f>
        <v/>
      </c>
      <c r="AD106" t="str">
        <f>IF($W106="","",activiteiten!AZ99)</f>
        <v/>
      </c>
      <c r="AE106" s="286" t="str">
        <f>IF($W106="","",activiteiten!BA99)</f>
        <v/>
      </c>
    </row>
    <row r="107" spans="11:31" x14ac:dyDescent="0.25">
      <c r="K107" s="285" t="str">
        <f>percelen!E101</f>
        <v/>
      </c>
      <c r="L107" t="str">
        <f>IF($K107="","",percelen!BD101)</f>
        <v/>
      </c>
      <c r="M107" t="str">
        <f>IF($K107="","",percelen!BE101)</f>
        <v/>
      </c>
      <c r="N107" t="str">
        <f>IF($K107="","",percelen!BI101)</f>
        <v/>
      </c>
      <c r="O107" t="str">
        <f>IF($K107="","",percelen!BH101)</f>
        <v/>
      </c>
      <c r="P107" t="str">
        <f>IF($K107="","",percelen!DL101)</f>
        <v/>
      </c>
      <c r="Q107" t="str">
        <f>IF($K107="","",percelen!IN101)</f>
        <v/>
      </c>
      <c r="R107" t="str">
        <f>IF($K107="","",percelen!IP101)</f>
        <v/>
      </c>
      <c r="S107" t="str">
        <f>IF($K107="","",percelen!IQ101)</f>
        <v/>
      </c>
      <c r="T107" t="str">
        <f>IF($K107="","",percelen!IR101)</f>
        <v/>
      </c>
      <c r="U107" t="str">
        <f>IF($K107="","",percelen!IS101)</f>
        <v/>
      </c>
      <c r="V107" s="286" t="str">
        <f>IF($K107="","",percelen!IT101)</f>
        <v/>
      </c>
      <c r="W107" s="285" t="str">
        <f>activiteiten!E100</f>
        <v/>
      </c>
      <c r="X107" t="str">
        <f>IF($W107="","",activiteiten!AL100)</f>
        <v/>
      </c>
      <c r="Y107" t="str">
        <f>IF($W107="","",activiteiten!AK100)</f>
        <v/>
      </c>
      <c r="Z107" t="str">
        <f>IF($W107="","",activiteiten!AU100)</f>
        <v/>
      </c>
      <c r="AA107" t="str">
        <f>IF($W107="","",activiteiten!AW100)</f>
        <v/>
      </c>
      <c r="AB107" t="str">
        <f>IF($W107="","",activiteiten!AX100)</f>
        <v/>
      </c>
      <c r="AC107" t="str">
        <f>IF($W107="","",activiteiten!AY100)</f>
        <v/>
      </c>
      <c r="AD107" t="str">
        <f>IF($W107="","",activiteiten!AZ100)</f>
        <v/>
      </c>
      <c r="AE107" s="286" t="str">
        <f>IF($W107="","",activiteiten!BA100)</f>
        <v/>
      </c>
    </row>
    <row r="108" spans="11:31" x14ac:dyDescent="0.25">
      <c r="K108" s="285" t="str">
        <f>percelen!E102</f>
        <v/>
      </c>
      <c r="L108" t="str">
        <f>IF($K108="","",percelen!BD102)</f>
        <v/>
      </c>
      <c r="M108" t="str">
        <f>IF($K108="","",percelen!BE102)</f>
        <v/>
      </c>
      <c r="N108" t="str">
        <f>IF($K108="","",percelen!BI102)</f>
        <v/>
      </c>
      <c r="O108" t="str">
        <f>IF($K108="","",percelen!BH102)</f>
        <v/>
      </c>
      <c r="P108" t="str">
        <f>IF($K108="","",percelen!DL102)</f>
        <v/>
      </c>
      <c r="Q108" t="str">
        <f>IF($K108="","",percelen!IN102)</f>
        <v/>
      </c>
      <c r="R108" t="str">
        <f>IF($K108="","",percelen!IP102)</f>
        <v/>
      </c>
      <c r="S108" t="str">
        <f>IF($K108="","",percelen!IQ102)</f>
        <v/>
      </c>
      <c r="T108" t="str">
        <f>IF($K108="","",percelen!IR102)</f>
        <v/>
      </c>
      <c r="U108" t="str">
        <f>IF($K108="","",percelen!IS102)</f>
        <v/>
      </c>
      <c r="V108" s="286" t="str">
        <f>IF($K108="","",percelen!IT102)</f>
        <v/>
      </c>
      <c r="W108" s="285" t="str">
        <f>activiteiten!E101</f>
        <v/>
      </c>
      <c r="X108" t="str">
        <f>IF($W108="","",activiteiten!AL101)</f>
        <v/>
      </c>
      <c r="Y108" t="str">
        <f>IF($W108="","",activiteiten!AK101)</f>
        <v/>
      </c>
      <c r="Z108" t="str">
        <f>IF($W108="","",activiteiten!AU101)</f>
        <v/>
      </c>
      <c r="AA108" t="str">
        <f>IF($W108="","",activiteiten!AW101)</f>
        <v/>
      </c>
      <c r="AB108" t="str">
        <f>IF($W108="","",activiteiten!AX101)</f>
        <v/>
      </c>
      <c r="AC108" t="str">
        <f>IF($W108="","",activiteiten!AY101)</f>
        <v/>
      </c>
      <c r="AD108" t="str">
        <f>IF($W108="","",activiteiten!AZ101)</f>
        <v/>
      </c>
      <c r="AE108" s="286" t="str">
        <f>IF($W108="","",activiteiten!BA101)</f>
        <v/>
      </c>
    </row>
    <row r="109" spans="11:31" x14ac:dyDescent="0.25">
      <c r="K109" s="285" t="str">
        <f>percelen!E103</f>
        <v/>
      </c>
      <c r="L109" t="str">
        <f>IF($K109="","",percelen!BD103)</f>
        <v/>
      </c>
      <c r="M109" t="str">
        <f>IF($K109="","",percelen!BE103)</f>
        <v/>
      </c>
      <c r="N109" t="str">
        <f>IF($K109="","",percelen!BI103)</f>
        <v/>
      </c>
      <c r="O109" t="str">
        <f>IF($K109="","",percelen!BH103)</f>
        <v/>
      </c>
      <c r="P109" t="str">
        <f>IF($K109="","",percelen!DL103)</f>
        <v/>
      </c>
      <c r="Q109" t="str">
        <f>IF($K109="","",percelen!IN103)</f>
        <v/>
      </c>
      <c r="R109" t="str">
        <f>IF($K109="","",percelen!IP103)</f>
        <v/>
      </c>
      <c r="S109" t="str">
        <f>IF($K109="","",percelen!IQ103)</f>
        <v/>
      </c>
      <c r="T109" t="str">
        <f>IF($K109="","",percelen!IR103)</f>
        <v/>
      </c>
      <c r="U109" t="str">
        <f>IF($K109="","",percelen!IS103)</f>
        <v/>
      </c>
      <c r="V109" s="286" t="str">
        <f>IF($K109="","",percelen!IT103)</f>
        <v/>
      </c>
      <c r="W109" s="285" t="str">
        <f>activiteiten!E102</f>
        <v/>
      </c>
      <c r="X109" t="str">
        <f>IF($W109="","",activiteiten!AL102)</f>
        <v/>
      </c>
      <c r="Y109" t="str">
        <f>IF($W109="","",activiteiten!AK102)</f>
        <v/>
      </c>
      <c r="Z109" t="str">
        <f>IF($W109="","",activiteiten!AU102)</f>
        <v/>
      </c>
      <c r="AA109" t="str">
        <f>IF($W109="","",activiteiten!AW102)</f>
        <v/>
      </c>
      <c r="AB109" t="str">
        <f>IF($W109="","",activiteiten!AX102)</f>
        <v/>
      </c>
      <c r="AC109" t="str">
        <f>IF($W109="","",activiteiten!AY102)</f>
        <v/>
      </c>
      <c r="AD109" t="str">
        <f>IF($W109="","",activiteiten!AZ102)</f>
        <v/>
      </c>
      <c r="AE109" s="286" t="str">
        <f>IF($W109="","",activiteiten!BA102)</f>
        <v/>
      </c>
    </row>
    <row r="110" spans="11:31" x14ac:dyDescent="0.25">
      <c r="K110" s="285" t="str">
        <f>percelen!E104</f>
        <v/>
      </c>
      <c r="L110" t="str">
        <f>IF($K110="","",percelen!BD104)</f>
        <v/>
      </c>
      <c r="M110" t="str">
        <f>IF($K110="","",percelen!BE104)</f>
        <v/>
      </c>
      <c r="N110" t="str">
        <f>IF($K110="","",percelen!BI104)</f>
        <v/>
      </c>
      <c r="O110" t="str">
        <f>IF($K110="","",percelen!BH104)</f>
        <v/>
      </c>
      <c r="P110" t="str">
        <f>IF($K110="","",percelen!DL104)</f>
        <v/>
      </c>
      <c r="Q110" t="str">
        <f>IF($K110="","",percelen!IN104)</f>
        <v/>
      </c>
      <c r="R110" t="str">
        <f>IF($K110="","",percelen!IP104)</f>
        <v/>
      </c>
      <c r="S110" t="str">
        <f>IF($K110="","",percelen!IQ104)</f>
        <v/>
      </c>
      <c r="T110" t="str">
        <f>IF($K110="","",percelen!IR104)</f>
        <v/>
      </c>
      <c r="U110" t="str">
        <f>IF($K110="","",percelen!IS104)</f>
        <v/>
      </c>
      <c r="V110" s="286" t="str">
        <f>IF($K110="","",percelen!IT104)</f>
        <v/>
      </c>
      <c r="W110" s="285" t="str">
        <f>activiteiten!E103</f>
        <v/>
      </c>
      <c r="X110" t="str">
        <f>IF($W110="","",activiteiten!AL103)</f>
        <v/>
      </c>
      <c r="Y110" t="str">
        <f>IF($W110="","",activiteiten!AK103)</f>
        <v/>
      </c>
      <c r="Z110" t="str">
        <f>IF($W110="","",activiteiten!AU103)</f>
        <v/>
      </c>
      <c r="AA110" t="str">
        <f>IF($W110="","",activiteiten!AW103)</f>
        <v/>
      </c>
      <c r="AB110" t="str">
        <f>IF($W110="","",activiteiten!AX103)</f>
        <v/>
      </c>
      <c r="AC110" t="str">
        <f>IF($W110="","",activiteiten!AY103)</f>
        <v/>
      </c>
      <c r="AD110" t="str">
        <f>IF($W110="","",activiteiten!AZ103)</f>
        <v/>
      </c>
      <c r="AE110" s="286" t="str">
        <f>IF($W110="","",activiteiten!BA103)</f>
        <v/>
      </c>
    </row>
    <row r="111" spans="11:31" x14ac:dyDescent="0.25">
      <c r="K111" s="285" t="str">
        <f>percelen!E105</f>
        <v/>
      </c>
      <c r="L111" t="str">
        <f>IF($K111="","",percelen!BD105)</f>
        <v/>
      </c>
      <c r="M111" t="str">
        <f>IF($K111="","",percelen!BE105)</f>
        <v/>
      </c>
      <c r="N111" t="str">
        <f>IF($K111="","",percelen!BI105)</f>
        <v/>
      </c>
      <c r="O111" t="str">
        <f>IF($K111="","",percelen!BH105)</f>
        <v/>
      </c>
      <c r="P111" t="str">
        <f>IF($K111="","",percelen!DL105)</f>
        <v/>
      </c>
      <c r="Q111" t="str">
        <f>IF($K111="","",percelen!IN105)</f>
        <v/>
      </c>
      <c r="R111" t="str">
        <f>IF($K111="","",percelen!IP105)</f>
        <v/>
      </c>
      <c r="S111" t="str">
        <f>IF($K111="","",percelen!IQ105)</f>
        <v/>
      </c>
      <c r="T111" t="str">
        <f>IF($K111="","",percelen!IR105)</f>
        <v/>
      </c>
      <c r="U111" t="str">
        <f>IF($K111="","",percelen!IS105)</f>
        <v/>
      </c>
      <c r="V111" s="286" t="str">
        <f>IF($K111="","",percelen!IT105)</f>
        <v/>
      </c>
      <c r="W111" s="285" t="str">
        <f>activiteiten!E104</f>
        <v/>
      </c>
      <c r="X111" t="str">
        <f>IF($W111="","",activiteiten!AL104)</f>
        <v/>
      </c>
      <c r="Y111" t="str">
        <f>IF($W111="","",activiteiten!AK104)</f>
        <v/>
      </c>
      <c r="Z111" t="str">
        <f>IF($W111="","",activiteiten!AU104)</f>
        <v/>
      </c>
      <c r="AA111" t="str">
        <f>IF($W111="","",activiteiten!AW104)</f>
        <v/>
      </c>
      <c r="AB111" t="str">
        <f>IF($W111="","",activiteiten!AX104)</f>
        <v/>
      </c>
      <c r="AC111" t="str">
        <f>IF($W111="","",activiteiten!AY104)</f>
        <v/>
      </c>
      <c r="AD111" t="str">
        <f>IF($W111="","",activiteiten!AZ104)</f>
        <v/>
      </c>
      <c r="AE111" s="286" t="str">
        <f>IF($W111="","",activiteiten!BA104)</f>
        <v/>
      </c>
    </row>
    <row r="112" spans="11:31" x14ac:dyDescent="0.25">
      <c r="K112" s="285" t="str">
        <f>percelen!E106</f>
        <v/>
      </c>
      <c r="L112" t="str">
        <f>IF($K112="","",percelen!BD106)</f>
        <v/>
      </c>
      <c r="M112" t="str">
        <f>IF($K112="","",percelen!BE106)</f>
        <v/>
      </c>
      <c r="N112" t="str">
        <f>IF($K112="","",percelen!BI106)</f>
        <v/>
      </c>
      <c r="O112" t="str">
        <f>IF($K112="","",percelen!BH106)</f>
        <v/>
      </c>
      <c r="P112" t="str">
        <f>IF($K112="","",percelen!DL106)</f>
        <v/>
      </c>
      <c r="Q112" t="str">
        <f>IF($K112="","",percelen!IN106)</f>
        <v/>
      </c>
      <c r="R112" t="str">
        <f>IF($K112="","",percelen!IP106)</f>
        <v/>
      </c>
      <c r="S112" t="str">
        <f>IF($K112="","",percelen!IQ106)</f>
        <v/>
      </c>
      <c r="T112" t="str">
        <f>IF($K112="","",percelen!IR106)</f>
        <v/>
      </c>
      <c r="U112" t="str">
        <f>IF($K112="","",percelen!IS106)</f>
        <v/>
      </c>
      <c r="V112" s="286" t="str">
        <f>IF($K112="","",percelen!IT106)</f>
        <v/>
      </c>
      <c r="W112" s="285" t="str">
        <f>activiteiten!E105</f>
        <v/>
      </c>
      <c r="X112" t="str">
        <f>IF($W112="","",activiteiten!AL105)</f>
        <v/>
      </c>
      <c r="Y112" t="str">
        <f>IF($W112="","",activiteiten!AK105)</f>
        <v/>
      </c>
      <c r="Z112" t="str">
        <f>IF($W112="","",activiteiten!AU105)</f>
        <v/>
      </c>
      <c r="AA112" t="str">
        <f>IF($W112="","",activiteiten!AW105)</f>
        <v/>
      </c>
      <c r="AB112" t="str">
        <f>IF($W112="","",activiteiten!AX105)</f>
        <v/>
      </c>
      <c r="AC112" t="str">
        <f>IF($W112="","",activiteiten!AY105)</f>
        <v/>
      </c>
      <c r="AD112" t="str">
        <f>IF($W112="","",activiteiten!AZ105)</f>
        <v/>
      </c>
      <c r="AE112" s="286" t="str">
        <f>IF($W112="","",activiteiten!BA105)</f>
        <v/>
      </c>
    </row>
    <row r="113" spans="11:31" x14ac:dyDescent="0.25">
      <c r="K113" s="285" t="str">
        <f>percelen!E107</f>
        <v/>
      </c>
      <c r="L113" t="str">
        <f>IF($K113="","",percelen!BD107)</f>
        <v/>
      </c>
      <c r="M113" t="str">
        <f>IF($K113="","",percelen!BE107)</f>
        <v/>
      </c>
      <c r="N113" t="str">
        <f>IF($K113="","",percelen!BI107)</f>
        <v/>
      </c>
      <c r="O113" t="str">
        <f>IF($K113="","",percelen!BH107)</f>
        <v/>
      </c>
      <c r="P113" t="str">
        <f>IF($K113="","",percelen!DL107)</f>
        <v/>
      </c>
      <c r="Q113" t="str">
        <f>IF($K113="","",percelen!IN107)</f>
        <v/>
      </c>
      <c r="R113" t="str">
        <f>IF($K113="","",percelen!IP107)</f>
        <v/>
      </c>
      <c r="S113" t="str">
        <f>IF($K113="","",percelen!IQ107)</f>
        <v/>
      </c>
      <c r="T113" t="str">
        <f>IF($K113="","",percelen!IR107)</f>
        <v/>
      </c>
      <c r="U113" t="str">
        <f>IF($K113="","",percelen!IS107)</f>
        <v/>
      </c>
      <c r="V113" s="286" t="str">
        <f>IF($K113="","",percelen!IT107)</f>
        <v/>
      </c>
      <c r="W113" s="285" t="str">
        <f>activiteiten!E106</f>
        <v/>
      </c>
      <c r="X113" t="str">
        <f>IF($W113="","",activiteiten!AL106)</f>
        <v/>
      </c>
      <c r="Y113" t="str">
        <f>IF($W113="","",activiteiten!AK106)</f>
        <v/>
      </c>
      <c r="Z113" t="str">
        <f>IF($W113="","",activiteiten!AU106)</f>
        <v/>
      </c>
      <c r="AA113" t="str">
        <f>IF($W113="","",activiteiten!AW106)</f>
        <v/>
      </c>
      <c r="AB113" t="str">
        <f>IF($W113="","",activiteiten!AX106)</f>
        <v/>
      </c>
      <c r="AC113" t="str">
        <f>IF($W113="","",activiteiten!AY106)</f>
        <v/>
      </c>
      <c r="AD113" t="str">
        <f>IF($W113="","",activiteiten!AZ106)</f>
        <v/>
      </c>
      <c r="AE113" s="286" t="str">
        <f>IF($W113="","",activiteiten!BA106)</f>
        <v/>
      </c>
    </row>
    <row r="114" spans="11:31" x14ac:dyDescent="0.25">
      <c r="K114" s="285" t="str">
        <f>percelen!E108</f>
        <v/>
      </c>
      <c r="L114" t="str">
        <f>IF($K114="","",percelen!BD108)</f>
        <v/>
      </c>
      <c r="M114" t="str">
        <f>IF($K114="","",percelen!BE108)</f>
        <v/>
      </c>
      <c r="N114" t="str">
        <f>IF($K114="","",percelen!BI108)</f>
        <v/>
      </c>
      <c r="O114" t="str">
        <f>IF($K114="","",percelen!BH108)</f>
        <v/>
      </c>
      <c r="P114" t="str">
        <f>IF($K114="","",percelen!DL108)</f>
        <v/>
      </c>
      <c r="Q114" t="str">
        <f>IF($K114="","",percelen!IN108)</f>
        <v/>
      </c>
      <c r="R114" t="str">
        <f>IF($K114="","",percelen!IP108)</f>
        <v/>
      </c>
      <c r="S114" t="str">
        <f>IF($K114="","",percelen!IQ108)</f>
        <v/>
      </c>
      <c r="T114" t="str">
        <f>IF($K114="","",percelen!IR108)</f>
        <v/>
      </c>
      <c r="U114" t="str">
        <f>IF($K114="","",percelen!IS108)</f>
        <v/>
      </c>
      <c r="V114" s="286" t="str">
        <f>IF($K114="","",percelen!IT108)</f>
        <v/>
      </c>
      <c r="W114" s="285" t="str">
        <f>activiteiten!E107</f>
        <v/>
      </c>
      <c r="X114" t="str">
        <f>IF($W114="","",activiteiten!AL107)</f>
        <v/>
      </c>
      <c r="Y114" t="str">
        <f>IF($W114="","",activiteiten!AK107)</f>
        <v/>
      </c>
      <c r="Z114" t="str">
        <f>IF($W114="","",activiteiten!AU107)</f>
        <v/>
      </c>
      <c r="AA114" t="str">
        <f>IF($W114="","",activiteiten!AW107)</f>
        <v/>
      </c>
      <c r="AB114" t="str">
        <f>IF($W114="","",activiteiten!AX107)</f>
        <v/>
      </c>
      <c r="AC114" t="str">
        <f>IF($W114="","",activiteiten!AY107)</f>
        <v/>
      </c>
      <c r="AD114" t="str">
        <f>IF($W114="","",activiteiten!AZ107)</f>
        <v/>
      </c>
      <c r="AE114" s="286" t="str">
        <f>IF($W114="","",activiteiten!BA107)</f>
        <v/>
      </c>
    </row>
    <row r="115" spans="11:31" x14ac:dyDescent="0.25">
      <c r="K115" s="285" t="str">
        <f>percelen!E109</f>
        <v/>
      </c>
      <c r="L115" t="str">
        <f>IF($K115="","",percelen!BD109)</f>
        <v/>
      </c>
      <c r="M115" t="str">
        <f>IF($K115="","",percelen!BE109)</f>
        <v/>
      </c>
      <c r="N115" t="str">
        <f>IF($K115="","",percelen!BI109)</f>
        <v/>
      </c>
      <c r="O115" t="str">
        <f>IF($K115="","",percelen!BH109)</f>
        <v/>
      </c>
      <c r="P115" t="str">
        <f>IF($K115="","",percelen!DL109)</f>
        <v/>
      </c>
      <c r="Q115" t="str">
        <f>IF($K115="","",percelen!IN109)</f>
        <v/>
      </c>
      <c r="R115" t="str">
        <f>IF($K115="","",percelen!IP109)</f>
        <v/>
      </c>
      <c r="S115" t="str">
        <f>IF($K115="","",percelen!IQ109)</f>
        <v/>
      </c>
      <c r="T115" t="str">
        <f>IF($K115="","",percelen!IR109)</f>
        <v/>
      </c>
      <c r="U115" t="str">
        <f>IF($K115="","",percelen!IS109)</f>
        <v/>
      </c>
      <c r="V115" s="286" t="str">
        <f>IF($K115="","",percelen!IT109)</f>
        <v/>
      </c>
      <c r="W115" s="285" t="str">
        <f>activiteiten!E108</f>
        <v/>
      </c>
      <c r="X115" t="str">
        <f>IF($W115="","",activiteiten!AL108)</f>
        <v/>
      </c>
      <c r="Y115" t="str">
        <f>IF($W115="","",activiteiten!AK108)</f>
        <v/>
      </c>
      <c r="Z115" t="str">
        <f>IF($W115="","",activiteiten!AU108)</f>
        <v/>
      </c>
      <c r="AA115" t="str">
        <f>IF($W115="","",activiteiten!AW108)</f>
        <v/>
      </c>
      <c r="AB115" t="str">
        <f>IF($W115="","",activiteiten!AX108)</f>
        <v/>
      </c>
      <c r="AC115" t="str">
        <f>IF($W115="","",activiteiten!AY108)</f>
        <v/>
      </c>
      <c r="AD115" t="str">
        <f>IF($W115="","",activiteiten!AZ108)</f>
        <v/>
      </c>
      <c r="AE115" s="286" t="str">
        <f>IF($W115="","",activiteiten!BA108)</f>
        <v/>
      </c>
    </row>
    <row r="116" spans="11:31" x14ac:dyDescent="0.25">
      <c r="K116" s="285" t="str">
        <f>percelen!E110</f>
        <v/>
      </c>
      <c r="L116" t="str">
        <f>IF($K116="","",percelen!BD110)</f>
        <v/>
      </c>
      <c r="M116" t="str">
        <f>IF($K116="","",percelen!BE110)</f>
        <v/>
      </c>
      <c r="N116" t="str">
        <f>IF($K116="","",percelen!BI110)</f>
        <v/>
      </c>
      <c r="O116" t="str">
        <f>IF($K116="","",percelen!BH110)</f>
        <v/>
      </c>
      <c r="P116" t="str">
        <f>IF($K116="","",percelen!DL110)</f>
        <v/>
      </c>
      <c r="Q116" t="str">
        <f>IF($K116="","",percelen!IN110)</f>
        <v/>
      </c>
      <c r="R116" t="str">
        <f>IF($K116="","",percelen!IP110)</f>
        <v/>
      </c>
      <c r="S116" t="str">
        <f>IF($K116="","",percelen!IQ110)</f>
        <v/>
      </c>
      <c r="T116" t="str">
        <f>IF($K116="","",percelen!IR110)</f>
        <v/>
      </c>
      <c r="U116" t="str">
        <f>IF($K116="","",percelen!IS110)</f>
        <v/>
      </c>
      <c r="V116" s="286" t="str">
        <f>IF($K116="","",percelen!IT110)</f>
        <v/>
      </c>
      <c r="W116" s="285" t="str">
        <f>activiteiten!E109</f>
        <v/>
      </c>
      <c r="X116" t="str">
        <f>IF($W116="","",activiteiten!AL109)</f>
        <v/>
      </c>
      <c r="Y116" t="str">
        <f>IF($W116="","",activiteiten!AK109)</f>
        <v/>
      </c>
      <c r="Z116" t="str">
        <f>IF($W116="","",activiteiten!AU109)</f>
        <v/>
      </c>
      <c r="AA116" t="str">
        <f>IF($W116="","",activiteiten!AW109)</f>
        <v/>
      </c>
      <c r="AB116" t="str">
        <f>IF($W116="","",activiteiten!AX109)</f>
        <v/>
      </c>
      <c r="AC116" t="str">
        <f>IF($W116="","",activiteiten!AY109)</f>
        <v/>
      </c>
      <c r="AD116" t="str">
        <f>IF($W116="","",activiteiten!AZ109)</f>
        <v/>
      </c>
      <c r="AE116" s="286" t="str">
        <f>IF($W116="","",activiteiten!BA109)</f>
        <v/>
      </c>
    </row>
    <row r="117" spans="11:31" x14ac:dyDescent="0.25">
      <c r="K117" s="285" t="str">
        <f>percelen!E111</f>
        <v/>
      </c>
      <c r="L117" t="str">
        <f>IF($K117="","",percelen!BD111)</f>
        <v/>
      </c>
      <c r="M117" t="str">
        <f>IF($K117="","",percelen!BE111)</f>
        <v/>
      </c>
      <c r="N117" t="str">
        <f>IF($K117="","",percelen!BI111)</f>
        <v/>
      </c>
      <c r="O117" t="str">
        <f>IF($K117="","",percelen!BH111)</f>
        <v/>
      </c>
      <c r="P117" t="str">
        <f>IF($K117="","",percelen!DL111)</f>
        <v/>
      </c>
      <c r="Q117" t="str">
        <f>IF($K117="","",percelen!IN111)</f>
        <v/>
      </c>
      <c r="R117" t="str">
        <f>IF($K117="","",percelen!IP111)</f>
        <v/>
      </c>
      <c r="S117" t="str">
        <f>IF($K117="","",percelen!IQ111)</f>
        <v/>
      </c>
      <c r="T117" t="str">
        <f>IF($K117="","",percelen!IR111)</f>
        <v/>
      </c>
      <c r="U117" t="str">
        <f>IF($K117="","",percelen!IS111)</f>
        <v/>
      </c>
      <c r="V117" s="286" t="str">
        <f>IF($K117="","",percelen!IT111)</f>
        <v/>
      </c>
      <c r="W117" s="285" t="str">
        <f>activiteiten!E110</f>
        <v/>
      </c>
      <c r="X117" t="str">
        <f>IF($W117="","",activiteiten!AL110)</f>
        <v/>
      </c>
      <c r="Y117" t="str">
        <f>IF($W117="","",activiteiten!AK110)</f>
        <v/>
      </c>
      <c r="Z117" t="str">
        <f>IF($W117="","",activiteiten!AU110)</f>
        <v/>
      </c>
      <c r="AA117" t="str">
        <f>IF($W117="","",activiteiten!AW110)</f>
        <v/>
      </c>
      <c r="AB117" t="str">
        <f>IF($W117="","",activiteiten!AX110)</f>
        <v/>
      </c>
      <c r="AC117" t="str">
        <f>IF($W117="","",activiteiten!AY110)</f>
        <v/>
      </c>
      <c r="AD117" t="str">
        <f>IF($W117="","",activiteiten!AZ110)</f>
        <v/>
      </c>
      <c r="AE117" s="286" t="str">
        <f>IF($W117="","",activiteiten!BA110)</f>
        <v/>
      </c>
    </row>
    <row r="118" spans="11:31" x14ac:dyDescent="0.25">
      <c r="K118" s="285" t="str">
        <f>percelen!E112</f>
        <v/>
      </c>
      <c r="L118" t="str">
        <f>IF($K118="","",percelen!BD112)</f>
        <v/>
      </c>
      <c r="M118" t="str">
        <f>IF($K118="","",percelen!BE112)</f>
        <v/>
      </c>
      <c r="N118" t="str">
        <f>IF($K118="","",percelen!BI112)</f>
        <v/>
      </c>
      <c r="O118" t="str">
        <f>IF($K118="","",percelen!BH112)</f>
        <v/>
      </c>
      <c r="P118" t="str">
        <f>IF($K118="","",percelen!DL112)</f>
        <v/>
      </c>
      <c r="Q118" t="str">
        <f>IF($K118="","",percelen!IN112)</f>
        <v/>
      </c>
      <c r="R118" t="str">
        <f>IF($K118="","",percelen!IP112)</f>
        <v/>
      </c>
      <c r="S118" t="str">
        <f>IF($K118="","",percelen!IQ112)</f>
        <v/>
      </c>
      <c r="T118" t="str">
        <f>IF($K118="","",percelen!IR112)</f>
        <v/>
      </c>
      <c r="U118" t="str">
        <f>IF($K118="","",percelen!IS112)</f>
        <v/>
      </c>
      <c r="V118" s="286" t="str">
        <f>IF($K118="","",percelen!IT112)</f>
        <v/>
      </c>
      <c r="W118" s="285" t="str">
        <f>activiteiten!E111</f>
        <v/>
      </c>
      <c r="X118" t="str">
        <f>IF($W118="","",activiteiten!AL111)</f>
        <v/>
      </c>
      <c r="Y118" t="str">
        <f>IF($W118="","",activiteiten!AK111)</f>
        <v/>
      </c>
      <c r="Z118" t="str">
        <f>IF($W118="","",activiteiten!AU111)</f>
        <v/>
      </c>
      <c r="AA118" t="str">
        <f>IF($W118="","",activiteiten!AW111)</f>
        <v/>
      </c>
      <c r="AB118" t="str">
        <f>IF($W118="","",activiteiten!AX111)</f>
        <v/>
      </c>
      <c r="AC118" t="str">
        <f>IF($W118="","",activiteiten!AY111)</f>
        <v/>
      </c>
      <c r="AD118" t="str">
        <f>IF($W118="","",activiteiten!AZ111)</f>
        <v/>
      </c>
      <c r="AE118" s="286" t="str">
        <f>IF($W118="","",activiteiten!BA111)</f>
        <v/>
      </c>
    </row>
    <row r="119" spans="11:31" x14ac:dyDescent="0.25">
      <c r="K119" s="285" t="str">
        <f>percelen!E113</f>
        <v/>
      </c>
      <c r="L119" t="str">
        <f>IF($K119="","",percelen!BD113)</f>
        <v/>
      </c>
      <c r="M119" t="str">
        <f>IF($K119="","",percelen!BE113)</f>
        <v/>
      </c>
      <c r="N119" t="str">
        <f>IF($K119="","",percelen!BI113)</f>
        <v/>
      </c>
      <c r="O119" t="str">
        <f>IF($K119="","",percelen!BH113)</f>
        <v/>
      </c>
      <c r="P119" t="str">
        <f>IF($K119="","",percelen!DL113)</f>
        <v/>
      </c>
      <c r="Q119" t="str">
        <f>IF($K119="","",percelen!IN113)</f>
        <v/>
      </c>
      <c r="R119" t="str">
        <f>IF($K119="","",percelen!IP113)</f>
        <v/>
      </c>
      <c r="S119" t="str">
        <f>IF($K119="","",percelen!IQ113)</f>
        <v/>
      </c>
      <c r="T119" t="str">
        <f>IF($K119="","",percelen!IR113)</f>
        <v/>
      </c>
      <c r="U119" t="str">
        <f>IF($K119="","",percelen!IS113)</f>
        <v/>
      </c>
      <c r="V119" s="286" t="str">
        <f>IF($K119="","",percelen!IT113)</f>
        <v/>
      </c>
      <c r="W119" s="285" t="str">
        <f>activiteiten!E112</f>
        <v/>
      </c>
      <c r="X119" t="str">
        <f>IF($W119="","",activiteiten!AL112)</f>
        <v/>
      </c>
      <c r="Y119" t="str">
        <f>IF($W119="","",activiteiten!AK112)</f>
        <v/>
      </c>
      <c r="Z119" t="str">
        <f>IF($W119="","",activiteiten!AU112)</f>
        <v/>
      </c>
      <c r="AA119" t="str">
        <f>IF($W119="","",activiteiten!AW112)</f>
        <v/>
      </c>
      <c r="AB119" t="str">
        <f>IF($W119="","",activiteiten!AX112)</f>
        <v/>
      </c>
      <c r="AC119" t="str">
        <f>IF($W119="","",activiteiten!AY112)</f>
        <v/>
      </c>
      <c r="AD119" t="str">
        <f>IF($W119="","",activiteiten!AZ112)</f>
        <v/>
      </c>
      <c r="AE119" s="286" t="str">
        <f>IF($W119="","",activiteiten!BA112)</f>
        <v/>
      </c>
    </row>
    <row r="120" spans="11:31" x14ac:dyDescent="0.25">
      <c r="K120" s="285" t="str">
        <f>percelen!E114</f>
        <v/>
      </c>
      <c r="L120" t="str">
        <f>IF($K120="","",percelen!BD114)</f>
        <v/>
      </c>
      <c r="M120" t="str">
        <f>IF($K120="","",percelen!BE114)</f>
        <v/>
      </c>
      <c r="N120" t="str">
        <f>IF($K120="","",percelen!BI114)</f>
        <v/>
      </c>
      <c r="O120" t="str">
        <f>IF($K120="","",percelen!BH114)</f>
        <v/>
      </c>
      <c r="P120" t="str">
        <f>IF($K120="","",percelen!DL114)</f>
        <v/>
      </c>
      <c r="Q120" t="str">
        <f>IF($K120="","",percelen!IN114)</f>
        <v/>
      </c>
      <c r="R120" t="str">
        <f>IF($K120="","",percelen!IP114)</f>
        <v/>
      </c>
      <c r="S120" t="str">
        <f>IF($K120="","",percelen!IQ114)</f>
        <v/>
      </c>
      <c r="T120" t="str">
        <f>IF($K120="","",percelen!IR114)</f>
        <v/>
      </c>
      <c r="U120" t="str">
        <f>IF($K120="","",percelen!IS114)</f>
        <v/>
      </c>
      <c r="V120" s="286" t="str">
        <f>IF($K120="","",percelen!IT114)</f>
        <v/>
      </c>
      <c r="W120" s="285" t="str">
        <f>activiteiten!E113</f>
        <v/>
      </c>
      <c r="X120" t="str">
        <f>IF($W120="","",activiteiten!AL113)</f>
        <v/>
      </c>
      <c r="Y120" t="str">
        <f>IF($W120="","",activiteiten!AK113)</f>
        <v/>
      </c>
      <c r="Z120" t="str">
        <f>IF($W120="","",activiteiten!AU113)</f>
        <v/>
      </c>
      <c r="AA120" t="str">
        <f>IF($W120="","",activiteiten!AW113)</f>
        <v/>
      </c>
      <c r="AB120" t="str">
        <f>IF($W120="","",activiteiten!AX113)</f>
        <v/>
      </c>
      <c r="AC120" t="str">
        <f>IF($W120="","",activiteiten!AY113)</f>
        <v/>
      </c>
      <c r="AD120" t="str">
        <f>IF($W120="","",activiteiten!AZ113)</f>
        <v/>
      </c>
      <c r="AE120" s="286" t="str">
        <f>IF($W120="","",activiteiten!BA113)</f>
        <v/>
      </c>
    </row>
    <row r="121" spans="11:31" x14ac:dyDescent="0.25">
      <c r="K121" s="285" t="str">
        <f>percelen!E115</f>
        <v/>
      </c>
      <c r="L121" t="str">
        <f>IF($K121="","",percelen!BD115)</f>
        <v/>
      </c>
      <c r="M121" t="str">
        <f>IF($K121="","",percelen!BE115)</f>
        <v/>
      </c>
      <c r="N121" t="str">
        <f>IF($K121="","",percelen!BI115)</f>
        <v/>
      </c>
      <c r="O121" t="str">
        <f>IF($K121="","",percelen!BH115)</f>
        <v/>
      </c>
      <c r="P121" t="str">
        <f>IF($K121="","",percelen!DL115)</f>
        <v/>
      </c>
      <c r="Q121" t="str">
        <f>IF($K121="","",percelen!IN115)</f>
        <v/>
      </c>
      <c r="R121" t="str">
        <f>IF($K121="","",percelen!IP115)</f>
        <v/>
      </c>
      <c r="S121" t="str">
        <f>IF($K121="","",percelen!IQ115)</f>
        <v/>
      </c>
      <c r="T121" t="str">
        <f>IF($K121="","",percelen!IR115)</f>
        <v/>
      </c>
      <c r="U121" t="str">
        <f>IF($K121="","",percelen!IS115)</f>
        <v/>
      </c>
      <c r="V121" s="286" t="str">
        <f>IF($K121="","",percelen!IT115)</f>
        <v/>
      </c>
      <c r="W121" s="285" t="str">
        <f>activiteiten!E114</f>
        <v/>
      </c>
      <c r="X121" t="str">
        <f>IF($W121="","",activiteiten!AL114)</f>
        <v/>
      </c>
      <c r="Y121" t="str">
        <f>IF($W121="","",activiteiten!AK114)</f>
        <v/>
      </c>
      <c r="Z121" t="str">
        <f>IF($W121="","",activiteiten!AU114)</f>
        <v/>
      </c>
      <c r="AA121" t="str">
        <f>IF($W121="","",activiteiten!AW114)</f>
        <v/>
      </c>
      <c r="AB121" t="str">
        <f>IF($W121="","",activiteiten!AX114)</f>
        <v/>
      </c>
      <c r="AC121" t="str">
        <f>IF($W121="","",activiteiten!AY114)</f>
        <v/>
      </c>
      <c r="AD121" t="str">
        <f>IF($W121="","",activiteiten!AZ114)</f>
        <v/>
      </c>
      <c r="AE121" s="286" t="str">
        <f>IF($W121="","",activiteiten!BA114)</f>
        <v/>
      </c>
    </row>
    <row r="122" spans="11:31" x14ac:dyDescent="0.25">
      <c r="K122" s="285" t="str">
        <f>percelen!E116</f>
        <v/>
      </c>
      <c r="L122" t="str">
        <f>IF($K122="","",percelen!BD116)</f>
        <v/>
      </c>
      <c r="M122" t="str">
        <f>IF($K122="","",percelen!BE116)</f>
        <v/>
      </c>
      <c r="N122" t="str">
        <f>IF($K122="","",percelen!BI116)</f>
        <v/>
      </c>
      <c r="O122" t="str">
        <f>IF($K122="","",percelen!BH116)</f>
        <v/>
      </c>
      <c r="P122" t="str">
        <f>IF($K122="","",percelen!DL116)</f>
        <v/>
      </c>
      <c r="Q122" t="str">
        <f>IF($K122="","",percelen!IN116)</f>
        <v/>
      </c>
      <c r="R122" t="str">
        <f>IF($K122="","",percelen!IP116)</f>
        <v/>
      </c>
      <c r="S122" t="str">
        <f>IF($K122="","",percelen!IQ116)</f>
        <v/>
      </c>
      <c r="T122" t="str">
        <f>IF($K122="","",percelen!IR116)</f>
        <v/>
      </c>
      <c r="U122" t="str">
        <f>IF($K122="","",percelen!IS116)</f>
        <v/>
      </c>
      <c r="V122" s="286" t="str">
        <f>IF($K122="","",percelen!IT116)</f>
        <v/>
      </c>
      <c r="W122" s="285" t="str">
        <f>activiteiten!E115</f>
        <v/>
      </c>
      <c r="X122" t="str">
        <f>IF($W122="","",activiteiten!AL115)</f>
        <v/>
      </c>
      <c r="Y122" t="str">
        <f>IF($W122="","",activiteiten!AK115)</f>
        <v/>
      </c>
      <c r="Z122" t="str">
        <f>IF($W122="","",activiteiten!AU115)</f>
        <v/>
      </c>
      <c r="AA122" t="str">
        <f>IF($W122="","",activiteiten!AW115)</f>
        <v/>
      </c>
      <c r="AB122" t="str">
        <f>IF($W122="","",activiteiten!AX115)</f>
        <v/>
      </c>
      <c r="AC122" t="str">
        <f>IF($W122="","",activiteiten!AY115)</f>
        <v/>
      </c>
      <c r="AD122" t="str">
        <f>IF($W122="","",activiteiten!AZ115)</f>
        <v/>
      </c>
      <c r="AE122" s="286" t="str">
        <f>IF($W122="","",activiteiten!BA115)</f>
        <v/>
      </c>
    </row>
    <row r="123" spans="11:31" x14ac:dyDescent="0.25">
      <c r="K123" s="285" t="str">
        <f>percelen!E117</f>
        <v/>
      </c>
      <c r="L123" t="str">
        <f>IF($K123="","",percelen!BD117)</f>
        <v/>
      </c>
      <c r="M123" t="str">
        <f>IF($K123="","",percelen!BE117)</f>
        <v/>
      </c>
      <c r="N123" t="str">
        <f>IF($K123="","",percelen!BI117)</f>
        <v/>
      </c>
      <c r="O123" t="str">
        <f>IF($K123="","",percelen!BH117)</f>
        <v/>
      </c>
      <c r="P123" t="str">
        <f>IF($K123="","",percelen!DL117)</f>
        <v/>
      </c>
      <c r="Q123" t="str">
        <f>IF($K123="","",percelen!IN117)</f>
        <v/>
      </c>
      <c r="R123" t="str">
        <f>IF($K123="","",percelen!IP117)</f>
        <v/>
      </c>
      <c r="S123" t="str">
        <f>IF($K123="","",percelen!IQ117)</f>
        <v/>
      </c>
      <c r="T123" t="str">
        <f>IF($K123="","",percelen!IR117)</f>
        <v/>
      </c>
      <c r="U123" t="str">
        <f>IF($K123="","",percelen!IS117)</f>
        <v/>
      </c>
      <c r="V123" s="286" t="str">
        <f>IF($K123="","",percelen!IT117)</f>
        <v/>
      </c>
      <c r="W123" s="285" t="str">
        <f>activiteiten!E116</f>
        <v/>
      </c>
      <c r="X123" t="str">
        <f>IF($W123="","",activiteiten!AL116)</f>
        <v/>
      </c>
      <c r="Y123" t="str">
        <f>IF($W123="","",activiteiten!AK116)</f>
        <v/>
      </c>
      <c r="Z123" t="str">
        <f>IF($W123="","",activiteiten!AU116)</f>
        <v/>
      </c>
      <c r="AA123" t="str">
        <f>IF($W123="","",activiteiten!AW116)</f>
        <v/>
      </c>
      <c r="AB123" t="str">
        <f>IF($W123="","",activiteiten!AX116)</f>
        <v/>
      </c>
      <c r="AC123" t="str">
        <f>IF($W123="","",activiteiten!AY116)</f>
        <v/>
      </c>
      <c r="AD123" t="str">
        <f>IF($W123="","",activiteiten!AZ116)</f>
        <v/>
      </c>
      <c r="AE123" s="286" t="str">
        <f>IF($W123="","",activiteiten!BA116)</f>
        <v/>
      </c>
    </row>
    <row r="124" spans="11:31" x14ac:dyDescent="0.25">
      <c r="K124" s="285" t="str">
        <f>percelen!E118</f>
        <v/>
      </c>
      <c r="L124" t="str">
        <f>IF($K124="","",percelen!BD118)</f>
        <v/>
      </c>
      <c r="M124" t="str">
        <f>IF($K124="","",percelen!BE118)</f>
        <v/>
      </c>
      <c r="N124" t="str">
        <f>IF($K124="","",percelen!BI118)</f>
        <v/>
      </c>
      <c r="O124" t="str">
        <f>IF($K124="","",percelen!BH118)</f>
        <v/>
      </c>
      <c r="P124" t="str">
        <f>IF($K124="","",percelen!DL118)</f>
        <v/>
      </c>
      <c r="Q124" t="str">
        <f>IF($K124="","",percelen!IN118)</f>
        <v/>
      </c>
      <c r="R124" t="str">
        <f>IF($K124="","",percelen!IP118)</f>
        <v/>
      </c>
      <c r="S124" t="str">
        <f>IF($K124="","",percelen!IQ118)</f>
        <v/>
      </c>
      <c r="T124" t="str">
        <f>IF($K124="","",percelen!IR118)</f>
        <v/>
      </c>
      <c r="U124" t="str">
        <f>IF($K124="","",percelen!IS118)</f>
        <v/>
      </c>
      <c r="V124" s="286" t="str">
        <f>IF($K124="","",percelen!IT118)</f>
        <v/>
      </c>
      <c r="W124" s="285" t="str">
        <f>activiteiten!E117</f>
        <v/>
      </c>
      <c r="X124" t="str">
        <f>IF($W124="","",activiteiten!AL117)</f>
        <v/>
      </c>
      <c r="Y124" t="str">
        <f>IF($W124="","",activiteiten!AK117)</f>
        <v/>
      </c>
      <c r="Z124" t="str">
        <f>IF($W124="","",activiteiten!AU117)</f>
        <v/>
      </c>
      <c r="AA124" t="str">
        <f>IF($W124="","",activiteiten!AW117)</f>
        <v/>
      </c>
      <c r="AB124" t="str">
        <f>IF($W124="","",activiteiten!AX117)</f>
        <v/>
      </c>
      <c r="AC124" t="str">
        <f>IF($W124="","",activiteiten!AY117)</f>
        <v/>
      </c>
      <c r="AD124" t="str">
        <f>IF($W124="","",activiteiten!AZ117)</f>
        <v/>
      </c>
      <c r="AE124" s="286" t="str">
        <f>IF($W124="","",activiteiten!BA117)</f>
        <v/>
      </c>
    </row>
    <row r="125" spans="11:31" x14ac:dyDescent="0.25">
      <c r="K125" s="285" t="str">
        <f>percelen!E119</f>
        <v/>
      </c>
      <c r="L125" t="str">
        <f>IF($K125="","",percelen!BD119)</f>
        <v/>
      </c>
      <c r="M125" t="str">
        <f>IF($K125="","",percelen!BE119)</f>
        <v/>
      </c>
      <c r="N125" t="str">
        <f>IF($K125="","",percelen!BI119)</f>
        <v/>
      </c>
      <c r="O125" t="str">
        <f>IF($K125="","",percelen!BH119)</f>
        <v/>
      </c>
      <c r="P125" t="str">
        <f>IF($K125="","",percelen!DL119)</f>
        <v/>
      </c>
      <c r="Q125" t="str">
        <f>IF($K125="","",percelen!IN119)</f>
        <v/>
      </c>
      <c r="R125" t="str">
        <f>IF($K125="","",percelen!IP119)</f>
        <v/>
      </c>
      <c r="S125" t="str">
        <f>IF($K125="","",percelen!IQ119)</f>
        <v/>
      </c>
      <c r="T125" t="str">
        <f>IF($K125="","",percelen!IR119)</f>
        <v/>
      </c>
      <c r="U125" t="str">
        <f>IF($K125="","",percelen!IS119)</f>
        <v/>
      </c>
      <c r="V125" s="286" t="str">
        <f>IF($K125="","",percelen!IT119)</f>
        <v/>
      </c>
      <c r="W125" s="285" t="str">
        <f>activiteiten!E118</f>
        <v/>
      </c>
      <c r="X125" t="str">
        <f>IF($W125="","",activiteiten!AL118)</f>
        <v/>
      </c>
      <c r="Y125" t="str">
        <f>IF($W125="","",activiteiten!AK118)</f>
        <v/>
      </c>
      <c r="Z125" t="str">
        <f>IF($W125="","",activiteiten!AU118)</f>
        <v/>
      </c>
      <c r="AA125" t="str">
        <f>IF($W125="","",activiteiten!AW118)</f>
        <v/>
      </c>
      <c r="AB125" t="str">
        <f>IF($W125="","",activiteiten!AX118)</f>
        <v/>
      </c>
      <c r="AC125" t="str">
        <f>IF($W125="","",activiteiten!AY118)</f>
        <v/>
      </c>
      <c r="AD125" t="str">
        <f>IF($W125="","",activiteiten!AZ118)</f>
        <v/>
      </c>
      <c r="AE125" s="286" t="str">
        <f>IF($W125="","",activiteiten!BA118)</f>
        <v/>
      </c>
    </row>
    <row r="126" spans="11:31" x14ac:dyDescent="0.25">
      <c r="K126" s="285" t="str">
        <f>percelen!E120</f>
        <v/>
      </c>
      <c r="L126" t="str">
        <f>IF($K126="","",percelen!BD120)</f>
        <v/>
      </c>
      <c r="M126" t="str">
        <f>IF($K126="","",percelen!BE120)</f>
        <v/>
      </c>
      <c r="N126" t="str">
        <f>IF($K126="","",percelen!BI120)</f>
        <v/>
      </c>
      <c r="O126" t="str">
        <f>IF($K126="","",percelen!BH120)</f>
        <v/>
      </c>
      <c r="P126" t="str">
        <f>IF($K126="","",percelen!DL120)</f>
        <v/>
      </c>
      <c r="Q126" t="str">
        <f>IF($K126="","",percelen!IN120)</f>
        <v/>
      </c>
      <c r="R126" t="str">
        <f>IF($K126="","",percelen!IP120)</f>
        <v/>
      </c>
      <c r="S126" t="str">
        <f>IF($K126="","",percelen!IQ120)</f>
        <v/>
      </c>
      <c r="T126" t="str">
        <f>IF($K126="","",percelen!IR120)</f>
        <v/>
      </c>
      <c r="U126" t="str">
        <f>IF($K126="","",percelen!IS120)</f>
        <v/>
      </c>
      <c r="V126" s="286" t="str">
        <f>IF($K126="","",percelen!IT120)</f>
        <v/>
      </c>
      <c r="W126" s="285" t="str">
        <f>activiteiten!E119</f>
        <v/>
      </c>
      <c r="X126" t="str">
        <f>IF($W126="","",activiteiten!AL119)</f>
        <v/>
      </c>
      <c r="Y126" t="str">
        <f>IF($W126="","",activiteiten!AK119)</f>
        <v/>
      </c>
      <c r="Z126" t="str">
        <f>IF($W126="","",activiteiten!AU119)</f>
        <v/>
      </c>
      <c r="AA126" t="str">
        <f>IF($W126="","",activiteiten!AW119)</f>
        <v/>
      </c>
      <c r="AB126" t="str">
        <f>IF($W126="","",activiteiten!AX119)</f>
        <v/>
      </c>
      <c r="AC126" t="str">
        <f>IF($W126="","",activiteiten!AY119)</f>
        <v/>
      </c>
      <c r="AD126" t="str">
        <f>IF($W126="","",activiteiten!AZ119)</f>
        <v/>
      </c>
      <c r="AE126" s="286" t="str">
        <f>IF($W126="","",activiteiten!BA119)</f>
        <v/>
      </c>
    </row>
    <row r="127" spans="11:31" x14ac:dyDescent="0.25">
      <c r="K127" s="285" t="str">
        <f>percelen!E121</f>
        <v/>
      </c>
      <c r="L127" t="str">
        <f>IF($K127="","",percelen!BD121)</f>
        <v/>
      </c>
      <c r="M127" t="str">
        <f>IF($K127="","",percelen!BE121)</f>
        <v/>
      </c>
      <c r="N127" t="str">
        <f>IF($K127="","",percelen!BI121)</f>
        <v/>
      </c>
      <c r="O127" t="str">
        <f>IF($K127="","",percelen!BH121)</f>
        <v/>
      </c>
      <c r="P127" t="str">
        <f>IF($K127="","",percelen!DL121)</f>
        <v/>
      </c>
      <c r="Q127" t="str">
        <f>IF($K127="","",percelen!IN121)</f>
        <v/>
      </c>
      <c r="R127" t="str">
        <f>IF($K127="","",percelen!IP121)</f>
        <v/>
      </c>
      <c r="S127" t="str">
        <f>IF($K127="","",percelen!IQ121)</f>
        <v/>
      </c>
      <c r="T127" t="str">
        <f>IF($K127="","",percelen!IR121)</f>
        <v/>
      </c>
      <c r="U127" t="str">
        <f>IF($K127="","",percelen!IS121)</f>
        <v/>
      </c>
      <c r="V127" s="286" t="str">
        <f>IF($K127="","",percelen!IT121)</f>
        <v/>
      </c>
      <c r="W127" s="285" t="str">
        <f>activiteiten!E120</f>
        <v/>
      </c>
      <c r="X127" t="str">
        <f>IF($W127="","",activiteiten!AL120)</f>
        <v/>
      </c>
      <c r="Y127" t="str">
        <f>IF($W127="","",activiteiten!AK120)</f>
        <v/>
      </c>
      <c r="Z127" t="str">
        <f>IF($W127="","",activiteiten!AU120)</f>
        <v/>
      </c>
      <c r="AA127" t="str">
        <f>IF($W127="","",activiteiten!AW120)</f>
        <v/>
      </c>
      <c r="AB127" t="str">
        <f>IF($W127="","",activiteiten!AX120)</f>
        <v/>
      </c>
      <c r="AC127" t="str">
        <f>IF($W127="","",activiteiten!AY120)</f>
        <v/>
      </c>
      <c r="AD127" t="str">
        <f>IF($W127="","",activiteiten!AZ120)</f>
        <v/>
      </c>
      <c r="AE127" s="286" t="str">
        <f>IF($W127="","",activiteiten!BA120)</f>
        <v/>
      </c>
    </row>
    <row r="128" spans="11:31" x14ac:dyDescent="0.25">
      <c r="K128" s="285" t="str">
        <f>percelen!E122</f>
        <v/>
      </c>
      <c r="L128" t="str">
        <f>IF($K128="","",percelen!BD122)</f>
        <v/>
      </c>
      <c r="M128" t="str">
        <f>IF($K128="","",percelen!BE122)</f>
        <v/>
      </c>
      <c r="N128" t="str">
        <f>IF($K128="","",percelen!BI122)</f>
        <v/>
      </c>
      <c r="O128" t="str">
        <f>IF($K128="","",percelen!BH122)</f>
        <v/>
      </c>
      <c r="P128" t="str">
        <f>IF($K128="","",percelen!DL122)</f>
        <v/>
      </c>
      <c r="Q128" t="str">
        <f>IF($K128="","",percelen!IN122)</f>
        <v/>
      </c>
      <c r="R128" t="str">
        <f>IF($K128="","",percelen!IP122)</f>
        <v/>
      </c>
      <c r="S128" t="str">
        <f>IF($K128="","",percelen!IQ122)</f>
        <v/>
      </c>
      <c r="T128" t="str">
        <f>IF($K128="","",percelen!IR122)</f>
        <v/>
      </c>
      <c r="U128" t="str">
        <f>IF($K128="","",percelen!IS122)</f>
        <v/>
      </c>
      <c r="V128" s="286" t="str">
        <f>IF($K128="","",percelen!IT122)</f>
        <v/>
      </c>
      <c r="W128" s="285" t="str">
        <f>activiteiten!E121</f>
        <v/>
      </c>
      <c r="X128" t="str">
        <f>IF($W128="","",activiteiten!AL121)</f>
        <v/>
      </c>
      <c r="Y128" t="str">
        <f>IF($W128="","",activiteiten!AK121)</f>
        <v/>
      </c>
      <c r="Z128" t="str">
        <f>IF($W128="","",activiteiten!AU121)</f>
        <v/>
      </c>
      <c r="AA128" t="str">
        <f>IF($W128="","",activiteiten!AW121)</f>
        <v/>
      </c>
      <c r="AB128" t="str">
        <f>IF($W128="","",activiteiten!AX121)</f>
        <v/>
      </c>
      <c r="AC128" t="str">
        <f>IF($W128="","",activiteiten!AY121)</f>
        <v/>
      </c>
      <c r="AD128" t="str">
        <f>IF($W128="","",activiteiten!AZ121)</f>
        <v/>
      </c>
      <c r="AE128" s="286" t="str">
        <f>IF($W128="","",activiteiten!BA121)</f>
        <v/>
      </c>
    </row>
    <row r="129" spans="11:31" x14ac:dyDescent="0.25">
      <c r="K129" s="285" t="str">
        <f>percelen!E123</f>
        <v/>
      </c>
      <c r="L129" t="str">
        <f>IF($K129="","",percelen!BD123)</f>
        <v/>
      </c>
      <c r="M129" t="str">
        <f>IF($K129="","",percelen!BE123)</f>
        <v/>
      </c>
      <c r="N129" t="str">
        <f>IF($K129="","",percelen!BI123)</f>
        <v/>
      </c>
      <c r="O129" t="str">
        <f>IF($K129="","",percelen!BH123)</f>
        <v/>
      </c>
      <c r="P129" t="str">
        <f>IF($K129="","",percelen!DL123)</f>
        <v/>
      </c>
      <c r="Q129" t="str">
        <f>IF($K129="","",percelen!IN123)</f>
        <v/>
      </c>
      <c r="R129" t="str">
        <f>IF($K129="","",percelen!IP123)</f>
        <v/>
      </c>
      <c r="S129" t="str">
        <f>IF($K129="","",percelen!IQ123)</f>
        <v/>
      </c>
      <c r="T129" t="str">
        <f>IF($K129="","",percelen!IR123)</f>
        <v/>
      </c>
      <c r="U129" t="str">
        <f>IF($K129="","",percelen!IS123)</f>
        <v/>
      </c>
      <c r="V129" s="286" t="str">
        <f>IF($K129="","",percelen!IT123)</f>
        <v/>
      </c>
      <c r="W129" s="285" t="str">
        <f>activiteiten!E122</f>
        <v/>
      </c>
      <c r="X129" t="str">
        <f>IF($W129="","",activiteiten!AL122)</f>
        <v/>
      </c>
      <c r="Y129" t="str">
        <f>IF($W129="","",activiteiten!AK122)</f>
        <v/>
      </c>
      <c r="Z129" t="str">
        <f>IF($W129="","",activiteiten!AU122)</f>
        <v/>
      </c>
      <c r="AA129" t="str">
        <f>IF($W129="","",activiteiten!AW122)</f>
        <v/>
      </c>
      <c r="AB129" t="str">
        <f>IF($W129="","",activiteiten!AX122)</f>
        <v/>
      </c>
      <c r="AC129" t="str">
        <f>IF($W129="","",activiteiten!AY122)</f>
        <v/>
      </c>
      <c r="AD129" t="str">
        <f>IF($W129="","",activiteiten!AZ122)</f>
        <v/>
      </c>
      <c r="AE129" s="286" t="str">
        <f>IF($W129="","",activiteiten!BA122)</f>
        <v/>
      </c>
    </row>
    <row r="130" spans="11:31" x14ac:dyDescent="0.25">
      <c r="K130" s="285" t="str">
        <f>percelen!E124</f>
        <v/>
      </c>
      <c r="L130" t="str">
        <f>IF($K130="","",percelen!BD124)</f>
        <v/>
      </c>
      <c r="M130" t="str">
        <f>IF($K130="","",percelen!BE124)</f>
        <v/>
      </c>
      <c r="N130" t="str">
        <f>IF($K130="","",percelen!BI124)</f>
        <v/>
      </c>
      <c r="O130" t="str">
        <f>IF($K130="","",percelen!BH124)</f>
        <v/>
      </c>
      <c r="P130" t="str">
        <f>IF($K130="","",percelen!DL124)</f>
        <v/>
      </c>
      <c r="Q130" t="str">
        <f>IF($K130="","",percelen!IN124)</f>
        <v/>
      </c>
      <c r="R130" t="str">
        <f>IF($K130="","",percelen!IP124)</f>
        <v/>
      </c>
      <c r="S130" t="str">
        <f>IF($K130="","",percelen!IQ124)</f>
        <v/>
      </c>
      <c r="T130" t="str">
        <f>IF($K130="","",percelen!IR124)</f>
        <v/>
      </c>
      <c r="U130" t="str">
        <f>IF($K130="","",percelen!IS124)</f>
        <v/>
      </c>
      <c r="V130" s="286" t="str">
        <f>IF($K130="","",percelen!IT124)</f>
        <v/>
      </c>
      <c r="W130" s="285" t="str">
        <f>activiteiten!E123</f>
        <v/>
      </c>
      <c r="X130" t="str">
        <f>IF($W130="","",activiteiten!AL123)</f>
        <v/>
      </c>
      <c r="Y130" t="str">
        <f>IF($W130="","",activiteiten!AK123)</f>
        <v/>
      </c>
      <c r="Z130" t="str">
        <f>IF($W130="","",activiteiten!AU123)</f>
        <v/>
      </c>
      <c r="AA130" t="str">
        <f>IF($W130="","",activiteiten!AW123)</f>
        <v/>
      </c>
      <c r="AB130" t="str">
        <f>IF($W130="","",activiteiten!AX123)</f>
        <v/>
      </c>
      <c r="AC130" t="str">
        <f>IF($W130="","",activiteiten!AY123)</f>
        <v/>
      </c>
      <c r="AD130" t="str">
        <f>IF($W130="","",activiteiten!AZ123)</f>
        <v/>
      </c>
      <c r="AE130" s="286" t="str">
        <f>IF($W130="","",activiteiten!BA123)</f>
        <v/>
      </c>
    </row>
    <row r="131" spans="11:31" x14ac:dyDescent="0.25">
      <c r="K131" s="285" t="str">
        <f>percelen!E125</f>
        <v/>
      </c>
      <c r="L131" t="str">
        <f>IF($K131="","",percelen!BD125)</f>
        <v/>
      </c>
      <c r="M131" t="str">
        <f>IF($K131="","",percelen!BE125)</f>
        <v/>
      </c>
      <c r="N131" t="str">
        <f>IF($K131="","",percelen!BI125)</f>
        <v/>
      </c>
      <c r="O131" t="str">
        <f>IF($K131="","",percelen!BH125)</f>
        <v/>
      </c>
      <c r="P131" t="str">
        <f>IF($K131="","",percelen!DL125)</f>
        <v/>
      </c>
      <c r="Q131" t="str">
        <f>IF($K131="","",percelen!IN125)</f>
        <v/>
      </c>
      <c r="R131" t="str">
        <f>IF($K131="","",percelen!IP125)</f>
        <v/>
      </c>
      <c r="S131" t="str">
        <f>IF($K131="","",percelen!IQ125)</f>
        <v/>
      </c>
      <c r="T131" t="str">
        <f>IF($K131="","",percelen!IR125)</f>
        <v/>
      </c>
      <c r="U131" t="str">
        <f>IF($K131="","",percelen!IS125)</f>
        <v/>
      </c>
      <c r="V131" s="286" t="str">
        <f>IF($K131="","",percelen!IT125)</f>
        <v/>
      </c>
      <c r="W131" s="285" t="str">
        <f>activiteiten!E124</f>
        <v/>
      </c>
      <c r="X131" t="str">
        <f>IF($W131="","",activiteiten!AL124)</f>
        <v/>
      </c>
      <c r="Y131" t="str">
        <f>IF($W131="","",activiteiten!AK124)</f>
        <v/>
      </c>
      <c r="Z131" t="str">
        <f>IF($W131="","",activiteiten!AU124)</f>
        <v/>
      </c>
      <c r="AA131" t="str">
        <f>IF($W131="","",activiteiten!AW124)</f>
        <v/>
      </c>
      <c r="AB131" t="str">
        <f>IF($W131="","",activiteiten!AX124)</f>
        <v/>
      </c>
      <c r="AC131" t="str">
        <f>IF($W131="","",activiteiten!AY124)</f>
        <v/>
      </c>
      <c r="AD131" t="str">
        <f>IF($W131="","",activiteiten!AZ124)</f>
        <v/>
      </c>
      <c r="AE131" s="286" t="str">
        <f>IF($W131="","",activiteiten!BA124)</f>
        <v/>
      </c>
    </row>
    <row r="132" spans="11:31" x14ac:dyDescent="0.25">
      <c r="K132" s="285" t="str">
        <f>percelen!E126</f>
        <v/>
      </c>
      <c r="L132" t="str">
        <f>IF($K132="","",percelen!BD126)</f>
        <v/>
      </c>
      <c r="M132" t="str">
        <f>IF($K132="","",percelen!BE126)</f>
        <v/>
      </c>
      <c r="N132" t="str">
        <f>IF($K132="","",percelen!BI126)</f>
        <v/>
      </c>
      <c r="O132" t="str">
        <f>IF($K132="","",percelen!BH126)</f>
        <v/>
      </c>
      <c r="P132" t="str">
        <f>IF($K132="","",percelen!DL126)</f>
        <v/>
      </c>
      <c r="Q132" t="str">
        <f>IF($K132="","",percelen!IN126)</f>
        <v/>
      </c>
      <c r="R132" t="str">
        <f>IF($K132="","",percelen!IP126)</f>
        <v/>
      </c>
      <c r="S132" t="str">
        <f>IF($K132="","",percelen!IQ126)</f>
        <v/>
      </c>
      <c r="T132" t="str">
        <f>IF($K132="","",percelen!IR126)</f>
        <v/>
      </c>
      <c r="U132" t="str">
        <f>IF($K132="","",percelen!IS126)</f>
        <v/>
      </c>
      <c r="V132" s="286" t="str">
        <f>IF($K132="","",percelen!IT126)</f>
        <v/>
      </c>
      <c r="W132" s="285" t="str">
        <f>activiteiten!E125</f>
        <v/>
      </c>
      <c r="X132" t="str">
        <f>IF($W132="","",activiteiten!AL125)</f>
        <v/>
      </c>
      <c r="Y132" t="str">
        <f>IF($W132="","",activiteiten!AK125)</f>
        <v/>
      </c>
      <c r="Z132" t="str">
        <f>IF($W132="","",activiteiten!AU125)</f>
        <v/>
      </c>
      <c r="AA132" t="str">
        <f>IF($W132="","",activiteiten!AW125)</f>
        <v/>
      </c>
      <c r="AB132" t="str">
        <f>IF($W132="","",activiteiten!AX125)</f>
        <v/>
      </c>
      <c r="AC132" t="str">
        <f>IF($W132="","",activiteiten!AY125)</f>
        <v/>
      </c>
      <c r="AD132" t="str">
        <f>IF($W132="","",activiteiten!AZ125)</f>
        <v/>
      </c>
      <c r="AE132" s="286" t="str">
        <f>IF($W132="","",activiteiten!BA125)</f>
        <v/>
      </c>
    </row>
    <row r="133" spans="11:31" x14ac:dyDescent="0.25">
      <c r="K133" s="285" t="str">
        <f>percelen!E127</f>
        <v/>
      </c>
      <c r="L133" t="str">
        <f>IF($K133="","",percelen!BD127)</f>
        <v/>
      </c>
      <c r="M133" t="str">
        <f>IF($K133="","",percelen!BE127)</f>
        <v/>
      </c>
      <c r="N133" t="str">
        <f>IF($K133="","",percelen!BI127)</f>
        <v/>
      </c>
      <c r="O133" t="str">
        <f>IF($K133="","",percelen!BH127)</f>
        <v/>
      </c>
      <c r="P133" t="str">
        <f>IF($K133="","",percelen!DL127)</f>
        <v/>
      </c>
      <c r="Q133" t="str">
        <f>IF($K133="","",percelen!IN127)</f>
        <v/>
      </c>
      <c r="R133" t="str">
        <f>IF($K133="","",percelen!IP127)</f>
        <v/>
      </c>
      <c r="S133" t="str">
        <f>IF($K133="","",percelen!IQ127)</f>
        <v/>
      </c>
      <c r="T133" t="str">
        <f>IF($K133="","",percelen!IR127)</f>
        <v/>
      </c>
      <c r="U133" t="str">
        <f>IF($K133="","",percelen!IS127)</f>
        <v/>
      </c>
      <c r="V133" s="286" t="str">
        <f>IF($K133="","",percelen!IT127)</f>
        <v/>
      </c>
      <c r="W133" s="285" t="str">
        <f>activiteiten!E126</f>
        <v/>
      </c>
      <c r="X133" t="str">
        <f>IF($W133="","",activiteiten!AL126)</f>
        <v/>
      </c>
      <c r="Y133" t="str">
        <f>IF($W133="","",activiteiten!AK126)</f>
        <v/>
      </c>
      <c r="Z133" t="str">
        <f>IF($W133="","",activiteiten!AU126)</f>
        <v/>
      </c>
      <c r="AA133" t="str">
        <f>IF($W133="","",activiteiten!AW126)</f>
        <v/>
      </c>
      <c r="AB133" t="str">
        <f>IF($W133="","",activiteiten!AX126)</f>
        <v/>
      </c>
      <c r="AC133" t="str">
        <f>IF($W133="","",activiteiten!AY126)</f>
        <v/>
      </c>
      <c r="AD133" t="str">
        <f>IF($W133="","",activiteiten!AZ126)</f>
        <v/>
      </c>
      <c r="AE133" s="286" t="str">
        <f>IF($W133="","",activiteiten!BA126)</f>
        <v/>
      </c>
    </row>
    <row r="134" spans="11:31" x14ac:dyDescent="0.25">
      <c r="K134" s="285" t="str">
        <f>percelen!E128</f>
        <v/>
      </c>
      <c r="L134" t="str">
        <f>IF($K134="","",percelen!BD128)</f>
        <v/>
      </c>
      <c r="M134" t="str">
        <f>IF($K134="","",percelen!BE128)</f>
        <v/>
      </c>
      <c r="N134" t="str">
        <f>IF($K134="","",percelen!BI128)</f>
        <v/>
      </c>
      <c r="O134" t="str">
        <f>IF($K134="","",percelen!BH128)</f>
        <v/>
      </c>
      <c r="P134" t="str">
        <f>IF($K134="","",percelen!DL128)</f>
        <v/>
      </c>
      <c r="Q134" t="str">
        <f>IF($K134="","",percelen!IN128)</f>
        <v/>
      </c>
      <c r="R134" t="str">
        <f>IF($K134="","",percelen!IP128)</f>
        <v/>
      </c>
      <c r="S134" t="str">
        <f>IF($K134="","",percelen!IQ128)</f>
        <v/>
      </c>
      <c r="T134" t="str">
        <f>IF($K134="","",percelen!IR128)</f>
        <v/>
      </c>
      <c r="U134" t="str">
        <f>IF($K134="","",percelen!IS128)</f>
        <v/>
      </c>
      <c r="V134" s="286" t="str">
        <f>IF($K134="","",percelen!IT128)</f>
        <v/>
      </c>
      <c r="W134" s="285" t="str">
        <f>activiteiten!E127</f>
        <v/>
      </c>
      <c r="X134" t="str">
        <f>IF($W134="","",activiteiten!AL127)</f>
        <v/>
      </c>
      <c r="Y134" t="str">
        <f>IF($W134="","",activiteiten!AK127)</f>
        <v/>
      </c>
      <c r="Z134" t="str">
        <f>IF($W134="","",activiteiten!AU127)</f>
        <v/>
      </c>
      <c r="AA134" t="str">
        <f>IF($W134="","",activiteiten!AW127)</f>
        <v/>
      </c>
      <c r="AB134" t="str">
        <f>IF($W134="","",activiteiten!AX127)</f>
        <v/>
      </c>
      <c r="AC134" t="str">
        <f>IF($W134="","",activiteiten!AY127)</f>
        <v/>
      </c>
      <c r="AD134" t="str">
        <f>IF($W134="","",activiteiten!AZ127)</f>
        <v/>
      </c>
      <c r="AE134" s="286" t="str">
        <f>IF($W134="","",activiteiten!BA127)</f>
        <v/>
      </c>
    </row>
    <row r="135" spans="11:31" x14ac:dyDescent="0.25">
      <c r="K135" s="285" t="str">
        <f>percelen!E129</f>
        <v/>
      </c>
      <c r="L135" t="str">
        <f>IF($K135="","",percelen!BD129)</f>
        <v/>
      </c>
      <c r="M135" t="str">
        <f>IF($K135="","",percelen!BE129)</f>
        <v/>
      </c>
      <c r="N135" t="str">
        <f>IF($K135="","",percelen!BI129)</f>
        <v/>
      </c>
      <c r="O135" t="str">
        <f>IF($K135="","",percelen!BH129)</f>
        <v/>
      </c>
      <c r="P135" t="str">
        <f>IF($K135="","",percelen!DL129)</f>
        <v/>
      </c>
      <c r="Q135" t="str">
        <f>IF($K135="","",percelen!IN129)</f>
        <v/>
      </c>
      <c r="R135" t="str">
        <f>IF($K135="","",percelen!IP129)</f>
        <v/>
      </c>
      <c r="S135" t="str">
        <f>IF($K135="","",percelen!IQ129)</f>
        <v/>
      </c>
      <c r="T135" t="str">
        <f>IF($K135="","",percelen!IR129)</f>
        <v/>
      </c>
      <c r="U135" t="str">
        <f>IF($K135="","",percelen!IS129)</f>
        <v/>
      </c>
      <c r="V135" s="286" t="str">
        <f>IF($K135="","",percelen!IT129)</f>
        <v/>
      </c>
      <c r="W135" s="285" t="str">
        <f>activiteiten!E128</f>
        <v/>
      </c>
      <c r="X135" t="str">
        <f>IF($W135="","",activiteiten!AL128)</f>
        <v/>
      </c>
      <c r="Y135" t="str">
        <f>IF($W135="","",activiteiten!AK128)</f>
        <v/>
      </c>
      <c r="Z135" t="str">
        <f>IF($W135="","",activiteiten!AU128)</f>
        <v/>
      </c>
      <c r="AA135" t="str">
        <f>IF($W135="","",activiteiten!AW128)</f>
        <v/>
      </c>
      <c r="AB135" t="str">
        <f>IF($W135="","",activiteiten!AX128)</f>
        <v/>
      </c>
      <c r="AC135" t="str">
        <f>IF($W135="","",activiteiten!AY128)</f>
        <v/>
      </c>
      <c r="AD135" t="str">
        <f>IF($W135="","",activiteiten!AZ128)</f>
        <v/>
      </c>
      <c r="AE135" s="286" t="str">
        <f>IF($W135="","",activiteiten!BA128)</f>
        <v/>
      </c>
    </row>
    <row r="136" spans="11:31" x14ac:dyDescent="0.25">
      <c r="K136" s="285" t="str">
        <f>percelen!E130</f>
        <v/>
      </c>
      <c r="L136" t="str">
        <f>IF($K136="","",percelen!BD130)</f>
        <v/>
      </c>
      <c r="M136" t="str">
        <f>IF($K136="","",percelen!BE130)</f>
        <v/>
      </c>
      <c r="N136" t="str">
        <f>IF($K136="","",percelen!BI130)</f>
        <v/>
      </c>
      <c r="O136" t="str">
        <f>IF($K136="","",percelen!BH130)</f>
        <v/>
      </c>
      <c r="P136" t="str">
        <f>IF($K136="","",percelen!DL130)</f>
        <v/>
      </c>
      <c r="Q136" t="str">
        <f>IF($K136="","",percelen!IN130)</f>
        <v/>
      </c>
      <c r="R136" t="str">
        <f>IF($K136="","",percelen!IP130)</f>
        <v/>
      </c>
      <c r="S136" t="str">
        <f>IF($K136="","",percelen!IQ130)</f>
        <v/>
      </c>
      <c r="T136" t="str">
        <f>IF($K136="","",percelen!IR130)</f>
        <v/>
      </c>
      <c r="U136" t="str">
        <f>IF($K136="","",percelen!IS130)</f>
        <v/>
      </c>
      <c r="V136" s="286" t="str">
        <f>IF($K136="","",percelen!IT130)</f>
        <v/>
      </c>
      <c r="W136" s="285" t="str">
        <f>activiteiten!E129</f>
        <v/>
      </c>
      <c r="X136" t="str">
        <f>IF($W136="","",activiteiten!AL129)</f>
        <v/>
      </c>
      <c r="Y136" t="str">
        <f>IF($W136="","",activiteiten!AK129)</f>
        <v/>
      </c>
      <c r="Z136" t="str">
        <f>IF($W136="","",activiteiten!AU129)</f>
        <v/>
      </c>
      <c r="AA136" t="str">
        <f>IF($W136="","",activiteiten!AW129)</f>
        <v/>
      </c>
      <c r="AB136" t="str">
        <f>IF($W136="","",activiteiten!AX129)</f>
        <v/>
      </c>
      <c r="AC136" t="str">
        <f>IF($W136="","",activiteiten!AY129)</f>
        <v/>
      </c>
      <c r="AD136" t="str">
        <f>IF($W136="","",activiteiten!AZ129)</f>
        <v/>
      </c>
      <c r="AE136" s="286" t="str">
        <f>IF($W136="","",activiteiten!BA129)</f>
        <v/>
      </c>
    </row>
    <row r="137" spans="11:31" x14ac:dyDescent="0.25">
      <c r="K137" s="285" t="str">
        <f>percelen!E131</f>
        <v/>
      </c>
      <c r="L137" t="str">
        <f>IF($K137="","",percelen!BD131)</f>
        <v/>
      </c>
      <c r="M137" t="str">
        <f>IF($K137="","",percelen!BE131)</f>
        <v/>
      </c>
      <c r="N137" t="str">
        <f>IF($K137="","",percelen!BI131)</f>
        <v/>
      </c>
      <c r="O137" t="str">
        <f>IF($K137="","",percelen!BH131)</f>
        <v/>
      </c>
      <c r="P137" t="str">
        <f>IF($K137="","",percelen!DL131)</f>
        <v/>
      </c>
      <c r="Q137" t="str">
        <f>IF($K137="","",percelen!IN131)</f>
        <v/>
      </c>
      <c r="R137" t="str">
        <f>IF($K137="","",percelen!IP131)</f>
        <v/>
      </c>
      <c r="S137" t="str">
        <f>IF($K137="","",percelen!IQ131)</f>
        <v/>
      </c>
      <c r="T137" t="str">
        <f>IF($K137="","",percelen!IR131)</f>
        <v/>
      </c>
      <c r="U137" t="str">
        <f>IF($K137="","",percelen!IS131)</f>
        <v/>
      </c>
      <c r="V137" s="286" t="str">
        <f>IF($K137="","",percelen!IT131)</f>
        <v/>
      </c>
      <c r="W137" s="285" t="str">
        <f>activiteiten!E130</f>
        <v/>
      </c>
      <c r="X137" t="str">
        <f>IF($W137="","",activiteiten!AL130)</f>
        <v/>
      </c>
      <c r="Y137" t="str">
        <f>IF($W137="","",activiteiten!AK130)</f>
        <v/>
      </c>
      <c r="Z137" t="str">
        <f>IF($W137="","",activiteiten!AU130)</f>
        <v/>
      </c>
      <c r="AA137" t="str">
        <f>IF($W137="","",activiteiten!AW130)</f>
        <v/>
      </c>
      <c r="AB137" t="str">
        <f>IF($W137="","",activiteiten!AX130)</f>
        <v/>
      </c>
      <c r="AC137" t="str">
        <f>IF($W137="","",activiteiten!AY130)</f>
        <v/>
      </c>
      <c r="AD137" t="str">
        <f>IF($W137="","",activiteiten!AZ130)</f>
        <v/>
      </c>
      <c r="AE137" s="286" t="str">
        <f>IF($W137="","",activiteiten!BA130)</f>
        <v/>
      </c>
    </row>
    <row r="138" spans="11:31" x14ac:dyDescent="0.25">
      <c r="K138" s="285" t="str">
        <f>percelen!E132</f>
        <v/>
      </c>
      <c r="L138" t="str">
        <f>IF($K138="","",percelen!BD132)</f>
        <v/>
      </c>
      <c r="M138" t="str">
        <f>IF($K138="","",percelen!BE132)</f>
        <v/>
      </c>
      <c r="N138" t="str">
        <f>IF($K138="","",percelen!BI132)</f>
        <v/>
      </c>
      <c r="O138" t="str">
        <f>IF($K138="","",percelen!BH132)</f>
        <v/>
      </c>
      <c r="P138" t="str">
        <f>IF($K138="","",percelen!DL132)</f>
        <v/>
      </c>
      <c r="Q138" t="str">
        <f>IF($K138="","",percelen!IN132)</f>
        <v/>
      </c>
      <c r="R138" t="str">
        <f>IF($K138="","",percelen!IP132)</f>
        <v/>
      </c>
      <c r="S138" t="str">
        <f>IF($K138="","",percelen!IQ132)</f>
        <v/>
      </c>
      <c r="T138" t="str">
        <f>IF($K138="","",percelen!IR132)</f>
        <v/>
      </c>
      <c r="U138" t="str">
        <f>IF($K138="","",percelen!IS132)</f>
        <v/>
      </c>
      <c r="V138" s="286" t="str">
        <f>IF($K138="","",percelen!IT132)</f>
        <v/>
      </c>
      <c r="W138" s="285" t="str">
        <f>activiteiten!E131</f>
        <v/>
      </c>
      <c r="X138" t="str">
        <f>IF($W138="","",activiteiten!AL131)</f>
        <v/>
      </c>
      <c r="Y138" t="str">
        <f>IF($W138="","",activiteiten!AK131)</f>
        <v/>
      </c>
      <c r="Z138" t="str">
        <f>IF($W138="","",activiteiten!AU131)</f>
        <v/>
      </c>
      <c r="AA138" t="str">
        <f>IF($W138="","",activiteiten!AW131)</f>
        <v/>
      </c>
      <c r="AB138" t="str">
        <f>IF($W138="","",activiteiten!AX131)</f>
        <v/>
      </c>
      <c r="AC138" t="str">
        <f>IF($W138="","",activiteiten!AY131)</f>
        <v/>
      </c>
      <c r="AD138" t="str">
        <f>IF($W138="","",activiteiten!AZ131)</f>
        <v/>
      </c>
      <c r="AE138" s="286" t="str">
        <f>IF($W138="","",activiteiten!BA131)</f>
        <v/>
      </c>
    </row>
    <row r="139" spans="11:31" x14ac:dyDescent="0.25">
      <c r="K139" s="285" t="str">
        <f>percelen!E133</f>
        <v/>
      </c>
      <c r="L139" t="str">
        <f>IF($K139="","",percelen!BD133)</f>
        <v/>
      </c>
      <c r="M139" t="str">
        <f>IF($K139="","",percelen!BE133)</f>
        <v/>
      </c>
      <c r="N139" t="str">
        <f>IF($K139="","",percelen!BI133)</f>
        <v/>
      </c>
      <c r="O139" t="str">
        <f>IF($K139="","",percelen!BH133)</f>
        <v/>
      </c>
      <c r="P139" t="str">
        <f>IF($K139="","",percelen!DL133)</f>
        <v/>
      </c>
      <c r="Q139" t="str">
        <f>IF($K139="","",percelen!IN133)</f>
        <v/>
      </c>
      <c r="R139" t="str">
        <f>IF($K139="","",percelen!IP133)</f>
        <v/>
      </c>
      <c r="S139" t="str">
        <f>IF($K139="","",percelen!IQ133)</f>
        <v/>
      </c>
      <c r="T139" t="str">
        <f>IF($K139="","",percelen!IR133)</f>
        <v/>
      </c>
      <c r="U139" t="str">
        <f>IF($K139="","",percelen!IS133)</f>
        <v/>
      </c>
      <c r="V139" s="286" t="str">
        <f>IF($K139="","",percelen!IT133)</f>
        <v/>
      </c>
      <c r="W139" s="285" t="str">
        <f>activiteiten!E132</f>
        <v/>
      </c>
      <c r="X139" t="str">
        <f>IF($W139="","",activiteiten!AL132)</f>
        <v/>
      </c>
      <c r="Y139" t="str">
        <f>IF($W139="","",activiteiten!AK132)</f>
        <v/>
      </c>
      <c r="Z139" t="str">
        <f>IF($W139="","",activiteiten!AU132)</f>
        <v/>
      </c>
      <c r="AA139" t="str">
        <f>IF($W139="","",activiteiten!AW132)</f>
        <v/>
      </c>
      <c r="AB139" t="str">
        <f>IF($W139="","",activiteiten!AX132)</f>
        <v/>
      </c>
      <c r="AC139" t="str">
        <f>IF($W139="","",activiteiten!AY132)</f>
        <v/>
      </c>
      <c r="AD139" t="str">
        <f>IF($W139="","",activiteiten!AZ132)</f>
        <v/>
      </c>
      <c r="AE139" s="286" t="str">
        <f>IF($W139="","",activiteiten!BA132)</f>
        <v/>
      </c>
    </row>
    <row r="140" spans="11:31" x14ac:dyDescent="0.25">
      <c r="K140" s="285" t="str">
        <f>percelen!E134</f>
        <v/>
      </c>
      <c r="L140" t="str">
        <f>IF($K140="","",percelen!BD134)</f>
        <v/>
      </c>
      <c r="M140" t="str">
        <f>IF($K140="","",percelen!BE134)</f>
        <v/>
      </c>
      <c r="N140" t="str">
        <f>IF($K140="","",percelen!BI134)</f>
        <v/>
      </c>
      <c r="O140" t="str">
        <f>IF($K140="","",percelen!BH134)</f>
        <v/>
      </c>
      <c r="P140" t="str">
        <f>IF($K140="","",percelen!DL134)</f>
        <v/>
      </c>
      <c r="Q140" t="str">
        <f>IF($K140="","",percelen!IN134)</f>
        <v/>
      </c>
      <c r="R140" t="str">
        <f>IF($K140="","",percelen!IP134)</f>
        <v/>
      </c>
      <c r="S140" t="str">
        <f>IF($K140="","",percelen!IQ134)</f>
        <v/>
      </c>
      <c r="T140" t="str">
        <f>IF($K140="","",percelen!IR134)</f>
        <v/>
      </c>
      <c r="U140" t="str">
        <f>IF($K140="","",percelen!IS134)</f>
        <v/>
      </c>
      <c r="V140" s="286" t="str">
        <f>IF($K140="","",percelen!IT134)</f>
        <v/>
      </c>
      <c r="W140" s="285" t="str">
        <f>activiteiten!E133</f>
        <v/>
      </c>
      <c r="X140" t="str">
        <f>IF($W140="","",activiteiten!AL133)</f>
        <v/>
      </c>
      <c r="Y140" t="str">
        <f>IF($W140="","",activiteiten!AK133)</f>
        <v/>
      </c>
      <c r="Z140" t="str">
        <f>IF($W140="","",activiteiten!AU133)</f>
        <v/>
      </c>
      <c r="AA140" t="str">
        <f>IF($W140="","",activiteiten!AW133)</f>
        <v/>
      </c>
      <c r="AB140" t="str">
        <f>IF($W140="","",activiteiten!AX133)</f>
        <v/>
      </c>
      <c r="AC140" t="str">
        <f>IF($W140="","",activiteiten!AY133)</f>
        <v/>
      </c>
      <c r="AD140" t="str">
        <f>IF($W140="","",activiteiten!AZ133)</f>
        <v/>
      </c>
      <c r="AE140" s="286" t="str">
        <f>IF($W140="","",activiteiten!BA133)</f>
        <v/>
      </c>
    </row>
    <row r="141" spans="11:31" x14ac:dyDescent="0.25">
      <c r="K141" s="285" t="str">
        <f>percelen!E135</f>
        <v/>
      </c>
      <c r="L141" t="str">
        <f>IF($K141="","",percelen!BD135)</f>
        <v/>
      </c>
      <c r="M141" t="str">
        <f>IF($K141="","",percelen!BE135)</f>
        <v/>
      </c>
      <c r="N141" t="str">
        <f>IF($K141="","",percelen!BI135)</f>
        <v/>
      </c>
      <c r="O141" t="str">
        <f>IF($K141="","",percelen!BH135)</f>
        <v/>
      </c>
      <c r="P141" t="str">
        <f>IF($K141="","",percelen!DL135)</f>
        <v/>
      </c>
      <c r="Q141" t="str">
        <f>IF($K141="","",percelen!IN135)</f>
        <v/>
      </c>
      <c r="R141" t="str">
        <f>IF($K141="","",percelen!IP135)</f>
        <v/>
      </c>
      <c r="S141" t="str">
        <f>IF($K141="","",percelen!IQ135)</f>
        <v/>
      </c>
      <c r="T141" t="str">
        <f>IF($K141="","",percelen!IR135)</f>
        <v/>
      </c>
      <c r="U141" t="str">
        <f>IF($K141="","",percelen!IS135)</f>
        <v/>
      </c>
      <c r="V141" s="286" t="str">
        <f>IF($K141="","",percelen!IT135)</f>
        <v/>
      </c>
      <c r="W141" s="285" t="str">
        <f>activiteiten!E134</f>
        <v/>
      </c>
      <c r="X141" t="str">
        <f>IF($W141="","",activiteiten!AL134)</f>
        <v/>
      </c>
      <c r="Y141" t="str">
        <f>IF($W141="","",activiteiten!AK134)</f>
        <v/>
      </c>
      <c r="Z141" t="str">
        <f>IF($W141="","",activiteiten!AU134)</f>
        <v/>
      </c>
      <c r="AA141" t="str">
        <f>IF($W141="","",activiteiten!AW134)</f>
        <v/>
      </c>
      <c r="AB141" t="str">
        <f>IF($W141="","",activiteiten!AX134)</f>
        <v/>
      </c>
      <c r="AC141" t="str">
        <f>IF($W141="","",activiteiten!AY134)</f>
        <v/>
      </c>
      <c r="AD141" t="str">
        <f>IF($W141="","",activiteiten!AZ134)</f>
        <v/>
      </c>
      <c r="AE141" s="286" t="str">
        <f>IF($W141="","",activiteiten!BA134)</f>
        <v/>
      </c>
    </row>
    <row r="142" spans="11:31" x14ac:dyDescent="0.25">
      <c r="K142" s="285" t="str">
        <f>percelen!E136</f>
        <v/>
      </c>
      <c r="L142" t="str">
        <f>IF($K142="","",percelen!BD136)</f>
        <v/>
      </c>
      <c r="M142" t="str">
        <f>IF($K142="","",percelen!BE136)</f>
        <v/>
      </c>
      <c r="N142" t="str">
        <f>IF($K142="","",percelen!BI136)</f>
        <v/>
      </c>
      <c r="O142" t="str">
        <f>IF($K142="","",percelen!BH136)</f>
        <v/>
      </c>
      <c r="P142" t="str">
        <f>IF($K142="","",percelen!DL136)</f>
        <v/>
      </c>
      <c r="Q142" t="str">
        <f>IF($K142="","",percelen!IN136)</f>
        <v/>
      </c>
      <c r="R142" t="str">
        <f>IF($K142="","",percelen!IP136)</f>
        <v/>
      </c>
      <c r="S142" t="str">
        <f>IF($K142="","",percelen!IQ136)</f>
        <v/>
      </c>
      <c r="T142" t="str">
        <f>IF($K142="","",percelen!IR136)</f>
        <v/>
      </c>
      <c r="U142" t="str">
        <f>IF($K142="","",percelen!IS136)</f>
        <v/>
      </c>
      <c r="V142" s="286" t="str">
        <f>IF($K142="","",percelen!IT136)</f>
        <v/>
      </c>
      <c r="W142" s="285" t="str">
        <f>activiteiten!E135</f>
        <v/>
      </c>
      <c r="X142" t="str">
        <f>IF($W142="","",activiteiten!AL135)</f>
        <v/>
      </c>
      <c r="Y142" t="str">
        <f>IF($W142="","",activiteiten!AK135)</f>
        <v/>
      </c>
      <c r="Z142" t="str">
        <f>IF($W142="","",activiteiten!AU135)</f>
        <v/>
      </c>
      <c r="AA142" t="str">
        <f>IF($W142="","",activiteiten!AW135)</f>
        <v/>
      </c>
      <c r="AB142" t="str">
        <f>IF($W142="","",activiteiten!AX135)</f>
        <v/>
      </c>
      <c r="AC142" t="str">
        <f>IF($W142="","",activiteiten!AY135)</f>
        <v/>
      </c>
      <c r="AD142" t="str">
        <f>IF($W142="","",activiteiten!AZ135)</f>
        <v/>
      </c>
      <c r="AE142" s="286" t="str">
        <f>IF($W142="","",activiteiten!BA135)</f>
        <v/>
      </c>
    </row>
    <row r="143" spans="11:31" x14ac:dyDescent="0.25">
      <c r="K143" s="285" t="str">
        <f>percelen!E137</f>
        <v/>
      </c>
      <c r="L143" t="str">
        <f>IF($K143="","",percelen!BD137)</f>
        <v/>
      </c>
      <c r="M143" t="str">
        <f>IF($K143="","",percelen!BE137)</f>
        <v/>
      </c>
      <c r="N143" t="str">
        <f>IF($K143="","",percelen!BI137)</f>
        <v/>
      </c>
      <c r="O143" t="str">
        <f>IF($K143="","",percelen!BH137)</f>
        <v/>
      </c>
      <c r="P143" t="str">
        <f>IF($K143="","",percelen!DL137)</f>
        <v/>
      </c>
      <c r="Q143" t="str">
        <f>IF($K143="","",percelen!IN137)</f>
        <v/>
      </c>
      <c r="R143" t="str">
        <f>IF($K143="","",percelen!IP137)</f>
        <v/>
      </c>
      <c r="S143" t="str">
        <f>IF($K143="","",percelen!IQ137)</f>
        <v/>
      </c>
      <c r="T143" t="str">
        <f>IF($K143="","",percelen!IR137)</f>
        <v/>
      </c>
      <c r="U143" t="str">
        <f>IF($K143="","",percelen!IS137)</f>
        <v/>
      </c>
      <c r="V143" s="286" t="str">
        <f>IF($K143="","",percelen!IT137)</f>
        <v/>
      </c>
      <c r="W143" s="285" t="str">
        <f>activiteiten!E136</f>
        <v/>
      </c>
      <c r="X143" t="str">
        <f>IF($W143="","",activiteiten!AL136)</f>
        <v/>
      </c>
      <c r="Y143" t="str">
        <f>IF($W143="","",activiteiten!AK136)</f>
        <v/>
      </c>
      <c r="Z143" t="str">
        <f>IF($W143="","",activiteiten!AU136)</f>
        <v/>
      </c>
      <c r="AA143" t="str">
        <f>IF($W143="","",activiteiten!AW136)</f>
        <v/>
      </c>
      <c r="AB143" t="str">
        <f>IF($W143="","",activiteiten!AX136)</f>
        <v/>
      </c>
      <c r="AC143" t="str">
        <f>IF($W143="","",activiteiten!AY136)</f>
        <v/>
      </c>
      <c r="AD143" t="str">
        <f>IF($W143="","",activiteiten!AZ136)</f>
        <v/>
      </c>
      <c r="AE143" s="286" t="str">
        <f>IF($W143="","",activiteiten!BA136)</f>
        <v/>
      </c>
    </row>
    <row r="144" spans="11:31" x14ac:dyDescent="0.25">
      <c r="K144" s="285" t="str">
        <f>percelen!E138</f>
        <v/>
      </c>
      <c r="L144" t="str">
        <f>IF($K144="","",percelen!BD138)</f>
        <v/>
      </c>
      <c r="M144" t="str">
        <f>IF($K144="","",percelen!BE138)</f>
        <v/>
      </c>
      <c r="N144" t="str">
        <f>IF($K144="","",percelen!BI138)</f>
        <v/>
      </c>
      <c r="O144" t="str">
        <f>IF($K144="","",percelen!BH138)</f>
        <v/>
      </c>
      <c r="P144" t="str">
        <f>IF($K144="","",percelen!DL138)</f>
        <v/>
      </c>
      <c r="Q144" t="str">
        <f>IF($K144="","",percelen!IN138)</f>
        <v/>
      </c>
      <c r="R144" t="str">
        <f>IF($K144="","",percelen!IP138)</f>
        <v/>
      </c>
      <c r="S144" t="str">
        <f>IF($K144="","",percelen!IQ138)</f>
        <v/>
      </c>
      <c r="T144" t="str">
        <f>IF($K144="","",percelen!IR138)</f>
        <v/>
      </c>
      <c r="U144" t="str">
        <f>IF($K144="","",percelen!IS138)</f>
        <v/>
      </c>
      <c r="V144" s="286" t="str">
        <f>IF($K144="","",percelen!IT138)</f>
        <v/>
      </c>
      <c r="W144" s="285" t="str">
        <f>activiteiten!E137</f>
        <v/>
      </c>
      <c r="X144" t="str">
        <f>IF($W144="","",activiteiten!AL137)</f>
        <v/>
      </c>
      <c r="Y144" t="str">
        <f>IF($W144="","",activiteiten!AK137)</f>
        <v/>
      </c>
      <c r="Z144" t="str">
        <f>IF($W144="","",activiteiten!AU137)</f>
        <v/>
      </c>
      <c r="AA144" t="str">
        <f>IF($W144="","",activiteiten!AW137)</f>
        <v/>
      </c>
      <c r="AB144" t="str">
        <f>IF($W144="","",activiteiten!AX137)</f>
        <v/>
      </c>
      <c r="AC144" t="str">
        <f>IF($W144="","",activiteiten!AY137)</f>
        <v/>
      </c>
      <c r="AD144" t="str">
        <f>IF($W144="","",activiteiten!AZ137)</f>
        <v/>
      </c>
      <c r="AE144" s="286" t="str">
        <f>IF($W144="","",activiteiten!BA137)</f>
        <v/>
      </c>
    </row>
    <row r="145" spans="11:31" x14ac:dyDescent="0.25">
      <c r="K145" s="285" t="str">
        <f>percelen!E139</f>
        <v/>
      </c>
      <c r="L145" t="str">
        <f>IF($K145="","",percelen!BD139)</f>
        <v/>
      </c>
      <c r="M145" t="str">
        <f>IF($K145="","",percelen!BE139)</f>
        <v/>
      </c>
      <c r="N145" t="str">
        <f>IF($K145="","",percelen!BI139)</f>
        <v/>
      </c>
      <c r="O145" t="str">
        <f>IF($K145="","",percelen!BH139)</f>
        <v/>
      </c>
      <c r="P145" t="str">
        <f>IF($K145="","",percelen!DL139)</f>
        <v/>
      </c>
      <c r="Q145" t="str">
        <f>IF($K145="","",percelen!IN139)</f>
        <v/>
      </c>
      <c r="R145" t="str">
        <f>IF($K145="","",percelen!IP139)</f>
        <v/>
      </c>
      <c r="S145" t="str">
        <f>IF($K145="","",percelen!IQ139)</f>
        <v/>
      </c>
      <c r="T145" t="str">
        <f>IF($K145="","",percelen!IR139)</f>
        <v/>
      </c>
      <c r="U145" t="str">
        <f>IF($K145="","",percelen!IS139)</f>
        <v/>
      </c>
      <c r="V145" s="286" t="str">
        <f>IF($K145="","",percelen!IT139)</f>
        <v/>
      </c>
      <c r="W145" s="285" t="str">
        <f>activiteiten!E138</f>
        <v/>
      </c>
      <c r="X145" t="str">
        <f>IF($W145="","",activiteiten!AL138)</f>
        <v/>
      </c>
      <c r="Y145" t="str">
        <f>IF($W145="","",activiteiten!AK138)</f>
        <v/>
      </c>
      <c r="Z145" t="str">
        <f>IF($W145="","",activiteiten!AU138)</f>
        <v/>
      </c>
      <c r="AA145" t="str">
        <f>IF($W145="","",activiteiten!AW138)</f>
        <v/>
      </c>
      <c r="AB145" t="str">
        <f>IF($W145="","",activiteiten!AX138)</f>
        <v/>
      </c>
      <c r="AC145" t="str">
        <f>IF($W145="","",activiteiten!AY138)</f>
        <v/>
      </c>
      <c r="AD145" t="str">
        <f>IF($W145="","",activiteiten!AZ138)</f>
        <v/>
      </c>
      <c r="AE145" s="286" t="str">
        <f>IF($W145="","",activiteiten!BA138)</f>
        <v/>
      </c>
    </row>
    <row r="146" spans="11:31" x14ac:dyDescent="0.25">
      <c r="K146" s="285" t="str">
        <f>percelen!E140</f>
        <v/>
      </c>
      <c r="L146" t="str">
        <f>IF($K146="","",percelen!BD140)</f>
        <v/>
      </c>
      <c r="M146" t="str">
        <f>IF($K146="","",percelen!BE140)</f>
        <v/>
      </c>
      <c r="N146" t="str">
        <f>IF($K146="","",percelen!BI140)</f>
        <v/>
      </c>
      <c r="O146" t="str">
        <f>IF($K146="","",percelen!BH140)</f>
        <v/>
      </c>
      <c r="P146" t="str">
        <f>IF($K146="","",percelen!DL140)</f>
        <v/>
      </c>
      <c r="Q146" t="str">
        <f>IF($K146="","",percelen!IN140)</f>
        <v/>
      </c>
      <c r="R146" t="str">
        <f>IF($K146="","",percelen!IP140)</f>
        <v/>
      </c>
      <c r="S146" t="str">
        <f>IF($K146="","",percelen!IQ140)</f>
        <v/>
      </c>
      <c r="T146" t="str">
        <f>IF($K146="","",percelen!IR140)</f>
        <v/>
      </c>
      <c r="U146" t="str">
        <f>IF($K146="","",percelen!IS140)</f>
        <v/>
      </c>
      <c r="V146" s="286" t="str">
        <f>IF($K146="","",percelen!IT140)</f>
        <v/>
      </c>
      <c r="W146" s="285" t="str">
        <f>activiteiten!E139</f>
        <v/>
      </c>
      <c r="X146" t="str">
        <f>IF($W146="","",activiteiten!AL139)</f>
        <v/>
      </c>
      <c r="Y146" t="str">
        <f>IF($W146="","",activiteiten!AK139)</f>
        <v/>
      </c>
      <c r="Z146" t="str">
        <f>IF($W146="","",activiteiten!AU139)</f>
        <v/>
      </c>
      <c r="AA146" t="str">
        <f>IF($W146="","",activiteiten!AW139)</f>
        <v/>
      </c>
      <c r="AB146" t="str">
        <f>IF($W146="","",activiteiten!AX139)</f>
        <v/>
      </c>
      <c r="AC146" t="str">
        <f>IF($W146="","",activiteiten!AY139)</f>
        <v/>
      </c>
      <c r="AD146" t="str">
        <f>IF($W146="","",activiteiten!AZ139)</f>
        <v/>
      </c>
      <c r="AE146" s="286" t="str">
        <f>IF($W146="","",activiteiten!BA139)</f>
        <v/>
      </c>
    </row>
    <row r="147" spans="11:31" x14ac:dyDescent="0.25">
      <c r="K147" s="285" t="str">
        <f>percelen!E141</f>
        <v/>
      </c>
      <c r="L147" t="str">
        <f>IF($K147="","",percelen!BD141)</f>
        <v/>
      </c>
      <c r="M147" t="str">
        <f>IF($K147="","",percelen!BE141)</f>
        <v/>
      </c>
      <c r="N147" t="str">
        <f>IF($K147="","",percelen!BI141)</f>
        <v/>
      </c>
      <c r="O147" t="str">
        <f>IF($K147="","",percelen!BH141)</f>
        <v/>
      </c>
      <c r="P147" t="str">
        <f>IF($K147="","",percelen!DL141)</f>
        <v/>
      </c>
      <c r="Q147" t="str">
        <f>IF($K147="","",percelen!IN141)</f>
        <v/>
      </c>
      <c r="R147" t="str">
        <f>IF($K147="","",percelen!IP141)</f>
        <v/>
      </c>
      <c r="S147" t="str">
        <f>IF($K147="","",percelen!IQ141)</f>
        <v/>
      </c>
      <c r="T147" t="str">
        <f>IF($K147="","",percelen!IR141)</f>
        <v/>
      </c>
      <c r="U147" t="str">
        <f>IF($K147="","",percelen!IS141)</f>
        <v/>
      </c>
      <c r="V147" s="286" t="str">
        <f>IF($K147="","",percelen!IT141)</f>
        <v/>
      </c>
      <c r="W147" s="285" t="str">
        <f>activiteiten!E140</f>
        <v/>
      </c>
      <c r="X147" t="str">
        <f>IF($W147="","",activiteiten!AL140)</f>
        <v/>
      </c>
      <c r="Y147" t="str">
        <f>IF($W147="","",activiteiten!AK140)</f>
        <v/>
      </c>
      <c r="Z147" t="str">
        <f>IF($W147="","",activiteiten!AU140)</f>
        <v/>
      </c>
      <c r="AA147" t="str">
        <f>IF($W147="","",activiteiten!AW140)</f>
        <v/>
      </c>
      <c r="AB147" t="str">
        <f>IF($W147="","",activiteiten!AX140)</f>
        <v/>
      </c>
      <c r="AC147" t="str">
        <f>IF($W147="","",activiteiten!AY140)</f>
        <v/>
      </c>
      <c r="AD147" t="str">
        <f>IF($W147="","",activiteiten!AZ140)</f>
        <v/>
      </c>
      <c r="AE147" s="286" t="str">
        <f>IF($W147="","",activiteiten!BA140)</f>
        <v/>
      </c>
    </row>
    <row r="148" spans="11:31" x14ac:dyDescent="0.25">
      <c r="K148" s="285" t="str">
        <f>percelen!E142</f>
        <v/>
      </c>
      <c r="L148" t="str">
        <f>IF($K148="","",percelen!BD142)</f>
        <v/>
      </c>
      <c r="M148" t="str">
        <f>IF($K148="","",percelen!BE142)</f>
        <v/>
      </c>
      <c r="N148" t="str">
        <f>IF($K148="","",percelen!BI142)</f>
        <v/>
      </c>
      <c r="O148" t="str">
        <f>IF($K148="","",percelen!BH142)</f>
        <v/>
      </c>
      <c r="P148" t="str">
        <f>IF($K148="","",percelen!DL142)</f>
        <v/>
      </c>
      <c r="Q148" t="str">
        <f>IF($K148="","",percelen!IN142)</f>
        <v/>
      </c>
      <c r="R148" t="str">
        <f>IF($K148="","",percelen!IP142)</f>
        <v/>
      </c>
      <c r="S148" t="str">
        <f>IF($K148="","",percelen!IQ142)</f>
        <v/>
      </c>
      <c r="T148" t="str">
        <f>IF($K148="","",percelen!IR142)</f>
        <v/>
      </c>
      <c r="U148" t="str">
        <f>IF($K148="","",percelen!IS142)</f>
        <v/>
      </c>
      <c r="V148" s="286" t="str">
        <f>IF($K148="","",percelen!IT142)</f>
        <v/>
      </c>
      <c r="W148" s="285" t="str">
        <f>activiteiten!E141</f>
        <v/>
      </c>
      <c r="X148" t="str">
        <f>IF($W148="","",activiteiten!AL141)</f>
        <v/>
      </c>
      <c r="Y148" t="str">
        <f>IF($W148="","",activiteiten!AK141)</f>
        <v/>
      </c>
      <c r="Z148" t="str">
        <f>IF($W148="","",activiteiten!AU141)</f>
        <v/>
      </c>
      <c r="AA148" t="str">
        <f>IF($W148="","",activiteiten!AW141)</f>
        <v/>
      </c>
      <c r="AB148" t="str">
        <f>IF($W148="","",activiteiten!AX141)</f>
        <v/>
      </c>
      <c r="AC148" t="str">
        <f>IF($W148="","",activiteiten!AY141)</f>
        <v/>
      </c>
      <c r="AD148" t="str">
        <f>IF($W148="","",activiteiten!AZ141)</f>
        <v/>
      </c>
      <c r="AE148" s="286" t="str">
        <f>IF($W148="","",activiteiten!BA141)</f>
        <v/>
      </c>
    </row>
    <row r="149" spans="11:31" x14ac:dyDescent="0.25">
      <c r="K149" s="285" t="str">
        <f>percelen!E143</f>
        <v/>
      </c>
      <c r="L149" t="str">
        <f>IF($K149="","",percelen!BD143)</f>
        <v/>
      </c>
      <c r="M149" t="str">
        <f>IF($K149="","",percelen!BE143)</f>
        <v/>
      </c>
      <c r="N149" t="str">
        <f>IF($K149="","",percelen!BI143)</f>
        <v/>
      </c>
      <c r="O149" t="str">
        <f>IF($K149="","",percelen!BH143)</f>
        <v/>
      </c>
      <c r="P149" t="str">
        <f>IF($K149="","",percelen!DL143)</f>
        <v/>
      </c>
      <c r="Q149" t="str">
        <f>IF($K149="","",percelen!IN143)</f>
        <v/>
      </c>
      <c r="R149" t="str">
        <f>IF($K149="","",percelen!IP143)</f>
        <v/>
      </c>
      <c r="S149" t="str">
        <f>IF($K149="","",percelen!IQ143)</f>
        <v/>
      </c>
      <c r="T149" t="str">
        <f>IF($K149="","",percelen!IR143)</f>
        <v/>
      </c>
      <c r="U149" t="str">
        <f>IF($K149="","",percelen!IS143)</f>
        <v/>
      </c>
      <c r="V149" s="286" t="str">
        <f>IF($K149="","",percelen!IT143)</f>
        <v/>
      </c>
      <c r="W149" s="285" t="str">
        <f>activiteiten!E142</f>
        <v/>
      </c>
      <c r="X149" t="str">
        <f>IF($W149="","",activiteiten!AL142)</f>
        <v/>
      </c>
      <c r="Y149" t="str">
        <f>IF($W149="","",activiteiten!AK142)</f>
        <v/>
      </c>
      <c r="Z149" t="str">
        <f>IF($W149="","",activiteiten!AU142)</f>
        <v/>
      </c>
      <c r="AA149" t="str">
        <f>IF($W149="","",activiteiten!AW142)</f>
        <v/>
      </c>
      <c r="AB149" t="str">
        <f>IF($W149="","",activiteiten!AX142)</f>
        <v/>
      </c>
      <c r="AC149" t="str">
        <f>IF($W149="","",activiteiten!AY142)</f>
        <v/>
      </c>
      <c r="AD149" t="str">
        <f>IF($W149="","",activiteiten!AZ142)</f>
        <v/>
      </c>
      <c r="AE149" s="286" t="str">
        <f>IF($W149="","",activiteiten!BA142)</f>
        <v/>
      </c>
    </row>
    <row r="150" spans="11:31" x14ac:dyDescent="0.25">
      <c r="K150" s="285" t="str">
        <f>percelen!E144</f>
        <v/>
      </c>
      <c r="L150" t="str">
        <f>IF($K150="","",percelen!BD144)</f>
        <v/>
      </c>
      <c r="M150" t="str">
        <f>IF($K150="","",percelen!BE144)</f>
        <v/>
      </c>
      <c r="N150" t="str">
        <f>IF($K150="","",percelen!BI144)</f>
        <v/>
      </c>
      <c r="O150" t="str">
        <f>IF($K150="","",percelen!BH144)</f>
        <v/>
      </c>
      <c r="P150" t="str">
        <f>IF($K150="","",percelen!DL144)</f>
        <v/>
      </c>
      <c r="Q150" t="str">
        <f>IF($K150="","",percelen!IN144)</f>
        <v/>
      </c>
      <c r="R150" t="str">
        <f>IF($K150="","",percelen!IP144)</f>
        <v/>
      </c>
      <c r="S150" t="str">
        <f>IF($K150="","",percelen!IQ144)</f>
        <v/>
      </c>
      <c r="T150" t="str">
        <f>IF($K150="","",percelen!IR144)</f>
        <v/>
      </c>
      <c r="U150" t="str">
        <f>IF($K150="","",percelen!IS144)</f>
        <v/>
      </c>
      <c r="V150" s="286" t="str">
        <f>IF($K150="","",percelen!IT144)</f>
        <v/>
      </c>
      <c r="W150" s="285" t="str">
        <f>activiteiten!E143</f>
        <v/>
      </c>
      <c r="X150" t="str">
        <f>IF($W150="","",activiteiten!AL143)</f>
        <v/>
      </c>
      <c r="Y150" t="str">
        <f>IF($W150="","",activiteiten!AK143)</f>
        <v/>
      </c>
      <c r="Z150" t="str">
        <f>IF($W150="","",activiteiten!AU143)</f>
        <v/>
      </c>
      <c r="AA150" t="str">
        <f>IF($W150="","",activiteiten!AW143)</f>
        <v/>
      </c>
      <c r="AB150" t="str">
        <f>IF($W150="","",activiteiten!AX143)</f>
        <v/>
      </c>
      <c r="AC150" t="str">
        <f>IF($W150="","",activiteiten!AY143)</f>
        <v/>
      </c>
      <c r="AD150" t="str">
        <f>IF($W150="","",activiteiten!AZ143)</f>
        <v/>
      </c>
      <c r="AE150" s="286" t="str">
        <f>IF($W150="","",activiteiten!BA143)</f>
        <v/>
      </c>
    </row>
    <row r="151" spans="11:31" x14ac:dyDescent="0.25">
      <c r="K151" s="285" t="str">
        <f>percelen!E145</f>
        <v/>
      </c>
      <c r="L151" t="str">
        <f>IF($K151="","",percelen!BD145)</f>
        <v/>
      </c>
      <c r="M151" t="str">
        <f>IF($K151="","",percelen!BE145)</f>
        <v/>
      </c>
      <c r="N151" t="str">
        <f>IF($K151="","",percelen!BI145)</f>
        <v/>
      </c>
      <c r="O151" t="str">
        <f>IF($K151="","",percelen!BH145)</f>
        <v/>
      </c>
      <c r="P151" t="str">
        <f>IF($K151="","",percelen!DL145)</f>
        <v/>
      </c>
      <c r="Q151" t="str">
        <f>IF($K151="","",percelen!IN145)</f>
        <v/>
      </c>
      <c r="R151" t="str">
        <f>IF($K151="","",percelen!IP145)</f>
        <v/>
      </c>
      <c r="S151" t="str">
        <f>IF($K151="","",percelen!IQ145)</f>
        <v/>
      </c>
      <c r="T151" t="str">
        <f>IF($K151="","",percelen!IR145)</f>
        <v/>
      </c>
      <c r="U151" t="str">
        <f>IF($K151="","",percelen!IS145)</f>
        <v/>
      </c>
      <c r="V151" s="286" t="str">
        <f>IF($K151="","",percelen!IT145)</f>
        <v/>
      </c>
      <c r="W151" s="285" t="str">
        <f>activiteiten!E144</f>
        <v/>
      </c>
      <c r="X151" t="str">
        <f>IF($W151="","",activiteiten!AL144)</f>
        <v/>
      </c>
      <c r="Y151" t="str">
        <f>IF($W151="","",activiteiten!AK144)</f>
        <v/>
      </c>
      <c r="Z151" t="str">
        <f>IF($W151="","",activiteiten!AU144)</f>
        <v/>
      </c>
      <c r="AA151" t="str">
        <f>IF($W151="","",activiteiten!AW144)</f>
        <v/>
      </c>
      <c r="AB151" t="str">
        <f>IF($W151="","",activiteiten!AX144)</f>
        <v/>
      </c>
      <c r="AC151" t="str">
        <f>IF($W151="","",activiteiten!AY144)</f>
        <v/>
      </c>
      <c r="AD151" t="str">
        <f>IF($W151="","",activiteiten!AZ144)</f>
        <v/>
      </c>
      <c r="AE151" s="286" t="str">
        <f>IF($W151="","",activiteiten!BA144)</f>
        <v/>
      </c>
    </row>
    <row r="152" spans="11:31" x14ac:dyDescent="0.25">
      <c r="K152" s="285" t="str">
        <f>percelen!E146</f>
        <v/>
      </c>
      <c r="L152" t="str">
        <f>IF($K152="","",percelen!BD146)</f>
        <v/>
      </c>
      <c r="M152" t="str">
        <f>IF($K152="","",percelen!BE146)</f>
        <v/>
      </c>
      <c r="N152" t="str">
        <f>IF($K152="","",percelen!BI146)</f>
        <v/>
      </c>
      <c r="O152" t="str">
        <f>IF($K152="","",percelen!BH146)</f>
        <v/>
      </c>
      <c r="P152" t="str">
        <f>IF($K152="","",percelen!DL146)</f>
        <v/>
      </c>
      <c r="Q152" t="str">
        <f>IF($K152="","",percelen!IN146)</f>
        <v/>
      </c>
      <c r="R152" t="str">
        <f>IF($K152="","",percelen!IP146)</f>
        <v/>
      </c>
      <c r="S152" t="str">
        <f>IF($K152="","",percelen!IQ146)</f>
        <v/>
      </c>
      <c r="T152" t="str">
        <f>IF($K152="","",percelen!IR146)</f>
        <v/>
      </c>
      <c r="U152" t="str">
        <f>IF($K152="","",percelen!IS146)</f>
        <v/>
      </c>
      <c r="V152" s="286" t="str">
        <f>IF($K152="","",percelen!IT146)</f>
        <v/>
      </c>
      <c r="W152" s="285" t="str">
        <f>activiteiten!E145</f>
        <v/>
      </c>
      <c r="X152" t="str">
        <f>IF($W152="","",activiteiten!AL145)</f>
        <v/>
      </c>
      <c r="Y152" t="str">
        <f>IF($W152="","",activiteiten!AK145)</f>
        <v/>
      </c>
      <c r="Z152" t="str">
        <f>IF($W152="","",activiteiten!AU145)</f>
        <v/>
      </c>
      <c r="AA152" t="str">
        <f>IF($W152="","",activiteiten!AW145)</f>
        <v/>
      </c>
      <c r="AB152" t="str">
        <f>IF($W152="","",activiteiten!AX145)</f>
        <v/>
      </c>
      <c r="AC152" t="str">
        <f>IF($W152="","",activiteiten!AY145)</f>
        <v/>
      </c>
      <c r="AD152" t="str">
        <f>IF($W152="","",activiteiten!AZ145)</f>
        <v/>
      </c>
      <c r="AE152" s="286" t="str">
        <f>IF($W152="","",activiteiten!BA145)</f>
        <v/>
      </c>
    </row>
    <row r="153" spans="11:31" x14ac:dyDescent="0.25">
      <c r="K153" s="285" t="str">
        <f>percelen!E147</f>
        <v/>
      </c>
      <c r="L153" t="str">
        <f>IF($K153="","",percelen!BD147)</f>
        <v/>
      </c>
      <c r="M153" t="str">
        <f>IF($K153="","",percelen!BE147)</f>
        <v/>
      </c>
      <c r="N153" t="str">
        <f>IF($K153="","",percelen!BI147)</f>
        <v/>
      </c>
      <c r="O153" t="str">
        <f>IF($K153="","",percelen!BH147)</f>
        <v/>
      </c>
      <c r="P153" t="str">
        <f>IF($K153="","",percelen!DL147)</f>
        <v/>
      </c>
      <c r="Q153" t="str">
        <f>IF($K153="","",percelen!IN147)</f>
        <v/>
      </c>
      <c r="R153" t="str">
        <f>IF($K153="","",percelen!IP147)</f>
        <v/>
      </c>
      <c r="S153" t="str">
        <f>IF($K153="","",percelen!IQ147)</f>
        <v/>
      </c>
      <c r="T153" t="str">
        <f>IF($K153="","",percelen!IR147)</f>
        <v/>
      </c>
      <c r="U153" t="str">
        <f>IF($K153="","",percelen!IS147)</f>
        <v/>
      </c>
      <c r="V153" s="286" t="str">
        <f>IF($K153="","",percelen!IT147)</f>
        <v/>
      </c>
      <c r="W153" s="285" t="str">
        <f>activiteiten!E146</f>
        <v/>
      </c>
      <c r="X153" t="str">
        <f>IF($W153="","",activiteiten!AL146)</f>
        <v/>
      </c>
      <c r="Y153" t="str">
        <f>IF($W153="","",activiteiten!AK146)</f>
        <v/>
      </c>
      <c r="Z153" t="str">
        <f>IF($W153="","",activiteiten!AU146)</f>
        <v/>
      </c>
      <c r="AA153" t="str">
        <f>IF($W153="","",activiteiten!AW146)</f>
        <v/>
      </c>
      <c r="AB153" t="str">
        <f>IF($W153="","",activiteiten!AX146)</f>
        <v/>
      </c>
      <c r="AC153" t="str">
        <f>IF($W153="","",activiteiten!AY146)</f>
        <v/>
      </c>
      <c r="AD153" t="str">
        <f>IF($W153="","",activiteiten!AZ146)</f>
        <v/>
      </c>
      <c r="AE153" s="286" t="str">
        <f>IF($W153="","",activiteiten!BA146)</f>
        <v/>
      </c>
    </row>
    <row r="154" spans="11:31" x14ac:dyDescent="0.25">
      <c r="K154" s="285" t="str">
        <f>percelen!E148</f>
        <v/>
      </c>
      <c r="L154" t="str">
        <f>IF($K154="","",percelen!BD148)</f>
        <v/>
      </c>
      <c r="M154" t="str">
        <f>IF($K154="","",percelen!BE148)</f>
        <v/>
      </c>
      <c r="N154" t="str">
        <f>IF($K154="","",percelen!BI148)</f>
        <v/>
      </c>
      <c r="O154" t="str">
        <f>IF($K154="","",percelen!BH148)</f>
        <v/>
      </c>
      <c r="P154" t="str">
        <f>IF($K154="","",percelen!DL148)</f>
        <v/>
      </c>
      <c r="Q154" t="str">
        <f>IF($K154="","",percelen!IN148)</f>
        <v/>
      </c>
      <c r="R154" t="str">
        <f>IF($K154="","",percelen!IP148)</f>
        <v/>
      </c>
      <c r="S154" t="str">
        <f>IF($K154="","",percelen!IQ148)</f>
        <v/>
      </c>
      <c r="T154" t="str">
        <f>IF($K154="","",percelen!IR148)</f>
        <v/>
      </c>
      <c r="U154" t="str">
        <f>IF($K154="","",percelen!IS148)</f>
        <v/>
      </c>
      <c r="V154" s="286" t="str">
        <f>IF($K154="","",percelen!IT148)</f>
        <v/>
      </c>
      <c r="W154" s="285" t="str">
        <f>activiteiten!E147</f>
        <v/>
      </c>
      <c r="X154" t="str">
        <f>IF($W154="","",activiteiten!AL147)</f>
        <v/>
      </c>
      <c r="Y154" t="str">
        <f>IF($W154="","",activiteiten!AK147)</f>
        <v/>
      </c>
      <c r="Z154" t="str">
        <f>IF($W154="","",activiteiten!AU147)</f>
        <v/>
      </c>
      <c r="AA154" t="str">
        <f>IF($W154="","",activiteiten!AW147)</f>
        <v/>
      </c>
      <c r="AB154" t="str">
        <f>IF($W154="","",activiteiten!AX147)</f>
        <v/>
      </c>
      <c r="AC154" t="str">
        <f>IF($W154="","",activiteiten!AY147)</f>
        <v/>
      </c>
      <c r="AD154" t="str">
        <f>IF($W154="","",activiteiten!AZ147)</f>
        <v/>
      </c>
      <c r="AE154" s="286" t="str">
        <f>IF($W154="","",activiteiten!BA147)</f>
        <v/>
      </c>
    </row>
    <row r="155" spans="11:31" x14ac:dyDescent="0.25">
      <c r="K155" s="285" t="str">
        <f>percelen!E149</f>
        <v/>
      </c>
      <c r="L155" t="str">
        <f>IF($K155="","",percelen!BD149)</f>
        <v/>
      </c>
      <c r="M155" t="str">
        <f>IF($K155="","",percelen!BE149)</f>
        <v/>
      </c>
      <c r="N155" t="str">
        <f>IF($K155="","",percelen!BI149)</f>
        <v/>
      </c>
      <c r="O155" t="str">
        <f>IF($K155="","",percelen!BH149)</f>
        <v/>
      </c>
      <c r="P155" t="str">
        <f>IF($K155="","",percelen!DL149)</f>
        <v/>
      </c>
      <c r="Q155" t="str">
        <f>IF($K155="","",percelen!IN149)</f>
        <v/>
      </c>
      <c r="R155" t="str">
        <f>IF($K155="","",percelen!IP149)</f>
        <v/>
      </c>
      <c r="S155" t="str">
        <f>IF($K155="","",percelen!IQ149)</f>
        <v/>
      </c>
      <c r="T155" t="str">
        <f>IF($K155="","",percelen!IR149)</f>
        <v/>
      </c>
      <c r="U155" t="str">
        <f>IF($K155="","",percelen!IS149)</f>
        <v/>
      </c>
      <c r="V155" s="286" t="str">
        <f>IF($K155="","",percelen!IT149)</f>
        <v/>
      </c>
      <c r="W155" s="285" t="str">
        <f>activiteiten!E148</f>
        <v/>
      </c>
      <c r="X155" t="str">
        <f>IF($W155="","",activiteiten!AL148)</f>
        <v/>
      </c>
      <c r="Y155" t="str">
        <f>IF($W155="","",activiteiten!AK148)</f>
        <v/>
      </c>
      <c r="Z155" t="str">
        <f>IF($W155="","",activiteiten!AU148)</f>
        <v/>
      </c>
      <c r="AA155" t="str">
        <f>IF($W155="","",activiteiten!AW148)</f>
        <v/>
      </c>
      <c r="AB155" t="str">
        <f>IF($W155="","",activiteiten!AX148)</f>
        <v/>
      </c>
      <c r="AC155" t="str">
        <f>IF($W155="","",activiteiten!AY148)</f>
        <v/>
      </c>
      <c r="AD155" t="str">
        <f>IF($W155="","",activiteiten!AZ148)</f>
        <v/>
      </c>
      <c r="AE155" s="286" t="str">
        <f>IF($W155="","",activiteiten!BA148)</f>
        <v/>
      </c>
    </row>
    <row r="156" spans="11:31" x14ac:dyDescent="0.25">
      <c r="K156" s="285" t="str">
        <f>percelen!E150</f>
        <v/>
      </c>
      <c r="L156" t="str">
        <f>IF($K156="","",percelen!BD150)</f>
        <v/>
      </c>
      <c r="M156" t="str">
        <f>IF($K156="","",percelen!BE150)</f>
        <v/>
      </c>
      <c r="N156" t="str">
        <f>IF($K156="","",percelen!BI150)</f>
        <v/>
      </c>
      <c r="O156" t="str">
        <f>IF($K156="","",percelen!BH150)</f>
        <v/>
      </c>
      <c r="P156" t="str">
        <f>IF($K156="","",percelen!DL150)</f>
        <v/>
      </c>
      <c r="Q156" t="str">
        <f>IF($K156="","",percelen!IN150)</f>
        <v/>
      </c>
      <c r="R156" t="str">
        <f>IF($K156="","",percelen!IP150)</f>
        <v/>
      </c>
      <c r="S156" t="str">
        <f>IF($K156="","",percelen!IQ150)</f>
        <v/>
      </c>
      <c r="T156" t="str">
        <f>IF($K156="","",percelen!IR150)</f>
        <v/>
      </c>
      <c r="U156" t="str">
        <f>IF($K156="","",percelen!IS150)</f>
        <v/>
      </c>
      <c r="V156" s="286" t="str">
        <f>IF($K156="","",percelen!IT150)</f>
        <v/>
      </c>
      <c r="W156" s="285" t="str">
        <f>activiteiten!E149</f>
        <v/>
      </c>
      <c r="X156" t="str">
        <f>IF($W156="","",activiteiten!AL149)</f>
        <v/>
      </c>
      <c r="Y156" t="str">
        <f>IF($W156="","",activiteiten!AK149)</f>
        <v/>
      </c>
      <c r="Z156" t="str">
        <f>IF($W156="","",activiteiten!AU149)</f>
        <v/>
      </c>
      <c r="AA156" t="str">
        <f>IF($W156="","",activiteiten!AW149)</f>
        <v/>
      </c>
      <c r="AB156" t="str">
        <f>IF($W156="","",activiteiten!AX149)</f>
        <v/>
      </c>
      <c r="AC156" t="str">
        <f>IF($W156="","",activiteiten!AY149)</f>
        <v/>
      </c>
      <c r="AD156" t="str">
        <f>IF($W156="","",activiteiten!AZ149)</f>
        <v/>
      </c>
      <c r="AE156" s="286" t="str">
        <f>IF($W156="","",activiteiten!BA149)</f>
        <v/>
      </c>
    </row>
    <row r="157" spans="11:31" x14ac:dyDescent="0.25">
      <c r="K157" s="285" t="str">
        <f>percelen!E151</f>
        <v/>
      </c>
      <c r="L157" t="str">
        <f>IF($K157="","",percelen!BD151)</f>
        <v/>
      </c>
      <c r="M157" t="str">
        <f>IF($K157="","",percelen!BE151)</f>
        <v/>
      </c>
      <c r="N157" t="str">
        <f>IF($K157="","",percelen!BI151)</f>
        <v/>
      </c>
      <c r="O157" t="str">
        <f>IF($K157="","",percelen!BH151)</f>
        <v/>
      </c>
      <c r="P157" t="str">
        <f>IF($K157="","",percelen!DL151)</f>
        <v/>
      </c>
      <c r="Q157" t="str">
        <f>IF($K157="","",percelen!IN151)</f>
        <v/>
      </c>
      <c r="R157" t="str">
        <f>IF($K157="","",percelen!IP151)</f>
        <v/>
      </c>
      <c r="S157" t="str">
        <f>IF($K157="","",percelen!IQ151)</f>
        <v/>
      </c>
      <c r="T157" t="str">
        <f>IF($K157="","",percelen!IR151)</f>
        <v/>
      </c>
      <c r="U157" t="str">
        <f>IF($K157="","",percelen!IS151)</f>
        <v/>
      </c>
      <c r="V157" s="286" t="str">
        <f>IF($K157="","",percelen!IT151)</f>
        <v/>
      </c>
      <c r="W157" s="285" t="str">
        <f>activiteiten!E150</f>
        <v/>
      </c>
      <c r="X157" t="str">
        <f>IF($W157="","",activiteiten!AL150)</f>
        <v/>
      </c>
      <c r="Y157" t="str">
        <f>IF($W157="","",activiteiten!AK150)</f>
        <v/>
      </c>
      <c r="Z157" t="str">
        <f>IF($W157="","",activiteiten!AU150)</f>
        <v/>
      </c>
      <c r="AA157" t="str">
        <f>IF($W157="","",activiteiten!AW150)</f>
        <v/>
      </c>
      <c r="AB157" t="str">
        <f>IF($W157="","",activiteiten!AX150)</f>
        <v/>
      </c>
      <c r="AC157" t="str">
        <f>IF($W157="","",activiteiten!AY150)</f>
        <v/>
      </c>
      <c r="AD157" t="str">
        <f>IF($W157="","",activiteiten!AZ150)</f>
        <v/>
      </c>
      <c r="AE157" s="286" t="str">
        <f>IF($W157="","",activiteiten!BA150)</f>
        <v/>
      </c>
    </row>
    <row r="158" spans="11:31" x14ac:dyDescent="0.25">
      <c r="K158" s="285" t="str">
        <f>percelen!E152</f>
        <v/>
      </c>
      <c r="L158" t="str">
        <f>IF($K158="","",percelen!BD152)</f>
        <v/>
      </c>
      <c r="M158" t="str">
        <f>IF($K158="","",percelen!BE152)</f>
        <v/>
      </c>
      <c r="N158" t="str">
        <f>IF($K158="","",percelen!BI152)</f>
        <v/>
      </c>
      <c r="O158" t="str">
        <f>IF($K158="","",percelen!BH152)</f>
        <v/>
      </c>
      <c r="P158" t="str">
        <f>IF($K158="","",percelen!DL152)</f>
        <v/>
      </c>
      <c r="Q158" t="str">
        <f>IF($K158="","",percelen!IN152)</f>
        <v/>
      </c>
      <c r="R158" t="str">
        <f>IF($K158="","",percelen!IP152)</f>
        <v/>
      </c>
      <c r="S158" t="str">
        <f>IF($K158="","",percelen!IQ152)</f>
        <v/>
      </c>
      <c r="T158" t="str">
        <f>IF($K158="","",percelen!IR152)</f>
        <v/>
      </c>
      <c r="U158" t="str">
        <f>IF($K158="","",percelen!IS152)</f>
        <v/>
      </c>
      <c r="V158" s="286" t="str">
        <f>IF($K158="","",percelen!IT152)</f>
        <v/>
      </c>
      <c r="W158" s="285" t="str">
        <f>activiteiten!E151</f>
        <v/>
      </c>
      <c r="X158" t="str">
        <f>IF($W158="","",activiteiten!AL151)</f>
        <v/>
      </c>
      <c r="Y158" t="str">
        <f>IF($W158="","",activiteiten!AK151)</f>
        <v/>
      </c>
      <c r="Z158" t="str">
        <f>IF($W158="","",activiteiten!AU151)</f>
        <v/>
      </c>
      <c r="AA158" t="str">
        <f>IF($W158="","",activiteiten!AW151)</f>
        <v/>
      </c>
      <c r="AB158" t="str">
        <f>IF($W158="","",activiteiten!AX151)</f>
        <v/>
      </c>
      <c r="AC158" t="str">
        <f>IF($W158="","",activiteiten!AY151)</f>
        <v/>
      </c>
      <c r="AD158" t="str">
        <f>IF($W158="","",activiteiten!AZ151)</f>
        <v/>
      </c>
      <c r="AE158" s="286" t="str">
        <f>IF($W158="","",activiteiten!BA151)</f>
        <v/>
      </c>
    </row>
    <row r="159" spans="11:31" x14ac:dyDescent="0.25">
      <c r="K159" s="285" t="str">
        <f>percelen!E153</f>
        <v/>
      </c>
      <c r="L159" t="str">
        <f>IF($K159="","",percelen!BD153)</f>
        <v/>
      </c>
      <c r="M159" t="str">
        <f>IF($K159="","",percelen!BE153)</f>
        <v/>
      </c>
      <c r="N159" t="str">
        <f>IF($K159="","",percelen!BI153)</f>
        <v/>
      </c>
      <c r="O159" t="str">
        <f>IF($K159="","",percelen!BH153)</f>
        <v/>
      </c>
      <c r="P159" t="str">
        <f>IF($K159="","",percelen!DL153)</f>
        <v/>
      </c>
      <c r="Q159" t="str">
        <f>IF($K159="","",percelen!IN153)</f>
        <v/>
      </c>
      <c r="R159" t="str">
        <f>IF($K159="","",percelen!IP153)</f>
        <v/>
      </c>
      <c r="S159" t="str">
        <f>IF($K159="","",percelen!IQ153)</f>
        <v/>
      </c>
      <c r="T159" t="str">
        <f>IF($K159="","",percelen!IR153)</f>
        <v/>
      </c>
      <c r="U159" t="str">
        <f>IF($K159="","",percelen!IS153)</f>
        <v/>
      </c>
      <c r="V159" s="286" t="str">
        <f>IF($K159="","",percelen!IT153)</f>
        <v/>
      </c>
      <c r="W159" s="285" t="str">
        <f>activiteiten!E152</f>
        <v/>
      </c>
      <c r="X159" t="str">
        <f>IF($W159="","",activiteiten!AL152)</f>
        <v/>
      </c>
      <c r="Y159" t="str">
        <f>IF($W159="","",activiteiten!AK152)</f>
        <v/>
      </c>
      <c r="Z159" t="str">
        <f>IF($W159="","",activiteiten!AU152)</f>
        <v/>
      </c>
      <c r="AA159" t="str">
        <f>IF($W159="","",activiteiten!AW152)</f>
        <v/>
      </c>
      <c r="AB159" t="str">
        <f>IF($W159="","",activiteiten!AX152)</f>
        <v/>
      </c>
      <c r="AC159" t="str">
        <f>IF($W159="","",activiteiten!AY152)</f>
        <v/>
      </c>
      <c r="AD159" t="str">
        <f>IF($W159="","",activiteiten!AZ152)</f>
        <v/>
      </c>
      <c r="AE159" s="286" t="str">
        <f>IF($W159="","",activiteiten!BA152)</f>
        <v/>
      </c>
    </row>
    <row r="160" spans="11:31" x14ac:dyDescent="0.25">
      <c r="K160" s="285" t="str">
        <f>percelen!E154</f>
        <v/>
      </c>
      <c r="L160" t="str">
        <f>IF($K160="","",percelen!BD154)</f>
        <v/>
      </c>
      <c r="M160" t="str">
        <f>IF($K160="","",percelen!BE154)</f>
        <v/>
      </c>
      <c r="N160" t="str">
        <f>IF($K160="","",percelen!BI154)</f>
        <v/>
      </c>
      <c r="O160" t="str">
        <f>IF($K160="","",percelen!BH154)</f>
        <v/>
      </c>
      <c r="P160" t="str">
        <f>IF($K160="","",percelen!DL154)</f>
        <v/>
      </c>
      <c r="Q160" t="str">
        <f>IF($K160="","",percelen!IN154)</f>
        <v/>
      </c>
      <c r="R160" t="str">
        <f>IF($K160="","",percelen!IP154)</f>
        <v/>
      </c>
      <c r="S160" t="str">
        <f>IF($K160="","",percelen!IQ154)</f>
        <v/>
      </c>
      <c r="T160" t="str">
        <f>IF($K160="","",percelen!IR154)</f>
        <v/>
      </c>
      <c r="U160" t="str">
        <f>IF($K160="","",percelen!IS154)</f>
        <v/>
      </c>
      <c r="V160" s="286" t="str">
        <f>IF($K160="","",percelen!IT154)</f>
        <v/>
      </c>
      <c r="W160" s="285" t="str">
        <f>activiteiten!E153</f>
        <v/>
      </c>
      <c r="X160" t="str">
        <f>IF($W160="","",activiteiten!AL153)</f>
        <v/>
      </c>
      <c r="Y160" t="str">
        <f>IF($W160="","",activiteiten!AK153)</f>
        <v/>
      </c>
      <c r="Z160" t="str">
        <f>IF($W160="","",activiteiten!AU153)</f>
        <v/>
      </c>
      <c r="AA160" t="str">
        <f>IF($W160="","",activiteiten!AW153)</f>
        <v/>
      </c>
      <c r="AB160" t="str">
        <f>IF($W160="","",activiteiten!AX153)</f>
        <v/>
      </c>
      <c r="AC160" t="str">
        <f>IF($W160="","",activiteiten!AY153)</f>
        <v/>
      </c>
      <c r="AD160" t="str">
        <f>IF($W160="","",activiteiten!AZ153)</f>
        <v/>
      </c>
      <c r="AE160" s="286" t="str">
        <f>IF($W160="","",activiteiten!BA153)</f>
        <v/>
      </c>
    </row>
    <row r="161" spans="11:31" x14ac:dyDescent="0.25">
      <c r="K161" s="285" t="str">
        <f>percelen!E155</f>
        <v/>
      </c>
      <c r="L161" t="str">
        <f>IF($K161="","",percelen!BD155)</f>
        <v/>
      </c>
      <c r="M161" t="str">
        <f>IF($K161="","",percelen!BE155)</f>
        <v/>
      </c>
      <c r="N161" t="str">
        <f>IF($K161="","",percelen!BI155)</f>
        <v/>
      </c>
      <c r="O161" t="str">
        <f>IF($K161="","",percelen!BH155)</f>
        <v/>
      </c>
      <c r="P161" t="str">
        <f>IF($K161="","",percelen!DL155)</f>
        <v/>
      </c>
      <c r="Q161" t="str">
        <f>IF($K161="","",percelen!IN155)</f>
        <v/>
      </c>
      <c r="R161" t="str">
        <f>IF($K161="","",percelen!IP155)</f>
        <v/>
      </c>
      <c r="S161" t="str">
        <f>IF($K161="","",percelen!IQ155)</f>
        <v/>
      </c>
      <c r="T161" t="str">
        <f>IF($K161="","",percelen!IR155)</f>
        <v/>
      </c>
      <c r="U161" t="str">
        <f>IF($K161="","",percelen!IS155)</f>
        <v/>
      </c>
      <c r="V161" s="286" t="str">
        <f>IF($K161="","",percelen!IT155)</f>
        <v/>
      </c>
      <c r="W161" s="285" t="str">
        <f>activiteiten!E154</f>
        <v/>
      </c>
      <c r="X161" t="str">
        <f>IF($W161="","",activiteiten!AL154)</f>
        <v/>
      </c>
      <c r="Y161" t="str">
        <f>IF($W161="","",activiteiten!AK154)</f>
        <v/>
      </c>
      <c r="Z161" t="str">
        <f>IF($W161="","",activiteiten!AU154)</f>
        <v/>
      </c>
      <c r="AA161" t="str">
        <f>IF($W161="","",activiteiten!AW154)</f>
        <v/>
      </c>
      <c r="AB161" t="str">
        <f>IF($W161="","",activiteiten!AX154)</f>
        <v/>
      </c>
      <c r="AC161" t="str">
        <f>IF($W161="","",activiteiten!AY154)</f>
        <v/>
      </c>
      <c r="AD161" t="str">
        <f>IF($W161="","",activiteiten!AZ154)</f>
        <v/>
      </c>
      <c r="AE161" s="286" t="str">
        <f>IF($W161="","",activiteiten!BA154)</f>
        <v/>
      </c>
    </row>
    <row r="162" spans="11:31" x14ac:dyDescent="0.25">
      <c r="K162" s="285" t="str">
        <f>percelen!E156</f>
        <v/>
      </c>
      <c r="L162" t="str">
        <f>IF($K162="","",percelen!BD156)</f>
        <v/>
      </c>
      <c r="M162" t="str">
        <f>IF($K162="","",percelen!BE156)</f>
        <v/>
      </c>
      <c r="N162" t="str">
        <f>IF($K162="","",percelen!BI156)</f>
        <v/>
      </c>
      <c r="O162" t="str">
        <f>IF($K162="","",percelen!BH156)</f>
        <v/>
      </c>
      <c r="P162" t="str">
        <f>IF($K162="","",percelen!DL156)</f>
        <v/>
      </c>
      <c r="Q162" t="str">
        <f>IF($K162="","",percelen!IN156)</f>
        <v/>
      </c>
      <c r="R162" t="str">
        <f>IF($K162="","",percelen!IP156)</f>
        <v/>
      </c>
      <c r="S162" t="str">
        <f>IF($K162="","",percelen!IQ156)</f>
        <v/>
      </c>
      <c r="T162" t="str">
        <f>IF($K162="","",percelen!IR156)</f>
        <v/>
      </c>
      <c r="U162" t="str">
        <f>IF($K162="","",percelen!IS156)</f>
        <v/>
      </c>
      <c r="V162" s="286" t="str">
        <f>IF($K162="","",percelen!IT156)</f>
        <v/>
      </c>
      <c r="W162" s="285" t="str">
        <f>activiteiten!E155</f>
        <v/>
      </c>
      <c r="X162" t="str">
        <f>IF($W162="","",activiteiten!AL155)</f>
        <v/>
      </c>
      <c r="Y162" t="str">
        <f>IF($W162="","",activiteiten!AK155)</f>
        <v/>
      </c>
      <c r="Z162" t="str">
        <f>IF($W162="","",activiteiten!AU155)</f>
        <v/>
      </c>
      <c r="AA162" t="str">
        <f>IF($W162="","",activiteiten!AW155)</f>
        <v/>
      </c>
      <c r="AB162" t="str">
        <f>IF($W162="","",activiteiten!AX155)</f>
        <v/>
      </c>
      <c r="AC162" t="str">
        <f>IF($W162="","",activiteiten!AY155)</f>
        <v/>
      </c>
      <c r="AD162" t="str">
        <f>IF($W162="","",activiteiten!AZ155)</f>
        <v/>
      </c>
      <c r="AE162" s="286" t="str">
        <f>IF($W162="","",activiteiten!BA155)</f>
        <v/>
      </c>
    </row>
    <row r="163" spans="11:31" x14ac:dyDescent="0.25">
      <c r="K163" s="285" t="str">
        <f>percelen!E157</f>
        <v/>
      </c>
      <c r="L163" t="str">
        <f>IF($K163="","",percelen!BD157)</f>
        <v/>
      </c>
      <c r="M163" t="str">
        <f>IF($K163="","",percelen!BE157)</f>
        <v/>
      </c>
      <c r="N163" t="str">
        <f>IF($K163="","",percelen!BI157)</f>
        <v/>
      </c>
      <c r="O163" t="str">
        <f>IF($K163="","",percelen!BH157)</f>
        <v/>
      </c>
      <c r="P163" t="str">
        <f>IF($K163="","",percelen!DL157)</f>
        <v/>
      </c>
      <c r="Q163" t="str">
        <f>IF($K163="","",percelen!IN157)</f>
        <v/>
      </c>
      <c r="R163" t="str">
        <f>IF($K163="","",percelen!IP157)</f>
        <v/>
      </c>
      <c r="S163" t="str">
        <f>IF($K163="","",percelen!IQ157)</f>
        <v/>
      </c>
      <c r="T163" t="str">
        <f>IF($K163="","",percelen!IR157)</f>
        <v/>
      </c>
      <c r="U163" t="str">
        <f>IF($K163="","",percelen!IS157)</f>
        <v/>
      </c>
      <c r="V163" s="286" t="str">
        <f>IF($K163="","",percelen!IT157)</f>
        <v/>
      </c>
      <c r="W163" s="285" t="str">
        <f>activiteiten!E156</f>
        <v/>
      </c>
      <c r="X163" t="str">
        <f>IF($W163="","",activiteiten!AL156)</f>
        <v/>
      </c>
      <c r="Y163" t="str">
        <f>IF($W163="","",activiteiten!AK156)</f>
        <v/>
      </c>
      <c r="Z163" t="str">
        <f>IF($W163="","",activiteiten!AU156)</f>
        <v/>
      </c>
      <c r="AA163" t="str">
        <f>IF($W163="","",activiteiten!AW156)</f>
        <v/>
      </c>
      <c r="AB163" t="str">
        <f>IF($W163="","",activiteiten!AX156)</f>
        <v/>
      </c>
      <c r="AC163" t="str">
        <f>IF($W163="","",activiteiten!AY156)</f>
        <v/>
      </c>
      <c r="AD163" t="str">
        <f>IF($W163="","",activiteiten!AZ156)</f>
        <v/>
      </c>
      <c r="AE163" s="286" t="str">
        <f>IF($W163="","",activiteiten!BA156)</f>
        <v/>
      </c>
    </row>
    <row r="164" spans="11:31" x14ac:dyDescent="0.25">
      <c r="K164" s="285" t="str">
        <f>percelen!E158</f>
        <v/>
      </c>
      <c r="L164" t="str">
        <f>IF($K164="","",percelen!BD158)</f>
        <v/>
      </c>
      <c r="M164" t="str">
        <f>IF($K164="","",percelen!BE158)</f>
        <v/>
      </c>
      <c r="N164" t="str">
        <f>IF($K164="","",percelen!BI158)</f>
        <v/>
      </c>
      <c r="O164" t="str">
        <f>IF($K164="","",percelen!BH158)</f>
        <v/>
      </c>
      <c r="P164" t="str">
        <f>IF($K164="","",percelen!DL158)</f>
        <v/>
      </c>
      <c r="Q164" t="str">
        <f>IF($K164="","",percelen!IN158)</f>
        <v/>
      </c>
      <c r="R164" t="str">
        <f>IF($K164="","",percelen!IP158)</f>
        <v/>
      </c>
      <c r="S164" t="str">
        <f>IF($K164="","",percelen!IQ158)</f>
        <v/>
      </c>
      <c r="T164" t="str">
        <f>IF($K164="","",percelen!IR158)</f>
        <v/>
      </c>
      <c r="U164" t="str">
        <f>IF($K164="","",percelen!IS158)</f>
        <v/>
      </c>
      <c r="V164" s="286" t="str">
        <f>IF($K164="","",percelen!IT158)</f>
        <v/>
      </c>
      <c r="W164" s="285" t="str">
        <f>activiteiten!E157</f>
        <v/>
      </c>
      <c r="X164" t="str">
        <f>IF($W164="","",activiteiten!AL157)</f>
        <v/>
      </c>
      <c r="Y164" t="str">
        <f>IF($W164="","",activiteiten!AK157)</f>
        <v/>
      </c>
      <c r="Z164" t="str">
        <f>IF($W164="","",activiteiten!AU157)</f>
        <v/>
      </c>
      <c r="AA164" t="str">
        <f>IF($W164="","",activiteiten!AW157)</f>
        <v/>
      </c>
      <c r="AB164" t="str">
        <f>IF($W164="","",activiteiten!AX157)</f>
        <v/>
      </c>
      <c r="AC164" t="str">
        <f>IF($W164="","",activiteiten!AY157)</f>
        <v/>
      </c>
      <c r="AD164" t="str">
        <f>IF($W164="","",activiteiten!AZ157)</f>
        <v/>
      </c>
      <c r="AE164" s="286" t="str">
        <f>IF($W164="","",activiteiten!BA157)</f>
        <v/>
      </c>
    </row>
    <row r="165" spans="11:31" x14ac:dyDescent="0.25">
      <c r="K165" s="285" t="str">
        <f>percelen!E159</f>
        <v/>
      </c>
      <c r="L165" t="str">
        <f>IF($K165="","",percelen!BD159)</f>
        <v/>
      </c>
      <c r="M165" t="str">
        <f>IF($K165="","",percelen!BE159)</f>
        <v/>
      </c>
      <c r="N165" t="str">
        <f>IF($K165="","",percelen!BI159)</f>
        <v/>
      </c>
      <c r="O165" t="str">
        <f>IF($K165="","",percelen!BH159)</f>
        <v/>
      </c>
      <c r="P165" t="str">
        <f>IF($K165="","",percelen!DL159)</f>
        <v/>
      </c>
      <c r="Q165" t="str">
        <f>IF($K165="","",percelen!IN159)</f>
        <v/>
      </c>
      <c r="R165" t="str">
        <f>IF($K165="","",percelen!IP159)</f>
        <v/>
      </c>
      <c r="S165" t="str">
        <f>IF($K165="","",percelen!IQ159)</f>
        <v/>
      </c>
      <c r="T165" t="str">
        <f>IF($K165="","",percelen!IR159)</f>
        <v/>
      </c>
      <c r="U165" t="str">
        <f>IF($K165="","",percelen!IS159)</f>
        <v/>
      </c>
      <c r="V165" s="286" t="str">
        <f>IF($K165="","",percelen!IT159)</f>
        <v/>
      </c>
      <c r="W165" s="285" t="str">
        <f>activiteiten!E158</f>
        <v/>
      </c>
      <c r="X165" t="str">
        <f>IF($W165="","",activiteiten!AL158)</f>
        <v/>
      </c>
      <c r="Y165" t="str">
        <f>IF($W165="","",activiteiten!AK158)</f>
        <v/>
      </c>
      <c r="Z165" t="str">
        <f>IF($W165="","",activiteiten!AU158)</f>
        <v/>
      </c>
      <c r="AA165" t="str">
        <f>IF($W165="","",activiteiten!AW158)</f>
        <v/>
      </c>
      <c r="AB165" t="str">
        <f>IF($W165="","",activiteiten!AX158)</f>
        <v/>
      </c>
      <c r="AC165" t="str">
        <f>IF($W165="","",activiteiten!AY158)</f>
        <v/>
      </c>
      <c r="AD165" t="str">
        <f>IF($W165="","",activiteiten!AZ158)</f>
        <v/>
      </c>
      <c r="AE165" s="286" t="str">
        <f>IF($W165="","",activiteiten!BA158)</f>
        <v/>
      </c>
    </row>
    <row r="166" spans="11:31" x14ac:dyDescent="0.25">
      <c r="K166" s="285" t="str">
        <f>percelen!E160</f>
        <v/>
      </c>
      <c r="L166" t="str">
        <f>IF($K166="","",percelen!BD160)</f>
        <v/>
      </c>
      <c r="M166" t="str">
        <f>IF($K166="","",percelen!BE160)</f>
        <v/>
      </c>
      <c r="N166" t="str">
        <f>IF($K166="","",percelen!BI160)</f>
        <v/>
      </c>
      <c r="O166" t="str">
        <f>IF($K166="","",percelen!BH160)</f>
        <v/>
      </c>
      <c r="P166" t="str">
        <f>IF($K166="","",percelen!DL160)</f>
        <v/>
      </c>
      <c r="Q166" t="str">
        <f>IF($K166="","",percelen!IN160)</f>
        <v/>
      </c>
      <c r="R166" t="str">
        <f>IF($K166="","",percelen!IP160)</f>
        <v/>
      </c>
      <c r="S166" t="str">
        <f>IF($K166="","",percelen!IQ160)</f>
        <v/>
      </c>
      <c r="T166" t="str">
        <f>IF($K166="","",percelen!IR160)</f>
        <v/>
      </c>
      <c r="U166" t="str">
        <f>IF($K166="","",percelen!IS160)</f>
        <v/>
      </c>
      <c r="V166" s="286" t="str">
        <f>IF($K166="","",percelen!IT160)</f>
        <v/>
      </c>
      <c r="W166" s="285" t="str">
        <f>activiteiten!E159</f>
        <v/>
      </c>
      <c r="X166" t="str">
        <f>IF($W166="","",activiteiten!AL159)</f>
        <v/>
      </c>
      <c r="Y166" t="str">
        <f>IF($W166="","",activiteiten!AK159)</f>
        <v/>
      </c>
      <c r="Z166" t="str">
        <f>IF($W166="","",activiteiten!AU159)</f>
        <v/>
      </c>
      <c r="AA166" t="str">
        <f>IF($W166="","",activiteiten!AW159)</f>
        <v/>
      </c>
      <c r="AB166" t="str">
        <f>IF($W166="","",activiteiten!AX159)</f>
        <v/>
      </c>
      <c r="AC166" t="str">
        <f>IF($W166="","",activiteiten!AY159)</f>
        <v/>
      </c>
      <c r="AD166" t="str">
        <f>IF($W166="","",activiteiten!AZ159)</f>
        <v/>
      </c>
      <c r="AE166" s="286" t="str">
        <f>IF($W166="","",activiteiten!BA159)</f>
        <v/>
      </c>
    </row>
    <row r="167" spans="11:31" x14ac:dyDescent="0.25">
      <c r="K167" s="285" t="str">
        <f>percelen!E161</f>
        <v/>
      </c>
      <c r="L167" t="str">
        <f>IF($K167="","",percelen!BD161)</f>
        <v/>
      </c>
      <c r="M167" t="str">
        <f>IF($K167="","",percelen!BE161)</f>
        <v/>
      </c>
      <c r="N167" t="str">
        <f>IF($K167="","",percelen!BI161)</f>
        <v/>
      </c>
      <c r="O167" t="str">
        <f>IF($K167="","",percelen!BH161)</f>
        <v/>
      </c>
      <c r="P167" t="str">
        <f>IF($K167="","",percelen!DL161)</f>
        <v/>
      </c>
      <c r="Q167" t="str">
        <f>IF($K167="","",percelen!IN161)</f>
        <v/>
      </c>
      <c r="R167" t="str">
        <f>IF($K167="","",percelen!IP161)</f>
        <v/>
      </c>
      <c r="S167" t="str">
        <f>IF($K167="","",percelen!IQ161)</f>
        <v/>
      </c>
      <c r="T167" t="str">
        <f>IF($K167="","",percelen!IR161)</f>
        <v/>
      </c>
      <c r="U167" t="str">
        <f>IF($K167="","",percelen!IS161)</f>
        <v/>
      </c>
      <c r="V167" s="286" t="str">
        <f>IF($K167="","",percelen!IT161)</f>
        <v/>
      </c>
      <c r="W167" s="285" t="str">
        <f>activiteiten!E160</f>
        <v/>
      </c>
      <c r="X167" t="str">
        <f>IF($W167="","",activiteiten!AL160)</f>
        <v/>
      </c>
      <c r="Y167" t="str">
        <f>IF($W167="","",activiteiten!AK160)</f>
        <v/>
      </c>
      <c r="Z167" t="str">
        <f>IF($W167="","",activiteiten!AU160)</f>
        <v/>
      </c>
      <c r="AA167" t="str">
        <f>IF($W167="","",activiteiten!AW160)</f>
        <v/>
      </c>
      <c r="AB167" t="str">
        <f>IF($W167="","",activiteiten!AX160)</f>
        <v/>
      </c>
      <c r="AC167" t="str">
        <f>IF($W167="","",activiteiten!AY160)</f>
        <v/>
      </c>
      <c r="AD167" t="str">
        <f>IF($W167="","",activiteiten!AZ160)</f>
        <v/>
      </c>
      <c r="AE167" s="286" t="str">
        <f>IF($W167="","",activiteiten!BA160)</f>
        <v/>
      </c>
    </row>
    <row r="168" spans="11:31" x14ac:dyDescent="0.25">
      <c r="K168" s="285" t="str">
        <f>percelen!E162</f>
        <v/>
      </c>
      <c r="L168" t="str">
        <f>IF($K168="","",percelen!BD162)</f>
        <v/>
      </c>
      <c r="M168" t="str">
        <f>IF($K168="","",percelen!BE162)</f>
        <v/>
      </c>
      <c r="N168" t="str">
        <f>IF($K168="","",percelen!BI162)</f>
        <v/>
      </c>
      <c r="O168" t="str">
        <f>IF($K168="","",percelen!BH162)</f>
        <v/>
      </c>
      <c r="P168" t="str">
        <f>IF($K168="","",percelen!DL162)</f>
        <v/>
      </c>
      <c r="Q168" t="str">
        <f>IF($K168="","",percelen!IN162)</f>
        <v/>
      </c>
      <c r="R168" t="str">
        <f>IF($K168="","",percelen!IP162)</f>
        <v/>
      </c>
      <c r="S168" t="str">
        <f>IF($K168="","",percelen!IQ162)</f>
        <v/>
      </c>
      <c r="T168" t="str">
        <f>IF($K168="","",percelen!IR162)</f>
        <v/>
      </c>
      <c r="U168" t="str">
        <f>IF($K168="","",percelen!IS162)</f>
        <v/>
      </c>
      <c r="V168" s="286" t="str">
        <f>IF($K168="","",percelen!IT162)</f>
        <v/>
      </c>
      <c r="W168" s="285" t="str">
        <f>activiteiten!E161</f>
        <v/>
      </c>
      <c r="X168" t="str">
        <f>IF($W168="","",activiteiten!AL161)</f>
        <v/>
      </c>
      <c r="Y168" t="str">
        <f>IF($W168="","",activiteiten!AK161)</f>
        <v/>
      </c>
      <c r="Z168" t="str">
        <f>IF($W168="","",activiteiten!AU161)</f>
        <v/>
      </c>
      <c r="AA168" t="str">
        <f>IF($W168="","",activiteiten!AW161)</f>
        <v/>
      </c>
      <c r="AB168" t="str">
        <f>IF($W168="","",activiteiten!AX161)</f>
        <v/>
      </c>
      <c r="AC168" t="str">
        <f>IF($W168="","",activiteiten!AY161)</f>
        <v/>
      </c>
      <c r="AD168" t="str">
        <f>IF($W168="","",activiteiten!AZ161)</f>
        <v/>
      </c>
      <c r="AE168" s="286" t="str">
        <f>IF($W168="","",activiteiten!BA161)</f>
        <v/>
      </c>
    </row>
    <row r="169" spans="11:31" x14ac:dyDescent="0.25">
      <c r="K169" s="285" t="str">
        <f>percelen!E163</f>
        <v/>
      </c>
      <c r="L169" t="str">
        <f>IF($K169="","",percelen!BD163)</f>
        <v/>
      </c>
      <c r="M169" t="str">
        <f>IF($K169="","",percelen!BE163)</f>
        <v/>
      </c>
      <c r="N169" t="str">
        <f>IF($K169="","",percelen!BI163)</f>
        <v/>
      </c>
      <c r="O169" t="str">
        <f>IF($K169="","",percelen!BH163)</f>
        <v/>
      </c>
      <c r="P169" t="str">
        <f>IF($K169="","",percelen!DL163)</f>
        <v/>
      </c>
      <c r="Q169" t="str">
        <f>IF($K169="","",percelen!IN163)</f>
        <v/>
      </c>
      <c r="R169" t="str">
        <f>IF($K169="","",percelen!IP163)</f>
        <v/>
      </c>
      <c r="S169" t="str">
        <f>IF($K169="","",percelen!IQ163)</f>
        <v/>
      </c>
      <c r="T169" t="str">
        <f>IF($K169="","",percelen!IR163)</f>
        <v/>
      </c>
      <c r="U169" t="str">
        <f>IF($K169="","",percelen!IS163)</f>
        <v/>
      </c>
      <c r="V169" s="286" t="str">
        <f>IF($K169="","",percelen!IT163)</f>
        <v/>
      </c>
      <c r="W169" s="285" t="str">
        <f>activiteiten!E162</f>
        <v/>
      </c>
      <c r="X169" t="str">
        <f>IF($W169="","",activiteiten!AL162)</f>
        <v/>
      </c>
      <c r="Y169" t="str">
        <f>IF($W169="","",activiteiten!AK162)</f>
        <v/>
      </c>
      <c r="Z169" t="str">
        <f>IF($W169="","",activiteiten!AU162)</f>
        <v/>
      </c>
      <c r="AA169" t="str">
        <f>IF($W169="","",activiteiten!AW162)</f>
        <v/>
      </c>
      <c r="AB169" t="str">
        <f>IF($W169="","",activiteiten!AX162)</f>
        <v/>
      </c>
      <c r="AC169" t="str">
        <f>IF($W169="","",activiteiten!AY162)</f>
        <v/>
      </c>
      <c r="AD169" t="str">
        <f>IF($W169="","",activiteiten!AZ162)</f>
        <v/>
      </c>
      <c r="AE169" s="286" t="str">
        <f>IF($W169="","",activiteiten!BA162)</f>
        <v/>
      </c>
    </row>
    <row r="170" spans="11:31" x14ac:dyDescent="0.25">
      <c r="K170" s="285" t="str">
        <f>percelen!E164</f>
        <v/>
      </c>
      <c r="L170" t="str">
        <f>IF($K170="","",percelen!BD164)</f>
        <v/>
      </c>
      <c r="M170" t="str">
        <f>IF($K170="","",percelen!BE164)</f>
        <v/>
      </c>
      <c r="N170" t="str">
        <f>IF($K170="","",percelen!BI164)</f>
        <v/>
      </c>
      <c r="O170" t="str">
        <f>IF($K170="","",percelen!BH164)</f>
        <v/>
      </c>
      <c r="P170" t="str">
        <f>IF($K170="","",percelen!DL164)</f>
        <v/>
      </c>
      <c r="Q170" t="str">
        <f>IF($K170="","",percelen!IN164)</f>
        <v/>
      </c>
      <c r="R170" t="str">
        <f>IF($K170="","",percelen!IP164)</f>
        <v/>
      </c>
      <c r="S170" t="str">
        <f>IF($K170="","",percelen!IQ164)</f>
        <v/>
      </c>
      <c r="T170" t="str">
        <f>IF($K170="","",percelen!IR164)</f>
        <v/>
      </c>
      <c r="U170" t="str">
        <f>IF($K170="","",percelen!IS164)</f>
        <v/>
      </c>
      <c r="V170" s="286" t="str">
        <f>IF($K170="","",percelen!IT164)</f>
        <v/>
      </c>
      <c r="W170" s="285" t="str">
        <f>activiteiten!E163</f>
        <v/>
      </c>
      <c r="X170" t="str">
        <f>IF($W170="","",activiteiten!AL163)</f>
        <v/>
      </c>
      <c r="Y170" t="str">
        <f>IF($W170="","",activiteiten!AK163)</f>
        <v/>
      </c>
      <c r="Z170" t="str">
        <f>IF($W170="","",activiteiten!AU163)</f>
        <v/>
      </c>
      <c r="AA170" t="str">
        <f>IF($W170="","",activiteiten!AW163)</f>
        <v/>
      </c>
      <c r="AB170" t="str">
        <f>IF($W170="","",activiteiten!AX163)</f>
        <v/>
      </c>
      <c r="AC170" t="str">
        <f>IF($W170="","",activiteiten!AY163)</f>
        <v/>
      </c>
      <c r="AD170" t="str">
        <f>IF($W170="","",activiteiten!AZ163)</f>
        <v/>
      </c>
      <c r="AE170" s="286" t="str">
        <f>IF($W170="","",activiteiten!BA163)</f>
        <v/>
      </c>
    </row>
    <row r="171" spans="11:31" x14ac:dyDescent="0.25">
      <c r="K171" s="285" t="str">
        <f>percelen!E165</f>
        <v/>
      </c>
      <c r="L171" t="str">
        <f>IF($K171="","",percelen!BD165)</f>
        <v/>
      </c>
      <c r="M171" t="str">
        <f>IF($K171="","",percelen!BE165)</f>
        <v/>
      </c>
      <c r="N171" t="str">
        <f>IF($K171="","",percelen!BI165)</f>
        <v/>
      </c>
      <c r="O171" t="str">
        <f>IF($K171="","",percelen!BH165)</f>
        <v/>
      </c>
      <c r="P171" t="str">
        <f>IF($K171="","",percelen!DL165)</f>
        <v/>
      </c>
      <c r="Q171" t="str">
        <f>IF($K171="","",percelen!IN165)</f>
        <v/>
      </c>
      <c r="R171" t="str">
        <f>IF($K171="","",percelen!IP165)</f>
        <v/>
      </c>
      <c r="S171" t="str">
        <f>IF($K171="","",percelen!IQ165)</f>
        <v/>
      </c>
      <c r="T171" t="str">
        <f>IF($K171="","",percelen!IR165)</f>
        <v/>
      </c>
      <c r="U171" t="str">
        <f>IF($K171="","",percelen!IS165)</f>
        <v/>
      </c>
      <c r="V171" s="286" t="str">
        <f>IF($K171="","",percelen!IT165)</f>
        <v/>
      </c>
      <c r="W171" s="285" t="str">
        <f>activiteiten!E164</f>
        <v/>
      </c>
      <c r="X171" t="str">
        <f>IF($W171="","",activiteiten!AL164)</f>
        <v/>
      </c>
      <c r="Y171" t="str">
        <f>IF($W171="","",activiteiten!AK164)</f>
        <v/>
      </c>
      <c r="Z171" t="str">
        <f>IF($W171="","",activiteiten!AU164)</f>
        <v/>
      </c>
      <c r="AA171" t="str">
        <f>IF($W171="","",activiteiten!AW164)</f>
        <v/>
      </c>
      <c r="AB171" t="str">
        <f>IF($W171="","",activiteiten!AX164)</f>
        <v/>
      </c>
      <c r="AC171" t="str">
        <f>IF($W171="","",activiteiten!AY164)</f>
        <v/>
      </c>
      <c r="AD171" t="str">
        <f>IF($W171="","",activiteiten!AZ164)</f>
        <v/>
      </c>
      <c r="AE171" s="286" t="str">
        <f>IF($W171="","",activiteiten!BA164)</f>
        <v/>
      </c>
    </row>
    <row r="172" spans="11:31" x14ac:dyDescent="0.25">
      <c r="K172" s="285" t="str">
        <f>percelen!E166</f>
        <v/>
      </c>
      <c r="L172" t="str">
        <f>IF($K172="","",percelen!BD166)</f>
        <v/>
      </c>
      <c r="M172" t="str">
        <f>IF($K172="","",percelen!BE166)</f>
        <v/>
      </c>
      <c r="N172" t="str">
        <f>IF($K172="","",percelen!BI166)</f>
        <v/>
      </c>
      <c r="O172" t="str">
        <f>IF($K172="","",percelen!BH166)</f>
        <v/>
      </c>
      <c r="P172" t="str">
        <f>IF($K172="","",percelen!DL166)</f>
        <v/>
      </c>
      <c r="Q172" t="str">
        <f>IF($K172="","",percelen!IN166)</f>
        <v/>
      </c>
      <c r="R172" t="str">
        <f>IF($K172="","",percelen!IP166)</f>
        <v/>
      </c>
      <c r="S172" t="str">
        <f>IF($K172="","",percelen!IQ166)</f>
        <v/>
      </c>
      <c r="T172" t="str">
        <f>IF($K172="","",percelen!IR166)</f>
        <v/>
      </c>
      <c r="U172" t="str">
        <f>IF($K172="","",percelen!IS166)</f>
        <v/>
      </c>
      <c r="V172" s="286" t="str">
        <f>IF($K172="","",percelen!IT166)</f>
        <v/>
      </c>
      <c r="W172" s="285" t="str">
        <f>activiteiten!E165</f>
        <v/>
      </c>
      <c r="X172" t="str">
        <f>IF($W172="","",activiteiten!AL165)</f>
        <v/>
      </c>
      <c r="Y172" t="str">
        <f>IF($W172="","",activiteiten!AK165)</f>
        <v/>
      </c>
      <c r="Z172" t="str">
        <f>IF($W172="","",activiteiten!AU165)</f>
        <v/>
      </c>
      <c r="AA172" t="str">
        <f>IF($W172="","",activiteiten!AW165)</f>
        <v/>
      </c>
      <c r="AB172" t="str">
        <f>IF($W172="","",activiteiten!AX165)</f>
        <v/>
      </c>
      <c r="AC172" t="str">
        <f>IF($W172="","",activiteiten!AY165)</f>
        <v/>
      </c>
      <c r="AD172" t="str">
        <f>IF($W172="","",activiteiten!AZ165)</f>
        <v/>
      </c>
      <c r="AE172" s="286" t="str">
        <f>IF($W172="","",activiteiten!BA165)</f>
        <v/>
      </c>
    </row>
    <row r="173" spans="11:31" x14ac:dyDescent="0.25">
      <c r="K173" s="285" t="str">
        <f>percelen!E167</f>
        <v/>
      </c>
      <c r="L173" t="str">
        <f>IF($K173="","",percelen!BD167)</f>
        <v/>
      </c>
      <c r="M173" t="str">
        <f>IF($K173="","",percelen!BE167)</f>
        <v/>
      </c>
      <c r="N173" t="str">
        <f>IF($K173="","",percelen!BI167)</f>
        <v/>
      </c>
      <c r="O173" t="str">
        <f>IF($K173="","",percelen!BH167)</f>
        <v/>
      </c>
      <c r="P173" t="str">
        <f>IF($K173="","",percelen!DL167)</f>
        <v/>
      </c>
      <c r="Q173" t="str">
        <f>IF($K173="","",percelen!IN167)</f>
        <v/>
      </c>
      <c r="R173" t="str">
        <f>IF($K173="","",percelen!IP167)</f>
        <v/>
      </c>
      <c r="S173" t="str">
        <f>IF($K173="","",percelen!IQ167)</f>
        <v/>
      </c>
      <c r="T173" t="str">
        <f>IF($K173="","",percelen!IR167)</f>
        <v/>
      </c>
      <c r="U173" t="str">
        <f>IF($K173="","",percelen!IS167)</f>
        <v/>
      </c>
      <c r="V173" s="286" t="str">
        <f>IF($K173="","",percelen!IT167)</f>
        <v/>
      </c>
      <c r="W173" s="285" t="str">
        <f>activiteiten!E166</f>
        <v/>
      </c>
      <c r="X173" t="str">
        <f>IF($W173="","",activiteiten!AL166)</f>
        <v/>
      </c>
      <c r="Y173" t="str">
        <f>IF($W173="","",activiteiten!AK166)</f>
        <v/>
      </c>
      <c r="Z173" t="str">
        <f>IF($W173="","",activiteiten!AU166)</f>
        <v/>
      </c>
      <c r="AA173" t="str">
        <f>IF($W173="","",activiteiten!AW166)</f>
        <v/>
      </c>
      <c r="AB173" t="str">
        <f>IF($W173="","",activiteiten!AX166)</f>
        <v/>
      </c>
      <c r="AC173" t="str">
        <f>IF($W173="","",activiteiten!AY166)</f>
        <v/>
      </c>
      <c r="AD173" t="str">
        <f>IF($W173="","",activiteiten!AZ166)</f>
        <v/>
      </c>
      <c r="AE173" s="286" t="str">
        <f>IF($W173="","",activiteiten!BA166)</f>
        <v/>
      </c>
    </row>
    <row r="174" spans="11:31" x14ac:dyDescent="0.25">
      <c r="K174" s="285" t="str">
        <f>percelen!E168</f>
        <v/>
      </c>
      <c r="L174" t="str">
        <f>IF($K174="","",percelen!BD168)</f>
        <v/>
      </c>
      <c r="M174" t="str">
        <f>IF($K174="","",percelen!BE168)</f>
        <v/>
      </c>
      <c r="N174" t="str">
        <f>IF($K174="","",percelen!BI168)</f>
        <v/>
      </c>
      <c r="O174" t="str">
        <f>IF($K174="","",percelen!BH168)</f>
        <v/>
      </c>
      <c r="P174" t="str">
        <f>IF($K174="","",percelen!DL168)</f>
        <v/>
      </c>
      <c r="Q174" t="str">
        <f>IF($K174="","",percelen!IN168)</f>
        <v/>
      </c>
      <c r="R174" t="str">
        <f>IF($K174="","",percelen!IP168)</f>
        <v/>
      </c>
      <c r="S174" t="str">
        <f>IF($K174="","",percelen!IQ168)</f>
        <v/>
      </c>
      <c r="T174" t="str">
        <f>IF($K174="","",percelen!IR168)</f>
        <v/>
      </c>
      <c r="U174" t="str">
        <f>IF($K174="","",percelen!IS168)</f>
        <v/>
      </c>
      <c r="V174" s="286" t="str">
        <f>IF($K174="","",percelen!IT168)</f>
        <v/>
      </c>
      <c r="W174" s="285" t="str">
        <f>activiteiten!E167</f>
        <v/>
      </c>
      <c r="X174" t="str">
        <f>IF($W174="","",activiteiten!AL167)</f>
        <v/>
      </c>
      <c r="Y174" t="str">
        <f>IF($W174="","",activiteiten!AK167)</f>
        <v/>
      </c>
      <c r="Z174" t="str">
        <f>IF($W174="","",activiteiten!AU167)</f>
        <v/>
      </c>
      <c r="AA174" t="str">
        <f>IF($W174="","",activiteiten!AW167)</f>
        <v/>
      </c>
      <c r="AB174" t="str">
        <f>IF($W174="","",activiteiten!AX167)</f>
        <v/>
      </c>
      <c r="AC174" t="str">
        <f>IF($W174="","",activiteiten!AY167)</f>
        <v/>
      </c>
      <c r="AD174" t="str">
        <f>IF($W174="","",activiteiten!AZ167)</f>
        <v/>
      </c>
      <c r="AE174" s="286" t="str">
        <f>IF($W174="","",activiteiten!BA167)</f>
        <v/>
      </c>
    </row>
    <row r="175" spans="11:31" x14ac:dyDescent="0.25">
      <c r="K175" s="285" t="str">
        <f>percelen!E169</f>
        <v/>
      </c>
      <c r="L175" t="str">
        <f>IF($K175="","",percelen!BD169)</f>
        <v/>
      </c>
      <c r="M175" t="str">
        <f>IF($K175="","",percelen!BE169)</f>
        <v/>
      </c>
      <c r="N175" t="str">
        <f>IF($K175="","",percelen!BI169)</f>
        <v/>
      </c>
      <c r="O175" t="str">
        <f>IF($K175="","",percelen!BH169)</f>
        <v/>
      </c>
      <c r="P175" t="str">
        <f>IF($K175="","",percelen!DL169)</f>
        <v/>
      </c>
      <c r="Q175" t="str">
        <f>IF($K175="","",percelen!IN169)</f>
        <v/>
      </c>
      <c r="R175" t="str">
        <f>IF($K175="","",percelen!IP169)</f>
        <v/>
      </c>
      <c r="S175" t="str">
        <f>IF($K175="","",percelen!IQ169)</f>
        <v/>
      </c>
      <c r="T175" t="str">
        <f>IF($K175="","",percelen!IR169)</f>
        <v/>
      </c>
      <c r="U175" t="str">
        <f>IF($K175="","",percelen!IS169)</f>
        <v/>
      </c>
      <c r="V175" s="286" t="str">
        <f>IF($K175="","",percelen!IT169)</f>
        <v/>
      </c>
      <c r="W175" s="285" t="str">
        <f>activiteiten!E168</f>
        <v/>
      </c>
      <c r="X175" t="str">
        <f>IF($W175="","",activiteiten!AL168)</f>
        <v/>
      </c>
      <c r="Y175" t="str">
        <f>IF($W175="","",activiteiten!AK168)</f>
        <v/>
      </c>
      <c r="Z175" t="str">
        <f>IF($W175="","",activiteiten!AU168)</f>
        <v/>
      </c>
      <c r="AA175" t="str">
        <f>IF($W175="","",activiteiten!AW168)</f>
        <v/>
      </c>
      <c r="AB175" t="str">
        <f>IF($W175="","",activiteiten!AX168)</f>
        <v/>
      </c>
      <c r="AC175" t="str">
        <f>IF($W175="","",activiteiten!AY168)</f>
        <v/>
      </c>
      <c r="AD175" t="str">
        <f>IF($W175="","",activiteiten!AZ168)</f>
        <v/>
      </c>
      <c r="AE175" s="286" t="str">
        <f>IF($W175="","",activiteiten!BA168)</f>
        <v/>
      </c>
    </row>
    <row r="176" spans="11:31" x14ac:dyDescent="0.25">
      <c r="K176" s="285" t="str">
        <f>percelen!E170</f>
        <v/>
      </c>
      <c r="L176" t="str">
        <f>IF($K176="","",percelen!BD170)</f>
        <v/>
      </c>
      <c r="M176" t="str">
        <f>IF($K176="","",percelen!BE170)</f>
        <v/>
      </c>
      <c r="N176" t="str">
        <f>IF($K176="","",percelen!BI170)</f>
        <v/>
      </c>
      <c r="O176" t="str">
        <f>IF($K176="","",percelen!BH170)</f>
        <v/>
      </c>
      <c r="P176" t="str">
        <f>IF($K176="","",percelen!DL170)</f>
        <v/>
      </c>
      <c r="Q176" t="str">
        <f>IF($K176="","",percelen!IN170)</f>
        <v/>
      </c>
      <c r="R176" t="str">
        <f>IF($K176="","",percelen!IP170)</f>
        <v/>
      </c>
      <c r="S176" t="str">
        <f>IF($K176="","",percelen!IQ170)</f>
        <v/>
      </c>
      <c r="T176" t="str">
        <f>IF($K176="","",percelen!IR170)</f>
        <v/>
      </c>
      <c r="U176" t="str">
        <f>IF($K176="","",percelen!IS170)</f>
        <v/>
      </c>
      <c r="V176" s="286" t="str">
        <f>IF($K176="","",percelen!IT170)</f>
        <v/>
      </c>
      <c r="W176" s="285" t="str">
        <f>activiteiten!E169</f>
        <v/>
      </c>
      <c r="X176" t="str">
        <f>IF($W176="","",activiteiten!AL169)</f>
        <v/>
      </c>
      <c r="Y176" t="str">
        <f>IF($W176="","",activiteiten!AK169)</f>
        <v/>
      </c>
      <c r="Z176" t="str">
        <f>IF($W176="","",activiteiten!AU169)</f>
        <v/>
      </c>
      <c r="AA176" t="str">
        <f>IF($W176="","",activiteiten!AW169)</f>
        <v/>
      </c>
      <c r="AB176" t="str">
        <f>IF($W176="","",activiteiten!AX169)</f>
        <v/>
      </c>
      <c r="AC176" t="str">
        <f>IF($W176="","",activiteiten!AY169)</f>
        <v/>
      </c>
      <c r="AD176" t="str">
        <f>IF($W176="","",activiteiten!AZ169)</f>
        <v/>
      </c>
      <c r="AE176" s="286" t="str">
        <f>IF($W176="","",activiteiten!BA169)</f>
        <v/>
      </c>
    </row>
    <row r="177" spans="11:31" x14ac:dyDescent="0.25">
      <c r="K177" s="285" t="str">
        <f>percelen!E171</f>
        <v/>
      </c>
      <c r="L177" t="str">
        <f>IF($K177="","",percelen!BD171)</f>
        <v/>
      </c>
      <c r="M177" t="str">
        <f>IF($K177="","",percelen!BE171)</f>
        <v/>
      </c>
      <c r="N177" t="str">
        <f>IF($K177="","",percelen!BI171)</f>
        <v/>
      </c>
      <c r="O177" t="str">
        <f>IF($K177="","",percelen!BH171)</f>
        <v/>
      </c>
      <c r="P177" t="str">
        <f>IF($K177="","",percelen!DL171)</f>
        <v/>
      </c>
      <c r="Q177" t="str">
        <f>IF($K177="","",percelen!IN171)</f>
        <v/>
      </c>
      <c r="R177" t="str">
        <f>IF($K177="","",percelen!IP171)</f>
        <v/>
      </c>
      <c r="S177" t="str">
        <f>IF($K177="","",percelen!IQ171)</f>
        <v/>
      </c>
      <c r="T177" t="str">
        <f>IF($K177="","",percelen!IR171)</f>
        <v/>
      </c>
      <c r="U177" t="str">
        <f>IF($K177="","",percelen!IS171)</f>
        <v/>
      </c>
      <c r="V177" s="286" t="str">
        <f>IF($K177="","",percelen!IT171)</f>
        <v/>
      </c>
      <c r="W177" s="285" t="str">
        <f>activiteiten!E170</f>
        <v/>
      </c>
      <c r="X177" t="str">
        <f>IF($W177="","",activiteiten!AL170)</f>
        <v/>
      </c>
      <c r="Y177" t="str">
        <f>IF($W177="","",activiteiten!AK170)</f>
        <v/>
      </c>
      <c r="Z177" t="str">
        <f>IF($W177="","",activiteiten!AU170)</f>
        <v/>
      </c>
      <c r="AA177" t="str">
        <f>IF($W177="","",activiteiten!AW170)</f>
        <v/>
      </c>
      <c r="AB177" t="str">
        <f>IF($W177="","",activiteiten!AX170)</f>
        <v/>
      </c>
      <c r="AC177" t="str">
        <f>IF($W177="","",activiteiten!AY170)</f>
        <v/>
      </c>
      <c r="AD177" t="str">
        <f>IF($W177="","",activiteiten!AZ170)</f>
        <v/>
      </c>
      <c r="AE177" s="286" t="str">
        <f>IF($W177="","",activiteiten!BA170)</f>
        <v/>
      </c>
    </row>
    <row r="178" spans="11:31" x14ac:dyDescent="0.25">
      <c r="K178" s="285" t="str">
        <f>percelen!E172</f>
        <v/>
      </c>
      <c r="L178" t="str">
        <f>IF($K178="","",percelen!BD172)</f>
        <v/>
      </c>
      <c r="M178" t="str">
        <f>IF($K178="","",percelen!BE172)</f>
        <v/>
      </c>
      <c r="N178" t="str">
        <f>IF($K178="","",percelen!BI172)</f>
        <v/>
      </c>
      <c r="O178" t="str">
        <f>IF($K178="","",percelen!BH172)</f>
        <v/>
      </c>
      <c r="P178" t="str">
        <f>IF($K178="","",percelen!DL172)</f>
        <v/>
      </c>
      <c r="Q178" t="str">
        <f>IF($K178="","",percelen!IN172)</f>
        <v/>
      </c>
      <c r="R178" t="str">
        <f>IF($K178="","",percelen!IP172)</f>
        <v/>
      </c>
      <c r="S178" t="str">
        <f>IF($K178="","",percelen!IQ172)</f>
        <v/>
      </c>
      <c r="T178" t="str">
        <f>IF($K178="","",percelen!IR172)</f>
        <v/>
      </c>
      <c r="U178" t="str">
        <f>IF($K178="","",percelen!IS172)</f>
        <v/>
      </c>
      <c r="V178" s="286" t="str">
        <f>IF($K178="","",percelen!IT172)</f>
        <v/>
      </c>
      <c r="W178" s="285" t="str">
        <f>activiteiten!E171</f>
        <v/>
      </c>
      <c r="X178" t="str">
        <f>IF($W178="","",activiteiten!AL171)</f>
        <v/>
      </c>
      <c r="Y178" t="str">
        <f>IF($W178="","",activiteiten!AK171)</f>
        <v/>
      </c>
      <c r="Z178" t="str">
        <f>IF($W178="","",activiteiten!AU171)</f>
        <v/>
      </c>
      <c r="AA178" t="str">
        <f>IF($W178="","",activiteiten!AW171)</f>
        <v/>
      </c>
      <c r="AB178" t="str">
        <f>IF($W178="","",activiteiten!AX171)</f>
        <v/>
      </c>
      <c r="AC178" t="str">
        <f>IF($W178="","",activiteiten!AY171)</f>
        <v/>
      </c>
      <c r="AD178" t="str">
        <f>IF($W178="","",activiteiten!AZ171)</f>
        <v/>
      </c>
      <c r="AE178" s="286" t="str">
        <f>IF($W178="","",activiteiten!BA171)</f>
        <v/>
      </c>
    </row>
    <row r="179" spans="11:31" x14ac:dyDescent="0.25">
      <c r="K179" s="285" t="str">
        <f>percelen!E173</f>
        <v/>
      </c>
      <c r="L179" t="str">
        <f>IF($K179="","",percelen!BD173)</f>
        <v/>
      </c>
      <c r="M179" t="str">
        <f>IF($K179="","",percelen!BE173)</f>
        <v/>
      </c>
      <c r="N179" t="str">
        <f>IF($K179="","",percelen!BI173)</f>
        <v/>
      </c>
      <c r="O179" t="str">
        <f>IF($K179="","",percelen!BH173)</f>
        <v/>
      </c>
      <c r="P179" t="str">
        <f>IF($K179="","",percelen!DL173)</f>
        <v/>
      </c>
      <c r="Q179" t="str">
        <f>IF($K179="","",percelen!IN173)</f>
        <v/>
      </c>
      <c r="R179" t="str">
        <f>IF($K179="","",percelen!IP173)</f>
        <v/>
      </c>
      <c r="S179" t="str">
        <f>IF($K179="","",percelen!IQ173)</f>
        <v/>
      </c>
      <c r="T179" t="str">
        <f>IF($K179="","",percelen!IR173)</f>
        <v/>
      </c>
      <c r="U179" t="str">
        <f>IF($K179="","",percelen!IS173)</f>
        <v/>
      </c>
      <c r="V179" s="286" t="str">
        <f>IF($K179="","",percelen!IT173)</f>
        <v/>
      </c>
      <c r="W179" s="285" t="str">
        <f>activiteiten!E172</f>
        <v/>
      </c>
      <c r="X179" t="str">
        <f>IF($W179="","",activiteiten!AL172)</f>
        <v/>
      </c>
      <c r="Y179" t="str">
        <f>IF($W179="","",activiteiten!AK172)</f>
        <v/>
      </c>
      <c r="Z179" t="str">
        <f>IF($W179="","",activiteiten!AU172)</f>
        <v/>
      </c>
      <c r="AA179" t="str">
        <f>IF($W179="","",activiteiten!AW172)</f>
        <v/>
      </c>
      <c r="AB179" t="str">
        <f>IF($W179="","",activiteiten!AX172)</f>
        <v/>
      </c>
      <c r="AC179" t="str">
        <f>IF($W179="","",activiteiten!AY172)</f>
        <v/>
      </c>
      <c r="AD179" t="str">
        <f>IF($W179="","",activiteiten!AZ172)</f>
        <v/>
      </c>
      <c r="AE179" s="286" t="str">
        <f>IF($W179="","",activiteiten!BA172)</f>
        <v/>
      </c>
    </row>
    <row r="180" spans="11:31" x14ac:dyDescent="0.25">
      <c r="K180" s="285" t="str">
        <f>percelen!E174</f>
        <v/>
      </c>
      <c r="L180" t="str">
        <f>IF($K180="","",percelen!BD174)</f>
        <v/>
      </c>
      <c r="M180" t="str">
        <f>IF($K180="","",percelen!BE174)</f>
        <v/>
      </c>
      <c r="N180" t="str">
        <f>IF($K180="","",percelen!BI174)</f>
        <v/>
      </c>
      <c r="O180" t="str">
        <f>IF($K180="","",percelen!BH174)</f>
        <v/>
      </c>
      <c r="P180" t="str">
        <f>IF($K180="","",percelen!DL174)</f>
        <v/>
      </c>
      <c r="Q180" t="str">
        <f>IF($K180="","",percelen!IN174)</f>
        <v/>
      </c>
      <c r="R180" t="str">
        <f>IF($K180="","",percelen!IP174)</f>
        <v/>
      </c>
      <c r="S180" t="str">
        <f>IF($K180="","",percelen!IQ174)</f>
        <v/>
      </c>
      <c r="T180" t="str">
        <f>IF($K180="","",percelen!IR174)</f>
        <v/>
      </c>
      <c r="U180" t="str">
        <f>IF($K180="","",percelen!IS174)</f>
        <v/>
      </c>
      <c r="V180" s="286" t="str">
        <f>IF($K180="","",percelen!IT174)</f>
        <v/>
      </c>
      <c r="W180" s="285" t="str">
        <f>activiteiten!E173</f>
        <v/>
      </c>
      <c r="X180" t="str">
        <f>IF($W180="","",activiteiten!AL173)</f>
        <v/>
      </c>
      <c r="Y180" t="str">
        <f>IF($W180="","",activiteiten!AK173)</f>
        <v/>
      </c>
      <c r="Z180" t="str">
        <f>IF($W180="","",activiteiten!AU173)</f>
        <v/>
      </c>
      <c r="AA180" t="str">
        <f>IF($W180="","",activiteiten!AW173)</f>
        <v/>
      </c>
      <c r="AB180" t="str">
        <f>IF($W180="","",activiteiten!AX173)</f>
        <v/>
      </c>
      <c r="AC180" t="str">
        <f>IF($W180="","",activiteiten!AY173)</f>
        <v/>
      </c>
      <c r="AD180" t="str">
        <f>IF($W180="","",activiteiten!AZ173)</f>
        <v/>
      </c>
      <c r="AE180" s="286" t="str">
        <f>IF($W180="","",activiteiten!BA173)</f>
        <v/>
      </c>
    </row>
    <row r="181" spans="11:31" x14ac:dyDescent="0.25">
      <c r="K181" s="285" t="str">
        <f>percelen!E175</f>
        <v/>
      </c>
      <c r="L181" t="str">
        <f>IF($K181="","",percelen!BD175)</f>
        <v/>
      </c>
      <c r="M181" t="str">
        <f>IF($K181="","",percelen!BE175)</f>
        <v/>
      </c>
      <c r="N181" t="str">
        <f>IF($K181="","",percelen!BI175)</f>
        <v/>
      </c>
      <c r="O181" t="str">
        <f>IF($K181="","",percelen!BH175)</f>
        <v/>
      </c>
      <c r="P181" t="str">
        <f>IF($K181="","",percelen!DL175)</f>
        <v/>
      </c>
      <c r="Q181" t="str">
        <f>IF($K181="","",percelen!IN175)</f>
        <v/>
      </c>
      <c r="R181" t="str">
        <f>IF($K181="","",percelen!IP175)</f>
        <v/>
      </c>
      <c r="S181" t="str">
        <f>IF($K181="","",percelen!IQ175)</f>
        <v/>
      </c>
      <c r="T181" t="str">
        <f>IF($K181="","",percelen!IR175)</f>
        <v/>
      </c>
      <c r="U181" t="str">
        <f>IF($K181="","",percelen!IS175)</f>
        <v/>
      </c>
      <c r="V181" s="286" t="str">
        <f>IF($K181="","",percelen!IT175)</f>
        <v/>
      </c>
      <c r="W181" s="285" t="str">
        <f>activiteiten!E174</f>
        <v/>
      </c>
      <c r="X181" t="str">
        <f>IF($W181="","",activiteiten!AL174)</f>
        <v/>
      </c>
      <c r="Y181" t="str">
        <f>IF($W181="","",activiteiten!AK174)</f>
        <v/>
      </c>
      <c r="Z181" t="str">
        <f>IF($W181="","",activiteiten!AU174)</f>
        <v/>
      </c>
      <c r="AA181" t="str">
        <f>IF($W181="","",activiteiten!AW174)</f>
        <v/>
      </c>
      <c r="AB181" t="str">
        <f>IF($W181="","",activiteiten!AX174)</f>
        <v/>
      </c>
      <c r="AC181" t="str">
        <f>IF($W181="","",activiteiten!AY174)</f>
        <v/>
      </c>
      <c r="AD181" t="str">
        <f>IF($W181="","",activiteiten!AZ174)</f>
        <v/>
      </c>
      <c r="AE181" s="286" t="str">
        <f>IF($W181="","",activiteiten!BA174)</f>
        <v/>
      </c>
    </row>
    <row r="182" spans="11:31" x14ac:dyDescent="0.25">
      <c r="K182" s="285" t="str">
        <f>percelen!E176</f>
        <v/>
      </c>
      <c r="L182" t="str">
        <f>IF($K182="","",percelen!BD176)</f>
        <v/>
      </c>
      <c r="M182" t="str">
        <f>IF($K182="","",percelen!BE176)</f>
        <v/>
      </c>
      <c r="N182" t="str">
        <f>IF($K182="","",percelen!BI176)</f>
        <v/>
      </c>
      <c r="O182" t="str">
        <f>IF($K182="","",percelen!BH176)</f>
        <v/>
      </c>
      <c r="P182" t="str">
        <f>IF($K182="","",percelen!DL176)</f>
        <v/>
      </c>
      <c r="Q182" t="str">
        <f>IF($K182="","",percelen!IN176)</f>
        <v/>
      </c>
      <c r="R182" t="str">
        <f>IF($K182="","",percelen!IP176)</f>
        <v/>
      </c>
      <c r="S182" t="str">
        <f>IF($K182="","",percelen!IQ176)</f>
        <v/>
      </c>
      <c r="T182" t="str">
        <f>IF($K182="","",percelen!IR176)</f>
        <v/>
      </c>
      <c r="U182" t="str">
        <f>IF($K182="","",percelen!IS176)</f>
        <v/>
      </c>
      <c r="V182" s="286" t="str">
        <f>IF($K182="","",percelen!IT176)</f>
        <v/>
      </c>
      <c r="W182" s="285" t="str">
        <f>activiteiten!E175</f>
        <v/>
      </c>
      <c r="X182" t="str">
        <f>IF($W182="","",activiteiten!AL175)</f>
        <v/>
      </c>
      <c r="Y182" t="str">
        <f>IF($W182="","",activiteiten!AK175)</f>
        <v/>
      </c>
      <c r="Z182" t="str">
        <f>IF($W182="","",activiteiten!AU175)</f>
        <v/>
      </c>
      <c r="AA182" t="str">
        <f>IF($W182="","",activiteiten!AW175)</f>
        <v/>
      </c>
      <c r="AB182" t="str">
        <f>IF($W182="","",activiteiten!AX175)</f>
        <v/>
      </c>
      <c r="AC182" t="str">
        <f>IF($W182="","",activiteiten!AY175)</f>
        <v/>
      </c>
      <c r="AD182" t="str">
        <f>IF($W182="","",activiteiten!AZ175)</f>
        <v/>
      </c>
      <c r="AE182" s="286" t="str">
        <f>IF($W182="","",activiteiten!BA175)</f>
        <v/>
      </c>
    </row>
    <row r="183" spans="11:31" x14ac:dyDescent="0.25">
      <c r="K183" s="285" t="str">
        <f>percelen!E177</f>
        <v/>
      </c>
      <c r="L183" t="str">
        <f>IF($K183="","",percelen!BD177)</f>
        <v/>
      </c>
      <c r="M183" t="str">
        <f>IF($K183="","",percelen!BE177)</f>
        <v/>
      </c>
      <c r="N183" t="str">
        <f>IF($K183="","",percelen!BI177)</f>
        <v/>
      </c>
      <c r="O183" t="str">
        <f>IF($K183="","",percelen!BH177)</f>
        <v/>
      </c>
      <c r="P183" t="str">
        <f>IF($K183="","",percelen!DL177)</f>
        <v/>
      </c>
      <c r="Q183" t="str">
        <f>IF($K183="","",percelen!IN177)</f>
        <v/>
      </c>
      <c r="R183" t="str">
        <f>IF($K183="","",percelen!IP177)</f>
        <v/>
      </c>
      <c r="S183" t="str">
        <f>IF($K183="","",percelen!IQ177)</f>
        <v/>
      </c>
      <c r="T183" t="str">
        <f>IF($K183="","",percelen!IR177)</f>
        <v/>
      </c>
      <c r="U183" t="str">
        <f>IF($K183="","",percelen!IS177)</f>
        <v/>
      </c>
      <c r="V183" s="286" t="str">
        <f>IF($K183="","",percelen!IT177)</f>
        <v/>
      </c>
      <c r="W183" s="285" t="str">
        <f>activiteiten!E176</f>
        <v/>
      </c>
      <c r="X183" t="str">
        <f>IF($W183="","",activiteiten!AL176)</f>
        <v/>
      </c>
      <c r="Y183" t="str">
        <f>IF($W183="","",activiteiten!AK176)</f>
        <v/>
      </c>
      <c r="Z183" t="str">
        <f>IF($W183="","",activiteiten!AU176)</f>
        <v/>
      </c>
      <c r="AA183" t="str">
        <f>IF($W183="","",activiteiten!AW176)</f>
        <v/>
      </c>
      <c r="AB183" t="str">
        <f>IF($W183="","",activiteiten!AX176)</f>
        <v/>
      </c>
      <c r="AC183" t="str">
        <f>IF($W183="","",activiteiten!AY176)</f>
        <v/>
      </c>
      <c r="AD183" t="str">
        <f>IF($W183="","",activiteiten!AZ176)</f>
        <v/>
      </c>
      <c r="AE183" s="286" t="str">
        <f>IF($W183="","",activiteiten!BA176)</f>
        <v/>
      </c>
    </row>
    <row r="184" spans="11:31" x14ac:dyDescent="0.25">
      <c r="K184" s="285" t="str">
        <f>percelen!E178</f>
        <v/>
      </c>
      <c r="L184" t="str">
        <f>IF($K184="","",percelen!BD178)</f>
        <v/>
      </c>
      <c r="M184" t="str">
        <f>IF($K184="","",percelen!BE178)</f>
        <v/>
      </c>
      <c r="N184" t="str">
        <f>IF($K184="","",percelen!BI178)</f>
        <v/>
      </c>
      <c r="O184" t="str">
        <f>IF($K184="","",percelen!BH178)</f>
        <v/>
      </c>
      <c r="P184" t="str">
        <f>IF($K184="","",percelen!DL178)</f>
        <v/>
      </c>
      <c r="Q184" t="str">
        <f>IF($K184="","",percelen!IN178)</f>
        <v/>
      </c>
      <c r="R184" t="str">
        <f>IF($K184="","",percelen!IP178)</f>
        <v/>
      </c>
      <c r="S184" t="str">
        <f>IF($K184="","",percelen!IQ178)</f>
        <v/>
      </c>
      <c r="T184" t="str">
        <f>IF($K184="","",percelen!IR178)</f>
        <v/>
      </c>
      <c r="U184" t="str">
        <f>IF($K184="","",percelen!IS178)</f>
        <v/>
      </c>
      <c r="V184" s="286" t="str">
        <f>IF($K184="","",percelen!IT178)</f>
        <v/>
      </c>
      <c r="W184" s="285" t="str">
        <f>activiteiten!E177</f>
        <v/>
      </c>
      <c r="X184" t="str">
        <f>IF($W184="","",activiteiten!AL177)</f>
        <v/>
      </c>
      <c r="Y184" t="str">
        <f>IF($W184="","",activiteiten!AK177)</f>
        <v/>
      </c>
      <c r="Z184" t="str">
        <f>IF($W184="","",activiteiten!AU177)</f>
        <v/>
      </c>
      <c r="AA184" t="str">
        <f>IF($W184="","",activiteiten!AW177)</f>
        <v/>
      </c>
      <c r="AB184" t="str">
        <f>IF($W184="","",activiteiten!AX177)</f>
        <v/>
      </c>
      <c r="AC184" t="str">
        <f>IF($W184="","",activiteiten!AY177)</f>
        <v/>
      </c>
      <c r="AD184" t="str">
        <f>IF($W184="","",activiteiten!AZ177)</f>
        <v/>
      </c>
      <c r="AE184" s="286" t="str">
        <f>IF($W184="","",activiteiten!BA177)</f>
        <v/>
      </c>
    </row>
    <row r="185" spans="11:31" x14ac:dyDescent="0.25">
      <c r="K185" s="285" t="str">
        <f>percelen!E179</f>
        <v/>
      </c>
      <c r="L185" t="str">
        <f>IF($K185="","",percelen!BD179)</f>
        <v/>
      </c>
      <c r="M185" t="str">
        <f>IF($K185="","",percelen!BE179)</f>
        <v/>
      </c>
      <c r="N185" t="str">
        <f>IF($K185="","",percelen!BI179)</f>
        <v/>
      </c>
      <c r="O185" t="str">
        <f>IF($K185="","",percelen!BH179)</f>
        <v/>
      </c>
      <c r="P185" t="str">
        <f>IF($K185="","",percelen!DL179)</f>
        <v/>
      </c>
      <c r="Q185" t="str">
        <f>IF($K185="","",percelen!IN179)</f>
        <v/>
      </c>
      <c r="R185" t="str">
        <f>IF($K185="","",percelen!IP179)</f>
        <v/>
      </c>
      <c r="S185" t="str">
        <f>IF($K185="","",percelen!IQ179)</f>
        <v/>
      </c>
      <c r="T185" t="str">
        <f>IF($K185="","",percelen!IR179)</f>
        <v/>
      </c>
      <c r="U185" t="str">
        <f>IF($K185="","",percelen!IS179)</f>
        <v/>
      </c>
      <c r="V185" s="286" t="str">
        <f>IF($K185="","",percelen!IT179)</f>
        <v/>
      </c>
      <c r="W185" s="285" t="str">
        <f>activiteiten!E178</f>
        <v/>
      </c>
      <c r="X185" t="str">
        <f>IF($W185="","",activiteiten!AL178)</f>
        <v/>
      </c>
      <c r="Y185" t="str">
        <f>IF($W185="","",activiteiten!AK178)</f>
        <v/>
      </c>
      <c r="Z185" t="str">
        <f>IF($W185="","",activiteiten!AU178)</f>
        <v/>
      </c>
      <c r="AA185" t="str">
        <f>IF($W185="","",activiteiten!AW178)</f>
        <v/>
      </c>
      <c r="AB185" t="str">
        <f>IF($W185="","",activiteiten!AX178)</f>
        <v/>
      </c>
      <c r="AC185" t="str">
        <f>IF($W185="","",activiteiten!AY178)</f>
        <v/>
      </c>
      <c r="AD185" t="str">
        <f>IF($W185="","",activiteiten!AZ178)</f>
        <v/>
      </c>
      <c r="AE185" s="286" t="str">
        <f>IF($W185="","",activiteiten!BA178)</f>
        <v/>
      </c>
    </row>
    <row r="186" spans="11:31" x14ac:dyDescent="0.25">
      <c r="K186" s="285" t="str">
        <f>percelen!E180</f>
        <v/>
      </c>
      <c r="L186" t="str">
        <f>IF($K186="","",percelen!BD180)</f>
        <v/>
      </c>
      <c r="M186" t="str">
        <f>IF($K186="","",percelen!BE180)</f>
        <v/>
      </c>
      <c r="N186" t="str">
        <f>IF($K186="","",percelen!BI180)</f>
        <v/>
      </c>
      <c r="O186" t="str">
        <f>IF($K186="","",percelen!BH180)</f>
        <v/>
      </c>
      <c r="P186" t="str">
        <f>IF($K186="","",percelen!DL180)</f>
        <v/>
      </c>
      <c r="Q186" t="str">
        <f>IF($K186="","",percelen!IN180)</f>
        <v/>
      </c>
      <c r="R186" t="str">
        <f>IF($K186="","",percelen!IP180)</f>
        <v/>
      </c>
      <c r="S186" t="str">
        <f>IF($K186="","",percelen!IQ180)</f>
        <v/>
      </c>
      <c r="T186" t="str">
        <f>IF($K186="","",percelen!IR180)</f>
        <v/>
      </c>
      <c r="U186" t="str">
        <f>IF($K186="","",percelen!IS180)</f>
        <v/>
      </c>
      <c r="V186" s="286" t="str">
        <f>IF($K186="","",percelen!IT180)</f>
        <v/>
      </c>
      <c r="W186" s="285" t="str">
        <f>activiteiten!E179</f>
        <v/>
      </c>
      <c r="X186" t="str">
        <f>IF($W186="","",activiteiten!AL179)</f>
        <v/>
      </c>
      <c r="Y186" t="str">
        <f>IF($W186="","",activiteiten!AK179)</f>
        <v/>
      </c>
      <c r="Z186" t="str">
        <f>IF($W186="","",activiteiten!AU179)</f>
        <v/>
      </c>
      <c r="AA186" t="str">
        <f>IF($W186="","",activiteiten!AW179)</f>
        <v/>
      </c>
      <c r="AB186" t="str">
        <f>IF($W186="","",activiteiten!AX179)</f>
        <v/>
      </c>
      <c r="AC186" t="str">
        <f>IF($W186="","",activiteiten!AY179)</f>
        <v/>
      </c>
      <c r="AD186" t="str">
        <f>IF($W186="","",activiteiten!AZ179)</f>
        <v/>
      </c>
      <c r="AE186" s="286" t="str">
        <f>IF($W186="","",activiteiten!BA179)</f>
        <v/>
      </c>
    </row>
    <row r="187" spans="11:31" x14ac:dyDescent="0.25">
      <c r="K187" s="285" t="str">
        <f>percelen!E181</f>
        <v/>
      </c>
      <c r="L187" t="str">
        <f>IF($K187="","",percelen!BD181)</f>
        <v/>
      </c>
      <c r="M187" t="str">
        <f>IF($K187="","",percelen!BE181)</f>
        <v/>
      </c>
      <c r="N187" t="str">
        <f>IF($K187="","",percelen!BI181)</f>
        <v/>
      </c>
      <c r="O187" t="str">
        <f>IF($K187="","",percelen!BH181)</f>
        <v/>
      </c>
      <c r="P187" t="str">
        <f>IF($K187="","",percelen!DL181)</f>
        <v/>
      </c>
      <c r="Q187" t="str">
        <f>IF($K187="","",percelen!IN181)</f>
        <v/>
      </c>
      <c r="R187" t="str">
        <f>IF($K187="","",percelen!IP181)</f>
        <v/>
      </c>
      <c r="S187" t="str">
        <f>IF($K187="","",percelen!IQ181)</f>
        <v/>
      </c>
      <c r="T187" t="str">
        <f>IF($K187="","",percelen!IR181)</f>
        <v/>
      </c>
      <c r="U187" t="str">
        <f>IF($K187="","",percelen!IS181)</f>
        <v/>
      </c>
      <c r="V187" s="286" t="str">
        <f>IF($K187="","",percelen!IT181)</f>
        <v/>
      </c>
      <c r="W187" s="285" t="str">
        <f>activiteiten!E180</f>
        <v/>
      </c>
      <c r="X187" t="str">
        <f>IF($W187="","",activiteiten!AL180)</f>
        <v/>
      </c>
      <c r="Y187" t="str">
        <f>IF($W187="","",activiteiten!AK180)</f>
        <v/>
      </c>
      <c r="Z187" t="str">
        <f>IF($W187="","",activiteiten!AU180)</f>
        <v/>
      </c>
      <c r="AA187" t="str">
        <f>IF($W187="","",activiteiten!AW180)</f>
        <v/>
      </c>
      <c r="AB187" t="str">
        <f>IF($W187="","",activiteiten!AX180)</f>
        <v/>
      </c>
      <c r="AC187" t="str">
        <f>IF($W187="","",activiteiten!AY180)</f>
        <v/>
      </c>
      <c r="AD187" t="str">
        <f>IF($W187="","",activiteiten!AZ180)</f>
        <v/>
      </c>
      <c r="AE187" s="286" t="str">
        <f>IF($W187="","",activiteiten!BA180)</f>
        <v/>
      </c>
    </row>
    <row r="188" spans="11:31" x14ac:dyDescent="0.25">
      <c r="K188" s="285" t="str">
        <f>percelen!E182</f>
        <v/>
      </c>
      <c r="L188" t="str">
        <f>IF($K188="","",percelen!BD182)</f>
        <v/>
      </c>
      <c r="M188" t="str">
        <f>IF($K188="","",percelen!BE182)</f>
        <v/>
      </c>
      <c r="N188" t="str">
        <f>IF($K188="","",percelen!BI182)</f>
        <v/>
      </c>
      <c r="O188" t="str">
        <f>IF($K188="","",percelen!BH182)</f>
        <v/>
      </c>
      <c r="P188" t="str">
        <f>IF($K188="","",percelen!DL182)</f>
        <v/>
      </c>
      <c r="Q188" t="str">
        <f>IF($K188="","",percelen!IN182)</f>
        <v/>
      </c>
      <c r="R188" t="str">
        <f>IF($K188="","",percelen!IP182)</f>
        <v/>
      </c>
      <c r="S188" t="str">
        <f>IF($K188="","",percelen!IQ182)</f>
        <v/>
      </c>
      <c r="T188" t="str">
        <f>IF($K188="","",percelen!IR182)</f>
        <v/>
      </c>
      <c r="U188" t="str">
        <f>IF($K188="","",percelen!IS182)</f>
        <v/>
      </c>
      <c r="V188" s="286" t="str">
        <f>IF($K188="","",percelen!IT182)</f>
        <v/>
      </c>
      <c r="W188" s="285" t="str">
        <f>activiteiten!E181</f>
        <v/>
      </c>
      <c r="X188" t="str">
        <f>IF($W188="","",activiteiten!AL181)</f>
        <v/>
      </c>
      <c r="Y188" t="str">
        <f>IF($W188="","",activiteiten!AK181)</f>
        <v/>
      </c>
      <c r="Z188" t="str">
        <f>IF($W188="","",activiteiten!AU181)</f>
        <v/>
      </c>
      <c r="AA188" t="str">
        <f>IF($W188="","",activiteiten!AW181)</f>
        <v/>
      </c>
      <c r="AB188" t="str">
        <f>IF($W188="","",activiteiten!AX181)</f>
        <v/>
      </c>
      <c r="AC188" t="str">
        <f>IF($W188="","",activiteiten!AY181)</f>
        <v/>
      </c>
      <c r="AD188" t="str">
        <f>IF($W188="","",activiteiten!AZ181)</f>
        <v/>
      </c>
      <c r="AE188" s="286" t="str">
        <f>IF($W188="","",activiteiten!BA181)</f>
        <v/>
      </c>
    </row>
    <row r="189" spans="11:31" x14ac:dyDescent="0.25">
      <c r="K189" s="285" t="str">
        <f>percelen!E183</f>
        <v/>
      </c>
      <c r="L189" t="str">
        <f>IF($K189="","",percelen!BD183)</f>
        <v/>
      </c>
      <c r="M189" t="str">
        <f>IF($K189="","",percelen!BE183)</f>
        <v/>
      </c>
      <c r="N189" t="str">
        <f>IF($K189="","",percelen!BI183)</f>
        <v/>
      </c>
      <c r="O189" t="str">
        <f>IF($K189="","",percelen!BH183)</f>
        <v/>
      </c>
      <c r="P189" t="str">
        <f>IF($K189="","",percelen!DL183)</f>
        <v/>
      </c>
      <c r="Q189" t="str">
        <f>IF($K189="","",percelen!IN183)</f>
        <v/>
      </c>
      <c r="R189" t="str">
        <f>IF($K189="","",percelen!IP183)</f>
        <v/>
      </c>
      <c r="S189" t="str">
        <f>IF($K189="","",percelen!IQ183)</f>
        <v/>
      </c>
      <c r="T189" t="str">
        <f>IF($K189="","",percelen!IR183)</f>
        <v/>
      </c>
      <c r="U189" t="str">
        <f>IF($K189="","",percelen!IS183)</f>
        <v/>
      </c>
      <c r="V189" s="286" t="str">
        <f>IF($K189="","",percelen!IT183)</f>
        <v/>
      </c>
      <c r="W189" s="285" t="str">
        <f>activiteiten!E182</f>
        <v/>
      </c>
      <c r="X189" t="str">
        <f>IF($W189="","",activiteiten!AL182)</f>
        <v/>
      </c>
      <c r="Y189" t="str">
        <f>IF($W189="","",activiteiten!AK182)</f>
        <v/>
      </c>
      <c r="Z189" t="str">
        <f>IF($W189="","",activiteiten!AU182)</f>
        <v/>
      </c>
      <c r="AA189" t="str">
        <f>IF($W189="","",activiteiten!AW182)</f>
        <v/>
      </c>
      <c r="AB189" t="str">
        <f>IF($W189="","",activiteiten!AX182)</f>
        <v/>
      </c>
      <c r="AC189" t="str">
        <f>IF($W189="","",activiteiten!AY182)</f>
        <v/>
      </c>
      <c r="AD189" t="str">
        <f>IF($W189="","",activiteiten!AZ182)</f>
        <v/>
      </c>
      <c r="AE189" s="286" t="str">
        <f>IF($W189="","",activiteiten!BA182)</f>
        <v/>
      </c>
    </row>
    <row r="190" spans="11:31" x14ac:dyDescent="0.25">
      <c r="K190" s="285" t="str">
        <f>percelen!E184</f>
        <v/>
      </c>
      <c r="L190" t="str">
        <f>IF($K190="","",percelen!BD184)</f>
        <v/>
      </c>
      <c r="M190" t="str">
        <f>IF($K190="","",percelen!BE184)</f>
        <v/>
      </c>
      <c r="N190" t="str">
        <f>IF($K190="","",percelen!BI184)</f>
        <v/>
      </c>
      <c r="O190" t="str">
        <f>IF($K190="","",percelen!BH184)</f>
        <v/>
      </c>
      <c r="P190" t="str">
        <f>IF($K190="","",percelen!DL184)</f>
        <v/>
      </c>
      <c r="Q190" t="str">
        <f>IF($K190="","",percelen!IN184)</f>
        <v/>
      </c>
      <c r="R190" t="str">
        <f>IF($K190="","",percelen!IP184)</f>
        <v/>
      </c>
      <c r="S190" t="str">
        <f>IF($K190="","",percelen!IQ184)</f>
        <v/>
      </c>
      <c r="T190" t="str">
        <f>IF($K190="","",percelen!IR184)</f>
        <v/>
      </c>
      <c r="U190" t="str">
        <f>IF($K190="","",percelen!IS184)</f>
        <v/>
      </c>
      <c r="V190" s="286" t="str">
        <f>IF($K190="","",percelen!IT184)</f>
        <v/>
      </c>
      <c r="W190" s="285" t="str">
        <f>activiteiten!E183</f>
        <v/>
      </c>
      <c r="X190" t="str">
        <f>IF($W190="","",activiteiten!AL183)</f>
        <v/>
      </c>
      <c r="Y190" t="str">
        <f>IF($W190="","",activiteiten!AK183)</f>
        <v/>
      </c>
      <c r="Z190" t="str">
        <f>IF($W190="","",activiteiten!AU183)</f>
        <v/>
      </c>
      <c r="AA190" t="str">
        <f>IF($W190="","",activiteiten!AW183)</f>
        <v/>
      </c>
      <c r="AB190" t="str">
        <f>IF($W190="","",activiteiten!AX183)</f>
        <v/>
      </c>
      <c r="AC190" t="str">
        <f>IF($W190="","",activiteiten!AY183)</f>
        <v/>
      </c>
      <c r="AD190" t="str">
        <f>IF($W190="","",activiteiten!AZ183)</f>
        <v/>
      </c>
      <c r="AE190" s="286" t="str">
        <f>IF($W190="","",activiteiten!BA183)</f>
        <v/>
      </c>
    </row>
    <row r="191" spans="11:31" x14ac:dyDescent="0.25">
      <c r="K191" s="285" t="str">
        <f>percelen!E185</f>
        <v/>
      </c>
      <c r="L191" t="str">
        <f>IF($K191="","",percelen!BD185)</f>
        <v/>
      </c>
      <c r="M191" t="str">
        <f>IF($K191="","",percelen!BE185)</f>
        <v/>
      </c>
      <c r="N191" t="str">
        <f>IF($K191="","",percelen!BI185)</f>
        <v/>
      </c>
      <c r="O191" t="str">
        <f>IF($K191="","",percelen!BH185)</f>
        <v/>
      </c>
      <c r="P191" t="str">
        <f>IF($K191="","",percelen!DL185)</f>
        <v/>
      </c>
      <c r="Q191" t="str">
        <f>IF($K191="","",percelen!IN185)</f>
        <v/>
      </c>
      <c r="R191" t="str">
        <f>IF($K191="","",percelen!IP185)</f>
        <v/>
      </c>
      <c r="S191" t="str">
        <f>IF($K191="","",percelen!IQ185)</f>
        <v/>
      </c>
      <c r="T191" t="str">
        <f>IF($K191="","",percelen!IR185)</f>
        <v/>
      </c>
      <c r="U191" t="str">
        <f>IF($K191="","",percelen!IS185)</f>
        <v/>
      </c>
      <c r="V191" s="286" t="str">
        <f>IF($K191="","",percelen!IT185)</f>
        <v/>
      </c>
      <c r="W191" s="285" t="str">
        <f>activiteiten!E184</f>
        <v/>
      </c>
      <c r="X191" t="str">
        <f>IF($W191="","",activiteiten!AL184)</f>
        <v/>
      </c>
      <c r="Y191" t="str">
        <f>IF($W191="","",activiteiten!AK184)</f>
        <v/>
      </c>
      <c r="Z191" t="str">
        <f>IF($W191="","",activiteiten!AU184)</f>
        <v/>
      </c>
      <c r="AA191" t="str">
        <f>IF($W191="","",activiteiten!AW184)</f>
        <v/>
      </c>
      <c r="AB191" t="str">
        <f>IF($W191="","",activiteiten!AX184)</f>
        <v/>
      </c>
      <c r="AC191" t="str">
        <f>IF($W191="","",activiteiten!AY184)</f>
        <v/>
      </c>
      <c r="AD191" t="str">
        <f>IF($W191="","",activiteiten!AZ184)</f>
        <v/>
      </c>
      <c r="AE191" s="286" t="str">
        <f>IF($W191="","",activiteiten!BA184)</f>
        <v/>
      </c>
    </row>
    <row r="192" spans="11:31" x14ac:dyDescent="0.25">
      <c r="K192" s="285" t="str">
        <f>percelen!E186</f>
        <v/>
      </c>
      <c r="L192" t="str">
        <f>IF($K192="","",percelen!BD186)</f>
        <v/>
      </c>
      <c r="M192" t="str">
        <f>IF($K192="","",percelen!BE186)</f>
        <v/>
      </c>
      <c r="N192" t="str">
        <f>IF($K192="","",percelen!BI186)</f>
        <v/>
      </c>
      <c r="O192" t="str">
        <f>IF($K192="","",percelen!BH186)</f>
        <v/>
      </c>
      <c r="P192" t="str">
        <f>IF($K192="","",percelen!DL186)</f>
        <v/>
      </c>
      <c r="Q192" t="str">
        <f>IF($K192="","",percelen!IN186)</f>
        <v/>
      </c>
      <c r="R192" t="str">
        <f>IF($K192="","",percelen!IP186)</f>
        <v/>
      </c>
      <c r="S192" t="str">
        <f>IF($K192="","",percelen!IQ186)</f>
        <v/>
      </c>
      <c r="T192" t="str">
        <f>IF($K192="","",percelen!IR186)</f>
        <v/>
      </c>
      <c r="U192" t="str">
        <f>IF($K192="","",percelen!IS186)</f>
        <v/>
      </c>
      <c r="V192" s="286" t="str">
        <f>IF($K192="","",percelen!IT186)</f>
        <v/>
      </c>
      <c r="W192" s="285" t="str">
        <f>activiteiten!E185</f>
        <v/>
      </c>
      <c r="X192" t="str">
        <f>IF($W192="","",activiteiten!AL185)</f>
        <v/>
      </c>
      <c r="Y192" t="str">
        <f>IF($W192="","",activiteiten!AK185)</f>
        <v/>
      </c>
      <c r="Z192" t="str">
        <f>IF($W192="","",activiteiten!AU185)</f>
        <v/>
      </c>
      <c r="AA192" t="str">
        <f>IF($W192="","",activiteiten!AW185)</f>
        <v/>
      </c>
      <c r="AB192" t="str">
        <f>IF($W192="","",activiteiten!AX185)</f>
        <v/>
      </c>
      <c r="AC192" t="str">
        <f>IF($W192="","",activiteiten!AY185)</f>
        <v/>
      </c>
      <c r="AD192" t="str">
        <f>IF($W192="","",activiteiten!AZ185)</f>
        <v/>
      </c>
      <c r="AE192" s="286" t="str">
        <f>IF($W192="","",activiteiten!BA185)</f>
        <v/>
      </c>
    </row>
    <row r="193" spans="11:31" x14ac:dyDescent="0.25">
      <c r="K193" s="285" t="str">
        <f>percelen!E187</f>
        <v/>
      </c>
      <c r="L193" t="str">
        <f>IF($K193="","",percelen!BD187)</f>
        <v/>
      </c>
      <c r="M193" t="str">
        <f>IF($K193="","",percelen!BE187)</f>
        <v/>
      </c>
      <c r="N193" t="str">
        <f>IF($K193="","",percelen!BI187)</f>
        <v/>
      </c>
      <c r="O193" t="str">
        <f>IF($K193="","",percelen!BH187)</f>
        <v/>
      </c>
      <c r="P193" t="str">
        <f>IF($K193="","",percelen!DL187)</f>
        <v/>
      </c>
      <c r="Q193" t="str">
        <f>IF($K193="","",percelen!IN187)</f>
        <v/>
      </c>
      <c r="R193" t="str">
        <f>IF($K193="","",percelen!IP187)</f>
        <v/>
      </c>
      <c r="S193" t="str">
        <f>IF($K193="","",percelen!IQ187)</f>
        <v/>
      </c>
      <c r="T193" t="str">
        <f>IF($K193="","",percelen!IR187)</f>
        <v/>
      </c>
      <c r="U193" t="str">
        <f>IF($K193="","",percelen!IS187)</f>
        <v/>
      </c>
      <c r="V193" s="286" t="str">
        <f>IF($K193="","",percelen!IT187)</f>
        <v/>
      </c>
      <c r="W193" s="285" t="str">
        <f>activiteiten!E186</f>
        <v/>
      </c>
      <c r="X193" t="str">
        <f>IF($W193="","",activiteiten!AL186)</f>
        <v/>
      </c>
      <c r="Y193" t="str">
        <f>IF($W193="","",activiteiten!AK186)</f>
        <v/>
      </c>
      <c r="Z193" t="str">
        <f>IF($W193="","",activiteiten!AU186)</f>
        <v/>
      </c>
      <c r="AA193" t="str">
        <f>IF($W193="","",activiteiten!AW186)</f>
        <v/>
      </c>
      <c r="AB193" t="str">
        <f>IF($W193="","",activiteiten!AX186)</f>
        <v/>
      </c>
      <c r="AC193" t="str">
        <f>IF($W193="","",activiteiten!AY186)</f>
        <v/>
      </c>
      <c r="AD193" t="str">
        <f>IF($W193="","",activiteiten!AZ186)</f>
        <v/>
      </c>
      <c r="AE193" s="286" t="str">
        <f>IF($W193="","",activiteiten!BA186)</f>
        <v/>
      </c>
    </row>
    <row r="194" spans="11:31" x14ac:dyDescent="0.25">
      <c r="K194" s="285" t="str">
        <f>percelen!E188</f>
        <v/>
      </c>
      <c r="L194" t="str">
        <f>IF($K194="","",percelen!BD188)</f>
        <v/>
      </c>
      <c r="M194" t="str">
        <f>IF($K194="","",percelen!BE188)</f>
        <v/>
      </c>
      <c r="N194" t="str">
        <f>IF($K194="","",percelen!BI188)</f>
        <v/>
      </c>
      <c r="O194" t="str">
        <f>IF($K194="","",percelen!BH188)</f>
        <v/>
      </c>
      <c r="P194" t="str">
        <f>IF($K194="","",percelen!DL188)</f>
        <v/>
      </c>
      <c r="Q194" t="str">
        <f>IF($K194="","",percelen!IN188)</f>
        <v/>
      </c>
      <c r="R194" t="str">
        <f>IF($K194="","",percelen!IP188)</f>
        <v/>
      </c>
      <c r="S194" t="str">
        <f>IF($K194="","",percelen!IQ188)</f>
        <v/>
      </c>
      <c r="T194" t="str">
        <f>IF($K194="","",percelen!IR188)</f>
        <v/>
      </c>
      <c r="U194" t="str">
        <f>IF($K194="","",percelen!IS188)</f>
        <v/>
      </c>
      <c r="V194" s="286" t="str">
        <f>IF($K194="","",percelen!IT188)</f>
        <v/>
      </c>
      <c r="W194" s="285" t="str">
        <f>activiteiten!E187</f>
        <v/>
      </c>
      <c r="X194" t="str">
        <f>IF($W194="","",activiteiten!AL187)</f>
        <v/>
      </c>
      <c r="Y194" t="str">
        <f>IF($W194="","",activiteiten!AK187)</f>
        <v/>
      </c>
      <c r="Z194" t="str">
        <f>IF($W194="","",activiteiten!AU187)</f>
        <v/>
      </c>
      <c r="AA194" t="str">
        <f>IF($W194="","",activiteiten!AW187)</f>
        <v/>
      </c>
      <c r="AB194" t="str">
        <f>IF($W194="","",activiteiten!AX187)</f>
        <v/>
      </c>
      <c r="AC194" t="str">
        <f>IF($W194="","",activiteiten!AY187)</f>
        <v/>
      </c>
      <c r="AD194" t="str">
        <f>IF($W194="","",activiteiten!AZ187)</f>
        <v/>
      </c>
      <c r="AE194" s="286" t="str">
        <f>IF($W194="","",activiteiten!BA187)</f>
        <v/>
      </c>
    </row>
    <row r="195" spans="11:31" x14ac:dyDescent="0.25">
      <c r="K195" s="285" t="str">
        <f>percelen!E189</f>
        <v/>
      </c>
      <c r="L195" t="str">
        <f>IF($K195="","",percelen!BD189)</f>
        <v/>
      </c>
      <c r="M195" t="str">
        <f>IF($K195="","",percelen!BE189)</f>
        <v/>
      </c>
      <c r="N195" t="str">
        <f>IF($K195="","",percelen!BI189)</f>
        <v/>
      </c>
      <c r="O195" t="str">
        <f>IF($K195="","",percelen!BH189)</f>
        <v/>
      </c>
      <c r="P195" t="str">
        <f>IF($K195="","",percelen!DL189)</f>
        <v/>
      </c>
      <c r="Q195" t="str">
        <f>IF($K195="","",percelen!IN189)</f>
        <v/>
      </c>
      <c r="R195" t="str">
        <f>IF($K195="","",percelen!IP189)</f>
        <v/>
      </c>
      <c r="S195" t="str">
        <f>IF($K195="","",percelen!IQ189)</f>
        <v/>
      </c>
      <c r="T195" t="str">
        <f>IF($K195="","",percelen!IR189)</f>
        <v/>
      </c>
      <c r="U195" t="str">
        <f>IF($K195="","",percelen!IS189)</f>
        <v/>
      </c>
      <c r="V195" s="286" t="str">
        <f>IF($K195="","",percelen!IT189)</f>
        <v/>
      </c>
      <c r="W195" s="285" t="str">
        <f>activiteiten!E188</f>
        <v/>
      </c>
      <c r="X195" t="str">
        <f>IF($W195="","",activiteiten!AL188)</f>
        <v/>
      </c>
      <c r="Y195" t="str">
        <f>IF($W195="","",activiteiten!AK188)</f>
        <v/>
      </c>
      <c r="Z195" t="str">
        <f>IF($W195="","",activiteiten!AU188)</f>
        <v/>
      </c>
      <c r="AA195" t="str">
        <f>IF($W195="","",activiteiten!AW188)</f>
        <v/>
      </c>
      <c r="AB195" t="str">
        <f>IF($W195="","",activiteiten!AX188)</f>
        <v/>
      </c>
      <c r="AC195" t="str">
        <f>IF($W195="","",activiteiten!AY188)</f>
        <v/>
      </c>
      <c r="AD195" t="str">
        <f>IF($W195="","",activiteiten!AZ188)</f>
        <v/>
      </c>
      <c r="AE195" s="286" t="str">
        <f>IF($W195="","",activiteiten!BA188)</f>
        <v/>
      </c>
    </row>
    <row r="196" spans="11:31" x14ac:dyDescent="0.25">
      <c r="K196" s="285" t="str">
        <f>percelen!E190</f>
        <v/>
      </c>
      <c r="L196" t="str">
        <f>IF($K196="","",percelen!BD190)</f>
        <v/>
      </c>
      <c r="M196" t="str">
        <f>IF($K196="","",percelen!BE190)</f>
        <v/>
      </c>
      <c r="N196" t="str">
        <f>IF($K196="","",percelen!BI190)</f>
        <v/>
      </c>
      <c r="O196" t="str">
        <f>IF($K196="","",percelen!BH190)</f>
        <v/>
      </c>
      <c r="P196" t="str">
        <f>IF($K196="","",percelen!DL190)</f>
        <v/>
      </c>
      <c r="Q196" t="str">
        <f>IF($K196="","",percelen!IN190)</f>
        <v/>
      </c>
      <c r="R196" t="str">
        <f>IF($K196="","",percelen!IP190)</f>
        <v/>
      </c>
      <c r="S196" t="str">
        <f>IF($K196="","",percelen!IQ190)</f>
        <v/>
      </c>
      <c r="T196" t="str">
        <f>IF($K196="","",percelen!IR190)</f>
        <v/>
      </c>
      <c r="U196" t="str">
        <f>IF($K196="","",percelen!IS190)</f>
        <v/>
      </c>
      <c r="V196" s="286" t="str">
        <f>IF($K196="","",percelen!IT190)</f>
        <v/>
      </c>
      <c r="W196" s="285" t="str">
        <f>activiteiten!E189</f>
        <v/>
      </c>
      <c r="X196" t="str">
        <f>IF($W196="","",activiteiten!AL189)</f>
        <v/>
      </c>
      <c r="Y196" t="str">
        <f>IF($W196="","",activiteiten!AK189)</f>
        <v/>
      </c>
      <c r="Z196" t="str">
        <f>IF($W196="","",activiteiten!AU189)</f>
        <v/>
      </c>
      <c r="AA196" t="str">
        <f>IF($W196="","",activiteiten!AW189)</f>
        <v/>
      </c>
      <c r="AB196" t="str">
        <f>IF($W196="","",activiteiten!AX189)</f>
        <v/>
      </c>
      <c r="AC196" t="str">
        <f>IF($W196="","",activiteiten!AY189)</f>
        <v/>
      </c>
      <c r="AD196" t="str">
        <f>IF($W196="","",activiteiten!AZ189)</f>
        <v/>
      </c>
      <c r="AE196" s="286" t="str">
        <f>IF($W196="","",activiteiten!BA189)</f>
        <v/>
      </c>
    </row>
    <row r="197" spans="11:31" x14ac:dyDescent="0.25">
      <c r="K197" s="285" t="str">
        <f>percelen!E191</f>
        <v/>
      </c>
      <c r="L197" t="str">
        <f>IF($K197="","",percelen!BD191)</f>
        <v/>
      </c>
      <c r="M197" t="str">
        <f>IF($K197="","",percelen!BE191)</f>
        <v/>
      </c>
      <c r="N197" t="str">
        <f>IF($K197="","",percelen!BI191)</f>
        <v/>
      </c>
      <c r="O197" t="str">
        <f>IF($K197="","",percelen!BH191)</f>
        <v/>
      </c>
      <c r="P197" t="str">
        <f>IF($K197="","",percelen!DL191)</f>
        <v/>
      </c>
      <c r="Q197" t="str">
        <f>IF($K197="","",percelen!IN191)</f>
        <v/>
      </c>
      <c r="R197" t="str">
        <f>IF($K197="","",percelen!IP191)</f>
        <v/>
      </c>
      <c r="S197" t="str">
        <f>IF($K197="","",percelen!IQ191)</f>
        <v/>
      </c>
      <c r="T197" t="str">
        <f>IF($K197="","",percelen!IR191)</f>
        <v/>
      </c>
      <c r="U197" t="str">
        <f>IF($K197="","",percelen!IS191)</f>
        <v/>
      </c>
      <c r="V197" s="286" t="str">
        <f>IF($K197="","",percelen!IT191)</f>
        <v/>
      </c>
      <c r="W197" s="285" t="str">
        <f>activiteiten!E190</f>
        <v/>
      </c>
      <c r="X197" t="str">
        <f>IF($W197="","",activiteiten!AL190)</f>
        <v/>
      </c>
      <c r="Y197" t="str">
        <f>IF($W197="","",activiteiten!AK190)</f>
        <v/>
      </c>
      <c r="Z197" t="str">
        <f>IF($W197="","",activiteiten!AU190)</f>
        <v/>
      </c>
      <c r="AA197" t="str">
        <f>IF($W197="","",activiteiten!AW190)</f>
        <v/>
      </c>
      <c r="AB197" t="str">
        <f>IF($W197="","",activiteiten!AX190)</f>
        <v/>
      </c>
      <c r="AC197" t="str">
        <f>IF($W197="","",activiteiten!AY190)</f>
        <v/>
      </c>
      <c r="AD197" t="str">
        <f>IF($W197="","",activiteiten!AZ190)</f>
        <v/>
      </c>
      <c r="AE197" s="286" t="str">
        <f>IF($W197="","",activiteiten!BA190)</f>
        <v/>
      </c>
    </row>
    <row r="198" spans="11:31" x14ac:dyDescent="0.25">
      <c r="K198" s="285" t="str">
        <f>percelen!E192</f>
        <v/>
      </c>
      <c r="L198" t="str">
        <f>IF($K198="","",percelen!BD192)</f>
        <v/>
      </c>
      <c r="M198" t="str">
        <f>IF($K198="","",percelen!BE192)</f>
        <v/>
      </c>
      <c r="N198" t="str">
        <f>IF($K198="","",percelen!BI192)</f>
        <v/>
      </c>
      <c r="O198" t="str">
        <f>IF($K198="","",percelen!BH192)</f>
        <v/>
      </c>
      <c r="P198" t="str">
        <f>IF($K198="","",percelen!DL192)</f>
        <v/>
      </c>
      <c r="Q198" t="str">
        <f>IF($K198="","",percelen!IN192)</f>
        <v/>
      </c>
      <c r="R198" t="str">
        <f>IF($K198="","",percelen!IP192)</f>
        <v/>
      </c>
      <c r="S198" t="str">
        <f>IF($K198="","",percelen!IQ192)</f>
        <v/>
      </c>
      <c r="T198" t="str">
        <f>IF($K198="","",percelen!IR192)</f>
        <v/>
      </c>
      <c r="U198" t="str">
        <f>IF($K198="","",percelen!IS192)</f>
        <v/>
      </c>
      <c r="V198" s="286" t="str">
        <f>IF($K198="","",percelen!IT192)</f>
        <v/>
      </c>
      <c r="W198" s="285" t="str">
        <f>activiteiten!E191</f>
        <v/>
      </c>
      <c r="X198" t="str">
        <f>IF($W198="","",activiteiten!AL191)</f>
        <v/>
      </c>
      <c r="Y198" t="str">
        <f>IF($W198="","",activiteiten!AK191)</f>
        <v/>
      </c>
      <c r="Z198" t="str">
        <f>IF($W198="","",activiteiten!AU191)</f>
        <v/>
      </c>
      <c r="AA198" t="str">
        <f>IF($W198="","",activiteiten!AW191)</f>
        <v/>
      </c>
      <c r="AB198" t="str">
        <f>IF($W198="","",activiteiten!AX191)</f>
        <v/>
      </c>
      <c r="AC198" t="str">
        <f>IF($W198="","",activiteiten!AY191)</f>
        <v/>
      </c>
      <c r="AD198" t="str">
        <f>IF($W198="","",activiteiten!AZ191)</f>
        <v/>
      </c>
      <c r="AE198" s="286" t="str">
        <f>IF($W198="","",activiteiten!BA191)</f>
        <v/>
      </c>
    </row>
    <row r="199" spans="11:31" x14ac:dyDescent="0.25">
      <c r="K199" s="285" t="str">
        <f>percelen!E193</f>
        <v/>
      </c>
      <c r="L199" t="str">
        <f>IF($K199="","",percelen!BD193)</f>
        <v/>
      </c>
      <c r="M199" t="str">
        <f>IF($K199="","",percelen!BE193)</f>
        <v/>
      </c>
      <c r="N199" t="str">
        <f>IF($K199="","",percelen!BI193)</f>
        <v/>
      </c>
      <c r="O199" t="str">
        <f>IF($K199="","",percelen!BH193)</f>
        <v/>
      </c>
      <c r="P199" t="str">
        <f>IF($K199="","",percelen!DL193)</f>
        <v/>
      </c>
      <c r="Q199" t="str">
        <f>IF($K199="","",percelen!IN193)</f>
        <v/>
      </c>
      <c r="R199" t="str">
        <f>IF($K199="","",percelen!IP193)</f>
        <v/>
      </c>
      <c r="S199" t="str">
        <f>IF($K199="","",percelen!IQ193)</f>
        <v/>
      </c>
      <c r="T199" t="str">
        <f>IF($K199="","",percelen!IR193)</f>
        <v/>
      </c>
      <c r="U199" t="str">
        <f>IF($K199="","",percelen!IS193)</f>
        <v/>
      </c>
      <c r="V199" s="286" t="str">
        <f>IF($K199="","",percelen!IT193)</f>
        <v/>
      </c>
      <c r="W199" s="285" t="str">
        <f>activiteiten!E192</f>
        <v/>
      </c>
      <c r="X199" t="str">
        <f>IF($W199="","",activiteiten!AL192)</f>
        <v/>
      </c>
      <c r="Y199" t="str">
        <f>IF($W199="","",activiteiten!AK192)</f>
        <v/>
      </c>
      <c r="Z199" t="str">
        <f>IF($W199="","",activiteiten!AU192)</f>
        <v/>
      </c>
      <c r="AA199" t="str">
        <f>IF($W199="","",activiteiten!AW192)</f>
        <v/>
      </c>
      <c r="AB199" t="str">
        <f>IF($W199="","",activiteiten!AX192)</f>
        <v/>
      </c>
      <c r="AC199" t="str">
        <f>IF($W199="","",activiteiten!AY192)</f>
        <v/>
      </c>
      <c r="AD199" t="str">
        <f>IF($W199="","",activiteiten!AZ192)</f>
        <v/>
      </c>
      <c r="AE199" s="286" t="str">
        <f>IF($W199="","",activiteiten!BA192)</f>
        <v/>
      </c>
    </row>
    <row r="200" spans="11:31" x14ac:dyDescent="0.25">
      <c r="K200" s="285" t="str">
        <f>percelen!E194</f>
        <v/>
      </c>
      <c r="L200" t="str">
        <f>IF($K200="","",percelen!BD194)</f>
        <v/>
      </c>
      <c r="M200" t="str">
        <f>IF($K200="","",percelen!BE194)</f>
        <v/>
      </c>
      <c r="N200" t="str">
        <f>IF($K200="","",percelen!BI194)</f>
        <v/>
      </c>
      <c r="O200" t="str">
        <f>IF($K200="","",percelen!BH194)</f>
        <v/>
      </c>
      <c r="P200" t="str">
        <f>IF($K200="","",percelen!DL194)</f>
        <v/>
      </c>
      <c r="Q200" t="str">
        <f>IF($K200="","",percelen!IN194)</f>
        <v/>
      </c>
      <c r="R200" t="str">
        <f>IF($K200="","",percelen!IP194)</f>
        <v/>
      </c>
      <c r="S200" t="str">
        <f>IF($K200="","",percelen!IQ194)</f>
        <v/>
      </c>
      <c r="T200" t="str">
        <f>IF($K200="","",percelen!IR194)</f>
        <v/>
      </c>
      <c r="U200" t="str">
        <f>IF($K200="","",percelen!IS194)</f>
        <v/>
      </c>
      <c r="V200" s="286" t="str">
        <f>IF($K200="","",percelen!IT194)</f>
        <v/>
      </c>
      <c r="W200" s="285" t="str">
        <f>activiteiten!E193</f>
        <v/>
      </c>
      <c r="X200" t="str">
        <f>IF($W200="","",activiteiten!AL193)</f>
        <v/>
      </c>
      <c r="Y200" t="str">
        <f>IF($W200="","",activiteiten!AK193)</f>
        <v/>
      </c>
      <c r="Z200" t="str">
        <f>IF($W200="","",activiteiten!AU193)</f>
        <v/>
      </c>
      <c r="AA200" t="str">
        <f>IF($W200="","",activiteiten!AW193)</f>
        <v/>
      </c>
      <c r="AB200" t="str">
        <f>IF($W200="","",activiteiten!AX193)</f>
        <v/>
      </c>
      <c r="AC200" t="str">
        <f>IF($W200="","",activiteiten!AY193)</f>
        <v/>
      </c>
      <c r="AD200" t="str">
        <f>IF($W200="","",activiteiten!AZ193)</f>
        <v/>
      </c>
      <c r="AE200" s="286" t="str">
        <f>IF($W200="","",activiteiten!BA193)</f>
        <v/>
      </c>
    </row>
    <row r="201" spans="11:31" x14ac:dyDescent="0.25">
      <c r="K201" s="285" t="str">
        <f>percelen!E195</f>
        <v/>
      </c>
      <c r="L201" t="str">
        <f>IF($K201="","",percelen!BD195)</f>
        <v/>
      </c>
      <c r="M201" t="str">
        <f>IF($K201="","",percelen!BE195)</f>
        <v/>
      </c>
      <c r="N201" t="str">
        <f>IF($K201="","",percelen!BI195)</f>
        <v/>
      </c>
      <c r="O201" t="str">
        <f>IF($K201="","",percelen!BH195)</f>
        <v/>
      </c>
      <c r="P201" t="str">
        <f>IF($K201="","",percelen!DL195)</f>
        <v/>
      </c>
      <c r="Q201" t="str">
        <f>IF($K201="","",percelen!IN195)</f>
        <v/>
      </c>
      <c r="R201" t="str">
        <f>IF($K201="","",percelen!IP195)</f>
        <v/>
      </c>
      <c r="S201" t="str">
        <f>IF($K201="","",percelen!IQ195)</f>
        <v/>
      </c>
      <c r="T201" t="str">
        <f>IF($K201="","",percelen!IR195)</f>
        <v/>
      </c>
      <c r="U201" t="str">
        <f>IF($K201="","",percelen!IS195)</f>
        <v/>
      </c>
      <c r="V201" s="286" t="str">
        <f>IF($K201="","",percelen!IT195)</f>
        <v/>
      </c>
      <c r="W201" s="285" t="str">
        <f>activiteiten!E194</f>
        <v/>
      </c>
      <c r="X201" t="str">
        <f>IF($W201="","",activiteiten!AL194)</f>
        <v/>
      </c>
      <c r="Y201" t="str">
        <f>IF($W201="","",activiteiten!AK194)</f>
        <v/>
      </c>
      <c r="Z201" t="str">
        <f>IF($W201="","",activiteiten!AU194)</f>
        <v/>
      </c>
      <c r="AA201" t="str">
        <f>IF($W201="","",activiteiten!AW194)</f>
        <v/>
      </c>
      <c r="AB201" t="str">
        <f>IF($W201="","",activiteiten!AX194)</f>
        <v/>
      </c>
      <c r="AC201" t="str">
        <f>IF($W201="","",activiteiten!AY194)</f>
        <v/>
      </c>
      <c r="AD201" t="str">
        <f>IF($W201="","",activiteiten!AZ194)</f>
        <v/>
      </c>
      <c r="AE201" s="286" t="str">
        <f>IF($W201="","",activiteiten!BA194)</f>
        <v/>
      </c>
    </row>
    <row r="202" spans="11:31" x14ac:dyDescent="0.25">
      <c r="K202" s="285" t="str">
        <f>percelen!E196</f>
        <v/>
      </c>
      <c r="L202" t="str">
        <f>IF($K202="","",percelen!BD196)</f>
        <v/>
      </c>
      <c r="M202" t="str">
        <f>IF($K202="","",percelen!BE196)</f>
        <v/>
      </c>
      <c r="N202" t="str">
        <f>IF($K202="","",percelen!BI196)</f>
        <v/>
      </c>
      <c r="O202" t="str">
        <f>IF($K202="","",percelen!BH196)</f>
        <v/>
      </c>
      <c r="P202" t="str">
        <f>IF($K202="","",percelen!DL196)</f>
        <v/>
      </c>
      <c r="Q202" t="str">
        <f>IF($K202="","",percelen!IN196)</f>
        <v/>
      </c>
      <c r="R202" t="str">
        <f>IF($K202="","",percelen!IP196)</f>
        <v/>
      </c>
      <c r="S202" t="str">
        <f>IF($K202="","",percelen!IQ196)</f>
        <v/>
      </c>
      <c r="T202" t="str">
        <f>IF($K202="","",percelen!IR196)</f>
        <v/>
      </c>
      <c r="U202" t="str">
        <f>IF($K202="","",percelen!IS196)</f>
        <v/>
      </c>
      <c r="V202" s="286" t="str">
        <f>IF($K202="","",percelen!IT196)</f>
        <v/>
      </c>
      <c r="W202" s="285" t="str">
        <f>activiteiten!E195</f>
        <v/>
      </c>
      <c r="X202" t="str">
        <f>IF($W202="","",activiteiten!AL195)</f>
        <v/>
      </c>
      <c r="Y202" t="str">
        <f>IF($W202="","",activiteiten!AK195)</f>
        <v/>
      </c>
      <c r="Z202" t="str">
        <f>IF($W202="","",activiteiten!AU195)</f>
        <v/>
      </c>
      <c r="AA202" t="str">
        <f>IF($W202="","",activiteiten!AW195)</f>
        <v/>
      </c>
      <c r="AB202" t="str">
        <f>IF($W202="","",activiteiten!AX195)</f>
        <v/>
      </c>
      <c r="AC202" t="str">
        <f>IF($W202="","",activiteiten!AY195)</f>
        <v/>
      </c>
      <c r="AD202" t="str">
        <f>IF($W202="","",activiteiten!AZ195)</f>
        <v/>
      </c>
      <c r="AE202" s="286" t="str">
        <f>IF($W202="","",activiteiten!BA195)</f>
        <v/>
      </c>
    </row>
    <row r="203" spans="11:31" x14ac:dyDescent="0.25">
      <c r="K203" s="285" t="str">
        <f>percelen!E197</f>
        <v/>
      </c>
      <c r="L203" t="str">
        <f>IF($K203="","",percelen!BD197)</f>
        <v/>
      </c>
      <c r="M203" t="str">
        <f>IF($K203="","",percelen!BE197)</f>
        <v/>
      </c>
      <c r="N203" t="str">
        <f>IF($K203="","",percelen!BI197)</f>
        <v/>
      </c>
      <c r="O203" t="str">
        <f>IF($K203="","",percelen!BH197)</f>
        <v/>
      </c>
      <c r="P203" t="str">
        <f>IF($K203="","",percelen!DL197)</f>
        <v/>
      </c>
      <c r="Q203" t="str">
        <f>IF($K203="","",percelen!IN197)</f>
        <v/>
      </c>
      <c r="R203" t="str">
        <f>IF($K203="","",percelen!IP197)</f>
        <v/>
      </c>
      <c r="S203" t="str">
        <f>IF($K203="","",percelen!IQ197)</f>
        <v/>
      </c>
      <c r="T203" t="str">
        <f>IF($K203="","",percelen!IR197)</f>
        <v/>
      </c>
      <c r="U203" t="str">
        <f>IF($K203="","",percelen!IS197)</f>
        <v/>
      </c>
      <c r="V203" s="286" t="str">
        <f>IF($K203="","",percelen!IT197)</f>
        <v/>
      </c>
      <c r="W203" s="285" t="str">
        <f>activiteiten!E196</f>
        <v/>
      </c>
      <c r="X203" t="str">
        <f>IF($W203="","",activiteiten!AL196)</f>
        <v/>
      </c>
      <c r="Y203" t="str">
        <f>IF($W203="","",activiteiten!AK196)</f>
        <v/>
      </c>
      <c r="Z203" t="str">
        <f>IF($W203="","",activiteiten!AU196)</f>
        <v/>
      </c>
      <c r="AA203" t="str">
        <f>IF($W203="","",activiteiten!AW196)</f>
        <v/>
      </c>
      <c r="AB203" t="str">
        <f>IF($W203="","",activiteiten!AX196)</f>
        <v/>
      </c>
      <c r="AC203" t="str">
        <f>IF($W203="","",activiteiten!AY196)</f>
        <v/>
      </c>
      <c r="AD203" t="str">
        <f>IF($W203="","",activiteiten!AZ196)</f>
        <v/>
      </c>
      <c r="AE203" s="286" t="str">
        <f>IF($W203="","",activiteiten!BA196)</f>
        <v/>
      </c>
    </row>
    <row r="204" spans="11:31" x14ac:dyDescent="0.25">
      <c r="K204" s="285" t="str">
        <f>percelen!E198</f>
        <v/>
      </c>
      <c r="L204" t="str">
        <f>IF($K204="","",percelen!BD198)</f>
        <v/>
      </c>
      <c r="M204" t="str">
        <f>IF($K204="","",percelen!BE198)</f>
        <v/>
      </c>
      <c r="N204" t="str">
        <f>IF($K204="","",percelen!BI198)</f>
        <v/>
      </c>
      <c r="O204" t="str">
        <f>IF($K204="","",percelen!BH198)</f>
        <v/>
      </c>
      <c r="P204" t="str">
        <f>IF($K204="","",percelen!DL198)</f>
        <v/>
      </c>
      <c r="Q204" t="str">
        <f>IF($K204="","",percelen!IN198)</f>
        <v/>
      </c>
      <c r="R204" t="str">
        <f>IF($K204="","",percelen!IP198)</f>
        <v/>
      </c>
      <c r="S204" t="str">
        <f>IF($K204="","",percelen!IQ198)</f>
        <v/>
      </c>
      <c r="T204" t="str">
        <f>IF($K204="","",percelen!IR198)</f>
        <v/>
      </c>
      <c r="U204" t="str">
        <f>IF($K204="","",percelen!IS198)</f>
        <v/>
      </c>
      <c r="V204" s="286" t="str">
        <f>IF($K204="","",percelen!IT198)</f>
        <v/>
      </c>
      <c r="W204" s="285" t="str">
        <f>activiteiten!E197</f>
        <v/>
      </c>
      <c r="X204" t="str">
        <f>IF($W204="","",activiteiten!AL197)</f>
        <v/>
      </c>
      <c r="Y204" t="str">
        <f>IF($W204="","",activiteiten!AK197)</f>
        <v/>
      </c>
      <c r="Z204" t="str">
        <f>IF($W204="","",activiteiten!AU197)</f>
        <v/>
      </c>
      <c r="AA204" t="str">
        <f>IF($W204="","",activiteiten!AW197)</f>
        <v/>
      </c>
      <c r="AB204" t="str">
        <f>IF($W204="","",activiteiten!AX197)</f>
        <v/>
      </c>
      <c r="AC204" t="str">
        <f>IF($W204="","",activiteiten!AY197)</f>
        <v/>
      </c>
      <c r="AD204" t="str">
        <f>IF($W204="","",activiteiten!AZ197)</f>
        <v/>
      </c>
      <c r="AE204" s="286" t="str">
        <f>IF($W204="","",activiteiten!BA197)</f>
        <v/>
      </c>
    </row>
    <row r="205" spans="11:31" x14ac:dyDescent="0.25">
      <c r="K205" s="285" t="str">
        <f>percelen!E199</f>
        <v/>
      </c>
      <c r="L205" t="str">
        <f>IF($K205="","",percelen!BD199)</f>
        <v/>
      </c>
      <c r="M205" t="str">
        <f>IF($K205="","",percelen!BE199)</f>
        <v/>
      </c>
      <c r="N205" t="str">
        <f>IF($K205="","",percelen!BI199)</f>
        <v/>
      </c>
      <c r="O205" t="str">
        <f>IF($K205="","",percelen!BH199)</f>
        <v/>
      </c>
      <c r="P205" t="str">
        <f>IF($K205="","",percelen!DL199)</f>
        <v/>
      </c>
      <c r="Q205" t="str">
        <f>IF($K205="","",percelen!IN199)</f>
        <v/>
      </c>
      <c r="R205" t="str">
        <f>IF($K205="","",percelen!IP199)</f>
        <v/>
      </c>
      <c r="S205" t="str">
        <f>IF($K205="","",percelen!IQ199)</f>
        <v/>
      </c>
      <c r="T205" t="str">
        <f>IF($K205="","",percelen!IR199)</f>
        <v/>
      </c>
      <c r="U205" t="str">
        <f>IF($K205="","",percelen!IS199)</f>
        <v/>
      </c>
      <c r="V205" s="286" t="str">
        <f>IF($K205="","",percelen!IT199)</f>
        <v/>
      </c>
      <c r="W205" s="285" t="str">
        <f>activiteiten!E198</f>
        <v/>
      </c>
      <c r="X205" t="str">
        <f>IF($W205="","",activiteiten!AL198)</f>
        <v/>
      </c>
      <c r="Y205" t="str">
        <f>IF($W205="","",activiteiten!AK198)</f>
        <v/>
      </c>
      <c r="Z205" t="str">
        <f>IF($W205="","",activiteiten!AU198)</f>
        <v/>
      </c>
      <c r="AA205" t="str">
        <f>IF($W205="","",activiteiten!AW198)</f>
        <v/>
      </c>
      <c r="AB205" t="str">
        <f>IF($W205="","",activiteiten!AX198)</f>
        <v/>
      </c>
      <c r="AC205" t="str">
        <f>IF($W205="","",activiteiten!AY198)</f>
        <v/>
      </c>
      <c r="AD205" t="str">
        <f>IF($W205="","",activiteiten!AZ198)</f>
        <v/>
      </c>
      <c r="AE205" s="286" t="str">
        <f>IF($W205="","",activiteiten!BA198)</f>
        <v/>
      </c>
    </row>
    <row r="206" spans="11:31" x14ac:dyDescent="0.25">
      <c r="K206" s="285" t="str">
        <f>percelen!E200</f>
        <v/>
      </c>
      <c r="L206" t="str">
        <f>IF($K206="","",percelen!BD200)</f>
        <v/>
      </c>
      <c r="M206" t="str">
        <f>IF($K206="","",percelen!BE200)</f>
        <v/>
      </c>
      <c r="N206" t="str">
        <f>IF($K206="","",percelen!BI200)</f>
        <v/>
      </c>
      <c r="O206" t="str">
        <f>IF($K206="","",percelen!BH200)</f>
        <v/>
      </c>
      <c r="P206" t="str">
        <f>IF($K206="","",percelen!DL200)</f>
        <v/>
      </c>
      <c r="Q206" t="str">
        <f>IF($K206="","",percelen!IN200)</f>
        <v/>
      </c>
      <c r="R206" t="str">
        <f>IF($K206="","",percelen!IP200)</f>
        <v/>
      </c>
      <c r="S206" t="str">
        <f>IF($K206="","",percelen!IQ200)</f>
        <v/>
      </c>
      <c r="T206" t="str">
        <f>IF($K206="","",percelen!IR200)</f>
        <v/>
      </c>
      <c r="U206" t="str">
        <f>IF($K206="","",percelen!IS200)</f>
        <v/>
      </c>
      <c r="V206" s="286" t="str">
        <f>IF($K206="","",percelen!IT200)</f>
        <v/>
      </c>
      <c r="W206" s="285" t="str">
        <f>activiteiten!E199</f>
        <v/>
      </c>
      <c r="X206" t="str">
        <f>IF($W206="","",activiteiten!AL199)</f>
        <v/>
      </c>
      <c r="Y206" t="str">
        <f>IF($W206="","",activiteiten!AK199)</f>
        <v/>
      </c>
      <c r="Z206" t="str">
        <f>IF($W206="","",activiteiten!AU199)</f>
        <v/>
      </c>
      <c r="AA206" t="str">
        <f>IF($W206="","",activiteiten!AW199)</f>
        <v/>
      </c>
      <c r="AB206" t="str">
        <f>IF($W206="","",activiteiten!AX199)</f>
        <v/>
      </c>
      <c r="AC206" t="str">
        <f>IF($W206="","",activiteiten!AY199)</f>
        <v/>
      </c>
      <c r="AD206" t="str">
        <f>IF($W206="","",activiteiten!AZ199)</f>
        <v/>
      </c>
      <c r="AE206" s="286" t="str">
        <f>IF($W206="","",activiteiten!BA199)</f>
        <v/>
      </c>
    </row>
    <row r="207" spans="11:31" x14ac:dyDescent="0.25">
      <c r="K207" s="285" t="str">
        <f>percelen!E201</f>
        <v/>
      </c>
      <c r="L207" t="str">
        <f>IF($K207="","",percelen!BD201)</f>
        <v/>
      </c>
      <c r="M207" t="str">
        <f>IF($K207="","",percelen!BE201)</f>
        <v/>
      </c>
      <c r="N207" t="str">
        <f>IF($K207="","",percelen!BI201)</f>
        <v/>
      </c>
      <c r="O207" t="str">
        <f>IF($K207="","",percelen!BH201)</f>
        <v/>
      </c>
      <c r="P207" t="str">
        <f>IF($K207="","",percelen!DL201)</f>
        <v/>
      </c>
      <c r="Q207" t="str">
        <f>IF($K207="","",percelen!IN201)</f>
        <v/>
      </c>
      <c r="R207" t="str">
        <f>IF($K207="","",percelen!IP201)</f>
        <v/>
      </c>
      <c r="S207" t="str">
        <f>IF($K207="","",percelen!IQ201)</f>
        <v/>
      </c>
      <c r="T207" t="str">
        <f>IF($K207="","",percelen!IR201)</f>
        <v/>
      </c>
      <c r="U207" t="str">
        <f>IF($K207="","",percelen!IS201)</f>
        <v/>
      </c>
      <c r="V207" s="286" t="str">
        <f>IF($K207="","",percelen!IT201)</f>
        <v/>
      </c>
      <c r="W207" s="285" t="str">
        <f>activiteiten!E200</f>
        <v/>
      </c>
      <c r="X207" t="str">
        <f>IF($W207="","",activiteiten!AL200)</f>
        <v/>
      </c>
      <c r="Y207" t="str">
        <f>IF($W207="","",activiteiten!AK200)</f>
        <v/>
      </c>
      <c r="Z207" t="str">
        <f>IF($W207="","",activiteiten!AU200)</f>
        <v/>
      </c>
      <c r="AA207" t="str">
        <f>IF($W207="","",activiteiten!AW200)</f>
        <v/>
      </c>
      <c r="AB207" t="str">
        <f>IF($W207="","",activiteiten!AX200)</f>
        <v/>
      </c>
      <c r="AC207" t="str">
        <f>IF($W207="","",activiteiten!AY200)</f>
        <v/>
      </c>
      <c r="AD207" t="str">
        <f>IF($W207="","",activiteiten!AZ200)</f>
        <v/>
      </c>
      <c r="AE207" s="286" t="str">
        <f>IF($W207="","",activiteiten!BA200)</f>
        <v/>
      </c>
    </row>
    <row r="208" spans="11:31" x14ac:dyDescent="0.25">
      <c r="K208" s="285" t="str">
        <f>percelen!E202</f>
        <v/>
      </c>
      <c r="L208" t="str">
        <f>IF($K208="","",percelen!BD202)</f>
        <v/>
      </c>
      <c r="M208" t="str">
        <f>IF($K208="","",percelen!BE202)</f>
        <v/>
      </c>
      <c r="N208" t="str">
        <f>IF($K208="","",percelen!BI202)</f>
        <v/>
      </c>
      <c r="O208" t="str">
        <f>IF($K208="","",percelen!BH202)</f>
        <v/>
      </c>
      <c r="P208" t="str">
        <f>IF($K208="","",percelen!DL202)</f>
        <v/>
      </c>
      <c r="Q208" t="str">
        <f>IF($K208="","",percelen!IN202)</f>
        <v/>
      </c>
      <c r="R208" t="str">
        <f>IF($K208="","",percelen!IP202)</f>
        <v/>
      </c>
      <c r="S208" t="str">
        <f>IF($K208="","",percelen!IQ202)</f>
        <v/>
      </c>
      <c r="T208" t="str">
        <f>IF($K208="","",percelen!IR202)</f>
        <v/>
      </c>
      <c r="U208" t="str">
        <f>IF($K208="","",percelen!IS202)</f>
        <v/>
      </c>
      <c r="V208" s="286" t="str">
        <f>IF($K208="","",percelen!IT202)</f>
        <v/>
      </c>
      <c r="W208" s="285" t="str">
        <f>activiteiten!E201</f>
        <v/>
      </c>
      <c r="X208" t="str">
        <f>IF($W208="","",activiteiten!AL201)</f>
        <v/>
      </c>
      <c r="Y208" t="str">
        <f>IF($W208="","",activiteiten!AK201)</f>
        <v/>
      </c>
      <c r="Z208" t="str">
        <f>IF($W208="","",activiteiten!AU201)</f>
        <v/>
      </c>
      <c r="AA208" t="str">
        <f>IF($W208="","",activiteiten!AW201)</f>
        <v/>
      </c>
      <c r="AB208" t="str">
        <f>IF($W208="","",activiteiten!AX201)</f>
        <v/>
      </c>
      <c r="AC208" t="str">
        <f>IF($W208="","",activiteiten!AY201)</f>
        <v/>
      </c>
      <c r="AD208" t="str">
        <f>IF($W208="","",activiteiten!AZ201)</f>
        <v/>
      </c>
      <c r="AE208" s="286" t="str">
        <f>IF($W208="","",activiteiten!BA201)</f>
        <v/>
      </c>
    </row>
    <row r="209" spans="11:31" x14ac:dyDescent="0.25">
      <c r="K209" s="285" t="str">
        <f>percelen!E203</f>
        <v/>
      </c>
      <c r="L209" t="str">
        <f>IF($K209="","",percelen!BD203)</f>
        <v/>
      </c>
      <c r="M209" t="str">
        <f>IF($K209="","",percelen!BE203)</f>
        <v/>
      </c>
      <c r="N209" t="str">
        <f>IF($K209="","",percelen!BI203)</f>
        <v/>
      </c>
      <c r="O209" t="str">
        <f>IF($K209="","",percelen!BH203)</f>
        <v/>
      </c>
      <c r="P209" t="str">
        <f>IF($K209="","",percelen!DL203)</f>
        <v/>
      </c>
      <c r="Q209" t="str">
        <f>IF($K209="","",percelen!IN203)</f>
        <v/>
      </c>
      <c r="R209" t="str">
        <f>IF($K209="","",percelen!IP203)</f>
        <v/>
      </c>
      <c r="S209" t="str">
        <f>IF($K209="","",percelen!IQ203)</f>
        <v/>
      </c>
      <c r="T209" t="str">
        <f>IF($K209="","",percelen!IR203)</f>
        <v/>
      </c>
      <c r="U209" t="str">
        <f>IF($K209="","",percelen!IS203)</f>
        <v/>
      </c>
      <c r="V209" s="286" t="str">
        <f>IF($K209="","",percelen!IT203)</f>
        <v/>
      </c>
      <c r="W209" s="285" t="str">
        <f>activiteiten!E202</f>
        <v/>
      </c>
      <c r="X209" t="str">
        <f>IF($W209="","",activiteiten!AL202)</f>
        <v/>
      </c>
      <c r="Y209" t="str">
        <f>IF($W209="","",activiteiten!AK202)</f>
        <v/>
      </c>
      <c r="Z209" t="str">
        <f>IF($W209="","",activiteiten!AU202)</f>
        <v/>
      </c>
      <c r="AA209" t="str">
        <f>IF($W209="","",activiteiten!AW202)</f>
        <v/>
      </c>
      <c r="AB209" t="str">
        <f>IF($W209="","",activiteiten!AX202)</f>
        <v/>
      </c>
      <c r="AC209" t="str">
        <f>IF($W209="","",activiteiten!AY202)</f>
        <v/>
      </c>
      <c r="AD209" t="str">
        <f>IF($W209="","",activiteiten!AZ202)</f>
        <v/>
      </c>
      <c r="AE209" s="286" t="str">
        <f>IF($W209="","",activiteiten!BA202)</f>
        <v/>
      </c>
    </row>
    <row r="210" spans="11:31" x14ac:dyDescent="0.25">
      <c r="K210" s="285" t="str">
        <f>percelen!E204</f>
        <v/>
      </c>
      <c r="L210" t="str">
        <f>IF($K210="","",percelen!BD204)</f>
        <v/>
      </c>
      <c r="M210" t="str">
        <f>IF($K210="","",percelen!BE204)</f>
        <v/>
      </c>
      <c r="N210" t="str">
        <f>IF($K210="","",percelen!BI204)</f>
        <v/>
      </c>
      <c r="O210" t="str">
        <f>IF($K210="","",percelen!BH204)</f>
        <v/>
      </c>
      <c r="P210" t="str">
        <f>IF($K210="","",percelen!DL204)</f>
        <v/>
      </c>
      <c r="Q210" t="str">
        <f>IF($K210="","",percelen!IN204)</f>
        <v/>
      </c>
      <c r="R210" t="str">
        <f>IF($K210="","",percelen!IP204)</f>
        <v/>
      </c>
      <c r="S210" t="str">
        <f>IF($K210="","",percelen!IQ204)</f>
        <v/>
      </c>
      <c r="T210" t="str">
        <f>IF($K210="","",percelen!IR204)</f>
        <v/>
      </c>
      <c r="U210" t="str">
        <f>IF($K210="","",percelen!IS204)</f>
        <v/>
      </c>
      <c r="V210" s="286" t="str">
        <f>IF($K210="","",percelen!IT204)</f>
        <v/>
      </c>
      <c r="W210" s="285" t="str">
        <f>activiteiten!E203</f>
        <v/>
      </c>
      <c r="X210" t="str">
        <f>IF($W210="","",activiteiten!AL203)</f>
        <v/>
      </c>
      <c r="Y210" t="str">
        <f>IF($W210="","",activiteiten!AK203)</f>
        <v/>
      </c>
      <c r="Z210" t="str">
        <f>IF($W210="","",activiteiten!AU203)</f>
        <v/>
      </c>
      <c r="AA210" t="str">
        <f>IF($W210="","",activiteiten!AW203)</f>
        <v/>
      </c>
      <c r="AB210" t="str">
        <f>IF($W210="","",activiteiten!AX203)</f>
        <v/>
      </c>
      <c r="AC210" t="str">
        <f>IF($W210="","",activiteiten!AY203)</f>
        <v/>
      </c>
      <c r="AD210" t="str">
        <f>IF($W210="","",activiteiten!AZ203)</f>
        <v/>
      </c>
      <c r="AE210" s="286" t="str">
        <f>IF($W210="","",activiteiten!BA203)</f>
        <v/>
      </c>
    </row>
    <row r="211" spans="11:31" x14ac:dyDescent="0.25">
      <c r="K211" s="285" t="str">
        <f>percelen!E205</f>
        <v/>
      </c>
      <c r="L211" t="str">
        <f>IF($K211="","",percelen!BD205)</f>
        <v/>
      </c>
      <c r="M211" t="str">
        <f>IF($K211="","",percelen!BE205)</f>
        <v/>
      </c>
      <c r="N211" t="str">
        <f>IF($K211="","",percelen!BI205)</f>
        <v/>
      </c>
      <c r="O211" t="str">
        <f>IF($K211="","",percelen!BH205)</f>
        <v/>
      </c>
      <c r="P211" t="str">
        <f>IF($K211="","",percelen!DL205)</f>
        <v/>
      </c>
      <c r="Q211" t="str">
        <f>IF($K211="","",percelen!IN205)</f>
        <v/>
      </c>
      <c r="R211" t="str">
        <f>IF($K211="","",percelen!IP205)</f>
        <v/>
      </c>
      <c r="S211" t="str">
        <f>IF($K211="","",percelen!IQ205)</f>
        <v/>
      </c>
      <c r="T211" t="str">
        <f>IF($K211="","",percelen!IR205)</f>
        <v/>
      </c>
      <c r="U211" t="str">
        <f>IF($K211="","",percelen!IS205)</f>
        <v/>
      </c>
      <c r="V211" s="286" t="str">
        <f>IF($K211="","",percelen!IT205)</f>
        <v/>
      </c>
      <c r="W211" s="285" t="str">
        <f>activiteiten!E204</f>
        <v/>
      </c>
      <c r="X211" t="str">
        <f>IF($W211="","",activiteiten!AL204)</f>
        <v/>
      </c>
      <c r="Y211" t="str">
        <f>IF($W211="","",activiteiten!AK204)</f>
        <v/>
      </c>
      <c r="Z211" t="str">
        <f>IF($W211="","",activiteiten!AU204)</f>
        <v/>
      </c>
      <c r="AA211" t="str">
        <f>IF($W211="","",activiteiten!AW204)</f>
        <v/>
      </c>
      <c r="AB211" t="str">
        <f>IF($W211="","",activiteiten!AX204)</f>
        <v/>
      </c>
      <c r="AC211" t="str">
        <f>IF($W211="","",activiteiten!AY204)</f>
        <v/>
      </c>
      <c r="AD211" t="str">
        <f>IF($W211="","",activiteiten!AZ204)</f>
        <v/>
      </c>
      <c r="AE211" s="286" t="str">
        <f>IF($W211="","",activiteiten!BA204)</f>
        <v/>
      </c>
    </row>
    <row r="212" spans="11:31" x14ac:dyDescent="0.25">
      <c r="K212" s="285" t="str">
        <f>percelen!E206</f>
        <v/>
      </c>
      <c r="L212" t="str">
        <f>IF($K212="","",percelen!BD206)</f>
        <v/>
      </c>
      <c r="M212" t="str">
        <f>IF($K212="","",percelen!BE206)</f>
        <v/>
      </c>
      <c r="N212" t="str">
        <f>IF($K212="","",percelen!BI206)</f>
        <v/>
      </c>
      <c r="O212" t="str">
        <f>IF($K212="","",percelen!BH206)</f>
        <v/>
      </c>
      <c r="P212" t="str">
        <f>IF($K212="","",percelen!DL206)</f>
        <v/>
      </c>
      <c r="Q212" t="str">
        <f>IF($K212="","",percelen!IN206)</f>
        <v/>
      </c>
      <c r="R212" t="str">
        <f>IF($K212="","",percelen!IP206)</f>
        <v/>
      </c>
      <c r="S212" t="str">
        <f>IF($K212="","",percelen!IQ206)</f>
        <v/>
      </c>
      <c r="T212" t="str">
        <f>IF($K212="","",percelen!IR206)</f>
        <v/>
      </c>
      <c r="U212" t="str">
        <f>IF($K212="","",percelen!IS206)</f>
        <v/>
      </c>
      <c r="V212" s="286" t="str">
        <f>IF($K212="","",percelen!IT206)</f>
        <v/>
      </c>
      <c r="W212" s="285" t="str">
        <f>activiteiten!E205</f>
        <v/>
      </c>
      <c r="X212" t="str">
        <f>IF($W212="","",activiteiten!AL205)</f>
        <v/>
      </c>
      <c r="Y212" t="str">
        <f>IF($W212="","",activiteiten!AK205)</f>
        <v/>
      </c>
      <c r="Z212" t="str">
        <f>IF($W212="","",activiteiten!AU205)</f>
        <v/>
      </c>
      <c r="AA212" t="str">
        <f>IF($W212="","",activiteiten!AW205)</f>
        <v/>
      </c>
      <c r="AB212" t="str">
        <f>IF($W212="","",activiteiten!AX205)</f>
        <v/>
      </c>
      <c r="AC212" t="str">
        <f>IF($W212="","",activiteiten!AY205)</f>
        <v/>
      </c>
      <c r="AD212" t="str">
        <f>IF($W212="","",activiteiten!AZ205)</f>
        <v/>
      </c>
      <c r="AE212" s="286" t="str">
        <f>IF($W212="","",activiteiten!BA205)</f>
        <v/>
      </c>
    </row>
    <row r="213" spans="11:31" x14ac:dyDescent="0.25">
      <c r="K213" s="285" t="str">
        <f>percelen!E207</f>
        <v/>
      </c>
      <c r="L213" t="str">
        <f>IF($K213="","",percelen!BD207)</f>
        <v/>
      </c>
      <c r="M213" t="str">
        <f>IF($K213="","",percelen!BE207)</f>
        <v/>
      </c>
      <c r="N213" t="str">
        <f>IF($K213="","",percelen!BI207)</f>
        <v/>
      </c>
      <c r="O213" t="str">
        <f>IF($K213="","",percelen!BH207)</f>
        <v/>
      </c>
      <c r="P213" t="str">
        <f>IF($K213="","",percelen!DL207)</f>
        <v/>
      </c>
      <c r="Q213" t="str">
        <f>IF($K213="","",percelen!IN207)</f>
        <v/>
      </c>
      <c r="R213" t="str">
        <f>IF($K213="","",percelen!IP207)</f>
        <v/>
      </c>
      <c r="S213" t="str">
        <f>IF($K213="","",percelen!IQ207)</f>
        <v/>
      </c>
      <c r="T213" t="str">
        <f>IF($K213="","",percelen!IR207)</f>
        <v/>
      </c>
      <c r="U213" t="str">
        <f>IF($K213="","",percelen!IS207)</f>
        <v/>
      </c>
      <c r="V213" s="286" t="str">
        <f>IF($K213="","",percelen!IT207)</f>
        <v/>
      </c>
      <c r="W213" s="285" t="str">
        <f>activiteiten!E206</f>
        <v/>
      </c>
      <c r="X213" t="str">
        <f>IF($W213="","",activiteiten!AL206)</f>
        <v/>
      </c>
      <c r="Y213" t="str">
        <f>IF($W213="","",activiteiten!AK206)</f>
        <v/>
      </c>
      <c r="Z213" t="str">
        <f>IF($W213="","",activiteiten!AU206)</f>
        <v/>
      </c>
      <c r="AA213" t="str">
        <f>IF($W213="","",activiteiten!AW206)</f>
        <v/>
      </c>
      <c r="AB213" t="str">
        <f>IF($W213="","",activiteiten!AX206)</f>
        <v/>
      </c>
      <c r="AC213" t="str">
        <f>IF($W213="","",activiteiten!AY206)</f>
        <v/>
      </c>
      <c r="AD213" t="str">
        <f>IF($W213="","",activiteiten!AZ206)</f>
        <v/>
      </c>
      <c r="AE213" s="286" t="str">
        <f>IF($W213="","",activiteiten!BA206)</f>
        <v/>
      </c>
    </row>
    <row r="214" spans="11:31" x14ac:dyDescent="0.25">
      <c r="K214" s="285" t="str">
        <f>percelen!E208</f>
        <v/>
      </c>
      <c r="L214" t="str">
        <f>IF($K214="","",percelen!BD208)</f>
        <v/>
      </c>
      <c r="M214" t="str">
        <f>IF($K214="","",percelen!BE208)</f>
        <v/>
      </c>
      <c r="N214" t="str">
        <f>IF($K214="","",percelen!BI208)</f>
        <v/>
      </c>
      <c r="O214" t="str">
        <f>IF($K214="","",percelen!BH208)</f>
        <v/>
      </c>
      <c r="P214" t="str">
        <f>IF($K214="","",percelen!DL208)</f>
        <v/>
      </c>
      <c r="Q214" t="str">
        <f>IF($K214="","",percelen!IN208)</f>
        <v/>
      </c>
      <c r="R214" t="str">
        <f>IF($K214="","",percelen!IP208)</f>
        <v/>
      </c>
      <c r="S214" t="str">
        <f>IF($K214="","",percelen!IQ208)</f>
        <v/>
      </c>
      <c r="T214" t="str">
        <f>IF($K214="","",percelen!IR208)</f>
        <v/>
      </c>
      <c r="U214" t="str">
        <f>IF($K214="","",percelen!IS208)</f>
        <v/>
      </c>
      <c r="V214" s="286" t="str">
        <f>IF($K214="","",percelen!IT208)</f>
        <v/>
      </c>
      <c r="W214" s="285" t="str">
        <f>activiteiten!E207</f>
        <v/>
      </c>
      <c r="X214" t="str">
        <f>IF($W214="","",activiteiten!AL207)</f>
        <v/>
      </c>
      <c r="Y214" t="str">
        <f>IF($W214="","",activiteiten!AK207)</f>
        <v/>
      </c>
      <c r="Z214" t="str">
        <f>IF($W214="","",activiteiten!AU207)</f>
        <v/>
      </c>
      <c r="AA214" t="str">
        <f>IF($W214="","",activiteiten!AW207)</f>
        <v/>
      </c>
      <c r="AB214" t="str">
        <f>IF($W214="","",activiteiten!AX207)</f>
        <v/>
      </c>
      <c r="AC214" t="str">
        <f>IF($W214="","",activiteiten!AY207)</f>
        <v/>
      </c>
      <c r="AD214" t="str">
        <f>IF($W214="","",activiteiten!AZ207)</f>
        <v/>
      </c>
      <c r="AE214" s="286" t="str">
        <f>IF($W214="","",activiteiten!BA207)</f>
        <v/>
      </c>
    </row>
    <row r="215" spans="11:31" x14ac:dyDescent="0.25">
      <c r="K215" s="285" t="str">
        <f>percelen!E209</f>
        <v/>
      </c>
      <c r="L215" t="str">
        <f>IF($K215="","",percelen!BD209)</f>
        <v/>
      </c>
      <c r="M215" t="str">
        <f>IF($K215="","",percelen!BE209)</f>
        <v/>
      </c>
      <c r="N215" t="str">
        <f>IF($K215="","",percelen!BI209)</f>
        <v/>
      </c>
      <c r="O215" t="str">
        <f>IF($K215="","",percelen!BH209)</f>
        <v/>
      </c>
      <c r="P215" t="str">
        <f>IF($K215="","",percelen!DL209)</f>
        <v/>
      </c>
      <c r="Q215" t="str">
        <f>IF($K215="","",percelen!IN209)</f>
        <v/>
      </c>
      <c r="R215" t="str">
        <f>IF($K215="","",percelen!IP209)</f>
        <v/>
      </c>
      <c r="S215" t="str">
        <f>IF($K215="","",percelen!IQ209)</f>
        <v/>
      </c>
      <c r="T215" t="str">
        <f>IF($K215="","",percelen!IR209)</f>
        <v/>
      </c>
      <c r="U215" t="str">
        <f>IF($K215="","",percelen!IS209)</f>
        <v/>
      </c>
      <c r="V215" s="286" t="str">
        <f>IF($K215="","",percelen!IT209)</f>
        <v/>
      </c>
      <c r="W215" s="285" t="str">
        <f>activiteiten!E208</f>
        <v/>
      </c>
      <c r="X215" t="str">
        <f>IF($W215="","",activiteiten!AL208)</f>
        <v/>
      </c>
      <c r="Y215" t="str">
        <f>IF($W215="","",activiteiten!AK208)</f>
        <v/>
      </c>
      <c r="Z215" t="str">
        <f>IF($W215="","",activiteiten!AU208)</f>
        <v/>
      </c>
      <c r="AA215" t="str">
        <f>IF($W215="","",activiteiten!AW208)</f>
        <v/>
      </c>
      <c r="AB215" t="str">
        <f>IF($W215="","",activiteiten!AX208)</f>
        <v/>
      </c>
      <c r="AC215" t="str">
        <f>IF($W215="","",activiteiten!AY208)</f>
        <v/>
      </c>
      <c r="AD215" t="str">
        <f>IF($W215="","",activiteiten!AZ208)</f>
        <v/>
      </c>
      <c r="AE215" s="286" t="str">
        <f>IF($W215="","",activiteiten!BA208)</f>
        <v/>
      </c>
    </row>
    <row r="216" spans="11:31" x14ac:dyDescent="0.25">
      <c r="K216" s="285" t="str">
        <f>percelen!E210</f>
        <v/>
      </c>
      <c r="L216" t="str">
        <f>IF($K216="","",percelen!BD210)</f>
        <v/>
      </c>
      <c r="M216" t="str">
        <f>IF($K216="","",percelen!BE210)</f>
        <v/>
      </c>
      <c r="N216" t="str">
        <f>IF($K216="","",percelen!BI210)</f>
        <v/>
      </c>
      <c r="O216" t="str">
        <f>IF($K216="","",percelen!BH210)</f>
        <v/>
      </c>
      <c r="P216" t="str">
        <f>IF($K216="","",percelen!DL210)</f>
        <v/>
      </c>
      <c r="Q216" t="str">
        <f>IF($K216="","",percelen!IN210)</f>
        <v/>
      </c>
      <c r="R216" t="str">
        <f>IF($K216="","",percelen!IP210)</f>
        <v/>
      </c>
      <c r="S216" t="str">
        <f>IF($K216="","",percelen!IQ210)</f>
        <v/>
      </c>
      <c r="T216" t="str">
        <f>IF($K216="","",percelen!IR210)</f>
        <v/>
      </c>
      <c r="U216" t="str">
        <f>IF($K216="","",percelen!IS210)</f>
        <v/>
      </c>
      <c r="V216" s="286" t="str">
        <f>IF($K216="","",percelen!IT210)</f>
        <v/>
      </c>
      <c r="W216" s="285" t="str">
        <f>activiteiten!E209</f>
        <v/>
      </c>
      <c r="X216" t="str">
        <f>IF($W216="","",activiteiten!AL209)</f>
        <v/>
      </c>
      <c r="Y216" t="str">
        <f>IF($W216="","",activiteiten!AK209)</f>
        <v/>
      </c>
      <c r="Z216" t="str">
        <f>IF($W216="","",activiteiten!AU209)</f>
        <v/>
      </c>
      <c r="AA216" t="str">
        <f>IF($W216="","",activiteiten!AW209)</f>
        <v/>
      </c>
      <c r="AB216" t="str">
        <f>IF($W216="","",activiteiten!AX209)</f>
        <v/>
      </c>
      <c r="AC216" t="str">
        <f>IF($W216="","",activiteiten!AY209)</f>
        <v/>
      </c>
      <c r="AD216" t="str">
        <f>IF($W216="","",activiteiten!AZ209)</f>
        <v/>
      </c>
      <c r="AE216" s="286" t="str">
        <f>IF($W216="","",activiteiten!BA209)</f>
        <v/>
      </c>
    </row>
    <row r="217" spans="11:31" x14ac:dyDescent="0.25">
      <c r="K217" s="285" t="str">
        <f>percelen!E211</f>
        <v/>
      </c>
      <c r="L217" t="str">
        <f>IF($K217="","",percelen!BD211)</f>
        <v/>
      </c>
      <c r="M217" t="str">
        <f>IF($K217="","",percelen!BE211)</f>
        <v/>
      </c>
      <c r="N217" t="str">
        <f>IF($K217="","",percelen!BI211)</f>
        <v/>
      </c>
      <c r="O217" t="str">
        <f>IF($K217="","",percelen!BH211)</f>
        <v/>
      </c>
      <c r="P217" t="str">
        <f>IF($K217="","",percelen!DL211)</f>
        <v/>
      </c>
      <c r="Q217" t="str">
        <f>IF($K217="","",percelen!IN211)</f>
        <v/>
      </c>
      <c r="R217" t="str">
        <f>IF($K217="","",percelen!IP211)</f>
        <v/>
      </c>
      <c r="S217" t="str">
        <f>IF($K217="","",percelen!IQ211)</f>
        <v/>
      </c>
      <c r="T217" t="str">
        <f>IF($K217="","",percelen!IR211)</f>
        <v/>
      </c>
      <c r="U217" t="str">
        <f>IF($K217="","",percelen!IS211)</f>
        <v/>
      </c>
      <c r="V217" s="286" t="str">
        <f>IF($K217="","",percelen!IT211)</f>
        <v/>
      </c>
      <c r="W217" s="285" t="str">
        <f>activiteiten!E210</f>
        <v/>
      </c>
      <c r="X217" t="str">
        <f>IF($W217="","",activiteiten!AL210)</f>
        <v/>
      </c>
      <c r="Y217" t="str">
        <f>IF($W217="","",activiteiten!AK210)</f>
        <v/>
      </c>
      <c r="Z217" t="str">
        <f>IF($W217="","",activiteiten!AU210)</f>
        <v/>
      </c>
      <c r="AA217" t="str">
        <f>IF($W217="","",activiteiten!AW210)</f>
        <v/>
      </c>
      <c r="AB217" t="str">
        <f>IF($W217="","",activiteiten!AX210)</f>
        <v/>
      </c>
      <c r="AC217" t="str">
        <f>IF($W217="","",activiteiten!AY210)</f>
        <v/>
      </c>
      <c r="AD217" t="str">
        <f>IF($W217="","",activiteiten!AZ210)</f>
        <v/>
      </c>
      <c r="AE217" s="286" t="str">
        <f>IF($W217="","",activiteiten!BA210)</f>
        <v/>
      </c>
    </row>
    <row r="218" spans="11:31" x14ac:dyDescent="0.25">
      <c r="K218" s="285" t="str">
        <f>percelen!E212</f>
        <v/>
      </c>
      <c r="L218" t="str">
        <f>IF($K218="","",percelen!BD212)</f>
        <v/>
      </c>
      <c r="M218" t="str">
        <f>IF($K218="","",percelen!BE212)</f>
        <v/>
      </c>
      <c r="N218" t="str">
        <f>IF($K218="","",percelen!BI212)</f>
        <v/>
      </c>
      <c r="O218" t="str">
        <f>IF($K218="","",percelen!BH212)</f>
        <v/>
      </c>
      <c r="P218" t="str">
        <f>IF($K218="","",percelen!DL212)</f>
        <v/>
      </c>
      <c r="Q218" t="str">
        <f>IF($K218="","",percelen!IN212)</f>
        <v/>
      </c>
      <c r="R218" t="str">
        <f>IF($K218="","",percelen!IP212)</f>
        <v/>
      </c>
      <c r="S218" t="str">
        <f>IF($K218="","",percelen!IQ212)</f>
        <v/>
      </c>
      <c r="T218" t="str">
        <f>IF($K218="","",percelen!IR212)</f>
        <v/>
      </c>
      <c r="U218" t="str">
        <f>IF($K218="","",percelen!IS212)</f>
        <v/>
      </c>
      <c r="V218" s="286" t="str">
        <f>IF($K218="","",percelen!IT212)</f>
        <v/>
      </c>
      <c r="W218" s="285" t="str">
        <f>activiteiten!E211</f>
        <v/>
      </c>
      <c r="X218" t="str">
        <f>IF($W218="","",activiteiten!AL211)</f>
        <v/>
      </c>
      <c r="Y218" t="str">
        <f>IF($W218="","",activiteiten!AK211)</f>
        <v/>
      </c>
      <c r="Z218" t="str">
        <f>IF($W218="","",activiteiten!AU211)</f>
        <v/>
      </c>
      <c r="AA218" t="str">
        <f>IF($W218="","",activiteiten!AW211)</f>
        <v/>
      </c>
      <c r="AB218" t="str">
        <f>IF($W218="","",activiteiten!AX211)</f>
        <v/>
      </c>
      <c r="AC218" t="str">
        <f>IF($W218="","",activiteiten!AY211)</f>
        <v/>
      </c>
      <c r="AD218" t="str">
        <f>IF($W218="","",activiteiten!AZ211)</f>
        <v/>
      </c>
      <c r="AE218" s="286" t="str">
        <f>IF($W218="","",activiteiten!BA211)</f>
        <v/>
      </c>
    </row>
    <row r="219" spans="11:31" x14ac:dyDescent="0.25">
      <c r="K219" s="285" t="str">
        <f>percelen!E213</f>
        <v/>
      </c>
      <c r="L219" t="str">
        <f>IF($K219="","",percelen!BD213)</f>
        <v/>
      </c>
      <c r="M219" t="str">
        <f>IF($K219="","",percelen!BE213)</f>
        <v/>
      </c>
      <c r="N219" t="str">
        <f>IF($K219="","",percelen!BI213)</f>
        <v/>
      </c>
      <c r="O219" t="str">
        <f>IF($K219="","",percelen!BH213)</f>
        <v/>
      </c>
      <c r="P219" t="str">
        <f>IF($K219="","",percelen!DL213)</f>
        <v/>
      </c>
      <c r="Q219" t="str">
        <f>IF($K219="","",percelen!IN213)</f>
        <v/>
      </c>
      <c r="R219" t="str">
        <f>IF($K219="","",percelen!IP213)</f>
        <v/>
      </c>
      <c r="S219" t="str">
        <f>IF($K219="","",percelen!IQ213)</f>
        <v/>
      </c>
      <c r="T219" t="str">
        <f>IF($K219="","",percelen!IR213)</f>
        <v/>
      </c>
      <c r="U219" t="str">
        <f>IF($K219="","",percelen!IS213)</f>
        <v/>
      </c>
      <c r="V219" s="286" t="str">
        <f>IF($K219="","",percelen!IT213)</f>
        <v/>
      </c>
      <c r="W219" s="285" t="str">
        <f>activiteiten!E212</f>
        <v/>
      </c>
      <c r="X219" t="str">
        <f>IF($W219="","",activiteiten!AL212)</f>
        <v/>
      </c>
      <c r="Y219" t="str">
        <f>IF($W219="","",activiteiten!AK212)</f>
        <v/>
      </c>
      <c r="Z219" t="str">
        <f>IF($W219="","",activiteiten!AU212)</f>
        <v/>
      </c>
      <c r="AA219" t="str">
        <f>IF($W219="","",activiteiten!AW212)</f>
        <v/>
      </c>
      <c r="AB219" t="str">
        <f>IF($W219="","",activiteiten!AX212)</f>
        <v/>
      </c>
      <c r="AC219" t="str">
        <f>IF($W219="","",activiteiten!AY212)</f>
        <v/>
      </c>
      <c r="AD219" t="str">
        <f>IF($W219="","",activiteiten!AZ212)</f>
        <v/>
      </c>
      <c r="AE219" s="286" t="str">
        <f>IF($W219="","",activiteiten!BA212)</f>
        <v/>
      </c>
    </row>
    <row r="220" spans="11:31" x14ac:dyDescent="0.25">
      <c r="K220" s="285" t="str">
        <f>percelen!E214</f>
        <v/>
      </c>
      <c r="L220" t="str">
        <f>IF($K220="","",percelen!BD214)</f>
        <v/>
      </c>
      <c r="M220" t="str">
        <f>IF($K220="","",percelen!BE214)</f>
        <v/>
      </c>
      <c r="N220" t="str">
        <f>IF($K220="","",percelen!BI214)</f>
        <v/>
      </c>
      <c r="O220" t="str">
        <f>IF($K220="","",percelen!BH214)</f>
        <v/>
      </c>
      <c r="P220" t="str">
        <f>IF($K220="","",percelen!DL214)</f>
        <v/>
      </c>
      <c r="Q220" t="str">
        <f>IF($K220="","",percelen!IN214)</f>
        <v/>
      </c>
      <c r="R220" t="str">
        <f>IF($K220="","",percelen!IP214)</f>
        <v/>
      </c>
      <c r="S220" t="str">
        <f>IF($K220="","",percelen!IQ214)</f>
        <v/>
      </c>
      <c r="T220" t="str">
        <f>IF($K220="","",percelen!IR214)</f>
        <v/>
      </c>
      <c r="U220" t="str">
        <f>IF($K220="","",percelen!IS214)</f>
        <v/>
      </c>
      <c r="V220" s="286" t="str">
        <f>IF($K220="","",percelen!IT214)</f>
        <v/>
      </c>
      <c r="W220" s="285" t="str">
        <f>activiteiten!E213</f>
        <v/>
      </c>
      <c r="X220" t="str">
        <f>IF($W220="","",activiteiten!AL213)</f>
        <v/>
      </c>
      <c r="Y220" t="str">
        <f>IF($W220="","",activiteiten!AK213)</f>
        <v/>
      </c>
      <c r="Z220" t="str">
        <f>IF($W220="","",activiteiten!AU213)</f>
        <v/>
      </c>
      <c r="AA220" t="str">
        <f>IF($W220="","",activiteiten!AW213)</f>
        <v/>
      </c>
      <c r="AB220" t="str">
        <f>IF($W220="","",activiteiten!AX213)</f>
        <v/>
      </c>
      <c r="AC220" t="str">
        <f>IF($W220="","",activiteiten!AY213)</f>
        <v/>
      </c>
      <c r="AD220" t="str">
        <f>IF($W220="","",activiteiten!AZ213)</f>
        <v/>
      </c>
      <c r="AE220" s="286" t="str">
        <f>IF($W220="","",activiteiten!BA213)</f>
        <v/>
      </c>
    </row>
    <row r="221" spans="11:31" x14ac:dyDescent="0.25">
      <c r="K221" s="285" t="str">
        <f>percelen!E215</f>
        <v/>
      </c>
      <c r="L221" t="str">
        <f>IF($K221="","",percelen!BD215)</f>
        <v/>
      </c>
      <c r="M221" t="str">
        <f>IF($K221="","",percelen!BE215)</f>
        <v/>
      </c>
      <c r="N221" t="str">
        <f>IF($K221="","",percelen!BI215)</f>
        <v/>
      </c>
      <c r="O221" t="str">
        <f>IF($K221="","",percelen!BH215)</f>
        <v/>
      </c>
      <c r="P221" t="str">
        <f>IF($K221="","",percelen!DL215)</f>
        <v/>
      </c>
      <c r="Q221" t="str">
        <f>IF($K221="","",percelen!IN215)</f>
        <v/>
      </c>
      <c r="R221" t="str">
        <f>IF($K221="","",percelen!IP215)</f>
        <v/>
      </c>
      <c r="S221" t="str">
        <f>IF($K221="","",percelen!IQ215)</f>
        <v/>
      </c>
      <c r="T221" t="str">
        <f>IF($K221="","",percelen!IR215)</f>
        <v/>
      </c>
      <c r="U221" t="str">
        <f>IF($K221="","",percelen!IS215)</f>
        <v/>
      </c>
      <c r="V221" s="286" t="str">
        <f>IF($K221="","",percelen!IT215)</f>
        <v/>
      </c>
      <c r="W221" s="285" t="str">
        <f>activiteiten!E214</f>
        <v/>
      </c>
      <c r="X221" t="str">
        <f>IF($W221="","",activiteiten!AL214)</f>
        <v/>
      </c>
      <c r="Y221" t="str">
        <f>IF($W221="","",activiteiten!AK214)</f>
        <v/>
      </c>
      <c r="Z221" t="str">
        <f>IF($W221="","",activiteiten!AU214)</f>
        <v/>
      </c>
      <c r="AA221" t="str">
        <f>IF($W221="","",activiteiten!AW214)</f>
        <v/>
      </c>
      <c r="AB221" t="str">
        <f>IF($W221="","",activiteiten!AX214)</f>
        <v/>
      </c>
      <c r="AC221" t="str">
        <f>IF($W221="","",activiteiten!AY214)</f>
        <v/>
      </c>
      <c r="AD221" t="str">
        <f>IF($W221="","",activiteiten!AZ214)</f>
        <v/>
      </c>
      <c r="AE221" s="286" t="str">
        <f>IF($W221="","",activiteiten!BA214)</f>
        <v/>
      </c>
    </row>
    <row r="222" spans="11:31" x14ac:dyDescent="0.25">
      <c r="K222" s="285" t="str">
        <f>percelen!E216</f>
        <v/>
      </c>
      <c r="L222" t="str">
        <f>IF($K222="","",percelen!BD216)</f>
        <v/>
      </c>
      <c r="M222" t="str">
        <f>IF($K222="","",percelen!BE216)</f>
        <v/>
      </c>
      <c r="N222" t="str">
        <f>IF($K222="","",percelen!BI216)</f>
        <v/>
      </c>
      <c r="O222" t="str">
        <f>IF($K222="","",percelen!BH216)</f>
        <v/>
      </c>
      <c r="P222" t="str">
        <f>IF($K222="","",percelen!DL216)</f>
        <v/>
      </c>
      <c r="Q222" t="str">
        <f>IF($K222="","",percelen!IN216)</f>
        <v/>
      </c>
      <c r="R222" t="str">
        <f>IF($K222="","",percelen!IP216)</f>
        <v/>
      </c>
      <c r="S222" t="str">
        <f>IF($K222="","",percelen!IQ216)</f>
        <v/>
      </c>
      <c r="T222" t="str">
        <f>IF($K222="","",percelen!IR216)</f>
        <v/>
      </c>
      <c r="U222" t="str">
        <f>IF($K222="","",percelen!IS216)</f>
        <v/>
      </c>
      <c r="V222" s="286" t="str">
        <f>IF($K222="","",percelen!IT216)</f>
        <v/>
      </c>
      <c r="W222" s="285" t="str">
        <f>activiteiten!E215</f>
        <v/>
      </c>
      <c r="X222" t="str">
        <f>IF($W222="","",activiteiten!AL215)</f>
        <v/>
      </c>
      <c r="Y222" t="str">
        <f>IF($W222="","",activiteiten!AK215)</f>
        <v/>
      </c>
      <c r="Z222" t="str">
        <f>IF($W222="","",activiteiten!AU215)</f>
        <v/>
      </c>
      <c r="AA222" t="str">
        <f>IF($W222="","",activiteiten!AW215)</f>
        <v/>
      </c>
      <c r="AB222" t="str">
        <f>IF($W222="","",activiteiten!AX215)</f>
        <v/>
      </c>
      <c r="AC222" t="str">
        <f>IF($W222="","",activiteiten!AY215)</f>
        <v/>
      </c>
      <c r="AD222" t="str">
        <f>IF($W222="","",activiteiten!AZ215)</f>
        <v/>
      </c>
      <c r="AE222" s="286" t="str">
        <f>IF($W222="","",activiteiten!BA215)</f>
        <v/>
      </c>
    </row>
    <row r="223" spans="11:31" x14ac:dyDescent="0.25">
      <c r="K223" s="285" t="str">
        <f>percelen!E217</f>
        <v/>
      </c>
      <c r="L223" t="str">
        <f>IF($K223="","",percelen!BD217)</f>
        <v/>
      </c>
      <c r="M223" t="str">
        <f>IF($K223="","",percelen!BE217)</f>
        <v/>
      </c>
      <c r="N223" t="str">
        <f>IF($K223="","",percelen!BI217)</f>
        <v/>
      </c>
      <c r="O223" t="str">
        <f>IF($K223="","",percelen!BH217)</f>
        <v/>
      </c>
      <c r="P223" t="str">
        <f>IF($K223="","",percelen!DL217)</f>
        <v/>
      </c>
      <c r="Q223" t="str">
        <f>IF($K223="","",percelen!IN217)</f>
        <v/>
      </c>
      <c r="R223" t="str">
        <f>IF($K223="","",percelen!IP217)</f>
        <v/>
      </c>
      <c r="S223" t="str">
        <f>IF($K223="","",percelen!IQ217)</f>
        <v/>
      </c>
      <c r="T223" t="str">
        <f>IF($K223="","",percelen!IR217)</f>
        <v/>
      </c>
      <c r="U223" t="str">
        <f>IF($K223="","",percelen!IS217)</f>
        <v/>
      </c>
      <c r="V223" s="286" t="str">
        <f>IF($K223="","",percelen!IT217)</f>
        <v/>
      </c>
      <c r="W223" s="285" t="str">
        <f>activiteiten!E216</f>
        <v/>
      </c>
      <c r="X223" t="str">
        <f>IF($W223="","",activiteiten!AL216)</f>
        <v/>
      </c>
      <c r="Y223" t="str">
        <f>IF($W223="","",activiteiten!AK216)</f>
        <v/>
      </c>
      <c r="Z223" t="str">
        <f>IF($W223="","",activiteiten!AU216)</f>
        <v/>
      </c>
      <c r="AA223" t="str">
        <f>IF($W223="","",activiteiten!AW216)</f>
        <v/>
      </c>
      <c r="AB223" t="str">
        <f>IF($W223="","",activiteiten!AX216)</f>
        <v/>
      </c>
      <c r="AC223" t="str">
        <f>IF($W223="","",activiteiten!AY216)</f>
        <v/>
      </c>
      <c r="AD223" t="str">
        <f>IF($W223="","",activiteiten!AZ216)</f>
        <v/>
      </c>
      <c r="AE223" s="286" t="str">
        <f>IF($W223="","",activiteiten!BA216)</f>
        <v/>
      </c>
    </row>
    <row r="224" spans="11:31" x14ac:dyDescent="0.25">
      <c r="K224" s="285" t="str">
        <f>percelen!E218</f>
        <v/>
      </c>
      <c r="L224" t="str">
        <f>IF($K224="","",percelen!BD218)</f>
        <v/>
      </c>
      <c r="M224" t="str">
        <f>IF($K224="","",percelen!BE218)</f>
        <v/>
      </c>
      <c r="N224" t="str">
        <f>IF($K224="","",percelen!BI218)</f>
        <v/>
      </c>
      <c r="O224" t="str">
        <f>IF($K224="","",percelen!BH218)</f>
        <v/>
      </c>
      <c r="P224" t="str">
        <f>IF($K224="","",percelen!DL218)</f>
        <v/>
      </c>
      <c r="Q224" t="str">
        <f>IF($K224="","",percelen!IN218)</f>
        <v/>
      </c>
      <c r="R224" t="str">
        <f>IF($K224="","",percelen!IP218)</f>
        <v/>
      </c>
      <c r="S224" t="str">
        <f>IF($K224="","",percelen!IQ218)</f>
        <v/>
      </c>
      <c r="T224" t="str">
        <f>IF($K224="","",percelen!IR218)</f>
        <v/>
      </c>
      <c r="U224" t="str">
        <f>IF($K224="","",percelen!IS218)</f>
        <v/>
      </c>
      <c r="V224" s="286" t="str">
        <f>IF($K224="","",percelen!IT218)</f>
        <v/>
      </c>
      <c r="W224" s="285" t="str">
        <f>activiteiten!E217</f>
        <v/>
      </c>
      <c r="X224" t="str">
        <f>IF($W224="","",activiteiten!AL217)</f>
        <v/>
      </c>
      <c r="Y224" t="str">
        <f>IF($W224="","",activiteiten!AK217)</f>
        <v/>
      </c>
      <c r="Z224" t="str">
        <f>IF($W224="","",activiteiten!AU217)</f>
        <v/>
      </c>
      <c r="AA224" t="str">
        <f>IF($W224="","",activiteiten!AW217)</f>
        <v/>
      </c>
      <c r="AB224" t="str">
        <f>IF($W224="","",activiteiten!AX217)</f>
        <v/>
      </c>
      <c r="AC224" t="str">
        <f>IF($W224="","",activiteiten!AY217)</f>
        <v/>
      </c>
      <c r="AD224" t="str">
        <f>IF($W224="","",activiteiten!AZ217)</f>
        <v/>
      </c>
      <c r="AE224" s="286" t="str">
        <f>IF($W224="","",activiteiten!BA217)</f>
        <v/>
      </c>
    </row>
    <row r="225" spans="11:31" x14ac:dyDescent="0.25">
      <c r="K225" s="285" t="str">
        <f>percelen!E219</f>
        <v/>
      </c>
      <c r="L225" t="str">
        <f>IF($K225="","",percelen!BD219)</f>
        <v/>
      </c>
      <c r="M225" t="str">
        <f>IF($K225="","",percelen!BE219)</f>
        <v/>
      </c>
      <c r="N225" t="str">
        <f>IF($K225="","",percelen!BI219)</f>
        <v/>
      </c>
      <c r="O225" t="str">
        <f>IF($K225="","",percelen!BH219)</f>
        <v/>
      </c>
      <c r="P225" t="str">
        <f>IF($K225="","",percelen!DL219)</f>
        <v/>
      </c>
      <c r="Q225" t="str">
        <f>IF($K225="","",percelen!IN219)</f>
        <v/>
      </c>
      <c r="R225" t="str">
        <f>IF($K225="","",percelen!IP219)</f>
        <v/>
      </c>
      <c r="S225" t="str">
        <f>IF($K225="","",percelen!IQ219)</f>
        <v/>
      </c>
      <c r="T225" t="str">
        <f>IF($K225="","",percelen!IR219)</f>
        <v/>
      </c>
      <c r="U225" t="str">
        <f>IF($K225="","",percelen!IS219)</f>
        <v/>
      </c>
      <c r="V225" s="286" t="str">
        <f>IF($K225="","",percelen!IT219)</f>
        <v/>
      </c>
      <c r="W225" s="285" t="str">
        <f>activiteiten!E218</f>
        <v/>
      </c>
      <c r="X225" t="str">
        <f>IF($W225="","",activiteiten!AL218)</f>
        <v/>
      </c>
      <c r="Y225" t="str">
        <f>IF($W225="","",activiteiten!AK218)</f>
        <v/>
      </c>
      <c r="Z225" t="str">
        <f>IF($W225="","",activiteiten!AU218)</f>
        <v/>
      </c>
      <c r="AA225" t="str">
        <f>IF($W225="","",activiteiten!AW218)</f>
        <v/>
      </c>
      <c r="AB225" t="str">
        <f>IF($W225="","",activiteiten!AX218)</f>
        <v/>
      </c>
      <c r="AC225" t="str">
        <f>IF($W225="","",activiteiten!AY218)</f>
        <v/>
      </c>
      <c r="AD225" t="str">
        <f>IF($W225="","",activiteiten!AZ218)</f>
        <v/>
      </c>
      <c r="AE225" s="286" t="str">
        <f>IF($W225="","",activiteiten!BA218)</f>
        <v/>
      </c>
    </row>
    <row r="226" spans="11:31" x14ac:dyDescent="0.25">
      <c r="K226" s="285" t="str">
        <f>percelen!E220</f>
        <v/>
      </c>
      <c r="L226" t="str">
        <f>IF($K226="","",percelen!BD220)</f>
        <v/>
      </c>
      <c r="M226" t="str">
        <f>IF($K226="","",percelen!BE220)</f>
        <v/>
      </c>
      <c r="N226" t="str">
        <f>IF($K226="","",percelen!BI220)</f>
        <v/>
      </c>
      <c r="O226" t="str">
        <f>IF($K226="","",percelen!BH220)</f>
        <v/>
      </c>
      <c r="P226" t="str">
        <f>IF($K226="","",percelen!DL220)</f>
        <v/>
      </c>
      <c r="Q226" t="str">
        <f>IF($K226="","",percelen!IN220)</f>
        <v/>
      </c>
      <c r="R226" t="str">
        <f>IF($K226="","",percelen!IP220)</f>
        <v/>
      </c>
      <c r="S226" t="str">
        <f>IF($K226="","",percelen!IQ220)</f>
        <v/>
      </c>
      <c r="T226" t="str">
        <f>IF($K226="","",percelen!IR220)</f>
        <v/>
      </c>
      <c r="U226" t="str">
        <f>IF($K226="","",percelen!IS220)</f>
        <v/>
      </c>
      <c r="V226" s="286" t="str">
        <f>IF($K226="","",percelen!IT220)</f>
        <v/>
      </c>
      <c r="W226" s="285" t="str">
        <f>activiteiten!E219</f>
        <v/>
      </c>
      <c r="X226" t="str">
        <f>IF($W226="","",activiteiten!AL219)</f>
        <v/>
      </c>
      <c r="Y226" t="str">
        <f>IF($W226="","",activiteiten!AK219)</f>
        <v/>
      </c>
      <c r="Z226" t="str">
        <f>IF($W226="","",activiteiten!AU219)</f>
        <v/>
      </c>
      <c r="AA226" t="str">
        <f>IF($W226="","",activiteiten!AW219)</f>
        <v/>
      </c>
      <c r="AB226" t="str">
        <f>IF($W226="","",activiteiten!AX219)</f>
        <v/>
      </c>
      <c r="AC226" t="str">
        <f>IF($W226="","",activiteiten!AY219)</f>
        <v/>
      </c>
      <c r="AD226" t="str">
        <f>IF($W226="","",activiteiten!AZ219)</f>
        <v/>
      </c>
      <c r="AE226" s="286" t="str">
        <f>IF($W226="","",activiteiten!BA219)</f>
        <v/>
      </c>
    </row>
    <row r="227" spans="11:31" x14ac:dyDescent="0.25">
      <c r="K227" s="285" t="str">
        <f>percelen!E221</f>
        <v/>
      </c>
      <c r="L227" t="str">
        <f>IF($K227="","",percelen!BD221)</f>
        <v/>
      </c>
      <c r="M227" t="str">
        <f>IF($K227="","",percelen!BE221)</f>
        <v/>
      </c>
      <c r="N227" t="str">
        <f>IF($K227="","",percelen!BI221)</f>
        <v/>
      </c>
      <c r="O227" t="str">
        <f>IF($K227="","",percelen!BH221)</f>
        <v/>
      </c>
      <c r="P227" t="str">
        <f>IF($K227="","",percelen!DL221)</f>
        <v/>
      </c>
      <c r="Q227" t="str">
        <f>IF($K227="","",percelen!IN221)</f>
        <v/>
      </c>
      <c r="R227" t="str">
        <f>IF($K227="","",percelen!IP221)</f>
        <v/>
      </c>
      <c r="S227" t="str">
        <f>IF($K227="","",percelen!IQ221)</f>
        <v/>
      </c>
      <c r="T227" t="str">
        <f>IF($K227="","",percelen!IR221)</f>
        <v/>
      </c>
      <c r="U227" t="str">
        <f>IF($K227="","",percelen!IS221)</f>
        <v/>
      </c>
      <c r="V227" s="286" t="str">
        <f>IF($K227="","",percelen!IT221)</f>
        <v/>
      </c>
      <c r="W227" s="285" t="str">
        <f>activiteiten!E220</f>
        <v/>
      </c>
      <c r="X227" t="str">
        <f>IF($W227="","",activiteiten!AL220)</f>
        <v/>
      </c>
      <c r="Y227" t="str">
        <f>IF($W227="","",activiteiten!AK220)</f>
        <v/>
      </c>
      <c r="Z227" t="str">
        <f>IF($W227="","",activiteiten!AU220)</f>
        <v/>
      </c>
      <c r="AA227" t="str">
        <f>IF($W227="","",activiteiten!AW220)</f>
        <v/>
      </c>
      <c r="AB227" t="str">
        <f>IF($W227="","",activiteiten!AX220)</f>
        <v/>
      </c>
      <c r="AC227" t="str">
        <f>IF($W227="","",activiteiten!AY220)</f>
        <v/>
      </c>
      <c r="AD227" t="str">
        <f>IF($W227="","",activiteiten!AZ220)</f>
        <v/>
      </c>
      <c r="AE227" s="286" t="str">
        <f>IF($W227="","",activiteiten!BA220)</f>
        <v/>
      </c>
    </row>
    <row r="228" spans="11:31" x14ac:dyDescent="0.25">
      <c r="K228" s="285" t="str">
        <f>percelen!E222</f>
        <v/>
      </c>
      <c r="L228" t="str">
        <f>IF($K228="","",percelen!BD222)</f>
        <v/>
      </c>
      <c r="M228" t="str">
        <f>IF($K228="","",percelen!BE222)</f>
        <v/>
      </c>
      <c r="N228" t="str">
        <f>IF($K228="","",percelen!BI222)</f>
        <v/>
      </c>
      <c r="O228" t="str">
        <f>IF($K228="","",percelen!BH222)</f>
        <v/>
      </c>
      <c r="P228" t="str">
        <f>IF($K228="","",percelen!DL222)</f>
        <v/>
      </c>
      <c r="Q228" t="str">
        <f>IF($K228="","",percelen!IN222)</f>
        <v/>
      </c>
      <c r="R228" t="str">
        <f>IF($K228="","",percelen!IP222)</f>
        <v/>
      </c>
      <c r="S228" t="str">
        <f>IF($K228="","",percelen!IQ222)</f>
        <v/>
      </c>
      <c r="T228" t="str">
        <f>IF($K228="","",percelen!IR222)</f>
        <v/>
      </c>
      <c r="U228" t="str">
        <f>IF($K228="","",percelen!IS222)</f>
        <v/>
      </c>
      <c r="V228" s="286" t="str">
        <f>IF($K228="","",percelen!IT222)</f>
        <v/>
      </c>
      <c r="W228" s="285" t="str">
        <f>activiteiten!E221</f>
        <v/>
      </c>
      <c r="X228" t="str">
        <f>IF($W228="","",activiteiten!AL221)</f>
        <v/>
      </c>
      <c r="Y228" t="str">
        <f>IF($W228="","",activiteiten!AK221)</f>
        <v/>
      </c>
      <c r="Z228" t="str">
        <f>IF($W228="","",activiteiten!AU221)</f>
        <v/>
      </c>
      <c r="AA228" t="str">
        <f>IF($W228="","",activiteiten!AW221)</f>
        <v/>
      </c>
      <c r="AB228" t="str">
        <f>IF($W228="","",activiteiten!AX221)</f>
        <v/>
      </c>
      <c r="AC228" t="str">
        <f>IF($W228="","",activiteiten!AY221)</f>
        <v/>
      </c>
      <c r="AD228" t="str">
        <f>IF($W228="","",activiteiten!AZ221)</f>
        <v/>
      </c>
      <c r="AE228" s="286" t="str">
        <f>IF($W228="","",activiteiten!BA221)</f>
        <v/>
      </c>
    </row>
    <row r="229" spans="11:31" x14ac:dyDescent="0.25">
      <c r="K229" s="285" t="str">
        <f>percelen!E223</f>
        <v/>
      </c>
      <c r="L229" t="str">
        <f>IF($K229="","",percelen!BD223)</f>
        <v/>
      </c>
      <c r="M229" t="str">
        <f>IF($K229="","",percelen!BE223)</f>
        <v/>
      </c>
      <c r="N229" t="str">
        <f>IF($K229="","",percelen!BI223)</f>
        <v/>
      </c>
      <c r="O229" t="str">
        <f>IF($K229="","",percelen!BH223)</f>
        <v/>
      </c>
      <c r="P229" t="str">
        <f>IF($K229="","",percelen!DL223)</f>
        <v/>
      </c>
      <c r="Q229" t="str">
        <f>IF($K229="","",percelen!IN223)</f>
        <v/>
      </c>
      <c r="R229" t="str">
        <f>IF($K229="","",percelen!IP223)</f>
        <v/>
      </c>
      <c r="S229" t="str">
        <f>IF($K229="","",percelen!IQ223)</f>
        <v/>
      </c>
      <c r="T229" t="str">
        <f>IF($K229="","",percelen!IR223)</f>
        <v/>
      </c>
      <c r="U229" t="str">
        <f>IF($K229="","",percelen!IS223)</f>
        <v/>
      </c>
      <c r="V229" s="286" t="str">
        <f>IF($K229="","",percelen!IT223)</f>
        <v/>
      </c>
      <c r="W229" s="285" t="str">
        <f>activiteiten!E222</f>
        <v/>
      </c>
      <c r="X229" t="str">
        <f>IF($W229="","",activiteiten!AL222)</f>
        <v/>
      </c>
      <c r="Y229" t="str">
        <f>IF($W229="","",activiteiten!AK222)</f>
        <v/>
      </c>
      <c r="Z229" t="str">
        <f>IF($W229="","",activiteiten!AU222)</f>
        <v/>
      </c>
      <c r="AA229" t="str">
        <f>IF($W229="","",activiteiten!AW222)</f>
        <v/>
      </c>
      <c r="AB229" t="str">
        <f>IF($W229="","",activiteiten!AX222)</f>
        <v/>
      </c>
      <c r="AC229" t="str">
        <f>IF($W229="","",activiteiten!AY222)</f>
        <v/>
      </c>
      <c r="AD229" t="str">
        <f>IF($W229="","",activiteiten!AZ222)</f>
        <v/>
      </c>
      <c r="AE229" s="286" t="str">
        <f>IF($W229="","",activiteiten!BA222)</f>
        <v/>
      </c>
    </row>
    <row r="230" spans="11:31" x14ac:dyDescent="0.25">
      <c r="K230" s="285" t="str">
        <f>percelen!E224</f>
        <v/>
      </c>
      <c r="L230" t="str">
        <f>IF($K230="","",percelen!BD224)</f>
        <v/>
      </c>
      <c r="M230" t="str">
        <f>IF($K230="","",percelen!BE224)</f>
        <v/>
      </c>
      <c r="N230" t="str">
        <f>IF($K230="","",percelen!BI224)</f>
        <v/>
      </c>
      <c r="O230" t="str">
        <f>IF($K230="","",percelen!BH224)</f>
        <v/>
      </c>
      <c r="P230" t="str">
        <f>IF($K230="","",percelen!DL224)</f>
        <v/>
      </c>
      <c r="Q230" t="str">
        <f>IF($K230="","",percelen!IN224)</f>
        <v/>
      </c>
      <c r="R230" t="str">
        <f>IF($K230="","",percelen!IP224)</f>
        <v/>
      </c>
      <c r="S230" t="str">
        <f>IF($K230="","",percelen!IQ224)</f>
        <v/>
      </c>
      <c r="T230" t="str">
        <f>IF($K230="","",percelen!IR224)</f>
        <v/>
      </c>
      <c r="U230" t="str">
        <f>IF($K230="","",percelen!IS224)</f>
        <v/>
      </c>
      <c r="V230" s="286" t="str">
        <f>IF($K230="","",percelen!IT224)</f>
        <v/>
      </c>
      <c r="W230" s="285" t="str">
        <f>activiteiten!E223</f>
        <v/>
      </c>
      <c r="X230" t="str">
        <f>IF($W230="","",activiteiten!AL223)</f>
        <v/>
      </c>
      <c r="Y230" t="str">
        <f>IF($W230="","",activiteiten!AK223)</f>
        <v/>
      </c>
      <c r="Z230" t="str">
        <f>IF($W230="","",activiteiten!AU223)</f>
        <v/>
      </c>
      <c r="AA230" t="str">
        <f>IF($W230="","",activiteiten!AW223)</f>
        <v/>
      </c>
      <c r="AB230" t="str">
        <f>IF($W230="","",activiteiten!AX223)</f>
        <v/>
      </c>
      <c r="AC230" t="str">
        <f>IF($W230="","",activiteiten!AY223)</f>
        <v/>
      </c>
      <c r="AD230" t="str">
        <f>IF($W230="","",activiteiten!AZ223)</f>
        <v/>
      </c>
      <c r="AE230" s="286" t="str">
        <f>IF($W230="","",activiteiten!BA223)</f>
        <v/>
      </c>
    </row>
    <row r="231" spans="11:31" x14ac:dyDescent="0.25">
      <c r="K231" s="285" t="str">
        <f>percelen!E225</f>
        <v/>
      </c>
      <c r="L231" t="str">
        <f>IF($K231="","",percelen!BD225)</f>
        <v/>
      </c>
      <c r="M231" t="str">
        <f>IF($K231="","",percelen!BE225)</f>
        <v/>
      </c>
      <c r="N231" t="str">
        <f>IF($K231="","",percelen!BI225)</f>
        <v/>
      </c>
      <c r="O231" t="str">
        <f>IF($K231="","",percelen!BH225)</f>
        <v/>
      </c>
      <c r="P231" t="str">
        <f>IF($K231="","",percelen!DL225)</f>
        <v/>
      </c>
      <c r="Q231" t="str">
        <f>IF($K231="","",percelen!IN225)</f>
        <v/>
      </c>
      <c r="R231" t="str">
        <f>IF($K231="","",percelen!IP225)</f>
        <v/>
      </c>
      <c r="S231" t="str">
        <f>IF($K231="","",percelen!IQ225)</f>
        <v/>
      </c>
      <c r="T231" t="str">
        <f>IF($K231="","",percelen!IR225)</f>
        <v/>
      </c>
      <c r="U231" t="str">
        <f>IF($K231="","",percelen!IS225)</f>
        <v/>
      </c>
      <c r="V231" s="286" t="str">
        <f>IF($K231="","",percelen!IT225)</f>
        <v/>
      </c>
      <c r="W231" s="285" t="str">
        <f>activiteiten!E224</f>
        <v/>
      </c>
      <c r="X231" t="str">
        <f>IF($W231="","",activiteiten!AL224)</f>
        <v/>
      </c>
      <c r="Y231" t="str">
        <f>IF($W231="","",activiteiten!AK224)</f>
        <v/>
      </c>
      <c r="Z231" t="str">
        <f>IF($W231="","",activiteiten!AU224)</f>
        <v/>
      </c>
      <c r="AA231" t="str">
        <f>IF($W231="","",activiteiten!AW224)</f>
        <v/>
      </c>
      <c r="AB231" t="str">
        <f>IF($W231="","",activiteiten!AX224)</f>
        <v/>
      </c>
      <c r="AC231" t="str">
        <f>IF($W231="","",activiteiten!AY224)</f>
        <v/>
      </c>
      <c r="AD231" t="str">
        <f>IF($W231="","",activiteiten!AZ224)</f>
        <v/>
      </c>
      <c r="AE231" s="286" t="str">
        <f>IF($W231="","",activiteiten!BA224)</f>
        <v/>
      </c>
    </row>
    <row r="232" spans="11:31" x14ac:dyDescent="0.25">
      <c r="K232" s="285" t="str">
        <f>percelen!E226</f>
        <v/>
      </c>
      <c r="L232" t="str">
        <f>IF($K232="","",percelen!BD226)</f>
        <v/>
      </c>
      <c r="M232" t="str">
        <f>IF($K232="","",percelen!BE226)</f>
        <v/>
      </c>
      <c r="N232" t="str">
        <f>IF($K232="","",percelen!BI226)</f>
        <v/>
      </c>
      <c r="O232" t="str">
        <f>IF($K232="","",percelen!BH226)</f>
        <v/>
      </c>
      <c r="P232" t="str">
        <f>IF($K232="","",percelen!DL226)</f>
        <v/>
      </c>
      <c r="Q232" t="str">
        <f>IF($K232="","",percelen!IN226)</f>
        <v/>
      </c>
      <c r="R232" t="str">
        <f>IF($K232="","",percelen!IP226)</f>
        <v/>
      </c>
      <c r="S232" t="str">
        <f>IF($K232="","",percelen!IQ226)</f>
        <v/>
      </c>
      <c r="T232" t="str">
        <f>IF($K232="","",percelen!IR226)</f>
        <v/>
      </c>
      <c r="U232" t="str">
        <f>IF($K232="","",percelen!IS226)</f>
        <v/>
      </c>
      <c r="V232" s="286" t="str">
        <f>IF($K232="","",percelen!IT226)</f>
        <v/>
      </c>
      <c r="W232" s="285" t="str">
        <f>activiteiten!E225</f>
        <v/>
      </c>
      <c r="X232" t="str">
        <f>IF($W232="","",activiteiten!AL225)</f>
        <v/>
      </c>
      <c r="Y232" t="str">
        <f>IF($W232="","",activiteiten!AK225)</f>
        <v/>
      </c>
      <c r="Z232" t="str">
        <f>IF($W232="","",activiteiten!AU225)</f>
        <v/>
      </c>
      <c r="AA232" t="str">
        <f>IF($W232="","",activiteiten!AW225)</f>
        <v/>
      </c>
      <c r="AB232" t="str">
        <f>IF($W232="","",activiteiten!AX225)</f>
        <v/>
      </c>
      <c r="AC232" t="str">
        <f>IF($W232="","",activiteiten!AY225)</f>
        <v/>
      </c>
      <c r="AD232" t="str">
        <f>IF($W232="","",activiteiten!AZ225)</f>
        <v/>
      </c>
      <c r="AE232" s="286" t="str">
        <f>IF($W232="","",activiteiten!BA225)</f>
        <v/>
      </c>
    </row>
    <row r="233" spans="11:31" x14ac:dyDescent="0.25">
      <c r="K233" s="285" t="str">
        <f>percelen!E227</f>
        <v/>
      </c>
      <c r="L233" t="str">
        <f>IF($K233="","",percelen!BD227)</f>
        <v/>
      </c>
      <c r="M233" t="str">
        <f>IF($K233="","",percelen!BE227)</f>
        <v/>
      </c>
      <c r="N233" t="str">
        <f>IF($K233="","",percelen!BI227)</f>
        <v/>
      </c>
      <c r="O233" t="str">
        <f>IF($K233="","",percelen!BH227)</f>
        <v/>
      </c>
      <c r="P233" t="str">
        <f>IF($K233="","",percelen!DL227)</f>
        <v/>
      </c>
      <c r="Q233" t="str">
        <f>IF($K233="","",percelen!IN227)</f>
        <v/>
      </c>
      <c r="R233" t="str">
        <f>IF($K233="","",percelen!IP227)</f>
        <v/>
      </c>
      <c r="S233" t="str">
        <f>IF($K233="","",percelen!IQ227)</f>
        <v/>
      </c>
      <c r="T233" t="str">
        <f>IF($K233="","",percelen!IR227)</f>
        <v/>
      </c>
      <c r="U233" t="str">
        <f>IF($K233="","",percelen!IS227)</f>
        <v/>
      </c>
      <c r="V233" s="286" t="str">
        <f>IF($K233="","",percelen!IT227)</f>
        <v/>
      </c>
      <c r="W233" s="285" t="str">
        <f>activiteiten!E226</f>
        <v/>
      </c>
      <c r="X233" t="str">
        <f>IF($W233="","",activiteiten!AL226)</f>
        <v/>
      </c>
      <c r="Y233" t="str">
        <f>IF($W233="","",activiteiten!AK226)</f>
        <v/>
      </c>
      <c r="Z233" t="str">
        <f>IF($W233="","",activiteiten!AU226)</f>
        <v/>
      </c>
      <c r="AA233" t="str">
        <f>IF($W233="","",activiteiten!AW226)</f>
        <v/>
      </c>
      <c r="AB233" t="str">
        <f>IF($W233="","",activiteiten!AX226)</f>
        <v/>
      </c>
      <c r="AC233" t="str">
        <f>IF($W233="","",activiteiten!AY226)</f>
        <v/>
      </c>
      <c r="AD233" t="str">
        <f>IF($W233="","",activiteiten!AZ226)</f>
        <v/>
      </c>
      <c r="AE233" s="286" t="str">
        <f>IF($W233="","",activiteiten!BA226)</f>
        <v/>
      </c>
    </row>
    <row r="234" spans="11:31" x14ac:dyDescent="0.25">
      <c r="K234" s="285" t="str">
        <f>percelen!E228</f>
        <v/>
      </c>
      <c r="L234" t="str">
        <f>IF($K234="","",percelen!BD228)</f>
        <v/>
      </c>
      <c r="M234" t="str">
        <f>IF($K234="","",percelen!BE228)</f>
        <v/>
      </c>
      <c r="N234" t="str">
        <f>IF($K234="","",percelen!BI228)</f>
        <v/>
      </c>
      <c r="O234" t="str">
        <f>IF($K234="","",percelen!BH228)</f>
        <v/>
      </c>
      <c r="P234" t="str">
        <f>IF($K234="","",percelen!DL228)</f>
        <v/>
      </c>
      <c r="Q234" t="str">
        <f>IF($K234="","",percelen!IN228)</f>
        <v/>
      </c>
      <c r="R234" t="str">
        <f>IF($K234="","",percelen!IP228)</f>
        <v/>
      </c>
      <c r="S234" t="str">
        <f>IF($K234="","",percelen!IQ228)</f>
        <v/>
      </c>
      <c r="T234" t="str">
        <f>IF($K234="","",percelen!IR228)</f>
        <v/>
      </c>
      <c r="U234" t="str">
        <f>IF($K234="","",percelen!IS228)</f>
        <v/>
      </c>
      <c r="V234" s="286" t="str">
        <f>IF($K234="","",percelen!IT228)</f>
        <v/>
      </c>
      <c r="W234" s="285" t="str">
        <f>activiteiten!E227</f>
        <v/>
      </c>
      <c r="X234" t="str">
        <f>IF($W234="","",activiteiten!AL227)</f>
        <v/>
      </c>
      <c r="Y234" t="str">
        <f>IF($W234="","",activiteiten!AK227)</f>
        <v/>
      </c>
      <c r="Z234" t="str">
        <f>IF($W234="","",activiteiten!AU227)</f>
        <v/>
      </c>
      <c r="AA234" t="str">
        <f>IF($W234="","",activiteiten!AW227)</f>
        <v/>
      </c>
      <c r="AB234" t="str">
        <f>IF($W234="","",activiteiten!AX227)</f>
        <v/>
      </c>
      <c r="AC234" t="str">
        <f>IF($W234="","",activiteiten!AY227)</f>
        <v/>
      </c>
      <c r="AD234" t="str">
        <f>IF($W234="","",activiteiten!AZ227)</f>
        <v/>
      </c>
      <c r="AE234" s="286" t="str">
        <f>IF($W234="","",activiteiten!BA227)</f>
        <v/>
      </c>
    </row>
    <row r="235" spans="11:31" x14ac:dyDescent="0.25">
      <c r="K235" s="285" t="str">
        <f>percelen!E229</f>
        <v/>
      </c>
      <c r="L235" t="str">
        <f>IF($K235="","",percelen!BD229)</f>
        <v/>
      </c>
      <c r="M235" t="str">
        <f>IF($K235="","",percelen!BE229)</f>
        <v/>
      </c>
      <c r="N235" t="str">
        <f>IF($K235="","",percelen!BI229)</f>
        <v/>
      </c>
      <c r="O235" t="str">
        <f>IF($K235="","",percelen!BH229)</f>
        <v/>
      </c>
      <c r="P235" t="str">
        <f>IF($K235="","",percelen!DL229)</f>
        <v/>
      </c>
      <c r="Q235" t="str">
        <f>IF($K235="","",percelen!IN229)</f>
        <v/>
      </c>
      <c r="R235" t="str">
        <f>IF($K235="","",percelen!IP229)</f>
        <v/>
      </c>
      <c r="S235" t="str">
        <f>IF($K235="","",percelen!IQ229)</f>
        <v/>
      </c>
      <c r="T235" t="str">
        <f>IF($K235="","",percelen!IR229)</f>
        <v/>
      </c>
      <c r="U235" t="str">
        <f>IF($K235="","",percelen!IS229)</f>
        <v/>
      </c>
      <c r="V235" s="286" t="str">
        <f>IF($K235="","",percelen!IT229)</f>
        <v/>
      </c>
      <c r="W235" s="285" t="str">
        <f>activiteiten!E228</f>
        <v/>
      </c>
      <c r="X235" t="str">
        <f>IF($W235="","",activiteiten!AL228)</f>
        <v/>
      </c>
      <c r="Y235" t="str">
        <f>IF($W235="","",activiteiten!AK228)</f>
        <v/>
      </c>
      <c r="Z235" t="str">
        <f>IF($W235="","",activiteiten!AU228)</f>
        <v/>
      </c>
      <c r="AA235" t="str">
        <f>IF($W235="","",activiteiten!AW228)</f>
        <v/>
      </c>
      <c r="AB235" t="str">
        <f>IF($W235="","",activiteiten!AX228)</f>
        <v/>
      </c>
      <c r="AC235" t="str">
        <f>IF($W235="","",activiteiten!AY228)</f>
        <v/>
      </c>
      <c r="AD235" t="str">
        <f>IF($W235="","",activiteiten!AZ228)</f>
        <v/>
      </c>
      <c r="AE235" s="286" t="str">
        <f>IF($W235="","",activiteiten!BA228)</f>
        <v/>
      </c>
    </row>
    <row r="236" spans="11:31" x14ac:dyDescent="0.25">
      <c r="K236" s="285" t="str">
        <f>percelen!E230</f>
        <v/>
      </c>
      <c r="L236" t="str">
        <f>IF($K236="","",percelen!BD230)</f>
        <v/>
      </c>
      <c r="M236" t="str">
        <f>IF($K236="","",percelen!BE230)</f>
        <v/>
      </c>
      <c r="N236" t="str">
        <f>IF($K236="","",percelen!BI230)</f>
        <v/>
      </c>
      <c r="O236" t="str">
        <f>IF($K236="","",percelen!BH230)</f>
        <v/>
      </c>
      <c r="P236" t="str">
        <f>IF($K236="","",percelen!DL230)</f>
        <v/>
      </c>
      <c r="Q236" t="str">
        <f>IF($K236="","",percelen!IN230)</f>
        <v/>
      </c>
      <c r="R236" t="str">
        <f>IF($K236="","",percelen!IP230)</f>
        <v/>
      </c>
      <c r="S236" t="str">
        <f>IF($K236="","",percelen!IQ230)</f>
        <v/>
      </c>
      <c r="T236" t="str">
        <f>IF($K236="","",percelen!IR230)</f>
        <v/>
      </c>
      <c r="U236" t="str">
        <f>IF($K236="","",percelen!IS230)</f>
        <v/>
      </c>
      <c r="V236" s="286" t="str">
        <f>IF($K236="","",percelen!IT230)</f>
        <v/>
      </c>
      <c r="W236" s="285" t="str">
        <f>activiteiten!E229</f>
        <v/>
      </c>
      <c r="X236" t="str">
        <f>IF($W236="","",activiteiten!AL229)</f>
        <v/>
      </c>
      <c r="Y236" t="str">
        <f>IF($W236="","",activiteiten!AK229)</f>
        <v/>
      </c>
      <c r="Z236" t="str">
        <f>IF($W236="","",activiteiten!AU229)</f>
        <v/>
      </c>
      <c r="AA236" t="str">
        <f>IF($W236="","",activiteiten!AW229)</f>
        <v/>
      </c>
      <c r="AB236" t="str">
        <f>IF($W236="","",activiteiten!AX229)</f>
        <v/>
      </c>
      <c r="AC236" t="str">
        <f>IF($W236="","",activiteiten!AY229)</f>
        <v/>
      </c>
      <c r="AD236" t="str">
        <f>IF($W236="","",activiteiten!AZ229)</f>
        <v/>
      </c>
      <c r="AE236" s="286" t="str">
        <f>IF($W236="","",activiteiten!BA229)</f>
        <v/>
      </c>
    </row>
    <row r="237" spans="11:31" x14ac:dyDescent="0.25">
      <c r="K237" s="285" t="str">
        <f>percelen!E231</f>
        <v/>
      </c>
      <c r="L237" t="str">
        <f>IF($K237="","",percelen!BD231)</f>
        <v/>
      </c>
      <c r="M237" t="str">
        <f>IF($K237="","",percelen!BE231)</f>
        <v/>
      </c>
      <c r="N237" t="str">
        <f>IF($K237="","",percelen!BI231)</f>
        <v/>
      </c>
      <c r="O237" t="str">
        <f>IF($K237="","",percelen!BH231)</f>
        <v/>
      </c>
      <c r="P237" t="str">
        <f>IF($K237="","",percelen!DL231)</f>
        <v/>
      </c>
      <c r="Q237" t="str">
        <f>IF($K237="","",percelen!IN231)</f>
        <v/>
      </c>
      <c r="R237" t="str">
        <f>IF($K237="","",percelen!IP231)</f>
        <v/>
      </c>
      <c r="S237" t="str">
        <f>IF($K237="","",percelen!IQ231)</f>
        <v/>
      </c>
      <c r="T237" t="str">
        <f>IF($K237="","",percelen!IR231)</f>
        <v/>
      </c>
      <c r="U237" t="str">
        <f>IF($K237="","",percelen!IS231)</f>
        <v/>
      </c>
      <c r="V237" s="286" t="str">
        <f>IF($K237="","",percelen!IT231)</f>
        <v/>
      </c>
      <c r="W237" s="285" t="str">
        <f>activiteiten!E230</f>
        <v/>
      </c>
      <c r="X237" t="str">
        <f>IF($W237="","",activiteiten!AL230)</f>
        <v/>
      </c>
      <c r="Y237" t="str">
        <f>IF($W237="","",activiteiten!AK230)</f>
        <v/>
      </c>
      <c r="Z237" t="str">
        <f>IF($W237="","",activiteiten!AU230)</f>
        <v/>
      </c>
      <c r="AA237" t="str">
        <f>IF($W237="","",activiteiten!AW230)</f>
        <v/>
      </c>
      <c r="AB237" t="str">
        <f>IF($W237="","",activiteiten!AX230)</f>
        <v/>
      </c>
      <c r="AC237" t="str">
        <f>IF($W237="","",activiteiten!AY230)</f>
        <v/>
      </c>
      <c r="AD237" t="str">
        <f>IF($W237="","",activiteiten!AZ230)</f>
        <v/>
      </c>
      <c r="AE237" s="286" t="str">
        <f>IF($W237="","",activiteiten!BA230)</f>
        <v/>
      </c>
    </row>
    <row r="238" spans="11:31" x14ac:dyDescent="0.25">
      <c r="K238" s="285" t="str">
        <f>percelen!E232</f>
        <v/>
      </c>
      <c r="L238" t="str">
        <f>IF($K238="","",percelen!BD232)</f>
        <v/>
      </c>
      <c r="M238" t="str">
        <f>IF($K238="","",percelen!BE232)</f>
        <v/>
      </c>
      <c r="N238" t="str">
        <f>IF($K238="","",percelen!BI232)</f>
        <v/>
      </c>
      <c r="O238" t="str">
        <f>IF($K238="","",percelen!BH232)</f>
        <v/>
      </c>
      <c r="P238" t="str">
        <f>IF($K238="","",percelen!DL232)</f>
        <v/>
      </c>
      <c r="Q238" t="str">
        <f>IF($K238="","",percelen!IN232)</f>
        <v/>
      </c>
      <c r="R238" t="str">
        <f>IF($K238="","",percelen!IP232)</f>
        <v/>
      </c>
      <c r="S238" t="str">
        <f>IF($K238="","",percelen!IQ232)</f>
        <v/>
      </c>
      <c r="T238" t="str">
        <f>IF($K238="","",percelen!IR232)</f>
        <v/>
      </c>
      <c r="U238" t="str">
        <f>IF($K238="","",percelen!IS232)</f>
        <v/>
      </c>
      <c r="V238" s="286" t="str">
        <f>IF($K238="","",percelen!IT232)</f>
        <v/>
      </c>
      <c r="W238" s="285" t="str">
        <f>activiteiten!E231</f>
        <v/>
      </c>
      <c r="X238" t="str">
        <f>IF($W238="","",activiteiten!AL231)</f>
        <v/>
      </c>
      <c r="Y238" t="str">
        <f>IF($W238="","",activiteiten!AK231)</f>
        <v/>
      </c>
      <c r="Z238" t="str">
        <f>IF($W238="","",activiteiten!AU231)</f>
        <v/>
      </c>
      <c r="AA238" t="str">
        <f>IF($W238="","",activiteiten!AW231)</f>
        <v/>
      </c>
      <c r="AB238" t="str">
        <f>IF($W238="","",activiteiten!AX231)</f>
        <v/>
      </c>
      <c r="AC238" t="str">
        <f>IF($W238="","",activiteiten!AY231)</f>
        <v/>
      </c>
      <c r="AD238" t="str">
        <f>IF($W238="","",activiteiten!AZ231)</f>
        <v/>
      </c>
      <c r="AE238" s="286" t="str">
        <f>IF($W238="","",activiteiten!BA231)</f>
        <v/>
      </c>
    </row>
    <row r="239" spans="11:31" x14ac:dyDescent="0.25">
      <c r="K239" s="285" t="str">
        <f>percelen!E233</f>
        <v/>
      </c>
      <c r="L239" t="str">
        <f>IF($K239="","",percelen!BD233)</f>
        <v/>
      </c>
      <c r="M239" t="str">
        <f>IF($K239="","",percelen!BE233)</f>
        <v/>
      </c>
      <c r="N239" t="str">
        <f>IF($K239="","",percelen!BI233)</f>
        <v/>
      </c>
      <c r="O239" t="str">
        <f>IF($K239="","",percelen!BH233)</f>
        <v/>
      </c>
      <c r="P239" t="str">
        <f>IF($K239="","",percelen!DL233)</f>
        <v/>
      </c>
      <c r="Q239" t="str">
        <f>IF($K239="","",percelen!IN233)</f>
        <v/>
      </c>
      <c r="R239" t="str">
        <f>IF($K239="","",percelen!IP233)</f>
        <v/>
      </c>
      <c r="S239" t="str">
        <f>IF($K239="","",percelen!IQ233)</f>
        <v/>
      </c>
      <c r="T239" t="str">
        <f>IF($K239="","",percelen!IR233)</f>
        <v/>
      </c>
      <c r="U239" t="str">
        <f>IF($K239="","",percelen!IS233)</f>
        <v/>
      </c>
      <c r="V239" s="286" t="str">
        <f>IF($K239="","",percelen!IT233)</f>
        <v/>
      </c>
      <c r="W239" s="285" t="str">
        <f>activiteiten!E232</f>
        <v/>
      </c>
      <c r="X239" t="str">
        <f>IF($W239="","",activiteiten!AL232)</f>
        <v/>
      </c>
      <c r="Y239" t="str">
        <f>IF($W239="","",activiteiten!AK232)</f>
        <v/>
      </c>
      <c r="Z239" t="str">
        <f>IF($W239="","",activiteiten!AU232)</f>
        <v/>
      </c>
      <c r="AA239" t="str">
        <f>IF($W239="","",activiteiten!AW232)</f>
        <v/>
      </c>
      <c r="AB239" t="str">
        <f>IF($W239="","",activiteiten!AX232)</f>
        <v/>
      </c>
      <c r="AC239" t="str">
        <f>IF($W239="","",activiteiten!AY232)</f>
        <v/>
      </c>
      <c r="AD239" t="str">
        <f>IF($W239="","",activiteiten!AZ232)</f>
        <v/>
      </c>
      <c r="AE239" s="286" t="str">
        <f>IF($W239="","",activiteiten!BA232)</f>
        <v/>
      </c>
    </row>
    <row r="240" spans="11:31" x14ac:dyDescent="0.25">
      <c r="K240" s="285" t="str">
        <f>percelen!E234</f>
        <v/>
      </c>
      <c r="L240" t="str">
        <f>IF($K240="","",percelen!BD234)</f>
        <v/>
      </c>
      <c r="M240" t="str">
        <f>IF($K240="","",percelen!BE234)</f>
        <v/>
      </c>
      <c r="N240" t="str">
        <f>IF($K240="","",percelen!BI234)</f>
        <v/>
      </c>
      <c r="O240" t="str">
        <f>IF($K240="","",percelen!BH234)</f>
        <v/>
      </c>
      <c r="P240" t="str">
        <f>IF($K240="","",percelen!DL234)</f>
        <v/>
      </c>
      <c r="Q240" t="str">
        <f>IF($K240="","",percelen!IN234)</f>
        <v/>
      </c>
      <c r="R240" t="str">
        <f>IF($K240="","",percelen!IP234)</f>
        <v/>
      </c>
      <c r="S240" t="str">
        <f>IF($K240="","",percelen!IQ234)</f>
        <v/>
      </c>
      <c r="T240" t="str">
        <f>IF($K240="","",percelen!IR234)</f>
        <v/>
      </c>
      <c r="U240" t="str">
        <f>IF($K240="","",percelen!IS234)</f>
        <v/>
      </c>
      <c r="V240" s="286" t="str">
        <f>IF($K240="","",percelen!IT234)</f>
        <v/>
      </c>
      <c r="W240" s="285" t="str">
        <f>activiteiten!E233</f>
        <v/>
      </c>
      <c r="X240" t="str">
        <f>IF($W240="","",activiteiten!AL233)</f>
        <v/>
      </c>
      <c r="Y240" t="str">
        <f>IF($W240="","",activiteiten!AK233)</f>
        <v/>
      </c>
      <c r="Z240" t="str">
        <f>IF($W240="","",activiteiten!AU233)</f>
        <v/>
      </c>
      <c r="AA240" t="str">
        <f>IF($W240="","",activiteiten!AW233)</f>
        <v/>
      </c>
      <c r="AB240" t="str">
        <f>IF($W240="","",activiteiten!AX233)</f>
        <v/>
      </c>
      <c r="AC240" t="str">
        <f>IF($W240="","",activiteiten!AY233)</f>
        <v/>
      </c>
      <c r="AD240" t="str">
        <f>IF($W240="","",activiteiten!AZ233)</f>
        <v/>
      </c>
      <c r="AE240" s="286" t="str">
        <f>IF($W240="","",activiteiten!BA233)</f>
        <v/>
      </c>
    </row>
    <row r="241" spans="11:31" x14ac:dyDescent="0.25">
      <c r="K241" s="285" t="str">
        <f>percelen!E235</f>
        <v/>
      </c>
      <c r="L241" t="str">
        <f>IF($K241="","",percelen!BD235)</f>
        <v/>
      </c>
      <c r="M241" t="str">
        <f>IF($K241="","",percelen!BE235)</f>
        <v/>
      </c>
      <c r="N241" t="str">
        <f>IF($K241="","",percelen!BI235)</f>
        <v/>
      </c>
      <c r="O241" t="str">
        <f>IF($K241="","",percelen!BH235)</f>
        <v/>
      </c>
      <c r="P241" t="str">
        <f>IF($K241="","",percelen!DL235)</f>
        <v/>
      </c>
      <c r="Q241" t="str">
        <f>IF($K241="","",percelen!IN235)</f>
        <v/>
      </c>
      <c r="R241" t="str">
        <f>IF($K241="","",percelen!IP235)</f>
        <v/>
      </c>
      <c r="S241" t="str">
        <f>IF($K241="","",percelen!IQ235)</f>
        <v/>
      </c>
      <c r="T241" t="str">
        <f>IF($K241="","",percelen!IR235)</f>
        <v/>
      </c>
      <c r="U241" t="str">
        <f>IF($K241="","",percelen!IS235)</f>
        <v/>
      </c>
      <c r="V241" s="286" t="str">
        <f>IF($K241="","",percelen!IT235)</f>
        <v/>
      </c>
      <c r="W241" s="285" t="str">
        <f>activiteiten!E234</f>
        <v/>
      </c>
      <c r="X241" t="str">
        <f>IF($W241="","",activiteiten!AL234)</f>
        <v/>
      </c>
      <c r="Y241" t="str">
        <f>IF($W241="","",activiteiten!AK234)</f>
        <v/>
      </c>
      <c r="Z241" t="str">
        <f>IF($W241="","",activiteiten!AU234)</f>
        <v/>
      </c>
      <c r="AA241" t="str">
        <f>IF($W241="","",activiteiten!AW234)</f>
        <v/>
      </c>
      <c r="AB241" t="str">
        <f>IF($W241="","",activiteiten!AX234)</f>
        <v/>
      </c>
      <c r="AC241" t="str">
        <f>IF($W241="","",activiteiten!AY234)</f>
        <v/>
      </c>
      <c r="AD241" t="str">
        <f>IF($W241="","",activiteiten!AZ234)</f>
        <v/>
      </c>
      <c r="AE241" s="286" t="str">
        <f>IF($W241="","",activiteiten!BA234)</f>
        <v/>
      </c>
    </row>
    <row r="242" spans="11:31" x14ac:dyDescent="0.25">
      <c r="K242" s="285" t="str">
        <f>percelen!E236</f>
        <v/>
      </c>
      <c r="L242" t="str">
        <f>IF($K242="","",percelen!BD236)</f>
        <v/>
      </c>
      <c r="M242" t="str">
        <f>IF($K242="","",percelen!BE236)</f>
        <v/>
      </c>
      <c r="N242" t="str">
        <f>IF($K242="","",percelen!BI236)</f>
        <v/>
      </c>
      <c r="O242" t="str">
        <f>IF($K242="","",percelen!BH236)</f>
        <v/>
      </c>
      <c r="P242" t="str">
        <f>IF($K242="","",percelen!DL236)</f>
        <v/>
      </c>
      <c r="Q242" t="str">
        <f>IF($K242="","",percelen!IN236)</f>
        <v/>
      </c>
      <c r="R242" t="str">
        <f>IF($K242="","",percelen!IP236)</f>
        <v/>
      </c>
      <c r="S242" t="str">
        <f>IF($K242="","",percelen!IQ236)</f>
        <v/>
      </c>
      <c r="T242" t="str">
        <f>IF($K242="","",percelen!IR236)</f>
        <v/>
      </c>
      <c r="U242" t="str">
        <f>IF($K242="","",percelen!IS236)</f>
        <v/>
      </c>
      <c r="V242" s="286" t="str">
        <f>IF($K242="","",percelen!IT236)</f>
        <v/>
      </c>
      <c r="W242" s="285" t="str">
        <f>activiteiten!E235</f>
        <v/>
      </c>
      <c r="X242" t="str">
        <f>IF($W242="","",activiteiten!AL235)</f>
        <v/>
      </c>
      <c r="Y242" t="str">
        <f>IF($W242="","",activiteiten!AK235)</f>
        <v/>
      </c>
      <c r="Z242" t="str">
        <f>IF($W242="","",activiteiten!AU235)</f>
        <v/>
      </c>
      <c r="AA242" t="str">
        <f>IF($W242="","",activiteiten!AW235)</f>
        <v/>
      </c>
      <c r="AB242" t="str">
        <f>IF($W242="","",activiteiten!AX235)</f>
        <v/>
      </c>
      <c r="AC242" t="str">
        <f>IF($W242="","",activiteiten!AY235)</f>
        <v/>
      </c>
      <c r="AD242" t="str">
        <f>IF($W242="","",activiteiten!AZ235)</f>
        <v/>
      </c>
      <c r="AE242" s="286" t="str">
        <f>IF($W242="","",activiteiten!BA235)</f>
        <v/>
      </c>
    </row>
    <row r="243" spans="11:31" x14ac:dyDescent="0.25">
      <c r="K243" s="285" t="str">
        <f>percelen!E237</f>
        <v/>
      </c>
      <c r="L243" t="str">
        <f>IF($K243="","",percelen!BD237)</f>
        <v/>
      </c>
      <c r="M243" t="str">
        <f>IF($K243="","",percelen!BE237)</f>
        <v/>
      </c>
      <c r="N243" t="str">
        <f>IF($K243="","",percelen!BI237)</f>
        <v/>
      </c>
      <c r="O243" t="str">
        <f>IF($K243="","",percelen!BH237)</f>
        <v/>
      </c>
      <c r="P243" t="str">
        <f>IF($K243="","",percelen!DL237)</f>
        <v/>
      </c>
      <c r="Q243" t="str">
        <f>IF($K243="","",percelen!IN237)</f>
        <v/>
      </c>
      <c r="R243" t="str">
        <f>IF($K243="","",percelen!IP237)</f>
        <v/>
      </c>
      <c r="S243" t="str">
        <f>IF($K243="","",percelen!IQ237)</f>
        <v/>
      </c>
      <c r="T243" t="str">
        <f>IF($K243="","",percelen!IR237)</f>
        <v/>
      </c>
      <c r="U243" t="str">
        <f>IF($K243="","",percelen!IS237)</f>
        <v/>
      </c>
      <c r="V243" s="286" t="str">
        <f>IF($K243="","",percelen!IT237)</f>
        <v/>
      </c>
      <c r="W243" s="285" t="str">
        <f>activiteiten!E236</f>
        <v/>
      </c>
      <c r="X243" t="str">
        <f>IF($W243="","",activiteiten!AL236)</f>
        <v/>
      </c>
      <c r="Y243" t="str">
        <f>IF($W243="","",activiteiten!AK236)</f>
        <v/>
      </c>
      <c r="Z243" t="str">
        <f>IF($W243="","",activiteiten!AU236)</f>
        <v/>
      </c>
      <c r="AA243" t="str">
        <f>IF($W243="","",activiteiten!AW236)</f>
        <v/>
      </c>
      <c r="AB243" t="str">
        <f>IF($W243="","",activiteiten!AX236)</f>
        <v/>
      </c>
      <c r="AC243" t="str">
        <f>IF($W243="","",activiteiten!AY236)</f>
        <v/>
      </c>
      <c r="AD243" t="str">
        <f>IF($W243="","",activiteiten!AZ236)</f>
        <v/>
      </c>
      <c r="AE243" s="286" t="str">
        <f>IF($W243="","",activiteiten!BA236)</f>
        <v/>
      </c>
    </row>
    <row r="244" spans="11:31" x14ac:dyDescent="0.25">
      <c r="K244" s="285" t="str">
        <f>percelen!E238</f>
        <v/>
      </c>
      <c r="L244" t="str">
        <f>IF($K244="","",percelen!BD238)</f>
        <v/>
      </c>
      <c r="M244" t="str">
        <f>IF($K244="","",percelen!BE238)</f>
        <v/>
      </c>
      <c r="N244" t="str">
        <f>IF($K244="","",percelen!BI238)</f>
        <v/>
      </c>
      <c r="O244" t="str">
        <f>IF($K244="","",percelen!BH238)</f>
        <v/>
      </c>
      <c r="P244" t="str">
        <f>IF($K244="","",percelen!DL238)</f>
        <v/>
      </c>
      <c r="Q244" t="str">
        <f>IF($K244="","",percelen!IN238)</f>
        <v/>
      </c>
      <c r="R244" t="str">
        <f>IF($K244="","",percelen!IP238)</f>
        <v/>
      </c>
      <c r="S244" t="str">
        <f>IF($K244="","",percelen!IQ238)</f>
        <v/>
      </c>
      <c r="T244" t="str">
        <f>IF($K244="","",percelen!IR238)</f>
        <v/>
      </c>
      <c r="U244" t="str">
        <f>IF($K244="","",percelen!IS238)</f>
        <v/>
      </c>
      <c r="V244" s="286" t="str">
        <f>IF($K244="","",percelen!IT238)</f>
        <v/>
      </c>
      <c r="W244" s="285" t="str">
        <f>activiteiten!E237</f>
        <v/>
      </c>
      <c r="X244" t="str">
        <f>IF($W244="","",activiteiten!AL237)</f>
        <v/>
      </c>
      <c r="Y244" t="str">
        <f>IF($W244="","",activiteiten!AK237)</f>
        <v/>
      </c>
      <c r="Z244" t="str">
        <f>IF($W244="","",activiteiten!AU237)</f>
        <v/>
      </c>
      <c r="AA244" t="str">
        <f>IF($W244="","",activiteiten!AW237)</f>
        <v/>
      </c>
      <c r="AB244" t="str">
        <f>IF($W244="","",activiteiten!AX237)</f>
        <v/>
      </c>
      <c r="AC244" t="str">
        <f>IF($W244="","",activiteiten!AY237)</f>
        <v/>
      </c>
      <c r="AD244" t="str">
        <f>IF($W244="","",activiteiten!AZ237)</f>
        <v/>
      </c>
      <c r="AE244" s="286" t="str">
        <f>IF($W244="","",activiteiten!BA237)</f>
        <v/>
      </c>
    </row>
    <row r="245" spans="11:31" x14ac:dyDescent="0.25">
      <c r="K245" s="285" t="str">
        <f>percelen!E239</f>
        <v/>
      </c>
      <c r="L245" t="str">
        <f>IF($K245="","",percelen!BD239)</f>
        <v/>
      </c>
      <c r="M245" t="str">
        <f>IF($K245="","",percelen!BE239)</f>
        <v/>
      </c>
      <c r="N245" t="str">
        <f>IF($K245="","",percelen!BI239)</f>
        <v/>
      </c>
      <c r="O245" t="str">
        <f>IF($K245="","",percelen!BH239)</f>
        <v/>
      </c>
      <c r="P245" t="str">
        <f>IF($K245="","",percelen!DL239)</f>
        <v/>
      </c>
      <c r="Q245" t="str">
        <f>IF($K245="","",percelen!IN239)</f>
        <v/>
      </c>
      <c r="R245" t="str">
        <f>IF($K245="","",percelen!IP239)</f>
        <v/>
      </c>
      <c r="S245" t="str">
        <f>IF($K245="","",percelen!IQ239)</f>
        <v/>
      </c>
      <c r="T245" t="str">
        <f>IF($K245="","",percelen!IR239)</f>
        <v/>
      </c>
      <c r="U245" t="str">
        <f>IF($K245="","",percelen!IS239)</f>
        <v/>
      </c>
      <c r="V245" s="286" t="str">
        <f>IF($K245="","",percelen!IT239)</f>
        <v/>
      </c>
      <c r="W245" s="285" t="str">
        <f>activiteiten!E238</f>
        <v/>
      </c>
      <c r="X245" t="str">
        <f>IF($W245="","",activiteiten!AL238)</f>
        <v/>
      </c>
      <c r="Y245" t="str">
        <f>IF($W245="","",activiteiten!AK238)</f>
        <v/>
      </c>
      <c r="Z245" t="str">
        <f>IF($W245="","",activiteiten!AU238)</f>
        <v/>
      </c>
      <c r="AA245" t="str">
        <f>IF($W245="","",activiteiten!AW238)</f>
        <v/>
      </c>
      <c r="AB245" t="str">
        <f>IF($W245="","",activiteiten!AX238)</f>
        <v/>
      </c>
      <c r="AC245" t="str">
        <f>IF($W245="","",activiteiten!AY238)</f>
        <v/>
      </c>
      <c r="AD245" t="str">
        <f>IF($W245="","",activiteiten!AZ238)</f>
        <v/>
      </c>
      <c r="AE245" s="286" t="str">
        <f>IF($W245="","",activiteiten!BA238)</f>
        <v/>
      </c>
    </row>
    <row r="246" spans="11:31" x14ac:dyDescent="0.25">
      <c r="K246" s="285" t="str">
        <f>percelen!E240</f>
        <v/>
      </c>
      <c r="L246" t="str">
        <f>IF($K246="","",percelen!BD240)</f>
        <v/>
      </c>
      <c r="M246" t="str">
        <f>IF($K246="","",percelen!BE240)</f>
        <v/>
      </c>
      <c r="N246" t="str">
        <f>IF($K246="","",percelen!BI240)</f>
        <v/>
      </c>
      <c r="O246" t="str">
        <f>IF($K246="","",percelen!BH240)</f>
        <v/>
      </c>
      <c r="P246" t="str">
        <f>IF($K246="","",percelen!DL240)</f>
        <v/>
      </c>
      <c r="Q246" t="str">
        <f>IF($K246="","",percelen!IN240)</f>
        <v/>
      </c>
      <c r="R246" t="str">
        <f>IF($K246="","",percelen!IP240)</f>
        <v/>
      </c>
      <c r="S246" t="str">
        <f>IF($K246="","",percelen!IQ240)</f>
        <v/>
      </c>
      <c r="T246" t="str">
        <f>IF($K246="","",percelen!IR240)</f>
        <v/>
      </c>
      <c r="U246" t="str">
        <f>IF($K246="","",percelen!IS240)</f>
        <v/>
      </c>
      <c r="V246" s="286" t="str">
        <f>IF($K246="","",percelen!IT240)</f>
        <v/>
      </c>
      <c r="W246" s="285" t="str">
        <f>activiteiten!E239</f>
        <v/>
      </c>
      <c r="X246" t="str">
        <f>IF($W246="","",activiteiten!AL239)</f>
        <v/>
      </c>
      <c r="Y246" t="str">
        <f>IF($W246="","",activiteiten!AK239)</f>
        <v/>
      </c>
      <c r="Z246" t="str">
        <f>IF($W246="","",activiteiten!AU239)</f>
        <v/>
      </c>
      <c r="AA246" t="str">
        <f>IF($W246="","",activiteiten!AW239)</f>
        <v/>
      </c>
      <c r="AB246" t="str">
        <f>IF($W246="","",activiteiten!AX239)</f>
        <v/>
      </c>
      <c r="AC246" t="str">
        <f>IF($W246="","",activiteiten!AY239)</f>
        <v/>
      </c>
      <c r="AD246" t="str">
        <f>IF($W246="","",activiteiten!AZ239)</f>
        <v/>
      </c>
      <c r="AE246" s="286" t="str">
        <f>IF($W246="","",activiteiten!BA239)</f>
        <v/>
      </c>
    </row>
    <row r="247" spans="11:31" x14ac:dyDescent="0.25">
      <c r="K247" s="285" t="str">
        <f>percelen!E241</f>
        <v/>
      </c>
      <c r="L247" t="str">
        <f>IF($K247="","",percelen!BD241)</f>
        <v/>
      </c>
      <c r="M247" t="str">
        <f>IF($K247="","",percelen!BE241)</f>
        <v/>
      </c>
      <c r="N247" t="str">
        <f>IF($K247="","",percelen!BI241)</f>
        <v/>
      </c>
      <c r="O247" t="str">
        <f>IF($K247="","",percelen!BH241)</f>
        <v/>
      </c>
      <c r="P247" t="str">
        <f>IF($K247="","",percelen!DL241)</f>
        <v/>
      </c>
      <c r="Q247" t="str">
        <f>IF($K247="","",percelen!IN241)</f>
        <v/>
      </c>
      <c r="R247" t="str">
        <f>IF($K247="","",percelen!IP241)</f>
        <v/>
      </c>
      <c r="S247" t="str">
        <f>IF($K247="","",percelen!IQ241)</f>
        <v/>
      </c>
      <c r="T247" t="str">
        <f>IF($K247="","",percelen!IR241)</f>
        <v/>
      </c>
      <c r="U247" t="str">
        <f>IF($K247="","",percelen!IS241)</f>
        <v/>
      </c>
      <c r="V247" s="286" t="str">
        <f>IF($K247="","",percelen!IT241)</f>
        <v/>
      </c>
      <c r="W247" s="285" t="str">
        <f>activiteiten!E240</f>
        <v/>
      </c>
      <c r="X247" t="str">
        <f>IF($W247="","",activiteiten!AL240)</f>
        <v/>
      </c>
      <c r="Y247" t="str">
        <f>IF($W247="","",activiteiten!AK240)</f>
        <v/>
      </c>
      <c r="Z247" t="str">
        <f>IF($W247="","",activiteiten!AU240)</f>
        <v/>
      </c>
      <c r="AA247" t="str">
        <f>IF($W247="","",activiteiten!AW240)</f>
        <v/>
      </c>
      <c r="AB247" t="str">
        <f>IF($W247="","",activiteiten!AX240)</f>
        <v/>
      </c>
      <c r="AC247" t="str">
        <f>IF($W247="","",activiteiten!AY240)</f>
        <v/>
      </c>
      <c r="AD247" t="str">
        <f>IF($W247="","",activiteiten!AZ240)</f>
        <v/>
      </c>
      <c r="AE247" s="286" t="str">
        <f>IF($W247="","",activiteiten!BA240)</f>
        <v/>
      </c>
    </row>
    <row r="248" spans="11:31" x14ac:dyDescent="0.25">
      <c r="K248" s="285" t="str">
        <f>percelen!E242</f>
        <v/>
      </c>
      <c r="L248" t="str">
        <f>IF($K248="","",percelen!BD242)</f>
        <v/>
      </c>
      <c r="M248" t="str">
        <f>IF($K248="","",percelen!BE242)</f>
        <v/>
      </c>
      <c r="N248" t="str">
        <f>IF($K248="","",percelen!BI242)</f>
        <v/>
      </c>
      <c r="O248" t="str">
        <f>IF($K248="","",percelen!BH242)</f>
        <v/>
      </c>
      <c r="P248" t="str">
        <f>IF($K248="","",percelen!DL242)</f>
        <v/>
      </c>
      <c r="Q248" t="str">
        <f>IF($K248="","",percelen!IN242)</f>
        <v/>
      </c>
      <c r="R248" t="str">
        <f>IF($K248="","",percelen!IP242)</f>
        <v/>
      </c>
      <c r="S248" t="str">
        <f>IF($K248="","",percelen!IQ242)</f>
        <v/>
      </c>
      <c r="T248" t="str">
        <f>IF($K248="","",percelen!IR242)</f>
        <v/>
      </c>
      <c r="U248" t="str">
        <f>IF($K248="","",percelen!IS242)</f>
        <v/>
      </c>
      <c r="V248" s="286" t="str">
        <f>IF($K248="","",percelen!IT242)</f>
        <v/>
      </c>
      <c r="W248" s="285" t="str">
        <f>activiteiten!E241</f>
        <v/>
      </c>
      <c r="X248" t="str">
        <f>IF($W248="","",activiteiten!AL241)</f>
        <v/>
      </c>
      <c r="Y248" t="str">
        <f>IF($W248="","",activiteiten!AK241)</f>
        <v/>
      </c>
      <c r="Z248" t="str">
        <f>IF($W248="","",activiteiten!AU241)</f>
        <v/>
      </c>
      <c r="AA248" t="str">
        <f>IF($W248="","",activiteiten!AW241)</f>
        <v/>
      </c>
      <c r="AB248" t="str">
        <f>IF($W248="","",activiteiten!AX241)</f>
        <v/>
      </c>
      <c r="AC248" t="str">
        <f>IF($W248="","",activiteiten!AY241)</f>
        <v/>
      </c>
      <c r="AD248" t="str">
        <f>IF($W248="","",activiteiten!AZ241)</f>
        <v/>
      </c>
      <c r="AE248" s="286" t="str">
        <f>IF($W248="","",activiteiten!BA241)</f>
        <v/>
      </c>
    </row>
    <row r="249" spans="11:31" x14ac:dyDescent="0.25">
      <c r="K249" s="285" t="str">
        <f>percelen!E243</f>
        <v/>
      </c>
      <c r="L249" t="str">
        <f>IF($K249="","",percelen!BD243)</f>
        <v/>
      </c>
      <c r="M249" t="str">
        <f>IF($K249="","",percelen!BE243)</f>
        <v/>
      </c>
      <c r="N249" t="str">
        <f>IF($K249="","",percelen!BI243)</f>
        <v/>
      </c>
      <c r="O249" t="str">
        <f>IF($K249="","",percelen!BH243)</f>
        <v/>
      </c>
      <c r="P249" t="str">
        <f>IF($K249="","",percelen!DL243)</f>
        <v/>
      </c>
      <c r="Q249" t="str">
        <f>IF($K249="","",percelen!IN243)</f>
        <v/>
      </c>
      <c r="R249" t="str">
        <f>IF($K249="","",percelen!IP243)</f>
        <v/>
      </c>
      <c r="S249" t="str">
        <f>IF($K249="","",percelen!IQ243)</f>
        <v/>
      </c>
      <c r="T249" t="str">
        <f>IF($K249="","",percelen!IR243)</f>
        <v/>
      </c>
      <c r="U249" t="str">
        <f>IF($K249="","",percelen!IS243)</f>
        <v/>
      </c>
      <c r="V249" s="286" t="str">
        <f>IF($K249="","",percelen!IT243)</f>
        <v/>
      </c>
      <c r="W249" s="285" t="str">
        <f>activiteiten!E242</f>
        <v/>
      </c>
      <c r="X249" t="str">
        <f>IF($W249="","",activiteiten!AL242)</f>
        <v/>
      </c>
      <c r="Y249" t="str">
        <f>IF($W249="","",activiteiten!AK242)</f>
        <v/>
      </c>
      <c r="Z249" t="str">
        <f>IF($W249="","",activiteiten!AU242)</f>
        <v/>
      </c>
      <c r="AA249" t="str">
        <f>IF($W249="","",activiteiten!AW242)</f>
        <v/>
      </c>
      <c r="AB249" t="str">
        <f>IF($W249="","",activiteiten!AX242)</f>
        <v/>
      </c>
      <c r="AC249" t="str">
        <f>IF($W249="","",activiteiten!AY242)</f>
        <v/>
      </c>
      <c r="AD249" t="str">
        <f>IF($W249="","",activiteiten!AZ242)</f>
        <v/>
      </c>
      <c r="AE249" s="286" t="str">
        <f>IF($W249="","",activiteiten!BA242)</f>
        <v/>
      </c>
    </row>
    <row r="250" spans="11:31" x14ac:dyDescent="0.25">
      <c r="K250" s="285" t="str">
        <f>percelen!E244</f>
        <v/>
      </c>
      <c r="L250" t="str">
        <f>IF($K250="","",percelen!BD244)</f>
        <v/>
      </c>
      <c r="M250" t="str">
        <f>IF($K250="","",percelen!BE244)</f>
        <v/>
      </c>
      <c r="N250" t="str">
        <f>IF($K250="","",percelen!BI244)</f>
        <v/>
      </c>
      <c r="O250" t="str">
        <f>IF($K250="","",percelen!BH244)</f>
        <v/>
      </c>
      <c r="P250" t="str">
        <f>IF($K250="","",percelen!DL244)</f>
        <v/>
      </c>
      <c r="Q250" t="str">
        <f>IF($K250="","",percelen!IN244)</f>
        <v/>
      </c>
      <c r="R250" t="str">
        <f>IF($K250="","",percelen!IP244)</f>
        <v/>
      </c>
      <c r="S250" t="str">
        <f>IF($K250="","",percelen!IQ244)</f>
        <v/>
      </c>
      <c r="T250" t="str">
        <f>IF($K250="","",percelen!IR244)</f>
        <v/>
      </c>
      <c r="U250" t="str">
        <f>IF($K250="","",percelen!IS244)</f>
        <v/>
      </c>
      <c r="V250" s="286" t="str">
        <f>IF($K250="","",percelen!IT244)</f>
        <v/>
      </c>
      <c r="W250" s="285" t="str">
        <f>activiteiten!E243</f>
        <v/>
      </c>
      <c r="X250" t="str">
        <f>IF($W250="","",activiteiten!AL243)</f>
        <v/>
      </c>
      <c r="Y250" t="str">
        <f>IF($W250="","",activiteiten!AK243)</f>
        <v/>
      </c>
      <c r="Z250" t="str">
        <f>IF($W250="","",activiteiten!AU243)</f>
        <v/>
      </c>
      <c r="AA250" t="str">
        <f>IF($W250="","",activiteiten!AW243)</f>
        <v/>
      </c>
      <c r="AB250" t="str">
        <f>IF($W250="","",activiteiten!AX243)</f>
        <v/>
      </c>
      <c r="AC250" t="str">
        <f>IF($W250="","",activiteiten!AY243)</f>
        <v/>
      </c>
      <c r="AD250" t="str">
        <f>IF($W250="","",activiteiten!AZ243)</f>
        <v/>
      </c>
      <c r="AE250" s="286" t="str">
        <f>IF($W250="","",activiteiten!BA243)</f>
        <v/>
      </c>
    </row>
    <row r="251" spans="11:31" x14ac:dyDescent="0.25">
      <c r="K251" s="285" t="str">
        <f>percelen!E245</f>
        <v/>
      </c>
      <c r="L251" t="str">
        <f>IF($K251="","",percelen!BD245)</f>
        <v/>
      </c>
      <c r="M251" t="str">
        <f>IF($K251="","",percelen!BE245)</f>
        <v/>
      </c>
      <c r="N251" t="str">
        <f>IF($K251="","",percelen!BI245)</f>
        <v/>
      </c>
      <c r="O251" t="str">
        <f>IF($K251="","",percelen!BH245)</f>
        <v/>
      </c>
      <c r="P251" t="str">
        <f>IF($K251="","",percelen!DL245)</f>
        <v/>
      </c>
      <c r="Q251" t="str">
        <f>IF($K251="","",percelen!IN245)</f>
        <v/>
      </c>
      <c r="R251" t="str">
        <f>IF($K251="","",percelen!IP245)</f>
        <v/>
      </c>
      <c r="S251" t="str">
        <f>IF($K251="","",percelen!IQ245)</f>
        <v/>
      </c>
      <c r="T251" t="str">
        <f>IF($K251="","",percelen!IR245)</f>
        <v/>
      </c>
      <c r="U251" t="str">
        <f>IF($K251="","",percelen!IS245)</f>
        <v/>
      </c>
      <c r="V251" s="286" t="str">
        <f>IF($K251="","",percelen!IT245)</f>
        <v/>
      </c>
      <c r="W251" s="285" t="str">
        <f>activiteiten!E244</f>
        <v/>
      </c>
      <c r="X251" t="str">
        <f>IF($W251="","",activiteiten!AL244)</f>
        <v/>
      </c>
      <c r="Y251" t="str">
        <f>IF($W251="","",activiteiten!AK244)</f>
        <v/>
      </c>
      <c r="Z251" t="str">
        <f>IF($W251="","",activiteiten!AU244)</f>
        <v/>
      </c>
      <c r="AA251" t="str">
        <f>IF($W251="","",activiteiten!AW244)</f>
        <v/>
      </c>
      <c r="AB251" t="str">
        <f>IF($W251="","",activiteiten!AX244)</f>
        <v/>
      </c>
      <c r="AC251" t="str">
        <f>IF($W251="","",activiteiten!AY244)</f>
        <v/>
      </c>
      <c r="AD251" t="str">
        <f>IF($W251="","",activiteiten!AZ244)</f>
        <v/>
      </c>
      <c r="AE251" s="286" t="str">
        <f>IF($W251="","",activiteiten!BA244)</f>
        <v/>
      </c>
    </row>
    <row r="252" spans="11:31" x14ac:dyDescent="0.25">
      <c r="K252" s="285" t="str">
        <f>percelen!E246</f>
        <v/>
      </c>
      <c r="L252" t="str">
        <f>IF($K252="","",percelen!BD246)</f>
        <v/>
      </c>
      <c r="M252" t="str">
        <f>IF($K252="","",percelen!BE246)</f>
        <v/>
      </c>
      <c r="N252" t="str">
        <f>IF($K252="","",percelen!BI246)</f>
        <v/>
      </c>
      <c r="O252" t="str">
        <f>IF($K252="","",percelen!BH246)</f>
        <v/>
      </c>
      <c r="P252" t="str">
        <f>IF($K252="","",percelen!DL246)</f>
        <v/>
      </c>
      <c r="Q252" t="str">
        <f>IF($K252="","",percelen!IN246)</f>
        <v/>
      </c>
      <c r="R252" t="str">
        <f>IF($K252="","",percelen!IP246)</f>
        <v/>
      </c>
      <c r="S252" t="str">
        <f>IF($K252="","",percelen!IQ246)</f>
        <v/>
      </c>
      <c r="T252" t="str">
        <f>IF($K252="","",percelen!IR246)</f>
        <v/>
      </c>
      <c r="U252" t="str">
        <f>IF($K252="","",percelen!IS246)</f>
        <v/>
      </c>
      <c r="V252" s="286" t="str">
        <f>IF($K252="","",percelen!IT246)</f>
        <v/>
      </c>
      <c r="W252" s="285" t="str">
        <f>activiteiten!E245</f>
        <v/>
      </c>
      <c r="X252" t="str">
        <f>IF($W252="","",activiteiten!AL245)</f>
        <v/>
      </c>
      <c r="Y252" t="str">
        <f>IF($W252="","",activiteiten!AK245)</f>
        <v/>
      </c>
      <c r="Z252" t="str">
        <f>IF($W252="","",activiteiten!AU245)</f>
        <v/>
      </c>
      <c r="AA252" t="str">
        <f>IF($W252="","",activiteiten!AW245)</f>
        <v/>
      </c>
      <c r="AB252" t="str">
        <f>IF($W252="","",activiteiten!AX245)</f>
        <v/>
      </c>
      <c r="AC252" t="str">
        <f>IF($W252="","",activiteiten!AY245)</f>
        <v/>
      </c>
      <c r="AD252" t="str">
        <f>IF($W252="","",activiteiten!AZ245)</f>
        <v/>
      </c>
      <c r="AE252" s="286" t="str">
        <f>IF($W252="","",activiteiten!BA245)</f>
        <v/>
      </c>
    </row>
    <row r="253" spans="11:31" x14ac:dyDescent="0.25">
      <c r="K253" s="285" t="str">
        <f>percelen!E247</f>
        <v/>
      </c>
      <c r="L253" t="str">
        <f>IF($K253="","",percelen!BD247)</f>
        <v/>
      </c>
      <c r="M253" t="str">
        <f>IF($K253="","",percelen!BE247)</f>
        <v/>
      </c>
      <c r="N253" t="str">
        <f>IF($K253="","",percelen!BI247)</f>
        <v/>
      </c>
      <c r="O253" t="str">
        <f>IF($K253="","",percelen!BH247)</f>
        <v/>
      </c>
      <c r="P253" t="str">
        <f>IF($K253="","",percelen!DL247)</f>
        <v/>
      </c>
      <c r="Q253" t="str">
        <f>IF($K253="","",percelen!IN247)</f>
        <v/>
      </c>
      <c r="R253" t="str">
        <f>IF($K253="","",percelen!IP247)</f>
        <v/>
      </c>
      <c r="S253" t="str">
        <f>IF($K253="","",percelen!IQ247)</f>
        <v/>
      </c>
      <c r="T253" t="str">
        <f>IF($K253="","",percelen!IR247)</f>
        <v/>
      </c>
      <c r="U253" t="str">
        <f>IF($K253="","",percelen!IS247)</f>
        <v/>
      </c>
      <c r="V253" s="286" t="str">
        <f>IF($K253="","",percelen!IT247)</f>
        <v/>
      </c>
      <c r="W253" s="285" t="str">
        <f>activiteiten!E246</f>
        <v/>
      </c>
      <c r="X253" t="str">
        <f>IF($W253="","",activiteiten!AL246)</f>
        <v/>
      </c>
      <c r="Y253" t="str">
        <f>IF($W253="","",activiteiten!AK246)</f>
        <v/>
      </c>
      <c r="Z253" t="str">
        <f>IF($W253="","",activiteiten!AU246)</f>
        <v/>
      </c>
      <c r="AA253" t="str">
        <f>IF($W253="","",activiteiten!AW246)</f>
        <v/>
      </c>
      <c r="AB253" t="str">
        <f>IF($W253="","",activiteiten!AX246)</f>
        <v/>
      </c>
      <c r="AC253" t="str">
        <f>IF($W253="","",activiteiten!AY246)</f>
        <v/>
      </c>
      <c r="AD253" t="str">
        <f>IF($W253="","",activiteiten!AZ246)</f>
        <v/>
      </c>
      <c r="AE253" s="286" t="str">
        <f>IF($W253="","",activiteiten!BA246)</f>
        <v/>
      </c>
    </row>
    <row r="254" spans="11:31" x14ac:dyDescent="0.25">
      <c r="K254" s="285" t="str">
        <f>percelen!E248</f>
        <v/>
      </c>
      <c r="L254" t="str">
        <f>IF($K254="","",percelen!BD248)</f>
        <v/>
      </c>
      <c r="M254" t="str">
        <f>IF($K254="","",percelen!BE248)</f>
        <v/>
      </c>
      <c r="N254" t="str">
        <f>IF($K254="","",percelen!BI248)</f>
        <v/>
      </c>
      <c r="O254" t="str">
        <f>IF($K254="","",percelen!BH248)</f>
        <v/>
      </c>
      <c r="P254" t="str">
        <f>IF($K254="","",percelen!DL248)</f>
        <v/>
      </c>
      <c r="Q254" t="str">
        <f>IF($K254="","",percelen!IN248)</f>
        <v/>
      </c>
      <c r="R254" t="str">
        <f>IF($K254="","",percelen!IP248)</f>
        <v/>
      </c>
      <c r="S254" t="str">
        <f>IF($K254="","",percelen!IQ248)</f>
        <v/>
      </c>
      <c r="T254" t="str">
        <f>IF($K254="","",percelen!IR248)</f>
        <v/>
      </c>
      <c r="U254" t="str">
        <f>IF($K254="","",percelen!IS248)</f>
        <v/>
      </c>
      <c r="V254" s="286" t="str">
        <f>IF($K254="","",percelen!IT248)</f>
        <v/>
      </c>
      <c r="W254" s="285" t="str">
        <f>activiteiten!E247</f>
        <v/>
      </c>
      <c r="X254" t="str">
        <f>IF($W254="","",activiteiten!AL247)</f>
        <v/>
      </c>
      <c r="Y254" t="str">
        <f>IF($W254="","",activiteiten!AK247)</f>
        <v/>
      </c>
      <c r="Z254" t="str">
        <f>IF($W254="","",activiteiten!AU247)</f>
        <v/>
      </c>
      <c r="AA254" t="str">
        <f>IF($W254="","",activiteiten!AW247)</f>
        <v/>
      </c>
      <c r="AB254" t="str">
        <f>IF($W254="","",activiteiten!AX247)</f>
        <v/>
      </c>
      <c r="AC254" t="str">
        <f>IF($W254="","",activiteiten!AY247)</f>
        <v/>
      </c>
      <c r="AD254" t="str">
        <f>IF($W254="","",activiteiten!AZ247)</f>
        <v/>
      </c>
      <c r="AE254" s="286" t="str">
        <f>IF($W254="","",activiteiten!BA247)</f>
        <v/>
      </c>
    </row>
    <row r="255" spans="11:31" x14ac:dyDescent="0.25">
      <c r="K255" s="285" t="str">
        <f>percelen!E249</f>
        <v/>
      </c>
      <c r="L255" t="str">
        <f>IF($K255="","",percelen!BD249)</f>
        <v/>
      </c>
      <c r="M255" t="str">
        <f>IF($K255="","",percelen!BE249)</f>
        <v/>
      </c>
      <c r="N255" t="str">
        <f>IF($K255="","",percelen!BI249)</f>
        <v/>
      </c>
      <c r="O255" t="str">
        <f>IF($K255="","",percelen!BH249)</f>
        <v/>
      </c>
      <c r="P255" t="str">
        <f>IF($K255="","",percelen!DL249)</f>
        <v/>
      </c>
      <c r="Q255" t="str">
        <f>IF($K255="","",percelen!IN249)</f>
        <v/>
      </c>
      <c r="R255" t="str">
        <f>IF($K255="","",percelen!IP249)</f>
        <v/>
      </c>
      <c r="S255" t="str">
        <f>IF($K255="","",percelen!IQ249)</f>
        <v/>
      </c>
      <c r="T255" t="str">
        <f>IF($K255="","",percelen!IR249)</f>
        <v/>
      </c>
      <c r="U255" t="str">
        <f>IF($K255="","",percelen!IS249)</f>
        <v/>
      </c>
      <c r="V255" s="286" t="str">
        <f>IF($K255="","",percelen!IT249)</f>
        <v/>
      </c>
      <c r="W255" s="285" t="str">
        <f>activiteiten!E248</f>
        <v/>
      </c>
      <c r="X255" t="str">
        <f>IF($W255="","",activiteiten!AL248)</f>
        <v/>
      </c>
      <c r="Y255" t="str">
        <f>IF($W255="","",activiteiten!AK248)</f>
        <v/>
      </c>
      <c r="Z255" t="str">
        <f>IF($W255="","",activiteiten!AU248)</f>
        <v/>
      </c>
      <c r="AA255" t="str">
        <f>IF($W255="","",activiteiten!AW248)</f>
        <v/>
      </c>
      <c r="AB255" t="str">
        <f>IF($W255="","",activiteiten!AX248)</f>
        <v/>
      </c>
      <c r="AC255" t="str">
        <f>IF($W255="","",activiteiten!AY248)</f>
        <v/>
      </c>
      <c r="AD255" t="str">
        <f>IF($W255="","",activiteiten!AZ248)</f>
        <v/>
      </c>
      <c r="AE255" s="286" t="str">
        <f>IF($W255="","",activiteiten!BA248)</f>
        <v/>
      </c>
    </row>
    <row r="256" spans="11:31" x14ac:dyDescent="0.25">
      <c r="K256" s="285" t="str">
        <f>percelen!E250</f>
        <v/>
      </c>
      <c r="L256" t="str">
        <f>IF($K256="","",percelen!BD250)</f>
        <v/>
      </c>
      <c r="M256" t="str">
        <f>IF($K256="","",percelen!BE250)</f>
        <v/>
      </c>
      <c r="N256" t="str">
        <f>IF($K256="","",percelen!BI250)</f>
        <v/>
      </c>
      <c r="O256" t="str">
        <f>IF($K256="","",percelen!BH250)</f>
        <v/>
      </c>
      <c r="P256" t="str">
        <f>IF($K256="","",percelen!DL250)</f>
        <v/>
      </c>
      <c r="Q256" t="str">
        <f>IF($K256="","",percelen!IN250)</f>
        <v/>
      </c>
      <c r="R256" t="str">
        <f>IF($K256="","",percelen!IP250)</f>
        <v/>
      </c>
      <c r="S256" t="str">
        <f>IF($K256="","",percelen!IQ250)</f>
        <v/>
      </c>
      <c r="T256" t="str">
        <f>IF($K256="","",percelen!IR250)</f>
        <v/>
      </c>
      <c r="U256" t="str">
        <f>IF($K256="","",percelen!IS250)</f>
        <v/>
      </c>
      <c r="V256" s="286" t="str">
        <f>IF($K256="","",percelen!IT250)</f>
        <v/>
      </c>
      <c r="W256" s="285" t="str">
        <f>activiteiten!E249</f>
        <v/>
      </c>
      <c r="X256" t="str">
        <f>IF($W256="","",activiteiten!AL249)</f>
        <v/>
      </c>
      <c r="Y256" t="str">
        <f>IF($W256="","",activiteiten!AK249)</f>
        <v/>
      </c>
      <c r="Z256" t="str">
        <f>IF($W256="","",activiteiten!AU249)</f>
        <v/>
      </c>
      <c r="AA256" t="str">
        <f>IF($W256="","",activiteiten!AW249)</f>
        <v/>
      </c>
      <c r="AB256" t="str">
        <f>IF($W256="","",activiteiten!AX249)</f>
        <v/>
      </c>
      <c r="AC256" t="str">
        <f>IF($W256="","",activiteiten!AY249)</f>
        <v/>
      </c>
      <c r="AD256" t="str">
        <f>IF($W256="","",activiteiten!AZ249)</f>
        <v/>
      </c>
      <c r="AE256" s="286" t="str">
        <f>IF($W256="","",activiteiten!BA249)</f>
        <v/>
      </c>
    </row>
    <row r="257" spans="11:31" x14ac:dyDescent="0.25">
      <c r="K257" s="285" t="str">
        <f>percelen!E251</f>
        <v/>
      </c>
      <c r="L257" t="str">
        <f>IF($K257="","",percelen!BD251)</f>
        <v/>
      </c>
      <c r="M257" t="str">
        <f>IF($K257="","",percelen!BE251)</f>
        <v/>
      </c>
      <c r="N257" t="str">
        <f>IF($K257="","",percelen!BI251)</f>
        <v/>
      </c>
      <c r="O257" t="str">
        <f>IF($K257="","",percelen!BH251)</f>
        <v/>
      </c>
      <c r="P257" t="str">
        <f>IF($K257="","",percelen!DL251)</f>
        <v/>
      </c>
      <c r="Q257" t="str">
        <f>IF($K257="","",percelen!IN251)</f>
        <v/>
      </c>
      <c r="R257" t="str">
        <f>IF($K257="","",percelen!IP251)</f>
        <v/>
      </c>
      <c r="S257" t="str">
        <f>IF($K257="","",percelen!IQ251)</f>
        <v/>
      </c>
      <c r="T257" t="str">
        <f>IF($K257="","",percelen!IR251)</f>
        <v/>
      </c>
      <c r="U257" t="str">
        <f>IF($K257="","",percelen!IS251)</f>
        <v/>
      </c>
      <c r="V257" s="286" t="str">
        <f>IF($K257="","",percelen!IT251)</f>
        <v/>
      </c>
      <c r="W257" s="285" t="str">
        <f>activiteiten!E250</f>
        <v/>
      </c>
      <c r="X257" t="str">
        <f>IF($W257="","",activiteiten!AL250)</f>
        <v/>
      </c>
      <c r="Y257" t="str">
        <f>IF($W257="","",activiteiten!AK250)</f>
        <v/>
      </c>
      <c r="Z257" t="str">
        <f>IF($W257="","",activiteiten!AU250)</f>
        <v/>
      </c>
      <c r="AA257" t="str">
        <f>IF($W257="","",activiteiten!AW250)</f>
        <v/>
      </c>
      <c r="AB257" t="str">
        <f>IF($W257="","",activiteiten!AX250)</f>
        <v/>
      </c>
      <c r="AC257" t="str">
        <f>IF($W257="","",activiteiten!AY250)</f>
        <v/>
      </c>
      <c r="AD257" t="str">
        <f>IF($W257="","",activiteiten!AZ250)</f>
        <v/>
      </c>
      <c r="AE257" s="286" t="str">
        <f>IF($W257="","",activiteiten!BA250)</f>
        <v/>
      </c>
    </row>
    <row r="258" spans="11:31" x14ac:dyDescent="0.25">
      <c r="K258" s="285" t="str">
        <f>percelen!E252</f>
        <v/>
      </c>
      <c r="L258" t="str">
        <f>IF($K258="","",percelen!BD252)</f>
        <v/>
      </c>
      <c r="M258" t="str">
        <f>IF($K258="","",percelen!BE252)</f>
        <v/>
      </c>
      <c r="N258" t="str">
        <f>IF($K258="","",percelen!BI252)</f>
        <v/>
      </c>
      <c r="O258" t="str">
        <f>IF($K258="","",percelen!BH252)</f>
        <v/>
      </c>
      <c r="P258" t="str">
        <f>IF($K258="","",percelen!DL252)</f>
        <v/>
      </c>
      <c r="Q258" t="str">
        <f>IF($K258="","",percelen!IN252)</f>
        <v/>
      </c>
      <c r="R258" t="str">
        <f>IF($K258="","",percelen!IP252)</f>
        <v/>
      </c>
      <c r="S258" t="str">
        <f>IF($K258="","",percelen!IQ252)</f>
        <v/>
      </c>
      <c r="T258" t="str">
        <f>IF($K258="","",percelen!IR252)</f>
        <v/>
      </c>
      <c r="U258" t="str">
        <f>IF($K258="","",percelen!IS252)</f>
        <v/>
      </c>
      <c r="V258" s="286" t="str">
        <f>IF($K258="","",percelen!IT252)</f>
        <v/>
      </c>
      <c r="W258" s="285" t="str">
        <f>activiteiten!E251</f>
        <v/>
      </c>
      <c r="X258" t="str">
        <f>IF($W258="","",activiteiten!AL251)</f>
        <v/>
      </c>
      <c r="Y258" t="str">
        <f>IF($W258="","",activiteiten!AK251)</f>
        <v/>
      </c>
      <c r="Z258" t="str">
        <f>IF($W258="","",activiteiten!AU251)</f>
        <v/>
      </c>
      <c r="AA258" t="str">
        <f>IF($W258="","",activiteiten!AW251)</f>
        <v/>
      </c>
      <c r="AB258" t="str">
        <f>IF($W258="","",activiteiten!AX251)</f>
        <v/>
      </c>
      <c r="AC258" t="str">
        <f>IF($W258="","",activiteiten!AY251)</f>
        <v/>
      </c>
      <c r="AD258" t="str">
        <f>IF($W258="","",activiteiten!AZ251)</f>
        <v/>
      </c>
      <c r="AE258" s="286" t="str">
        <f>IF($W258="","",activiteiten!BA251)</f>
        <v/>
      </c>
    </row>
    <row r="259" spans="11:31" x14ac:dyDescent="0.25">
      <c r="K259" s="285" t="str">
        <f>percelen!E253</f>
        <v/>
      </c>
      <c r="L259" t="str">
        <f>IF($K259="","",percelen!BD253)</f>
        <v/>
      </c>
      <c r="M259" t="str">
        <f>IF($K259="","",percelen!BE253)</f>
        <v/>
      </c>
      <c r="N259" t="str">
        <f>IF($K259="","",percelen!BI253)</f>
        <v/>
      </c>
      <c r="O259" t="str">
        <f>IF($K259="","",percelen!BH253)</f>
        <v/>
      </c>
      <c r="P259" t="str">
        <f>IF($K259="","",percelen!DL253)</f>
        <v/>
      </c>
      <c r="Q259" t="str">
        <f>IF($K259="","",percelen!IN253)</f>
        <v/>
      </c>
      <c r="R259" t="str">
        <f>IF($K259="","",percelen!IP253)</f>
        <v/>
      </c>
      <c r="S259" t="str">
        <f>IF($K259="","",percelen!IQ253)</f>
        <v/>
      </c>
      <c r="T259" t="str">
        <f>IF($K259="","",percelen!IR253)</f>
        <v/>
      </c>
      <c r="U259" t="str">
        <f>IF($K259="","",percelen!IS253)</f>
        <v/>
      </c>
      <c r="V259" s="286" t="str">
        <f>IF($K259="","",percelen!IT253)</f>
        <v/>
      </c>
      <c r="W259" s="285" t="str">
        <f>activiteiten!E252</f>
        <v/>
      </c>
      <c r="X259" t="str">
        <f>IF($W259="","",activiteiten!AL252)</f>
        <v/>
      </c>
      <c r="Y259" t="str">
        <f>IF($W259="","",activiteiten!AK252)</f>
        <v/>
      </c>
      <c r="Z259" t="str">
        <f>IF($W259="","",activiteiten!AU252)</f>
        <v/>
      </c>
      <c r="AA259" t="str">
        <f>IF($W259="","",activiteiten!AW252)</f>
        <v/>
      </c>
      <c r="AB259" t="str">
        <f>IF($W259="","",activiteiten!AX252)</f>
        <v/>
      </c>
      <c r="AC259" t="str">
        <f>IF($W259="","",activiteiten!AY252)</f>
        <v/>
      </c>
      <c r="AD259" t="str">
        <f>IF($W259="","",activiteiten!AZ252)</f>
        <v/>
      </c>
      <c r="AE259" s="286" t="str">
        <f>IF($W259="","",activiteiten!BA252)</f>
        <v/>
      </c>
    </row>
    <row r="260" spans="11:31" s="103" customFormat="1" ht="15.75" thickBot="1" x14ac:dyDescent="0.3">
      <c r="K260" s="287" t="str">
        <f>percelen!E254</f>
        <v/>
      </c>
      <c r="L260" s="43" t="str">
        <f>IF($K260="","",percelen!BD254)</f>
        <v/>
      </c>
      <c r="M260" s="43" t="str">
        <f>IF($K260="","",percelen!BE254)</f>
        <v/>
      </c>
      <c r="N260" s="43" t="str">
        <f>IF($K260="","",percelen!BI254)</f>
        <v/>
      </c>
      <c r="O260" s="43" t="str">
        <f>IF($K260="","",percelen!BH254)</f>
        <v/>
      </c>
      <c r="P260" s="43" t="str">
        <f>IF($K260="","",percelen!DL254)</f>
        <v/>
      </c>
      <c r="Q260" s="43" t="str">
        <f>IF($K260="","",percelen!IN254)</f>
        <v/>
      </c>
      <c r="R260" s="43" t="str">
        <f>IF($K260="","",percelen!IP254)</f>
        <v/>
      </c>
      <c r="S260" s="43" t="str">
        <f>IF($K260="","",percelen!IQ254)</f>
        <v/>
      </c>
      <c r="T260" s="43" t="str">
        <f>IF($K260="","",percelen!IR254)</f>
        <v/>
      </c>
      <c r="U260" s="43" t="str">
        <f>IF($K260="","",percelen!IS254)</f>
        <v/>
      </c>
      <c r="V260" s="70" t="str">
        <f>IF($K260="","",percelen!IT254)</f>
        <v/>
      </c>
      <c r="W260" s="287" t="str">
        <f>activiteiten!E253</f>
        <v/>
      </c>
      <c r="X260" s="43" t="str">
        <f>IF($W260="","",activiteiten!AL253)</f>
        <v/>
      </c>
      <c r="Y260" s="43" t="str">
        <f>IF($W260="","",activiteiten!AK253)</f>
        <v/>
      </c>
      <c r="Z260" s="43" t="str">
        <f>IF($W260="","",activiteiten!AU253)</f>
        <v/>
      </c>
      <c r="AA260" s="43" t="str">
        <f>IF($W260="","",activiteiten!AW253)</f>
        <v/>
      </c>
      <c r="AB260" s="43" t="str">
        <f>IF($W260="","",activiteiten!AX253)</f>
        <v/>
      </c>
      <c r="AC260" s="43" t="str">
        <f>IF($W260="","",activiteiten!AY253)</f>
        <v/>
      </c>
      <c r="AD260" s="43" t="str">
        <f>IF($W260="","",activiteiten!AZ253)</f>
        <v/>
      </c>
      <c r="AE260" s="70" t="str">
        <f>IF($W260="","",activiteiten!BA253)</f>
        <v/>
      </c>
    </row>
  </sheetData>
  <sheetProtection algorithmName="SHA-512" hashValue="ORnFcEtqUI31ClrTkoVOVvg+udAvuCKFlDvdsdkX26y1Sb8sCMoKS1QPfRr+LPBSgIHQXoHJP9WFV6j64cIckw==" saltValue="NjkJnFKTuM2KxQy9eyBLWg==" spinCount="100000" sheet="1" objects="1" scenarios="1"/>
  <pageMargins left="0.7" right="0.7" top="0.75" bottom="0.75" header="0.3" footer="0.3"/>
  <headerFooter>
    <oddHeader>&amp;L&amp;"Calibri"&amp;10&amp;K000000 Intern gebruik&amp;1#_x000D_</oddHeader>
    <oddFooter>&amp;L_x000D_&amp;1#&amp;"Calibri"&amp;10&amp;K000000 Intern gebruik</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599E0-B5A7-4FF0-9246-0DED2B1FBC91}">
  <sheetPr codeName="Blad4"/>
  <dimension ref="A2:AO35"/>
  <sheetViews>
    <sheetView zoomScale="85" zoomScaleNormal="85" workbookViewId="0">
      <selection activeCell="F3" sqref="F3"/>
    </sheetView>
  </sheetViews>
  <sheetFormatPr defaultRowHeight="15" x14ac:dyDescent="0.25"/>
  <cols>
    <col min="1" max="1" width="20.28515625" bestFit="1" customWidth="1"/>
    <col min="2" max="2" width="1.7109375" customWidth="1"/>
    <col min="3" max="3" width="49.85546875" customWidth="1"/>
    <col min="4" max="4" width="8.140625" bestFit="1" customWidth="1"/>
    <col min="5" max="5" width="5.140625" bestFit="1" customWidth="1"/>
    <col min="6" max="6" width="9.42578125" bestFit="1" customWidth="1"/>
    <col min="7" max="7" width="1.7109375" customWidth="1"/>
    <col min="8" max="8" width="5.140625" bestFit="1" customWidth="1"/>
    <col min="9" max="9" width="4.28515625" bestFit="1" customWidth="1"/>
    <col min="10" max="10" width="12.28515625" bestFit="1" customWidth="1"/>
    <col min="11" max="11" width="7" bestFit="1" customWidth="1"/>
    <col min="12" max="12" width="1.7109375" customWidth="1"/>
    <col min="13" max="13" width="5.140625" bestFit="1" customWidth="1"/>
    <col min="14" max="15" width="4.28515625" bestFit="1" customWidth="1"/>
    <col min="16" max="16" width="7" bestFit="1" customWidth="1"/>
    <col min="17" max="17" width="1.7109375" customWidth="1"/>
    <col min="18" max="18" width="5.140625" bestFit="1" customWidth="1"/>
    <col min="19" max="20" width="4.28515625" bestFit="1" customWidth="1"/>
    <col min="21" max="21" width="7" bestFit="1" customWidth="1"/>
    <col min="22" max="22" width="1.7109375" customWidth="1"/>
    <col min="23" max="23" width="5.140625" bestFit="1" customWidth="1"/>
    <col min="24" max="25" width="4.28515625" bestFit="1" customWidth="1"/>
    <col min="26" max="26" width="6.42578125" bestFit="1" customWidth="1"/>
    <col min="27" max="27" width="1.7109375" customWidth="1"/>
    <col min="28" max="28" width="5.140625" bestFit="1" customWidth="1"/>
    <col min="29" max="30" width="4.28515625" bestFit="1" customWidth="1"/>
    <col min="31" max="31" width="7" bestFit="1" customWidth="1"/>
    <col min="32" max="32" width="1.7109375" customWidth="1"/>
    <col min="33" max="33" width="5.140625" bestFit="1" customWidth="1"/>
    <col min="34" max="35" width="4.28515625" bestFit="1" customWidth="1"/>
    <col min="36" max="36" width="7" bestFit="1" customWidth="1"/>
    <col min="37" max="37" width="1.7109375" customWidth="1"/>
    <col min="38" max="38" width="5.140625" bestFit="1" customWidth="1"/>
    <col min="39" max="40" width="4.28515625" bestFit="1" customWidth="1"/>
    <col min="41" max="41" width="7" bestFit="1" customWidth="1"/>
  </cols>
  <sheetData>
    <row r="2" spans="1:41" x14ac:dyDescent="0.25">
      <c r="B2" s="7"/>
      <c r="C2" s="291" t="s">
        <v>1536</v>
      </c>
      <c r="D2" s="292"/>
      <c r="E2" s="292"/>
      <c r="F2" s="293"/>
      <c r="G2" s="7"/>
      <c r="H2" s="291" t="s">
        <v>576</v>
      </c>
      <c r="I2" s="42"/>
      <c r="J2" s="42"/>
      <c r="K2" s="288"/>
      <c r="M2" s="291" t="s">
        <v>445</v>
      </c>
      <c r="N2" s="42"/>
      <c r="O2" s="42"/>
      <c r="P2" s="288"/>
      <c r="R2" s="291" t="s">
        <v>650</v>
      </c>
      <c r="S2" s="42"/>
      <c r="T2" s="42"/>
      <c r="U2" s="288"/>
      <c r="W2" s="291" t="s">
        <v>447</v>
      </c>
      <c r="X2" s="42"/>
      <c r="Y2" s="42"/>
      <c r="Z2" s="288"/>
      <c r="AB2" s="291" t="s">
        <v>444</v>
      </c>
      <c r="AC2" s="42"/>
      <c r="AD2" s="42"/>
      <c r="AE2" s="288"/>
      <c r="AG2" s="291" t="s">
        <v>446</v>
      </c>
      <c r="AH2" s="42"/>
      <c r="AI2" s="42"/>
      <c r="AJ2" s="288"/>
      <c r="AL2" s="291" t="s">
        <v>1544</v>
      </c>
      <c r="AM2" s="42"/>
      <c r="AN2" s="42"/>
      <c r="AO2" s="288"/>
    </row>
    <row r="3" spans="1:41" s="122" customFormat="1" x14ac:dyDescent="0.25">
      <c r="A3" s="121" t="s">
        <v>668</v>
      </c>
      <c r="C3" s="328" t="s">
        <v>1529</v>
      </c>
      <c r="F3" s="329" t="b">
        <f>LG.BA_VW_GLMC8</f>
        <v>0</v>
      </c>
      <c r="H3" s="330" t="s">
        <v>665</v>
      </c>
      <c r="J3" s="122">
        <f>ECV!$B9</f>
        <v>0</v>
      </c>
      <c r="K3" s="329"/>
      <c r="M3" s="330">
        <f>ECV!$B11</f>
        <v>0</v>
      </c>
      <c r="P3" s="329"/>
      <c r="R3" s="330">
        <f>ECV!$B12</f>
        <v>0</v>
      </c>
      <c r="U3" s="329"/>
      <c r="W3" s="330">
        <f>ECV!$B13</f>
        <v>0</v>
      </c>
      <c r="Z3" s="329"/>
      <c r="AB3" s="330">
        <f>ECV!$B14</f>
        <v>0</v>
      </c>
      <c r="AE3" s="329"/>
      <c r="AG3" s="330">
        <f>ECV!$B15</f>
        <v>0</v>
      </c>
      <c r="AJ3" s="329"/>
      <c r="AL3" s="330">
        <f>ECV!B10</f>
        <v>0</v>
      </c>
      <c r="AO3" s="329"/>
    </row>
    <row r="4" spans="1:41" x14ac:dyDescent="0.25">
      <c r="C4" s="294" t="s">
        <v>1537</v>
      </c>
      <c r="F4" s="286" t="b">
        <f>LV.BA_VRIJ_VW_NP_BA</f>
        <v>0</v>
      </c>
      <c r="H4" s="285" t="s">
        <v>666</v>
      </c>
      <c r="J4">
        <f>ECV!$B8</f>
        <v>0</v>
      </c>
      <c r="K4" s="286"/>
      <c r="M4" s="285"/>
      <c r="P4" s="286"/>
      <c r="R4" s="285"/>
      <c r="U4" s="286"/>
      <c r="W4" s="285"/>
      <c r="Z4" s="286"/>
      <c r="AB4" s="285"/>
      <c r="AE4" s="286"/>
      <c r="AG4" s="285"/>
      <c r="AJ4" s="286"/>
      <c r="AL4" s="285"/>
      <c r="AO4" s="286"/>
    </row>
    <row r="5" spans="1:41" x14ac:dyDescent="0.25">
      <c r="C5" s="294" t="s">
        <v>1538</v>
      </c>
      <c r="F5" s="286" t="b">
        <f>LN.BA_VW_NP_BA</f>
        <v>0</v>
      </c>
      <c r="H5" s="285" t="s">
        <v>667</v>
      </c>
      <c r="J5">
        <f>ECV!$B7</f>
        <v>0</v>
      </c>
      <c r="K5" s="286"/>
      <c r="M5" s="285"/>
      <c r="P5" s="286"/>
      <c r="R5" s="285"/>
      <c r="U5" s="286"/>
      <c r="W5" s="285"/>
      <c r="Z5" s="286"/>
      <c r="AB5" s="285"/>
      <c r="AE5" s="286"/>
      <c r="AG5" s="285"/>
      <c r="AJ5" s="286"/>
      <c r="AL5" s="285"/>
      <c r="AO5" s="286"/>
    </row>
    <row r="6" spans="1:41" x14ac:dyDescent="0.25">
      <c r="C6" s="294"/>
      <c r="E6">
        <f>F.TGO_BL</f>
        <v>0</v>
      </c>
      <c r="F6" s="286" t="s">
        <v>729</v>
      </c>
      <c r="H6" s="285"/>
      <c r="K6" s="286"/>
      <c r="M6" s="285"/>
      <c r="P6" s="286"/>
      <c r="R6" s="285"/>
      <c r="U6" s="286"/>
      <c r="W6" s="285"/>
      <c r="Z6" s="286"/>
      <c r="AB6" s="285"/>
      <c r="AE6" s="286"/>
      <c r="AG6" s="285"/>
      <c r="AJ6" s="286"/>
      <c r="AL6" s="285"/>
      <c r="AO6" s="286"/>
    </row>
    <row r="7" spans="1:41" x14ac:dyDescent="0.25">
      <c r="C7" s="285" t="s">
        <v>668</v>
      </c>
      <c r="D7" s="295">
        <f>N.MINPER_NP_AR_STAND</f>
        <v>0.04</v>
      </c>
      <c r="E7">
        <f>D7*E6</f>
        <v>0</v>
      </c>
      <c r="F7" s="286" t="s">
        <v>729</v>
      </c>
      <c r="H7" s="285"/>
      <c r="K7" s="286"/>
      <c r="M7" s="285"/>
      <c r="P7" s="286"/>
      <c r="R7" s="285"/>
      <c r="U7" s="286"/>
      <c r="W7" s="285"/>
      <c r="Z7" s="286"/>
      <c r="AB7" s="285"/>
      <c r="AE7" s="286"/>
      <c r="AG7" s="285"/>
      <c r="AJ7" s="286"/>
      <c r="AL7" s="285"/>
      <c r="AO7" s="286"/>
    </row>
    <row r="8" spans="1:41" s="266" customFormat="1" x14ac:dyDescent="0.25">
      <c r="A8" s="324" t="s">
        <v>669</v>
      </c>
      <c r="B8" s="324"/>
      <c r="C8" s="325" t="s">
        <v>669</v>
      </c>
      <c r="D8" s="326">
        <f>LN.PER_NP_AR</f>
        <v>0</v>
      </c>
      <c r="E8" s="266">
        <f>D8*E6</f>
        <v>0</v>
      </c>
      <c r="F8" s="327" t="s">
        <v>729</v>
      </c>
      <c r="G8" s="324"/>
      <c r="H8" s="325"/>
      <c r="J8" s="266">
        <f>ECB!$B7</f>
        <v>0</v>
      </c>
      <c r="K8" s="327"/>
      <c r="M8" s="325">
        <f>ECB!$B9</f>
        <v>0</v>
      </c>
      <c r="P8" s="327"/>
      <c r="R8" s="325">
        <f>ECB!$B10</f>
        <v>0</v>
      </c>
      <c r="U8" s="327"/>
      <c r="W8" s="325">
        <f>ECB!$B11</f>
        <v>0</v>
      </c>
      <c r="Z8" s="327"/>
      <c r="AB8" s="325">
        <f>ECB!$B12</f>
        <v>0</v>
      </c>
      <c r="AE8" s="327"/>
      <c r="AG8" s="325">
        <f>ECB!$B13</f>
        <v>0</v>
      </c>
      <c r="AJ8" s="327"/>
      <c r="AL8" s="325">
        <f>ECB!B8</f>
        <v>0</v>
      </c>
      <c r="AO8" s="327"/>
    </row>
    <row r="9" spans="1:41" x14ac:dyDescent="0.25">
      <c r="A9" s="7" t="s">
        <v>1531</v>
      </c>
      <c r="B9" s="7"/>
      <c r="C9" s="285" t="s">
        <v>1530</v>
      </c>
      <c r="D9" s="295">
        <f>D8/D7</f>
        <v>0</v>
      </c>
      <c r="F9" s="286"/>
      <c r="G9" s="7"/>
      <c r="H9" s="285"/>
      <c r="J9">
        <f>IF(J3=0,0,J8/J3)</f>
        <v>0</v>
      </c>
      <c r="K9" s="286"/>
      <c r="M9" s="285">
        <f>IF(M3=0,0,M8/M3)</f>
        <v>0</v>
      </c>
      <c r="P9" s="286"/>
      <c r="R9" s="285">
        <f>IF(R3=0,0,R8/R3)</f>
        <v>0</v>
      </c>
      <c r="U9" s="286"/>
      <c r="W9" s="285">
        <f>IF(W3=0,0,W8/W3)</f>
        <v>0</v>
      </c>
      <c r="Z9" s="286"/>
      <c r="AB9" s="285">
        <f>IF(AB3=0,0,AB8/AB3)</f>
        <v>0</v>
      </c>
      <c r="AE9" s="286"/>
      <c r="AG9" s="285">
        <f>IF(AG3=0,0,AG8/AG3)</f>
        <v>0</v>
      </c>
      <c r="AJ9" s="286"/>
      <c r="AL9" s="285">
        <f>IF(AL3=0,0,AL8/AL3)</f>
        <v>0</v>
      </c>
      <c r="AO9" s="286"/>
    </row>
    <row r="10" spans="1:41" x14ac:dyDescent="0.25">
      <c r="C10" s="285"/>
      <c r="F10" s="286"/>
      <c r="H10" s="285"/>
      <c r="K10" s="286"/>
      <c r="M10" s="285"/>
      <c r="P10" s="286"/>
      <c r="R10" s="285"/>
      <c r="U10" s="286"/>
      <c r="W10" s="285"/>
      <c r="Z10" s="286"/>
      <c r="AB10" s="285"/>
      <c r="AE10" s="286"/>
      <c r="AG10" s="285"/>
      <c r="AJ10" s="286"/>
      <c r="AL10" s="285"/>
      <c r="AO10" s="286"/>
    </row>
    <row r="11" spans="1:41" ht="123.75" x14ac:dyDescent="0.25">
      <c r="C11" s="289" t="s">
        <v>1532</v>
      </c>
      <c r="D11" s="6" t="s">
        <v>1533</v>
      </c>
      <c r="E11" s="6" t="s">
        <v>1534</v>
      </c>
      <c r="F11" s="290" t="s">
        <v>1535</v>
      </c>
      <c r="H11" s="289" t="s">
        <v>1532</v>
      </c>
      <c r="I11" s="6" t="s">
        <v>1533</v>
      </c>
      <c r="J11" s="6" t="s">
        <v>1534</v>
      </c>
      <c r="K11" s="290" t="s">
        <v>1535</v>
      </c>
      <c r="M11" s="289" t="s">
        <v>1532</v>
      </c>
      <c r="N11" s="6" t="s">
        <v>1533</v>
      </c>
      <c r="O11" s="6" t="s">
        <v>1534</v>
      </c>
      <c r="P11" s="290" t="s">
        <v>1535</v>
      </c>
      <c r="R11" s="289" t="s">
        <v>1532</v>
      </c>
      <c r="S11" s="6" t="s">
        <v>1533</v>
      </c>
      <c r="T11" s="6" t="s">
        <v>1534</v>
      </c>
      <c r="U11" s="290" t="s">
        <v>1535</v>
      </c>
      <c r="W11" s="289" t="s">
        <v>1532</v>
      </c>
      <c r="X11" s="6" t="s">
        <v>1533</v>
      </c>
      <c r="Y11" s="6" t="s">
        <v>1534</v>
      </c>
      <c r="Z11" s="290" t="s">
        <v>1535</v>
      </c>
      <c r="AB11" s="289" t="s">
        <v>1532</v>
      </c>
      <c r="AC11" s="6" t="s">
        <v>1533</v>
      </c>
      <c r="AD11" s="6" t="s">
        <v>1534</v>
      </c>
      <c r="AE11" s="290" t="s">
        <v>1535</v>
      </c>
      <c r="AG11" s="289" t="s">
        <v>1532</v>
      </c>
      <c r="AH11" s="6" t="s">
        <v>1533</v>
      </c>
      <c r="AI11" s="6" t="s">
        <v>1534</v>
      </c>
      <c r="AJ11" s="290" t="s">
        <v>1535</v>
      </c>
      <c r="AL11" s="289" t="s">
        <v>1532</v>
      </c>
      <c r="AM11" s="6" t="s">
        <v>1533</v>
      </c>
      <c r="AN11" s="6" t="s">
        <v>1534</v>
      </c>
      <c r="AO11" s="290" t="s">
        <v>1535</v>
      </c>
    </row>
    <row r="12" spans="1:41" x14ac:dyDescent="0.25">
      <c r="C12" s="285">
        <v>1.2</v>
      </c>
      <c r="D12">
        <f>IF($D$9&lt;C12,0,1)</f>
        <v>0</v>
      </c>
      <c r="E12" t="str">
        <f>IF($F$3=TRUE,"J","N")</f>
        <v>N</v>
      </c>
      <c r="F12" s="286" t="str">
        <f>IF(E12="J","groen",IF(AND(E12="N",D12=1),"oranje","wit"))</f>
        <v>wit</v>
      </c>
      <c r="H12" s="285">
        <v>1.2</v>
      </c>
      <c r="I12">
        <f t="shared" ref="I12:I35" si="0">IF($J$9&lt;H12,0,1)</f>
        <v>0</v>
      </c>
      <c r="J12" t="str">
        <f>IF(AND($J$8&gt;=$J$5,$F$3=TRUE,BST!$B$9="J"),"J","N")</f>
        <v>N</v>
      </c>
      <c r="K12" s="286" t="str">
        <f>IF(AND(J12="J",I12=1),"groen",IF(AND(J12="N",I12=1),"oranje","wit"))</f>
        <v>wit</v>
      </c>
      <c r="M12" s="285">
        <v>1.2</v>
      </c>
      <c r="N12">
        <f>IF($M$9&lt;M12,0,1)</f>
        <v>0</v>
      </c>
      <c r="O12" t="str">
        <f>IF($M$8&gt;=$M$3,"J","N")</f>
        <v>J</v>
      </c>
      <c r="P12" s="286" t="str">
        <f>IF(AND(O12="J",N12=1),"groen",IF(AND(O12="N",N12=1),"oranje","wit"))</f>
        <v>wit</v>
      </c>
      <c r="R12" s="285">
        <v>1.2</v>
      </c>
      <c r="S12">
        <f>IF($R$9&lt;R12,0,1)</f>
        <v>0</v>
      </c>
      <c r="T12" t="str">
        <f>IF($R$8&gt;=$R$3,"J","N")</f>
        <v>J</v>
      </c>
      <c r="U12" s="286" t="str">
        <f>IF(AND(T12="J",S12=1),"groen",IF(AND(T12="N",S12=1),"oranje","wit"))</f>
        <v>wit</v>
      </c>
      <c r="W12" s="285">
        <v>1.2</v>
      </c>
      <c r="X12">
        <f>IF($W$9&lt;W12,0,1)</f>
        <v>0</v>
      </c>
      <c r="Y12" t="str">
        <f>IF($W$8&gt;=$W$3,"J","N")</f>
        <v>J</v>
      </c>
      <c r="Z12" s="286" t="str">
        <f>IF(AND(Y12="J",X12=1),"groen",IF(AND(Y12="N",X12=1),"oranje","wit"))</f>
        <v>wit</v>
      </c>
      <c r="AB12" s="285">
        <v>1.2</v>
      </c>
      <c r="AC12">
        <f>IF($AB$9&lt;AB12,0,1)</f>
        <v>0</v>
      </c>
      <c r="AD12" t="str">
        <f>IF($AB$8&gt;=$AB$3,"J","N")</f>
        <v>J</v>
      </c>
      <c r="AE12" s="286" t="str">
        <f>IF(AND(AD12="J",AC12=1),"groen",IF(AND(AD12="N",AC12=1),"oranje","wit"))</f>
        <v>wit</v>
      </c>
      <c r="AG12" s="285">
        <v>1.2</v>
      </c>
      <c r="AH12">
        <f>IF($AG$9&lt;AG12,0,1)</f>
        <v>0</v>
      </c>
      <c r="AI12" t="str">
        <f>IF($AG$8&gt;=$AG$3,"J","N")</f>
        <v>J</v>
      </c>
      <c r="AJ12" s="286" t="str">
        <f>IF(AND(AI12="J",AH12=1),"groen",IF(AND(AI12="N",AH12=1),"oranje","wit"))</f>
        <v>wit</v>
      </c>
      <c r="AL12" s="285">
        <v>1.2</v>
      </c>
      <c r="AM12">
        <f>IF($AL$9&lt;AL12,0,1)</f>
        <v>0</v>
      </c>
      <c r="AN12" t="str">
        <f>IF($AL$8&gt;=$AL$3,"J","N")</f>
        <v>J</v>
      </c>
      <c r="AO12" s="286" t="str">
        <f>IF(AND(AN12="J",AM12=1),"groen",IF(AND(AN12="N",AM12=1),"oranje","wit"))</f>
        <v>wit</v>
      </c>
    </row>
    <row r="13" spans="1:41" x14ac:dyDescent="0.25">
      <c r="C13" s="285">
        <v>1.1499999999999999</v>
      </c>
      <c r="D13">
        <f t="shared" ref="D13:D35" si="1">IF($D$9&lt;C13,0,1)</f>
        <v>0</v>
      </c>
      <c r="E13" t="str">
        <f t="shared" ref="E13:E35" si="2">IF($F$3=TRUE,"J","N")</f>
        <v>N</v>
      </c>
      <c r="F13" s="286" t="str">
        <f t="shared" ref="F13:F35" si="3">IF(E13="J","groen",IF(AND(E13="N",D13=1),"oranje","wit"))</f>
        <v>wit</v>
      </c>
      <c r="H13" s="285">
        <v>1.1499999999999999</v>
      </c>
      <c r="I13">
        <f t="shared" si="0"/>
        <v>0</v>
      </c>
      <c r="J13" t="str">
        <f>IF(AND($J$8&gt;=$J$5,$F$3=TRUE,BST!$B$9="J"),"J","N")</f>
        <v>N</v>
      </c>
      <c r="K13" s="286" t="str">
        <f t="shared" ref="K13:K35" si="4">IF(AND(J13="J",I13=1),"groen",IF(AND(J13="N",I13=1),"oranje","wit"))</f>
        <v>wit</v>
      </c>
      <c r="M13" s="285">
        <v>1.1499999999999999</v>
      </c>
      <c r="N13">
        <f t="shared" ref="N13:N35" si="5">IF($M$9&lt;M13,0,1)</f>
        <v>0</v>
      </c>
      <c r="O13" t="str">
        <f t="shared" ref="O13:O35" si="6">IF($M$8&gt;=$M$3,"J","N")</f>
        <v>J</v>
      </c>
      <c r="P13" s="286" t="str">
        <f t="shared" ref="P13:P35" si="7">IF(AND(O13="J",N13=1),"groen",IF(AND(O13="N",N13=1),"oranje","wit"))</f>
        <v>wit</v>
      </c>
      <c r="R13" s="285">
        <v>1.1499999999999999</v>
      </c>
      <c r="S13">
        <f t="shared" ref="S13:S35" si="8">IF($R$9&lt;R13,0,1)</f>
        <v>0</v>
      </c>
      <c r="T13" t="str">
        <f t="shared" ref="T13:T35" si="9">IF($R$8&gt;=$R$3,"J","N")</f>
        <v>J</v>
      </c>
      <c r="U13" s="286" t="str">
        <f t="shared" ref="U13:U35" si="10">IF(AND(T13="J",S13=1),"groen",IF(AND(T13="N",S13=1),"oranje","wit"))</f>
        <v>wit</v>
      </c>
      <c r="W13" s="285">
        <v>1.1499999999999999</v>
      </c>
      <c r="X13">
        <f t="shared" ref="X13:X35" si="11">IF($W$9&lt;W13,0,1)</f>
        <v>0</v>
      </c>
      <c r="Y13" t="str">
        <f t="shared" ref="Y13:Y35" si="12">IF($W$8&gt;=$W$3,"J","N")</f>
        <v>J</v>
      </c>
      <c r="Z13" s="286" t="str">
        <f t="shared" ref="Z13:Z35" si="13">IF(AND(Y13="J",X13=1),"groen",IF(AND(Y13="N",X13=1),"oranje","wit"))</f>
        <v>wit</v>
      </c>
      <c r="AB13" s="285">
        <v>1.1499999999999999</v>
      </c>
      <c r="AC13">
        <f t="shared" ref="AC13:AC35" si="14">IF($AB$9&lt;AB13,0,1)</f>
        <v>0</v>
      </c>
      <c r="AD13" t="str">
        <f t="shared" ref="AD13:AD35" si="15">IF($AB$8&gt;=$AB$3,"J","N")</f>
        <v>J</v>
      </c>
      <c r="AE13" s="286" t="str">
        <f t="shared" ref="AE13:AE35" si="16">IF(AND(AD13="J",AC13=1),"groen",IF(AND(AD13="N",AC13=1),"oranje","wit"))</f>
        <v>wit</v>
      </c>
      <c r="AG13" s="285">
        <v>1.1499999999999999</v>
      </c>
      <c r="AH13">
        <f t="shared" ref="AH13:AH35" si="17">IF($AG$9&lt;AG13,0,1)</f>
        <v>0</v>
      </c>
      <c r="AI13" t="str">
        <f t="shared" ref="AI13:AI35" si="18">IF($AG$8&gt;=$AG$3,"J","N")</f>
        <v>J</v>
      </c>
      <c r="AJ13" s="286" t="str">
        <f t="shared" ref="AJ13:AJ35" si="19">IF(AND(AI13="J",AH13=1),"groen",IF(AND(AI13="N",AH13=1),"oranje","wit"))</f>
        <v>wit</v>
      </c>
      <c r="AL13" s="285">
        <v>1.1499999999999999</v>
      </c>
      <c r="AM13">
        <f t="shared" ref="AM13:AM35" si="20">IF($AL$9&lt;AL13,0,1)</f>
        <v>0</v>
      </c>
      <c r="AN13" t="str">
        <f t="shared" ref="AN13:AN35" si="21">IF($AL$8&gt;=$AL$3,"J","N")</f>
        <v>J</v>
      </c>
      <c r="AO13" s="286" t="str">
        <f t="shared" ref="AO13:AO35" si="22">IF(AND(AN13="J",AM13=1),"groen",IF(AND(AN13="N",AM13=1),"oranje","wit"))</f>
        <v>wit</v>
      </c>
    </row>
    <row r="14" spans="1:41" x14ac:dyDescent="0.25">
      <c r="C14" s="285">
        <v>1.1000000000000001</v>
      </c>
      <c r="D14">
        <f t="shared" si="1"/>
        <v>0</v>
      </c>
      <c r="E14" t="str">
        <f t="shared" si="2"/>
        <v>N</v>
      </c>
      <c r="F14" s="286" t="str">
        <f t="shared" si="3"/>
        <v>wit</v>
      </c>
      <c r="H14" s="285">
        <v>1.1000000000000001</v>
      </c>
      <c r="I14">
        <f t="shared" si="0"/>
        <v>0</v>
      </c>
      <c r="J14" t="str">
        <f>IF(AND($J$8&gt;=$J$5,$F$3=TRUE,BST!$B$9="J"),"J","N")</f>
        <v>N</v>
      </c>
      <c r="K14" s="286" t="str">
        <f t="shared" si="4"/>
        <v>wit</v>
      </c>
      <c r="M14" s="285">
        <v>1.1000000000000001</v>
      </c>
      <c r="N14">
        <f t="shared" si="5"/>
        <v>0</v>
      </c>
      <c r="O14" t="str">
        <f t="shared" si="6"/>
        <v>J</v>
      </c>
      <c r="P14" s="286" t="str">
        <f t="shared" si="7"/>
        <v>wit</v>
      </c>
      <c r="R14" s="285">
        <v>1.1000000000000001</v>
      </c>
      <c r="S14">
        <f t="shared" si="8"/>
        <v>0</v>
      </c>
      <c r="T14" t="str">
        <f t="shared" si="9"/>
        <v>J</v>
      </c>
      <c r="U14" s="286" t="str">
        <f t="shared" si="10"/>
        <v>wit</v>
      </c>
      <c r="W14" s="285">
        <v>1.1000000000000001</v>
      </c>
      <c r="X14">
        <f t="shared" si="11"/>
        <v>0</v>
      </c>
      <c r="Y14" t="str">
        <f t="shared" si="12"/>
        <v>J</v>
      </c>
      <c r="Z14" s="286" t="str">
        <f t="shared" si="13"/>
        <v>wit</v>
      </c>
      <c r="AB14" s="285">
        <v>1.1000000000000001</v>
      </c>
      <c r="AC14">
        <f t="shared" si="14"/>
        <v>0</v>
      </c>
      <c r="AD14" t="str">
        <f t="shared" si="15"/>
        <v>J</v>
      </c>
      <c r="AE14" s="286" t="str">
        <f t="shared" si="16"/>
        <v>wit</v>
      </c>
      <c r="AG14" s="285">
        <v>1.1000000000000001</v>
      </c>
      <c r="AH14">
        <f t="shared" si="17"/>
        <v>0</v>
      </c>
      <c r="AI14" t="str">
        <f t="shared" si="18"/>
        <v>J</v>
      </c>
      <c r="AJ14" s="286" t="str">
        <f t="shared" si="19"/>
        <v>wit</v>
      </c>
      <c r="AL14" s="285">
        <v>1.1000000000000001</v>
      </c>
      <c r="AM14">
        <f t="shared" si="20"/>
        <v>0</v>
      </c>
      <c r="AN14" t="str">
        <f t="shared" si="21"/>
        <v>J</v>
      </c>
      <c r="AO14" s="286" t="str">
        <f t="shared" si="22"/>
        <v>wit</v>
      </c>
    </row>
    <row r="15" spans="1:41" x14ac:dyDescent="0.25">
      <c r="C15" s="285">
        <v>1.05</v>
      </c>
      <c r="D15">
        <f t="shared" si="1"/>
        <v>0</v>
      </c>
      <c r="E15" t="str">
        <f t="shared" si="2"/>
        <v>N</v>
      </c>
      <c r="F15" s="286" t="str">
        <f t="shared" si="3"/>
        <v>wit</v>
      </c>
      <c r="H15" s="285">
        <v>1.05</v>
      </c>
      <c r="I15">
        <f t="shared" si="0"/>
        <v>0</v>
      </c>
      <c r="J15" t="str">
        <f>IF(AND($J$8&gt;=$J$5,$F$3=TRUE,BST!$B$9="J"),"J","N")</f>
        <v>N</v>
      </c>
      <c r="K15" s="286" t="str">
        <f t="shared" si="4"/>
        <v>wit</v>
      </c>
      <c r="M15" s="285">
        <v>1.05</v>
      </c>
      <c r="N15">
        <f t="shared" si="5"/>
        <v>0</v>
      </c>
      <c r="O15" t="str">
        <f t="shared" si="6"/>
        <v>J</v>
      </c>
      <c r="P15" s="286" t="str">
        <f t="shared" si="7"/>
        <v>wit</v>
      </c>
      <c r="R15" s="285">
        <v>1.05</v>
      </c>
      <c r="S15">
        <f t="shared" si="8"/>
        <v>0</v>
      </c>
      <c r="T15" t="str">
        <f t="shared" si="9"/>
        <v>J</v>
      </c>
      <c r="U15" s="286" t="str">
        <f t="shared" si="10"/>
        <v>wit</v>
      </c>
      <c r="W15" s="285">
        <v>1.05</v>
      </c>
      <c r="X15">
        <f t="shared" si="11"/>
        <v>0</v>
      </c>
      <c r="Y15" t="str">
        <f t="shared" si="12"/>
        <v>J</v>
      </c>
      <c r="Z15" s="286" t="str">
        <f t="shared" si="13"/>
        <v>wit</v>
      </c>
      <c r="AB15" s="285">
        <v>1.05</v>
      </c>
      <c r="AC15">
        <f t="shared" si="14"/>
        <v>0</v>
      </c>
      <c r="AD15" t="str">
        <f t="shared" si="15"/>
        <v>J</v>
      </c>
      <c r="AE15" s="286" t="str">
        <f t="shared" si="16"/>
        <v>wit</v>
      </c>
      <c r="AG15" s="285">
        <v>1.05</v>
      </c>
      <c r="AH15">
        <f t="shared" si="17"/>
        <v>0</v>
      </c>
      <c r="AI15" t="str">
        <f t="shared" si="18"/>
        <v>J</v>
      </c>
      <c r="AJ15" s="286" t="str">
        <f t="shared" si="19"/>
        <v>wit</v>
      </c>
      <c r="AL15" s="285">
        <v>1.05</v>
      </c>
      <c r="AM15">
        <f t="shared" si="20"/>
        <v>0</v>
      </c>
      <c r="AN15" t="str">
        <f t="shared" si="21"/>
        <v>J</v>
      </c>
      <c r="AO15" s="286" t="str">
        <f t="shared" si="22"/>
        <v>wit</v>
      </c>
    </row>
    <row r="16" spans="1:41" x14ac:dyDescent="0.25">
      <c r="C16" s="285">
        <v>1</v>
      </c>
      <c r="D16">
        <f t="shared" si="1"/>
        <v>0</v>
      </c>
      <c r="E16" t="str">
        <f t="shared" si="2"/>
        <v>N</v>
      </c>
      <c r="F16" s="286" t="str">
        <f t="shared" si="3"/>
        <v>wit</v>
      </c>
      <c r="H16" s="285">
        <v>1</v>
      </c>
      <c r="I16">
        <f t="shared" si="0"/>
        <v>0</v>
      </c>
      <c r="J16" t="str">
        <f>IF(AND($J$8&gt;=$J$5,$F$3=TRUE,BST!$B$9="J"),"J","N")</f>
        <v>N</v>
      </c>
      <c r="K16" s="286" t="str">
        <f t="shared" si="4"/>
        <v>wit</v>
      </c>
      <c r="M16" s="285">
        <v>1</v>
      </c>
      <c r="N16">
        <f t="shared" si="5"/>
        <v>0</v>
      </c>
      <c r="O16" t="str">
        <f t="shared" si="6"/>
        <v>J</v>
      </c>
      <c r="P16" s="286" t="str">
        <f t="shared" si="7"/>
        <v>wit</v>
      </c>
      <c r="R16" s="285">
        <v>1</v>
      </c>
      <c r="S16">
        <f t="shared" si="8"/>
        <v>0</v>
      </c>
      <c r="T16" t="str">
        <f t="shared" si="9"/>
        <v>J</v>
      </c>
      <c r="U16" s="286" t="str">
        <f t="shared" si="10"/>
        <v>wit</v>
      </c>
      <c r="W16" s="285">
        <v>1</v>
      </c>
      <c r="X16">
        <f t="shared" si="11"/>
        <v>0</v>
      </c>
      <c r="Y16" t="str">
        <f t="shared" si="12"/>
        <v>J</v>
      </c>
      <c r="Z16" s="286" t="str">
        <f t="shared" si="13"/>
        <v>wit</v>
      </c>
      <c r="AB16" s="285">
        <v>1</v>
      </c>
      <c r="AC16">
        <f t="shared" si="14"/>
        <v>0</v>
      </c>
      <c r="AD16" t="str">
        <f t="shared" si="15"/>
        <v>J</v>
      </c>
      <c r="AE16" s="286" t="str">
        <f t="shared" si="16"/>
        <v>wit</v>
      </c>
      <c r="AG16" s="285">
        <v>1</v>
      </c>
      <c r="AH16">
        <f t="shared" si="17"/>
        <v>0</v>
      </c>
      <c r="AI16" t="str">
        <f t="shared" si="18"/>
        <v>J</v>
      </c>
      <c r="AJ16" s="286" t="str">
        <f t="shared" si="19"/>
        <v>wit</v>
      </c>
      <c r="AL16" s="285">
        <v>1</v>
      </c>
      <c r="AM16">
        <f t="shared" si="20"/>
        <v>0</v>
      </c>
      <c r="AN16" t="str">
        <f t="shared" si="21"/>
        <v>J</v>
      </c>
      <c r="AO16" s="286" t="str">
        <f t="shared" si="22"/>
        <v>wit</v>
      </c>
    </row>
    <row r="17" spans="3:41" x14ac:dyDescent="0.25">
      <c r="C17" s="285">
        <v>0.95</v>
      </c>
      <c r="D17">
        <f t="shared" si="1"/>
        <v>0</v>
      </c>
      <c r="E17" t="str">
        <f t="shared" si="2"/>
        <v>N</v>
      </c>
      <c r="F17" s="286" t="str">
        <f t="shared" si="3"/>
        <v>wit</v>
      </c>
      <c r="H17" s="285">
        <v>0.95</v>
      </c>
      <c r="I17">
        <f t="shared" si="0"/>
        <v>0</v>
      </c>
      <c r="J17" t="str">
        <f>IF(AND($J$8&gt;=$J$5,$F$3=TRUE,BST!$B$9="J"),"J","N")</f>
        <v>N</v>
      </c>
      <c r="K17" s="286" t="str">
        <f t="shared" si="4"/>
        <v>wit</v>
      </c>
      <c r="M17" s="285">
        <v>0.95</v>
      </c>
      <c r="N17">
        <f t="shared" si="5"/>
        <v>0</v>
      </c>
      <c r="O17" t="str">
        <f t="shared" si="6"/>
        <v>J</v>
      </c>
      <c r="P17" s="286" t="str">
        <f t="shared" si="7"/>
        <v>wit</v>
      </c>
      <c r="R17" s="285">
        <v>0.95</v>
      </c>
      <c r="S17">
        <f t="shared" si="8"/>
        <v>0</v>
      </c>
      <c r="T17" t="str">
        <f t="shared" si="9"/>
        <v>J</v>
      </c>
      <c r="U17" s="286" t="str">
        <f t="shared" si="10"/>
        <v>wit</v>
      </c>
      <c r="W17" s="285">
        <v>0.95</v>
      </c>
      <c r="X17">
        <f t="shared" si="11"/>
        <v>0</v>
      </c>
      <c r="Y17" t="str">
        <f t="shared" si="12"/>
        <v>J</v>
      </c>
      <c r="Z17" s="286" t="str">
        <f t="shared" si="13"/>
        <v>wit</v>
      </c>
      <c r="AB17" s="285">
        <v>0.95</v>
      </c>
      <c r="AC17">
        <f t="shared" si="14"/>
        <v>0</v>
      </c>
      <c r="AD17" t="str">
        <f t="shared" si="15"/>
        <v>J</v>
      </c>
      <c r="AE17" s="286" t="str">
        <f t="shared" si="16"/>
        <v>wit</v>
      </c>
      <c r="AG17" s="285">
        <v>0.95</v>
      </c>
      <c r="AH17">
        <f t="shared" si="17"/>
        <v>0</v>
      </c>
      <c r="AI17" t="str">
        <f t="shared" si="18"/>
        <v>J</v>
      </c>
      <c r="AJ17" s="286" t="str">
        <f t="shared" si="19"/>
        <v>wit</v>
      </c>
      <c r="AL17" s="285">
        <v>0.95</v>
      </c>
      <c r="AM17">
        <f t="shared" si="20"/>
        <v>0</v>
      </c>
      <c r="AN17" t="str">
        <f t="shared" si="21"/>
        <v>J</v>
      </c>
      <c r="AO17" s="286" t="str">
        <f t="shared" si="22"/>
        <v>wit</v>
      </c>
    </row>
    <row r="18" spans="3:41" x14ac:dyDescent="0.25">
      <c r="C18" s="285">
        <v>0.9</v>
      </c>
      <c r="D18">
        <f t="shared" si="1"/>
        <v>0</v>
      </c>
      <c r="E18" t="str">
        <f t="shared" si="2"/>
        <v>N</v>
      </c>
      <c r="F18" s="286" t="str">
        <f t="shared" si="3"/>
        <v>wit</v>
      </c>
      <c r="H18" s="285">
        <v>0.9</v>
      </c>
      <c r="I18">
        <f t="shared" si="0"/>
        <v>0</v>
      </c>
      <c r="J18" t="str">
        <f>IF(AND($J$8&gt;=$J$5,$F$3=TRUE,BST!$B$9="J"),"J","N")</f>
        <v>N</v>
      </c>
      <c r="K18" s="286" t="str">
        <f t="shared" si="4"/>
        <v>wit</v>
      </c>
      <c r="M18" s="285">
        <v>0.9</v>
      </c>
      <c r="N18">
        <f t="shared" si="5"/>
        <v>0</v>
      </c>
      <c r="O18" t="str">
        <f t="shared" si="6"/>
        <v>J</v>
      </c>
      <c r="P18" s="286" t="str">
        <f t="shared" si="7"/>
        <v>wit</v>
      </c>
      <c r="R18" s="285">
        <v>0.9</v>
      </c>
      <c r="S18">
        <f t="shared" si="8"/>
        <v>0</v>
      </c>
      <c r="T18" t="str">
        <f t="shared" si="9"/>
        <v>J</v>
      </c>
      <c r="U18" s="286" t="str">
        <f t="shared" si="10"/>
        <v>wit</v>
      </c>
      <c r="W18" s="285">
        <v>0.9</v>
      </c>
      <c r="X18">
        <f t="shared" si="11"/>
        <v>0</v>
      </c>
      <c r="Y18" t="str">
        <f t="shared" si="12"/>
        <v>J</v>
      </c>
      <c r="Z18" s="286" t="str">
        <f t="shared" si="13"/>
        <v>wit</v>
      </c>
      <c r="AB18" s="285">
        <v>0.9</v>
      </c>
      <c r="AC18">
        <f t="shared" si="14"/>
        <v>0</v>
      </c>
      <c r="AD18" t="str">
        <f t="shared" si="15"/>
        <v>J</v>
      </c>
      <c r="AE18" s="286" t="str">
        <f t="shared" si="16"/>
        <v>wit</v>
      </c>
      <c r="AG18" s="285">
        <v>0.9</v>
      </c>
      <c r="AH18">
        <f t="shared" si="17"/>
        <v>0</v>
      </c>
      <c r="AI18" t="str">
        <f t="shared" si="18"/>
        <v>J</v>
      </c>
      <c r="AJ18" s="286" t="str">
        <f t="shared" si="19"/>
        <v>wit</v>
      </c>
      <c r="AL18" s="285">
        <v>0.9</v>
      </c>
      <c r="AM18">
        <f t="shared" si="20"/>
        <v>0</v>
      </c>
      <c r="AN18" t="str">
        <f t="shared" si="21"/>
        <v>J</v>
      </c>
      <c r="AO18" s="286" t="str">
        <f t="shared" si="22"/>
        <v>wit</v>
      </c>
    </row>
    <row r="19" spans="3:41" x14ac:dyDescent="0.25">
      <c r="C19" s="285">
        <v>0.85</v>
      </c>
      <c r="D19">
        <f t="shared" si="1"/>
        <v>0</v>
      </c>
      <c r="E19" t="str">
        <f t="shared" si="2"/>
        <v>N</v>
      </c>
      <c r="F19" s="286" t="str">
        <f t="shared" si="3"/>
        <v>wit</v>
      </c>
      <c r="H19" s="285">
        <v>0.85</v>
      </c>
      <c r="I19">
        <f t="shared" si="0"/>
        <v>0</v>
      </c>
      <c r="J19" t="str">
        <f>IF(AND($J$8&gt;=$J$5,$F$3=TRUE,BST!$B$9="J"),"J","N")</f>
        <v>N</v>
      </c>
      <c r="K19" s="286" t="str">
        <f t="shared" si="4"/>
        <v>wit</v>
      </c>
      <c r="M19" s="285">
        <v>0.85</v>
      </c>
      <c r="N19">
        <f t="shared" si="5"/>
        <v>0</v>
      </c>
      <c r="O19" t="str">
        <f t="shared" si="6"/>
        <v>J</v>
      </c>
      <c r="P19" s="286" t="str">
        <f t="shared" si="7"/>
        <v>wit</v>
      </c>
      <c r="R19" s="285">
        <v>0.85</v>
      </c>
      <c r="S19">
        <f t="shared" si="8"/>
        <v>0</v>
      </c>
      <c r="T19" t="str">
        <f t="shared" si="9"/>
        <v>J</v>
      </c>
      <c r="U19" s="286" t="str">
        <f t="shared" si="10"/>
        <v>wit</v>
      </c>
      <c r="W19" s="285">
        <v>0.85</v>
      </c>
      <c r="X19">
        <f t="shared" si="11"/>
        <v>0</v>
      </c>
      <c r="Y19" t="str">
        <f t="shared" si="12"/>
        <v>J</v>
      </c>
      <c r="Z19" s="286" t="str">
        <f t="shared" si="13"/>
        <v>wit</v>
      </c>
      <c r="AB19" s="285">
        <v>0.85</v>
      </c>
      <c r="AC19">
        <f t="shared" si="14"/>
        <v>0</v>
      </c>
      <c r="AD19" t="str">
        <f t="shared" si="15"/>
        <v>J</v>
      </c>
      <c r="AE19" s="286" t="str">
        <f t="shared" si="16"/>
        <v>wit</v>
      </c>
      <c r="AG19" s="285">
        <v>0.85</v>
      </c>
      <c r="AH19">
        <f t="shared" si="17"/>
        <v>0</v>
      </c>
      <c r="AI19" t="str">
        <f t="shared" si="18"/>
        <v>J</v>
      </c>
      <c r="AJ19" s="286" t="str">
        <f t="shared" si="19"/>
        <v>wit</v>
      </c>
      <c r="AL19" s="285">
        <v>0.85</v>
      </c>
      <c r="AM19">
        <f t="shared" si="20"/>
        <v>0</v>
      </c>
      <c r="AN19" t="str">
        <f t="shared" si="21"/>
        <v>J</v>
      </c>
      <c r="AO19" s="286" t="str">
        <f t="shared" si="22"/>
        <v>wit</v>
      </c>
    </row>
    <row r="20" spans="3:41" x14ac:dyDescent="0.25">
      <c r="C20" s="285">
        <v>0.8</v>
      </c>
      <c r="D20">
        <f t="shared" si="1"/>
        <v>0</v>
      </c>
      <c r="E20" t="str">
        <f t="shared" si="2"/>
        <v>N</v>
      </c>
      <c r="F20" s="286" t="str">
        <f t="shared" si="3"/>
        <v>wit</v>
      </c>
      <c r="H20" s="285">
        <v>0.8</v>
      </c>
      <c r="I20">
        <f t="shared" si="0"/>
        <v>0</v>
      </c>
      <c r="J20" t="str">
        <f>IF(AND($J$8&gt;=$J$5,$F$3=TRUE,BST!$B$9="J"),"J","N")</f>
        <v>N</v>
      </c>
      <c r="K20" s="286" t="str">
        <f t="shared" si="4"/>
        <v>wit</v>
      </c>
      <c r="M20" s="285">
        <v>0.8</v>
      </c>
      <c r="N20">
        <f t="shared" si="5"/>
        <v>0</v>
      </c>
      <c r="O20" t="str">
        <f t="shared" si="6"/>
        <v>J</v>
      </c>
      <c r="P20" s="286" t="str">
        <f t="shared" si="7"/>
        <v>wit</v>
      </c>
      <c r="R20" s="285">
        <v>0.8</v>
      </c>
      <c r="S20">
        <f t="shared" si="8"/>
        <v>0</v>
      </c>
      <c r="T20" t="str">
        <f t="shared" si="9"/>
        <v>J</v>
      </c>
      <c r="U20" s="286" t="str">
        <f t="shared" si="10"/>
        <v>wit</v>
      </c>
      <c r="W20" s="285">
        <v>0.8</v>
      </c>
      <c r="X20">
        <f t="shared" si="11"/>
        <v>0</v>
      </c>
      <c r="Y20" t="str">
        <f t="shared" si="12"/>
        <v>J</v>
      </c>
      <c r="Z20" s="286" t="str">
        <f t="shared" si="13"/>
        <v>wit</v>
      </c>
      <c r="AB20" s="285">
        <v>0.8</v>
      </c>
      <c r="AC20">
        <f t="shared" si="14"/>
        <v>0</v>
      </c>
      <c r="AD20" t="str">
        <f t="shared" si="15"/>
        <v>J</v>
      </c>
      <c r="AE20" s="286" t="str">
        <f t="shared" si="16"/>
        <v>wit</v>
      </c>
      <c r="AG20" s="285">
        <v>0.8</v>
      </c>
      <c r="AH20">
        <f t="shared" si="17"/>
        <v>0</v>
      </c>
      <c r="AI20" t="str">
        <f t="shared" si="18"/>
        <v>J</v>
      </c>
      <c r="AJ20" s="286" t="str">
        <f t="shared" si="19"/>
        <v>wit</v>
      </c>
      <c r="AL20" s="285">
        <v>0.8</v>
      </c>
      <c r="AM20">
        <f t="shared" si="20"/>
        <v>0</v>
      </c>
      <c r="AN20" t="str">
        <f t="shared" si="21"/>
        <v>J</v>
      </c>
      <c r="AO20" s="286" t="str">
        <f t="shared" si="22"/>
        <v>wit</v>
      </c>
    </row>
    <row r="21" spans="3:41" x14ac:dyDescent="0.25">
      <c r="C21" s="285">
        <v>0.75</v>
      </c>
      <c r="D21">
        <f t="shared" si="1"/>
        <v>0</v>
      </c>
      <c r="E21" t="str">
        <f t="shared" si="2"/>
        <v>N</v>
      </c>
      <c r="F21" s="286" t="str">
        <f t="shared" si="3"/>
        <v>wit</v>
      </c>
      <c r="H21" s="285">
        <v>0.75</v>
      </c>
      <c r="I21">
        <f t="shared" si="0"/>
        <v>0</v>
      </c>
      <c r="J21" t="str">
        <f>IF(AND($J$8&gt;=$J$5,$F$3=TRUE,BST!$B$9="J"),"J","N")</f>
        <v>N</v>
      </c>
      <c r="K21" s="286" t="str">
        <f t="shared" si="4"/>
        <v>wit</v>
      </c>
      <c r="M21" s="285">
        <v>0.75</v>
      </c>
      <c r="N21">
        <f t="shared" si="5"/>
        <v>0</v>
      </c>
      <c r="O21" t="str">
        <f t="shared" si="6"/>
        <v>J</v>
      </c>
      <c r="P21" s="286" t="str">
        <f t="shared" si="7"/>
        <v>wit</v>
      </c>
      <c r="R21" s="285">
        <v>0.75</v>
      </c>
      <c r="S21">
        <f t="shared" si="8"/>
        <v>0</v>
      </c>
      <c r="T21" t="str">
        <f t="shared" si="9"/>
        <v>J</v>
      </c>
      <c r="U21" s="286" t="str">
        <f t="shared" si="10"/>
        <v>wit</v>
      </c>
      <c r="W21" s="285">
        <v>0.75</v>
      </c>
      <c r="X21">
        <f t="shared" si="11"/>
        <v>0</v>
      </c>
      <c r="Y21" t="str">
        <f t="shared" si="12"/>
        <v>J</v>
      </c>
      <c r="Z21" s="286" t="str">
        <f t="shared" si="13"/>
        <v>wit</v>
      </c>
      <c r="AB21" s="285">
        <v>0.75</v>
      </c>
      <c r="AC21">
        <f t="shared" si="14"/>
        <v>0</v>
      </c>
      <c r="AD21" t="str">
        <f t="shared" si="15"/>
        <v>J</v>
      </c>
      <c r="AE21" s="286" t="str">
        <f t="shared" si="16"/>
        <v>wit</v>
      </c>
      <c r="AG21" s="285">
        <v>0.75</v>
      </c>
      <c r="AH21">
        <f t="shared" si="17"/>
        <v>0</v>
      </c>
      <c r="AI21" t="str">
        <f t="shared" si="18"/>
        <v>J</v>
      </c>
      <c r="AJ21" s="286" t="str">
        <f t="shared" si="19"/>
        <v>wit</v>
      </c>
      <c r="AL21" s="285">
        <v>0.75</v>
      </c>
      <c r="AM21">
        <f t="shared" si="20"/>
        <v>0</v>
      </c>
      <c r="AN21" t="str">
        <f t="shared" si="21"/>
        <v>J</v>
      </c>
      <c r="AO21" s="286" t="str">
        <f t="shared" si="22"/>
        <v>wit</v>
      </c>
    </row>
    <row r="22" spans="3:41" x14ac:dyDescent="0.25">
      <c r="C22" s="285">
        <v>0.7</v>
      </c>
      <c r="D22">
        <f t="shared" si="1"/>
        <v>0</v>
      </c>
      <c r="E22" t="str">
        <f t="shared" si="2"/>
        <v>N</v>
      </c>
      <c r="F22" s="286" t="str">
        <f t="shared" si="3"/>
        <v>wit</v>
      </c>
      <c r="H22" s="285">
        <v>0.7</v>
      </c>
      <c r="I22">
        <f t="shared" si="0"/>
        <v>0</v>
      </c>
      <c r="J22" t="str">
        <f>IF(AND($J$8&gt;=$J$5,$F$3=TRUE,BST!$B$9="J"),"J","N")</f>
        <v>N</v>
      </c>
      <c r="K22" s="286" t="str">
        <f t="shared" si="4"/>
        <v>wit</v>
      </c>
      <c r="M22" s="285">
        <v>0.7</v>
      </c>
      <c r="N22">
        <f t="shared" si="5"/>
        <v>0</v>
      </c>
      <c r="O22" t="str">
        <f t="shared" si="6"/>
        <v>J</v>
      </c>
      <c r="P22" s="286" t="str">
        <f t="shared" si="7"/>
        <v>wit</v>
      </c>
      <c r="R22" s="285">
        <v>0.7</v>
      </c>
      <c r="S22">
        <f t="shared" si="8"/>
        <v>0</v>
      </c>
      <c r="T22" t="str">
        <f t="shared" si="9"/>
        <v>J</v>
      </c>
      <c r="U22" s="286" t="str">
        <f t="shared" si="10"/>
        <v>wit</v>
      </c>
      <c r="W22" s="285">
        <v>0.7</v>
      </c>
      <c r="X22">
        <f t="shared" si="11"/>
        <v>0</v>
      </c>
      <c r="Y22" t="str">
        <f t="shared" si="12"/>
        <v>J</v>
      </c>
      <c r="Z22" s="286" t="str">
        <f t="shared" si="13"/>
        <v>wit</v>
      </c>
      <c r="AB22" s="285">
        <v>0.7</v>
      </c>
      <c r="AC22">
        <f t="shared" si="14"/>
        <v>0</v>
      </c>
      <c r="AD22" t="str">
        <f t="shared" si="15"/>
        <v>J</v>
      </c>
      <c r="AE22" s="286" t="str">
        <f t="shared" si="16"/>
        <v>wit</v>
      </c>
      <c r="AG22" s="285">
        <v>0.7</v>
      </c>
      <c r="AH22">
        <f t="shared" si="17"/>
        <v>0</v>
      </c>
      <c r="AI22" t="str">
        <f t="shared" si="18"/>
        <v>J</v>
      </c>
      <c r="AJ22" s="286" t="str">
        <f t="shared" si="19"/>
        <v>wit</v>
      </c>
      <c r="AL22" s="285">
        <v>0.7</v>
      </c>
      <c r="AM22">
        <f t="shared" si="20"/>
        <v>0</v>
      </c>
      <c r="AN22" t="str">
        <f t="shared" si="21"/>
        <v>J</v>
      </c>
      <c r="AO22" s="286" t="str">
        <f t="shared" si="22"/>
        <v>wit</v>
      </c>
    </row>
    <row r="23" spans="3:41" x14ac:dyDescent="0.25">
      <c r="C23" s="285">
        <v>0.65</v>
      </c>
      <c r="D23">
        <f t="shared" si="1"/>
        <v>0</v>
      </c>
      <c r="E23" t="str">
        <f t="shared" si="2"/>
        <v>N</v>
      </c>
      <c r="F23" s="286" t="str">
        <f t="shared" si="3"/>
        <v>wit</v>
      </c>
      <c r="H23" s="285">
        <v>0.65</v>
      </c>
      <c r="I23">
        <f t="shared" si="0"/>
        <v>0</v>
      </c>
      <c r="J23" t="str">
        <f>IF(AND($J$8&gt;=$J$5,$F$3=TRUE,BST!$B$9="J"),"J","N")</f>
        <v>N</v>
      </c>
      <c r="K23" s="286" t="str">
        <f t="shared" si="4"/>
        <v>wit</v>
      </c>
      <c r="M23" s="285">
        <v>0.65</v>
      </c>
      <c r="N23">
        <f t="shared" si="5"/>
        <v>0</v>
      </c>
      <c r="O23" t="str">
        <f t="shared" si="6"/>
        <v>J</v>
      </c>
      <c r="P23" s="286" t="str">
        <f t="shared" si="7"/>
        <v>wit</v>
      </c>
      <c r="R23" s="285">
        <v>0.65</v>
      </c>
      <c r="S23">
        <f t="shared" si="8"/>
        <v>0</v>
      </c>
      <c r="T23" t="str">
        <f t="shared" si="9"/>
        <v>J</v>
      </c>
      <c r="U23" s="286" t="str">
        <f t="shared" si="10"/>
        <v>wit</v>
      </c>
      <c r="W23" s="285">
        <v>0.65</v>
      </c>
      <c r="X23">
        <f t="shared" si="11"/>
        <v>0</v>
      </c>
      <c r="Y23" t="str">
        <f t="shared" si="12"/>
        <v>J</v>
      </c>
      <c r="Z23" s="286" t="str">
        <f t="shared" si="13"/>
        <v>wit</v>
      </c>
      <c r="AB23" s="285">
        <v>0.65</v>
      </c>
      <c r="AC23">
        <f t="shared" si="14"/>
        <v>0</v>
      </c>
      <c r="AD23" t="str">
        <f t="shared" si="15"/>
        <v>J</v>
      </c>
      <c r="AE23" s="286" t="str">
        <f t="shared" si="16"/>
        <v>wit</v>
      </c>
      <c r="AG23" s="285">
        <v>0.65</v>
      </c>
      <c r="AH23">
        <f t="shared" si="17"/>
        <v>0</v>
      </c>
      <c r="AI23" t="str">
        <f t="shared" si="18"/>
        <v>J</v>
      </c>
      <c r="AJ23" s="286" t="str">
        <f t="shared" si="19"/>
        <v>wit</v>
      </c>
      <c r="AL23" s="285">
        <v>0.65</v>
      </c>
      <c r="AM23">
        <f t="shared" si="20"/>
        <v>0</v>
      </c>
      <c r="AN23" t="str">
        <f t="shared" si="21"/>
        <v>J</v>
      </c>
      <c r="AO23" s="286" t="str">
        <f t="shared" si="22"/>
        <v>wit</v>
      </c>
    </row>
    <row r="24" spans="3:41" x14ac:dyDescent="0.25">
      <c r="C24" s="285">
        <v>0.6</v>
      </c>
      <c r="D24">
        <f t="shared" si="1"/>
        <v>0</v>
      </c>
      <c r="E24" t="str">
        <f t="shared" si="2"/>
        <v>N</v>
      </c>
      <c r="F24" s="286" t="str">
        <f t="shared" si="3"/>
        <v>wit</v>
      </c>
      <c r="H24" s="285">
        <v>0.6</v>
      </c>
      <c r="I24">
        <f t="shared" si="0"/>
        <v>0</v>
      </c>
      <c r="J24" t="str">
        <f>IF(AND($J$8&gt;=$J$5,$F$3=TRUE,BST!$B$9="J"),"J","N")</f>
        <v>N</v>
      </c>
      <c r="K24" s="286" t="str">
        <f t="shared" si="4"/>
        <v>wit</v>
      </c>
      <c r="M24" s="285">
        <v>0.6</v>
      </c>
      <c r="N24">
        <f t="shared" si="5"/>
        <v>0</v>
      </c>
      <c r="O24" t="str">
        <f t="shared" si="6"/>
        <v>J</v>
      </c>
      <c r="P24" s="286" t="str">
        <f t="shared" si="7"/>
        <v>wit</v>
      </c>
      <c r="R24" s="285">
        <v>0.6</v>
      </c>
      <c r="S24">
        <f t="shared" si="8"/>
        <v>0</v>
      </c>
      <c r="T24" t="str">
        <f t="shared" si="9"/>
        <v>J</v>
      </c>
      <c r="U24" s="286" t="str">
        <f t="shared" si="10"/>
        <v>wit</v>
      </c>
      <c r="W24" s="285">
        <v>0.6</v>
      </c>
      <c r="X24">
        <f t="shared" si="11"/>
        <v>0</v>
      </c>
      <c r="Y24" t="str">
        <f t="shared" si="12"/>
        <v>J</v>
      </c>
      <c r="Z24" s="286" t="str">
        <f t="shared" si="13"/>
        <v>wit</v>
      </c>
      <c r="AB24" s="285">
        <v>0.6</v>
      </c>
      <c r="AC24">
        <f t="shared" si="14"/>
        <v>0</v>
      </c>
      <c r="AD24" t="str">
        <f t="shared" si="15"/>
        <v>J</v>
      </c>
      <c r="AE24" s="286" t="str">
        <f t="shared" si="16"/>
        <v>wit</v>
      </c>
      <c r="AG24" s="285">
        <v>0.6</v>
      </c>
      <c r="AH24">
        <f t="shared" si="17"/>
        <v>0</v>
      </c>
      <c r="AI24" t="str">
        <f t="shared" si="18"/>
        <v>J</v>
      </c>
      <c r="AJ24" s="286" t="str">
        <f t="shared" si="19"/>
        <v>wit</v>
      </c>
      <c r="AL24" s="285">
        <v>0.6</v>
      </c>
      <c r="AM24">
        <f t="shared" si="20"/>
        <v>0</v>
      </c>
      <c r="AN24" t="str">
        <f t="shared" si="21"/>
        <v>J</v>
      </c>
      <c r="AO24" s="286" t="str">
        <f t="shared" si="22"/>
        <v>wit</v>
      </c>
    </row>
    <row r="25" spans="3:41" x14ac:dyDescent="0.25">
      <c r="C25" s="285">
        <v>0.55000000000000004</v>
      </c>
      <c r="D25">
        <f t="shared" si="1"/>
        <v>0</v>
      </c>
      <c r="E25" t="str">
        <f t="shared" si="2"/>
        <v>N</v>
      </c>
      <c r="F25" s="286" t="str">
        <f t="shared" si="3"/>
        <v>wit</v>
      </c>
      <c r="H25" s="285">
        <v>0.55000000000000004</v>
      </c>
      <c r="I25">
        <f t="shared" si="0"/>
        <v>0</v>
      </c>
      <c r="J25" t="str">
        <f>IF(AND($J$8&gt;=$J$5,$F$3=TRUE,BST!$B$9="J"),"J","N")</f>
        <v>N</v>
      </c>
      <c r="K25" s="286" t="str">
        <f t="shared" si="4"/>
        <v>wit</v>
      </c>
      <c r="M25" s="285">
        <v>0.55000000000000004</v>
      </c>
      <c r="N25">
        <f t="shared" si="5"/>
        <v>0</v>
      </c>
      <c r="O25" t="str">
        <f t="shared" si="6"/>
        <v>J</v>
      </c>
      <c r="P25" s="286" t="str">
        <f t="shared" si="7"/>
        <v>wit</v>
      </c>
      <c r="R25" s="285">
        <v>0.55000000000000004</v>
      </c>
      <c r="S25">
        <f t="shared" si="8"/>
        <v>0</v>
      </c>
      <c r="T25" t="str">
        <f t="shared" si="9"/>
        <v>J</v>
      </c>
      <c r="U25" s="286" t="str">
        <f t="shared" si="10"/>
        <v>wit</v>
      </c>
      <c r="W25" s="285">
        <v>0.55000000000000004</v>
      </c>
      <c r="X25">
        <f t="shared" si="11"/>
        <v>0</v>
      </c>
      <c r="Y25" t="str">
        <f t="shared" si="12"/>
        <v>J</v>
      </c>
      <c r="Z25" s="286" t="str">
        <f t="shared" si="13"/>
        <v>wit</v>
      </c>
      <c r="AB25" s="285">
        <v>0.55000000000000004</v>
      </c>
      <c r="AC25">
        <f t="shared" si="14"/>
        <v>0</v>
      </c>
      <c r="AD25" t="str">
        <f t="shared" si="15"/>
        <v>J</v>
      </c>
      <c r="AE25" s="286" t="str">
        <f t="shared" si="16"/>
        <v>wit</v>
      </c>
      <c r="AG25" s="285">
        <v>0.55000000000000004</v>
      </c>
      <c r="AH25">
        <f t="shared" si="17"/>
        <v>0</v>
      </c>
      <c r="AI25" t="str">
        <f t="shared" si="18"/>
        <v>J</v>
      </c>
      <c r="AJ25" s="286" t="str">
        <f t="shared" si="19"/>
        <v>wit</v>
      </c>
      <c r="AL25" s="285">
        <v>0.55000000000000004</v>
      </c>
      <c r="AM25">
        <f t="shared" si="20"/>
        <v>0</v>
      </c>
      <c r="AN25" t="str">
        <f t="shared" si="21"/>
        <v>J</v>
      </c>
      <c r="AO25" s="286" t="str">
        <f t="shared" si="22"/>
        <v>wit</v>
      </c>
    </row>
    <row r="26" spans="3:41" x14ac:dyDescent="0.25">
      <c r="C26" s="285">
        <v>0.5</v>
      </c>
      <c r="D26">
        <f t="shared" si="1"/>
        <v>0</v>
      </c>
      <c r="E26" t="str">
        <f t="shared" si="2"/>
        <v>N</v>
      </c>
      <c r="F26" s="286" t="str">
        <f t="shared" si="3"/>
        <v>wit</v>
      </c>
      <c r="H26" s="285">
        <v>0.5</v>
      </c>
      <c r="I26">
        <f t="shared" si="0"/>
        <v>0</v>
      </c>
      <c r="J26" t="str">
        <f>IF(AND($J$8&gt;=$J$5,$F$3=TRUE,BST!$B$9="J"),"J","N")</f>
        <v>N</v>
      </c>
      <c r="K26" s="286" t="str">
        <f t="shared" si="4"/>
        <v>wit</v>
      </c>
      <c r="M26" s="285">
        <v>0.5</v>
      </c>
      <c r="N26">
        <f t="shared" si="5"/>
        <v>0</v>
      </c>
      <c r="O26" t="str">
        <f t="shared" si="6"/>
        <v>J</v>
      </c>
      <c r="P26" s="286" t="str">
        <f t="shared" si="7"/>
        <v>wit</v>
      </c>
      <c r="R26" s="285">
        <v>0.5</v>
      </c>
      <c r="S26">
        <f t="shared" si="8"/>
        <v>0</v>
      </c>
      <c r="T26" t="str">
        <f t="shared" si="9"/>
        <v>J</v>
      </c>
      <c r="U26" s="286" t="str">
        <f t="shared" si="10"/>
        <v>wit</v>
      </c>
      <c r="W26" s="285">
        <v>0.5</v>
      </c>
      <c r="X26">
        <f t="shared" si="11"/>
        <v>0</v>
      </c>
      <c r="Y26" t="str">
        <f t="shared" si="12"/>
        <v>J</v>
      </c>
      <c r="Z26" s="286" t="str">
        <f t="shared" si="13"/>
        <v>wit</v>
      </c>
      <c r="AB26" s="285">
        <v>0.5</v>
      </c>
      <c r="AC26">
        <f t="shared" si="14"/>
        <v>0</v>
      </c>
      <c r="AD26" t="str">
        <f t="shared" si="15"/>
        <v>J</v>
      </c>
      <c r="AE26" s="286" t="str">
        <f t="shared" si="16"/>
        <v>wit</v>
      </c>
      <c r="AG26" s="285">
        <v>0.5</v>
      </c>
      <c r="AH26">
        <f t="shared" si="17"/>
        <v>0</v>
      </c>
      <c r="AI26" t="str">
        <f t="shared" si="18"/>
        <v>J</v>
      </c>
      <c r="AJ26" s="286" t="str">
        <f t="shared" si="19"/>
        <v>wit</v>
      </c>
      <c r="AL26" s="285">
        <v>0.5</v>
      </c>
      <c r="AM26">
        <f t="shared" si="20"/>
        <v>0</v>
      </c>
      <c r="AN26" t="str">
        <f t="shared" si="21"/>
        <v>J</v>
      </c>
      <c r="AO26" s="286" t="str">
        <f t="shared" si="22"/>
        <v>wit</v>
      </c>
    </row>
    <row r="27" spans="3:41" x14ac:dyDescent="0.25">
      <c r="C27" s="285">
        <v>0.45</v>
      </c>
      <c r="D27">
        <f t="shared" si="1"/>
        <v>0</v>
      </c>
      <c r="E27" t="str">
        <f t="shared" si="2"/>
        <v>N</v>
      </c>
      <c r="F27" s="286" t="str">
        <f t="shared" si="3"/>
        <v>wit</v>
      </c>
      <c r="H27" s="285">
        <v>0.45</v>
      </c>
      <c r="I27">
        <f t="shared" si="0"/>
        <v>0</v>
      </c>
      <c r="J27" t="str">
        <f>IF(AND($J$8&gt;=$J$5,$F$3=TRUE,BST!$B$9="J"),"J","N")</f>
        <v>N</v>
      </c>
      <c r="K27" s="286" t="str">
        <f t="shared" si="4"/>
        <v>wit</v>
      </c>
      <c r="M27" s="285">
        <v>0.45</v>
      </c>
      <c r="N27">
        <f t="shared" si="5"/>
        <v>0</v>
      </c>
      <c r="O27" t="str">
        <f t="shared" si="6"/>
        <v>J</v>
      </c>
      <c r="P27" s="286" t="str">
        <f t="shared" si="7"/>
        <v>wit</v>
      </c>
      <c r="R27" s="285">
        <v>0.45</v>
      </c>
      <c r="S27">
        <f t="shared" si="8"/>
        <v>0</v>
      </c>
      <c r="T27" t="str">
        <f t="shared" si="9"/>
        <v>J</v>
      </c>
      <c r="U27" s="286" t="str">
        <f t="shared" si="10"/>
        <v>wit</v>
      </c>
      <c r="W27" s="285">
        <v>0.45</v>
      </c>
      <c r="X27">
        <f t="shared" si="11"/>
        <v>0</v>
      </c>
      <c r="Y27" t="str">
        <f t="shared" si="12"/>
        <v>J</v>
      </c>
      <c r="Z27" s="286" t="str">
        <f t="shared" si="13"/>
        <v>wit</v>
      </c>
      <c r="AB27" s="285">
        <v>0.45</v>
      </c>
      <c r="AC27">
        <f t="shared" si="14"/>
        <v>0</v>
      </c>
      <c r="AD27" t="str">
        <f t="shared" si="15"/>
        <v>J</v>
      </c>
      <c r="AE27" s="286" t="str">
        <f t="shared" si="16"/>
        <v>wit</v>
      </c>
      <c r="AG27" s="285">
        <v>0.45</v>
      </c>
      <c r="AH27">
        <f t="shared" si="17"/>
        <v>0</v>
      </c>
      <c r="AI27" t="str">
        <f t="shared" si="18"/>
        <v>J</v>
      </c>
      <c r="AJ27" s="286" t="str">
        <f t="shared" si="19"/>
        <v>wit</v>
      </c>
      <c r="AL27" s="285">
        <v>0.45</v>
      </c>
      <c r="AM27">
        <f t="shared" si="20"/>
        <v>0</v>
      </c>
      <c r="AN27" t="str">
        <f t="shared" si="21"/>
        <v>J</v>
      </c>
      <c r="AO27" s="286" t="str">
        <f t="shared" si="22"/>
        <v>wit</v>
      </c>
    </row>
    <row r="28" spans="3:41" x14ac:dyDescent="0.25">
      <c r="C28" s="285">
        <v>0.4</v>
      </c>
      <c r="D28">
        <f t="shared" si="1"/>
        <v>0</v>
      </c>
      <c r="E28" t="str">
        <f t="shared" si="2"/>
        <v>N</v>
      </c>
      <c r="F28" s="286" t="str">
        <f t="shared" si="3"/>
        <v>wit</v>
      </c>
      <c r="H28" s="285">
        <v>0.4</v>
      </c>
      <c r="I28">
        <f t="shared" si="0"/>
        <v>0</v>
      </c>
      <c r="J28" t="str">
        <f>IF(AND($J$8&gt;=$J$5,$F$3=TRUE,BST!$B$9="J"),"J","N")</f>
        <v>N</v>
      </c>
      <c r="K28" s="286" t="str">
        <f t="shared" si="4"/>
        <v>wit</v>
      </c>
      <c r="M28" s="285">
        <v>0.4</v>
      </c>
      <c r="N28">
        <f>IF($M$9&lt;M28,0,1)</f>
        <v>0</v>
      </c>
      <c r="O28" t="str">
        <f t="shared" si="6"/>
        <v>J</v>
      </c>
      <c r="P28" s="286" t="str">
        <f t="shared" si="7"/>
        <v>wit</v>
      </c>
      <c r="R28" s="285">
        <v>0.4</v>
      </c>
      <c r="S28">
        <f t="shared" si="8"/>
        <v>0</v>
      </c>
      <c r="T28" t="str">
        <f t="shared" si="9"/>
        <v>J</v>
      </c>
      <c r="U28" s="286" t="str">
        <f t="shared" si="10"/>
        <v>wit</v>
      </c>
      <c r="W28" s="285">
        <v>0.4</v>
      </c>
      <c r="X28">
        <f t="shared" si="11"/>
        <v>0</v>
      </c>
      <c r="Y28" t="str">
        <f t="shared" si="12"/>
        <v>J</v>
      </c>
      <c r="Z28" s="286" t="str">
        <f t="shared" si="13"/>
        <v>wit</v>
      </c>
      <c r="AB28" s="285">
        <v>0.4</v>
      </c>
      <c r="AC28">
        <f t="shared" si="14"/>
        <v>0</v>
      </c>
      <c r="AD28" t="str">
        <f t="shared" si="15"/>
        <v>J</v>
      </c>
      <c r="AE28" s="286" t="str">
        <f t="shared" si="16"/>
        <v>wit</v>
      </c>
      <c r="AG28" s="285">
        <v>0.4</v>
      </c>
      <c r="AH28">
        <f t="shared" si="17"/>
        <v>0</v>
      </c>
      <c r="AI28" t="str">
        <f t="shared" si="18"/>
        <v>J</v>
      </c>
      <c r="AJ28" s="286" t="str">
        <f t="shared" si="19"/>
        <v>wit</v>
      </c>
      <c r="AL28" s="285">
        <v>0.4</v>
      </c>
      <c r="AM28">
        <f t="shared" si="20"/>
        <v>0</v>
      </c>
      <c r="AN28" t="str">
        <f t="shared" si="21"/>
        <v>J</v>
      </c>
      <c r="AO28" s="286" t="str">
        <f t="shared" si="22"/>
        <v>wit</v>
      </c>
    </row>
    <row r="29" spans="3:41" x14ac:dyDescent="0.25">
      <c r="C29" s="285">
        <v>0.35</v>
      </c>
      <c r="D29">
        <f t="shared" si="1"/>
        <v>0</v>
      </c>
      <c r="E29" t="str">
        <f t="shared" si="2"/>
        <v>N</v>
      </c>
      <c r="F29" s="286" t="str">
        <f t="shared" si="3"/>
        <v>wit</v>
      </c>
      <c r="H29" s="285">
        <v>0.35</v>
      </c>
      <c r="I29">
        <f t="shared" si="0"/>
        <v>0</v>
      </c>
      <c r="J29" t="str">
        <f>IF(AND($J$8&gt;=$J$5,$F$3=TRUE,BST!$B$9="J"),"J","N")</f>
        <v>N</v>
      </c>
      <c r="K29" s="286" t="str">
        <f t="shared" si="4"/>
        <v>wit</v>
      </c>
      <c r="M29" s="285">
        <v>0.35</v>
      </c>
      <c r="N29">
        <f t="shared" si="5"/>
        <v>0</v>
      </c>
      <c r="O29" t="str">
        <f t="shared" si="6"/>
        <v>J</v>
      </c>
      <c r="P29" s="286" t="str">
        <f t="shared" si="7"/>
        <v>wit</v>
      </c>
      <c r="R29" s="285">
        <v>0.35</v>
      </c>
      <c r="S29">
        <f t="shared" si="8"/>
        <v>0</v>
      </c>
      <c r="T29" t="str">
        <f t="shared" si="9"/>
        <v>J</v>
      </c>
      <c r="U29" s="286" t="str">
        <f t="shared" si="10"/>
        <v>wit</v>
      </c>
      <c r="W29" s="285">
        <v>0.35</v>
      </c>
      <c r="X29">
        <f t="shared" si="11"/>
        <v>0</v>
      </c>
      <c r="Y29" t="str">
        <f t="shared" si="12"/>
        <v>J</v>
      </c>
      <c r="Z29" s="286" t="str">
        <f t="shared" si="13"/>
        <v>wit</v>
      </c>
      <c r="AB29" s="285">
        <v>0.35</v>
      </c>
      <c r="AC29">
        <f t="shared" si="14"/>
        <v>0</v>
      </c>
      <c r="AD29" t="str">
        <f t="shared" si="15"/>
        <v>J</v>
      </c>
      <c r="AE29" s="286" t="str">
        <f t="shared" si="16"/>
        <v>wit</v>
      </c>
      <c r="AG29" s="285">
        <v>0.35</v>
      </c>
      <c r="AH29">
        <f t="shared" si="17"/>
        <v>0</v>
      </c>
      <c r="AI29" t="str">
        <f t="shared" si="18"/>
        <v>J</v>
      </c>
      <c r="AJ29" s="286" t="str">
        <f t="shared" si="19"/>
        <v>wit</v>
      </c>
      <c r="AL29" s="285">
        <v>0.35</v>
      </c>
      <c r="AM29">
        <f t="shared" si="20"/>
        <v>0</v>
      </c>
      <c r="AN29" t="str">
        <f t="shared" si="21"/>
        <v>J</v>
      </c>
      <c r="AO29" s="286" t="str">
        <f t="shared" si="22"/>
        <v>wit</v>
      </c>
    </row>
    <row r="30" spans="3:41" x14ac:dyDescent="0.25">
      <c r="C30" s="285">
        <v>0.3</v>
      </c>
      <c r="D30">
        <f t="shared" si="1"/>
        <v>0</v>
      </c>
      <c r="E30" t="str">
        <f t="shared" si="2"/>
        <v>N</v>
      </c>
      <c r="F30" s="286" t="str">
        <f t="shared" si="3"/>
        <v>wit</v>
      </c>
      <c r="H30" s="285">
        <v>0.3</v>
      </c>
      <c r="I30">
        <f t="shared" si="0"/>
        <v>0</v>
      </c>
      <c r="J30" t="str">
        <f>IF(AND($J$8&gt;=$J$5,$F$3=TRUE,BST!$B$9="J"),"J","N")</f>
        <v>N</v>
      </c>
      <c r="K30" s="286" t="str">
        <f t="shared" si="4"/>
        <v>wit</v>
      </c>
      <c r="M30" s="285">
        <v>0.3</v>
      </c>
      <c r="N30">
        <f t="shared" si="5"/>
        <v>0</v>
      </c>
      <c r="O30" t="str">
        <f t="shared" si="6"/>
        <v>J</v>
      </c>
      <c r="P30" s="286" t="str">
        <f t="shared" si="7"/>
        <v>wit</v>
      </c>
      <c r="R30" s="285">
        <v>0.3</v>
      </c>
      <c r="S30">
        <f t="shared" si="8"/>
        <v>0</v>
      </c>
      <c r="T30" t="str">
        <f t="shared" si="9"/>
        <v>J</v>
      </c>
      <c r="U30" s="286" t="str">
        <f t="shared" si="10"/>
        <v>wit</v>
      </c>
      <c r="W30" s="285">
        <v>0.3</v>
      </c>
      <c r="X30">
        <f t="shared" si="11"/>
        <v>0</v>
      </c>
      <c r="Y30" t="str">
        <f t="shared" si="12"/>
        <v>J</v>
      </c>
      <c r="Z30" s="286" t="str">
        <f t="shared" si="13"/>
        <v>wit</v>
      </c>
      <c r="AB30" s="285">
        <v>0.3</v>
      </c>
      <c r="AC30">
        <f t="shared" si="14"/>
        <v>0</v>
      </c>
      <c r="AD30" t="str">
        <f t="shared" si="15"/>
        <v>J</v>
      </c>
      <c r="AE30" s="286" t="str">
        <f t="shared" si="16"/>
        <v>wit</v>
      </c>
      <c r="AG30" s="285">
        <v>0.3</v>
      </c>
      <c r="AH30">
        <f t="shared" si="17"/>
        <v>0</v>
      </c>
      <c r="AI30" t="str">
        <f t="shared" si="18"/>
        <v>J</v>
      </c>
      <c r="AJ30" s="286" t="str">
        <f t="shared" si="19"/>
        <v>wit</v>
      </c>
      <c r="AL30" s="285">
        <v>0.3</v>
      </c>
      <c r="AM30">
        <f t="shared" si="20"/>
        <v>0</v>
      </c>
      <c r="AN30" t="str">
        <f t="shared" si="21"/>
        <v>J</v>
      </c>
      <c r="AO30" s="286" t="str">
        <f t="shared" si="22"/>
        <v>wit</v>
      </c>
    </row>
    <row r="31" spans="3:41" x14ac:dyDescent="0.25">
      <c r="C31" s="285">
        <v>0.25</v>
      </c>
      <c r="D31">
        <f t="shared" si="1"/>
        <v>0</v>
      </c>
      <c r="E31" t="str">
        <f t="shared" si="2"/>
        <v>N</v>
      </c>
      <c r="F31" s="286" t="str">
        <f t="shared" si="3"/>
        <v>wit</v>
      </c>
      <c r="H31" s="285">
        <v>0.25</v>
      </c>
      <c r="I31">
        <f t="shared" si="0"/>
        <v>0</v>
      </c>
      <c r="J31" t="str">
        <f>IF(AND($J$8&gt;=$J$5,$F$3=TRUE,BST!$B$9="J"),"J","N")</f>
        <v>N</v>
      </c>
      <c r="K31" s="286" t="str">
        <f t="shared" si="4"/>
        <v>wit</v>
      </c>
      <c r="M31" s="285">
        <v>0.25</v>
      </c>
      <c r="N31">
        <f t="shared" si="5"/>
        <v>0</v>
      </c>
      <c r="O31" t="str">
        <f t="shared" si="6"/>
        <v>J</v>
      </c>
      <c r="P31" s="286" t="str">
        <f t="shared" si="7"/>
        <v>wit</v>
      </c>
      <c r="R31" s="285">
        <v>0.25</v>
      </c>
      <c r="S31">
        <f t="shared" si="8"/>
        <v>0</v>
      </c>
      <c r="T31" t="str">
        <f t="shared" si="9"/>
        <v>J</v>
      </c>
      <c r="U31" s="286" t="str">
        <f t="shared" si="10"/>
        <v>wit</v>
      </c>
      <c r="W31" s="285">
        <v>0.25</v>
      </c>
      <c r="X31">
        <f t="shared" si="11"/>
        <v>0</v>
      </c>
      <c r="Y31" t="str">
        <f t="shared" si="12"/>
        <v>J</v>
      </c>
      <c r="Z31" s="286" t="str">
        <f t="shared" si="13"/>
        <v>wit</v>
      </c>
      <c r="AB31" s="285">
        <v>0.25</v>
      </c>
      <c r="AC31">
        <f t="shared" si="14"/>
        <v>0</v>
      </c>
      <c r="AD31" t="str">
        <f t="shared" si="15"/>
        <v>J</v>
      </c>
      <c r="AE31" s="286" t="str">
        <f t="shared" si="16"/>
        <v>wit</v>
      </c>
      <c r="AG31" s="285">
        <v>0.25</v>
      </c>
      <c r="AH31">
        <f t="shared" si="17"/>
        <v>0</v>
      </c>
      <c r="AI31" t="str">
        <f t="shared" si="18"/>
        <v>J</v>
      </c>
      <c r="AJ31" s="286" t="str">
        <f t="shared" si="19"/>
        <v>wit</v>
      </c>
      <c r="AL31" s="285">
        <v>0.25</v>
      </c>
      <c r="AM31">
        <f t="shared" si="20"/>
        <v>0</v>
      </c>
      <c r="AN31" t="str">
        <f t="shared" si="21"/>
        <v>J</v>
      </c>
      <c r="AO31" s="286" t="str">
        <f t="shared" si="22"/>
        <v>wit</v>
      </c>
    </row>
    <row r="32" spans="3:41" x14ac:dyDescent="0.25">
      <c r="C32" s="285">
        <v>0.2</v>
      </c>
      <c r="D32">
        <f t="shared" si="1"/>
        <v>0</v>
      </c>
      <c r="E32" t="str">
        <f t="shared" si="2"/>
        <v>N</v>
      </c>
      <c r="F32" s="286" t="str">
        <f t="shared" si="3"/>
        <v>wit</v>
      </c>
      <c r="H32" s="285">
        <v>0.2</v>
      </c>
      <c r="I32">
        <f t="shared" si="0"/>
        <v>0</v>
      </c>
      <c r="J32" t="str">
        <f>IF(AND($J$8&gt;=$J$5,$F$3=TRUE,BST!$B$9="J"),"J","N")</f>
        <v>N</v>
      </c>
      <c r="K32" s="286" t="str">
        <f t="shared" si="4"/>
        <v>wit</v>
      </c>
      <c r="M32" s="285">
        <v>0.2</v>
      </c>
      <c r="N32">
        <f t="shared" si="5"/>
        <v>0</v>
      </c>
      <c r="O32" t="str">
        <f t="shared" si="6"/>
        <v>J</v>
      </c>
      <c r="P32" s="286" t="str">
        <f t="shared" si="7"/>
        <v>wit</v>
      </c>
      <c r="R32" s="285">
        <v>0.2</v>
      </c>
      <c r="S32">
        <f t="shared" si="8"/>
        <v>0</v>
      </c>
      <c r="T32" t="str">
        <f t="shared" si="9"/>
        <v>J</v>
      </c>
      <c r="U32" s="286" t="str">
        <f t="shared" si="10"/>
        <v>wit</v>
      </c>
      <c r="W32" s="285">
        <v>0.2</v>
      </c>
      <c r="X32">
        <f t="shared" si="11"/>
        <v>0</v>
      </c>
      <c r="Y32" t="str">
        <f t="shared" si="12"/>
        <v>J</v>
      </c>
      <c r="Z32" s="286" t="str">
        <f t="shared" si="13"/>
        <v>wit</v>
      </c>
      <c r="AB32" s="285">
        <v>0.2</v>
      </c>
      <c r="AC32">
        <f t="shared" si="14"/>
        <v>0</v>
      </c>
      <c r="AD32" t="str">
        <f t="shared" si="15"/>
        <v>J</v>
      </c>
      <c r="AE32" s="286" t="str">
        <f t="shared" si="16"/>
        <v>wit</v>
      </c>
      <c r="AG32" s="285">
        <v>0.2</v>
      </c>
      <c r="AH32">
        <f t="shared" si="17"/>
        <v>0</v>
      </c>
      <c r="AI32" t="str">
        <f t="shared" si="18"/>
        <v>J</v>
      </c>
      <c r="AJ32" s="286" t="str">
        <f t="shared" si="19"/>
        <v>wit</v>
      </c>
      <c r="AL32" s="285">
        <v>0.2</v>
      </c>
      <c r="AM32">
        <f t="shared" si="20"/>
        <v>0</v>
      </c>
      <c r="AN32" t="str">
        <f t="shared" si="21"/>
        <v>J</v>
      </c>
      <c r="AO32" s="286" t="str">
        <f t="shared" si="22"/>
        <v>wit</v>
      </c>
    </row>
    <row r="33" spans="3:41" x14ac:dyDescent="0.25">
      <c r="C33" s="285">
        <v>0.15</v>
      </c>
      <c r="D33">
        <f t="shared" si="1"/>
        <v>0</v>
      </c>
      <c r="E33" t="str">
        <f t="shared" si="2"/>
        <v>N</v>
      </c>
      <c r="F33" s="286" t="str">
        <f t="shared" si="3"/>
        <v>wit</v>
      </c>
      <c r="H33" s="285">
        <v>0.15</v>
      </c>
      <c r="I33">
        <f t="shared" si="0"/>
        <v>0</v>
      </c>
      <c r="J33" t="str">
        <f>IF(AND($J$8&gt;=$J$5,$F$3=TRUE,BST!$B$9="J"),"J","N")</f>
        <v>N</v>
      </c>
      <c r="K33" s="286" t="str">
        <f t="shared" si="4"/>
        <v>wit</v>
      </c>
      <c r="M33" s="285">
        <v>0.15</v>
      </c>
      <c r="N33">
        <f t="shared" si="5"/>
        <v>0</v>
      </c>
      <c r="O33" t="str">
        <f t="shared" si="6"/>
        <v>J</v>
      </c>
      <c r="P33" s="286" t="str">
        <f t="shared" si="7"/>
        <v>wit</v>
      </c>
      <c r="R33" s="285">
        <v>0.15</v>
      </c>
      <c r="S33">
        <f t="shared" si="8"/>
        <v>0</v>
      </c>
      <c r="T33" t="str">
        <f t="shared" si="9"/>
        <v>J</v>
      </c>
      <c r="U33" s="286" t="str">
        <f t="shared" si="10"/>
        <v>wit</v>
      </c>
      <c r="W33" s="285">
        <v>0.15</v>
      </c>
      <c r="X33">
        <f t="shared" si="11"/>
        <v>0</v>
      </c>
      <c r="Y33" t="str">
        <f t="shared" si="12"/>
        <v>J</v>
      </c>
      <c r="Z33" s="286" t="str">
        <f t="shared" si="13"/>
        <v>wit</v>
      </c>
      <c r="AB33" s="285">
        <v>0.15</v>
      </c>
      <c r="AC33">
        <f t="shared" si="14"/>
        <v>0</v>
      </c>
      <c r="AD33" t="str">
        <f t="shared" si="15"/>
        <v>J</v>
      </c>
      <c r="AE33" s="286" t="str">
        <f t="shared" si="16"/>
        <v>wit</v>
      </c>
      <c r="AG33" s="285">
        <v>0.15</v>
      </c>
      <c r="AH33">
        <f t="shared" si="17"/>
        <v>0</v>
      </c>
      <c r="AI33" t="str">
        <f t="shared" si="18"/>
        <v>J</v>
      </c>
      <c r="AJ33" s="286" t="str">
        <f t="shared" si="19"/>
        <v>wit</v>
      </c>
      <c r="AL33" s="285">
        <v>0.15</v>
      </c>
      <c r="AM33">
        <f t="shared" si="20"/>
        <v>0</v>
      </c>
      <c r="AN33" t="str">
        <f t="shared" si="21"/>
        <v>J</v>
      </c>
      <c r="AO33" s="286" t="str">
        <f t="shared" si="22"/>
        <v>wit</v>
      </c>
    </row>
    <row r="34" spans="3:41" x14ac:dyDescent="0.25">
      <c r="C34" s="285">
        <v>0.1</v>
      </c>
      <c r="D34">
        <f t="shared" si="1"/>
        <v>0</v>
      </c>
      <c r="E34" t="str">
        <f t="shared" si="2"/>
        <v>N</v>
      </c>
      <c r="F34" s="286" t="str">
        <f>IF(E34="J","groen",IF(AND(E34="N",D34=1),"oranje","wit"))</f>
        <v>wit</v>
      </c>
      <c r="H34" s="285">
        <v>0.1</v>
      </c>
      <c r="I34">
        <f t="shared" si="0"/>
        <v>0</v>
      </c>
      <c r="J34" t="str">
        <f>IF(AND($J$8&gt;=$J$5,$F$3=TRUE,BST!$B$9="J"),"J","N")</f>
        <v>N</v>
      </c>
      <c r="K34" s="286" t="str">
        <f t="shared" si="4"/>
        <v>wit</v>
      </c>
      <c r="M34" s="285">
        <v>0.1</v>
      </c>
      <c r="N34">
        <f t="shared" si="5"/>
        <v>0</v>
      </c>
      <c r="O34" t="str">
        <f t="shared" si="6"/>
        <v>J</v>
      </c>
      <c r="P34" s="286" t="str">
        <f t="shared" si="7"/>
        <v>wit</v>
      </c>
      <c r="R34" s="285">
        <v>0.1</v>
      </c>
      <c r="S34">
        <f t="shared" si="8"/>
        <v>0</v>
      </c>
      <c r="T34" t="str">
        <f t="shared" si="9"/>
        <v>J</v>
      </c>
      <c r="U34" s="286" t="str">
        <f t="shared" si="10"/>
        <v>wit</v>
      </c>
      <c r="W34" s="285">
        <v>0.1</v>
      </c>
      <c r="X34">
        <f t="shared" si="11"/>
        <v>0</v>
      </c>
      <c r="Y34" t="str">
        <f t="shared" si="12"/>
        <v>J</v>
      </c>
      <c r="Z34" s="286" t="str">
        <f t="shared" si="13"/>
        <v>wit</v>
      </c>
      <c r="AB34" s="285">
        <v>0.1</v>
      </c>
      <c r="AC34">
        <f t="shared" si="14"/>
        <v>0</v>
      </c>
      <c r="AD34" t="str">
        <f t="shared" si="15"/>
        <v>J</v>
      </c>
      <c r="AE34" s="286" t="str">
        <f t="shared" si="16"/>
        <v>wit</v>
      </c>
      <c r="AG34" s="285">
        <v>0.1</v>
      </c>
      <c r="AH34">
        <f t="shared" si="17"/>
        <v>0</v>
      </c>
      <c r="AI34" t="str">
        <f t="shared" si="18"/>
        <v>J</v>
      </c>
      <c r="AJ34" s="286" t="str">
        <f t="shared" si="19"/>
        <v>wit</v>
      </c>
      <c r="AL34" s="285">
        <v>0.1</v>
      </c>
      <c r="AM34">
        <f t="shared" si="20"/>
        <v>0</v>
      </c>
      <c r="AN34" t="str">
        <f t="shared" si="21"/>
        <v>J</v>
      </c>
      <c r="AO34" s="286" t="str">
        <f t="shared" si="22"/>
        <v>wit</v>
      </c>
    </row>
    <row r="35" spans="3:41" x14ac:dyDescent="0.25">
      <c r="C35" s="287">
        <v>0.05</v>
      </c>
      <c r="D35" s="43">
        <f t="shared" si="1"/>
        <v>0</v>
      </c>
      <c r="E35" s="43" t="str">
        <f t="shared" si="2"/>
        <v>N</v>
      </c>
      <c r="F35" s="70" t="str">
        <f t="shared" si="3"/>
        <v>wit</v>
      </c>
      <c r="H35" s="287">
        <v>0.05</v>
      </c>
      <c r="I35" s="43">
        <f t="shared" si="0"/>
        <v>0</v>
      </c>
      <c r="J35" s="43" t="str">
        <f>IF(AND($J$8&gt;=$J$5,$F$3=TRUE,BST!$B$9="J"),"J","N")</f>
        <v>N</v>
      </c>
      <c r="K35" s="70" t="str">
        <f t="shared" si="4"/>
        <v>wit</v>
      </c>
      <c r="M35" s="287">
        <v>0.05</v>
      </c>
      <c r="N35" s="43">
        <f t="shared" si="5"/>
        <v>0</v>
      </c>
      <c r="O35" s="43" t="str">
        <f t="shared" si="6"/>
        <v>J</v>
      </c>
      <c r="P35" s="286" t="str">
        <f t="shared" si="7"/>
        <v>wit</v>
      </c>
      <c r="R35" s="287">
        <v>0.05</v>
      </c>
      <c r="S35" s="43">
        <f t="shared" si="8"/>
        <v>0</v>
      </c>
      <c r="T35" s="43" t="str">
        <f t="shared" si="9"/>
        <v>J</v>
      </c>
      <c r="U35" s="286" t="str">
        <f t="shared" si="10"/>
        <v>wit</v>
      </c>
      <c r="W35" s="287">
        <v>0.05</v>
      </c>
      <c r="X35" s="43">
        <f t="shared" si="11"/>
        <v>0</v>
      </c>
      <c r="Y35" s="43" t="str">
        <f t="shared" si="12"/>
        <v>J</v>
      </c>
      <c r="Z35" s="286" t="str">
        <f t="shared" si="13"/>
        <v>wit</v>
      </c>
      <c r="AB35" s="287">
        <v>0.05</v>
      </c>
      <c r="AC35" s="43">
        <f t="shared" si="14"/>
        <v>0</v>
      </c>
      <c r="AD35" s="43" t="str">
        <f t="shared" si="15"/>
        <v>J</v>
      </c>
      <c r="AE35" s="286" t="str">
        <f t="shared" si="16"/>
        <v>wit</v>
      </c>
      <c r="AG35" s="287">
        <v>0.05</v>
      </c>
      <c r="AH35" s="43">
        <f t="shared" si="17"/>
        <v>0</v>
      </c>
      <c r="AI35" s="43" t="str">
        <f t="shared" si="18"/>
        <v>J</v>
      </c>
      <c r="AJ35" s="286" t="str">
        <f t="shared" si="19"/>
        <v>wit</v>
      </c>
      <c r="AL35" s="287">
        <v>0.05</v>
      </c>
      <c r="AM35">
        <f t="shared" si="20"/>
        <v>0</v>
      </c>
      <c r="AN35" t="str">
        <f t="shared" si="21"/>
        <v>J</v>
      </c>
      <c r="AO35" s="286" t="str">
        <f t="shared" si="22"/>
        <v>wit</v>
      </c>
    </row>
  </sheetData>
  <conditionalFormatting sqref="K12:K17 K21:K35 P12:P35 U12:U35 Z12:Z35 AE12:AE35 AJ12:AJ35">
    <cfRule type="expression" dxfId="9" priority="23">
      <formula>#REF!="J"</formula>
    </cfRule>
    <cfRule type="expression" dxfId="8" priority="24">
      <formula>AND(#REF!=1,#REF!="N")</formula>
    </cfRule>
  </conditionalFormatting>
  <conditionalFormatting sqref="F12:F35">
    <cfRule type="expression" dxfId="7" priority="9">
      <formula>#REF!="J"</formula>
    </cfRule>
    <cfRule type="expression" dxfId="6" priority="10">
      <formula>AND(#REF!=1,#REF!="N")</formula>
    </cfRule>
  </conditionalFormatting>
  <conditionalFormatting sqref="K18:K19">
    <cfRule type="expression" dxfId="5" priority="29">
      <formula>#REF!="J"</formula>
    </cfRule>
    <cfRule type="expression" dxfId="4" priority="30">
      <formula>AND($E7=1,#REF!="N")</formula>
    </cfRule>
  </conditionalFormatting>
  <conditionalFormatting sqref="K20">
    <cfRule type="expression" dxfId="3" priority="33">
      <formula>#REF!="J"</formula>
    </cfRule>
    <cfRule type="expression" dxfId="2" priority="34">
      <formula>AND($E6=1,#REF!="N")</formula>
    </cfRule>
  </conditionalFormatting>
  <conditionalFormatting sqref="AO12:AO35">
    <cfRule type="expression" dxfId="1" priority="1">
      <formula>#REF!="J"</formula>
    </cfRule>
    <cfRule type="expression" dxfId="0" priority="2">
      <formula>AND(#REF!=1,#REF!="N")</formula>
    </cfRule>
  </conditionalFormatting>
  <pageMargins left="0.7" right="0.7" top="0.75" bottom="0.75" header="0.3" footer="0.3"/>
  <headerFooter>
    <oddHeader>&amp;L&amp;"Calibri"&amp;10&amp;K000000 Intern gebruik&amp;1#_x000D_</oddHeader>
    <oddFooter>&amp;L_x000D_&amp;1#&amp;"Calibri"&amp;10&amp;K000000 Intern gebruik</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4F976-BE03-4126-AB89-6262FD9546B0}">
  <sheetPr codeName="Blad5"/>
  <dimension ref="A1:IX255"/>
  <sheetViews>
    <sheetView zoomScale="85" zoomScaleNormal="85" workbookViewId="0">
      <pane xSplit="6" ySplit="4" topLeftCell="HQ5" activePane="bottomRight" state="frozen"/>
      <selection activeCell="F143" sqref="F143"/>
      <selection pane="topRight" activeCell="F143" sqref="F143"/>
      <selection pane="bottomLeft" activeCell="F143" sqref="F143"/>
      <selection pane="bottomRight" activeCell="BA4" sqref="BA4:IW4"/>
    </sheetView>
  </sheetViews>
  <sheetFormatPr defaultRowHeight="15" x14ac:dyDescent="0.25"/>
  <cols>
    <col min="2" max="2" width="3.7109375" bestFit="1" customWidth="1"/>
    <col min="3" max="3" width="7.85546875" bestFit="1" customWidth="1"/>
    <col min="4" max="4" width="7" customWidth="1"/>
    <col min="5" max="5" width="3.7109375" bestFit="1" customWidth="1"/>
    <col min="6" max="6" width="3.7109375" customWidth="1"/>
    <col min="7" max="7" width="19.140625" customWidth="1"/>
    <col min="8" max="8" width="4.5703125" bestFit="1" customWidth="1"/>
    <col min="9" max="9" width="4.5703125" customWidth="1"/>
    <col min="10" max="10" width="6.5703125" customWidth="1"/>
    <col min="11" max="11" width="6.5703125" bestFit="1" customWidth="1"/>
    <col min="12" max="12" width="6.5703125" customWidth="1"/>
    <col min="13" max="13" width="8.140625" customWidth="1"/>
    <col min="14" max="14" width="8.42578125" style="190" customWidth="1"/>
    <col min="15" max="15" width="3.7109375" style="190" customWidth="1"/>
    <col min="16" max="17" width="3.7109375" customWidth="1"/>
    <col min="18" max="18" width="26.140625" style="190" customWidth="1"/>
    <col min="19" max="19" width="15" style="190" customWidth="1"/>
    <col min="20" max="22" width="3.7109375" style="190" customWidth="1"/>
    <col min="23" max="23" width="7.5703125" bestFit="1" customWidth="1"/>
    <col min="24" max="24" width="3.7109375" customWidth="1"/>
    <col min="25" max="26" width="4.5703125" customWidth="1"/>
    <col min="27" max="28" width="5.7109375" customWidth="1"/>
    <col min="29" max="33" width="3.7109375" style="190" customWidth="1"/>
    <col min="34" max="34" width="3.7109375" customWidth="1"/>
    <col min="35" max="37" width="3.7109375" style="190" customWidth="1"/>
    <col min="38" max="38" width="17.5703125" style="190" customWidth="1"/>
    <col min="39" max="39" width="3.7109375" customWidth="1"/>
    <col min="40" max="41" width="3.7109375" style="190" customWidth="1"/>
    <col min="42" max="43" width="31.85546875" style="190" customWidth="1"/>
    <col min="44" max="45" width="3.7109375" style="190" customWidth="1"/>
    <col min="46" max="46" width="5.5703125" bestFit="1" customWidth="1"/>
    <col min="47" max="47" width="4.28515625" customWidth="1"/>
    <col min="48" max="48" width="8.5703125" bestFit="1" customWidth="1"/>
    <col min="49" max="54" width="4.28515625" customWidth="1"/>
    <col min="55" max="55" width="4.28515625" bestFit="1" customWidth="1"/>
    <col min="56" max="56" width="5.140625" bestFit="1" customWidth="1"/>
    <col min="57" max="57" width="7.140625" bestFit="1" customWidth="1"/>
    <col min="58" max="60" width="5.140625" customWidth="1"/>
    <col min="61" max="61" width="4.7109375" bestFit="1" customWidth="1"/>
    <col min="62" max="64" width="4.28515625" bestFit="1" customWidth="1"/>
    <col min="65" max="79" width="4.28515625" customWidth="1"/>
    <col min="80" max="81" width="4.28515625" bestFit="1" customWidth="1"/>
    <col min="82" max="82" width="4.7109375" bestFit="1" customWidth="1"/>
    <col min="83" max="108" width="4.28515625" customWidth="1"/>
    <col min="109" max="109" width="4.28515625" style="190" customWidth="1"/>
    <col min="110" max="110" width="4.28515625" customWidth="1"/>
    <col min="111" max="111" width="4.28515625" style="109" customWidth="1"/>
    <col min="112" max="115" width="4.28515625" customWidth="1"/>
    <col min="116" max="116" width="4.28515625" bestFit="1" customWidth="1"/>
    <col min="117" max="117" width="4.28515625" customWidth="1"/>
    <col min="118" max="120" width="4.5703125" bestFit="1" customWidth="1"/>
    <col min="121" max="137" width="4.28515625" bestFit="1" customWidth="1"/>
    <col min="138" max="139" width="4.28515625" customWidth="1"/>
    <col min="140" max="140" width="4.28515625" bestFit="1" customWidth="1"/>
    <col min="141" max="141" width="8.140625" bestFit="1" customWidth="1"/>
    <col min="142" max="146" width="4.28515625" bestFit="1" customWidth="1"/>
    <col min="147" max="147" width="6.140625" bestFit="1" customWidth="1"/>
    <col min="148" max="152" width="4.28515625" bestFit="1" customWidth="1"/>
    <col min="153" max="153" width="5.140625" bestFit="1" customWidth="1"/>
    <col min="154" max="159" width="4.28515625" bestFit="1" customWidth="1"/>
    <col min="160" max="160" width="8.5703125" customWidth="1"/>
    <col min="161" max="161" width="5.5703125" bestFit="1" customWidth="1"/>
    <col min="162" max="162" width="8.140625" bestFit="1" customWidth="1"/>
    <col min="163" max="168" width="5.5703125" bestFit="1" customWidth="1"/>
    <col min="169" max="169" width="22.7109375" customWidth="1"/>
    <col min="170" max="170" width="6" bestFit="1" customWidth="1"/>
    <col min="171" max="171" width="11.28515625" bestFit="1" customWidth="1"/>
    <col min="172" max="172" width="8.140625" bestFit="1" customWidth="1"/>
    <col min="173" max="177" width="4.28515625" bestFit="1" customWidth="1"/>
    <col min="178" max="178" width="6.140625" bestFit="1" customWidth="1"/>
    <col min="179" max="183" width="4.28515625" bestFit="1" customWidth="1"/>
    <col min="184" max="184" width="6" bestFit="1" customWidth="1"/>
    <col min="185" max="185" width="6.140625" bestFit="1" customWidth="1"/>
    <col min="186" max="191" width="4.28515625" bestFit="1" customWidth="1"/>
    <col min="192" max="192" width="10.85546875" bestFit="1" customWidth="1"/>
    <col min="193" max="193" width="8.140625" bestFit="1" customWidth="1"/>
    <col min="194" max="198" width="4.28515625" bestFit="1" customWidth="1"/>
    <col min="199" max="199" width="6.140625" bestFit="1" customWidth="1"/>
    <col min="200" max="204" width="4.28515625" bestFit="1" customWidth="1"/>
    <col min="205" max="205" width="9.42578125" bestFit="1" customWidth="1"/>
    <col min="206" max="206" width="8.140625" bestFit="1" customWidth="1"/>
    <col min="207" max="212" width="4.28515625" bestFit="1" customWidth="1"/>
    <col min="213" max="213" width="8.140625" bestFit="1" customWidth="1"/>
    <col min="214" max="219" width="4.28515625" bestFit="1" customWidth="1"/>
    <col min="220" max="220" width="4.5703125" bestFit="1" customWidth="1"/>
    <col min="221" max="221" width="5.140625" bestFit="1" customWidth="1"/>
    <col min="222" max="226" width="4.28515625" bestFit="1" customWidth="1"/>
    <col min="227" max="227" width="5.140625" bestFit="1" customWidth="1"/>
    <col min="228" max="232" width="4.28515625" bestFit="1" customWidth="1"/>
    <col min="233" max="233" width="5.5703125" bestFit="1" customWidth="1"/>
    <col min="234" max="234" width="5.140625" bestFit="1" customWidth="1"/>
    <col min="235" max="240" width="4.28515625" bestFit="1" customWidth="1"/>
    <col min="241" max="241" width="8.140625" bestFit="1" customWidth="1"/>
    <col min="242" max="247" width="4.28515625" bestFit="1" customWidth="1"/>
    <col min="248" max="248" width="6.140625" bestFit="1" customWidth="1"/>
    <col min="249" max="257" width="4.28515625" bestFit="1" customWidth="1"/>
  </cols>
  <sheetData>
    <row r="1" spans="1:257" ht="58.5" customHeight="1" thickBot="1" x14ac:dyDescent="0.3">
      <c r="B1" s="65" t="s">
        <v>533</v>
      </c>
      <c r="C1" s="65"/>
      <c r="D1" s="65"/>
      <c r="E1" s="65"/>
      <c r="F1" s="65"/>
      <c r="G1" s="65"/>
      <c r="H1" s="65"/>
      <c r="I1" s="65"/>
      <c r="J1" s="65"/>
      <c r="K1" s="65"/>
      <c r="L1" s="65"/>
      <c r="M1" s="65"/>
      <c r="N1" s="114"/>
      <c r="O1" s="114"/>
      <c r="R1" s="114"/>
      <c r="S1" s="114"/>
      <c r="T1" s="114"/>
      <c r="U1" s="114"/>
      <c r="V1" s="114"/>
      <c r="AC1" s="114"/>
      <c r="AD1" s="114"/>
      <c r="AE1" s="114"/>
      <c r="AF1" s="114"/>
      <c r="AG1" s="114"/>
      <c r="AI1" s="114"/>
      <c r="AJ1" s="114"/>
      <c r="AK1" s="114"/>
      <c r="AL1" s="114"/>
      <c r="AN1" s="114"/>
      <c r="AO1" s="114"/>
      <c r="AP1" s="114"/>
      <c r="AQ1" s="114"/>
      <c r="AR1" s="114"/>
      <c r="AS1" s="114"/>
      <c r="BM1" s="5" t="s">
        <v>1028</v>
      </c>
      <c r="BN1" s="5" t="s">
        <v>1858</v>
      </c>
      <c r="BO1" s="5" t="s">
        <v>1859</v>
      </c>
      <c r="BP1" s="5" t="s">
        <v>1860</v>
      </c>
      <c r="BQ1" s="5" t="s">
        <v>654</v>
      </c>
      <c r="BR1" s="5" t="s">
        <v>1861</v>
      </c>
      <c r="BS1" s="5" t="s">
        <v>1642</v>
      </c>
      <c r="BT1" s="5" t="s">
        <v>1031</v>
      </c>
      <c r="BU1" s="5" t="s">
        <v>1862</v>
      </c>
      <c r="BV1" s="5" t="s">
        <v>1029</v>
      </c>
      <c r="BW1" s="5" t="s">
        <v>1863</v>
      </c>
      <c r="BX1" s="5" t="s">
        <v>1641</v>
      </c>
      <c r="DN1" s="7" t="s">
        <v>1367</v>
      </c>
      <c r="FE1">
        <v>4</v>
      </c>
      <c r="FN1">
        <v>33</v>
      </c>
      <c r="GB1">
        <v>18</v>
      </c>
      <c r="GW1">
        <v>9</v>
      </c>
      <c r="HY1">
        <v>4</v>
      </c>
    </row>
    <row r="2" spans="1:257" x14ac:dyDescent="0.25">
      <c r="A2" t="s">
        <v>316</v>
      </c>
      <c r="B2" t="s">
        <v>315</v>
      </c>
      <c r="N2" s="114"/>
      <c r="O2" s="114"/>
      <c r="R2" s="114"/>
      <c r="S2" s="114"/>
      <c r="T2" s="114"/>
      <c r="U2" s="114"/>
      <c r="V2" s="114"/>
      <c r="AC2" s="114"/>
      <c r="AD2" s="114"/>
      <c r="AE2" s="114"/>
      <c r="AF2" s="114"/>
      <c r="AG2" s="114"/>
      <c r="AI2" s="114"/>
      <c r="AJ2" s="114"/>
      <c r="AK2" s="114"/>
      <c r="AL2" s="114"/>
      <c r="AN2" s="114"/>
      <c r="AO2" s="114"/>
      <c r="AP2" s="114"/>
      <c r="AQ2" s="114"/>
      <c r="AR2" s="114"/>
      <c r="AS2" s="114"/>
      <c r="AZ2" s="3"/>
      <c r="BA2" s="3"/>
      <c r="BB2" s="133" t="s">
        <v>495</v>
      </c>
      <c r="BC2" s="133" t="s">
        <v>493</v>
      </c>
      <c r="BD2" s="133"/>
      <c r="BE2" s="133"/>
      <c r="BF2" s="133"/>
      <c r="BG2" s="133"/>
      <c r="BH2" s="133"/>
      <c r="BI2" s="3"/>
      <c r="BJ2" s="196" t="s">
        <v>1026</v>
      </c>
      <c r="BK2" s="3"/>
      <c r="BL2" s="3"/>
      <c r="BM2" s="196" t="s">
        <v>1039</v>
      </c>
      <c r="BN2" s="3"/>
      <c r="BO2" s="3"/>
      <c r="BP2" s="3"/>
      <c r="BQ2" s="3"/>
      <c r="BR2" s="3"/>
      <c r="BS2" s="3"/>
      <c r="BT2" s="3"/>
      <c r="BU2" s="3"/>
      <c r="BV2" s="3"/>
      <c r="BW2" s="3"/>
      <c r="BX2" s="3"/>
      <c r="BY2" s="196" t="s">
        <v>1038</v>
      </c>
      <c r="BZ2" s="3"/>
      <c r="CA2" s="3"/>
      <c r="CB2" s="3"/>
      <c r="CC2" s="3"/>
      <c r="CD2" s="196" t="s">
        <v>1643</v>
      </c>
      <c r="CE2" s="3"/>
      <c r="CF2" s="3"/>
      <c r="CG2" s="3"/>
      <c r="CH2" s="3"/>
      <c r="CI2" s="196" t="s">
        <v>1630</v>
      </c>
      <c r="CJ2" s="3"/>
      <c r="CK2" s="3"/>
      <c r="CL2" s="3"/>
      <c r="CM2" s="3"/>
      <c r="CN2" s="3"/>
      <c r="CO2" s="3"/>
      <c r="CP2" s="3"/>
      <c r="CQ2" s="3"/>
      <c r="CR2" s="3"/>
      <c r="CS2" s="3"/>
      <c r="CT2" s="3"/>
      <c r="CU2" s="3"/>
      <c r="CV2" s="3"/>
      <c r="CW2" s="3"/>
      <c r="CX2" s="3"/>
      <c r="CY2" s="3"/>
      <c r="CZ2" s="3"/>
      <c r="DA2" s="3"/>
      <c r="DB2" s="3"/>
      <c r="DC2" s="3"/>
      <c r="DD2" s="3"/>
      <c r="DE2" s="197"/>
      <c r="DF2" s="3"/>
      <c r="DG2" s="199"/>
      <c r="DH2" s="3"/>
      <c r="DI2" s="3"/>
      <c r="DJ2" s="3"/>
      <c r="DK2" s="3"/>
      <c r="DL2" s="3"/>
      <c r="DM2" s="3"/>
      <c r="DN2" t="s">
        <v>1368</v>
      </c>
      <c r="EJ2" s="274"/>
      <c r="EK2" t="s">
        <v>1398</v>
      </c>
      <c r="ER2" t="s">
        <v>1399</v>
      </c>
      <c r="EW2" s="268" t="s">
        <v>1444</v>
      </c>
      <c r="EX2" s="269"/>
      <c r="EY2" s="269"/>
      <c r="EZ2" s="269"/>
      <c r="FA2" s="269"/>
      <c r="FB2" s="269"/>
      <c r="FC2" s="270"/>
      <c r="FD2" s="268" t="s">
        <v>1445</v>
      </c>
      <c r="FE2" s="269"/>
      <c r="FF2" s="269"/>
      <c r="FG2" s="269"/>
      <c r="FH2" s="269"/>
      <c r="FI2" s="269"/>
      <c r="FJ2" s="269"/>
      <c r="FK2" s="269"/>
      <c r="FL2" s="269"/>
      <c r="FM2" s="268" t="s">
        <v>1443</v>
      </c>
      <c r="FN2" s="269"/>
      <c r="FO2" s="269"/>
      <c r="FP2" s="279"/>
      <c r="FQ2" s="279"/>
      <c r="FR2" s="279"/>
      <c r="FS2" s="279"/>
      <c r="FT2" s="279"/>
      <c r="FU2" s="279"/>
      <c r="FV2" s="279"/>
      <c r="FW2" s="279"/>
      <c r="FX2" s="279"/>
      <c r="FY2" s="279"/>
      <c r="FZ2" s="279"/>
      <c r="GA2" s="279"/>
      <c r="GB2" s="269"/>
      <c r="GC2" s="269"/>
      <c r="GD2" s="269"/>
      <c r="GE2" s="269"/>
      <c r="GF2" s="269"/>
      <c r="GG2" s="269"/>
      <c r="GH2" s="269"/>
      <c r="GI2" s="269"/>
      <c r="GJ2" s="269"/>
      <c r="GK2" s="269"/>
      <c r="GL2" s="269"/>
      <c r="GM2" s="269"/>
      <c r="GN2" s="269"/>
      <c r="GO2" s="269"/>
      <c r="GP2" s="269"/>
      <c r="GQ2" s="269"/>
      <c r="GR2" s="269"/>
      <c r="GS2" s="269"/>
      <c r="GT2" s="269"/>
      <c r="GU2" s="269"/>
      <c r="GV2" s="269"/>
      <c r="GW2" s="269"/>
      <c r="GX2" s="269"/>
      <c r="GY2" s="269"/>
      <c r="GZ2" s="269"/>
      <c r="HA2" s="269"/>
      <c r="HB2" s="269"/>
      <c r="HC2" s="269"/>
      <c r="HD2" s="269"/>
      <c r="HE2" s="269"/>
      <c r="HF2" s="269"/>
      <c r="HG2" s="269"/>
      <c r="HH2" s="269"/>
      <c r="HI2" s="269"/>
      <c r="HJ2" s="269"/>
      <c r="HK2" s="269"/>
      <c r="HL2" s="269"/>
      <c r="HM2" s="269"/>
      <c r="HN2" s="269"/>
      <c r="HO2" s="269"/>
      <c r="HP2" s="269"/>
      <c r="HQ2" s="269"/>
      <c r="HR2" s="269"/>
      <c r="HS2" s="269"/>
      <c r="HT2" s="269"/>
      <c r="HU2" s="269"/>
      <c r="HV2" s="269"/>
      <c r="HW2" s="269"/>
      <c r="HX2" s="269"/>
      <c r="HY2" s="269"/>
      <c r="HZ2" s="269"/>
      <c r="IA2" s="269"/>
      <c r="IB2" s="269"/>
      <c r="IC2" s="269"/>
      <c r="ID2" s="269"/>
      <c r="IE2" s="269"/>
      <c r="IF2" s="269"/>
      <c r="IG2" s="269"/>
      <c r="IH2" s="269"/>
      <c r="II2" s="269"/>
      <c r="IJ2" s="269"/>
      <c r="IK2" s="269"/>
      <c r="IL2" s="269"/>
      <c r="IM2" s="270"/>
      <c r="IN2" s="279" t="s">
        <v>267</v>
      </c>
      <c r="IO2" s="269"/>
      <c r="IP2" s="269"/>
      <c r="IQ2" s="269"/>
      <c r="IR2" s="269"/>
      <c r="IS2" s="269"/>
      <c r="IT2" s="270"/>
    </row>
    <row r="3" spans="1:257" x14ac:dyDescent="0.25">
      <c r="N3" s="114"/>
      <c r="O3" s="114"/>
      <c r="R3" s="114"/>
      <c r="S3" s="114"/>
      <c r="T3" s="114"/>
      <c r="U3" s="114"/>
      <c r="V3" s="114"/>
      <c r="AC3" s="114"/>
      <c r="AD3" s="114"/>
      <c r="AE3" s="114"/>
      <c r="AF3" s="114"/>
      <c r="AG3" s="114"/>
      <c r="AI3" s="114"/>
      <c r="AJ3" s="114"/>
      <c r="AK3" s="114"/>
      <c r="AL3" s="114"/>
      <c r="AN3" s="114"/>
      <c r="AO3" s="114"/>
      <c r="AP3" s="114"/>
      <c r="AQ3" s="114"/>
      <c r="AR3" s="114"/>
      <c r="AS3" s="114"/>
      <c r="AZ3" s="3"/>
      <c r="BA3" s="3"/>
      <c r="BB3" s="133"/>
      <c r="BC3" s="133"/>
      <c r="BD3" s="133"/>
      <c r="BE3" s="133"/>
      <c r="BF3" s="133"/>
      <c r="BG3" s="133"/>
      <c r="BH3" s="133"/>
      <c r="BI3" s="3"/>
      <c r="BJ3" s="196"/>
      <c r="BK3" s="3"/>
      <c r="BL3" s="3"/>
      <c r="BM3" s="196"/>
      <c r="BN3" s="3"/>
      <c r="BO3" s="3"/>
      <c r="BP3" s="3"/>
      <c r="BQ3" s="3"/>
      <c r="BR3" s="3"/>
      <c r="BS3" s="3"/>
      <c r="BT3" s="3"/>
      <c r="BU3" s="3"/>
      <c r="BV3" s="3"/>
      <c r="BW3" s="3"/>
      <c r="BX3" s="3"/>
      <c r="BY3" s="196"/>
      <c r="BZ3" s="3"/>
      <c r="CA3" s="3"/>
      <c r="CB3" s="3"/>
      <c r="CC3" s="3"/>
      <c r="CD3" s="3"/>
      <c r="CE3" s="3"/>
      <c r="CF3" s="3"/>
      <c r="CG3" s="3"/>
      <c r="CH3" s="3"/>
      <c r="CI3" s="422"/>
      <c r="CJ3" s="422"/>
      <c r="CK3" s="422"/>
      <c r="CL3" s="422"/>
      <c r="CM3" s="422"/>
      <c r="CN3" s="422"/>
      <c r="CO3" s="422"/>
      <c r="CP3" s="422"/>
      <c r="CQ3" s="422"/>
      <c r="CR3" s="422"/>
      <c r="CS3" s="422"/>
      <c r="CT3" s="422"/>
      <c r="CU3" s="422"/>
      <c r="CV3" s="422"/>
      <c r="CW3" s="422"/>
      <c r="CX3" s="422"/>
      <c r="CY3" s="422"/>
      <c r="CZ3" s="422"/>
      <c r="DA3" s="422"/>
      <c r="DB3" s="422"/>
      <c r="DC3" s="422"/>
      <c r="DD3" s="3"/>
      <c r="DE3" s="197"/>
      <c r="DF3" s="3"/>
      <c r="DG3" s="199"/>
      <c r="DH3" s="3"/>
      <c r="DI3" s="3"/>
      <c r="DJ3" s="3"/>
      <c r="DK3" s="3"/>
      <c r="DL3" s="3"/>
      <c r="DM3" s="3"/>
      <c r="EJ3" s="277"/>
      <c r="EW3" s="278"/>
      <c r="FC3" s="203"/>
      <c r="FD3" s="278"/>
      <c r="FM3" s="278" t="s">
        <v>1525</v>
      </c>
      <c r="FO3" s="7" t="s">
        <v>1440</v>
      </c>
      <c r="GJ3" s="7" t="s">
        <v>1441</v>
      </c>
      <c r="GK3" s="7"/>
      <c r="GL3" s="7"/>
      <c r="GM3" s="7"/>
      <c r="GN3" s="7"/>
      <c r="GO3" s="7"/>
      <c r="GP3" s="7"/>
      <c r="GQ3" s="7"/>
      <c r="GR3" s="7"/>
      <c r="GS3" s="7"/>
      <c r="GT3" s="7"/>
      <c r="GU3" s="7"/>
      <c r="GV3" s="7"/>
      <c r="HE3" t="s">
        <v>1442</v>
      </c>
      <c r="HL3" s="7" t="s">
        <v>1495</v>
      </c>
      <c r="HM3" s="7"/>
      <c r="HN3" s="7"/>
      <c r="HO3" s="7"/>
      <c r="HP3" s="7"/>
      <c r="HQ3" s="7"/>
      <c r="HR3" s="7"/>
      <c r="HS3" s="7"/>
      <c r="HT3" s="7"/>
      <c r="HU3" s="7"/>
      <c r="HV3" s="7"/>
      <c r="HW3" s="7"/>
      <c r="HX3" s="7"/>
      <c r="HY3" s="7"/>
      <c r="HZ3" s="7"/>
      <c r="IA3" s="7"/>
      <c r="IB3" s="7"/>
      <c r="IC3" s="7"/>
      <c r="ID3" s="7"/>
      <c r="IE3" s="7"/>
      <c r="IF3" s="7"/>
      <c r="IG3" s="7" t="s">
        <v>1517</v>
      </c>
      <c r="IM3" s="203"/>
      <c r="IN3" s="7"/>
      <c r="IT3" s="203"/>
    </row>
    <row r="4" spans="1:257" s="6" customFormat="1" ht="292.5" customHeight="1" thickBot="1" x14ac:dyDescent="0.3">
      <c r="A4" s="10" t="s">
        <v>644</v>
      </c>
      <c r="B4" s="9" t="s">
        <v>2</v>
      </c>
      <c r="C4" s="9" t="s">
        <v>3</v>
      </c>
      <c r="D4" s="23" t="s">
        <v>268</v>
      </c>
      <c r="E4" s="85" t="s">
        <v>269</v>
      </c>
      <c r="F4" s="23" t="s">
        <v>270</v>
      </c>
      <c r="G4" s="23" t="s">
        <v>271</v>
      </c>
      <c r="H4" s="85" t="s">
        <v>272</v>
      </c>
      <c r="I4" s="23" t="s">
        <v>273</v>
      </c>
      <c r="J4" s="60" t="s">
        <v>274</v>
      </c>
      <c r="K4" s="85" t="s">
        <v>275</v>
      </c>
      <c r="L4" s="60" t="s">
        <v>276</v>
      </c>
      <c r="M4" s="23" t="s">
        <v>277</v>
      </c>
      <c r="N4" s="151" t="s">
        <v>278</v>
      </c>
      <c r="O4" s="151" t="s">
        <v>279</v>
      </c>
      <c r="P4" s="23" t="s">
        <v>280</v>
      </c>
      <c r="Q4" s="23" t="s">
        <v>281</v>
      </c>
      <c r="R4" s="151" t="s">
        <v>282</v>
      </c>
      <c r="S4" s="151" t="s">
        <v>283</v>
      </c>
      <c r="T4" s="151" t="s">
        <v>284</v>
      </c>
      <c r="U4" s="151" t="s">
        <v>285</v>
      </c>
      <c r="V4" s="151" t="s">
        <v>286</v>
      </c>
      <c r="W4" s="85" t="s">
        <v>287</v>
      </c>
      <c r="X4" s="23" t="s">
        <v>288</v>
      </c>
      <c r="Y4" s="85" t="s">
        <v>289</v>
      </c>
      <c r="Z4" s="23" t="s">
        <v>290</v>
      </c>
      <c r="AA4" s="85" t="s">
        <v>291</v>
      </c>
      <c r="AB4" s="60" t="s">
        <v>292</v>
      </c>
      <c r="AC4" s="151" t="s">
        <v>293</v>
      </c>
      <c r="AD4" s="151" t="s">
        <v>294</v>
      </c>
      <c r="AE4" s="151" t="s">
        <v>295</v>
      </c>
      <c r="AF4" s="151" t="s">
        <v>296</v>
      </c>
      <c r="AG4" s="151" t="s">
        <v>297</v>
      </c>
      <c r="AH4" s="23" t="s">
        <v>298</v>
      </c>
      <c r="AI4" s="151" t="s">
        <v>299</v>
      </c>
      <c r="AJ4" s="151" t="s">
        <v>300</v>
      </c>
      <c r="AK4" s="151" t="s">
        <v>301</v>
      </c>
      <c r="AL4" s="151" t="s">
        <v>302</v>
      </c>
      <c r="AM4" s="85" t="s">
        <v>303</v>
      </c>
      <c r="AN4" s="151" t="s">
        <v>304</v>
      </c>
      <c r="AO4" s="151" t="s">
        <v>305</v>
      </c>
      <c r="AP4" s="151" t="s">
        <v>306</v>
      </c>
      <c r="AQ4" s="151" t="s">
        <v>307</v>
      </c>
      <c r="AR4" s="151" t="s">
        <v>308</v>
      </c>
      <c r="AS4" s="151" t="s">
        <v>309</v>
      </c>
      <c r="AT4" s="88" t="s">
        <v>317</v>
      </c>
      <c r="AU4" s="58" t="s">
        <v>318</v>
      </c>
      <c r="AV4" s="88" t="s">
        <v>336</v>
      </c>
      <c r="AW4" s="58" t="s">
        <v>337</v>
      </c>
      <c r="AX4" s="88" t="s">
        <v>765</v>
      </c>
      <c r="AY4" s="58" t="s">
        <v>766</v>
      </c>
      <c r="AZ4" s="11" t="s">
        <v>269</v>
      </c>
      <c r="BA4" s="11" t="s">
        <v>270</v>
      </c>
      <c r="BB4" s="11" t="s">
        <v>494</v>
      </c>
      <c r="BC4" s="11" t="s">
        <v>492</v>
      </c>
      <c r="BD4" s="11" t="s">
        <v>1087</v>
      </c>
      <c r="BE4" s="11" t="s">
        <v>1130</v>
      </c>
      <c r="BF4" s="11" t="s">
        <v>1131</v>
      </c>
      <c r="BG4" s="11" t="s">
        <v>1132</v>
      </c>
      <c r="BH4" s="11" t="s">
        <v>1133</v>
      </c>
      <c r="BI4" s="11" t="s">
        <v>0</v>
      </c>
      <c r="BJ4" s="193" t="s">
        <v>1136</v>
      </c>
      <c r="BK4" s="194" t="s">
        <v>1137</v>
      </c>
      <c r="BL4" s="195" t="s">
        <v>1138</v>
      </c>
      <c r="BM4" s="433" t="s">
        <v>1028</v>
      </c>
      <c r="BN4" s="434" t="s">
        <v>1858</v>
      </c>
      <c r="BO4" s="434" t="s">
        <v>1859</v>
      </c>
      <c r="BP4" s="434" t="s">
        <v>1860</v>
      </c>
      <c r="BQ4" s="434" t="s">
        <v>654</v>
      </c>
      <c r="BR4" s="434" t="s">
        <v>1861</v>
      </c>
      <c r="BS4" s="434" t="s">
        <v>1642</v>
      </c>
      <c r="BT4" s="434" t="s">
        <v>1031</v>
      </c>
      <c r="BU4" s="434" t="s">
        <v>1862</v>
      </c>
      <c r="BV4" s="434" t="s">
        <v>1029</v>
      </c>
      <c r="BW4" s="434" t="s">
        <v>1863</v>
      </c>
      <c r="BX4" s="435" t="s">
        <v>1641</v>
      </c>
      <c r="BY4" s="193" t="s">
        <v>1033</v>
      </c>
      <c r="BZ4" s="194" t="s">
        <v>1034</v>
      </c>
      <c r="CA4" s="194" t="s">
        <v>1035</v>
      </c>
      <c r="CB4" s="194" t="s">
        <v>1036</v>
      </c>
      <c r="CC4" s="195" t="s">
        <v>1037</v>
      </c>
      <c r="CD4" s="11" t="s">
        <v>1049</v>
      </c>
      <c r="CE4" s="11" t="s">
        <v>1050</v>
      </c>
      <c r="CF4" s="58" t="s">
        <v>1291</v>
      </c>
      <c r="CG4" s="11" t="s">
        <v>1051</v>
      </c>
      <c r="CH4" s="410" t="s">
        <v>1052</v>
      </c>
      <c r="CI4" s="410" t="s">
        <v>1631</v>
      </c>
      <c r="CJ4" s="410" t="s">
        <v>1632</v>
      </c>
      <c r="CK4" s="410" t="s">
        <v>1633</v>
      </c>
      <c r="CL4" s="410" t="s">
        <v>1762</v>
      </c>
      <c r="CM4" s="410" t="s">
        <v>1634</v>
      </c>
      <c r="CN4" s="410" t="s">
        <v>1635</v>
      </c>
      <c r="CO4" s="410" t="s">
        <v>1636</v>
      </c>
      <c r="CP4" s="410" t="s">
        <v>1637</v>
      </c>
      <c r="CQ4" s="410" t="s">
        <v>1640</v>
      </c>
      <c r="CR4" s="410" t="s">
        <v>1763</v>
      </c>
      <c r="CS4" s="410" t="s">
        <v>1764</v>
      </c>
      <c r="CT4" s="410" t="s">
        <v>1765</v>
      </c>
      <c r="CU4" s="410" t="s">
        <v>1638</v>
      </c>
      <c r="CV4" s="410" t="s">
        <v>1766</v>
      </c>
      <c r="CW4" s="410" t="s">
        <v>1639</v>
      </c>
      <c r="CX4" s="410" t="s">
        <v>1767</v>
      </c>
      <c r="CY4" s="410" t="s">
        <v>1641</v>
      </c>
      <c r="CZ4" s="410" t="s">
        <v>1642</v>
      </c>
      <c r="DA4" s="410" t="s">
        <v>1768</v>
      </c>
      <c r="DB4" s="410" t="s">
        <v>1769</v>
      </c>
      <c r="DC4" s="410" t="s">
        <v>1770</v>
      </c>
      <c r="DD4" s="402" t="s">
        <v>1644</v>
      </c>
      <c r="DE4" s="198" t="s">
        <v>1041</v>
      </c>
      <c r="DF4" s="11" t="s">
        <v>1042</v>
      </c>
      <c r="DG4" s="198" t="s">
        <v>1043</v>
      </c>
      <c r="DH4" s="11" t="s">
        <v>1044</v>
      </c>
      <c r="DI4" s="11" t="s">
        <v>1053</v>
      </c>
      <c r="DJ4" s="11" t="s">
        <v>1040</v>
      </c>
      <c r="DK4" s="58" t="s">
        <v>1062</v>
      </c>
      <c r="DL4" s="11" t="s">
        <v>1141</v>
      </c>
      <c r="DM4" s="11" t="s">
        <v>1142</v>
      </c>
      <c r="DN4" s="6" t="s">
        <v>784</v>
      </c>
      <c r="DO4" s="6" t="s">
        <v>785</v>
      </c>
      <c r="DP4" s="6" t="s">
        <v>786</v>
      </c>
      <c r="DQ4" s="6" t="s">
        <v>787</v>
      </c>
      <c r="DR4" s="6" t="s">
        <v>788</v>
      </c>
      <c r="DS4" s="6" t="s">
        <v>789</v>
      </c>
      <c r="DT4" s="6" t="s">
        <v>790</v>
      </c>
      <c r="DU4" s="6" t="s">
        <v>791</v>
      </c>
      <c r="DV4" s="6" t="s">
        <v>792</v>
      </c>
      <c r="DW4" s="6" t="s">
        <v>793</v>
      </c>
      <c r="DX4" s="6" t="s">
        <v>794</v>
      </c>
      <c r="DY4" s="6" t="s">
        <v>797</v>
      </c>
      <c r="DZ4" s="6" t="s">
        <v>798</v>
      </c>
      <c r="EA4" s="6" t="s">
        <v>799</v>
      </c>
      <c r="EB4" s="6" t="s">
        <v>800</v>
      </c>
      <c r="EC4" s="6" t="s">
        <v>803</v>
      </c>
      <c r="ED4" s="6" t="s">
        <v>805</v>
      </c>
      <c r="EE4" s="6" t="s">
        <v>807</v>
      </c>
      <c r="EF4" s="6" t="s">
        <v>809</v>
      </c>
      <c r="EG4" s="6" t="s">
        <v>1564</v>
      </c>
      <c r="EH4" s="6" t="s">
        <v>1613</v>
      </c>
      <c r="EI4" s="6" t="s">
        <v>810</v>
      </c>
      <c r="EJ4" s="275" t="s">
        <v>1416</v>
      </c>
      <c r="EK4" s="6" t="s">
        <v>1379</v>
      </c>
      <c r="EL4" s="6" t="s">
        <v>1380</v>
      </c>
      <c r="EM4" s="6" t="s">
        <v>1381</v>
      </c>
      <c r="EN4" s="6" t="s">
        <v>1382</v>
      </c>
      <c r="EO4" s="6" t="s">
        <v>1383</v>
      </c>
      <c r="EP4" s="6" t="s">
        <v>1384</v>
      </c>
      <c r="EQ4" s="6" t="s">
        <v>1385</v>
      </c>
      <c r="ER4" s="6" t="s">
        <v>1386</v>
      </c>
      <c r="ES4" s="6" t="s">
        <v>1387</v>
      </c>
      <c r="ET4" s="6" t="s">
        <v>1388</v>
      </c>
      <c r="EU4" s="6" t="s">
        <v>1389</v>
      </c>
      <c r="EV4" s="6" t="s">
        <v>1390</v>
      </c>
      <c r="EW4" s="271" t="s">
        <v>1409</v>
      </c>
      <c r="EX4" s="272" t="s">
        <v>1410</v>
      </c>
      <c r="EY4" s="272" t="s">
        <v>1411</v>
      </c>
      <c r="EZ4" s="272" t="s">
        <v>1412</v>
      </c>
      <c r="FA4" s="272" t="s">
        <v>1413</v>
      </c>
      <c r="FB4" s="272" t="s">
        <v>1414</v>
      </c>
      <c r="FC4" s="273" t="s">
        <v>1415</v>
      </c>
      <c r="FD4" s="271" t="s">
        <v>1369</v>
      </c>
      <c r="FE4" s="272" t="s">
        <v>1401</v>
      </c>
      <c r="FF4" s="272" t="s">
        <v>1402</v>
      </c>
      <c r="FG4" s="272" t="s">
        <v>1403</v>
      </c>
      <c r="FH4" s="272" t="s">
        <v>1404</v>
      </c>
      <c r="FI4" s="272" t="s">
        <v>1405</v>
      </c>
      <c r="FJ4" s="272" t="s">
        <v>1406</v>
      </c>
      <c r="FK4" s="272" t="s">
        <v>1407</v>
      </c>
      <c r="FL4" s="272" t="s">
        <v>1408</v>
      </c>
      <c r="FM4" s="271" t="s">
        <v>1526</v>
      </c>
      <c r="FN4" s="282" t="s">
        <v>1527</v>
      </c>
      <c r="FO4" s="280" t="s">
        <v>1417</v>
      </c>
      <c r="FP4" s="280" t="s">
        <v>1446</v>
      </c>
      <c r="FQ4" s="280" t="s">
        <v>1447</v>
      </c>
      <c r="FR4" s="280" t="s">
        <v>1448</v>
      </c>
      <c r="FS4" s="280" t="s">
        <v>1449</v>
      </c>
      <c r="FT4" s="280" t="s">
        <v>1450</v>
      </c>
      <c r="FU4" s="280" t="s">
        <v>1451</v>
      </c>
      <c r="FV4" s="280" t="s">
        <v>1452</v>
      </c>
      <c r="FW4" s="280" t="s">
        <v>1453</v>
      </c>
      <c r="FX4" s="280" t="s">
        <v>1454</v>
      </c>
      <c r="FY4" s="280" t="s">
        <v>1455</v>
      </c>
      <c r="FZ4" s="280" t="s">
        <v>1456</v>
      </c>
      <c r="GA4" s="280" t="s">
        <v>1457</v>
      </c>
      <c r="GB4" s="281" t="s">
        <v>1433</v>
      </c>
      <c r="GC4" s="281" t="s">
        <v>1462</v>
      </c>
      <c r="GD4" s="281" t="s">
        <v>1463</v>
      </c>
      <c r="GE4" s="281" t="s">
        <v>1464</v>
      </c>
      <c r="GF4" s="281" t="s">
        <v>1465</v>
      </c>
      <c r="GG4" s="281" t="s">
        <v>1466</v>
      </c>
      <c r="GH4" s="281" t="s">
        <v>1467</v>
      </c>
      <c r="GI4" s="281" t="s">
        <v>1468</v>
      </c>
      <c r="GJ4" s="282" t="s">
        <v>1438</v>
      </c>
      <c r="GK4" s="282" t="s">
        <v>1469</v>
      </c>
      <c r="GL4" s="282" t="s">
        <v>1470</v>
      </c>
      <c r="GM4" s="282" t="s">
        <v>1471</v>
      </c>
      <c r="GN4" s="282" t="s">
        <v>1472</v>
      </c>
      <c r="GO4" s="282" t="s">
        <v>1473</v>
      </c>
      <c r="GP4" s="282" t="s">
        <v>1474</v>
      </c>
      <c r="GQ4" s="282" t="s">
        <v>1475</v>
      </c>
      <c r="GR4" s="282" t="s">
        <v>1476</v>
      </c>
      <c r="GS4" s="282" t="s">
        <v>1477</v>
      </c>
      <c r="GT4" s="282" t="s">
        <v>1478</v>
      </c>
      <c r="GU4" s="282" t="s">
        <v>1479</v>
      </c>
      <c r="GV4" s="282" t="s">
        <v>1480</v>
      </c>
      <c r="GW4" s="283" t="s">
        <v>1439</v>
      </c>
      <c r="GX4" s="283" t="s">
        <v>1488</v>
      </c>
      <c r="GY4" s="283" t="s">
        <v>1489</v>
      </c>
      <c r="GZ4" s="283" t="s">
        <v>1490</v>
      </c>
      <c r="HA4" s="283" t="s">
        <v>1491</v>
      </c>
      <c r="HB4" s="283" t="s">
        <v>1492</v>
      </c>
      <c r="HC4" s="283" t="s">
        <v>1493</v>
      </c>
      <c r="HD4" s="283" t="s">
        <v>1494</v>
      </c>
      <c r="HE4" s="281" t="s">
        <v>1481</v>
      </c>
      <c r="HF4" s="281" t="s">
        <v>1482</v>
      </c>
      <c r="HG4" s="281" t="s">
        <v>1483</v>
      </c>
      <c r="HH4" s="281" t="s">
        <v>1484</v>
      </c>
      <c r="HI4" s="281" t="s">
        <v>1485</v>
      </c>
      <c r="HJ4" s="281" t="s">
        <v>1486</v>
      </c>
      <c r="HK4" s="281" t="s">
        <v>1487</v>
      </c>
      <c r="HL4" s="282" t="s">
        <v>1496</v>
      </c>
      <c r="HM4" s="282" t="s">
        <v>1497</v>
      </c>
      <c r="HN4" s="282" t="s">
        <v>1498</v>
      </c>
      <c r="HO4" s="282" t="s">
        <v>1499</v>
      </c>
      <c r="HP4" s="282" t="s">
        <v>1500</v>
      </c>
      <c r="HQ4" s="282" t="s">
        <v>1501</v>
      </c>
      <c r="HR4" s="282" t="s">
        <v>1502</v>
      </c>
      <c r="HS4" s="282" t="s">
        <v>1503</v>
      </c>
      <c r="HT4" s="282" t="s">
        <v>1504</v>
      </c>
      <c r="HU4" s="282" t="s">
        <v>1505</v>
      </c>
      <c r="HV4" s="282" t="s">
        <v>1506</v>
      </c>
      <c r="HW4" s="282" t="s">
        <v>1507</v>
      </c>
      <c r="HX4" s="282" t="s">
        <v>1508</v>
      </c>
      <c r="HY4" s="283" t="s">
        <v>1509</v>
      </c>
      <c r="HZ4" s="283" t="s">
        <v>1510</v>
      </c>
      <c r="IA4" s="283" t="s">
        <v>1511</v>
      </c>
      <c r="IB4" s="283" t="s">
        <v>1512</v>
      </c>
      <c r="IC4" s="283" t="s">
        <v>1513</v>
      </c>
      <c r="ID4" s="283" t="s">
        <v>1514</v>
      </c>
      <c r="IE4" s="283" t="s">
        <v>1515</v>
      </c>
      <c r="IF4" s="283" t="s">
        <v>1516</v>
      </c>
      <c r="IG4" s="281" t="s">
        <v>1518</v>
      </c>
      <c r="IH4" s="281" t="s">
        <v>1519</v>
      </c>
      <c r="II4" s="281" t="s">
        <v>1520</v>
      </c>
      <c r="IJ4" s="281" t="s">
        <v>1521</v>
      </c>
      <c r="IK4" s="281" t="s">
        <v>1522</v>
      </c>
      <c r="IL4" s="281" t="s">
        <v>1523</v>
      </c>
      <c r="IM4" s="284" t="s">
        <v>1524</v>
      </c>
      <c r="IN4" s="272" t="s">
        <v>332</v>
      </c>
      <c r="IO4" s="272" t="s">
        <v>1373</v>
      </c>
      <c r="IP4" s="272" t="s">
        <v>1374</v>
      </c>
      <c r="IQ4" s="272" t="s">
        <v>1375</v>
      </c>
      <c r="IR4" s="272" t="s">
        <v>1376</v>
      </c>
      <c r="IS4" s="272" t="s">
        <v>1377</v>
      </c>
      <c r="IT4" s="273" t="s">
        <v>1378</v>
      </c>
      <c r="IU4" s="353" t="s">
        <v>1682</v>
      </c>
      <c r="IV4" s="353" t="s">
        <v>1683</v>
      </c>
      <c r="IW4" s="353" t="s">
        <v>1684</v>
      </c>
    </row>
    <row r="5" spans="1:257" x14ac:dyDescent="0.25">
      <c r="A5" t="str">
        <f>IF(ISERROR(VLOOKUP(E5,E$4:E4,1,0)),"J","N")</f>
        <v>J</v>
      </c>
      <c r="B5" s="8"/>
      <c r="C5" s="8"/>
      <c r="D5" s="25"/>
      <c r="E5" s="25" t="str">
        <f>IF(Invoer!B34="","",Invoer!B34)</f>
        <v/>
      </c>
      <c r="F5" s="25"/>
      <c r="G5" s="25"/>
      <c r="H5" s="25" t="str">
        <f>IF(AND($E5&lt;&gt;"",$A5="J"),Invoer!D34,"")</f>
        <v/>
      </c>
      <c r="I5" s="25"/>
      <c r="J5" s="26"/>
      <c r="K5" s="26" t="str">
        <f>IF(AND($E5&lt;&gt;"",$A5="J"),Invoer!L34,"")</f>
        <v/>
      </c>
      <c r="L5" s="26"/>
      <c r="M5" s="25"/>
      <c r="N5" s="152"/>
      <c r="O5" s="153"/>
      <c r="P5" s="25"/>
      <c r="Q5" s="25"/>
      <c r="R5" s="153"/>
      <c r="S5" s="154"/>
      <c r="T5" s="152"/>
      <c r="U5" s="153"/>
      <c r="V5" s="153"/>
      <c r="W5" s="59" t="str">
        <f>IF(AND($E5&lt;&gt;"",$A5="J",Invoer!R34&lt;&gt;""),VLOOKUP(Invoer!R34,NORM!$F$26:$H$29,3,0),"")</f>
        <v/>
      </c>
      <c r="X5" s="59"/>
      <c r="Y5" s="25" t="str">
        <f>IF(AND($E5&lt;&gt;"",$A5="J"),"","")</f>
        <v/>
      </c>
      <c r="Z5" s="25"/>
      <c r="AA5" s="26" t="str">
        <f>IF(AND($E5&lt;&gt;"",$A5="J"),K5,"")</f>
        <v/>
      </c>
      <c r="AB5" s="26"/>
      <c r="AC5" s="153"/>
      <c r="AD5" s="153"/>
      <c r="AE5" s="153"/>
      <c r="AF5" s="153"/>
      <c r="AG5" s="153"/>
      <c r="AH5" s="25"/>
      <c r="AI5" s="153"/>
      <c r="AJ5" s="153"/>
      <c r="AK5" s="153"/>
      <c r="AL5" s="153"/>
      <c r="AM5" s="25" t="str">
        <f>IF(AND($E5&lt;&gt;"",$A5="J"),IF(Invoer!X34="Ja","J",IF(Invoer!X34="Nee","N","")),"")</f>
        <v/>
      </c>
      <c r="AN5" s="153"/>
      <c r="AO5" s="153"/>
      <c r="AP5" s="153" t="s">
        <v>311</v>
      </c>
      <c r="AQ5" s="153" t="s">
        <v>311</v>
      </c>
      <c r="AR5" s="153" t="s">
        <v>312</v>
      </c>
      <c r="AS5" s="153" t="s">
        <v>312</v>
      </c>
      <c r="AT5" s="1" t="str">
        <f>IF(AND($E5&lt;&gt;"",$A5="J",Invoer!O34&lt;&gt;""),VLOOKUP(Invoer!O34,NORM!$F$31:$H$38,3,0),"")</f>
        <v/>
      </c>
      <c r="AU5" s="1"/>
      <c r="AV5" s="1" t="str">
        <f>IF(AND($E5&lt;&gt;"",$A5="J"),Invoer!AH34,"")</f>
        <v/>
      </c>
      <c r="AW5" s="1"/>
      <c r="AX5" s="1" t="str">
        <f>IF(AND($E5&lt;&gt;"",$A5="J"),"N","")</f>
        <v/>
      </c>
      <c r="AY5" s="1"/>
      <c r="AZ5" s="3" t="str">
        <f>E5</f>
        <v/>
      </c>
      <c r="BA5" s="3" t="str">
        <f>IF(F5&lt;&gt;"",F5,E5)</f>
        <v/>
      </c>
      <c r="BB5" s="3" t="str">
        <f>IF(Q5="J","J","N")</f>
        <v>N</v>
      </c>
      <c r="BC5" s="3" t="str">
        <f>IF(OR(AND(J5="",K5="",AZ5&lt;&gt;BA5),ISERROR(MATCH("*NOP*",M5,0))=FALSE,ISERROR(MATCH("*GIG*",M5,0))=FALSE),"J","N")</f>
        <v>N</v>
      </c>
      <c r="BD5" s="3" t="str">
        <f>IF(I5&lt;&gt;"",I5,IF(H5&lt;&gt;"",H5,""))</f>
        <v/>
      </c>
      <c r="BE5" s="3">
        <f>IF(P5="J",0,IF(L5&lt;&gt;"",MAX(0,L5),MAX(0,K5)))</f>
        <v>0</v>
      </c>
      <c r="BF5" s="3" t="str">
        <f>IF(Z5&lt;&gt;"",Z5,IF(Y5&lt;&gt;"",Y5,""))</f>
        <v/>
      </c>
      <c r="BG5" s="3" t="str">
        <f>IF(P5="J",0,IF(AB5&lt;&gt;"",MAX(0,AB5),IF(AA5&lt;&gt;"",MAX(0,AA5),"")))</f>
        <v/>
      </c>
      <c r="BH5" s="3" t="str">
        <f>IF(P5="J","",IF(X5&lt;&gt;"",IF(OR(X5="01",X5="03",X5="04"),"J","N"),IF(OR(W5="01",W5="03",W5="04"),"J","N")))</f>
        <v>N</v>
      </c>
      <c r="BI5" s="24" t="str">
        <f>IF(AU5&lt;&gt;"",TEXT(AU5,"00"),TEXT(AT5,"00"))</f>
        <v/>
      </c>
      <c r="BJ5" s="24" t="str">
        <f>IF(ISERROR(VLOOKUP($BD5,LOV_GWSGRP!A:A,1,0)),"N","J")</f>
        <v>N</v>
      </c>
      <c r="BK5" s="24" t="str">
        <f>IF(ISERROR(VLOOKUP($BD5,LOV_GWSGRP!D:D,1,0)),"N","J")</f>
        <v>N</v>
      </c>
      <c r="BL5" s="24" t="str">
        <f>IF(ISERROR(VLOOKUP($BD5,LOV_GWSGRP!G:G,1,0)),"N","J")</f>
        <v>N</v>
      </c>
      <c r="BM5" s="24" t="str">
        <f>IF(ISERROR(VLOOKUP($BD5,LOV_GWSGRP!M:M,1,0)),"N","J")</f>
        <v>N</v>
      </c>
      <c r="BN5" s="24" t="str">
        <f>IF(ISERROR(VLOOKUP($BD5,LOV_GWSGRP!P:P,1,0)),"N","J")</f>
        <v>N</v>
      </c>
      <c r="BO5" s="24" t="str">
        <f>IF(ISERROR(VLOOKUP($BD5,LOV_GWSGRP!S:S,1,0)),"N","J")</f>
        <v>N</v>
      </c>
      <c r="BP5" s="24" t="str">
        <f>IF(ISERROR(VLOOKUP($BD5,LOV_GWSGRP!V:V,1,0)),"N","J")</f>
        <v>N</v>
      </c>
      <c r="BQ5" s="24" t="str">
        <f>IF(ISERROR(VLOOKUP($BD5,LOV_GWSGRP!Y:Y,1,0)),"N","J")</f>
        <v>N</v>
      </c>
      <c r="BR5" s="24" t="str">
        <f>IF(ISERROR(VLOOKUP($BD5,LOV_GWSGRP!AB:AB,1,0)),"N","J")</f>
        <v>N</v>
      </c>
      <c r="BS5" s="24" t="str">
        <f>IF(ISERROR(VLOOKUP($BD5,LOV_GWSGRP!AE:AE,1,0)),"N","J")</f>
        <v>N</v>
      </c>
      <c r="BT5" s="24" t="str">
        <f>IF(ISERROR(VLOOKUP($BD5,LOV_GWSGRP!AH:AH,1,0)),"N","J")</f>
        <v>N</v>
      </c>
      <c r="BU5" s="24" t="str">
        <f>IF(ISERROR(VLOOKUP($BD5,LOV_GWSGRP!CJ:CJ,1,0)),"N","J")</f>
        <v>N</v>
      </c>
      <c r="BV5" s="24" t="str">
        <f>IF(ISERROR(VLOOKUP($BD5,LOV_GWSGRP!AN:AN,1,0)),"N","J")</f>
        <v>N</v>
      </c>
      <c r="BW5" s="24" t="str">
        <f>IF(ISERROR(VLOOKUP($BD5,LOV_GWSGRP!AQ:AQ,1,0)),"N","J")</f>
        <v>N</v>
      </c>
      <c r="BX5" s="24" t="str">
        <f>IF(ISERROR(VLOOKUP($BD5,LOV_GWSGRP!AT:AT,1,0)),"N","J")</f>
        <v>N</v>
      </c>
      <c r="BY5" s="24" t="str">
        <f>IF(ISERROR(VLOOKUP($BD5,LOV_GWSGRP!AW:AW,1,0)),"N","J")</f>
        <v>N</v>
      </c>
      <c r="BZ5" s="24" t="str">
        <f>IF(ISERROR(VLOOKUP($BD5,LOV_GWSGRP!AZ:AZ,1,0)),"N","J")</f>
        <v>N</v>
      </c>
      <c r="CA5" s="24" t="str">
        <f>IF(ISERROR(VLOOKUP($BD5,LOV_GWSGRP!BC:BC,1,0)),"N","J")</f>
        <v>N</v>
      </c>
      <c r="CB5" s="24" t="str">
        <f>IF(ISERROR(VLOOKUP($BD5,LOV_GWSGRP!BF:BF,1,0)),"N","J")</f>
        <v>N</v>
      </c>
      <c r="CC5" s="24" t="str">
        <f>IF(ISERROR(VLOOKUP($BD5,LOV_GWSGRP!BI:BI,1,0)),"N","J")</f>
        <v>N</v>
      </c>
      <c r="CD5" s="24" t="str">
        <f>IF(ISERROR(VLOOKUP($BD5,LOV_GWSGRP!J:J,1,0)),"N","J")</f>
        <v>N</v>
      </c>
      <c r="CE5" s="24" t="str">
        <f>IF(ISERROR(VLOOKUP($BD5,LOV_GWSGRP!BL:BL,1,0)),"N","J")</f>
        <v>N</v>
      </c>
      <c r="CF5" s="24"/>
      <c r="CG5" s="24" t="str">
        <f>IF(ISERROR(VLOOKUP($BD5,LOV_GWSGRP!BO:BO,1,0)),"N","J")</f>
        <v>N</v>
      </c>
      <c r="CH5" s="24" t="str">
        <f>IF(OR(CJ5="J",CM5="J"),"J","N")</f>
        <v>N</v>
      </c>
      <c r="CI5" s="24" t="str">
        <f>IF(ISERROR(VLOOKUP($BD5,GEWASCODE_GLMC8!F:F,1,0)),"N","J")</f>
        <v>N</v>
      </c>
      <c r="CJ5" s="24" t="str">
        <f>IF(COUNTIF($CI5:CI5,"J")&gt;0,"N",IF(ISERROR(VLOOKUP($BD5,GEWASCODE_GLMC8!G:G,1,0)),"N","J"))</f>
        <v>N</v>
      </c>
      <c r="CK5" s="24" t="str">
        <f>IF(COUNTIF($CI5:CJ5,"J")&gt;0,"N",IF(ISERROR(VLOOKUP($BD5,GEWASCODE_GLMC8!H:H,1,0)),"N","J"))</f>
        <v>N</v>
      </c>
      <c r="CL5" s="24" t="str">
        <f>IF(COUNTIF($CI5:CK5,"J")&gt;0,"N",IF(ISERROR(VLOOKUP($BD5,GEWASCODE_GLMC8!I:I,1,0)),"N","J"))</f>
        <v>N</v>
      </c>
      <c r="CM5" s="24" t="str">
        <f>IF(COUNTIF($CI5:CL5,"J")&gt;0,"N",IF(ISERROR(VLOOKUP($BD5,GEWASCODE_GLMC8!J:J,1,0)),"N","J"))</f>
        <v>N</v>
      </c>
      <c r="CN5" s="24" t="str">
        <f>IF(COUNTIF($CI5:CM5,"J")&gt;0,"N",IF(ISERROR(VLOOKUP($BD5,GEWASCODE_GLMC8!K:K,1,0)),"N","J"))</f>
        <v>N</v>
      </c>
      <c r="CO5" s="24" t="str">
        <f>IF(COUNTIF($CI5:CN5,"J")&gt;0,"N",IF(ISERROR(VLOOKUP($BD5,GEWASCODE_GLMC8!L:L,1,0)),"N","J"))</f>
        <v>N</v>
      </c>
      <c r="CP5" s="24" t="str">
        <f>IF(COUNTIF($CI5:CO5,"J")&gt;0,"N",IF(ISERROR(VLOOKUP($BD5,GEWASCODE_GLMC8!M:M,1,0)),"N","J"))</f>
        <v>N</v>
      </c>
      <c r="CQ5" s="24" t="str">
        <f>IF(COUNTIF($CI5:CP5,"J")&gt;0,"N",IF(ISERROR(VLOOKUP($BD5,GEWASCODE_GLMC8!N:N,1,0)),"N","J"))</f>
        <v>N</v>
      </c>
      <c r="CR5" s="24" t="str">
        <f>IF(COUNTIF($CI5:CQ5,"J")&gt;0,"N",IF(ISERROR(VLOOKUP($BD5,GEWASCODE_GLMC8!O:O,1,0)),"N","J"))</f>
        <v>N</v>
      </c>
      <c r="CS5" s="24" t="str">
        <f>IF(COUNTIF($CI5:CR5,"J")&gt;0,"N",IF(ISERROR(VLOOKUP($BD5,GEWASCODE_GLMC8!P:P,1,0)),"N","J"))</f>
        <v>N</v>
      </c>
      <c r="CT5" s="24" t="str">
        <f>IF(COUNTIF($CI5:CS5,"J")&gt;0,"N",IF(ISERROR(VLOOKUP($BD5,GEWASCODE_GLMC8!Q:Q,1,0)),"N","J"))</f>
        <v>N</v>
      </c>
      <c r="CU5" s="24" t="str">
        <f>IF(COUNTIF($CI5:CT5,"J")&gt;0,"N",IF(ISERROR(VLOOKUP($BD5,GEWASCODE_GLMC8!R:R,1,0)),"N","J"))</f>
        <v>N</v>
      </c>
      <c r="CV5" s="24" t="str">
        <f>IF(COUNTIF($CI5:CU5,"J")&gt;0,"N",IF(ISERROR(VLOOKUP($BD5,GEWASCODE_GLMC8!S:S,1,0)),"N","J"))</f>
        <v>N</v>
      </c>
      <c r="CW5" s="24" t="str">
        <f>IF(COUNTIF($CI5:CV5,"J")&gt;0,"N",IF(ISERROR(VLOOKUP($BD5,GEWASCODE_GLMC8!T:T,1,0)),"N","J"))</f>
        <v>N</v>
      </c>
      <c r="CX5" s="24" t="str">
        <f>IF(COUNTIF($CI5:CW5,"J")&gt;0,"N",IF(ISERROR(VLOOKUP($BD5,GEWASCODE_GLMC8!U:U,1,0)),"N","J"))</f>
        <v>N</v>
      </c>
      <c r="CY5" s="24" t="str">
        <f>IF(COUNTIF($CI5:CX5,"J")&gt;0,"N",IF(ISERROR(VLOOKUP($BD5,GEWASCODE_GLMC8!V:V,1,0)),"N","J"))</f>
        <v>N</v>
      </c>
      <c r="CZ5" s="24" t="str">
        <f>IF(COUNTIF($CI5:CY5,"J")&gt;0,"N",IF(ISERROR(VLOOKUP($BD5,GEWASCODE_GLMC8!W:W,1,0)),"N","J"))</f>
        <v>N</v>
      </c>
      <c r="DA5" s="24" t="str">
        <f>IF(COUNTIF($CI5:CZ5,"J")&gt;0,"N",IF(ISERROR(VLOOKUP($BD5,GEWASCODE_GLMC8!X:X,1,0)),"N","J"))</f>
        <v>N</v>
      </c>
      <c r="DB5" s="24" t="str">
        <f>IF(COUNTIF($CI5:DA5,"J")&gt;0,"N",IF(ISERROR(VLOOKUP($BD5,GEWASCODE_GLMC8!Y:Y,1,0)),"N","J"))</f>
        <v>N</v>
      </c>
      <c r="DC5" s="24" t="str">
        <f>IF(COUNTIF($CI5:DB5,"J")&gt;0,"N",IF(ISERROR(VLOOKUP($BD5,GEWASCODE_GLMC8!Z:Z,1,0)),"N","J"))</f>
        <v>N</v>
      </c>
      <c r="DD5" s="24" t="str">
        <f t="shared" ref="DD5" si="0">IF(COUNTIF(CI5:DC5,"J")&gt;0,"J","N")</f>
        <v>N</v>
      </c>
      <c r="DE5" s="3" t="str">
        <f t="shared" ref="DE5:DE68" si="1">IF(OR(BJ5="J",BK5="J",BL5="J"),"J","N")</f>
        <v>N</v>
      </c>
      <c r="DF5" s="3" t="str">
        <f t="shared" ref="DF5:DF68" si="2">IF(AND(OR(BJ5="J",BK5="J",BL5="J"),BE5&gt;=0.01),"J","N")</f>
        <v>N</v>
      </c>
      <c r="DG5" s="3" t="str">
        <f>IF(AND(OR(BM5="J",BN5="J",BO5="J",BP5="J",BQ5="J",BR5="J",BS5="J",BT5="J",BU5="J",BV5="J",BW5="J",BX5="J"),DE5="N"),"J","N")</f>
        <v>N</v>
      </c>
      <c r="DH5" s="3" t="str">
        <f>IF(AND(OR(BM5="J",BN5="J",BO5="J",BP5="J",BQ5="J",BR5="J",BS5="J",BT5="J",BU5="J",BV5="J",BW5="J",BX5="J"),DE5="N"),"J","N")</f>
        <v>N</v>
      </c>
      <c r="DI5" s="3" t="str">
        <f t="shared" ref="DI5:DI68" si="3">IF(AND(OR(BY5="J",BZ5="J",CA5="J",CB5="J",CC5="J"),DE5="N",DG5="N"),"J","N")</f>
        <v>N</v>
      </c>
      <c r="DJ5" s="3" t="str">
        <f t="shared" ref="DJ5:DJ68" si="4">IF(AND(OR(BY5="J",BZ5="J",CA5="J",CB5="J",CC5="J"),DE5="N",DG5="N"),"J","N")</f>
        <v>N</v>
      </c>
      <c r="DK5" s="3">
        <f>0</f>
        <v>0</v>
      </c>
      <c r="DL5" s="3" t="str">
        <f t="shared" ref="DL5:DL68" si="5">IF(BC5="J","N",IF(AM5="J","J","N"))</f>
        <v>N</v>
      </c>
      <c r="DM5" s="3" t="str">
        <f t="shared" ref="DM5:DM68" si="6">IF(BC5="J","",IF(AX5="J","V","N"))</f>
        <v>N</v>
      </c>
      <c r="DN5" t="str">
        <f>IF(AND($A5="J",COUNTIFS(activiteiten_perceel,percelen!$AZ5,activiteiten_maatregel_nr,percelen!DN$4,activiteiten_activiteit_voldoet_aan_voorwaarden,"J")&gt;0),DN$4,"")</f>
        <v/>
      </c>
      <c r="DO5" t="str">
        <f>IF(AND($A5="J",COUNTIFS(activiteiten_perceel,percelen!$AZ5,activiteiten_maatregel_nr,percelen!DO$4,activiteiten_activiteit_voldoet_aan_voorwaarden,"J")&gt;0),DO$4,"")</f>
        <v/>
      </c>
      <c r="DP5" t="str">
        <f>IF(AND($A5="J",COUNTIFS(activiteiten_perceel,percelen!$AZ5,activiteiten_maatregel_nr,percelen!DP$4,activiteiten_activiteit_voldoet_aan_voorwaarden,"J")&gt;0),DP$4,"")</f>
        <v/>
      </c>
      <c r="DQ5" t="str">
        <f>IF(AND($A5="J",COUNTIFS(activiteiten_perceel,percelen!$AZ5,activiteiten_maatregel_nr,percelen!DQ$4,activiteiten_activiteit_voldoet_aan_voorwaarden,"J")&gt;0),DQ$4,"")</f>
        <v/>
      </c>
      <c r="DR5" t="str">
        <f>IF(AND($A5="J",COUNTIFS(activiteiten_perceel,percelen!$AZ5,activiteiten_maatregel_nr,percelen!DR$4,activiteiten_activiteit_voldoet_aan_voorwaarden,"J")&gt;0),DR$4,"")</f>
        <v/>
      </c>
      <c r="DS5" t="str">
        <f>IF(AND($A5="J",COUNTIFS(activiteiten_perceel,percelen!$AZ5,activiteiten_maatregel_nr,percelen!DS$4,activiteiten_activiteit_voldoet_aan_voorwaarden,"J")&gt;0),DS$4,"")</f>
        <v/>
      </c>
      <c r="DT5" t="str">
        <f>IF(AND($A5="J",COUNTIFS(activiteiten_perceel,percelen!$AZ5,activiteiten_maatregel_nr,percelen!DT$4,activiteiten_activiteit_voldoet_aan_voorwaarden,"J")&gt;0),DT$4,"")</f>
        <v/>
      </c>
      <c r="DU5" t="str">
        <f>IF(AND($A5="J",COUNTIFS(activiteiten_perceel,percelen!$AZ5,activiteiten_maatregel_nr,percelen!DU$4,activiteiten_activiteit_voldoet_aan_voorwaarden,"J")&gt;0),DU$4,"")</f>
        <v/>
      </c>
      <c r="DV5" t="str">
        <f>IF(AND($A5="J",COUNTIFS(activiteiten_perceel,percelen!$AZ5,activiteiten_maatregel_nr,percelen!DV$4,activiteiten_activiteit_voldoet_aan_voorwaarden,"J")&gt;0),DV$4,"")</f>
        <v/>
      </c>
      <c r="DW5" t="str">
        <f>IF(AND($A5="J",COUNTIFS(activiteiten_perceel,percelen!$AZ5,activiteiten_maatregel_nr,percelen!DW$4,activiteiten_activiteit_voldoet_aan_voorwaarden,"J")&gt;0),DW$4,"")</f>
        <v/>
      </c>
      <c r="DX5" t="str">
        <f>IF(AND($A5="J",COUNTIFS(activiteiten_perceel,percelen!$AZ5,activiteiten_maatregel_nr,percelen!DX$4,activiteiten_activiteit_voldoet_aan_voorwaarden,"J")&gt;0),DX$4,"")</f>
        <v/>
      </c>
      <c r="DY5" t="str">
        <f>IF(AND($A5="J",COUNTIFS(activiteiten_perceel,percelen!$AZ5,activiteiten_maatregel_nr,percelen!DY$4,activiteiten_activiteit_voldoet_aan_voorwaarden,"J")&gt;0),DY$4,"")</f>
        <v/>
      </c>
      <c r="DZ5" t="str">
        <f>IF(AND($A5="J",COUNTIFS(activiteiten_perceel,percelen!$AZ5,activiteiten_maatregel_nr,percelen!DZ$4,activiteiten_activiteit_voldoet_aan_voorwaarden,"J")&gt;0),DZ$4,"")</f>
        <v/>
      </c>
      <c r="EA5" t="str">
        <f>IF(AND($A5="J",COUNTIFS(activiteiten_perceel,percelen!$AZ5,activiteiten_maatregel_nr,percelen!EA$4,activiteiten_activiteit_voldoet_aan_voorwaarden,"J")&gt;0),EA$4,"")</f>
        <v/>
      </c>
      <c r="EB5" t="str">
        <f>IF(AND($A5="J",COUNTIFS(activiteiten_perceel,percelen!$AZ5,activiteiten_maatregel_nr,percelen!EB$4,activiteiten_activiteit_voldoet_aan_voorwaarden,"J")&gt;0),EB$4,"")</f>
        <v/>
      </c>
      <c r="EC5" t="str">
        <f>IF(AND($A5="J",COUNTIFS(activiteiten_perceel,percelen!$AZ5,activiteiten_maatregel_nr,percelen!EC$4,activiteiten_activiteit_voldoet_aan_voorwaarden,"J")&gt;0),EC$4,"")</f>
        <v/>
      </c>
      <c r="ED5" t="str">
        <f>IF(AND($A5="J",COUNTIFS(activiteiten_perceel,percelen!$AZ5,activiteiten_maatregel_nr,percelen!ED$4,activiteiten_activiteit_voldoet_aan_voorwaarden,"J")&gt;0),ED$4,"")</f>
        <v/>
      </c>
      <c r="EE5" t="str">
        <f>IF(AND($A5="J",COUNTIFS(activiteiten_perceel,percelen!$AZ5,activiteiten_maatregel_nr,percelen!EE$4,activiteiten_activiteit_voldoet_aan_voorwaarden,"J")&gt;0),EE$4,"")</f>
        <v/>
      </c>
      <c r="EF5" t="str">
        <f>IF(AND($A5="J",COUNTIFS(activiteiten_perceel,percelen!$AZ5,activiteiten_maatregel_nr,percelen!EF$4,activiteiten_activiteit_voldoet_aan_voorwaarden,"J")&gt;0),EF$4,"")</f>
        <v/>
      </c>
      <c r="EG5" t="str">
        <f>IF(AND($A5="J",COUNTIFS(activiteiten_perceel,percelen!$AZ5,activiteiten_maatregel_nr,percelen!EG$4,activiteiten_activiteit_voldoet_aan_voorwaarden,"J")&gt;0),EG$4,"")</f>
        <v/>
      </c>
      <c r="EH5" t="str">
        <f>IF(AND($A5="J",COUNTIFS(activiteiten_perceel,percelen!$AZ5,activiteiten_maatregel_nr,percelen!EH$4,activiteiten_activiteit_voldoet_aan_voorwaarden,"J")&gt;0),EH$4,"")</f>
        <v/>
      </c>
      <c r="EI5" t="str">
        <f>IF(AND($A5="J",COUNTIFS(activiteiten_perceel,percelen!$AZ5,activiteiten_maatregel_nr,percelen!EI$4,activiteiten_activiteit_voldoet_aan_voorwaarden,"J")&gt;0),EI$4,"")</f>
        <v/>
      </c>
      <c r="EJ5">
        <f>COUNTA(DN$4:EI$4)-COUNTBLANK(DN5:EI5)</f>
        <v>0</v>
      </c>
      <c r="EK5">
        <f>IF($A5="J",SUMIFS(activiteiten_berekende_waarde,activiteiten_uniek,"J",activiteiten_perceel,$E5),"")</f>
        <v>0</v>
      </c>
      <c r="EL5">
        <f t="shared" ref="EL5:EL68" si="7">IF($A5="J",SUMIFS(activiteiten_berekende_punten_klimaat,activiteiten_uniek,"J",activiteiten_perceel,$E5),"")</f>
        <v>0</v>
      </c>
      <c r="EM5">
        <f t="shared" ref="EM5:EM68" si="8">IF($A5="J",SUMIFS(activiteiten_berekende_punten_bodemlucht,activiteiten_uniek,"J",activiteiten_perceel,$E5),"")</f>
        <v>0</v>
      </c>
      <c r="EN5">
        <f t="shared" ref="EN5:EN68" si="9">IF($A5="J",SUMIFS(activiteiten_berekende_punten_water,activiteiten_uniek,"J",activiteiten_perceel,$E5),"")</f>
        <v>0</v>
      </c>
      <c r="EO5">
        <f t="shared" ref="EO5:EO68" si="10">IF($A5="J",SUMIFS(activiteiten_berekende_punten_landschap,activiteiten_uniek,"J",activiteiten_perceel,$E5),"")</f>
        <v>0</v>
      </c>
      <c r="EP5">
        <f t="shared" ref="EP5:EP68" si="11">IF($A5="J",SUMIFS(activiteiten_berekende_punten_biodiversiteit,activiteiten_uniek,"J",activiteiten_perceel,$E5),"")</f>
        <v>0</v>
      </c>
      <c r="EQ5">
        <f t="shared" ref="EQ5:EQ68" si="12">IF($A5="J",_xlfn.MAXIFS(activiteiten_berekende_waarde,activiteiten_uniek,"J",activiteiten_perceel,$E5),"")</f>
        <v>0</v>
      </c>
      <c r="ER5">
        <f t="shared" ref="ER5:ER68" si="13">IF($A5="J",_xlfn.MAXIFS(activiteiten_berekende_punten_klimaat,activiteiten_uniek,"J",activiteiten_perceel,$E5),"")</f>
        <v>0</v>
      </c>
      <c r="ES5">
        <f t="shared" ref="ES5:ES68" si="14">IF($A5="J",_xlfn.MAXIFS(activiteiten_berekende_punten_bodemlucht,activiteiten_uniek,"J",activiteiten_perceel,$E5),"")</f>
        <v>0</v>
      </c>
      <c r="ET5">
        <f t="shared" ref="ET5:ET68" si="15">IF($A5="J",_xlfn.MAXIFS(activiteiten_berekende_punten_water,activiteiten_uniek,"J",activiteiten_perceel,$E5),"")</f>
        <v>0</v>
      </c>
      <c r="EU5">
        <f t="shared" ref="EU5:EU68" si="16">IF($A5="J",_xlfn.MAXIFS(activiteiten_berekende_punten_landschap,activiteiten_uniek,"J",activiteiten_perceel,$E5),"")</f>
        <v>0</v>
      </c>
      <c r="EV5">
        <f t="shared" ref="EV5:EV68" si="17">IF($A5="J",_xlfn.MAXIFS(activiteiten_berekende_punten_biodiversiteit,activiteiten_uniek,"J",activiteiten_perceel,$E5),"")</f>
        <v>0</v>
      </c>
      <c r="EW5" t="str">
        <f>IF($EJ5=1,EQ5,"nvt")</f>
        <v>nvt</v>
      </c>
      <c r="EX5" t="str">
        <f>IF($EJ5=1,SUM(EY5:FC5),"nvt")</f>
        <v>nvt</v>
      </c>
      <c r="EY5" t="str">
        <f>IF($EJ5=1,ER5,"nvt")</f>
        <v>nvt</v>
      </c>
      <c r="EZ5" t="str">
        <f t="shared" ref="EZ5:FB5" si="18">IF($EJ5=1,ES5,"nvt")</f>
        <v>nvt</v>
      </c>
      <c r="FA5" t="str">
        <f t="shared" si="18"/>
        <v>nvt</v>
      </c>
      <c r="FB5" t="str">
        <f t="shared" si="18"/>
        <v>nvt</v>
      </c>
      <c r="FC5" t="str">
        <f>IF($EJ5=1,EV5,"nvt")</f>
        <v>nvt</v>
      </c>
      <c r="FD5" t="str">
        <f>IF($EJ5=2,DN5&amp;DO5&amp;DP5&amp;DQ5&amp;DR5&amp;DS5&amp;DT5&amp;DU5&amp;DV5&amp;DW5&amp;DX5&amp;DY5&amp;DZ5&amp;EA5&amp;EB5&amp;EC5&amp;ED5&amp;EE5&amp;EF5&amp;EG5&amp;EI5,"nvt")</f>
        <v>nvt</v>
      </c>
      <c r="FE5" t="str">
        <f>IF($EJ5=2,VLOOKUP(FD5,STAPELING!A:D,FE$1,0),"nvt")</f>
        <v>nvt</v>
      </c>
      <c r="FF5" t="str">
        <f>IF($EJ5=2,IF($FE5="zwart",0,IF($FE5="groen",EQ5,IF($FE5="geel",EQ5,IF($FE5="blauw",EK5,0)))),"nvt")</f>
        <v>nvt</v>
      </c>
      <c r="FG5" t="str">
        <f>IF($EJ5=2,SUM(FH5:FL5),"nvt")</f>
        <v>nvt</v>
      </c>
      <c r="FH5" t="str">
        <f>IF($EJ5=2,IF($FE5="zwart",0,IF($FE5="groen",ER5,IF($FE5="geel",EL5,IF($FE5="blauw",EL5,0)))),"nvt")</f>
        <v>nvt</v>
      </c>
      <c r="FI5" t="str">
        <f>IF($EJ5=2,IF($FE5="zwart",0,IF($FE5="groen",ES5,IF($FE5="geel",EM5,IF($FE5="blauw",EM5,0)))),"nvt")</f>
        <v>nvt</v>
      </c>
      <c r="FJ5" t="str">
        <f>IF($EJ5=2,IF($FE5="zwart",0,IF($FE5="groen",ET5,IF($FE5="geel",EN5,IF($FE5="blauw",EN5,0)))),"nvt")</f>
        <v>nvt</v>
      </c>
      <c r="FK5" t="str">
        <f>IF($EJ5=2,IF($FE5="zwart",0,IF($FE5="groen",EU5,IF($FE5="geel",EO5,IF($FE5="blauw",EO5,0)))),"nvt")</f>
        <v>nvt</v>
      </c>
      <c r="FL5" t="str">
        <f>IF($EJ5=2,IF($FE5="zwart",0,IF($FE5="groen",EV5,IF($FE5="geel",EP5,IF($FE5="blauw",EP5,0)))),"nvt")</f>
        <v>nvt</v>
      </c>
      <c r="FM5" t="str">
        <f>DN5&amp;DO5&amp;DP5&amp;DQ5&amp;DR5&amp;DS5&amp;DT5&amp;DU5&amp;DV5&amp;DW5&amp;DX5&amp;DY5&amp;DZ5&amp;EA5&amp;EB5&amp;EC5&amp;ED5&amp;EE5&amp;EF5&amp;EG5&amp;EI5</f>
        <v/>
      </c>
      <c r="FN5" t="str">
        <f>IF(ISERROR(VLOOKUP(FM5,STAPELING!I:AO,FN$1,0)),"N",VLOOKUP(FM5,STAPELING!I:AO,FN$1,0))</f>
        <v>J</v>
      </c>
      <c r="FO5" t="str">
        <f>IF($EJ5&gt;2,DN5&amp;DO5&amp;DP5&amp;DQ5&amp;DR5&amp;DS5&amp;DT5&amp;DU5&amp;DV5&amp;DX5&amp;ED5&amp;EE5&amp;EF5&amp;EG5,"nvt")</f>
        <v>nvt</v>
      </c>
      <c r="FP5" t="str">
        <f t="shared" ref="FP5:FP68" si="19">IF(AND($A5="J",$EJ5&gt;2),SUMIFS(activiteiten_berekende_waarde,activiteiten_uniek,"J",activiteiten_perceel,$E5,activiteiten_groep,RIGHT(FP$4,6)),"nvt")</f>
        <v>nvt</v>
      </c>
      <c r="FQ5" t="str">
        <f t="shared" ref="FQ5:FQ68" si="20">IF(AND($A5="J",$EJ5&gt;2),SUMIFS(activiteiten_berekende_punten_klimaat,activiteiten_uniek,"J",activiteiten_perceel,$E5,activiteiten_groep,RIGHT(FQ$4,6)),"nvt")</f>
        <v>nvt</v>
      </c>
      <c r="FR5" t="str">
        <f t="shared" ref="FR5:FR68" si="21">IF(AND($A5="J",$EJ5&gt;2),SUMIFS(activiteiten_berekende_punten_bodemlucht,activiteiten_uniek,"J",activiteiten_perceel,$E5,activiteiten_groep,RIGHT(FR$4,6)),"nvt")</f>
        <v>nvt</v>
      </c>
      <c r="FS5" t="str">
        <f t="shared" ref="FS5:FS68" si="22">IF(AND($A5="J",$EJ5&gt;2),SUMIFS(activiteiten_berekende_punten_water,activiteiten_uniek,"J",activiteiten_perceel,$E5,activiteiten_groep,RIGHT(FS$4,6)),"nvt")</f>
        <v>nvt</v>
      </c>
      <c r="FT5" t="str">
        <f t="shared" ref="FT5:FT68" si="23">IF(AND($A5="J",$EJ5&gt;2),SUMIFS(activiteiten_berekende_punten_landschap,activiteiten_uniek,"J",activiteiten_perceel,$E5,activiteiten_groep,RIGHT(FT$4,6)),"nvt")</f>
        <v>nvt</v>
      </c>
      <c r="FU5" t="str">
        <f t="shared" ref="FU5:FU68" si="24">IF(AND($A5="J",$EJ5&gt;2),SUMIFS(activiteiten_berekende_punten_biodiversiteit,activiteiten_uniek,"J",activiteiten_perceel,$E5,activiteiten_groep,RIGHT(FU$4,6)),"nvt")</f>
        <v>nvt</v>
      </c>
      <c r="FV5" t="str">
        <f t="shared" ref="FV5:FV68" si="25">IF(AND($A5="J",$EJ5&gt;2),_xlfn.MAXIFS(activiteiten_berekende_waarde,activiteiten_uniek,"J",activiteiten_perceel,$E5,activiteiten_groep,RIGHT(FV$4,6)),"nvt")</f>
        <v>nvt</v>
      </c>
      <c r="FW5" t="str">
        <f t="shared" ref="FW5:FW68" si="26">IF(AND($A5="J",$EJ5&gt;2),_xlfn.MAXIFS(activiteiten_berekende_punten_klimaat,activiteiten_uniek,"J",activiteiten_perceel,$E5,activiteiten_groep,RIGHT(FW$4,6)),"nvt")</f>
        <v>nvt</v>
      </c>
      <c r="FX5" t="str">
        <f t="shared" ref="FX5:FX68" si="27">IF(AND($A5="J",$EJ5&gt;2),_xlfn.MAXIFS(activiteiten_berekende_punten_bodemlucht,activiteiten_uniek,"J",activiteiten_perceel,$E5,activiteiten_groep,RIGHT(FX$4,6)),"nvt")</f>
        <v>nvt</v>
      </c>
      <c r="FY5" t="str">
        <f t="shared" ref="FY5:FY68" si="28">IF(AND($A5="J",$EJ5&gt;2),_xlfn.MAXIFS(activiteiten_berekende_punten_water,activiteiten_uniek,"J",activiteiten_perceel,$E5,activiteiten_groep,RIGHT(FY$4,6)),"nvt")</f>
        <v>nvt</v>
      </c>
      <c r="FZ5" t="str">
        <f t="shared" ref="FZ5:FZ68" si="29">IF(AND($A5="J",$EJ5&gt;2),_xlfn.MAXIFS(activiteiten_berekende_punten_landschap,activiteiten_uniek,"J",activiteiten_perceel,$E5,activiteiten_groep,RIGHT(FZ$4,6)),"nvt")</f>
        <v>nvt</v>
      </c>
      <c r="GA5" t="str">
        <f t="shared" ref="GA5:GA68" si="30">IF(AND($A5="J",$EJ5&gt;2),_xlfn.MAXIFS(activiteiten_berekende_punten_biodiversiteit,activiteiten_uniek,"J",activiteiten_perceel,$E5,activiteiten_groep,RIGHT(GA$4,6)),"nvt")</f>
        <v>nvt</v>
      </c>
      <c r="GB5" t="str">
        <f>IF($EJ5&gt;2,IF(FO5="","zwart",VLOOKUP(FO5,STAPELING!J:AA,GB$1,0)),"nvt")</f>
        <v>nvt</v>
      </c>
      <c r="GC5" t="str">
        <f>IF($EJ5&gt;2,IF($GB5="zwart",FV5,IF($GB5="groen",FV5,IF($GB5="geel",FV5,IF($GB5="blauw",FP5,0)))),"nvt")</f>
        <v>nvt</v>
      </c>
      <c r="GD5" t="str">
        <f t="shared" ref="GD5" si="31">IF($EJ5&gt;2,SUM(GE5:GI5),"nvt")</f>
        <v>nvt</v>
      </c>
      <c r="GE5" t="str">
        <f t="shared" ref="GE5" si="32">IF($EJ5&gt;2,IF($GB5="zwart",FW5,IF($GB5="groen",FW5,IF($GB5="geel",FQ5,IF($GB5="blauw",FQ5,0)))),"nvt")</f>
        <v>nvt</v>
      </c>
      <c r="GF5" t="str">
        <f t="shared" ref="GF5" si="33">IF($EJ5&gt;2,IF($GB5="zwart",FX5,IF($GB5="groen",FX5,IF($GB5="geel",FR5,IF($GB5="blauw",FR5,0)))),"nvt")</f>
        <v>nvt</v>
      </c>
      <c r="GG5" t="str">
        <f t="shared" ref="GG5" si="34">IF($EJ5&gt;2,IF($GB5="zwart",FY5,IF($GB5="groen",FY5,IF($GB5="geel",FS5,IF($GB5="blauw",FS5,0)))),"nvt")</f>
        <v>nvt</v>
      </c>
      <c r="GH5" t="str">
        <f t="shared" ref="GH5" si="35">IF($EJ5&gt;2,IF($GB5="zwart",FZ5,IF($GB5="groen",FZ5,IF($GB5="geel",FT5,IF($GB5="blauw",FT5,0)))),"nvt")</f>
        <v>nvt</v>
      </c>
      <c r="GI5" t="str">
        <f t="shared" ref="GI5" si="36">IF($EJ5&gt;2,IF($GB5="zwart",GA5,IF($GB5="groen",GA5,IF($GB5="geel",FU5,IF($GB5="blauw",FU5,0)))),"nvt")</f>
        <v>nvt</v>
      </c>
      <c r="GJ5" t="str">
        <f>IF($EJ5&gt;2,DW5&amp;DY5&amp;DZ5&amp;EA5&amp;EB5&amp;EC5,"nvt")</f>
        <v>nvt</v>
      </c>
      <c r="GK5" t="str">
        <f t="shared" ref="GK5:GK68" si="37">IF(AND($A5="J",$EJ5&gt;2),SUMIFS(activiteiten_berekende_waarde,activiteiten_uniek,"J",activiteiten_perceel,$E5,activiteiten_groep,RIGHT(GK$4,6)),"nvt")</f>
        <v>nvt</v>
      </c>
      <c r="GL5" t="str">
        <f t="shared" ref="GL5:GL68" si="38">IF(AND($A5="J",$EJ5&gt;2),SUMIFS(activiteiten_berekende_punten_klimaat,activiteiten_uniek,"J",activiteiten_perceel,$E5,activiteiten_groep,RIGHT(GL$4,6)),"nvt")</f>
        <v>nvt</v>
      </c>
      <c r="GM5" t="str">
        <f t="shared" ref="GM5:GM68" si="39">IF(AND($A5="J",$EJ5&gt;2),SUMIFS(activiteiten_berekende_punten_bodemlucht,activiteiten_uniek,"J",activiteiten_perceel,$E5,activiteiten_groep,RIGHT(GM$4,6)),"nvt")</f>
        <v>nvt</v>
      </c>
      <c r="GN5" t="str">
        <f t="shared" ref="GN5:GN68" si="40">IF(AND($A5="J",$EJ5&gt;2),SUMIFS(activiteiten_berekende_punten_water,activiteiten_uniek,"J",activiteiten_perceel,$E5,activiteiten_groep,RIGHT(GN$4,6)),"nvt")</f>
        <v>nvt</v>
      </c>
      <c r="GO5" t="str">
        <f t="shared" ref="GO5:GO68" si="41">IF(AND($A5="J",$EJ5&gt;2),SUMIFS(activiteiten_berekende_punten_landschap,activiteiten_uniek,"J",activiteiten_perceel,$E5,activiteiten_groep,RIGHT(GO$4,6)),"nvt")</f>
        <v>nvt</v>
      </c>
      <c r="GP5" t="str">
        <f t="shared" ref="GP5:GP68" si="42">IF(AND($A5="J",$EJ5&gt;2),SUMIFS(activiteiten_berekende_punten_biodiversiteit,activiteiten_uniek,"J",activiteiten_perceel,$E5,activiteiten_groep,RIGHT(GP$4,6)),"nvt")</f>
        <v>nvt</v>
      </c>
      <c r="GQ5" t="str">
        <f t="shared" ref="GQ5:GQ68" si="43">IF(AND($A5="J",$EJ5&gt;2),_xlfn.MAXIFS(activiteiten_berekende_waarde,activiteiten_uniek,"J",activiteiten_perceel,$E5,activiteiten_groep,RIGHT(GQ$4,6)),"nvt")</f>
        <v>nvt</v>
      </c>
      <c r="GR5" t="str">
        <f t="shared" ref="GR5:GR68" si="44">IF(AND($A5="J",$EJ5&gt;2),_xlfn.MAXIFS(activiteiten_berekende_punten_klimaat,activiteiten_uniek,"J",activiteiten_perceel,$E5,activiteiten_groep,RIGHT(GR$4,6)),"nvt")</f>
        <v>nvt</v>
      </c>
      <c r="GS5" t="str">
        <f t="shared" ref="GS5:GS68" si="45">IF(AND($A5="J",$EJ5&gt;2),_xlfn.MAXIFS(activiteiten_berekende_punten_bodemlucht,activiteiten_uniek,"J",activiteiten_perceel,$E5,activiteiten_groep,RIGHT(GS$4,6)),"nvt")</f>
        <v>nvt</v>
      </c>
      <c r="GT5" t="str">
        <f t="shared" ref="GT5:GT68" si="46">IF(AND($A5="J",$EJ5&gt;2),_xlfn.MAXIFS(activiteiten_berekende_punten_water,activiteiten_uniek,"J",activiteiten_perceel,$E5,activiteiten_groep,RIGHT(GT$4,6)),"nvt")</f>
        <v>nvt</v>
      </c>
      <c r="GU5" t="str">
        <f t="shared" ref="GU5:GU68" si="47">IF(AND($A5="J",$EJ5&gt;2),_xlfn.MAXIFS(activiteiten_berekende_punten_landschap,activiteiten_uniek,"J",activiteiten_perceel,$E5,activiteiten_groep,RIGHT(GU$4,6)),"nvt")</f>
        <v>nvt</v>
      </c>
      <c r="GV5" t="str">
        <f t="shared" ref="GV5:GV68" si="48">IF(AND($A5="J",$EJ5&gt;2),_xlfn.MAXIFS(activiteiten_berekende_punten_biodiversiteit,activiteiten_uniek,"J",activiteiten_perceel,$E5,activiteiten_groep,RIGHT(GV$4,6)),"nvt")</f>
        <v>nvt</v>
      </c>
      <c r="GW5" t="str">
        <f>IF($EJ5&gt;2,IF(GJ5="","zwart",VLOOKUP(GJ5,STAPELING!AB:AJ,GW$1,0)),"nvt")</f>
        <v>nvt</v>
      </c>
      <c r="GX5" t="str">
        <f>IF($EJ5&gt;2,IF($GW5="zwart",GQ5,IF($GW5="groen",GQ5,IF($GW5="geel",GQ5,IF($GW5="blauw",GK5,0)))),"nvt")</f>
        <v>nvt</v>
      </c>
      <c r="GY5" t="str">
        <f t="shared" ref="GY5" si="49">IF($EJ5&gt;2,SUM(GZ5:HD5),"nvt")</f>
        <v>nvt</v>
      </c>
      <c r="GZ5" t="str">
        <f>IF($EJ5&gt;2,IF($GW5="zwart",GR5,IF($GW5="groen",GR5,IF($GW5="geel",GL5,IF($GW5="blauw",GL5,0)))),"nvt")</f>
        <v>nvt</v>
      </c>
      <c r="HA5" t="str">
        <f t="shared" ref="HA5" si="50">IF($EJ5&gt;2,IF($GW5="zwart",GS5,IF($GW5="groen",GS5,IF($GW5="geel",GM5,IF($GW5="blauw",GM5,0)))),"nvt")</f>
        <v>nvt</v>
      </c>
      <c r="HB5" t="str">
        <f t="shared" ref="HB5" si="51">IF($EJ5&gt;2,IF($GW5="zwart",GT5,IF($GW5="groen",GT5,IF($GW5="geel",GN5,IF($GW5="blauw",GN5,0)))),"nvt")</f>
        <v>nvt</v>
      </c>
      <c r="HC5" t="str">
        <f t="shared" ref="HC5" si="52">IF($EJ5&gt;2,IF($GW5="zwart",GU5,IF($GW5="groen",GU5,IF($GW5="geel",GO5,IF($GW5="blauw",GO5,0)))),"nvt")</f>
        <v>nvt</v>
      </c>
      <c r="HD5" t="str">
        <f t="shared" ref="HD5" si="53">IF($EJ5&gt;2,IF($GW5="zwart",GV5,IF($GW5="groen",GV5,IF($GW5="geel",GP5,IF($GW5="blauw",GP5,0)))),"nvt")</f>
        <v>nvt</v>
      </c>
      <c r="HE5" t="str">
        <f>IF($EJ5&gt;2,GC5+GX5,"nvt")</f>
        <v>nvt</v>
      </c>
      <c r="HF5" t="str">
        <f t="shared" ref="HF5" si="54">IF($EJ5&gt;2,SUM(HG5:HK5),"nvt")</f>
        <v>nvt</v>
      </c>
      <c r="HG5" t="str">
        <f t="shared" ref="HG5" si="55">IF($EJ5&gt;2,GE5+GZ5,"nvt")</f>
        <v>nvt</v>
      </c>
      <c r="HH5" t="str">
        <f t="shared" ref="HH5" si="56">IF($EJ5&gt;2,GF5+HA5,"nvt")</f>
        <v>nvt</v>
      </c>
      <c r="HI5" t="str">
        <f t="shared" ref="HI5" si="57">IF($EJ5&gt;2,GG5+HB5,"nvt")</f>
        <v>nvt</v>
      </c>
      <c r="HJ5" t="str">
        <f t="shared" ref="HJ5" si="58">IF($EJ5&gt;2,GH5+HC5,"nvt")</f>
        <v>nvt</v>
      </c>
      <c r="HK5" t="str">
        <f t="shared" ref="HK5" si="59">IF($EJ5&gt;2,GI5+HD5,"nvt")</f>
        <v>nvt</v>
      </c>
      <c r="HL5" t="str">
        <f>IF($EJ5&gt;2,EI5,"nvt")</f>
        <v>nvt</v>
      </c>
      <c r="HM5" t="str">
        <f t="shared" ref="HM5:HM68" si="60">IF(AND($A5="J",$EJ5&gt;2),SUMIFS(activiteiten_berekende_waarde,activiteiten_uniek,"J",activiteiten_perceel,$E5,activiteiten_groep,RIGHT(HM$4,6)),"nvt")</f>
        <v>nvt</v>
      </c>
      <c r="HN5" t="str">
        <f t="shared" ref="HN5:HN68" si="61">IF(AND($A5="J",$EJ5&gt;2),SUMIFS(activiteiten_berekende_punten_klimaat,activiteiten_uniek,"J",activiteiten_perceel,$E5,activiteiten_groep,RIGHT(HN$4,6)),"nvt")</f>
        <v>nvt</v>
      </c>
      <c r="HO5" t="str">
        <f t="shared" ref="HO5:HO68" si="62">IF(AND($A5="J",$EJ5&gt;2),SUMIFS(activiteiten_berekende_punten_bodemlucht,activiteiten_uniek,"J",activiteiten_perceel,$E5,activiteiten_groep,RIGHT(HO$4,6)),"nvt")</f>
        <v>nvt</v>
      </c>
      <c r="HP5" t="str">
        <f t="shared" ref="HP5:HP68" si="63">IF(AND($A5="J",$EJ5&gt;2),SUMIFS(activiteiten_berekende_punten_water,activiteiten_uniek,"J",activiteiten_perceel,$E5,activiteiten_groep,RIGHT(HP$4,6)),"nvt")</f>
        <v>nvt</v>
      </c>
      <c r="HQ5" t="str">
        <f t="shared" ref="HQ5:HQ68" si="64">IF(AND($A5="J",$EJ5&gt;2),SUMIFS(activiteiten_berekende_punten_landschap,activiteiten_uniek,"J",activiteiten_perceel,$E5,activiteiten_groep,RIGHT(HQ$4,6)),"nvt")</f>
        <v>nvt</v>
      </c>
      <c r="HR5" t="str">
        <f t="shared" ref="HR5:HR68" si="65">IF(AND($A5="J",$EJ5&gt;2),SUMIFS(activiteiten_berekende_punten_biodiversiteit,activiteiten_uniek,"J",activiteiten_perceel,$E5,activiteiten_groep,RIGHT(HR$4,6)),"nvt")</f>
        <v>nvt</v>
      </c>
      <c r="HS5" t="str">
        <f t="shared" ref="HS5:HS68" si="66">IF(AND($A5="J",$EJ5&gt;2),_xlfn.MAXIFS(activiteiten_berekende_waarde,activiteiten_uniek,"J",activiteiten_perceel,$E5,activiteiten_groep,RIGHT(HS$4,6)),"nvt")</f>
        <v>nvt</v>
      </c>
      <c r="HT5" t="str">
        <f t="shared" ref="HT5:HT68" si="67">IF(AND($A5="J",$EJ5&gt;2),_xlfn.MAXIFS(activiteiten_berekende_punten_klimaat,activiteiten_uniek,"J",activiteiten_perceel,$E5,activiteiten_groep,RIGHT(HT$4,6)),"nvt")</f>
        <v>nvt</v>
      </c>
      <c r="HU5" t="str">
        <f t="shared" ref="HU5:HU68" si="68">IF(AND($A5="J",$EJ5&gt;2),_xlfn.MAXIFS(activiteiten_berekende_punten_bodemlucht,activiteiten_uniek,"J",activiteiten_perceel,$E5,activiteiten_groep,RIGHT(HU$4,6)),"nvt")</f>
        <v>nvt</v>
      </c>
      <c r="HV5" t="str">
        <f t="shared" ref="HV5:HV68" si="69">IF(AND($A5="J",$EJ5&gt;2),_xlfn.MAXIFS(activiteiten_berekende_punten_water,activiteiten_uniek,"J",activiteiten_perceel,$E5,activiteiten_groep,RIGHT(HV$4,6)),"nvt")</f>
        <v>nvt</v>
      </c>
      <c r="HW5" t="str">
        <f t="shared" ref="HW5:HW68" si="70">IF(AND($A5="J",$EJ5&gt;2),_xlfn.MAXIFS(activiteiten_berekende_punten_landschap,activiteiten_uniek,"J",activiteiten_perceel,$E5,activiteiten_groep,RIGHT(HW$4,6)),"nvt")</f>
        <v>nvt</v>
      </c>
      <c r="HX5" t="str">
        <f t="shared" ref="HX5:HX68" si="71">IF(AND($A5="J",$EJ5&gt;2),_xlfn.MAXIFS(activiteiten_berekende_punten_biodiversiteit,activiteiten_uniek,"J",activiteiten_perceel,$E5,activiteiten_groep,RIGHT(HX$4,6)),"nvt")</f>
        <v>nvt</v>
      </c>
      <c r="HY5" t="str">
        <f>IF($EJ5&gt;2,IF(HL5="","zwart",VLOOKUP(HL5,STAPELING!AK:AN,HY$1,0)),"nvt")</f>
        <v>nvt</v>
      </c>
      <c r="HZ5" t="str">
        <f t="shared" ref="HZ5" si="72">IF($EJ5&gt;2,IF($HY5="zwart",HS5,IF($HY5="groen",HS5,IF($HY5="geel",HS5,IF($HY5="blauw",HM5,0)))),"nvt")</f>
        <v>nvt</v>
      </c>
      <c r="IA5" t="str">
        <f t="shared" ref="IA5" si="73">IF($EJ5&gt;2,SUM(IB5:IF5),"nvt")</f>
        <v>nvt</v>
      </c>
      <c r="IB5" t="str">
        <f t="shared" ref="IB5" si="74">IF($EJ5&gt;2,IF($HY5="zwart",HT5,IF($HY5="groen",HT5,IF($HY5="geel",HN5,IF($HY5="blauw",HN5,0)))),"nvt")</f>
        <v>nvt</v>
      </c>
      <c r="IC5" t="str">
        <f t="shared" ref="IC5" si="75">IF($EJ5&gt;2,IF($HY5="zwart",HU5,IF($HY5="groen",HU5,IF($HY5="geel",HO5,IF($HY5="blauw",HO5,0)))),"nvt")</f>
        <v>nvt</v>
      </c>
      <c r="ID5" t="str">
        <f t="shared" ref="ID5" si="76">IF($EJ5&gt;2,IF($HY5="zwart",HV5,IF($HY5="groen",HV5,IF($HY5="geel",HP5,IF($HY5="blauw",HP5,0)))),"nvt")</f>
        <v>nvt</v>
      </c>
      <c r="IE5" t="str">
        <f t="shared" ref="IE5" si="77">IF($EJ5&gt;2,IF($HY5="zwart",HW5,IF($HY5="groen",HW5,IF($HY5="geel",HQ5,IF($HY5="blauw",HQ5,0)))),"nvt")</f>
        <v>nvt</v>
      </c>
      <c r="IF5" t="str">
        <f t="shared" ref="IF5" si="78">IF($EJ5&gt;2,IF($HY5="zwart",HX5,IF($HY5="groen",HX5,IF($HY5="geel",HR5,IF($HY5="blauw",HR5,0)))),"nvt")</f>
        <v>nvt</v>
      </c>
      <c r="IG5">
        <f>IF(AND($EJ5&gt;2,FN5="J"),MAX(HE5,HZ5),0)</f>
        <v>0</v>
      </c>
      <c r="IH5">
        <f t="shared" ref="IH5" si="79">IF(AND($EJ5&gt;2,FN5="J"),SUM(II5:IM5),0)</f>
        <v>0</v>
      </c>
      <c r="II5">
        <f t="shared" ref="II5" si="80">IF(AND($EJ5&gt;2,FN5="J"),MAX(HG5,IB5),0)</f>
        <v>0</v>
      </c>
      <c r="IJ5">
        <f t="shared" ref="IJ5" si="81">IF(AND($EJ5&gt;2,FN5="J"),MAX(HH5,IC5),0)</f>
        <v>0</v>
      </c>
      <c r="IK5">
        <f>IF(AND($EJ5&gt;2,FN5="J"),MAX(HI5,ID5),0)</f>
        <v>0</v>
      </c>
      <c r="IL5">
        <f t="shared" ref="IL5" si="82">IF(AND($EJ5&gt;2,FN5="J"),MAX(HJ5,IE5),0)</f>
        <v>0</v>
      </c>
      <c r="IM5">
        <f t="shared" ref="IM5" si="83">IF(AND($EJ5&gt;2,FN5="J"),MAX(HK5,IF5),0)</f>
        <v>0</v>
      </c>
      <c r="IN5">
        <f>IF($EJ5=0,0,IF($EJ5=1,EW5,IF($EJ5=2,FF5,IG5)))</f>
        <v>0</v>
      </c>
      <c r="IO5">
        <f>IF($EJ5=0,0,SUM(IP5:IT5))</f>
        <v>0</v>
      </c>
      <c r="IP5">
        <f>IF($EJ5=0,0,IF($EJ5=1,EY5,IF($EJ5=2,FH5,II5)))</f>
        <v>0</v>
      </c>
      <c r="IQ5">
        <f>IF($EJ5=0,0,IF($EJ5=1,EZ5,IF($EJ5=2,FI5,IJ5)))</f>
        <v>0</v>
      </c>
      <c r="IR5">
        <f>IF($EJ5=0,0,IF($EJ5=1,FA5,IF($EJ5=2,FJ5,IK5)))</f>
        <v>0</v>
      </c>
      <c r="IS5">
        <f>IF($EJ5=0,0,IF($EJ5=1,FB5,IF($EJ5=2,FK5,IL5)))</f>
        <v>0</v>
      </c>
      <c r="IT5">
        <f>IF($EJ5=0,0,IF($EJ5=1,FC5,IF($EJ5=2,FL5,IM5)))</f>
        <v>0</v>
      </c>
      <c r="IU5" t="str">
        <f>IF(OR(AND(EJ5=2,FE5="grijs"),AND(EJ5&gt;2,FN5="N")),"J","N")</f>
        <v>N</v>
      </c>
      <c r="IV5" t="str">
        <f t="shared" ref="IV5:IV68" si="84">IF(AND(DL5="J",AV5="Ja"),"J","N")</f>
        <v>N</v>
      </c>
      <c r="IW5" t="str">
        <f>IF(AND(DL5="J",DD5="N"),"J","N")</f>
        <v>N</v>
      </c>
    </row>
    <row r="6" spans="1:257" x14ac:dyDescent="0.25">
      <c r="A6" t="str">
        <f>IF(ISERROR(VLOOKUP(E6,E$4:E5,1,0)),"J","N")</f>
        <v>N</v>
      </c>
      <c r="B6" s="8"/>
      <c r="C6" s="8"/>
      <c r="D6" s="25"/>
      <c r="E6" s="25" t="str">
        <f>IF(Invoer!B35="","",Invoer!B35)</f>
        <v/>
      </c>
      <c r="F6" s="25"/>
      <c r="G6" s="25"/>
      <c r="H6" s="25" t="str">
        <f>IF(AND($E6&lt;&gt;"",$A6="J"),Invoer!D35,"")</f>
        <v/>
      </c>
      <c r="I6" s="25"/>
      <c r="J6" s="26"/>
      <c r="K6" s="26" t="str">
        <f>IF(AND($E6&lt;&gt;"",$A6="J"),Invoer!L35,"")</f>
        <v/>
      </c>
      <c r="L6" s="26"/>
      <c r="M6" s="25"/>
      <c r="N6" s="152"/>
      <c r="O6" s="153"/>
      <c r="P6" s="25"/>
      <c r="Q6" s="25"/>
      <c r="R6" s="153"/>
      <c r="S6" s="154"/>
      <c r="T6" s="152"/>
      <c r="U6" s="153"/>
      <c r="V6" s="153"/>
      <c r="W6" s="59" t="str">
        <f>IF(AND($E6&lt;&gt;"",$A6="J",Invoer!R35&lt;&gt;""),VLOOKUP(Invoer!R35,NORM!$F$26:$H$29,3,0),"")</f>
        <v/>
      </c>
      <c r="X6" s="59"/>
      <c r="Y6" s="25" t="str">
        <f t="shared" ref="Y6:Y69" si="85">IF(AND($E6&lt;&gt;"",$A6="J"),"","")</f>
        <v/>
      </c>
      <c r="Z6" s="25"/>
      <c r="AA6" s="26" t="str">
        <f t="shared" ref="AA6:AA69" si="86">IF(AND($E6&lt;&gt;"",$A6="J"),K6,"")</f>
        <v/>
      </c>
      <c r="AB6" s="26"/>
      <c r="AC6" s="153"/>
      <c r="AD6" s="153"/>
      <c r="AE6" s="153"/>
      <c r="AF6" s="153"/>
      <c r="AG6" s="153"/>
      <c r="AH6" s="25"/>
      <c r="AI6" s="153"/>
      <c r="AJ6" s="153"/>
      <c r="AK6" s="153"/>
      <c r="AL6" s="153"/>
      <c r="AM6" s="25" t="str">
        <f>IF(AND($E6&lt;&gt;"",$A6="J"),IF(Invoer!X35="Ja","J",IF(Invoer!X35="Nee","N","")),"")</f>
        <v/>
      </c>
      <c r="AN6" s="153"/>
      <c r="AO6" s="153"/>
      <c r="AP6" s="153" t="s">
        <v>311</v>
      </c>
      <c r="AQ6" s="153" t="s">
        <v>311</v>
      </c>
      <c r="AR6" s="153" t="s">
        <v>312</v>
      </c>
      <c r="AS6" s="153" t="s">
        <v>312</v>
      </c>
      <c r="AT6" s="1" t="str">
        <f>IF(AND($E6&lt;&gt;"",$A6="J",Invoer!O35&lt;&gt;""),VLOOKUP(Invoer!O35,NORM!$F$31:$H$38,3,0),"")</f>
        <v/>
      </c>
      <c r="AU6" s="1"/>
      <c r="AV6" s="1" t="str">
        <f>IF(AND($E6&lt;&gt;"",$A6="J"),Invoer!AH35,"")</f>
        <v/>
      </c>
      <c r="AW6" s="1"/>
      <c r="AX6" s="1" t="str">
        <f t="shared" ref="AX6:AX69" si="87">IF(AND($E6&lt;&gt;"",$A6="J"),"N","")</f>
        <v/>
      </c>
      <c r="AY6" s="1"/>
      <c r="AZ6" s="3" t="str">
        <f t="shared" ref="AZ6:AZ69" si="88">E6</f>
        <v/>
      </c>
      <c r="BA6" s="3" t="str">
        <f t="shared" ref="BA6:BA69" si="89">IF(F6&lt;&gt;"",F6,E6)</f>
        <v/>
      </c>
      <c r="BB6" s="3" t="str">
        <f t="shared" ref="BB6:BB69" si="90">IF(Q6="J","J","N")</f>
        <v>N</v>
      </c>
      <c r="BC6" s="3" t="str">
        <f t="shared" ref="BC6:BC69" si="91">IF(OR(AND(J6="",K6="",AZ6&lt;&gt;BA6),ISERROR(MATCH("*NOP*",M6,0))=FALSE,ISERROR(MATCH("*GIG*",M6,0))=FALSE),"J","N")</f>
        <v>N</v>
      </c>
      <c r="BD6" s="3" t="str">
        <f t="shared" ref="BD6:BD69" si="92">IF(I6&lt;&gt;"",I6,IF(H6&lt;&gt;"",H6,""))</f>
        <v/>
      </c>
      <c r="BE6" s="3">
        <f>IF(P6="J",0,IF(L6&lt;&gt;"",MAX(0,L6),MAX(0,K6)))</f>
        <v>0</v>
      </c>
      <c r="BF6" s="3" t="str">
        <f t="shared" ref="BF6:BF69" si="93">IF(Z6&lt;&gt;"",Z6,IF(Y6&lt;&gt;"",Y6,""))</f>
        <v/>
      </c>
      <c r="BG6" s="3" t="str">
        <f t="shared" ref="BG6:BG69" si="94">IF(P6="J",0,IF(AB6&lt;&gt;"",MAX(0,AB6),IF(AA6&lt;&gt;"",MAX(0,AA6),"")))</f>
        <v/>
      </c>
      <c r="BH6" s="3" t="str">
        <f t="shared" ref="BH6:BH69" si="95">IF(P6="J","",IF(X6&lt;&gt;"",IF(OR(X6="01",X6="03",X6="04"),"J","N"),IF(OR(W6="01",W6="03",W6="04"),"J","N")))</f>
        <v>N</v>
      </c>
      <c r="BI6" s="24" t="str">
        <f t="shared" ref="BI6:BI69" si="96">IF(AU6&lt;&gt;"",TEXT(AU6,"00"),TEXT(AT6,"00"))</f>
        <v/>
      </c>
      <c r="BJ6" s="24" t="str">
        <f>IF(ISERROR(VLOOKUP($BD6,LOV_GWSGRP!A:A,1,0)),"N","J")</f>
        <v>N</v>
      </c>
      <c r="BK6" s="24" t="str">
        <f>IF(ISERROR(VLOOKUP($BD6,LOV_GWSGRP!D:D,1,0)),"N","J")</f>
        <v>N</v>
      </c>
      <c r="BL6" s="24" t="str">
        <f>IF(ISERROR(VLOOKUP($BD6,LOV_GWSGRP!G:G,1,0)),"N","J")</f>
        <v>N</v>
      </c>
      <c r="BM6" s="24" t="str">
        <f>IF(ISERROR(VLOOKUP($BD6,LOV_GWSGRP!M:M,1,0)),"N","J")</f>
        <v>N</v>
      </c>
      <c r="BN6" s="24" t="str">
        <f>IF(ISERROR(VLOOKUP($BD6,LOV_GWSGRP!P:P,1,0)),"N","J")</f>
        <v>N</v>
      </c>
      <c r="BO6" s="24" t="str">
        <f>IF(ISERROR(VLOOKUP($BD6,LOV_GWSGRP!S:S,1,0)),"N","J")</f>
        <v>N</v>
      </c>
      <c r="BP6" s="24" t="str">
        <f>IF(ISERROR(VLOOKUP($BD6,LOV_GWSGRP!V:V,1,0)),"N","J")</f>
        <v>N</v>
      </c>
      <c r="BQ6" s="24" t="str">
        <f>IF(ISERROR(VLOOKUP($BD6,LOV_GWSGRP!Y:Y,1,0)),"N","J")</f>
        <v>N</v>
      </c>
      <c r="BR6" s="24" t="str">
        <f>IF(ISERROR(VLOOKUP($BD6,LOV_GWSGRP!AB:AB,1,0)),"N","J")</f>
        <v>N</v>
      </c>
      <c r="BS6" s="24" t="str">
        <f>IF(ISERROR(VLOOKUP($BD6,LOV_GWSGRP!AE:AE,1,0)),"N","J")</f>
        <v>N</v>
      </c>
      <c r="BT6" s="24" t="str">
        <f>IF(ISERROR(VLOOKUP($BD6,LOV_GWSGRP!AH:AH,1,0)),"N","J")</f>
        <v>N</v>
      </c>
      <c r="BU6" s="24" t="str">
        <f>IF(ISERROR(VLOOKUP($BD6,LOV_GWSGRP!CJ:CJ,1,0)),"N","J")</f>
        <v>N</v>
      </c>
      <c r="BV6" s="24" t="str">
        <f>IF(ISERROR(VLOOKUP($BD6,LOV_GWSGRP!AN:AN,1,0)),"N","J")</f>
        <v>N</v>
      </c>
      <c r="BW6" s="24" t="str">
        <f>IF(ISERROR(VLOOKUP($BD6,LOV_GWSGRP!AQ:AQ,1,0)),"N","J")</f>
        <v>N</v>
      </c>
      <c r="BX6" s="24" t="str">
        <f>IF(ISERROR(VLOOKUP($BD6,LOV_GWSGRP!AT:AT,1,0)),"N","J")</f>
        <v>N</v>
      </c>
      <c r="BY6" s="24" t="str">
        <f>IF(ISERROR(VLOOKUP($BD6,LOV_GWSGRP!AW:AW,1,0)),"N","J")</f>
        <v>N</v>
      </c>
      <c r="BZ6" s="24" t="str">
        <f>IF(ISERROR(VLOOKUP($BD6,LOV_GWSGRP!AZ:AZ,1,0)),"N","J")</f>
        <v>N</v>
      </c>
      <c r="CA6" s="24" t="str">
        <f>IF(ISERROR(VLOOKUP($BD6,LOV_GWSGRP!BC:BC,1,0)),"N","J")</f>
        <v>N</v>
      </c>
      <c r="CB6" s="24" t="str">
        <f>IF(ISERROR(VLOOKUP($BD6,LOV_GWSGRP!BF:BF,1,0)),"N","J")</f>
        <v>N</v>
      </c>
      <c r="CC6" s="24" t="str">
        <f>IF(ISERROR(VLOOKUP($BD6,LOV_GWSGRP!BI:BI,1,0)),"N","J")</f>
        <v>N</v>
      </c>
      <c r="CD6" s="24" t="str">
        <f>IF(ISERROR(VLOOKUP($BD6,LOV_GWSGRP!J:J,1,0)),"N","J")</f>
        <v>N</v>
      </c>
      <c r="CE6" s="24" t="str">
        <f>IF(ISERROR(VLOOKUP($BD6,LOV_GWSGRP!BL:BL,1,0)),"N","J")</f>
        <v>N</v>
      </c>
      <c r="CF6" s="24"/>
      <c r="CG6" s="24" t="str">
        <f>IF(ISERROR(VLOOKUP($BD6,LOV_GWSGRP!BO:BO,1,0)),"N","J")</f>
        <v>N</v>
      </c>
      <c r="CH6" s="24" t="str">
        <f t="shared" ref="CH6:CH69" si="97">IF(OR(CJ6="J",CM6="J"),"J","N")</f>
        <v>N</v>
      </c>
      <c r="CI6" s="24" t="str">
        <f>IF(ISERROR(VLOOKUP($BD6,GEWASCODE_GLMC8!F:F,1,0)),"N","J")</f>
        <v>N</v>
      </c>
      <c r="CJ6" s="24" t="str">
        <f>IF(COUNTIF($CI6:CI6,"J")&gt;0,"N",IF(ISERROR(VLOOKUP($BD6,GEWASCODE_GLMC8!G:G,1,0)),"N","J"))</f>
        <v>N</v>
      </c>
      <c r="CK6" s="24" t="str">
        <f>IF(COUNTIF($CI6:CJ6,"J")&gt;0,"N",IF(ISERROR(VLOOKUP($BD6,GEWASCODE_GLMC8!H:H,1,0)),"N","J"))</f>
        <v>N</v>
      </c>
      <c r="CL6" s="24" t="str">
        <f>IF(COUNTIF($CI6:CK6,"J")&gt;0,"N",IF(ISERROR(VLOOKUP($BD6,GEWASCODE_GLMC8!I:I,1,0)),"N","J"))</f>
        <v>N</v>
      </c>
      <c r="CM6" s="24" t="str">
        <f>IF(COUNTIF($CI6:CL6,"J")&gt;0,"N",IF(ISERROR(VLOOKUP($BD6,GEWASCODE_GLMC8!J:J,1,0)),"N","J"))</f>
        <v>N</v>
      </c>
      <c r="CN6" s="24" t="str">
        <f>IF(COUNTIF($CI6:CM6,"J")&gt;0,"N",IF(ISERROR(VLOOKUP($BD6,GEWASCODE_GLMC8!K:K,1,0)),"N","J"))</f>
        <v>N</v>
      </c>
      <c r="CO6" s="24" t="str">
        <f>IF(COUNTIF($CI6:CN6,"J")&gt;0,"N",IF(ISERROR(VLOOKUP($BD6,GEWASCODE_GLMC8!L:L,1,0)),"N","J"))</f>
        <v>N</v>
      </c>
      <c r="CP6" s="24" t="str">
        <f>IF(COUNTIF($CI6:CO6,"J")&gt;0,"N",IF(ISERROR(VLOOKUP($BD6,GEWASCODE_GLMC8!M:M,1,0)),"N","J"))</f>
        <v>N</v>
      </c>
      <c r="CQ6" s="24" t="str">
        <f>IF(COUNTIF($CI6:CP6,"J")&gt;0,"N",IF(ISERROR(VLOOKUP($BD6,GEWASCODE_GLMC8!N:N,1,0)),"N","J"))</f>
        <v>N</v>
      </c>
      <c r="CR6" s="24" t="str">
        <f>IF(COUNTIF($CI6:CQ6,"J")&gt;0,"N",IF(ISERROR(VLOOKUP($BD6,GEWASCODE_GLMC8!O:O,1,0)),"N","J"))</f>
        <v>N</v>
      </c>
      <c r="CS6" s="24" t="str">
        <f>IF(COUNTIF($CI6:CR6,"J")&gt;0,"N",IF(ISERROR(VLOOKUP($BD6,GEWASCODE_GLMC8!P:P,1,0)),"N","J"))</f>
        <v>N</v>
      </c>
      <c r="CT6" s="24" t="str">
        <f>IF(COUNTIF($CI6:CS6,"J")&gt;0,"N",IF(ISERROR(VLOOKUP($BD6,GEWASCODE_GLMC8!Q:Q,1,0)),"N","J"))</f>
        <v>N</v>
      </c>
      <c r="CU6" s="24" t="str">
        <f>IF(COUNTIF($CI6:CT6,"J")&gt;0,"N",IF(ISERROR(VLOOKUP($BD6,GEWASCODE_GLMC8!R:R,1,0)),"N","J"))</f>
        <v>N</v>
      </c>
      <c r="CV6" s="24" t="str">
        <f>IF(COUNTIF($CI6:CU6,"J")&gt;0,"N",IF(ISERROR(VLOOKUP($BD6,GEWASCODE_GLMC8!S:S,1,0)),"N","J"))</f>
        <v>N</v>
      </c>
      <c r="CW6" s="24" t="str">
        <f>IF(COUNTIF($CI6:CV6,"J")&gt;0,"N",IF(ISERROR(VLOOKUP($BD6,GEWASCODE_GLMC8!T:T,1,0)),"N","J"))</f>
        <v>N</v>
      </c>
      <c r="CX6" s="24" t="str">
        <f>IF(COUNTIF($CI6:CW6,"J")&gt;0,"N",IF(ISERROR(VLOOKUP($BD6,GEWASCODE_GLMC8!U:U,1,0)),"N","J"))</f>
        <v>N</v>
      </c>
      <c r="CY6" s="24" t="str">
        <f>IF(COUNTIF($CI6:CX6,"J")&gt;0,"N",IF(ISERROR(VLOOKUP($BD6,GEWASCODE_GLMC8!V:V,1,0)),"N","J"))</f>
        <v>N</v>
      </c>
      <c r="CZ6" s="24" t="str">
        <f>IF(COUNTIF($CI6:CY6,"J")&gt;0,"N",IF(ISERROR(VLOOKUP($BD6,GEWASCODE_GLMC8!W:W,1,0)),"N","J"))</f>
        <v>N</v>
      </c>
      <c r="DA6" s="24" t="str">
        <f>IF(COUNTIF($CI6:CZ6,"J")&gt;0,"N",IF(ISERROR(VLOOKUP($BD6,GEWASCODE_GLMC8!X:X,1,0)),"N","J"))</f>
        <v>N</v>
      </c>
      <c r="DB6" s="24" t="str">
        <f>IF(COUNTIF($CI6:DA6,"J")&gt;0,"N",IF(ISERROR(VLOOKUP($BD6,GEWASCODE_GLMC8!Y:Y,1,0)),"N","J"))</f>
        <v>N</v>
      </c>
      <c r="DC6" s="24" t="str">
        <f>IF(COUNTIF($CI6:DB6,"J")&gt;0,"N",IF(ISERROR(VLOOKUP($BD6,GEWASCODE_GLMC8!Z:Z,1,0)),"N","J"))</f>
        <v>N</v>
      </c>
      <c r="DD6" s="24" t="str">
        <f t="shared" ref="DD6:DD69" si="98">IF(COUNTIF(CI6:DC6,"J")&gt;0,"J","N")</f>
        <v>N</v>
      </c>
      <c r="DE6" s="3" t="str">
        <f t="shared" si="1"/>
        <v>N</v>
      </c>
      <c r="DF6" s="3" t="str">
        <f t="shared" si="2"/>
        <v>N</v>
      </c>
      <c r="DG6" s="3" t="str">
        <f t="shared" ref="DG6:DG69" si="99">IF(AND(OR(BM6="J",BN6="J",BO6="J",BP6="J",BQ6="J",BR6="J",BS6="J",BT6="J",BU6="J",BV6="J",BW6="J",BX6="J"),DE6="N"),"J","N")</f>
        <v>N</v>
      </c>
      <c r="DH6" s="3" t="str">
        <f t="shared" ref="DH6:DH69" si="100">IF(AND(OR(BM6="J",BN6="J",BO6="J",BP6="J",BQ6="J",BR6="J",BS6="J",BT6="J",BU6="J",BV6="J",BW6="J",BX6="J"),DE6="N"),"J","N")</f>
        <v>N</v>
      </c>
      <c r="DI6" s="3" t="str">
        <f t="shared" si="3"/>
        <v>N</v>
      </c>
      <c r="DJ6" s="3" t="str">
        <f t="shared" si="4"/>
        <v>N</v>
      </c>
      <c r="DK6" s="3">
        <f>0</f>
        <v>0</v>
      </c>
      <c r="DL6" s="3" t="str">
        <f t="shared" si="5"/>
        <v>N</v>
      </c>
      <c r="DM6" s="3" t="str">
        <f t="shared" si="6"/>
        <v>N</v>
      </c>
      <c r="DN6" t="str">
        <f>IF(AND($A6="J",COUNTIFS(activiteiten_perceel,percelen!$AZ6,activiteiten_maatregel_nr,percelen!DN$4,activiteiten_activiteit_voldoet_aan_voorwaarden,"J")&gt;0),DN$4,"")</f>
        <v/>
      </c>
      <c r="DO6" t="str">
        <f>IF(AND($A6="J",COUNTIFS(activiteiten_perceel,percelen!$AZ6,activiteiten_maatregel_nr,percelen!DO$4,activiteiten_activiteit_voldoet_aan_voorwaarden,"J")&gt;0),DO$4,"")</f>
        <v/>
      </c>
      <c r="DP6" t="str">
        <f>IF(AND($A6="J",COUNTIFS(activiteiten_perceel,percelen!$AZ6,activiteiten_maatregel_nr,percelen!DP$4,activiteiten_activiteit_voldoet_aan_voorwaarden,"J")&gt;0),DP$4,"")</f>
        <v/>
      </c>
      <c r="DQ6" t="str">
        <f>IF(AND($A6="J",COUNTIFS(activiteiten_perceel,percelen!$AZ6,activiteiten_maatregel_nr,percelen!DQ$4,activiteiten_activiteit_voldoet_aan_voorwaarden,"J")&gt;0),DQ$4,"")</f>
        <v/>
      </c>
      <c r="DR6" t="str">
        <f>IF(AND($A6="J",COUNTIFS(activiteiten_perceel,percelen!$AZ6,activiteiten_maatregel_nr,percelen!DR$4,activiteiten_activiteit_voldoet_aan_voorwaarden,"J")&gt;0),DR$4,"")</f>
        <v/>
      </c>
      <c r="DS6" t="str">
        <f>IF(AND($A6="J",COUNTIFS(activiteiten_perceel,percelen!$AZ6,activiteiten_maatregel_nr,percelen!DS$4,activiteiten_activiteit_voldoet_aan_voorwaarden,"J")&gt;0),DS$4,"")</f>
        <v/>
      </c>
      <c r="DT6" t="str">
        <f>IF(AND($A6="J",COUNTIFS(activiteiten_perceel,percelen!$AZ6,activiteiten_maatregel_nr,percelen!DT$4,activiteiten_activiteit_voldoet_aan_voorwaarden,"J")&gt;0),DT$4,"")</f>
        <v/>
      </c>
      <c r="DU6" t="str">
        <f>IF(AND($A6="J",COUNTIFS(activiteiten_perceel,percelen!$AZ6,activiteiten_maatregel_nr,percelen!DU$4,activiteiten_activiteit_voldoet_aan_voorwaarden,"J")&gt;0),DU$4,"")</f>
        <v/>
      </c>
      <c r="DV6" t="str">
        <f>IF(AND($A6="J",COUNTIFS(activiteiten_perceel,percelen!$AZ6,activiteiten_maatregel_nr,percelen!DV$4,activiteiten_activiteit_voldoet_aan_voorwaarden,"J")&gt;0),DV$4,"")</f>
        <v/>
      </c>
      <c r="DW6" t="str">
        <f>IF(AND($A6="J",COUNTIFS(activiteiten_perceel,percelen!$AZ6,activiteiten_maatregel_nr,percelen!DW$4,activiteiten_activiteit_voldoet_aan_voorwaarden,"J")&gt;0),DW$4,"")</f>
        <v/>
      </c>
      <c r="DX6" t="str">
        <f>IF(AND($A6="J",COUNTIFS(activiteiten_perceel,percelen!$AZ6,activiteiten_maatregel_nr,percelen!DX$4,activiteiten_activiteit_voldoet_aan_voorwaarden,"J")&gt;0),DX$4,"")</f>
        <v/>
      </c>
      <c r="DY6" t="str">
        <f>IF(AND($A6="J",COUNTIFS(activiteiten_perceel,percelen!$AZ6,activiteiten_maatregel_nr,percelen!DY$4,activiteiten_activiteit_voldoet_aan_voorwaarden,"J")&gt;0),DY$4,"")</f>
        <v/>
      </c>
      <c r="DZ6" t="str">
        <f>IF(AND($A6="J",COUNTIFS(activiteiten_perceel,percelen!$AZ6,activiteiten_maatregel_nr,percelen!DZ$4,activiteiten_activiteit_voldoet_aan_voorwaarden,"J")&gt;0),DZ$4,"")</f>
        <v/>
      </c>
      <c r="EA6" t="str">
        <f>IF(AND($A6="J",COUNTIFS(activiteiten_perceel,percelen!$AZ6,activiteiten_maatregel_nr,percelen!EA$4,activiteiten_activiteit_voldoet_aan_voorwaarden,"J")&gt;0),EA$4,"")</f>
        <v/>
      </c>
      <c r="EB6" t="str">
        <f>IF(AND($A6="J",COUNTIFS(activiteiten_perceel,percelen!$AZ6,activiteiten_maatregel_nr,percelen!EB$4,activiteiten_activiteit_voldoet_aan_voorwaarden,"J")&gt;0),EB$4,"")</f>
        <v/>
      </c>
      <c r="EC6" t="str">
        <f>IF(AND($A6="J",COUNTIFS(activiteiten_perceel,percelen!$AZ6,activiteiten_maatregel_nr,percelen!EC$4,activiteiten_activiteit_voldoet_aan_voorwaarden,"J")&gt;0),EC$4,"")</f>
        <v/>
      </c>
      <c r="ED6" t="str">
        <f>IF(AND($A6="J",COUNTIFS(activiteiten_perceel,percelen!$AZ6,activiteiten_maatregel_nr,percelen!ED$4,activiteiten_activiteit_voldoet_aan_voorwaarden,"J")&gt;0),ED$4,"")</f>
        <v/>
      </c>
      <c r="EE6" t="str">
        <f>IF(AND($A6="J",COUNTIFS(activiteiten_perceel,percelen!$AZ6,activiteiten_maatregel_nr,percelen!EE$4,activiteiten_activiteit_voldoet_aan_voorwaarden,"J")&gt;0),EE$4,"")</f>
        <v/>
      </c>
      <c r="EF6" t="str">
        <f>IF(AND($A6="J",COUNTIFS(activiteiten_perceel,percelen!$AZ6,activiteiten_maatregel_nr,percelen!EF$4,activiteiten_activiteit_voldoet_aan_voorwaarden,"J")&gt;0),EF$4,"")</f>
        <v/>
      </c>
      <c r="EG6" t="str">
        <f>IF(AND($A6="J",COUNTIFS(activiteiten_perceel,percelen!$AZ6,activiteiten_maatregel_nr,percelen!EG$4,activiteiten_activiteit_voldoet_aan_voorwaarden,"J")&gt;0),EG$4,"")</f>
        <v/>
      </c>
      <c r="EH6" t="str">
        <f>IF(AND($A6="J",COUNTIFS(activiteiten_perceel,percelen!$AZ6,activiteiten_maatregel_nr,percelen!EH$4,activiteiten_activiteit_voldoet_aan_voorwaarden,"J")&gt;0),EH$4,"")</f>
        <v/>
      </c>
      <c r="EI6" t="str">
        <f>IF(AND($A6="J",COUNTIFS(activiteiten_perceel,percelen!$AZ6,activiteiten_maatregel_nr,percelen!EI$4,activiteiten_activiteit_voldoet_aan_voorwaarden,"J")&gt;0),EI$4,"")</f>
        <v/>
      </c>
      <c r="EJ6">
        <f t="shared" ref="EJ6:EJ69" si="101">COUNTA(DN$4:EI$4)-COUNTBLANK(DN6:EI6)</f>
        <v>0</v>
      </c>
      <c r="EK6" t="str">
        <f t="shared" ref="EK6:EK68" si="102">IF($A6="J",SUMIFS(activiteiten_berekende_waarde,activiteiten_uniek,"J",activiteiten_perceel,$E6),"")</f>
        <v/>
      </c>
      <c r="EL6" t="str">
        <f t="shared" si="7"/>
        <v/>
      </c>
      <c r="EM6" t="str">
        <f t="shared" si="8"/>
        <v/>
      </c>
      <c r="EN6" t="str">
        <f t="shared" si="9"/>
        <v/>
      </c>
      <c r="EO6" t="str">
        <f t="shared" si="10"/>
        <v/>
      </c>
      <c r="EP6" t="str">
        <f t="shared" si="11"/>
        <v/>
      </c>
      <c r="EQ6" t="str">
        <f t="shared" si="12"/>
        <v/>
      </c>
      <c r="ER6" t="str">
        <f t="shared" si="13"/>
        <v/>
      </c>
      <c r="ES6" t="str">
        <f t="shared" si="14"/>
        <v/>
      </c>
      <c r="ET6" t="str">
        <f t="shared" si="15"/>
        <v/>
      </c>
      <c r="EU6" t="str">
        <f t="shared" si="16"/>
        <v/>
      </c>
      <c r="EV6" t="str">
        <f t="shared" si="17"/>
        <v/>
      </c>
      <c r="EW6" t="str">
        <f t="shared" ref="EW6:EW69" si="103">IF($EJ6=1,EQ6,"nvt")</f>
        <v>nvt</v>
      </c>
      <c r="EX6" t="str">
        <f t="shared" ref="EX6:EX69" si="104">IF($EJ6=1,SUM(EY6:FC6),"nvt")</f>
        <v>nvt</v>
      </c>
      <c r="EY6" t="str">
        <f t="shared" ref="EY6:EY69" si="105">IF($EJ6=1,ER6,"nvt")</f>
        <v>nvt</v>
      </c>
      <c r="EZ6" t="str">
        <f t="shared" ref="EZ6:EZ69" si="106">IF($EJ6=1,ES6,"nvt")</f>
        <v>nvt</v>
      </c>
      <c r="FA6" t="str">
        <f t="shared" ref="FA6:FA69" si="107">IF($EJ6=1,ET6,"nvt")</f>
        <v>nvt</v>
      </c>
      <c r="FB6" t="str">
        <f t="shared" ref="FB6:FB69" si="108">IF($EJ6=1,EU6,"nvt")</f>
        <v>nvt</v>
      </c>
      <c r="FC6" t="str">
        <f t="shared" ref="FC6:FC69" si="109">IF($EJ6=1,EV6,"nvt")</f>
        <v>nvt</v>
      </c>
      <c r="FD6" t="str">
        <f t="shared" ref="FD6:FD69" si="110">IF($EJ6=2,DN6&amp;DO6&amp;DP6&amp;DQ6&amp;DR6&amp;DS6&amp;DT6&amp;DU6&amp;DV6&amp;DW6&amp;DX6&amp;DY6&amp;DZ6&amp;EA6&amp;EB6&amp;EC6&amp;ED6&amp;EE6&amp;EF6&amp;EG6&amp;EI6,"nvt")</f>
        <v>nvt</v>
      </c>
      <c r="FE6" t="str">
        <f>IF($EJ6=2,VLOOKUP(FD6,STAPELING!A:D,FE$1,0),"nvt")</f>
        <v>nvt</v>
      </c>
      <c r="FF6" t="str">
        <f t="shared" ref="FF6:FF69" si="111">IF($EJ6=2,IF($FE6="zwart",0,IF($FE6="groen",EQ6,IF($FE6="geel",EQ6,IF($FE6="blauw",EK6,0)))),"nvt")</f>
        <v>nvt</v>
      </c>
      <c r="FG6" t="str">
        <f t="shared" ref="FG6:FG69" si="112">IF($EJ6=2,SUM(FH6:FL6),"nvt")</f>
        <v>nvt</v>
      </c>
      <c r="FH6" t="str">
        <f t="shared" ref="FH6:FH69" si="113">IF($EJ6=2,IF($FE6="zwart",0,IF($FE6="groen",ER6,IF($FE6="geel",EL6,IF($FE6="blauw",EL6,0)))),"nvt")</f>
        <v>nvt</v>
      </c>
      <c r="FI6" t="str">
        <f t="shared" ref="FI6:FI69" si="114">IF($EJ6=2,IF($FE6="zwart",0,IF($FE6="groen",ES6,IF($FE6="geel",EM6,IF($FE6="blauw",EM6,0)))),"nvt")</f>
        <v>nvt</v>
      </c>
      <c r="FJ6" t="str">
        <f t="shared" ref="FJ6:FJ69" si="115">IF($EJ6=2,IF($FE6="zwart",0,IF($FE6="groen",ET6,IF($FE6="geel",EN6,IF($FE6="blauw",EN6,0)))),"nvt")</f>
        <v>nvt</v>
      </c>
      <c r="FK6" t="str">
        <f t="shared" ref="FK6:FK69" si="116">IF($EJ6=2,IF($FE6="zwart",0,IF($FE6="groen",EU6,IF($FE6="geel",EO6,IF($FE6="blauw",EO6,0)))),"nvt")</f>
        <v>nvt</v>
      </c>
      <c r="FL6" t="str">
        <f t="shared" ref="FL6:FL69" si="117">IF($EJ6=2,IF($FE6="zwart",0,IF($FE6="groen",EV6,IF($FE6="geel",EP6,IF($FE6="blauw",EP6,0)))),"nvt")</f>
        <v>nvt</v>
      </c>
      <c r="FM6" t="str">
        <f t="shared" ref="FM6:FM69" si="118">DN6&amp;DO6&amp;DP6&amp;DQ6&amp;DR6&amp;DS6&amp;DT6&amp;DU6&amp;DV6&amp;DW6&amp;DX6&amp;DY6&amp;DZ6&amp;EA6&amp;EB6&amp;EC6&amp;ED6&amp;EE6&amp;EF6&amp;EG6&amp;EI6</f>
        <v/>
      </c>
      <c r="FN6" t="str">
        <f>IF(ISERROR(VLOOKUP(FM6,STAPELING!I:AO,FN$1,0)),"N",VLOOKUP(FM6,STAPELING!I:AO,FN$1,0))</f>
        <v>J</v>
      </c>
      <c r="FO6" t="str">
        <f t="shared" ref="FO6:FO69" si="119">IF($EJ6&gt;2,DN6&amp;DO6&amp;DP6&amp;DQ6&amp;DR6&amp;DS6&amp;DT6&amp;DU6&amp;DV6&amp;DX6&amp;ED6&amp;EE6&amp;EF6&amp;EG6,"nvt")</f>
        <v>nvt</v>
      </c>
      <c r="FP6" t="str">
        <f t="shared" si="19"/>
        <v>nvt</v>
      </c>
      <c r="FQ6" t="str">
        <f t="shared" si="20"/>
        <v>nvt</v>
      </c>
      <c r="FR6" t="str">
        <f t="shared" si="21"/>
        <v>nvt</v>
      </c>
      <c r="FS6" t="str">
        <f t="shared" si="22"/>
        <v>nvt</v>
      </c>
      <c r="FT6" t="str">
        <f t="shared" si="23"/>
        <v>nvt</v>
      </c>
      <c r="FU6" t="str">
        <f t="shared" si="24"/>
        <v>nvt</v>
      </c>
      <c r="FV6" t="str">
        <f t="shared" si="25"/>
        <v>nvt</v>
      </c>
      <c r="FW6" t="str">
        <f t="shared" si="26"/>
        <v>nvt</v>
      </c>
      <c r="FX6" t="str">
        <f t="shared" si="27"/>
        <v>nvt</v>
      </c>
      <c r="FY6" t="str">
        <f t="shared" si="28"/>
        <v>nvt</v>
      </c>
      <c r="FZ6" t="str">
        <f t="shared" si="29"/>
        <v>nvt</v>
      </c>
      <c r="GA6" t="str">
        <f t="shared" si="30"/>
        <v>nvt</v>
      </c>
      <c r="GB6" t="str">
        <f>IF($EJ6&gt;2,IF(FO6="","zwart",VLOOKUP(FO6,STAPELING!J:AA,GB$1,0)),"nvt")</f>
        <v>nvt</v>
      </c>
      <c r="GC6" t="str">
        <f t="shared" ref="GC6:GC69" si="120">IF($EJ6&gt;2,IF($GB6="zwart",FV6,IF($GB6="groen",FV6,IF($GB6="geel",FV6,IF($GB6="blauw",FP6,0)))),"nvt")</f>
        <v>nvt</v>
      </c>
      <c r="GD6" t="str">
        <f t="shared" ref="GD6:GD69" si="121">IF($EJ6&gt;2,SUM(GE6:GI6),"nvt")</f>
        <v>nvt</v>
      </c>
      <c r="GE6" t="str">
        <f t="shared" ref="GE6:GE69" si="122">IF($EJ6&gt;2,IF($GB6="zwart",FW6,IF($GB6="groen",FW6,IF($GB6="geel",FQ6,IF($GB6="blauw",FQ6,0)))),"nvt")</f>
        <v>nvt</v>
      </c>
      <c r="GF6" t="str">
        <f t="shared" ref="GF6:GF69" si="123">IF($EJ6&gt;2,IF($GB6="zwart",FX6,IF($GB6="groen",FX6,IF($GB6="geel",FR6,IF($GB6="blauw",FR6,0)))),"nvt")</f>
        <v>nvt</v>
      </c>
      <c r="GG6" t="str">
        <f t="shared" ref="GG6:GG69" si="124">IF($EJ6&gt;2,IF($GB6="zwart",FY6,IF($GB6="groen",FY6,IF($GB6="geel",FS6,IF($GB6="blauw",FS6,0)))),"nvt")</f>
        <v>nvt</v>
      </c>
      <c r="GH6" t="str">
        <f t="shared" ref="GH6:GH69" si="125">IF($EJ6&gt;2,IF($GB6="zwart",FZ6,IF($GB6="groen",FZ6,IF($GB6="geel",FT6,IF($GB6="blauw",FT6,0)))),"nvt")</f>
        <v>nvt</v>
      </c>
      <c r="GI6" t="str">
        <f t="shared" ref="GI6:GI69" si="126">IF($EJ6&gt;2,IF($GB6="zwart",GA6,IF($GB6="groen",GA6,IF($GB6="geel",FU6,IF($GB6="blauw",FU6,0)))),"nvt")</f>
        <v>nvt</v>
      </c>
      <c r="GJ6" t="str">
        <f t="shared" ref="GJ6:GJ69" si="127">IF($EJ6&gt;2,DW6&amp;DY6&amp;DZ6&amp;EA6&amp;EB6&amp;EC6,"nvt")</f>
        <v>nvt</v>
      </c>
      <c r="GK6" t="str">
        <f t="shared" si="37"/>
        <v>nvt</v>
      </c>
      <c r="GL6" t="str">
        <f t="shared" si="38"/>
        <v>nvt</v>
      </c>
      <c r="GM6" t="str">
        <f t="shared" si="39"/>
        <v>nvt</v>
      </c>
      <c r="GN6" t="str">
        <f t="shared" si="40"/>
        <v>nvt</v>
      </c>
      <c r="GO6" t="str">
        <f t="shared" si="41"/>
        <v>nvt</v>
      </c>
      <c r="GP6" t="str">
        <f t="shared" si="42"/>
        <v>nvt</v>
      </c>
      <c r="GQ6" t="str">
        <f t="shared" si="43"/>
        <v>nvt</v>
      </c>
      <c r="GR6" t="str">
        <f t="shared" si="44"/>
        <v>nvt</v>
      </c>
      <c r="GS6" t="str">
        <f t="shared" si="45"/>
        <v>nvt</v>
      </c>
      <c r="GT6" t="str">
        <f t="shared" si="46"/>
        <v>nvt</v>
      </c>
      <c r="GU6" t="str">
        <f t="shared" si="47"/>
        <v>nvt</v>
      </c>
      <c r="GV6" t="str">
        <f t="shared" si="48"/>
        <v>nvt</v>
      </c>
      <c r="GW6" t="str">
        <f>IF($EJ6&gt;2,IF(GJ6="","zwart",VLOOKUP(GJ6,STAPELING!AB:AJ,GW$1,0)),"nvt")</f>
        <v>nvt</v>
      </c>
      <c r="GX6" t="str">
        <f t="shared" ref="GX6:GX69" si="128">IF($EJ6&gt;2,IF($GW6="zwart",GQ6,IF($GW6="groen",GQ6,IF($GW6="geel",GQ6,IF($GW6="blauw",GK6,0)))),"nvt")</f>
        <v>nvt</v>
      </c>
      <c r="GY6" t="str">
        <f t="shared" ref="GY6:GY69" si="129">IF($EJ6&gt;2,SUM(GZ6:HD6),"nvt")</f>
        <v>nvt</v>
      </c>
      <c r="GZ6" t="str">
        <f t="shared" ref="GZ6:GZ69" si="130">IF($EJ6&gt;2,IF($GW6="zwart",GR6,IF($GW6="groen",GR6,IF($GW6="geel",GL6,IF($GW6="blauw",GL6,0)))),"nvt")</f>
        <v>nvt</v>
      </c>
      <c r="HA6" t="str">
        <f t="shared" ref="HA6:HA69" si="131">IF($EJ6&gt;2,IF($GW6="zwart",GS6,IF($GW6="groen",GS6,IF($GW6="geel",GM6,IF($GW6="blauw",GM6,0)))),"nvt")</f>
        <v>nvt</v>
      </c>
      <c r="HB6" t="str">
        <f t="shared" ref="HB6:HB69" si="132">IF($EJ6&gt;2,IF($GW6="zwart",GT6,IF($GW6="groen",GT6,IF($GW6="geel",GN6,IF($GW6="blauw",GN6,0)))),"nvt")</f>
        <v>nvt</v>
      </c>
      <c r="HC6" t="str">
        <f t="shared" ref="HC6:HC69" si="133">IF($EJ6&gt;2,IF($GW6="zwart",GU6,IF($GW6="groen",GU6,IF($GW6="geel",GO6,IF($GW6="blauw",GO6,0)))),"nvt")</f>
        <v>nvt</v>
      </c>
      <c r="HD6" t="str">
        <f t="shared" ref="HD6:HD69" si="134">IF($EJ6&gt;2,IF($GW6="zwart",GV6,IF($GW6="groen",GV6,IF($GW6="geel",GP6,IF($GW6="blauw",GP6,0)))),"nvt")</f>
        <v>nvt</v>
      </c>
      <c r="HE6" t="str">
        <f t="shared" ref="HE6:HE69" si="135">IF($EJ6&gt;2,GC6+GX6,"nvt")</f>
        <v>nvt</v>
      </c>
      <c r="HF6" t="str">
        <f t="shared" ref="HF6:HF69" si="136">IF($EJ6&gt;2,SUM(HG6:HK6),"nvt")</f>
        <v>nvt</v>
      </c>
      <c r="HG6" t="str">
        <f t="shared" ref="HG6:HG69" si="137">IF($EJ6&gt;2,GE6+GZ6,"nvt")</f>
        <v>nvt</v>
      </c>
      <c r="HH6" t="str">
        <f t="shared" ref="HH6:HH69" si="138">IF($EJ6&gt;2,GF6+HA6,"nvt")</f>
        <v>nvt</v>
      </c>
      <c r="HI6" t="str">
        <f t="shared" ref="HI6:HI69" si="139">IF($EJ6&gt;2,GG6+HB6,"nvt")</f>
        <v>nvt</v>
      </c>
      <c r="HJ6" t="str">
        <f t="shared" ref="HJ6:HJ69" si="140">IF($EJ6&gt;2,GH6+HC6,"nvt")</f>
        <v>nvt</v>
      </c>
      <c r="HK6" t="str">
        <f t="shared" ref="HK6:HK69" si="141">IF($EJ6&gt;2,GI6+HD6,"nvt")</f>
        <v>nvt</v>
      </c>
      <c r="HL6" t="str">
        <f t="shared" ref="HL6:HL69" si="142">IF($EJ6&gt;2,EI6,"nvt")</f>
        <v>nvt</v>
      </c>
      <c r="HM6" t="str">
        <f t="shared" si="60"/>
        <v>nvt</v>
      </c>
      <c r="HN6" t="str">
        <f t="shared" si="61"/>
        <v>nvt</v>
      </c>
      <c r="HO6" t="str">
        <f t="shared" si="62"/>
        <v>nvt</v>
      </c>
      <c r="HP6" t="str">
        <f t="shared" si="63"/>
        <v>nvt</v>
      </c>
      <c r="HQ6" t="str">
        <f t="shared" si="64"/>
        <v>nvt</v>
      </c>
      <c r="HR6" t="str">
        <f t="shared" si="65"/>
        <v>nvt</v>
      </c>
      <c r="HS6" t="str">
        <f t="shared" si="66"/>
        <v>nvt</v>
      </c>
      <c r="HT6" t="str">
        <f t="shared" si="67"/>
        <v>nvt</v>
      </c>
      <c r="HU6" t="str">
        <f t="shared" si="68"/>
        <v>nvt</v>
      </c>
      <c r="HV6" t="str">
        <f t="shared" si="69"/>
        <v>nvt</v>
      </c>
      <c r="HW6" t="str">
        <f t="shared" si="70"/>
        <v>nvt</v>
      </c>
      <c r="HX6" t="str">
        <f t="shared" si="71"/>
        <v>nvt</v>
      </c>
      <c r="HY6" t="str">
        <f>IF($EJ6&gt;2,IF(HL6="","zwart",VLOOKUP(HL6,STAPELING!AK:AN,HY$1,0)),"nvt")</f>
        <v>nvt</v>
      </c>
      <c r="HZ6" t="str">
        <f t="shared" ref="HZ6:HZ69" si="143">IF($EJ6&gt;2,IF($HY6="zwart",HS6,IF($HY6="groen",HS6,IF($HY6="geel",HS6,IF($HY6="blauw",HM6,0)))),"nvt")</f>
        <v>nvt</v>
      </c>
      <c r="IA6" t="str">
        <f t="shared" ref="IA6:IA69" si="144">IF($EJ6&gt;2,SUM(IB6:IF6),"nvt")</f>
        <v>nvt</v>
      </c>
      <c r="IB6" t="str">
        <f t="shared" ref="IB6:IB69" si="145">IF($EJ6&gt;2,IF($HY6="zwart",HT6,IF($HY6="groen",HT6,IF($HY6="geel",HN6,IF($HY6="blauw",HN6,0)))),"nvt")</f>
        <v>nvt</v>
      </c>
      <c r="IC6" t="str">
        <f t="shared" ref="IC6:IC69" si="146">IF($EJ6&gt;2,IF($HY6="zwart",HU6,IF($HY6="groen",HU6,IF($HY6="geel",HO6,IF($HY6="blauw",HO6,0)))),"nvt")</f>
        <v>nvt</v>
      </c>
      <c r="ID6" t="str">
        <f t="shared" ref="ID6:ID69" si="147">IF($EJ6&gt;2,IF($HY6="zwart",HV6,IF($HY6="groen",HV6,IF($HY6="geel",HP6,IF($HY6="blauw",HP6,0)))),"nvt")</f>
        <v>nvt</v>
      </c>
      <c r="IE6" t="str">
        <f t="shared" ref="IE6:IE69" si="148">IF($EJ6&gt;2,IF($HY6="zwart",HW6,IF($HY6="groen",HW6,IF($HY6="geel",HQ6,IF($HY6="blauw",HQ6,0)))),"nvt")</f>
        <v>nvt</v>
      </c>
      <c r="IF6" t="str">
        <f t="shared" ref="IF6:IF69" si="149">IF($EJ6&gt;2,IF($HY6="zwart",HX6,IF($HY6="groen",HX6,IF($HY6="geel",HR6,IF($HY6="blauw",HR6,0)))),"nvt")</f>
        <v>nvt</v>
      </c>
      <c r="IG6">
        <f t="shared" ref="IG6:IG69" si="150">IF(AND($EJ6&gt;2,FN6="J"),MAX(HE6,HZ6),0)</f>
        <v>0</v>
      </c>
      <c r="IH6">
        <f t="shared" ref="IH6:IH69" si="151">IF(AND($EJ6&gt;2,FN6="J"),SUM(II6:IM6),0)</f>
        <v>0</v>
      </c>
      <c r="II6">
        <f t="shared" ref="II6:II69" si="152">IF(AND($EJ6&gt;2,FN6="J"),MAX(HG6,IB6),0)</f>
        <v>0</v>
      </c>
      <c r="IJ6">
        <f t="shared" ref="IJ6:IJ69" si="153">IF(AND($EJ6&gt;2,FN6="J"),MAX(HH6,IC6),0)</f>
        <v>0</v>
      </c>
      <c r="IK6">
        <f t="shared" ref="IK6:IK69" si="154">IF(AND($EJ6&gt;2,FN6="J"),MAX(HI6,ID6),0)</f>
        <v>0</v>
      </c>
      <c r="IL6">
        <f t="shared" ref="IL6:IL69" si="155">IF(AND($EJ6&gt;2,FN6="J"),MAX(HJ6,IE6),0)</f>
        <v>0</v>
      </c>
      <c r="IM6">
        <f t="shared" ref="IM6:IM69" si="156">IF(AND($EJ6&gt;2,FN6="J"),MAX(HK6,IF6),0)</f>
        <v>0</v>
      </c>
      <c r="IN6">
        <f t="shared" ref="IN6:IN69" si="157">IF($EJ6=0,0,IF($EJ6=1,EW6,IF($EJ6=2,FF6,IG6)))</f>
        <v>0</v>
      </c>
      <c r="IO6">
        <f t="shared" ref="IO6:IO69" si="158">IF($EJ6=0,0,SUM(IP6:IT6))</f>
        <v>0</v>
      </c>
      <c r="IP6">
        <f t="shared" ref="IP6:IP69" si="159">IF($EJ6=0,0,IF($EJ6=1,EY6,IF($EJ6=2,FH6,II6)))</f>
        <v>0</v>
      </c>
      <c r="IQ6">
        <f t="shared" ref="IQ6:IQ69" si="160">IF($EJ6=0,0,IF($EJ6=1,EZ6,IF($EJ6=2,FI6,IJ6)))</f>
        <v>0</v>
      </c>
      <c r="IR6">
        <f t="shared" ref="IR6:IR69" si="161">IF($EJ6=0,0,IF($EJ6=1,FA6,IF($EJ6=2,FJ6,IK6)))</f>
        <v>0</v>
      </c>
      <c r="IS6">
        <f t="shared" ref="IS6:IS69" si="162">IF($EJ6=0,0,IF($EJ6=1,FB6,IF($EJ6=2,FK6,IL6)))</f>
        <v>0</v>
      </c>
      <c r="IT6">
        <f t="shared" ref="IT6:IT69" si="163">IF($EJ6=0,0,IF($EJ6=1,FC6,IF($EJ6=2,FL6,IM6)))</f>
        <v>0</v>
      </c>
      <c r="IU6" t="str">
        <f t="shared" ref="IU6:IU69" si="164">IF(OR(AND(EJ6=2,FE6="grijs"),AND(EJ6&gt;2,FN6="N")),"J","N")</f>
        <v>N</v>
      </c>
      <c r="IV6" t="str">
        <f t="shared" si="84"/>
        <v>N</v>
      </c>
      <c r="IW6" t="str">
        <f t="shared" ref="IW6:IW69" si="165">IF(AND(DL6="J",DD6="N"),"J","N")</f>
        <v>N</v>
      </c>
    </row>
    <row r="7" spans="1:257" x14ac:dyDescent="0.25">
      <c r="A7" t="str">
        <f>IF(ISERROR(VLOOKUP(E7,E$4:E6,1,0)),"J","N")</f>
        <v>N</v>
      </c>
      <c r="B7" s="8"/>
      <c r="C7" s="8"/>
      <c r="D7" s="25"/>
      <c r="E7" s="25" t="str">
        <f>IF(Invoer!B36="","",Invoer!B36)</f>
        <v/>
      </c>
      <c r="F7" s="25"/>
      <c r="G7" s="25"/>
      <c r="H7" s="25" t="str">
        <f>IF(AND($E7&lt;&gt;"",$A7="J"),Invoer!D36,"")</f>
        <v/>
      </c>
      <c r="I7" s="25"/>
      <c r="J7" s="26"/>
      <c r="K7" s="26" t="str">
        <f>IF(AND($E7&lt;&gt;"",$A7="J"),Invoer!L36,"")</f>
        <v/>
      </c>
      <c r="L7" s="26"/>
      <c r="M7" s="25"/>
      <c r="N7" s="152"/>
      <c r="O7" s="153"/>
      <c r="P7" s="25"/>
      <c r="Q7" s="25"/>
      <c r="R7" s="153"/>
      <c r="S7" s="154"/>
      <c r="T7" s="152"/>
      <c r="U7" s="153"/>
      <c r="V7" s="153"/>
      <c r="W7" s="59" t="str">
        <f>IF(AND($E7&lt;&gt;"",$A7="J",Invoer!R36&lt;&gt;""),VLOOKUP(Invoer!R36,NORM!$F$26:$H$29,3,0),"")</f>
        <v/>
      </c>
      <c r="X7" s="59"/>
      <c r="Y7" s="25" t="str">
        <f t="shared" si="85"/>
        <v/>
      </c>
      <c r="Z7" s="25"/>
      <c r="AA7" s="26" t="str">
        <f t="shared" si="86"/>
        <v/>
      </c>
      <c r="AB7" s="26"/>
      <c r="AC7" s="153"/>
      <c r="AD7" s="153"/>
      <c r="AE7" s="153"/>
      <c r="AF7" s="153"/>
      <c r="AG7" s="153"/>
      <c r="AH7" s="25"/>
      <c r="AI7" s="153"/>
      <c r="AJ7" s="153"/>
      <c r="AK7" s="153"/>
      <c r="AL7" s="153"/>
      <c r="AM7" s="25" t="str">
        <f>IF(AND($E7&lt;&gt;"",$A7="J"),IF(Invoer!X36="Ja","J",IF(Invoer!X36="Nee","N","")),"")</f>
        <v/>
      </c>
      <c r="AN7" s="153"/>
      <c r="AO7" s="153"/>
      <c r="AP7" s="153" t="s">
        <v>311</v>
      </c>
      <c r="AQ7" s="153" t="s">
        <v>311</v>
      </c>
      <c r="AR7" s="153" t="s">
        <v>312</v>
      </c>
      <c r="AS7" s="153" t="s">
        <v>312</v>
      </c>
      <c r="AT7" s="1" t="str">
        <f>IF(AND($E7&lt;&gt;"",$A7="J",Invoer!O36&lt;&gt;""),VLOOKUP(Invoer!O36,NORM!$F$31:$H$38,3,0),"")</f>
        <v/>
      </c>
      <c r="AU7" s="1"/>
      <c r="AV7" s="1" t="str">
        <f>IF(AND($E7&lt;&gt;"",$A7="J"),Invoer!AH36,"")</f>
        <v/>
      </c>
      <c r="AW7" s="1"/>
      <c r="AX7" s="1" t="str">
        <f t="shared" si="87"/>
        <v/>
      </c>
      <c r="AY7" s="1"/>
      <c r="AZ7" s="3" t="str">
        <f t="shared" si="88"/>
        <v/>
      </c>
      <c r="BA7" s="3" t="str">
        <f t="shared" si="89"/>
        <v/>
      </c>
      <c r="BB7" s="3" t="str">
        <f t="shared" si="90"/>
        <v>N</v>
      </c>
      <c r="BC7" s="3" t="str">
        <f t="shared" si="91"/>
        <v>N</v>
      </c>
      <c r="BD7" s="3" t="str">
        <f t="shared" si="92"/>
        <v/>
      </c>
      <c r="BE7" s="3">
        <f t="shared" ref="BE7:BE69" si="166">IF(P7="J",0,IF(L7&lt;&gt;"",MAX(0,L7),MAX(0,K7)))</f>
        <v>0</v>
      </c>
      <c r="BF7" s="3" t="str">
        <f t="shared" si="93"/>
        <v/>
      </c>
      <c r="BG7" s="3" t="str">
        <f t="shared" si="94"/>
        <v/>
      </c>
      <c r="BH7" s="3" t="str">
        <f t="shared" si="95"/>
        <v>N</v>
      </c>
      <c r="BI7" s="24" t="str">
        <f t="shared" si="96"/>
        <v/>
      </c>
      <c r="BJ7" s="24" t="str">
        <f>IF(ISERROR(VLOOKUP($BD7,LOV_GWSGRP!A:A,1,0)),"N","J")</f>
        <v>N</v>
      </c>
      <c r="BK7" s="24" t="str">
        <f>IF(ISERROR(VLOOKUP($BD7,LOV_GWSGRP!D:D,1,0)),"N","J")</f>
        <v>N</v>
      </c>
      <c r="BL7" s="24" t="str">
        <f>IF(ISERROR(VLOOKUP($BD7,LOV_GWSGRP!G:G,1,0)),"N","J")</f>
        <v>N</v>
      </c>
      <c r="BM7" s="24" t="str">
        <f>IF(ISERROR(VLOOKUP($BD7,LOV_GWSGRP!M:M,1,0)),"N","J")</f>
        <v>N</v>
      </c>
      <c r="BN7" s="24" t="str">
        <f>IF(ISERROR(VLOOKUP($BD7,LOV_GWSGRP!P:P,1,0)),"N","J")</f>
        <v>N</v>
      </c>
      <c r="BO7" s="24" t="str">
        <f>IF(ISERROR(VLOOKUP($BD7,LOV_GWSGRP!S:S,1,0)),"N","J")</f>
        <v>N</v>
      </c>
      <c r="BP7" s="24" t="str">
        <f>IF(ISERROR(VLOOKUP($BD7,LOV_GWSGRP!V:V,1,0)),"N","J")</f>
        <v>N</v>
      </c>
      <c r="BQ7" s="24" t="str">
        <f>IF(ISERROR(VLOOKUP($BD7,LOV_GWSGRP!Y:Y,1,0)),"N","J")</f>
        <v>N</v>
      </c>
      <c r="BR7" s="24" t="str">
        <f>IF(ISERROR(VLOOKUP($BD7,LOV_GWSGRP!AB:AB,1,0)),"N","J")</f>
        <v>N</v>
      </c>
      <c r="BS7" s="24" t="str">
        <f>IF(ISERROR(VLOOKUP($BD7,LOV_GWSGRP!AE:AE,1,0)),"N","J")</f>
        <v>N</v>
      </c>
      <c r="BT7" s="24" t="str">
        <f>IF(ISERROR(VLOOKUP($BD7,LOV_GWSGRP!AH:AH,1,0)),"N","J")</f>
        <v>N</v>
      </c>
      <c r="BU7" s="24" t="str">
        <f>IF(ISERROR(VLOOKUP($BD7,LOV_GWSGRP!CJ:CJ,1,0)),"N","J")</f>
        <v>N</v>
      </c>
      <c r="BV7" s="24" t="str">
        <f>IF(ISERROR(VLOOKUP($BD7,LOV_GWSGRP!AN:AN,1,0)),"N","J")</f>
        <v>N</v>
      </c>
      <c r="BW7" s="24" t="str">
        <f>IF(ISERROR(VLOOKUP($BD7,LOV_GWSGRP!AQ:AQ,1,0)),"N","J")</f>
        <v>N</v>
      </c>
      <c r="BX7" s="24" t="str">
        <f>IF(ISERROR(VLOOKUP($BD7,LOV_GWSGRP!AT:AT,1,0)),"N","J")</f>
        <v>N</v>
      </c>
      <c r="BY7" s="24" t="str">
        <f>IF(ISERROR(VLOOKUP($BD7,LOV_GWSGRP!AW:AW,1,0)),"N","J")</f>
        <v>N</v>
      </c>
      <c r="BZ7" s="24" t="str">
        <f>IF(ISERROR(VLOOKUP($BD7,LOV_GWSGRP!AZ:AZ,1,0)),"N","J")</f>
        <v>N</v>
      </c>
      <c r="CA7" s="24" t="str">
        <f>IF(ISERROR(VLOOKUP($BD7,LOV_GWSGRP!BC:BC,1,0)),"N","J")</f>
        <v>N</v>
      </c>
      <c r="CB7" s="24" t="str">
        <f>IF(ISERROR(VLOOKUP($BD7,LOV_GWSGRP!BF:BF,1,0)),"N","J")</f>
        <v>N</v>
      </c>
      <c r="CC7" s="24" t="str">
        <f>IF(ISERROR(VLOOKUP($BD7,LOV_GWSGRP!BI:BI,1,0)),"N","J")</f>
        <v>N</v>
      </c>
      <c r="CD7" s="24" t="str">
        <f>IF(ISERROR(VLOOKUP($BD7,LOV_GWSGRP!J:J,1,0)),"N","J")</f>
        <v>N</v>
      </c>
      <c r="CE7" s="24" t="str">
        <f>IF(ISERROR(VLOOKUP($BD7,LOV_GWSGRP!BL:BL,1,0)),"N","J")</f>
        <v>N</v>
      </c>
      <c r="CF7" s="24"/>
      <c r="CG7" s="24" t="str">
        <f>IF(ISERROR(VLOOKUP($BD7,LOV_GWSGRP!BO:BO,1,0)),"N","J")</f>
        <v>N</v>
      </c>
      <c r="CH7" s="24" t="str">
        <f t="shared" si="97"/>
        <v>N</v>
      </c>
      <c r="CI7" s="24" t="str">
        <f>IF(ISERROR(VLOOKUP($BD7,GEWASCODE_GLMC8!F:F,1,0)),"N","J")</f>
        <v>N</v>
      </c>
      <c r="CJ7" s="24" t="str">
        <f>IF(COUNTIF($CI7:CI7,"J")&gt;0,"N",IF(ISERROR(VLOOKUP($BD7,GEWASCODE_GLMC8!G:G,1,0)),"N","J"))</f>
        <v>N</v>
      </c>
      <c r="CK7" s="24" t="str">
        <f>IF(COUNTIF($CI7:CJ7,"J")&gt;0,"N",IF(ISERROR(VLOOKUP($BD7,GEWASCODE_GLMC8!H:H,1,0)),"N","J"))</f>
        <v>N</v>
      </c>
      <c r="CL7" s="24" t="str">
        <f>IF(COUNTIF($CI7:CK7,"J")&gt;0,"N",IF(ISERROR(VLOOKUP($BD7,GEWASCODE_GLMC8!I:I,1,0)),"N","J"))</f>
        <v>N</v>
      </c>
      <c r="CM7" s="24" t="str">
        <f>IF(COUNTIF($CI7:CL7,"J")&gt;0,"N",IF(ISERROR(VLOOKUP($BD7,GEWASCODE_GLMC8!J:J,1,0)),"N","J"))</f>
        <v>N</v>
      </c>
      <c r="CN7" s="24" t="str">
        <f>IF(COUNTIF($CI7:CM7,"J")&gt;0,"N",IF(ISERROR(VLOOKUP($BD7,GEWASCODE_GLMC8!K:K,1,0)),"N","J"))</f>
        <v>N</v>
      </c>
      <c r="CO7" s="24" t="str">
        <f>IF(COUNTIF($CI7:CN7,"J")&gt;0,"N",IF(ISERROR(VLOOKUP($BD7,GEWASCODE_GLMC8!L:L,1,0)),"N","J"))</f>
        <v>N</v>
      </c>
      <c r="CP7" s="24" t="str">
        <f>IF(COUNTIF($CI7:CO7,"J")&gt;0,"N",IF(ISERROR(VLOOKUP($BD7,GEWASCODE_GLMC8!M:M,1,0)),"N","J"))</f>
        <v>N</v>
      </c>
      <c r="CQ7" s="24" t="str">
        <f>IF(COUNTIF($CI7:CP7,"J")&gt;0,"N",IF(ISERROR(VLOOKUP($BD7,GEWASCODE_GLMC8!N:N,1,0)),"N","J"))</f>
        <v>N</v>
      </c>
      <c r="CR7" s="24" t="str">
        <f>IF(COUNTIF($CI7:CQ7,"J")&gt;0,"N",IF(ISERROR(VLOOKUP($BD7,GEWASCODE_GLMC8!O:O,1,0)),"N","J"))</f>
        <v>N</v>
      </c>
      <c r="CS7" s="24" t="str">
        <f>IF(COUNTIF($CI7:CR7,"J")&gt;0,"N",IF(ISERROR(VLOOKUP($BD7,GEWASCODE_GLMC8!P:P,1,0)),"N","J"))</f>
        <v>N</v>
      </c>
      <c r="CT7" s="24" t="str">
        <f>IF(COUNTIF($CI7:CS7,"J")&gt;0,"N",IF(ISERROR(VLOOKUP($BD7,GEWASCODE_GLMC8!Q:Q,1,0)),"N","J"))</f>
        <v>N</v>
      </c>
      <c r="CU7" s="24" t="str">
        <f>IF(COUNTIF($CI7:CT7,"J")&gt;0,"N",IF(ISERROR(VLOOKUP($BD7,GEWASCODE_GLMC8!R:R,1,0)),"N","J"))</f>
        <v>N</v>
      </c>
      <c r="CV7" s="24" t="str">
        <f>IF(COUNTIF($CI7:CU7,"J")&gt;0,"N",IF(ISERROR(VLOOKUP($BD7,GEWASCODE_GLMC8!S:S,1,0)),"N","J"))</f>
        <v>N</v>
      </c>
      <c r="CW7" s="24" t="str">
        <f>IF(COUNTIF($CI7:CV7,"J")&gt;0,"N",IF(ISERROR(VLOOKUP($BD7,GEWASCODE_GLMC8!T:T,1,0)),"N","J"))</f>
        <v>N</v>
      </c>
      <c r="CX7" s="24" t="str">
        <f>IF(COUNTIF($CI7:CW7,"J")&gt;0,"N",IF(ISERROR(VLOOKUP($BD7,GEWASCODE_GLMC8!U:U,1,0)),"N","J"))</f>
        <v>N</v>
      </c>
      <c r="CY7" s="24" t="str">
        <f>IF(COUNTIF($CI7:CX7,"J")&gt;0,"N",IF(ISERROR(VLOOKUP($BD7,GEWASCODE_GLMC8!V:V,1,0)),"N","J"))</f>
        <v>N</v>
      </c>
      <c r="CZ7" s="24" t="str">
        <f>IF(COUNTIF($CI7:CY7,"J")&gt;0,"N",IF(ISERROR(VLOOKUP($BD7,GEWASCODE_GLMC8!W:W,1,0)),"N","J"))</f>
        <v>N</v>
      </c>
      <c r="DA7" s="24" t="str">
        <f>IF(COUNTIF($CI7:CZ7,"J")&gt;0,"N",IF(ISERROR(VLOOKUP($BD7,GEWASCODE_GLMC8!X:X,1,0)),"N","J"))</f>
        <v>N</v>
      </c>
      <c r="DB7" s="24" t="str">
        <f>IF(COUNTIF($CI7:DA7,"J")&gt;0,"N",IF(ISERROR(VLOOKUP($BD7,GEWASCODE_GLMC8!Y:Y,1,0)),"N","J"))</f>
        <v>N</v>
      </c>
      <c r="DC7" s="24" t="str">
        <f>IF(COUNTIF($CI7:DB7,"J")&gt;0,"N",IF(ISERROR(VLOOKUP($BD7,GEWASCODE_GLMC8!Z:Z,1,0)),"N","J"))</f>
        <v>N</v>
      </c>
      <c r="DD7" s="24" t="str">
        <f t="shared" si="98"/>
        <v>N</v>
      </c>
      <c r="DE7" s="3" t="str">
        <f t="shared" si="1"/>
        <v>N</v>
      </c>
      <c r="DF7" s="3" t="str">
        <f t="shared" si="2"/>
        <v>N</v>
      </c>
      <c r="DG7" s="3" t="str">
        <f t="shared" si="99"/>
        <v>N</v>
      </c>
      <c r="DH7" s="3" t="str">
        <f t="shared" si="100"/>
        <v>N</v>
      </c>
      <c r="DI7" s="3" t="str">
        <f t="shared" si="3"/>
        <v>N</v>
      </c>
      <c r="DJ7" s="3" t="str">
        <f t="shared" si="4"/>
        <v>N</v>
      </c>
      <c r="DK7" s="3">
        <f>0</f>
        <v>0</v>
      </c>
      <c r="DL7" s="3" t="str">
        <f t="shared" si="5"/>
        <v>N</v>
      </c>
      <c r="DM7" s="3" t="str">
        <f t="shared" si="6"/>
        <v>N</v>
      </c>
      <c r="DN7" t="str">
        <f>IF(AND($A7="J",COUNTIFS(activiteiten_perceel,percelen!$AZ7,activiteiten_maatregel_nr,percelen!DN$4,activiteiten_activiteit_voldoet_aan_voorwaarden,"J")&gt;0),DN$4,"")</f>
        <v/>
      </c>
      <c r="DO7" t="str">
        <f>IF(AND($A7="J",COUNTIFS(activiteiten_perceel,percelen!$AZ7,activiteiten_maatregel_nr,percelen!DO$4,activiteiten_activiteit_voldoet_aan_voorwaarden,"J")&gt;0),DO$4,"")</f>
        <v/>
      </c>
      <c r="DP7" t="str">
        <f>IF(AND($A7="J",COUNTIFS(activiteiten_perceel,percelen!$AZ7,activiteiten_maatregel_nr,percelen!DP$4,activiteiten_activiteit_voldoet_aan_voorwaarden,"J")&gt;0),DP$4,"")</f>
        <v/>
      </c>
      <c r="DQ7" t="str">
        <f>IF(AND($A7="J",COUNTIFS(activiteiten_perceel,percelen!$AZ7,activiteiten_maatregel_nr,percelen!DQ$4,activiteiten_activiteit_voldoet_aan_voorwaarden,"J")&gt;0),DQ$4,"")</f>
        <v/>
      </c>
      <c r="DR7" t="str">
        <f>IF(AND($A7="J",COUNTIFS(activiteiten_perceel,percelen!$AZ7,activiteiten_maatregel_nr,percelen!DR$4,activiteiten_activiteit_voldoet_aan_voorwaarden,"J")&gt;0),DR$4,"")</f>
        <v/>
      </c>
      <c r="DS7" t="str">
        <f>IF(AND($A7="J",COUNTIFS(activiteiten_perceel,percelen!$AZ7,activiteiten_maatregel_nr,percelen!DS$4,activiteiten_activiteit_voldoet_aan_voorwaarden,"J")&gt;0),DS$4,"")</f>
        <v/>
      </c>
      <c r="DT7" t="str">
        <f>IF(AND($A7="J",COUNTIFS(activiteiten_perceel,percelen!$AZ7,activiteiten_maatregel_nr,percelen!DT$4,activiteiten_activiteit_voldoet_aan_voorwaarden,"J")&gt;0),DT$4,"")</f>
        <v/>
      </c>
      <c r="DU7" t="str">
        <f>IF(AND($A7="J",COUNTIFS(activiteiten_perceel,percelen!$AZ7,activiteiten_maatregel_nr,percelen!DU$4,activiteiten_activiteit_voldoet_aan_voorwaarden,"J")&gt;0),DU$4,"")</f>
        <v/>
      </c>
      <c r="DV7" t="str">
        <f>IF(AND($A7="J",COUNTIFS(activiteiten_perceel,percelen!$AZ7,activiteiten_maatregel_nr,percelen!DV$4,activiteiten_activiteit_voldoet_aan_voorwaarden,"J")&gt;0),DV$4,"")</f>
        <v/>
      </c>
      <c r="DW7" t="str">
        <f>IF(AND($A7="J",COUNTIFS(activiteiten_perceel,percelen!$AZ7,activiteiten_maatregel_nr,percelen!DW$4,activiteiten_activiteit_voldoet_aan_voorwaarden,"J")&gt;0),DW$4,"")</f>
        <v/>
      </c>
      <c r="DX7" t="str">
        <f>IF(AND($A7="J",COUNTIFS(activiteiten_perceel,percelen!$AZ7,activiteiten_maatregel_nr,percelen!DX$4,activiteiten_activiteit_voldoet_aan_voorwaarden,"J")&gt;0),DX$4,"")</f>
        <v/>
      </c>
      <c r="DY7" t="str">
        <f>IF(AND($A7="J",COUNTIFS(activiteiten_perceel,percelen!$AZ7,activiteiten_maatregel_nr,percelen!DY$4,activiteiten_activiteit_voldoet_aan_voorwaarden,"J")&gt;0),DY$4,"")</f>
        <v/>
      </c>
      <c r="DZ7" t="str">
        <f>IF(AND($A7="J",COUNTIFS(activiteiten_perceel,percelen!$AZ7,activiteiten_maatregel_nr,percelen!DZ$4,activiteiten_activiteit_voldoet_aan_voorwaarden,"J")&gt;0),DZ$4,"")</f>
        <v/>
      </c>
      <c r="EA7" t="str">
        <f>IF(AND($A7="J",COUNTIFS(activiteiten_perceel,percelen!$AZ7,activiteiten_maatregel_nr,percelen!EA$4,activiteiten_activiteit_voldoet_aan_voorwaarden,"J")&gt;0),EA$4,"")</f>
        <v/>
      </c>
      <c r="EB7" t="str">
        <f>IF(AND($A7="J",COUNTIFS(activiteiten_perceel,percelen!$AZ7,activiteiten_maatregel_nr,percelen!EB$4,activiteiten_activiteit_voldoet_aan_voorwaarden,"J")&gt;0),EB$4,"")</f>
        <v/>
      </c>
      <c r="EC7" t="str">
        <f>IF(AND($A7="J",COUNTIFS(activiteiten_perceel,percelen!$AZ7,activiteiten_maatregel_nr,percelen!EC$4,activiteiten_activiteit_voldoet_aan_voorwaarden,"J")&gt;0),EC$4,"")</f>
        <v/>
      </c>
      <c r="ED7" t="str">
        <f>IF(AND($A7="J",COUNTIFS(activiteiten_perceel,percelen!$AZ7,activiteiten_maatregel_nr,percelen!ED$4,activiteiten_activiteit_voldoet_aan_voorwaarden,"J")&gt;0),ED$4,"")</f>
        <v/>
      </c>
      <c r="EE7" t="str">
        <f>IF(AND($A7="J",COUNTIFS(activiteiten_perceel,percelen!$AZ7,activiteiten_maatregel_nr,percelen!EE$4,activiteiten_activiteit_voldoet_aan_voorwaarden,"J")&gt;0),EE$4,"")</f>
        <v/>
      </c>
      <c r="EF7" t="str">
        <f>IF(AND($A7="J",COUNTIFS(activiteiten_perceel,percelen!$AZ7,activiteiten_maatregel_nr,percelen!EF$4,activiteiten_activiteit_voldoet_aan_voorwaarden,"J")&gt;0),EF$4,"")</f>
        <v/>
      </c>
      <c r="EG7" t="str">
        <f>IF(AND($A7="J",COUNTIFS(activiteiten_perceel,percelen!$AZ7,activiteiten_maatregel_nr,percelen!EG$4,activiteiten_activiteit_voldoet_aan_voorwaarden,"J")&gt;0),EG$4,"")</f>
        <v/>
      </c>
      <c r="EH7" t="str">
        <f>IF(AND($A7="J",COUNTIFS(activiteiten_perceel,percelen!$AZ7,activiteiten_maatregel_nr,percelen!EH$4,activiteiten_activiteit_voldoet_aan_voorwaarden,"J")&gt;0),EH$4,"")</f>
        <v/>
      </c>
      <c r="EI7" t="str">
        <f>IF(AND($A7="J",COUNTIFS(activiteiten_perceel,percelen!$AZ7,activiteiten_maatregel_nr,percelen!EI$4,activiteiten_activiteit_voldoet_aan_voorwaarden,"J")&gt;0),EI$4,"")</f>
        <v/>
      </c>
      <c r="EJ7">
        <f t="shared" si="101"/>
        <v>0</v>
      </c>
      <c r="EK7" t="str">
        <f t="shared" si="102"/>
        <v/>
      </c>
      <c r="EL7" t="str">
        <f t="shared" si="7"/>
        <v/>
      </c>
      <c r="EM7" t="str">
        <f t="shared" si="8"/>
        <v/>
      </c>
      <c r="EN7" t="str">
        <f t="shared" si="9"/>
        <v/>
      </c>
      <c r="EO7" t="str">
        <f t="shared" si="10"/>
        <v/>
      </c>
      <c r="EP7" t="str">
        <f t="shared" si="11"/>
        <v/>
      </c>
      <c r="EQ7" t="str">
        <f t="shared" si="12"/>
        <v/>
      </c>
      <c r="ER7" t="str">
        <f t="shared" si="13"/>
        <v/>
      </c>
      <c r="ES7" t="str">
        <f t="shared" si="14"/>
        <v/>
      </c>
      <c r="ET7" t="str">
        <f t="shared" si="15"/>
        <v/>
      </c>
      <c r="EU7" t="str">
        <f t="shared" si="16"/>
        <v/>
      </c>
      <c r="EV7" t="str">
        <f t="shared" si="17"/>
        <v/>
      </c>
      <c r="EW7" t="str">
        <f t="shared" si="103"/>
        <v>nvt</v>
      </c>
      <c r="EX7" t="str">
        <f t="shared" si="104"/>
        <v>nvt</v>
      </c>
      <c r="EY7" t="str">
        <f t="shared" si="105"/>
        <v>nvt</v>
      </c>
      <c r="EZ7" t="str">
        <f t="shared" si="106"/>
        <v>nvt</v>
      </c>
      <c r="FA7" t="str">
        <f t="shared" si="107"/>
        <v>nvt</v>
      </c>
      <c r="FB7" t="str">
        <f t="shared" si="108"/>
        <v>nvt</v>
      </c>
      <c r="FC7" t="str">
        <f t="shared" si="109"/>
        <v>nvt</v>
      </c>
      <c r="FD7" t="str">
        <f t="shared" si="110"/>
        <v>nvt</v>
      </c>
      <c r="FE7" t="str">
        <f>IF($EJ7=2,VLOOKUP(FD7,STAPELING!A:D,FE$1,0),"nvt")</f>
        <v>nvt</v>
      </c>
      <c r="FF7" t="str">
        <f t="shared" si="111"/>
        <v>nvt</v>
      </c>
      <c r="FG7" t="str">
        <f t="shared" si="112"/>
        <v>nvt</v>
      </c>
      <c r="FH7" t="str">
        <f t="shared" si="113"/>
        <v>nvt</v>
      </c>
      <c r="FI7" t="str">
        <f t="shared" si="114"/>
        <v>nvt</v>
      </c>
      <c r="FJ7" t="str">
        <f t="shared" si="115"/>
        <v>nvt</v>
      </c>
      <c r="FK7" t="str">
        <f t="shared" si="116"/>
        <v>nvt</v>
      </c>
      <c r="FL7" t="str">
        <f t="shared" si="117"/>
        <v>nvt</v>
      </c>
      <c r="FM7" t="str">
        <f t="shared" si="118"/>
        <v/>
      </c>
      <c r="FN7" t="str">
        <f>IF(ISERROR(VLOOKUP(FM7,STAPELING!I:AO,FN$1,0)),"N",VLOOKUP(FM7,STAPELING!I:AO,FN$1,0))</f>
        <v>J</v>
      </c>
      <c r="FO7" t="str">
        <f t="shared" si="119"/>
        <v>nvt</v>
      </c>
      <c r="FP7" t="str">
        <f t="shared" si="19"/>
        <v>nvt</v>
      </c>
      <c r="FQ7" t="str">
        <f t="shared" si="20"/>
        <v>nvt</v>
      </c>
      <c r="FR7" t="str">
        <f t="shared" si="21"/>
        <v>nvt</v>
      </c>
      <c r="FS7" t="str">
        <f t="shared" si="22"/>
        <v>nvt</v>
      </c>
      <c r="FT7" t="str">
        <f t="shared" si="23"/>
        <v>nvt</v>
      </c>
      <c r="FU7" t="str">
        <f t="shared" si="24"/>
        <v>nvt</v>
      </c>
      <c r="FV7" t="str">
        <f t="shared" si="25"/>
        <v>nvt</v>
      </c>
      <c r="FW7" t="str">
        <f t="shared" si="26"/>
        <v>nvt</v>
      </c>
      <c r="FX7" t="str">
        <f t="shared" si="27"/>
        <v>nvt</v>
      </c>
      <c r="FY7" t="str">
        <f t="shared" si="28"/>
        <v>nvt</v>
      </c>
      <c r="FZ7" t="str">
        <f t="shared" si="29"/>
        <v>nvt</v>
      </c>
      <c r="GA7" t="str">
        <f t="shared" si="30"/>
        <v>nvt</v>
      </c>
      <c r="GB7" t="str">
        <f>IF($EJ7&gt;2,IF(FO7="","zwart",VLOOKUP(FO7,STAPELING!J:AA,GB$1,0)),"nvt")</f>
        <v>nvt</v>
      </c>
      <c r="GC7" t="str">
        <f t="shared" si="120"/>
        <v>nvt</v>
      </c>
      <c r="GD7" t="str">
        <f t="shared" si="121"/>
        <v>nvt</v>
      </c>
      <c r="GE7" t="str">
        <f t="shared" si="122"/>
        <v>nvt</v>
      </c>
      <c r="GF7" t="str">
        <f t="shared" si="123"/>
        <v>nvt</v>
      </c>
      <c r="GG7" t="str">
        <f t="shared" si="124"/>
        <v>nvt</v>
      </c>
      <c r="GH7" t="str">
        <f t="shared" si="125"/>
        <v>nvt</v>
      </c>
      <c r="GI7" t="str">
        <f t="shared" si="126"/>
        <v>nvt</v>
      </c>
      <c r="GJ7" t="str">
        <f t="shared" si="127"/>
        <v>nvt</v>
      </c>
      <c r="GK7" t="str">
        <f t="shared" si="37"/>
        <v>nvt</v>
      </c>
      <c r="GL7" t="str">
        <f t="shared" si="38"/>
        <v>nvt</v>
      </c>
      <c r="GM7" t="str">
        <f t="shared" si="39"/>
        <v>nvt</v>
      </c>
      <c r="GN7" t="str">
        <f t="shared" si="40"/>
        <v>nvt</v>
      </c>
      <c r="GO7" t="str">
        <f t="shared" si="41"/>
        <v>nvt</v>
      </c>
      <c r="GP7" t="str">
        <f t="shared" si="42"/>
        <v>nvt</v>
      </c>
      <c r="GQ7" t="str">
        <f t="shared" si="43"/>
        <v>nvt</v>
      </c>
      <c r="GR7" t="str">
        <f t="shared" si="44"/>
        <v>nvt</v>
      </c>
      <c r="GS7" t="str">
        <f t="shared" si="45"/>
        <v>nvt</v>
      </c>
      <c r="GT7" t="str">
        <f t="shared" si="46"/>
        <v>nvt</v>
      </c>
      <c r="GU7" t="str">
        <f t="shared" si="47"/>
        <v>nvt</v>
      </c>
      <c r="GV7" t="str">
        <f t="shared" si="48"/>
        <v>nvt</v>
      </c>
      <c r="GW7" t="str">
        <f>IF($EJ7&gt;2,IF(GJ7="","zwart",VLOOKUP(GJ7,STAPELING!AB:AJ,GW$1,0)),"nvt")</f>
        <v>nvt</v>
      </c>
      <c r="GX7" t="str">
        <f t="shared" si="128"/>
        <v>nvt</v>
      </c>
      <c r="GY7" t="str">
        <f t="shared" si="129"/>
        <v>nvt</v>
      </c>
      <c r="GZ7" t="str">
        <f t="shared" si="130"/>
        <v>nvt</v>
      </c>
      <c r="HA7" t="str">
        <f t="shared" si="131"/>
        <v>nvt</v>
      </c>
      <c r="HB7" t="str">
        <f t="shared" si="132"/>
        <v>nvt</v>
      </c>
      <c r="HC7" t="str">
        <f t="shared" si="133"/>
        <v>nvt</v>
      </c>
      <c r="HD7" t="str">
        <f t="shared" si="134"/>
        <v>nvt</v>
      </c>
      <c r="HE7" t="str">
        <f t="shared" si="135"/>
        <v>nvt</v>
      </c>
      <c r="HF7" t="str">
        <f t="shared" si="136"/>
        <v>nvt</v>
      </c>
      <c r="HG7" t="str">
        <f t="shared" si="137"/>
        <v>nvt</v>
      </c>
      <c r="HH7" t="str">
        <f t="shared" si="138"/>
        <v>nvt</v>
      </c>
      <c r="HI7" t="str">
        <f t="shared" si="139"/>
        <v>nvt</v>
      </c>
      <c r="HJ7" t="str">
        <f t="shared" si="140"/>
        <v>nvt</v>
      </c>
      <c r="HK7" t="str">
        <f t="shared" si="141"/>
        <v>nvt</v>
      </c>
      <c r="HL7" t="str">
        <f t="shared" si="142"/>
        <v>nvt</v>
      </c>
      <c r="HM7" t="str">
        <f t="shared" si="60"/>
        <v>nvt</v>
      </c>
      <c r="HN7" t="str">
        <f t="shared" si="61"/>
        <v>nvt</v>
      </c>
      <c r="HO7" t="str">
        <f t="shared" si="62"/>
        <v>nvt</v>
      </c>
      <c r="HP7" t="str">
        <f t="shared" si="63"/>
        <v>nvt</v>
      </c>
      <c r="HQ7" t="str">
        <f t="shared" si="64"/>
        <v>nvt</v>
      </c>
      <c r="HR7" t="str">
        <f t="shared" si="65"/>
        <v>nvt</v>
      </c>
      <c r="HS7" t="str">
        <f t="shared" si="66"/>
        <v>nvt</v>
      </c>
      <c r="HT7" t="str">
        <f t="shared" si="67"/>
        <v>nvt</v>
      </c>
      <c r="HU7" t="str">
        <f t="shared" si="68"/>
        <v>nvt</v>
      </c>
      <c r="HV7" t="str">
        <f t="shared" si="69"/>
        <v>nvt</v>
      </c>
      <c r="HW7" t="str">
        <f t="shared" si="70"/>
        <v>nvt</v>
      </c>
      <c r="HX7" t="str">
        <f t="shared" si="71"/>
        <v>nvt</v>
      </c>
      <c r="HY7" t="str">
        <f>IF($EJ7&gt;2,IF(HL7="","zwart",VLOOKUP(HL7,STAPELING!AK:AN,HY$1,0)),"nvt")</f>
        <v>nvt</v>
      </c>
      <c r="HZ7" t="str">
        <f t="shared" si="143"/>
        <v>nvt</v>
      </c>
      <c r="IA7" t="str">
        <f t="shared" si="144"/>
        <v>nvt</v>
      </c>
      <c r="IB7" t="str">
        <f t="shared" si="145"/>
        <v>nvt</v>
      </c>
      <c r="IC7" t="str">
        <f t="shared" si="146"/>
        <v>nvt</v>
      </c>
      <c r="ID7" t="str">
        <f t="shared" si="147"/>
        <v>nvt</v>
      </c>
      <c r="IE7" t="str">
        <f t="shared" si="148"/>
        <v>nvt</v>
      </c>
      <c r="IF7" t="str">
        <f t="shared" si="149"/>
        <v>nvt</v>
      </c>
      <c r="IG7">
        <f t="shared" si="150"/>
        <v>0</v>
      </c>
      <c r="IH7">
        <f t="shared" si="151"/>
        <v>0</v>
      </c>
      <c r="II7">
        <f t="shared" si="152"/>
        <v>0</v>
      </c>
      <c r="IJ7">
        <f t="shared" si="153"/>
        <v>0</v>
      </c>
      <c r="IK7">
        <f t="shared" si="154"/>
        <v>0</v>
      </c>
      <c r="IL7">
        <f t="shared" si="155"/>
        <v>0</v>
      </c>
      <c r="IM7">
        <f t="shared" si="156"/>
        <v>0</v>
      </c>
      <c r="IN7">
        <f t="shared" si="157"/>
        <v>0</v>
      </c>
      <c r="IO7">
        <f t="shared" si="158"/>
        <v>0</v>
      </c>
      <c r="IP7">
        <f t="shared" si="159"/>
        <v>0</v>
      </c>
      <c r="IQ7">
        <f t="shared" si="160"/>
        <v>0</v>
      </c>
      <c r="IR7">
        <f t="shared" si="161"/>
        <v>0</v>
      </c>
      <c r="IS7">
        <f t="shared" si="162"/>
        <v>0</v>
      </c>
      <c r="IT7">
        <f t="shared" si="163"/>
        <v>0</v>
      </c>
      <c r="IU7" t="str">
        <f t="shared" si="164"/>
        <v>N</v>
      </c>
      <c r="IV7" t="str">
        <f t="shared" si="84"/>
        <v>N</v>
      </c>
      <c r="IW7" t="str">
        <f t="shared" si="165"/>
        <v>N</v>
      </c>
    </row>
    <row r="8" spans="1:257" x14ac:dyDescent="0.25">
      <c r="A8" t="str">
        <f>IF(ISERROR(VLOOKUP(E8,E$4:E7,1,0)),"J","N")</f>
        <v>N</v>
      </c>
      <c r="B8" s="8"/>
      <c r="C8" s="8"/>
      <c r="D8" s="25"/>
      <c r="E8" s="25" t="str">
        <f>IF(Invoer!B37="","",Invoer!B37)</f>
        <v/>
      </c>
      <c r="F8" s="25"/>
      <c r="G8" s="25"/>
      <c r="H8" s="25" t="str">
        <f>IF(AND($E8&lt;&gt;"",$A8="J"),Invoer!D37,"")</f>
        <v/>
      </c>
      <c r="I8" s="25"/>
      <c r="J8" s="26"/>
      <c r="K8" s="26" t="str">
        <f>IF(AND($E8&lt;&gt;"",$A8="J"),Invoer!L37,"")</f>
        <v/>
      </c>
      <c r="L8" s="26"/>
      <c r="M8" s="25"/>
      <c r="N8" s="152"/>
      <c r="O8" s="153"/>
      <c r="P8" s="25"/>
      <c r="Q8" s="25"/>
      <c r="R8" s="153"/>
      <c r="S8" s="154"/>
      <c r="T8" s="152"/>
      <c r="U8" s="153"/>
      <c r="V8" s="153"/>
      <c r="W8" s="59" t="str">
        <f>IF(AND($E8&lt;&gt;"",$A8="J",Invoer!R37&lt;&gt;""),VLOOKUP(Invoer!R37,NORM!$F$26:$H$29,3,0),"")</f>
        <v/>
      </c>
      <c r="X8" s="59"/>
      <c r="Y8" s="25" t="str">
        <f t="shared" si="85"/>
        <v/>
      </c>
      <c r="Z8" s="25"/>
      <c r="AA8" s="26" t="str">
        <f t="shared" si="86"/>
        <v/>
      </c>
      <c r="AB8" s="26"/>
      <c r="AC8" s="153"/>
      <c r="AD8" s="153"/>
      <c r="AE8" s="153"/>
      <c r="AF8" s="153"/>
      <c r="AG8" s="153"/>
      <c r="AH8" s="25"/>
      <c r="AI8" s="153"/>
      <c r="AJ8" s="153"/>
      <c r="AK8" s="153"/>
      <c r="AL8" s="153"/>
      <c r="AM8" s="25" t="str">
        <f>IF(AND($E8&lt;&gt;"",$A8="J"),IF(Invoer!X37="Ja","J",IF(Invoer!X37="Nee","N","")),"")</f>
        <v/>
      </c>
      <c r="AN8" s="153"/>
      <c r="AO8" s="153"/>
      <c r="AP8" s="153" t="s">
        <v>311</v>
      </c>
      <c r="AQ8" s="153" t="s">
        <v>311</v>
      </c>
      <c r="AR8" s="153" t="s">
        <v>312</v>
      </c>
      <c r="AS8" s="153" t="s">
        <v>312</v>
      </c>
      <c r="AT8" s="1" t="str">
        <f>IF(AND($E8&lt;&gt;"",$A8="J",Invoer!O37&lt;&gt;""),VLOOKUP(Invoer!O37,NORM!$F$31:$H$38,3,0),"")</f>
        <v/>
      </c>
      <c r="AU8" s="1"/>
      <c r="AV8" s="1" t="str">
        <f>IF(AND($E8&lt;&gt;"",$A8="J"),Invoer!AH37,"")</f>
        <v/>
      </c>
      <c r="AW8" s="1"/>
      <c r="AX8" s="1" t="str">
        <f t="shared" si="87"/>
        <v/>
      </c>
      <c r="AY8" s="1"/>
      <c r="AZ8" s="3" t="str">
        <f t="shared" si="88"/>
        <v/>
      </c>
      <c r="BA8" s="3" t="str">
        <f t="shared" si="89"/>
        <v/>
      </c>
      <c r="BB8" s="3" t="str">
        <f t="shared" si="90"/>
        <v>N</v>
      </c>
      <c r="BC8" s="3" t="str">
        <f t="shared" si="91"/>
        <v>N</v>
      </c>
      <c r="BD8" s="3" t="str">
        <f t="shared" si="92"/>
        <v/>
      </c>
      <c r="BE8" s="3">
        <f t="shared" si="166"/>
        <v>0</v>
      </c>
      <c r="BF8" s="3" t="str">
        <f t="shared" si="93"/>
        <v/>
      </c>
      <c r="BG8" s="3" t="str">
        <f t="shared" si="94"/>
        <v/>
      </c>
      <c r="BH8" s="3" t="str">
        <f t="shared" si="95"/>
        <v>N</v>
      </c>
      <c r="BI8" s="24" t="str">
        <f t="shared" si="96"/>
        <v/>
      </c>
      <c r="BJ8" s="24" t="str">
        <f>IF(ISERROR(VLOOKUP($BD8,LOV_GWSGRP!A:A,1,0)),"N","J")</f>
        <v>N</v>
      </c>
      <c r="BK8" s="24" t="str">
        <f>IF(ISERROR(VLOOKUP($BD8,LOV_GWSGRP!D:D,1,0)),"N","J")</f>
        <v>N</v>
      </c>
      <c r="BL8" s="24" t="str">
        <f>IF(ISERROR(VLOOKUP($BD8,LOV_GWSGRP!G:G,1,0)),"N","J")</f>
        <v>N</v>
      </c>
      <c r="BM8" s="24" t="str">
        <f>IF(ISERROR(VLOOKUP($BD8,LOV_GWSGRP!M:M,1,0)),"N","J")</f>
        <v>N</v>
      </c>
      <c r="BN8" s="24" t="str">
        <f>IF(ISERROR(VLOOKUP($BD8,LOV_GWSGRP!P:P,1,0)),"N","J")</f>
        <v>N</v>
      </c>
      <c r="BO8" s="24" t="str">
        <f>IF(ISERROR(VLOOKUP($BD8,LOV_GWSGRP!S:S,1,0)),"N","J")</f>
        <v>N</v>
      </c>
      <c r="BP8" s="24" t="str">
        <f>IF(ISERROR(VLOOKUP($BD8,LOV_GWSGRP!V:V,1,0)),"N","J")</f>
        <v>N</v>
      </c>
      <c r="BQ8" s="24" t="str">
        <f>IF(ISERROR(VLOOKUP($BD8,LOV_GWSGRP!Y:Y,1,0)),"N","J")</f>
        <v>N</v>
      </c>
      <c r="BR8" s="24" t="str">
        <f>IF(ISERROR(VLOOKUP($BD8,LOV_GWSGRP!AB:AB,1,0)),"N","J")</f>
        <v>N</v>
      </c>
      <c r="BS8" s="24" t="str">
        <f>IF(ISERROR(VLOOKUP($BD8,LOV_GWSGRP!AE:AE,1,0)),"N","J")</f>
        <v>N</v>
      </c>
      <c r="BT8" s="24" t="str">
        <f>IF(ISERROR(VLOOKUP($BD8,LOV_GWSGRP!AH:AH,1,0)),"N","J")</f>
        <v>N</v>
      </c>
      <c r="BU8" s="24" t="str">
        <f>IF(ISERROR(VLOOKUP($BD8,LOV_GWSGRP!CJ:CJ,1,0)),"N","J")</f>
        <v>N</v>
      </c>
      <c r="BV8" s="24" t="str">
        <f>IF(ISERROR(VLOOKUP($BD8,LOV_GWSGRP!AN:AN,1,0)),"N","J")</f>
        <v>N</v>
      </c>
      <c r="BW8" s="24" t="str">
        <f>IF(ISERROR(VLOOKUP($BD8,LOV_GWSGRP!AQ:AQ,1,0)),"N","J")</f>
        <v>N</v>
      </c>
      <c r="BX8" s="24" t="str">
        <f>IF(ISERROR(VLOOKUP($BD8,LOV_GWSGRP!AT:AT,1,0)),"N","J")</f>
        <v>N</v>
      </c>
      <c r="BY8" s="24" t="str">
        <f>IF(ISERROR(VLOOKUP($BD8,LOV_GWSGRP!AW:AW,1,0)),"N","J")</f>
        <v>N</v>
      </c>
      <c r="BZ8" s="24" t="str">
        <f>IF(ISERROR(VLOOKUP($BD8,LOV_GWSGRP!AZ:AZ,1,0)),"N","J")</f>
        <v>N</v>
      </c>
      <c r="CA8" s="24" t="str">
        <f>IF(ISERROR(VLOOKUP($BD8,LOV_GWSGRP!BC:BC,1,0)),"N","J")</f>
        <v>N</v>
      </c>
      <c r="CB8" s="24" t="str">
        <f>IF(ISERROR(VLOOKUP($BD8,LOV_GWSGRP!BF:BF,1,0)),"N","J")</f>
        <v>N</v>
      </c>
      <c r="CC8" s="24" t="str">
        <f>IF(ISERROR(VLOOKUP($BD8,LOV_GWSGRP!BI:BI,1,0)),"N","J")</f>
        <v>N</v>
      </c>
      <c r="CD8" s="24" t="str">
        <f>IF(ISERROR(VLOOKUP($BD8,LOV_GWSGRP!J:J,1,0)),"N","J")</f>
        <v>N</v>
      </c>
      <c r="CE8" s="24" t="str">
        <f>IF(ISERROR(VLOOKUP($BD8,LOV_GWSGRP!BL:BL,1,0)),"N","J")</f>
        <v>N</v>
      </c>
      <c r="CF8" s="24"/>
      <c r="CG8" s="24" t="str">
        <f>IF(ISERROR(VLOOKUP($BD8,LOV_GWSGRP!BO:BO,1,0)),"N","J")</f>
        <v>N</v>
      </c>
      <c r="CH8" s="24" t="str">
        <f t="shared" si="97"/>
        <v>N</v>
      </c>
      <c r="CI8" s="24" t="str">
        <f>IF(ISERROR(VLOOKUP($BD8,GEWASCODE_GLMC8!F:F,1,0)),"N","J")</f>
        <v>N</v>
      </c>
      <c r="CJ8" s="24" t="str">
        <f>IF(COUNTIF($CI8:CI8,"J")&gt;0,"N",IF(ISERROR(VLOOKUP($BD8,GEWASCODE_GLMC8!G:G,1,0)),"N","J"))</f>
        <v>N</v>
      </c>
      <c r="CK8" s="24" t="str">
        <f>IF(COUNTIF($CI8:CJ8,"J")&gt;0,"N",IF(ISERROR(VLOOKUP($BD8,GEWASCODE_GLMC8!H:H,1,0)),"N","J"))</f>
        <v>N</v>
      </c>
      <c r="CL8" s="24" t="str">
        <f>IF(COUNTIF($CI8:CK8,"J")&gt;0,"N",IF(ISERROR(VLOOKUP($BD8,GEWASCODE_GLMC8!I:I,1,0)),"N","J"))</f>
        <v>N</v>
      </c>
      <c r="CM8" s="24" t="str">
        <f>IF(COUNTIF($CI8:CL8,"J")&gt;0,"N",IF(ISERROR(VLOOKUP($BD8,GEWASCODE_GLMC8!J:J,1,0)),"N","J"))</f>
        <v>N</v>
      </c>
      <c r="CN8" s="24" t="str">
        <f>IF(COUNTIF($CI8:CM8,"J")&gt;0,"N",IF(ISERROR(VLOOKUP($BD8,GEWASCODE_GLMC8!K:K,1,0)),"N","J"))</f>
        <v>N</v>
      </c>
      <c r="CO8" s="24" t="str">
        <f>IF(COUNTIF($CI8:CN8,"J")&gt;0,"N",IF(ISERROR(VLOOKUP($BD8,GEWASCODE_GLMC8!L:L,1,0)),"N","J"))</f>
        <v>N</v>
      </c>
      <c r="CP8" s="24" t="str">
        <f>IF(COUNTIF($CI8:CO8,"J")&gt;0,"N",IF(ISERROR(VLOOKUP($BD8,GEWASCODE_GLMC8!M:M,1,0)),"N","J"))</f>
        <v>N</v>
      </c>
      <c r="CQ8" s="24" t="str">
        <f>IF(COUNTIF($CI8:CP8,"J")&gt;0,"N",IF(ISERROR(VLOOKUP($BD8,GEWASCODE_GLMC8!N:N,1,0)),"N","J"))</f>
        <v>N</v>
      </c>
      <c r="CR8" s="24" t="str">
        <f>IF(COUNTIF($CI8:CQ8,"J")&gt;0,"N",IF(ISERROR(VLOOKUP($BD8,GEWASCODE_GLMC8!O:O,1,0)),"N","J"))</f>
        <v>N</v>
      </c>
      <c r="CS8" s="24" t="str">
        <f>IF(COUNTIF($CI8:CR8,"J")&gt;0,"N",IF(ISERROR(VLOOKUP($BD8,GEWASCODE_GLMC8!P:P,1,0)),"N","J"))</f>
        <v>N</v>
      </c>
      <c r="CT8" s="24" t="str">
        <f>IF(COUNTIF($CI8:CS8,"J")&gt;0,"N",IF(ISERROR(VLOOKUP($BD8,GEWASCODE_GLMC8!Q:Q,1,0)),"N","J"))</f>
        <v>N</v>
      </c>
      <c r="CU8" s="24" t="str">
        <f>IF(COUNTIF($CI8:CT8,"J")&gt;0,"N",IF(ISERROR(VLOOKUP($BD8,GEWASCODE_GLMC8!R:R,1,0)),"N","J"))</f>
        <v>N</v>
      </c>
      <c r="CV8" s="24" t="str">
        <f>IF(COUNTIF($CI8:CU8,"J")&gt;0,"N",IF(ISERROR(VLOOKUP($BD8,GEWASCODE_GLMC8!S:S,1,0)),"N","J"))</f>
        <v>N</v>
      </c>
      <c r="CW8" s="24" t="str">
        <f>IF(COUNTIF($CI8:CV8,"J")&gt;0,"N",IF(ISERROR(VLOOKUP($BD8,GEWASCODE_GLMC8!T:T,1,0)),"N","J"))</f>
        <v>N</v>
      </c>
      <c r="CX8" s="24" t="str">
        <f>IF(COUNTIF($CI8:CW8,"J")&gt;0,"N",IF(ISERROR(VLOOKUP($BD8,GEWASCODE_GLMC8!U:U,1,0)),"N","J"))</f>
        <v>N</v>
      </c>
      <c r="CY8" s="24" t="str">
        <f>IF(COUNTIF($CI8:CX8,"J")&gt;0,"N",IF(ISERROR(VLOOKUP($BD8,GEWASCODE_GLMC8!V:V,1,0)),"N","J"))</f>
        <v>N</v>
      </c>
      <c r="CZ8" s="24" t="str">
        <f>IF(COUNTIF($CI8:CY8,"J")&gt;0,"N",IF(ISERROR(VLOOKUP($BD8,GEWASCODE_GLMC8!W:W,1,0)),"N","J"))</f>
        <v>N</v>
      </c>
      <c r="DA8" s="24" t="str">
        <f>IF(COUNTIF($CI8:CZ8,"J")&gt;0,"N",IF(ISERROR(VLOOKUP($BD8,GEWASCODE_GLMC8!X:X,1,0)),"N","J"))</f>
        <v>N</v>
      </c>
      <c r="DB8" s="24" t="str">
        <f>IF(COUNTIF($CI8:DA8,"J")&gt;0,"N",IF(ISERROR(VLOOKUP($BD8,GEWASCODE_GLMC8!Y:Y,1,0)),"N","J"))</f>
        <v>N</v>
      </c>
      <c r="DC8" s="24" t="str">
        <f>IF(COUNTIF($CI8:DB8,"J")&gt;0,"N",IF(ISERROR(VLOOKUP($BD8,GEWASCODE_GLMC8!Z:Z,1,0)),"N","J"))</f>
        <v>N</v>
      </c>
      <c r="DD8" s="24" t="str">
        <f t="shared" si="98"/>
        <v>N</v>
      </c>
      <c r="DE8" s="3" t="str">
        <f t="shared" si="1"/>
        <v>N</v>
      </c>
      <c r="DF8" s="3" t="str">
        <f t="shared" si="2"/>
        <v>N</v>
      </c>
      <c r="DG8" s="3" t="str">
        <f t="shared" si="99"/>
        <v>N</v>
      </c>
      <c r="DH8" s="3" t="str">
        <f t="shared" si="100"/>
        <v>N</v>
      </c>
      <c r="DI8" s="3" t="str">
        <f t="shared" si="3"/>
        <v>N</v>
      </c>
      <c r="DJ8" s="3" t="str">
        <f t="shared" si="4"/>
        <v>N</v>
      </c>
      <c r="DK8" s="3">
        <f>0</f>
        <v>0</v>
      </c>
      <c r="DL8" s="3" t="str">
        <f t="shared" si="5"/>
        <v>N</v>
      </c>
      <c r="DM8" s="3" t="str">
        <f t="shared" si="6"/>
        <v>N</v>
      </c>
      <c r="DN8" t="str">
        <f>IF(AND($A8="J",COUNTIFS(activiteiten_perceel,percelen!$AZ8,activiteiten_maatregel_nr,percelen!DN$4,activiteiten_activiteit_voldoet_aan_voorwaarden,"J")&gt;0),DN$4,"")</f>
        <v/>
      </c>
      <c r="DO8" t="str">
        <f>IF(AND($A8="J",COUNTIFS(activiteiten_perceel,percelen!$AZ8,activiteiten_maatregel_nr,percelen!DO$4,activiteiten_activiteit_voldoet_aan_voorwaarden,"J")&gt;0),DO$4,"")</f>
        <v/>
      </c>
      <c r="DP8" t="str">
        <f>IF(AND($A8="J",COUNTIFS(activiteiten_perceel,percelen!$AZ8,activiteiten_maatregel_nr,percelen!DP$4,activiteiten_activiteit_voldoet_aan_voorwaarden,"J")&gt;0),DP$4,"")</f>
        <v/>
      </c>
      <c r="DQ8" t="str">
        <f>IF(AND($A8="J",COUNTIFS(activiteiten_perceel,percelen!$AZ8,activiteiten_maatregel_nr,percelen!DQ$4,activiteiten_activiteit_voldoet_aan_voorwaarden,"J")&gt;0),DQ$4,"")</f>
        <v/>
      </c>
      <c r="DR8" t="str">
        <f>IF(AND($A8="J",COUNTIFS(activiteiten_perceel,percelen!$AZ8,activiteiten_maatregel_nr,percelen!DR$4,activiteiten_activiteit_voldoet_aan_voorwaarden,"J")&gt;0),DR$4,"")</f>
        <v/>
      </c>
      <c r="DS8" t="str">
        <f>IF(AND($A8="J",COUNTIFS(activiteiten_perceel,percelen!$AZ8,activiteiten_maatregel_nr,percelen!DS$4,activiteiten_activiteit_voldoet_aan_voorwaarden,"J")&gt;0),DS$4,"")</f>
        <v/>
      </c>
      <c r="DT8" t="str">
        <f>IF(AND($A8="J",COUNTIFS(activiteiten_perceel,percelen!$AZ8,activiteiten_maatregel_nr,percelen!DT$4,activiteiten_activiteit_voldoet_aan_voorwaarden,"J")&gt;0),DT$4,"")</f>
        <v/>
      </c>
      <c r="DU8" t="str">
        <f>IF(AND($A8="J",COUNTIFS(activiteiten_perceel,percelen!$AZ8,activiteiten_maatregel_nr,percelen!DU$4,activiteiten_activiteit_voldoet_aan_voorwaarden,"J")&gt;0),DU$4,"")</f>
        <v/>
      </c>
      <c r="DV8" t="str">
        <f>IF(AND($A8="J",COUNTIFS(activiteiten_perceel,percelen!$AZ8,activiteiten_maatregel_nr,percelen!DV$4,activiteiten_activiteit_voldoet_aan_voorwaarden,"J")&gt;0),DV$4,"")</f>
        <v/>
      </c>
      <c r="DW8" t="str">
        <f>IF(AND($A8="J",COUNTIFS(activiteiten_perceel,percelen!$AZ8,activiteiten_maatregel_nr,percelen!DW$4,activiteiten_activiteit_voldoet_aan_voorwaarden,"J")&gt;0),DW$4,"")</f>
        <v/>
      </c>
      <c r="DX8" t="str">
        <f>IF(AND($A8="J",COUNTIFS(activiteiten_perceel,percelen!$AZ8,activiteiten_maatregel_nr,percelen!DX$4,activiteiten_activiteit_voldoet_aan_voorwaarden,"J")&gt;0),DX$4,"")</f>
        <v/>
      </c>
      <c r="DY8" t="str">
        <f>IF(AND($A8="J",COUNTIFS(activiteiten_perceel,percelen!$AZ8,activiteiten_maatregel_nr,percelen!DY$4,activiteiten_activiteit_voldoet_aan_voorwaarden,"J")&gt;0),DY$4,"")</f>
        <v/>
      </c>
      <c r="DZ8" t="str">
        <f>IF(AND($A8="J",COUNTIFS(activiteiten_perceel,percelen!$AZ8,activiteiten_maatregel_nr,percelen!DZ$4,activiteiten_activiteit_voldoet_aan_voorwaarden,"J")&gt;0),DZ$4,"")</f>
        <v/>
      </c>
      <c r="EA8" t="str">
        <f>IF(AND($A8="J",COUNTIFS(activiteiten_perceel,percelen!$AZ8,activiteiten_maatregel_nr,percelen!EA$4,activiteiten_activiteit_voldoet_aan_voorwaarden,"J")&gt;0),EA$4,"")</f>
        <v/>
      </c>
      <c r="EB8" t="str">
        <f>IF(AND($A8="J",COUNTIFS(activiteiten_perceel,percelen!$AZ8,activiteiten_maatregel_nr,percelen!EB$4,activiteiten_activiteit_voldoet_aan_voorwaarden,"J")&gt;0),EB$4,"")</f>
        <v/>
      </c>
      <c r="EC8" t="str">
        <f>IF(AND($A8="J",COUNTIFS(activiteiten_perceel,percelen!$AZ8,activiteiten_maatregel_nr,percelen!EC$4,activiteiten_activiteit_voldoet_aan_voorwaarden,"J")&gt;0),EC$4,"")</f>
        <v/>
      </c>
      <c r="ED8" t="str">
        <f>IF(AND($A8="J",COUNTIFS(activiteiten_perceel,percelen!$AZ8,activiteiten_maatregel_nr,percelen!ED$4,activiteiten_activiteit_voldoet_aan_voorwaarden,"J")&gt;0),ED$4,"")</f>
        <v/>
      </c>
      <c r="EE8" t="str">
        <f>IF(AND($A8="J",COUNTIFS(activiteiten_perceel,percelen!$AZ8,activiteiten_maatregel_nr,percelen!EE$4,activiteiten_activiteit_voldoet_aan_voorwaarden,"J")&gt;0),EE$4,"")</f>
        <v/>
      </c>
      <c r="EF8" t="str">
        <f>IF(AND($A8="J",COUNTIFS(activiteiten_perceel,percelen!$AZ8,activiteiten_maatregel_nr,percelen!EF$4,activiteiten_activiteit_voldoet_aan_voorwaarden,"J")&gt;0),EF$4,"")</f>
        <v/>
      </c>
      <c r="EG8" t="str">
        <f>IF(AND($A8="J",COUNTIFS(activiteiten_perceel,percelen!$AZ8,activiteiten_maatregel_nr,percelen!EG$4,activiteiten_activiteit_voldoet_aan_voorwaarden,"J")&gt;0),EG$4,"")</f>
        <v/>
      </c>
      <c r="EH8" t="str">
        <f>IF(AND($A8="J",COUNTIFS(activiteiten_perceel,percelen!$AZ8,activiteiten_maatregel_nr,percelen!EH$4,activiteiten_activiteit_voldoet_aan_voorwaarden,"J")&gt;0),EH$4,"")</f>
        <v/>
      </c>
      <c r="EI8" t="str">
        <f>IF(AND($A8="J",COUNTIFS(activiteiten_perceel,percelen!$AZ8,activiteiten_maatregel_nr,percelen!EI$4,activiteiten_activiteit_voldoet_aan_voorwaarden,"J")&gt;0),EI$4,"")</f>
        <v/>
      </c>
      <c r="EJ8">
        <f t="shared" si="101"/>
        <v>0</v>
      </c>
      <c r="EK8" t="str">
        <f t="shared" si="102"/>
        <v/>
      </c>
      <c r="EL8" t="str">
        <f t="shared" si="7"/>
        <v/>
      </c>
      <c r="EM8" t="str">
        <f t="shared" si="8"/>
        <v/>
      </c>
      <c r="EN8" t="str">
        <f t="shared" si="9"/>
        <v/>
      </c>
      <c r="EO8" t="str">
        <f t="shared" si="10"/>
        <v/>
      </c>
      <c r="EP8" t="str">
        <f t="shared" si="11"/>
        <v/>
      </c>
      <c r="EQ8" t="str">
        <f t="shared" si="12"/>
        <v/>
      </c>
      <c r="ER8" t="str">
        <f t="shared" si="13"/>
        <v/>
      </c>
      <c r="ES8" t="str">
        <f t="shared" si="14"/>
        <v/>
      </c>
      <c r="ET8" t="str">
        <f t="shared" si="15"/>
        <v/>
      </c>
      <c r="EU8" t="str">
        <f t="shared" si="16"/>
        <v/>
      </c>
      <c r="EV8" t="str">
        <f t="shared" si="17"/>
        <v/>
      </c>
      <c r="EW8" t="str">
        <f t="shared" si="103"/>
        <v>nvt</v>
      </c>
      <c r="EX8" t="str">
        <f t="shared" si="104"/>
        <v>nvt</v>
      </c>
      <c r="EY8" t="str">
        <f t="shared" si="105"/>
        <v>nvt</v>
      </c>
      <c r="EZ8" t="str">
        <f t="shared" si="106"/>
        <v>nvt</v>
      </c>
      <c r="FA8" t="str">
        <f t="shared" si="107"/>
        <v>nvt</v>
      </c>
      <c r="FB8" t="str">
        <f t="shared" si="108"/>
        <v>nvt</v>
      </c>
      <c r="FC8" t="str">
        <f t="shared" si="109"/>
        <v>nvt</v>
      </c>
      <c r="FD8" t="str">
        <f t="shared" si="110"/>
        <v>nvt</v>
      </c>
      <c r="FE8" t="str">
        <f>IF($EJ8=2,VLOOKUP(FD8,STAPELING!A:D,FE$1,0),"nvt")</f>
        <v>nvt</v>
      </c>
      <c r="FF8" t="str">
        <f t="shared" si="111"/>
        <v>nvt</v>
      </c>
      <c r="FG8" t="str">
        <f t="shared" si="112"/>
        <v>nvt</v>
      </c>
      <c r="FH8" t="str">
        <f t="shared" si="113"/>
        <v>nvt</v>
      </c>
      <c r="FI8" t="str">
        <f t="shared" si="114"/>
        <v>nvt</v>
      </c>
      <c r="FJ8" t="str">
        <f t="shared" si="115"/>
        <v>nvt</v>
      </c>
      <c r="FK8" t="str">
        <f t="shared" si="116"/>
        <v>nvt</v>
      </c>
      <c r="FL8" t="str">
        <f t="shared" si="117"/>
        <v>nvt</v>
      </c>
      <c r="FM8" t="str">
        <f t="shared" si="118"/>
        <v/>
      </c>
      <c r="FN8" t="str">
        <f>IF(ISERROR(VLOOKUP(FM8,STAPELING!I:AO,FN$1,0)),"N",VLOOKUP(FM8,STAPELING!I:AO,FN$1,0))</f>
        <v>J</v>
      </c>
      <c r="FO8" t="str">
        <f t="shared" si="119"/>
        <v>nvt</v>
      </c>
      <c r="FP8" t="str">
        <f t="shared" si="19"/>
        <v>nvt</v>
      </c>
      <c r="FQ8" t="str">
        <f t="shared" si="20"/>
        <v>nvt</v>
      </c>
      <c r="FR8" t="str">
        <f t="shared" si="21"/>
        <v>nvt</v>
      </c>
      <c r="FS8" t="str">
        <f t="shared" si="22"/>
        <v>nvt</v>
      </c>
      <c r="FT8" t="str">
        <f t="shared" si="23"/>
        <v>nvt</v>
      </c>
      <c r="FU8" t="str">
        <f t="shared" si="24"/>
        <v>nvt</v>
      </c>
      <c r="FV8" t="str">
        <f t="shared" si="25"/>
        <v>nvt</v>
      </c>
      <c r="FW8" t="str">
        <f t="shared" si="26"/>
        <v>nvt</v>
      </c>
      <c r="FX8" t="str">
        <f t="shared" si="27"/>
        <v>nvt</v>
      </c>
      <c r="FY8" t="str">
        <f t="shared" si="28"/>
        <v>nvt</v>
      </c>
      <c r="FZ8" t="str">
        <f t="shared" si="29"/>
        <v>nvt</v>
      </c>
      <c r="GA8" t="str">
        <f t="shared" si="30"/>
        <v>nvt</v>
      </c>
      <c r="GB8" t="str">
        <f>IF($EJ8&gt;2,IF(FO8="","zwart",VLOOKUP(FO8,STAPELING!J:AA,GB$1,0)),"nvt")</f>
        <v>nvt</v>
      </c>
      <c r="GC8" t="str">
        <f t="shared" si="120"/>
        <v>nvt</v>
      </c>
      <c r="GD8" t="str">
        <f t="shared" si="121"/>
        <v>nvt</v>
      </c>
      <c r="GE8" t="str">
        <f t="shared" si="122"/>
        <v>nvt</v>
      </c>
      <c r="GF8" t="str">
        <f t="shared" si="123"/>
        <v>nvt</v>
      </c>
      <c r="GG8" t="str">
        <f t="shared" si="124"/>
        <v>nvt</v>
      </c>
      <c r="GH8" t="str">
        <f t="shared" si="125"/>
        <v>nvt</v>
      </c>
      <c r="GI8" t="str">
        <f t="shared" si="126"/>
        <v>nvt</v>
      </c>
      <c r="GJ8" t="str">
        <f t="shared" si="127"/>
        <v>nvt</v>
      </c>
      <c r="GK8" t="str">
        <f t="shared" si="37"/>
        <v>nvt</v>
      </c>
      <c r="GL8" t="str">
        <f t="shared" si="38"/>
        <v>nvt</v>
      </c>
      <c r="GM8" t="str">
        <f t="shared" si="39"/>
        <v>nvt</v>
      </c>
      <c r="GN8" t="str">
        <f t="shared" si="40"/>
        <v>nvt</v>
      </c>
      <c r="GO8" t="str">
        <f t="shared" si="41"/>
        <v>nvt</v>
      </c>
      <c r="GP8" t="str">
        <f t="shared" si="42"/>
        <v>nvt</v>
      </c>
      <c r="GQ8" t="str">
        <f t="shared" si="43"/>
        <v>nvt</v>
      </c>
      <c r="GR8" t="str">
        <f t="shared" si="44"/>
        <v>nvt</v>
      </c>
      <c r="GS8" t="str">
        <f t="shared" si="45"/>
        <v>nvt</v>
      </c>
      <c r="GT8" t="str">
        <f t="shared" si="46"/>
        <v>nvt</v>
      </c>
      <c r="GU8" t="str">
        <f t="shared" si="47"/>
        <v>nvt</v>
      </c>
      <c r="GV8" t="str">
        <f t="shared" si="48"/>
        <v>nvt</v>
      </c>
      <c r="GW8" t="str">
        <f>IF($EJ8&gt;2,IF(GJ8="","zwart",VLOOKUP(GJ8,STAPELING!AB:AJ,GW$1,0)),"nvt")</f>
        <v>nvt</v>
      </c>
      <c r="GX8" t="str">
        <f t="shared" si="128"/>
        <v>nvt</v>
      </c>
      <c r="GY8" t="str">
        <f t="shared" si="129"/>
        <v>nvt</v>
      </c>
      <c r="GZ8" t="str">
        <f t="shared" si="130"/>
        <v>nvt</v>
      </c>
      <c r="HA8" t="str">
        <f t="shared" si="131"/>
        <v>nvt</v>
      </c>
      <c r="HB8" t="str">
        <f t="shared" si="132"/>
        <v>nvt</v>
      </c>
      <c r="HC8" t="str">
        <f t="shared" si="133"/>
        <v>nvt</v>
      </c>
      <c r="HD8" t="str">
        <f t="shared" si="134"/>
        <v>nvt</v>
      </c>
      <c r="HE8" t="str">
        <f t="shared" si="135"/>
        <v>nvt</v>
      </c>
      <c r="HF8" t="str">
        <f t="shared" si="136"/>
        <v>nvt</v>
      </c>
      <c r="HG8" t="str">
        <f t="shared" si="137"/>
        <v>nvt</v>
      </c>
      <c r="HH8" t="str">
        <f t="shared" si="138"/>
        <v>nvt</v>
      </c>
      <c r="HI8" t="str">
        <f t="shared" si="139"/>
        <v>nvt</v>
      </c>
      <c r="HJ8" t="str">
        <f t="shared" si="140"/>
        <v>nvt</v>
      </c>
      <c r="HK8" t="str">
        <f t="shared" si="141"/>
        <v>nvt</v>
      </c>
      <c r="HL8" t="str">
        <f t="shared" si="142"/>
        <v>nvt</v>
      </c>
      <c r="HM8" t="str">
        <f t="shared" si="60"/>
        <v>nvt</v>
      </c>
      <c r="HN8" t="str">
        <f t="shared" si="61"/>
        <v>nvt</v>
      </c>
      <c r="HO8" t="str">
        <f t="shared" si="62"/>
        <v>nvt</v>
      </c>
      <c r="HP8" t="str">
        <f t="shared" si="63"/>
        <v>nvt</v>
      </c>
      <c r="HQ8" t="str">
        <f t="shared" si="64"/>
        <v>nvt</v>
      </c>
      <c r="HR8" t="str">
        <f t="shared" si="65"/>
        <v>nvt</v>
      </c>
      <c r="HS8" t="str">
        <f t="shared" si="66"/>
        <v>nvt</v>
      </c>
      <c r="HT8" t="str">
        <f t="shared" si="67"/>
        <v>nvt</v>
      </c>
      <c r="HU8" t="str">
        <f t="shared" si="68"/>
        <v>nvt</v>
      </c>
      <c r="HV8" t="str">
        <f t="shared" si="69"/>
        <v>nvt</v>
      </c>
      <c r="HW8" t="str">
        <f t="shared" si="70"/>
        <v>nvt</v>
      </c>
      <c r="HX8" t="str">
        <f t="shared" si="71"/>
        <v>nvt</v>
      </c>
      <c r="HY8" t="str">
        <f>IF($EJ8&gt;2,IF(HL8="","zwart",VLOOKUP(HL8,STAPELING!AK:AN,HY$1,0)),"nvt")</f>
        <v>nvt</v>
      </c>
      <c r="HZ8" t="str">
        <f t="shared" si="143"/>
        <v>nvt</v>
      </c>
      <c r="IA8" t="str">
        <f t="shared" si="144"/>
        <v>nvt</v>
      </c>
      <c r="IB8" t="str">
        <f t="shared" si="145"/>
        <v>nvt</v>
      </c>
      <c r="IC8" t="str">
        <f t="shared" si="146"/>
        <v>nvt</v>
      </c>
      <c r="ID8" t="str">
        <f t="shared" si="147"/>
        <v>nvt</v>
      </c>
      <c r="IE8" t="str">
        <f t="shared" si="148"/>
        <v>nvt</v>
      </c>
      <c r="IF8" t="str">
        <f t="shared" si="149"/>
        <v>nvt</v>
      </c>
      <c r="IG8">
        <f t="shared" si="150"/>
        <v>0</v>
      </c>
      <c r="IH8">
        <f t="shared" si="151"/>
        <v>0</v>
      </c>
      <c r="II8">
        <f t="shared" si="152"/>
        <v>0</v>
      </c>
      <c r="IJ8">
        <f t="shared" si="153"/>
        <v>0</v>
      </c>
      <c r="IK8">
        <f t="shared" si="154"/>
        <v>0</v>
      </c>
      <c r="IL8">
        <f t="shared" si="155"/>
        <v>0</v>
      </c>
      <c r="IM8">
        <f t="shared" si="156"/>
        <v>0</v>
      </c>
      <c r="IN8">
        <f t="shared" si="157"/>
        <v>0</v>
      </c>
      <c r="IO8">
        <f t="shared" si="158"/>
        <v>0</v>
      </c>
      <c r="IP8">
        <f t="shared" si="159"/>
        <v>0</v>
      </c>
      <c r="IQ8">
        <f t="shared" si="160"/>
        <v>0</v>
      </c>
      <c r="IR8">
        <f t="shared" si="161"/>
        <v>0</v>
      </c>
      <c r="IS8">
        <f t="shared" si="162"/>
        <v>0</v>
      </c>
      <c r="IT8">
        <f t="shared" si="163"/>
        <v>0</v>
      </c>
      <c r="IU8" t="str">
        <f t="shared" si="164"/>
        <v>N</v>
      </c>
      <c r="IV8" t="str">
        <f t="shared" si="84"/>
        <v>N</v>
      </c>
      <c r="IW8" t="str">
        <f t="shared" si="165"/>
        <v>N</v>
      </c>
    </row>
    <row r="9" spans="1:257" x14ac:dyDescent="0.25">
      <c r="A9" t="str">
        <f>IF(ISERROR(VLOOKUP(E9,E$4:E8,1,0)),"J","N")</f>
        <v>N</v>
      </c>
      <c r="B9" s="8"/>
      <c r="C9" s="8"/>
      <c r="D9" s="25"/>
      <c r="E9" s="25" t="str">
        <f>IF(Invoer!B38="","",Invoer!B38)</f>
        <v/>
      </c>
      <c r="F9" s="25"/>
      <c r="G9" s="25"/>
      <c r="H9" s="25" t="str">
        <f>IF(AND($E9&lt;&gt;"",$A9="J"),Invoer!D38,"")</f>
        <v/>
      </c>
      <c r="I9" s="25"/>
      <c r="J9" s="26"/>
      <c r="K9" s="26" t="str">
        <f>IF(AND($E9&lt;&gt;"",$A9="J"),Invoer!L38,"")</f>
        <v/>
      </c>
      <c r="L9" s="26"/>
      <c r="M9" s="25"/>
      <c r="N9" s="152"/>
      <c r="O9" s="153"/>
      <c r="P9" s="25"/>
      <c r="Q9" s="25"/>
      <c r="R9" s="153"/>
      <c r="S9" s="154"/>
      <c r="T9" s="152"/>
      <c r="U9" s="153"/>
      <c r="V9" s="153"/>
      <c r="W9" s="59" t="str">
        <f>IF(AND($E9&lt;&gt;"",$A9="J",Invoer!R38&lt;&gt;""),VLOOKUP(Invoer!R38,NORM!$F$26:$H$29,3,0),"")</f>
        <v/>
      </c>
      <c r="X9" s="59"/>
      <c r="Y9" s="25" t="str">
        <f t="shared" si="85"/>
        <v/>
      </c>
      <c r="Z9" s="25"/>
      <c r="AA9" s="26" t="str">
        <f t="shared" si="86"/>
        <v/>
      </c>
      <c r="AB9" s="26"/>
      <c r="AC9" s="153"/>
      <c r="AD9" s="153"/>
      <c r="AE9" s="153"/>
      <c r="AF9" s="153"/>
      <c r="AG9" s="153"/>
      <c r="AH9" s="25"/>
      <c r="AI9" s="153"/>
      <c r="AJ9" s="153"/>
      <c r="AK9" s="153"/>
      <c r="AL9" s="153"/>
      <c r="AM9" s="25" t="str">
        <f>IF(AND($E9&lt;&gt;"",$A9="J"),IF(Invoer!X38="Ja","J",IF(Invoer!X38="Nee","N","")),"")</f>
        <v/>
      </c>
      <c r="AN9" s="153"/>
      <c r="AO9" s="153"/>
      <c r="AP9" s="153" t="s">
        <v>311</v>
      </c>
      <c r="AQ9" s="153" t="s">
        <v>311</v>
      </c>
      <c r="AR9" s="153" t="s">
        <v>312</v>
      </c>
      <c r="AS9" s="153" t="s">
        <v>312</v>
      </c>
      <c r="AT9" s="1" t="str">
        <f>IF(AND($E9&lt;&gt;"",$A9="J",Invoer!O38&lt;&gt;""),VLOOKUP(Invoer!O38,NORM!$F$31:$H$38,3,0),"")</f>
        <v/>
      </c>
      <c r="AU9" s="1"/>
      <c r="AV9" s="1" t="str">
        <f>IF(AND($E9&lt;&gt;"",$A9="J"),Invoer!AH38,"")</f>
        <v/>
      </c>
      <c r="AW9" s="1"/>
      <c r="AX9" s="1" t="str">
        <f t="shared" si="87"/>
        <v/>
      </c>
      <c r="AY9" s="1"/>
      <c r="AZ9" s="3" t="str">
        <f t="shared" si="88"/>
        <v/>
      </c>
      <c r="BA9" s="3" t="str">
        <f t="shared" si="89"/>
        <v/>
      </c>
      <c r="BB9" s="3" t="str">
        <f t="shared" si="90"/>
        <v>N</v>
      </c>
      <c r="BC9" s="3" t="str">
        <f t="shared" si="91"/>
        <v>N</v>
      </c>
      <c r="BD9" s="3" t="str">
        <f t="shared" si="92"/>
        <v/>
      </c>
      <c r="BE9" s="3">
        <f t="shared" si="166"/>
        <v>0</v>
      </c>
      <c r="BF9" s="3" t="str">
        <f t="shared" si="93"/>
        <v/>
      </c>
      <c r="BG9" s="3" t="str">
        <f t="shared" si="94"/>
        <v/>
      </c>
      <c r="BH9" s="3" t="str">
        <f t="shared" si="95"/>
        <v>N</v>
      </c>
      <c r="BI9" s="24" t="str">
        <f t="shared" si="96"/>
        <v/>
      </c>
      <c r="BJ9" s="24" t="str">
        <f>IF(ISERROR(VLOOKUP($BD9,LOV_GWSGRP!A:A,1,0)),"N","J")</f>
        <v>N</v>
      </c>
      <c r="BK9" s="24" t="str">
        <f>IF(ISERROR(VLOOKUP($BD9,LOV_GWSGRP!D:D,1,0)),"N","J")</f>
        <v>N</v>
      </c>
      <c r="BL9" s="24" t="str">
        <f>IF(ISERROR(VLOOKUP($BD9,LOV_GWSGRP!G:G,1,0)),"N","J")</f>
        <v>N</v>
      </c>
      <c r="BM9" s="24" t="str">
        <f>IF(ISERROR(VLOOKUP($BD9,LOV_GWSGRP!M:M,1,0)),"N","J")</f>
        <v>N</v>
      </c>
      <c r="BN9" s="24" t="str">
        <f>IF(ISERROR(VLOOKUP($BD9,LOV_GWSGRP!P:P,1,0)),"N","J")</f>
        <v>N</v>
      </c>
      <c r="BO9" s="24" t="str">
        <f>IF(ISERROR(VLOOKUP($BD9,LOV_GWSGRP!S:S,1,0)),"N","J")</f>
        <v>N</v>
      </c>
      <c r="BP9" s="24" t="str">
        <f>IF(ISERROR(VLOOKUP($BD9,LOV_GWSGRP!V:V,1,0)),"N","J")</f>
        <v>N</v>
      </c>
      <c r="BQ9" s="24" t="str">
        <f>IF(ISERROR(VLOOKUP($BD9,LOV_GWSGRP!Y:Y,1,0)),"N","J")</f>
        <v>N</v>
      </c>
      <c r="BR9" s="24" t="str">
        <f>IF(ISERROR(VLOOKUP($BD9,LOV_GWSGRP!AB:AB,1,0)),"N","J")</f>
        <v>N</v>
      </c>
      <c r="BS9" s="24" t="str">
        <f>IF(ISERROR(VLOOKUP($BD9,LOV_GWSGRP!AE:AE,1,0)),"N","J")</f>
        <v>N</v>
      </c>
      <c r="BT9" s="24" t="str">
        <f>IF(ISERROR(VLOOKUP($BD9,LOV_GWSGRP!AH:AH,1,0)),"N","J")</f>
        <v>N</v>
      </c>
      <c r="BU9" s="24" t="str">
        <f>IF(ISERROR(VLOOKUP($BD9,LOV_GWSGRP!CJ:CJ,1,0)),"N","J")</f>
        <v>N</v>
      </c>
      <c r="BV9" s="24" t="str">
        <f>IF(ISERROR(VLOOKUP($BD9,LOV_GWSGRP!AN:AN,1,0)),"N","J")</f>
        <v>N</v>
      </c>
      <c r="BW9" s="24" t="str">
        <f>IF(ISERROR(VLOOKUP($BD9,LOV_GWSGRP!AQ:AQ,1,0)),"N","J")</f>
        <v>N</v>
      </c>
      <c r="BX9" s="24" t="str">
        <f>IF(ISERROR(VLOOKUP($BD9,LOV_GWSGRP!AT:AT,1,0)),"N","J")</f>
        <v>N</v>
      </c>
      <c r="BY9" s="24" t="str">
        <f>IF(ISERROR(VLOOKUP($BD9,LOV_GWSGRP!AW:AW,1,0)),"N","J")</f>
        <v>N</v>
      </c>
      <c r="BZ9" s="24" t="str">
        <f>IF(ISERROR(VLOOKUP($BD9,LOV_GWSGRP!AZ:AZ,1,0)),"N","J")</f>
        <v>N</v>
      </c>
      <c r="CA9" s="24" t="str">
        <f>IF(ISERROR(VLOOKUP($BD9,LOV_GWSGRP!BC:BC,1,0)),"N","J")</f>
        <v>N</v>
      </c>
      <c r="CB9" s="24" t="str">
        <f>IF(ISERROR(VLOOKUP($BD9,LOV_GWSGRP!BF:BF,1,0)),"N","J")</f>
        <v>N</v>
      </c>
      <c r="CC9" s="24" t="str">
        <f>IF(ISERROR(VLOOKUP($BD9,LOV_GWSGRP!BI:BI,1,0)),"N","J")</f>
        <v>N</v>
      </c>
      <c r="CD9" s="24" t="str">
        <f>IF(ISERROR(VLOOKUP($BD9,LOV_GWSGRP!J:J,1,0)),"N","J")</f>
        <v>N</v>
      </c>
      <c r="CE9" s="24" t="str">
        <f>IF(ISERROR(VLOOKUP($BD9,LOV_GWSGRP!BL:BL,1,0)),"N","J")</f>
        <v>N</v>
      </c>
      <c r="CF9" s="24"/>
      <c r="CG9" s="24" t="str">
        <f>IF(ISERROR(VLOOKUP($BD9,LOV_GWSGRP!BO:BO,1,0)),"N","J")</f>
        <v>N</v>
      </c>
      <c r="CH9" s="24" t="str">
        <f t="shared" si="97"/>
        <v>N</v>
      </c>
      <c r="CI9" s="24" t="str">
        <f>IF(ISERROR(VLOOKUP($BD9,GEWASCODE_GLMC8!F:F,1,0)),"N","J")</f>
        <v>N</v>
      </c>
      <c r="CJ9" s="24" t="str">
        <f>IF(COUNTIF($CI9:CI9,"J")&gt;0,"N",IF(ISERROR(VLOOKUP($BD9,GEWASCODE_GLMC8!G:G,1,0)),"N","J"))</f>
        <v>N</v>
      </c>
      <c r="CK9" s="24" t="str">
        <f>IF(COUNTIF($CI9:CJ9,"J")&gt;0,"N",IF(ISERROR(VLOOKUP($BD9,GEWASCODE_GLMC8!H:H,1,0)),"N","J"))</f>
        <v>N</v>
      </c>
      <c r="CL9" s="24" t="str">
        <f>IF(COUNTIF($CI9:CK9,"J")&gt;0,"N",IF(ISERROR(VLOOKUP($BD9,GEWASCODE_GLMC8!I:I,1,0)),"N","J"))</f>
        <v>N</v>
      </c>
      <c r="CM9" s="24" t="str">
        <f>IF(COUNTIF($CI9:CL9,"J")&gt;0,"N",IF(ISERROR(VLOOKUP($BD9,GEWASCODE_GLMC8!J:J,1,0)),"N","J"))</f>
        <v>N</v>
      </c>
      <c r="CN9" s="24" t="str">
        <f>IF(COUNTIF($CI9:CM9,"J")&gt;0,"N",IF(ISERROR(VLOOKUP($BD9,GEWASCODE_GLMC8!K:K,1,0)),"N","J"))</f>
        <v>N</v>
      </c>
      <c r="CO9" s="24" t="str">
        <f>IF(COUNTIF($CI9:CN9,"J")&gt;0,"N",IF(ISERROR(VLOOKUP($BD9,GEWASCODE_GLMC8!L:L,1,0)),"N","J"))</f>
        <v>N</v>
      </c>
      <c r="CP9" s="24" t="str">
        <f>IF(COUNTIF($CI9:CO9,"J")&gt;0,"N",IF(ISERROR(VLOOKUP($BD9,GEWASCODE_GLMC8!M:M,1,0)),"N","J"))</f>
        <v>N</v>
      </c>
      <c r="CQ9" s="24" t="str">
        <f>IF(COUNTIF($CI9:CP9,"J")&gt;0,"N",IF(ISERROR(VLOOKUP($BD9,GEWASCODE_GLMC8!N:N,1,0)),"N","J"))</f>
        <v>N</v>
      </c>
      <c r="CR9" s="24" t="str">
        <f>IF(COUNTIF($CI9:CQ9,"J")&gt;0,"N",IF(ISERROR(VLOOKUP($BD9,GEWASCODE_GLMC8!O:O,1,0)),"N","J"))</f>
        <v>N</v>
      </c>
      <c r="CS9" s="24" t="str">
        <f>IF(COUNTIF($CI9:CR9,"J")&gt;0,"N",IF(ISERROR(VLOOKUP($BD9,GEWASCODE_GLMC8!P:P,1,0)),"N","J"))</f>
        <v>N</v>
      </c>
      <c r="CT9" s="24" t="str">
        <f>IF(COUNTIF($CI9:CS9,"J")&gt;0,"N",IF(ISERROR(VLOOKUP($BD9,GEWASCODE_GLMC8!Q:Q,1,0)),"N","J"))</f>
        <v>N</v>
      </c>
      <c r="CU9" s="24" t="str">
        <f>IF(COUNTIF($CI9:CT9,"J")&gt;0,"N",IF(ISERROR(VLOOKUP($BD9,GEWASCODE_GLMC8!R:R,1,0)),"N","J"))</f>
        <v>N</v>
      </c>
      <c r="CV9" s="24" t="str">
        <f>IF(COUNTIF($CI9:CU9,"J")&gt;0,"N",IF(ISERROR(VLOOKUP($BD9,GEWASCODE_GLMC8!S:S,1,0)),"N","J"))</f>
        <v>N</v>
      </c>
      <c r="CW9" s="24" t="str">
        <f>IF(COUNTIF($CI9:CV9,"J")&gt;0,"N",IF(ISERROR(VLOOKUP($BD9,GEWASCODE_GLMC8!T:T,1,0)),"N","J"))</f>
        <v>N</v>
      </c>
      <c r="CX9" s="24" t="str">
        <f>IF(COUNTIF($CI9:CW9,"J")&gt;0,"N",IF(ISERROR(VLOOKUP($BD9,GEWASCODE_GLMC8!U:U,1,0)),"N","J"))</f>
        <v>N</v>
      </c>
      <c r="CY9" s="24" t="str">
        <f>IF(COUNTIF($CI9:CX9,"J")&gt;0,"N",IF(ISERROR(VLOOKUP($BD9,GEWASCODE_GLMC8!V:V,1,0)),"N","J"))</f>
        <v>N</v>
      </c>
      <c r="CZ9" s="24" t="str">
        <f>IF(COUNTIF($CI9:CY9,"J")&gt;0,"N",IF(ISERROR(VLOOKUP($BD9,GEWASCODE_GLMC8!W:W,1,0)),"N","J"))</f>
        <v>N</v>
      </c>
      <c r="DA9" s="24" t="str">
        <f>IF(COUNTIF($CI9:CZ9,"J")&gt;0,"N",IF(ISERROR(VLOOKUP($BD9,GEWASCODE_GLMC8!X:X,1,0)),"N","J"))</f>
        <v>N</v>
      </c>
      <c r="DB9" s="24" t="str">
        <f>IF(COUNTIF($CI9:DA9,"J")&gt;0,"N",IF(ISERROR(VLOOKUP($BD9,GEWASCODE_GLMC8!Y:Y,1,0)),"N","J"))</f>
        <v>N</v>
      </c>
      <c r="DC9" s="24" t="str">
        <f>IF(COUNTIF($CI9:DB9,"J")&gt;0,"N",IF(ISERROR(VLOOKUP($BD9,GEWASCODE_GLMC8!Z:Z,1,0)),"N","J"))</f>
        <v>N</v>
      </c>
      <c r="DD9" s="24" t="str">
        <f t="shared" si="98"/>
        <v>N</v>
      </c>
      <c r="DE9" s="3" t="str">
        <f t="shared" si="1"/>
        <v>N</v>
      </c>
      <c r="DF9" s="3" t="str">
        <f t="shared" si="2"/>
        <v>N</v>
      </c>
      <c r="DG9" s="3" t="str">
        <f t="shared" si="99"/>
        <v>N</v>
      </c>
      <c r="DH9" s="3" t="str">
        <f t="shared" si="100"/>
        <v>N</v>
      </c>
      <c r="DI9" s="3" t="str">
        <f t="shared" si="3"/>
        <v>N</v>
      </c>
      <c r="DJ9" s="3" t="str">
        <f t="shared" si="4"/>
        <v>N</v>
      </c>
      <c r="DK9" s="3">
        <f>0</f>
        <v>0</v>
      </c>
      <c r="DL9" s="3" t="str">
        <f t="shared" si="5"/>
        <v>N</v>
      </c>
      <c r="DM9" s="3" t="str">
        <f t="shared" si="6"/>
        <v>N</v>
      </c>
      <c r="DN9" t="str">
        <f>IF(AND($A9="J",COUNTIFS(activiteiten_perceel,percelen!$AZ9,activiteiten_maatregel_nr,percelen!DN$4,activiteiten_activiteit_voldoet_aan_voorwaarden,"J")&gt;0),DN$4,"")</f>
        <v/>
      </c>
      <c r="DO9" t="str">
        <f>IF(AND($A9="J",COUNTIFS(activiteiten_perceel,percelen!$AZ9,activiteiten_maatregel_nr,percelen!DO$4,activiteiten_activiteit_voldoet_aan_voorwaarden,"J")&gt;0),DO$4,"")</f>
        <v/>
      </c>
      <c r="DP9" t="str">
        <f>IF(AND($A9="J",COUNTIFS(activiteiten_perceel,percelen!$AZ9,activiteiten_maatregel_nr,percelen!DP$4,activiteiten_activiteit_voldoet_aan_voorwaarden,"J")&gt;0),DP$4,"")</f>
        <v/>
      </c>
      <c r="DQ9" t="str">
        <f>IF(AND($A9="J",COUNTIFS(activiteiten_perceel,percelen!$AZ9,activiteiten_maatregel_nr,percelen!DQ$4,activiteiten_activiteit_voldoet_aan_voorwaarden,"J")&gt;0),DQ$4,"")</f>
        <v/>
      </c>
      <c r="DR9" t="str">
        <f>IF(AND($A9="J",COUNTIFS(activiteiten_perceel,percelen!$AZ9,activiteiten_maatregel_nr,percelen!DR$4,activiteiten_activiteit_voldoet_aan_voorwaarden,"J")&gt;0),DR$4,"")</f>
        <v/>
      </c>
      <c r="DS9" t="str">
        <f>IF(AND($A9="J",COUNTIFS(activiteiten_perceel,percelen!$AZ9,activiteiten_maatregel_nr,percelen!DS$4,activiteiten_activiteit_voldoet_aan_voorwaarden,"J")&gt;0),DS$4,"")</f>
        <v/>
      </c>
      <c r="DT9" t="str">
        <f>IF(AND($A9="J",COUNTIFS(activiteiten_perceel,percelen!$AZ9,activiteiten_maatregel_nr,percelen!DT$4,activiteiten_activiteit_voldoet_aan_voorwaarden,"J")&gt;0),DT$4,"")</f>
        <v/>
      </c>
      <c r="DU9" t="str">
        <f>IF(AND($A9="J",COUNTIFS(activiteiten_perceel,percelen!$AZ9,activiteiten_maatregel_nr,percelen!DU$4,activiteiten_activiteit_voldoet_aan_voorwaarden,"J")&gt;0),DU$4,"")</f>
        <v/>
      </c>
      <c r="DV9" t="str">
        <f>IF(AND($A9="J",COUNTIFS(activiteiten_perceel,percelen!$AZ9,activiteiten_maatregel_nr,percelen!DV$4,activiteiten_activiteit_voldoet_aan_voorwaarden,"J")&gt;0),DV$4,"")</f>
        <v/>
      </c>
      <c r="DW9" t="str">
        <f>IF(AND($A9="J",COUNTIFS(activiteiten_perceel,percelen!$AZ9,activiteiten_maatregel_nr,percelen!DW$4,activiteiten_activiteit_voldoet_aan_voorwaarden,"J")&gt;0),DW$4,"")</f>
        <v/>
      </c>
      <c r="DX9" t="str">
        <f>IF(AND($A9="J",COUNTIFS(activiteiten_perceel,percelen!$AZ9,activiteiten_maatregel_nr,percelen!DX$4,activiteiten_activiteit_voldoet_aan_voorwaarden,"J")&gt;0),DX$4,"")</f>
        <v/>
      </c>
      <c r="DY9" t="str">
        <f>IF(AND($A9="J",COUNTIFS(activiteiten_perceel,percelen!$AZ9,activiteiten_maatregel_nr,percelen!DY$4,activiteiten_activiteit_voldoet_aan_voorwaarden,"J")&gt;0),DY$4,"")</f>
        <v/>
      </c>
      <c r="DZ9" t="str">
        <f>IF(AND($A9="J",COUNTIFS(activiteiten_perceel,percelen!$AZ9,activiteiten_maatregel_nr,percelen!DZ$4,activiteiten_activiteit_voldoet_aan_voorwaarden,"J")&gt;0),DZ$4,"")</f>
        <v/>
      </c>
      <c r="EA9" t="str">
        <f>IF(AND($A9="J",COUNTIFS(activiteiten_perceel,percelen!$AZ9,activiteiten_maatregel_nr,percelen!EA$4,activiteiten_activiteit_voldoet_aan_voorwaarden,"J")&gt;0),EA$4,"")</f>
        <v/>
      </c>
      <c r="EB9" t="str">
        <f>IF(AND($A9="J",COUNTIFS(activiteiten_perceel,percelen!$AZ9,activiteiten_maatregel_nr,percelen!EB$4,activiteiten_activiteit_voldoet_aan_voorwaarden,"J")&gt;0),EB$4,"")</f>
        <v/>
      </c>
      <c r="EC9" t="str">
        <f>IF(AND($A9="J",COUNTIFS(activiteiten_perceel,percelen!$AZ9,activiteiten_maatregel_nr,percelen!EC$4,activiteiten_activiteit_voldoet_aan_voorwaarden,"J")&gt;0),EC$4,"")</f>
        <v/>
      </c>
      <c r="ED9" t="str">
        <f>IF(AND($A9="J",COUNTIFS(activiteiten_perceel,percelen!$AZ9,activiteiten_maatregel_nr,percelen!ED$4,activiteiten_activiteit_voldoet_aan_voorwaarden,"J")&gt;0),ED$4,"")</f>
        <v/>
      </c>
      <c r="EE9" t="str">
        <f>IF(AND($A9="J",COUNTIFS(activiteiten_perceel,percelen!$AZ9,activiteiten_maatregel_nr,percelen!EE$4,activiteiten_activiteit_voldoet_aan_voorwaarden,"J")&gt;0),EE$4,"")</f>
        <v/>
      </c>
      <c r="EF9" t="str">
        <f>IF(AND($A9="J",COUNTIFS(activiteiten_perceel,percelen!$AZ9,activiteiten_maatregel_nr,percelen!EF$4,activiteiten_activiteit_voldoet_aan_voorwaarden,"J")&gt;0),EF$4,"")</f>
        <v/>
      </c>
      <c r="EG9" t="str">
        <f>IF(AND($A9="J",COUNTIFS(activiteiten_perceel,percelen!$AZ9,activiteiten_maatregel_nr,percelen!EG$4,activiteiten_activiteit_voldoet_aan_voorwaarden,"J")&gt;0),EG$4,"")</f>
        <v/>
      </c>
      <c r="EH9" t="str">
        <f>IF(AND($A9="J",COUNTIFS(activiteiten_perceel,percelen!$AZ9,activiteiten_maatregel_nr,percelen!EH$4,activiteiten_activiteit_voldoet_aan_voorwaarden,"J")&gt;0),EH$4,"")</f>
        <v/>
      </c>
      <c r="EI9" t="str">
        <f>IF(AND($A9="J",COUNTIFS(activiteiten_perceel,percelen!$AZ9,activiteiten_maatregel_nr,percelen!EI$4,activiteiten_activiteit_voldoet_aan_voorwaarden,"J")&gt;0),EI$4,"")</f>
        <v/>
      </c>
      <c r="EJ9">
        <f t="shared" si="101"/>
        <v>0</v>
      </c>
      <c r="EK9" t="str">
        <f t="shared" si="102"/>
        <v/>
      </c>
      <c r="EL9" t="str">
        <f t="shared" si="7"/>
        <v/>
      </c>
      <c r="EM9" t="str">
        <f t="shared" si="8"/>
        <v/>
      </c>
      <c r="EN9" t="str">
        <f t="shared" si="9"/>
        <v/>
      </c>
      <c r="EO9" t="str">
        <f t="shared" si="10"/>
        <v/>
      </c>
      <c r="EP9" t="str">
        <f t="shared" si="11"/>
        <v/>
      </c>
      <c r="EQ9" t="str">
        <f t="shared" si="12"/>
        <v/>
      </c>
      <c r="ER9" t="str">
        <f t="shared" si="13"/>
        <v/>
      </c>
      <c r="ES9" t="str">
        <f t="shared" si="14"/>
        <v/>
      </c>
      <c r="ET9" t="str">
        <f t="shared" si="15"/>
        <v/>
      </c>
      <c r="EU9" t="str">
        <f t="shared" si="16"/>
        <v/>
      </c>
      <c r="EV9" t="str">
        <f t="shared" si="17"/>
        <v/>
      </c>
      <c r="EW9" t="str">
        <f t="shared" si="103"/>
        <v>nvt</v>
      </c>
      <c r="EX9" t="str">
        <f t="shared" si="104"/>
        <v>nvt</v>
      </c>
      <c r="EY9" t="str">
        <f t="shared" si="105"/>
        <v>nvt</v>
      </c>
      <c r="EZ9" t="str">
        <f t="shared" si="106"/>
        <v>nvt</v>
      </c>
      <c r="FA9" t="str">
        <f t="shared" si="107"/>
        <v>nvt</v>
      </c>
      <c r="FB9" t="str">
        <f t="shared" si="108"/>
        <v>nvt</v>
      </c>
      <c r="FC9" t="str">
        <f t="shared" si="109"/>
        <v>nvt</v>
      </c>
      <c r="FD9" t="str">
        <f t="shared" si="110"/>
        <v>nvt</v>
      </c>
      <c r="FE9" t="str">
        <f>IF($EJ9=2,VLOOKUP(FD9,STAPELING!A:D,FE$1,0),"nvt")</f>
        <v>nvt</v>
      </c>
      <c r="FF9" t="str">
        <f t="shared" si="111"/>
        <v>nvt</v>
      </c>
      <c r="FG9" t="str">
        <f t="shared" si="112"/>
        <v>nvt</v>
      </c>
      <c r="FH9" t="str">
        <f t="shared" si="113"/>
        <v>nvt</v>
      </c>
      <c r="FI9" t="str">
        <f t="shared" si="114"/>
        <v>nvt</v>
      </c>
      <c r="FJ9" t="str">
        <f t="shared" si="115"/>
        <v>nvt</v>
      </c>
      <c r="FK9" t="str">
        <f t="shared" si="116"/>
        <v>nvt</v>
      </c>
      <c r="FL9" t="str">
        <f t="shared" si="117"/>
        <v>nvt</v>
      </c>
      <c r="FM9" t="str">
        <f t="shared" si="118"/>
        <v/>
      </c>
      <c r="FN9" t="str">
        <f>IF(ISERROR(VLOOKUP(FM9,STAPELING!I:AO,FN$1,0)),"N",VLOOKUP(FM9,STAPELING!I:AO,FN$1,0))</f>
        <v>J</v>
      </c>
      <c r="FO9" t="str">
        <f t="shared" si="119"/>
        <v>nvt</v>
      </c>
      <c r="FP9" t="str">
        <f t="shared" si="19"/>
        <v>nvt</v>
      </c>
      <c r="FQ9" t="str">
        <f t="shared" si="20"/>
        <v>nvt</v>
      </c>
      <c r="FR9" t="str">
        <f t="shared" si="21"/>
        <v>nvt</v>
      </c>
      <c r="FS9" t="str">
        <f t="shared" si="22"/>
        <v>nvt</v>
      </c>
      <c r="FT9" t="str">
        <f t="shared" si="23"/>
        <v>nvt</v>
      </c>
      <c r="FU9" t="str">
        <f t="shared" si="24"/>
        <v>nvt</v>
      </c>
      <c r="FV9" t="str">
        <f t="shared" si="25"/>
        <v>nvt</v>
      </c>
      <c r="FW9" t="str">
        <f t="shared" si="26"/>
        <v>nvt</v>
      </c>
      <c r="FX9" t="str">
        <f t="shared" si="27"/>
        <v>nvt</v>
      </c>
      <c r="FY9" t="str">
        <f t="shared" si="28"/>
        <v>nvt</v>
      </c>
      <c r="FZ9" t="str">
        <f t="shared" si="29"/>
        <v>nvt</v>
      </c>
      <c r="GA9" t="str">
        <f t="shared" si="30"/>
        <v>nvt</v>
      </c>
      <c r="GB9" t="str">
        <f>IF($EJ9&gt;2,IF(FO9="","zwart",VLOOKUP(FO9,STAPELING!J:AA,GB$1,0)),"nvt")</f>
        <v>nvt</v>
      </c>
      <c r="GC9" t="str">
        <f t="shared" si="120"/>
        <v>nvt</v>
      </c>
      <c r="GD9" t="str">
        <f t="shared" si="121"/>
        <v>nvt</v>
      </c>
      <c r="GE9" t="str">
        <f t="shared" si="122"/>
        <v>nvt</v>
      </c>
      <c r="GF9" t="str">
        <f t="shared" si="123"/>
        <v>nvt</v>
      </c>
      <c r="GG9" t="str">
        <f t="shared" si="124"/>
        <v>nvt</v>
      </c>
      <c r="GH9" t="str">
        <f t="shared" si="125"/>
        <v>nvt</v>
      </c>
      <c r="GI9" t="str">
        <f t="shared" si="126"/>
        <v>nvt</v>
      </c>
      <c r="GJ9" t="str">
        <f t="shared" si="127"/>
        <v>nvt</v>
      </c>
      <c r="GK9" t="str">
        <f t="shared" si="37"/>
        <v>nvt</v>
      </c>
      <c r="GL9" t="str">
        <f t="shared" si="38"/>
        <v>nvt</v>
      </c>
      <c r="GM9" t="str">
        <f t="shared" si="39"/>
        <v>nvt</v>
      </c>
      <c r="GN9" t="str">
        <f t="shared" si="40"/>
        <v>nvt</v>
      </c>
      <c r="GO9" t="str">
        <f t="shared" si="41"/>
        <v>nvt</v>
      </c>
      <c r="GP9" t="str">
        <f t="shared" si="42"/>
        <v>nvt</v>
      </c>
      <c r="GQ9" t="str">
        <f t="shared" si="43"/>
        <v>nvt</v>
      </c>
      <c r="GR9" t="str">
        <f t="shared" si="44"/>
        <v>nvt</v>
      </c>
      <c r="GS9" t="str">
        <f t="shared" si="45"/>
        <v>nvt</v>
      </c>
      <c r="GT9" t="str">
        <f t="shared" si="46"/>
        <v>nvt</v>
      </c>
      <c r="GU9" t="str">
        <f t="shared" si="47"/>
        <v>nvt</v>
      </c>
      <c r="GV9" t="str">
        <f t="shared" si="48"/>
        <v>nvt</v>
      </c>
      <c r="GW9" t="str">
        <f>IF($EJ9&gt;2,IF(GJ9="","zwart",VLOOKUP(GJ9,STAPELING!AB:AJ,GW$1,0)),"nvt")</f>
        <v>nvt</v>
      </c>
      <c r="GX9" t="str">
        <f t="shared" si="128"/>
        <v>nvt</v>
      </c>
      <c r="GY9" t="str">
        <f t="shared" si="129"/>
        <v>nvt</v>
      </c>
      <c r="GZ9" t="str">
        <f t="shared" si="130"/>
        <v>nvt</v>
      </c>
      <c r="HA9" t="str">
        <f t="shared" si="131"/>
        <v>nvt</v>
      </c>
      <c r="HB9" t="str">
        <f t="shared" si="132"/>
        <v>nvt</v>
      </c>
      <c r="HC9" t="str">
        <f t="shared" si="133"/>
        <v>nvt</v>
      </c>
      <c r="HD9" t="str">
        <f t="shared" si="134"/>
        <v>nvt</v>
      </c>
      <c r="HE9" t="str">
        <f t="shared" si="135"/>
        <v>nvt</v>
      </c>
      <c r="HF9" t="str">
        <f t="shared" si="136"/>
        <v>nvt</v>
      </c>
      <c r="HG9" t="str">
        <f t="shared" si="137"/>
        <v>nvt</v>
      </c>
      <c r="HH9" t="str">
        <f t="shared" si="138"/>
        <v>nvt</v>
      </c>
      <c r="HI9" t="str">
        <f t="shared" si="139"/>
        <v>nvt</v>
      </c>
      <c r="HJ9" t="str">
        <f t="shared" si="140"/>
        <v>nvt</v>
      </c>
      <c r="HK9" t="str">
        <f t="shared" si="141"/>
        <v>nvt</v>
      </c>
      <c r="HL9" t="str">
        <f t="shared" si="142"/>
        <v>nvt</v>
      </c>
      <c r="HM9" t="str">
        <f t="shared" si="60"/>
        <v>nvt</v>
      </c>
      <c r="HN9" t="str">
        <f t="shared" si="61"/>
        <v>nvt</v>
      </c>
      <c r="HO9" t="str">
        <f t="shared" si="62"/>
        <v>nvt</v>
      </c>
      <c r="HP9" t="str">
        <f t="shared" si="63"/>
        <v>nvt</v>
      </c>
      <c r="HQ9" t="str">
        <f t="shared" si="64"/>
        <v>nvt</v>
      </c>
      <c r="HR9" t="str">
        <f t="shared" si="65"/>
        <v>nvt</v>
      </c>
      <c r="HS9" t="str">
        <f t="shared" si="66"/>
        <v>nvt</v>
      </c>
      <c r="HT9" t="str">
        <f t="shared" si="67"/>
        <v>nvt</v>
      </c>
      <c r="HU9" t="str">
        <f t="shared" si="68"/>
        <v>nvt</v>
      </c>
      <c r="HV9" t="str">
        <f t="shared" si="69"/>
        <v>nvt</v>
      </c>
      <c r="HW9" t="str">
        <f t="shared" si="70"/>
        <v>nvt</v>
      </c>
      <c r="HX9" t="str">
        <f t="shared" si="71"/>
        <v>nvt</v>
      </c>
      <c r="HY9" t="str">
        <f>IF($EJ9&gt;2,IF(HL9="","zwart",VLOOKUP(HL9,STAPELING!AK:AN,HY$1,0)),"nvt")</f>
        <v>nvt</v>
      </c>
      <c r="HZ9" t="str">
        <f t="shared" si="143"/>
        <v>nvt</v>
      </c>
      <c r="IA9" t="str">
        <f t="shared" si="144"/>
        <v>nvt</v>
      </c>
      <c r="IB9" t="str">
        <f t="shared" si="145"/>
        <v>nvt</v>
      </c>
      <c r="IC9" t="str">
        <f t="shared" si="146"/>
        <v>nvt</v>
      </c>
      <c r="ID9" t="str">
        <f t="shared" si="147"/>
        <v>nvt</v>
      </c>
      <c r="IE9" t="str">
        <f t="shared" si="148"/>
        <v>nvt</v>
      </c>
      <c r="IF9" t="str">
        <f t="shared" si="149"/>
        <v>nvt</v>
      </c>
      <c r="IG9">
        <f t="shared" si="150"/>
        <v>0</v>
      </c>
      <c r="IH9">
        <f t="shared" si="151"/>
        <v>0</v>
      </c>
      <c r="II9">
        <f t="shared" si="152"/>
        <v>0</v>
      </c>
      <c r="IJ9">
        <f t="shared" si="153"/>
        <v>0</v>
      </c>
      <c r="IK9">
        <f t="shared" si="154"/>
        <v>0</v>
      </c>
      <c r="IL9">
        <f t="shared" si="155"/>
        <v>0</v>
      </c>
      <c r="IM9">
        <f t="shared" si="156"/>
        <v>0</v>
      </c>
      <c r="IN9">
        <f t="shared" si="157"/>
        <v>0</v>
      </c>
      <c r="IO9">
        <f t="shared" si="158"/>
        <v>0</v>
      </c>
      <c r="IP9">
        <f t="shared" si="159"/>
        <v>0</v>
      </c>
      <c r="IQ9">
        <f t="shared" si="160"/>
        <v>0</v>
      </c>
      <c r="IR9">
        <f t="shared" si="161"/>
        <v>0</v>
      </c>
      <c r="IS9">
        <f t="shared" si="162"/>
        <v>0</v>
      </c>
      <c r="IT9">
        <f t="shared" si="163"/>
        <v>0</v>
      </c>
      <c r="IU9" t="str">
        <f t="shared" si="164"/>
        <v>N</v>
      </c>
      <c r="IV9" t="str">
        <f t="shared" si="84"/>
        <v>N</v>
      </c>
      <c r="IW9" t="str">
        <f t="shared" si="165"/>
        <v>N</v>
      </c>
    </row>
    <row r="10" spans="1:257" x14ac:dyDescent="0.25">
      <c r="A10" t="str">
        <f>IF(ISERROR(VLOOKUP(E10,E$4:E9,1,0)),"J","N")</f>
        <v>N</v>
      </c>
      <c r="B10" s="8"/>
      <c r="C10" s="8"/>
      <c r="D10" s="25"/>
      <c r="E10" s="25" t="str">
        <f>IF(Invoer!B39="","",Invoer!B39)</f>
        <v/>
      </c>
      <c r="F10" s="25"/>
      <c r="G10" s="25"/>
      <c r="H10" s="25" t="str">
        <f>IF(AND($E10&lt;&gt;"",$A10="J"),Invoer!D39,"")</f>
        <v/>
      </c>
      <c r="I10" s="25"/>
      <c r="J10" s="26"/>
      <c r="K10" s="26" t="str">
        <f>IF(AND($E10&lt;&gt;"",$A10="J"),Invoer!L39,"")</f>
        <v/>
      </c>
      <c r="L10" s="26"/>
      <c r="M10" s="25"/>
      <c r="N10" s="152"/>
      <c r="O10" s="153"/>
      <c r="P10" s="25"/>
      <c r="Q10" s="25"/>
      <c r="R10" s="153"/>
      <c r="S10" s="154"/>
      <c r="T10" s="152"/>
      <c r="U10" s="153"/>
      <c r="V10" s="153"/>
      <c r="W10" s="59" t="str">
        <f>IF(AND($E10&lt;&gt;"",$A10="J",Invoer!R39&lt;&gt;""),VLOOKUP(Invoer!R39,NORM!$F$26:$H$29,3,0),"")</f>
        <v/>
      </c>
      <c r="X10" s="59"/>
      <c r="Y10" s="25" t="str">
        <f t="shared" si="85"/>
        <v/>
      </c>
      <c r="Z10" s="25"/>
      <c r="AA10" s="26" t="str">
        <f t="shared" si="86"/>
        <v/>
      </c>
      <c r="AB10" s="26"/>
      <c r="AC10" s="153"/>
      <c r="AD10" s="153"/>
      <c r="AE10" s="153"/>
      <c r="AF10" s="153"/>
      <c r="AG10" s="153"/>
      <c r="AH10" s="25"/>
      <c r="AI10" s="153"/>
      <c r="AJ10" s="153"/>
      <c r="AK10" s="153"/>
      <c r="AL10" s="153"/>
      <c r="AM10" s="25" t="str">
        <f>IF(AND($E10&lt;&gt;"",$A10="J"),IF(Invoer!X39="Ja","J",IF(Invoer!X39="Nee","N","")),"")</f>
        <v/>
      </c>
      <c r="AN10" s="153"/>
      <c r="AO10" s="153"/>
      <c r="AP10" s="153" t="s">
        <v>311</v>
      </c>
      <c r="AQ10" s="153" t="s">
        <v>311</v>
      </c>
      <c r="AR10" s="153" t="s">
        <v>312</v>
      </c>
      <c r="AS10" s="153" t="s">
        <v>312</v>
      </c>
      <c r="AT10" s="1" t="str">
        <f>IF(AND($E10&lt;&gt;"",$A10="J",Invoer!O39&lt;&gt;""),VLOOKUP(Invoer!O39,NORM!$F$31:$H$38,3,0),"")</f>
        <v/>
      </c>
      <c r="AU10" s="1"/>
      <c r="AV10" s="1" t="str">
        <f>IF(AND($E10&lt;&gt;"",$A10="J"),Invoer!AH39,"")</f>
        <v/>
      </c>
      <c r="AW10" s="1"/>
      <c r="AX10" s="1" t="str">
        <f t="shared" si="87"/>
        <v/>
      </c>
      <c r="AY10" s="1"/>
      <c r="AZ10" s="3" t="str">
        <f t="shared" si="88"/>
        <v/>
      </c>
      <c r="BA10" s="3" t="str">
        <f t="shared" si="89"/>
        <v/>
      </c>
      <c r="BB10" s="3" t="str">
        <f t="shared" si="90"/>
        <v>N</v>
      </c>
      <c r="BC10" s="3" t="str">
        <f t="shared" si="91"/>
        <v>N</v>
      </c>
      <c r="BD10" s="3" t="str">
        <f t="shared" si="92"/>
        <v/>
      </c>
      <c r="BE10" s="3">
        <f t="shared" si="166"/>
        <v>0</v>
      </c>
      <c r="BF10" s="3" t="str">
        <f t="shared" si="93"/>
        <v/>
      </c>
      <c r="BG10" s="3" t="str">
        <f t="shared" si="94"/>
        <v/>
      </c>
      <c r="BH10" s="3" t="str">
        <f t="shared" si="95"/>
        <v>N</v>
      </c>
      <c r="BI10" s="24" t="str">
        <f t="shared" si="96"/>
        <v/>
      </c>
      <c r="BJ10" s="24" t="str">
        <f>IF(ISERROR(VLOOKUP($BD10,LOV_GWSGRP!A:A,1,0)),"N","J")</f>
        <v>N</v>
      </c>
      <c r="BK10" s="24" t="str">
        <f>IF(ISERROR(VLOOKUP($BD10,LOV_GWSGRP!D:D,1,0)),"N","J")</f>
        <v>N</v>
      </c>
      <c r="BL10" s="24" t="str">
        <f>IF(ISERROR(VLOOKUP($BD10,LOV_GWSGRP!G:G,1,0)),"N","J")</f>
        <v>N</v>
      </c>
      <c r="BM10" s="24" t="str">
        <f>IF(ISERROR(VLOOKUP($BD10,LOV_GWSGRP!M:M,1,0)),"N","J")</f>
        <v>N</v>
      </c>
      <c r="BN10" s="24" t="str">
        <f>IF(ISERROR(VLOOKUP($BD10,LOV_GWSGRP!P:P,1,0)),"N","J")</f>
        <v>N</v>
      </c>
      <c r="BO10" s="24" t="str">
        <f>IF(ISERROR(VLOOKUP($BD10,LOV_GWSGRP!S:S,1,0)),"N","J")</f>
        <v>N</v>
      </c>
      <c r="BP10" s="24" t="str">
        <f>IF(ISERROR(VLOOKUP($BD10,LOV_GWSGRP!V:V,1,0)),"N","J")</f>
        <v>N</v>
      </c>
      <c r="BQ10" s="24" t="str">
        <f>IF(ISERROR(VLOOKUP($BD10,LOV_GWSGRP!Y:Y,1,0)),"N","J")</f>
        <v>N</v>
      </c>
      <c r="BR10" s="24" t="str">
        <f>IF(ISERROR(VLOOKUP($BD10,LOV_GWSGRP!AB:AB,1,0)),"N","J")</f>
        <v>N</v>
      </c>
      <c r="BS10" s="24" t="str">
        <f>IF(ISERROR(VLOOKUP($BD10,LOV_GWSGRP!AE:AE,1,0)),"N","J")</f>
        <v>N</v>
      </c>
      <c r="BT10" s="24" t="str">
        <f>IF(ISERROR(VLOOKUP($BD10,LOV_GWSGRP!AH:AH,1,0)),"N","J")</f>
        <v>N</v>
      </c>
      <c r="BU10" s="24" t="str">
        <f>IF(ISERROR(VLOOKUP($BD10,LOV_GWSGRP!CJ:CJ,1,0)),"N","J")</f>
        <v>N</v>
      </c>
      <c r="BV10" s="24" t="str">
        <f>IF(ISERROR(VLOOKUP($BD10,LOV_GWSGRP!AN:AN,1,0)),"N","J")</f>
        <v>N</v>
      </c>
      <c r="BW10" s="24" t="str">
        <f>IF(ISERROR(VLOOKUP($BD10,LOV_GWSGRP!AQ:AQ,1,0)),"N","J")</f>
        <v>N</v>
      </c>
      <c r="BX10" s="24" t="str">
        <f>IF(ISERROR(VLOOKUP($BD10,LOV_GWSGRP!AT:AT,1,0)),"N","J")</f>
        <v>N</v>
      </c>
      <c r="BY10" s="24" t="str">
        <f>IF(ISERROR(VLOOKUP($BD10,LOV_GWSGRP!AW:AW,1,0)),"N","J")</f>
        <v>N</v>
      </c>
      <c r="BZ10" s="24" t="str">
        <f>IF(ISERROR(VLOOKUP($BD10,LOV_GWSGRP!AZ:AZ,1,0)),"N","J")</f>
        <v>N</v>
      </c>
      <c r="CA10" s="24" t="str">
        <f>IF(ISERROR(VLOOKUP($BD10,LOV_GWSGRP!BC:BC,1,0)),"N","J")</f>
        <v>N</v>
      </c>
      <c r="CB10" s="24" t="str">
        <f>IF(ISERROR(VLOOKUP($BD10,LOV_GWSGRP!BF:BF,1,0)),"N","J")</f>
        <v>N</v>
      </c>
      <c r="CC10" s="24" t="str">
        <f>IF(ISERROR(VLOOKUP($BD10,LOV_GWSGRP!BI:BI,1,0)),"N","J")</f>
        <v>N</v>
      </c>
      <c r="CD10" s="24" t="str">
        <f>IF(ISERROR(VLOOKUP($BD10,LOV_GWSGRP!J:J,1,0)),"N","J")</f>
        <v>N</v>
      </c>
      <c r="CE10" s="24" t="str">
        <f>IF(ISERROR(VLOOKUP($BD10,LOV_GWSGRP!BL:BL,1,0)),"N","J")</f>
        <v>N</v>
      </c>
      <c r="CF10" s="24"/>
      <c r="CG10" s="24" t="str">
        <f>IF(ISERROR(VLOOKUP($BD10,LOV_GWSGRP!BO:BO,1,0)),"N","J")</f>
        <v>N</v>
      </c>
      <c r="CH10" s="24" t="str">
        <f t="shared" si="97"/>
        <v>N</v>
      </c>
      <c r="CI10" s="24" t="str">
        <f>IF(ISERROR(VLOOKUP($BD10,GEWASCODE_GLMC8!F:F,1,0)),"N","J")</f>
        <v>N</v>
      </c>
      <c r="CJ10" s="24" t="str">
        <f>IF(COUNTIF($CI10:CI10,"J")&gt;0,"N",IF(ISERROR(VLOOKUP($BD10,GEWASCODE_GLMC8!G:G,1,0)),"N","J"))</f>
        <v>N</v>
      </c>
      <c r="CK10" s="24" t="str">
        <f>IF(COUNTIF($CI10:CJ10,"J")&gt;0,"N",IF(ISERROR(VLOOKUP($BD10,GEWASCODE_GLMC8!H:H,1,0)),"N","J"))</f>
        <v>N</v>
      </c>
      <c r="CL10" s="24" t="str">
        <f>IF(COUNTIF($CI10:CK10,"J")&gt;0,"N",IF(ISERROR(VLOOKUP($BD10,GEWASCODE_GLMC8!I:I,1,0)),"N","J"))</f>
        <v>N</v>
      </c>
      <c r="CM10" s="24" t="str">
        <f>IF(COUNTIF($CI10:CL10,"J")&gt;0,"N",IF(ISERROR(VLOOKUP($BD10,GEWASCODE_GLMC8!J:J,1,0)),"N","J"))</f>
        <v>N</v>
      </c>
      <c r="CN10" s="24" t="str">
        <f>IF(COUNTIF($CI10:CM10,"J")&gt;0,"N",IF(ISERROR(VLOOKUP($BD10,GEWASCODE_GLMC8!K:K,1,0)),"N","J"))</f>
        <v>N</v>
      </c>
      <c r="CO10" s="24" t="str">
        <f>IF(COUNTIF($CI10:CN10,"J")&gt;0,"N",IF(ISERROR(VLOOKUP($BD10,GEWASCODE_GLMC8!L:L,1,0)),"N","J"))</f>
        <v>N</v>
      </c>
      <c r="CP10" s="24" t="str">
        <f>IF(COUNTIF($CI10:CO10,"J")&gt;0,"N",IF(ISERROR(VLOOKUP($BD10,GEWASCODE_GLMC8!M:M,1,0)),"N","J"))</f>
        <v>N</v>
      </c>
      <c r="CQ10" s="24" t="str">
        <f>IF(COUNTIF($CI10:CP10,"J")&gt;0,"N",IF(ISERROR(VLOOKUP($BD10,GEWASCODE_GLMC8!N:N,1,0)),"N","J"))</f>
        <v>N</v>
      </c>
      <c r="CR10" s="24" t="str">
        <f>IF(COUNTIF($CI10:CQ10,"J")&gt;0,"N",IF(ISERROR(VLOOKUP($BD10,GEWASCODE_GLMC8!O:O,1,0)),"N","J"))</f>
        <v>N</v>
      </c>
      <c r="CS10" s="24" t="str">
        <f>IF(COUNTIF($CI10:CR10,"J")&gt;0,"N",IF(ISERROR(VLOOKUP($BD10,GEWASCODE_GLMC8!P:P,1,0)),"N","J"))</f>
        <v>N</v>
      </c>
      <c r="CT10" s="24" t="str">
        <f>IF(COUNTIF($CI10:CS10,"J")&gt;0,"N",IF(ISERROR(VLOOKUP($BD10,GEWASCODE_GLMC8!Q:Q,1,0)),"N","J"))</f>
        <v>N</v>
      </c>
      <c r="CU10" s="24" t="str">
        <f>IF(COUNTIF($CI10:CT10,"J")&gt;0,"N",IF(ISERROR(VLOOKUP($BD10,GEWASCODE_GLMC8!R:R,1,0)),"N","J"))</f>
        <v>N</v>
      </c>
      <c r="CV10" s="24" t="str">
        <f>IF(COUNTIF($CI10:CU10,"J")&gt;0,"N",IF(ISERROR(VLOOKUP($BD10,GEWASCODE_GLMC8!S:S,1,0)),"N","J"))</f>
        <v>N</v>
      </c>
      <c r="CW10" s="24" t="str">
        <f>IF(COUNTIF($CI10:CV10,"J")&gt;0,"N",IF(ISERROR(VLOOKUP($BD10,GEWASCODE_GLMC8!T:T,1,0)),"N","J"))</f>
        <v>N</v>
      </c>
      <c r="CX10" s="24" t="str">
        <f>IF(COUNTIF($CI10:CW10,"J")&gt;0,"N",IF(ISERROR(VLOOKUP($BD10,GEWASCODE_GLMC8!U:U,1,0)),"N","J"))</f>
        <v>N</v>
      </c>
      <c r="CY10" s="24" t="str">
        <f>IF(COUNTIF($CI10:CX10,"J")&gt;0,"N",IF(ISERROR(VLOOKUP($BD10,GEWASCODE_GLMC8!V:V,1,0)),"N","J"))</f>
        <v>N</v>
      </c>
      <c r="CZ10" s="24" t="str">
        <f>IF(COUNTIF($CI10:CY10,"J")&gt;0,"N",IF(ISERROR(VLOOKUP($BD10,GEWASCODE_GLMC8!W:W,1,0)),"N","J"))</f>
        <v>N</v>
      </c>
      <c r="DA10" s="24" t="str">
        <f>IF(COUNTIF($CI10:CZ10,"J")&gt;0,"N",IF(ISERROR(VLOOKUP($BD10,GEWASCODE_GLMC8!X:X,1,0)),"N","J"))</f>
        <v>N</v>
      </c>
      <c r="DB10" s="24" t="str">
        <f>IF(COUNTIF($CI10:DA10,"J")&gt;0,"N",IF(ISERROR(VLOOKUP($BD10,GEWASCODE_GLMC8!Y:Y,1,0)),"N","J"))</f>
        <v>N</v>
      </c>
      <c r="DC10" s="24" t="str">
        <f>IF(COUNTIF($CI10:DB10,"J")&gt;0,"N",IF(ISERROR(VLOOKUP($BD10,GEWASCODE_GLMC8!Z:Z,1,0)),"N","J"))</f>
        <v>N</v>
      </c>
      <c r="DD10" s="24" t="str">
        <f t="shared" si="98"/>
        <v>N</v>
      </c>
      <c r="DE10" s="3" t="str">
        <f t="shared" si="1"/>
        <v>N</v>
      </c>
      <c r="DF10" s="3" t="str">
        <f t="shared" si="2"/>
        <v>N</v>
      </c>
      <c r="DG10" s="3" t="str">
        <f t="shared" si="99"/>
        <v>N</v>
      </c>
      <c r="DH10" s="3" t="str">
        <f t="shared" si="100"/>
        <v>N</v>
      </c>
      <c r="DI10" s="3" t="str">
        <f t="shared" si="3"/>
        <v>N</v>
      </c>
      <c r="DJ10" s="3" t="str">
        <f t="shared" si="4"/>
        <v>N</v>
      </c>
      <c r="DK10" s="3">
        <f>0</f>
        <v>0</v>
      </c>
      <c r="DL10" s="3" t="str">
        <f t="shared" si="5"/>
        <v>N</v>
      </c>
      <c r="DM10" s="3" t="str">
        <f t="shared" si="6"/>
        <v>N</v>
      </c>
      <c r="DN10" t="str">
        <f>IF(AND($A10="J",COUNTIFS(activiteiten_perceel,percelen!$AZ10,activiteiten_maatregel_nr,percelen!DN$4,activiteiten_activiteit_voldoet_aan_voorwaarden,"J")&gt;0),DN$4,"")</f>
        <v/>
      </c>
      <c r="DO10" t="str">
        <f>IF(AND($A10="J",COUNTIFS(activiteiten_perceel,percelen!$AZ10,activiteiten_maatregel_nr,percelen!DO$4,activiteiten_activiteit_voldoet_aan_voorwaarden,"J")&gt;0),DO$4,"")</f>
        <v/>
      </c>
      <c r="DP10" t="str">
        <f>IF(AND($A10="J",COUNTIFS(activiteiten_perceel,percelen!$AZ10,activiteiten_maatregel_nr,percelen!DP$4,activiteiten_activiteit_voldoet_aan_voorwaarden,"J")&gt;0),DP$4,"")</f>
        <v/>
      </c>
      <c r="DQ10" t="str">
        <f>IF(AND($A10="J",COUNTIFS(activiteiten_perceel,percelen!$AZ10,activiteiten_maatregel_nr,percelen!DQ$4,activiteiten_activiteit_voldoet_aan_voorwaarden,"J")&gt;0),DQ$4,"")</f>
        <v/>
      </c>
      <c r="DR10" t="str">
        <f>IF(AND($A10="J",COUNTIFS(activiteiten_perceel,percelen!$AZ10,activiteiten_maatregel_nr,percelen!DR$4,activiteiten_activiteit_voldoet_aan_voorwaarden,"J")&gt;0),DR$4,"")</f>
        <v/>
      </c>
      <c r="DS10" t="str">
        <f>IF(AND($A10="J",COUNTIFS(activiteiten_perceel,percelen!$AZ10,activiteiten_maatregel_nr,percelen!DS$4,activiteiten_activiteit_voldoet_aan_voorwaarden,"J")&gt;0),DS$4,"")</f>
        <v/>
      </c>
      <c r="DT10" t="str">
        <f>IF(AND($A10="J",COUNTIFS(activiteiten_perceel,percelen!$AZ10,activiteiten_maatregel_nr,percelen!DT$4,activiteiten_activiteit_voldoet_aan_voorwaarden,"J")&gt;0),DT$4,"")</f>
        <v/>
      </c>
      <c r="DU10" t="str">
        <f>IF(AND($A10="J",COUNTIFS(activiteiten_perceel,percelen!$AZ10,activiteiten_maatregel_nr,percelen!DU$4,activiteiten_activiteit_voldoet_aan_voorwaarden,"J")&gt;0),DU$4,"")</f>
        <v/>
      </c>
      <c r="DV10" t="str">
        <f>IF(AND($A10="J",COUNTIFS(activiteiten_perceel,percelen!$AZ10,activiteiten_maatregel_nr,percelen!DV$4,activiteiten_activiteit_voldoet_aan_voorwaarden,"J")&gt;0),DV$4,"")</f>
        <v/>
      </c>
      <c r="DW10" t="str">
        <f>IF(AND($A10="J",COUNTIFS(activiteiten_perceel,percelen!$AZ10,activiteiten_maatregel_nr,percelen!DW$4,activiteiten_activiteit_voldoet_aan_voorwaarden,"J")&gt;0),DW$4,"")</f>
        <v/>
      </c>
      <c r="DX10" t="str">
        <f>IF(AND($A10="J",COUNTIFS(activiteiten_perceel,percelen!$AZ10,activiteiten_maatregel_nr,percelen!DX$4,activiteiten_activiteit_voldoet_aan_voorwaarden,"J")&gt;0),DX$4,"")</f>
        <v/>
      </c>
      <c r="DY10" t="str">
        <f>IF(AND($A10="J",COUNTIFS(activiteiten_perceel,percelen!$AZ10,activiteiten_maatregel_nr,percelen!DY$4,activiteiten_activiteit_voldoet_aan_voorwaarden,"J")&gt;0),DY$4,"")</f>
        <v/>
      </c>
      <c r="DZ10" t="str">
        <f>IF(AND($A10="J",COUNTIFS(activiteiten_perceel,percelen!$AZ10,activiteiten_maatregel_nr,percelen!DZ$4,activiteiten_activiteit_voldoet_aan_voorwaarden,"J")&gt;0),DZ$4,"")</f>
        <v/>
      </c>
      <c r="EA10" t="str">
        <f>IF(AND($A10="J",COUNTIFS(activiteiten_perceel,percelen!$AZ10,activiteiten_maatregel_nr,percelen!EA$4,activiteiten_activiteit_voldoet_aan_voorwaarden,"J")&gt;0),EA$4,"")</f>
        <v/>
      </c>
      <c r="EB10" t="str">
        <f>IF(AND($A10="J",COUNTIFS(activiteiten_perceel,percelen!$AZ10,activiteiten_maatregel_nr,percelen!EB$4,activiteiten_activiteit_voldoet_aan_voorwaarden,"J")&gt;0),EB$4,"")</f>
        <v/>
      </c>
      <c r="EC10" t="str">
        <f>IF(AND($A10="J",COUNTIFS(activiteiten_perceel,percelen!$AZ10,activiteiten_maatregel_nr,percelen!EC$4,activiteiten_activiteit_voldoet_aan_voorwaarden,"J")&gt;0),EC$4,"")</f>
        <v/>
      </c>
      <c r="ED10" t="str">
        <f>IF(AND($A10="J",COUNTIFS(activiteiten_perceel,percelen!$AZ10,activiteiten_maatregel_nr,percelen!ED$4,activiteiten_activiteit_voldoet_aan_voorwaarden,"J")&gt;0),ED$4,"")</f>
        <v/>
      </c>
      <c r="EE10" t="str">
        <f>IF(AND($A10="J",COUNTIFS(activiteiten_perceel,percelen!$AZ10,activiteiten_maatregel_nr,percelen!EE$4,activiteiten_activiteit_voldoet_aan_voorwaarden,"J")&gt;0),EE$4,"")</f>
        <v/>
      </c>
      <c r="EF10" t="str">
        <f>IF(AND($A10="J",COUNTIFS(activiteiten_perceel,percelen!$AZ10,activiteiten_maatregel_nr,percelen!EF$4,activiteiten_activiteit_voldoet_aan_voorwaarden,"J")&gt;0),EF$4,"")</f>
        <v/>
      </c>
      <c r="EG10" t="str">
        <f>IF(AND($A10="J",COUNTIFS(activiteiten_perceel,percelen!$AZ10,activiteiten_maatregel_nr,percelen!EG$4,activiteiten_activiteit_voldoet_aan_voorwaarden,"J")&gt;0),EG$4,"")</f>
        <v/>
      </c>
      <c r="EH10" t="str">
        <f>IF(AND($A10="J",COUNTIFS(activiteiten_perceel,percelen!$AZ10,activiteiten_maatregel_nr,percelen!EH$4,activiteiten_activiteit_voldoet_aan_voorwaarden,"J")&gt;0),EH$4,"")</f>
        <v/>
      </c>
      <c r="EI10" t="str">
        <f>IF(AND($A10="J",COUNTIFS(activiteiten_perceel,percelen!$AZ10,activiteiten_maatregel_nr,percelen!EI$4,activiteiten_activiteit_voldoet_aan_voorwaarden,"J")&gt;0),EI$4,"")</f>
        <v/>
      </c>
      <c r="EJ10">
        <f t="shared" si="101"/>
        <v>0</v>
      </c>
      <c r="EK10" t="str">
        <f t="shared" si="102"/>
        <v/>
      </c>
      <c r="EL10" t="str">
        <f t="shared" si="7"/>
        <v/>
      </c>
      <c r="EM10" t="str">
        <f t="shared" si="8"/>
        <v/>
      </c>
      <c r="EN10" t="str">
        <f t="shared" si="9"/>
        <v/>
      </c>
      <c r="EO10" t="str">
        <f t="shared" si="10"/>
        <v/>
      </c>
      <c r="EP10" t="str">
        <f t="shared" si="11"/>
        <v/>
      </c>
      <c r="EQ10" t="str">
        <f t="shared" si="12"/>
        <v/>
      </c>
      <c r="ER10" t="str">
        <f t="shared" si="13"/>
        <v/>
      </c>
      <c r="ES10" t="str">
        <f t="shared" si="14"/>
        <v/>
      </c>
      <c r="ET10" t="str">
        <f t="shared" si="15"/>
        <v/>
      </c>
      <c r="EU10" t="str">
        <f t="shared" si="16"/>
        <v/>
      </c>
      <c r="EV10" t="str">
        <f t="shared" si="17"/>
        <v/>
      </c>
      <c r="EW10" t="str">
        <f t="shared" si="103"/>
        <v>nvt</v>
      </c>
      <c r="EX10" t="str">
        <f t="shared" si="104"/>
        <v>nvt</v>
      </c>
      <c r="EY10" t="str">
        <f t="shared" si="105"/>
        <v>nvt</v>
      </c>
      <c r="EZ10" t="str">
        <f t="shared" si="106"/>
        <v>nvt</v>
      </c>
      <c r="FA10" t="str">
        <f t="shared" si="107"/>
        <v>nvt</v>
      </c>
      <c r="FB10" t="str">
        <f t="shared" si="108"/>
        <v>nvt</v>
      </c>
      <c r="FC10" t="str">
        <f t="shared" si="109"/>
        <v>nvt</v>
      </c>
      <c r="FD10" t="str">
        <f t="shared" si="110"/>
        <v>nvt</v>
      </c>
      <c r="FE10" t="str">
        <f>IF($EJ10=2,VLOOKUP(FD10,STAPELING!A:D,FE$1,0),"nvt")</f>
        <v>nvt</v>
      </c>
      <c r="FF10" t="str">
        <f t="shared" si="111"/>
        <v>nvt</v>
      </c>
      <c r="FG10" t="str">
        <f t="shared" si="112"/>
        <v>nvt</v>
      </c>
      <c r="FH10" t="str">
        <f t="shared" si="113"/>
        <v>nvt</v>
      </c>
      <c r="FI10" t="str">
        <f t="shared" si="114"/>
        <v>nvt</v>
      </c>
      <c r="FJ10" t="str">
        <f t="shared" si="115"/>
        <v>nvt</v>
      </c>
      <c r="FK10" t="str">
        <f t="shared" si="116"/>
        <v>nvt</v>
      </c>
      <c r="FL10" t="str">
        <f t="shared" si="117"/>
        <v>nvt</v>
      </c>
      <c r="FM10" t="str">
        <f t="shared" si="118"/>
        <v/>
      </c>
      <c r="FN10" t="str">
        <f>IF(ISERROR(VLOOKUP(FM10,STAPELING!I:AO,FN$1,0)),"N",VLOOKUP(FM10,STAPELING!I:AO,FN$1,0))</f>
        <v>J</v>
      </c>
      <c r="FO10" t="str">
        <f t="shared" si="119"/>
        <v>nvt</v>
      </c>
      <c r="FP10" t="str">
        <f t="shared" si="19"/>
        <v>nvt</v>
      </c>
      <c r="FQ10" t="str">
        <f t="shared" si="20"/>
        <v>nvt</v>
      </c>
      <c r="FR10" t="str">
        <f t="shared" si="21"/>
        <v>nvt</v>
      </c>
      <c r="FS10" t="str">
        <f t="shared" si="22"/>
        <v>nvt</v>
      </c>
      <c r="FT10" t="str">
        <f t="shared" si="23"/>
        <v>nvt</v>
      </c>
      <c r="FU10" t="str">
        <f t="shared" si="24"/>
        <v>nvt</v>
      </c>
      <c r="FV10" t="str">
        <f t="shared" si="25"/>
        <v>nvt</v>
      </c>
      <c r="FW10" t="str">
        <f t="shared" si="26"/>
        <v>nvt</v>
      </c>
      <c r="FX10" t="str">
        <f t="shared" si="27"/>
        <v>nvt</v>
      </c>
      <c r="FY10" t="str">
        <f t="shared" si="28"/>
        <v>nvt</v>
      </c>
      <c r="FZ10" t="str">
        <f t="shared" si="29"/>
        <v>nvt</v>
      </c>
      <c r="GA10" t="str">
        <f t="shared" si="30"/>
        <v>nvt</v>
      </c>
      <c r="GB10" t="str">
        <f>IF($EJ10&gt;2,IF(FO10="","zwart",VLOOKUP(FO10,STAPELING!J:AA,GB$1,0)),"nvt")</f>
        <v>nvt</v>
      </c>
      <c r="GC10" t="str">
        <f t="shared" si="120"/>
        <v>nvt</v>
      </c>
      <c r="GD10" t="str">
        <f t="shared" si="121"/>
        <v>nvt</v>
      </c>
      <c r="GE10" t="str">
        <f t="shared" si="122"/>
        <v>nvt</v>
      </c>
      <c r="GF10" t="str">
        <f t="shared" si="123"/>
        <v>nvt</v>
      </c>
      <c r="GG10" t="str">
        <f t="shared" si="124"/>
        <v>nvt</v>
      </c>
      <c r="GH10" t="str">
        <f t="shared" si="125"/>
        <v>nvt</v>
      </c>
      <c r="GI10" t="str">
        <f t="shared" si="126"/>
        <v>nvt</v>
      </c>
      <c r="GJ10" t="str">
        <f t="shared" si="127"/>
        <v>nvt</v>
      </c>
      <c r="GK10" t="str">
        <f t="shared" si="37"/>
        <v>nvt</v>
      </c>
      <c r="GL10" t="str">
        <f t="shared" si="38"/>
        <v>nvt</v>
      </c>
      <c r="GM10" t="str">
        <f t="shared" si="39"/>
        <v>nvt</v>
      </c>
      <c r="GN10" t="str">
        <f t="shared" si="40"/>
        <v>nvt</v>
      </c>
      <c r="GO10" t="str">
        <f t="shared" si="41"/>
        <v>nvt</v>
      </c>
      <c r="GP10" t="str">
        <f t="shared" si="42"/>
        <v>nvt</v>
      </c>
      <c r="GQ10" t="str">
        <f t="shared" si="43"/>
        <v>nvt</v>
      </c>
      <c r="GR10" t="str">
        <f t="shared" si="44"/>
        <v>nvt</v>
      </c>
      <c r="GS10" t="str">
        <f t="shared" si="45"/>
        <v>nvt</v>
      </c>
      <c r="GT10" t="str">
        <f t="shared" si="46"/>
        <v>nvt</v>
      </c>
      <c r="GU10" t="str">
        <f t="shared" si="47"/>
        <v>nvt</v>
      </c>
      <c r="GV10" t="str">
        <f t="shared" si="48"/>
        <v>nvt</v>
      </c>
      <c r="GW10" t="str">
        <f>IF($EJ10&gt;2,IF(GJ10="","zwart",VLOOKUP(GJ10,STAPELING!AB:AJ,GW$1,0)),"nvt")</f>
        <v>nvt</v>
      </c>
      <c r="GX10" t="str">
        <f t="shared" si="128"/>
        <v>nvt</v>
      </c>
      <c r="GY10" t="str">
        <f t="shared" si="129"/>
        <v>nvt</v>
      </c>
      <c r="GZ10" t="str">
        <f t="shared" si="130"/>
        <v>nvt</v>
      </c>
      <c r="HA10" t="str">
        <f t="shared" si="131"/>
        <v>nvt</v>
      </c>
      <c r="HB10" t="str">
        <f t="shared" si="132"/>
        <v>nvt</v>
      </c>
      <c r="HC10" t="str">
        <f t="shared" si="133"/>
        <v>nvt</v>
      </c>
      <c r="HD10" t="str">
        <f t="shared" si="134"/>
        <v>nvt</v>
      </c>
      <c r="HE10" t="str">
        <f t="shared" si="135"/>
        <v>nvt</v>
      </c>
      <c r="HF10" t="str">
        <f t="shared" si="136"/>
        <v>nvt</v>
      </c>
      <c r="HG10" t="str">
        <f t="shared" si="137"/>
        <v>nvt</v>
      </c>
      <c r="HH10" t="str">
        <f t="shared" si="138"/>
        <v>nvt</v>
      </c>
      <c r="HI10" t="str">
        <f t="shared" si="139"/>
        <v>nvt</v>
      </c>
      <c r="HJ10" t="str">
        <f t="shared" si="140"/>
        <v>nvt</v>
      </c>
      <c r="HK10" t="str">
        <f t="shared" si="141"/>
        <v>nvt</v>
      </c>
      <c r="HL10" t="str">
        <f t="shared" si="142"/>
        <v>nvt</v>
      </c>
      <c r="HM10" t="str">
        <f t="shared" si="60"/>
        <v>nvt</v>
      </c>
      <c r="HN10" t="str">
        <f t="shared" si="61"/>
        <v>nvt</v>
      </c>
      <c r="HO10" t="str">
        <f t="shared" si="62"/>
        <v>nvt</v>
      </c>
      <c r="HP10" t="str">
        <f t="shared" si="63"/>
        <v>nvt</v>
      </c>
      <c r="HQ10" t="str">
        <f t="shared" si="64"/>
        <v>nvt</v>
      </c>
      <c r="HR10" t="str">
        <f t="shared" si="65"/>
        <v>nvt</v>
      </c>
      <c r="HS10" t="str">
        <f t="shared" si="66"/>
        <v>nvt</v>
      </c>
      <c r="HT10" t="str">
        <f t="shared" si="67"/>
        <v>nvt</v>
      </c>
      <c r="HU10" t="str">
        <f t="shared" si="68"/>
        <v>nvt</v>
      </c>
      <c r="HV10" t="str">
        <f t="shared" si="69"/>
        <v>nvt</v>
      </c>
      <c r="HW10" t="str">
        <f t="shared" si="70"/>
        <v>nvt</v>
      </c>
      <c r="HX10" t="str">
        <f t="shared" si="71"/>
        <v>nvt</v>
      </c>
      <c r="HY10" t="str">
        <f>IF($EJ10&gt;2,IF(HL10="","zwart",VLOOKUP(HL10,STAPELING!AK:AN,HY$1,0)),"nvt")</f>
        <v>nvt</v>
      </c>
      <c r="HZ10" t="str">
        <f t="shared" si="143"/>
        <v>nvt</v>
      </c>
      <c r="IA10" t="str">
        <f t="shared" si="144"/>
        <v>nvt</v>
      </c>
      <c r="IB10" t="str">
        <f t="shared" si="145"/>
        <v>nvt</v>
      </c>
      <c r="IC10" t="str">
        <f t="shared" si="146"/>
        <v>nvt</v>
      </c>
      <c r="ID10" t="str">
        <f t="shared" si="147"/>
        <v>nvt</v>
      </c>
      <c r="IE10" t="str">
        <f t="shared" si="148"/>
        <v>nvt</v>
      </c>
      <c r="IF10" t="str">
        <f t="shared" si="149"/>
        <v>nvt</v>
      </c>
      <c r="IG10">
        <f t="shared" si="150"/>
        <v>0</v>
      </c>
      <c r="IH10">
        <f t="shared" si="151"/>
        <v>0</v>
      </c>
      <c r="II10">
        <f t="shared" si="152"/>
        <v>0</v>
      </c>
      <c r="IJ10">
        <f t="shared" si="153"/>
        <v>0</v>
      </c>
      <c r="IK10">
        <f t="shared" si="154"/>
        <v>0</v>
      </c>
      <c r="IL10">
        <f t="shared" si="155"/>
        <v>0</v>
      </c>
      <c r="IM10">
        <f t="shared" si="156"/>
        <v>0</v>
      </c>
      <c r="IN10">
        <f t="shared" si="157"/>
        <v>0</v>
      </c>
      <c r="IO10">
        <f t="shared" si="158"/>
        <v>0</v>
      </c>
      <c r="IP10">
        <f t="shared" si="159"/>
        <v>0</v>
      </c>
      <c r="IQ10">
        <f t="shared" si="160"/>
        <v>0</v>
      </c>
      <c r="IR10">
        <f t="shared" si="161"/>
        <v>0</v>
      </c>
      <c r="IS10">
        <f t="shared" si="162"/>
        <v>0</v>
      </c>
      <c r="IT10">
        <f t="shared" si="163"/>
        <v>0</v>
      </c>
      <c r="IU10" t="str">
        <f t="shared" si="164"/>
        <v>N</v>
      </c>
      <c r="IV10" t="str">
        <f t="shared" si="84"/>
        <v>N</v>
      </c>
      <c r="IW10" t="str">
        <f t="shared" si="165"/>
        <v>N</v>
      </c>
    </row>
    <row r="11" spans="1:257" x14ac:dyDescent="0.25">
      <c r="A11" t="str">
        <f>IF(ISERROR(VLOOKUP(E11,E$4:E10,1,0)),"J","N")</f>
        <v>N</v>
      </c>
      <c r="B11" s="8"/>
      <c r="C11" s="8"/>
      <c r="D11" s="25"/>
      <c r="E11" s="25" t="str">
        <f>IF(Invoer!B40="","",Invoer!B40)</f>
        <v/>
      </c>
      <c r="F11" s="25"/>
      <c r="G11" s="25"/>
      <c r="H11" s="25" t="str">
        <f>IF(AND($E11&lt;&gt;"",$A11="J"),Invoer!D40,"")</f>
        <v/>
      </c>
      <c r="I11" s="25"/>
      <c r="J11" s="26"/>
      <c r="K11" s="26" t="str">
        <f>IF(AND($E11&lt;&gt;"",$A11="J"),Invoer!L40,"")</f>
        <v/>
      </c>
      <c r="L11" s="26"/>
      <c r="M11" s="25"/>
      <c r="N11" s="152"/>
      <c r="O11" s="153"/>
      <c r="P11" s="25"/>
      <c r="Q11" s="25"/>
      <c r="R11" s="153"/>
      <c r="S11" s="154"/>
      <c r="T11" s="152"/>
      <c r="U11" s="153"/>
      <c r="V11" s="153"/>
      <c r="W11" s="59" t="str">
        <f>IF(AND($E11&lt;&gt;"",$A11="J",Invoer!R40&lt;&gt;""),VLOOKUP(Invoer!R40,NORM!$F$26:$H$29,3,0),"")</f>
        <v/>
      </c>
      <c r="X11" s="59"/>
      <c r="Y11" s="25" t="str">
        <f t="shared" si="85"/>
        <v/>
      </c>
      <c r="Z11" s="25"/>
      <c r="AA11" s="26" t="str">
        <f t="shared" si="86"/>
        <v/>
      </c>
      <c r="AB11" s="26"/>
      <c r="AC11" s="153"/>
      <c r="AD11" s="153"/>
      <c r="AE11" s="153"/>
      <c r="AF11" s="153"/>
      <c r="AG11" s="153"/>
      <c r="AH11" s="25"/>
      <c r="AI11" s="153"/>
      <c r="AJ11" s="153"/>
      <c r="AK11" s="153"/>
      <c r="AL11" s="153"/>
      <c r="AM11" s="25" t="str">
        <f>IF(AND($E11&lt;&gt;"",$A11="J"),IF(Invoer!X40="Ja","J",IF(Invoer!X40="Nee","N","")),"")</f>
        <v/>
      </c>
      <c r="AN11" s="153"/>
      <c r="AO11" s="153"/>
      <c r="AP11" s="153" t="s">
        <v>311</v>
      </c>
      <c r="AQ11" s="153" t="s">
        <v>311</v>
      </c>
      <c r="AR11" s="153" t="s">
        <v>312</v>
      </c>
      <c r="AS11" s="153" t="s">
        <v>312</v>
      </c>
      <c r="AT11" s="1" t="str">
        <f>IF(AND($E11&lt;&gt;"",$A11="J",Invoer!O40&lt;&gt;""),VLOOKUP(Invoer!O40,NORM!$F$31:$H$38,3,0),"")</f>
        <v/>
      </c>
      <c r="AU11" s="1"/>
      <c r="AV11" s="1" t="str">
        <f>IF(AND($E11&lt;&gt;"",$A11="J"),Invoer!AH40,"")</f>
        <v/>
      </c>
      <c r="AW11" s="1"/>
      <c r="AX11" s="1" t="str">
        <f t="shared" si="87"/>
        <v/>
      </c>
      <c r="AY11" s="1"/>
      <c r="AZ11" s="3" t="str">
        <f t="shared" si="88"/>
        <v/>
      </c>
      <c r="BA11" s="3" t="str">
        <f t="shared" si="89"/>
        <v/>
      </c>
      <c r="BB11" s="3" t="str">
        <f t="shared" si="90"/>
        <v>N</v>
      </c>
      <c r="BC11" s="3" t="str">
        <f t="shared" si="91"/>
        <v>N</v>
      </c>
      <c r="BD11" s="3" t="str">
        <f t="shared" si="92"/>
        <v/>
      </c>
      <c r="BE11" s="3">
        <f t="shared" si="166"/>
        <v>0</v>
      </c>
      <c r="BF11" s="3" t="str">
        <f t="shared" si="93"/>
        <v/>
      </c>
      <c r="BG11" s="3" t="str">
        <f t="shared" si="94"/>
        <v/>
      </c>
      <c r="BH11" s="3" t="str">
        <f t="shared" si="95"/>
        <v>N</v>
      </c>
      <c r="BI11" s="24" t="str">
        <f t="shared" si="96"/>
        <v/>
      </c>
      <c r="BJ11" s="24" t="str">
        <f>IF(ISERROR(VLOOKUP($BD11,LOV_GWSGRP!A:A,1,0)),"N","J")</f>
        <v>N</v>
      </c>
      <c r="BK11" s="24" t="str">
        <f>IF(ISERROR(VLOOKUP($BD11,LOV_GWSGRP!D:D,1,0)),"N","J")</f>
        <v>N</v>
      </c>
      <c r="BL11" s="24" t="str">
        <f>IF(ISERROR(VLOOKUP($BD11,LOV_GWSGRP!G:G,1,0)),"N","J")</f>
        <v>N</v>
      </c>
      <c r="BM11" s="24" t="str">
        <f>IF(ISERROR(VLOOKUP($BD11,LOV_GWSGRP!M:M,1,0)),"N","J")</f>
        <v>N</v>
      </c>
      <c r="BN11" s="24" t="str">
        <f>IF(ISERROR(VLOOKUP($BD11,LOV_GWSGRP!P:P,1,0)),"N","J")</f>
        <v>N</v>
      </c>
      <c r="BO11" s="24" t="str">
        <f>IF(ISERROR(VLOOKUP($BD11,LOV_GWSGRP!S:S,1,0)),"N","J")</f>
        <v>N</v>
      </c>
      <c r="BP11" s="24" t="str">
        <f>IF(ISERROR(VLOOKUP($BD11,LOV_GWSGRP!V:V,1,0)),"N","J")</f>
        <v>N</v>
      </c>
      <c r="BQ11" s="24" t="str">
        <f>IF(ISERROR(VLOOKUP($BD11,LOV_GWSGRP!Y:Y,1,0)),"N","J")</f>
        <v>N</v>
      </c>
      <c r="BR11" s="24" t="str">
        <f>IF(ISERROR(VLOOKUP($BD11,LOV_GWSGRP!AB:AB,1,0)),"N","J")</f>
        <v>N</v>
      </c>
      <c r="BS11" s="24" t="str">
        <f>IF(ISERROR(VLOOKUP($BD11,LOV_GWSGRP!AE:AE,1,0)),"N","J")</f>
        <v>N</v>
      </c>
      <c r="BT11" s="24" t="str">
        <f>IF(ISERROR(VLOOKUP($BD11,LOV_GWSGRP!AH:AH,1,0)),"N","J")</f>
        <v>N</v>
      </c>
      <c r="BU11" s="24" t="str">
        <f>IF(ISERROR(VLOOKUP($BD11,LOV_GWSGRP!CJ:CJ,1,0)),"N","J")</f>
        <v>N</v>
      </c>
      <c r="BV11" s="24" t="str">
        <f>IF(ISERROR(VLOOKUP($BD11,LOV_GWSGRP!AN:AN,1,0)),"N","J")</f>
        <v>N</v>
      </c>
      <c r="BW11" s="24" t="str">
        <f>IF(ISERROR(VLOOKUP($BD11,LOV_GWSGRP!AQ:AQ,1,0)),"N","J")</f>
        <v>N</v>
      </c>
      <c r="BX11" s="24" t="str">
        <f>IF(ISERROR(VLOOKUP($BD11,LOV_GWSGRP!AT:AT,1,0)),"N","J")</f>
        <v>N</v>
      </c>
      <c r="BY11" s="24" t="str">
        <f>IF(ISERROR(VLOOKUP($BD11,LOV_GWSGRP!AW:AW,1,0)),"N","J")</f>
        <v>N</v>
      </c>
      <c r="BZ11" s="24" t="str">
        <f>IF(ISERROR(VLOOKUP($BD11,LOV_GWSGRP!AZ:AZ,1,0)),"N","J")</f>
        <v>N</v>
      </c>
      <c r="CA11" s="24" t="str">
        <f>IF(ISERROR(VLOOKUP($BD11,LOV_GWSGRP!BC:BC,1,0)),"N","J")</f>
        <v>N</v>
      </c>
      <c r="CB11" s="24" t="str">
        <f>IF(ISERROR(VLOOKUP($BD11,LOV_GWSGRP!BF:BF,1,0)),"N","J")</f>
        <v>N</v>
      </c>
      <c r="CC11" s="24" t="str">
        <f>IF(ISERROR(VLOOKUP($BD11,LOV_GWSGRP!BI:BI,1,0)),"N","J")</f>
        <v>N</v>
      </c>
      <c r="CD11" s="24" t="str">
        <f>IF(ISERROR(VLOOKUP($BD11,LOV_GWSGRP!J:J,1,0)),"N","J")</f>
        <v>N</v>
      </c>
      <c r="CE11" s="24" t="str">
        <f>IF(ISERROR(VLOOKUP($BD11,LOV_GWSGRP!BL:BL,1,0)),"N","J")</f>
        <v>N</v>
      </c>
      <c r="CF11" s="24"/>
      <c r="CG11" s="24" t="str">
        <f>IF(ISERROR(VLOOKUP($BD11,LOV_GWSGRP!BO:BO,1,0)),"N","J")</f>
        <v>N</v>
      </c>
      <c r="CH11" s="24" t="str">
        <f t="shared" si="97"/>
        <v>N</v>
      </c>
      <c r="CI11" s="24" t="str">
        <f>IF(ISERROR(VLOOKUP($BD11,GEWASCODE_GLMC8!F:F,1,0)),"N","J")</f>
        <v>N</v>
      </c>
      <c r="CJ11" s="24" t="str">
        <f>IF(COUNTIF($CI11:CI11,"J")&gt;0,"N",IF(ISERROR(VLOOKUP($BD11,GEWASCODE_GLMC8!G:G,1,0)),"N","J"))</f>
        <v>N</v>
      </c>
      <c r="CK11" s="24" t="str">
        <f>IF(COUNTIF($CI11:CJ11,"J")&gt;0,"N",IF(ISERROR(VLOOKUP($BD11,GEWASCODE_GLMC8!H:H,1,0)),"N","J"))</f>
        <v>N</v>
      </c>
      <c r="CL11" s="24" t="str">
        <f>IF(COUNTIF($CI11:CK11,"J")&gt;0,"N",IF(ISERROR(VLOOKUP($BD11,GEWASCODE_GLMC8!I:I,1,0)),"N","J"))</f>
        <v>N</v>
      </c>
      <c r="CM11" s="24" t="str">
        <f>IF(COUNTIF($CI11:CL11,"J")&gt;0,"N",IF(ISERROR(VLOOKUP($BD11,GEWASCODE_GLMC8!J:J,1,0)),"N","J"))</f>
        <v>N</v>
      </c>
      <c r="CN11" s="24" t="str">
        <f>IF(COUNTIF($CI11:CM11,"J")&gt;0,"N",IF(ISERROR(VLOOKUP($BD11,GEWASCODE_GLMC8!K:K,1,0)),"N","J"))</f>
        <v>N</v>
      </c>
      <c r="CO11" s="24" t="str">
        <f>IF(COUNTIF($CI11:CN11,"J")&gt;0,"N",IF(ISERROR(VLOOKUP($BD11,GEWASCODE_GLMC8!L:L,1,0)),"N","J"))</f>
        <v>N</v>
      </c>
      <c r="CP11" s="24" t="str">
        <f>IF(COUNTIF($CI11:CO11,"J")&gt;0,"N",IF(ISERROR(VLOOKUP($BD11,GEWASCODE_GLMC8!M:M,1,0)),"N","J"))</f>
        <v>N</v>
      </c>
      <c r="CQ11" s="24" t="str">
        <f>IF(COUNTIF($CI11:CP11,"J")&gt;0,"N",IF(ISERROR(VLOOKUP($BD11,GEWASCODE_GLMC8!N:N,1,0)),"N","J"))</f>
        <v>N</v>
      </c>
      <c r="CR11" s="24" t="str">
        <f>IF(COUNTIF($CI11:CQ11,"J")&gt;0,"N",IF(ISERROR(VLOOKUP($BD11,GEWASCODE_GLMC8!O:O,1,0)),"N","J"))</f>
        <v>N</v>
      </c>
      <c r="CS11" s="24" t="str">
        <f>IF(COUNTIF($CI11:CR11,"J")&gt;0,"N",IF(ISERROR(VLOOKUP($BD11,GEWASCODE_GLMC8!P:P,1,0)),"N","J"))</f>
        <v>N</v>
      </c>
      <c r="CT11" s="24" t="str">
        <f>IF(COUNTIF($CI11:CS11,"J")&gt;0,"N",IF(ISERROR(VLOOKUP($BD11,GEWASCODE_GLMC8!Q:Q,1,0)),"N","J"))</f>
        <v>N</v>
      </c>
      <c r="CU11" s="24" t="str">
        <f>IF(COUNTIF($CI11:CT11,"J")&gt;0,"N",IF(ISERROR(VLOOKUP($BD11,GEWASCODE_GLMC8!R:R,1,0)),"N","J"))</f>
        <v>N</v>
      </c>
      <c r="CV11" s="24" t="str">
        <f>IF(COUNTIF($CI11:CU11,"J")&gt;0,"N",IF(ISERROR(VLOOKUP($BD11,GEWASCODE_GLMC8!S:S,1,0)),"N","J"))</f>
        <v>N</v>
      </c>
      <c r="CW11" s="24" t="str">
        <f>IF(COUNTIF($CI11:CV11,"J")&gt;0,"N",IF(ISERROR(VLOOKUP($BD11,GEWASCODE_GLMC8!T:T,1,0)),"N","J"))</f>
        <v>N</v>
      </c>
      <c r="CX11" s="24" t="str">
        <f>IF(COUNTIF($CI11:CW11,"J")&gt;0,"N",IF(ISERROR(VLOOKUP($BD11,GEWASCODE_GLMC8!U:U,1,0)),"N","J"))</f>
        <v>N</v>
      </c>
      <c r="CY11" s="24" t="str">
        <f>IF(COUNTIF($CI11:CX11,"J")&gt;0,"N",IF(ISERROR(VLOOKUP($BD11,GEWASCODE_GLMC8!V:V,1,0)),"N","J"))</f>
        <v>N</v>
      </c>
      <c r="CZ11" s="24" t="str">
        <f>IF(COUNTIF($CI11:CY11,"J")&gt;0,"N",IF(ISERROR(VLOOKUP($BD11,GEWASCODE_GLMC8!W:W,1,0)),"N","J"))</f>
        <v>N</v>
      </c>
      <c r="DA11" s="24" t="str">
        <f>IF(COUNTIF($CI11:CZ11,"J")&gt;0,"N",IF(ISERROR(VLOOKUP($BD11,GEWASCODE_GLMC8!X:X,1,0)),"N","J"))</f>
        <v>N</v>
      </c>
      <c r="DB11" s="24" t="str">
        <f>IF(COUNTIF($CI11:DA11,"J")&gt;0,"N",IF(ISERROR(VLOOKUP($BD11,GEWASCODE_GLMC8!Y:Y,1,0)),"N","J"))</f>
        <v>N</v>
      </c>
      <c r="DC11" s="24" t="str">
        <f>IF(COUNTIF($CI11:DB11,"J")&gt;0,"N",IF(ISERROR(VLOOKUP($BD11,GEWASCODE_GLMC8!Z:Z,1,0)),"N","J"))</f>
        <v>N</v>
      </c>
      <c r="DD11" s="24" t="str">
        <f t="shared" si="98"/>
        <v>N</v>
      </c>
      <c r="DE11" s="3" t="str">
        <f t="shared" si="1"/>
        <v>N</v>
      </c>
      <c r="DF11" s="3" t="str">
        <f t="shared" si="2"/>
        <v>N</v>
      </c>
      <c r="DG11" s="3" t="str">
        <f t="shared" si="99"/>
        <v>N</v>
      </c>
      <c r="DH11" s="3" t="str">
        <f t="shared" si="100"/>
        <v>N</v>
      </c>
      <c r="DI11" s="3" t="str">
        <f t="shared" si="3"/>
        <v>N</v>
      </c>
      <c r="DJ11" s="3" t="str">
        <f t="shared" si="4"/>
        <v>N</v>
      </c>
      <c r="DK11" s="3">
        <f>0</f>
        <v>0</v>
      </c>
      <c r="DL11" s="3" t="str">
        <f t="shared" si="5"/>
        <v>N</v>
      </c>
      <c r="DM11" s="3" t="str">
        <f t="shared" si="6"/>
        <v>N</v>
      </c>
      <c r="DN11" t="str">
        <f>IF(AND($A11="J",COUNTIFS(activiteiten_perceel,percelen!$AZ11,activiteiten_maatregel_nr,percelen!DN$4,activiteiten_activiteit_voldoet_aan_voorwaarden,"J")&gt;0),DN$4,"")</f>
        <v/>
      </c>
      <c r="DO11" t="str">
        <f>IF(AND($A11="J",COUNTIFS(activiteiten_perceel,percelen!$AZ11,activiteiten_maatregel_nr,percelen!DO$4,activiteiten_activiteit_voldoet_aan_voorwaarden,"J")&gt;0),DO$4,"")</f>
        <v/>
      </c>
      <c r="DP11" t="str">
        <f>IF(AND($A11="J",COUNTIFS(activiteiten_perceel,percelen!$AZ11,activiteiten_maatregel_nr,percelen!DP$4,activiteiten_activiteit_voldoet_aan_voorwaarden,"J")&gt;0),DP$4,"")</f>
        <v/>
      </c>
      <c r="DQ11" t="str">
        <f>IF(AND($A11="J",COUNTIFS(activiteiten_perceel,percelen!$AZ11,activiteiten_maatregel_nr,percelen!DQ$4,activiteiten_activiteit_voldoet_aan_voorwaarden,"J")&gt;0),DQ$4,"")</f>
        <v/>
      </c>
      <c r="DR11" t="str">
        <f>IF(AND($A11="J",COUNTIFS(activiteiten_perceel,percelen!$AZ11,activiteiten_maatregel_nr,percelen!DR$4,activiteiten_activiteit_voldoet_aan_voorwaarden,"J")&gt;0),DR$4,"")</f>
        <v/>
      </c>
      <c r="DS11" t="str">
        <f>IF(AND($A11="J",COUNTIFS(activiteiten_perceel,percelen!$AZ11,activiteiten_maatregel_nr,percelen!DS$4,activiteiten_activiteit_voldoet_aan_voorwaarden,"J")&gt;0),DS$4,"")</f>
        <v/>
      </c>
      <c r="DT11" t="str">
        <f>IF(AND($A11="J",COUNTIFS(activiteiten_perceel,percelen!$AZ11,activiteiten_maatregel_nr,percelen!DT$4,activiteiten_activiteit_voldoet_aan_voorwaarden,"J")&gt;0),DT$4,"")</f>
        <v/>
      </c>
      <c r="DU11" t="str">
        <f>IF(AND($A11="J",COUNTIFS(activiteiten_perceel,percelen!$AZ11,activiteiten_maatregel_nr,percelen!DU$4,activiteiten_activiteit_voldoet_aan_voorwaarden,"J")&gt;0),DU$4,"")</f>
        <v/>
      </c>
      <c r="DV11" t="str">
        <f>IF(AND($A11="J",COUNTIFS(activiteiten_perceel,percelen!$AZ11,activiteiten_maatregel_nr,percelen!DV$4,activiteiten_activiteit_voldoet_aan_voorwaarden,"J")&gt;0),DV$4,"")</f>
        <v/>
      </c>
      <c r="DW11" t="str">
        <f>IF(AND($A11="J",COUNTIFS(activiteiten_perceel,percelen!$AZ11,activiteiten_maatregel_nr,percelen!DW$4,activiteiten_activiteit_voldoet_aan_voorwaarden,"J")&gt;0),DW$4,"")</f>
        <v/>
      </c>
      <c r="DX11" t="str">
        <f>IF(AND($A11="J",COUNTIFS(activiteiten_perceel,percelen!$AZ11,activiteiten_maatregel_nr,percelen!DX$4,activiteiten_activiteit_voldoet_aan_voorwaarden,"J")&gt;0),DX$4,"")</f>
        <v/>
      </c>
      <c r="DY11" t="str">
        <f>IF(AND($A11="J",COUNTIFS(activiteiten_perceel,percelen!$AZ11,activiteiten_maatregel_nr,percelen!DY$4,activiteiten_activiteit_voldoet_aan_voorwaarden,"J")&gt;0),DY$4,"")</f>
        <v/>
      </c>
      <c r="DZ11" t="str">
        <f>IF(AND($A11="J",COUNTIFS(activiteiten_perceel,percelen!$AZ11,activiteiten_maatregel_nr,percelen!DZ$4,activiteiten_activiteit_voldoet_aan_voorwaarden,"J")&gt;0),DZ$4,"")</f>
        <v/>
      </c>
      <c r="EA11" t="str">
        <f>IF(AND($A11="J",COUNTIFS(activiteiten_perceel,percelen!$AZ11,activiteiten_maatregel_nr,percelen!EA$4,activiteiten_activiteit_voldoet_aan_voorwaarden,"J")&gt;0),EA$4,"")</f>
        <v/>
      </c>
      <c r="EB11" t="str">
        <f>IF(AND($A11="J",COUNTIFS(activiteiten_perceel,percelen!$AZ11,activiteiten_maatregel_nr,percelen!EB$4,activiteiten_activiteit_voldoet_aan_voorwaarden,"J")&gt;0),EB$4,"")</f>
        <v/>
      </c>
      <c r="EC11" t="str">
        <f>IF(AND($A11="J",COUNTIFS(activiteiten_perceel,percelen!$AZ11,activiteiten_maatregel_nr,percelen!EC$4,activiteiten_activiteit_voldoet_aan_voorwaarden,"J")&gt;0),EC$4,"")</f>
        <v/>
      </c>
      <c r="ED11" t="str">
        <f>IF(AND($A11="J",COUNTIFS(activiteiten_perceel,percelen!$AZ11,activiteiten_maatregel_nr,percelen!ED$4,activiteiten_activiteit_voldoet_aan_voorwaarden,"J")&gt;0),ED$4,"")</f>
        <v/>
      </c>
      <c r="EE11" t="str">
        <f>IF(AND($A11="J",COUNTIFS(activiteiten_perceel,percelen!$AZ11,activiteiten_maatregel_nr,percelen!EE$4,activiteiten_activiteit_voldoet_aan_voorwaarden,"J")&gt;0),EE$4,"")</f>
        <v/>
      </c>
      <c r="EF11" t="str">
        <f>IF(AND($A11="J",COUNTIFS(activiteiten_perceel,percelen!$AZ11,activiteiten_maatregel_nr,percelen!EF$4,activiteiten_activiteit_voldoet_aan_voorwaarden,"J")&gt;0),EF$4,"")</f>
        <v/>
      </c>
      <c r="EG11" t="str">
        <f>IF(AND($A11="J",COUNTIFS(activiteiten_perceel,percelen!$AZ11,activiteiten_maatregel_nr,percelen!EG$4,activiteiten_activiteit_voldoet_aan_voorwaarden,"J")&gt;0),EG$4,"")</f>
        <v/>
      </c>
      <c r="EH11" t="str">
        <f>IF(AND($A11="J",COUNTIFS(activiteiten_perceel,percelen!$AZ11,activiteiten_maatregel_nr,percelen!EH$4,activiteiten_activiteit_voldoet_aan_voorwaarden,"J")&gt;0),EH$4,"")</f>
        <v/>
      </c>
      <c r="EI11" t="str">
        <f>IF(AND($A11="J",COUNTIFS(activiteiten_perceel,percelen!$AZ11,activiteiten_maatregel_nr,percelen!EI$4,activiteiten_activiteit_voldoet_aan_voorwaarden,"J")&gt;0),EI$4,"")</f>
        <v/>
      </c>
      <c r="EJ11">
        <f t="shared" si="101"/>
        <v>0</v>
      </c>
      <c r="EK11" t="str">
        <f t="shared" si="102"/>
        <v/>
      </c>
      <c r="EL11" t="str">
        <f t="shared" si="7"/>
        <v/>
      </c>
      <c r="EM11" t="str">
        <f t="shared" si="8"/>
        <v/>
      </c>
      <c r="EN11" t="str">
        <f t="shared" si="9"/>
        <v/>
      </c>
      <c r="EO11" t="str">
        <f t="shared" si="10"/>
        <v/>
      </c>
      <c r="EP11" t="str">
        <f t="shared" si="11"/>
        <v/>
      </c>
      <c r="EQ11" t="str">
        <f t="shared" si="12"/>
        <v/>
      </c>
      <c r="ER11" t="str">
        <f t="shared" si="13"/>
        <v/>
      </c>
      <c r="ES11" t="str">
        <f t="shared" si="14"/>
        <v/>
      </c>
      <c r="ET11" t="str">
        <f t="shared" si="15"/>
        <v/>
      </c>
      <c r="EU11" t="str">
        <f t="shared" si="16"/>
        <v/>
      </c>
      <c r="EV11" t="str">
        <f t="shared" si="17"/>
        <v/>
      </c>
      <c r="EW11" t="str">
        <f t="shared" si="103"/>
        <v>nvt</v>
      </c>
      <c r="EX11" t="str">
        <f t="shared" si="104"/>
        <v>nvt</v>
      </c>
      <c r="EY11" t="str">
        <f t="shared" si="105"/>
        <v>nvt</v>
      </c>
      <c r="EZ11" t="str">
        <f t="shared" si="106"/>
        <v>nvt</v>
      </c>
      <c r="FA11" t="str">
        <f t="shared" si="107"/>
        <v>nvt</v>
      </c>
      <c r="FB11" t="str">
        <f t="shared" si="108"/>
        <v>nvt</v>
      </c>
      <c r="FC11" t="str">
        <f t="shared" si="109"/>
        <v>nvt</v>
      </c>
      <c r="FD11" t="str">
        <f t="shared" si="110"/>
        <v>nvt</v>
      </c>
      <c r="FE11" t="str">
        <f>IF($EJ11=2,VLOOKUP(FD11,STAPELING!A:D,FE$1,0),"nvt")</f>
        <v>nvt</v>
      </c>
      <c r="FF11" t="str">
        <f t="shared" si="111"/>
        <v>nvt</v>
      </c>
      <c r="FG11" t="str">
        <f t="shared" si="112"/>
        <v>nvt</v>
      </c>
      <c r="FH11" t="str">
        <f t="shared" si="113"/>
        <v>nvt</v>
      </c>
      <c r="FI11" t="str">
        <f t="shared" si="114"/>
        <v>nvt</v>
      </c>
      <c r="FJ11" t="str">
        <f t="shared" si="115"/>
        <v>nvt</v>
      </c>
      <c r="FK11" t="str">
        <f t="shared" si="116"/>
        <v>nvt</v>
      </c>
      <c r="FL11" t="str">
        <f t="shared" si="117"/>
        <v>nvt</v>
      </c>
      <c r="FM11" t="str">
        <f t="shared" si="118"/>
        <v/>
      </c>
      <c r="FN11" t="str">
        <f>IF(ISERROR(VLOOKUP(FM11,STAPELING!I:AO,FN$1,0)),"N",VLOOKUP(FM11,STAPELING!I:AO,FN$1,0))</f>
        <v>J</v>
      </c>
      <c r="FO11" t="str">
        <f t="shared" si="119"/>
        <v>nvt</v>
      </c>
      <c r="FP11" t="str">
        <f t="shared" si="19"/>
        <v>nvt</v>
      </c>
      <c r="FQ11" t="str">
        <f t="shared" si="20"/>
        <v>nvt</v>
      </c>
      <c r="FR11" t="str">
        <f t="shared" si="21"/>
        <v>nvt</v>
      </c>
      <c r="FS11" t="str">
        <f t="shared" si="22"/>
        <v>nvt</v>
      </c>
      <c r="FT11" t="str">
        <f t="shared" si="23"/>
        <v>nvt</v>
      </c>
      <c r="FU11" t="str">
        <f t="shared" si="24"/>
        <v>nvt</v>
      </c>
      <c r="FV11" t="str">
        <f t="shared" si="25"/>
        <v>nvt</v>
      </c>
      <c r="FW11" t="str">
        <f t="shared" si="26"/>
        <v>nvt</v>
      </c>
      <c r="FX11" t="str">
        <f t="shared" si="27"/>
        <v>nvt</v>
      </c>
      <c r="FY11" t="str">
        <f t="shared" si="28"/>
        <v>nvt</v>
      </c>
      <c r="FZ11" t="str">
        <f t="shared" si="29"/>
        <v>nvt</v>
      </c>
      <c r="GA11" t="str">
        <f t="shared" si="30"/>
        <v>nvt</v>
      </c>
      <c r="GB11" t="str">
        <f>IF($EJ11&gt;2,IF(FO11="","zwart",VLOOKUP(FO11,STAPELING!J:AA,GB$1,0)),"nvt")</f>
        <v>nvt</v>
      </c>
      <c r="GC11" t="str">
        <f t="shared" si="120"/>
        <v>nvt</v>
      </c>
      <c r="GD11" t="str">
        <f t="shared" si="121"/>
        <v>nvt</v>
      </c>
      <c r="GE11" t="str">
        <f t="shared" si="122"/>
        <v>nvt</v>
      </c>
      <c r="GF11" t="str">
        <f t="shared" si="123"/>
        <v>nvt</v>
      </c>
      <c r="GG11" t="str">
        <f t="shared" si="124"/>
        <v>nvt</v>
      </c>
      <c r="GH11" t="str">
        <f t="shared" si="125"/>
        <v>nvt</v>
      </c>
      <c r="GI11" t="str">
        <f t="shared" si="126"/>
        <v>nvt</v>
      </c>
      <c r="GJ11" t="str">
        <f t="shared" si="127"/>
        <v>nvt</v>
      </c>
      <c r="GK11" t="str">
        <f t="shared" si="37"/>
        <v>nvt</v>
      </c>
      <c r="GL11" t="str">
        <f t="shared" si="38"/>
        <v>nvt</v>
      </c>
      <c r="GM11" t="str">
        <f t="shared" si="39"/>
        <v>nvt</v>
      </c>
      <c r="GN11" t="str">
        <f t="shared" si="40"/>
        <v>nvt</v>
      </c>
      <c r="GO11" t="str">
        <f t="shared" si="41"/>
        <v>nvt</v>
      </c>
      <c r="GP11" t="str">
        <f t="shared" si="42"/>
        <v>nvt</v>
      </c>
      <c r="GQ11" t="str">
        <f t="shared" si="43"/>
        <v>nvt</v>
      </c>
      <c r="GR11" t="str">
        <f t="shared" si="44"/>
        <v>nvt</v>
      </c>
      <c r="GS11" t="str">
        <f t="shared" si="45"/>
        <v>nvt</v>
      </c>
      <c r="GT11" t="str">
        <f t="shared" si="46"/>
        <v>nvt</v>
      </c>
      <c r="GU11" t="str">
        <f t="shared" si="47"/>
        <v>nvt</v>
      </c>
      <c r="GV11" t="str">
        <f t="shared" si="48"/>
        <v>nvt</v>
      </c>
      <c r="GW11" t="str">
        <f>IF($EJ11&gt;2,IF(GJ11="","zwart",VLOOKUP(GJ11,STAPELING!AB:AJ,GW$1,0)),"nvt")</f>
        <v>nvt</v>
      </c>
      <c r="GX11" t="str">
        <f t="shared" si="128"/>
        <v>nvt</v>
      </c>
      <c r="GY11" t="str">
        <f t="shared" si="129"/>
        <v>nvt</v>
      </c>
      <c r="GZ11" t="str">
        <f t="shared" si="130"/>
        <v>nvt</v>
      </c>
      <c r="HA11" t="str">
        <f t="shared" si="131"/>
        <v>nvt</v>
      </c>
      <c r="HB11" t="str">
        <f t="shared" si="132"/>
        <v>nvt</v>
      </c>
      <c r="HC11" t="str">
        <f t="shared" si="133"/>
        <v>nvt</v>
      </c>
      <c r="HD11" t="str">
        <f t="shared" si="134"/>
        <v>nvt</v>
      </c>
      <c r="HE11" t="str">
        <f t="shared" si="135"/>
        <v>nvt</v>
      </c>
      <c r="HF11" t="str">
        <f t="shared" si="136"/>
        <v>nvt</v>
      </c>
      <c r="HG11" t="str">
        <f t="shared" si="137"/>
        <v>nvt</v>
      </c>
      <c r="HH11" t="str">
        <f t="shared" si="138"/>
        <v>nvt</v>
      </c>
      <c r="HI11" t="str">
        <f t="shared" si="139"/>
        <v>nvt</v>
      </c>
      <c r="HJ11" t="str">
        <f t="shared" si="140"/>
        <v>nvt</v>
      </c>
      <c r="HK11" t="str">
        <f t="shared" si="141"/>
        <v>nvt</v>
      </c>
      <c r="HL11" t="str">
        <f t="shared" si="142"/>
        <v>nvt</v>
      </c>
      <c r="HM11" t="str">
        <f t="shared" si="60"/>
        <v>nvt</v>
      </c>
      <c r="HN11" t="str">
        <f t="shared" si="61"/>
        <v>nvt</v>
      </c>
      <c r="HO11" t="str">
        <f t="shared" si="62"/>
        <v>nvt</v>
      </c>
      <c r="HP11" t="str">
        <f t="shared" si="63"/>
        <v>nvt</v>
      </c>
      <c r="HQ11" t="str">
        <f t="shared" si="64"/>
        <v>nvt</v>
      </c>
      <c r="HR11" t="str">
        <f t="shared" si="65"/>
        <v>nvt</v>
      </c>
      <c r="HS11" t="str">
        <f t="shared" si="66"/>
        <v>nvt</v>
      </c>
      <c r="HT11" t="str">
        <f t="shared" si="67"/>
        <v>nvt</v>
      </c>
      <c r="HU11" t="str">
        <f t="shared" si="68"/>
        <v>nvt</v>
      </c>
      <c r="HV11" t="str">
        <f t="shared" si="69"/>
        <v>nvt</v>
      </c>
      <c r="HW11" t="str">
        <f t="shared" si="70"/>
        <v>nvt</v>
      </c>
      <c r="HX11" t="str">
        <f t="shared" si="71"/>
        <v>nvt</v>
      </c>
      <c r="HY11" t="str">
        <f>IF($EJ11&gt;2,IF(HL11="","zwart",VLOOKUP(HL11,STAPELING!AK:AN,HY$1,0)),"nvt")</f>
        <v>nvt</v>
      </c>
      <c r="HZ11" t="str">
        <f t="shared" si="143"/>
        <v>nvt</v>
      </c>
      <c r="IA11" t="str">
        <f t="shared" si="144"/>
        <v>nvt</v>
      </c>
      <c r="IB11" t="str">
        <f t="shared" si="145"/>
        <v>nvt</v>
      </c>
      <c r="IC11" t="str">
        <f t="shared" si="146"/>
        <v>nvt</v>
      </c>
      <c r="ID11" t="str">
        <f t="shared" si="147"/>
        <v>nvt</v>
      </c>
      <c r="IE11" t="str">
        <f t="shared" si="148"/>
        <v>nvt</v>
      </c>
      <c r="IF11" t="str">
        <f t="shared" si="149"/>
        <v>nvt</v>
      </c>
      <c r="IG11">
        <f t="shared" si="150"/>
        <v>0</v>
      </c>
      <c r="IH11">
        <f t="shared" si="151"/>
        <v>0</v>
      </c>
      <c r="II11">
        <f t="shared" si="152"/>
        <v>0</v>
      </c>
      <c r="IJ11">
        <f t="shared" si="153"/>
        <v>0</v>
      </c>
      <c r="IK11">
        <f t="shared" si="154"/>
        <v>0</v>
      </c>
      <c r="IL11">
        <f t="shared" si="155"/>
        <v>0</v>
      </c>
      <c r="IM11">
        <f t="shared" si="156"/>
        <v>0</v>
      </c>
      <c r="IN11">
        <f t="shared" si="157"/>
        <v>0</v>
      </c>
      <c r="IO11">
        <f t="shared" si="158"/>
        <v>0</v>
      </c>
      <c r="IP11">
        <f t="shared" si="159"/>
        <v>0</v>
      </c>
      <c r="IQ11">
        <f t="shared" si="160"/>
        <v>0</v>
      </c>
      <c r="IR11">
        <f t="shared" si="161"/>
        <v>0</v>
      </c>
      <c r="IS11">
        <f t="shared" si="162"/>
        <v>0</v>
      </c>
      <c r="IT11">
        <f t="shared" si="163"/>
        <v>0</v>
      </c>
      <c r="IU11" t="str">
        <f t="shared" si="164"/>
        <v>N</v>
      </c>
      <c r="IV11" t="str">
        <f t="shared" si="84"/>
        <v>N</v>
      </c>
      <c r="IW11" t="str">
        <f t="shared" si="165"/>
        <v>N</v>
      </c>
    </row>
    <row r="12" spans="1:257" x14ac:dyDescent="0.25">
      <c r="A12" t="str">
        <f>IF(ISERROR(VLOOKUP(E12,E$4:E11,1,0)),"J","N")</f>
        <v>N</v>
      </c>
      <c r="B12" s="8"/>
      <c r="C12" s="8"/>
      <c r="D12" s="25"/>
      <c r="E12" s="25" t="str">
        <f>IF(Invoer!B41="","",Invoer!B41)</f>
        <v/>
      </c>
      <c r="F12" s="25"/>
      <c r="G12" s="25"/>
      <c r="H12" s="25" t="str">
        <f>IF(AND($E12&lt;&gt;"",$A12="J"),Invoer!D41,"")</f>
        <v/>
      </c>
      <c r="I12" s="25"/>
      <c r="J12" s="26"/>
      <c r="K12" s="26" t="str">
        <f>IF(AND($E12&lt;&gt;"",$A12="J"),Invoer!L41,"")</f>
        <v/>
      </c>
      <c r="L12" s="26"/>
      <c r="M12" s="25"/>
      <c r="N12" s="152"/>
      <c r="O12" s="153"/>
      <c r="P12" s="25"/>
      <c r="Q12" s="25"/>
      <c r="R12" s="153"/>
      <c r="S12" s="154"/>
      <c r="T12" s="152"/>
      <c r="U12" s="153"/>
      <c r="V12" s="153"/>
      <c r="W12" s="59" t="str">
        <f>IF(AND($E12&lt;&gt;"",$A12="J",Invoer!R41&lt;&gt;""),VLOOKUP(Invoer!R41,NORM!$F$26:$H$29,3,0),"")</f>
        <v/>
      </c>
      <c r="X12" s="59"/>
      <c r="Y12" s="25" t="str">
        <f t="shared" si="85"/>
        <v/>
      </c>
      <c r="Z12" s="25"/>
      <c r="AA12" s="26" t="str">
        <f t="shared" si="86"/>
        <v/>
      </c>
      <c r="AB12" s="26"/>
      <c r="AC12" s="153"/>
      <c r="AD12" s="153"/>
      <c r="AE12" s="153"/>
      <c r="AF12" s="153"/>
      <c r="AG12" s="153"/>
      <c r="AH12" s="25"/>
      <c r="AI12" s="153"/>
      <c r="AJ12" s="153"/>
      <c r="AK12" s="153"/>
      <c r="AL12" s="153"/>
      <c r="AM12" s="25" t="str">
        <f>IF(AND($E12&lt;&gt;"",$A12="J"),IF(Invoer!X41="Ja","J",IF(Invoer!X41="Nee","N","")),"")</f>
        <v/>
      </c>
      <c r="AN12" s="153"/>
      <c r="AO12" s="153"/>
      <c r="AP12" s="153" t="s">
        <v>311</v>
      </c>
      <c r="AQ12" s="153" t="s">
        <v>311</v>
      </c>
      <c r="AR12" s="153" t="s">
        <v>312</v>
      </c>
      <c r="AS12" s="153" t="s">
        <v>312</v>
      </c>
      <c r="AT12" s="1" t="str">
        <f>IF(AND($E12&lt;&gt;"",$A12="J",Invoer!O41&lt;&gt;""),VLOOKUP(Invoer!O41,NORM!$F$31:$H$38,3,0),"")</f>
        <v/>
      </c>
      <c r="AU12" s="1"/>
      <c r="AV12" s="1" t="str">
        <f>IF(AND($E12&lt;&gt;"",$A12="J"),Invoer!AH41,"")</f>
        <v/>
      </c>
      <c r="AW12" s="1"/>
      <c r="AX12" s="1" t="str">
        <f t="shared" si="87"/>
        <v/>
      </c>
      <c r="AY12" s="1"/>
      <c r="AZ12" s="3" t="str">
        <f t="shared" si="88"/>
        <v/>
      </c>
      <c r="BA12" s="3" t="str">
        <f t="shared" si="89"/>
        <v/>
      </c>
      <c r="BB12" s="3" t="str">
        <f t="shared" si="90"/>
        <v>N</v>
      </c>
      <c r="BC12" s="3" t="str">
        <f t="shared" si="91"/>
        <v>N</v>
      </c>
      <c r="BD12" s="3" t="str">
        <f t="shared" si="92"/>
        <v/>
      </c>
      <c r="BE12" s="3">
        <f t="shared" si="166"/>
        <v>0</v>
      </c>
      <c r="BF12" s="3" t="str">
        <f t="shared" si="93"/>
        <v/>
      </c>
      <c r="BG12" s="3" t="str">
        <f t="shared" si="94"/>
        <v/>
      </c>
      <c r="BH12" s="3" t="str">
        <f t="shared" si="95"/>
        <v>N</v>
      </c>
      <c r="BI12" s="24" t="str">
        <f t="shared" si="96"/>
        <v/>
      </c>
      <c r="BJ12" s="24" t="str">
        <f>IF(ISERROR(VLOOKUP($BD12,LOV_GWSGRP!A:A,1,0)),"N","J")</f>
        <v>N</v>
      </c>
      <c r="BK12" s="24" t="str">
        <f>IF(ISERROR(VLOOKUP($BD12,LOV_GWSGRP!D:D,1,0)),"N","J")</f>
        <v>N</v>
      </c>
      <c r="BL12" s="24" t="str">
        <f>IF(ISERROR(VLOOKUP($BD12,LOV_GWSGRP!G:G,1,0)),"N","J")</f>
        <v>N</v>
      </c>
      <c r="BM12" s="24" t="str">
        <f>IF(ISERROR(VLOOKUP($BD12,LOV_GWSGRP!M:M,1,0)),"N","J")</f>
        <v>N</v>
      </c>
      <c r="BN12" s="24" t="str">
        <f>IF(ISERROR(VLOOKUP($BD12,LOV_GWSGRP!P:P,1,0)),"N","J")</f>
        <v>N</v>
      </c>
      <c r="BO12" s="24" t="str">
        <f>IF(ISERROR(VLOOKUP($BD12,LOV_GWSGRP!S:S,1,0)),"N","J")</f>
        <v>N</v>
      </c>
      <c r="BP12" s="24" t="str">
        <f>IF(ISERROR(VLOOKUP($BD12,LOV_GWSGRP!V:V,1,0)),"N","J")</f>
        <v>N</v>
      </c>
      <c r="BQ12" s="24" t="str">
        <f>IF(ISERROR(VLOOKUP($BD12,LOV_GWSGRP!Y:Y,1,0)),"N","J")</f>
        <v>N</v>
      </c>
      <c r="BR12" s="24" t="str">
        <f>IF(ISERROR(VLOOKUP($BD12,LOV_GWSGRP!AB:AB,1,0)),"N","J")</f>
        <v>N</v>
      </c>
      <c r="BS12" s="24" t="str">
        <f>IF(ISERROR(VLOOKUP($BD12,LOV_GWSGRP!AE:AE,1,0)),"N","J")</f>
        <v>N</v>
      </c>
      <c r="BT12" s="24" t="str">
        <f>IF(ISERROR(VLOOKUP($BD12,LOV_GWSGRP!AH:AH,1,0)),"N","J")</f>
        <v>N</v>
      </c>
      <c r="BU12" s="24" t="str">
        <f>IF(ISERROR(VLOOKUP($BD12,LOV_GWSGRP!CJ:CJ,1,0)),"N","J")</f>
        <v>N</v>
      </c>
      <c r="BV12" s="24" t="str">
        <f>IF(ISERROR(VLOOKUP($BD12,LOV_GWSGRP!AN:AN,1,0)),"N","J")</f>
        <v>N</v>
      </c>
      <c r="BW12" s="24" t="str">
        <f>IF(ISERROR(VLOOKUP($BD12,LOV_GWSGRP!AQ:AQ,1,0)),"N","J")</f>
        <v>N</v>
      </c>
      <c r="BX12" s="24" t="str">
        <f>IF(ISERROR(VLOOKUP($BD12,LOV_GWSGRP!AT:AT,1,0)),"N","J")</f>
        <v>N</v>
      </c>
      <c r="BY12" s="24" t="str">
        <f>IF(ISERROR(VLOOKUP($BD12,LOV_GWSGRP!AW:AW,1,0)),"N","J")</f>
        <v>N</v>
      </c>
      <c r="BZ12" s="24" t="str">
        <f>IF(ISERROR(VLOOKUP($BD12,LOV_GWSGRP!AZ:AZ,1,0)),"N","J")</f>
        <v>N</v>
      </c>
      <c r="CA12" s="24" t="str">
        <f>IF(ISERROR(VLOOKUP($BD12,LOV_GWSGRP!BC:BC,1,0)),"N","J")</f>
        <v>N</v>
      </c>
      <c r="CB12" s="24" t="str">
        <f>IF(ISERROR(VLOOKUP($BD12,LOV_GWSGRP!BF:BF,1,0)),"N","J")</f>
        <v>N</v>
      </c>
      <c r="CC12" s="24" t="str">
        <f>IF(ISERROR(VLOOKUP($BD12,LOV_GWSGRP!BI:BI,1,0)),"N","J")</f>
        <v>N</v>
      </c>
      <c r="CD12" s="24" t="str">
        <f>IF(ISERROR(VLOOKUP($BD12,LOV_GWSGRP!J:J,1,0)),"N","J")</f>
        <v>N</v>
      </c>
      <c r="CE12" s="24" t="str">
        <f>IF(ISERROR(VLOOKUP($BD12,LOV_GWSGRP!BL:BL,1,0)),"N","J")</f>
        <v>N</v>
      </c>
      <c r="CF12" s="24"/>
      <c r="CG12" s="24" t="str">
        <f>IF(ISERROR(VLOOKUP($BD12,LOV_GWSGRP!BO:BO,1,0)),"N","J")</f>
        <v>N</v>
      </c>
      <c r="CH12" s="24" t="str">
        <f t="shared" si="97"/>
        <v>N</v>
      </c>
      <c r="CI12" s="24" t="str">
        <f>IF(ISERROR(VLOOKUP($BD12,GEWASCODE_GLMC8!F:F,1,0)),"N","J")</f>
        <v>N</v>
      </c>
      <c r="CJ12" s="24" t="str">
        <f>IF(COUNTIF($CI12:CI12,"J")&gt;0,"N",IF(ISERROR(VLOOKUP($BD12,GEWASCODE_GLMC8!G:G,1,0)),"N","J"))</f>
        <v>N</v>
      </c>
      <c r="CK12" s="24" t="str">
        <f>IF(COUNTIF($CI12:CJ12,"J")&gt;0,"N",IF(ISERROR(VLOOKUP($BD12,GEWASCODE_GLMC8!H:H,1,0)),"N","J"))</f>
        <v>N</v>
      </c>
      <c r="CL12" s="24" t="str">
        <f>IF(COUNTIF($CI12:CK12,"J")&gt;0,"N",IF(ISERROR(VLOOKUP($BD12,GEWASCODE_GLMC8!I:I,1,0)),"N","J"))</f>
        <v>N</v>
      </c>
      <c r="CM12" s="24" t="str">
        <f>IF(COUNTIF($CI12:CL12,"J")&gt;0,"N",IF(ISERROR(VLOOKUP($BD12,GEWASCODE_GLMC8!J:J,1,0)),"N","J"))</f>
        <v>N</v>
      </c>
      <c r="CN12" s="24" t="str">
        <f>IF(COUNTIF($CI12:CM12,"J")&gt;0,"N",IF(ISERROR(VLOOKUP($BD12,GEWASCODE_GLMC8!K:K,1,0)),"N","J"))</f>
        <v>N</v>
      </c>
      <c r="CO12" s="24" t="str">
        <f>IF(COUNTIF($CI12:CN12,"J")&gt;0,"N",IF(ISERROR(VLOOKUP($BD12,GEWASCODE_GLMC8!L:L,1,0)),"N","J"))</f>
        <v>N</v>
      </c>
      <c r="CP12" s="24" t="str">
        <f>IF(COUNTIF($CI12:CO12,"J")&gt;0,"N",IF(ISERROR(VLOOKUP($BD12,GEWASCODE_GLMC8!M:M,1,0)),"N","J"))</f>
        <v>N</v>
      </c>
      <c r="CQ12" s="24" t="str">
        <f>IF(COUNTIF($CI12:CP12,"J")&gt;0,"N",IF(ISERROR(VLOOKUP($BD12,GEWASCODE_GLMC8!N:N,1,0)),"N","J"))</f>
        <v>N</v>
      </c>
      <c r="CR12" s="24" t="str">
        <f>IF(COUNTIF($CI12:CQ12,"J")&gt;0,"N",IF(ISERROR(VLOOKUP($BD12,GEWASCODE_GLMC8!O:O,1,0)),"N","J"))</f>
        <v>N</v>
      </c>
      <c r="CS12" s="24" t="str">
        <f>IF(COUNTIF($CI12:CR12,"J")&gt;0,"N",IF(ISERROR(VLOOKUP($BD12,GEWASCODE_GLMC8!P:P,1,0)),"N","J"))</f>
        <v>N</v>
      </c>
      <c r="CT12" s="24" t="str">
        <f>IF(COUNTIF($CI12:CS12,"J")&gt;0,"N",IF(ISERROR(VLOOKUP($BD12,GEWASCODE_GLMC8!Q:Q,1,0)),"N","J"))</f>
        <v>N</v>
      </c>
      <c r="CU12" s="24" t="str">
        <f>IF(COUNTIF($CI12:CT12,"J")&gt;0,"N",IF(ISERROR(VLOOKUP($BD12,GEWASCODE_GLMC8!R:R,1,0)),"N","J"))</f>
        <v>N</v>
      </c>
      <c r="CV12" s="24" t="str">
        <f>IF(COUNTIF($CI12:CU12,"J")&gt;0,"N",IF(ISERROR(VLOOKUP($BD12,GEWASCODE_GLMC8!S:S,1,0)),"N","J"))</f>
        <v>N</v>
      </c>
      <c r="CW12" s="24" t="str">
        <f>IF(COUNTIF($CI12:CV12,"J")&gt;0,"N",IF(ISERROR(VLOOKUP($BD12,GEWASCODE_GLMC8!T:T,1,0)),"N","J"))</f>
        <v>N</v>
      </c>
      <c r="CX12" s="24" t="str">
        <f>IF(COUNTIF($CI12:CW12,"J")&gt;0,"N",IF(ISERROR(VLOOKUP($BD12,GEWASCODE_GLMC8!U:U,1,0)),"N","J"))</f>
        <v>N</v>
      </c>
      <c r="CY12" s="24" t="str">
        <f>IF(COUNTIF($CI12:CX12,"J")&gt;0,"N",IF(ISERROR(VLOOKUP($BD12,GEWASCODE_GLMC8!V:V,1,0)),"N","J"))</f>
        <v>N</v>
      </c>
      <c r="CZ12" s="24" t="str">
        <f>IF(COUNTIF($CI12:CY12,"J")&gt;0,"N",IF(ISERROR(VLOOKUP($BD12,GEWASCODE_GLMC8!W:W,1,0)),"N","J"))</f>
        <v>N</v>
      </c>
      <c r="DA12" s="24" t="str">
        <f>IF(COUNTIF($CI12:CZ12,"J")&gt;0,"N",IF(ISERROR(VLOOKUP($BD12,GEWASCODE_GLMC8!X:X,1,0)),"N","J"))</f>
        <v>N</v>
      </c>
      <c r="DB12" s="24" t="str">
        <f>IF(COUNTIF($CI12:DA12,"J")&gt;0,"N",IF(ISERROR(VLOOKUP($BD12,GEWASCODE_GLMC8!Y:Y,1,0)),"N","J"))</f>
        <v>N</v>
      </c>
      <c r="DC12" s="24" t="str">
        <f>IF(COUNTIF($CI12:DB12,"J")&gt;0,"N",IF(ISERROR(VLOOKUP($BD12,GEWASCODE_GLMC8!Z:Z,1,0)),"N","J"))</f>
        <v>N</v>
      </c>
      <c r="DD12" s="24" t="str">
        <f t="shared" si="98"/>
        <v>N</v>
      </c>
      <c r="DE12" s="3" t="str">
        <f t="shared" si="1"/>
        <v>N</v>
      </c>
      <c r="DF12" s="3" t="str">
        <f t="shared" si="2"/>
        <v>N</v>
      </c>
      <c r="DG12" s="3" t="str">
        <f t="shared" si="99"/>
        <v>N</v>
      </c>
      <c r="DH12" s="3" t="str">
        <f t="shared" si="100"/>
        <v>N</v>
      </c>
      <c r="DI12" s="3" t="str">
        <f t="shared" si="3"/>
        <v>N</v>
      </c>
      <c r="DJ12" s="3" t="str">
        <f t="shared" si="4"/>
        <v>N</v>
      </c>
      <c r="DK12" s="3">
        <f>0</f>
        <v>0</v>
      </c>
      <c r="DL12" s="3" t="str">
        <f t="shared" si="5"/>
        <v>N</v>
      </c>
      <c r="DM12" s="3" t="str">
        <f t="shared" si="6"/>
        <v>N</v>
      </c>
      <c r="DN12" t="str">
        <f>IF(AND($A12="J",COUNTIFS(activiteiten_perceel,percelen!$AZ12,activiteiten_maatregel_nr,percelen!DN$4,activiteiten_activiteit_voldoet_aan_voorwaarden,"J")&gt;0),DN$4,"")</f>
        <v/>
      </c>
      <c r="DO12" t="str">
        <f>IF(AND($A12="J",COUNTIFS(activiteiten_perceel,percelen!$AZ12,activiteiten_maatregel_nr,percelen!DO$4,activiteiten_activiteit_voldoet_aan_voorwaarden,"J")&gt;0),DO$4,"")</f>
        <v/>
      </c>
      <c r="DP12" t="str">
        <f>IF(AND($A12="J",COUNTIFS(activiteiten_perceel,percelen!$AZ12,activiteiten_maatregel_nr,percelen!DP$4,activiteiten_activiteit_voldoet_aan_voorwaarden,"J")&gt;0),DP$4,"")</f>
        <v/>
      </c>
      <c r="DQ12" t="str">
        <f>IF(AND($A12="J",COUNTIFS(activiteiten_perceel,percelen!$AZ12,activiteiten_maatregel_nr,percelen!DQ$4,activiteiten_activiteit_voldoet_aan_voorwaarden,"J")&gt;0),DQ$4,"")</f>
        <v/>
      </c>
      <c r="DR12" t="str">
        <f>IF(AND($A12="J",COUNTIFS(activiteiten_perceel,percelen!$AZ12,activiteiten_maatregel_nr,percelen!DR$4,activiteiten_activiteit_voldoet_aan_voorwaarden,"J")&gt;0),DR$4,"")</f>
        <v/>
      </c>
      <c r="DS12" t="str">
        <f>IF(AND($A12="J",COUNTIFS(activiteiten_perceel,percelen!$AZ12,activiteiten_maatregel_nr,percelen!DS$4,activiteiten_activiteit_voldoet_aan_voorwaarden,"J")&gt;0),DS$4,"")</f>
        <v/>
      </c>
      <c r="DT12" t="str">
        <f>IF(AND($A12="J",COUNTIFS(activiteiten_perceel,percelen!$AZ12,activiteiten_maatregel_nr,percelen!DT$4,activiteiten_activiteit_voldoet_aan_voorwaarden,"J")&gt;0),DT$4,"")</f>
        <v/>
      </c>
      <c r="DU12" t="str">
        <f>IF(AND($A12="J",COUNTIFS(activiteiten_perceel,percelen!$AZ12,activiteiten_maatregel_nr,percelen!DU$4,activiteiten_activiteit_voldoet_aan_voorwaarden,"J")&gt;0),DU$4,"")</f>
        <v/>
      </c>
      <c r="DV12" t="str">
        <f>IF(AND($A12="J",COUNTIFS(activiteiten_perceel,percelen!$AZ12,activiteiten_maatregel_nr,percelen!DV$4,activiteiten_activiteit_voldoet_aan_voorwaarden,"J")&gt;0),DV$4,"")</f>
        <v/>
      </c>
      <c r="DW12" t="str">
        <f>IF(AND($A12="J",COUNTIFS(activiteiten_perceel,percelen!$AZ12,activiteiten_maatregel_nr,percelen!DW$4,activiteiten_activiteit_voldoet_aan_voorwaarden,"J")&gt;0),DW$4,"")</f>
        <v/>
      </c>
      <c r="DX12" t="str">
        <f>IF(AND($A12="J",COUNTIFS(activiteiten_perceel,percelen!$AZ12,activiteiten_maatregel_nr,percelen!DX$4,activiteiten_activiteit_voldoet_aan_voorwaarden,"J")&gt;0),DX$4,"")</f>
        <v/>
      </c>
      <c r="DY12" t="str">
        <f>IF(AND($A12="J",COUNTIFS(activiteiten_perceel,percelen!$AZ12,activiteiten_maatregel_nr,percelen!DY$4,activiteiten_activiteit_voldoet_aan_voorwaarden,"J")&gt;0),DY$4,"")</f>
        <v/>
      </c>
      <c r="DZ12" t="str">
        <f>IF(AND($A12="J",COUNTIFS(activiteiten_perceel,percelen!$AZ12,activiteiten_maatregel_nr,percelen!DZ$4,activiteiten_activiteit_voldoet_aan_voorwaarden,"J")&gt;0),DZ$4,"")</f>
        <v/>
      </c>
      <c r="EA12" t="str">
        <f>IF(AND($A12="J",COUNTIFS(activiteiten_perceel,percelen!$AZ12,activiteiten_maatregel_nr,percelen!EA$4,activiteiten_activiteit_voldoet_aan_voorwaarden,"J")&gt;0),EA$4,"")</f>
        <v/>
      </c>
      <c r="EB12" t="str">
        <f>IF(AND($A12="J",COUNTIFS(activiteiten_perceel,percelen!$AZ12,activiteiten_maatregel_nr,percelen!EB$4,activiteiten_activiteit_voldoet_aan_voorwaarden,"J")&gt;0),EB$4,"")</f>
        <v/>
      </c>
      <c r="EC12" t="str">
        <f>IF(AND($A12="J",COUNTIFS(activiteiten_perceel,percelen!$AZ12,activiteiten_maatregel_nr,percelen!EC$4,activiteiten_activiteit_voldoet_aan_voorwaarden,"J")&gt;0),EC$4,"")</f>
        <v/>
      </c>
      <c r="ED12" t="str">
        <f>IF(AND($A12="J",COUNTIFS(activiteiten_perceel,percelen!$AZ12,activiteiten_maatregel_nr,percelen!ED$4,activiteiten_activiteit_voldoet_aan_voorwaarden,"J")&gt;0),ED$4,"")</f>
        <v/>
      </c>
      <c r="EE12" t="str">
        <f>IF(AND($A12="J",COUNTIFS(activiteiten_perceel,percelen!$AZ12,activiteiten_maatregel_nr,percelen!EE$4,activiteiten_activiteit_voldoet_aan_voorwaarden,"J")&gt;0),EE$4,"")</f>
        <v/>
      </c>
      <c r="EF12" t="str">
        <f>IF(AND($A12="J",COUNTIFS(activiteiten_perceel,percelen!$AZ12,activiteiten_maatregel_nr,percelen!EF$4,activiteiten_activiteit_voldoet_aan_voorwaarden,"J")&gt;0),EF$4,"")</f>
        <v/>
      </c>
      <c r="EG12" t="str">
        <f>IF(AND($A12="J",COUNTIFS(activiteiten_perceel,percelen!$AZ12,activiteiten_maatregel_nr,percelen!EG$4,activiteiten_activiteit_voldoet_aan_voorwaarden,"J")&gt;0),EG$4,"")</f>
        <v/>
      </c>
      <c r="EH12" t="str">
        <f>IF(AND($A12="J",COUNTIFS(activiteiten_perceel,percelen!$AZ12,activiteiten_maatregel_nr,percelen!EH$4,activiteiten_activiteit_voldoet_aan_voorwaarden,"J")&gt;0),EH$4,"")</f>
        <v/>
      </c>
      <c r="EI12" t="str">
        <f>IF(AND($A12="J",COUNTIFS(activiteiten_perceel,percelen!$AZ12,activiteiten_maatregel_nr,percelen!EI$4,activiteiten_activiteit_voldoet_aan_voorwaarden,"J")&gt;0),EI$4,"")</f>
        <v/>
      </c>
      <c r="EJ12">
        <f t="shared" si="101"/>
        <v>0</v>
      </c>
      <c r="EK12" t="str">
        <f t="shared" si="102"/>
        <v/>
      </c>
      <c r="EL12" t="str">
        <f t="shared" si="7"/>
        <v/>
      </c>
      <c r="EM12" t="str">
        <f t="shared" si="8"/>
        <v/>
      </c>
      <c r="EN12" t="str">
        <f t="shared" si="9"/>
        <v/>
      </c>
      <c r="EO12" t="str">
        <f t="shared" si="10"/>
        <v/>
      </c>
      <c r="EP12" t="str">
        <f t="shared" si="11"/>
        <v/>
      </c>
      <c r="EQ12" t="str">
        <f t="shared" si="12"/>
        <v/>
      </c>
      <c r="ER12" t="str">
        <f t="shared" si="13"/>
        <v/>
      </c>
      <c r="ES12" t="str">
        <f t="shared" si="14"/>
        <v/>
      </c>
      <c r="ET12" t="str">
        <f t="shared" si="15"/>
        <v/>
      </c>
      <c r="EU12" t="str">
        <f t="shared" si="16"/>
        <v/>
      </c>
      <c r="EV12" t="str">
        <f t="shared" si="17"/>
        <v/>
      </c>
      <c r="EW12" t="str">
        <f t="shared" si="103"/>
        <v>nvt</v>
      </c>
      <c r="EX12" t="str">
        <f t="shared" si="104"/>
        <v>nvt</v>
      </c>
      <c r="EY12" t="str">
        <f t="shared" si="105"/>
        <v>nvt</v>
      </c>
      <c r="EZ12" t="str">
        <f t="shared" si="106"/>
        <v>nvt</v>
      </c>
      <c r="FA12" t="str">
        <f t="shared" si="107"/>
        <v>nvt</v>
      </c>
      <c r="FB12" t="str">
        <f t="shared" si="108"/>
        <v>nvt</v>
      </c>
      <c r="FC12" t="str">
        <f t="shared" si="109"/>
        <v>nvt</v>
      </c>
      <c r="FD12" t="str">
        <f t="shared" si="110"/>
        <v>nvt</v>
      </c>
      <c r="FE12" t="str">
        <f>IF($EJ12=2,VLOOKUP(FD12,STAPELING!A:D,FE$1,0),"nvt")</f>
        <v>nvt</v>
      </c>
      <c r="FF12" t="str">
        <f t="shared" si="111"/>
        <v>nvt</v>
      </c>
      <c r="FG12" t="str">
        <f t="shared" si="112"/>
        <v>nvt</v>
      </c>
      <c r="FH12" t="str">
        <f t="shared" si="113"/>
        <v>nvt</v>
      </c>
      <c r="FI12" t="str">
        <f t="shared" si="114"/>
        <v>nvt</v>
      </c>
      <c r="FJ12" t="str">
        <f t="shared" si="115"/>
        <v>nvt</v>
      </c>
      <c r="FK12" t="str">
        <f t="shared" si="116"/>
        <v>nvt</v>
      </c>
      <c r="FL12" t="str">
        <f t="shared" si="117"/>
        <v>nvt</v>
      </c>
      <c r="FM12" t="str">
        <f t="shared" si="118"/>
        <v/>
      </c>
      <c r="FN12" t="str">
        <f>IF(ISERROR(VLOOKUP(FM12,STAPELING!I:AO,FN$1,0)),"N",VLOOKUP(FM12,STAPELING!I:AO,FN$1,0))</f>
        <v>J</v>
      </c>
      <c r="FO12" t="str">
        <f t="shared" si="119"/>
        <v>nvt</v>
      </c>
      <c r="FP12" t="str">
        <f t="shared" si="19"/>
        <v>nvt</v>
      </c>
      <c r="FQ12" t="str">
        <f t="shared" si="20"/>
        <v>nvt</v>
      </c>
      <c r="FR12" t="str">
        <f t="shared" si="21"/>
        <v>nvt</v>
      </c>
      <c r="FS12" t="str">
        <f t="shared" si="22"/>
        <v>nvt</v>
      </c>
      <c r="FT12" t="str">
        <f t="shared" si="23"/>
        <v>nvt</v>
      </c>
      <c r="FU12" t="str">
        <f t="shared" si="24"/>
        <v>nvt</v>
      </c>
      <c r="FV12" t="str">
        <f t="shared" si="25"/>
        <v>nvt</v>
      </c>
      <c r="FW12" t="str">
        <f t="shared" si="26"/>
        <v>nvt</v>
      </c>
      <c r="FX12" t="str">
        <f t="shared" si="27"/>
        <v>nvt</v>
      </c>
      <c r="FY12" t="str">
        <f t="shared" si="28"/>
        <v>nvt</v>
      </c>
      <c r="FZ12" t="str">
        <f t="shared" si="29"/>
        <v>nvt</v>
      </c>
      <c r="GA12" t="str">
        <f t="shared" si="30"/>
        <v>nvt</v>
      </c>
      <c r="GB12" t="str">
        <f>IF($EJ12&gt;2,IF(FO12="","zwart",VLOOKUP(FO12,STAPELING!J:AA,GB$1,0)),"nvt")</f>
        <v>nvt</v>
      </c>
      <c r="GC12" t="str">
        <f t="shared" si="120"/>
        <v>nvt</v>
      </c>
      <c r="GD12" t="str">
        <f t="shared" si="121"/>
        <v>nvt</v>
      </c>
      <c r="GE12" t="str">
        <f t="shared" si="122"/>
        <v>nvt</v>
      </c>
      <c r="GF12" t="str">
        <f t="shared" si="123"/>
        <v>nvt</v>
      </c>
      <c r="GG12" t="str">
        <f t="shared" si="124"/>
        <v>nvt</v>
      </c>
      <c r="GH12" t="str">
        <f t="shared" si="125"/>
        <v>nvt</v>
      </c>
      <c r="GI12" t="str">
        <f t="shared" si="126"/>
        <v>nvt</v>
      </c>
      <c r="GJ12" t="str">
        <f t="shared" si="127"/>
        <v>nvt</v>
      </c>
      <c r="GK12" t="str">
        <f t="shared" si="37"/>
        <v>nvt</v>
      </c>
      <c r="GL12" t="str">
        <f t="shared" si="38"/>
        <v>nvt</v>
      </c>
      <c r="GM12" t="str">
        <f t="shared" si="39"/>
        <v>nvt</v>
      </c>
      <c r="GN12" t="str">
        <f t="shared" si="40"/>
        <v>nvt</v>
      </c>
      <c r="GO12" t="str">
        <f t="shared" si="41"/>
        <v>nvt</v>
      </c>
      <c r="GP12" t="str">
        <f t="shared" si="42"/>
        <v>nvt</v>
      </c>
      <c r="GQ12" t="str">
        <f t="shared" si="43"/>
        <v>nvt</v>
      </c>
      <c r="GR12" t="str">
        <f t="shared" si="44"/>
        <v>nvt</v>
      </c>
      <c r="GS12" t="str">
        <f t="shared" si="45"/>
        <v>nvt</v>
      </c>
      <c r="GT12" t="str">
        <f t="shared" si="46"/>
        <v>nvt</v>
      </c>
      <c r="GU12" t="str">
        <f t="shared" si="47"/>
        <v>nvt</v>
      </c>
      <c r="GV12" t="str">
        <f t="shared" si="48"/>
        <v>nvt</v>
      </c>
      <c r="GW12" t="str">
        <f>IF($EJ12&gt;2,IF(GJ12="","zwart",VLOOKUP(GJ12,STAPELING!AB:AJ,GW$1,0)),"nvt")</f>
        <v>nvt</v>
      </c>
      <c r="GX12" t="str">
        <f t="shared" si="128"/>
        <v>nvt</v>
      </c>
      <c r="GY12" t="str">
        <f t="shared" si="129"/>
        <v>nvt</v>
      </c>
      <c r="GZ12" t="str">
        <f t="shared" si="130"/>
        <v>nvt</v>
      </c>
      <c r="HA12" t="str">
        <f t="shared" si="131"/>
        <v>nvt</v>
      </c>
      <c r="HB12" t="str">
        <f t="shared" si="132"/>
        <v>nvt</v>
      </c>
      <c r="HC12" t="str">
        <f t="shared" si="133"/>
        <v>nvt</v>
      </c>
      <c r="HD12" t="str">
        <f t="shared" si="134"/>
        <v>nvt</v>
      </c>
      <c r="HE12" t="str">
        <f t="shared" si="135"/>
        <v>nvt</v>
      </c>
      <c r="HF12" t="str">
        <f t="shared" si="136"/>
        <v>nvt</v>
      </c>
      <c r="HG12" t="str">
        <f t="shared" si="137"/>
        <v>nvt</v>
      </c>
      <c r="HH12" t="str">
        <f t="shared" si="138"/>
        <v>nvt</v>
      </c>
      <c r="HI12" t="str">
        <f t="shared" si="139"/>
        <v>nvt</v>
      </c>
      <c r="HJ12" t="str">
        <f t="shared" si="140"/>
        <v>nvt</v>
      </c>
      <c r="HK12" t="str">
        <f t="shared" si="141"/>
        <v>nvt</v>
      </c>
      <c r="HL12" t="str">
        <f t="shared" si="142"/>
        <v>nvt</v>
      </c>
      <c r="HM12" t="str">
        <f t="shared" si="60"/>
        <v>nvt</v>
      </c>
      <c r="HN12" t="str">
        <f t="shared" si="61"/>
        <v>nvt</v>
      </c>
      <c r="HO12" t="str">
        <f t="shared" si="62"/>
        <v>nvt</v>
      </c>
      <c r="HP12" t="str">
        <f t="shared" si="63"/>
        <v>nvt</v>
      </c>
      <c r="HQ12" t="str">
        <f t="shared" si="64"/>
        <v>nvt</v>
      </c>
      <c r="HR12" t="str">
        <f t="shared" si="65"/>
        <v>nvt</v>
      </c>
      <c r="HS12" t="str">
        <f t="shared" si="66"/>
        <v>nvt</v>
      </c>
      <c r="HT12" t="str">
        <f t="shared" si="67"/>
        <v>nvt</v>
      </c>
      <c r="HU12" t="str">
        <f t="shared" si="68"/>
        <v>nvt</v>
      </c>
      <c r="HV12" t="str">
        <f t="shared" si="69"/>
        <v>nvt</v>
      </c>
      <c r="HW12" t="str">
        <f t="shared" si="70"/>
        <v>nvt</v>
      </c>
      <c r="HX12" t="str">
        <f t="shared" si="71"/>
        <v>nvt</v>
      </c>
      <c r="HY12" t="str">
        <f>IF($EJ12&gt;2,IF(HL12="","zwart",VLOOKUP(HL12,STAPELING!AK:AN,HY$1,0)),"nvt")</f>
        <v>nvt</v>
      </c>
      <c r="HZ12" t="str">
        <f t="shared" si="143"/>
        <v>nvt</v>
      </c>
      <c r="IA12" t="str">
        <f t="shared" si="144"/>
        <v>nvt</v>
      </c>
      <c r="IB12" t="str">
        <f t="shared" si="145"/>
        <v>nvt</v>
      </c>
      <c r="IC12" t="str">
        <f t="shared" si="146"/>
        <v>nvt</v>
      </c>
      <c r="ID12" t="str">
        <f t="shared" si="147"/>
        <v>nvt</v>
      </c>
      <c r="IE12" t="str">
        <f t="shared" si="148"/>
        <v>nvt</v>
      </c>
      <c r="IF12" t="str">
        <f t="shared" si="149"/>
        <v>nvt</v>
      </c>
      <c r="IG12">
        <f t="shared" si="150"/>
        <v>0</v>
      </c>
      <c r="IH12">
        <f t="shared" si="151"/>
        <v>0</v>
      </c>
      <c r="II12">
        <f t="shared" si="152"/>
        <v>0</v>
      </c>
      <c r="IJ12">
        <f t="shared" si="153"/>
        <v>0</v>
      </c>
      <c r="IK12">
        <f t="shared" si="154"/>
        <v>0</v>
      </c>
      <c r="IL12">
        <f t="shared" si="155"/>
        <v>0</v>
      </c>
      <c r="IM12">
        <f t="shared" si="156"/>
        <v>0</v>
      </c>
      <c r="IN12">
        <f t="shared" si="157"/>
        <v>0</v>
      </c>
      <c r="IO12">
        <f t="shared" si="158"/>
        <v>0</v>
      </c>
      <c r="IP12">
        <f t="shared" si="159"/>
        <v>0</v>
      </c>
      <c r="IQ12">
        <f t="shared" si="160"/>
        <v>0</v>
      </c>
      <c r="IR12">
        <f t="shared" si="161"/>
        <v>0</v>
      </c>
      <c r="IS12">
        <f t="shared" si="162"/>
        <v>0</v>
      </c>
      <c r="IT12">
        <f t="shared" si="163"/>
        <v>0</v>
      </c>
      <c r="IU12" t="str">
        <f t="shared" si="164"/>
        <v>N</v>
      </c>
      <c r="IV12" t="str">
        <f t="shared" si="84"/>
        <v>N</v>
      </c>
      <c r="IW12" t="str">
        <f t="shared" si="165"/>
        <v>N</v>
      </c>
    </row>
    <row r="13" spans="1:257" x14ac:dyDescent="0.25">
      <c r="A13" t="str">
        <f>IF(ISERROR(VLOOKUP(E13,E$4:E12,1,0)),"J","N")</f>
        <v>N</v>
      </c>
      <c r="B13" s="8"/>
      <c r="C13" s="8"/>
      <c r="D13" s="25"/>
      <c r="E13" s="25" t="str">
        <f>IF(Invoer!B42="","",Invoer!B42)</f>
        <v/>
      </c>
      <c r="F13" s="25"/>
      <c r="G13" s="25"/>
      <c r="H13" s="25" t="str">
        <f>IF(AND($E13&lt;&gt;"",$A13="J"),Invoer!D42,"")</f>
        <v/>
      </c>
      <c r="I13" s="25"/>
      <c r="J13" s="26"/>
      <c r="K13" s="26" t="str">
        <f>IF(AND($E13&lt;&gt;"",$A13="J"),Invoer!L42,"")</f>
        <v/>
      </c>
      <c r="L13" s="26"/>
      <c r="M13" s="25"/>
      <c r="N13" s="152"/>
      <c r="O13" s="153"/>
      <c r="P13" s="25"/>
      <c r="Q13" s="25"/>
      <c r="R13" s="153"/>
      <c r="S13" s="154"/>
      <c r="T13" s="152"/>
      <c r="U13" s="153"/>
      <c r="V13" s="153"/>
      <c r="W13" s="59" t="str">
        <f>IF(AND($E13&lt;&gt;"",$A13="J",Invoer!R42&lt;&gt;""),VLOOKUP(Invoer!R42,NORM!$F$26:$H$29,3,0),"")</f>
        <v/>
      </c>
      <c r="X13" s="59"/>
      <c r="Y13" s="25" t="str">
        <f t="shared" si="85"/>
        <v/>
      </c>
      <c r="Z13" s="25"/>
      <c r="AA13" s="26" t="str">
        <f t="shared" si="86"/>
        <v/>
      </c>
      <c r="AB13" s="26"/>
      <c r="AC13" s="153"/>
      <c r="AD13" s="153"/>
      <c r="AE13" s="153"/>
      <c r="AF13" s="153"/>
      <c r="AG13" s="153"/>
      <c r="AH13" s="25"/>
      <c r="AI13" s="153"/>
      <c r="AJ13" s="153"/>
      <c r="AK13" s="153"/>
      <c r="AL13" s="153"/>
      <c r="AM13" s="25" t="str">
        <f>IF(AND($E13&lt;&gt;"",$A13="J"),IF(Invoer!X42="Ja","J",IF(Invoer!X42="Nee","N","")),"")</f>
        <v/>
      </c>
      <c r="AN13" s="153"/>
      <c r="AO13" s="153"/>
      <c r="AP13" s="153" t="s">
        <v>311</v>
      </c>
      <c r="AQ13" s="153" t="s">
        <v>311</v>
      </c>
      <c r="AR13" s="153" t="s">
        <v>312</v>
      </c>
      <c r="AS13" s="153" t="s">
        <v>312</v>
      </c>
      <c r="AT13" s="1" t="str">
        <f>IF(AND($E13&lt;&gt;"",$A13="J",Invoer!O42&lt;&gt;""),VLOOKUP(Invoer!O42,NORM!$F$31:$H$38,3,0),"")</f>
        <v/>
      </c>
      <c r="AU13" s="1"/>
      <c r="AV13" s="1" t="str">
        <f>IF(AND($E13&lt;&gt;"",$A13="J"),Invoer!AH42,"")</f>
        <v/>
      </c>
      <c r="AW13" s="1"/>
      <c r="AX13" s="1" t="str">
        <f t="shared" si="87"/>
        <v/>
      </c>
      <c r="AY13" s="1"/>
      <c r="AZ13" s="3" t="str">
        <f t="shared" si="88"/>
        <v/>
      </c>
      <c r="BA13" s="3" t="str">
        <f t="shared" si="89"/>
        <v/>
      </c>
      <c r="BB13" s="3" t="str">
        <f t="shared" si="90"/>
        <v>N</v>
      </c>
      <c r="BC13" s="3" t="str">
        <f t="shared" si="91"/>
        <v>N</v>
      </c>
      <c r="BD13" s="3" t="str">
        <f t="shared" si="92"/>
        <v/>
      </c>
      <c r="BE13" s="3">
        <f t="shared" si="166"/>
        <v>0</v>
      </c>
      <c r="BF13" s="3" t="str">
        <f t="shared" si="93"/>
        <v/>
      </c>
      <c r="BG13" s="3" t="str">
        <f t="shared" si="94"/>
        <v/>
      </c>
      <c r="BH13" s="3" t="str">
        <f t="shared" si="95"/>
        <v>N</v>
      </c>
      <c r="BI13" s="24" t="str">
        <f t="shared" si="96"/>
        <v/>
      </c>
      <c r="BJ13" s="24" t="str">
        <f>IF(ISERROR(VLOOKUP($BD13,LOV_GWSGRP!A:A,1,0)),"N","J")</f>
        <v>N</v>
      </c>
      <c r="BK13" s="24" t="str">
        <f>IF(ISERROR(VLOOKUP($BD13,LOV_GWSGRP!D:D,1,0)),"N","J")</f>
        <v>N</v>
      </c>
      <c r="BL13" s="24" t="str">
        <f>IF(ISERROR(VLOOKUP($BD13,LOV_GWSGRP!G:G,1,0)),"N","J")</f>
        <v>N</v>
      </c>
      <c r="BM13" s="24" t="str">
        <f>IF(ISERROR(VLOOKUP($BD13,LOV_GWSGRP!M:M,1,0)),"N","J")</f>
        <v>N</v>
      </c>
      <c r="BN13" s="24" t="str">
        <f>IF(ISERROR(VLOOKUP($BD13,LOV_GWSGRP!P:P,1,0)),"N","J")</f>
        <v>N</v>
      </c>
      <c r="BO13" s="24" t="str">
        <f>IF(ISERROR(VLOOKUP($BD13,LOV_GWSGRP!S:S,1,0)),"N","J")</f>
        <v>N</v>
      </c>
      <c r="BP13" s="24" t="str">
        <f>IF(ISERROR(VLOOKUP($BD13,LOV_GWSGRP!V:V,1,0)),"N","J")</f>
        <v>N</v>
      </c>
      <c r="BQ13" s="24" t="str">
        <f>IF(ISERROR(VLOOKUP($BD13,LOV_GWSGRP!Y:Y,1,0)),"N","J")</f>
        <v>N</v>
      </c>
      <c r="BR13" s="24" t="str">
        <f>IF(ISERROR(VLOOKUP($BD13,LOV_GWSGRP!AB:AB,1,0)),"N","J")</f>
        <v>N</v>
      </c>
      <c r="BS13" s="24" t="str">
        <f>IF(ISERROR(VLOOKUP($BD13,LOV_GWSGRP!AE:AE,1,0)),"N","J")</f>
        <v>N</v>
      </c>
      <c r="BT13" s="24" t="str">
        <f>IF(ISERROR(VLOOKUP($BD13,LOV_GWSGRP!AH:AH,1,0)),"N","J")</f>
        <v>N</v>
      </c>
      <c r="BU13" s="24" t="str">
        <f>IF(ISERROR(VLOOKUP($BD13,LOV_GWSGRP!CJ:CJ,1,0)),"N","J")</f>
        <v>N</v>
      </c>
      <c r="BV13" s="24" t="str">
        <f>IF(ISERROR(VLOOKUP($BD13,LOV_GWSGRP!AN:AN,1,0)),"N","J")</f>
        <v>N</v>
      </c>
      <c r="BW13" s="24" t="str">
        <f>IF(ISERROR(VLOOKUP($BD13,LOV_GWSGRP!AQ:AQ,1,0)),"N","J")</f>
        <v>N</v>
      </c>
      <c r="BX13" s="24" t="str">
        <f>IF(ISERROR(VLOOKUP($BD13,LOV_GWSGRP!AT:AT,1,0)),"N","J")</f>
        <v>N</v>
      </c>
      <c r="BY13" s="24" t="str">
        <f>IF(ISERROR(VLOOKUP($BD13,LOV_GWSGRP!AW:AW,1,0)),"N","J")</f>
        <v>N</v>
      </c>
      <c r="BZ13" s="24" t="str">
        <f>IF(ISERROR(VLOOKUP($BD13,LOV_GWSGRP!AZ:AZ,1,0)),"N","J")</f>
        <v>N</v>
      </c>
      <c r="CA13" s="24" t="str">
        <f>IF(ISERROR(VLOOKUP($BD13,LOV_GWSGRP!BC:BC,1,0)),"N","J")</f>
        <v>N</v>
      </c>
      <c r="CB13" s="24" t="str">
        <f>IF(ISERROR(VLOOKUP($BD13,LOV_GWSGRP!BF:BF,1,0)),"N","J")</f>
        <v>N</v>
      </c>
      <c r="CC13" s="24" t="str">
        <f>IF(ISERROR(VLOOKUP($BD13,LOV_GWSGRP!BI:BI,1,0)),"N","J")</f>
        <v>N</v>
      </c>
      <c r="CD13" s="24" t="str">
        <f>IF(ISERROR(VLOOKUP($BD13,LOV_GWSGRP!J:J,1,0)),"N","J")</f>
        <v>N</v>
      </c>
      <c r="CE13" s="24" t="str">
        <f>IF(ISERROR(VLOOKUP($BD13,LOV_GWSGRP!BL:BL,1,0)),"N","J")</f>
        <v>N</v>
      </c>
      <c r="CF13" s="24"/>
      <c r="CG13" s="24" t="str">
        <f>IF(ISERROR(VLOOKUP($BD13,LOV_GWSGRP!BO:BO,1,0)),"N","J")</f>
        <v>N</v>
      </c>
      <c r="CH13" s="24" t="str">
        <f t="shared" si="97"/>
        <v>N</v>
      </c>
      <c r="CI13" s="24" t="str">
        <f>IF(ISERROR(VLOOKUP($BD13,GEWASCODE_GLMC8!F:F,1,0)),"N","J")</f>
        <v>N</v>
      </c>
      <c r="CJ13" s="24" t="str">
        <f>IF(COUNTIF($CI13:CI13,"J")&gt;0,"N",IF(ISERROR(VLOOKUP($BD13,GEWASCODE_GLMC8!G:G,1,0)),"N","J"))</f>
        <v>N</v>
      </c>
      <c r="CK13" s="24" t="str">
        <f>IF(COUNTIF($CI13:CJ13,"J")&gt;0,"N",IF(ISERROR(VLOOKUP($BD13,GEWASCODE_GLMC8!H:H,1,0)),"N","J"))</f>
        <v>N</v>
      </c>
      <c r="CL13" s="24" t="str">
        <f>IF(COUNTIF($CI13:CK13,"J")&gt;0,"N",IF(ISERROR(VLOOKUP($BD13,GEWASCODE_GLMC8!I:I,1,0)),"N","J"))</f>
        <v>N</v>
      </c>
      <c r="CM13" s="24" t="str">
        <f>IF(COUNTIF($CI13:CL13,"J")&gt;0,"N",IF(ISERROR(VLOOKUP($BD13,GEWASCODE_GLMC8!J:J,1,0)),"N","J"))</f>
        <v>N</v>
      </c>
      <c r="CN13" s="24" t="str">
        <f>IF(COUNTIF($CI13:CM13,"J")&gt;0,"N",IF(ISERROR(VLOOKUP($BD13,GEWASCODE_GLMC8!K:K,1,0)),"N","J"))</f>
        <v>N</v>
      </c>
      <c r="CO13" s="24" t="str">
        <f>IF(COUNTIF($CI13:CN13,"J")&gt;0,"N",IF(ISERROR(VLOOKUP($BD13,GEWASCODE_GLMC8!L:L,1,0)),"N","J"))</f>
        <v>N</v>
      </c>
      <c r="CP13" s="24" t="str">
        <f>IF(COUNTIF($CI13:CO13,"J")&gt;0,"N",IF(ISERROR(VLOOKUP($BD13,GEWASCODE_GLMC8!M:M,1,0)),"N","J"))</f>
        <v>N</v>
      </c>
      <c r="CQ13" s="24" t="str">
        <f>IF(COUNTIF($CI13:CP13,"J")&gt;0,"N",IF(ISERROR(VLOOKUP($BD13,GEWASCODE_GLMC8!N:N,1,0)),"N","J"))</f>
        <v>N</v>
      </c>
      <c r="CR13" s="24" t="str">
        <f>IF(COUNTIF($CI13:CQ13,"J")&gt;0,"N",IF(ISERROR(VLOOKUP($BD13,GEWASCODE_GLMC8!O:O,1,0)),"N","J"))</f>
        <v>N</v>
      </c>
      <c r="CS13" s="24" t="str">
        <f>IF(COUNTIF($CI13:CR13,"J")&gt;0,"N",IF(ISERROR(VLOOKUP($BD13,GEWASCODE_GLMC8!P:P,1,0)),"N","J"))</f>
        <v>N</v>
      </c>
      <c r="CT13" s="24" t="str">
        <f>IF(COUNTIF($CI13:CS13,"J")&gt;0,"N",IF(ISERROR(VLOOKUP($BD13,GEWASCODE_GLMC8!Q:Q,1,0)),"N","J"))</f>
        <v>N</v>
      </c>
      <c r="CU13" s="24" t="str">
        <f>IF(COUNTIF($CI13:CT13,"J")&gt;0,"N",IF(ISERROR(VLOOKUP($BD13,GEWASCODE_GLMC8!R:R,1,0)),"N","J"))</f>
        <v>N</v>
      </c>
      <c r="CV13" s="24" t="str">
        <f>IF(COUNTIF($CI13:CU13,"J")&gt;0,"N",IF(ISERROR(VLOOKUP($BD13,GEWASCODE_GLMC8!S:S,1,0)),"N","J"))</f>
        <v>N</v>
      </c>
      <c r="CW13" s="24" t="str">
        <f>IF(COUNTIF($CI13:CV13,"J")&gt;0,"N",IF(ISERROR(VLOOKUP($BD13,GEWASCODE_GLMC8!T:T,1,0)),"N","J"))</f>
        <v>N</v>
      </c>
      <c r="CX13" s="24" t="str">
        <f>IF(COUNTIF($CI13:CW13,"J")&gt;0,"N",IF(ISERROR(VLOOKUP($BD13,GEWASCODE_GLMC8!U:U,1,0)),"N","J"))</f>
        <v>N</v>
      </c>
      <c r="CY13" s="24" t="str">
        <f>IF(COUNTIF($CI13:CX13,"J")&gt;0,"N",IF(ISERROR(VLOOKUP($BD13,GEWASCODE_GLMC8!V:V,1,0)),"N","J"))</f>
        <v>N</v>
      </c>
      <c r="CZ13" s="24" t="str">
        <f>IF(COUNTIF($CI13:CY13,"J")&gt;0,"N",IF(ISERROR(VLOOKUP($BD13,GEWASCODE_GLMC8!W:W,1,0)),"N","J"))</f>
        <v>N</v>
      </c>
      <c r="DA13" s="24" t="str">
        <f>IF(COUNTIF($CI13:CZ13,"J")&gt;0,"N",IF(ISERROR(VLOOKUP($BD13,GEWASCODE_GLMC8!X:X,1,0)),"N","J"))</f>
        <v>N</v>
      </c>
      <c r="DB13" s="24" t="str">
        <f>IF(COUNTIF($CI13:DA13,"J")&gt;0,"N",IF(ISERROR(VLOOKUP($BD13,GEWASCODE_GLMC8!Y:Y,1,0)),"N","J"))</f>
        <v>N</v>
      </c>
      <c r="DC13" s="24" t="str">
        <f>IF(COUNTIF($CI13:DB13,"J")&gt;0,"N",IF(ISERROR(VLOOKUP($BD13,GEWASCODE_GLMC8!Z:Z,1,0)),"N","J"))</f>
        <v>N</v>
      </c>
      <c r="DD13" s="24" t="str">
        <f t="shared" si="98"/>
        <v>N</v>
      </c>
      <c r="DE13" s="3" t="str">
        <f t="shared" si="1"/>
        <v>N</v>
      </c>
      <c r="DF13" s="3" t="str">
        <f t="shared" si="2"/>
        <v>N</v>
      </c>
      <c r="DG13" s="3" t="str">
        <f t="shared" si="99"/>
        <v>N</v>
      </c>
      <c r="DH13" s="3" t="str">
        <f t="shared" si="100"/>
        <v>N</v>
      </c>
      <c r="DI13" s="3" t="str">
        <f t="shared" si="3"/>
        <v>N</v>
      </c>
      <c r="DJ13" s="3" t="str">
        <f t="shared" si="4"/>
        <v>N</v>
      </c>
      <c r="DK13" s="3">
        <f>0</f>
        <v>0</v>
      </c>
      <c r="DL13" s="3" t="str">
        <f t="shared" si="5"/>
        <v>N</v>
      </c>
      <c r="DM13" s="3" t="str">
        <f t="shared" si="6"/>
        <v>N</v>
      </c>
      <c r="DN13" t="str">
        <f>IF(AND($A13="J",COUNTIFS(activiteiten_perceel,percelen!$AZ13,activiteiten_maatregel_nr,percelen!DN$4,activiteiten_activiteit_voldoet_aan_voorwaarden,"J")&gt;0),DN$4,"")</f>
        <v/>
      </c>
      <c r="DO13" t="str">
        <f>IF(AND($A13="J",COUNTIFS(activiteiten_perceel,percelen!$AZ13,activiteiten_maatregel_nr,percelen!DO$4,activiteiten_activiteit_voldoet_aan_voorwaarden,"J")&gt;0),DO$4,"")</f>
        <v/>
      </c>
      <c r="DP13" t="str">
        <f>IF(AND($A13="J",COUNTIFS(activiteiten_perceel,percelen!$AZ13,activiteiten_maatregel_nr,percelen!DP$4,activiteiten_activiteit_voldoet_aan_voorwaarden,"J")&gt;0),DP$4,"")</f>
        <v/>
      </c>
      <c r="DQ13" t="str">
        <f>IF(AND($A13="J",COUNTIFS(activiteiten_perceel,percelen!$AZ13,activiteiten_maatregel_nr,percelen!DQ$4,activiteiten_activiteit_voldoet_aan_voorwaarden,"J")&gt;0),DQ$4,"")</f>
        <v/>
      </c>
      <c r="DR13" t="str">
        <f>IF(AND($A13="J",COUNTIFS(activiteiten_perceel,percelen!$AZ13,activiteiten_maatregel_nr,percelen!DR$4,activiteiten_activiteit_voldoet_aan_voorwaarden,"J")&gt;0),DR$4,"")</f>
        <v/>
      </c>
      <c r="DS13" t="str">
        <f>IF(AND($A13="J",COUNTIFS(activiteiten_perceel,percelen!$AZ13,activiteiten_maatregel_nr,percelen!DS$4,activiteiten_activiteit_voldoet_aan_voorwaarden,"J")&gt;0),DS$4,"")</f>
        <v/>
      </c>
      <c r="DT13" t="str">
        <f>IF(AND($A13="J",COUNTIFS(activiteiten_perceel,percelen!$AZ13,activiteiten_maatregel_nr,percelen!DT$4,activiteiten_activiteit_voldoet_aan_voorwaarden,"J")&gt;0),DT$4,"")</f>
        <v/>
      </c>
      <c r="DU13" t="str">
        <f>IF(AND($A13="J",COUNTIFS(activiteiten_perceel,percelen!$AZ13,activiteiten_maatregel_nr,percelen!DU$4,activiteiten_activiteit_voldoet_aan_voorwaarden,"J")&gt;0),DU$4,"")</f>
        <v/>
      </c>
      <c r="DV13" t="str">
        <f>IF(AND($A13="J",COUNTIFS(activiteiten_perceel,percelen!$AZ13,activiteiten_maatregel_nr,percelen!DV$4,activiteiten_activiteit_voldoet_aan_voorwaarden,"J")&gt;0),DV$4,"")</f>
        <v/>
      </c>
      <c r="DW13" t="str">
        <f>IF(AND($A13="J",COUNTIFS(activiteiten_perceel,percelen!$AZ13,activiteiten_maatregel_nr,percelen!DW$4,activiteiten_activiteit_voldoet_aan_voorwaarden,"J")&gt;0),DW$4,"")</f>
        <v/>
      </c>
      <c r="DX13" t="str">
        <f>IF(AND($A13="J",COUNTIFS(activiteiten_perceel,percelen!$AZ13,activiteiten_maatregel_nr,percelen!DX$4,activiteiten_activiteit_voldoet_aan_voorwaarden,"J")&gt;0),DX$4,"")</f>
        <v/>
      </c>
      <c r="DY13" t="str">
        <f>IF(AND($A13="J",COUNTIFS(activiteiten_perceel,percelen!$AZ13,activiteiten_maatregel_nr,percelen!DY$4,activiteiten_activiteit_voldoet_aan_voorwaarden,"J")&gt;0),DY$4,"")</f>
        <v/>
      </c>
      <c r="DZ13" t="str">
        <f>IF(AND($A13="J",COUNTIFS(activiteiten_perceel,percelen!$AZ13,activiteiten_maatregel_nr,percelen!DZ$4,activiteiten_activiteit_voldoet_aan_voorwaarden,"J")&gt;0),DZ$4,"")</f>
        <v/>
      </c>
      <c r="EA13" t="str">
        <f>IF(AND($A13="J",COUNTIFS(activiteiten_perceel,percelen!$AZ13,activiteiten_maatregel_nr,percelen!EA$4,activiteiten_activiteit_voldoet_aan_voorwaarden,"J")&gt;0),EA$4,"")</f>
        <v/>
      </c>
      <c r="EB13" t="str">
        <f>IF(AND($A13="J",COUNTIFS(activiteiten_perceel,percelen!$AZ13,activiteiten_maatregel_nr,percelen!EB$4,activiteiten_activiteit_voldoet_aan_voorwaarden,"J")&gt;0),EB$4,"")</f>
        <v/>
      </c>
      <c r="EC13" t="str">
        <f>IF(AND($A13="J",COUNTIFS(activiteiten_perceel,percelen!$AZ13,activiteiten_maatregel_nr,percelen!EC$4,activiteiten_activiteit_voldoet_aan_voorwaarden,"J")&gt;0),EC$4,"")</f>
        <v/>
      </c>
      <c r="ED13" t="str">
        <f>IF(AND($A13="J",COUNTIFS(activiteiten_perceel,percelen!$AZ13,activiteiten_maatregel_nr,percelen!ED$4,activiteiten_activiteit_voldoet_aan_voorwaarden,"J")&gt;0),ED$4,"")</f>
        <v/>
      </c>
      <c r="EE13" t="str">
        <f>IF(AND($A13="J",COUNTIFS(activiteiten_perceel,percelen!$AZ13,activiteiten_maatregel_nr,percelen!EE$4,activiteiten_activiteit_voldoet_aan_voorwaarden,"J")&gt;0),EE$4,"")</f>
        <v/>
      </c>
      <c r="EF13" t="str">
        <f>IF(AND($A13="J",COUNTIFS(activiteiten_perceel,percelen!$AZ13,activiteiten_maatregel_nr,percelen!EF$4,activiteiten_activiteit_voldoet_aan_voorwaarden,"J")&gt;0),EF$4,"")</f>
        <v/>
      </c>
      <c r="EG13" t="str">
        <f>IF(AND($A13="J",COUNTIFS(activiteiten_perceel,percelen!$AZ13,activiteiten_maatregel_nr,percelen!EG$4,activiteiten_activiteit_voldoet_aan_voorwaarden,"J")&gt;0),EG$4,"")</f>
        <v/>
      </c>
      <c r="EH13" t="str">
        <f>IF(AND($A13="J",COUNTIFS(activiteiten_perceel,percelen!$AZ13,activiteiten_maatregel_nr,percelen!EH$4,activiteiten_activiteit_voldoet_aan_voorwaarden,"J")&gt;0),EH$4,"")</f>
        <v/>
      </c>
      <c r="EI13" t="str">
        <f>IF(AND($A13="J",COUNTIFS(activiteiten_perceel,percelen!$AZ13,activiteiten_maatregel_nr,percelen!EI$4,activiteiten_activiteit_voldoet_aan_voorwaarden,"J")&gt;0),EI$4,"")</f>
        <v/>
      </c>
      <c r="EJ13">
        <f t="shared" si="101"/>
        <v>0</v>
      </c>
      <c r="EK13" t="str">
        <f t="shared" si="102"/>
        <v/>
      </c>
      <c r="EL13" t="str">
        <f t="shared" si="7"/>
        <v/>
      </c>
      <c r="EM13" t="str">
        <f t="shared" si="8"/>
        <v/>
      </c>
      <c r="EN13" t="str">
        <f t="shared" si="9"/>
        <v/>
      </c>
      <c r="EO13" t="str">
        <f t="shared" si="10"/>
        <v/>
      </c>
      <c r="EP13" t="str">
        <f t="shared" si="11"/>
        <v/>
      </c>
      <c r="EQ13" t="str">
        <f t="shared" si="12"/>
        <v/>
      </c>
      <c r="ER13" t="str">
        <f t="shared" si="13"/>
        <v/>
      </c>
      <c r="ES13" t="str">
        <f t="shared" si="14"/>
        <v/>
      </c>
      <c r="ET13" t="str">
        <f t="shared" si="15"/>
        <v/>
      </c>
      <c r="EU13" t="str">
        <f t="shared" si="16"/>
        <v/>
      </c>
      <c r="EV13" t="str">
        <f t="shared" si="17"/>
        <v/>
      </c>
      <c r="EW13" t="str">
        <f t="shared" si="103"/>
        <v>nvt</v>
      </c>
      <c r="EX13" t="str">
        <f t="shared" si="104"/>
        <v>nvt</v>
      </c>
      <c r="EY13" t="str">
        <f t="shared" si="105"/>
        <v>nvt</v>
      </c>
      <c r="EZ13" t="str">
        <f t="shared" si="106"/>
        <v>nvt</v>
      </c>
      <c r="FA13" t="str">
        <f t="shared" si="107"/>
        <v>nvt</v>
      </c>
      <c r="FB13" t="str">
        <f t="shared" si="108"/>
        <v>nvt</v>
      </c>
      <c r="FC13" t="str">
        <f t="shared" si="109"/>
        <v>nvt</v>
      </c>
      <c r="FD13" t="str">
        <f t="shared" si="110"/>
        <v>nvt</v>
      </c>
      <c r="FE13" t="str">
        <f>IF($EJ13=2,VLOOKUP(FD13,STAPELING!A:D,FE$1,0),"nvt")</f>
        <v>nvt</v>
      </c>
      <c r="FF13" t="str">
        <f t="shared" si="111"/>
        <v>nvt</v>
      </c>
      <c r="FG13" t="str">
        <f t="shared" si="112"/>
        <v>nvt</v>
      </c>
      <c r="FH13" t="str">
        <f t="shared" si="113"/>
        <v>nvt</v>
      </c>
      <c r="FI13" t="str">
        <f t="shared" si="114"/>
        <v>nvt</v>
      </c>
      <c r="FJ13" t="str">
        <f t="shared" si="115"/>
        <v>nvt</v>
      </c>
      <c r="FK13" t="str">
        <f t="shared" si="116"/>
        <v>nvt</v>
      </c>
      <c r="FL13" t="str">
        <f t="shared" si="117"/>
        <v>nvt</v>
      </c>
      <c r="FM13" t="str">
        <f t="shared" si="118"/>
        <v/>
      </c>
      <c r="FN13" t="str">
        <f>IF(ISERROR(VLOOKUP(FM13,STAPELING!I:AO,FN$1,0)),"N",VLOOKUP(FM13,STAPELING!I:AO,FN$1,0))</f>
        <v>J</v>
      </c>
      <c r="FO13" t="str">
        <f t="shared" si="119"/>
        <v>nvt</v>
      </c>
      <c r="FP13" t="str">
        <f t="shared" si="19"/>
        <v>nvt</v>
      </c>
      <c r="FQ13" t="str">
        <f t="shared" si="20"/>
        <v>nvt</v>
      </c>
      <c r="FR13" t="str">
        <f t="shared" si="21"/>
        <v>nvt</v>
      </c>
      <c r="FS13" t="str">
        <f t="shared" si="22"/>
        <v>nvt</v>
      </c>
      <c r="FT13" t="str">
        <f t="shared" si="23"/>
        <v>nvt</v>
      </c>
      <c r="FU13" t="str">
        <f t="shared" si="24"/>
        <v>nvt</v>
      </c>
      <c r="FV13" t="str">
        <f t="shared" si="25"/>
        <v>nvt</v>
      </c>
      <c r="FW13" t="str">
        <f t="shared" si="26"/>
        <v>nvt</v>
      </c>
      <c r="FX13" t="str">
        <f t="shared" si="27"/>
        <v>nvt</v>
      </c>
      <c r="FY13" t="str">
        <f t="shared" si="28"/>
        <v>nvt</v>
      </c>
      <c r="FZ13" t="str">
        <f t="shared" si="29"/>
        <v>nvt</v>
      </c>
      <c r="GA13" t="str">
        <f t="shared" si="30"/>
        <v>nvt</v>
      </c>
      <c r="GB13" t="str">
        <f>IF($EJ13&gt;2,IF(FO13="","zwart",VLOOKUP(FO13,STAPELING!J:AA,GB$1,0)),"nvt")</f>
        <v>nvt</v>
      </c>
      <c r="GC13" t="str">
        <f t="shared" si="120"/>
        <v>nvt</v>
      </c>
      <c r="GD13" t="str">
        <f t="shared" si="121"/>
        <v>nvt</v>
      </c>
      <c r="GE13" t="str">
        <f t="shared" si="122"/>
        <v>nvt</v>
      </c>
      <c r="GF13" t="str">
        <f t="shared" si="123"/>
        <v>nvt</v>
      </c>
      <c r="GG13" t="str">
        <f t="shared" si="124"/>
        <v>nvt</v>
      </c>
      <c r="GH13" t="str">
        <f t="shared" si="125"/>
        <v>nvt</v>
      </c>
      <c r="GI13" t="str">
        <f t="shared" si="126"/>
        <v>nvt</v>
      </c>
      <c r="GJ13" t="str">
        <f t="shared" si="127"/>
        <v>nvt</v>
      </c>
      <c r="GK13" t="str">
        <f t="shared" si="37"/>
        <v>nvt</v>
      </c>
      <c r="GL13" t="str">
        <f t="shared" si="38"/>
        <v>nvt</v>
      </c>
      <c r="GM13" t="str">
        <f t="shared" si="39"/>
        <v>nvt</v>
      </c>
      <c r="GN13" t="str">
        <f t="shared" si="40"/>
        <v>nvt</v>
      </c>
      <c r="GO13" t="str">
        <f t="shared" si="41"/>
        <v>nvt</v>
      </c>
      <c r="GP13" t="str">
        <f t="shared" si="42"/>
        <v>nvt</v>
      </c>
      <c r="GQ13" t="str">
        <f t="shared" si="43"/>
        <v>nvt</v>
      </c>
      <c r="GR13" t="str">
        <f t="shared" si="44"/>
        <v>nvt</v>
      </c>
      <c r="GS13" t="str">
        <f t="shared" si="45"/>
        <v>nvt</v>
      </c>
      <c r="GT13" t="str">
        <f t="shared" si="46"/>
        <v>nvt</v>
      </c>
      <c r="GU13" t="str">
        <f t="shared" si="47"/>
        <v>nvt</v>
      </c>
      <c r="GV13" t="str">
        <f t="shared" si="48"/>
        <v>nvt</v>
      </c>
      <c r="GW13" t="str">
        <f>IF($EJ13&gt;2,IF(GJ13="","zwart",VLOOKUP(GJ13,STAPELING!AB:AJ,GW$1,0)),"nvt")</f>
        <v>nvt</v>
      </c>
      <c r="GX13" t="str">
        <f t="shared" si="128"/>
        <v>nvt</v>
      </c>
      <c r="GY13" t="str">
        <f t="shared" si="129"/>
        <v>nvt</v>
      </c>
      <c r="GZ13" t="str">
        <f t="shared" si="130"/>
        <v>nvt</v>
      </c>
      <c r="HA13" t="str">
        <f t="shared" si="131"/>
        <v>nvt</v>
      </c>
      <c r="HB13" t="str">
        <f t="shared" si="132"/>
        <v>nvt</v>
      </c>
      <c r="HC13" t="str">
        <f t="shared" si="133"/>
        <v>nvt</v>
      </c>
      <c r="HD13" t="str">
        <f t="shared" si="134"/>
        <v>nvt</v>
      </c>
      <c r="HE13" t="str">
        <f t="shared" si="135"/>
        <v>nvt</v>
      </c>
      <c r="HF13" t="str">
        <f t="shared" si="136"/>
        <v>nvt</v>
      </c>
      <c r="HG13" t="str">
        <f t="shared" si="137"/>
        <v>nvt</v>
      </c>
      <c r="HH13" t="str">
        <f t="shared" si="138"/>
        <v>nvt</v>
      </c>
      <c r="HI13" t="str">
        <f t="shared" si="139"/>
        <v>nvt</v>
      </c>
      <c r="HJ13" t="str">
        <f t="shared" si="140"/>
        <v>nvt</v>
      </c>
      <c r="HK13" t="str">
        <f t="shared" si="141"/>
        <v>nvt</v>
      </c>
      <c r="HL13" t="str">
        <f t="shared" si="142"/>
        <v>nvt</v>
      </c>
      <c r="HM13" t="str">
        <f t="shared" si="60"/>
        <v>nvt</v>
      </c>
      <c r="HN13" t="str">
        <f t="shared" si="61"/>
        <v>nvt</v>
      </c>
      <c r="HO13" t="str">
        <f t="shared" si="62"/>
        <v>nvt</v>
      </c>
      <c r="HP13" t="str">
        <f t="shared" si="63"/>
        <v>nvt</v>
      </c>
      <c r="HQ13" t="str">
        <f t="shared" si="64"/>
        <v>nvt</v>
      </c>
      <c r="HR13" t="str">
        <f t="shared" si="65"/>
        <v>nvt</v>
      </c>
      <c r="HS13" t="str">
        <f t="shared" si="66"/>
        <v>nvt</v>
      </c>
      <c r="HT13" t="str">
        <f t="shared" si="67"/>
        <v>nvt</v>
      </c>
      <c r="HU13" t="str">
        <f t="shared" si="68"/>
        <v>nvt</v>
      </c>
      <c r="HV13" t="str">
        <f t="shared" si="69"/>
        <v>nvt</v>
      </c>
      <c r="HW13" t="str">
        <f t="shared" si="70"/>
        <v>nvt</v>
      </c>
      <c r="HX13" t="str">
        <f t="shared" si="71"/>
        <v>nvt</v>
      </c>
      <c r="HY13" t="str">
        <f>IF($EJ13&gt;2,IF(HL13="","zwart",VLOOKUP(HL13,STAPELING!AK:AN,HY$1,0)),"nvt")</f>
        <v>nvt</v>
      </c>
      <c r="HZ13" t="str">
        <f t="shared" si="143"/>
        <v>nvt</v>
      </c>
      <c r="IA13" t="str">
        <f t="shared" si="144"/>
        <v>nvt</v>
      </c>
      <c r="IB13" t="str">
        <f t="shared" si="145"/>
        <v>nvt</v>
      </c>
      <c r="IC13" t="str">
        <f t="shared" si="146"/>
        <v>nvt</v>
      </c>
      <c r="ID13" t="str">
        <f t="shared" si="147"/>
        <v>nvt</v>
      </c>
      <c r="IE13" t="str">
        <f t="shared" si="148"/>
        <v>nvt</v>
      </c>
      <c r="IF13" t="str">
        <f t="shared" si="149"/>
        <v>nvt</v>
      </c>
      <c r="IG13">
        <f t="shared" si="150"/>
        <v>0</v>
      </c>
      <c r="IH13">
        <f t="shared" si="151"/>
        <v>0</v>
      </c>
      <c r="II13">
        <f t="shared" si="152"/>
        <v>0</v>
      </c>
      <c r="IJ13">
        <f t="shared" si="153"/>
        <v>0</v>
      </c>
      <c r="IK13">
        <f t="shared" si="154"/>
        <v>0</v>
      </c>
      <c r="IL13">
        <f t="shared" si="155"/>
        <v>0</v>
      </c>
      <c r="IM13">
        <f t="shared" si="156"/>
        <v>0</v>
      </c>
      <c r="IN13">
        <f t="shared" si="157"/>
        <v>0</v>
      </c>
      <c r="IO13">
        <f t="shared" si="158"/>
        <v>0</v>
      </c>
      <c r="IP13">
        <f t="shared" si="159"/>
        <v>0</v>
      </c>
      <c r="IQ13">
        <f t="shared" si="160"/>
        <v>0</v>
      </c>
      <c r="IR13">
        <f t="shared" si="161"/>
        <v>0</v>
      </c>
      <c r="IS13">
        <f t="shared" si="162"/>
        <v>0</v>
      </c>
      <c r="IT13">
        <f t="shared" si="163"/>
        <v>0</v>
      </c>
      <c r="IU13" t="str">
        <f t="shared" si="164"/>
        <v>N</v>
      </c>
      <c r="IV13" t="str">
        <f t="shared" si="84"/>
        <v>N</v>
      </c>
      <c r="IW13" t="str">
        <f t="shared" si="165"/>
        <v>N</v>
      </c>
    </row>
    <row r="14" spans="1:257" x14ac:dyDescent="0.25">
      <c r="A14" t="str">
        <f>IF(ISERROR(VLOOKUP(E14,E$4:E13,1,0)),"J","N")</f>
        <v>N</v>
      </c>
      <c r="B14" s="8"/>
      <c r="C14" s="8"/>
      <c r="D14" s="25"/>
      <c r="E14" s="25" t="str">
        <f>IF(Invoer!B43="","",Invoer!B43)</f>
        <v/>
      </c>
      <c r="F14" s="25"/>
      <c r="G14" s="25"/>
      <c r="H14" s="25" t="str">
        <f>IF(AND($E14&lt;&gt;"",$A14="J"),Invoer!D43,"")</f>
        <v/>
      </c>
      <c r="I14" s="25"/>
      <c r="J14" s="26"/>
      <c r="K14" s="26" t="str">
        <f>IF(AND($E14&lt;&gt;"",$A14="J"),Invoer!L43,"")</f>
        <v/>
      </c>
      <c r="L14" s="26"/>
      <c r="M14" s="25"/>
      <c r="N14" s="152"/>
      <c r="O14" s="153"/>
      <c r="P14" s="25"/>
      <c r="Q14" s="25"/>
      <c r="R14" s="153"/>
      <c r="S14" s="154"/>
      <c r="T14" s="152"/>
      <c r="U14" s="153"/>
      <c r="V14" s="153"/>
      <c r="W14" s="59" t="str">
        <f>IF(AND($E14&lt;&gt;"",$A14="J",Invoer!R43&lt;&gt;""),VLOOKUP(Invoer!R43,NORM!$F$26:$H$29,3,0),"")</f>
        <v/>
      </c>
      <c r="X14" s="59"/>
      <c r="Y14" s="25" t="str">
        <f t="shared" si="85"/>
        <v/>
      </c>
      <c r="Z14" s="25"/>
      <c r="AA14" s="26" t="str">
        <f t="shared" si="86"/>
        <v/>
      </c>
      <c r="AB14" s="26"/>
      <c r="AC14" s="153"/>
      <c r="AD14" s="153"/>
      <c r="AE14" s="153"/>
      <c r="AF14" s="153"/>
      <c r="AG14" s="153"/>
      <c r="AH14" s="25"/>
      <c r="AI14" s="153"/>
      <c r="AJ14" s="153"/>
      <c r="AK14" s="153"/>
      <c r="AL14" s="153"/>
      <c r="AM14" s="25" t="str">
        <f>IF(AND($E14&lt;&gt;"",$A14="J"),IF(Invoer!X43="Ja","J",IF(Invoer!X43="Nee","N","")),"")</f>
        <v/>
      </c>
      <c r="AN14" s="153"/>
      <c r="AO14" s="153"/>
      <c r="AP14" s="153" t="s">
        <v>311</v>
      </c>
      <c r="AQ14" s="153" t="s">
        <v>311</v>
      </c>
      <c r="AR14" s="153" t="s">
        <v>312</v>
      </c>
      <c r="AS14" s="153" t="s">
        <v>312</v>
      </c>
      <c r="AT14" s="1" t="str">
        <f>IF(AND($E14&lt;&gt;"",$A14="J",Invoer!O43&lt;&gt;""),VLOOKUP(Invoer!O43,NORM!$F$31:$H$38,3,0),"")</f>
        <v/>
      </c>
      <c r="AU14" s="1"/>
      <c r="AV14" s="1" t="str">
        <f>IF(AND($E14&lt;&gt;"",$A14="J"),Invoer!AH43,"")</f>
        <v/>
      </c>
      <c r="AW14" s="1"/>
      <c r="AX14" s="1" t="str">
        <f t="shared" si="87"/>
        <v/>
      </c>
      <c r="AY14" s="1"/>
      <c r="AZ14" s="3" t="str">
        <f t="shared" si="88"/>
        <v/>
      </c>
      <c r="BA14" s="3" t="str">
        <f t="shared" si="89"/>
        <v/>
      </c>
      <c r="BB14" s="3" t="str">
        <f t="shared" si="90"/>
        <v>N</v>
      </c>
      <c r="BC14" s="3" t="str">
        <f t="shared" si="91"/>
        <v>N</v>
      </c>
      <c r="BD14" s="3" t="str">
        <f t="shared" si="92"/>
        <v/>
      </c>
      <c r="BE14" s="3">
        <f t="shared" si="166"/>
        <v>0</v>
      </c>
      <c r="BF14" s="3" t="str">
        <f t="shared" si="93"/>
        <v/>
      </c>
      <c r="BG14" s="3" t="str">
        <f t="shared" si="94"/>
        <v/>
      </c>
      <c r="BH14" s="3" t="str">
        <f t="shared" si="95"/>
        <v>N</v>
      </c>
      <c r="BI14" s="24" t="str">
        <f t="shared" si="96"/>
        <v/>
      </c>
      <c r="BJ14" s="24" t="str">
        <f>IF(ISERROR(VLOOKUP($BD14,LOV_GWSGRP!A:A,1,0)),"N","J")</f>
        <v>N</v>
      </c>
      <c r="BK14" s="24" t="str">
        <f>IF(ISERROR(VLOOKUP($BD14,LOV_GWSGRP!D:D,1,0)),"N","J")</f>
        <v>N</v>
      </c>
      <c r="BL14" s="24" t="str">
        <f>IF(ISERROR(VLOOKUP($BD14,LOV_GWSGRP!G:G,1,0)),"N","J")</f>
        <v>N</v>
      </c>
      <c r="BM14" s="24" t="str">
        <f>IF(ISERROR(VLOOKUP($BD14,LOV_GWSGRP!M:M,1,0)),"N","J")</f>
        <v>N</v>
      </c>
      <c r="BN14" s="24" t="str">
        <f>IF(ISERROR(VLOOKUP($BD14,LOV_GWSGRP!P:P,1,0)),"N","J")</f>
        <v>N</v>
      </c>
      <c r="BO14" s="24" t="str">
        <f>IF(ISERROR(VLOOKUP($BD14,LOV_GWSGRP!S:S,1,0)),"N","J")</f>
        <v>N</v>
      </c>
      <c r="BP14" s="24" t="str">
        <f>IF(ISERROR(VLOOKUP($BD14,LOV_GWSGRP!V:V,1,0)),"N","J")</f>
        <v>N</v>
      </c>
      <c r="BQ14" s="24" t="str">
        <f>IF(ISERROR(VLOOKUP($BD14,LOV_GWSGRP!Y:Y,1,0)),"N","J")</f>
        <v>N</v>
      </c>
      <c r="BR14" s="24" t="str">
        <f>IF(ISERROR(VLOOKUP($BD14,LOV_GWSGRP!AB:AB,1,0)),"N","J")</f>
        <v>N</v>
      </c>
      <c r="BS14" s="24" t="str">
        <f>IF(ISERROR(VLOOKUP($BD14,LOV_GWSGRP!AE:AE,1,0)),"N","J")</f>
        <v>N</v>
      </c>
      <c r="BT14" s="24" t="str">
        <f>IF(ISERROR(VLOOKUP($BD14,LOV_GWSGRP!AH:AH,1,0)),"N","J")</f>
        <v>N</v>
      </c>
      <c r="BU14" s="24" t="str">
        <f>IF(ISERROR(VLOOKUP($BD14,LOV_GWSGRP!CJ:CJ,1,0)),"N","J")</f>
        <v>N</v>
      </c>
      <c r="BV14" s="24" t="str">
        <f>IF(ISERROR(VLOOKUP($BD14,LOV_GWSGRP!AN:AN,1,0)),"N","J")</f>
        <v>N</v>
      </c>
      <c r="BW14" s="24" t="str">
        <f>IF(ISERROR(VLOOKUP($BD14,LOV_GWSGRP!AQ:AQ,1,0)),"N","J")</f>
        <v>N</v>
      </c>
      <c r="BX14" s="24" t="str">
        <f>IF(ISERROR(VLOOKUP($BD14,LOV_GWSGRP!AT:AT,1,0)),"N","J")</f>
        <v>N</v>
      </c>
      <c r="BY14" s="24" t="str">
        <f>IF(ISERROR(VLOOKUP($BD14,LOV_GWSGRP!AW:AW,1,0)),"N","J")</f>
        <v>N</v>
      </c>
      <c r="BZ14" s="24" t="str">
        <f>IF(ISERROR(VLOOKUP($BD14,LOV_GWSGRP!AZ:AZ,1,0)),"N","J")</f>
        <v>N</v>
      </c>
      <c r="CA14" s="24" t="str">
        <f>IF(ISERROR(VLOOKUP($BD14,LOV_GWSGRP!BC:BC,1,0)),"N","J")</f>
        <v>N</v>
      </c>
      <c r="CB14" s="24" t="str">
        <f>IF(ISERROR(VLOOKUP($BD14,LOV_GWSGRP!BF:BF,1,0)),"N","J")</f>
        <v>N</v>
      </c>
      <c r="CC14" s="24" t="str">
        <f>IF(ISERROR(VLOOKUP($BD14,LOV_GWSGRP!BI:BI,1,0)),"N","J")</f>
        <v>N</v>
      </c>
      <c r="CD14" s="24" t="str">
        <f>IF(ISERROR(VLOOKUP($BD14,LOV_GWSGRP!J:J,1,0)),"N","J")</f>
        <v>N</v>
      </c>
      <c r="CE14" s="24" t="str">
        <f>IF(ISERROR(VLOOKUP($BD14,LOV_GWSGRP!BL:BL,1,0)),"N","J")</f>
        <v>N</v>
      </c>
      <c r="CF14" s="24"/>
      <c r="CG14" s="24" t="str">
        <f>IF(ISERROR(VLOOKUP($BD14,LOV_GWSGRP!BO:BO,1,0)),"N","J")</f>
        <v>N</v>
      </c>
      <c r="CH14" s="24" t="str">
        <f t="shared" si="97"/>
        <v>N</v>
      </c>
      <c r="CI14" s="24" t="str">
        <f>IF(ISERROR(VLOOKUP($BD14,GEWASCODE_GLMC8!F:F,1,0)),"N","J")</f>
        <v>N</v>
      </c>
      <c r="CJ14" s="24" t="str">
        <f>IF(COUNTIF($CI14:CI14,"J")&gt;0,"N",IF(ISERROR(VLOOKUP($BD14,GEWASCODE_GLMC8!G:G,1,0)),"N","J"))</f>
        <v>N</v>
      </c>
      <c r="CK14" s="24" t="str">
        <f>IF(COUNTIF($CI14:CJ14,"J")&gt;0,"N",IF(ISERROR(VLOOKUP($BD14,GEWASCODE_GLMC8!H:H,1,0)),"N","J"))</f>
        <v>N</v>
      </c>
      <c r="CL14" s="24" t="str">
        <f>IF(COUNTIF($CI14:CK14,"J")&gt;0,"N",IF(ISERROR(VLOOKUP($BD14,GEWASCODE_GLMC8!I:I,1,0)),"N","J"))</f>
        <v>N</v>
      </c>
      <c r="CM14" s="24" t="str">
        <f>IF(COUNTIF($CI14:CL14,"J")&gt;0,"N",IF(ISERROR(VLOOKUP($BD14,GEWASCODE_GLMC8!J:J,1,0)),"N","J"))</f>
        <v>N</v>
      </c>
      <c r="CN14" s="24" t="str">
        <f>IF(COUNTIF($CI14:CM14,"J")&gt;0,"N",IF(ISERROR(VLOOKUP($BD14,GEWASCODE_GLMC8!K:K,1,0)),"N","J"))</f>
        <v>N</v>
      </c>
      <c r="CO14" s="24" t="str">
        <f>IF(COUNTIF($CI14:CN14,"J")&gt;0,"N",IF(ISERROR(VLOOKUP($BD14,GEWASCODE_GLMC8!L:L,1,0)),"N","J"))</f>
        <v>N</v>
      </c>
      <c r="CP14" s="24" t="str">
        <f>IF(COUNTIF($CI14:CO14,"J")&gt;0,"N",IF(ISERROR(VLOOKUP($BD14,GEWASCODE_GLMC8!M:M,1,0)),"N","J"))</f>
        <v>N</v>
      </c>
      <c r="CQ14" s="24" t="str">
        <f>IF(COUNTIF($CI14:CP14,"J")&gt;0,"N",IF(ISERROR(VLOOKUP($BD14,GEWASCODE_GLMC8!N:N,1,0)),"N","J"))</f>
        <v>N</v>
      </c>
      <c r="CR14" s="24" t="str">
        <f>IF(COUNTIF($CI14:CQ14,"J")&gt;0,"N",IF(ISERROR(VLOOKUP($BD14,GEWASCODE_GLMC8!O:O,1,0)),"N","J"))</f>
        <v>N</v>
      </c>
      <c r="CS14" s="24" t="str">
        <f>IF(COUNTIF($CI14:CR14,"J")&gt;0,"N",IF(ISERROR(VLOOKUP($BD14,GEWASCODE_GLMC8!P:P,1,0)),"N","J"))</f>
        <v>N</v>
      </c>
      <c r="CT14" s="24" t="str">
        <f>IF(COUNTIF($CI14:CS14,"J")&gt;0,"N",IF(ISERROR(VLOOKUP($BD14,GEWASCODE_GLMC8!Q:Q,1,0)),"N","J"))</f>
        <v>N</v>
      </c>
      <c r="CU14" s="24" t="str">
        <f>IF(COUNTIF($CI14:CT14,"J")&gt;0,"N",IF(ISERROR(VLOOKUP($BD14,GEWASCODE_GLMC8!R:R,1,0)),"N","J"))</f>
        <v>N</v>
      </c>
      <c r="CV14" s="24" t="str">
        <f>IF(COUNTIF($CI14:CU14,"J")&gt;0,"N",IF(ISERROR(VLOOKUP($BD14,GEWASCODE_GLMC8!S:S,1,0)),"N","J"))</f>
        <v>N</v>
      </c>
      <c r="CW14" s="24" t="str">
        <f>IF(COUNTIF($CI14:CV14,"J")&gt;0,"N",IF(ISERROR(VLOOKUP($BD14,GEWASCODE_GLMC8!T:T,1,0)),"N","J"))</f>
        <v>N</v>
      </c>
      <c r="CX14" s="24" t="str">
        <f>IF(COUNTIF($CI14:CW14,"J")&gt;0,"N",IF(ISERROR(VLOOKUP($BD14,GEWASCODE_GLMC8!U:U,1,0)),"N","J"))</f>
        <v>N</v>
      </c>
      <c r="CY14" s="24" t="str">
        <f>IF(COUNTIF($CI14:CX14,"J")&gt;0,"N",IF(ISERROR(VLOOKUP($BD14,GEWASCODE_GLMC8!V:V,1,0)),"N","J"))</f>
        <v>N</v>
      </c>
      <c r="CZ14" s="24" t="str">
        <f>IF(COUNTIF($CI14:CY14,"J")&gt;0,"N",IF(ISERROR(VLOOKUP($BD14,GEWASCODE_GLMC8!W:W,1,0)),"N","J"))</f>
        <v>N</v>
      </c>
      <c r="DA14" s="24" t="str">
        <f>IF(COUNTIF($CI14:CZ14,"J")&gt;0,"N",IF(ISERROR(VLOOKUP($BD14,GEWASCODE_GLMC8!X:X,1,0)),"N","J"))</f>
        <v>N</v>
      </c>
      <c r="DB14" s="24" t="str">
        <f>IF(COUNTIF($CI14:DA14,"J")&gt;0,"N",IF(ISERROR(VLOOKUP($BD14,GEWASCODE_GLMC8!Y:Y,1,0)),"N","J"))</f>
        <v>N</v>
      </c>
      <c r="DC14" s="24" t="str">
        <f>IF(COUNTIF($CI14:DB14,"J")&gt;0,"N",IF(ISERROR(VLOOKUP($BD14,GEWASCODE_GLMC8!Z:Z,1,0)),"N","J"))</f>
        <v>N</v>
      </c>
      <c r="DD14" s="24" t="str">
        <f t="shared" si="98"/>
        <v>N</v>
      </c>
      <c r="DE14" s="3" t="str">
        <f t="shared" si="1"/>
        <v>N</v>
      </c>
      <c r="DF14" s="3" t="str">
        <f t="shared" si="2"/>
        <v>N</v>
      </c>
      <c r="DG14" s="3" t="str">
        <f t="shared" si="99"/>
        <v>N</v>
      </c>
      <c r="DH14" s="3" t="str">
        <f t="shared" si="100"/>
        <v>N</v>
      </c>
      <c r="DI14" s="3" t="str">
        <f t="shared" si="3"/>
        <v>N</v>
      </c>
      <c r="DJ14" s="3" t="str">
        <f t="shared" si="4"/>
        <v>N</v>
      </c>
      <c r="DK14" s="3">
        <f>0</f>
        <v>0</v>
      </c>
      <c r="DL14" s="3" t="str">
        <f t="shared" si="5"/>
        <v>N</v>
      </c>
      <c r="DM14" s="3" t="str">
        <f t="shared" si="6"/>
        <v>N</v>
      </c>
      <c r="DN14" t="str">
        <f>IF(AND($A14="J",COUNTIFS(activiteiten_perceel,percelen!$AZ14,activiteiten_maatregel_nr,percelen!DN$4,activiteiten_activiteit_voldoet_aan_voorwaarden,"J")&gt;0),DN$4,"")</f>
        <v/>
      </c>
      <c r="DO14" t="str">
        <f>IF(AND($A14="J",COUNTIFS(activiteiten_perceel,percelen!$AZ14,activiteiten_maatregel_nr,percelen!DO$4,activiteiten_activiteit_voldoet_aan_voorwaarden,"J")&gt;0),DO$4,"")</f>
        <v/>
      </c>
      <c r="DP14" t="str">
        <f>IF(AND($A14="J",COUNTIFS(activiteiten_perceel,percelen!$AZ14,activiteiten_maatregel_nr,percelen!DP$4,activiteiten_activiteit_voldoet_aan_voorwaarden,"J")&gt;0),DP$4,"")</f>
        <v/>
      </c>
      <c r="DQ14" t="str">
        <f>IF(AND($A14="J",COUNTIFS(activiteiten_perceel,percelen!$AZ14,activiteiten_maatregel_nr,percelen!DQ$4,activiteiten_activiteit_voldoet_aan_voorwaarden,"J")&gt;0),DQ$4,"")</f>
        <v/>
      </c>
      <c r="DR14" t="str">
        <f>IF(AND($A14="J",COUNTIFS(activiteiten_perceel,percelen!$AZ14,activiteiten_maatregel_nr,percelen!DR$4,activiteiten_activiteit_voldoet_aan_voorwaarden,"J")&gt;0),DR$4,"")</f>
        <v/>
      </c>
      <c r="DS14" t="str">
        <f>IF(AND($A14="J",COUNTIFS(activiteiten_perceel,percelen!$AZ14,activiteiten_maatregel_nr,percelen!DS$4,activiteiten_activiteit_voldoet_aan_voorwaarden,"J")&gt;0),DS$4,"")</f>
        <v/>
      </c>
      <c r="DT14" t="str">
        <f>IF(AND($A14="J",COUNTIFS(activiteiten_perceel,percelen!$AZ14,activiteiten_maatregel_nr,percelen!DT$4,activiteiten_activiteit_voldoet_aan_voorwaarden,"J")&gt;0),DT$4,"")</f>
        <v/>
      </c>
      <c r="DU14" t="str">
        <f>IF(AND($A14="J",COUNTIFS(activiteiten_perceel,percelen!$AZ14,activiteiten_maatregel_nr,percelen!DU$4,activiteiten_activiteit_voldoet_aan_voorwaarden,"J")&gt;0),DU$4,"")</f>
        <v/>
      </c>
      <c r="DV14" t="str">
        <f>IF(AND($A14="J",COUNTIFS(activiteiten_perceel,percelen!$AZ14,activiteiten_maatregel_nr,percelen!DV$4,activiteiten_activiteit_voldoet_aan_voorwaarden,"J")&gt;0),DV$4,"")</f>
        <v/>
      </c>
      <c r="DW14" t="str">
        <f>IF(AND($A14="J",COUNTIFS(activiteiten_perceel,percelen!$AZ14,activiteiten_maatregel_nr,percelen!DW$4,activiteiten_activiteit_voldoet_aan_voorwaarden,"J")&gt;0),DW$4,"")</f>
        <v/>
      </c>
      <c r="DX14" t="str">
        <f>IF(AND($A14="J",COUNTIFS(activiteiten_perceel,percelen!$AZ14,activiteiten_maatregel_nr,percelen!DX$4,activiteiten_activiteit_voldoet_aan_voorwaarden,"J")&gt;0),DX$4,"")</f>
        <v/>
      </c>
      <c r="DY14" t="str">
        <f>IF(AND($A14="J",COUNTIFS(activiteiten_perceel,percelen!$AZ14,activiteiten_maatregel_nr,percelen!DY$4,activiteiten_activiteit_voldoet_aan_voorwaarden,"J")&gt;0),DY$4,"")</f>
        <v/>
      </c>
      <c r="DZ14" t="str">
        <f>IF(AND($A14="J",COUNTIFS(activiteiten_perceel,percelen!$AZ14,activiteiten_maatregel_nr,percelen!DZ$4,activiteiten_activiteit_voldoet_aan_voorwaarden,"J")&gt;0),DZ$4,"")</f>
        <v/>
      </c>
      <c r="EA14" t="str">
        <f>IF(AND($A14="J",COUNTIFS(activiteiten_perceel,percelen!$AZ14,activiteiten_maatregel_nr,percelen!EA$4,activiteiten_activiteit_voldoet_aan_voorwaarden,"J")&gt;0),EA$4,"")</f>
        <v/>
      </c>
      <c r="EB14" t="str">
        <f>IF(AND($A14="J",COUNTIFS(activiteiten_perceel,percelen!$AZ14,activiteiten_maatregel_nr,percelen!EB$4,activiteiten_activiteit_voldoet_aan_voorwaarden,"J")&gt;0),EB$4,"")</f>
        <v/>
      </c>
      <c r="EC14" t="str">
        <f>IF(AND($A14="J",COUNTIFS(activiteiten_perceel,percelen!$AZ14,activiteiten_maatregel_nr,percelen!EC$4,activiteiten_activiteit_voldoet_aan_voorwaarden,"J")&gt;0),EC$4,"")</f>
        <v/>
      </c>
      <c r="ED14" t="str">
        <f>IF(AND($A14="J",COUNTIFS(activiteiten_perceel,percelen!$AZ14,activiteiten_maatregel_nr,percelen!ED$4,activiteiten_activiteit_voldoet_aan_voorwaarden,"J")&gt;0),ED$4,"")</f>
        <v/>
      </c>
      <c r="EE14" t="str">
        <f>IF(AND($A14="J",COUNTIFS(activiteiten_perceel,percelen!$AZ14,activiteiten_maatregel_nr,percelen!EE$4,activiteiten_activiteit_voldoet_aan_voorwaarden,"J")&gt;0),EE$4,"")</f>
        <v/>
      </c>
      <c r="EF14" t="str">
        <f>IF(AND($A14="J",COUNTIFS(activiteiten_perceel,percelen!$AZ14,activiteiten_maatregel_nr,percelen!EF$4,activiteiten_activiteit_voldoet_aan_voorwaarden,"J")&gt;0),EF$4,"")</f>
        <v/>
      </c>
      <c r="EG14" t="str">
        <f>IF(AND($A14="J",COUNTIFS(activiteiten_perceel,percelen!$AZ14,activiteiten_maatregel_nr,percelen!EG$4,activiteiten_activiteit_voldoet_aan_voorwaarden,"J")&gt;0),EG$4,"")</f>
        <v/>
      </c>
      <c r="EH14" t="str">
        <f>IF(AND($A14="J",COUNTIFS(activiteiten_perceel,percelen!$AZ14,activiteiten_maatregel_nr,percelen!EH$4,activiteiten_activiteit_voldoet_aan_voorwaarden,"J")&gt;0),EH$4,"")</f>
        <v/>
      </c>
      <c r="EI14" t="str">
        <f>IF(AND($A14="J",COUNTIFS(activiteiten_perceel,percelen!$AZ14,activiteiten_maatregel_nr,percelen!EI$4,activiteiten_activiteit_voldoet_aan_voorwaarden,"J")&gt;0),EI$4,"")</f>
        <v/>
      </c>
      <c r="EJ14">
        <f t="shared" si="101"/>
        <v>0</v>
      </c>
      <c r="EK14" t="str">
        <f t="shared" si="102"/>
        <v/>
      </c>
      <c r="EL14" t="str">
        <f t="shared" si="7"/>
        <v/>
      </c>
      <c r="EM14" t="str">
        <f t="shared" si="8"/>
        <v/>
      </c>
      <c r="EN14" t="str">
        <f t="shared" si="9"/>
        <v/>
      </c>
      <c r="EO14" t="str">
        <f t="shared" si="10"/>
        <v/>
      </c>
      <c r="EP14" t="str">
        <f t="shared" si="11"/>
        <v/>
      </c>
      <c r="EQ14" t="str">
        <f t="shared" si="12"/>
        <v/>
      </c>
      <c r="ER14" t="str">
        <f t="shared" si="13"/>
        <v/>
      </c>
      <c r="ES14" t="str">
        <f t="shared" si="14"/>
        <v/>
      </c>
      <c r="ET14" t="str">
        <f t="shared" si="15"/>
        <v/>
      </c>
      <c r="EU14" t="str">
        <f t="shared" si="16"/>
        <v/>
      </c>
      <c r="EV14" t="str">
        <f t="shared" si="17"/>
        <v/>
      </c>
      <c r="EW14" t="str">
        <f t="shared" si="103"/>
        <v>nvt</v>
      </c>
      <c r="EX14" t="str">
        <f t="shared" si="104"/>
        <v>nvt</v>
      </c>
      <c r="EY14" t="str">
        <f t="shared" si="105"/>
        <v>nvt</v>
      </c>
      <c r="EZ14" t="str">
        <f t="shared" si="106"/>
        <v>nvt</v>
      </c>
      <c r="FA14" t="str">
        <f t="shared" si="107"/>
        <v>nvt</v>
      </c>
      <c r="FB14" t="str">
        <f t="shared" si="108"/>
        <v>nvt</v>
      </c>
      <c r="FC14" t="str">
        <f t="shared" si="109"/>
        <v>nvt</v>
      </c>
      <c r="FD14" t="str">
        <f t="shared" si="110"/>
        <v>nvt</v>
      </c>
      <c r="FE14" t="str">
        <f>IF($EJ14=2,VLOOKUP(FD14,STAPELING!A:D,FE$1,0),"nvt")</f>
        <v>nvt</v>
      </c>
      <c r="FF14" t="str">
        <f t="shared" si="111"/>
        <v>nvt</v>
      </c>
      <c r="FG14" t="str">
        <f t="shared" si="112"/>
        <v>nvt</v>
      </c>
      <c r="FH14" t="str">
        <f t="shared" si="113"/>
        <v>nvt</v>
      </c>
      <c r="FI14" t="str">
        <f t="shared" si="114"/>
        <v>nvt</v>
      </c>
      <c r="FJ14" t="str">
        <f t="shared" si="115"/>
        <v>nvt</v>
      </c>
      <c r="FK14" t="str">
        <f t="shared" si="116"/>
        <v>nvt</v>
      </c>
      <c r="FL14" t="str">
        <f t="shared" si="117"/>
        <v>nvt</v>
      </c>
      <c r="FM14" t="str">
        <f t="shared" si="118"/>
        <v/>
      </c>
      <c r="FN14" t="str">
        <f>IF(ISERROR(VLOOKUP(FM14,STAPELING!I:AO,FN$1,0)),"N",VLOOKUP(FM14,STAPELING!I:AO,FN$1,0))</f>
        <v>J</v>
      </c>
      <c r="FO14" t="str">
        <f t="shared" si="119"/>
        <v>nvt</v>
      </c>
      <c r="FP14" t="str">
        <f t="shared" si="19"/>
        <v>nvt</v>
      </c>
      <c r="FQ14" t="str">
        <f t="shared" si="20"/>
        <v>nvt</v>
      </c>
      <c r="FR14" t="str">
        <f t="shared" si="21"/>
        <v>nvt</v>
      </c>
      <c r="FS14" t="str">
        <f t="shared" si="22"/>
        <v>nvt</v>
      </c>
      <c r="FT14" t="str">
        <f t="shared" si="23"/>
        <v>nvt</v>
      </c>
      <c r="FU14" t="str">
        <f t="shared" si="24"/>
        <v>nvt</v>
      </c>
      <c r="FV14" t="str">
        <f t="shared" si="25"/>
        <v>nvt</v>
      </c>
      <c r="FW14" t="str">
        <f t="shared" si="26"/>
        <v>nvt</v>
      </c>
      <c r="FX14" t="str">
        <f t="shared" si="27"/>
        <v>nvt</v>
      </c>
      <c r="FY14" t="str">
        <f t="shared" si="28"/>
        <v>nvt</v>
      </c>
      <c r="FZ14" t="str">
        <f t="shared" si="29"/>
        <v>nvt</v>
      </c>
      <c r="GA14" t="str">
        <f t="shared" si="30"/>
        <v>nvt</v>
      </c>
      <c r="GB14" t="str">
        <f>IF($EJ14&gt;2,IF(FO14="","zwart",VLOOKUP(FO14,STAPELING!J:AA,GB$1,0)),"nvt")</f>
        <v>nvt</v>
      </c>
      <c r="GC14" t="str">
        <f t="shared" si="120"/>
        <v>nvt</v>
      </c>
      <c r="GD14" t="str">
        <f t="shared" si="121"/>
        <v>nvt</v>
      </c>
      <c r="GE14" t="str">
        <f t="shared" si="122"/>
        <v>nvt</v>
      </c>
      <c r="GF14" t="str">
        <f t="shared" si="123"/>
        <v>nvt</v>
      </c>
      <c r="GG14" t="str">
        <f t="shared" si="124"/>
        <v>nvt</v>
      </c>
      <c r="GH14" t="str">
        <f t="shared" si="125"/>
        <v>nvt</v>
      </c>
      <c r="GI14" t="str">
        <f t="shared" si="126"/>
        <v>nvt</v>
      </c>
      <c r="GJ14" t="str">
        <f t="shared" si="127"/>
        <v>nvt</v>
      </c>
      <c r="GK14" t="str">
        <f t="shared" si="37"/>
        <v>nvt</v>
      </c>
      <c r="GL14" t="str">
        <f t="shared" si="38"/>
        <v>nvt</v>
      </c>
      <c r="GM14" t="str">
        <f t="shared" si="39"/>
        <v>nvt</v>
      </c>
      <c r="GN14" t="str">
        <f t="shared" si="40"/>
        <v>nvt</v>
      </c>
      <c r="GO14" t="str">
        <f t="shared" si="41"/>
        <v>nvt</v>
      </c>
      <c r="GP14" t="str">
        <f t="shared" si="42"/>
        <v>nvt</v>
      </c>
      <c r="GQ14" t="str">
        <f t="shared" si="43"/>
        <v>nvt</v>
      </c>
      <c r="GR14" t="str">
        <f t="shared" si="44"/>
        <v>nvt</v>
      </c>
      <c r="GS14" t="str">
        <f t="shared" si="45"/>
        <v>nvt</v>
      </c>
      <c r="GT14" t="str">
        <f t="shared" si="46"/>
        <v>nvt</v>
      </c>
      <c r="GU14" t="str">
        <f t="shared" si="47"/>
        <v>nvt</v>
      </c>
      <c r="GV14" t="str">
        <f t="shared" si="48"/>
        <v>nvt</v>
      </c>
      <c r="GW14" t="str">
        <f>IF($EJ14&gt;2,IF(GJ14="","zwart",VLOOKUP(GJ14,STAPELING!AB:AJ,GW$1,0)),"nvt")</f>
        <v>nvt</v>
      </c>
      <c r="GX14" t="str">
        <f t="shared" si="128"/>
        <v>nvt</v>
      </c>
      <c r="GY14" t="str">
        <f t="shared" si="129"/>
        <v>nvt</v>
      </c>
      <c r="GZ14" t="str">
        <f t="shared" si="130"/>
        <v>nvt</v>
      </c>
      <c r="HA14" t="str">
        <f t="shared" si="131"/>
        <v>nvt</v>
      </c>
      <c r="HB14" t="str">
        <f t="shared" si="132"/>
        <v>nvt</v>
      </c>
      <c r="HC14" t="str">
        <f t="shared" si="133"/>
        <v>nvt</v>
      </c>
      <c r="HD14" t="str">
        <f t="shared" si="134"/>
        <v>nvt</v>
      </c>
      <c r="HE14" t="str">
        <f t="shared" si="135"/>
        <v>nvt</v>
      </c>
      <c r="HF14" t="str">
        <f t="shared" si="136"/>
        <v>nvt</v>
      </c>
      <c r="HG14" t="str">
        <f t="shared" si="137"/>
        <v>nvt</v>
      </c>
      <c r="HH14" t="str">
        <f t="shared" si="138"/>
        <v>nvt</v>
      </c>
      <c r="HI14" t="str">
        <f t="shared" si="139"/>
        <v>nvt</v>
      </c>
      <c r="HJ14" t="str">
        <f t="shared" si="140"/>
        <v>nvt</v>
      </c>
      <c r="HK14" t="str">
        <f t="shared" si="141"/>
        <v>nvt</v>
      </c>
      <c r="HL14" t="str">
        <f t="shared" si="142"/>
        <v>nvt</v>
      </c>
      <c r="HM14" t="str">
        <f t="shared" si="60"/>
        <v>nvt</v>
      </c>
      <c r="HN14" t="str">
        <f t="shared" si="61"/>
        <v>nvt</v>
      </c>
      <c r="HO14" t="str">
        <f t="shared" si="62"/>
        <v>nvt</v>
      </c>
      <c r="HP14" t="str">
        <f t="shared" si="63"/>
        <v>nvt</v>
      </c>
      <c r="HQ14" t="str">
        <f t="shared" si="64"/>
        <v>nvt</v>
      </c>
      <c r="HR14" t="str">
        <f t="shared" si="65"/>
        <v>nvt</v>
      </c>
      <c r="HS14" t="str">
        <f t="shared" si="66"/>
        <v>nvt</v>
      </c>
      <c r="HT14" t="str">
        <f t="shared" si="67"/>
        <v>nvt</v>
      </c>
      <c r="HU14" t="str">
        <f t="shared" si="68"/>
        <v>nvt</v>
      </c>
      <c r="HV14" t="str">
        <f t="shared" si="69"/>
        <v>nvt</v>
      </c>
      <c r="HW14" t="str">
        <f t="shared" si="70"/>
        <v>nvt</v>
      </c>
      <c r="HX14" t="str">
        <f t="shared" si="71"/>
        <v>nvt</v>
      </c>
      <c r="HY14" t="str">
        <f>IF($EJ14&gt;2,IF(HL14="","zwart",VLOOKUP(HL14,STAPELING!AK:AN,HY$1,0)),"nvt")</f>
        <v>nvt</v>
      </c>
      <c r="HZ14" t="str">
        <f t="shared" si="143"/>
        <v>nvt</v>
      </c>
      <c r="IA14" t="str">
        <f t="shared" si="144"/>
        <v>nvt</v>
      </c>
      <c r="IB14" t="str">
        <f t="shared" si="145"/>
        <v>nvt</v>
      </c>
      <c r="IC14" t="str">
        <f t="shared" si="146"/>
        <v>nvt</v>
      </c>
      <c r="ID14" t="str">
        <f t="shared" si="147"/>
        <v>nvt</v>
      </c>
      <c r="IE14" t="str">
        <f t="shared" si="148"/>
        <v>nvt</v>
      </c>
      <c r="IF14" t="str">
        <f t="shared" si="149"/>
        <v>nvt</v>
      </c>
      <c r="IG14">
        <f t="shared" si="150"/>
        <v>0</v>
      </c>
      <c r="IH14">
        <f t="shared" si="151"/>
        <v>0</v>
      </c>
      <c r="II14">
        <f t="shared" si="152"/>
        <v>0</v>
      </c>
      <c r="IJ14">
        <f t="shared" si="153"/>
        <v>0</v>
      </c>
      <c r="IK14">
        <f t="shared" si="154"/>
        <v>0</v>
      </c>
      <c r="IL14">
        <f t="shared" si="155"/>
        <v>0</v>
      </c>
      <c r="IM14">
        <f t="shared" si="156"/>
        <v>0</v>
      </c>
      <c r="IN14">
        <f t="shared" si="157"/>
        <v>0</v>
      </c>
      <c r="IO14">
        <f t="shared" si="158"/>
        <v>0</v>
      </c>
      <c r="IP14">
        <f t="shared" si="159"/>
        <v>0</v>
      </c>
      <c r="IQ14">
        <f t="shared" si="160"/>
        <v>0</v>
      </c>
      <c r="IR14">
        <f t="shared" si="161"/>
        <v>0</v>
      </c>
      <c r="IS14">
        <f t="shared" si="162"/>
        <v>0</v>
      </c>
      <c r="IT14">
        <f t="shared" si="163"/>
        <v>0</v>
      </c>
      <c r="IU14" t="str">
        <f t="shared" si="164"/>
        <v>N</v>
      </c>
      <c r="IV14" t="str">
        <f t="shared" si="84"/>
        <v>N</v>
      </c>
      <c r="IW14" t="str">
        <f t="shared" si="165"/>
        <v>N</v>
      </c>
    </row>
    <row r="15" spans="1:257" x14ac:dyDescent="0.25">
      <c r="A15" t="str">
        <f>IF(ISERROR(VLOOKUP(E15,E$4:E14,1,0)),"J","N")</f>
        <v>N</v>
      </c>
      <c r="B15" s="8"/>
      <c r="C15" s="8"/>
      <c r="D15" s="25"/>
      <c r="E15" s="25" t="str">
        <f>IF(Invoer!B44="","",Invoer!B44)</f>
        <v/>
      </c>
      <c r="F15" s="25"/>
      <c r="G15" s="25"/>
      <c r="H15" s="25" t="str">
        <f>IF(AND($E15&lt;&gt;"",$A15="J"),Invoer!D44,"")</f>
        <v/>
      </c>
      <c r="I15" s="25"/>
      <c r="J15" s="26"/>
      <c r="K15" s="26" t="str">
        <f>IF(AND($E15&lt;&gt;"",$A15="J"),Invoer!L44,"")</f>
        <v/>
      </c>
      <c r="L15" s="26"/>
      <c r="M15" s="25"/>
      <c r="N15" s="152"/>
      <c r="O15" s="153"/>
      <c r="P15" s="25"/>
      <c r="Q15" s="25"/>
      <c r="R15" s="153"/>
      <c r="S15" s="154"/>
      <c r="T15" s="152"/>
      <c r="U15" s="153"/>
      <c r="V15" s="153"/>
      <c r="W15" s="59" t="str">
        <f>IF(AND($E15&lt;&gt;"",$A15="J",Invoer!R44&lt;&gt;""),VLOOKUP(Invoer!R44,NORM!$F$26:$H$29,3,0),"")</f>
        <v/>
      </c>
      <c r="X15" s="59"/>
      <c r="Y15" s="25" t="str">
        <f t="shared" si="85"/>
        <v/>
      </c>
      <c r="Z15" s="25"/>
      <c r="AA15" s="26" t="str">
        <f t="shared" si="86"/>
        <v/>
      </c>
      <c r="AB15" s="26"/>
      <c r="AC15" s="153"/>
      <c r="AD15" s="153"/>
      <c r="AE15" s="153"/>
      <c r="AF15" s="153"/>
      <c r="AG15" s="153"/>
      <c r="AH15" s="25"/>
      <c r="AI15" s="153"/>
      <c r="AJ15" s="153"/>
      <c r="AK15" s="153"/>
      <c r="AL15" s="153"/>
      <c r="AM15" s="25" t="str">
        <f>IF(AND($E15&lt;&gt;"",$A15="J"),IF(Invoer!X44="Ja","J",IF(Invoer!X44="Nee","N","")),"")</f>
        <v/>
      </c>
      <c r="AN15" s="153"/>
      <c r="AO15" s="153"/>
      <c r="AP15" s="153" t="s">
        <v>311</v>
      </c>
      <c r="AQ15" s="153" t="s">
        <v>311</v>
      </c>
      <c r="AR15" s="153" t="s">
        <v>312</v>
      </c>
      <c r="AS15" s="153" t="s">
        <v>312</v>
      </c>
      <c r="AT15" s="1" t="str">
        <f>IF(AND($E15&lt;&gt;"",$A15="J",Invoer!O44&lt;&gt;""),VLOOKUP(Invoer!O44,NORM!$F$31:$H$38,3,0),"")</f>
        <v/>
      </c>
      <c r="AU15" s="1"/>
      <c r="AV15" s="1" t="str">
        <f>IF(AND($E15&lt;&gt;"",$A15="J"),Invoer!AH44,"")</f>
        <v/>
      </c>
      <c r="AW15" s="1"/>
      <c r="AX15" s="1" t="str">
        <f t="shared" si="87"/>
        <v/>
      </c>
      <c r="AY15" s="1"/>
      <c r="AZ15" s="3" t="str">
        <f t="shared" si="88"/>
        <v/>
      </c>
      <c r="BA15" s="3" t="str">
        <f t="shared" si="89"/>
        <v/>
      </c>
      <c r="BB15" s="3" t="str">
        <f t="shared" si="90"/>
        <v>N</v>
      </c>
      <c r="BC15" s="3" t="str">
        <f t="shared" si="91"/>
        <v>N</v>
      </c>
      <c r="BD15" s="3" t="str">
        <f t="shared" si="92"/>
        <v/>
      </c>
      <c r="BE15" s="3">
        <f t="shared" si="166"/>
        <v>0</v>
      </c>
      <c r="BF15" s="3" t="str">
        <f t="shared" si="93"/>
        <v/>
      </c>
      <c r="BG15" s="3" t="str">
        <f t="shared" si="94"/>
        <v/>
      </c>
      <c r="BH15" s="3" t="str">
        <f t="shared" si="95"/>
        <v>N</v>
      </c>
      <c r="BI15" s="24" t="str">
        <f t="shared" si="96"/>
        <v/>
      </c>
      <c r="BJ15" s="24" t="str">
        <f>IF(ISERROR(VLOOKUP($BD15,LOV_GWSGRP!A:A,1,0)),"N","J")</f>
        <v>N</v>
      </c>
      <c r="BK15" s="24" t="str">
        <f>IF(ISERROR(VLOOKUP($BD15,LOV_GWSGRP!D:D,1,0)),"N","J")</f>
        <v>N</v>
      </c>
      <c r="BL15" s="24" t="str">
        <f>IF(ISERROR(VLOOKUP($BD15,LOV_GWSGRP!G:G,1,0)),"N","J")</f>
        <v>N</v>
      </c>
      <c r="BM15" s="24" t="str">
        <f>IF(ISERROR(VLOOKUP($BD15,LOV_GWSGRP!M:M,1,0)),"N","J")</f>
        <v>N</v>
      </c>
      <c r="BN15" s="24" t="str">
        <f>IF(ISERROR(VLOOKUP($BD15,LOV_GWSGRP!P:P,1,0)),"N","J")</f>
        <v>N</v>
      </c>
      <c r="BO15" s="24" t="str">
        <f>IF(ISERROR(VLOOKUP($BD15,LOV_GWSGRP!S:S,1,0)),"N","J")</f>
        <v>N</v>
      </c>
      <c r="BP15" s="24" t="str">
        <f>IF(ISERROR(VLOOKUP($BD15,LOV_GWSGRP!V:V,1,0)),"N","J")</f>
        <v>N</v>
      </c>
      <c r="BQ15" s="24" t="str">
        <f>IF(ISERROR(VLOOKUP($BD15,LOV_GWSGRP!Y:Y,1,0)),"N","J")</f>
        <v>N</v>
      </c>
      <c r="BR15" s="24" t="str">
        <f>IF(ISERROR(VLOOKUP($BD15,LOV_GWSGRP!AB:AB,1,0)),"N","J")</f>
        <v>N</v>
      </c>
      <c r="BS15" s="24" t="str">
        <f>IF(ISERROR(VLOOKUP($BD15,LOV_GWSGRP!AE:AE,1,0)),"N","J")</f>
        <v>N</v>
      </c>
      <c r="BT15" s="24" t="str">
        <f>IF(ISERROR(VLOOKUP($BD15,LOV_GWSGRP!AH:AH,1,0)),"N","J")</f>
        <v>N</v>
      </c>
      <c r="BU15" s="24" t="str">
        <f>IF(ISERROR(VLOOKUP($BD15,LOV_GWSGRP!CJ:CJ,1,0)),"N","J")</f>
        <v>N</v>
      </c>
      <c r="BV15" s="24" t="str">
        <f>IF(ISERROR(VLOOKUP($BD15,LOV_GWSGRP!AN:AN,1,0)),"N","J")</f>
        <v>N</v>
      </c>
      <c r="BW15" s="24" t="str">
        <f>IF(ISERROR(VLOOKUP($BD15,LOV_GWSGRP!AQ:AQ,1,0)),"N","J")</f>
        <v>N</v>
      </c>
      <c r="BX15" s="24" t="str">
        <f>IF(ISERROR(VLOOKUP($BD15,LOV_GWSGRP!AT:AT,1,0)),"N","J")</f>
        <v>N</v>
      </c>
      <c r="BY15" s="24" t="str">
        <f>IF(ISERROR(VLOOKUP($BD15,LOV_GWSGRP!AW:AW,1,0)),"N","J")</f>
        <v>N</v>
      </c>
      <c r="BZ15" s="24" t="str">
        <f>IF(ISERROR(VLOOKUP($BD15,LOV_GWSGRP!AZ:AZ,1,0)),"N","J")</f>
        <v>N</v>
      </c>
      <c r="CA15" s="24" t="str">
        <f>IF(ISERROR(VLOOKUP($BD15,LOV_GWSGRP!BC:BC,1,0)),"N","J")</f>
        <v>N</v>
      </c>
      <c r="CB15" s="24" t="str">
        <f>IF(ISERROR(VLOOKUP($BD15,LOV_GWSGRP!BF:BF,1,0)),"N","J")</f>
        <v>N</v>
      </c>
      <c r="CC15" s="24" t="str">
        <f>IF(ISERROR(VLOOKUP($BD15,LOV_GWSGRP!BI:BI,1,0)),"N","J")</f>
        <v>N</v>
      </c>
      <c r="CD15" s="24" t="str">
        <f>IF(ISERROR(VLOOKUP($BD15,LOV_GWSGRP!J:J,1,0)),"N","J")</f>
        <v>N</v>
      </c>
      <c r="CE15" s="24" t="str">
        <f>IF(ISERROR(VLOOKUP($BD15,LOV_GWSGRP!BL:BL,1,0)),"N","J")</f>
        <v>N</v>
      </c>
      <c r="CF15" s="24"/>
      <c r="CG15" s="24" t="str">
        <f>IF(ISERROR(VLOOKUP($BD15,LOV_GWSGRP!BO:BO,1,0)),"N","J")</f>
        <v>N</v>
      </c>
      <c r="CH15" s="24" t="str">
        <f t="shared" si="97"/>
        <v>N</v>
      </c>
      <c r="CI15" s="24" t="str">
        <f>IF(ISERROR(VLOOKUP($BD15,GEWASCODE_GLMC8!F:F,1,0)),"N","J")</f>
        <v>N</v>
      </c>
      <c r="CJ15" s="24" t="str">
        <f>IF(COUNTIF($CI15:CI15,"J")&gt;0,"N",IF(ISERROR(VLOOKUP($BD15,GEWASCODE_GLMC8!G:G,1,0)),"N","J"))</f>
        <v>N</v>
      </c>
      <c r="CK15" s="24" t="str">
        <f>IF(COUNTIF($CI15:CJ15,"J")&gt;0,"N",IF(ISERROR(VLOOKUP($BD15,GEWASCODE_GLMC8!H:H,1,0)),"N","J"))</f>
        <v>N</v>
      </c>
      <c r="CL15" s="24" t="str">
        <f>IF(COUNTIF($CI15:CK15,"J")&gt;0,"N",IF(ISERROR(VLOOKUP($BD15,GEWASCODE_GLMC8!I:I,1,0)),"N","J"))</f>
        <v>N</v>
      </c>
      <c r="CM15" s="24" t="str">
        <f>IF(COUNTIF($CI15:CL15,"J")&gt;0,"N",IF(ISERROR(VLOOKUP($BD15,GEWASCODE_GLMC8!J:J,1,0)),"N","J"))</f>
        <v>N</v>
      </c>
      <c r="CN15" s="24" t="str">
        <f>IF(COUNTIF($CI15:CM15,"J")&gt;0,"N",IF(ISERROR(VLOOKUP($BD15,GEWASCODE_GLMC8!K:K,1,0)),"N","J"))</f>
        <v>N</v>
      </c>
      <c r="CO15" s="24" t="str">
        <f>IF(COUNTIF($CI15:CN15,"J")&gt;0,"N",IF(ISERROR(VLOOKUP($BD15,GEWASCODE_GLMC8!L:L,1,0)),"N","J"))</f>
        <v>N</v>
      </c>
      <c r="CP15" s="24" t="str">
        <f>IF(COUNTIF($CI15:CO15,"J")&gt;0,"N",IF(ISERROR(VLOOKUP($BD15,GEWASCODE_GLMC8!M:M,1,0)),"N","J"))</f>
        <v>N</v>
      </c>
      <c r="CQ15" s="24" t="str">
        <f>IF(COUNTIF($CI15:CP15,"J")&gt;0,"N",IF(ISERROR(VLOOKUP($BD15,GEWASCODE_GLMC8!N:N,1,0)),"N","J"))</f>
        <v>N</v>
      </c>
      <c r="CR15" s="24" t="str">
        <f>IF(COUNTIF($CI15:CQ15,"J")&gt;0,"N",IF(ISERROR(VLOOKUP($BD15,GEWASCODE_GLMC8!O:O,1,0)),"N","J"))</f>
        <v>N</v>
      </c>
      <c r="CS15" s="24" t="str">
        <f>IF(COUNTIF($CI15:CR15,"J")&gt;0,"N",IF(ISERROR(VLOOKUP($BD15,GEWASCODE_GLMC8!P:P,1,0)),"N","J"))</f>
        <v>N</v>
      </c>
      <c r="CT15" s="24" t="str">
        <f>IF(COUNTIF($CI15:CS15,"J")&gt;0,"N",IF(ISERROR(VLOOKUP($BD15,GEWASCODE_GLMC8!Q:Q,1,0)),"N","J"))</f>
        <v>N</v>
      </c>
      <c r="CU15" s="24" t="str">
        <f>IF(COUNTIF($CI15:CT15,"J")&gt;0,"N",IF(ISERROR(VLOOKUP($BD15,GEWASCODE_GLMC8!R:R,1,0)),"N","J"))</f>
        <v>N</v>
      </c>
      <c r="CV15" s="24" t="str">
        <f>IF(COUNTIF($CI15:CU15,"J")&gt;0,"N",IF(ISERROR(VLOOKUP($BD15,GEWASCODE_GLMC8!S:S,1,0)),"N","J"))</f>
        <v>N</v>
      </c>
      <c r="CW15" s="24" t="str">
        <f>IF(COUNTIF($CI15:CV15,"J")&gt;0,"N",IF(ISERROR(VLOOKUP($BD15,GEWASCODE_GLMC8!T:T,1,0)),"N","J"))</f>
        <v>N</v>
      </c>
      <c r="CX15" s="24" t="str">
        <f>IF(COUNTIF($CI15:CW15,"J")&gt;0,"N",IF(ISERROR(VLOOKUP($BD15,GEWASCODE_GLMC8!U:U,1,0)),"N","J"))</f>
        <v>N</v>
      </c>
      <c r="CY15" s="24" t="str">
        <f>IF(COUNTIF($CI15:CX15,"J")&gt;0,"N",IF(ISERROR(VLOOKUP($BD15,GEWASCODE_GLMC8!V:V,1,0)),"N","J"))</f>
        <v>N</v>
      </c>
      <c r="CZ15" s="24" t="str">
        <f>IF(COUNTIF($CI15:CY15,"J")&gt;0,"N",IF(ISERROR(VLOOKUP($BD15,GEWASCODE_GLMC8!W:W,1,0)),"N","J"))</f>
        <v>N</v>
      </c>
      <c r="DA15" s="24" t="str">
        <f>IF(COUNTIF($CI15:CZ15,"J")&gt;0,"N",IF(ISERROR(VLOOKUP($BD15,GEWASCODE_GLMC8!X:X,1,0)),"N","J"))</f>
        <v>N</v>
      </c>
      <c r="DB15" s="24" t="str">
        <f>IF(COUNTIF($CI15:DA15,"J")&gt;0,"N",IF(ISERROR(VLOOKUP($BD15,GEWASCODE_GLMC8!Y:Y,1,0)),"N","J"))</f>
        <v>N</v>
      </c>
      <c r="DC15" s="24" t="str">
        <f>IF(COUNTIF($CI15:DB15,"J")&gt;0,"N",IF(ISERROR(VLOOKUP($BD15,GEWASCODE_GLMC8!Z:Z,1,0)),"N","J"))</f>
        <v>N</v>
      </c>
      <c r="DD15" s="24" t="str">
        <f t="shared" si="98"/>
        <v>N</v>
      </c>
      <c r="DE15" s="3" t="str">
        <f t="shared" si="1"/>
        <v>N</v>
      </c>
      <c r="DF15" s="3" t="str">
        <f t="shared" si="2"/>
        <v>N</v>
      </c>
      <c r="DG15" s="3" t="str">
        <f t="shared" si="99"/>
        <v>N</v>
      </c>
      <c r="DH15" s="3" t="str">
        <f t="shared" si="100"/>
        <v>N</v>
      </c>
      <c r="DI15" s="3" t="str">
        <f t="shared" si="3"/>
        <v>N</v>
      </c>
      <c r="DJ15" s="3" t="str">
        <f t="shared" si="4"/>
        <v>N</v>
      </c>
      <c r="DK15" s="3">
        <f>0</f>
        <v>0</v>
      </c>
      <c r="DL15" s="3" t="str">
        <f t="shared" si="5"/>
        <v>N</v>
      </c>
      <c r="DM15" s="3" t="str">
        <f t="shared" si="6"/>
        <v>N</v>
      </c>
      <c r="DN15" t="str">
        <f>IF(AND($A15="J",COUNTIFS(activiteiten_perceel,percelen!$AZ15,activiteiten_maatregel_nr,percelen!DN$4,activiteiten_activiteit_voldoet_aan_voorwaarden,"J")&gt;0),DN$4,"")</f>
        <v/>
      </c>
      <c r="DO15" t="str">
        <f>IF(AND($A15="J",COUNTIFS(activiteiten_perceel,percelen!$AZ15,activiteiten_maatregel_nr,percelen!DO$4,activiteiten_activiteit_voldoet_aan_voorwaarden,"J")&gt;0),DO$4,"")</f>
        <v/>
      </c>
      <c r="DP15" t="str">
        <f>IF(AND($A15="J",COUNTIFS(activiteiten_perceel,percelen!$AZ15,activiteiten_maatregel_nr,percelen!DP$4,activiteiten_activiteit_voldoet_aan_voorwaarden,"J")&gt;0),DP$4,"")</f>
        <v/>
      </c>
      <c r="DQ15" t="str">
        <f>IF(AND($A15="J",COUNTIFS(activiteiten_perceel,percelen!$AZ15,activiteiten_maatregel_nr,percelen!DQ$4,activiteiten_activiteit_voldoet_aan_voorwaarden,"J")&gt;0),DQ$4,"")</f>
        <v/>
      </c>
      <c r="DR15" t="str">
        <f>IF(AND($A15="J",COUNTIFS(activiteiten_perceel,percelen!$AZ15,activiteiten_maatregel_nr,percelen!DR$4,activiteiten_activiteit_voldoet_aan_voorwaarden,"J")&gt;0),DR$4,"")</f>
        <v/>
      </c>
      <c r="DS15" t="str">
        <f>IF(AND($A15="J",COUNTIFS(activiteiten_perceel,percelen!$AZ15,activiteiten_maatregel_nr,percelen!DS$4,activiteiten_activiteit_voldoet_aan_voorwaarden,"J")&gt;0),DS$4,"")</f>
        <v/>
      </c>
      <c r="DT15" t="str">
        <f>IF(AND($A15="J",COUNTIFS(activiteiten_perceel,percelen!$AZ15,activiteiten_maatregel_nr,percelen!DT$4,activiteiten_activiteit_voldoet_aan_voorwaarden,"J")&gt;0),DT$4,"")</f>
        <v/>
      </c>
      <c r="DU15" t="str">
        <f>IF(AND($A15="J",COUNTIFS(activiteiten_perceel,percelen!$AZ15,activiteiten_maatregel_nr,percelen!DU$4,activiteiten_activiteit_voldoet_aan_voorwaarden,"J")&gt;0),DU$4,"")</f>
        <v/>
      </c>
      <c r="DV15" t="str">
        <f>IF(AND($A15="J",COUNTIFS(activiteiten_perceel,percelen!$AZ15,activiteiten_maatregel_nr,percelen!DV$4,activiteiten_activiteit_voldoet_aan_voorwaarden,"J")&gt;0),DV$4,"")</f>
        <v/>
      </c>
      <c r="DW15" t="str">
        <f>IF(AND($A15="J",COUNTIFS(activiteiten_perceel,percelen!$AZ15,activiteiten_maatregel_nr,percelen!DW$4,activiteiten_activiteit_voldoet_aan_voorwaarden,"J")&gt;0),DW$4,"")</f>
        <v/>
      </c>
      <c r="DX15" t="str">
        <f>IF(AND($A15="J",COUNTIFS(activiteiten_perceel,percelen!$AZ15,activiteiten_maatregel_nr,percelen!DX$4,activiteiten_activiteit_voldoet_aan_voorwaarden,"J")&gt;0),DX$4,"")</f>
        <v/>
      </c>
      <c r="DY15" t="str">
        <f>IF(AND($A15="J",COUNTIFS(activiteiten_perceel,percelen!$AZ15,activiteiten_maatregel_nr,percelen!DY$4,activiteiten_activiteit_voldoet_aan_voorwaarden,"J")&gt;0),DY$4,"")</f>
        <v/>
      </c>
      <c r="DZ15" t="str">
        <f>IF(AND($A15="J",COUNTIFS(activiteiten_perceel,percelen!$AZ15,activiteiten_maatregel_nr,percelen!DZ$4,activiteiten_activiteit_voldoet_aan_voorwaarden,"J")&gt;0),DZ$4,"")</f>
        <v/>
      </c>
      <c r="EA15" t="str">
        <f>IF(AND($A15="J",COUNTIFS(activiteiten_perceel,percelen!$AZ15,activiteiten_maatregel_nr,percelen!EA$4,activiteiten_activiteit_voldoet_aan_voorwaarden,"J")&gt;0),EA$4,"")</f>
        <v/>
      </c>
      <c r="EB15" t="str">
        <f>IF(AND($A15="J",COUNTIFS(activiteiten_perceel,percelen!$AZ15,activiteiten_maatregel_nr,percelen!EB$4,activiteiten_activiteit_voldoet_aan_voorwaarden,"J")&gt;0),EB$4,"")</f>
        <v/>
      </c>
      <c r="EC15" t="str">
        <f>IF(AND($A15="J",COUNTIFS(activiteiten_perceel,percelen!$AZ15,activiteiten_maatregel_nr,percelen!EC$4,activiteiten_activiteit_voldoet_aan_voorwaarden,"J")&gt;0),EC$4,"")</f>
        <v/>
      </c>
      <c r="ED15" t="str">
        <f>IF(AND($A15="J",COUNTIFS(activiteiten_perceel,percelen!$AZ15,activiteiten_maatregel_nr,percelen!ED$4,activiteiten_activiteit_voldoet_aan_voorwaarden,"J")&gt;0),ED$4,"")</f>
        <v/>
      </c>
      <c r="EE15" t="str">
        <f>IF(AND($A15="J",COUNTIFS(activiteiten_perceel,percelen!$AZ15,activiteiten_maatregel_nr,percelen!EE$4,activiteiten_activiteit_voldoet_aan_voorwaarden,"J")&gt;0),EE$4,"")</f>
        <v/>
      </c>
      <c r="EF15" t="str">
        <f>IF(AND($A15="J",COUNTIFS(activiteiten_perceel,percelen!$AZ15,activiteiten_maatregel_nr,percelen!EF$4,activiteiten_activiteit_voldoet_aan_voorwaarden,"J")&gt;0),EF$4,"")</f>
        <v/>
      </c>
      <c r="EG15" t="str">
        <f>IF(AND($A15="J",COUNTIFS(activiteiten_perceel,percelen!$AZ15,activiteiten_maatregel_nr,percelen!EG$4,activiteiten_activiteit_voldoet_aan_voorwaarden,"J")&gt;0),EG$4,"")</f>
        <v/>
      </c>
      <c r="EH15" t="str">
        <f>IF(AND($A15="J",COUNTIFS(activiteiten_perceel,percelen!$AZ15,activiteiten_maatregel_nr,percelen!EH$4,activiteiten_activiteit_voldoet_aan_voorwaarden,"J")&gt;0),EH$4,"")</f>
        <v/>
      </c>
      <c r="EI15" t="str">
        <f>IF(AND($A15="J",COUNTIFS(activiteiten_perceel,percelen!$AZ15,activiteiten_maatregel_nr,percelen!EI$4,activiteiten_activiteit_voldoet_aan_voorwaarden,"J")&gt;0),EI$4,"")</f>
        <v/>
      </c>
      <c r="EJ15">
        <f t="shared" si="101"/>
        <v>0</v>
      </c>
      <c r="EK15" t="str">
        <f t="shared" si="102"/>
        <v/>
      </c>
      <c r="EL15" t="str">
        <f t="shared" si="7"/>
        <v/>
      </c>
      <c r="EM15" t="str">
        <f t="shared" si="8"/>
        <v/>
      </c>
      <c r="EN15" t="str">
        <f t="shared" si="9"/>
        <v/>
      </c>
      <c r="EO15" t="str">
        <f t="shared" si="10"/>
        <v/>
      </c>
      <c r="EP15" t="str">
        <f t="shared" si="11"/>
        <v/>
      </c>
      <c r="EQ15" t="str">
        <f t="shared" si="12"/>
        <v/>
      </c>
      <c r="ER15" t="str">
        <f t="shared" si="13"/>
        <v/>
      </c>
      <c r="ES15" t="str">
        <f t="shared" si="14"/>
        <v/>
      </c>
      <c r="ET15" t="str">
        <f t="shared" si="15"/>
        <v/>
      </c>
      <c r="EU15" t="str">
        <f t="shared" si="16"/>
        <v/>
      </c>
      <c r="EV15" t="str">
        <f t="shared" si="17"/>
        <v/>
      </c>
      <c r="EW15" t="str">
        <f t="shared" si="103"/>
        <v>nvt</v>
      </c>
      <c r="EX15" t="str">
        <f t="shared" si="104"/>
        <v>nvt</v>
      </c>
      <c r="EY15" t="str">
        <f t="shared" si="105"/>
        <v>nvt</v>
      </c>
      <c r="EZ15" t="str">
        <f t="shared" si="106"/>
        <v>nvt</v>
      </c>
      <c r="FA15" t="str">
        <f t="shared" si="107"/>
        <v>nvt</v>
      </c>
      <c r="FB15" t="str">
        <f t="shared" si="108"/>
        <v>nvt</v>
      </c>
      <c r="FC15" t="str">
        <f t="shared" si="109"/>
        <v>nvt</v>
      </c>
      <c r="FD15" t="str">
        <f t="shared" si="110"/>
        <v>nvt</v>
      </c>
      <c r="FE15" t="str">
        <f>IF($EJ15=2,VLOOKUP(FD15,STAPELING!A:D,FE$1,0),"nvt")</f>
        <v>nvt</v>
      </c>
      <c r="FF15" t="str">
        <f t="shared" si="111"/>
        <v>nvt</v>
      </c>
      <c r="FG15" t="str">
        <f t="shared" si="112"/>
        <v>nvt</v>
      </c>
      <c r="FH15" t="str">
        <f t="shared" si="113"/>
        <v>nvt</v>
      </c>
      <c r="FI15" t="str">
        <f t="shared" si="114"/>
        <v>nvt</v>
      </c>
      <c r="FJ15" t="str">
        <f t="shared" si="115"/>
        <v>nvt</v>
      </c>
      <c r="FK15" t="str">
        <f t="shared" si="116"/>
        <v>nvt</v>
      </c>
      <c r="FL15" t="str">
        <f t="shared" si="117"/>
        <v>nvt</v>
      </c>
      <c r="FM15" t="str">
        <f t="shared" si="118"/>
        <v/>
      </c>
      <c r="FN15" t="str">
        <f>IF(ISERROR(VLOOKUP(FM15,STAPELING!I:AO,FN$1,0)),"N",VLOOKUP(FM15,STAPELING!I:AO,FN$1,0))</f>
        <v>J</v>
      </c>
      <c r="FO15" t="str">
        <f t="shared" si="119"/>
        <v>nvt</v>
      </c>
      <c r="FP15" t="str">
        <f t="shared" si="19"/>
        <v>nvt</v>
      </c>
      <c r="FQ15" t="str">
        <f t="shared" si="20"/>
        <v>nvt</v>
      </c>
      <c r="FR15" t="str">
        <f t="shared" si="21"/>
        <v>nvt</v>
      </c>
      <c r="FS15" t="str">
        <f t="shared" si="22"/>
        <v>nvt</v>
      </c>
      <c r="FT15" t="str">
        <f t="shared" si="23"/>
        <v>nvt</v>
      </c>
      <c r="FU15" t="str">
        <f t="shared" si="24"/>
        <v>nvt</v>
      </c>
      <c r="FV15" t="str">
        <f t="shared" si="25"/>
        <v>nvt</v>
      </c>
      <c r="FW15" t="str">
        <f t="shared" si="26"/>
        <v>nvt</v>
      </c>
      <c r="FX15" t="str">
        <f t="shared" si="27"/>
        <v>nvt</v>
      </c>
      <c r="FY15" t="str">
        <f t="shared" si="28"/>
        <v>nvt</v>
      </c>
      <c r="FZ15" t="str">
        <f t="shared" si="29"/>
        <v>nvt</v>
      </c>
      <c r="GA15" t="str">
        <f t="shared" si="30"/>
        <v>nvt</v>
      </c>
      <c r="GB15" t="str">
        <f>IF($EJ15&gt;2,IF(FO15="","zwart",VLOOKUP(FO15,STAPELING!J:AA,GB$1,0)),"nvt")</f>
        <v>nvt</v>
      </c>
      <c r="GC15" t="str">
        <f t="shared" si="120"/>
        <v>nvt</v>
      </c>
      <c r="GD15" t="str">
        <f t="shared" si="121"/>
        <v>nvt</v>
      </c>
      <c r="GE15" t="str">
        <f t="shared" si="122"/>
        <v>nvt</v>
      </c>
      <c r="GF15" t="str">
        <f t="shared" si="123"/>
        <v>nvt</v>
      </c>
      <c r="GG15" t="str">
        <f t="shared" si="124"/>
        <v>nvt</v>
      </c>
      <c r="GH15" t="str">
        <f t="shared" si="125"/>
        <v>nvt</v>
      </c>
      <c r="GI15" t="str">
        <f t="shared" si="126"/>
        <v>nvt</v>
      </c>
      <c r="GJ15" t="str">
        <f t="shared" si="127"/>
        <v>nvt</v>
      </c>
      <c r="GK15" t="str">
        <f t="shared" si="37"/>
        <v>nvt</v>
      </c>
      <c r="GL15" t="str">
        <f t="shared" si="38"/>
        <v>nvt</v>
      </c>
      <c r="GM15" t="str">
        <f t="shared" si="39"/>
        <v>nvt</v>
      </c>
      <c r="GN15" t="str">
        <f t="shared" si="40"/>
        <v>nvt</v>
      </c>
      <c r="GO15" t="str">
        <f t="shared" si="41"/>
        <v>nvt</v>
      </c>
      <c r="GP15" t="str">
        <f t="shared" si="42"/>
        <v>nvt</v>
      </c>
      <c r="GQ15" t="str">
        <f t="shared" si="43"/>
        <v>nvt</v>
      </c>
      <c r="GR15" t="str">
        <f t="shared" si="44"/>
        <v>nvt</v>
      </c>
      <c r="GS15" t="str">
        <f t="shared" si="45"/>
        <v>nvt</v>
      </c>
      <c r="GT15" t="str">
        <f t="shared" si="46"/>
        <v>nvt</v>
      </c>
      <c r="GU15" t="str">
        <f t="shared" si="47"/>
        <v>nvt</v>
      </c>
      <c r="GV15" t="str">
        <f t="shared" si="48"/>
        <v>nvt</v>
      </c>
      <c r="GW15" t="str">
        <f>IF($EJ15&gt;2,IF(GJ15="","zwart",VLOOKUP(GJ15,STAPELING!AB:AJ,GW$1,0)),"nvt")</f>
        <v>nvt</v>
      </c>
      <c r="GX15" t="str">
        <f t="shared" si="128"/>
        <v>nvt</v>
      </c>
      <c r="GY15" t="str">
        <f t="shared" si="129"/>
        <v>nvt</v>
      </c>
      <c r="GZ15" t="str">
        <f t="shared" si="130"/>
        <v>nvt</v>
      </c>
      <c r="HA15" t="str">
        <f t="shared" si="131"/>
        <v>nvt</v>
      </c>
      <c r="HB15" t="str">
        <f t="shared" si="132"/>
        <v>nvt</v>
      </c>
      <c r="HC15" t="str">
        <f t="shared" si="133"/>
        <v>nvt</v>
      </c>
      <c r="HD15" t="str">
        <f t="shared" si="134"/>
        <v>nvt</v>
      </c>
      <c r="HE15" t="str">
        <f t="shared" si="135"/>
        <v>nvt</v>
      </c>
      <c r="HF15" t="str">
        <f t="shared" si="136"/>
        <v>nvt</v>
      </c>
      <c r="HG15" t="str">
        <f t="shared" si="137"/>
        <v>nvt</v>
      </c>
      <c r="HH15" t="str">
        <f t="shared" si="138"/>
        <v>nvt</v>
      </c>
      <c r="HI15" t="str">
        <f t="shared" si="139"/>
        <v>nvt</v>
      </c>
      <c r="HJ15" t="str">
        <f t="shared" si="140"/>
        <v>nvt</v>
      </c>
      <c r="HK15" t="str">
        <f t="shared" si="141"/>
        <v>nvt</v>
      </c>
      <c r="HL15" t="str">
        <f t="shared" si="142"/>
        <v>nvt</v>
      </c>
      <c r="HM15" t="str">
        <f t="shared" si="60"/>
        <v>nvt</v>
      </c>
      <c r="HN15" t="str">
        <f t="shared" si="61"/>
        <v>nvt</v>
      </c>
      <c r="HO15" t="str">
        <f t="shared" si="62"/>
        <v>nvt</v>
      </c>
      <c r="HP15" t="str">
        <f t="shared" si="63"/>
        <v>nvt</v>
      </c>
      <c r="HQ15" t="str">
        <f t="shared" si="64"/>
        <v>nvt</v>
      </c>
      <c r="HR15" t="str">
        <f t="shared" si="65"/>
        <v>nvt</v>
      </c>
      <c r="HS15" t="str">
        <f t="shared" si="66"/>
        <v>nvt</v>
      </c>
      <c r="HT15" t="str">
        <f t="shared" si="67"/>
        <v>nvt</v>
      </c>
      <c r="HU15" t="str">
        <f t="shared" si="68"/>
        <v>nvt</v>
      </c>
      <c r="HV15" t="str">
        <f t="shared" si="69"/>
        <v>nvt</v>
      </c>
      <c r="HW15" t="str">
        <f t="shared" si="70"/>
        <v>nvt</v>
      </c>
      <c r="HX15" t="str">
        <f t="shared" si="71"/>
        <v>nvt</v>
      </c>
      <c r="HY15" t="str">
        <f>IF($EJ15&gt;2,IF(HL15="","zwart",VLOOKUP(HL15,STAPELING!AK:AN,HY$1,0)),"nvt")</f>
        <v>nvt</v>
      </c>
      <c r="HZ15" t="str">
        <f t="shared" si="143"/>
        <v>nvt</v>
      </c>
      <c r="IA15" t="str">
        <f t="shared" si="144"/>
        <v>nvt</v>
      </c>
      <c r="IB15" t="str">
        <f t="shared" si="145"/>
        <v>nvt</v>
      </c>
      <c r="IC15" t="str">
        <f t="shared" si="146"/>
        <v>nvt</v>
      </c>
      <c r="ID15" t="str">
        <f t="shared" si="147"/>
        <v>nvt</v>
      </c>
      <c r="IE15" t="str">
        <f t="shared" si="148"/>
        <v>nvt</v>
      </c>
      <c r="IF15" t="str">
        <f t="shared" si="149"/>
        <v>nvt</v>
      </c>
      <c r="IG15">
        <f t="shared" si="150"/>
        <v>0</v>
      </c>
      <c r="IH15">
        <f t="shared" si="151"/>
        <v>0</v>
      </c>
      <c r="II15">
        <f t="shared" si="152"/>
        <v>0</v>
      </c>
      <c r="IJ15">
        <f t="shared" si="153"/>
        <v>0</v>
      </c>
      <c r="IK15">
        <f t="shared" si="154"/>
        <v>0</v>
      </c>
      <c r="IL15">
        <f t="shared" si="155"/>
        <v>0</v>
      </c>
      <c r="IM15">
        <f t="shared" si="156"/>
        <v>0</v>
      </c>
      <c r="IN15">
        <f t="shared" si="157"/>
        <v>0</v>
      </c>
      <c r="IO15">
        <f t="shared" si="158"/>
        <v>0</v>
      </c>
      <c r="IP15">
        <f t="shared" si="159"/>
        <v>0</v>
      </c>
      <c r="IQ15">
        <f t="shared" si="160"/>
        <v>0</v>
      </c>
      <c r="IR15">
        <f t="shared" si="161"/>
        <v>0</v>
      </c>
      <c r="IS15">
        <f t="shared" si="162"/>
        <v>0</v>
      </c>
      <c r="IT15">
        <f t="shared" si="163"/>
        <v>0</v>
      </c>
      <c r="IU15" t="str">
        <f t="shared" si="164"/>
        <v>N</v>
      </c>
      <c r="IV15" t="str">
        <f t="shared" si="84"/>
        <v>N</v>
      </c>
      <c r="IW15" t="str">
        <f t="shared" si="165"/>
        <v>N</v>
      </c>
    </row>
    <row r="16" spans="1:257" x14ac:dyDescent="0.25">
      <c r="A16" t="str">
        <f>IF(ISERROR(VLOOKUP(E16,E$4:E15,1,0)),"J","N")</f>
        <v>N</v>
      </c>
      <c r="B16" s="8"/>
      <c r="C16" s="8"/>
      <c r="D16" s="25"/>
      <c r="E16" s="25" t="str">
        <f>IF(Invoer!B45="","",Invoer!B45)</f>
        <v/>
      </c>
      <c r="F16" s="25"/>
      <c r="G16" s="25"/>
      <c r="H16" s="25" t="str">
        <f>IF(AND($E16&lt;&gt;"",$A16="J"),Invoer!D45,"")</f>
        <v/>
      </c>
      <c r="I16" s="25"/>
      <c r="J16" s="26"/>
      <c r="K16" s="26" t="str">
        <f>IF(AND($E16&lt;&gt;"",$A16="J"),Invoer!L45,"")</f>
        <v/>
      </c>
      <c r="L16" s="26"/>
      <c r="M16" s="25"/>
      <c r="N16" s="152"/>
      <c r="O16" s="153"/>
      <c r="P16" s="25"/>
      <c r="Q16" s="25"/>
      <c r="R16" s="153"/>
      <c r="S16" s="154"/>
      <c r="T16" s="152"/>
      <c r="U16" s="153"/>
      <c r="V16" s="153"/>
      <c r="W16" s="59" t="str">
        <f>IF(AND($E16&lt;&gt;"",$A16="J",Invoer!R45&lt;&gt;""),VLOOKUP(Invoer!R45,NORM!$F$26:$H$29,3,0),"")</f>
        <v/>
      </c>
      <c r="X16" s="59"/>
      <c r="Y16" s="25" t="str">
        <f t="shared" si="85"/>
        <v/>
      </c>
      <c r="Z16" s="25"/>
      <c r="AA16" s="26" t="str">
        <f t="shared" si="86"/>
        <v/>
      </c>
      <c r="AB16" s="26"/>
      <c r="AC16" s="153"/>
      <c r="AD16" s="153"/>
      <c r="AE16" s="153"/>
      <c r="AF16" s="153"/>
      <c r="AG16" s="153"/>
      <c r="AH16" s="25"/>
      <c r="AI16" s="153"/>
      <c r="AJ16" s="153"/>
      <c r="AK16" s="153"/>
      <c r="AL16" s="153"/>
      <c r="AM16" s="25" t="str">
        <f>IF(AND($E16&lt;&gt;"",$A16="J"),IF(Invoer!X45="Ja","J",IF(Invoer!X45="Nee","N","")),"")</f>
        <v/>
      </c>
      <c r="AN16" s="153"/>
      <c r="AO16" s="153"/>
      <c r="AP16" s="153" t="s">
        <v>311</v>
      </c>
      <c r="AQ16" s="153" t="s">
        <v>311</v>
      </c>
      <c r="AR16" s="153" t="s">
        <v>312</v>
      </c>
      <c r="AS16" s="153" t="s">
        <v>312</v>
      </c>
      <c r="AT16" s="1" t="str">
        <f>IF(AND($E16&lt;&gt;"",$A16="J",Invoer!O45&lt;&gt;""),VLOOKUP(Invoer!O45,NORM!$F$31:$H$38,3,0),"")</f>
        <v/>
      </c>
      <c r="AU16" s="1"/>
      <c r="AV16" s="1" t="str">
        <f>IF(AND($E16&lt;&gt;"",$A16="J"),Invoer!AH45,"")</f>
        <v/>
      </c>
      <c r="AW16" s="1"/>
      <c r="AX16" s="1" t="str">
        <f t="shared" si="87"/>
        <v/>
      </c>
      <c r="AY16" s="1"/>
      <c r="AZ16" s="3" t="str">
        <f t="shared" si="88"/>
        <v/>
      </c>
      <c r="BA16" s="3" t="str">
        <f t="shared" si="89"/>
        <v/>
      </c>
      <c r="BB16" s="3" t="str">
        <f t="shared" si="90"/>
        <v>N</v>
      </c>
      <c r="BC16" s="3" t="str">
        <f t="shared" si="91"/>
        <v>N</v>
      </c>
      <c r="BD16" s="3" t="str">
        <f t="shared" si="92"/>
        <v/>
      </c>
      <c r="BE16" s="3">
        <f t="shared" si="166"/>
        <v>0</v>
      </c>
      <c r="BF16" s="3" t="str">
        <f t="shared" si="93"/>
        <v/>
      </c>
      <c r="BG16" s="3" t="str">
        <f t="shared" si="94"/>
        <v/>
      </c>
      <c r="BH16" s="3" t="str">
        <f t="shared" si="95"/>
        <v>N</v>
      </c>
      <c r="BI16" s="24" t="str">
        <f t="shared" si="96"/>
        <v/>
      </c>
      <c r="BJ16" s="24" t="str">
        <f>IF(ISERROR(VLOOKUP($BD16,LOV_GWSGRP!A:A,1,0)),"N","J")</f>
        <v>N</v>
      </c>
      <c r="BK16" s="24" t="str">
        <f>IF(ISERROR(VLOOKUP($BD16,LOV_GWSGRP!D:D,1,0)),"N","J")</f>
        <v>N</v>
      </c>
      <c r="BL16" s="24" t="str">
        <f>IF(ISERROR(VLOOKUP($BD16,LOV_GWSGRP!G:G,1,0)),"N","J")</f>
        <v>N</v>
      </c>
      <c r="BM16" s="24" t="str">
        <f>IF(ISERROR(VLOOKUP($BD16,LOV_GWSGRP!M:M,1,0)),"N","J")</f>
        <v>N</v>
      </c>
      <c r="BN16" s="24" t="str">
        <f>IF(ISERROR(VLOOKUP($BD16,LOV_GWSGRP!P:P,1,0)),"N","J")</f>
        <v>N</v>
      </c>
      <c r="BO16" s="24" t="str">
        <f>IF(ISERROR(VLOOKUP($BD16,LOV_GWSGRP!S:S,1,0)),"N","J")</f>
        <v>N</v>
      </c>
      <c r="BP16" s="24" t="str">
        <f>IF(ISERROR(VLOOKUP($BD16,LOV_GWSGRP!V:V,1,0)),"N","J")</f>
        <v>N</v>
      </c>
      <c r="BQ16" s="24" t="str">
        <f>IF(ISERROR(VLOOKUP($BD16,LOV_GWSGRP!Y:Y,1,0)),"N","J")</f>
        <v>N</v>
      </c>
      <c r="BR16" s="24" t="str">
        <f>IF(ISERROR(VLOOKUP($BD16,LOV_GWSGRP!AB:AB,1,0)),"N","J")</f>
        <v>N</v>
      </c>
      <c r="BS16" s="24" t="str">
        <f>IF(ISERROR(VLOOKUP($BD16,LOV_GWSGRP!AE:AE,1,0)),"N","J")</f>
        <v>N</v>
      </c>
      <c r="BT16" s="24" t="str">
        <f>IF(ISERROR(VLOOKUP($BD16,LOV_GWSGRP!AH:AH,1,0)),"N","J")</f>
        <v>N</v>
      </c>
      <c r="BU16" s="24" t="str">
        <f>IF(ISERROR(VLOOKUP($BD16,LOV_GWSGRP!CJ:CJ,1,0)),"N","J")</f>
        <v>N</v>
      </c>
      <c r="BV16" s="24" t="str">
        <f>IF(ISERROR(VLOOKUP($BD16,LOV_GWSGRP!AN:AN,1,0)),"N","J")</f>
        <v>N</v>
      </c>
      <c r="BW16" s="24" t="str">
        <f>IF(ISERROR(VLOOKUP($BD16,LOV_GWSGRP!AQ:AQ,1,0)),"N","J")</f>
        <v>N</v>
      </c>
      <c r="BX16" s="24" t="str">
        <f>IF(ISERROR(VLOOKUP($BD16,LOV_GWSGRP!AT:AT,1,0)),"N","J")</f>
        <v>N</v>
      </c>
      <c r="BY16" s="24" t="str">
        <f>IF(ISERROR(VLOOKUP($BD16,LOV_GWSGRP!AW:AW,1,0)),"N","J")</f>
        <v>N</v>
      </c>
      <c r="BZ16" s="24" t="str">
        <f>IF(ISERROR(VLOOKUP($BD16,LOV_GWSGRP!AZ:AZ,1,0)),"N","J")</f>
        <v>N</v>
      </c>
      <c r="CA16" s="24" t="str">
        <f>IF(ISERROR(VLOOKUP($BD16,LOV_GWSGRP!BC:BC,1,0)),"N","J")</f>
        <v>N</v>
      </c>
      <c r="CB16" s="24" t="str">
        <f>IF(ISERROR(VLOOKUP($BD16,LOV_GWSGRP!BF:BF,1,0)),"N","J")</f>
        <v>N</v>
      </c>
      <c r="CC16" s="24" t="str">
        <f>IF(ISERROR(VLOOKUP($BD16,LOV_GWSGRP!BI:BI,1,0)),"N","J")</f>
        <v>N</v>
      </c>
      <c r="CD16" s="24" t="str">
        <f>IF(ISERROR(VLOOKUP($BD16,LOV_GWSGRP!J:J,1,0)),"N","J")</f>
        <v>N</v>
      </c>
      <c r="CE16" s="24" t="str">
        <f>IF(ISERROR(VLOOKUP($BD16,LOV_GWSGRP!BL:BL,1,0)),"N","J")</f>
        <v>N</v>
      </c>
      <c r="CF16" s="24"/>
      <c r="CG16" s="24" t="str">
        <f>IF(ISERROR(VLOOKUP($BD16,LOV_GWSGRP!BO:BO,1,0)),"N","J")</f>
        <v>N</v>
      </c>
      <c r="CH16" s="24" t="str">
        <f t="shared" si="97"/>
        <v>N</v>
      </c>
      <c r="CI16" s="24" t="str">
        <f>IF(ISERROR(VLOOKUP($BD16,GEWASCODE_GLMC8!F:F,1,0)),"N","J")</f>
        <v>N</v>
      </c>
      <c r="CJ16" s="24" t="str">
        <f>IF(COUNTIF($CI16:CI16,"J")&gt;0,"N",IF(ISERROR(VLOOKUP($BD16,GEWASCODE_GLMC8!G:G,1,0)),"N","J"))</f>
        <v>N</v>
      </c>
      <c r="CK16" s="24" t="str">
        <f>IF(COUNTIF($CI16:CJ16,"J")&gt;0,"N",IF(ISERROR(VLOOKUP($BD16,GEWASCODE_GLMC8!H:H,1,0)),"N","J"))</f>
        <v>N</v>
      </c>
      <c r="CL16" s="24" t="str">
        <f>IF(COUNTIF($CI16:CK16,"J")&gt;0,"N",IF(ISERROR(VLOOKUP($BD16,GEWASCODE_GLMC8!I:I,1,0)),"N","J"))</f>
        <v>N</v>
      </c>
      <c r="CM16" s="24" t="str">
        <f>IF(COUNTIF($CI16:CL16,"J")&gt;0,"N",IF(ISERROR(VLOOKUP($BD16,GEWASCODE_GLMC8!J:J,1,0)),"N","J"))</f>
        <v>N</v>
      </c>
      <c r="CN16" s="24" t="str">
        <f>IF(COUNTIF($CI16:CM16,"J")&gt;0,"N",IF(ISERROR(VLOOKUP($BD16,GEWASCODE_GLMC8!K:K,1,0)),"N","J"))</f>
        <v>N</v>
      </c>
      <c r="CO16" s="24" t="str">
        <f>IF(COUNTIF($CI16:CN16,"J")&gt;0,"N",IF(ISERROR(VLOOKUP($BD16,GEWASCODE_GLMC8!L:L,1,0)),"N","J"))</f>
        <v>N</v>
      </c>
      <c r="CP16" s="24" t="str">
        <f>IF(COUNTIF($CI16:CO16,"J")&gt;0,"N",IF(ISERROR(VLOOKUP($BD16,GEWASCODE_GLMC8!M:M,1,0)),"N","J"))</f>
        <v>N</v>
      </c>
      <c r="CQ16" s="24" t="str">
        <f>IF(COUNTIF($CI16:CP16,"J")&gt;0,"N",IF(ISERROR(VLOOKUP($BD16,GEWASCODE_GLMC8!N:N,1,0)),"N","J"))</f>
        <v>N</v>
      </c>
      <c r="CR16" s="24" t="str">
        <f>IF(COUNTIF($CI16:CQ16,"J")&gt;0,"N",IF(ISERROR(VLOOKUP($BD16,GEWASCODE_GLMC8!O:O,1,0)),"N","J"))</f>
        <v>N</v>
      </c>
      <c r="CS16" s="24" t="str">
        <f>IF(COUNTIF($CI16:CR16,"J")&gt;0,"N",IF(ISERROR(VLOOKUP($BD16,GEWASCODE_GLMC8!P:P,1,0)),"N","J"))</f>
        <v>N</v>
      </c>
      <c r="CT16" s="24" t="str">
        <f>IF(COUNTIF($CI16:CS16,"J")&gt;0,"N",IF(ISERROR(VLOOKUP($BD16,GEWASCODE_GLMC8!Q:Q,1,0)),"N","J"))</f>
        <v>N</v>
      </c>
      <c r="CU16" s="24" t="str">
        <f>IF(COUNTIF($CI16:CT16,"J")&gt;0,"N",IF(ISERROR(VLOOKUP($BD16,GEWASCODE_GLMC8!R:R,1,0)),"N","J"))</f>
        <v>N</v>
      </c>
      <c r="CV16" s="24" t="str">
        <f>IF(COUNTIF($CI16:CU16,"J")&gt;0,"N",IF(ISERROR(VLOOKUP($BD16,GEWASCODE_GLMC8!S:S,1,0)),"N","J"))</f>
        <v>N</v>
      </c>
      <c r="CW16" s="24" t="str">
        <f>IF(COUNTIF($CI16:CV16,"J")&gt;0,"N",IF(ISERROR(VLOOKUP($BD16,GEWASCODE_GLMC8!T:T,1,0)),"N","J"))</f>
        <v>N</v>
      </c>
      <c r="CX16" s="24" t="str">
        <f>IF(COUNTIF($CI16:CW16,"J")&gt;0,"N",IF(ISERROR(VLOOKUP($BD16,GEWASCODE_GLMC8!U:U,1,0)),"N","J"))</f>
        <v>N</v>
      </c>
      <c r="CY16" s="24" t="str">
        <f>IF(COUNTIF($CI16:CX16,"J")&gt;0,"N",IF(ISERROR(VLOOKUP($BD16,GEWASCODE_GLMC8!V:V,1,0)),"N","J"))</f>
        <v>N</v>
      </c>
      <c r="CZ16" s="24" t="str">
        <f>IF(COUNTIF($CI16:CY16,"J")&gt;0,"N",IF(ISERROR(VLOOKUP($BD16,GEWASCODE_GLMC8!W:W,1,0)),"N","J"))</f>
        <v>N</v>
      </c>
      <c r="DA16" s="24" t="str">
        <f>IF(COUNTIF($CI16:CZ16,"J")&gt;0,"N",IF(ISERROR(VLOOKUP($BD16,GEWASCODE_GLMC8!X:X,1,0)),"N","J"))</f>
        <v>N</v>
      </c>
      <c r="DB16" s="24" t="str">
        <f>IF(COUNTIF($CI16:DA16,"J")&gt;0,"N",IF(ISERROR(VLOOKUP($BD16,GEWASCODE_GLMC8!Y:Y,1,0)),"N","J"))</f>
        <v>N</v>
      </c>
      <c r="DC16" s="24" t="str">
        <f>IF(COUNTIF($CI16:DB16,"J")&gt;0,"N",IF(ISERROR(VLOOKUP($BD16,GEWASCODE_GLMC8!Z:Z,1,0)),"N","J"))</f>
        <v>N</v>
      </c>
      <c r="DD16" s="24" t="str">
        <f t="shared" si="98"/>
        <v>N</v>
      </c>
      <c r="DE16" s="3" t="str">
        <f t="shared" si="1"/>
        <v>N</v>
      </c>
      <c r="DF16" s="3" t="str">
        <f t="shared" si="2"/>
        <v>N</v>
      </c>
      <c r="DG16" s="3" t="str">
        <f t="shared" si="99"/>
        <v>N</v>
      </c>
      <c r="DH16" s="3" t="str">
        <f t="shared" si="100"/>
        <v>N</v>
      </c>
      <c r="DI16" s="3" t="str">
        <f t="shared" si="3"/>
        <v>N</v>
      </c>
      <c r="DJ16" s="3" t="str">
        <f t="shared" si="4"/>
        <v>N</v>
      </c>
      <c r="DK16" s="3">
        <f>0</f>
        <v>0</v>
      </c>
      <c r="DL16" s="3" t="str">
        <f t="shared" si="5"/>
        <v>N</v>
      </c>
      <c r="DM16" s="3" t="str">
        <f t="shared" si="6"/>
        <v>N</v>
      </c>
      <c r="DN16" t="str">
        <f>IF(AND($A16="J",COUNTIFS(activiteiten_perceel,percelen!$AZ16,activiteiten_maatregel_nr,percelen!DN$4,activiteiten_activiteit_voldoet_aan_voorwaarden,"J")&gt;0),DN$4,"")</f>
        <v/>
      </c>
      <c r="DO16" t="str">
        <f>IF(AND($A16="J",COUNTIFS(activiteiten_perceel,percelen!$AZ16,activiteiten_maatregel_nr,percelen!DO$4,activiteiten_activiteit_voldoet_aan_voorwaarden,"J")&gt;0),DO$4,"")</f>
        <v/>
      </c>
      <c r="DP16" t="str">
        <f>IF(AND($A16="J",COUNTIFS(activiteiten_perceel,percelen!$AZ16,activiteiten_maatregel_nr,percelen!DP$4,activiteiten_activiteit_voldoet_aan_voorwaarden,"J")&gt;0),DP$4,"")</f>
        <v/>
      </c>
      <c r="DQ16" t="str">
        <f>IF(AND($A16="J",COUNTIFS(activiteiten_perceel,percelen!$AZ16,activiteiten_maatregel_nr,percelen!DQ$4,activiteiten_activiteit_voldoet_aan_voorwaarden,"J")&gt;0),DQ$4,"")</f>
        <v/>
      </c>
      <c r="DR16" t="str">
        <f>IF(AND($A16="J",COUNTIFS(activiteiten_perceel,percelen!$AZ16,activiteiten_maatregel_nr,percelen!DR$4,activiteiten_activiteit_voldoet_aan_voorwaarden,"J")&gt;0),DR$4,"")</f>
        <v/>
      </c>
      <c r="DS16" t="str">
        <f>IF(AND($A16="J",COUNTIFS(activiteiten_perceel,percelen!$AZ16,activiteiten_maatregel_nr,percelen!DS$4,activiteiten_activiteit_voldoet_aan_voorwaarden,"J")&gt;0),DS$4,"")</f>
        <v/>
      </c>
      <c r="DT16" t="str">
        <f>IF(AND($A16="J",COUNTIFS(activiteiten_perceel,percelen!$AZ16,activiteiten_maatregel_nr,percelen!DT$4,activiteiten_activiteit_voldoet_aan_voorwaarden,"J")&gt;0),DT$4,"")</f>
        <v/>
      </c>
      <c r="DU16" t="str">
        <f>IF(AND($A16="J",COUNTIFS(activiteiten_perceel,percelen!$AZ16,activiteiten_maatregel_nr,percelen!DU$4,activiteiten_activiteit_voldoet_aan_voorwaarden,"J")&gt;0),DU$4,"")</f>
        <v/>
      </c>
      <c r="DV16" t="str">
        <f>IF(AND($A16="J",COUNTIFS(activiteiten_perceel,percelen!$AZ16,activiteiten_maatregel_nr,percelen!DV$4,activiteiten_activiteit_voldoet_aan_voorwaarden,"J")&gt;0),DV$4,"")</f>
        <v/>
      </c>
      <c r="DW16" t="str">
        <f>IF(AND($A16="J",COUNTIFS(activiteiten_perceel,percelen!$AZ16,activiteiten_maatregel_nr,percelen!DW$4,activiteiten_activiteit_voldoet_aan_voorwaarden,"J")&gt;0),DW$4,"")</f>
        <v/>
      </c>
      <c r="DX16" t="str">
        <f>IF(AND($A16="J",COUNTIFS(activiteiten_perceel,percelen!$AZ16,activiteiten_maatregel_nr,percelen!DX$4,activiteiten_activiteit_voldoet_aan_voorwaarden,"J")&gt;0),DX$4,"")</f>
        <v/>
      </c>
      <c r="DY16" t="str">
        <f>IF(AND($A16="J",COUNTIFS(activiteiten_perceel,percelen!$AZ16,activiteiten_maatregel_nr,percelen!DY$4,activiteiten_activiteit_voldoet_aan_voorwaarden,"J")&gt;0),DY$4,"")</f>
        <v/>
      </c>
      <c r="DZ16" t="str">
        <f>IF(AND($A16="J",COUNTIFS(activiteiten_perceel,percelen!$AZ16,activiteiten_maatregel_nr,percelen!DZ$4,activiteiten_activiteit_voldoet_aan_voorwaarden,"J")&gt;0),DZ$4,"")</f>
        <v/>
      </c>
      <c r="EA16" t="str">
        <f>IF(AND($A16="J",COUNTIFS(activiteiten_perceel,percelen!$AZ16,activiteiten_maatregel_nr,percelen!EA$4,activiteiten_activiteit_voldoet_aan_voorwaarden,"J")&gt;0),EA$4,"")</f>
        <v/>
      </c>
      <c r="EB16" t="str">
        <f>IF(AND($A16="J",COUNTIFS(activiteiten_perceel,percelen!$AZ16,activiteiten_maatregel_nr,percelen!EB$4,activiteiten_activiteit_voldoet_aan_voorwaarden,"J")&gt;0),EB$4,"")</f>
        <v/>
      </c>
      <c r="EC16" t="str">
        <f>IF(AND($A16="J",COUNTIFS(activiteiten_perceel,percelen!$AZ16,activiteiten_maatregel_nr,percelen!EC$4,activiteiten_activiteit_voldoet_aan_voorwaarden,"J")&gt;0),EC$4,"")</f>
        <v/>
      </c>
      <c r="ED16" t="str">
        <f>IF(AND($A16="J",COUNTIFS(activiteiten_perceel,percelen!$AZ16,activiteiten_maatregel_nr,percelen!ED$4,activiteiten_activiteit_voldoet_aan_voorwaarden,"J")&gt;0),ED$4,"")</f>
        <v/>
      </c>
      <c r="EE16" t="str">
        <f>IF(AND($A16="J",COUNTIFS(activiteiten_perceel,percelen!$AZ16,activiteiten_maatregel_nr,percelen!EE$4,activiteiten_activiteit_voldoet_aan_voorwaarden,"J")&gt;0),EE$4,"")</f>
        <v/>
      </c>
      <c r="EF16" t="str">
        <f>IF(AND($A16="J",COUNTIFS(activiteiten_perceel,percelen!$AZ16,activiteiten_maatregel_nr,percelen!EF$4,activiteiten_activiteit_voldoet_aan_voorwaarden,"J")&gt;0),EF$4,"")</f>
        <v/>
      </c>
      <c r="EG16" t="str">
        <f>IF(AND($A16="J",COUNTIFS(activiteiten_perceel,percelen!$AZ16,activiteiten_maatregel_nr,percelen!EG$4,activiteiten_activiteit_voldoet_aan_voorwaarden,"J")&gt;0),EG$4,"")</f>
        <v/>
      </c>
      <c r="EH16" t="str">
        <f>IF(AND($A16="J",COUNTIFS(activiteiten_perceel,percelen!$AZ16,activiteiten_maatregel_nr,percelen!EH$4,activiteiten_activiteit_voldoet_aan_voorwaarden,"J")&gt;0),EH$4,"")</f>
        <v/>
      </c>
      <c r="EI16" t="str">
        <f>IF(AND($A16="J",COUNTIFS(activiteiten_perceel,percelen!$AZ16,activiteiten_maatregel_nr,percelen!EI$4,activiteiten_activiteit_voldoet_aan_voorwaarden,"J")&gt;0),EI$4,"")</f>
        <v/>
      </c>
      <c r="EJ16">
        <f t="shared" si="101"/>
        <v>0</v>
      </c>
      <c r="EK16" t="str">
        <f t="shared" si="102"/>
        <v/>
      </c>
      <c r="EL16" t="str">
        <f t="shared" si="7"/>
        <v/>
      </c>
      <c r="EM16" t="str">
        <f t="shared" si="8"/>
        <v/>
      </c>
      <c r="EN16" t="str">
        <f t="shared" si="9"/>
        <v/>
      </c>
      <c r="EO16" t="str">
        <f t="shared" si="10"/>
        <v/>
      </c>
      <c r="EP16" t="str">
        <f t="shared" si="11"/>
        <v/>
      </c>
      <c r="EQ16" t="str">
        <f t="shared" si="12"/>
        <v/>
      </c>
      <c r="ER16" t="str">
        <f t="shared" si="13"/>
        <v/>
      </c>
      <c r="ES16" t="str">
        <f t="shared" si="14"/>
        <v/>
      </c>
      <c r="ET16" t="str">
        <f t="shared" si="15"/>
        <v/>
      </c>
      <c r="EU16" t="str">
        <f t="shared" si="16"/>
        <v/>
      </c>
      <c r="EV16" t="str">
        <f t="shared" si="17"/>
        <v/>
      </c>
      <c r="EW16" t="str">
        <f t="shared" si="103"/>
        <v>nvt</v>
      </c>
      <c r="EX16" t="str">
        <f t="shared" si="104"/>
        <v>nvt</v>
      </c>
      <c r="EY16" t="str">
        <f t="shared" si="105"/>
        <v>nvt</v>
      </c>
      <c r="EZ16" t="str">
        <f t="shared" si="106"/>
        <v>nvt</v>
      </c>
      <c r="FA16" t="str">
        <f t="shared" si="107"/>
        <v>nvt</v>
      </c>
      <c r="FB16" t="str">
        <f t="shared" si="108"/>
        <v>nvt</v>
      </c>
      <c r="FC16" t="str">
        <f t="shared" si="109"/>
        <v>nvt</v>
      </c>
      <c r="FD16" t="str">
        <f t="shared" si="110"/>
        <v>nvt</v>
      </c>
      <c r="FE16" t="str">
        <f>IF($EJ16=2,VLOOKUP(FD16,STAPELING!A:D,FE$1,0),"nvt")</f>
        <v>nvt</v>
      </c>
      <c r="FF16" t="str">
        <f t="shared" si="111"/>
        <v>nvt</v>
      </c>
      <c r="FG16" t="str">
        <f t="shared" si="112"/>
        <v>nvt</v>
      </c>
      <c r="FH16" t="str">
        <f t="shared" si="113"/>
        <v>nvt</v>
      </c>
      <c r="FI16" t="str">
        <f t="shared" si="114"/>
        <v>nvt</v>
      </c>
      <c r="FJ16" t="str">
        <f t="shared" si="115"/>
        <v>nvt</v>
      </c>
      <c r="FK16" t="str">
        <f t="shared" si="116"/>
        <v>nvt</v>
      </c>
      <c r="FL16" t="str">
        <f t="shared" si="117"/>
        <v>nvt</v>
      </c>
      <c r="FM16" t="str">
        <f t="shared" si="118"/>
        <v/>
      </c>
      <c r="FN16" t="str">
        <f>IF(ISERROR(VLOOKUP(FM16,STAPELING!I:AO,FN$1,0)),"N",VLOOKUP(FM16,STAPELING!I:AO,FN$1,0))</f>
        <v>J</v>
      </c>
      <c r="FO16" t="str">
        <f t="shared" si="119"/>
        <v>nvt</v>
      </c>
      <c r="FP16" t="str">
        <f t="shared" si="19"/>
        <v>nvt</v>
      </c>
      <c r="FQ16" t="str">
        <f t="shared" si="20"/>
        <v>nvt</v>
      </c>
      <c r="FR16" t="str">
        <f t="shared" si="21"/>
        <v>nvt</v>
      </c>
      <c r="FS16" t="str">
        <f t="shared" si="22"/>
        <v>nvt</v>
      </c>
      <c r="FT16" t="str">
        <f t="shared" si="23"/>
        <v>nvt</v>
      </c>
      <c r="FU16" t="str">
        <f t="shared" si="24"/>
        <v>nvt</v>
      </c>
      <c r="FV16" t="str">
        <f t="shared" si="25"/>
        <v>nvt</v>
      </c>
      <c r="FW16" t="str">
        <f t="shared" si="26"/>
        <v>nvt</v>
      </c>
      <c r="FX16" t="str">
        <f t="shared" si="27"/>
        <v>nvt</v>
      </c>
      <c r="FY16" t="str">
        <f t="shared" si="28"/>
        <v>nvt</v>
      </c>
      <c r="FZ16" t="str">
        <f t="shared" si="29"/>
        <v>nvt</v>
      </c>
      <c r="GA16" t="str">
        <f t="shared" si="30"/>
        <v>nvt</v>
      </c>
      <c r="GB16" t="str">
        <f>IF($EJ16&gt;2,IF(FO16="","zwart",VLOOKUP(FO16,STAPELING!J:AA,GB$1,0)),"nvt")</f>
        <v>nvt</v>
      </c>
      <c r="GC16" t="str">
        <f t="shared" si="120"/>
        <v>nvt</v>
      </c>
      <c r="GD16" t="str">
        <f t="shared" si="121"/>
        <v>nvt</v>
      </c>
      <c r="GE16" t="str">
        <f t="shared" si="122"/>
        <v>nvt</v>
      </c>
      <c r="GF16" t="str">
        <f t="shared" si="123"/>
        <v>nvt</v>
      </c>
      <c r="GG16" t="str">
        <f t="shared" si="124"/>
        <v>nvt</v>
      </c>
      <c r="GH16" t="str">
        <f t="shared" si="125"/>
        <v>nvt</v>
      </c>
      <c r="GI16" t="str">
        <f t="shared" si="126"/>
        <v>nvt</v>
      </c>
      <c r="GJ16" t="str">
        <f t="shared" si="127"/>
        <v>nvt</v>
      </c>
      <c r="GK16" t="str">
        <f t="shared" si="37"/>
        <v>nvt</v>
      </c>
      <c r="GL16" t="str">
        <f t="shared" si="38"/>
        <v>nvt</v>
      </c>
      <c r="GM16" t="str">
        <f t="shared" si="39"/>
        <v>nvt</v>
      </c>
      <c r="GN16" t="str">
        <f t="shared" si="40"/>
        <v>nvt</v>
      </c>
      <c r="GO16" t="str">
        <f t="shared" si="41"/>
        <v>nvt</v>
      </c>
      <c r="GP16" t="str">
        <f t="shared" si="42"/>
        <v>nvt</v>
      </c>
      <c r="GQ16" t="str">
        <f t="shared" si="43"/>
        <v>nvt</v>
      </c>
      <c r="GR16" t="str">
        <f t="shared" si="44"/>
        <v>nvt</v>
      </c>
      <c r="GS16" t="str">
        <f t="shared" si="45"/>
        <v>nvt</v>
      </c>
      <c r="GT16" t="str">
        <f t="shared" si="46"/>
        <v>nvt</v>
      </c>
      <c r="GU16" t="str">
        <f t="shared" si="47"/>
        <v>nvt</v>
      </c>
      <c r="GV16" t="str">
        <f t="shared" si="48"/>
        <v>nvt</v>
      </c>
      <c r="GW16" t="str">
        <f>IF($EJ16&gt;2,IF(GJ16="","zwart",VLOOKUP(GJ16,STAPELING!AB:AJ,GW$1,0)),"nvt")</f>
        <v>nvt</v>
      </c>
      <c r="GX16" t="str">
        <f t="shared" si="128"/>
        <v>nvt</v>
      </c>
      <c r="GY16" t="str">
        <f t="shared" si="129"/>
        <v>nvt</v>
      </c>
      <c r="GZ16" t="str">
        <f t="shared" si="130"/>
        <v>nvt</v>
      </c>
      <c r="HA16" t="str">
        <f t="shared" si="131"/>
        <v>nvt</v>
      </c>
      <c r="HB16" t="str">
        <f t="shared" si="132"/>
        <v>nvt</v>
      </c>
      <c r="HC16" t="str">
        <f t="shared" si="133"/>
        <v>nvt</v>
      </c>
      <c r="HD16" t="str">
        <f t="shared" si="134"/>
        <v>nvt</v>
      </c>
      <c r="HE16" t="str">
        <f t="shared" si="135"/>
        <v>nvt</v>
      </c>
      <c r="HF16" t="str">
        <f t="shared" si="136"/>
        <v>nvt</v>
      </c>
      <c r="HG16" t="str">
        <f t="shared" si="137"/>
        <v>nvt</v>
      </c>
      <c r="HH16" t="str">
        <f t="shared" si="138"/>
        <v>nvt</v>
      </c>
      <c r="HI16" t="str">
        <f t="shared" si="139"/>
        <v>nvt</v>
      </c>
      <c r="HJ16" t="str">
        <f t="shared" si="140"/>
        <v>nvt</v>
      </c>
      <c r="HK16" t="str">
        <f t="shared" si="141"/>
        <v>nvt</v>
      </c>
      <c r="HL16" t="str">
        <f t="shared" si="142"/>
        <v>nvt</v>
      </c>
      <c r="HM16" t="str">
        <f t="shared" si="60"/>
        <v>nvt</v>
      </c>
      <c r="HN16" t="str">
        <f t="shared" si="61"/>
        <v>nvt</v>
      </c>
      <c r="HO16" t="str">
        <f t="shared" si="62"/>
        <v>nvt</v>
      </c>
      <c r="HP16" t="str">
        <f t="shared" si="63"/>
        <v>nvt</v>
      </c>
      <c r="HQ16" t="str">
        <f t="shared" si="64"/>
        <v>nvt</v>
      </c>
      <c r="HR16" t="str">
        <f t="shared" si="65"/>
        <v>nvt</v>
      </c>
      <c r="HS16" t="str">
        <f t="shared" si="66"/>
        <v>nvt</v>
      </c>
      <c r="HT16" t="str">
        <f t="shared" si="67"/>
        <v>nvt</v>
      </c>
      <c r="HU16" t="str">
        <f t="shared" si="68"/>
        <v>nvt</v>
      </c>
      <c r="HV16" t="str">
        <f t="shared" si="69"/>
        <v>nvt</v>
      </c>
      <c r="HW16" t="str">
        <f t="shared" si="70"/>
        <v>nvt</v>
      </c>
      <c r="HX16" t="str">
        <f t="shared" si="71"/>
        <v>nvt</v>
      </c>
      <c r="HY16" t="str">
        <f>IF($EJ16&gt;2,IF(HL16="","zwart",VLOOKUP(HL16,STAPELING!AK:AN,HY$1,0)),"nvt")</f>
        <v>nvt</v>
      </c>
      <c r="HZ16" t="str">
        <f t="shared" si="143"/>
        <v>nvt</v>
      </c>
      <c r="IA16" t="str">
        <f t="shared" si="144"/>
        <v>nvt</v>
      </c>
      <c r="IB16" t="str">
        <f t="shared" si="145"/>
        <v>nvt</v>
      </c>
      <c r="IC16" t="str">
        <f t="shared" si="146"/>
        <v>nvt</v>
      </c>
      <c r="ID16" t="str">
        <f t="shared" si="147"/>
        <v>nvt</v>
      </c>
      <c r="IE16" t="str">
        <f t="shared" si="148"/>
        <v>nvt</v>
      </c>
      <c r="IF16" t="str">
        <f t="shared" si="149"/>
        <v>nvt</v>
      </c>
      <c r="IG16">
        <f t="shared" si="150"/>
        <v>0</v>
      </c>
      <c r="IH16">
        <f t="shared" si="151"/>
        <v>0</v>
      </c>
      <c r="II16">
        <f t="shared" si="152"/>
        <v>0</v>
      </c>
      <c r="IJ16">
        <f t="shared" si="153"/>
        <v>0</v>
      </c>
      <c r="IK16">
        <f t="shared" si="154"/>
        <v>0</v>
      </c>
      <c r="IL16">
        <f t="shared" si="155"/>
        <v>0</v>
      </c>
      <c r="IM16">
        <f t="shared" si="156"/>
        <v>0</v>
      </c>
      <c r="IN16">
        <f t="shared" si="157"/>
        <v>0</v>
      </c>
      <c r="IO16">
        <f t="shared" si="158"/>
        <v>0</v>
      </c>
      <c r="IP16">
        <f t="shared" si="159"/>
        <v>0</v>
      </c>
      <c r="IQ16">
        <f t="shared" si="160"/>
        <v>0</v>
      </c>
      <c r="IR16">
        <f t="shared" si="161"/>
        <v>0</v>
      </c>
      <c r="IS16">
        <f t="shared" si="162"/>
        <v>0</v>
      </c>
      <c r="IT16">
        <f t="shared" si="163"/>
        <v>0</v>
      </c>
      <c r="IU16" t="str">
        <f t="shared" si="164"/>
        <v>N</v>
      </c>
      <c r="IV16" t="str">
        <f t="shared" si="84"/>
        <v>N</v>
      </c>
      <c r="IW16" t="str">
        <f t="shared" si="165"/>
        <v>N</v>
      </c>
    </row>
    <row r="17" spans="1:257" x14ac:dyDescent="0.25">
      <c r="A17" t="str">
        <f>IF(ISERROR(VLOOKUP(E17,E$4:E16,1,0)),"J","N")</f>
        <v>N</v>
      </c>
      <c r="B17" s="8"/>
      <c r="C17" s="8"/>
      <c r="D17" s="25"/>
      <c r="E17" s="25" t="str">
        <f>IF(Invoer!B46="","",Invoer!B46)</f>
        <v/>
      </c>
      <c r="F17" s="25"/>
      <c r="G17" s="25"/>
      <c r="H17" s="25" t="str">
        <f>IF(AND($E17&lt;&gt;"",$A17="J"),Invoer!D46,"")</f>
        <v/>
      </c>
      <c r="I17" s="25"/>
      <c r="J17" s="26"/>
      <c r="K17" s="26" t="str">
        <f>IF(AND($E17&lt;&gt;"",$A17="J"),Invoer!L46,"")</f>
        <v/>
      </c>
      <c r="L17" s="26"/>
      <c r="M17" s="25"/>
      <c r="N17" s="152"/>
      <c r="O17" s="153"/>
      <c r="P17" s="25"/>
      <c r="Q17" s="25"/>
      <c r="R17" s="153"/>
      <c r="S17" s="154"/>
      <c r="T17" s="152"/>
      <c r="U17" s="153"/>
      <c r="V17" s="153"/>
      <c r="W17" s="59" t="str">
        <f>IF(AND($E17&lt;&gt;"",$A17="J",Invoer!R46&lt;&gt;""),VLOOKUP(Invoer!R46,NORM!$F$26:$H$29,3,0),"")</f>
        <v/>
      </c>
      <c r="X17" s="59"/>
      <c r="Y17" s="25" t="str">
        <f t="shared" si="85"/>
        <v/>
      </c>
      <c r="Z17" s="25"/>
      <c r="AA17" s="26" t="str">
        <f t="shared" si="86"/>
        <v/>
      </c>
      <c r="AB17" s="26"/>
      <c r="AC17" s="153"/>
      <c r="AD17" s="153"/>
      <c r="AE17" s="153"/>
      <c r="AF17" s="153"/>
      <c r="AG17" s="153"/>
      <c r="AH17" s="25"/>
      <c r="AI17" s="153"/>
      <c r="AJ17" s="153"/>
      <c r="AK17" s="153"/>
      <c r="AL17" s="153"/>
      <c r="AM17" s="25" t="str">
        <f>IF(AND($E17&lt;&gt;"",$A17="J"),IF(Invoer!X46="Ja","J",IF(Invoer!X46="Nee","N","")),"")</f>
        <v/>
      </c>
      <c r="AN17" s="153"/>
      <c r="AO17" s="153"/>
      <c r="AP17" s="153" t="s">
        <v>311</v>
      </c>
      <c r="AQ17" s="153" t="s">
        <v>311</v>
      </c>
      <c r="AR17" s="153" t="s">
        <v>312</v>
      </c>
      <c r="AS17" s="153" t="s">
        <v>312</v>
      </c>
      <c r="AT17" s="1" t="str">
        <f>IF(AND($E17&lt;&gt;"",$A17="J",Invoer!O46&lt;&gt;""),VLOOKUP(Invoer!O46,NORM!$F$31:$H$38,3,0),"")</f>
        <v/>
      </c>
      <c r="AU17" s="1"/>
      <c r="AV17" s="1" t="str">
        <f>IF(AND($E17&lt;&gt;"",$A17="J"),Invoer!AH46,"")</f>
        <v/>
      </c>
      <c r="AW17" s="1"/>
      <c r="AX17" s="1" t="str">
        <f t="shared" si="87"/>
        <v/>
      </c>
      <c r="AY17" s="1"/>
      <c r="AZ17" s="3" t="str">
        <f t="shared" si="88"/>
        <v/>
      </c>
      <c r="BA17" s="3" t="str">
        <f t="shared" si="89"/>
        <v/>
      </c>
      <c r="BB17" s="3" t="str">
        <f t="shared" si="90"/>
        <v>N</v>
      </c>
      <c r="BC17" s="3" t="str">
        <f t="shared" si="91"/>
        <v>N</v>
      </c>
      <c r="BD17" s="3" t="str">
        <f t="shared" si="92"/>
        <v/>
      </c>
      <c r="BE17" s="3">
        <f t="shared" si="166"/>
        <v>0</v>
      </c>
      <c r="BF17" s="3" t="str">
        <f t="shared" si="93"/>
        <v/>
      </c>
      <c r="BG17" s="3" t="str">
        <f t="shared" si="94"/>
        <v/>
      </c>
      <c r="BH17" s="3" t="str">
        <f t="shared" si="95"/>
        <v>N</v>
      </c>
      <c r="BI17" s="24" t="str">
        <f t="shared" si="96"/>
        <v/>
      </c>
      <c r="BJ17" s="24" t="str">
        <f>IF(ISERROR(VLOOKUP($BD17,LOV_GWSGRP!A:A,1,0)),"N","J")</f>
        <v>N</v>
      </c>
      <c r="BK17" s="24" t="str">
        <f>IF(ISERROR(VLOOKUP($BD17,LOV_GWSGRP!D:D,1,0)),"N","J")</f>
        <v>N</v>
      </c>
      <c r="BL17" s="24" t="str">
        <f>IF(ISERROR(VLOOKUP($BD17,LOV_GWSGRP!G:G,1,0)),"N","J")</f>
        <v>N</v>
      </c>
      <c r="BM17" s="24" t="str">
        <f>IF(ISERROR(VLOOKUP($BD17,LOV_GWSGRP!M:M,1,0)),"N","J")</f>
        <v>N</v>
      </c>
      <c r="BN17" s="24" t="str">
        <f>IF(ISERROR(VLOOKUP($BD17,LOV_GWSGRP!P:P,1,0)),"N","J")</f>
        <v>N</v>
      </c>
      <c r="BO17" s="24" t="str">
        <f>IF(ISERROR(VLOOKUP($BD17,LOV_GWSGRP!S:S,1,0)),"N","J")</f>
        <v>N</v>
      </c>
      <c r="BP17" s="24" t="str">
        <f>IF(ISERROR(VLOOKUP($BD17,LOV_GWSGRP!V:V,1,0)),"N","J")</f>
        <v>N</v>
      </c>
      <c r="BQ17" s="24" t="str">
        <f>IF(ISERROR(VLOOKUP($BD17,LOV_GWSGRP!Y:Y,1,0)),"N","J")</f>
        <v>N</v>
      </c>
      <c r="BR17" s="24" t="str">
        <f>IF(ISERROR(VLOOKUP($BD17,LOV_GWSGRP!AB:AB,1,0)),"N","J")</f>
        <v>N</v>
      </c>
      <c r="BS17" s="24" t="str">
        <f>IF(ISERROR(VLOOKUP($BD17,LOV_GWSGRP!AE:AE,1,0)),"N","J")</f>
        <v>N</v>
      </c>
      <c r="BT17" s="24" t="str">
        <f>IF(ISERROR(VLOOKUP($BD17,LOV_GWSGRP!AH:AH,1,0)),"N","J")</f>
        <v>N</v>
      </c>
      <c r="BU17" s="24" t="str">
        <f>IF(ISERROR(VLOOKUP($BD17,LOV_GWSGRP!CJ:CJ,1,0)),"N","J")</f>
        <v>N</v>
      </c>
      <c r="BV17" s="24" t="str">
        <f>IF(ISERROR(VLOOKUP($BD17,LOV_GWSGRP!AN:AN,1,0)),"N","J")</f>
        <v>N</v>
      </c>
      <c r="BW17" s="24" t="str">
        <f>IF(ISERROR(VLOOKUP($BD17,LOV_GWSGRP!AQ:AQ,1,0)),"N","J")</f>
        <v>N</v>
      </c>
      <c r="BX17" s="24" t="str">
        <f>IF(ISERROR(VLOOKUP($BD17,LOV_GWSGRP!AT:AT,1,0)),"N","J")</f>
        <v>N</v>
      </c>
      <c r="BY17" s="24" t="str">
        <f>IF(ISERROR(VLOOKUP($BD17,LOV_GWSGRP!AW:AW,1,0)),"N","J")</f>
        <v>N</v>
      </c>
      <c r="BZ17" s="24" t="str">
        <f>IF(ISERROR(VLOOKUP($BD17,LOV_GWSGRP!AZ:AZ,1,0)),"N","J")</f>
        <v>N</v>
      </c>
      <c r="CA17" s="24" t="str">
        <f>IF(ISERROR(VLOOKUP($BD17,LOV_GWSGRP!BC:BC,1,0)),"N","J")</f>
        <v>N</v>
      </c>
      <c r="CB17" s="24" t="str">
        <f>IF(ISERROR(VLOOKUP($BD17,LOV_GWSGRP!BF:BF,1,0)),"N","J")</f>
        <v>N</v>
      </c>
      <c r="CC17" s="24" t="str">
        <f>IF(ISERROR(VLOOKUP($BD17,LOV_GWSGRP!BI:BI,1,0)),"N","J")</f>
        <v>N</v>
      </c>
      <c r="CD17" s="24" t="str">
        <f>IF(ISERROR(VLOOKUP($BD17,LOV_GWSGRP!J:J,1,0)),"N","J")</f>
        <v>N</v>
      </c>
      <c r="CE17" s="24" t="str">
        <f>IF(ISERROR(VLOOKUP($BD17,LOV_GWSGRP!BL:BL,1,0)),"N","J")</f>
        <v>N</v>
      </c>
      <c r="CF17" s="24"/>
      <c r="CG17" s="24" t="str">
        <f>IF(ISERROR(VLOOKUP($BD17,LOV_GWSGRP!BO:BO,1,0)),"N","J")</f>
        <v>N</v>
      </c>
      <c r="CH17" s="24" t="str">
        <f t="shared" si="97"/>
        <v>N</v>
      </c>
      <c r="CI17" s="24" t="str">
        <f>IF(ISERROR(VLOOKUP($BD17,GEWASCODE_GLMC8!F:F,1,0)),"N","J")</f>
        <v>N</v>
      </c>
      <c r="CJ17" s="24" t="str">
        <f>IF(COUNTIF($CI17:CI17,"J")&gt;0,"N",IF(ISERROR(VLOOKUP($BD17,GEWASCODE_GLMC8!G:G,1,0)),"N","J"))</f>
        <v>N</v>
      </c>
      <c r="CK17" s="24" t="str">
        <f>IF(COUNTIF($CI17:CJ17,"J")&gt;0,"N",IF(ISERROR(VLOOKUP($BD17,GEWASCODE_GLMC8!H:H,1,0)),"N","J"))</f>
        <v>N</v>
      </c>
      <c r="CL17" s="24" t="str">
        <f>IF(COUNTIF($CI17:CK17,"J")&gt;0,"N",IF(ISERROR(VLOOKUP($BD17,GEWASCODE_GLMC8!I:I,1,0)),"N","J"))</f>
        <v>N</v>
      </c>
      <c r="CM17" s="24" t="str">
        <f>IF(COUNTIF($CI17:CL17,"J")&gt;0,"N",IF(ISERROR(VLOOKUP($BD17,GEWASCODE_GLMC8!J:J,1,0)),"N","J"))</f>
        <v>N</v>
      </c>
      <c r="CN17" s="24" t="str">
        <f>IF(COUNTIF($CI17:CM17,"J")&gt;0,"N",IF(ISERROR(VLOOKUP($BD17,GEWASCODE_GLMC8!K:K,1,0)),"N","J"))</f>
        <v>N</v>
      </c>
      <c r="CO17" s="24" t="str">
        <f>IF(COUNTIF($CI17:CN17,"J")&gt;0,"N",IF(ISERROR(VLOOKUP($BD17,GEWASCODE_GLMC8!L:L,1,0)),"N","J"))</f>
        <v>N</v>
      </c>
      <c r="CP17" s="24" t="str">
        <f>IF(COUNTIF($CI17:CO17,"J")&gt;0,"N",IF(ISERROR(VLOOKUP($BD17,GEWASCODE_GLMC8!M:M,1,0)),"N","J"))</f>
        <v>N</v>
      </c>
      <c r="CQ17" s="24" t="str">
        <f>IF(COUNTIF($CI17:CP17,"J")&gt;0,"N",IF(ISERROR(VLOOKUP($BD17,GEWASCODE_GLMC8!N:N,1,0)),"N","J"))</f>
        <v>N</v>
      </c>
      <c r="CR17" s="24" t="str">
        <f>IF(COUNTIF($CI17:CQ17,"J")&gt;0,"N",IF(ISERROR(VLOOKUP($BD17,GEWASCODE_GLMC8!O:O,1,0)),"N","J"))</f>
        <v>N</v>
      </c>
      <c r="CS17" s="24" t="str">
        <f>IF(COUNTIF($CI17:CR17,"J")&gt;0,"N",IF(ISERROR(VLOOKUP($BD17,GEWASCODE_GLMC8!P:P,1,0)),"N","J"))</f>
        <v>N</v>
      </c>
      <c r="CT17" s="24" t="str">
        <f>IF(COUNTIF($CI17:CS17,"J")&gt;0,"N",IF(ISERROR(VLOOKUP($BD17,GEWASCODE_GLMC8!Q:Q,1,0)),"N","J"))</f>
        <v>N</v>
      </c>
      <c r="CU17" s="24" t="str">
        <f>IF(COUNTIF($CI17:CT17,"J")&gt;0,"N",IF(ISERROR(VLOOKUP($BD17,GEWASCODE_GLMC8!R:R,1,0)),"N","J"))</f>
        <v>N</v>
      </c>
      <c r="CV17" s="24" t="str">
        <f>IF(COUNTIF($CI17:CU17,"J")&gt;0,"N",IF(ISERROR(VLOOKUP($BD17,GEWASCODE_GLMC8!S:S,1,0)),"N","J"))</f>
        <v>N</v>
      </c>
      <c r="CW17" s="24" t="str">
        <f>IF(COUNTIF($CI17:CV17,"J")&gt;0,"N",IF(ISERROR(VLOOKUP($BD17,GEWASCODE_GLMC8!T:T,1,0)),"N","J"))</f>
        <v>N</v>
      </c>
      <c r="CX17" s="24" t="str">
        <f>IF(COUNTIF($CI17:CW17,"J")&gt;0,"N",IF(ISERROR(VLOOKUP($BD17,GEWASCODE_GLMC8!U:U,1,0)),"N","J"))</f>
        <v>N</v>
      </c>
      <c r="CY17" s="24" t="str">
        <f>IF(COUNTIF($CI17:CX17,"J")&gt;0,"N",IF(ISERROR(VLOOKUP($BD17,GEWASCODE_GLMC8!V:V,1,0)),"N","J"))</f>
        <v>N</v>
      </c>
      <c r="CZ17" s="24" t="str">
        <f>IF(COUNTIF($CI17:CY17,"J")&gt;0,"N",IF(ISERROR(VLOOKUP($BD17,GEWASCODE_GLMC8!W:W,1,0)),"N","J"))</f>
        <v>N</v>
      </c>
      <c r="DA17" s="24" t="str">
        <f>IF(COUNTIF($CI17:CZ17,"J")&gt;0,"N",IF(ISERROR(VLOOKUP($BD17,GEWASCODE_GLMC8!X:X,1,0)),"N","J"))</f>
        <v>N</v>
      </c>
      <c r="DB17" s="24" t="str">
        <f>IF(COUNTIF($CI17:DA17,"J")&gt;0,"N",IF(ISERROR(VLOOKUP($BD17,GEWASCODE_GLMC8!Y:Y,1,0)),"N","J"))</f>
        <v>N</v>
      </c>
      <c r="DC17" s="24" t="str">
        <f>IF(COUNTIF($CI17:DB17,"J")&gt;0,"N",IF(ISERROR(VLOOKUP($BD17,GEWASCODE_GLMC8!Z:Z,1,0)),"N","J"))</f>
        <v>N</v>
      </c>
      <c r="DD17" s="24" t="str">
        <f t="shared" si="98"/>
        <v>N</v>
      </c>
      <c r="DE17" s="3" t="str">
        <f t="shared" si="1"/>
        <v>N</v>
      </c>
      <c r="DF17" s="3" t="str">
        <f t="shared" si="2"/>
        <v>N</v>
      </c>
      <c r="DG17" s="3" t="str">
        <f t="shared" si="99"/>
        <v>N</v>
      </c>
      <c r="DH17" s="3" t="str">
        <f t="shared" si="100"/>
        <v>N</v>
      </c>
      <c r="DI17" s="3" t="str">
        <f t="shared" si="3"/>
        <v>N</v>
      </c>
      <c r="DJ17" s="3" t="str">
        <f t="shared" si="4"/>
        <v>N</v>
      </c>
      <c r="DK17" s="3">
        <f>0</f>
        <v>0</v>
      </c>
      <c r="DL17" s="3" t="str">
        <f t="shared" si="5"/>
        <v>N</v>
      </c>
      <c r="DM17" s="3" t="str">
        <f t="shared" si="6"/>
        <v>N</v>
      </c>
      <c r="DN17" t="str">
        <f>IF(AND($A17="J",COUNTIFS(activiteiten_perceel,percelen!$AZ17,activiteiten_maatregel_nr,percelen!DN$4,activiteiten_activiteit_voldoet_aan_voorwaarden,"J")&gt;0),DN$4,"")</f>
        <v/>
      </c>
      <c r="DO17" t="str">
        <f>IF(AND($A17="J",COUNTIFS(activiteiten_perceel,percelen!$AZ17,activiteiten_maatregel_nr,percelen!DO$4,activiteiten_activiteit_voldoet_aan_voorwaarden,"J")&gt;0),DO$4,"")</f>
        <v/>
      </c>
      <c r="DP17" t="str">
        <f>IF(AND($A17="J",COUNTIFS(activiteiten_perceel,percelen!$AZ17,activiteiten_maatregel_nr,percelen!DP$4,activiteiten_activiteit_voldoet_aan_voorwaarden,"J")&gt;0),DP$4,"")</f>
        <v/>
      </c>
      <c r="DQ17" t="str">
        <f>IF(AND($A17="J",COUNTIFS(activiteiten_perceel,percelen!$AZ17,activiteiten_maatregel_nr,percelen!DQ$4,activiteiten_activiteit_voldoet_aan_voorwaarden,"J")&gt;0),DQ$4,"")</f>
        <v/>
      </c>
      <c r="DR17" t="str">
        <f>IF(AND($A17="J",COUNTIFS(activiteiten_perceel,percelen!$AZ17,activiteiten_maatregel_nr,percelen!DR$4,activiteiten_activiteit_voldoet_aan_voorwaarden,"J")&gt;0),DR$4,"")</f>
        <v/>
      </c>
      <c r="DS17" t="str">
        <f>IF(AND($A17="J",COUNTIFS(activiteiten_perceel,percelen!$AZ17,activiteiten_maatregel_nr,percelen!DS$4,activiteiten_activiteit_voldoet_aan_voorwaarden,"J")&gt;0),DS$4,"")</f>
        <v/>
      </c>
      <c r="DT17" t="str">
        <f>IF(AND($A17="J",COUNTIFS(activiteiten_perceel,percelen!$AZ17,activiteiten_maatregel_nr,percelen!DT$4,activiteiten_activiteit_voldoet_aan_voorwaarden,"J")&gt;0),DT$4,"")</f>
        <v/>
      </c>
      <c r="DU17" t="str">
        <f>IF(AND($A17="J",COUNTIFS(activiteiten_perceel,percelen!$AZ17,activiteiten_maatregel_nr,percelen!DU$4,activiteiten_activiteit_voldoet_aan_voorwaarden,"J")&gt;0),DU$4,"")</f>
        <v/>
      </c>
      <c r="DV17" t="str">
        <f>IF(AND($A17="J",COUNTIFS(activiteiten_perceel,percelen!$AZ17,activiteiten_maatregel_nr,percelen!DV$4,activiteiten_activiteit_voldoet_aan_voorwaarden,"J")&gt;0),DV$4,"")</f>
        <v/>
      </c>
      <c r="DW17" t="str">
        <f>IF(AND($A17="J",COUNTIFS(activiteiten_perceel,percelen!$AZ17,activiteiten_maatregel_nr,percelen!DW$4,activiteiten_activiteit_voldoet_aan_voorwaarden,"J")&gt;0),DW$4,"")</f>
        <v/>
      </c>
      <c r="DX17" t="str">
        <f>IF(AND($A17="J",COUNTIFS(activiteiten_perceel,percelen!$AZ17,activiteiten_maatregel_nr,percelen!DX$4,activiteiten_activiteit_voldoet_aan_voorwaarden,"J")&gt;0),DX$4,"")</f>
        <v/>
      </c>
      <c r="DY17" t="str">
        <f>IF(AND($A17="J",COUNTIFS(activiteiten_perceel,percelen!$AZ17,activiteiten_maatregel_nr,percelen!DY$4,activiteiten_activiteit_voldoet_aan_voorwaarden,"J")&gt;0),DY$4,"")</f>
        <v/>
      </c>
      <c r="DZ17" t="str">
        <f>IF(AND($A17="J",COUNTIFS(activiteiten_perceel,percelen!$AZ17,activiteiten_maatregel_nr,percelen!DZ$4,activiteiten_activiteit_voldoet_aan_voorwaarden,"J")&gt;0),DZ$4,"")</f>
        <v/>
      </c>
      <c r="EA17" t="str">
        <f>IF(AND($A17="J",COUNTIFS(activiteiten_perceel,percelen!$AZ17,activiteiten_maatregel_nr,percelen!EA$4,activiteiten_activiteit_voldoet_aan_voorwaarden,"J")&gt;0),EA$4,"")</f>
        <v/>
      </c>
      <c r="EB17" t="str">
        <f>IF(AND($A17="J",COUNTIFS(activiteiten_perceel,percelen!$AZ17,activiteiten_maatregel_nr,percelen!EB$4,activiteiten_activiteit_voldoet_aan_voorwaarden,"J")&gt;0),EB$4,"")</f>
        <v/>
      </c>
      <c r="EC17" t="str">
        <f>IF(AND($A17="J",COUNTIFS(activiteiten_perceel,percelen!$AZ17,activiteiten_maatregel_nr,percelen!EC$4,activiteiten_activiteit_voldoet_aan_voorwaarden,"J")&gt;0),EC$4,"")</f>
        <v/>
      </c>
      <c r="ED17" t="str">
        <f>IF(AND($A17="J",COUNTIFS(activiteiten_perceel,percelen!$AZ17,activiteiten_maatregel_nr,percelen!ED$4,activiteiten_activiteit_voldoet_aan_voorwaarden,"J")&gt;0),ED$4,"")</f>
        <v/>
      </c>
      <c r="EE17" t="str">
        <f>IF(AND($A17="J",COUNTIFS(activiteiten_perceel,percelen!$AZ17,activiteiten_maatregel_nr,percelen!EE$4,activiteiten_activiteit_voldoet_aan_voorwaarden,"J")&gt;0),EE$4,"")</f>
        <v/>
      </c>
      <c r="EF17" t="str">
        <f>IF(AND($A17="J",COUNTIFS(activiteiten_perceel,percelen!$AZ17,activiteiten_maatregel_nr,percelen!EF$4,activiteiten_activiteit_voldoet_aan_voorwaarden,"J")&gt;0),EF$4,"")</f>
        <v/>
      </c>
      <c r="EG17" t="str">
        <f>IF(AND($A17="J",COUNTIFS(activiteiten_perceel,percelen!$AZ17,activiteiten_maatregel_nr,percelen!EG$4,activiteiten_activiteit_voldoet_aan_voorwaarden,"J")&gt;0),EG$4,"")</f>
        <v/>
      </c>
      <c r="EH17" t="str">
        <f>IF(AND($A17="J",COUNTIFS(activiteiten_perceel,percelen!$AZ17,activiteiten_maatregel_nr,percelen!EH$4,activiteiten_activiteit_voldoet_aan_voorwaarden,"J")&gt;0),EH$4,"")</f>
        <v/>
      </c>
      <c r="EI17" t="str">
        <f>IF(AND($A17="J",COUNTIFS(activiteiten_perceel,percelen!$AZ17,activiteiten_maatregel_nr,percelen!EI$4,activiteiten_activiteit_voldoet_aan_voorwaarden,"J")&gt;0),EI$4,"")</f>
        <v/>
      </c>
      <c r="EJ17">
        <f t="shared" si="101"/>
        <v>0</v>
      </c>
      <c r="EK17" t="str">
        <f t="shared" si="102"/>
        <v/>
      </c>
      <c r="EL17" t="str">
        <f t="shared" si="7"/>
        <v/>
      </c>
      <c r="EM17" t="str">
        <f t="shared" si="8"/>
        <v/>
      </c>
      <c r="EN17" t="str">
        <f t="shared" si="9"/>
        <v/>
      </c>
      <c r="EO17" t="str">
        <f t="shared" si="10"/>
        <v/>
      </c>
      <c r="EP17" t="str">
        <f t="shared" si="11"/>
        <v/>
      </c>
      <c r="EQ17" t="str">
        <f t="shared" si="12"/>
        <v/>
      </c>
      <c r="ER17" t="str">
        <f t="shared" si="13"/>
        <v/>
      </c>
      <c r="ES17" t="str">
        <f t="shared" si="14"/>
        <v/>
      </c>
      <c r="ET17" t="str">
        <f t="shared" si="15"/>
        <v/>
      </c>
      <c r="EU17" t="str">
        <f t="shared" si="16"/>
        <v/>
      </c>
      <c r="EV17" t="str">
        <f t="shared" si="17"/>
        <v/>
      </c>
      <c r="EW17" t="str">
        <f t="shared" si="103"/>
        <v>nvt</v>
      </c>
      <c r="EX17" t="str">
        <f t="shared" si="104"/>
        <v>nvt</v>
      </c>
      <c r="EY17" t="str">
        <f t="shared" si="105"/>
        <v>nvt</v>
      </c>
      <c r="EZ17" t="str">
        <f t="shared" si="106"/>
        <v>nvt</v>
      </c>
      <c r="FA17" t="str">
        <f t="shared" si="107"/>
        <v>nvt</v>
      </c>
      <c r="FB17" t="str">
        <f t="shared" si="108"/>
        <v>nvt</v>
      </c>
      <c r="FC17" t="str">
        <f t="shared" si="109"/>
        <v>nvt</v>
      </c>
      <c r="FD17" t="str">
        <f t="shared" si="110"/>
        <v>nvt</v>
      </c>
      <c r="FE17" t="str">
        <f>IF($EJ17=2,VLOOKUP(FD17,STAPELING!A:D,FE$1,0),"nvt")</f>
        <v>nvt</v>
      </c>
      <c r="FF17" t="str">
        <f t="shared" si="111"/>
        <v>nvt</v>
      </c>
      <c r="FG17" t="str">
        <f t="shared" si="112"/>
        <v>nvt</v>
      </c>
      <c r="FH17" t="str">
        <f t="shared" si="113"/>
        <v>nvt</v>
      </c>
      <c r="FI17" t="str">
        <f t="shared" si="114"/>
        <v>nvt</v>
      </c>
      <c r="FJ17" t="str">
        <f t="shared" si="115"/>
        <v>nvt</v>
      </c>
      <c r="FK17" t="str">
        <f t="shared" si="116"/>
        <v>nvt</v>
      </c>
      <c r="FL17" t="str">
        <f t="shared" si="117"/>
        <v>nvt</v>
      </c>
      <c r="FM17" t="str">
        <f t="shared" si="118"/>
        <v/>
      </c>
      <c r="FN17" t="str">
        <f>IF(ISERROR(VLOOKUP(FM17,STAPELING!I:AO,FN$1,0)),"N",VLOOKUP(FM17,STAPELING!I:AO,FN$1,0))</f>
        <v>J</v>
      </c>
      <c r="FO17" t="str">
        <f t="shared" si="119"/>
        <v>nvt</v>
      </c>
      <c r="FP17" t="str">
        <f t="shared" si="19"/>
        <v>nvt</v>
      </c>
      <c r="FQ17" t="str">
        <f t="shared" si="20"/>
        <v>nvt</v>
      </c>
      <c r="FR17" t="str">
        <f t="shared" si="21"/>
        <v>nvt</v>
      </c>
      <c r="FS17" t="str">
        <f t="shared" si="22"/>
        <v>nvt</v>
      </c>
      <c r="FT17" t="str">
        <f t="shared" si="23"/>
        <v>nvt</v>
      </c>
      <c r="FU17" t="str">
        <f t="shared" si="24"/>
        <v>nvt</v>
      </c>
      <c r="FV17" t="str">
        <f t="shared" si="25"/>
        <v>nvt</v>
      </c>
      <c r="FW17" t="str">
        <f t="shared" si="26"/>
        <v>nvt</v>
      </c>
      <c r="FX17" t="str">
        <f t="shared" si="27"/>
        <v>nvt</v>
      </c>
      <c r="FY17" t="str">
        <f t="shared" si="28"/>
        <v>nvt</v>
      </c>
      <c r="FZ17" t="str">
        <f t="shared" si="29"/>
        <v>nvt</v>
      </c>
      <c r="GA17" t="str">
        <f t="shared" si="30"/>
        <v>nvt</v>
      </c>
      <c r="GB17" t="str">
        <f>IF($EJ17&gt;2,IF(FO17="","zwart",VLOOKUP(FO17,STAPELING!J:AA,GB$1,0)),"nvt")</f>
        <v>nvt</v>
      </c>
      <c r="GC17" t="str">
        <f t="shared" si="120"/>
        <v>nvt</v>
      </c>
      <c r="GD17" t="str">
        <f t="shared" si="121"/>
        <v>nvt</v>
      </c>
      <c r="GE17" t="str">
        <f t="shared" si="122"/>
        <v>nvt</v>
      </c>
      <c r="GF17" t="str">
        <f t="shared" si="123"/>
        <v>nvt</v>
      </c>
      <c r="GG17" t="str">
        <f t="shared" si="124"/>
        <v>nvt</v>
      </c>
      <c r="GH17" t="str">
        <f t="shared" si="125"/>
        <v>nvt</v>
      </c>
      <c r="GI17" t="str">
        <f t="shared" si="126"/>
        <v>nvt</v>
      </c>
      <c r="GJ17" t="str">
        <f t="shared" si="127"/>
        <v>nvt</v>
      </c>
      <c r="GK17" t="str">
        <f t="shared" si="37"/>
        <v>nvt</v>
      </c>
      <c r="GL17" t="str">
        <f t="shared" si="38"/>
        <v>nvt</v>
      </c>
      <c r="GM17" t="str">
        <f t="shared" si="39"/>
        <v>nvt</v>
      </c>
      <c r="GN17" t="str">
        <f t="shared" si="40"/>
        <v>nvt</v>
      </c>
      <c r="GO17" t="str">
        <f t="shared" si="41"/>
        <v>nvt</v>
      </c>
      <c r="GP17" t="str">
        <f t="shared" si="42"/>
        <v>nvt</v>
      </c>
      <c r="GQ17" t="str">
        <f t="shared" si="43"/>
        <v>nvt</v>
      </c>
      <c r="GR17" t="str">
        <f t="shared" si="44"/>
        <v>nvt</v>
      </c>
      <c r="GS17" t="str">
        <f t="shared" si="45"/>
        <v>nvt</v>
      </c>
      <c r="GT17" t="str">
        <f t="shared" si="46"/>
        <v>nvt</v>
      </c>
      <c r="GU17" t="str">
        <f t="shared" si="47"/>
        <v>nvt</v>
      </c>
      <c r="GV17" t="str">
        <f t="shared" si="48"/>
        <v>nvt</v>
      </c>
      <c r="GW17" t="str">
        <f>IF($EJ17&gt;2,IF(GJ17="","zwart",VLOOKUP(GJ17,STAPELING!AB:AJ,GW$1,0)),"nvt")</f>
        <v>nvt</v>
      </c>
      <c r="GX17" t="str">
        <f t="shared" si="128"/>
        <v>nvt</v>
      </c>
      <c r="GY17" t="str">
        <f t="shared" si="129"/>
        <v>nvt</v>
      </c>
      <c r="GZ17" t="str">
        <f t="shared" si="130"/>
        <v>nvt</v>
      </c>
      <c r="HA17" t="str">
        <f t="shared" si="131"/>
        <v>nvt</v>
      </c>
      <c r="HB17" t="str">
        <f t="shared" si="132"/>
        <v>nvt</v>
      </c>
      <c r="HC17" t="str">
        <f t="shared" si="133"/>
        <v>nvt</v>
      </c>
      <c r="HD17" t="str">
        <f t="shared" si="134"/>
        <v>nvt</v>
      </c>
      <c r="HE17" t="str">
        <f t="shared" si="135"/>
        <v>nvt</v>
      </c>
      <c r="HF17" t="str">
        <f t="shared" si="136"/>
        <v>nvt</v>
      </c>
      <c r="HG17" t="str">
        <f t="shared" si="137"/>
        <v>nvt</v>
      </c>
      <c r="HH17" t="str">
        <f t="shared" si="138"/>
        <v>nvt</v>
      </c>
      <c r="HI17" t="str">
        <f t="shared" si="139"/>
        <v>nvt</v>
      </c>
      <c r="HJ17" t="str">
        <f t="shared" si="140"/>
        <v>nvt</v>
      </c>
      <c r="HK17" t="str">
        <f t="shared" si="141"/>
        <v>nvt</v>
      </c>
      <c r="HL17" t="str">
        <f t="shared" si="142"/>
        <v>nvt</v>
      </c>
      <c r="HM17" t="str">
        <f t="shared" si="60"/>
        <v>nvt</v>
      </c>
      <c r="HN17" t="str">
        <f t="shared" si="61"/>
        <v>nvt</v>
      </c>
      <c r="HO17" t="str">
        <f t="shared" si="62"/>
        <v>nvt</v>
      </c>
      <c r="HP17" t="str">
        <f t="shared" si="63"/>
        <v>nvt</v>
      </c>
      <c r="HQ17" t="str">
        <f t="shared" si="64"/>
        <v>nvt</v>
      </c>
      <c r="HR17" t="str">
        <f t="shared" si="65"/>
        <v>nvt</v>
      </c>
      <c r="HS17" t="str">
        <f t="shared" si="66"/>
        <v>nvt</v>
      </c>
      <c r="HT17" t="str">
        <f t="shared" si="67"/>
        <v>nvt</v>
      </c>
      <c r="HU17" t="str">
        <f t="shared" si="68"/>
        <v>nvt</v>
      </c>
      <c r="HV17" t="str">
        <f t="shared" si="69"/>
        <v>nvt</v>
      </c>
      <c r="HW17" t="str">
        <f t="shared" si="70"/>
        <v>nvt</v>
      </c>
      <c r="HX17" t="str">
        <f t="shared" si="71"/>
        <v>nvt</v>
      </c>
      <c r="HY17" t="str">
        <f>IF($EJ17&gt;2,IF(HL17="","zwart",VLOOKUP(HL17,STAPELING!AK:AN,HY$1,0)),"nvt")</f>
        <v>nvt</v>
      </c>
      <c r="HZ17" t="str">
        <f t="shared" si="143"/>
        <v>nvt</v>
      </c>
      <c r="IA17" t="str">
        <f t="shared" si="144"/>
        <v>nvt</v>
      </c>
      <c r="IB17" t="str">
        <f t="shared" si="145"/>
        <v>nvt</v>
      </c>
      <c r="IC17" t="str">
        <f t="shared" si="146"/>
        <v>nvt</v>
      </c>
      <c r="ID17" t="str">
        <f t="shared" si="147"/>
        <v>nvt</v>
      </c>
      <c r="IE17" t="str">
        <f t="shared" si="148"/>
        <v>nvt</v>
      </c>
      <c r="IF17" t="str">
        <f t="shared" si="149"/>
        <v>nvt</v>
      </c>
      <c r="IG17">
        <f t="shared" si="150"/>
        <v>0</v>
      </c>
      <c r="IH17">
        <f t="shared" si="151"/>
        <v>0</v>
      </c>
      <c r="II17">
        <f t="shared" si="152"/>
        <v>0</v>
      </c>
      <c r="IJ17">
        <f t="shared" si="153"/>
        <v>0</v>
      </c>
      <c r="IK17">
        <f t="shared" si="154"/>
        <v>0</v>
      </c>
      <c r="IL17">
        <f t="shared" si="155"/>
        <v>0</v>
      </c>
      <c r="IM17">
        <f t="shared" si="156"/>
        <v>0</v>
      </c>
      <c r="IN17">
        <f t="shared" si="157"/>
        <v>0</v>
      </c>
      <c r="IO17">
        <f t="shared" si="158"/>
        <v>0</v>
      </c>
      <c r="IP17">
        <f t="shared" si="159"/>
        <v>0</v>
      </c>
      <c r="IQ17">
        <f t="shared" si="160"/>
        <v>0</v>
      </c>
      <c r="IR17">
        <f t="shared" si="161"/>
        <v>0</v>
      </c>
      <c r="IS17">
        <f t="shared" si="162"/>
        <v>0</v>
      </c>
      <c r="IT17">
        <f t="shared" si="163"/>
        <v>0</v>
      </c>
      <c r="IU17" t="str">
        <f t="shared" si="164"/>
        <v>N</v>
      </c>
      <c r="IV17" t="str">
        <f t="shared" si="84"/>
        <v>N</v>
      </c>
      <c r="IW17" t="str">
        <f t="shared" si="165"/>
        <v>N</v>
      </c>
    </row>
    <row r="18" spans="1:257" x14ac:dyDescent="0.25">
      <c r="A18" t="str">
        <f>IF(ISERROR(VLOOKUP(E18,E$4:E17,1,0)),"J","N")</f>
        <v>N</v>
      </c>
      <c r="B18" s="8"/>
      <c r="C18" s="8"/>
      <c r="D18" s="25"/>
      <c r="E18" s="25" t="str">
        <f>IF(Invoer!B47="","",Invoer!B47)</f>
        <v/>
      </c>
      <c r="F18" s="25"/>
      <c r="G18" s="25"/>
      <c r="H18" s="25" t="str">
        <f>IF(AND($E18&lt;&gt;"",$A18="J"),Invoer!D47,"")</f>
        <v/>
      </c>
      <c r="I18" s="25"/>
      <c r="J18" s="26"/>
      <c r="K18" s="26" t="str">
        <f>IF(AND($E18&lt;&gt;"",$A18="J"),Invoer!L47,"")</f>
        <v/>
      </c>
      <c r="L18" s="26"/>
      <c r="M18" s="25"/>
      <c r="N18" s="152"/>
      <c r="O18" s="153"/>
      <c r="P18" s="25"/>
      <c r="Q18" s="25"/>
      <c r="R18" s="153"/>
      <c r="S18" s="154"/>
      <c r="T18" s="152"/>
      <c r="U18" s="153"/>
      <c r="V18" s="153"/>
      <c r="W18" s="59" t="str">
        <f>IF(AND($E18&lt;&gt;"",$A18="J",Invoer!R47&lt;&gt;""),VLOOKUP(Invoer!R47,NORM!$F$26:$H$29,3,0),"")</f>
        <v/>
      </c>
      <c r="X18" s="59"/>
      <c r="Y18" s="25" t="str">
        <f t="shared" si="85"/>
        <v/>
      </c>
      <c r="Z18" s="25"/>
      <c r="AA18" s="26" t="str">
        <f t="shared" si="86"/>
        <v/>
      </c>
      <c r="AB18" s="26"/>
      <c r="AC18" s="153"/>
      <c r="AD18" s="153"/>
      <c r="AE18" s="153"/>
      <c r="AF18" s="153"/>
      <c r="AG18" s="153"/>
      <c r="AH18" s="25"/>
      <c r="AI18" s="153"/>
      <c r="AJ18" s="153"/>
      <c r="AK18" s="153"/>
      <c r="AL18" s="153"/>
      <c r="AM18" s="25" t="str">
        <f>IF(AND($E18&lt;&gt;"",$A18="J"),IF(Invoer!X47="Ja","J",IF(Invoer!X47="Nee","N","")),"")</f>
        <v/>
      </c>
      <c r="AN18" s="153"/>
      <c r="AO18" s="153"/>
      <c r="AP18" s="153" t="s">
        <v>311</v>
      </c>
      <c r="AQ18" s="153" t="s">
        <v>311</v>
      </c>
      <c r="AR18" s="153" t="s">
        <v>312</v>
      </c>
      <c r="AS18" s="153" t="s">
        <v>312</v>
      </c>
      <c r="AT18" s="1" t="str">
        <f>IF(AND($E18&lt;&gt;"",$A18="J",Invoer!O47&lt;&gt;""),VLOOKUP(Invoer!O47,NORM!$F$31:$H$38,3,0),"")</f>
        <v/>
      </c>
      <c r="AU18" s="1"/>
      <c r="AV18" s="1" t="str">
        <f>IF(AND($E18&lt;&gt;"",$A18="J"),Invoer!AH47,"")</f>
        <v/>
      </c>
      <c r="AW18" s="1"/>
      <c r="AX18" s="1" t="str">
        <f t="shared" si="87"/>
        <v/>
      </c>
      <c r="AY18" s="1"/>
      <c r="AZ18" s="3" t="str">
        <f t="shared" si="88"/>
        <v/>
      </c>
      <c r="BA18" s="3" t="str">
        <f t="shared" si="89"/>
        <v/>
      </c>
      <c r="BB18" s="3" t="str">
        <f t="shared" si="90"/>
        <v>N</v>
      </c>
      <c r="BC18" s="3" t="str">
        <f t="shared" si="91"/>
        <v>N</v>
      </c>
      <c r="BD18" s="3" t="str">
        <f t="shared" si="92"/>
        <v/>
      </c>
      <c r="BE18" s="3">
        <f t="shared" si="166"/>
        <v>0</v>
      </c>
      <c r="BF18" s="3" t="str">
        <f t="shared" si="93"/>
        <v/>
      </c>
      <c r="BG18" s="3" t="str">
        <f t="shared" si="94"/>
        <v/>
      </c>
      <c r="BH18" s="3" t="str">
        <f t="shared" si="95"/>
        <v>N</v>
      </c>
      <c r="BI18" s="24" t="str">
        <f t="shared" si="96"/>
        <v/>
      </c>
      <c r="BJ18" s="24" t="str">
        <f>IF(ISERROR(VLOOKUP($BD18,LOV_GWSGRP!A:A,1,0)),"N","J")</f>
        <v>N</v>
      </c>
      <c r="BK18" s="24" t="str">
        <f>IF(ISERROR(VLOOKUP($BD18,LOV_GWSGRP!D:D,1,0)),"N","J")</f>
        <v>N</v>
      </c>
      <c r="BL18" s="24" t="str">
        <f>IF(ISERROR(VLOOKUP($BD18,LOV_GWSGRP!G:G,1,0)),"N","J")</f>
        <v>N</v>
      </c>
      <c r="BM18" s="24" t="str">
        <f>IF(ISERROR(VLOOKUP($BD18,LOV_GWSGRP!M:M,1,0)),"N","J")</f>
        <v>N</v>
      </c>
      <c r="BN18" s="24" t="str">
        <f>IF(ISERROR(VLOOKUP($BD18,LOV_GWSGRP!P:P,1,0)),"N","J")</f>
        <v>N</v>
      </c>
      <c r="BO18" s="24" t="str">
        <f>IF(ISERROR(VLOOKUP($BD18,LOV_GWSGRP!S:S,1,0)),"N","J")</f>
        <v>N</v>
      </c>
      <c r="BP18" s="24" t="str">
        <f>IF(ISERROR(VLOOKUP($BD18,LOV_GWSGRP!V:V,1,0)),"N","J")</f>
        <v>N</v>
      </c>
      <c r="BQ18" s="24" t="str">
        <f>IF(ISERROR(VLOOKUP($BD18,LOV_GWSGRP!Y:Y,1,0)),"N","J")</f>
        <v>N</v>
      </c>
      <c r="BR18" s="24" t="str">
        <f>IF(ISERROR(VLOOKUP($BD18,LOV_GWSGRP!AB:AB,1,0)),"N","J")</f>
        <v>N</v>
      </c>
      <c r="BS18" s="24" t="str">
        <f>IF(ISERROR(VLOOKUP($BD18,LOV_GWSGRP!AE:AE,1,0)),"N","J")</f>
        <v>N</v>
      </c>
      <c r="BT18" s="24" t="str">
        <f>IF(ISERROR(VLOOKUP($BD18,LOV_GWSGRP!AH:AH,1,0)),"N","J")</f>
        <v>N</v>
      </c>
      <c r="BU18" s="24" t="str">
        <f>IF(ISERROR(VLOOKUP($BD18,LOV_GWSGRP!CJ:CJ,1,0)),"N","J")</f>
        <v>N</v>
      </c>
      <c r="BV18" s="24" t="str">
        <f>IF(ISERROR(VLOOKUP($BD18,LOV_GWSGRP!AN:AN,1,0)),"N","J")</f>
        <v>N</v>
      </c>
      <c r="BW18" s="24" t="str">
        <f>IF(ISERROR(VLOOKUP($BD18,LOV_GWSGRP!AQ:AQ,1,0)),"N","J")</f>
        <v>N</v>
      </c>
      <c r="BX18" s="24" t="str">
        <f>IF(ISERROR(VLOOKUP($BD18,LOV_GWSGRP!AT:AT,1,0)),"N","J")</f>
        <v>N</v>
      </c>
      <c r="BY18" s="24" t="str">
        <f>IF(ISERROR(VLOOKUP($BD18,LOV_GWSGRP!AW:AW,1,0)),"N","J")</f>
        <v>N</v>
      </c>
      <c r="BZ18" s="24" t="str">
        <f>IF(ISERROR(VLOOKUP($BD18,LOV_GWSGRP!AZ:AZ,1,0)),"N","J")</f>
        <v>N</v>
      </c>
      <c r="CA18" s="24" t="str">
        <f>IF(ISERROR(VLOOKUP($BD18,LOV_GWSGRP!BC:BC,1,0)),"N","J")</f>
        <v>N</v>
      </c>
      <c r="CB18" s="24" t="str">
        <f>IF(ISERROR(VLOOKUP($BD18,LOV_GWSGRP!BF:BF,1,0)),"N","J")</f>
        <v>N</v>
      </c>
      <c r="CC18" s="24" t="str">
        <f>IF(ISERROR(VLOOKUP($BD18,LOV_GWSGRP!BI:BI,1,0)),"N","J")</f>
        <v>N</v>
      </c>
      <c r="CD18" s="24" t="str">
        <f>IF(ISERROR(VLOOKUP($BD18,LOV_GWSGRP!J:J,1,0)),"N","J")</f>
        <v>N</v>
      </c>
      <c r="CE18" s="24" t="str">
        <f>IF(ISERROR(VLOOKUP($BD18,LOV_GWSGRP!BL:BL,1,0)),"N","J")</f>
        <v>N</v>
      </c>
      <c r="CF18" s="24"/>
      <c r="CG18" s="24" t="str">
        <f>IF(ISERROR(VLOOKUP($BD18,LOV_GWSGRP!BO:BO,1,0)),"N","J")</f>
        <v>N</v>
      </c>
      <c r="CH18" s="24" t="str">
        <f t="shared" si="97"/>
        <v>N</v>
      </c>
      <c r="CI18" s="24" t="str">
        <f>IF(ISERROR(VLOOKUP($BD18,GEWASCODE_GLMC8!F:F,1,0)),"N","J")</f>
        <v>N</v>
      </c>
      <c r="CJ18" s="24" t="str">
        <f>IF(COUNTIF($CI18:CI18,"J")&gt;0,"N",IF(ISERROR(VLOOKUP($BD18,GEWASCODE_GLMC8!G:G,1,0)),"N","J"))</f>
        <v>N</v>
      </c>
      <c r="CK18" s="24" t="str">
        <f>IF(COUNTIF($CI18:CJ18,"J")&gt;0,"N",IF(ISERROR(VLOOKUP($BD18,GEWASCODE_GLMC8!H:H,1,0)),"N","J"))</f>
        <v>N</v>
      </c>
      <c r="CL18" s="24" t="str">
        <f>IF(COUNTIF($CI18:CK18,"J")&gt;0,"N",IF(ISERROR(VLOOKUP($BD18,GEWASCODE_GLMC8!I:I,1,0)),"N","J"))</f>
        <v>N</v>
      </c>
      <c r="CM18" s="24" t="str">
        <f>IF(COUNTIF($CI18:CL18,"J")&gt;0,"N",IF(ISERROR(VLOOKUP($BD18,GEWASCODE_GLMC8!J:J,1,0)),"N","J"))</f>
        <v>N</v>
      </c>
      <c r="CN18" s="24" t="str">
        <f>IF(COUNTIF($CI18:CM18,"J")&gt;0,"N",IF(ISERROR(VLOOKUP($BD18,GEWASCODE_GLMC8!K:K,1,0)),"N","J"))</f>
        <v>N</v>
      </c>
      <c r="CO18" s="24" t="str">
        <f>IF(COUNTIF($CI18:CN18,"J")&gt;0,"N",IF(ISERROR(VLOOKUP($BD18,GEWASCODE_GLMC8!L:L,1,0)),"N","J"))</f>
        <v>N</v>
      </c>
      <c r="CP18" s="24" t="str">
        <f>IF(COUNTIF($CI18:CO18,"J")&gt;0,"N",IF(ISERROR(VLOOKUP($BD18,GEWASCODE_GLMC8!M:M,1,0)),"N","J"))</f>
        <v>N</v>
      </c>
      <c r="CQ18" s="24" t="str">
        <f>IF(COUNTIF($CI18:CP18,"J")&gt;0,"N",IF(ISERROR(VLOOKUP($BD18,GEWASCODE_GLMC8!N:N,1,0)),"N","J"))</f>
        <v>N</v>
      </c>
      <c r="CR18" s="24" t="str">
        <f>IF(COUNTIF($CI18:CQ18,"J")&gt;0,"N",IF(ISERROR(VLOOKUP($BD18,GEWASCODE_GLMC8!O:O,1,0)),"N","J"))</f>
        <v>N</v>
      </c>
      <c r="CS18" s="24" t="str">
        <f>IF(COUNTIF($CI18:CR18,"J")&gt;0,"N",IF(ISERROR(VLOOKUP($BD18,GEWASCODE_GLMC8!P:P,1,0)),"N","J"))</f>
        <v>N</v>
      </c>
      <c r="CT18" s="24" t="str">
        <f>IF(COUNTIF($CI18:CS18,"J")&gt;0,"N",IF(ISERROR(VLOOKUP($BD18,GEWASCODE_GLMC8!Q:Q,1,0)),"N","J"))</f>
        <v>N</v>
      </c>
      <c r="CU18" s="24" t="str">
        <f>IF(COUNTIF($CI18:CT18,"J")&gt;0,"N",IF(ISERROR(VLOOKUP($BD18,GEWASCODE_GLMC8!R:R,1,0)),"N","J"))</f>
        <v>N</v>
      </c>
      <c r="CV18" s="24" t="str">
        <f>IF(COUNTIF($CI18:CU18,"J")&gt;0,"N",IF(ISERROR(VLOOKUP($BD18,GEWASCODE_GLMC8!S:S,1,0)),"N","J"))</f>
        <v>N</v>
      </c>
      <c r="CW18" s="24" t="str">
        <f>IF(COUNTIF($CI18:CV18,"J")&gt;0,"N",IF(ISERROR(VLOOKUP($BD18,GEWASCODE_GLMC8!T:T,1,0)),"N","J"))</f>
        <v>N</v>
      </c>
      <c r="CX18" s="24" t="str">
        <f>IF(COUNTIF($CI18:CW18,"J")&gt;0,"N",IF(ISERROR(VLOOKUP($BD18,GEWASCODE_GLMC8!U:U,1,0)),"N","J"))</f>
        <v>N</v>
      </c>
      <c r="CY18" s="24" t="str">
        <f>IF(COUNTIF($CI18:CX18,"J")&gt;0,"N",IF(ISERROR(VLOOKUP($BD18,GEWASCODE_GLMC8!V:V,1,0)),"N","J"))</f>
        <v>N</v>
      </c>
      <c r="CZ18" s="24" t="str">
        <f>IF(COUNTIF($CI18:CY18,"J")&gt;0,"N",IF(ISERROR(VLOOKUP($BD18,GEWASCODE_GLMC8!W:W,1,0)),"N","J"))</f>
        <v>N</v>
      </c>
      <c r="DA18" s="24" t="str">
        <f>IF(COUNTIF($CI18:CZ18,"J")&gt;0,"N",IF(ISERROR(VLOOKUP($BD18,GEWASCODE_GLMC8!X:X,1,0)),"N","J"))</f>
        <v>N</v>
      </c>
      <c r="DB18" s="24" t="str">
        <f>IF(COUNTIF($CI18:DA18,"J")&gt;0,"N",IF(ISERROR(VLOOKUP($BD18,GEWASCODE_GLMC8!Y:Y,1,0)),"N","J"))</f>
        <v>N</v>
      </c>
      <c r="DC18" s="24" t="str">
        <f>IF(COUNTIF($CI18:DB18,"J")&gt;0,"N",IF(ISERROR(VLOOKUP($BD18,GEWASCODE_GLMC8!Z:Z,1,0)),"N","J"))</f>
        <v>N</v>
      </c>
      <c r="DD18" s="24" t="str">
        <f t="shared" si="98"/>
        <v>N</v>
      </c>
      <c r="DE18" s="3" t="str">
        <f t="shared" si="1"/>
        <v>N</v>
      </c>
      <c r="DF18" s="3" t="str">
        <f t="shared" si="2"/>
        <v>N</v>
      </c>
      <c r="DG18" s="3" t="str">
        <f t="shared" si="99"/>
        <v>N</v>
      </c>
      <c r="DH18" s="3" t="str">
        <f t="shared" si="100"/>
        <v>N</v>
      </c>
      <c r="DI18" s="3" t="str">
        <f t="shared" si="3"/>
        <v>N</v>
      </c>
      <c r="DJ18" s="3" t="str">
        <f t="shared" si="4"/>
        <v>N</v>
      </c>
      <c r="DK18" s="3">
        <f>0</f>
        <v>0</v>
      </c>
      <c r="DL18" s="3" t="str">
        <f t="shared" si="5"/>
        <v>N</v>
      </c>
      <c r="DM18" s="3" t="str">
        <f t="shared" si="6"/>
        <v>N</v>
      </c>
      <c r="DN18" t="str">
        <f>IF(AND($A18="J",COUNTIFS(activiteiten_perceel,percelen!$AZ18,activiteiten_maatregel_nr,percelen!DN$4,activiteiten_activiteit_voldoet_aan_voorwaarden,"J")&gt;0),DN$4,"")</f>
        <v/>
      </c>
      <c r="DO18" t="str">
        <f>IF(AND($A18="J",COUNTIFS(activiteiten_perceel,percelen!$AZ18,activiteiten_maatregel_nr,percelen!DO$4,activiteiten_activiteit_voldoet_aan_voorwaarden,"J")&gt;0),DO$4,"")</f>
        <v/>
      </c>
      <c r="DP18" t="str">
        <f>IF(AND($A18="J",COUNTIFS(activiteiten_perceel,percelen!$AZ18,activiteiten_maatregel_nr,percelen!DP$4,activiteiten_activiteit_voldoet_aan_voorwaarden,"J")&gt;0),DP$4,"")</f>
        <v/>
      </c>
      <c r="DQ18" t="str">
        <f>IF(AND($A18="J",COUNTIFS(activiteiten_perceel,percelen!$AZ18,activiteiten_maatregel_nr,percelen!DQ$4,activiteiten_activiteit_voldoet_aan_voorwaarden,"J")&gt;0),DQ$4,"")</f>
        <v/>
      </c>
      <c r="DR18" t="str">
        <f>IF(AND($A18="J",COUNTIFS(activiteiten_perceel,percelen!$AZ18,activiteiten_maatregel_nr,percelen!DR$4,activiteiten_activiteit_voldoet_aan_voorwaarden,"J")&gt;0),DR$4,"")</f>
        <v/>
      </c>
      <c r="DS18" t="str">
        <f>IF(AND($A18="J",COUNTIFS(activiteiten_perceel,percelen!$AZ18,activiteiten_maatregel_nr,percelen!DS$4,activiteiten_activiteit_voldoet_aan_voorwaarden,"J")&gt;0),DS$4,"")</f>
        <v/>
      </c>
      <c r="DT18" t="str">
        <f>IF(AND($A18="J",COUNTIFS(activiteiten_perceel,percelen!$AZ18,activiteiten_maatregel_nr,percelen!DT$4,activiteiten_activiteit_voldoet_aan_voorwaarden,"J")&gt;0),DT$4,"")</f>
        <v/>
      </c>
      <c r="DU18" t="str">
        <f>IF(AND($A18="J",COUNTIFS(activiteiten_perceel,percelen!$AZ18,activiteiten_maatregel_nr,percelen!DU$4,activiteiten_activiteit_voldoet_aan_voorwaarden,"J")&gt;0),DU$4,"")</f>
        <v/>
      </c>
      <c r="DV18" t="str">
        <f>IF(AND($A18="J",COUNTIFS(activiteiten_perceel,percelen!$AZ18,activiteiten_maatregel_nr,percelen!DV$4,activiteiten_activiteit_voldoet_aan_voorwaarden,"J")&gt;0),DV$4,"")</f>
        <v/>
      </c>
      <c r="DW18" t="str">
        <f>IF(AND($A18="J",COUNTIFS(activiteiten_perceel,percelen!$AZ18,activiteiten_maatregel_nr,percelen!DW$4,activiteiten_activiteit_voldoet_aan_voorwaarden,"J")&gt;0),DW$4,"")</f>
        <v/>
      </c>
      <c r="DX18" t="str">
        <f>IF(AND($A18="J",COUNTIFS(activiteiten_perceel,percelen!$AZ18,activiteiten_maatregel_nr,percelen!DX$4,activiteiten_activiteit_voldoet_aan_voorwaarden,"J")&gt;0),DX$4,"")</f>
        <v/>
      </c>
      <c r="DY18" t="str">
        <f>IF(AND($A18="J",COUNTIFS(activiteiten_perceel,percelen!$AZ18,activiteiten_maatregel_nr,percelen!DY$4,activiteiten_activiteit_voldoet_aan_voorwaarden,"J")&gt;0),DY$4,"")</f>
        <v/>
      </c>
      <c r="DZ18" t="str">
        <f>IF(AND($A18="J",COUNTIFS(activiteiten_perceel,percelen!$AZ18,activiteiten_maatregel_nr,percelen!DZ$4,activiteiten_activiteit_voldoet_aan_voorwaarden,"J")&gt;0),DZ$4,"")</f>
        <v/>
      </c>
      <c r="EA18" t="str">
        <f>IF(AND($A18="J",COUNTIFS(activiteiten_perceel,percelen!$AZ18,activiteiten_maatregel_nr,percelen!EA$4,activiteiten_activiteit_voldoet_aan_voorwaarden,"J")&gt;0),EA$4,"")</f>
        <v/>
      </c>
      <c r="EB18" t="str">
        <f>IF(AND($A18="J",COUNTIFS(activiteiten_perceel,percelen!$AZ18,activiteiten_maatregel_nr,percelen!EB$4,activiteiten_activiteit_voldoet_aan_voorwaarden,"J")&gt;0),EB$4,"")</f>
        <v/>
      </c>
      <c r="EC18" t="str">
        <f>IF(AND($A18="J",COUNTIFS(activiteiten_perceel,percelen!$AZ18,activiteiten_maatregel_nr,percelen!EC$4,activiteiten_activiteit_voldoet_aan_voorwaarden,"J")&gt;0),EC$4,"")</f>
        <v/>
      </c>
      <c r="ED18" t="str">
        <f>IF(AND($A18="J",COUNTIFS(activiteiten_perceel,percelen!$AZ18,activiteiten_maatregel_nr,percelen!ED$4,activiteiten_activiteit_voldoet_aan_voorwaarden,"J")&gt;0),ED$4,"")</f>
        <v/>
      </c>
      <c r="EE18" t="str">
        <f>IF(AND($A18="J",COUNTIFS(activiteiten_perceel,percelen!$AZ18,activiteiten_maatregel_nr,percelen!EE$4,activiteiten_activiteit_voldoet_aan_voorwaarden,"J")&gt;0),EE$4,"")</f>
        <v/>
      </c>
      <c r="EF18" t="str">
        <f>IF(AND($A18="J",COUNTIFS(activiteiten_perceel,percelen!$AZ18,activiteiten_maatregel_nr,percelen!EF$4,activiteiten_activiteit_voldoet_aan_voorwaarden,"J")&gt;0),EF$4,"")</f>
        <v/>
      </c>
      <c r="EG18" t="str">
        <f>IF(AND($A18="J",COUNTIFS(activiteiten_perceel,percelen!$AZ18,activiteiten_maatregel_nr,percelen!EG$4,activiteiten_activiteit_voldoet_aan_voorwaarden,"J")&gt;0),EG$4,"")</f>
        <v/>
      </c>
      <c r="EH18" t="str">
        <f>IF(AND($A18="J",COUNTIFS(activiteiten_perceel,percelen!$AZ18,activiteiten_maatregel_nr,percelen!EH$4,activiteiten_activiteit_voldoet_aan_voorwaarden,"J")&gt;0),EH$4,"")</f>
        <v/>
      </c>
      <c r="EI18" t="str">
        <f>IF(AND($A18="J",COUNTIFS(activiteiten_perceel,percelen!$AZ18,activiteiten_maatregel_nr,percelen!EI$4,activiteiten_activiteit_voldoet_aan_voorwaarden,"J")&gt;0),EI$4,"")</f>
        <v/>
      </c>
      <c r="EJ18">
        <f t="shared" si="101"/>
        <v>0</v>
      </c>
      <c r="EK18" t="str">
        <f t="shared" si="102"/>
        <v/>
      </c>
      <c r="EL18" t="str">
        <f t="shared" si="7"/>
        <v/>
      </c>
      <c r="EM18" t="str">
        <f t="shared" si="8"/>
        <v/>
      </c>
      <c r="EN18" t="str">
        <f t="shared" si="9"/>
        <v/>
      </c>
      <c r="EO18" t="str">
        <f t="shared" si="10"/>
        <v/>
      </c>
      <c r="EP18" t="str">
        <f t="shared" si="11"/>
        <v/>
      </c>
      <c r="EQ18" t="str">
        <f t="shared" si="12"/>
        <v/>
      </c>
      <c r="ER18" t="str">
        <f t="shared" si="13"/>
        <v/>
      </c>
      <c r="ES18" t="str">
        <f t="shared" si="14"/>
        <v/>
      </c>
      <c r="ET18" t="str">
        <f t="shared" si="15"/>
        <v/>
      </c>
      <c r="EU18" t="str">
        <f t="shared" si="16"/>
        <v/>
      </c>
      <c r="EV18" t="str">
        <f t="shared" si="17"/>
        <v/>
      </c>
      <c r="EW18" t="str">
        <f t="shared" si="103"/>
        <v>nvt</v>
      </c>
      <c r="EX18" t="str">
        <f t="shared" si="104"/>
        <v>nvt</v>
      </c>
      <c r="EY18" t="str">
        <f t="shared" si="105"/>
        <v>nvt</v>
      </c>
      <c r="EZ18" t="str">
        <f t="shared" si="106"/>
        <v>nvt</v>
      </c>
      <c r="FA18" t="str">
        <f t="shared" si="107"/>
        <v>nvt</v>
      </c>
      <c r="FB18" t="str">
        <f t="shared" si="108"/>
        <v>nvt</v>
      </c>
      <c r="FC18" t="str">
        <f t="shared" si="109"/>
        <v>nvt</v>
      </c>
      <c r="FD18" t="str">
        <f t="shared" si="110"/>
        <v>nvt</v>
      </c>
      <c r="FE18" t="str">
        <f>IF($EJ18=2,VLOOKUP(FD18,STAPELING!A:D,FE$1,0),"nvt")</f>
        <v>nvt</v>
      </c>
      <c r="FF18" t="str">
        <f t="shared" si="111"/>
        <v>nvt</v>
      </c>
      <c r="FG18" t="str">
        <f t="shared" si="112"/>
        <v>nvt</v>
      </c>
      <c r="FH18" t="str">
        <f t="shared" si="113"/>
        <v>nvt</v>
      </c>
      <c r="FI18" t="str">
        <f t="shared" si="114"/>
        <v>nvt</v>
      </c>
      <c r="FJ18" t="str">
        <f t="shared" si="115"/>
        <v>nvt</v>
      </c>
      <c r="FK18" t="str">
        <f t="shared" si="116"/>
        <v>nvt</v>
      </c>
      <c r="FL18" t="str">
        <f t="shared" si="117"/>
        <v>nvt</v>
      </c>
      <c r="FM18" t="str">
        <f t="shared" si="118"/>
        <v/>
      </c>
      <c r="FN18" t="str">
        <f>IF(ISERROR(VLOOKUP(FM18,STAPELING!I:AO,FN$1,0)),"N",VLOOKUP(FM18,STAPELING!I:AO,FN$1,0))</f>
        <v>J</v>
      </c>
      <c r="FO18" t="str">
        <f t="shared" si="119"/>
        <v>nvt</v>
      </c>
      <c r="FP18" t="str">
        <f t="shared" si="19"/>
        <v>nvt</v>
      </c>
      <c r="FQ18" t="str">
        <f t="shared" si="20"/>
        <v>nvt</v>
      </c>
      <c r="FR18" t="str">
        <f t="shared" si="21"/>
        <v>nvt</v>
      </c>
      <c r="FS18" t="str">
        <f t="shared" si="22"/>
        <v>nvt</v>
      </c>
      <c r="FT18" t="str">
        <f t="shared" si="23"/>
        <v>nvt</v>
      </c>
      <c r="FU18" t="str">
        <f t="shared" si="24"/>
        <v>nvt</v>
      </c>
      <c r="FV18" t="str">
        <f t="shared" si="25"/>
        <v>nvt</v>
      </c>
      <c r="FW18" t="str">
        <f t="shared" si="26"/>
        <v>nvt</v>
      </c>
      <c r="FX18" t="str">
        <f t="shared" si="27"/>
        <v>nvt</v>
      </c>
      <c r="FY18" t="str">
        <f t="shared" si="28"/>
        <v>nvt</v>
      </c>
      <c r="FZ18" t="str">
        <f t="shared" si="29"/>
        <v>nvt</v>
      </c>
      <c r="GA18" t="str">
        <f t="shared" si="30"/>
        <v>nvt</v>
      </c>
      <c r="GB18" t="str">
        <f>IF($EJ18&gt;2,IF(FO18="","zwart",VLOOKUP(FO18,STAPELING!J:AA,GB$1,0)),"nvt")</f>
        <v>nvt</v>
      </c>
      <c r="GC18" t="str">
        <f t="shared" si="120"/>
        <v>nvt</v>
      </c>
      <c r="GD18" t="str">
        <f t="shared" si="121"/>
        <v>nvt</v>
      </c>
      <c r="GE18" t="str">
        <f t="shared" si="122"/>
        <v>nvt</v>
      </c>
      <c r="GF18" t="str">
        <f t="shared" si="123"/>
        <v>nvt</v>
      </c>
      <c r="GG18" t="str">
        <f t="shared" si="124"/>
        <v>nvt</v>
      </c>
      <c r="GH18" t="str">
        <f t="shared" si="125"/>
        <v>nvt</v>
      </c>
      <c r="GI18" t="str">
        <f t="shared" si="126"/>
        <v>nvt</v>
      </c>
      <c r="GJ18" t="str">
        <f t="shared" si="127"/>
        <v>nvt</v>
      </c>
      <c r="GK18" t="str">
        <f t="shared" si="37"/>
        <v>nvt</v>
      </c>
      <c r="GL18" t="str">
        <f t="shared" si="38"/>
        <v>nvt</v>
      </c>
      <c r="GM18" t="str">
        <f t="shared" si="39"/>
        <v>nvt</v>
      </c>
      <c r="GN18" t="str">
        <f t="shared" si="40"/>
        <v>nvt</v>
      </c>
      <c r="GO18" t="str">
        <f t="shared" si="41"/>
        <v>nvt</v>
      </c>
      <c r="GP18" t="str">
        <f t="shared" si="42"/>
        <v>nvt</v>
      </c>
      <c r="GQ18" t="str">
        <f t="shared" si="43"/>
        <v>nvt</v>
      </c>
      <c r="GR18" t="str">
        <f t="shared" si="44"/>
        <v>nvt</v>
      </c>
      <c r="GS18" t="str">
        <f t="shared" si="45"/>
        <v>nvt</v>
      </c>
      <c r="GT18" t="str">
        <f t="shared" si="46"/>
        <v>nvt</v>
      </c>
      <c r="GU18" t="str">
        <f t="shared" si="47"/>
        <v>nvt</v>
      </c>
      <c r="GV18" t="str">
        <f t="shared" si="48"/>
        <v>nvt</v>
      </c>
      <c r="GW18" t="str">
        <f>IF($EJ18&gt;2,IF(GJ18="","zwart",VLOOKUP(GJ18,STAPELING!AB:AJ,GW$1,0)),"nvt")</f>
        <v>nvt</v>
      </c>
      <c r="GX18" t="str">
        <f t="shared" si="128"/>
        <v>nvt</v>
      </c>
      <c r="GY18" t="str">
        <f t="shared" si="129"/>
        <v>nvt</v>
      </c>
      <c r="GZ18" t="str">
        <f t="shared" si="130"/>
        <v>nvt</v>
      </c>
      <c r="HA18" t="str">
        <f t="shared" si="131"/>
        <v>nvt</v>
      </c>
      <c r="HB18" t="str">
        <f t="shared" si="132"/>
        <v>nvt</v>
      </c>
      <c r="HC18" t="str">
        <f t="shared" si="133"/>
        <v>nvt</v>
      </c>
      <c r="HD18" t="str">
        <f t="shared" si="134"/>
        <v>nvt</v>
      </c>
      <c r="HE18" t="str">
        <f t="shared" si="135"/>
        <v>nvt</v>
      </c>
      <c r="HF18" t="str">
        <f t="shared" si="136"/>
        <v>nvt</v>
      </c>
      <c r="HG18" t="str">
        <f t="shared" si="137"/>
        <v>nvt</v>
      </c>
      <c r="HH18" t="str">
        <f t="shared" si="138"/>
        <v>nvt</v>
      </c>
      <c r="HI18" t="str">
        <f t="shared" si="139"/>
        <v>nvt</v>
      </c>
      <c r="HJ18" t="str">
        <f t="shared" si="140"/>
        <v>nvt</v>
      </c>
      <c r="HK18" t="str">
        <f t="shared" si="141"/>
        <v>nvt</v>
      </c>
      <c r="HL18" t="str">
        <f t="shared" si="142"/>
        <v>nvt</v>
      </c>
      <c r="HM18" t="str">
        <f t="shared" si="60"/>
        <v>nvt</v>
      </c>
      <c r="HN18" t="str">
        <f t="shared" si="61"/>
        <v>nvt</v>
      </c>
      <c r="HO18" t="str">
        <f t="shared" si="62"/>
        <v>nvt</v>
      </c>
      <c r="HP18" t="str">
        <f t="shared" si="63"/>
        <v>nvt</v>
      </c>
      <c r="HQ18" t="str">
        <f t="shared" si="64"/>
        <v>nvt</v>
      </c>
      <c r="HR18" t="str">
        <f t="shared" si="65"/>
        <v>nvt</v>
      </c>
      <c r="HS18" t="str">
        <f t="shared" si="66"/>
        <v>nvt</v>
      </c>
      <c r="HT18" t="str">
        <f t="shared" si="67"/>
        <v>nvt</v>
      </c>
      <c r="HU18" t="str">
        <f t="shared" si="68"/>
        <v>nvt</v>
      </c>
      <c r="HV18" t="str">
        <f t="shared" si="69"/>
        <v>nvt</v>
      </c>
      <c r="HW18" t="str">
        <f t="shared" si="70"/>
        <v>nvt</v>
      </c>
      <c r="HX18" t="str">
        <f t="shared" si="71"/>
        <v>nvt</v>
      </c>
      <c r="HY18" t="str">
        <f>IF($EJ18&gt;2,IF(HL18="","zwart",VLOOKUP(HL18,STAPELING!AK:AN,HY$1,0)),"nvt")</f>
        <v>nvt</v>
      </c>
      <c r="HZ18" t="str">
        <f t="shared" si="143"/>
        <v>nvt</v>
      </c>
      <c r="IA18" t="str">
        <f t="shared" si="144"/>
        <v>nvt</v>
      </c>
      <c r="IB18" t="str">
        <f t="shared" si="145"/>
        <v>nvt</v>
      </c>
      <c r="IC18" t="str">
        <f t="shared" si="146"/>
        <v>nvt</v>
      </c>
      <c r="ID18" t="str">
        <f t="shared" si="147"/>
        <v>nvt</v>
      </c>
      <c r="IE18" t="str">
        <f t="shared" si="148"/>
        <v>nvt</v>
      </c>
      <c r="IF18" t="str">
        <f t="shared" si="149"/>
        <v>nvt</v>
      </c>
      <c r="IG18">
        <f t="shared" si="150"/>
        <v>0</v>
      </c>
      <c r="IH18">
        <f t="shared" si="151"/>
        <v>0</v>
      </c>
      <c r="II18">
        <f t="shared" si="152"/>
        <v>0</v>
      </c>
      <c r="IJ18">
        <f t="shared" si="153"/>
        <v>0</v>
      </c>
      <c r="IK18">
        <f t="shared" si="154"/>
        <v>0</v>
      </c>
      <c r="IL18">
        <f t="shared" si="155"/>
        <v>0</v>
      </c>
      <c r="IM18">
        <f t="shared" si="156"/>
        <v>0</v>
      </c>
      <c r="IN18">
        <f t="shared" si="157"/>
        <v>0</v>
      </c>
      <c r="IO18">
        <f t="shared" si="158"/>
        <v>0</v>
      </c>
      <c r="IP18">
        <f t="shared" si="159"/>
        <v>0</v>
      </c>
      <c r="IQ18">
        <f t="shared" si="160"/>
        <v>0</v>
      </c>
      <c r="IR18">
        <f t="shared" si="161"/>
        <v>0</v>
      </c>
      <c r="IS18">
        <f t="shared" si="162"/>
        <v>0</v>
      </c>
      <c r="IT18">
        <f t="shared" si="163"/>
        <v>0</v>
      </c>
      <c r="IU18" t="str">
        <f t="shared" si="164"/>
        <v>N</v>
      </c>
      <c r="IV18" t="str">
        <f t="shared" si="84"/>
        <v>N</v>
      </c>
      <c r="IW18" t="str">
        <f t="shared" si="165"/>
        <v>N</v>
      </c>
    </row>
    <row r="19" spans="1:257" x14ac:dyDescent="0.25">
      <c r="A19" t="str">
        <f>IF(ISERROR(VLOOKUP(E19,E$4:E18,1,0)),"J","N")</f>
        <v>N</v>
      </c>
      <c r="B19" s="8"/>
      <c r="C19" s="8"/>
      <c r="D19" s="25"/>
      <c r="E19" s="25" t="str">
        <f>IF(Invoer!B48="","",Invoer!B48)</f>
        <v/>
      </c>
      <c r="F19" s="25"/>
      <c r="G19" s="25"/>
      <c r="H19" s="25" t="str">
        <f>IF(AND($E19&lt;&gt;"",$A19="J"),Invoer!D48,"")</f>
        <v/>
      </c>
      <c r="I19" s="25"/>
      <c r="J19" s="26"/>
      <c r="K19" s="26" t="str">
        <f>IF(AND($E19&lt;&gt;"",$A19="J"),Invoer!L48,"")</f>
        <v/>
      </c>
      <c r="L19" s="26"/>
      <c r="M19" s="25"/>
      <c r="N19" s="152"/>
      <c r="O19" s="153"/>
      <c r="P19" s="25"/>
      <c r="Q19" s="25"/>
      <c r="R19" s="153"/>
      <c r="S19" s="154"/>
      <c r="T19" s="152"/>
      <c r="U19" s="153"/>
      <c r="V19" s="153"/>
      <c r="W19" s="59" t="str">
        <f>IF(AND($E19&lt;&gt;"",$A19="J",Invoer!R48&lt;&gt;""),VLOOKUP(Invoer!R48,NORM!$F$26:$H$29,3,0),"")</f>
        <v/>
      </c>
      <c r="X19" s="59"/>
      <c r="Y19" s="25" t="str">
        <f t="shared" si="85"/>
        <v/>
      </c>
      <c r="Z19" s="25"/>
      <c r="AA19" s="26" t="str">
        <f t="shared" si="86"/>
        <v/>
      </c>
      <c r="AB19" s="26"/>
      <c r="AC19" s="153"/>
      <c r="AD19" s="153"/>
      <c r="AE19" s="153"/>
      <c r="AF19" s="153"/>
      <c r="AG19" s="153"/>
      <c r="AH19" s="25"/>
      <c r="AI19" s="153"/>
      <c r="AJ19" s="153"/>
      <c r="AK19" s="153"/>
      <c r="AL19" s="153"/>
      <c r="AM19" s="25" t="str">
        <f>IF(AND($E19&lt;&gt;"",$A19="J"),IF(Invoer!X48="Ja","J",IF(Invoer!X48="Nee","N","")),"")</f>
        <v/>
      </c>
      <c r="AN19" s="153"/>
      <c r="AO19" s="153"/>
      <c r="AP19" s="153" t="s">
        <v>311</v>
      </c>
      <c r="AQ19" s="153" t="s">
        <v>311</v>
      </c>
      <c r="AR19" s="153" t="s">
        <v>312</v>
      </c>
      <c r="AS19" s="153" t="s">
        <v>312</v>
      </c>
      <c r="AT19" s="1" t="str">
        <f>IF(AND($E19&lt;&gt;"",$A19="J",Invoer!O48&lt;&gt;""),VLOOKUP(Invoer!O48,NORM!$F$31:$H$38,3,0),"")</f>
        <v/>
      </c>
      <c r="AU19" s="1"/>
      <c r="AV19" s="1" t="str">
        <f>IF(AND($E19&lt;&gt;"",$A19="J"),Invoer!AH48,"")</f>
        <v/>
      </c>
      <c r="AW19" s="1"/>
      <c r="AX19" s="1" t="str">
        <f t="shared" si="87"/>
        <v/>
      </c>
      <c r="AY19" s="1"/>
      <c r="AZ19" s="3" t="str">
        <f t="shared" si="88"/>
        <v/>
      </c>
      <c r="BA19" s="3" t="str">
        <f t="shared" si="89"/>
        <v/>
      </c>
      <c r="BB19" s="3" t="str">
        <f t="shared" si="90"/>
        <v>N</v>
      </c>
      <c r="BC19" s="3" t="str">
        <f t="shared" si="91"/>
        <v>N</v>
      </c>
      <c r="BD19" s="3" t="str">
        <f t="shared" si="92"/>
        <v/>
      </c>
      <c r="BE19" s="3">
        <f t="shared" si="166"/>
        <v>0</v>
      </c>
      <c r="BF19" s="3" t="str">
        <f t="shared" si="93"/>
        <v/>
      </c>
      <c r="BG19" s="3" t="str">
        <f t="shared" si="94"/>
        <v/>
      </c>
      <c r="BH19" s="3" t="str">
        <f t="shared" si="95"/>
        <v>N</v>
      </c>
      <c r="BI19" s="24" t="str">
        <f t="shared" si="96"/>
        <v/>
      </c>
      <c r="BJ19" s="24" t="str">
        <f>IF(ISERROR(VLOOKUP($BD19,LOV_GWSGRP!A:A,1,0)),"N","J")</f>
        <v>N</v>
      </c>
      <c r="BK19" s="24" t="str">
        <f>IF(ISERROR(VLOOKUP($BD19,LOV_GWSGRP!D:D,1,0)),"N","J")</f>
        <v>N</v>
      </c>
      <c r="BL19" s="24" t="str">
        <f>IF(ISERROR(VLOOKUP($BD19,LOV_GWSGRP!G:G,1,0)),"N","J")</f>
        <v>N</v>
      </c>
      <c r="BM19" s="24" t="str">
        <f>IF(ISERROR(VLOOKUP($BD19,LOV_GWSGRP!M:M,1,0)),"N","J")</f>
        <v>N</v>
      </c>
      <c r="BN19" s="24" t="str">
        <f>IF(ISERROR(VLOOKUP($BD19,LOV_GWSGRP!P:P,1,0)),"N","J")</f>
        <v>N</v>
      </c>
      <c r="BO19" s="24" t="str">
        <f>IF(ISERROR(VLOOKUP($BD19,LOV_GWSGRP!S:S,1,0)),"N","J")</f>
        <v>N</v>
      </c>
      <c r="BP19" s="24" t="str">
        <f>IF(ISERROR(VLOOKUP($BD19,LOV_GWSGRP!V:V,1,0)),"N","J")</f>
        <v>N</v>
      </c>
      <c r="BQ19" s="24" t="str">
        <f>IF(ISERROR(VLOOKUP($BD19,LOV_GWSGRP!Y:Y,1,0)),"N","J")</f>
        <v>N</v>
      </c>
      <c r="BR19" s="24" t="str">
        <f>IF(ISERROR(VLOOKUP($BD19,LOV_GWSGRP!AB:AB,1,0)),"N","J")</f>
        <v>N</v>
      </c>
      <c r="BS19" s="24" t="str">
        <f>IF(ISERROR(VLOOKUP($BD19,LOV_GWSGRP!AE:AE,1,0)),"N","J")</f>
        <v>N</v>
      </c>
      <c r="BT19" s="24" t="str">
        <f>IF(ISERROR(VLOOKUP($BD19,LOV_GWSGRP!AH:AH,1,0)),"N","J")</f>
        <v>N</v>
      </c>
      <c r="BU19" s="24" t="str">
        <f>IF(ISERROR(VLOOKUP($BD19,LOV_GWSGRP!CJ:CJ,1,0)),"N","J")</f>
        <v>N</v>
      </c>
      <c r="BV19" s="24" t="str">
        <f>IF(ISERROR(VLOOKUP($BD19,LOV_GWSGRP!AN:AN,1,0)),"N","J")</f>
        <v>N</v>
      </c>
      <c r="BW19" s="24" t="str">
        <f>IF(ISERROR(VLOOKUP($BD19,LOV_GWSGRP!AQ:AQ,1,0)),"N","J")</f>
        <v>N</v>
      </c>
      <c r="BX19" s="24" t="str">
        <f>IF(ISERROR(VLOOKUP($BD19,LOV_GWSGRP!AT:AT,1,0)),"N","J")</f>
        <v>N</v>
      </c>
      <c r="BY19" s="24" t="str">
        <f>IF(ISERROR(VLOOKUP($BD19,LOV_GWSGRP!AW:AW,1,0)),"N","J")</f>
        <v>N</v>
      </c>
      <c r="BZ19" s="24" t="str">
        <f>IF(ISERROR(VLOOKUP($BD19,LOV_GWSGRP!AZ:AZ,1,0)),"N","J")</f>
        <v>N</v>
      </c>
      <c r="CA19" s="24" t="str">
        <f>IF(ISERROR(VLOOKUP($BD19,LOV_GWSGRP!BC:BC,1,0)),"N","J")</f>
        <v>N</v>
      </c>
      <c r="CB19" s="24" t="str">
        <f>IF(ISERROR(VLOOKUP($BD19,LOV_GWSGRP!BF:BF,1,0)),"N","J")</f>
        <v>N</v>
      </c>
      <c r="CC19" s="24" t="str">
        <f>IF(ISERROR(VLOOKUP($BD19,LOV_GWSGRP!BI:BI,1,0)),"N","J")</f>
        <v>N</v>
      </c>
      <c r="CD19" s="24" t="str">
        <f>IF(ISERROR(VLOOKUP($BD19,LOV_GWSGRP!J:J,1,0)),"N","J")</f>
        <v>N</v>
      </c>
      <c r="CE19" s="24" t="str">
        <f>IF(ISERROR(VLOOKUP($BD19,LOV_GWSGRP!BL:BL,1,0)),"N","J")</f>
        <v>N</v>
      </c>
      <c r="CF19" s="24"/>
      <c r="CG19" s="24" t="str">
        <f>IF(ISERROR(VLOOKUP($BD19,LOV_GWSGRP!BO:BO,1,0)),"N","J")</f>
        <v>N</v>
      </c>
      <c r="CH19" s="24" t="str">
        <f t="shared" si="97"/>
        <v>N</v>
      </c>
      <c r="CI19" s="24" t="str">
        <f>IF(ISERROR(VLOOKUP($BD19,GEWASCODE_GLMC8!F:F,1,0)),"N","J")</f>
        <v>N</v>
      </c>
      <c r="CJ19" s="24" t="str">
        <f>IF(COUNTIF($CI19:CI19,"J")&gt;0,"N",IF(ISERROR(VLOOKUP($BD19,GEWASCODE_GLMC8!G:G,1,0)),"N","J"))</f>
        <v>N</v>
      </c>
      <c r="CK19" s="24" t="str">
        <f>IF(COUNTIF($CI19:CJ19,"J")&gt;0,"N",IF(ISERROR(VLOOKUP($BD19,GEWASCODE_GLMC8!H:H,1,0)),"N","J"))</f>
        <v>N</v>
      </c>
      <c r="CL19" s="24" t="str">
        <f>IF(COUNTIF($CI19:CK19,"J")&gt;0,"N",IF(ISERROR(VLOOKUP($BD19,GEWASCODE_GLMC8!I:I,1,0)),"N","J"))</f>
        <v>N</v>
      </c>
      <c r="CM19" s="24" t="str">
        <f>IF(COUNTIF($CI19:CL19,"J")&gt;0,"N",IF(ISERROR(VLOOKUP($BD19,GEWASCODE_GLMC8!J:J,1,0)),"N","J"))</f>
        <v>N</v>
      </c>
      <c r="CN19" s="24" t="str">
        <f>IF(COUNTIF($CI19:CM19,"J")&gt;0,"N",IF(ISERROR(VLOOKUP($BD19,GEWASCODE_GLMC8!K:K,1,0)),"N","J"))</f>
        <v>N</v>
      </c>
      <c r="CO19" s="24" t="str">
        <f>IF(COUNTIF($CI19:CN19,"J")&gt;0,"N",IF(ISERROR(VLOOKUP($BD19,GEWASCODE_GLMC8!L:L,1,0)),"N","J"))</f>
        <v>N</v>
      </c>
      <c r="CP19" s="24" t="str">
        <f>IF(COUNTIF($CI19:CO19,"J")&gt;0,"N",IF(ISERROR(VLOOKUP($BD19,GEWASCODE_GLMC8!M:M,1,0)),"N","J"))</f>
        <v>N</v>
      </c>
      <c r="CQ19" s="24" t="str">
        <f>IF(COUNTIF($CI19:CP19,"J")&gt;0,"N",IF(ISERROR(VLOOKUP($BD19,GEWASCODE_GLMC8!N:N,1,0)),"N","J"))</f>
        <v>N</v>
      </c>
      <c r="CR19" s="24" t="str">
        <f>IF(COUNTIF($CI19:CQ19,"J")&gt;0,"N",IF(ISERROR(VLOOKUP($BD19,GEWASCODE_GLMC8!O:O,1,0)),"N","J"))</f>
        <v>N</v>
      </c>
      <c r="CS19" s="24" t="str">
        <f>IF(COUNTIF($CI19:CR19,"J")&gt;0,"N",IF(ISERROR(VLOOKUP($BD19,GEWASCODE_GLMC8!P:P,1,0)),"N","J"))</f>
        <v>N</v>
      </c>
      <c r="CT19" s="24" t="str">
        <f>IF(COUNTIF($CI19:CS19,"J")&gt;0,"N",IF(ISERROR(VLOOKUP($BD19,GEWASCODE_GLMC8!Q:Q,1,0)),"N","J"))</f>
        <v>N</v>
      </c>
      <c r="CU19" s="24" t="str">
        <f>IF(COUNTIF($CI19:CT19,"J")&gt;0,"N",IF(ISERROR(VLOOKUP($BD19,GEWASCODE_GLMC8!R:R,1,0)),"N","J"))</f>
        <v>N</v>
      </c>
      <c r="CV19" s="24" t="str">
        <f>IF(COUNTIF($CI19:CU19,"J")&gt;0,"N",IF(ISERROR(VLOOKUP($BD19,GEWASCODE_GLMC8!S:S,1,0)),"N","J"))</f>
        <v>N</v>
      </c>
      <c r="CW19" s="24" t="str">
        <f>IF(COUNTIF($CI19:CV19,"J")&gt;0,"N",IF(ISERROR(VLOOKUP($BD19,GEWASCODE_GLMC8!T:T,1,0)),"N","J"))</f>
        <v>N</v>
      </c>
      <c r="CX19" s="24" t="str">
        <f>IF(COUNTIF($CI19:CW19,"J")&gt;0,"N",IF(ISERROR(VLOOKUP($BD19,GEWASCODE_GLMC8!U:U,1,0)),"N","J"))</f>
        <v>N</v>
      </c>
      <c r="CY19" s="24" t="str">
        <f>IF(COUNTIF($CI19:CX19,"J")&gt;0,"N",IF(ISERROR(VLOOKUP($BD19,GEWASCODE_GLMC8!V:V,1,0)),"N","J"))</f>
        <v>N</v>
      </c>
      <c r="CZ19" s="24" t="str">
        <f>IF(COUNTIF($CI19:CY19,"J")&gt;0,"N",IF(ISERROR(VLOOKUP($BD19,GEWASCODE_GLMC8!W:W,1,0)),"N","J"))</f>
        <v>N</v>
      </c>
      <c r="DA19" s="24" t="str">
        <f>IF(COUNTIF($CI19:CZ19,"J")&gt;0,"N",IF(ISERROR(VLOOKUP($BD19,GEWASCODE_GLMC8!X:X,1,0)),"N","J"))</f>
        <v>N</v>
      </c>
      <c r="DB19" s="24" t="str">
        <f>IF(COUNTIF($CI19:DA19,"J")&gt;0,"N",IF(ISERROR(VLOOKUP($BD19,GEWASCODE_GLMC8!Y:Y,1,0)),"N","J"))</f>
        <v>N</v>
      </c>
      <c r="DC19" s="24" t="str">
        <f>IF(COUNTIF($CI19:DB19,"J")&gt;0,"N",IF(ISERROR(VLOOKUP($BD19,GEWASCODE_GLMC8!Z:Z,1,0)),"N","J"))</f>
        <v>N</v>
      </c>
      <c r="DD19" s="24" t="str">
        <f t="shared" si="98"/>
        <v>N</v>
      </c>
      <c r="DE19" s="3" t="str">
        <f t="shared" si="1"/>
        <v>N</v>
      </c>
      <c r="DF19" s="3" t="str">
        <f t="shared" si="2"/>
        <v>N</v>
      </c>
      <c r="DG19" s="3" t="str">
        <f t="shared" si="99"/>
        <v>N</v>
      </c>
      <c r="DH19" s="3" t="str">
        <f t="shared" si="100"/>
        <v>N</v>
      </c>
      <c r="DI19" s="3" t="str">
        <f t="shared" si="3"/>
        <v>N</v>
      </c>
      <c r="DJ19" s="3" t="str">
        <f t="shared" si="4"/>
        <v>N</v>
      </c>
      <c r="DK19" s="3">
        <f>0</f>
        <v>0</v>
      </c>
      <c r="DL19" s="3" t="str">
        <f t="shared" si="5"/>
        <v>N</v>
      </c>
      <c r="DM19" s="3" t="str">
        <f t="shared" si="6"/>
        <v>N</v>
      </c>
      <c r="DN19" t="str">
        <f>IF(AND($A19="J",COUNTIFS(activiteiten_perceel,percelen!$AZ19,activiteiten_maatregel_nr,percelen!DN$4,activiteiten_activiteit_voldoet_aan_voorwaarden,"J")&gt;0),DN$4,"")</f>
        <v/>
      </c>
      <c r="DO19" t="str">
        <f>IF(AND($A19="J",COUNTIFS(activiteiten_perceel,percelen!$AZ19,activiteiten_maatregel_nr,percelen!DO$4,activiteiten_activiteit_voldoet_aan_voorwaarden,"J")&gt;0),DO$4,"")</f>
        <v/>
      </c>
      <c r="DP19" t="str">
        <f>IF(AND($A19="J",COUNTIFS(activiteiten_perceel,percelen!$AZ19,activiteiten_maatregel_nr,percelen!DP$4,activiteiten_activiteit_voldoet_aan_voorwaarden,"J")&gt;0),DP$4,"")</f>
        <v/>
      </c>
      <c r="DQ19" t="str">
        <f>IF(AND($A19="J",COUNTIFS(activiteiten_perceel,percelen!$AZ19,activiteiten_maatregel_nr,percelen!DQ$4,activiteiten_activiteit_voldoet_aan_voorwaarden,"J")&gt;0),DQ$4,"")</f>
        <v/>
      </c>
      <c r="DR19" t="str">
        <f>IF(AND($A19="J",COUNTIFS(activiteiten_perceel,percelen!$AZ19,activiteiten_maatregel_nr,percelen!DR$4,activiteiten_activiteit_voldoet_aan_voorwaarden,"J")&gt;0),DR$4,"")</f>
        <v/>
      </c>
      <c r="DS19" t="str">
        <f>IF(AND($A19="J",COUNTIFS(activiteiten_perceel,percelen!$AZ19,activiteiten_maatregel_nr,percelen!DS$4,activiteiten_activiteit_voldoet_aan_voorwaarden,"J")&gt;0),DS$4,"")</f>
        <v/>
      </c>
      <c r="DT19" t="str">
        <f>IF(AND($A19="J",COUNTIFS(activiteiten_perceel,percelen!$AZ19,activiteiten_maatregel_nr,percelen!DT$4,activiteiten_activiteit_voldoet_aan_voorwaarden,"J")&gt;0),DT$4,"")</f>
        <v/>
      </c>
      <c r="DU19" t="str">
        <f>IF(AND($A19="J",COUNTIFS(activiteiten_perceel,percelen!$AZ19,activiteiten_maatregel_nr,percelen!DU$4,activiteiten_activiteit_voldoet_aan_voorwaarden,"J")&gt;0),DU$4,"")</f>
        <v/>
      </c>
      <c r="DV19" t="str">
        <f>IF(AND($A19="J",COUNTIFS(activiteiten_perceel,percelen!$AZ19,activiteiten_maatregel_nr,percelen!DV$4,activiteiten_activiteit_voldoet_aan_voorwaarden,"J")&gt;0),DV$4,"")</f>
        <v/>
      </c>
      <c r="DW19" t="str">
        <f>IF(AND($A19="J",COUNTIFS(activiteiten_perceel,percelen!$AZ19,activiteiten_maatregel_nr,percelen!DW$4,activiteiten_activiteit_voldoet_aan_voorwaarden,"J")&gt;0),DW$4,"")</f>
        <v/>
      </c>
      <c r="DX19" t="str">
        <f>IF(AND($A19="J",COUNTIFS(activiteiten_perceel,percelen!$AZ19,activiteiten_maatregel_nr,percelen!DX$4,activiteiten_activiteit_voldoet_aan_voorwaarden,"J")&gt;0),DX$4,"")</f>
        <v/>
      </c>
      <c r="DY19" t="str">
        <f>IF(AND($A19="J",COUNTIFS(activiteiten_perceel,percelen!$AZ19,activiteiten_maatregel_nr,percelen!DY$4,activiteiten_activiteit_voldoet_aan_voorwaarden,"J")&gt;0),DY$4,"")</f>
        <v/>
      </c>
      <c r="DZ19" t="str">
        <f>IF(AND($A19="J",COUNTIFS(activiteiten_perceel,percelen!$AZ19,activiteiten_maatregel_nr,percelen!DZ$4,activiteiten_activiteit_voldoet_aan_voorwaarden,"J")&gt;0),DZ$4,"")</f>
        <v/>
      </c>
      <c r="EA19" t="str">
        <f>IF(AND($A19="J",COUNTIFS(activiteiten_perceel,percelen!$AZ19,activiteiten_maatregel_nr,percelen!EA$4,activiteiten_activiteit_voldoet_aan_voorwaarden,"J")&gt;0),EA$4,"")</f>
        <v/>
      </c>
      <c r="EB19" t="str">
        <f>IF(AND($A19="J",COUNTIFS(activiteiten_perceel,percelen!$AZ19,activiteiten_maatregel_nr,percelen!EB$4,activiteiten_activiteit_voldoet_aan_voorwaarden,"J")&gt;0),EB$4,"")</f>
        <v/>
      </c>
      <c r="EC19" t="str">
        <f>IF(AND($A19="J",COUNTIFS(activiteiten_perceel,percelen!$AZ19,activiteiten_maatregel_nr,percelen!EC$4,activiteiten_activiteit_voldoet_aan_voorwaarden,"J")&gt;0),EC$4,"")</f>
        <v/>
      </c>
      <c r="ED19" t="str">
        <f>IF(AND($A19="J",COUNTIFS(activiteiten_perceel,percelen!$AZ19,activiteiten_maatregel_nr,percelen!ED$4,activiteiten_activiteit_voldoet_aan_voorwaarden,"J")&gt;0),ED$4,"")</f>
        <v/>
      </c>
      <c r="EE19" t="str">
        <f>IF(AND($A19="J",COUNTIFS(activiteiten_perceel,percelen!$AZ19,activiteiten_maatregel_nr,percelen!EE$4,activiteiten_activiteit_voldoet_aan_voorwaarden,"J")&gt;0),EE$4,"")</f>
        <v/>
      </c>
      <c r="EF19" t="str">
        <f>IF(AND($A19="J",COUNTIFS(activiteiten_perceel,percelen!$AZ19,activiteiten_maatregel_nr,percelen!EF$4,activiteiten_activiteit_voldoet_aan_voorwaarden,"J")&gt;0),EF$4,"")</f>
        <v/>
      </c>
      <c r="EG19" t="str">
        <f>IF(AND($A19="J",COUNTIFS(activiteiten_perceel,percelen!$AZ19,activiteiten_maatregel_nr,percelen!EG$4,activiteiten_activiteit_voldoet_aan_voorwaarden,"J")&gt;0),EG$4,"")</f>
        <v/>
      </c>
      <c r="EH19" t="str">
        <f>IF(AND($A19="J",COUNTIFS(activiteiten_perceel,percelen!$AZ19,activiteiten_maatregel_nr,percelen!EH$4,activiteiten_activiteit_voldoet_aan_voorwaarden,"J")&gt;0),EH$4,"")</f>
        <v/>
      </c>
      <c r="EI19" t="str">
        <f>IF(AND($A19="J",COUNTIFS(activiteiten_perceel,percelen!$AZ19,activiteiten_maatregel_nr,percelen!EI$4,activiteiten_activiteit_voldoet_aan_voorwaarden,"J")&gt;0),EI$4,"")</f>
        <v/>
      </c>
      <c r="EJ19">
        <f t="shared" si="101"/>
        <v>0</v>
      </c>
      <c r="EK19" t="str">
        <f t="shared" si="102"/>
        <v/>
      </c>
      <c r="EL19" t="str">
        <f t="shared" si="7"/>
        <v/>
      </c>
      <c r="EM19" t="str">
        <f t="shared" si="8"/>
        <v/>
      </c>
      <c r="EN19" t="str">
        <f t="shared" si="9"/>
        <v/>
      </c>
      <c r="EO19" t="str">
        <f t="shared" si="10"/>
        <v/>
      </c>
      <c r="EP19" t="str">
        <f t="shared" si="11"/>
        <v/>
      </c>
      <c r="EQ19" t="str">
        <f t="shared" si="12"/>
        <v/>
      </c>
      <c r="ER19" t="str">
        <f t="shared" si="13"/>
        <v/>
      </c>
      <c r="ES19" t="str">
        <f t="shared" si="14"/>
        <v/>
      </c>
      <c r="ET19" t="str">
        <f t="shared" si="15"/>
        <v/>
      </c>
      <c r="EU19" t="str">
        <f t="shared" si="16"/>
        <v/>
      </c>
      <c r="EV19" t="str">
        <f t="shared" si="17"/>
        <v/>
      </c>
      <c r="EW19" t="str">
        <f t="shared" si="103"/>
        <v>nvt</v>
      </c>
      <c r="EX19" t="str">
        <f t="shared" si="104"/>
        <v>nvt</v>
      </c>
      <c r="EY19" t="str">
        <f t="shared" si="105"/>
        <v>nvt</v>
      </c>
      <c r="EZ19" t="str">
        <f t="shared" si="106"/>
        <v>nvt</v>
      </c>
      <c r="FA19" t="str">
        <f t="shared" si="107"/>
        <v>nvt</v>
      </c>
      <c r="FB19" t="str">
        <f t="shared" si="108"/>
        <v>nvt</v>
      </c>
      <c r="FC19" t="str">
        <f t="shared" si="109"/>
        <v>nvt</v>
      </c>
      <c r="FD19" t="str">
        <f t="shared" si="110"/>
        <v>nvt</v>
      </c>
      <c r="FE19" t="str">
        <f>IF($EJ19=2,VLOOKUP(FD19,STAPELING!A:D,FE$1,0),"nvt")</f>
        <v>nvt</v>
      </c>
      <c r="FF19" t="str">
        <f t="shared" si="111"/>
        <v>nvt</v>
      </c>
      <c r="FG19" t="str">
        <f t="shared" si="112"/>
        <v>nvt</v>
      </c>
      <c r="FH19" t="str">
        <f t="shared" si="113"/>
        <v>nvt</v>
      </c>
      <c r="FI19" t="str">
        <f t="shared" si="114"/>
        <v>nvt</v>
      </c>
      <c r="FJ19" t="str">
        <f t="shared" si="115"/>
        <v>nvt</v>
      </c>
      <c r="FK19" t="str">
        <f t="shared" si="116"/>
        <v>nvt</v>
      </c>
      <c r="FL19" t="str">
        <f t="shared" si="117"/>
        <v>nvt</v>
      </c>
      <c r="FM19" t="str">
        <f t="shared" si="118"/>
        <v/>
      </c>
      <c r="FN19" t="str">
        <f>IF(ISERROR(VLOOKUP(FM19,STAPELING!I:AO,FN$1,0)),"N",VLOOKUP(FM19,STAPELING!I:AO,FN$1,0))</f>
        <v>J</v>
      </c>
      <c r="FO19" t="str">
        <f t="shared" si="119"/>
        <v>nvt</v>
      </c>
      <c r="FP19" t="str">
        <f t="shared" si="19"/>
        <v>nvt</v>
      </c>
      <c r="FQ19" t="str">
        <f t="shared" si="20"/>
        <v>nvt</v>
      </c>
      <c r="FR19" t="str">
        <f t="shared" si="21"/>
        <v>nvt</v>
      </c>
      <c r="FS19" t="str">
        <f t="shared" si="22"/>
        <v>nvt</v>
      </c>
      <c r="FT19" t="str">
        <f t="shared" si="23"/>
        <v>nvt</v>
      </c>
      <c r="FU19" t="str">
        <f t="shared" si="24"/>
        <v>nvt</v>
      </c>
      <c r="FV19" t="str">
        <f t="shared" si="25"/>
        <v>nvt</v>
      </c>
      <c r="FW19" t="str">
        <f t="shared" si="26"/>
        <v>nvt</v>
      </c>
      <c r="FX19" t="str">
        <f t="shared" si="27"/>
        <v>nvt</v>
      </c>
      <c r="FY19" t="str">
        <f t="shared" si="28"/>
        <v>nvt</v>
      </c>
      <c r="FZ19" t="str">
        <f t="shared" si="29"/>
        <v>nvt</v>
      </c>
      <c r="GA19" t="str">
        <f t="shared" si="30"/>
        <v>nvt</v>
      </c>
      <c r="GB19" t="str">
        <f>IF($EJ19&gt;2,IF(FO19="","zwart",VLOOKUP(FO19,STAPELING!J:AA,GB$1,0)),"nvt")</f>
        <v>nvt</v>
      </c>
      <c r="GC19" t="str">
        <f t="shared" si="120"/>
        <v>nvt</v>
      </c>
      <c r="GD19" t="str">
        <f t="shared" si="121"/>
        <v>nvt</v>
      </c>
      <c r="GE19" t="str">
        <f t="shared" si="122"/>
        <v>nvt</v>
      </c>
      <c r="GF19" t="str">
        <f t="shared" si="123"/>
        <v>nvt</v>
      </c>
      <c r="GG19" t="str">
        <f t="shared" si="124"/>
        <v>nvt</v>
      </c>
      <c r="GH19" t="str">
        <f t="shared" si="125"/>
        <v>nvt</v>
      </c>
      <c r="GI19" t="str">
        <f t="shared" si="126"/>
        <v>nvt</v>
      </c>
      <c r="GJ19" t="str">
        <f t="shared" si="127"/>
        <v>nvt</v>
      </c>
      <c r="GK19" t="str">
        <f t="shared" si="37"/>
        <v>nvt</v>
      </c>
      <c r="GL19" t="str">
        <f t="shared" si="38"/>
        <v>nvt</v>
      </c>
      <c r="GM19" t="str">
        <f t="shared" si="39"/>
        <v>nvt</v>
      </c>
      <c r="GN19" t="str">
        <f t="shared" si="40"/>
        <v>nvt</v>
      </c>
      <c r="GO19" t="str">
        <f t="shared" si="41"/>
        <v>nvt</v>
      </c>
      <c r="GP19" t="str">
        <f t="shared" si="42"/>
        <v>nvt</v>
      </c>
      <c r="GQ19" t="str">
        <f t="shared" si="43"/>
        <v>nvt</v>
      </c>
      <c r="GR19" t="str">
        <f t="shared" si="44"/>
        <v>nvt</v>
      </c>
      <c r="GS19" t="str">
        <f t="shared" si="45"/>
        <v>nvt</v>
      </c>
      <c r="GT19" t="str">
        <f t="shared" si="46"/>
        <v>nvt</v>
      </c>
      <c r="GU19" t="str">
        <f t="shared" si="47"/>
        <v>nvt</v>
      </c>
      <c r="GV19" t="str">
        <f t="shared" si="48"/>
        <v>nvt</v>
      </c>
      <c r="GW19" t="str">
        <f>IF($EJ19&gt;2,IF(GJ19="","zwart",VLOOKUP(GJ19,STAPELING!AB:AJ,GW$1,0)),"nvt")</f>
        <v>nvt</v>
      </c>
      <c r="GX19" t="str">
        <f t="shared" si="128"/>
        <v>nvt</v>
      </c>
      <c r="GY19" t="str">
        <f t="shared" si="129"/>
        <v>nvt</v>
      </c>
      <c r="GZ19" t="str">
        <f t="shared" si="130"/>
        <v>nvt</v>
      </c>
      <c r="HA19" t="str">
        <f t="shared" si="131"/>
        <v>nvt</v>
      </c>
      <c r="HB19" t="str">
        <f t="shared" si="132"/>
        <v>nvt</v>
      </c>
      <c r="HC19" t="str">
        <f t="shared" si="133"/>
        <v>nvt</v>
      </c>
      <c r="HD19" t="str">
        <f t="shared" si="134"/>
        <v>nvt</v>
      </c>
      <c r="HE19" t="str">
        <f t="shared" si="135"/>
        <v>nvt</v>
      </c>
      <c r="HF19" t="str">
        <f t="shared" si="136"/>
        <v>nvt</v>
      </c>
      <c r="HG19" t="str">
        <f t="shared" si="137"/>
        <v>nvt</v>
      </c>
      <c r="HH19" t="str">
        <f t="shared" si="138"/>
        <v>nvt</v>
      </c>
      <c r="HI19" t="str">
        <f t="shared" si="139"/>
        <v>nvt</v>
      </c>
      <c r="HJ19" t="str">
        <f t="shared" si="140"/>
        <v>nvt</v>
      </c>
      <c r="HK19" t="str">
        <f t="shared" si="141"/>
        <v>nvt</v>
      </c>
      <c r="HL19" t="str">
        <f t="shared" si="142"/>
        <v>nvt</v>
      </c>
      <c r="HM19" t="str">
        <f t="shared" si="60"/>
        <v>nvt</v>
      </c>
      <c r="HN19" t="str">
        <f t="shared" si="61"/>
        <v>nvt</v>
      </c>
      <c r="HO19" t="str">
        <f t="shared" si="62"/>
        <v>nvt</v>
      </c>
      <c r="HP19" t="str">
        <f t="shared" si="63"/>
        <v>nvt</v>
      </c>
      <c r="HQ19" t="str">
        <f t="shared" si="64"/>
        <v>nvt</v>
      </c>
      <c r="HR19" t="str">
        <f t="shared" si="65"/>
        <v>nvt</v>
      </c>
      <c r="HS19" t="str">
        <f t="shared" si="66"/>
        <v>nvt</v>
      </c>
      <c r="HT19" t="str">
        <f t="shared" si="67"/>
        <v>nvt</v>
      </c>
      <c r="HU19" t="str">
        <f t="shared" si="68"/>
        <v>nvt</v>
      </c>
      <c r="HV19" t="str">
        <f t="shared" si="69"/>
        <v>nvt</v>
      </c>
      <c r="HW19" t="str">
        <f t="shared" si="70"/>
        <v>nvt</v>
      </c>
      <c r="HX19" t="str">
        <f t="shared" si="71"/>
        <v>nvt</v>
      </c>
      <c r="HY19" t="str">
        <f>IF($EJ19&gt;2,IF(HL19="","zwart",VLOOKUP(HL19,STAPELING!AK:AN,HY$1,0)),"nvt")</f>
        <v>nvt</v>
      </c>
      <c r="HZ19" t="str">
        <f t="shared" si="143"/>
        <v>nvt</v>
      </c>
      <c r="IA19" t="str">
        <f t="shared" si="144"/>
        <v>nvt</v>
      </c>
      <c r="IB19" t="str">
        <f t="shared" si="145"/>
        <v>nvt</v>
      </c>
      <c r="IC19" t="str">
        <f t="shared" si="146"/>
        <v>nvt</v>
      </c>
      <c r="ID19" t="str">
        <f t="shared" si="147"/>
        <v>nvt</v>
      </c>
      <c r="IE19" t="str">
        <f t="shared" si="148"/>
        <v>nvt</v>
      </c>
      <c r="IF19" t="str">
        <f t="shared" si="149"/>
        <v>nvt</v>
      </c>
      <c r="IG19">
        <f t="shared" si="150"/>
        <v>0</v>
      </c>
      <c r="IH19">
        <f t="shared" si="151"/>
        <v>0</v>
      </c>
      <c r="II19">
        <f t="shared" si="152"/>
        <v>0</v>
      </c>
      <c r="IJ19">
        <f t="shared" si="153"/>
        <v>0</v>
      </c>
      <c r="IK19">
        <f t="shared" si="154"/>
        <v>0</v>
      </c>
      <c r="IL19">
        <f t="shared" si="155"/>
        <v>0</v>
      </c>
      <c r="IM19">
        <f t="shared" si="156"/>
        <v>0</v>
      </c>
      <c r="IN19">
        <f t="shared" si="157"/>
        <v>0</v>
      </c>
      <c r="IO19">
        <f t="shared" si="158"/>
        <v>0</v>
      </c>
      <c r="IP19">
        <f t="shared" si="159"/>
        <v>0</v>
      </c>
      <c r="IQ19">
        <f t="shared" si="160"/>
        <v>0</v>
      </c>
      <c r="IR19">
        <f t="shared" si="161"/>
        <v>0</v>
      </c>
      <c r="IS19">
        <f t="shared" si="162"/>
        <v>0</v>
      </c>
      <c r="IT19">
        <f t="shared" si="163"/>
        <v>0</v>
      </c>
      <c r="IU19" t="str">
        <f t="shared" si="164"/>
        <v>N</v>
      </c>
      <c r="IV19" t="str">
        <f t="shared" si="84"/>
        <v>N</v>
      </c>
      <c r="IW19" t="str">
        <f t="shared" si="165"/>
        <v>N</v>
      </c>
    </row>
    <row r="20" spans="1:257" x14ac:dyDescent="0.25">
      <c r="A20" t="str">
        <f>IF(ISERROR(VLOOKUP(E20,E$4:E19,1,0)),"J","N")</f>
        <v>N</v>
      </c>
      <c r="B20" s="8"/>
      <c r="C20" s="8"/>
      <c r="D20" s="25"/>
      <c r="E20" s="25" t="str">
        <f>IF(Invoer!B49="","",Invoer!B49)</f>
        <v/>
      </c>
      <c r="F20" s="25"/>
      <c r="G20" s="25"/>
      <c r="H20" s="25" t="str">
        <f>IF(AND($E20&lt;&gt;"",$A20="J"),Invoer!D49,"")</f>
        <v/>
      </c>
      <c r="I20" s="25"/>
      <c r="J20" s="26"/>
      <c r="K20" s="26" t="str">
        <f>IF(AND($E20&lt;&gt;"",$A20="J"),Invoer!L49,"")</f>
        <v/>
      </c>
      <c r="L20" s="26"/>
      <c r="M20" s="25"/>
      <c r="N20" s="152"/>
      <c r="O20" s="153"/>
      <c r="P20" s="25"/>
      <c r="Q20" s="25"/>
      <c r="R20" s="153"/>
      <c r="S20" s="154"/>
      <c r="T20" s="152"/>
      <c r="U20" s="153"/>
      <c r="V20" s="153"/>
      <c r="W20" s="59" t="str">
        <f>IF(AND($E20&lt;&gt;"",$A20="J",Invoer!R49&lt;&gt;""),VLOOKUP(Invoer!R49,NORM!$F$26:$H$29,3,0),"")</f>
        <v/>
      </c>
      <c r="X20" s="59"/>
      <c r="Y20" s="25" t="str">
        <f t="shared" si="85"/>
        <v/>
      </c>
      <c r="Z20" s="25"/>
      <c r="AA20" s="26" t="str">
        <f t="shared" si="86"/>
        <v/>
      </c>
      <c r="AB20" s="26"/>
      <c r="AC20" s="153"/>
      <c r="AD20" s="153"/>
      <c r="AE20" s="153"/>
      <c r="AF20" s="153"/>
      <c r="AG20" s="153"/>
      <c r="AH20" s="25"/>
      <c r="AI20" s="153"/>
      <c r="AJ20" s="153"/>
      <c r="AK20" s="153"/>
      <c r="AL20" s="153"/>
      <c r="AM20" s="25" t="str">
        <f>IF(AND($E20&lt;&gt;"",$A20="J"),IF(Invoer!X49="Ja","J",IF(Invoer!X49="Nee","N","")),"")</f>
        <v/>
      </c>
      <c r="AN20" s="153"/>
      <c r="AO20" s="153"/>
      <c r="AP20" s="153" t="s">
        <v>311</v>
      </c>
      <c r="AQ20" s="153" t="s">
        <v>311</v>
      </c>
      <c r="AR20" s="153" t="s">
        <v>312</v>
      </c>
      <c r="AS20" s="153" t="s">
        <v>312</v>
      </c>
      <c r="AT20" s="1" t="str">
        <f>IF(AND($E20&lt;&gt;"",$A20="J",Invoer!O49&lt;&gt;""),VLOOKUP(Invoer!O49,NORM!$F$31:$H$38,3,0),"")</f>
        <v/>
      </c>
      <c r="AU20" s="1"/>
      <c r="AV20" s="1" t="str">
        <f>IF(AND($E20&lt;&gt;"",$A20="J"),Invoer!AH49,"")</f>
        <v/>
      </c>
      <c r="AW20" s="1"/>
      <c r="AX20" s="1" t="str">
        <f t="shared" si="87"/>
        <v/>
      </c>
      <c r="AY20" s="1"/>
      <c r="AZ20" s="3" t="str">
        <f t="shared" si="88"/>
        <v/>
      </c>
      <c r="BA20" s="3" t="str">
        <f t="shared" si="89"/>
        <v/>
      </c>
      <c r="BB20" s="3" t="str">
        <f t="shared" si="90"/>
        <v>N</v>
      </c>
      <c r="BC20" s="3" t="str">
        <f t="shared" si="91"/>
        <v>N</v>
      </c>
      <c r="BD20" s="3" t="str">
        <f t="shared" si="92"/>
        <v/>
      </c>
      <c r="BE20" s="3">
        <f t="shared" si="166"/>
        <v>0</v>
      </c>
      <c r="BF20" s="3" t="str">
        <f t="shared" si="93"/>
        <v/>
      </c>
      <c r="BG20" s="3" t="str">
        <f t="shared" si="94"/>
        <v/>
      </c>
      <c r="BH20" s="3" t="str">
        <f t="shared" si="95"/>
        <v>N</v>
      </c>
      <c r="BI20" s="24" t="str">
        <f t="shared" si="96"/>
        <v/>
      </c>
      <c r="BJ20" s="24" t="str">
        <f>IF(ISERROR(VLOOKUP($BD20,LOV_GWSGRP!A:A,1,0)),"N","J")</f>
        <v>N</v>
      </c>
      <c r="BK20" s="24" t="str">
        <f>IF(ISERROR(VLOOKUP($BD20,LOV_GWSGRP!D:D,1,0)),"N","J")</f>
        <v>N</v>
      </c>
      <c r="BL20" s="24" t="str">
        <f>IF(ISERROR(VLOOKUP($BD20,LOV_GWSGRP!G:G,1,0)),"N","J")</f>
        <v>N</v>
      </c>
      <c r="BM20" s="24" t="str">
        <f>IF(ISERROR(VLOOKUP($BD20,LOV_GWSGRP!M:M,1,0)),"N","J")</f>
        <v>N</v>
      </c>
      <c r="BN20" s="24" t="str">
        <f>IF(ISERROR(VLOOKUP($BD20,LOV_GWSGRP!P:P,1,0)),"N","J")</f>
        <v>N</v>
      </c>
      <c r="BO20" s="24" t="str">
        <f>IF(ISERROR(VLOOKUP($BD20,LOV_GWSGRP!S:S,1,0)),"N","J")</f>
        <v>N</v>
      </c>
      <c r="BP20" s="24" t="str">
        <f>IF(ISERROR(VLOOKUP($BD20,LOV_GWSGRP!V:V,1,0)),"N","J")</f>
        <v>N</v>
      </c>
      <c r="BQ20" s="24" t="str">
        <f>IF(ISERROR(VLOOKUP($BD20,LOV_GWSGRP!Y:Y,1,0)),"N","J")</f>
        <v>N</v>
      </c>
      <c r="BR20" s="24" t="str">
        <f>IF(ISERROR(VLOOKUP($BD20,LOV_GWSGRP!AB:AB,1,0)),"N","J")</f>
        <v>N</v>
      </c>
      <c r="BS20" s="24" t="str">
        <f>IF(ISERROR(VLOOKUP($BD20,LOV_GWSGRP!AE:AE,1,0)),"N","J")</f>
        <v>N</v>
      </c>
      <c r="BT20" s="24" t="str">
        <f>IF(ISERROR(VLOOKUP($BD20,LOV_GWSGRP!AH:AH,1,0)),"N","J")</f>
        <v>N</v>
      </c>
      <c r="BU20" s="24" t="str">
        <f>IF(ISERROR(VLOOKUP($BD20,LOV_GWSGRP!CJ:CJ,1,0)),"N","J")</f>
        <v>N</v>
      </c>
      <c r="BV20" s="24" t="str">
        <f>IF(ISERROR(VLOOKUP($BD20,LOV_GWSGRP!AN:AN,1,0)),"N","J")</f>
        <v>N</v>
      </c>
      <c r="BW20" s="24" t="str">
        <f>IF(ISERROR(VLOOKUP($BD20,LOV_GWSGRP!AQ:AQ,1,0)),"N","J")</f>
        <v>N</v>
      </c>
      <c r="BX20" s="24" t="str">
        <f>IF(ISERROR(VLOOKUP($BD20,LOV_GWSGRP!AT:AT,1,0)),"N","J")</f>
        <v>N</v>
      </c>
      <c r="BY20" s="24" t="str">
        <f>IF(ISERROR(VLOOKUP($BD20,LOV_GWSGRP!AW:AW,1,0)),"N","J")</f>
        <v>N</v>
      </c>
      <c r="BZ20" s="24" t="str">
        <f>IF(ISERROR(VLOOKUP($BD20,LOV_GWSGRP!AZ:AZ,1,0)),"N","J")</f>
        <v>N</v>
      </c>
      <c r="CA20" s="24" t="str">
        <f>IF(ISERROR(VLOOKUP($BD20,LOV_GWSGRP!BC:BC,1,0)),"N","J")</f>
        <v>N</v>
      </c>
      <c r="CB20" s="24" t="str">
        <f>IF(ISERROR(VLOOKUP($BD20,LOV_GWSGRP!BF:BF,1,0)),"N","J")</f>
        <v>N</v>
      </c>
      <c r="CC20" s="24" t="str">
        <f>IF(ISERROR(VLOOKUP($BD20,LOV_GWSGRP!BI:BI,1,0)),"N","J")</f>
        <v>N</v>
      </c>
      <c r="CD20" s="24" t="str">
        <f>IF(ISERROR(VLOOKUP($BD20,LOV_GWSGRP!J:J,1,0)),"N","J")</f>
        <v>N</v>
      </c>
      <c r="CE20" s="24" t="str">
        <f>IF(ISERROR(VLOOKUP($BD20,LOV_GWSGRP!BL:BL,1,0)),"N","J")</f>
        <v>N</v>
      </c>
      <c r="CF20" s="24"/>
      <c r="CG20" s="24" t="str">
        <f>IF(ISERROR(VLOOKUP($BD20,LOV_GWSGRP!BO:BO,1,0)),"N","J")</f>
        <v>N</v>
      </c>
      <c r="CH20" s="24" t="str">
        <f t="shared" si="97"/>
        <v>N</v>
      </c>
      <c r="CI20" s="24" t="str">
        <f>IF(ISERROR(VLOOKUP($BD20,GEWASCODE_GLMC8!F:F,1,0)),"N","J")</f>
        <v>N</v>
      </c>
      <c r="CJ20" s="24" t="str">
        <f>IF(COUNTIF($CI20:CI20,"J")&gt;0,"N",IF(ISERROR(VLOOKUP($BD20,GEWASCODE_GLMC8!G:G,1,0)),"N","J"))</f>
        <v>N</v>
      </c>
      <c r="CK20" s="24" t="str">
        <f>IF(COUNTIF($CI20:CJ20,"J")&gt;0,"N",IF(ISERROR(VLOOKUP($BD20,GEWASCODE_GLMC8!H:H,1,0)),"N","J"))</f>
        <v>N</v>
      </c>
      <c r="CL20" s="24" t="str">
        <f>IF(COUNTIF($CI20:CK20,"J")&gt;0,"N",IF(ISERROR(VLOOKUP($BD20,GEWASCODE_GLMC8!I:I,1,0)),"N","J"))</f>
        <v>N</v>
      </c>
      <c r="CM20" s="24" t="str">
        <f>IF(COUNTIF($CI20:CL20,"J")&gt;0,"N",IF(ISERROR(VLOOKUP($BD20,GEWASCODE_GLMC8!J:J,1,0)),"N","J"))</f>
        <v>N</v>
      </c>
      <c r="CN20" s="24" t="str">
        <f>IF(COUNTIF($CI20:CM20,"J")&gt;0,"N",IF(ISERROR(VLOOKUP($BD20,GEWASCODE_GLMC8!K:K,1,0)),"N","J"))</f>
        <v>N</v>
      </c>
      <c r="CO20" s="24" t="str">
        <f>IF(COUNTIF($CI20:CN20,"J")&gt;0,"N",IF(ISERROR(VLOOKUP($BD20,GEWASCODE_GLMC8!L:L,1,0)),"N","J"))</f>
        <v>N</v>
      </c>
      <c r="CP20" s="24" t="str">
        <f>IF(COUNTIF($CI20:CO20,"J")&gt;0,"N",IF(ISERROR(VLOOKUP($BD20,GEWASCODE_GLMC8!M:M,1,0)),"N","J"))</f>
        <v>N</v>
      </c>
      <c r="CQ20" s="24" t="str">
        <f>IF(COUNTIF($CI20:CP20,"J")&gt;0,"N",IF(ISERROR(VLOOKUP($BD20,GEWASCODE_GLMC8!N:N,1,0)),"N","J"))</f>
        <v>N</v>
      </c>
      <c r="CR20" s="24" t="str">
        <f>IF(COUNTIF($CI20:CQ20,"J")&gt;0,"N",IF(ISERROR(VLOOKUP($BD20,GEWASCODE_GLMC8!O:O,1,0)),"N","J"))</f>
        <v>N</v>
      </c>
      <c r="CS20" s="24" t="str">
        <f>IF(COUNTIF($CI20:CR20,"J")&gt;0,"N",IF(ISERROR(VLOOKUP($BD20,GEWASCODE_GLMC8!P:P,1,0)),"N","J"))</f>
        <v>N</v>
      </c>
      <c r="CT20" s="24" t="str">
        <f>IF(COUNTIF($CI20:CS20,"J")&gt;0,"N",IF(ISERROR(VLOOKUP($BD20,GEWASCODE_GLMC8!Q:Q,1,0)),"N","J"))</f>
        <v>N</v>
      </c>
      <c r="CU20" s="24" t="str">
        <f>IF(COUNTIF($CI20:CT20,"J")&gt;0,"N",IF(ISERROR(VLOOKUP($BD20,GEWASCODE_GLMC8!R:R,1,0)),"N","J"))</f>
        <v>N</v>
      </c>
      <c r="CV20" s="24" t="str">
        <f>IF(COUNTIF($CI20:CU20,"J")&gt;0,"N",IF(ISERROR(VLOOKUP($BD20,GEWASCODE_GLMC8!S:S,1,0)),"N","J"))</f>
        <v>N</v>
      </c>
      <c r="CW20" s="24" t="str">
        <f>IF(COUNTIF($CI20:CV20,"J")&gt;0,"N",IF(ISERROR(VLOOKUP($BD20,GEWASCODE_GLMC8!T:T,1,0)),"N","J"))</f>
        <v>N</v>
      </c>
      <c r="CX20" s="24" t="str">
        <f>IF(COUNTIF($CI20:CW20,"J")&gt;0,"N",IF(ISERROR(VLOOKUP($BD20,GEWASCODE_GLMC8!U:U,1,0)),"N","J"))</f>
        <v>N</v>
      </c>
      <c r="CY20" s="24" t="str">
        <f>IF(COUNTIF($CI20:CX20,"J")&gt;0,"N",IF(ISERROR(VLOOKUP($BD20,GEWASCODE_GLMC8!V:V,1,0)),"N","J"))</f>
        <v>N</v>
      </c>
      <c r="CZ20" s="24" t="str">
        <f>IF(COUNTIF($CI20:CY20,"J")&gt;0,"N",IF(ISERROR(VLOOKUP($BD20,GEWASCODE_GLMC8!W:W,1,0)),"N","J"))</f>
        <v>N</v>
      </c>
      <c r="DA20" s="24" t="str">
        <f>IF(COUNTIF($CI20:CZ20,"J")&gt;0,"N",IF(ISERROR(VLOOKUP($BD20,GEWASCODE_GLMC8!X:X,1,0)),"N","J"))</f>
        <v>N</v>
      </c>
      <c r="DB20" s="24" t="str">
        <f>IF(COUNTIF($CI20:DA20,"J")&gt;0,"N",IF(ISERROR(VLOOKUP($BD20,GEWASCODE_GLMC8!Y:Y,1,0)),"N","J"))</f>
        <v>N</v>
      </c>
      <c r="DC20" s="24" t="str">
        <f>IF(COUNTIF($CI20:DB20,"J")&gt;0,"N",IF(ISERROR(VLOOKUP($BD20,GEWASCODE_GLMC8!Z:Z,1,0)),"N","J"))</f>
        <v>N</v>
      </c>
      <c r="DD20" s="24" t="str">
        <f t="shared" si="98"/>
        <v>N</v>
      </c>
      <c r="DE20" s="3" t="str">
        <f t="shared" si="1"/>
        <v>N</v>
      </c>
      <c r="DF20" s="3" t="str">
        <f t="shared" si="2"/>
        <v>N</v>
      </c>
      <c r="DG20" s="3" t="str">
        <f t="shared" si="99"/>
        <v>N</v>
      </c>
      <c r="DH20" s="3" t="str">
        <f t="shared" si="100"/>
        <v>N</v>
      </c>
      <c r="DI20" s="3" t="str">
        <f t="shared" si="3"/>
        <v>N</v>
      </c>
      <c r="DJ20" s="3" t="str">
        <f t="shared" si="4"/>
        <v>N</v>
      </c>
      <c r="DK20" s="3">
        <f>0</f>
        <v>0</v>
      </c>
      <c r="DL20" s="3" t="str">
        <f t="shared" si="5"/>
        <v>N</v>
      </c>
      <c r="DM20" s="3" t="str">
        <f t="shared" si="6"/>
        <v>N</v>
      </c>
      <c r="DN20" t="str">
        <f>IF(AND($A20="J",COUNTIFS(activiteiten_perceel,percelen!$AZ20,activiteiten_maatregel_nr,percelen!DN$4,activiteiten_activiteit_voldoet_aan_voorwaarden,"J")&gt;0),DN$4,"")</f>
        <v/>
      </c>
      <c r="DO20" t="str">
        <f>IF(AND($A20="J",COUNTIFS(activiteiten_perceel,percelen!$AZ20,activiteiten_maatregel_nr,percelen!DO$4,activiteiten_activiteit_voldoet_aan_voorwaarden,"J")&gt;0),DO$4,"")</f>
        <v/>
      </c>
      <c r="DP20" t="str">
        <f>IF(AND($A20="J",COUNTIFS(activiteiten_perceel,percelen!$AZ20,activiteiten_maatregel_nr,percelen!DP$4,activiteiten_activiteit_voldoet_aan_voorwaarden,"J")&gt;0),DP$4,"")</f>
        <v/>
      </c>
      <c r="DQ20" t="str">
        <f>IF(AND($A20="J",COUNTIFS(activiteiten_perceel,percelen!$AZ20,activiteiten_maatregel_nr,percelen!DQ$4,activiteiten_activiteit_voldoet_aan_voorwaarden,"J")&gt;0),DQ$4,"")</f>
        <v/>
      </c>
      <c r="DR20" t="str">
        <f>IF(AND($A20="J",COUNTIFS(activiteiten_perceel,percelen!$AZ20,activiteiten_maatregel_nr,percelen!DR$4,activiteiten_activiteit_voldoet_aan_voorwaarden,"J")&gt;0),DR$4,"")</f>
        <v/>
      </c>
      <c r="DS20" t="str">
        <f>IF(AND($A20="J",COUNTIFS(activiteiten_perceel,percelen!$AZ20,activiteiten_maatregel_nr,percelen!DS$4,activiteiten_activiteit_voldoet_aan_voorwaarden,"J")&gt;0),DS$4,"")</f>
        <v/>
      </c>
      <c r="DT20" t="str">
        <f>IF(AND($A20="J",COUNTIFS(activiteiten_perceel,percelen!$AZ20,activiteiten_maatregel_nr,percelen!DT$4,activiteiten_activiteit_voldoet_aan_voorwaarden,"J")&gt;0),DT$4,"")</f>
        <v/>
      </c>
      <c r="DU20" t="str">
        <f>IF(AND($A20="J",COUNTIFS(activiteiten_perceel,percelen!$AZ20,activiteiten_maatregel_nr,percelen!DU$4,activiteiten_activiteit_voldoet_aan_voorwaarden,"J")&gt;0),DU$4,"")</f>
        <v/>
      </c>
      <c r="DV20" t="str">
        <f>IF(AND($A20="J",COUNTIFS(activiteiten_perceel,percelen!$AZ20,activiteiten_maatregel_nr,percelen!DV$4,activiteiten_activiteit_voldoet_aan_voorwaarden,"J")&gt;0),DV$4,"")</f>
        <v/>
      </c>
      <c r="DW20" t="str">
        <f>IF(AND($A20="J",COUNTIFS(activiteiten_perceel,percelen!$AZ20,activiteiten_maatregel_nr,percelen!DW$4,activiteiten_activiteit_voldoet_aan_voorwaarden,"J")&gt;0),DW$4,"")</f>
        <v/>
      </c>
      <c r="DX20" t="str">
        <f>IF(AND($A20="J",COUNTIFS(activiteiten_perceel,percelen!$AZ20,activiteiten_maatregel_nr,percelen!DX$4,activiteiten_activiteit_voldoet_aan_voorwaarden,"J")&gt;0),DX$4,"")</f>
        <v/>
      </c>
      <c r="DY20" t="str">
        <f>IF(AND($A20="J",COUNTIFS(activiteiten_perceel,percelen!$AZ20,activiteiten_maatregel_nr,percelen!DY$4,activiteiten_activiteit_voldoet_aan_voorwaarden,"J")&gt;0),DY$4,"")</f>
        <v/>
      </c>
      <c r="DZ20" t="str">
        <f>IF(AND($A20="J",COUNTIFS(activiteiten_perceel,percelen!$AZ20,activiteiten_maatregel_nr,percelen!DZ$4,activiteiten_activiteit_voldoet_aan_voorwaarden,"J")&gt;0),DZ$4,"")</f>
        <v/>
      </c>
      <c r="EA20" t="str">
        <f>IF(AND($A20="J",COUNTIFS(activiteiten_perceel,percelen!$AZ20,activiteiten_maatregel_nr,percelen!EA$4,activiteiten_activiteit_voldoet_aan_voorwaarden,"J")&gt;0),EA$4,"")</f>
        <v/>
      </c>
      <c r="EB20" t="str">
        <f>IF(AND($A20="J",COUNTIFS(activiteiten_perceel,percelen!$AZ20,activiteiten_maatregel_nr,percelen!EB$4,activiteiten_activiteit_voldoet_aan_voorwaarden,"J")&gt;0),EB$4,"")</f>
        <v/>
      </c>
      <c r="EC20" t="str">
        <f>IF(AND($A20="J",COUNTIFS(activiteiten_perceel,percelen!$AZ20,activiteiten_maatregel_nr,percelen!EC$4,activiteiten_activiteit_voldoet_aan_voorwaarden,"J")&gt;0),EC$4,"")</f>
        <v/>
      </c>
      <c r="ED20" t="str">
        <f>IF(AND($A20="J",COUNTIFS(activiteiten_perceel,percelen!$AZ20,activiteiten_maatregel_nr,percelen!ED$4,activiteiten_activiteit_voldoet_aan_voorwaarden,"J")&gt;0),ED$4,"")</f>
        <v/>
      </c>
      <c r="EE20" t="str">
        <f>IF(AND($A20="J",COUNTIFS(activiteiten_perceel,percelen!$AZ20,activiteiten_maatregel_nr,percelen!EE$4,activiteiten_activiteit_voldoet_aan_voorwaarden,"J")&gt;0),EE$4,"")</f>
        <v/>
      </c>
      <c r="EF20" t="str">
        <f>IF(AND($A20="J",COUNTIFS(activiteiten_perceel,percelen!$AZ20,activiteiten_maatregel_nr,percelen!EF$4,activiteiten_activiteit_voldoet_aan_voorwaarden,"J")&gt;0),EF$4,"")</f>
        <v/>
      </c>
      <c r="EG20" t="str">
        <f>IF(AND($A20="J",COUNTIFS(activiteiten_perceel,percelen!$AZ20,activiteiten_maatregel_nr,percelen!EG$4,activiteiten_activiteit_voldoet_aan_voorwaarden,"J")&gt;0),EG$4,"")</f>
        <v/>
      </c>
      <c r="EH20" t="str">
        <f>IF(AND($A20="J",COUNTIFS(activiteiten_perceel,percelen!$AZ20,activiteiten_maatregel_nr,percelen!EH$4,activiteiten_activiteit_voldoet_aan_voorwaarden,"J")&gt;0),EH$4,"")</f>
        <v/>
      </c>
      <c r="EI20" t="str">
        <f>IF(AND($A20="J",COUNTIFS(activiteiten_perceel,percelen!$AZ20,activiteiten_maatregel_nr,percelen!EI$4,activiteiten_activiteit_voldoet_aan_voorwaarden,"J")&gt;0),EI$4,"")</f>
        <v/>
      </c>
      <c r="EJ20">
        <f t="shared" si="101"/>
        <v>0</v>
      </c>
      <c r="EK20" t="str">
        <f t="shared" si="102"/>
        <v/>
      </c>
      <c r="EL20" t="str">
        <f t="shared" si="7"/>
        <v/>
      </c>
      <c r="EM20" t="str">
        <f t="shared" si="8"/>
        <v/>
      </c>
      <c r="EN20" t="str">
        <f t="shared" si="9"/>
        <v/>
      </c>
      <c r="EO20" t="str">
        <f t="shared" si="10"/>
        <v/>
      </c>
      <c r="EP20" t="str">
        <f t="shared" si="11"/>
        <v/>
      </c>
      <c r="EQ20" t="str">
        <f t="shared" si="12"/>
        <v/>
      </c>
      <c r="ER20" t="str">
        <f t="shared" si="13"/>
        <v/>
      </c>
      <c r="ES20" t="str">
        <f t="shared" si="14"/>
        <v/>
      </c>
      <c r="ET20" t="str">
        <f t="shared" si="15"/>
        <v/>
      </c>
      <c r="EU20" t="str">
        <f t="shared" si="16"/>
        <v/>
      </c>
      <c r="EV20" t="str">
        <f t="shared" si="17"/>
        <v/>
      </c>
      <c r="EW20" t="str">
        <f t="shared" si="103"/>
        <v>nvt</v>
      </c>
      <c r="EX20" t="str">
        <f t="shared" si="104"/>
        <v>nvt</v>
      </c>
      <c r="EY20" t="str">
        <f t="shared" si="105"/>
        <v>nvt</v>
      </c>
      <c r="EZ20" t="str">
        <f t="shared" si="106"/>
        <v>nvt</v>
      </c>
      <c r="FA20" t="str">
        <f t="shared" si="107"/>
        <v>nvt</v>
      </c>
      <c r="FB20" t="str">
        <f t="shared" si="108"/>
        <v>nvt</v>
      </c>
      <c r="FC20" t="str">
        <f t="shared" si="109"/>
        <v>nvt</v>
      </c>
      <c r="FD20" t="str">
        <f t="shared" si="110"/>
        <v>nvt</v>
      </c>
      <c r="FE20" t="str">
        <f>IF($EJ20=2,VLOOKUP(FD20,STAPELING!A:D,FE$1,0),"nvt")</f>
        <v>nvt</v>
      </c>
      <c r="FF20" t="str">
        <f t="shared" si="111"/>
        <v>nvt</v>
      </c>
      <c r="FG20" t="str">
        <f t="shared" si="112"/>
        <v>nvt</v>
      </c>
      <c r="FH20" t="str">
        <f t="shared" si="113"/>
        <v>nvt</v>
      </c>
      <c r="FI20" t="str">
        <f t="shared" si="114"/>
        <v>nvt</v>
      </c>
      <c r="FJ20" t="str">
        <f t="shared" si="115"/>
        <v>nvt</v>
      </c>
      <c r="FK20" t="str">
        <f t="shared" si="116"/>
        <v>nvt</v>
      </c>
      <c r="FL20" t="str">
        <f t="shared" si="117"/>
        <v>nvt</v>
      </c>
      <c r="FM20" t="str">
        <f t="shared" si="118"/>
        <v/>
      </c>
      <c r="FN20" t="str">
        <f>IF(ISERROR(VLOOKUP(FM20,STAPELING!I:AO,FN$1,0)),"N",VLOOKUP(FM20,STAPELING!I:AO,FN$1,0))</f>
        <v>J</v>
      </c>
      <c r="FO20" t="str">
        <f t="shared" si="119"/>
        <v>nvt</v>
      </c>
      <c r="FP20" t="str">
        <f t="shared" si="19"/>
        <v>nvt</v>
      </c>
      <c r="FQ20" t="str">
        <f t="shared" si="20"/>
        <v>nvt</v>
      </c>
      <c r="FR20" t="str">
        <f t="shared" si="21"/>
        <v>nvt</v>
      </c>
      <c r="FS20" t="str">
        <f t="shared" si="22"/>
        <v>nvt</v>
      </c>
      <c r="FT20" t="str">
        <f t="shared" si="23"/>
        <v>nvt</v>
      </c>
      <c r="FU20" t="str">
        <f t="shared" si="24"/>
        <v>nvt</v>
      </c>
      <c r="FV20" t="str">
        <f t="shared" si="25"/>
        <v>nvt</v>
      </c>
      <c r="FW20" t="str">
        <f t="shared" si="26"/>
        <v>nvt</v>
      </c>
      <c r="FX20" t="str">
        <f t="shared" si="27"/>
        <v>nvt</v>
      </c>
      <c r="FY20" t="str">
        <f t="shared" si="28"/>
        <v>nvt</v>
      </c>
      <c r="FZ20" t="str">
        <f t="shared" si="29"/>
        <v>nvt</v>
      </c>
      <c r="GA20" t="str">
        <f t="shared" si="30"/>
        <v>nvt</v>
      </c>
      <c r="GB20" t="str">
        <f>IF($EJ20&gt;2,IF(FO20="","zwart",VLOOKUP(FO20,STAPELING!J:AA,GB$1,0)),"nvt")</f>
        <v>nvt</v>
      </c>
      <c r="GC20" t="str">
        <f t="shared" si="120"/>
        <v>nvt</v>
      </c>
      <c r="GD20" t="str">
        <f t="shared" si="121"/>
        <v>nvt</v>
      </c>
      <c r="GE20" t="str">
        <f t="shared" si="122"/>
        <v>nvt</v>
      </c>
      <c r="GF20" t="str">
        <f t="shared" si="123"/>
        <v>nvt</v>
      </c>
      <c r="GG20" t="str">
        <f t="shared" si="124"/>
        <v>nvt</v>
      </c>
      <c r="GH20" t="str">
        <f t="shared" si="125"/>
        <v>nvt</v>
      </c>
      <c r="GI20" t="str">
        <f t="shared" si="126"/>
        <v>nvt</v>
      </c>
      <c r="GJ20" t="str">
        <f t="shared" si="127"/>
        <v>nvt</v>
      </c>
      <c r="GK20" t="str">
        <f t="shared" si="37"/>
        <v>nvt</v>
      </c>
      <c r="GL20" t="str">
        <f t="shared" si="38"/>
        <v>nvt</v>
      </c>
      <c r="GM20" t="str">
        <f t="shared" si="39"/>
        <v>nvt</v>
      </c>
      <c r="GN20" t="str">
        <f t="shared" si="40"/>
        <v>nvt</v>
      </c>
      <c r="GO20" t="str">
        <f t="shared" si="41"/>
        <v>nvt</v>
      </c>
      <c r="GP20" t="str">
        <f t="shared" si="42"/>
        <v>nvt</v>
      </c>
      <c r="GQ20" t="str">
        <f t="shared" si="43"/>
        <v>nvt</v>
      </c>
      <c r="GR20" t="str">
        <f t="shared" si="44"/>
        <v>nvt</v>
      </c>
      <c r="GS20" t="str">
        <f t="shared" si="45"/>
        <v>nvt</v>
      </c>
      <c r="GT20" t="str">
        <f t="shared" si="46"/>
        <v>nvt</v>
      </c>
      <c r="GU20" t="str">
        <f t="shared" si="47"/>
        <v>nvt</v>
      </c>
      <c r="GV20" t="str">
        <f t="shared" si="48"/>
        <v>nvt</v>
      </c>
      <c r="GW20" t="str">
        <f>IF($EJ20&gt;2,IF(GJ20="","zwart",VLOOKUP(GJ20,STAPELING!AB:AJ,GW$1,0)),"nvt")</f>
        <v>nvt</v>
      </c>
      <c r="GX20" t="str">
        <f t="shared" si="128"/>
        <v>nvt</v>
      </c>
      <c r="GY20" t="str">
        <f t="shared" si="129"/>
        <v>nvt</v>
      </c>
      <c r="GZ20" t="str">
        <f t="shared" si="130"/>
        <v>nvt</v>
      </c>
      <c r="HA20" t="str">
        <f t="shared" si="131"/>
        <v>nvt</v>
      </c>
      <c r="HB20" t="str">
        <f t="shared" si="132"/>
        <v>nvt</v>
      </c>
      <c r="HC20" t="str">
        <f t="shared" si="133"/>
        <v>nvt</v>
      </c>
      <c r="HD20" t="str">
        <f t="shared" si="134"/>
        <v>nvt</v>
      </c>
      <c r="HE20" t="str">
        <f t="shared" si="135"/>
        <v>nvt</v>
      </c>
      <c r="HF20" t="str">
        <f t="shared" si="136"/>
        <v>nvt</v>
      </c>
      <c r="HG20" t="str">
        <f t="shared" si="137"/>
        <v>nvt</v>
      </c>
      <c r="HH20" t="str">
        <f t="shared" si="138"/>
        <v>nvt</v>
      </c>
      <c r="HI20" t="str">
        <f t="shared" si="139"/>
        <v>nvt</v>
      </c>
      <c r="HJ20" t="str">
        <f t="shared" si="140"/>
        <v>nvt</v>
      </c>
      <c r="HK20" t="str">
        <f t="shared" si="141"/>
        <v>nvt</v>
      </c>
      <c r="HL20" t="str">
        <f t="shared" si="142"/>
        <v>nvt</v>
      </c>
      <c r="HM20" t="str">
        <f t="shared" si="60"/>
        <v>nvt</v>
      </c>
      <c r="HN20" t="str">
        <f t="shared" si="61"/>
        <v>nvt</v>
      </c>
      <c r="HO20" t="str">
        <f t="shared" si="62"/>
        <v>nvt</v>
      </c>
      <c r="HP20" t="str">
        <f t="shared" si="63"/>
        <v>nvt</v>
      </c>
      <c r="HQ20" t="str">
        <f t="shared" si="64"/>
        <v>nvt</v>
      </c>
      <c r="HR20" t="str">
        <f t="shared" si="65"/>
        <v>nvt</v>
      </c>
      <c r="HS20" t="str">
        <f t="shared" si="66"/>
        <v>nvt</v>
      </c>
      <c r="HT20" t="str">
        <f t="shared" si="67"/>
        <v>nvt</v>
      </c>
      <c r="HU20" t="str">
        <f t="shared" si="68"/>
        <v>nvt</v>
      </c>
      <c r="HV20" t="str">
        <f t="shared" si="69"/>
        <v>nvt</v>
      </c>
      <c r="HW20" t="str">
        <f t="shared" si="70"/>
        <v>nvt</v>
      </c>
      <c r="HX20" t="str">
        <f t="shared" si="71"/>
        <v>nvt</v>
      </c>
      <c r="HY20" t="str">
        <f>IF($EJ20&gt;2,IF(HL20="","zwart",VLOOKUP(HL20,STAPELING!AK:AN,HY$1,0)),"nvt")</f>
        <v>nvt</v>
      </c>
      <c r="HZ20" t="str">
        <f t="shared" si="143"/>
        <v>nvt</v>
      </c>
      <c r="IA20" t="str">
        <f t="shared" si="144"/>
        <v>nvt</v>
      </c>
      <c r="IB20" t="str">
        <f t="shared" si="145"/>
        <v>nvt</v>
      </c>
      <c r="IC20" t="str">
        <f t="shared" si="146"/>
        <v>nvt</v>
      </c>
      <c r="ID20" t="str">
        <f t="shared" si="147"/>
        <v>nvt</v>
      </c>
      <c r="IE20" t="str">
        <f t="shared" si="148"/>
        <v>nvt</v>
      </c>
      <c r="IF20" t="str">
        <f t="shared" si="149"/>
        <v>nvt</v>
      </c>
      <c r="IG20">
        <f t="shared" si="150"/>
        <v>0</v>
      </c>
      <c r="IH20">
        <f t="shared" si="151"/>
        <v>0</v>
      </c>
      <c r="II20">
        <f t="shared" si="152"/>
        <v>0</v>
      </c>
      <c r="IJ20">
        <f t="shared" si="153"/>
        <v>0</v>
      </c>
      <c r="IK20">
        <f t="shared" si="154"/>
        <v>0</v>
      </c>
      <c r="IL20">
        <f t="shared" si="155"/>
        <v>0</v>
      </c>
      <c r="IM20">
        <f t="shared" si="156"/>
        <v>0</v>
      </c>
      <c r="IN20">
        <f t="shared" si="157"/>
        <v>0</v>
      </c>
      <c r="IO20">
        <f t="shared" si="158"/>
        <v>0</v>
      </c>
      <c r="IP20">
        <f t="shared" si="159"/>
        <v>0</v>
      </c>
      <c r="IQ20">
        <f t="shared" si="160"/>
        <v>0</v>
      </c>
      <c r="IR20">
        <f t="shared" si="161"/>
        <v>0</v>
      </c>
      <c r="IS20">
        <f t="shared" si="162"/>
        <v>0</v>
      </c>
      <c r="IT20">
        <f t="shared" si="163"/>
        <v>0</v>
      </c>
      <c r="IU20" t="str">
        <f t="shared" si="164"/>
        <v>N</v>
      </c>
      <c r="IV20" t="str">
        <f t="shared" si="84"/>
        <v>N</v>
      </c>
      <c r="IW20" t="str">
        <f t="shared" si="165"/>
        <v>N</v>
      </c>
    </row>
    <row r="21" spans="1:257" x14ac:dyDescent="0.25">
      <c r="A21" t="str">
        <f>IF(ISERROR(VLOOKUP(E21,E$4:E20,1,0)),"J","N")</f>
        <v>N</v>
      </c>
      <c r="B21" s="8"/>
      <c r="C21" s="8"/>
      <c r="D21" s="25"/>
      <c r="E21" s="25" t="str">
        <f>IF(Invoer!B50="","",Invoer!B50)</f>
        <v/>
      </c>
      <c r="F21" s="25"/>
      <c r="G21" s="25"/>
      <c r="H21" s="25" t="str">
        <f>IF(AND($E21&lt;&gt;"",$A21="J"),Invoer!D50,"")</f>
        <v/>
      </c>
      <c r="I21" s="25"/>
      <c r="J21" s="26"/>
      <c r="K21" s="26" t="str">
        <f>IF(AND($E21&lt;&gt;"",$A21="J"),Invoer!L50,"")</f>
        <v/>
      </c>
      <c r="L21" s="26"/>
      <c r="M21" s="25"/>
      <c r="N21" s="152"/>
      <c r="O21" s="153"/>
      <c r="P21" s="25"/>
      <c r="Q21" s="25"/>
      <c r="R21" s="153"/>
      <c r="S21" s="154"/>
      <c r="T21" s="152"/>
      <c r="U21" s="153"/>
      <c r="V21" s="153"/>
      <c r="W21" s="59" t="str">
        <f>IF(AND($E21&lt;&gt;"",$A21="J",Invoer!R50&lt;&gt;""),VLOOKUP(Invoer!R50,NORM!$F$26:$H$29,3,0),"")</f>
        <v/>
      </c>
      <c r="X21" s="59"/>
      <c r="Y21" s="25" t="str">
        <f t="shared" si="85"/>
        <v/>
      </c>
      <c r="Z21" s="25"/>
      <c r="AA21" s="26" t="str">
        <f t="shared" si="86"/>
        <v/>
      </c>
      <c r="AB21" s="26"/>
      <c r="AC21" s="153"/>
      <c r="AD21" s="153"/>
      <c r="AE21" s="153"/>
      <c r="AF21" s="153"/>
      <c r="AG21" s="153"/>
      <c r="AH21" s="25"/>
      <c r="AI21" s="153"/>
      <c r="AJ21" s="153"/>
      <c r="AK21" s="153"/>
      <c r="AL21" s="153"/>
      <c r="AM21" s="25" t="str">
        <f>IF(AND($E21&lt;&gt;"",$A21="J"),IF(Invoer!X50="Ja","J",IF(Invoer!X50="Nee","N","")),"")</f>
        <v/>
      </c>
      <c r="AN21" s="153"/>
      <c r="AO21" s="153"/>
      <c r="AP21" s="153" t="s">
        <v>311</v>
      </c>
      <c r="AQ21" s="153" t="s">
        <v>311</v>
      </c>
      <c r="AR21" s="153" t="s">
        <v>312</v>
      </c>
      <c r="AS21" s="153" t="s">
        <v>312</v>
      </c>
      <c r="AT21" s="1" t="str">
        <f>IF(AND($E21&lt;&gt;"",$A21="J",Invoer!O50&lt;&gt;""),VLOOKUP(Invoer!O50,NORM!$F$31:$H$38,3,0),"")</f>
        <v/>
      </c>
      <c r="AU21" s="1"/>
      <c r="AV21" s="1" t="str">
        <f>IF(AND($E21&lt;&gt;"",$A21="J"),Invoer!AH50,"")</f>
        <v/>
      </c>
      <c r="AW21" s="1"/>
      <c r="AX21" s="1" t="str">
        <f t="shared" si="87"/>
        <v/>
      </c>
      <c r="AY21" s="1"/>
      <c r="AZ21" s="3" t="str">
        <f t="shared" si="88"/>
        <v/>
      </c>
      <c r="BA21" s="3" t="str">
        <f t="shared" si="89"/>
        <v/>
      </c>
      <c r="BB21" s="3" t="str">
        <f t="shared" si="90"/>
        <v>N</v>
      </c>
      <c r="BC21" s="3" t="str">
        <f t="shared" si="91"/>
        <v>N</v>
      </c>
      <c r="BD21" s="3" t="str">
        <f t="shared" si="92"/>
        <v/>
      </c>
      <c r="BE21" s="3">
        <f t="shared" si="166"/>
        <v>0</v>
      </c>
      <c r="BF21" s="3" t="str">
        <f t="shared" si="93"/>
        <v/>
      </c>
      <c r="BG21" s="3" t="str">
        <f t="shared" si="94"/>
        <v/>
      </c>
      <c r="BH21" s="3" t="str">
        <f t="shared" si="95"/>
        <v>N</v>
      </c>
      <c r="BI21" s="24" t="str">
        <f t="shared" si="96"/>
        <v/>
      </c>
      <c r="BJ21" s="24" t="str">
        <f>IF(ISERROR(VLOOKUP($BD21,LOV_GWSGRP!A:A,1,0)),"N","J")</f>
        <v>N</v>
      </c>
      <c r="BK21" s="24" t="str">
        <f>IF(ISERROR(VLOOKUP($BD21,LOV_GWSGRP!D:D,1,0)),"N","J")</f>
        <v>N</v>
      </c>
      <c r="BL21" s="24" t="str">
        <f>IF(ISERROR(VLOOKUP($BD21,LOV_GWSGRP!G:G,1,0)),"N","J")</f>
        <v>N</v>
      </c>
      <c r="BM21" s="24" t="str">
        <f>IF(ISERROR(VLOOKUP($BD21,LOV_GWSGRP!M:M,1,0)),"N","J")</f>
        <v>N</v>
      </c>
      <c r="BN21" s="24" t="str">
        <f>IF(ISERROR(VLOOKUP($BD21,LOV_GWSGRP!P:P,1,0)),"N","J")</f>
        <v>N</v>
      </c>
      <c r="BO21" s="24" t="str">
        <f>IF(ISERROR(VLOOKUP($BD21,LOV_GWSGRP!S:S,1,0)),"N","J")</f>
        <v>N</v>
      </c>
      <c r="BP21" s="24" t="str">
        <f>IF(ISERROR(VLOOKUP($BD21,LOV_GWSGRP!V:V,1,0)),"N","J")</f>
        <v>N</v>
      </c>
      <c r="BQ21" s="24" t="str">
        <f>IF(ISERROR(VLOOKUP($BD21,LOV_GWSGRP!Y:Y,1,0)),"N","J")</f>
        <v>N</v>
      </c>
      <c r="BR21" s="24" t="str">
        <f>IF(ISERROR(VLOOKUP($BD21,LOV_GWSGRP!AB:AB,1,0)),"N","J")</f>
        <v>N</v>
      </c>
      <c r="BS21" s="24" t="str">
        <f>IF(ISERROR(VLOOKUP($BD21,LOV_GWSGRP!AE:AE,1,0)),"N","J")</f>
        <v>N</v>
      </c>
      <c r="BT21" s="24" t="str">
        <f>IF(ISERROR(VLOOKUP($BD21,LOV_GWSGRP!AH:AH,1,0)),"N","J")</f>
        <v>N</v>
      </c>
      <c r="BU21" s="24" t="str">
        <f>IF(ISERROR(VLOOKUP($BD21,LOV_GWSGRP!CJ:CJ,1,0)),"N","J")</f>
        <v>N</v>
      </c>
      <c r="BV21" s="24" t="str">
        <f>IF(ISERROR(VLOOKUP($BD21,LOV_GWSGRP!AN:AN,1,0)),"N","J")</f>
        <v>N</v>
      </c>
      <c r="BW21" s="24" t="str">
        <f>IF(ISERROR(VLOOKUP($BD21,LOV_GWSGRP!AQ:AQ,1,0)),"N","J")</f>
        <v>N</v>
      </c>
      <c r="BX21" s="24" t="str">
        <f>IF(ISERROR(VLOOKUP($BD21,LOV_GWSGRP!AT:AT,1,0)),"N","J")</f>
        <v>N</v>
      </c>
      <c r="BY21" s="24" t="str">
        <f>IF(ISERROR(VLOOKUP($BD21,LOV_GWSGRP!AW:AW,1,0)),"N","J")</f>
        <v>N</v>
      </c>
      <c r="BZ21" s="24" t="str">
        <f>IF(ISERROR(VLOOKUP($BD21,LOV_GWSGRP!AZ:AZ,1,0)),"N","J")</f>
        <v>N</v>
      </c>
      <c r="CA21" s="24" t="str">
        <f>IF(ISERROR(VLOOKUP($BD21,LOV_GWSGRP!BC:BC,1,0)),"N","J")</f>
        <v>N</v>
      </c>
      <c r="CB21" s="24" t="str">
        <f>IF(ISERROR(VLOOKUP($BD21,LOV_GWSGRP!BF:BF,1,0)),"N","J")</f>
        <v>N</v>
      </c>
      <c r="CC21" s="24" t="str">
        <f>IF(ISERROR(VLOOKUP($BD21,LOV_GWSGRP!BI:BI,1,0)),"N","J")</f>
        <v>N</v>
      </c>
      <c r="CD21" s="24" t="str">
        <f>IF(ISERROR(VLOOKUP($BD21,LOV_GWSGRP!J:J,1,0)),"N","J")</f>
        <v>N</v>
      </c>
      <c r="CE21" s="24" t="str">
        <f>IF(ISERROR(VLOOKUP($BD21,LOV_GWSGRP!BL:BL,1,0)),"N","J")</f>
        <v>N</v>
      </c>
      <c r="CF21" s="24"/>
      <c r="CG21" s="24" t="str">
        <f>IF(ISERROR(VLOOKUP($BD21,LOV_GWSGRP!BO:BO,1,0)),"N","J")</f>
        <v>N</v>
      </c>
      <c r="CH21" s="24" t="str">
        <f t="shared" si="97"/>
        <v>N</v>
      </c>
      <c r="CI21" s="24" t="str">
        <f>IF(ISERROR(VLOOKUP($BD21,GEWASCODE_GLMC8!F:F,1,0)),"N","J")</f>
        <v>N</v>
      </c>
      <c r="CJ21" s="24" t="str">
        <f>IF(COUNTIF($CI21:CI21,"J")&gt;0,"N",IF(ISERROR(VLOOKUP($BD21,GEWASCODE_GLMC8!G:G,1,0)),"N","J"))</f>
        <v>N</v>
      </c>
      <c r="CK21" s="24" t="str">
        <f>IF(COUNTIF($CI21:CJ21,"J")&gt;0,"N",IF(ISERROR(VLOOKUP($BD21,GEWASCODE_GLMC8!H:H,1,0)),"N","J"))</f>
        <v>N</v>
      </c>
      <c r="CL21" s="24" t="str">
        <f>IF(COUNTIF($CI21:CK21,"J")&gt;0,"N",IF(ISERROR(VLOOKUP($BD21,GEWASCODE_GLMC8!I:I,1,0)),"N","J"))</f>
        <v>N</v>
      </c>
      <c r="CM21" s="24" t="str">
        <f>IF(COUNTIF($CI21:CL21,"J")&gt;0,"N",IF(ISERROR(VLOOKUP($BD21,GEWASCODE_GLMC8!J:J,1,0)),"N","J"))</f>
        <v>N</v>
      </c>
      <c r="CN21" s="24" t="str">
        <f>IF(COUNTIF($CI21:CM21,"J")&gt;0,"N",IF(ISERROR(VLOOKUP($BD21,GEWASCODE_GLMC8!K:K,1,0)),"N","J"))</f>
        <v>N</v>
      </c>
      <c r="CO21" s="24" t="str">
        <f>IF(COUNTIF($CI21:CN21,"J")&gt;0,"N",IF(ISERROR(VLOOKUP($BD21,GEWASCODE_GLMC8!L:L,1,0)),"N","J"))</f>
        <v>N</v>
      </c>
      <c r="CP21" s="24" t="str">
        <f>IF(COUNTIF($CI21:CO21,"J")&gt;0,"N",IF(ISERROR(VLOOKUP($BD21,GEWASCODE_GLMC8!M:M,1,0)),"N","J"))</f>
        <v>N</v>
      </c>
      <c r="CQ21" s="24" t="str">
        <f>IF(COUNTIF($CI21:CP21,"J")&gt;0,"N",IF(ISERROR(VLOOKUP($BD21,GEWASCODE_GLMC8!N:N,1,0)),"N","J"))</f>
        <v>N</v>
      </c>
      <c r="CR21" s="24" t="str">
        <f>IF(COUNTIF($CI21:CQ21,"J")&gt;0,"N",IF(ISERROR(VLOOKUP($BD21,GEWASCODE_GLMC8!O:O,1,0)),"N","J"))</f>
        <v>N</v>
      </c>
      <c r="CS21" s="24" t="str">
        <f>IF(COUNTIF($CI21:CR21,"J")&gt;0,"N",IF(ISERROR(VLOOKUP($BD21,GEWASCODE_GLMC8!P:P,1,0)),"N","J"))</f>
        <v>N</v>
      </c>
      <c r="CT21" s="24" t="str">
        <f>IF(COUNTIF($CI21:CS21,"J")&gt;0,"N",IF(ISERROR(VLOOKUP($BD21,GEWASCODE_GLMC8!Q:Q,1,0)),"N","J"))</f>
        <v>N</v>
      </c>
      <c r="CU21" s="24" t="str">
        <f>IF(COUNTIF($CI21:CT21,"J")&gt;0,"N",IF(ISERROR(VLOOKUP($BD21,GEWASCODE_GLMC8!R:R,1,0)),"N","J"))</f>
        <v>N</v>
      </c>
      <c r="CV21" s="24" t="str">
        <f>IF(COUNTIF($CI21:CU21,"J")&gt;0,"N",IF(ISERROR(VLOOKUP($BD21,GEWASCODE_GLMC8!S:S,1,0)),"N","J"))</f>
        <v>N</v>
      </c>
      <c r="CW21" s="24" t="str">
        <f>IF(COUNTIF($CI21:CV21,"J")&gt;0,"N",IF(ISERROR(VLOOKUP($BD21,GEWASCODE_GLMC8!T:T,1,0)),"N","J"))</f>
        <v>N</v>
      </c>
      <c r="CX21" s="24" t="str">
        <f>IF(COUNTIF($CI21:CW21,"J")&gt;0,"N",IF(ISERROR(VLOOKUP($BD21,GEWASCODE_GLMC8!U:U,1,0)),"N","J"))</f>
        <v>N</v>
      </c>
      <c r="CY21" s="24" t="str">
        <f>IF(COUNTIF($CI21:CX21,"J")&gt;0,"N",IF(ISERROR(VLOOKUP($BD21,GEWASCODE_GLMC8!V:V,1,0)),"N","J"))</f>
        <v>N</v>
      </c>
      <c r="CZ21" s="24" t="str">
        <f>IF(COUNTIF($CI21:CY21,"J")&gt;0,"N",IF(ISERROR(VLOOKUP($BD21,GEWASCODE_GLMC8!W:W,1,0)),"N","J"))</f>
        <v>N</v>
      </c>
      <c r="DA21" s="24" t="str">
        <f>IF(COUNTIF($CI21:CZ21,"J")&gt;0,"N",IF(ISERROR(VLOOKUP($BD21,GEWASCODE_GLMC8!X:X,1,0)),"N","J"))</f>
        <v>N</v>
      </c>
      <c r="DB21" s="24" t="str">
        <f>IF(COUNTIF($CI21:DA21,"J")&gt;0,"N",IF(ISERROR(VLOOKUP($BD21,GEWASCODE_GLMC8!Y:Y,1,0)),"N","J"))</f>
        <v>N</v>
      </c>
      <c r="DC21" s="24" t="str">
        <f>IF(COUNTIF($CI21:DB21,"J")&gt;0,"N",IF(ISERROR(VLOOKUP($BD21,GEWASCODE_GLMC8!Z:Z,1,0)),"N","J"))</f>
        <v>N</v>
      </c>
      <c r="DD21" s="24" t="str">
        <f t="shared" si="98"/>
        <v>N</v>
      </c>
      <c r="DE21" s="3" t="str">
        <f t="shared" si="1"/>
        <v>N</v>
      </c>
      <c r="DF21" s="3" t="str">
        <f t="shared" si="2"/>
        <v>N</v>
      </c>
      <c r="DG21" s="3" t="str">
        <f t="shared" si="99"/>
        <v>N</v>
      </c>
      <c r="DH21" s="3" t="str">
        <f t="shared" si="100"/>
        <v>N</v>
      </c>
      <c r="DI21" s="3" t="str">
        <f t="shared" si="3"/>
        <v>N</v>
      </c>
      <c r="DJ21" s="3" t="str">
        <f t="shared" si="4"/>
        <v>N</v>
      </c>
      <c r="DK21" s="3">
        <f>0</f>
        <v>0</v>
      </c>
      <c r="DL21" s="3" t="str">
        <f t="shared" si="5"/>
        <v>N</v>
      </c>
      <c r="DM21" s="3" t="str">
        <f t="shared" si="6"/>
        <v>N</v>
      </c>
      <c r="DN21" t="str">
        <f>IF(AND($A21="J",COUNTIFS(activiteiten_perceel,percelen!$AZ21,activiteiten_maatregel_nr,percelen!DN$4,activiteiten_activiteit_voldoet_aan_voorwaarden,"J")&gt;0),DN$4,"")</f>
        <v/>
      </c>
      <c r="DO21" t="str">
        <f>IF(AND($A21="J",COUNTIFS(activiteiten_perceel,percelen!$AZ21,activiteiten_maatregel_nr,percelen!DO$4,activiteiten_activiteit_voldoet_aan_voorwaarden,"J")&gt;0),DO$4,"")</f>
        <v/>
      </c>
      <c r="DP21" t="str">
        <f>IF(AND($A21="J",COUNTIFS(activiteiten_perceel,percelen!$AZ21,activiteiten_maatregel_nr,percelen!DP$4,activiteiten_activiteit_voldoet_aan_voorwaarden,"J")&gt;0),DP$4,"")</f>
        <v/>
      </c>
      <c r="DQ21" t="str">
        <f>IF(AND($A21="J",COUNTIFS(activiteiten_perceel,percelen!$AZ21,activiteiten_maatregel_nr,percelen!DQ$4,activiteiten_activiteit_voldoet_aan_voorwaarden,"J")&gt;0),DQ$4,"")</f>
        <v/>
      </c>
      <c r="DR21" t="str">
        <f>IF(AND($A21="J",COUNTIFS(activiteiten_perceel,percelen!$AZ21,activiteiten_maatregel_nr,percelen!DR$4,activiteiten_activiteit_voldoet_aan_voorwaarden,"J")&gt;0),DR$4,"")</f>
        <v/>
      </c>
      <c r="DS21" t="str">
        <f>IF(AND($A21="J",COUNTIFS(activiteiten_perceel,percelen!$AZ21,activiteiten_maatregel_nr,percelen!DS$4,activiteiten_activiteit_voldoet_aan_voorwaarden,"J")&gt;0),DS$4,"")</f>
        <v/>
      </c>
      <c r="DT21" t="str">
        <f>IF(AND($A21="J",COUNTIFS(activiteiten_perceel,percelen!$AZ21,activiteiten_maatregel_nr,percelen!DT$4,activiteiten_activiteit_voldoet_aan_voorwaarden,"J")&gt;0),DT$4,"")</f>
        <v/>
      </c>
      <c r="DU21" t="str">
        <f>IF(AND($A21="J",COUNTIFS(activiteiten_perceel,percelen!$AZ21,activiteiten_maatregel_nr,percelen!DU$4,activiteiten_activiteit_voldoet_aan_voorwaarden,"J")&gt;0),DU$4,"")</f>
        <v/>
      </c>
      <c r="DV21" t="str">
        <f>IF(AND($A21="J",COUNTIFS(activiteiten_perceel,percelen!$AZ21,activiteiten_maatregel_nr,percelen!DV$4,activiteiten_activiteit_voldoet_aan_voorwaarden,"J")&gt;0),DV$4,"")</f>
        <v/>
      </c>
      <c r="DW21" t="str">
        <f>IF(AND($A21="J",COUNTIFS(activiteiten_perceel,percelen!$AZ21,activiteiten_maatregel_nr,percelen!DW$4,activiteiten_activiteit_voldoet_aan_voorwaarden,"J")&gt;0),DW$4,"")</f>
        <v/>
      </c>
      <c r="DX21" t="str">
        <f>IF(AND($A21="J",COUNTIFS(activiteiten_perceel,percelen!$AZ21,activiteiten_maatregel_nr,percelen!DX$4,activiteiten_activiteit_voldoet_aan_voorwaarden,"J")&gt;0),DX$4,"")</f>
        <v/>
      </c>
      <c r="DY21" t="str">
        <f>IF(AND($A21="J",COUNTIFS(activiteiten_perceel,percelen!$AZ21,activiteiten_maatregel_nr,percelen!DY$4,activiteiten_activiteit_voldoet_aan_voorwaarden,"J")&gt;0),DY$4,"")</f>
        <v/>
      </c>
      <c r="DZ21" t="str">
        <f>IF(AND($A21="J",COUNTIFS(activiteiten_perceel,percelen!$AZ21,activiteiten_maatregel_nr,percelen!DZ$4,activiteiten_activiteit_voldoet_aan_voorwaarden,"J")&gt;0),DZ$4,"")</f>
        <v/>
      </c>
      <c r="EA21" t="str">
        <f>IF(AND($A21="J",COUNTIFS(activiteiten_perceel,percelen!$AZ21,activiteiten_maatregel_nr,percelen!EA$4,activiteiten_activiteit_voldoet_aan_voorwaarden,"J")&gt;0),EA$4,"")</f>
        <v/>
      </c>
      <c r="EB21" t="str">
        <f>IF(AND($A21="J",COUNTIFS(activiteiten_perceel,percelen!$AZ21,activiteiten_maatregel_nr,percelen!EB$4,activiteiten_activiteit_voldoet_aan_voorwaarden,"J")&gt;0),EB$4,"")</f>
        <v/>
      </c>
      <c r="EC21" t="str">
        <f>IF(AND($A21="J",COUNTIFS(activiteiten_perceel,percelen!$AZ21,activiteiten_maatregel_nr,percelen!EC$4,activiteiten_activiteit_voldoet_aan_voorwaarden,"J")&gt;0),EC$4,"")</f>
        <v/>
      </c>
      <c r="ED21" t="str">
        <f>IF(AND($A21="J",COUNTIFS(activiteiten_perceel,percelen!$AZ21,activiteiten_maatregel_nr,percelen!ED$4,activiteiten_activiteit_voldoet_aan_voorwaarden,"J")&gt;0),ED$4,"")</f>
        <v/>
      </c>
      <c r="EE21" t="str">
        <f>IF(AND($A21="J",COUNTIFS(activiteiten_perceel,percelen!$AZ21,activiteiten_maatregel_nr,percelen!EE$4,activiteiten_activiteit_voldoet_aan_voorwaarden,"J")&gt;0),EE$4,"")</f>
        <v/>
      </c>
      <c r="EF21" t="str">
        <f>IF(AND($A21="J",COUNTIFS(activiteiten_perceel,percelen!$AZ21,activiteiten_maatregel_nr,percelen!EF$4,activiteiten_activiteit_voldoet_aan_voorwaarden,"J")&gt;0),EF$4,"")</f>
        <v/>
      </c>
      <c r="EG21" t="str">
        <f>IF(AND($A21="J",COUNTIFS(activiteiten_perceel,percelen!$AZ21,activiteiten_maatregel_nr,percelen!EG$4,activiteiten_activiteit_voldoet_aan_voorwaarden,"J")&gt;0),EG$4,"")</f>
        <v/>
      </c>
      <c r="EH21" t="str">
        <f>IF(AND($A21="J",COUNTIFS(activiteiten_perceel,percelen!$AZ21,activiteiten_maatregel_nr,percelen!EH$4,activiteiten_activiteit_voldoet_aan_voorwaarden,"J")&gt;0),EH$4,"")</f>
        <v/>
      </c>
      <c r="EI21" t="str">
        <f>IF(AND($A21="J",COUNTIFS(activiteiten_perceel,percelen!$AZ21,activiteiten_maatregel_nr,percelen!EI$4,activiteiten_activiteit_voldoet_aan_voorwaarden,"J")&gt;0),EI$4,"")</f>
        <v/>
      </c>
      <c r="EJ21">
        <f t="shared" si="101"/>
        <v>0</v>
      </c>
      <c r="EK21" t="str">
        <f t="shared" si="102"/>
        <v/>
      </c>
      <c r="EL21" t="str">
        <f t="shared" si="7"/>
        <v/>
      </c>
      <c r="EM21" t="str">
        <f t="shared" si="8"/>
        <v/>
      </c>
      <c r="EN21" t="str">
        <f t="shared" si="9"/>
        <v/>
      </c>
      <c r="EO21" t="str">
        <f t="shared" si="10"/>
        <v/>
      </c>
      <c r="EP21" t="str">
        <f t="shared" si="11"/>
        <v/>
      </c>
      <c r="EQ21" t="str">
        <f t="shared" si="12"/>
        <v/>
      </c>
      <c r="ER21" t="str">
        <f t="shared" si="13"/>
        <v/>
      </c>
      <c r="ES21" t="str">
        <f t="shared" si="14"/>
        <v/>
      </c>
      <c r="ET21" t="str">
        <f t="shared" si="15"/>
        <v/>
      </c>
      <c r="EU21" t="str">
        <f t="shared" si="16"/>
        <v/>
      </c>
      <c r="EV21" t="str">
        <f t="shared" si="17"/>
        <v/>
      </c>
      <c r="EW21" t="str">
        <f t="shared" si="103"/>
        <v>nvt</v>
      </c>
      <c r="EX21" t="str">
        <f t="shared" si="104"/>
        <v>nvt</v>
      </c>
      <c r="EY21" t="str">
        <f t="shared" si="105"/>
        <v>nvt</v>
      </c>
      <c r="EZ21" t="str">
        <f t="shared" si="106"/>
        <v>nvt</v>
      </c>
      <c r="FA21" t="str">
        <f t="shared" si="107"/>
        <v>nvt</v>
      </c>
      <c r="FB21" t="str">
        <f t="shared" si="108"/>
        <v>nvt</v>
      </c>
      <c r="FC21" t="str">
        <f t="shared" si="109"/>
        <v>nvt</v>
      </c>
      <c r="FD21" t="str">
        <f t="shared" si="110"/>
        <v>nvt</v>
      </c>
      <c r="FE21" t="str">
        <f>IF($EJ21=2,VLOOKUP(FD21,STAPELING!A:D,FE$1,0),"nvt")</f>
        <v>nvt</v>
      </c>
      <c r="FF21" t="str">
        <f t="shared" si="111"/>
        <v>nvt</v>
      </c>
      <c r="FG21" t="str">
        <f t="shared" si="112"/>
        <v>nvt</v>
      </c>
      <c r="FH21" t="str">
        <f t="shared" si="113"/>
        <v>nvt</v>
      </c>
      <c r="FI21" t="str">
        <f t="shared" si="114"/>
        <v>nvt</v>
      </c>
      <c r="FJ21" t="str">
        <f t="shared" si="115"/>
        <v>nvt</v>
      </c>
      <c r="FK21" t="str">
        <f t="shared" si="116"/>
        <v>nvt</v>
      </c>
      <c r="FL21" t="str">
        <f t="shared" si="117"/>
        <v>nvt</v>
      </c>
      <c r="FM21" t="str">
        <f t="shared" si="118"/>
        <v/>
      </c>
      <c r="FN21" t="str">
        <f>IF(ISERROR(VLOOKUP(FM21,STAPELING!I:AO,FN$1,0)),"N",VLOOKUP(FM21,STAPELING!I:AO,FN$1,0))</f>
        <v>J</v>
      </c>
      <c r="FO21" t="str">
        <f t="shared" si="119"/>
        <v>nvt</v>
      </c>
      <c r="FP21" t="str">
        <f t="shared" si="19"/>
        <v>nvt</v>
      </c>
      <c r="FQ21" t="str">
        <f t="shared" si="20"/>
        <v>nvt</v>
      </c>
      <c r="FR21" t="str">
        <f t="shared" si="21"/>
        <v>nvt</v>
      </c>
      <c r="FS21" t="str">
        <f t="shared" si="22"/>
        <v>nvt</v>
      </c>
      <c r="FT21" t="str">
        <f t="shared" si="23"/>
        <v>nvt</v>
      </c>
      <c r="FU21" t="str">
        <f t="shared" si="24"/>
        <v>nvt</v>
      </c>
      <c r="FV21" t="str">
        <f t="shared" si="25"/>
        <v>nvt</v>
      </c>
      <c r="FW21" t="str">
        <f t="shared" si="26"/>
        <v>nvt</v>
      </c>
      <c r="FX21" t="str">
        <f t="shared" si="27"/>
        <v>nvt</v>
      </c>
      <c r="FY21" t="str">
        <f t="shared" si="28"/>
        <v>nvt</v>
      </c>
      <c r="FZ21" t="str">
        <f t="shared" si="29"/>
        <v>nvt</v>
      </c>
      <c r="GA21" t="str">
        <f t="shared" si="30"/>
        <v>nvt</v>
      </c>
      <c r="GB21" t="str">
        <f>IF($EJ21&gt;2,IF(FO21="","zwart",VLOOKUP(FO21,STAPELING!J:AA,GB$1,0)),"nvt")</f>
        <v>nvt</v>
      </c>
      <c r="GC21" t="str">
        <f t="shared" si="120"/>
        <v>nvt</v>
      </c>
      <c r="GD21" t="str">
        <f t="shared" si="121"/>
        <v>nvt</v>
      </c>
      <c r="GE21" t="str">
        <f t="shared" si="122"/>
        <v>nvt</v>
      </c>
      <c r="GF21" t="str">
        <f t="shared" si="123"/>
        <v>nvt</v>
      </c>
      <c r="GG21" t="str">
        <f t="shared" si="124"/>
        <v>nvt</v>
      </c>
      <c r="GH21" t="str">
        <f t="shared" si="125"/>
        <v>nvt</v>
      </c>
      <c r="GI21" t="str">
        <f t="shared" si="126"/>
        <v>nvt</v>
      </c>
      <c r="GJ21" t="str">
        <f t="shared" si="127"/>
        <v>nvt</v>
      </c>
      <c r="GK21" t="str">
        <f t="shared" si="37"/>
        <v>nvt</v>
      </c>
      <c r="GL21" t="str">
        <f t="shared" si="38"/>
        <v>nvt</v>
      </c>
      <c r="GM21" t="str">
        <f t="shared" si="39"/>
        <v>nvt</v>
      </c>
      <c r="GN21" t="str">
        <f t="shared" si="40"/>
        <v>nvt</v>
      </c>
      <c r="GO21" t="str">
        <f t="shared" si="41"/>
        <v>nvt</v>
      </c>
      <c r="GP21" t="str">
        <f t="shared" si="42"/>
        <v>nvt</v>
      </c>
      <c r="GQ21" t="str">
        <f t="shared" si="43"/>
        <v>nvt</v>
      </c>
      <c r="GR21" t="str">
        <f t="shared" si="44"/>
        <v>nvt</v>
      </c>
      <c r="GS21" t="str">
        <f t="shared" si="45"/>
        <v>nvt</v>
      </c>
      <c r="GT21" t="str">
        <f t="shared" si="46"/>
        <v>nvt</v>
      </c>
      <c r="GU21" t="str">
        <f t="shared" si="47"/>
        <v>nvt</v>
      </c>
      <c r="GV21" t="str">
        <f t="shared" si="48"/>
        <v>nvt</v>
      </c>
      <c r="GW21" t="str">
        <f>IF($EJ21&gt;2,IF(GJ21="","zwart",VLOOKUP(GJ21,STAPELING!AB:AJ,GW$1,0)),"nvt")</f>
        <v>nvt</v>
      </c>
      <c r="GX21" t="str">
        <f t="shared" si="128"/>
        <v>nvt</v>
      </c>
      <c r="GY21" t="str">
        <f t="shared" si="129"/>
        <v>nvt</v>
      </c>
      <c r="GZ21" t="str">
        <f t="shared" si="130"/>
        <v>nvt</v>
      </c>
      <c r="HA21" t="str">
        <f t="shared" si="131"/>
        <v>nvt</v>
      </c>
      <c r="HB21" t="str">
        <f t="shared" si="132"/>
        <v>nvt</v>
      </c>
      <c r="HC21" t="str">
        <f t="shared" si="133"/>
        <v>nvt</v>
      </c>
      <c r="HD21" t="str">
        <f t="shared" si="134"/>
        <v>nvt</v>
      </c>
      <c r="HE21" t="str">
        <f t="shared" si="135"/>
        <v>nvt</v>
      </c>
      <c r="HF21" t="str">
        <f t="shared" si="136"/>
        <v>nvt</v>
      </c>
      <c r="HG21" t="str">
        <f t="shared" si="137"/>
        <v>nvt</v>
      </c>
      <c r="HH21" t="str">
        <f t="shared" si="138"/>
        <v>nvt</v>
      </c>
      <c r="HI21" t="str">
        <f t="shared" si="139"/>
        <v>nvt</v>
      </c>
      <c r="HJ21" t="str">
        <f t="shared" si="140"/>
        <v>nvt</v>
      </c>
      <c r="HK21" t="str">
        <f t="shared" si="141"/>
        <v>nvt</v>
      </c>
      <c r="HL21" t="str">
        <f t="shared" si="142"/>
        <v>nvt</v>
      </c>
      <c r="HM21" t="str">
        <f t="shared" si="60"/>
        <v>nvt</v>
      </c>
      <c r="HN21" t="str">
        <f t="shared" si="61"/>
        <v>nvt</v>
      </c>
      <c r="HO21" t="str">
        <f t="shared" si="62"/>
        <v>nvt</v>
      </c>
      <c r="HP21" t="str">
        <f t="shared" si="63"/>
        <v>nvt</v>
      </c>
      <c r="HQ21" t="str">
        <f t="shared" si="64"/>
        <v>nvt</v>
      </c>
      <c r="HR21" t="str">
        <f t="shared" si="65"/>
        <v>nvt</v>
      </c>
      <c r="HS21" t="str">
        <f t="shared" si="66"/>
        <v>nvt</v>
      </c>
      <c r="HT21" t="str">
        <f t="shared" si="67"/>
        <v>nvt</v>
      </c>
      <c r="HU21" t="str">
        <f t="shared" si="68"/>
        <v>nvt</v>
      </c>
      <c r="HV21" t="str">
        <f t="shared" si="69"/>
        <v>nvt</v>
      </c>
      <c r="HW21" t="str">
        <f t="shared" si="70"/>
        <v>nvt</v>
      </c>
      <c r="HX21" t="str">
        <f t="shared" si="71"/>
        <v>nvt</v>
      </c>
      <c r="HY21" t="str">
        <f>IF($EJ21&gt;2,IF(HL21="","zwart",VLOOKUP(HL21,STAPELING!AK:AN,HY$1,0)),"nvt")</f>
        <v>nvt</v>
      </c>
      <c r="HZ21" t="str">
        <f t="shared" si="143"/>
        <v>nvt</v>
      </c>
      <c r="IA21" t="str">
        <f t="shared" si="144"/>
        <v>nvt</v>
      </c>
      <c r="IB21" t="str">
        <f t="shared" si="145"/>
        <v>nvt</v>
      </c>
      <c r="IC21" t="str">
        <f t="shared" si="146"/>
        <v>nvt</v>
      </c>
      <c r="ID21" t="str">
        <f t="shared" si="147"/>
        <v>nvt</v>
      </c>
      <c r="IE21" t="str">
        <f t="shared" si="148"/>
        <v>nvt</v>
      </c>
      <c r="IF21" t="str">
        <f t="shared" si="149"/>
        <v>nvt</v>
      </c>
      <c r="IG21">
        <f t="shared" si="150"/>
        <v>0</v>
      </c>
      <c r="IH21">
        <f t="shared" si="151"/>
        <v>0</v>
      </c>
      <c r="II21">
        <f t="shared" si="152"/>
        <v>0</v>
      </c>
      <c r="IJ21">
        <f t="shared" si="153"/>
        <v>0</v>
      </c>
      <c r="IK21">
        <f t="shared" si="154"/>
        <v>0</v>
      </c>
      <c r="IL21">
        <f t="shared" si="155"/>
        <v>0</v>
      </c>
      <c r="IM21">
        <f t="shared" si="156"/>
        <v>0</v>
      </c>
      <c r="IN21">
        <f t="shared" si="157"/>
        <v>0</v>
      </c>
      <c r="IO21">
        <f t="shared" si="158"/>
        <v>0</v>
      </c>
      <c r="IP21">
        <f t="shared" si="159"/>
        <v>0</v>
      </c>
      <c r="IQ21">
        <f t="shared" si="160"/>
        <v>0</v>
      </c>
      <c r="IR21">
        <f t="shared" si="161"/>
        <v>0</v>
      </c>
      <c r="IS21">
        <f t="shared" si="162"/>
        <v>0</v>
      </c>
      <c r="IT21">
        <f t="shared" si="163"/>
        <v>0</v>
      </c>
      <c r="IU21" t="str">
        <f t="shared" si="164"/>
        <v>N</v>
      </c>
      <c r="IV21" t="str">
        <f t="shared" si="84"/>
        <v>N</v>
      </c>
      <c r="IW21" t="str">
        <f t="shared" si="165"/>
        <v>N</v>
      </c>
    </row>
    <row r="22" spans="1:257" x14ac:dyDescent="0.25">
      <c r="A22" t="str">
        <f>IF(ISERROR(VLOOKUP(E22,E$4:E21,1,0)),"J","N")</f>
        <v>N</v>
      </c>
      <c r="B22" s="8"/>
      <c r="C22" s="8"/>
      <c r="D22" s="25"/>
      <c r="E22" s="25" t="str">
        <f>IF(Invoer!B51="","",Invoer!B51)</f>
        <v/>
      </c>
      <c r="F22" s="25"/>
      <c r="G22" s="25"/>
      <c r="H22" s="25" t="str">
        <f>IF(AND($E22&lt;&gt;"",$A22="J"),Invoer!D51,"")</f>
        <v/>
      </c>
      <c r="I22" s="25"/>
      <c r="J22" s="26"/>
      <c r="K22" s="26" t="str">
        <f>IF(AND($E22&lt;&gt;"",$A22="J"),Invoer!L51,"")</f>
        <v/>
      </c>
      <c r="L22" s="26"/>
      <c r="M22" s="25"/>
      <c r="N22" s="152"/>
      <c r="O22" s="153"/>
      <c r="P22" s="25"/>
      <c r="Q22" s="25"/>
      <c r="R22" s="153"/>
      <c r="S22" s="154"/>
      <c r="T22" s="152"/>
      <c r="U22" s="153"/>
      <c r="V22" s="153"/>
      <c r="W22" s="59" t="str">
        <f>IF(AND($E22&lt;&gt;"",$A22="J",Invoer!R51&lt;&gt;""),VLOOKUP(Invoer!R51,NORM!$F$26:$H$29,3,0),"")</f>
        <v/>
      </c>
      <c r="X22" s="59"/>
      <c r="Y22" s="25" t="str">
        <f t="shared" si="85"/>
        <v/>
      </c>
      <c r="Z22" s="25"/>
      <c r="AA22" s="26" t="str">
        <f t="shared" si="86"/>
        <v/>
      </c>
      <c r="AB22" s="26"/>
      <c r="AC22" s="153"/>
      <c r="AD22" s="153"/>
      <c r="AE22" s="153"/>
      <c r="AF22" s="153"/>
      <c r="AG22" s="153"/>
      <c r="AH22" s="25"/>
      <c r="AI22" s="153"/>
      <c r="AJ22" s="153"/>
      <c r="AK22" s="153"/>
      <c r="AL22" s="153"/>
      <c r="AM22" s="25" t="str">
        <f>IF(AND($E22&lt;&gt;"",$A22="J"),IF(Invoer!X51="Ja","J",IF(Invoer!X51="Nee","N","")),"")</f>
        <v/>
      </c>
      <c r="AN22" s="153"/>
      <c r="AO22" s="153"/>
      <c r="AP22" s="153" t="s">
        <v>311</v>
      </c>
      <c r="AQ22" s="153" t="s">
        <v>311</v>
      </c>
      <c r="AR22" s="153" t="s">
        <v>312</v>
      </c>
      <c r="AS22" s="153" t="s">
        <v>312</v>
      </c>
      <c r="AT22" s="1" t="str">
        <f>IF(AND($E22&lt;&gt;"",$A22="J",Invoer!O51&lt;&gt;""),VLOOKUP(Invoer!O51,NORM!$F$31:$H$38,3,0),"")</f>
        <v/>
      </c>
      <c r="AU22" s="1"/>
      <c r="AV22" s="1" t="str">
        <f>IF(AND($E22&lt;&gt;"",$A22="J"),Invoer!AH51,"")</f>
        <v/>
      </c>
      <c r="AW22" s="1"/>
      <c r="AX22" s="1" t="str">
        <f t="shared" si="87"/>
        <v/>
      </c>
      <c r="AY22" s="1"/>
      <c r="AZ22" s="3" t="str">
        <f t="shared" si="88"/>
        <v/>
      </c>
      <c r="BA22" s="3" t="str">
        <f t="shared" si="89"/>
        <v/>
      </c>
      <c r="BB22" s="3" t="str">
        <f t="shared" si="90"/>
        <v>N</v>
      </c>
      <c r="BC22" s="3" t="str">
        <f t="shared" si="91"/>
        <v>N</v>
      </c>
      <c r="BD22" s="3" t="str">
        <f t="shared" si="92"/>
        <v/>
      </c>
      <c r="BE22" s="3">
        <f t="shared" si="166"/>
        <v>0</v>
      </c>
      <c r="BF22" s="3" t="str">
        <f t="shared" si="93"/>
        <v/>
      </c>
      <c r="BG22" s="3" t="str">
        <f t="shared" si="94"/>
        <v/>
      </c>
      <c r="BH22" s="3" t="str">
        <f t="shared" si="95"/>
        <v>N</v>
      </c>
      <c r="BI22" s="24" t="str">
        <f t="shared" si="96"/>
        <v/>
      </c>
      <c r="BJ22" s="24" t="str">
        <f>IF(ISERROR(VLOOKUP($BD22,LOV_GWSGRP!A:A,1,0)),"N","J")</f>
        <v>N</v>
      </c>
      <c r="BK22" s="24" t="str">
        <f>IF(ISERROR(VLOOKUP($BD22,LOV_GWSGRP!D:D,1,0)),"N","J")</f>
        <v>N</v>
      </c>
      <c r="BL22" s="24" t="str">
        <f>IF(ISERROR(VLOOKUP($BD22,LOV_GWSGRP!G:G,1,0)),"N","J")</f>
        <v>N</v>
      </c>
      <c r="BM22" s="24" t="str">
        <f>IF(ISERROR(VLOOKUP($BD22,LOV_GWSGRP!M:M,1,0)),"N","J")</f>
        <v>N</v>
      </c>
      <c r="BN22" s="24" t="str">
        <f>IF(ISERROR(VLOOKUP($BD22,LOV_GWSGRP!P:P,1,0)),"N","J")</f>
        <v>N</v>
      </c>
      <c r="BO22" s="24" t="str">
        <f>IF(ISERROR(VLOOKUP($BD22,LOV_GWSGRP!S:S,1,0)),"N","J")</f>
        <v>N</v>
      </c>
      <c r="BP22" s="24" t="str">
        <f>IF(ISERROR(VLOOKUP($BD22,LOV_GWSGRP!V:V,1,0)),"N","J")</f>
        <v>N</v>
      </c>
      <c r="BQ22" s="24" t="str">
        <f>IF(ISERROR(VLOOKUP($BD22,LOV_GWSGRP!Y:Y,1,0)),"N","J")</f>
        <v>N</v>
      </c>
      <c r="BR22" s="24" t="str">
        <f>IF(ISERROR(VLOOKUP($BD22,LOV_GWSGRP!AB:AB,1,0)),"N","J")</f>
        <v>N</v>
      </c>
      <c r="BS22" s="24" t="str">
        <f>IF(ISERROR(VLOOKUP($BD22,LOV_GWSGRP!AE:AE,1,0)),"N","J")</f>
        <v>N</v>
      </c>
      <c r="BT22" s="24" t="str">
        <f>IF(ISERROR(VLOOKUP($BD22,LOV_GWSGRP!AH:AH,1,0)),"N","J")</f>
        <v>N</v>
      </c>
      <c r="BU22" s="24" t="str">
        <f>IF(ISERROR(VLOOKUP($BD22,LOV_GWSGRP!CJ:CJ,1,0)),"N","J")</f>
        <v>N</v>
      </c>
      <c r="BV22" s="24" t="str">
        <f>IF(ISERROR(VLOOKUP($BD22,LOV_GWSGRP!AN:AN,1,0)),"N","J")</f>
        <v>N</v>
      </c>
      <c r="BW22" s="24" t="str">
        <f>IF(ISERROR(VLOOKUP($BD22,LOV_GWSGRP!AQ:AQ,1,0)),"N","J")</f>
        <v>N</v>
      </c>
      <c r="BX22" s="24" t="str">
        <f>IF(ISERROR(VLOOKUP($BD22,LOV_GWSGRP!AT:AT,1,0)),"N","J")</f>
        <v>N</v>
      </c>
      <c r="BY22" s="24" t="str">
        <f>IF(ISERROR(VLOOKUP($BD22,LOV_GWSGRP!AW:AW,1,0)),"N","J")</f>
        <v>N</v>
      </c>
      <c r="BZ22" s="24" t="str">
        <f>IF(ISERROR(VLOOKUP($BD22,LOV_GWSGRP!AZ:AZ,1,0)),"N","J")</f>
        <v>N</v>
      </c>
      <c r="CA22" s="24" t="str">
        <f>IF(ISERROR(VLOOKUP($BD22,LOV_GWSGRP!BC:BC,1,0)),"N","J")</f>
        <v>N</v>
      </c>
      <c r="CB22" s="24" t="str">
        <f>IF(ISERROR(VLOOKUP($BD22,LOV_GWSGRP!BF:BF,1,0)),"N","J")</f>
        <v>N</v>
      </c>
      <c r="CC22" s="24" t="str">
        <f>IF(ISERROR(VLOOKUP($BD22,LOV_GWSGRP!BI:BI,1,0)),"N","J")</f>
        <v>N</v>
      </c>
      <c r="CD22" s="24" t="str">
        <f>IF(ISERROR(VLOOKUP($BD22,LOV_GWSGRP!J:J,1,0)),"N","J")</f>
        <v>N</v>
      </c>
      <c r="CE22" s="24" t="str">
        <f>IF(ISERROR(VLOOKUP($BD22,LOV_GWSGRP!BL:BL,1,0)),"N","J")</f>
        <v>N</v>
      </c>
      <c r="CF22" s="24"/>
      <c r="CG22" s="24" t="str">
        <f>IF(ISERROR(VLOOKUP($BD22,LOV_GWSGRP!BO:BO,1,0)),"N","J")</f>
        <v>N</v>
      </c>
      <c r="CH22" s="24" t="str">
        <f t="shared" si="97"/>
        <v>N</v>
      </c>
      <c r="CI22" s="24" t="str">
        <f>IF(ISERROR(VLOOKUP($BD22,GEWASCODE_GLMC8!F:F,1,0)),"N","J")</f>
        <v>N</v>
      </c>
      <c r="CJ22" s="24" t="str">
        <f>IF(COUNTIF($CI22:CI22,"J")&gt;0,"N",IF(ISERROR(VLOOKUP($BD22,GEWASCODE_GLMC8!G:G,1,0)),"N","J"))</f>
        <v>N</v>
      </c>
      <c r="CK22" s="24" t="str">
        <f>IF(COUNTIF($CI22:CJ22,"J")&gt;0,"N",IF(ISERROR(VLOOKUP($BD22,GEWASCODE_GLMC8!H:H,1,0)),"N","J"))</f>
        <v>N</v>
      </c>
      <c r="CL22" s="24" t="str">
        <f>IF(COUNTIF($CI22:CK22,"J")&gt;0,"N",IF(ISERROR(VLOOKUP($BD22,GEWASCODE_GLMC8!I:I,1,0)),"N","J"))</f>
        <v>N</v>
      </c>
      <c r="CM22" s="24" t="str">
        <f>IF(COUNTIF($CI22:CL22,"J")&gt;0,"N",IF(ISERROR(VLOOKUP($BD22,GEWASCODE_GLMC8!J:J,1,0)),"N","J"))</f>
        <v>N</v>
      </c>
      <c r="CN22" s="24" t="str">
        <f>IF(COUNTIF($CI22:CM22,"J")&gt;0,"N",IF(ISERROR(VLOOKUP($BD22,GEWASCODE_GLMC8!K:K,1,0)),"N","J"))</f>
        <v>N</v>
      </c>
      <c r="CO22" s="24" t="str">
        <f>IF(COUNTIF($CI22:CN22,"J")&gt;0,"N",IF(ISERROR(VLOOKUP($BD22,GEWASCODE_GLMC8!L:L,1,0)),"N","J"))</f>
        <v>N</v>
      </c>
      <c r="CP22" s="24" t="str">
        <f>IF(COUNTIF($CI22:CO22,"J")&gt;0,"N",IF(ISERROR(VLOOKUP($BD22,GEWASCODE_GLMC8!M:M,1,0)),"N","J"))</f>
        <v>N</v>
      </c>
      <c r="CQ22" s="24" t="str">
        <f>IF(COUNTIF($CI22:CP22,"J")&gt;0,"N",IF(ISERROR(VLOOKUP($BD22,GEWASCODE_GLMC8!N:N,1,0)),"N","J"))</f>
        <v>N</v>
      </c>
      <c r="CR22" s="24" t="str">
        <f>IF(COUNTIF($CI22:CQ22,"J")&gt;0,"N",IF(ISERROR(VLOOKUP($BD22,GEWASCODE_GLMC8!O:O,1,0)),"N","J"))</f>
        <v>N</v>
      </c>
      <c r="CS22" s="24" t="str">
        <f>IF(COUNTIF($CI22:CR22,"J")&gt;0,"N",IF(ISERROR(VLOOKUP($BD22,GEWASCODE_GLMC8!P:P,1,0)),"N","J"))</f>
        <v>N</v>
      </c>
      <c r="CT22" s="24" t="str">
        <f>IF(COUNTIF($CI22:CS22,"J")&gt;0,"N",IF(ISERROR(VLOOKUP($BD22,GEWASCODE_GLMC8!Q:Q,1,0)),"N","J"))</f>
        <v>N</v>
      </c>
      <c r="CU22" s="24" t="str">
        <f>IF(COUNTIF($CI22:CT22,"J")&gt;0,"N",IF(ISERROR(VLOOKUP($BD22,GEWASCODE_GLMC8!R:R,1,0)),"N","J"))</f>
        <v>N</v>
      </c>
      <c r="CV22" s="24" t="str">
        <f>IF(COUNTIF($CI22:CU22,"J")&gt;0,"N",IF(ISERROR(VLOOKUP($BD22,GEWASCODE_GLMC8!S:S,1,0)),"N","J"))</f>
        <v>N</v>
      </c>
      <c r="CW22" s="24" t="str">
        <f>IF(COUNTIF($CI22:CV22,"J")&gt;0,"N",IF(ISERROR(VLOOKUP($BD22,GEWASCODE_GLMC8!T:T,1,0)),"N","J"))</f>
        <v>N</v>
      </c>
      <c r="CX22" s="24" t="str">
        <f>IF(COUNTIF($CI22:CW22,"J")&gt;0,"N",IF(ISERROR(VLOOKUP($BD22,GEWASCODE_GLMC8!U:U,1,0)),"N","J"))</f>
        <v>N</v>
      </c>
      <c r="CY22" s="24" t="str">
        <f>IF(COUNTIF($CI22:CX22,"J")&gt;0,"N",IF(ISERROR(VLOOKUP($BD22,GEWASCODE_GLMC8!V:V,1,0)),"N","J"))</f>
        <v>N</v>
      </c>
      <c r="CZ22" s="24" t="str">
        <f>IF(COUNTIF($CI22:CY22,"J")&gt;0,"N",IF(ISERROR(VLOOKUP($BD22,GEWASCODE_GLMC8!W:W,1,0)),"N","J"))</f>
        <v>N</v>
      </c>
      <c r="DA22" s="24" t="str">
        <f>IF(COUNTIF($CI22:CZ22,"J")&gt;0,"N",IF(ISERROR(VLOOKUP($BD22,GEWASCODE_GLMC8!X:X,1,0)),"N","J"))</f>
        <v>N</v>
      </c>
      <c r="DB22" s="24" t="str">
        <f>IF(COUNTIF($CI22:DA22,"J")&gt;0,"N",IF(ISERROR(VLOOKUP($BD22,GEWASCODE_GLMC8!Y:Y,1,0)),"N","J"))</f>
        <v>N</v>
      </c>
      <c r="DC22" s="24" t="str">
        <f>IF(COUNTIF($CI22:DB22,"J")&gt;0,"N",IF(ISERROR(VLOOKUP($BD22,GEWASCODE_GLMC8!Z:Z,1,0)),"N","J"))</f>
        <v>N</v>
      </c>
      <c r="DD22" s="24" t="str">
        <f t="shared" si="98"/>
        <v>N</v>
      </c>
      <c r="DE22" s="3" t="str">
        <f t="shared" si="1"/>
        <v>N</v>
      </c>
      <c r="DF22" s="3" t="str">
        <f t="shared" si="2"/>
        <v>N</v>
      </c>
      <c r="DG22" s="3" t="str">
        <f t="shared" si="99"/>
        <v>N</v>
      </c>
      <c r="DH22" s="3" t="str">
        <f t="shared" si="100"/>
        <v>N</v>
      </c>
      <c r="DI22" s="3" t="str">
        <f t="shared" si="3"/>
        <v>N</v>
      </c>
      <c r="DJ22" s="3" t="str">
        <f t="shared" si="4"/>
        <v>N</v>
      </c>
      <c r="DK22" s="3">
        <f>0</f>
        <v>0</v>
      </c>
      <c r="DL22" s="3" t="str">
        <f t="shared" si="5"/>
        <v>N</v>
      </c>
      <c r="DM22" s="3" t="str">
        <f t="shared" si="6"/>
        <v>N</v>
      </c>
      <c r="DN22" t="str">
        <f>IF(AND($A22="J",COUNTIFS(activiteiten_perceel,percelen!$AZ22,activiteiten_maatregel_nr,percelen!DN$4,activiteiten_activiteit_voldoet_aan_voorwaarden,"J")&gt;0),DN$4,"")</f>
        <v/>
      </c>
      <c r="DO22" t="str">
        <f>IF(AND($A22="J",COUNTIFS(activiteiten_perceel,percelen!$AZ22,activiteiten_maatregel_nr,percelen!DO$4,activiteiten_activiteit_voldoet_aan_voorwaarden,"J")&gt;0),DO$4,"")</f>
        <v/>
      </c>
      <c r="DP22" t="str">
        <f>IF(AND($A22="J",COUNTIFS(activiteiten_perceel,percelen!$AZ22,activiteiten_maatregel_nr,percelen!DP$4,activiteiten_activiteit_voldoet_aan_voorwaarden,"J")&gt;0),DP$4,"")</f>
        <v/>
      </c>
      <c r="DQ22" t="str">
        <f>IF(AND($A22="J",COUNTIFS(activiteiten_perceel,percelen!$AZ22,activiteiten_maatregel_nr,percelen!DQ$4,activiteiten_activiteit_voldoet_aan_voorwaarden,"J")&gt;0),DQ$4,"")</f>
        <v/>
      </c>
      <c r="DR22" t="str">
        <f>IF(AND($A22="J",COUNTIFS(activiteiten_perceel,percelen!$AZ22,activiteiten_maatregel_nr,percelen!DR$4,activiteiten_activiteit_voldoet_aan_voorwaarden,"J")&gt;0),DR$4,"")</f>
        <v/>
      </c>
      <c r="DS22" t="str">
        <f>IF(AND($A22="J",COUNTIFS(activiteiten_perceel,percelen!$AZ22,activiteiten_maatregel_nr,percelen!DS$4,activiteiten_activiteit_voldoet_aan_voorwaarden,"J")&gt;0),DS$4,"")</f>
        <v/>
      </c>
      <c r="DT22" t="str">
        <f>IF(AND($A22="J",COUNTIFS(activiteiten_perceel,percelen!$AZ22,activiteiten_maatregel_nr,percelen!DT$4,activiteiten_activiteit_voldoet_aan_voorwaarden,"J")&gt;0),DT$4,"")</f>
        <v/>
      </c>
      <c r="DU22" t="str">
        <f>IF(AND($A22="J",COUNTIFS(activiteiten_perceel,percelen!$AZ22,activiteiten_maatregel_nr,percelen!DU$4,activiteiten_activiteit_voldoet_aan_voorwaarden,"J")&gt;0),DU$4,"")</f>
        <v/>
      </c>
      <c r="DV22" t="str">
        <f>IF(AND($A22="J",COUNTIFS(activiteiten_perceel,percelen!$AZ22,activiteiten_maatregel_nr,percelen!DV$4,activiteiten_activiteit_voldoet_aan_voorwaarden,"J")&gt;0),DV$4,"")</f>
        <v/>
      </c>
      <c r="DW22" t="str">
        <f>IF(AND($A22="J",COUNTIFS(activiteiten_perceel,percelen!$AZ22,activiteiten_maatregel_nr,percelen!DW$4,activiteiten_activiteit_voldoet_aan_voorwaarden,"J")&gt;0),DW$4,"")</f>
        <v/>
      </c>
      <c r="DX22" t="str">
        <f>IF(AND($A22="J",COUNTIFS(activiteiten_perceel,percelen!$AZ22,activiteiten_maatregel_nr,percelen!DX$4,activiteiten_activiteit_voldoet_aan_voorwaarden,"J")&gt;0),DX$4,"")</f>
        <v/>
      </c>
      <c r="DY22" t="str">
        <f>IF(AND($A22="J",COUNTIFS(activiteiten_perceel,percelen!$AZ22,activiteiten_maatregel_nr,percelen!DY$4,activiteiten_activiteit_voldoet_aan_voorwaarden,"J")&gt;0),DY$4,"")</f>
        <v/>
      </c>
      <c r="DZ22" t="str">
        <f>IF(AND($A22="J",COUNTIFS(activiteiten_perceel,percelen!$AZ22,activiteiten_maatregel_nr,percelen!DZ$4,activiteiten_activiteit_voldoet_aan_voorwaarden,"J")&gt;0),DZ$4,"")</f>
        <v/>
      </c>
      <c r="EA22" t="str">
        <f>IF(AND($A22="J",COUNTIFS(activiteiten_perceel,percelen!$AZ22,activiteiten_maatregel_nr,percelen!EA$4,activiteiten_activiteit_voldoet_aan_voorwaarden,"J")&gt;0),EA$4,"")</f>
        <v/>
      </c>
      <c r="EB22" t="str">
        <f>IF(AND($A22="J",COUNTIFS(activiteiten_perceel,percelen!$AZ22,activiteiten_maatregel_nr,percelen!EB$4,activiteiten_activiteit_voldoet_aan_voorwaarden,"J")&gt;0),EB$4,"")</f>
        <v/>
      </c>
      <c r="EC22" t="str">
        <f>IF(AND($A22="J",COUNTIFS(activiteiten_perceel,percelen!$AZ22,activiteiten_maatregel_nr,percelen!EC$4,activiteiten_activiteit_voldoet_aan_voorwaarden,"J")&gt;0),EC$4,"")</f>
        <v/>
      </c>
      <c r="ED22" t="str">
        <f>IF(AND($A22="J",COUNTIFS(activiteiten_perceel,percelen!$AZ22,activiteiten_maatregel_nr,percelen!ED$4,activiteiten_activiteit_voldoet_aan_voorwaarden,"J")&gt;0),ED$4,"")</f>
        <v/>
      </c>
      <c r="EE22" t="str">
        <f>IF(AND($A22="J",COUNTIFS(activiteiten_perceel,percelen!$AZ22,activiteiten_maatregel_nr,percelen!EE$4,activiteiten_activiteit_voldoet_aan_voorwaarden,"J")&gt;0),EE$4,"")</f>
        <v/>
      </c>
      <c r="EF22" t="str">
        <f>IF(AND($A22="J",COUNTIFS(activiteiten_perceel,percelen!$AZ22,activiteiten_maatregel_nr,percelen!EF$4,activiteiten_activiteit_voldoet_aan_voorwaarden,"J")&gt;0),EF$4,"")</f>
        <v/>
      </c>
      <c r="EG22" t="str">
        <f>IF(AND($A22="J",COUNTIFS(activiteiten_perceel,percelen!$AZ22,activiteiten_maatregel_nr,percelen!EG$4,activiteiten_activiteit_voldoet_aan_voorwaarden,"J")&gt;0),EG$4,"")</f>
        <v/>
      </c>
      <c r="EH22" t="str">
        <f>IF(AND($A22="J",COUNTIFS(activiteiten_perceel,percelen!$AZ22,activiteiten_maatregel_nr,percelen!EH$4,activiteiten_activiteit_voldoet_aan_voorwaarden,"J")&gt;0),EH$4,"")</f>
        <v/>
      </c>
      <c r="EI22" t="str">
        <f>IF(AND($A22="J",COUNTIFS(activiteiten_perceel,percelen!$AZ22,activiteiten_maatregel_nr,percelen!EI$4,activiteiten_activiteit_voldoet_aan_voorwaarden,"J")&gt;0),EI$4,"")</f>
        <v/>
      </c>
      <c r="EJ22">
        <f t="shared" si="101"/>
        <v>0</v>
      </c>
      <c r="EK22" t="str">
        <f t="shared" si="102"/>
        <v/>
      </c>
      <c r="EL22" t="str">
        <f t="shared" si="7"/>
        <v/>
      </c>
      <c r="EM22" t="str">
        <f t="shared" si="8"/>
        <v/>
      </c>
      <c r="EN22" t="str">
        <f t="shared" si="9"/>
        <v/>
      </c>
      <c r="EO22" t="str">
        <f t="shared" si="10"/>
        <v/>
      </c>
      <c r="EP22" t="str">
        <f t="shared" si="11"/>
        <v/>
      </c>
      <c r="EQ22" t="str">
        <f t="shared" si="12"/>
        <v/>
      </c>
      <c r="ER22" t="str">
        <f t="shared" si="13"/>
        <v/>
      </c>
      <c r="ES22" t="str">
        <f t="shared" si="14"/>
        <v/>
      </c>
      <c r="ET22" t="str">
        <f t="shared" si="15"/>
        <v/>
      </c>
      <c r="EU22" t="str">
        <f t="shared" si="16"/>
        <v/>
      </c>
      <c r="EV22" t="str">
        <f t="shared" si="17"/>
        <v/>
      </c>
      <c r="EW22" t="str">
        <f t="shared" si="103"/>
        <v>nvt</v>
      </c>
      <c r="EX22" t="str">
        <f t="shared" si="104"/>
        <v>nvt</v>
      </c>
      <c r="EY22" t="str">
        <f t="shared" si="105"/>
        <v>nvt</v>
      </c>
      <c r="EZ22" t="str">
        <f t="shared" si="106"/>
        <v>nvt</v>
      </c>
      <c r="FA22" t="str">
        <f t="shared" si="107"/>
        <v>nvt</v>
      </c>
      <c r="FB22" t="str">
        <f t="shared" si="108"/>
        <v>nvt</v>
      </c>
      <c r="FC22" t="str">
        <f t="shared" si="109"/>
        <v>nvt</v>
      </c>
      <c r="FD22" t="str">
        <f t="shared" si="110"/>
        <v>nvt</v>
      </c>
      <c r="FE22" t="str">
        <f>IF($EJ22=2,VLOOKUP(FD22,STAPELING!A:D,FE$1,0),"nvt")</f>
        <v>nvt</v>
      </c>
      <c r="FF22" t="str">
        <f t="shared" si="111"/>
        <v>nvt</v>
      </c>
      <c r="FG22" t="str">
        <f t="shared" si="112"/>
        <v>nvt</v>
      </c>
      <c r="FH22" t="str">
        <f t="shared" si="113"/>
        <v>nvt</v>
      </c>
      <c r="FI22" t="str">
        <f t="shared" si="114"/>
        <v>nvt</v>
      </c>
      <c r="FJ22" t="str">
        <f t="shared" si="115"/>
        <v>nvt</v>
      </c>
      <c r="FK22" t="str">
        <f t="shared" si="116"/>
        <v>nvt</v>
      </c>
      <c r="FL22" t="str">
        <f t="shared" si="117"/>
        <v>nvt</v>
      </c>
      <c r="FM22" t="str">
        <f t="shared" si="118"/>
        <v/>
      </c>
      <c r="FN22" t="str">
        <f>IF(ISERROR(VLOOKUP(FM22,STAPELING!I:AO,FN$1,0)),"N",VLOOKUP(FM22,STAPELING!I:AO,FN$1,0))</f>
        <v>J</v>
      </c>
      <c r="FO22" t="str">
        <f t="shared" si="119"/>
        <v>nvt</v>
      </c>
      <c r="FP22" t="str">
        <f t="shared" si="19"/>
        <v>nvt</v>
      </c>
      <c r="FQ22" t="str">
        <f t="shared" si="20"/>
        <v>nvt</v>
      </c>
      <c r="FR22" t="str">
        <f t="shared" si="21"/>
        <v>nvt</v>
      </c>
      <c r="FS22" t="str">
        <f t="shared" si="22"/>
        <v>nvt</v>
      </c>
      <c r="FT22" t="str">
        <f t="shared" si="23"/>
        <v>nvt</v>
      </c>
      <c r="FU22" t="str">
        <f t="shared" si="24"/>
        <v>nvt</v>
      </c>
      <c r="FV22" t="str">
        <f t="shared" si="25"/>
        <v>nvt</v>
      </c>
      <c r="FW22" t="str">
        <f t="shared" si="26"/>
        <v>nvt</v>
      </c>
      <c r="FX22" t="str">
        <f t="shared" si="27"/>
        <v>nvt</v>
      </c>
      <c r="FY22" t="str">
        <f t="shared" si="28"/>
        <v>nvt</v>
      </c>
      <c r="FZ22" t="str">
        <f t="shared" si="29"/>
        <v>nvt</v>
      </c>
      <c r="GA22" t="str">
        <f t="shared" si="30"/>
        <v>nvt</v>
      </c>
      <c r="GB22" t="str">
        <f>IF($EJ22&gt;2,IF(FO22="","zwart",VLOOKUP(FO22,STAPELING!J:AA,GB$1,0)),"nvt")</f>
        <v>nvt</v>
      </c>
      <c r="GC22" t="str">
        <f t="shared" si="120"/>
        <v>nvt</v>
      </c>
      <c r="GD22" t="str">
        <f t="shared" si="121"/>
        <v>nvt</v>
      </c>
      <c r="GE22" t="str">
        <f t="shared" si="122"/>
        <v>nvt</v>
      </c>
      <c r="GF22" t="str">
        <f t="shared" si="123"/>
        <v>nvt</v>
      </c>
      <c r="GG22" t="str">
        <f t="shared" si="124"/>
        <v>nvt</v>
      </c>
      <c r="GH22" t="str">
        <f t="shared" si="125"/>
        <v>nvt</v>
      </c>
      <c r="GI22" t="str">
        <f t="shared" si="126"/>
        <v>nvt</v>
      </c>
      <c r="GJ22" t="str">
        <f t="shared" si="127"/>
        <v>nvt</v>
      </c>
      <c r="GK22" t="str">
        <f t="shared" si="37"/>
        <v>nvt</v>
      </c>
      <c r="GL22" t="str">
        <f t="shared" si="38"/>
        <v>nvt</v>
      </c>
      <c r="GM22" t="str">
        <f t="shared" si="39"/>
        <v>nvt</v>
      </c>
      <c r="GN22" t="str">
        <f t="shared" si="40"/>
        <v>nvt</v>
      </c>
      <c r="GO22" t="str">
        <f t="shared" si="41"/>
        <v>nvt</v>
      </c>
      <c r="GP22" t="str">
        <f t="shared" si="42"/>
        <v>nvt</v>
      </c>
      <c r="GQ22" t="str">
        <f t="shared" si="43"/>
        <v>nvt</v>
      </c>
      <c r="GR22" t="str">
        <f t="shared" si="44"/>
        <v>nvt</v>
      </c>
      <c r="GS22" t="str">
        <f t="shared" si="45"/>
        <v>nvt</v>
      </c>
      <c r="GT22" t="str">
        <f t="shared" si="46"/>
        <v>nvt</v>
      </c>
      <c r="GU22" t="str">
        <f t="shared" si="47"/>
        <v>nvt</v>
      </c>
      <c r="GV22" t="str">
        <f t="shared" si="48"/>
        <v>nvt</v>
      </c>
      <c r="GW22" t="str">
        <f>IF($EJ22&gt;2,IF(GJ22="","zwart",VLOOKUP(GJ22,STAPELING!AB:AJ,GW$1,0)),"nvt")</f>
        <v>nvt</v>
      </c>
      <c r="GX22" t="str">
        <f t="shared" si="128"/>
        <v>nvt</v>
      </c>
      <c r="GY22" t="str">
        <f t="shared" si="129"/>
        <v>nvt</v>
      </c>
      <c r="GZ22" t="str">
        <f t="shared" si="130"/>
        <v>nvt</v>
      </c>
      <c r="HA22" t="str">
        <f t="shared" si="131"/>
        <v>nvt</v>
      </c>
      <c r="HB22" t="str">
        <f t="shared" si="132"/>
        <v>nvt</v>
      </c>
      <c r="HC22" t="str">
        <f t="shared" si="133"/>
        <v>nvt</v>
      </c>
      <c r="HD22" t="str">
        <f t="shared" si="134"/>
        <v>nvt</v>
      </c>
      <c r="HE22" t="str">
        <f t="shared" si="135"/>
        <v>nvt</v>
      </c>
      <c r="HF22" t="str">
        <f t="shared" si="136"/>
        <v>nvt</v>
      </c>
      <c r="HG22" t="str">
        <f t="shared" si="137"/>
        <v>nvt</v>
      </c>
      <c r="HH22" t="str">
        <f t="shared" si="138"/>
        <v>nvt</v>
      </c>
      <c r="HI22" t="str">
        <f t="shared" si="139"/>
        <v>nvt</v>
      </c>
      <c r="HJ22" t="str">
        <f t="shared" si="140"/>
        <v>nvt</v>
      </c>
      <c r="HK22" t="str">
        <f t="shared" si="141"/>
        <v>nvt</v>
      </c>
      <c r="HL22" t="str">
        <f t="shared" si="142"/>
        <v>nvt</v>
      </c>
      <c r="HM22" t="str">
        <f t="shared" si="60"/>
        <v>nvt</v>
      </c>
      <c r="HN22" t="str">
        <f t="shared" si="61"/>
        <v>nvt</v>
      </c>
      <c r="HO22" t="str">
        <f t="shared" si="62"/>
        <v>nvt</v>
      </c>
      <c r="HP22" t="str">
        <f t="shared" si="63"/>
        <v>nvt</v>
      </c>
      <c r="HQ22" t="str">
        <f t="shared" si="64"/>
        <v>nvt</v>
      </c>
      <c r="HR22" t="str">
        <f t="shared" si="65"/>
        <v>nvt</v>
      </c>
      <c r="HS22" t="str">
        <f t="shared" si="66"/>
        <v>nvt</v>
      </c>
      <c r="HT22" t="str">
        <f t="shared" si="67"/>
        <v>nvt</v>
      </c>
      <c r="HU22" t="str">
        <f t="shared" si="68"/>
        <v>nvt</v>
      </c>
      <c r="HV22" t="str">
        <f t="shared" si="69"/>
        <v>nvt</v>
      </c>
      <c r="HW22" t="str">
        <f t="shared" si="70"/>
        <v>nvt</v>
      </c>
      <c r="HX22" t="str">
        <f t="shared" si="71"/>
        <v>nvt</v>
      </c>
      <c r="HY22" t="str">
        <f>IF($EJ22&gt;2,IF(HL22="","zwart",VLOOKUP(HL22,STAPELING!AK:AN,HY$1,0)),"nvt")</f>
        <v>nvt</v>
      </c>
      <c r="HZ22" t="str">
        <f t="shared" si="143"/>
        <v>nvt</v>
      </c>
      <c r="IA22" t="str">
        <f t="shared" si="144"/>
        <v>nvt</v>
      </c>
      <c r="IB22" t="str">
        <f t="shared" si="145"/>
        <v>nvt</v>
      </c>
      <c r="IC22" t="str">
        <f t="shared" si="146"/>
        <v>nvt</v>
      </c>
      <c r="ID22" t="str">
        <f t="shared" si="147"/>
        <v>nvt</v>
      </c>
      <c r="IE22" t="str">
        <f t="shared" si="148"/>
        <v>nvt</v>
      </c>
      <c r="IF22" t="str">
        <f t="shared" si="149"/>
        <v>nvt</v>
      </c>
      <c r="IG22">
        <f t="shared" si="150"/>
        <v>0</v>
      </c>
      <c r="IH22">
        <f t="shared" si="151"/>
        <v>0</v>
      </c>
      <c r="II22">
        <f t="shared" si="152"/>
        <v>0</v>
      </c>
      <c r="IJ22">
        <f t="shared" si="153"/>
        <v>0</v>
      </c>
      <c r="IK22">
        <f t="shared" si="154"/>
        <v>0</v>
      </c>
      <c r="IL22">
        <f t="shared" si="155"/>
        <v>0</v>
      </c>
      <c r="IM22">
        <f t="shared" si="156"/>
        <v>0</v>
      </c>
      <c r="IN22">
        <f t="shared" si="157"/>
        <v>0</v>
      </c>
      <c r="IO22">
        <f t="shared" si="158"/>
        <v>0</v>
      </c>
      <c r="IP22">
        <f t="shared" si="159"/>
        <v>0</v>
      </c>
      <c r="IQ22">
        <f t="shared" si="160"/>
        <v>0</v>
      </c>
      <c r="IR22">
        <f t="shared" si="161"/>
        <v>0</v>
      </c>
      <c r="IS22">
        <f t="shared" si="162"/>
        <v>0</v>
      </c>
      <c r="IT22">
        <f t="shared" si="163"/>
        <v>0</v>
      </c>
      <c r="IU22" t="str">
        <f t="shared" si="164"/>
        <v>N</v>
      </c>
      <c r="IV22" t="str">
        <f t="shared" si="84"/>
        <v>N</v>
      </c>
      <c r="IW22" t="str">
        <f t="shared" si="165"/>
        <v>N</v>
      </c>
    </row>
    <row r="23" spans="1:257" x14ac:dyDescent="0.25">
      <c r="A23" t="str">
        <f>IF(ISERROR(VLOOKUP(E23,E$4:E22,1,0)),"J","N")</f>
        <v>N</v>
      </c>
      <c r="B23" s="8"/>
      <c r="C23" s="8"/>
      <c r="D23" s="25"/>
      <c r="E23" s="25" t="str">
        <f>IF(Invoer!B52="","",Invoer!B52)</f>
        <v/>
      </c>
      <c r="F23" s="25"/>
      <c r="G23" s="25"/>
      <c r="H23" s="25" t="str">
        <f>IF(AND($E23&lt;&gt;"",$A23="J"),Invoer!D52,"")</f>
        <v/>
      </c>
      <c r="I23" s="25"/>
      <c r="J23" s="26"/>
      <c r="K23" s="26" t="str">
        <f>IF(AND($E23&lt;&gt;"",$A23="J"),Invoer!L52,"")</f>
        <v/>
      </c>
      <c r="L23" s="26"/>
      <c r="M23" s="25"/>
      <c r="N23" s="152"/>
      <c r="O23" s="153"/>
      <c r="P23" s="25"/>
      <c r="Q23" s="25"/>
      <c r="R23" s="153"/>
      <c r="S23" s="154"/>
      <c r="T23" s="152"/>
      <c r="U23" s="153"/>
      <c r="V23" s="153"/>
      <c r="W23" s="59" t="str">
        <f>IF(AND($E23&lt;&gt;"",$A23="J",Invoer!R52&lt;&gt;""),VLOOKUP(Invoer!R52,NORM!$F$26:$H$29,3,0),"")</f>
        <v/>
      </c>
      <c r="X23" s="59"/>
      <c r="Y23" s="25" t="str">
        <f t="shared" si="85"/>
        <v/>
      </c>
      <c r="Z23" s="25"/>
      <c r="AA23" s="26" t="str">
        <f t="shared" si="86"/>
        <v/>
      </c>
      <c r="AB23" s="26"/>
      <c r="AC23" s="153"/>
      <c r="AD23" s="153"/>
      <c r="AE23" s="153"/>
      <c r="AF23" s="153"/>
      <c r="AG23" s="153"/>
      <c r="AH23" s="25"/>
      <c r="AI23" s="153"/>
      <c r="AJ23" s="153"/>
      <c r="AK23" s="153"/>
      <c r="AL23" s="153"/>
      <c r="AM23" s="25" t="str">
        <f>IF(AND($E23&lt;&gt;"",$A23="J"),IF(Invoer!X52="Ja","J",IF(Invoer!X52="Nee","N","")),"")</f>
        <v/>
      </c>
      <c r="AN23" s="153"/>
      <c r="AO23" s="153"/>
      <c r="AP23" s="153" t="s">
        <v>311</v>
      </c>
      <c r="AQ23" s="153" t="s">
        <v>311</v>
      </c>
      <c r="AR23" s="153" t="s">
        <v>312</v>
      </c>
      <c r="AS23" s="153" t="s">
        <v>312</v>
      </c>
      <c r="AT23" s="1" t="str">
        <f>IF(AND($E23&lt;&gt;"",$A23="J",Invoer!O52&lt;&gt;""),VLOOKUP(Invoer!O52,NORM!$F$31:$H$38,3,0),"")</f>
        <v/>
      </c>
      <c r="AU23" s="1"/>
      <c r="AV23" s="1" t="str">
        <f>IF(AND($E23&lt;&gt;"",$A23="J"),Invoer!AH52,"")</f>
        <v/>
      </c>
      <c r="AW23" s="1"/>
      <c r="AX23" s="1" t="str">
        <f t="shared" si="87"/>
        <v/>
      </c>
      <c r="AY23" s="1"/>
      <c r="AZ23" s="3" t="str">
        <f t="shared" si="88"/>
        <v/>
      </c>
      <c r="BA23" s="3" t="str">
        <f t="shared" si="89"/>
        <v/>
      </c>
      <c r="BB23" s="3" t="str">
        <f t="shared" si="90"/>
        <v>N</v>
      </c>
      <c r="BC23" s="3" t="str">
        <f t="shared" si="91"/>
        <v>N</v>
      </c>
      <c r="BD23" s="3" t="str">
        <f t="shared" si="92"/>
        <v/>
      </c>
      <c r="BE23" s="3">
        <f t="shared" si="166"/>
        <v>0</v>
      </c>
      <c r="BF23" s="3" t="str">
        <f t="shared" si="93"/>
        <v/>
      </c>
      <c r="BG23" s="3" t="str">
        <f t="shared" si="94"/>
        <v/>
      </c>
      <c r="BH23" s="3" t="str">
        <f t="shared" si="95"/>
        <v>N</v>
      </c>
      <c r="BI23" s="24" t="str">
        <f t="shared" si="96"/>
        <v/>
      </c>
      <c r="BJ23" s="24" t="str">
        <f>IF(ISERROR(VLOOKUP($BD23,LOV_GWSGRP!A:A,1,0)),"N","J")</f>
        <v>N</v>
      </c>
      <c r="BK23" s="24" t="str">
        <f>IF(ISERROR(VLOOKUP($BD23,LOV_GWSGRP!D:D,1,0)),"N","J")</f>
        <v>N</v>
      </c>
      <c r="BL23" s="24" t="str">
        <f>IF(ISERROR(VLOOKUP($BD23,LOV_GWSGRP!G:G,1,0)),"N","J")</f>
        <v>N</v>
      </c>
      <c r="BM23" s="24" t="str">
        <f>IF(ISERROR(VLOOKUP($BD23,LOV_GWSGRP!M:M,1,0)),"N","J")</f>
        <v>N</v>
      </c>
      <c r="BN23" s="24" t="str">
        <f>IF(ISERROR(VLOOKUP($BD23,LOV_GWSGRP!P:P,1,0)),"N","J")</f>
        <v>N</v>
      </c>
      <c r="BO23" s="24" t="str">
        <f>IF(ISERROR(VLOOKUP($BD23,LOV_GWSGRP!S:S,1,0)),"N","J")</f>
        <v>N</v>
      </c>
      <c r="BP23" s="24" t="str">
        <f>IF(ISERROR(VLOOKUP($BD23,LOV_GWSGRP!V:V,1,0)),"N","J")</f>
        <v>N</v>
      </c>
      <c r="BQ23" s="24" t="str">
        <f>IF(ISERROR(VLOOKUP($BD23,LOV_GWSGRP!Y:Y,1,0)),"N","J")</f>
        <v>N</v>
      </c>
      <c r="BR23" s="24" t="str">
        <f>IF(ISERROR(VLOOKUP($BD23,LOV_GWSGRP!AB:AB,1,0)),"N","J")</f>
        <v>N</v>
      </c>
      <c r="BS23" s="24" t="str">
        <f>IF(ISERROR(VLOOKUP($BD23,LOV_GWSGRP!AE:AE,1,0)),"N","J")</f>
        <v>N</v>
      </c>
      <c r="BT23" s="24" t="str">
        <f>IF(ISERROR(VLOOKUP($BD23,LOV_GWSGRP!AH:AH,1,0)),"N","J")</f>
        <v>N</v>
      </c>
      <c r="BU23" s="24" t="str">
        <f>IF(ISERROR(VLOOKUP($BD23,LOV_GWSGRP!CJ:CJ,1,0)),"N","J")</f>
        <v>N</v>
      </c>
      <c r="BV23" s="24" t="str">
        <f>IF(ISERROR(VLOOKUP($BD23,LOV_GWSGRP!AN:AN,1,0)),"N","J")</f>
        <v>N</v>
      </c>
      <c r="BW23" s="24" t="str">
        <f>IF(ISERROR(VLOOKUP($BD23,LOV_GWSGRP!AQ:AQ,1,0)),"N","J")</f>
        <v>N</v>
      </c>
      <c r="BX23" s="24" t="str">
        <f>IF(ISERROR(VLOOKUP($BD23,LOV_GWSGRP!AT:AT,1,0)),"N","J")</f>
        <v>N</v>
      </c>
      <c r="BY23" s="24" t="str">
        <f>IF(ISERROR(VLOOKUP($BD23,LOV_GWSGRP!AW:AW,1,0)),"N","J")</f>
        <v>N</v>
      </c>
      <c r="BZ23" s="24" t="str">
        <f>IF(ISERROR(VLOOKUP($BD23,LOV_GWSGRP!AZ:AZ,1,0)),"N","J")</f>
        <v>N</v>
      </c>
      <c r="CA23" s="24" t="str">
        <f>IF(ISERROR(VLOOKUP($BD23,LOV_GWSGRP!BC:BC,1,0)),"N","J")</f>
        <v>N</v>
      </c>
      <c r="CB23" s="24" t="str">
        <f>IF(ISERROR(VLOOKUP($BD23,LOV_GWSGRP!BF:BF,1,0)),"N","J")</f>
        <v>N</v>
      </c>
      <c r="CC23" s="24" t="str">
        <f>IF(ISERROR(VLOOKUP($BD23,LOV_GWSGRP!BI:BI,1,0)),"N","J")</f>
        <v>N</v>
      </c>
      <c r="CD23" s="24" t="str">
        <f>IF(ISERROR(VLOOKUP($BD23,LOV_GWSGRP!J:J,1,0)),"N","J")</f>
        <v>N</v>
      </c>
      <c r="CE23" s="24" t="str">
        <f>IF(ISERROR(VLOOKUP($BD23,LOV_GWSGRP!BL:BL,1,0)),"N","J")</f>
        <v>N</v>
      </c>
      <c r="CF23" s="24"/>
      <c r="CG23" s="24" t="str">
        <f>IF(ISERROR(VLOOKUP($BD23,LOV_GWSGRP!BO:BO,1,0)),"N","J")</f>
        <v>N</v>
      </c>
      <c r="CH23" s="24" t="str">
        <f t="shared" si="97"/>
        <v>N</v>
      </c>
      <c r="CI23" s="24" t="str">
        <f>IF(ISERROR(VLOOKUP($BD23,GEWASCODE_GLMC8!F:F,1,0)),"N","J")</f>
        <v>N</v>
      </c>
      <c r="CJ23" s="24" t="str">
        <f>IF(COUNTIF($CI23:CI23,"J")&gt;0,"N",IF(ISERROR(VLOOKUP($BD23,GEWASCODE_GLMC8!G:G,1,0)),"N","J"))</f>
        <v>N</v>
      </c>
      <c r="CK23" s="24" t="str">
        <f>IF(COUNTIF($CI23:CJ23,"J")&gt;0,"N",IF(ISERROR(VLOOKUP($BD23,GEWASCODE_GLMC8!H:H,1,0)),"N","J"))</f>
        <v>N</v>
      </c>
      <c r="CL23" s="24" t="str">
        <f>IF(COUNTIF($CI23:CK23,"J")&gt;0,"N",IF(ISERROR(VLOOKUP($BD23,GEWASCODE_GLMC8!I:I,1,0)),"N","J"))</f>
        <v>N</v>
      </c>
      <c r="CM23" s="24" t="str">
        <f>IF(COUNTIF($CI23:CL23,"J")&gt;0,"N",IF(ISERROR(VLOOKUP($BD23,GEWASCODE_GLMC8!J:J,1,0)),"N","J"))</f>
        <v>N</v>
      </c>
      <c r="CN23" s="24" t="str">
        <f>IF(COUNTIF($CI23:CM23,"J")&gt;0,"N",IF(ISERROR(VLOOKUP($BD23,GEWASCODE_GLMC8!K:K,1,0)),"N","J"))</f>
        <v>N</v>
      </c>
      <c r="CO23" s="24" t="str">
        <f>IF(COUNTIF($CI23:CN23,"J")&gt;0,"N",IF(ISERROR(VLOOKUP($BD23,GEWASCODE_GLMC8!L:L,1,0)),"N","J"))</f>
        <v>N</v>
      </c>
      <c r="CP23" s="24" t="str">
        <f>IF(COUNTIF($CI23:CO23,"J")&gt;0,"N",IF(ISERROR(VLOOKUP($BD23,GEWASCODE_GLMC8!M:M,1,0)),"N","J"))</f>
        <v>N</v>
      </c>
      <c r="CQ23" s="24" t="str">
        <f>IF(COUNTIF($CI23:CP23,"J")&gt;0,"N",IF(ISERROR(VLOOKUP($BD23,GEWASCODE_GLMC8!N:N,1,0)),"N","J"))</f>
        <v>N</v>
      </c>
      <c r="CR23" s="24" t="str">
        <f>IF(COUNTIF($CI23:CQ23,"J")&gt;0,"N",IF(ISERROR(VLOOKUP($BD23,GEWASCODE_GLMC8!O:O,1,0)),"N","J"))</f>
        <v>N</v>
      </c>
      <c r="CS23" s="24" t="str">
        <f>IF(COUNTIF($CI23:CR23,"J")&gt;0,"N",IF(ISERROR(VLOOKUP($BD23,GEWASCODE_GLMC8!P:P,1,0)),"N","J"))</f>
        <v>N</v>
      </c>
      <c r="CT23" s="24" t="str">
        <f>IF(COUNTIF($CI23:CS23,"J")&gt;0,"N",IF(ISERROR(VLOOKUP($BD23,GEWASCODE_GLMC8!Q:Q,1,0)),"N","J"))</f>
        <v>N</v>
      </c>
      <c r="CU23" s="24" t="str">
        <f>IF(COUNTIF($CI23:CT23,"J")&gt;0,"N",IF(ISERROR(VLOOKUP($BD23,GEWASCODE_GLMC8!R:R,1,0)),"N","J"))</f>
        <v>N</v>
      </c>
      <c r="CV23" s="24" t="str">
        <f>IF(COUNTIF($CI23:CU23,"J")&gt;0,"N",IF(ISERROR(VLOOKUP($BD23,GEWASCODE_GLMC8!S:S,1,0)),"N","J"))</f>
        <v>N</v>
      </c>
      <c r="CW23" s="24" t="str">
        <f>IF(COUNTIF($CI23:CV23,"J")&gt;0,"N",IF(ISERROR(VLOOKUP($BD23,GEWASCODE_GLMC8!T:T,1,0)),"N","J"))</f>
        <v>N</v>
      </c>
      <c r="CX23" s="24" t="str">
        <f>IF(COUNTIF($CI23:CW23,"J")&gt;0,"N",IF(ISERROR(VLOOKUP($BD23,GEWASCODE_GLMC8!U:U,1,0)),"N","J"))</f>
        <v>N</v>
      </c>
      <c r="CY23" s="24" t="str">
        <f>IF(COUNTIF($CI23:CX23,"J")&gt;0,"N",IF(ISERROR(VLOOKUP($BD23,GEWASCODE_GLMC8!V:V,1,0)),"N","J"))</f>
        <v>N</v>
      </c>
      <c r="CZ23" s="24" t="str">
        <f>IF(COUNTIF($CI23:CY23,"J")&gt;0,"N",IF(ISERROR(VLOOKUP($BD23,GEWASCODE_GLMC8!W:W,1,0)),"N","J"))</f>
        <v>N</v>
      </c>
      <c r="DA23" s="24" t="str">
        <f>IF(COUNTIF($CI23:CZ23,"J")&gt;0,"N",IF(ISERROR(VLOOKUP($BD23,GEWASCODE_GLMC8!X:X,1,0)),"N","J"))</f>
        <v>N</v>
      </c>
      <c r="DB23" s="24" t="str">
        <f>IF(COUNTIF($CI23:DA23,"J")&gt;0,"N",IF(ISERROR(VLOOKUP($BD23,GEWASCODE_GLMC8!Y:Y,1,0)),"N","J"))</f>
        <v>N</v>
      </c>
      <c r="DC23" s="24" t="str">
        <f>IF(COUNTIF($CI23:DB23,"J")&gt;0,"N",IF(ISERROR(VLOOKUP($BD23,GEWASCODE_GLMC8!Z:Z,1,0)),"N","J"))</f>
        <v>N</v>
      </c>
      <c r="DD23" s="24" t="str">
        <f t="shared" si="98"/>
        <v>N</v>
      </c>
      <c r="DE23" s="3" t="str">
        <f t="shared" si="1"/>
        <v>N</v>
      </c>
      <c r="DF23" s="3" t="str">
        <f t="shared" si="2"/>
        <v>N</v>
      </c>
      <c r="DG23" s="3" t="str">
        <f t="shared" si="99"/>
        <v>N</v>
      </c>
      <c r="DH23" s="3" t="str">
        <f t="shared" si="100"/>
        <v>N</v>
      </c>
      <c r="DI23" s="3" t="str">
        <f t="shared" si="3"/>
        <v>N</v>
      </c>
      <c r="DJ23" s="3" t="str">
        <f t="shared" si="4"/>
        <v>N</v>
      </c>
      <c r="DK23" s="3">
        <f>0</f>
        <v>0</v>
      </c>
      <c r="DL23" s="3" t="str">
        <f t="shared" si="5"/>
        <v>N</v>
      </c>
      <c r="DM23" s="3" t="str">
        <f t="shared" si="6"/>
        <v>N</v>
      </c>
      <c r="DN23" t="str">
        <f>IF(AND($A23="J",COUNTIFS(activiteiten_perceel,percelen!$AZ23,activiteiten_maatregel_nr,percelen!DN$4,activiteiten_activiteit_voldoet_aan_voorwaarden,"J")&gt;0),DN$4,"")</f>
        <v/>
      </c>
      <c r="DO23" t="str">
        <f>IF(AND($A23="J",COUNTIFS(activiteiten_perceel,percelen!$AZ23,activiteiten_maatregel_nr,percelen!DO$4,activiteiten_activiteit_voldoet_aan_voorwaarden,"J")&gt;0),DO$4,"")</f>
        <v/>
      </c>
      <c r="DP23" t="str">
        <f>IF(AND($A23="J",COUNTIFS(activiteiten_perceel,percelen!$AZ23,activiteiten_maatregel_nr,percelen!DP$4,activiteiten_activiteit_voldoet_aan_voorwaarden,"J")&gt;0),DP$4,"")</f>
        <v/>
      </c>
      <c r="DQ23" t="str">
        <f>IF(AND($A23="J",COUNTIFS(activiteiten_perceel,percelen!$AZ23,activiteiten_maatregel_nr,percelen!DQ$4,activiteiten_activiteit_voldoet_aan_voorwaarden,"J")&gt;0),DQ$4,"")</f>
        <v/>
      </c>
      <c r="DR23" t="str">
        <f>IF(AND($A23="J",COUNTIFS(activiteiten_perceel,percelen!$AZ23,activiteiten_maatregel_nr,percelen!DR$4,activiteiten_activiteit_voldoet_aan_voorwaarden,"J")&gt;0),DR$4,"")</f>
        <v/>
      </c>
      <c r="DS23" t="str">
        <f>IF(AND($A23="J",COUNTIFS(activiteiten_perceel,percelen!$AZ23,activiteiten_maatregel_nr,percelen!DS$4,activiteiten_activiteit_voldoet_aan_voorwaarden,"J")&gt;0),DS$4,"")</f>
        <v/>
      </c>
      <c r="DT23" t="str">
        <f>IF(AND($A23="J",COUNTIFS(activiteiten_perceel,percelen!$AZ23,activiteiten_maatregel_nr,percelen!DT$4,activiteiten_activiteit_voldoet_aan_voorwaarden,"J")&gt;0),DT$4,"")</f>
        <v/>
      </c>
      <c r="DU23" t="str">
        <f>IF(AND($A23="J",COUNTIFS(activiteiten_perceel,percelen!$AZ23,activiteiten_maatregel_nr,percelen!DU$4,activiteiten_activiteit_voldoet_aan_voorwaarden,"J")&gt;0),DU$4,"")</f>
        <v/>
      </c>
      <c r="DV23" t="str">
        <f>IF(AND($A23="J",COUNTIFS(activiteiten_perceel,percelen!$AZ23,activiteiten_maatregel_nr,percelen!DV$4,activiteiten_activiteit_voldoet_aan_voorwaarden,"J")&gt;0),DV$4,"")</f>
        <v/>
      </c>
      <c r="DW23" t="str">
        <f>IF(AND($A23="J",COUNTIFS(activiteiten_perceel,percelen!$AZ23,activiteiten_maatregel_nr,percelen!DW$4,activiteiten_activiteit_voldoet_aan_voorwaarden,"J")&gt;0),DW$4,"")</f>
        <v/>
      </c>
      <c r="DX23" t="str">
        <f>IF(AND($A23="J",COUNTIFS(activiteiten_perceel,percelen!$AZ23,activiteiten_maatregel_nr,percelen!DX$4,activiteiten_activiteit_voldoet_aan_voorwaarden,"J")&gt;0),DX$4,"")</f>
        <v/>
      </c>
      <c r="DY23" t="str">
        <f>IF(AND($A23="J",COUNTIFS(activiteiten_perceel,percelen!$AZ23,activiteiten_maatregel_nr,percelen!DY$4,activiteiten_activiteit_voldoet_aan_voorwaarden,"J")&gt;0),DY$4,"")</f>
        <v/>
      </c>
      <c r="DZ23" t="str">
        <f>IF(AND($A23="J",COUNTIFS(activiteiten_perceel,percelen!$AZ23,activiteiten_maatregel_nr,percelen!DZ$4,activiteiten_activiteit_voldoet_aan_voorwaarden,"J")&gt;0),DZ$4,"")</f>
        <v/>
      </c>
      <c r="EA23" t="str">
        <f>IF(AND($A23="J",COUNTIFS(activiteiten_perceel,percelen!$AZ23,activiteiten_maatregel_nr,percelen!EA$4,activiteiten_activiteit_voldoet_aan_voorwaarden,"J")&gt;0),EA$4,"")</f>
        <v/>
      </c>
      <c r="EB23" t="str">
        <f>IF(AND($A23="J",COUNTIFS(activiteiten_perceel,percelen!$AZ23,activiteiten_maatregel_nr,percelen!EB$4,activiteiten_activiteit_voldoet_aan_voorwaarden,"J")&gt;0),EB$4,"")</f>
        <v/>
      </c>
      <c r="EC23" t="str">
        <f>IF(AND($A23="J",COUNTIFS(activiteiten_perceel,percelen!$AZ23,activiteiten_maatregel_nr,percelen!EC$4,activiteiten_activiteit_voldoet_aan_voorwaarden,"J")&gt;0),EC$4,"")</f>
        <v/>
      </c>
      <c r="ED23" t="str">
        <f>IF(AND($A23="J",COUNTIFS(activiteiten_perceel,percelen!$AZ23,activiteiten_maatregel_nr,percelen!ED$4,activiteiten_activiteit_voldoet_aan_voorwaarden,"J")&gt;0),ED$4,"")</f>
        <v/>
      </c>
      <c r="EE23" t="str">
        <f>IF(AND($A23="J",COUNTIFS(activiteiten_perceel,percelen!$AZ23,activiteiten_maatregel_nr,percelen!EE$4,activiteiten_activiteit_voldoet_aan_voorwaarden,"J")&gt;0),EE$4,"")</f>
        <v/>
      </c>
      <c r="EF23" t="str">
        <f>IF(AND($A23="J",COUNTIFS(activiteiten_perceel,percelen!$AZ23,activiteiten_maatregel_nr,percelen!EF$4,activiteiten_activiteit_voldoet_aan_voorwaarden,"J")&gt;0),EF$4,"")</f>
        <v/>
      </c>
      <c r="EG23" t="str">
        <f>IF(AND($A23="J",COUNTIFS(activiteiten_perceel,percelen!$AZ23,activiteiten_maatregel_nr,percelen!EG$4,activiteiten_activiteit_voldoet_aan_voorwaarden,"J")&gt;0),EG$4,"")</f>
        <v/>
      </c>
      <c r="EH23" t="str">
        <f>IF(AND($A23="J",COUNTIFS(activiteiten_perceel,percelen!$AZ23,activiteiten_maatregel_nr,percelen!EH$4,activiteiten_activiteit_voldoet_aan_voorwaarden,"J")&gt;0),EH$4,"")</f>
        <v/>
      </c>
      <c r="EI23" t="str">
        <f>IF(AND($A23="J",COUNTIFS(activiteiten_perceel,percelen!$AZ23,activiteiten_maatregel_nr,percelen!EI$4,activiteiten_activiteit_voldoet_aan_voorwaarden,"J")&gt;0),EI$4,"")</f>
        <v/>
      </c>
      <c r="EJ23">
        <f t="shared" si="101"/>
        <v>0</v>
      </c>
      <c r="EK23" t="str">
        <f t="shared" si="102"/>
        <v/>
      </c>
      <c r="EL23" t="str">
        <f t="shared" si="7"/>
        <v/>
      </c>
      <c r="EM23" t="str">
        <f t="shared" si="8"/>
        <v/>
      </c>
      <c r="EN23" t="str">
        <f t="shared" si="9"/>
        <v/>
      </c>
      <c r="EO23" t="str">
        <f t="shared" si="10"/>
        <v/>
      </c>
      <c r="EP23" t="str">
        <f t="shared" si="11"/>
        <v/>
      </c>
      <c r="EQ23" t="str">
        <f t="shared" si="12"/>
        <v/>
      </c>
      <c r="ER23" t="str">
        <f t="shared" si="13"/>
        <v/>
      </c>
      <c r="ES23" t="str">
        <f t="shared" si="14"/>
        <v/>
      </c>
      <c r="ET23" t="str">
        <f t="shared" si="15"/>
        <v/>
      </c>
      <c r="EU23" t="str">
        <f t="shared" si="16"/>
        <v/>
      </c>
      <c r="EV23" t="str">
        <f t="shared" si="17"/>
        <v/>
      </c>
      <c r="EW23" t="str">
        <f t="shared" si="103"/>
        <v>nvt</v>
      </c>
      <c r="EX23" t="str">
        <f t="shared" si="104"/>
        <v>nvt</v>
      </c>
      <c r="EY23" t="str">
        <f t="shared" si="105"/>
        <v>nvt</v>
      </c>
      <c r="EZ23" t="str">
        <f t="shared" si="106"/>
        <v>nvt</v>
      </c>
      <c r="FA23" t="str">
        <f t="shared" si="107"/>
        <v>nvt</v>
      </c>
      <c r="FB23" t="str">
        <f t="shared" si="108"/>
        <v>nvt</v>
      </c>
      <c r="FC23" t="str">
        <f t="shared" si="109"/>
        <v>nvt</v>
      </c>
      <c r="FD23" t="str">
        <f t="shared" si="110"/>
        <v>nvt</v>
      </c>
      <c r="FE23" t="str">
        <f>IF($EJ23=2,VLOOKUP(FD23,STAPELING!A:D,FE$1,0),"nvt")</f>
        <v>nvt</v>
      </c>
      <c r="FF23" t="str">
        <f t="shared" si="111"/>
        <v>nvt</v>
      </c>
      <c r="FG23" t="str">
        <f t="shared" si="112"/>
        <v>nvt</v>
      </c>
      <c r="FH23" t="str">
        <f t="shared" si="113"/>
        <v>nvt</v>
      </c>
      <c r="FI23" t="str">
        <f t="shared" si="114"/>
        <v>nvt</v>
      </c>
      <c r="FJ23" t="str">
        <f t="shared" si="115"/>
        <v>nvt</v>
      </c>
      <c r="FK23" t="str">
        <f t="shared" si="116"/>
        <v>nvt</v>
      </c>
      <c r="FL23" t="str">
        <f t="shared" si="117"/>
        <v>nvt</v>
      </c>
      <c r="FM23" t="str">
        <f t="shared" si="118"/>
        <v/>
      </c>
      <c r="FN23" t="str">
        <f>IF(ISERROR(VLOOKUP(FM23,STAPELING!I:AO,FN$1,0)),"N",VLOOKUP(FM23,STAPELING!I:AO,FN$1,0))</f>
        <v>J</v>
      </c>
      <c r="FO23" t="str">
        <f t="shared" si="119"/>
        <v>nvt</v>
      </c>
      <c r="FP23" t="str">
        <f t="shared" si="19"/>
        <v>nvt</v>
      </c>
      <c r="FQ23" t="str">
        <f t="shared" si="20"/>
        <v>nvt</v>
      </c>
      <c r="FR23" t="str">
        <f t="shared" si="21"/>
        <v>nvt</v>
      </c>
      <c r="FS23" t="str">
        <f t="shared" si="22"/>
        <v>nvt</v>
      </c>
      <c r="FT23" t="str">
        <f t="shared" si="23"/>
        <v>nvt</v>
      </c>
      <c r="FU23" t="str">
        <f t="shared" si="24"/>
        <v>nvt</v>
      </c>
      <c r="FV23" t="str">
        <f t="shared" si="25"/>
        <v>nvt</v>
      </c>
      <c r="FW23" t="str">
        <f t="shared" si="26"/>
        <v>nvt</v>
      </c>
      <c r="FX23" t="str">
        <f t="shared" si="27"/>
        <v>nvt</v>
      </c>
      <c r="FY23" t="str">
        <f t="shared" si="28"/>
        <v>nvt</v>
      </c>
      <c r="FZ23" t="str">
        <f t="shared" si="29"/>
        <v>nvt</v>
      </c>
      <c r="GA23" t="str">
        <f t="shared" si="30"/>
        <v>nvt</v>
      </c>
      <c r="GB23" t="str">
        <f>IF($EJ23&gt;2,IF(FO23="","zwart",VLOOKUP(FO23,STAPELING!J:AA,GB$1,0)),"nvt")</f>
        <v>nvt</v>
      </c>
      <c r="GC23" t="str">
        <f t="shared" si="120"/>
        <v>nvt</v>
      </c>
      <c r="GD23" t="str">
        <f t="shared" si="121"/>
        <v>nvt</v>
      </c>
      <c r="GE23" t="str">
        <f t="shared" si="122"/>
        <v>nvt</v>
      </c>
      <c r="GF23" t="str">
        <f t="shared" si="123"/>
        <v>nvt</v>
      </c>
      <c r="GG23" t="str">
        <f t="shared" si="124"/>
        <v>nvt</v>
      </c>
      <c r="GH23" t="str">
        <f t="shared" si="125"/>
        <v>nvt</v>
      </c>
      <c r="GI23" t="str">
        <f t="shared" si="126"/>
        <v>nvt</v>
      </c>
      <c r="GJ23" t="str">
        <f t="shared" si="127"/>
        <v>nvt</v>
      </c>
      <c r="GK23" t="str">
        <f t="shared" si="37"/>
        <v>nvt</v>
      </c>
      <c r="GL23" t="str">
        <f t="shared" si="38"/>
        <v>nvt</v>
      </c>
      <c r="GM23" t="str">
        <f t="shared" si="39"/>
        <v>nvt</v>
      </c>
      <c r="GN23" t="str">
        <f t="shared" si="40"/>
        <v>nvt</v>
      </c>
      <c r="GO23" t="str">
        <f t="shared" si="41"/>
        <v>nvt</v>
      </c>
      <c r="GP23" t="str">
        <f t="shared" si="42"/>
        <v>nvt</v>
      </c>
      <c r="GQ23" t="str">
        <f t="shared" si="43"/>
        <v>nvt</v>
      </c>
      <c r="GR23" t="str">
        <f t="shared" si="44"/>
        <v>nvt</v>
      </c>
      <c r="GS23" t="str">
        <f t="shared" si="45"/>
        <v>nvt</v>
      </c>
      <c r="GT23" t="str">
        <f t="shared" si="46"/>
        <v>nvt</v>
      </c>
      <c r="GU23" t="str">
        <f t="shared" si="47"/>
        <v>nvt</v>
      </c>
      <c r="GV23" t="str">
        <f t="shared" si="48"/>
        <v>nvt</v>
      </c>
      <c r="GW23" t="str">
        <f>IF($EJ23&gt;2,IF(GJ23="","zwart",VLOOKUP(GJ23,STAPELING!AB:AJ,GW$1,0)),"nvt")</f>
        <v>nvt</v>
      </c>
      <c r="GX23" t="str">
        <f t="shared" si="128"/>
        <v>nvt</v>
      </c>
      <c r="GY23" t="str">
        <f t="shared" si="129"/>
        <v>nvt</v>
      </c>
      <c r="GZ23" t="str">
        <f t="shared" si="130"/>
        <v>nvt</v>
      </c>
      <c r="HA23" t="str">
        <f t="shared" si="131"/>
        <v>nvt</v>
      </c>
      <c r="HB23" t="str">
        <f t="shared" si="132"/>
        <v>nvt</v>
      </c>
      <c r="HC23" t="str">
        <f t="shared" si="133"/>
        <v>nvt</v>
      </c>
      <c r="HD23" t="str">
        <f t="shared" si="134"/>
        <v>nvt</v>
      </c>
      <c r="HE23" t="str">
        <f t="shared" si="135"/>
        <v>nvt</v>
      </c>
      <c r="HF23" t="str">
        <f t="shared" si="136"/>
        <v>nvt</v>
      </c>
      <c r="HG23" t="str">
        <f t="shared" si="137"/>
        <v>nvt</v>
      </c>
      <c r="HH23" t="str">
        <f t="shared" si="138"/>
        <v>nvt</v>
      </c>
      <c r="HI23" t="str">
        <f t="shared" si="139"/>
        <v>nvt</v>
      </c>
      <c r="HJ23" t="str">
        <f t="shared" si="140"/>
        <v>nvt</v>
      </c>
      <c r="HK23" t="str">
        <f t="shared" si="141"/>
        <v>nvt</v>
      </c>
      <c r="HL23" t="str">
        <f t="shared" si="142"/>
        <v>nvt</v>
      </c>
      <c r="HM23" t="str">
        <f t="shared" si="60"/>
        <v>nvt</v>
      </c>
      <c r="HN23" t="str">
        <f t="shared" si="61"/>
        <v>nvt</v>
      </c>
      <c r="HO23" t="str">
        <f t="shared" si="62"/>
        <v>nvt</v>
      </c>
      <c r="HP23" t="str">
        <f t="shared" si="63"/>
        <v>nvt</v>
      </c>
      <c r="HQ23" t="str">
        <f t="shared" si="64"/>
        <v>nvt</v>
      </c>
      <c r="HR23" t="str">
        <f t="shared" si="65"/>
        <v>nvt</v>
      </c>
      <c r="HS23" t="str">
        <f t="shared" si="66"/>
        <v>nvt</v>
      </c>
      <c r="HT23" t="str">
        <f t="shared" si="67"/>
        <v>nvt</v>
      </c>
      <c r="HU23" t="str">
        <f t="shared" si="68"/>
        <v>nvt</v>
      </c>
      <c r="HV23" t="str">
        <f t="shared" si="69"/>
        <v>nvt</v>
      </c>
      <c r="HW23" t="str">
        <f t="shared" si="70"/>
        <v>nvt</v>
      </c>
      <c r="HX23" t="str">
        <f t="shared" si="71"/>
        <v>nvt</v>
      </c>
      <c r="HY23" t="str">
        <f>IF($EJ23&gt;2,IF(HL23="","zwart",VLOOKUP(HL23,STAPELING!AK:AN,HY$1,0)),"nvt")</f>
        <v>nvt</v>
      </c>
      <c r="HZ23" t="str">
        <f t="shared" si="143"/>
        <v>nvt</v>
      </c>
      <c r="IA23" t="str">
        <f t="shared" si="144"/>
        <v>nvt</v>
      </c>
      <c r="IB23" t="str">
        <f t="shared" si="145"/>
        <v>nvt</v>
      </c>
      <c r="IC23" t="str">
        <f t="shared" si="146"/>
        <v>nvt</v>
      </c>
      <c r="ID23" t="str">
        <f t="shared" si="147"/>
        <v>nvt</v>
      </c>
      <c r="IE23" t="str">
        <f t="shared" si="148"/>
        <v>nvt</v>
      </c>
      <c r="IF23" t="str">
        <f t="shared" si="149"/>
        <v>nvt</v>
      </c>
      <c r="IG23">
        <f t="shared" si="150"/>
        <v>0</v>
      </c>
      <c r="IH23">
        <f t="shared" si="151"/>
        <v>0</v>
      </c>
      <c r="II23">
        <f t="shared" si="152"/>
        <v>0</v>
      </c>
      <c r="IJ23">
        <f t="shared" si="153"/>
        <v>0</v>
      </c>
      <c r="IK23">
        <f t="shared" si="154"/>
        <v>0</v>
      </c>
      <c r="IL23">
        <f t="shared" si="155"/>
        <v>0</v>
      </c>
      <c r="IM23">
        <f t="shared" si="156"/>
        <v>0</v>
      </c>
      <c r="IN23">
        <f t="shared" si="157"/>
        <v>0</v>
      </c>
      <c r="IO23">
        <f t="shared" si="158"/>
        <v>0</v>
      </c>
      <c r="IP23">
        <f t="shared" si="159"/>
        <v>0</v>
      </c>
      <c r="IQ23">
        <f t="shared" si="160"/>
        <v>0</v>
      </c>
      <c r="IR23">
        <f t="shared" si="161"/>
        <v>0</v>
      </c>
      <c r="IS23">
        <f t="shared" si="162"/>
        <v>0</v>
      </c>
      <c r="IT23">
        <f t="shared" si="163"/>
        <v>0</v>
      </c>
      <c r="IU23" t="str">
        <f t="shared" si="164"/>
        <v>N</v>
      </c>
      <c r="IV23" t="str">
        <f t="shared" si="84"/>
        <v>N</v>
      </c>
      <c r="IW23" t="str">
        <f t="shared" si="165"/>
        <v>N</v>
      </c>
    </row>
    <row r="24" spans="1:257" x14ac:dyDescent="0.25">
      <c r="A24" t="str">
        <f>IF(ISERROR(VLOOKUP(E24,E$4:E23,1,0)),"J","N")</f>
        <v>N</v>
      </c>
      <c r="B24" s="8"/>
      <c r="C24" s="8"/>
      <c r="D24" s="25"/>
      <c r="E24" s="25" t="str">
        <f>IF(Invoer!B53="","",Invoer!B53)</f>
        <v/>
      </c>
      <c r="F24" s="25"/>
      <c r="G24" s="25"/>
      <c r="H24" s="25" t="str">
        <f>IF(AND($E24&lt;&gt;"",$A24="J"),Invoer!D53,"")</f>
        <v/>
      </c>
      <c r="I24" s="25"/>
      <c r="J24" s="26"/>
      <c r="K24" s="26" t="str">
        <f>IF(AND($E24&lt;&gt;"",$A24="J"),Invoer!L53,"")</f>
        <v/>
      </c>
      <c r="L24" s="26"/>
      <c r="M24" s="25"/>
      <c r="N24" s="152"/>
      <c r="O24" s="153"/>
      <c r="P24" s="25"/>
      <c r="Q24" s="25"/>
      <c r="R24" s="153"/>
      <c r="S24" s="154"/>
      <c r="T24" s="152"/>
      <c r="U24" s="153"/>
      <c r="V24" s="153"/>
      <c r="W24" s="59" t="str">
        <f>IF(AND($E24&lt;&gt;"",$A24="J",Invoer!R53&lt;&gt;""),VLOOKUP(Invoer!R53,NORM!$F$26:$H$29,3,0),"")</f>
        <v/>
      </c>
      <c r="X24" s="59"/>
      <c r="Y24" s="25" t="str">
        <f t="shared" si="85"/>
        <v/>
      </c>
      <c r="Z24" s="25"/>
      <c r="AA24" s="26" t="str">
        <f t="shared" si="86"/>
        <v/>
      </c>
      <c r="AB24" s="26"/>
      <c r="AC24" s="153"/>
      <c r="AD24" s="153"/>
      <c r="AE24" s="153"/>
      <c r="AF24" s="153"/>
      <c r="AG24" s="153"/>
      <c r="AH24" s="25"/>
      <c r="AI24" s="153"/>
      <c r="AJ24" s="153"/>
      <c r="AK24" s="153"/>
      <c r="AL24" s="153"/>
      <c r="AM24" s="25" t="str">
        <f>IF(AND($E24&lt;&gt;"",$A24="J"),IF(Invoer!X53="Ja","J",IF(Invoer!X53="Nee","N","")),"")</f>
        <v/>
      </c>
      <c r="AN24" s="153"/>
      <c r="AO24" s="153"/>
      <c r="AP24" s="153" t="s">
        <v>311</v>
      </c>
      <c r="AQ24" s="153" t="s">
        <v>311</v>
      </c>
      <c r="AR24" s="153" t="s">
        <v>312</v>
      </c>
      <c r="AS24" s="153" t="s">
        <v>312</v>
      </c>
      <c r="AT24" s="1" t="str">
        <f>IF(AND($E24&lt;&gt;"",$A24="J",Invoer!O53&lt;&gt;""),VLOOKUP(Invoer!O53,NORM!$F$31:$H$38,3,0),"")</f>
        <v/>
      </c>
      <c r="AU24" s="1"/>
      <c r="AV24" s="1" t="str">
        <f>IF(AND($E24&lt;&gt;"",$A24="J"),Invoer!AH53,"")</f>
        <v/>
      </c>
      <c r="AW24" s="1"/>
      <c r="AX24" s="1" t="str">
        <f t="shared" si="87"/>
        <v/>
      </c>
      <c r="AY24" s="1"/>
      <c r="AZ24" s="3" t="str">
        <f t="shared" si="88"/>
        <v/>
      </c>
      <c r="BA24" s="3" t="str">
        <f t="shared" si="89"/>
        <v/>
      </c>
      <c r="BB24" s="3" t="str">
        <f t="shared" si="90"/>
        <v>N</v>
      </c>
      <c r="BC24" s="3" t="str">
        <f t="shared" si="91"/>
        <v>N</v>
      </c>
      <c r="BD24" s="3" t="str">
        <f t="shared" si="92"/>
        <v/>
      </c>
      <c r="BE24" s="3">
        <f t="shared" si="166"/>
        <v>0</v>
      </c>
      <c r="BF24" s="3" t="str">
        <f t="shared" si="93"/>
        <v/>
      </c>
      <c r="BG24" s="3" t="str">
        <f t="shared" si="94"/>
        <v/>
      </c>
      <c r="BH24" s="3" t="str">
        <f t="shared" si="95"/>
        <v>N</v>
      </c>
      <c r="BI24" s="24" t="str">
        <f t="shared" si="96"/>
        <v/>
      </c>
      <c r="BJ24" s="24" t="str">
        <f>IF(ISERROR(VLOOKUP($BD24,LOV_GWSGRP!A:A,1,0)),"N","J")</f>
        <v>N</v>
      </c>
      <c r="BK24" s="24" t="str">
        <f>IF(ISERROR(VLOOKUP($BD24,LOV_GWSGRP!D:D,1,0)),"N","J")</f>
        <v>N</v>
      </c>
      <c r="BL24" s="24" t="str">
        <f>IF(ISERROR(VLOOKUP($BD24,LOV_GWSGRP!G:G,1,0)),"N","J")</f>
        <v>N</v>
      </c>
      <c r="BM24" s="24" t="str">
        <f>IF(ISERROR(VLOOKUP($BD24,LOV_GWSGRP!M:M,1,0)),"N","J")</f>
        <v>N</v>
      </c>
      <c r="BN24" s="24" t="str">
        <f>IF(ISERROR(VLOOKUP($BD24,LOV_GWSGRP!P:P,1,0)),"N","J")</f>
        <v>N</v>
      </c>
      <c r="BO24" s="24" t="str">
        <f>IF(ISERROR(VLOOKUP($BD24,LOV_GWSGRP!S:S,1,0)),"N","J")</f>
        <v>N</v>
      </c>
      <c r="BP24" s="24" t="str">
        <f>IF(ISERROR(VLOOKUP($BD24,LOV_GWSGRP!V:V,1,0)),"N","J")</f>
        <v>N</v>
      </c>
      <c r="BQ24" s="24" t="str">
        <f>IF(ISERROR(VLOOKUP($BD24,LOV_GWSGRP!Y:Y,1,0)),"N","J")</f>
        <v>N</v>
      </c>
      <c r="BR24" s="24" t="str">
        <f>IF(ISERROR(VLOOKUP($BD24,LOV_GWSGRP!AB:AB,1,0)),"N","J")</f>
        <v>N</v>
      </c>
      <c r="BS24" s="24" t="str">
        <f>IF(ISERROR(VLOOKUP($BD24,LOV_GWSGRP!AE:AE,1,0)),"N","J")</f>
        <v>N</v>
      </c>
      <c r="BT24" s="24" t="str">
        <f>IF(ISERROR(VLOOKUP($BD24,LOV_GWSGRP!AH:AH,1,0)),"N","J")</f>
        <v>N</v>
      </c>
      <c r="BU24" s="24" t="str">
        <f>IF(ISERROR(VLOOKUP($BD24,LOV_GWSGRP!CJ:CJ,1,0)),"N","J")</f>
        <v>N</v>
      </c>
      <c r="BV24" s="24" t="str">
        <f>IF(ISERROR(VLOOKUP($BD24,LOV_GWSGRP!AN:AN,1,0)),"N","J")</f>
        <v>N</v>
      </c>
      <c r="BW24" s="24" t="str">
        <f>IF(ISERROR(VLOOKUP($BD24,LOV_GWSGRP!AQ:AQ,1,0)),"N","J")</f>
        <v>N</v>
      </c>
      <c r="BX24" s="24" t="str">
        <f>IF(ISERROR(VLOOKUP($BD24,LOV_GWSGRP!AT:AT,1,0)),"N","J")</f>
        <v>N</v>
      </c>
      <c r="BY24" s="24" t="str">
        <f>IF(ISERROR(VLOOKUP($BD24,LOV_GWSGRP!AW:AW,1,0)),"N","J")</f>
        <v>N</v>
      </c>
      <c r="BZ24" s="24" t="str">
        <f>IF(ISERROR(VLOOKUP($BD24,LOV_GWSGRP!AZ:AZ,1,0)),"N","J")</f>
        <v>N</v>
      </c>
      <c r="CA24" s="24" t="str">
        <f>IF(ISERROR(VLOOKUP($BD24,LOV_GWSGRP!BC:BC,1,0)),"N","J")</f>
        <v>N</v>
      </c>
      <c r="CB24" s="24" t="str">
        <f>IF(ISERROR(VLOOKUP($BD24,LOV_GWSGRP!BF:BF,1,0)),"N","J")</f>
        <v>N</v>
      </c>
      <c r="CC24" s="24" t="str">
        <f>IF(ISERROR(VLOOKUP($BD24,LOV_GWSGRP!BI:BI,1,0)),"N","J")</f>
        <v>N</v>
      </c>
      <c r="CD24" s="24" t="str">
        <f>IF(ISERROR(VLOOKUP($BD24,LOV_GWSGRP!J:J,1,0)),"N","J")</f>
        <v>N</v>
      </c>
      <c r="CE24" s="24" t="str">
        <f>IF(ISERROR(VLOOKUP($BD24,LOV_GWSGRP!BL:BL,1,0)),"N","J")</f>
        <v>N</v>
      </c>
      <c r="CF24" s="24"/>
      <c r="CG24" s="24" t="str">
        <f>IF(ISERROR(VLOOKUP($BD24,LOV_GWSGRP!BO:BO,1,0)),"N","J")</f>
        <v>N</v>
      </c>
      <c r="CH24" s="24" t="str">
        <f t="shared" si="97"/>
        <v>N</v>
      </c>
      <c r="CI24" s="24" t="str">
        <f>IF(ISERROR(VLOOKUP($BD24,GEWASCODE_GLMC8!F:F,1,0)),"N","J")</f>
        <v>N</v>
      </c>
      <c r="CJ24" s="24" t="str">
        <f>IF(COUNTIF($CI24:CI24,"J")&gt;0,"N",IF(ISERROR(VLOOKUP($BD24,GEWASCODE_GLMC8!G:G,1,0)),"N","J"))</f>
        <v>N</v>
      </c>
      <c r="CK24" s="24" t="str">
        <f>IF(COUNTIF($CI24:CJ24,"J")&gt;0,"N",IF(ISERROR(VLOOKUP($BD24,GEWASCODE_GLMC8!H:H,1,0)),"N","J"))</f>
        <v>N</v>
      </c>
      <c r="CL24" s="24" t="str">
        <f>IF(COUNTIF($CI24:CK24,"J")&gt;0,"N",IF(ISERROR(VLOOKUP($BD24,GEWASCODE_GLMC8!I:I,1,0)),"N","J"))</f>
        <v>N</v>
      </c>
      <c r="CM24" s="24" t="str">
        <f>IF(COUNTIF($CI24:CL24,"J")&gt;0,"N",IF(ISERROR(VLOOKUP($BD24,GEWASCODE_GLMC8!J:J,1,0)),"N","J"))</f>
        <v>N</v>
      </c>
      <c r="CN24" s="24" t="str">
        <f>IF(COUNTIF($CI24:CM24,"J")&gt;0,"N",IF(ISERROR(VLOOKUP($BD24,GEWASCODE_GLMC8!K:K,1,0)),"N","J"))</f>
        <v>N</v>
      </c>
      <c r="CO24" s="24" t="str">
        <f>IF(COUNTIF($CI24:CN24,"J")&gt;0,"N",IF(ISERROR(VLOOKUP($BD24,GEWASCODE_GLMC8!L:L,1,0)),"N","J"))</f>
        <v>N</v>
      </c>
      <c r="CP24" s="24" t="str">
        <f>IF(COUNTIF($CI24:CO24,"J")&gt;0,"N",IF(ISERROR(VLOOKUP($BD24,GEWASCODE_GLMC8!M:M,1,0)),"N","J"))</f>
        <v>N</v>
      </c>
      <c r="CQ24" s="24" t="str">
        <f>IF(COUNTIF($CI24:CP24,"J")&gt;0,"N",IF(ISERROR(VLOOKUP($BD24,GEWASCODE_GLMC8!N:N,1,0)),"N","J"))</f>
        <v>N</v>
      </c>
      <c r="CR24" s="24" t="str">
        <f>IF(COUNTIF($CI24:CQ24,"J")&gt;0,"N",IF(ISERROR(VLOOKUP($BD24,GEWASCODE_GLMC8!O:O,1,0)),"N","J"))</f>
        <v>N</v>
      </c>
      <c r="CS24" s="24" t="str">
        <f>IF(COUNTIF($CI24:CR24,"J")&gt;0,"N",IF(ISERROR(VLOOKUP($BD24,GEWASCODE_GLMC8!P:P,1,0)),"N","J"))</f>
        <v>N</v>
      </c>
      <c r="CT24" s="24" t="str">
        <f>IF(COUNTIF($CI24:CS24,"J")&gt;0,"N",IF(ISERROR(VLOOKUP($BD24,GEWASCODE_GLMC8!Q:Q,1,0)),"N","J"))</f>
        <v>N</v>
      </c>
      <c r="CU24" s="24" t="str">
        <f>IF(COUNTIF($CI24:CT24,"J")&gt;0,"N",IF(ISERROR(VLOOKUP($BD24,GEWASCODE_GLMC8!R:R,1,0)),"N","J"))</f>
        <v>N</v>
      </c>
      <c r="CV24" s="24" t="str">
        <f>IF(COUNTIF($CI24:CU24,"J")&gt;0,"N",IF(ISERROR(VLOOKUP($BD24,GEWASCODE_GLMC8!S:S,1,0)),"N","J"))</f>
        <v>N</v>
      </c>
      <c r="CW24" s="24" t="str">
        <f>IF(COUNTIF($CI24:CV24,"J")&gt;0,"N",IF(ISERROR(VLOOKUP($BD24,GEWASCODE_GLMC8!T:T,1,0)),"N","J"))</f>
        <v>N</v>
      </c>
      <c r="CX24" s="24" t="str">
        <f>IF(COUNTIF($CI24:CW24,"J")&gt;0,"N",IF(ISERROR(VLOOKUP($BD24,GEWASCODE_GLMC8!U:U,1,0)),"N","J"))</f>
        <v>N</v>
      </c>
      <c r="CY24" s="24" t="str">
        <f>IF(COUNTIF($CI24:CX24,"J")&gt;0,"N",IF(ISERROR(VLOOKUP($BD24,GEWASCODE_GLMC8!V:V,1,0)),"N","J"))</f>
        <v>N</v>
      </c>
      <c r="CZ24" s="24" t="str">
        <f>IF(COUNTIF($CI24:CY24,"J")&gt;0,"N",IF(ISERROR(VLOOKUP($BD24,GEWASCODE_GLMC8!W:W,1,0)),"N","J"))</f>
        <v>N</v>
      </c>
      <c r="DA24" s="24" t="str">
        <f>IF(COUNTIF($CI24:CZ24,"J")&gt;0,"N",IF(ISERROR(VLOOKUP($BD24,GEWASCODE_GLMC8!X:X,1,0)),"N","J"))</f>
        <v>N</v>
      </c>
      <c r="DB24" s="24" t="str">
        <f>IF(COUNTIF($CI24:DA24,"J")&gt;0,"N",IF(ISERROR(VLOOKUP($BD24,GEWASCODE_GLMC8!Y:Y,1,0)),"N","J"))</f>
        <v>N</v>
      </c>
      <c r="DC24" s="24" t="str">
        <f>IF(COUNTIF($CI24:DB24,"J")&gt;0,"N",IF(ISERROR(VLOOKUP($BD24,GEWASCODE_GLMC8!Z:Z,1,0)),"N","J"))</f>
        <v>N</v>
      </c>
      <c r="DD24" s="24" t="str">
        <f t="shared" si="98"/>
        <v>N</v>
      </c>
      <c r="DE24" s="3" t="str">
        <f t="shared" si="1"/>
        <v>N</v>
      </c>
      <c r="DF24" s="3" t="str">
        <f t="shared" si="2"/>
        <v>N</v>
      </c>
      <c r="DG24" s="3" t="str">
        <f t="shared" si="99"/>
        <v>N</v>
      </c>
      <c r="DH24" s="3" t="str">
        <f t="shared" si="100"/>
        <v>N</v>
      </c>
      <c r="DI24" s="3" t="str">
        <f t="shared" si="3"/>
        <v>N</v>
      </c>
      <c r="DJ24" s="3" t="str">
        <f t="shared" si="4"/>
        <v>N</v>
      </c>
      <c r="DK24" s="3">
        <f>0</f>
        <v>0</v>
      </c>
      <c r="DL24" s="3" t="str">
        <f t="shared" si="5"/>
        <v>N</v>
      </c>
      <c r="DM24" s="3" t="str">
        <f t="shared" si="6"/>
        <v>N</v>
      </c>
      <c r="DN24" t="str">
        <f>IF(AND($A24="J",COUNTIFS(activiteiten_perceel,percelen!$AZ24,activiteiten_maatregel_nr,percelen!DN$4,activiteiten_activiteit_voldoet_aan_voorwaarden,"J")&gt;0),DN$4,"")</f>
        <v/>
      </c>
      <c r="DO24" t="str">
        <f>IF(AND($A24="J",COUNTIFS(activiteiten_perceel,percelen!$AZ24,activiteiten_maatregel_nr,percelen!DO$4,activiteiten_activiteit_voldoet_aan_voorwaarden,"J")&gt;0),DO$4,"")</f>
        <v/>
      </c>
      <c r="DP24" t="str">
        <f>IF(AND($A24="J",COUNTIFS(activiteiten_perceel,percelen!$AZ24,activiteiten_maatregel_nr,percelen!DP$4,activiteiten_activiteit_voldoet_aan_voorwaarden,"J")&gt;0),DP$4,"")</f>
        <v/>
      </c>
      <c r="DQ24" t="str">
        <f>IF(AND($A24="J",COUNTIFS(activiteiten_perceel,percelen!$AZ24,activiteiten_maatregel_nr,percelen!DQ$4,activiteiten_activiteit_voldoet_aan_voorwaarden,"J")&gt;0),DQ$4,"")</f>
        <v/>
      </c>
      <c r="DR24" t="str">
        <f>IF(AND($A24="J",COUNTIFS(activiteiten_perceel,percelen!$AZ24,activiteiten_maatregel_nr,percelen!DR$4,activiteiten_activiteit_voldoet_aan_voorwaarden,"J")&gt;0),DR$4,"")</f>
        <v/>
      </c>
      <c r="DS24" t="str">
        <f>IF(AND($A24="J",COUNTIFS(activiteiten_perceel,percelen!$AZ24,activiteiten_maatregel_nr,percelen!DS$4,activiteiten_activiteit_voldoet_aan_voorwaarden,"J")&gt;0),DS$4,"")</f>
        <v/>
      </c>
      <c r="DT24" t="str">
        <f>IF(AND($A24="J",COUNTIFS(activiteiten_perceel,percelen!$AZ24,activiteiten_maatregel_nr,percelen!DT$4,activiteiten_activiteit_voldoet_aan_voorwaarden,"J")&gt;0),DT$4,"")</f>
        <v/>
      </c>
      <c r="DU24" t="str">
        <f>IF(AND($A24="J",COUNTIFS(activiteiten_perceel,percelen!$AZ24,activiteiten_maatregel_nr,percelen!DU$4,activiteiten_activiteit_voldoet_aan_voorwaarden,"J")&gt;0),DU$4,"")</f>
        <v/>
      </c>
      <c r="DV24" t="str">
        <f>IF(AND($A24="J",COUNTIFS(activiteiten_perceel,percelen!$AZ24,activiteiten_maatregel_nr,percelen!DV$4,activiteiten_activiteit_voldoet_aan_voorwaarden,"J")&gt;0),DV$4,"")</f>
        <v/>
      </c>
      <c r="DW24" t="str">
        <f>IF(AND($A24="J",COUNTIFS(activiteiten_perceel,percelen!$AZ24,activiteiten_maatregel_nr,percelen!DW$4,activiteiten_activiteit_voldoet_aan_voorwaarden,"J")&gt;0),DW$4,"")</f>
        <v/>
      </c>
      <c r="DX24" t="str">
        <f>IF(AND($A24="J",COUNTIFS(activiteiten_perceel,percelen!$AZ24,activiteiten_maatregel_nr,percelen!DX$4,activiteiten_activiteit_voldoet_aan_voorwaarden,"J")&gt;0),DX$4,"")</f>
        <v/>
      </c>
      <c r="DY24" t="str">
        <f>IF(AND($A24="J",COUNTIFS(activiteiten_perceel,percelen!$AZ24,activiteiten_maatregel_nr,percelen!DY$4,activiteiten_activiteit_voldoet_aan_voorwaarden,"J")&gt;0),DY$4,"")</f>
        <v/>
      </c>
      <c r="DZ24" t="str">
        <f>IF(AND($A24="J",COUNTIFS(activiteiten_perceel,percelen!$AZ24,activiteiten_maatregel_nr,percelen!DZ$4,activiteiten_activiteit_voldoet_aan_voorwaarden,"J")&gt;0),DZ$4,"")</f>
        <v/>
      </c>
      <c r="EA24" t="str">
        <f>IF(AND($A24="J",COUNTIFS(activiteiten_perceel,percelen!$AZ24,activiteiten_maatregel_nr,percelen!EA$4,activiteiten_activiteit_voldoet_aan_voorwaarden,"J")&gt;0),EA$4,"")</f>
        <v/>
      </c>
      <c r="EB24" t="str">
        <f>IF(AND($A24="J",COUNTIFS(activiteiten_perceel,percelen!$AZ24,activiteiten_maatregel_nr,percelen!EB$4,activiteiten_activiteit_voldoet_aan_voorwaarden,"J")&gt;0),EB$4,"")</f>
        <v/>
      </c>
      <c r="EC24" t="str">
        <f>IF(AND($A24="J",COUNTIFS(activiteiten_perceel,percelen!$AZ24,activiteiten_maatregel_nr,percelen!EC$4,activiteiten_activiteit_voldoet_aan_voorwaarden,"J")&gt;0),EC$4,"")</f>
        <v/>
      </c>
      <c r="ED24" t="str">
        <f>IF(AND($A24="J",COUNTIFS(activiteiten_perceel,percelen!$AZ24,activiteiten_maatregel_nr,percelen!ED$4,activiteiten_activiteit_voldoet_aan_voorwaarden,"J")&gt;0),ED$4,"")</f>
        <v/>
      </c>
      <c r="EE24" t="str">
        <f>IF(AND($A24="J",COUNTIFS(activiteiten_perceel,percelen!$AZ24,activiteiten_maatregel_nr,percelen!EE$4,activiteiten_activiteit_voldoet_aan_voorwaarden,"J")&gt;0),EE$4,"")</f>
        <v/>
      </c>
      <c r="EF24" t="str">
        <f>IF(AND($A24="J",COUNTIFS(activiteiten_perceel,percelen!$AZ24,activiteiten_maatregel_nr,percelen!EF$4,activiteiten_activiteit_voldoet_aan_voorwaarden,"J")&gt;0),EF$4,"")</f>
        <v/>
      </c>
      <c r="EG24" t="str">
        <f>IF(AND($A24="J",COUNTIFS(activiteiten_perceel,percelen!$AZ24,activiteiten_maatregel_nr,percelen!EG$4,activiteiten_activiteit_voldoet_aan_voorwaarden,"J")&gt;0),EG$4,"")</f>
        <v/>
      </c>
      <c r="EH24" t="str">
        <f>IF(AND($A24="J",COUNTIFS(activiteiten_perceel,percelen!$AZ24,activiteiten_maatregel_nr,percelen!EH$4,activiteiten_activiteit_voldoet_aan_voorwaarden,"J")&gt;0),EH$4,"")</f>
        <v/>
      </c>
      <c r="EI24" t="str">
        <f>IF(AND($A24="J",COUNTIFS(activiteiten_perceel,percelen!$AZ24,activiteiten_maatregel_nr,percelen!EI$4,activiteiten_activiteit_voldoet_aan_voorwaarden,"J")&gt;0),EI$4,"")</f>
        <v/>
      </c>
      <c r="EJ24">
        <f t="shared" si="101"/>
        <v>0</v>
      </c>
      <c r="EK24" t="str">
        <f t="shared" si="102"/>
        <v/>
      </c>
      <c r="EL24" t="str">
        <f t="shared" si="7"/>
        <v/>
      </c>
      <c r="EM24" t="str">
        <f t="shared" si="8"/>
        <v/>
      </c>
      <c r="EN24" t="str">
        <f t="shared" si="9"/>
        <v/>
      </c>
      <c r="EO24" t="str">
        <f t="shared" si="10"/>
        <v/>
      </c>
      <c r="EP24" t="str">
        <f t="shared" si="11"/>
        <v/>
      </c>
      <c r="EQ24" t="str">
        <f t="shared" si="12"/>
        <v/>
      </c>
      <c r="ER24" t="str">
        <f t="shared" si="13"/>
        <v/>
      </c>
      <c r="ES24" t="str">
        <f t="shared" si="14"/>
        <v/>
      </c>
      <c r="ET24" t="str">
        <f t="shared" si="15"/>
        <v/>
      </c>
      <c r="EU24" t="str">
        <f t="shared" si="16"/>
        <v/>
      </c>
      <c r="EV24" t="str">
        <f t="shared" si="17"/>
        <v/>
      </c>
      <c r="EW24" t="str">
        <f t="shared" si="103"/>
        <v>nvt</v>
      </c>
      <c r="EX24" t="str">
        <f t="shared" si="104"/>
        <v>nvt</v>
      </c>
      <c r="EY24" t="str">
        <f t="shared" si="105"/>
        <v>nvt</v>
      </c>
      <c r="EZ24" t="str">
        <f t="shared" si="106"/>
        <v>nvt</v>
      </c>
      <c r="FA24" t="str">
        <f t="shared" si="107"/>
        <v>nvt</v>
      </c>
      <c r="FB24" t="str">
        <f t="shared" si="108"/>
        <v>nvt</v>
      </c>
      <c r="FC24" t="str">
        <f t="shared" si="109"/>
        <v>nvt</v>
      </c>
      <c r="FD24" t="str">
        <f t="shared" si="110"/>
        <v>nvt</v>
      </c>
      <c r="FE24" t="str">
        <f>IF($EJ24=2,VLOOKUP(FD24,STAPELING!A:D,FE$1,0),"nvt")</f>
        <v>nvt</v>
      </c>
      <c r="FF24" t="str">
        <f t="shared" si="111"/>
        <v>nvt</v>
      </c>
      <c r="FG24" t="str">
        <f t="shared" si="112"/>
        <v>nvt</v>
      </c>
      <c r="FH24" t="str">
        <f t="shared" si="113"/>
        <v>nvt</v>
      </c>
      <c r="FI24" t="str">
        <f t="shared" si="114"/>
        <v>nvt</v>
      </c>
      <c r="FJ24" t="str">
        <f t="shared" si="115"/>
        <v>nvt</v>
      </c>
      <c r="FK24" t="str">
        <f t="shared" si="116"/>
        <v>nvt</v>
      </c>
      <c r="FL24" t="str">
        <f t="shared" si="117"/>
        <v>nvt</v>
      </c>
      <c r="FM24" t="str">
        <f t="shared" si="118"/>
        <v/>
      </c>
      <c r="FN24" t="str">
        <f>IF(ISERROR(VLOOKUP(FM24,STAPELING!I:AO,FN$1,0)),"N",VLOOKUP(FM24,STAPELING!I:AO,FN$1,0))</f>
        <v>J</v>
      </c>
      <c r="FO24" t="str">
        <f t="shared" si="119"/>
        <v>nvt</v>
      </c>
      <c r="FP24" t="str">
        <f t="shared" si="19"/>
        <v>nvt</v>
      </c>
      <c r="FQ24" t="str">
        <f t="shared" si="20"/>
        <v>nvt</v>
      </c>
      <c r="FR24" t="str">
        <f t="shared" si="21"/>
        <v>nvt</v>
      </c>
      <c r="FS24" t="str">
        <f t="shared" si="22"/>
        <v>nvt</v>
      </c>
      <c r="FT24" t="str">
        <f t="shared" si="23"/>
        <v>nvt</v>
      </c>
      <c r="FU24" t="str">
        <f t="shared" si="24"/>
        <v>nvt</v>
      </c>
      <c r="FV24" t="str">
        <f t="shared" si="25"/>
        <v>nvt</v>
      </c>
      <c r="FW24" t="str">
        <f t="shared" si="26"/>
        <v>nvt</v>
      </c>
      <c r="FX24" t="str">
        <f t="shared" si="27"/>
        <v>nvt</v>
      </c>
      <c r="FY24" t="str">
        <f t="shared" si="28"/>
        <v>nvt</v>
      </c>
      <c r="FZ24" t="str">
        <f t="shared" si="29"/>
        <v>nvt</v>
      </c>
      <c r="GA24" t="str">
        <f t="shared" si="30"/>
        <v>nvt</v>
      </c>
      <c r="GB24" t="str">
        <f>IF($EJ24&gt;2,IF(FO24="","zwart",VLOOKUP(FO24,STAPELING!J:AA,GB$1,0)),"nvt")</f>
        <v>nvt</v>
      </c>
      <c r="GC24" t="str">
        <f t="shared" si="120"/>
        <v>nvt</v>
      </c>
      <c r="GD24" t="str">
        <f t="shared" si="121"/>
        <v>nvt</v>
      </c>
      <c r="GE24" t="str">
        <f t="shared" si="122"/>
        <v>nvt</v>
      </c>
      <c r="GF24" t="str">
        <f t="shared" si="123"/>
        <v>nvt</v>
      </c>
      <c r="GG24" t="str">
        <f t="shared" si="124"/>
        <v>nvt</v>
      </c>
      <c r="GH24" t="str">
        <f t="shared" si="125"/>
        <v>nvt</v>
      </c>
      <c r="GI24" t="str">
        <f t="shared" si="126"/>
        <v>nvt</v>
      </c>
      <c r="GJ24" t="str">
        <f t="shared" si="127"/>
        <v>nvt</v>
      </c>
      <c r="GK24" t="str">
        <f t="shared" si="37"/>
        <v>nvt</v>
      </c>
      <c r="GL24" t="str">
        <f t="shared" si="38"/>
        <v>nvt</v>
      </c>
      <c r="GM24" t="str">
        <f t="shared" si="39"/>
        <v>nvt</v>
      </c>
      <c r="GN24" t="str">
        <f t="shared" si="40"/>
        <v>nvt</v>
      </c>
      <c r="GO24" t="str">
        <f t="shared" si="41"/>
        <v>nvt</v>
      </c>
      <c r="GP24" t="str">
        <f t="shared" si="42"/>
        <v>nvt</v>
      </c>
      <c r="GQ24" t="str">
        <f t="shared" si="43"/>
        <v>nvt</v>
      </c>
      <c r="GR24" t="str">
        <f t="shared" si="44"/>
        <v>nvt</v>
      </c>
      <c r="GS24" t="str">
        <f t="shared" si="45"/>
        <v>nvt</v>
      </c>
      <c r="GT24" t="str">
        <f t="shared" si="46"/>
        <v>nvt</v>
      </c>
      <c r="GU24" t="str">
        <f t="shared" si="47"/>
        <v>nvt</v>
      </c>
      <c r="GV24" t="str">
        <f t="shared" si="48"/>
        <v>nvt</v>
      </c>
      <c r="GW24" t="str">
        <f>IF($EJ24&gt;2,IF(GJ24="","zwart",VLOOKUP(GJ24,STAPELING!AB:AJ,GW$1,0)),"nvt")</f>
        <v>nvt</v>
      </c>
      <c r="GX24" t="str">
        <f t="shared" si="128"/>
        <v>nvt</v>
      </c>
      <c r="GY24" t="str">
        <f t="shared" si="129"/>
        <v>nvt</v>
      </c>
      <c r="GZ24" t="str">
        <f t="shared" si="130"/>
        <v>nvt</v>
      </c>
      <c r="HA24" t="str">
        <f t="shared" si="131"/>
        <v>nvt</v>
      </c>
      <c r="HB24" t="str">
        <f t="shared" si="132"/>
        <v>nvt</v>
      </c>
      <c r="HC24" t="str">
        <f t="shared" si="133"/>
        <v>nvt</v>
      </c>
      <c r="HD24" t="str">
        <f t="shared" si="134"/>
        <v>nvt</v>
      </c>
      <c r="HE24" t="str">
        <f t="shared" si="135"/>
        <v>nvt</v>
      </c>
      <c r="HF24" t="str">
        <f t="shared" si="136"/>
        <v>nvt</v>
      </c>
      <c r="HG24" t="str">
        <f t="shared" si="137"/>
        <v>nvt</v>
      </c>
      <c r="HH24" t="str">
        <f t="shared" si="138"/>
        <v>nvt</v>
      </c>
      <c r="HI24" t="str">
        <f t="shared" si="139"/>
        <v>nvt</v>
      </c>
      <c r="HJ24" t="str">
        <f t="shared" si="140"/>
        <v>nvt</v>
      </c>
      <c r="HK24" t="str">
        <f t="shared" si="141"/>
        <v>nvt</v>
      </c>
      <c r="HL24" t="str">
        <f t="shared" si="142"/>
        <v>nvt</v>
      </c>
      <c r="HM24" t="str">
        <f t="shared" si="60"/>
        <v>nvt</v>
      </c>
      <c r="HN24" t="str">
        <f t="shared" si="61"/>
        <v>nvt</v>
      </c>
      <c r="HO24" t="str">
        <f t="shared" si="62"/>
        <v>nvt</v>
      </c>
      <c r="HP24" t="str">
        <f t="shared" si="63"/>
        <v>nvt</v>
      </c>
      <c r="HQ24" t="str">
        <f t="shared" si="64"/>
        <v>nvt</v>
      </c>
      <c r="HR24" t="str">
        <f t="shared" si="65"/>
        <v>nvt</v>
      </c>
      <c r="HS24" t="str">
        <f t="shared" si="66"/>
        <v>nvt</v>
      </c>
      <c r="HT24" t="str">
        <f t="shared" si="67"/>
        <v>nvt</v>
      </c>
      <c r="HU24" t="str">
        <f t="shared" si="68"/>
        <v>nvt</v>
      </c>
      <c r="HV24" t="str">
        <f t="shared" si="69"/>
        <v>nvt</v>
      </c>
      <c r="HW24" t="str">
        <f t="shared" si="70"/>
        <v>nvt</v>
      </c>
      <c r="HX24" t="str">
        <f t="shared" si="71"/>
        <v>nvt</v>
      </c>
      <c r="HY24" t="str">
        <f>IF($EJ24&gt;2,IF(HL24="","zwart",VLOOKUP(HL24,STAPELING!AK:AN,HY$1,0)),"nvt")</f>
        <v>nvt</v>
      </c>
      <c r="HZ24" t="str">
        <f t="shared" si="143"/>
        <v>nvt</v>
      </c>
      <c r="IA24" t="str">
        <f t="shared" si="144"/>
        <v>nvt</v>
      </c>
      <c r="IB24" t="str">
        <f t="shared" si="145"/>
        <v>nvt</v>
      </c>
      <c r="IC24" t="str">
        <f t="shared" si="146"/>
        <v>nvt</v>
      </c>
      <c r="ID24" t="str">
        <f t="shared" si="147"/>
        <v>nvt</v>
      </c>
      <c r="IE24" t="str">
        <f t="shared" si="148"/>
        <v>nvt</v>
      </c>
      <c r="IF24" t="str">
        <f t="shared" si="149"/>
        <v>nvt</v>
      </c>
      <c r="IG24">
        <f t="shared" si="150"/>
        <v>0</v>
      </c>
      <c r="IH24">
        <f t="shared" si="151"/>
        <v>0</v>
      </c>
      <c r="II24">
        <f t="shared" si="152"/>
        <v>0</v>
      </c>
      <c r="IJ24">
        <f t="shared" si="153"/>
        <v>0</v>
      </c>
      <c r="IK24">
        <f t="shared" si="154"/>
        <v>0</v>
      </c>
      <c r="IL24">
        <f t="shared" si="155"/>
        <v>0</v>
      </c>
      <c r="IM24">
        <f t="shared" si="156"/>
        <v>0</v>
      </c>
      <c r="IN24">
        <f t="shared" si="157"/>
        <v>0</v>
      </c>
      <c r="IO24">
        <f t="shared" si="158"/>
        <v>0</v>
      </c>
      <c r="IP24">
        <f t="shared" si="159"/>
        <v>0</v>
      </c>
      <c r="IQ24">
        <f t="shared" si="160"/>
        <v>0</v>
      </c>
      <c r="IR24">
        <f t="shared" si="161"/>
        <v>0</v>
      </c>
      <c r="IS24">
        <f t="shared" si="162"/>
        <v>0</v>
      </c>
      <c r="IT24">
        <f t="shared" si="163"/>
        <v>0</v>
      </c>
      <c r="IU24" t="str">
        <f t="shared" si="164"/>
        <v>N</v>
      </c>
      <c r="IV24" t="str">
        <f t="shared" si="84"/>
        <v>N</v>
      </c>
      <c r="IW24" t="str">
        <f t="shared" si="165"/>
        <v>N</v>
      </c>
    </row>
    <row r="25" spans="1:257" x14ac:dyDescent="0.25">
      <c r="A25" t="str">
        <f>IF(ISERROR(VLOOKUP(E25,E$4:E24,1,0)),"J","N")</f>
        <v>N</v>
      </c>
      <c r="B25" s="8"/>
      <c r="C25" s="8"/>
      <c r="D25" s="25"/>
      <c r="E25" s="25" t="str">
        <f>IF(Invoer!B54="","",Invoer!B54)</f>
        <v/>
      </c>
      <c r="F25" s="25"/>
      <c r="G25" s="25"/>
      <c r="H25" s="25" t="str">
        <f>IF(AND($E25&lt;&gt;"",$A25="J"),Invoer!D54,"")</f>
        <v/>
      </c>
      <c r="I25" s="25"/>
      <c r="J25" s="26"/>
      <c r="K25" s="26" t="str">
        <f>IF(AND($E25&lt;&gt;"",$A25="J"),Invoer!L54,"")</f>
        <v/>
      </c>
      <c r="L25" s="26"/>
      <c r="M25" s="25"/>
      <c r="N25" s="152"/>
      <c r="O25" s="153"/>
      <c r="P25" s="25"/>
      <c r="Q25" s="25"/>
      <c r="R25" s="153"/>
      <c r="S25" s="154"/>
      <c r="T25" s="152"/>
      <c r="U25" s="153"/>
      <c r="V25" s="153"/>
      <c r="W25" s="59" t="str">
        <f>IF(AND($E25&lt;&gt;"",$A25="J",Invoer!R54&lt;&gt;""),VLOOKUP(Invoer!R54,NORM!$F$26:$H$29,3,0),"")</f>
        <v/>
      </c>
      <c r="X25" s="59"/>
      <c r="Y25" s="25" t="str">
        <f t="shared" si="85"/>
        <v/>
      </c>
      <c r="Z25" s="25"/>
      <c r="AA25" s="26" t="str">
        <f t="shared" si="86"/>
        <v/>
      </c>
      <c r="AB25" s="26"/>
      <c r="AC25" s="153"/>
      <c r="AD25" s="153"/>
      <c r="AE25" s="153"/>
      <c r="AF25" s="153"/>
      <c r="AG25" s="153"/>
      <c r="AH25" s="25"/>
      <c r="AI25" s="153"/>
      <c r="AJ25" s="153"/>
      <c r="AK25" s="153"/>
      <c r="AL25" s="153"/>
      <c r="AM25" s="25" t="str">
        <f>IF(AND($E25&lt;&gt;"",$A25="J"),IF(Invoer!X54="Ja","J",IF(Invoer!X54="Nee","N","")),"")</f>
        <v/>
      </c>
      <c r="AN25" s="153"/>
      <c r="AO25" s="153"/>
      <c r="AP25" s="153" t="s">
        <v>311</v>
      </c>
      <c r="AQ25" s="153" t="s">
        <v>311</v>
      </c>
      <c r="AR25" s="153" t="s">
        <v>312</v>
      </c>
      <c r="AS25" s="153" t="s">
        <v>312</v>
      </c>
      <c r="AT25" s="1" t="str">
        <f>IF(AND($E25&lt;&gt;"",$A25="J",Invoer!O54&lt;&gt;""),VLOOKUP(Invoer!O54,NORM!$F$31:$H$38,3,0),"")</f>
        <v/>
      </c>
      <c r="AU25" s="1"/>
      <c r="AV25" s="1" t="str">
        <f>IF(AND($E25&lt;&gt;"",$A25="J"),Invoer!AH54,"")</f>
        <v/>
      </c>
      <c r="AW25" s="1"/>
      <c r="AX25" s="1" t="str">
        <f t="shared" si="87"/>
        <v/>
      </c>
      <c r="AY25" s="1"/>
      <c r="AZ25" s="3" t="str">
        <f t="shared" si="88"/>
        <v/>
      </c>
      <c r="BA25" s="3" t="str">
        <f t="shared" si="89"/>
        <v/>
      </c>
      <c r="BB25" s="3" t="str">
        <f t="shared" si="90"/>
        <v>N</v>
      </c>
      <c r="BC25" s="3" t="str">
        <f t="shared" si="91"/>
        <v>N</v>
      </c>
      <c r="BD25" s="3" t="str">
        <f t="shared" si="92"/>
        <v/>
      </c>
      <c r="BE25" s="3">
        <f t="shared" si="166"/>
        <v>0</v>
      </c>
      <c r="BF25" s="3" t="str">
        <f t="shared" si="93"/>
        <v/>
      </c>
      <c r="BG25" s="3" t="str">
        <f t="shared" si="94"/>
        <v/>
      </c>
      <c r="BH25" s="3" t="str">
        <f t="shared" si="95"/>
        <v>N</v>
      </c>
      <c r="BI25" s="24" t="str">
        <f t="shared" si="96"/>
        <v/>
      </c>
      <c r="BJ25" s="24" t="str">
        <f>IF(ISERROR(VLOOKUP($BD25,LOV_GWSGRP!A:A,1,0)),"N","J")</f>
        <v>N</v>
      </c>
      <c r="BK25" s="24" t="str">
        <f>IF(ISERROR(VLOOKUP($BD25,LOV_GWSGRP!D:D,1,0)),"N","J")</f>
        <v>N</v>
      </c>
      <c r="BL25" s="24" t="str">
        <f>IF(ISERROR(VLOOKUP($BD25,LOV_GWSGRP!G:G,1,0)),"N","J")</f>
        <v>N</v>
      </c>
      <c r="BM25" s="24" t="str">
        <f>IF(ISERROR(VLOOKUP($BD25,LOV_GWSGRP!M:M,1,0)),"N","J")</f>
        <v>N</v>
      </c>
      <c r="BN25" s="24" t="str">
        <f>IF(ISERROR(VLOOKUP($BD25,LOV_GWSGRP!P:P,1,0)),"N","J")</f>
        <v>N</v>
      </c>
      <c r="BO25" s="24" t="str">
        <f>IF(ISERROR(VLOOKUP($BD25,LOV_GWSGRP!S:S,1,0)),"N","J")</f>
        <v>N</v>
      </c>
      <c r="BP25" s="24" t="str">
        <f>IF(ISERROR(VLOOKUP($BD25,LOV_GWSGRP!V:V,1,0)),"N","J")</f>
        <v>N</v>
      </c>
      <c r="BQ25" s="24" t="str">
        <f>IF(ISERROR(VLOOKUP($BD25,LOV_GWSGRP!Y:Y,1,0)),"N","J")</f>
        <v>N</v>
      </c>
      <c r="BR25" s="24" t="str">
        <f>IF(ISERROR(VLOOKUP($BD25,LOV_GWSGRP!AB:AB,1,0)),"N","J")</f>
        <v>N</v>
      </c>
      <c r="BS25" s="24" t="str">
        <f>IF(ISERROR(VLOOKUP($BD25,LOV_GWSGRP!AE:AE,1,0)),"N","J")</f>
        <v>N</v>
      </c>
      <c r="BT25" s="24" t="str">
        <f>IF(ISERROR(VLOOKUP($BD25,LOV_GWSGRP!AH:AH,1,0)),"N","J")</f>
        <v>N</v>
      </c>
      <c r="BU25" s="24" t="str">
        <f>IF(ISERROR(VLOOKUP($BD25,LOV_GWSGRP!CJ:CJ,1,0)),"N","J")</f>
        <v>N</v>
      </c>
      <c r="BV25" s="24" t="str">
        <f>IF(ISERROR(VLOOKUP($BD25,LOV_GWSGRP!AN:AN,1,0)),"N","J")</f>
        <v>N</v>
      </c>
      <c r="BW25" s="24" t="str">
        <f>IF(ISERROR(VLOOKUP($BD25,LOV_GWSGRP!AQ:AQ,1,0)),"N","J")</f>
        <v>N</v>
      </c>
      <c r="BX25" s="24" t="str">
        <f>IF(ISERROR(VLOOKUP($BD25,LOV_GWSGRP!AT:AT,1,0)),"N","J")</f>
        <v>N</v>
      </c>
      <c r="BY25" s="24" t="str">
        <f>IF(ISERROR(VLOOKUP($BD25,LOV_GWSGRP!AW:AW,1,0)),"N","J")</f>
        <v>N</v>
      </c>
      <c r="BZ25" s="24" t="str">
        <f>IF(ISERROR(VLOOKUP($BD25,LOV_GWSGRP!AZ:AZ,1,0)),"N","J")</f>
        <v>N</v>
      </c>
      <c r="CA25" s="24" t="str">
        <f>IF(ISERROR(VLOOKUP($BD25,LOV_GWSGRP!BC:BC,1,0)),"N","J")</f>
        <v>N</v>
      </c>
      <c r="CB25" s="24" t="str">
        <f>IF(ISERROR(VLOOKUP($BD25,LOV_GWSGRP!BF:BF,1,0)),"N","J")</f>
        <v>N</v>
      </c>
      <c r="CC25" s="24" t="str">
        <f>IF(ISERROR(VLOOKUP($BD25,LOV_GWSGRP!BI:BI,1,0)),"N","J")</f>
        <v>N</v>
      </c>
      <c r="CD25" s="24" t="str">
        <f>IF(ISERROR(VLOOKUP($BD25,LOV_GWSGRP!J:J,1,0)),"N","J")</f>
        <v>N</v>
      </c>
      <c r="CE25" s="24" t="str">
        <f>IF(ISERROR(VLOOKUP($BD25,LOV_GWSGRP!BL:BL,1,0)),"N","J")</f>
        <v>N</v>
      </c>
      <c r="CF25" s="24"/>
      <c r="CG25" s="24" t="str">
        <f>IF(ISERROR(VLOOKUP($BD25,LOV_GWSGRP!BO:BO,1,0)),"N","J")</f>
        <v>N</v>
      </c>
      <c r="CH25" s="24" t="str">
        <f t="shared" si="97"/>
        <v>N</v>
      </c>
      <c r="CI25" s="24" t="str">
        <f>IF(ISERROR(VLOOKUP($BD25,GEWASCODE_GLMC8!F:F,1,0)),"N","J")</f>
        <v>N</v>
      </c>
      <c r="CJ25" s="24" t="str">
        <f>IF(COUNTIF($CI25:CI25,"J")&gt;0,"N",IF(ISERROR(VLOOKUP($BD25,GEWASCODE_GLMC8!G:G,1,0)),"N","J"))</f>
        <v>N</v>
      </c>
      <c r="CK25" s="24" t="str">
        <f>IF(COUNTIF($CI25:CJ25,"J")&gt;0,"N",IF(ISERROR(VLOOKUP($BD25,GEWASCODE_GLMC8!H:H,1,0)),"N","J"))</f>
        <v>N</v>
      </c>
      <c r="CL25" s="24" t="str">
        <f>IF(COUNTIF($CI25:CK25,"J")&gt;0,"N",IF(ISERROR(VLOOKUP($BD25,GEWASCODE_GLMC8!I:I,1,0)),"N","J"))</f>
        <v>N</v>
      </c>
      <c r="CM25" s="24" t="str">
        <f>IF(COUNTIF($CI25:CL25,"J")&gt;0,"N",IF(ISERROR(VLOOKUP($BD25,GEWASCODE_GLMC8!J:J,1,0)),"N","J"))</f>
        <v>N</v>
      </c>
      <c r="CN25" s="24" t="str">
        <f>IF(COUNTIF($CI25:CM25,"J")&gt;0,"N",IF(ISERROR(VLOOKUP($BD25,GEWASCODE_GLMC8!K:K,1,0)),"N","J"))</f>
        <v>N</v>
      </c>
      <c r="CO25" s="24" t="str">
        <f>IF(COUNTIF($CI25:CN25,"J")&gt;0,"N",IF(ISERROR(VLOOKUP($BD25,GEWASCODE_GLMC8!L:L,1,0)),"N","J"))</f>
        <v>N</v>
      </c>
      <c r="CP25" s="24" t="str">
        <f>IF(COUNTIF($CI25:CO25,"J")&gt;0,"N",IF(ISERROR(VLOOKUP($BD25,GEWASCODE_GLMC8!M:M,1,0)),"N","J"))</f>
        <v>N</v>
      </c>
      <c r="CQ25" s="24" t="str">
        <f>IF(COUNTIF($CI25:CP25,"J")&gt;0,"N",IF(ISERROR(VLOOKUP($BD25,GEWASCODE_GLMC8!N:N,1,0)),"N","J"))</f>
        <v>N</v>
      </c>
      <c r="CR25" s="24" t="str">
        <f>IF(COUNTIF($CI25:CQ25,"J")&gt;0,"N",IF(ISERROR(VLOOKUP($BD25,GEWASCODE_GLMC8!O:O,1,0)),"N","J"))</f>
        <v>N</v>
      </c>
      <c r="CS25" s="24" t="str">
        <f>IF(COUNTIF($CI25:CR25,"J")&gt;0,"N",IF(ISERROR(VLOOKUP($BD25,GEWASCODE_GLMC8!P:P,1,0)),"N","J"))</f>
        <v>N</v>
      </c>
      <c r="CT25" s="24" t="str">
        <f>IF(COUNTIF($CI25:CS25,"J")&gt;0,"N",IF(ISERROR(VLOOKUP($BD25,GEWASCODE_GLMC8!Q:Q,1,0)),"N","J"))</f>
        <v>N</v>
      </c>
      <c r="CU25" s="24" t="str">
        <f>IF(COUNTIF($CI25:CT25,"J")&gt;0,"N",IF(ISERROR(VLOOKUP($BD25,GEWASCODE_GLMC8!R:R,1,0)),"N","J"))</f>
        <v>N</v>
      </c>
      <c r="CV25" s="24" t="str">
        <f>IF(COUNTIF($CI25:CU25,"J")&gt;0,"N",IF(ISERROR(VLOOKUP($BD25,GEWASCODE_GLMC8!S:S,1,0)),"N","J"))</f>
        <v>N</v>
      </c>
      <c r="CW25" s="24" t="str">
        <f>IF(COUNTIF($CI25:CV25,"J")&gt;0,"N",IF(ISERROR(VLOOKUP($BD25,GEWASCODE_GLMC8!T:T,1,0)),"N","J"))</f>
        <v>N</v>
      </c>
      <c r="CX25" s="24" t="str">
        <f>IF(COUNTIF($CI25:CW25,"J")&gt;0,"N",IF(ISERROR(VLOOKUP($BD25,GEWASCODE_GLMC8!U:U,1,0)),"N","J"))</f>
        <v>N</v>
      </c>
      <c r="CY25" s="24" t="str">
        <f>IF(COUNTIF($CI25:CX25,"J")&gt;0,"N",IF(ISERROR(VLOOKUP($BD25,GEWASCODE_GLMC8!V:V,1,0)),"N","J"))</f>
        <v>N</v>
      </c>
      <c r="CZ25" s="24" t="str">
        <f>IF(COUNTIF($CI25:CY25,"J")&gt;0,"N",IF(ISERROR(VLOOKUP($BD25,GEWASCODE_GLMC8!W:W,1,0)),"N","J"))</f>
        <v>N</v>
      </c>
      <c r="DA25" s="24" t="str">
        <f>IF(COUNTIF($CI25:CZ25,"J")&gt;0,"N",IF(ISERROR(VLOOKUP($BD25,GEWASCODE_GLMC8!X:X,1,0)),"N","J"))</f>
        <v>N</v>
      </c>
      <c r="DB25" s="24" t="str">
        <f>IF(COUNTIF($CI25:DA25,"J")&gt;0,"N",IF(ISERROR(VLOOKUP($BD25,GEWASCODE_GLMC8!Y:Y,1,0)),"N","J"))</f>
        <v>N</v>
      </c>
      <c r="DC25" s="24" t="str">
        <f>IF(COUNTIF($CI25:DB25,"J")&gt;0,"N",IF(ISERROR(VLOOKUP($BD25,GEWASCODE_GLMC8!Z:Z,1,0)),"N","J"))</f>
        <v>N</v>
      </c>
      <c r="DD25" s="24" t="str">
        <f t="shared" si="98"/>
        <v>N</v>
      </c>
      <c r="DE25" s="3" t="str">
        <f t="shared" si="1"/>
        <v>N</v>
      </c>
      <c r="DF25" s="3" t="str">
        <f t="shared" si="2"/>
        <v>N</v>
      </c>
      <c r="DG25" s="3" t="str">
        <f t="shared" si="99"/>
        <v>N</v>
      </c>
      <c r="DH25" s="3" t="str">
        <f t="shared" si="100"/>
        <v>N</v>
      </c>
      <c r="DI25" s="3" t="str">
        <f t="shared" si="3"/>
        <v>N</v>
      </c>
      <c r="DJ25" s="3" t="str">
        <f t="shared" si="4"/>
        <v>N</v>
      </c>
      <c r="DK25" s="3">
        <f>0</f>
        <v>0</v>
      </c>
      <c r="DL25" s="3" t="str">
        <f t="shared" si="5"/>
        <v>N</v>
      </c>
      <c r="DM25" s="3" t="str">
        <f t="shared" si="6"/>
        <v>N</v>
      </c>
      <c r="DN25" t="str">
        <f>IF(AND($A25="J",COUNTIFS(activiteiten_perceel,percelen!$AZ25,activiteiten_maatregel_nr,percelen!DN$4,activiteiten_activiteit_voldoet_aan_voorwaarden,"J")&gt;0),DN$4,"")</f>
        <v/>
      </c>
      <c r="DO25" t="str">
        <f>IF(AND($A25="J",COUNTIFS(activiteiten_perceel,percelen!$AZ25,activiteiten_maatregel_nr,percelen!DO$4,activiteiten_activiteit_voldoet_aan_voorwaarden,"J")&gt;0),DO$4,"")</f>
        <v/>
      </c>
      <c r="DP25" t="str">
        <f>IF(AND($A25="J",COUNTIFS(activiteiten_perceel,percelen!$AZ25,activiteiten_maatregel_nr,percelen!DP$4,activiteiten_activiteit_voldoet_aan_voorwaarden,"J")&gt;0),DP$4,"")</f>
        <v/>
      </c>
      <c r="DQ25" t="str">
        <f>IF(AND($A25="J",COUNTIFS(activiteiten_perceel,percelen!$AZ25,activiteiten_maatregel_nr,percelen!DQ$4,activiteiten_activiteit_voldoet_aan_voorwaarden,"J")&gt;0),DQ$4,"")</f>
        <v/>
      </c>
      <c r="DR25" t="str">
        <f>IF(AND($A25="J",COUNTIFS(activiteiten_perceel,percelen!$AZ25,activiteiten_maatregel_nr,percelen!DR$4,activiteiten_activiteit_voldoet_aan_voorwaarden,"J")&gt;0),DR$4,"")</f>
        <v/>
      </c>
      <c r="DS25" t="str">
        <f>IF(AND($A25="J",COUNTIFS(activiteiten_perceel,percelen!$AZ25,activiteiten_maatregel_nr,percelen!DS$4,activiteiten_activiteit_voldoet_aan_voorwaarden,"J")&gt;0),DS$4,"")</f>
        <v/>
      </c>
      <c r="DT25" t="str">
        <f>IF(AND($A25="J",COUNTIFS(activiteiten_perceel,percelen!$AZ25,activiteiten_maatregel_nr,percelen!DT$4,activiteiten_activiteit_voldoet_aan_voorwaarden,"J")&gt;0),DT$4,"")</f>
        <v/>
      </c>
      <c r="DU25" t="str">
        <f>IF(AND($A25="J",COUNTIFS(activiteiten_perceel,percelen!$AZ25,activiteiten_maatregel_nr,percelen!DU$4,activiteiten_activiteit_voldoet_aan_voorwaarden,"J")&gt;0),DU$4,"")</f>
        <v/>
      </c>
      <c r="DV25" t="str">
        <f>IF(AND($A25="J",COUNTIFS(activiteiten_perceel,percelen!$AZ25,activiteiten_maatregel_nr,percelen!DV$4,activiteiten_activiteit_voldoet_aan_voorwaarden,"J")&gt;0),DV$4,"")</f>
        <v/>
      </c>
      <c r="DW25" t="str">
        <f>IF(AND($A25="J",COUNTIFS(activiteiten_perceel,percelen!$AZ25,activiteiten_maatregel_nr,percelen!DW$4,activiteiten_activiteit_voldoet_aan_voorwaarden,"J")&gt;0),DW$4,"")</f>
        <v/>
      </c>
      <c r="DX25" t="str">
        <f>IF(AND($A25="J",COUNTIFS(activiteiten_perceel,percelen!$AZ25,activiteiten_maatregel_nr,percelen!DX$4,activiteiten_activiteit_voldoet_aan_voorwaarden,"J")&gt;0),DX$4,"")</f>
        <v/>
      </c>
      <c r="DY25" t="str">
        <f>IF(AND($A25="J",COUNTIFS(activiteiten_perceel,percelen!$AZ25,activiteiten_maatregel_nr,percelen!DY$4,activiteiten_activiteit_voldoet_aan_voorwaarden,"J")&gt;0),DY$4,"")</f>
        <v/>
      </c>
      <c r="DZ25" t="str">
        <f>IF(AND($A25="J",COUNTIFS(activiteiten_perceel,percelen!$AZ25,activiteiten_maatregel_nr,percelen!DZ$4,activiteiten_activiteit_voldoet_aan_voorwaarden,"J")&gt;0),DZ$4,"")</f>
        <v/>
      </c>
      <c r="EA25" t="str">
        <f>IF(AND($A25="J",COUNTIFS(activiteiten_perceel,percelen!$AZ25,activiteiten_maatregel_nr,percelen!EA$4,activiteiten_activiteit_voldoet_aan_voorwaarden,"J")&gt;0),EA$4,"")</f>
        <v/>
      </c>
      <c r="EB25" t="str">
        <f>IF(AND($A25="J",COUNTIFS(activiteiten_perceel,percelen!$AZ25,activiteiten_maatregel_nr,percelen!EB$4,activiteiten_activiteit_voldoet_aan_voorwaarden,"J")&gt;0),EB$4,"")</f>
        <v/>
      </c>
      <c r="EC25" t="str">
        <f>IF(AND($A25="J",COUNTIFS(activiteiten_perceel,percelen!$AZ25,activiteiten_maatregel_nr,percelen!EC$4,activiteiten_activiteit_voldoet_aan_voorwaarden,"J")&gt;0),EC$4,"")</f>
        <v/>
      </c>
      <c r="ED25" t="str">
        <f>IF(AND($A25="J",COUNTIFS(activiteiten_perceel,percelen!$AZ25,activiteiten_maatregel_nr,percelen!ED$4,activiteiten_activiteit_voldoet_aan_voorwaarden,"J")&gt;0),ED$4,"")</f>
        <v/>
      </c>
      <c r="EE25" t="str">
        <f>IF(AND($A25="J",COUNTIFS(activiteiten_perceel,percelen!$AZ25,activiteiten_maatregel_nr,percelen!EE$4,activiteiten_activiteit_voldoet_aan_voorwaarden,"J")&gt;0),EE$4,"")</f>
        <v/>
      </c>
      <c r="EF25" t="str">
        <f>IF(AND($A25="J",COUNTIFS(activiteiten_perceel,percelen!$AZ25,activiteiten_maatregel_nr,percelen!EF$4,activiteiten_activiteit_voldoet_aan_voorwaarden,"J")&gt;0),EF$4,"")</f>
        <v/>
      </c>
      <c r="EG25" t="str">
        <f>IF(AND($A25="J",COUNTIFS(activiteiten_perceel,percelen!$AZ25,activiteiten_maatregel_nr,percelen!EG$4,activiteiten_activiteit_voldoet_aan_voorwaarden,"J")&gt;0),EG$4,"")</f>
        <v/>
      </c>
      <c r="EH25" t="str">
        <f>IF(AND($A25="J",COUNTIFS(activiteiten_perceel,percelen!$AZ25,activiteiten_maatregel_nr,percelen!EH$4,activiteiten_activiteit_voldoet_aan_voorwaarden,"J")&gt;0),EH$4,"")</f>
        <v/>
      </c>
      <c r="EI25" t="str">
        <f>IF(AND($A25="J",COUNTIFS(activiteiten_perceel,percelen!$AZ25,activiteiten_maatregel_nr,percelen!EI$4,activiteiten_activiteit_voldoet_aan_voorwaarden,"J")&gt;0),EI$4,"")</f>
        <v/>
      </c>
      <c r="EJ25">
        <f t="shared" si="101"/>
        <v>0</v>
      </c>
      <c r="EK25" t="str">
        <f t="shared" si="102"/>
        <v/>
      </c>
      <c r="EL25" t="str">
        <f t="shared" si="7"/>
        <v/>
      </c>
      <c r="EM25" t="str">
        <f t="shared" si="8"/>
        <v/>
      </c>
      <c r="EN25" t="str">
        <f t="shared" si="9"/>
        <v/>
      </c>
      <c r="EO25" t="str">
        <f t="shared" si="10"/>
        <v/>
      </c>
      <c r="EP25" t="str">
        <f t="shared" si="11"/>
        <v/>
      </c>
      <c r="EQ25" t="str">
        <f t="shared" si="12"/>
        <v/>
      </c>
      <c r="ER25" t="str">
        <f t="shared" si="13"/>
        <v/>
      </c>
      <c r="ES25" t="str">
        <f t="shared" si="14"/>
        <v/>
      </c>
      <c r="ET25" t="str">
        <f t="shared" si="15"/>
        <v/>
      </c>
      <c r="EU25" t="str">
        <f t="shared" si="16"/>
        <v/>
      </c>
      <c r="EV25" t="str">
        <f t="shared" si="17"/>
        <v/>
      </c>
      <c r="EW25" t="str">
        <f t="shared" si="103"/>
        <v>nvt</v>
      </c>
      <c r="EX25" t="str">
        <f t="shared" si="104"/>
        <v>nvt</v>
      </c>
      <c r="EY25" t="str">
        <f t="shared" si="105"/>
        <v>nvt</v>
      </c>
      <c r="EZ25" t="str">
        <f t="shared" si="106"/>
        <v>nvt</v>
      </c>
      <c r="FA25" t="str">
        <f t="shared" si="107"/>
        <v>nvt</v>
      </c>
      <c r="FB25" t="str">
        <f t="shared" si="108"/>
        <v>nvt</v>
      </c>
      <c r="FC25" t="str">
        <f t="shared" si="109"/>
        <v>nvt</v>
      </c>
      <c r="FD25" t="str">
        <f t="shared" si="110"/>
        <v>nvt</v>
      </c>
      <c r="FE25" t="str">
        <f>IF($EJ25=2,VLOOKUP(FD25,STAPELING!A:D,FE$1,0),"nvt")</f>
        <v>nvt</v>
      </c>
      <c r="FF25" t="str">
        <f t="shared" si="111"/>
        <v>nvt</v>
      </c>
      <c r="FG25" t="str">
        <f t="shared" si="112"/>
        <v>nvt</v>
      </c>
      <c r="FH25" t="str">
        <f t="shared" si="113"/>
        <v>nvt</v>
      </c>
      <c r="FI25" t="str">
        <f t="shared" si="114"/>
        <v>nvt</v>
      </c>
      <c r="FJ25" t="str">
        <f t="shared" si="115"/>
        <v>nvt</v>
      </c>
      <c r="FK25" t="str">
        <f t="shared" si="116"/>
        <v>nvt</v>
      </c>
      <c r="FL25" t="str">
        <f t="shared" si="117"/>
        <v>nvt</v>
      </c>
      <c r="FM25" t="str">
        <f t="shared" si="118"/>
        <v/>
      </c>
      <c r="FN25" t="str">
        <f>IF(ISERROR(VLOOKUP(FM25,STAPELING!I:AO,FN$1,0)),"N",VLOOKUP(FM25,STAPELING!I:AO,FN$1,0))</f>
        <v>J</v>
      </c>
      <c r="FO25" t="str">
        <f t="shared" si="119"/>
        <v>nvt</v>
      </c>
      <c r="FP25" t="str">
        <f t="shared" si="19"/>
        <v>nvt</v>
      </c>
      <c r="FQ25" t="str">
        <f t="shared" si="20"/>
        <v>nvt</v>
      </c>
      <c r="FR25" t="str">
        <f t="shared" si="21"/>
        <v>nvt</v>
      </c>
      <c r="FS25" t="str">
        <f t="shared" si="22"/>
        <v>nvt</v>
      </c>
      <c r="FT25" t="str">
        <f t="shared" si="23"/>
        <v>nvt</v>
      </c>
      <c r="FU25" t="str">
        <f t="shared" si="24"/>
        <v>nvt</v>
      </c>
      <c r="FV25" t="str">
        <f t="shared" si="25"/>
        <v>nvt</v>
      </c>
      <c r="FW25" t="str">
        <f t="shared" si="26"/>
        <v>nvt</v>
      </c>
      <c r="FX25" t="str">
        <f t="shared" si="27"/>
        <v>nvt</v>
      </c>
      <c r="FY25" t="str">
        <f t="shared" si="28"/>
        <v>nvt</v>
      </c>
      <c r="FZ25" t="str">
        <f t="shared" si="29"/>
        <v>nvt</v>
      </c>
      <c r="GA25" t="str">
        <f t="shared" si="30"/>
        <v>nvt</v>
      </c>
      <c r="GB25" t="str">
        <f>IF($EJ25&gt;2,IF(FO25="","zwart",VLOOKUP(FO25,STAPELING!J:AA,GB$1,0)),"nvt")</f>
        <v>nvt</v>
      </c>
      <c r="GC25" t="str">
        <f t="shared" si="120"/>
        <v>nvt</v>
      </c>
      <c r="GD25" t="str">
        <f t="shared" si="121"/>
        <v>nvt</v>
      </c>
      <c r="GE25" t="str">
        <f t="shared" si="122"/>
        <v>nvt</v>
      </c>
      <c r="GF25" t="str">
        <f t="shared" si="123"/>
        <v>nvt</v>
      </c>
      <c r="GG25" t="str">
        <f t="shared" si="124"/>
        <v>nvt</v>
      </c>
      <c r="GH25" t="str">
        <f t="shared" si="125"/>
        <v>nvt</v>
      </c>
      <c r="GI25" t="str">
        <f t="shared" si="126"/>
        <v>nvt</v>
      </c>
      <c r="GJ25" t="str">
        <f t="shared" si="127"/>
        <v>nvt</v>
      </c>
      <c r="GK25" t="str">
        <f t="shared" si="37"/>
        <v>nvt</v>
      </c>
      <c r="GL25" t="str">
        <f t="shared" si="38"/>
        <v>nvt</v>
      </c>
      <c r="GM25" t="str">
        <f t="shared" si="39"/>
        <v>nvt</v>
      </c>
      <c r="GN25" t="str">
        <f t="shared" si="40"/>
        <v>nvt</v>
      </c>
      <c r="GO25" t="str">
        <f t="shared" si="41"/>
        <v>nvt</v>
      </c>
      <c r="GP25" t="str">
        <f t="shared" si="42"/>
        <v>nvt</v>
      </c>
      <c r="GQ25" t="str">
        <f t="shared" si="43"/>
        <v>nvt</v>
      </c>
      <c r="GR25" t="str">
        <f t="shared" si="44"/>
        <v>nvt</v>
      </c>
      <c r="GS25" t="str">
        <f t="shared" si="45"/>
        <v>nvt</v>
      </c>
      <c r="GT25" t="str">
        <f t="shared" si="46"/>
        <v>nvt</v>
      </c>
      <c r="GU25" t="str">
        <f t="shared" si="47"/>
        <v>nvt</v>
      </c>
      <c r="GV25" t="str">
        <f t="shared" si="48"/>
        <v>nvt</v>
      </c>
      <c r="GW25" t="str">
        <f>IF($EJ25&gt;2,IF(GJ25="","zwart",VLOOKUP(GJ25,STAPELING!AB:AJ,GW$1,0)),"nvt")</f>
        <v>nvt</v>
      </c>
      <c r="GX25" t="str">
        <f t="shared" si="128"/>
        <v>nvt</v>
      </c>
      <c r="GY25" t="str">
        <f t="shared" si="129"/>
        <v>nvt</v>
      </c>
      <c r="GZ25" t="str">
        <f t="shared" si="130"/>
        <v>nvt</v>
      </c>
      <c r="HA25" t="str">
        <f t="shared" si="131"/>
        <v>nvt</v>
      </c>
      <c r="HB25" t="str">
        <f t="shared" si="132"/>
        <v>nvt</v>
      </c>
      <c r="HC25" t="str">
        <f t="shared" si="133"/>
        <v>nvt</v>
      </c>
      <c r="HD25" t="str">
        <f t="shared" si="134"/>
        <v>nvt</v>
      </c>
      <c r="HE25" t="str">
        <f t="shared" si="135"/>
        <v>nvt</v>
      </c>
      <c r="HF25" t="str">
        <f t="shared" si="136"/>
        <v>nvt</v>
      </c>
      <c r="HG25" t="str">
        <f t="shared" si="137"/>
        <v>nvt</v>
      </c>
      <c r="HH25" t="str">
        <f t="shared" si="138"/>
        <v>nvt</v>
      </c>
      <c r="HI25" t="str">
        <f t="shared" si="139"/>
        <v>nvt</v>
      </c>
      <c r="HJ25" t="str">
        <f t="shared" si="140"/>
        <v>nvt</v>
      </c>
      <c r="HK25" t="str">
        <f t="shared" si="141"/>
        <v>nvt</v>
      </c>
      <c r="HL25" t="str">
        <f t="shared" si="142"/>
        <v>nvt</v>
      </c>
      <c r="HM25" t="str">
        <f t="shared" si="60"/>
        <v>nvt</v>
      </c>
      <c r="HN25" t="str">
        <f t="shared" si="61"/>
        <v>nvt</v>
      </c>
      <c r="HO25" t="str">
        <f t="shared" si="62"/>
        <v>nvt</v>
      </c>
      <c r="HP25" t="str">
        <f t="shared" si="63"/>
        <v>nvt</v>
      </c>
      <c r="HQ25" t="str">
        <f t="shared" si="64"/>
        <v>nvt</v>
      </c>
      <c r="HR25" t="str">
        <f t="shared" si="65"/>
        <v>nvt</v>
      </c>
      <c r="HS25" t="str">
        <f t="shared" si="66"/>
        <v>nvt</v>
      </c>
      <c r="HT25" t="str">
        <f t="shared" si="67"/>
        <v>nvt</v>
      </c>
      <c r="HU25" t="str">
        <f t="shared" si="68"/>
        <v>nvt</v>
      </c>
      <c r="HV25" t="str">
        <f t="shared" si="69"/>
        <v>nvt</v>
      </c>
      <c r="HW25" t="str">
        <f t="shared" si="70"/>
        <v>nvt</v>
      </c>
      <c r="HX25" t="str">
        <f t="shared" si="71"/>
        <v>nvt</v>
      </c>
      <c r="HY25" t="str">
        <f>IF($EJ25&gt;2,IF(HL25="","zwart",VLOOKUP(HL25,STAPELING!AK:AN,HY$1,0)),"nvt")</f>
        <v>nvt</v>
      </c>
      <c r="HZ25" t="str">
        <f t="shared" si="143"/>
        <v>nvt</v>
      </c>
      <c r="IA25" t="str">
        <f t="shared" si="144"/>
        <v>nvt</v>
      </c>
      <c r="IB25" t="str">
        <f t="shared" si="145"/>
        <v>nvt</v>
      </c>
      <c r="IC25" t="str">
        <f t="shared" si="146"/>
        <v>nvt</v>
      </c>
      <c r="ID25" t="str">
        <f t="shared" si="147"/>
        <v>nvt</v>
      </c>
      <c r="IE25" t="str">
        <f t="shared" si="148"/>
        <v>nvt</v>
      </c>
      <c r="IF25" t="str">
        <f t="shared" si="149"/>
        <v>nvt</v>
      </c>
      <c r="IG25">
        <f t="shared" si="150"/>
        <v>0</v>
      </c>
      <c r="IH25">
        <f t="shared" si="151"/>
        <v>0</v>
      </c>
      <c r="II25">
        <f t="shared" si="152"/>
        <v>0</v>
      </c>
      <c r="IJ25">
        <f t="shared" si="153"/>
        <v>0</v>
      </c>
      <c r="IK25">
        <f t="shared" si="154"/>
        <v>0</v>
      </c>
      <c r="IL25">
        <f t="shared" si="155"/>
        <v>0</v>
      </c>
      <c r="IM25">
        <f t="shared" si="156"/>
        <v>0</v>
      </c>
      <c r="IN25">
        <f t="shared" si="157"/>
        <v>0</v>
      </c>
      <c r="IO25">
        <f t="shared" si="158"/>
        <v>0</v>
      </c>
      <c r="IP25">
        <f t="shared" si="159"/>
        <v>0</v>
      </c>
      <c r="IQ25">
        <f t="shared" si="160"/>
        <v>0</v>
      </c>
      <c r="IR25">
        <f t="shared" si="161"/>
        <v>0</v>
      </c>
      <c r="IS25">
        <f t="shared" si="162"/>
        <v>0</v>
      </c>
      <c r="IT25">
        <f t="shared" si="163"/>
        <v>0</v>
      </c>
      <c r="IU25" t="str">
        <f t="shared" si="164"/>
        <v>N</v>
      </c>
      <c r="IV25" t="str">
        <f t="shared" si="84"/>
        <v>N</v>
      </c>
      <c r="IW25" t="str">
        <f t="shared" si="165"/>
        <v>N</v>
      </c>
    </row>
    <row r="26" spans="1:257" x14ac:dyDescent="0.25">
      <c r="A26" t="str">
        <f>IF(ISERROR(VLOOKUP(E26,E$4:E25,1,0)),"J","N")</f>
        <v>N</v>
      </c>
      <c r="B26" s="8"/>
      <c r="C26" s="8"/>
      <c r="D26" s="25"/>
      <c r="E26" s="25" t="str">
        <f>IF(Invoer!B55="","",Invoer!B55)</f>
        <v/>
      </c>
      <c r="F26" s="25"/>
      <c r="G26" s="25"/>
      <c r="H26" s="25" t="str">
        <f>IF(AND($E26&lt;&gt;"",$A26="J"),Invoer!D55,"")</f>
        <v/>
      </c>
      <c r="I26" s="25"/>
      <c r="J26" s="26"/>
      <c r="K26" s="26" t="str">
        <f>IF(AND($E26&lt;&gt;"",$A26="J"),Invoer!L55,"")</f>
        <v/>
      </c>
      <c r="L26" s="26"/>
      <c r="M26" s="25"/>
      <c r="N26" s="152"/>
      <c r="O26" s="153"/>
      <c r="P26" s="25"/>
      <c r="Q26" s="25"/>
      <c r="R26" s="153"/>
      <c r="S26" s="154"/>
      <c r="T26" s="152"/>
      <c r="U26" s="153"/>
      <c r="V26" s="153"/>
      <c r="W26" s="59" t="str">
        <f>IF(AND($E26&lt;&gt;"",$A26="J",Invoer!R55&lt;&gt;""),VLOOKUP(Invoer!R55,NORM!$F$26:$H$29,3,0),"")</f>
        <v/>
      </c>
      <c r="X26" s="59"/>
      <c r="Y26" s="25" t="str">
        <f t="shared" si="85"/>
        <v/>
      </c>
      <c r="Z26" s="25"/>
      <c r="AA26" s="26" t="str">
        <f t="shared" si="86"/>
        <v/>
      </c>
      <c r="AB26" s="26"/>
      <c r="AC26" s="153"/>
      <c r="AD26" s="153"/>
      <c r="AE26" s="153"/>
      <c r="AF26" s="153"/>
      <c r="AG26" s="153"/>
      <c r="AH26" s="25"/>
      <c r="AI26" s="153"/>
      <c r="AJ26" s="153"/>
      <c r="AK26" s="153"/>
      <c r="AL26" s="153"/>
      <c r="AM26" s="25" t="str">
        <f>IF(AND($E26&lt;&gt;"",$A26="J"),IF(Invoer!X55="Ja","J",IF(Invoer!X55="Nee","N","")),"")</f>
        <v/>
      </c>
      <c r="AN26" s="153"/>
      <c r="AO26" s="153"/>
      <c r="AP26" s="153" t="s">
        <v>311</v>
      </c>
      <c r="AQ26" s="153" t="s">
        <v>311</v>
      </c>
      <c r="AR26" s="153" t="s">
        <v>312</v>
      </c>
      <c r="AS26" s="153" t="s">
        <v>312</v>
      </c>
      <c r="AT26" s="1" t="str">
        <f>IF(AND($E26&lt;&gt;"",$A26="J",Invoer!O55&lt;&gt;""),VLOOKUP(Invoer!O55,NORM!$F$31:$H$38,3,0),"")</f>
        <v/>
      </c>
      <c r="AU26" s="1"/>
      <c r="AV26" s="1" t="str">
        <f>IF(AND($E26&lt;&gt;"",$A26="J"),Invoer!AH55,"")</f>
        <v/>
      </c>
      <c r="AW26" s="1"/>
      <c r="AX26" s="1" t="str">
        <f t="shared" si="87"/>
        <v/>
      </c>
      <c r="AY26" s="1"/>
      <c r="AZ26" s="3" t="str">
        <f t="shared" si="88"/>
        <v/>
      </c>
      <c r="BA26" s="3" t="str">
        <f t="shared" si="89"/>
        <v/>
      </c>
      <c r="BB26" s="3" t="str">
        <f t="shared" si="90"/>
        <v>N</v>
      </c>
      <c r="BC26" s="3" t="str">
        <f t="shared" si="91"/>
        <v>N</v>
      </c>
      <c r="BD26" s="3" t="str">
        <f t="shared" si="92"/>
        <v/>
      </c>
      <c r="BE26" s="3">
        <f t="shared" si="166"/>
        <v>0</v>
      </c>
      <c r="BF26" s="3" t="str">
        <f t="shared" si="93"/>
        <v/>
      </c>
      <c r="BG26" s="3" t="str">
        <f t="shared" si="94"/>
        <v/>
      </c>
      <c r="BH26" s="3" t="str">
        <f t="shared" si="95"/>
        <v>N</v>
      </c>
      <c r="BI26" s="24" t="str">
        <f t="shared" si="96"/>
        <v/>
      </c>
      <c r="BJ26" s="24" t="str">
        <f>IF(ISERROR(VLOOKUP($BD26,LOV_GWSGRP!A:A,1,0)),"N","J")</f>
        <v>N</v>
      </c>
      <c r="BK26" s="24" t="str">
        <f>IF(ISERROR(VLOOKUP($BD26,LOV_GWSGRP!D:D,1,0)),"N","J")</f>
        <v>N</v>
      </c>
      <c r="BL26" s="24" t="str">
        <f>IF(ISERROR(VLOOKUP($BD26,LOV_GWSGRP!G:G,1,0)),"N","J")</f>
        <v>N</v>
      </c>
      <c r="BM26" s="24" t="str">
        <f>IF(ISERROR(VLOOKUP($BD26,LOV_GWSGRP!M:M,1,0)),"N","J")</f>
        <v>N</v>
      </c>
      <c r="BN26" s="24" t="str">
        <f>IF(ISERROR(VLOOKUP($BD26,LOV_GWSGRP!P:P,1,0)),"N","J")</f>
        <v>N</v>
      </c>
      <c r="BO26" s="24" t="str">
        <f>IF(ISERROR(VLOOKUP($BD26,LOV_GWSGRP!S:S,1,0)),"N","J")</f>
        <v>N</v>
      </c>
      <c r="BP26" s="24" t="str">
        <f>IF(ISERROR(VLOOKUP($BD26,LOV_GWSGRP!V:V,1,0)),"N","J")</f>
        <v>N</v>
      </c>
      <c r="BQ26" s="24" t="str">
        <f>IF(ISERROR(VLOOKUP($BD26,LOV_GWSGRP!Y:Y,1,0)),"N","J")</f>
        <v>N</v>
      </c>
      <c r="BR26" s="24" t="str">
        <f>IF(ISERROR(VLOOKUP($BD26,LOV_GWSGRP!AB:AB,1,0)),"N","J")</f>
        <v>N</v>
      </c>
      <c r="BS26" s="24" t="str">
        <f>IF(ISERROR(VLOOKUP($BD26,LOV_GWSGRP!AE:AE,1,0)),"N","J")</f>
        <v>N</v>
      </c>
      <c r="BT26" s="24" t="str">
        <f>IF(ISERROR(VLOOKUP($BD26,LOV_GWSGRP!AH:AH,1,0)),"N","J")</f>
        <v>N</v>
      </c>
      <c r="BU26" s="24" t="str">
        <f>IF(ISERROR(VLOOKUP($BD26,LOV_GWSGRP!CJ:CJ,1,0)),"N","J")</f>
        <v>N</v>
      </c>
      <c r="BV26" s="24" t="str">
        <f>IF(ISERROR(VLOOKUP($BD26,LOV_GWSGRP!AN:AN,1,0)),"N","J")</f>
        <v>N</v>
      </c>
      <c r="BW26" s="24" t="str">
        <f>IF(ISERROR(VLOOKUP($BD26,LOV_GWSGRP!AQ:AQ,1,0)),"N","J")</f>
        <v>N</v>
      </c>
      <c r="BX26" s="24" t="str">
        <f>IF(ISERROR(VLOOKUP($BD26,LOV_GWSGRP!AT:AT,1,0)),"N","J")</f>
        <v>N</v>
      </c>
      <c r="BY26" s="24" t="str">
        <f>IF(ISERROR(VLOOKUP($BD26,LOV_GWSGRP!AW:AW,1,0)),"N","J")</f>
        <v>N</v>
      </c>
      <c r="BZ26" s="24" t="str">
        <f>IF(ISERROR(VLOOKUP($BD26,LOV_GWSGRP!AZ:AZ,1,0)),"N","J")</f>
        <v>N</v>
      </c>
      <c r="CA26" s="24" t="str">
        <f>IF(ISERROR(VLOOKUP($BD26,LOV_GWSGRP!BC:BC,1,0)),"N","J")</f>
        <v>N</v>
      </c>
      <c r="CB26" s="24" t="str">
        <f>IF(ISERROR(VLOOKUP($BD26,LOV_GWSGRP!BF:BF,1,0)),"N","J")</f>
        <v>N</v>
      </c>
      <c r="CC26" s="24" t="str">
        <f>IF(ISERROR(VLOOKUP($BD26,LOV_GWSGRP!BI:BI,1,0)),"N","J")</f>
        <v>N</v>
      </c>
      <c r="CD26" s="24" t="str">
        <f>IF(ISERROR(VLOOKUP($BD26,LOV_GWSGRP!J:J,1,0)),"N","J")</f>
        <v>N</v>
      </c>
      <c r="CE26" s="24" t="str">
        <f>IF(ISERROR(VLOOKUP($BD26,LOV_GWSGRP!BL:BL,1,0)),"N","J")</f>
        <v>N</v>
      </c>
      <c r="CF26" s="24"/>
      <c r="CG26" s="24" t="str">
        <f>IF(ISERROR(VLOOKUP($BD26,LOV_GWSGRP!BO:BO,1,0)),"N","J")</f>
        <v>N</v>
      </c>
      <c r="CH26" s="24" t="str">
        <f t="shared" si="97"/>
        <v>N</v>
      </c>
      <c r="CI26" s="24" t="str">
        <f>IF(ISERROR(VLOOKUP($BD26,GEWASCODE_GLMC8!F:F,1,0)),"N","J")</f>
        <v>N</v>
      </c>
      <c r="CJ26" s="24" t="str">
        <f>IF(COUNTIF($CI26:CI26,"J")&gt;0,"N",IF(ISERROR(VLOOKUP($BD26,GEWASCODE_GLMC8!G:G,1,0)),"N","J"))</f>
        <v>N</v>
      </c>
      <c r="CK26" s="24" t="str">
        <f>IF(COUNTIF($CI26:CJ26,"J")&gt;0,"N",IF(ISERROR(VLOOKUP($BD26,GEWASCODE_GLMC8!H:H,1,0)),"N","J"))</f>
        <v>N</v>
      </c>
      <c r="CL26" s="24" t="str">
        <f>IF(COUNTIF($CI26:CK26,"J")&gt;0,"N",IF(ISERROR(VLOOKUP($BD26,GEWASCODE_GLMC8!I:I,1,0)),"N","J"))</f>
        <v>N</v>
      </c>
      <c r="CM26" s="24" t="str">
        <f>IF(COUNTIF($CI26:CL26,"J")&gt;0,"N",IF(ISERROR(VLOOKUP($BD26,GEWASCODE_GLMC8!J:J,1,0)),"N","J"))</f>
        <v>N</v>
      </c>
      <c r="CN26" s="24" t="str">
        <f>IF(COUNTIF($CI26:CM26,"J")&gt;0,"N",IF(ISERROR(VLOOKUP($BD26,GEWASCODE_GLMC8!K:K,1,0)),"N","J"))</f>
        <v>N</v>
      </c>
      <c r="CO26" s="24" t="str">
        <f>IF(COUNTIF($CI26:CN26,"J")&gt;0,"N",IF(ISERROR(VLOOKUP($BD26,GEWASCODE_GLMC8!L:L,1,0)),"N","J"))</f>
        <v>N</v>
      </c>
      <c r="CP26" s="24" t="str">
        <f>IF(COUNTIF($CI26:CO26,"J")&gt;0,"N",IF(ISERROR(VLOOKUP($BD26,GEWASCODE_GLMC8!M:M,1,0)),"N","J"))</f>
        <v>N</v>
      </c>
      <c r="CQ26" s="24" t="str">
        <f>IF(COUNTIF($CI26:CP26,"J")&gt;0,"N",IF(ISERROR(VLOOKUP($BD26,GEWASCODE_GLMC8!N:N,1,0)),"N","J"))</f>
        <v>N</v>
      </c>
      <c r="CR26" s="24" t="str">
        <f>IF(COUNTIF($CI26:CQ26,"J")&gt;0,"N",IF(ISERROR(VLOOKUP($BD26,GEWASCODE_GLMC8!O:O,1,0)),"N","J"))</f>
        <v>N</v>
      </c>
      <c r="CS26" s="24" t="str">
        <f>IF(COUNTIF($CI26:CR26,"J")&gt;0,"N",IF(ISERROR(VLOOKUP($BD26,GEWASCODE_GLMC8!P:P,1,0)),"N","J"))</f>
        <v>N</v>
      </c>
      <c r="CT26" s="24" t="str">
        <f>IF(COUNTIF($CI26:CS26,"J")&gt;0,"N",IF(ISERROR(VLOOKUP($BD26,GEWASCODE_GLMC8!Q:Q,1,0)),"N","J"))</f>
        <v>N</v>
      </c>
      <c r="CU26" s="24" t="str">
        <f>IF(COUNTIF($CI26:CT26,"J")&gt;0,"N",IF(ISERROR(VLOOKUP($BD26,GEWASCODE_GLMC8!R:R,1,0)),"N","J"))</f>
        <v>N</v>
      </c>
      <c r="CV26" s="24" t="str">
        <f>IF(COUNTIF($CI26:CU26,"J")&gt;0,"N",IF(ISERROR(VLOOKUP($BD26,GEWASCODE_GLMC8!S:S,1,0)),"N","J"))</f>
        <v>N</v>
      </c>
      <c r="CW26" s="24" t="str">
        <f>IF(COUNTIF($CI26:CV26,"J")&gt;0,"N",IF(ISERROR(VLOOKUP($BD26,GEWASCODE_GLMC8!T:T,1,0)),"N","J"))</f>
        <v>N</v>
      </c>
      <c r="CX26" s="24" t="str">
        <f>IF(COUNTIF($CI26:CW26,"J")&gt;0,"N",IF(ISERROR(VLOOKUP($BD26,GEWASCODE_GLMC8!U:U,1,0)),"N","J"))</f>
        <v>N</v>
      </c>
      <c r="CY26" s="24" t="str">
        <f>IF(COUNTIF($CI26:CX26,"J")&gt;0,"N",IF(ISERROR(VLOOKUP($BD26,GEWASCODE_GLMC8!V:V,1,0)),"N","J"))</f>
        <v>N</v>
      </c>
      <c r="CZ26" s="24" t="str">
        <f>IF(COUNTIF($CI26:CY26,"J")&gt;0,"N",IF(ISERROR(VLOOKUP($BD26,GEWASCODE_GLMC8!W:W,1,0)),"N","J"))</f>
        <v>N</v>
      </c>
      <c r="DA26" s="24" t="str">
        <f>IF(COUNTIF($CI26:CZ26,"J")&gt;0,"N",IF(ISERROR(VLOOKUP($BD26,GEWASCODE_GLMC8!X:X,1,0)),"N","J"))</f>
        <v>N</v>
      </c>
      <c r="DB26" s="24" t="str">
        <f>IF(COUNTIF($CI26:DA26,"J")&gt;0,"N",IF(ISERROR(VLOOKUP($BD26,GEWASCODE_GLMC8!Y:Y,1,0)),"N","J"))</f>
        <v>N</v>
      </c>
      <c r="DC26" s="24" t="str">
        <f>IF(COUNTIF($CI26:DB26,"J")&gt;0,"N",IF(ISERROR(VLOOKUP($BD26,GEWASCODE_GLMC8!Z:Z,1,0)),"N","J"))</f>
        <v>N</v>
      </c>
      <c r="DD26" s="24" t="str">
        <f t="shared" si="98"/>
        <v>N</v>
      </c>
      <c r="DE26" s="3" t="str">
        <f t="shared" si="1"/>
        <v>N</v>
      </c>
      <c r="DF26" s="3" t="str">
        <f t="shared" si="2"/>
        <v>N</v>
      </c>
      <c r="DG26" s="3" t="str">
        <f t="shared" si="99"/>
        <v>N</v>
      </c>
      <c r="DH26" s="3" t="str">
        <f t="shared" si="100"/>
        <v>N</v>
      </c>
      <c r="DI26" s="3" t="str">
        <f t="shared" si="3"/>
        <v>N</v>
      </c>
      <c r="DJ26" s="3" t="str">
        <f t="shared" si="4"/>
        <v>N</v>
      </c>
      <c r="DK26" s="3">
        <f>0</f>
        <v>0</v>
      </c>
      <c r="DL26" s="3" t="str">
        <f t="shared" si="5"/>
        <v>N</v>
      </c>
      <c r="DM26" s="3" t="str">
        <f t="shared" si="6"/>
        <v>N</v>
      </c>
      <c r="DN26" t="str">
        <f>IF(AND($A26="J",COUNTIFS(activiteiten_perceel,percelen!$AZ26,activiteiten_maatregel_nr,percelen!DN$4,activiteiten_activiteit_voldoet_aan_voorwaarden,"J")&gt;0),DN$4,"")</f>
        <v/>
      </c>
      <c r="DO26" t="str">
        <f>IF(AND($A26="J",COUNTIFS(activiteiten_perceel,percelen!$AZ26,activiteiten_maatregel_nr,percelen!DO$4,activiteiten_activiteit_voldoet_aan_voorwaarden,"J")&gt;0),DO$4,"")</f>
        <v/>
      </c>
      <c r="DP26" t="str">
        <f>IF(AND($A26="J",COUNTIFS(activiteiten_perceel,percelen!$AZ26,activiteiten_maatregel_nr,percelen!DP$4,activiteiten_activiteit_voldoet_aan_voorwaarden,"J")&gt;0),DP$4,"")</f>
        <v/>
      </c>
      <c r="DQ26" t="str">
        <f>IF(AND($A26="J",COUNTIFS(activiteiten_perceel,percelen!$AZ26,activiteiten_maatregel_nr,percelen!DQ$4,activiteiten_activiteit_voldoet_aan_voorwaarden,"J")&gt;0),DQ$4,"")</f>
        <v/>
      </c>
      <c r="DR26" t="str">
        <f>IF(AND($A26="J",COUNTIFS(activiteiten_perceel,percelen!$AZ26,activiteiten_maatregel_nr,percelen!DR$4,activiteiten_activiteit_voldoet_aan_voorwaarden,"J")&gt;0),DR$4,"")</f>
        <v/>
      </c>
      <c r="DS26" t="str">
        <f>IF(AND($A26="J",COUNTIFS(activiteiten_perceel,percelen!$AZ26,activiteiten_maatregel_nr,percelen!DS$4,activiteiten_activiteit_voldoet_aan_voorwaarden,"J")&gt;0),DS$4,"")</f>
        <v/>
      </c>
      <c r="DT26" t="str">
        <f>IF(AND($A26="J",COUNTIFS(activiteiten_perceel,percelen!$AZ26,activiteiten_maatregel_nr,percelen!DT$4,activiteiten_activiteit_voldoet_aan_voorwaarden,"J")&gt;0),DT$4,"")</f>
        <v/>
      </c>
      <c r="DU26" t="str">
        <f>IF(AND($A26="J",COUNTIFS(activiteiten_perceel,percelen!$AZ26,activiteiten_maatregel_nr,percelen!DU$4,activiteiten_activiteit_voldoet_aan_voorwaarden,"J")&gt;0),DU$4,"")</f>
        <v/>
      </c>
      <c r="DV26" t="str">
        <f>IF(AND($A26="J",COUNTIFS(activiteiten_perceel,percelen!$AZ26,activiteiten_maatregel_nr,percelen!DV$4,activiteiten_activiteit_voldoet_aan_voorwaarden,"J")&gt;0),DV$4,"")</f>
        <v/>
      </c>
      <c r="DW26" t="str">
        <f>IF(AND($A26="J",COUNTIFS(activiteiten_perceel,percelen!$AZ26,activiteiten_maatregel_nr,percelen!DW$4,activiteiten_activiteit_voldoet_aan_voorwaarden,"J")&gt;0),DW$4,"")</f>
        <v/>
      </c>
      <c r="DX26" t="str">
        <f>IF(AND($A26="J",COUNTIFS(activiteiten_perceel,percelen!$AZ26,activiteiten_maatregel_nr,percelen!DX$4,activiteiten_activiteit_voldoet_aan_voorwaarden,"J")&gt;0),DX$4,"")</f>
        <v/>
      </c>
      <c r="DY26" t="str">
        <f>IF(AND($A26="J",COUNTIFS(activiteiten_perceel,percelen!$AZ26,activiteiten_maatregel_nr,percelen!DY$4,activiteiten_activiteit_voldoet_aan_voorwaarden,"J")&gt;0),DY$4,"")</f>
        <v/>
      </c>
      <c r="DZ26" t="str">
        <f>IF(AND($A26="J",COUNTIFS(activiteiten_perceel,percelen!$AZ26,activiteiten_maatregel_nr,percelen!DZ$4,activiteiten_activiteit_voldoet_aan_voorwaarden,"J")&gt;0),DZ$4,"")</f>
        <v/>
      </c>
      <c r="EA26" t="str">
        <f>IF(AND($A26="J",COUNTIFS(activiteiten_perceel,percelen!$AZ26,activiteiten_maatregel_nr,percelen!EA$4,activiteiten_activiteit_voldoet_aan_voorwaarden,"J")&gt;0),EA$4,"")</f>
        <v/>
      </c>
      <c r="EB26" t="str">
        <f>IF(AND($A26="J",COUNTIFS(activiteiten_perceel,percelen!$AZ26,activiteiten_maatregel_nr,percelen!EB$4,activiteiten_activiteit_voldoet_aan_voorwaarden,"J")&gt;0),EB$4,"")</f>
        <v/>
      </c>
      <c r="EC26" t="str">
        <f>IF(AND($A26="J",COUNTIFS(activiteiten_perceel,percelen!$AZ26,activiteiten_maatregel_nr,percelen!EC$4,activiteiten_activiteit_voldoet_aan_voorwaarden,"J")&gt;0),EC$4,"")</f>
        <v/>
      </c>
      <c r="ED26" t="str">
        <f>IF(AND($A26="J",COUNTIFS(activiteiten_perceel,percelen!$AZ26,activiteiten_maatregel_nr,percelen!ED$4,activiteiten_activiteit_voldoet_aan_voorwaarden,"J")&gt;0),ED$4,"")</f>
        <v/>
      </c>
      <c r="EE26" t="str">
        <f>IF(AND($A26="J",COUNTIFS(activiteiten_perceel,percelen!$AZ26,activiteiten_maatregel_nr,percelen!EE$4,activiteiten_activiteit_voldoet_aan_voorwaarden,"J")&gt;0),EE$4,"")</f>
        <v/>
      </c>
      <c r="EF26" t="str">
        <f>IF(AND($A26="J",COUNTIFS(activiteiten_perceel,percelen!$AZ26,activiteiten_maatregel_nr,percelen!EF$4,activiteiten_activiteit_voldoet_aan_voorwaarden,"J")&gt;0),EF$4,"")</f>
        <v/>
      </c>
      <c r="EG26" t="str">
        <f>IF(AND($A26="J",COUNTIFS(activiteiten_perceel,percelen!$AZ26,activiteiten_maatregel_nr,percelen!EG$4,activiteiten_activiteit_voldoet_aan_voorwaarden,"J")&gt;0),EG$4,"")</f>
        <v/>
      </c>
      <c r="EH26" t="str">
        <f>IF(AND($A26="J",COUNTIFS(activiteiten_perceel,percelen!$AZ26,activiteiten_maatregel_nr,percelen!EH$4,activiteiten_activiteit_voldoet_aan_voorwaarden,"J")&gt;0),EH$4,"")</f>
        <v/>
      </c>
      <c r="EI26" t="str">
        <f>IF(AND($A26="J",COUNTIFS(activiteiten_perceel,percelen!$AZ26,activiteiten_maatregel_nr,percelen!EI$4,activiteiten_activiteit_voldoet_aan_voorwaarden,"J")&gt;0),EI$4,"")</f>
        <v/>
      </c>
      <c r="EJ26">
        <f t="shared" si="101"/>
        <v>0</v>
      </c>
      <c r="EK26" t="str">
        <f t="shared" si="102"/>
        <v/>
      </c>
      <c r="EL26" t="str">
        <f t="shared" si="7"/>
        <v/>
      </c>
      <c r="EM26" t="str">
        <f t="shared" si="8"/>
        <v/>
      </c>
      <c r="EN26" t="str">
        <f t="shared" si="9"/>
        <v/>
      </c>
      <c r="EO26" t="str">
        <f t="shared" si="10"/>
        <v/>
      </c>
      <c r="EP26" t="str">
        <f t="shared" si="11"/>
        <v/>
      </c>
      <c r="EQ26" t="str">
        <f t="shared" si="12"/>
        <v/>
      </c>
      <c r="ER26" t="str">
        <f t="shared" si="13"/>
        <v/>
      </c>
      <c r="ES26" t="str">
        <f t="shared" si="14"/>
        <v/>
      </c>
      <c r="ET26" t="str">
        <f t="shared" si="15"/>
        <v/>
      </c>
      <c r="EU26" t="str">
        <f t="shared" si="16"/>
        <v/>
      </c>
      <c r="EV26" t="str">
        <f t="shared" si="17"/>
        <v/>
      </c>
      <c r="EW26" t="str">
        <f t="shared" si="103"/>
        <v>nvt</v>
      </c>
      <c r="EX26" t="str">
        <f t="shared" si="104"/>
        <v>nvt</v>
      </c>
      <c r="EY26" t="str">
        <f t="shared" si="105"/>
        <v>nvt</v>
      </c>
      <c r="EZ26" t="str">
        <f t="shared" si="106"/>
        <v>nvt</v>
      </c>
      <c r="FA26" t="str">
        <f t="shared" si="107"/>
        <v>nvt</v>
      </c>
      <c r="FB26" t="str">
        <f t="shared" si="108"/>
        <v>nvt</v>
      </c>
      <c r="FC26" t="str">
        <f t="shared" si="109"/>
        <v>nvt</v>
      </c>
      <c r="FD26" t="str">
        <f t="shared" si="110"/>
        <v>nvt</v>
      </c>
      <c r="FE26" t="str">
        <f>IF($EJ26=2,VLOOKUP(FD26,STAPELING!A:D,FE$1,0),"nvt")</f>
        <v>nvt</v>
      </c>
      <c r="FF26" t="str">
        <f t="shared" si="111"/>
        <v>nvt</v>
      </c>
      <c r="FG26" t="str">
        <f t="shared" si="112"/>
        <v>nvt</v>
      </c>
      <c r="FH26" t="str">
        <f t="shared" si="113"/>
        <v>nvt</v>
      </c>
      <c r="FI26" t="str">
        <f t="shared" si="114"/>
        <v>nvt</v>
      </c>
      <c r="FJ26" t="str">
        <f t="shared" si="115"/>
        <v>nvt</v>
      </c>
      <c r="FK26" t="str">
        <f t="shared" si="116"/>
        <v>nvt</v>
      </c>
      <c r="FL26" t="str">
        <f t="shared" si="117"/>
        <v>nvt</v>
      </c>
      <c r="FM26" t="str">
        <f t="shared" si="118"/>
        <v/>
      </c>
      <c r="FN26" t="str">
        <f>IF(ISERROR(VLOOKUP(FM26,STAPELING!I:AO,FN$1,0)),"N",VLOOKUP(FM26,STAPELING!I:AO,FN$1,0))</f>
        <v>J</v>
      </c>
      <c r="FO26" t="str">
        <f t="shared" si="119"/>
        <v>nvt</v>
      </c>
      <c r="FP26" t="str">
        <f t="shared" si="19"/>
        <v>nvt</v>
      </c>
      <c r="FQ26" t="str">
        <f t="shared" si="20"/>
        <v>nvt</v>
      </c>
      <c r="FR26" t="str">
        <f t="shared" si="21"/>
        <v>nvt</v>
      </c>
      <c r="FS26" t="str">
        <f t="shared" si="22"/>
        <v>nvt</v>
      </c>
      <c r="FT26" t="str">
        <f t="shared" si="23"/>
        <v>nvt</v>
      </c>
      <c r="FU26" t="str">
        <f t="shared" si="24"/>
        <v>nvt</v>
      </c>
      <c r="FV26" t="str">
        <f t="shared" si="25"/>
        <v>nvt</v>
      </c>
      <c r="FW26" t="str">
        <f t="shared" si="26"/>
        <v>nvt</v>
      </c>
      <c r="FX26" t="str">
        <f t="shared" si="27"/>
        <v>nvt</v>
      </c>
      <c r="FY26" t="str">
        <f t="shared" si="28"/>
        <v>nvt</v>
      </c>
      <c r="FZ26" t="str">
        <f t="shared" si="29"/>
        <v>nvt</v>
      </c>
      <c r="GA26" t="str">
        <f t="shared" si="30"/>
        <v>nvt</v>
      </c>
      <c r="GB26" t="str">
        <f>IF($EJ26&gt;2,IF(FO26="","zwart",VLOOKUP(FO26,STAPELING!J:AA,GB$1,0)),"nvt")</f>
        <v>nvt</v>
      </c>
      <c r="GC26" t="str">
        <f t="shared" si="120"/>
        <v>nvt</v>
      </c>
      <c r="GD26" t="str">
        <f t="shared" si="121"/>
        <v>nvt</v>
      </c>
      <c r="GE26" t="str">
        <f t="shared" si="122"/>
        <v>nvt</v>
      </c>
      <c r="GF26" t="str">
        <f t="shared" si="123"/>
        <v>nvt</v>
      </c>
      <c r="GG26" t="str">
        <f t="shared" si="124"/>
        <v>nvt</v>
      </c>
      <c r="GH26" t="str">
        <f t="shared" si="125"/>
        <v>nvt</v>
      </c>
      <c r="GI26" t="str">
        <f t="shared" si="126"/>
        <v>nvt</v>
      </c>
      <c r="GJ26" t="str">
        <f t="shared" si="127"/>
        <v>nvt</v>
      </c>
      <c r="GK26" t="str">
        <f t="shared" si="37"/>
        <v>nvt</v>
      </c>
      <c r="GL26" t="str">
        <f t="shared" si="38"/>
        <v>nvt</v>
      </c>
      <c r="GM26" t="str">
        <f t="shared" si="39"/>
        <v>nvt</v>
      </c>
      <c r="GN26" t="str">
        <f t="shared" si="40"/>
        <v>nvt</v>
      </c>
      <c r="GO26" t="str">
        <f t="shared" si="41"/>
        <v>nvt</v>
      </c>
      <c r="GP26" t="str">
        <f t="shared" si="42"/>
        <v>nvt</v>
      </c>
      <c r="GQ26" t="str">
        <f t="shared" si="43"/>
        <v>nvt</v>
      </c>
      <c r="GR26" t="str">
        <f t="shared" si="44"/>
        <v>nvt</v>
      </c>
      <c r="GS26" t="str">
        <f t="shared" si="45"/>
        <v>nvt</v>
      </c>
      <c r="GT26" t="str">
        <f t="shared" si="46"/>
        <v>nvt</v>
      </c>
      <c r="GU26" t="str">
        <f t="shared" si="47"/>
        <v>nvt</v>
      </c>
      <c r="GV26" t="str">
        <f t="shared" si="48"/>
        <v>nvt</v>
      </c>
      <c r="GW26" t="str">
        <f>IF($EJ26&gt;2,IF(GJ26="","zwart",VLOOKUP(GJ26,STAPELING!AB:AJ,GW$1,0)),"nvt")</f>
        <v>nvt</v>
      </c>
      <c r="GX26" t="str">
        <f t="shared" si="128"/>
        <v>nvt</v>
      </c>
      <c r="GY26" t="str">
        <f t="shared" si="129"/>
        <v>nvt</v>
      </c>
      <c r="GZ26" t="str">
        <f t="shared" si="130"/>
        <v>nvt</v>
      </c>
      <c r="HA26" t="str">
        <f t="shared" si="131"/>
        <v>nvt</v>
      </c>
      <c r="HB26" t="str">
        <f t="shared" si="132"/>
        <v>nvt</v>
      </c>
      <c r="HC26" t="str">
        <f t="shared" si="133"/>
        <v>nvt</v>
      </c>
      <c r="HD26" t="str">
        <f t="shared" si="134"/>
        <v>nvt</v>
      </c>
      <c r="HE26" t="str">
        <f t="shared" si="135"/>
        <v>nvt</v>
      </c>
      <c r="HF26" t="str">
        <f t="shared" si="136"/>
        <v>nvt</v>
      </c>
      <c r="HG26" t="str">
        <f t="shared" si="137"/>
        <v>nvt</v>
      </c>
      <c r="HH26" t="str">
        <f t="shared" si="138"/>
        <v>nvt</v>
      </c>
      <c r="HI26" t="str">
        <f t="shared" si="139"/>
        <v>nvt</v>
      </c>
      <c r="HJ26" t="str">
        <f t="shared" si="140"/>
        <v>nvt</v>
      </c>
      <c r="HK26" t="str">
        <f t="shared" si="141"/>
        <v>nvt</v>
      </c>
      <c r="HL26" t="str">
        <f t="shared" si="142"/>
        <v>nvt</v>
      </c>
      <c r="HM26" t="str">
        <f t="shared" si="60"/>
        <v>nvt</v>
      </c>
      <c r="HN26" t="str">
        <f t="shared" si="61"/>
        <v>nvt</v>
      </c>
      <c r="HO26" t="str">
        <f t="shared" si="62"/>
        <v>nvt</v>
      </c>
      <c r="HP26" t="str">
        <f t="shared" si="63"/>
        <v>nvt</v>
      </c>
      <c r="HQ26" t="str">
        <f t="shared" si="64"/>
        <v>nvt</v>
      </c>
      <c r="HR26" t="str">
        <f t="shared" si="65"/>
        <v>nvt</v>
      </c>
      <c r="HS26" t="str">
        <f t="shared" si="66"/>
        <v>nvt</v>
      </c>
      <c r="HT26" t="str">
        <f t="shared" si="67"/>
        <v>nvt</v>
      </c>
      <c r="HU26" t="str">
        <f t="shared" si="68"/>
        <v>nvt</v>
      </c>
      <c r="HV26" t="str">
        <f t="shared" si="69"/>
        <v>nvt</v>
      </c>
      <c r="HW26" t="str">
        <f t="shared" si="70"/>
        <v>nvt</v>
      </c>
      <c r="HX26" t="str">
        <f t="shared" si="71"/>
        <v>nvt</v>
      </c>
      <c r="HY26" t="str">
        <f>IF($EJ26&gt;2,IF(HL26="","zwart",VLOOKUP(HL26,STAPELING!AK:AN,HY$1,0)),"nvt")</f>
        <v>nvt</v>
      </c>
      <c r="HZ26" t="str">
        <f t="shared" si="143"/>
        <v>nvt</v>
      </c>
      <c r="IA26" t="str">
        <f t="shared" si="144"/>
        <v>nvt</v>
      </c>
      <c r="IB26" t="str">
        <f t="shared" si="145"/>
        <v>nvt</v>
      </c>
      <c r="IC26" t="str">
        <f t="shared" si="146"/>
        <v>nvt</v>
      </c>
      <c r="ID26" t="str">
        <f t="shared" si="147"/>
        <v>nvt</v>
      </c>
      <c r="IE26" t="str">
        <f t="shared" si="148"/>
        <v>nvt</v>
      </c>
      <c r="IF26" t="str">
        <f t="shared" si="149"/>
        <v>nvt</v>
      </c>
      <c r="IG26">
        <f t="shared" si="150"/>
        <v>0</v>
      </c>
      <c r="IH26">
        <f t="shared" si="151"/>
        <v>0</v>
      </c>
      <c r="II26">
        <f t="shared" si="152"/>
        <v>0</v>
      </c>
      <c r="IJ26">
        <f t="shared" si="153"/>
        <v>0</v>
      </c>
      <c r="IK26">
        <f t="shared" si="154"/>
        <v>0</v>
      </c>
      <c r="IL26">
        <f t="shared" si="155"/>
        <v>0</v>
      </c>
      <c r="IM26">
        <f t="shared" si="156"/>
        <v>0</v>
      </c>
      <c r="IN26">
        <f t="shared" si="157"/>
        <v>0</v>
      </c>
      <c r="IO26">
        <f t="shared" si="158"/>
        <v>0</v>
      </c>
      <c r="IP26">
        <f t="shared" si="159"/>
        <v>0</v>
      </c>
      <c r="IQ26">
        <f t="shared" si="160"/>
        <v>0</v>
      </c>
      <c r="IR26">
        <f t="shared" si="161"/>
        <v>0</v>
      </c>
      <c r="IS26">
        <f t="shared" si="162"/>
        <v>0</v>
      </c>
      <c r="IT26">
        <f t="shared" si="163"/>
        <v>0</v>
      </c>
      <c r="IU26" t="str">
        <f t="shared" si="164"/>
        <v>N</v>
      </c>
      <c r="IV26" t="str">
        <f t="shared" si="84"/>
        <v>N</v>
      </c>
      <c r="IW26" t="str">
        <f t="shared" si="165"/>
        <v>N</v>
      </c>
    </row>
    <row r="27" spans="1:257" x14ac:dyDescent="0.25">
      <c r="A27" t="str">
        <f>IF(ISERROR(VLOOKUP(E27,E$4:E26,1,0)),"J","N")</f>
        <v>N</v>
      </c>
      <c r="B27" s="8"/>
      <c r="C27" s="8"/>
      <c r="D27" s="25"/>
      <c r="E27" s="25" t="str">
        <f>IF(Invoer!B56="","",Invoer!B56)</f>
        <v/>
      </c>
      <c r="F27" s="25"/>
      <c r="G27" s="25"/>
      <c r="H27" s="25" t="str">
        <f>IF(AND($E27&lt;&gt;"",$A27="J"),Invoer!D56,"")</f>
        <v/>
      </c>
      <c r="I27" s="25"/>
      <c r="J27" s="26"/>
      <c r="K27" s="26" t="str">
        <f>IF(AND($E27&lt;&gt;"",$A27="J"),Invoer!L56,"")</f>
        <v/>
      </c>
      <c r="L27" s="26"/>
      <c r="M27" s="25"/>
      <c r="N27" s="152"/>
      <c r="O27" s="153"/>
      <c r="P27" s="25"/>
      <c r="Q27" s="25"/>
      <c r="R27" s="153"/>
      <c r="S27" s="154"/>
      <c r="T27" s="152"/>
      <c r="U27" s="153"/>
      <c r="V27" s="153"/>
      <c r="W27" s="59" t="str">
        <f>IF(AND($E27&lt;&gt;"",$A27="J",Invoer!R56&lt;&gt;""),VLOOKUP(Invoer!R56,NORM!$F$26:$H$29,3,0),"")</f>
        <v/>
      </c>
      <c r="X27" s="59"/>
      <c r="Y27" s="25" t="str">
        <f t="shared" si="85"/>
        <v/>
      </c>
      <c r="Z27" s="25"/>
      <c r="AA27" s="26" t="str">
        <f t="shared" si="86"/>
        <v/>
      </c>
      <c r="AB27" s="26"/>
      <c r="AC27" s="153"/>
      <c r="AD27" s="153"/>
      <c r="AE27" s="153"/>
      <c r="AF27" s="153"/>
      <c r="AG27" s="153"/>
      <c r="AH27" s="25"/>
      <c r="AI27" s="153"/>
      <c r="AJ27" s="153"/>
      <c r="AK27" s="153"/>
      <c r="AL27" s="153"/>
      <c r="AM27" s="25" t="str">
        <f>IF(AND($E27&lt;&gt;"",$A27="J"),IF(Invoer!X56="Ja","J",IF(Invoer!X56="Nee","N","")),"")</f>
        <v/>
      </c>
      <c r="AN27" s="153"/>
      <c r="AO27" s="153"/>
      <c r="AP27" s="153" t="s">
        <v>311</v>
      </c>
      <c r="AQ27" s="153" t="s">
        <v>311</v>
      </c>
      <c r="AR27" s="153" t="s">
        <v>312</v>
      </c>
      <c r="AS27" s="153" t="s">
        <v>312</v>
      </c>
      <c r="AT27" s="1" t="str">
        <f>IF(AND($E27&lt;&gt;"",$A27="J",Invoer!O56&lt;&gt;""),VLOOKUP(Invoer!O56,NORM!$F$31:$H$38,3,0),"")</f>
        <v/>
      </c>
      <c r="AU27" s="1"/>
      <c r="AV27" s="1" t="str">
        <f>IF(AND($E27&lt;&gt;"",$A27="J"),Invoer!AH56,"")</f>
        <v/>
      </c>
      <c r="AW27" s="1"/>
      <c r="AX27" s="1" t="str">
        <f t="shared" si="87"/>
        <v/>
      </c>
      <c r="AY27" s="1"/>
      <c r="AZ27" s="3" t="str">
        <f t="shared" si="88"/>
        <v/>
      </c>
      <c r="BA27" s="3" t="str">
        <f t="shared" si="89"/>
        <v/>
      </c>
      <c r="BB27" s="3" t="str">
        <f t="shared" si="90"/>
        <v>N</v>
      </c>
      <c r="BC27" s="3" t="str">
        <f t="shared" si="91"/>
        <v>N</v>
      </c>
      <c r="BD27" s="3" t="str">
        <f t="shared" si="92"/>
        <v/>
      </c>
      <c r="BE27" s="3">
        <f t="shared" si="166"/>
        <v>0</v>
      </c>
      <c r="BF27" s="3" t="str">
        <f t="shared" si="93"/>
        <v/>
      </c>
      <c r="BG27" s="3" t="str">
        <f t="shared" si="94"/>
        <v/>
      </c>
      <c r="BH27" s="3" t="str">
        <f t="shared" si="95"/>
        <v>N</v>
      </c>
      <c r="BI27" s="24" t="str">
        <f t="shared" si="96"/>
        <v/>
      </c>
      <c r="BJ27" s="24" t="str">
        <f>IF(ISERROR(VLOOKUP($BD27,LOV_GWSGRP!A:A,1,0)),"N","J")</f>
        <v>N</v>
      </c>
      <c r="BK27" s="24" t="str">
        <f>IF(ISERROR(VLOOKUP($BD27,LOV_GWSGRP!D:D,1,0)),"N","J")</f>
        <v>N</v>
      </c>
      <c r="BL27" s="24" t="str">
        <f>IF(ISERROR(VLOOKUP($BD27,LOV_GWSGRP!G:G,1,0)),"N","J")</f>
        <v>N</v>
      </c>
      <c r="BM27" s="24" t="str">
        <f>IF(ISERROR(VLOOKUP($BD27,LOV_GWSGRP!M:M,1,0)),"N","J")</f>
        <v>N</v>
      </c>
      <c r="BN27" s="24" t="str">
        <f>IF(ISERROR(VLOOKUP($BD27,LOV_GWSGRP!P:P,1,0)),"N","J")</f>
        <v>N</v>
      </c>
      <c r="BO27" s="24" t="str">
        <f>IF(ISERROR(VLOOKUP($BD27,LOV_GWSGRP!S:S,1,0)),"N","J")</f>
        <v>N</v>
      </c>
      <c r="BP27" s="24" t="str">
        <f>IF(ISERROR(VLOOKUP($BD27,LOV_GWSGRP!V:V,1,0)),"N","J")</f>
        <v>N</v>
      </c>
      <c r="BQ27" s="24" t="str">
        <f>IF(ISERROR(VLOOKUP($BD27,LOV_GWSGRP!Y:Y,1,0)),"N","J")</f>
        <v>N</v>
      </c>
      <c r="BR27" s="24" t="str">
        <f>IF(ISERROR(VLOOKUP($BD27,LOV_GWSGRP!AB:AB,1,0)),"N","J")</f>
        <v>N</v>
      </c>
      <c r="BS27" s="24" t="str">
        <f>IF(ISERROR(VLOOKUP($BD27,LOV_GWSGRP!AE:AE,1,0)),"N","J")</f>
        <v>N</v>
      </c>
      <c r="BT27" s="24" t="str">
        <f>IF(ISERROR(VLOOKUP($BD27,LOV_GWSGRP!AH:AH,1,0)),"N","J")</f>
        <v>N</v>
      </c>
      <c r="BU27" s="24" t="str">
        <f>IF(ISERROR(VLOOKUP($BD27,LOV_GWSGRP!CJ:CJ,1,0)),"N","J")</f>
        <v>N</v>
      </c>
      <c r="BV27" s="24" t="str">
        <f>IF(ISERROR(VLOOKUP($BD27,LOV_GWSGRP!AN:AN,1,0)),"N","J")</f>
        <v>N</v>
      </c>
      <c r="BW27" s="24" t="str">
        <f>IF(ISERROR(VLOOKUP($BD27,LOV_GWSGRP!AQ:AQ,1,0)),"N","J")</f>
        <v>N</v>
      </c>
      <c r="BX27" s="24" t="str">
        <f>IF(ISERROR(VLOOKUP($BD27,LOV_GWSGRP!AT:AT,1,0)),"N","J")</f>
        <v>N</v>
      </c>
      <c r="BY27" s="24" t="str">
        <f>IF(ISERROR(VLOOKUP($BD27,LOV_GWSGRP!AW:AW,1,0)),"N","J")</f>
        <v>N</v>
      </c>
      <c r="BZ27" s="24" t="str">
        <f>IF(ISERROR(VLOOKUP($BD27,LOV_GWSGRP!AZ:AZ,1,0)),"N","J")</f>
        <v>N</v>
      </c>
      <c r="CA27" s="24" t="str">
        <f>IF(ISERROR(VLOOKUP($BD27,LOV_GWSGRP!BC:BC,1,0)),"N","J")</f>
        <v>N</v>
      </c>
      <c r="CB27" s="24" t="str">
        <f>IF(ISERROR(VLOOKUP($BD27,LOV_GWSGRP!BF:BF,1,0)),"N","J")</f>
        <v>N</v>
      </c>
      <c r="CC27" s="24" t="str">
        <f>IF(ISERROR(VLOOKUP($BD27,LOV_GWSGRP!BI:BI,1,0)),"N","J")</f>
        <v>N</v>
      </c>
      <c r="CD27" s="24" t="str">
        <f>IF(ISERROR(VLOOKUP($BD27,LOV_GWSGRP!J:J,1,0)),"N","J")</f>
        <v>N</v>
      </c>
      <c r="CE27" s="24" t="str">
        <f>IF(ISERROR(VLOOKUP($BD27,LOV_GWSGRP!BL:BL,1,0)),"N","J")</f>
        <v>N</v>
      </c>
      <c r="CF27" s="24"/>
      <c r="CG27" s="24" t="str">
        <f>IF(ISERROR(VLOOKUP($BD27,LOV_GWSGRP!BO:BO,1,0)),"N","J")</f>
        <v>N</v>
      </c>
      <c r="CH27" s="24" t="str">
        <f t="shared" si="97"/>
        <v>N</v>
      </c>
      <c r="CI27" s="24" t="str">
        <f>IF(ISERROR(VLOOKUP($BD27,GEWASCODE_GLMC8!F:F,1,0)),"N","J")</f>
        <v>N</v>
      </c>
      <c r="CJ27" s="24" t="str">
        <f>IF(COUNTIF($CI27:CI27,"J")&gt;0,"N",IF(ISERROR(VLOOKUP($BD27,GEWASCODE_GLMC8!G:G,1,0)),"N","J"))</f>
        <v>N</v>
      </c>
      <c r="CK27" s="24" t="str">
        <f>IF(COUNTIF($CI27:CJ27,"J")&gt;0,"N",IF(ISERROR(VLOOKUP($BD27,GEWASCODE_GLMC8!H:H,1,0)),"N","J"))</f>
        <v>N</v>
      </c>
      <c r="CL27" s="24" t="str">
        <f>IF(COUNTIF($CI27:CK27,"J")&gt;0,"N",IF(ISERROR(VLOOKUP($BD27,GEWASCODE_GLMC8!I:I,1,0)),"N","J"))</f>
        <v>N</v>
      </c>
      <c r="CM27" s="24" t="str">
        <f>IF(COUNTIF($CI27:CL27,"J")&gt;0,"N",IF(ISERROR(VLOOKUP($BD27,GEWASCODE_GLMC8!J:J,1,0)),"N","J"))</f>
        <v>N</v>
      </c>
      <c r="CN27" s="24" t="str">
        <f>IF(COUNTIF($CI27:CM27,"J")&gt;0,"N",IF(ISERROR(VLOOKUP($BD27,GEWASCODE_GLMC8!K:K,1,0)),"N","J"))</f>
        <v>N</v>
      </c>
      <c r="CO27" s="24" t="str">
        <f>IF(COUNTIF($CI27:CN27,"J")&gt;0,"N",IF(ISERROR(VLOOKUP($BD27,GEWASCODE_GLMC8!L:L,1,0)),"N","J"))</f>
        <v>N</v>
      </c>
      <c r="CP27" s="24" t="str">
        <f>IF(COUNTIF($CI27:CO27,"J")&gt;0,"N",IF(ISERROR(VLOOKUP($BD27,GEWASCODE_GLMC8!M:M,1,0)),"N","J"))</f>
        <v>N</v>
      </c>
      <c r="CQ27" s="24" t="str">
        <f>IF(COUNTIF($CI27:CP27,"J")&gt;0,"N",IF(ISERROR(VLOOKUP($BD27,GEWASCODE_GLMC8!N:N,1,0)),"N","J"))</f>
        <v>N</v>
      </c>
      <c r="CR27" s="24" t="str">
        <f>IF(COUNTIF($CI27:CQ27,"J")&gt;0,"N",IF(ISERROR(VLOOKUP($BD27,GEWASCODE_GLMC8!O:O,1,0)),"N","J"))</f>
        <v>N</v>
      </c>
      <c r="CS27" s="24" t="str">
        <f>IF(COUNTIF($CI27:CR27,"J")&gt;0,"N",IF(ISERROR(VLOOKUP($BD27,GEWASCODE_GLMC8!P:P,1,0)),"N","J"))</f>
        <v>N</v>
      </c>
      <c r="CT27" s="24" t="str">
        <f>IF(COUNTIF($CI27:CS27,"J")&gt;0,"N",IF(ISERROR(VLOOKUP($BD27,GEWASCODE_GLMC8!Q:Q,1,0)),"N","J"))</f>
        <v>N</v>
      </c>
      <c r="CU27" s="24" t="str">
        <f>IF(COUNTIF($CI27:CT27,"J")&gt;0,"N",IF(ISERROR(VLOOKUP($BD27,GEWASCODE_GLMC8!R:R,1,0)),"N","J"))</f>
        <v>N</v>
      </c>
      <c r="CV27" s="24" t="str">
        <f>IF(COUNTIF($CI27:CU27,"J")&gt;0,"N",IF(ISERROR(VLOOKUP($BD27,GEWASCODE_GLMC8!S:S,1,0)),"N","J"))</f>
        <v>N</v>
      </c>
      <c r="CW27" s="24" t="str">
        <f>IF(COUNTIF($CI27:CV27,"J")&gt;0,"N",IF(ISERROR(VLOOKUP($BD27,GEWASCODE_GLMC8!T:T,1,0)),"N","J"))</f>
        <v>N</v>
      </c>
      <c r="CX27" s="24" t="str">
        <f>IF(COUNTIF($CI27:CW27,"J")&gt;0,"N",IF(ISERROR(VLOOKUP($BD27,GEWASCODE_GLMC8!U:U,1,0)),"N","J"))</f>
        <v>N</v>
      </c>
      <c r="CY27" s="24" t="str">
        <f>IF(COUNTIF($CI27:CX27,"J")&gt;0,"N",IF(ISERROR(VLOOKUP($BD27,GEWASCODE_GLMC8!V:V,1,0)),"N","J"))</f>
        <v>N</v>
      </c>
      <c r="CZ27" s="24" t="str">
        <f>IF(COUNTIF($CI27:CY27,"J")&gt;0,"N",IF(ISERROR(VLOOKUP($BD27,GEWASCODE_GLMC8!W:W,1,0)),"N","J"))</f>
        <v>N</v>
      </c>
      <c r="DA27" s="24" t="str">
        <f>IF(COUNTIF($CI27:CZ27,"J")&gt;0,"N",IF(ISERROR(VLOOKUP($BD27,GEWASCODE_GLMC8!X:X,1,0)),"N","J"))</f>
        <v>N</v>
      </c>
      <c r="DB27" s="24" t="str">
        <f>IF(COUNTIF($CI27:DA27,"J")&gt;0,"N",IF(ISERROR(VLOOKUP($BD27,GEWASCODE_GLMC8!Y:Y,1,0)),"N","J"))</f>
        <v>N</v>
      </c>
      <c r="DC27" s="24" t="str">
        <f>IF(COUNTIF($CI27:DB27,"J")&gt;0,"N",IF(ISERROR(VLOOKUP($BD27,GEWASCODE_GLMC8!Z:Z,1,0)),"N","J"))</f>
        <v>N</v>
      </c>
      <c r="DD27" s="24" t="str">
        <f t="shared" si="98"/>
        <v>N</v>
      </c>
      <c r="DE27" s="3" t="str">
        <f t="shared" si="1"/>
        <v>N</v>
      </c>
      <c r="DF27" s="3" t="str">
        <f t="shared" si="2"/>
        <v>N</v>
      </c>
      <c r="DG27" s="3" t="str">
        <f t="shared" si="99"/>
        <v>N</v>
      </c>
      <c r="DH27" s="3" t="str">
        <f t="shared" si="100"/>
        <v>N</v>
      </c>
      <c r="DI27" s="3" t="str">
        <f t="shared" si="3"/>
        <v>N</v>
      </c>
      <c r="DJ27" s="3" t="str">
        <f t="shared" si="4"/>
        <v>N</v>
      </c>
      <c r="DK27" s="3">
        <f>0</f>
        <v>0</v>
      </c>
      <c r="DL27" s="3" t="str">
        <f t="shared" si="5"/>
        <v>N</v>
      </c>
      <c r="DM27" s="3" t="str">
        <f t="shared" si="6"/>
        <v>N</v>
      </c>
      <c r="DN27" t="str">
        <f>IF(AND($A27="J",COUNTIFS(activiteiten_perceel,percelen!$AZ27,activiteiten_maatregel_nr,percelen!DN$4,activiteiten_activiteit_voldoet_aan_voorwaarden,"J")&gt;0),DN$4,"")</f>
        <v/>
      </c>
      <c r="DO27" t="str">
        <f>IF(AND($A27="J",COUNTIFS(activiteiten_perceel,percelen!$AZ27,activiteiten_maatregel_nr,percelen!DO$4,activiteiten_activiteit_voldoet_aan_voorwaarden,"J")&gt;0),DO$4,"")</f>
        <v/>
      </c>
      <c r="DP27" t="str">
        <f>IF(AND($A27="J",COUNTIFS(activiteiten_perceel,percelen!$AZ27,activiteiten_maatregel_nr,percelen!DP$4,activiteiten_activiteit_voldoet_aan_voorwaarden,"J")&gt;0),DP$4,"")</f>
        <v/>
      </c>
      <c r="DQ27" t="str">
        <f>IF(AND($A27="J",COUNTIFS(activiteiten_perceel,percelen!$AZ27,activiteiten_maatregel_nr,percelen!DQ$4,activiteiten_activiteit_voldoet_aan_voorwaarden,"J")&gt;0),DQ$4,"")</f>
        <v/>
      </c>
      <c r="DR27" t="str">
        <f>IF(AND($A27="J",COUNTIFS(activiteiten_perceel,percelen!$AZ27,activiteiten_maatregel_nr,percelen!DR$4,activiteiten_activiteit_voldoet_aan_voorwaarden,"J")&gt;0),DR$4,"")</f>
        <v/>
      </c>
      <c r="DS27" t="str">
        <f>IF(AND($A27="J",COUNTIFS(activiteiten_perceel,percelen!$AZ27,activiteiten_maatregel_nr,percelen!DS$4,activiteiten_activiteit_voldoet_aan_voorwaarden,"J")&gt;0),DS$4,"")</f>
        <v/>
      </c>
      <c r="DT27" t="str">
        <f>IF(AND($A27="J",COUNTIFS(activiteiten_perceel,percelen!$AZ27,activiteiten_maatregel_nr,percelen!DT$4,activiteiten_activiteit_voldoet_aan_voorwaarden,"J")&gt;0),DT$4,"")</f>
        <v/>
      </c>
      <c r="DU27" t="str">
        <f>IF(AND($A27="J",COUNTIFS(activiteiten_perceel,percelen!$AZ27,activiteiten_maatregel_nr,percelen!DU$4,activiteiten_activiteit_voldoet_aan_voorwaarden,"J")&gt;0),DU$4,"")</f>
        <v/>
      </c>
      <c r="DV27" t="str">
        <f>IF(AND($A27="J",COUNTIFS(activiteiten_perceel,percelen!$AZ27,activiteiten_maatregel_nr,percelen!DV$4,activiteiten_activiteit_voldoet_aan_voorwaarden,"J")&gt;0),DV$4,"")</f>
        <v/>
      </c>
      <c r="DW27" t="str">
        <f>IF(AND($A27="J",COUNTIFS(activiteiten_perceel,percelen!$AZ27,activiteiten_maatregel_nr,percelen!DW$4,activiteiten_activiteit_voldoet_aan_voorwaarden,"J")&gt;0),DW$4,"")</f>
        <v/>
      </c>
      <c r="DX27" t="str">
        <f>IF(AND($A27="J",COUNTIFS(activiteiten_perceel,percelen!$AZ27,activiteiten_maatregel_nr,percelen!DX$4,activiteiten_activiteit_voldoet_aan_voorwaarden,"J")&gt;0),DX$4,"")</f>
        <v/>
      </c>
      <c r="DY27" t="str">
        <f>IF(AND($A27="J",COUNTIFS(activiteiten_perceel,percelen!$AZ27,activiteiten_maatregel_nr,percelen!DY$4,activiteiten_activiteit_voldoet_aan_voorwaarden,"J")&gt;0),DY$4,"")</f>
        <v/>
      </c>
      <c r="DZ27" t="str">
        <f>IF(AND($A27="J",COUNTIFS(activiteiten_perceel,percelen!$AZ27,activiteiten_maatregel_nr,percelen!DZ$4,activiteiten_activiteit_voldoet_aan_voorwaarden,"J")&gt;0),DZ$4,"")</f>
        <v/>
      </c>
      <c r="EA27" t="str">
        <f>IF(AND($A27="J",COUNTIFS(activiteiten_perceel,percelen!$AZ27,activiteiten_maatregel_nr,percelen!EA$4,activiteiten_activiteit_voldoet_aan_voorwaarden,"J")&gt;0),EA$4,"")</f>
        <v/>
      </c>
      <c r="EB27" t="str">
        <f>IF(AND($A27="J",COUNTIFS(activiteiten_perceel,percelen!$AZ27,activiteiten_maatregel_nr,percelen!EB$4,activiteiten_activiteit_voldoet_aan_voorwaarden,"J")&gt;0),EB$4,"")</f>
        <v/>
      </c>
      <c r="EC27" t="str">
        <f>IF(AND($A27="J",COUNTIFS(activiteiten_perceel,percelen!$AZ27,activiteiten_maatregel_nr,percelen!EC$4,activiteiten_activiteit_voldoet_aan_voorwaarden,"J")&gt;0),EC$4,"")</f>
        <v/>
      </c>
      <c r="ED27" t="str">
        <f>IF(AND($A27="J",COUNTIFS(activiteiten_perceel,percelen!$AZ27,activiteiten_maatregel_nr,percelen!ED$4,activiteiten_activiteit_voldoet_aan_voorwaarden,"J")&gt;0),ED$4,"")</f>
        <v/>
      </c>
      <c r="EE27" t="str">
        <f>IF(AND($A27="J",COUNTIFS(activiteiten_perceel,percelen!$AZ27,activiteiten_maatregel_nr,percelen!EE$4,activiteiten_activiteit_voldoet_aan_voorwaarden,"J")&gt;0),EE$4,"")</f>
        <v/>
      </c>
      <c r="EF27" t="str">
        <f>IF(AND($A27="J",COUNTIFS(activiteiten_perceel,percelen!$AZ27,activiteiten_maatregel_nr,percelen!EF$4,activiteiten_activiteit_voldoet_aan_voorwaarden,"J")&gt;0),EF$4,"")</f>
        <v/>
      </c>
      <c r="EG27" t="str">
        <f>IF(AND($A27="J",COUNTIFS(activiteiten_perceel,percelen!$AZ27,activiteiten_maatregel_nr,percelen!EG$4,activiteiten_activiteit_voldoet_aan_voorwaarden,"J")&gt;0),EG$4,"")</f>
        <v/>
      </c>
      <c r="EH27" t="str">
        <f>IF(AND($A27="J",COUNTIFS(activiteiten_perceel,percelen!$AZ27,activiteiten_maatregel_nr,percelen!EH$4,activiteiten_activiteit_voldoet_aan_voorwaarden,"J")&gt;0),EH$4,"")</f>
        <v/>
      </c>
      <c r="EI27" t="str">
        <f>IF(AND($A27="J",COUNTIFS(activiteiten_perceel,percelen!$AZ27,activiteiten_maatregel_nr,percelen!EI$4,activiteiten_activiteit_voldoet_aan_voorwaarden,"J")&gt;0),EI$4,"")</f>
        <v/>
      </c>
      <c r="EJ27">
        <f t="shared" si="101"/>
        <v>0</v>
      </c>
      <c r="EK27" t="str">
        <f t="shared" si="102"/>
        <v/>
      </c>
      <c r="EL27" t="str">
        <f t="shared" si="7"/>
        <v/>
      </c>
      <c r="EM27" t="str">
        <f t="shared" si="8"/>
        <v/>
      </c>
      <c r="EN27" t="str">
        <f t="shared" si="9"/>
        <v/>
      </c>
      <c r="EO27" t="str">
        <f t="shared" si="10"/>
        <v/>
      </c>
      <c r="EP27" t="str">
        <f t="shared" si="11"/>
        <v/>
      </c>
      <c r="EQ27" t="str">
        <f t="shared" si="12"/>
        <v/>
      </c>
      <c r="ER27" t="str">
        <f t="shared" si="13"/>
        <v/>
      </c>
      <c r="ES27" t="str">
        <f t="shared" si="14"/>
        <v/>
      </c>
      <c r="ET27" t="str">
        <f t="shared" si="15"/>
        <v/>
      </c>
      <c r="EU27" t="str">
        <f t="shared" si="16"/>
        <v/>
      </c>
      <c r="EV27" t="str">
        <f t="shared" si="17"/>
        <v/>
      </c>
      <c r="EW27" t="str">
        <f t="shared" si="103"/>
        <v>nvt</v>
      </c>
      <c r="EX27" t="str">
        <f t="shared" si="104"/>
        <v>nvt</v>
      </c>
      <c r="EY27" t="str">
        <f t="shared" si="105"/>
        <v>nvt</v>
      </c>
      <c r="EZ27" t="str">
        <f t="shared" si="106"/>
        <v>nvt</v>
      </c>
      <c r="FA27" t="str">
        <f t="shared" si="107"/>
        <v>nvt</v>
      </c>
      <c r="FB27" t="str">
        <f t="shared" si="108"/>
        <v>nvt</v>
      </c>
      <c r="FC27" t="str">
        <f t="shared" si="109"/>
        <v>nvt</v>
      </c>
      <c r="FD27" t="str">
        <f t="shared" si="110"/>
        <v>nvt</v>
      </c>
      <c r="FE27" t="str">
        <f>IF($EJ27=2,VLOOKUP(FD27,STAPELING!A:D,FE$1,0),"nvt")</f>
        <v>nvt</v>
      </c>
      <c r="FF27" t="str">
        <f t="shared" si="111"/>
        <v>nvt</v>
      </c>
      <c r="FG27" t="str">
        <f t="shared" si="112"/>
        <v>nvt</v>
      </c>
      <c r="FH27" t="str">
        <f t="shared" si="113"/>
        <v>nvt</v>
      </c>
      <c r="FI27" t="str">
        <f t="shared" si="114"/>
        <v>nvt</v>
      </c>
      <c r="FJ27" t="str">
        <f t="shared" si="115"/>
        <v>nvt</v>
      </c>
      <c r="FK27" t="str">
        <f t="shared" si="116"/>
        <v>nvt</v>
      </c>
      <c r="FL27" t="str">
        <f t="shared" si="117"/>
        <v>nvt</v>
      </c>
      <c r="FM27" t="str">
        <f t="shared" si="118"/>
        <v/>
      </c>
      <c r="FN27" t="str">
        <f>IF(ISERROR(VLOOKUP(FM27,STAPELING!I:AO,FN$1,0)),"N",VLOOKUP(FM27,STAPELING!I:AO,FN$1,0))</f>
        <v>J</v>
      </c>
      <c r="FO27" t="str">
        <f t="shared" si="119"/>
        <v>nvt</v>
      </c>
      <c r="FP27" t="str">
        <f t="shared" si="19"/>
        <v>nvt</v>
      </c>
      <c r="FQ27" t="str">
        <f t="shared" si="20"/>
        <v>nvt</v>
      </c>
      <c r="FR27" t="str">
        <f t="shared" si="21"/>
        <v>nvt</v>
      </c>
      <c r="FS27" t="str">
        <f t="shared" si="22"/>
        <v>nvt</v>
      </c>
      <c r="FT27" t="str">
        <f t="shared" si="23"/>
        <v>nvt</v>
      </c>
      <c r="FU27" t="str">
        <f t="shared" si="24"/>
        <v>nvt</v>
      </c>
      <c r="FV27" t="str">
        <f t="shared" si="25"/>
        <v>nvt</v>
      </c>
      <c r="FW27" t="str">
        <f t="shared" si="26"/>
        <v>nvt</v>
      </c>
      <c r="FX27" t="str">
        <f t="shared" si="27"/>
        <v>nvt</v>
      </c>
      <c r="FY27" t="str">
        <f t="shared" si="28"/>
        <v>nvt</v>
      </c>
      <c r="FZ27" t="str">
        <f t="shared" si="29"/>
        <v>nvt</v>
      </c>
      <c r="GA27" t="str">
        <f t="shared" si="30"/>
        <v>nvt</v>
      </c>
      <c r="GB27" t="str">
        <f>IF($EJ27&gt;2,IF(FO27="","zwart",VLOOKUP(FO27,STAPELING!J:AA,GB$1,0)),"nvt")</f>
        <v>nvt</v>
      </c>
      <c r="GC27" t="str">
        <f t="shared" si="120"/>
        <v>nvt</v>
      </c>
      <c r="GD27" t="str">
        <f t="shared" si="121"/>
        <v>nvt</v>
      </c>
      <c r="GE27" t="str">
        <f t="shared" si="122"/>
        <v>nvt</v>
      </c>
      <c r="GF27" t="str">
        <f t="shared" si="123"/>
        <v>nvt</v>
      </c>
      <c r="GG27" t="str">
        <f t="shared" si="124"/>
        <v>nvt</v>
      </c>
      <c r="GH27" t="str">
        <f t="shared" si="125"/>
        <v>nvt</v>
      </c>
      <c r="GI27" t="str">
        <f t="shared" si="126"/>
        <v>nvt</v>
      </c>
      <c r="GJ27" t="str">
        <f t="shared" si="127"/>
        <v>nvt</v>
      </c>
      <c r="GK27" t="str">
        <f t="shared" si="37"/>
        <v>nvt</v>
      </c>
      <c r="GL27" t="str">
        <f t="shared" si="38"/>
        <v>nvt</v>
      </c>
      <c r="GM27" t="str">
        <f t="shared" si="39"/>
        <v>nvt</v>
      </c>
      <c r="GN27" t="str">
        <f t="shared" si="40"/>
        <v>nvt</v>
      </c>
      <c r="GO27" t="str">
        <f t="shared" si="41"/>
        <v>nvt</v>
      </c>
      <c r="GP27" t="str">
        <f t="shared" si="42"/>
        <v>nvt</v>
      </c>
      <c r="GQ27" t="str">
        <f t="shared" si="43"/>
        <v>nvt</v>
      </c>
      <c r="GR27" t="str">
        <f t="shared" si="44"/>
        <v>nvt</v>
      </c>
      <c r="GS27" t="str">
        <f t="shared" si="45"/>
        <v>nvt</v>
      </c>
      <c r="GT27" t="str">
        <f t="shared" si="46"/>
        <v>nvt</v>
      </c>
      <c r="GU27" t="str">
        <f t="shared" si="47"/>
        <v>nvt</v>
      </c>
      <c r="GV27" t="str">
        <f t="shared" si="48"/>
        <v>nvt</v>
      </c>
      <c r="GW27" t="str">
        <f>IF($EJ27&gt;2,IF(GJ27="","zwart",VLOOKUP(GJ27,STAPELING!AB:AJ,GW$1,0)),"nvt")</f>
        <v>nvt</v>
      </c>
      <c r="GX27" t="str">
        <f t="shared" si="128"/>
        <v>nvt</v>
      </c>
      <c r="GY27" t="str">
        <f t="shared" si="129"/>
        <v>nvt</v>
      </c>
      <c r="GZ27" t="str">
        <f t="shared" si="130"/>
        <v>nvt</v>
      </c>
      <c r="HA27" t="str">
        <f t="shared" si="131"/>
        <v>nvt</v>
      </c>
      <c r="HB27" t="str">
        <f t="shared" si="132"/>
        <v>nvt</v>
      </c>
      <c r="HC27" t="str">
        <f t="shared" si="133"/>
        <v>nvt</v>
      </c>
      <c r="HD27" t="str">
        <f t="shared" si="134"/>
        <v>nvt</v>
      </c>
      <c r="HE27" t="str">
        <f t="shared" si="135"/>
        <v>nvt</v>
      </c>
      <c r="HF27" t="str">
        <f t="shared" si="136"/>
        <v>nvt</v>
      </c>
      <c r="HG27" t="str">
        <f t="shared" si="137"/>
        <v>nvt</v>
      </c>
      <c r="HH27" t="str">
        <f t="shared" si="138"/>
        <v>nvt</v>
      </c>
      <c r="HI27" t="str">
        <f t="shared" si="139"/>
        <v>nvt</v>
      </c>
      <c r="HJ27" t="str">
        <f t="shared" si="140"/>
        <v>nvt</v>
      </c>
      <c r="HK27" t="str">
        <f t="shared" si="141"/>
        <v>nvt</v>
      </c>
      <c r="HL27" t="str">
        <f t="shared" si="142"/>
        <v>nvt</v>
      </c>
      <c r="HM27" t="str">
        <f t="shared" si="60"/>
        <v>nvt</v>
      </c>
      <c r="HN27" t="str">
        <f t="shared" si="61"/>
        <v>nvt</v>
      </c>
      <c r="HO27" t="str">
        <f t="shared" si="62"/>
        <v>nvt</v>
      </c>
      <c r="HP27" t="str">
        <f t="shared" si="63"/>
        <v>nvt</v>
      </c>
      <c r="HQ27" t="str">
        <f t="shared" si="64"/>
        <v>nvt</v>
      </c>
      <c r="HR27" t="str">
        <f t="shared" si="65"/>
        <v>nvt</v>
      </c>
      <c r="HS27" t="str">
        <f t="shared" si="66"/>
        <v>nvt</v>
      </c>
      <c r="HT27" t="str">
        <f t="shared" si="67"/>
        <v>nvt</v>
      </c>
      <c r="HU27" t="str">
        <f t="shared" si="68"/>
        <v>nvt</v>
      </c>
      <c r="HV27" t="str">
        <f t="shared" si="69"/>
        <v>nvt</v>
      </c>
      <c r="HW27" t="str">
        <f t="shared" si="70"/>
        <v>nvt</v>
      </c>
      <c r="HX27" t="str">
        <f t="shared" si="71"/>
        <v>nvt</v>
      </c>
      <c r="HY27" t="str">
        <f>IF($EJ27&gt;2,IF(HL27="","zwart",VLOOKUP(HL27,STAPELING!AK:AN,HY$1,0)),"nvt")</f>
        <v>nvt</v>
      </c>
      <c r="HZ27" t="str">
        <f t="shared" si="143"/>
        <v>nvt</v>
      </c>
      <c r="IA27" t="str">
        <f t="shared" si="144"/>
        <v>nvt</v>
      </c>
      <c r="IB27" t="str">
        <f t="shared" si="145"/>
        <v>nvt</v>
      </c>
      <c r="IC27" t="str">
        <f t="shared" si="146"/>
        <v>nvt</v>
      </c>
      <c r="ID27" t="str">
        <f t="shared" si="147"/>
        <v>nvt</v>
      </c>
      <c r="IE27" t="str">
        <f t="shared" si="148"/>
        <v>nvt</v>
      </c>
      <c r="IF27" t="str">
        <f t="shared" si="149"/>
        <v>nvt</v>
      </c>
      <c r="IG27">
        <f t="shared" si="150"/>
        <v>0</v>
      </c>
      <c r="IH27">
        <f t="shared" si="151"/>
        <v>0</v>
      </c>
      <c r="II27">
        <f t="shared" si="152"/>
        <v>0</v>
      </c>
      <c r="IJ27">
        <f t="shared" si="153"/>
        <v>0</v>
      </c>
      <c r="IK27">
        <f t="shared" si="154"/>
        <v>0</v>
      </c>
      <c r="IL27">
        <f t="shared" si="155"/>
        <v>0</v>
      </c>
      <c r="IM27">
        <f t="shared" si="156"/>
        <v>0</v>
      </c>
      <c r="IN27">
        <f t="shared" si="157"/>
        <v>0</v>
      </c>
      <c r="IO27">
        <f t="shared" si="158"/>
        <v>0</v>
      </c>
      <c r="IP27">
        <f t="shared" si="159"/>
        <v>0</v>
      </c>
      <c r="IQ27">
        <f t="shared" si="160"/>
        <v>0</v>
      </c>
      <c r="IR27">
        <f t="shared" si="161"/>
        <v>0</v>
      </c>
      <c r="IS27">
        <f t="shared" si="162"/>
        <v>0</v>
      </c>
      <c r="IT27">
        <f t="shared" si="163"/>
        <v>0</v>
      </c>
      <c r="IU27" t="str">
        <f t="shared" si="164"/>
        <v>N</v>
      </c>
      <c r="IV27" t="str">
        <f t="shared" si="84"/>
        <v>N</v>
      </c>
      <c r="IW27" t="str">
        <f t="shared" si="165"/>
        <v>N</v>
      </c>
    </row>
    <row r="28" spans="1:257" x14ac:dyDescent="0.25">
      <c r="A28" t="str">
        <f>IF(ISERROR(VLOOKUP(E28,E$4:E27,1,0)),"J","N")</f>
        <v>N</v>
      </c>
      <c r="B28" s="8"/>
      <c r="C28" s="8"/>
      <c r="D28" s="25"/>
      <c r="E28" s="25" t="str">
        <f>IF(Invoer!B57="","",Invoer!B57)</f>
        <v/>
      </c>
      <c r="F28" s="25"/>
      <c r="G28" s="25"/>
      <c r="H28" s="25" t="str">
        <f>IF(AND($E28&lt;&gt;"",$A28="J"),Invoer!D57,"")</f>
        <v/>
      </c>
      <c r="I28" s="25"/>
      <c r="J28" s="26"/>
      <c r="K28" s="26" t="str">
        <f>IF(AND($E28&lt;&gt;"",$A28="J"),Invoer!L57,"")</f>
        <v/>
      </c>
      <c r="L28" s="26"/>
      <c r="M28" s="25"/>
      <c r="N28" s="152"/>
      <c r="O28" s="153"/>
      <c r="P28" s="25"/>
      <c r="Q28" s="25"/>
      <c r="R28" s="153"/>
      <c r="S28" s="154"/>
      <c r="T28" s="152"/>
      <c r="U28" s="153"/>
      <c r="V28" s="153"/>
      <c r="W28" s="59" t="str">
        <f>IF(AND($E28&lt;&gt;"",$A28="J",Invoer!R57&lt;&gt;""),VLOOKUP(Invoer!R57,NORM!$F$26:$H$29,3,0),"")</f>
        <v/>
      </c>
      <c r="X28" s="59"/>
      <c r="Y28" s="25" t="str">
        <f t="shared" si="85"/>
        <v/>
      </c>
      <c r="Z28" s="25"/>
      <c r="AA28" s="26" t="str">
        <f t="shared" si="86"/>
        <v/>
      </c>
      <c r="AB28" s="26"/>
      <c r="AC28" s="153"/>
      <c r="AD28" s="153"/>
      <c r="AE28" s="153"/>
      <c r="AF28" s="153"/>
      <c r="AG28" s="153"/>
      <c r="AH28" s="25"/>
      <c r="AI28" s="153"/>
      <c r="AJ28" s="153"/>
      <c r="AK28" s="153"/>
      <c r="AL28" s="153"/>
      <c r="AM28" s="25" t="str">
        <f>IF(AND($E28&lt;&gt;"",$A28="J"),IF(Invoer!X57="Ja","J",IF(Invoer!X57="Nee","N","")),"")</f>
        <v/>
      </c>
      <c r="AN28" s="153"/>
      <c r="AO28" s="153"/>
      <c r="AP28" s="153" t="s">
        <v>311</v>
      </c>
      <c r="AQ28" s="153" t="s">
        <v>311</v>
      </c>
      <c r="AR28" s="153" t="s">
        <v>312</v>
      </c>
      <c r="AS28" s="153" t="s">
        <v>312</v>
      </c>
      <c r="AT28" s="1" t="str">
        <f>IF(AND($E28&lt;&gt;"",$A28="J",Invoer!O57&lt;&gt;""),VLOOKUP(Invoer!O57,NORM!$F$31:$H$38,3,0),"")</f>
        <v/>
      </c>
      <c r="AU28" s="1"/>
      <c r="AV28" s="1" t="str">
        <f>IF(AND($E28&lt;&gt;"",$A28="J"),Invoer!AH57,"")</f>
        <v/>
      </c>
      <c r="AW28" s="1"/>
      <c r="AX28" s="1" t="str">
        <f t="shared" si="87"/>
        <v/>
      </c>
      <c r="AY28" s="1"/>
      <c r="AZ28" s="3" t="str">
        <f t="shared" si="88"/>
        <v/>
      </c>
      <c r="BA28" s="3" t="str">
        <f t="shared" si="89"/>
        <v/>
      </c>
      <c r="BB28" s="3" t="str">
        <f t="shared" si="90"/>
        <v>N</v>
      </c>
      <c r="BC28" s="3" t="str">
        <f t="shared" si="91"/>
        <v>N</v>
      </c>
      <c r="BD28" s="3" t="str">
        <f t="shared" si="92"/>
        <v/>
      </c>
      <c r="BE28" s="3">
        <f t="shared" si="166"/>
        <v>0</v>
      </c>
      <c r="BF28" s="3" t="str">
        <f t="shared" si="93"/>
        <v/>
      </c>
      <c r="BG28" s="3" t="str">
        <f t="shared" si="94"/>
        <v/>
      </c>
      <c r="BH28" s="3" t="str">
        <f t="shared" si="95"/>
        <v>N</v>
      </c>
      <c r="BI28" s="24" t="str">
        <f t="shared" si="96"/>
        <v/>
      </c>
      <c r="BJ28" s="24" t="str">
        <f>IF(ISERROR(VLOOKUP($BD28,LOV_GWSGRP!A:A,1,0)),"N","J")</f>
        <v>N</v>
      </c>
      <c r="BK28" s="24" t="str">
        <f>IF(ISERROR(VLOOKUP($BD28,LOV_GWSGRP!D:D,1,0)),"N","J")</f>
        <v>N</v>
      </c>
      <c r="BL28" s="24" t="str">
        <f>IF(ISERROR(VLOOKUP($BD28,LOV_GWSGRP!G:G,1,0)),"N","J")</f>
        <v>N</v>
      </c>
      <c r="BM28" s="24" t="str">
        <f>IF(ISERROR(VLOOKUP($BD28,LOV_GWSGRP!M:M,1,0)),"N","J")</f>
        <v>N</v>
      </c>
      <c r="BN28" s="24" t="str">
        <f>IF(ISERROR(VLOOKUP($BD28,LOV_GWSGRP!P:P,1,0)),"N","J")</f>
        <v>N</v>
      </c>
      <c r="BO28" s="24" t="str">
        <f>IF(ISERROR(VLOOKUP($BD28,LOV_GWSGRP!S:S,1,0)),"N","J")</f>
        <v>N</v>
      </c>
      <c r="BP28" s="24" t="str">
        <f>IF(ISERROR(VLOOKUP($BD28,LOV_GWSGRP!V:V,1,0)),"N","J")</f>
        <v>N</v>
      </c>
      <c r="BQ28" s="24" t="str">
        <f>IF(ISERROR(VLOOKUP($BD28,LOV_GWSGRP!Y:Y,1,0)),"N","J")</f>
        <v>N</v>
      </c>
      <c r="BR28" s="24" t="str">
        <f>IF(ISERROR(VLOOKUP($BD28,LOV_GWSGRP!AB:AB,1,0)),"N","J")</f>
        <v>N</v>
      </c>
      <c r="BS28" s="24" t="str">
        <f>IF(ISERROR(VLOOKUP($BD28,LOV_GWSGRP!AE:AE,1,0)),"N","J")</f>
        <v>N</v>
      </c>
      <c r="BT28" s="24" t="str">
        <f>IF(ISERROR(VLOOKUP($BD28,LOV_GWSGRP!AH:AH,1,0)),"N","J")</f>
        <v>N</v>
      </c>
      <c r="BU28" s="24" t="str">
        <f>IF(ISERROR(VLOOKUP($BD28,LOV_GWSGRP!CJ:CJ,1,0)),"N","J")</f>
        <v>N</v>
      </c>
      <c r="BV28" s="24" t="str">
        <f>IF(ISERROR(VLOOKUP($BD28,LOV_GWSGRP!AN:AN,1,0)),"N","J")</f>
        <v>N</v>
      </c>
      <c r="BW28" s="24" t="str">
        <f>IF(ISERROR(VLOOKUP($BD28,LOV_GWSGRP!AQ:AQ,1,0)),"N","J")</f>
        <v>N</v>
      </c>
      <c r="BX28" s="24" t="str">
        <f>IF(ISERROR(VLOOKUP($BD28,LOV_GWSGRP!AT:AT,1,0)),"N","J")</f>
        <v>N</v>
      </c>
      <c r="BY28" s="24" t="str">
        <f>IF(ISERROR(VLOOKUP($BD28,LOV_GWSGRP!AW:AW,1,0)),"N","J")</f>
        <v>N</v>
      </c>
      <c r="BZ28" s="24" t="str">
        <f>IF(ISERROR(VLOOKUP($BD28,LOV_GWSGRP!AZ:AZ,1,0)),"N","J")</f>
        <v>N</v>
      </c>
      <c r="CA28" s="24" t="str">
        <f>IF(ISERROR(VLOOKUP($BD28,LOV_GWSGRP!BC:BC,1,0)),"N","J")</f>
        <v>N</v>
      </c>
      <c r="CB28" s="24" t="str">
        <f>IF(ISERROR(VLOOKUP($BD28,LOV_GWSGRP!BF:BF,1,0)),"N","J")</f>
        <v>N</v>
      </c>
      <c r="CC28" s="24" t="str">
        <f>IF(ISERROR(VLOOKUP($BD28,LOV_GWSGRP!BI:BI,1,0)),"N","J")</f>
        <v>N</v>
      </c>
      <c r="CD28" s="24" t="str">
        <f>IF(ISERROR(VLOOKUP($BD28,LOV_GWSGRP!J:J,1,0)),"N","J")</f>
        <v>N</v>
      </c>
      <c r="CE28" s="24" t="str">
        <f>IF(ISERROR(VLOOKUP($BD28,LOV_GWSGRP!BL:BL,1,0)),"N","J")</f>
        <v>N</v>
      </c>
      <c r="CF28" s="24"/>
      <c r="CG28" s="24" t="str">
        <f>IF(ISERROR(VLOOKUP($BD28,LOV_GWSGRP!BO:BO,1,0)),"N","J")</f>
        <v>N</v>
      </c>
      <c r="CH28" s="24" t="str">
        <f t="shared" si="97"/>
        <v>N</v>
      </c>
      <c r="CI28" s="24" t="str">
        <f>IF(ISERROR(VLOOKUP($BD28,GEWASCODE_GLMC8!F:F,1,0)),"N","J")</f>
        <v>N</v>
      </c>
      <c r="CJ28" s="24" t="str">
        <f>IF(COUNTIF($CI28:CI28,"J")&gt;0,"N",IF(ISERROR(VLOOKUP($BD28,GEWASCODE_GLMC8!G:G,1,0)),"N","J"))</f>
        <v>N</v>
      </c>
      <c r="CK28" s="24" t="str">
        <f>IF(COUNTIF($CI28:CJ28,"J")&gt;0,"N",IF(ISERROR(VLOOKUP($BD28,GEWASCODE_GLMC8!H:H,1,0)),"N","J"))</f>
        <v>N</v>
      </c>
      <c r="CL28" s="24" t="str">
        <f>IF(COUNTIF($CI28:CK28,"J")&gt;0,"N",IF(ISERROR(VLOOKUP($BD28,GEWASCODE_GLMC8!I:I,1,0)),"N","J"))</f>
        <v>N</v>
      </c>
      <c r="CM28" s="24" t="str">
        <f>IF(COUNTIF($CI28:CL28,"J")&gt;0,"N",IF(ISERROR(VLOOKUP($BD28,GEWASCODE_GLMC8!J:J,1,0)),"N","J"))</f>
        <v>N</v>
      </c>
      <c r="CN28" s="24" t="str">
        <f>IF(COUNTIF($CI28:CM28,"J")&gt;0,"N",IF(ISERROR(VLOOKUP($BD28,GEWASCODE_GLMC8!K:K,1,0)),"N","J"))</f>
        <v>N</v>
      </c>
      <c r="CO28" s="24" t="str">
        <f>IF(COUNTIF($CI28:CN28,"J")&gt;0,"N",IF(ISERROR(VLOOKUP($BD28,GEWASCODE_GLMC8!L:L,1,0)),"N","J"))</f>
        <v>N</v>
      </c>
      <c r="CP28" s="24" t="str">
        <f>IF(COUNTIF($CI28:CO28,"J")&gt;0,"N",IF(ISERROR(VLOOKUP($BD28,GEWASCODE_GLMC8!M:M,1,0)),"N","J"))</f>
        <v>N</v>
      </c>
      <c r="CQ28" s="24" t="str">
        <f>IF(COUNTIF($CI28:CP28,"J")&gt;0,"N",IF(ISERROR(VLOOKUP($BD28,GEWASCODE_GLMC8!N:N,1,0)),"N","J"))</f>
        <v>N</v>
      </c>
      <c r="CR28" s="24" t="str">
        <f>IF(COUNTIF($CI28:CQ28,"J")&gt;0,"N",IF(ISERROR(VLOOKUP($BD28,GEWASCODE_GLMC8!O:O,1,0)),"N","J"))</f>
        <v>N</v>
      </c>
      <c r="CS28" s="24" t="str">
        <f>IF(COUNTIF($CI28:CR28,"J")&gt;0,"N",IF(ISERROR(VLOOKUP($BD28,GEWASCODE_GLMC8!P:P,1,0)),"N","J"))</f>
        <v>N</v>
      </c>
      <c r="CT28" s="24" t="str">
        <f>IF(COUNTIF($CI28:CS28,"J")&gt;0,"N",IF(ISERROR(VLOOKUP($BD28,GEWASCODE_GLMC8!Q:Q,1,0)),"N","J"))</f>
        <v>N</v>
      </c>
      <c r="CU28" s="24" t="str">
        <f>IF(COUNTIF($CI28:CT28,"J")&gt;0,"N",IF(ISERROR(VLOOKUP($BD28,GEWASCODE_GLMC8!R:R,1,0)),"N","J"))</f>
        <v>N</v>
      </c>
      <c r="CV28" s="24" t="str">
        <f>IF(COUNTIF($CI28:CU28,"J")&gt;0,"N",IF(ISERROR(VLOOKUP($BD28,GEWASCODE_GLMC8!S:S,1,0)),"N","J"))</f>
        <v>N</v>
      </c>
      <c r="CW28" s="24" t="str">
        <f>IF(COUNTIF($CI28:CV28,"J")&gt;0,"N",IF(ISERROR(VLOOKUP($BD28,GEWASCODE_GLMC8!T:T,1,0)),"N","J"))</f>
        <v>N</v>
      </c>
      <c r="CX28" s="24" t="str">
        <f>IF(COUNTIF($CI28:CW28,"J")&gt;0,"N",IF(ISERROR(VLOOKUP($BD28,GEWASCODE_GLMC8!U:U,1,0)),"N","J"))</f>
        <v>N</v>
      </c>
      <c r="CY28" s="24" t="str">
        <f>IF(COUNTIF($CI28:CX28,"J")&gt;0,"N",IF(ISERROR(VLOOKUP($BD28,GEWASCODE_GLMC8!V:V,1,0)),"N","J"))</f>
        <v>N</v>
      </c>
      <c r="CZ28" s="24" t="str">
        <f>IF(COUNTIF($CI28:CY28,"J")&gt;0,"N",IF(ISERROR(VLOOKUP($BD28,GEWASCODE_GLMC8!W:W,1,0)),"N","J"))</f>
        <v>N</v>
      </c>
      <c r="DA28" s="24" t="str">
        <f>IF(COUNTIF($CI28:CZ28,"J")&gt;0,"N",IF(ISERROR(VLOOKUP($BD28,GEWASCODE_GLMC8!X:X,1,0)),"N","J"))</f>
        <v>N</v>
      </c>
      <c r="DB28" s="24" t="str">
        <f>IF(COUNTIF($CI28:DA28,"J")&gt;0,"N",IF(ISERROR(VLOOKUP($BD28,GEWASCODE_GLMC8!Y:Y,1,0)),"N","J"))</f>
        <v>N</v>
      </c>
      <c r="DC28" s="24" t="str">
        <f>IF(COUNTIF($CI28:DB28,"J")&gt;0,"N",IF(ISERROR(VLOOKUP($BD28,GEWASCODE_GLMC8!Z:Z,1,0)),"N","J"))</f>
        <v>N</v>
      </c>
      <c r="DD28" s="24" t="str">
        <f t="shared" si="98"/>
        <v>N</v>
      </c>
      <c r="DE28" s="3" t="str">
        <f t="shared" si="1"/>
        <v>N</v>
      </c>
      <c r="DF28" s="3" t="str">
        <f t="shared" si="2"/>
        <v>N</v>
      </c>
      <c r="DG28" s="3" t="str">
        <f t="shared" si="99"/>
        <v>N</v>
      </c>
      <c r="DH28" s="3" t="str">
        <f t="shared" si="100"/>
        <v>N</v>
      </c>
      <c r="DI28" s="3" t="str">
        <f t="shared" si="3"/>
        <v>N</v>
      </c>
      <c r="DJ28" s="3" t="str">
        <f t="shared" si="4"/>
        <v>N</v>
      </c>
      <c r="DK28" s="3">
        <f>0</f>
        <v>0</v>
      </c>
      <c r="DL28" s="3" t="str">
        <f t="shared" si="5"/>
        <v>N</v>
      </c>
      <c r="DM28" s="3" t="str">
        <f t="shared" si="6"/>
        <v>N</v>
      </c>
      <c r="DN28" t="str">
        <f>IF(AND($A28="J",COUNTIFS(activiteiten_perceel,percelen!$AZ28,activiteiten_maatregel_nr,percelen!DN$4,activiteiten_activiteit_voldoet_aan_voorwaarden,"J")&gt;0),DN$4,"")</f>
        <v/>
      </c>
      <c r="DO28" t="str">
        <f>IF(AND($A28="J",COUNTIFS(activiteiten_perceel,percelen!$AZ28,activiteiten_maatregel_nr,percelen!DO$4,activiteiten_activiteit_voldoet_aan_voorwaarden,"J")&gt;0),DO$4,"")</f>
        <v/>
      </c>
      <c r="DP28" t="str">
        <f>IF(AND($A28="J",COUNTIFS(activiteiten_perceel,percelen!$AZ28,activiteiten_maatregel_nr,percelen!DP$4,activiteiten_activiteit_voldoet_aan_voorwaarden,"J")&gt;0),DP$4,"")</f>
        <v/>
      </c>
      <c r="DQ28" t="str">
        <f>IF(AND($A28="J",COUNTIFS(activiteiten_perceel,percelen!$AZ28,activiteiten_maatregel_nr,percelen!DQ$4,activiteiten_activiteit_voldoet_aan_voorwaarden,"J")&gt;0),DQ$4,"")</f>
        <v/>
      </c>
      <c r="DR28" t="str">
        <f>IF(AND($A28="J",COUNTIFS(activiteiten_perceel,percelen!$AZ28,activiteiten_maatregel_nr,percelen!DR$4,activiteiten_activiteit_voldoet_aan_voorwaarden,"J")&gt;0),DR$4,"")</f>
        <v/>
      </c>
      <c r="DS28" t="str">
        <f>IF(AND($A28="J",COUNTIFS(activiteiten_perceel,percelen!$AZ28,activiteiten_maatregel_nr,percelen!DS$4,activiteiten_activiteit_voldoet_aan_voorwaarden,"J")&gt;0),DS$4,"")</f>
        <v/>
      </c>
      <c r="DT28" t="str">
        <f>IF(AND($A28="J",COUNTIFS(activiteiten_perceel,percelen!$AZ28,activiteiten_maatregel_nr,percelen!DT$4,activiteiten_activiteit_voldoet_aan_voorwaarden,"J")&gt;0),DT$4,"")</f>
        <v/>
      </c>
      <c r="DU28" t="str">
        <f>IF(AND($A28="J",COUNTIFS(activiteiten_perceel,percelen!$AZ28,activiteiten_maatregel_nr,percelen!DU$4,activiteiten_activiteit_voldoet_aan_voorwaarden,"J")&gt;0),DU$4,"")</f>
        <v/>
      </c>
      <c r="DV28" t="str">
        <f>IF(AND($A28="J",COUNTIFS(activiteiten_perceel,percelen!$AZ28,activiteiten_maatregel_nr,percelen!DV$4,activiteiten_activiteit_voldoet_aan_voorwaarden,"J")&gt;0),DV$4,"")</f>
        <v/>
      </c>
      <c r="DW28" t="str">
        <f>IF(AND($A28="J",COUNTIFS(activiteiten_perceel,percelen!$AZ28,activiteiten_maatregel_nr,percelen!DW$4,activiteiten_activiteit_voldoet_aan_voorwaarden,"J")&gt;0),DW$4,"")</f>
        <v/>
      </c>
      <c r="DX28" t="str">
        <f>IF(AND($A28="J",COUNTIFS(activiteiten_perceel,percelen!$AZ28,activiteiten_maatregel_nr,percelen!DX$4,activiteiten_activiteit_voldoet_aan_voorwaarden,"J")&gt;0),DX$4,"")</f>
        <v/>
      </c>
      <c r="DY28" t="str">
        <f>IF(AND($A28="J",COUNTIFS(activiteiten_perceel,percelen!$AZ28,activiteiten_maatregel_nr,percelen!DY$4,activiteiten_activiteit_voldoet_aan_voorwaarden,"J")&gt;0),DY$4,"")</f>
        <v/>
      </c>
      <c r="DZ28" t="str">
        <f>IF(AND($A28="J",COUNTIFS(activiteiten_perceel,percelen!$AZ28,activiteiten_maatregel_nr,percelen!DZ$4,activiteiten_activiteit_voldoet_aan_voorwaarden,"J")&gt;0),DZ$4,"")</f>
        <v/>
      </c>
      <c r="EA28" t="str">
        <f>IF(AND($A28="J",COUNTIFS(activiteiten_perceel,percelen!$AZ28,activiteiten_maatregel_nr,percelen!EA$4,activiteiten_activiteit_voldoet_aan_voorwaarden,"J")&gt;0),EA$4,"")</f>
        <v/>
      </c>
      <c r="EB28" t="str">
        <f>IF(AND($A28="J",COUNTIFS(activiteiten_perceel,percelen!$AZ28,activiteiten_maatregel_nr,percelen!EB$4,activiteiten_activiteit_voldoet_aan_voorwaarden,"J")&gt;0),EB$4,"")</f>
        <v/>
      </c>
      <c r="EC28" t="str">
        <f>IF(AND($A28="J",COUNTIFS(activiteiten_perceel,percelen!$AZ28,activiteiten_maatregel_nr,percelen!EC$4,activiteiten_activiteit_voldoet_aan_voorwaarden,"J")&gt;0),EC$4,"")</f>
        <v/>
      </c>
      <c r="ED28" t="str">
        <f>IF(AND($A28="J",COUNTIFS(activiteiten_perceel,percelen!$AZ28,activiteiten_maatregel_nr,percelen!ED$4,activiteiten_activiteit_voldoet_aan_voorwaarden,"J")&gt;0),ED$4,"")</f>
        <v/>
      </c>
      <c r="EE28" t="str">
        <f>IF(AND($A28="J",COUNTIFS(activiteiten_perceel,percelen!$AZ28,activiteiten_maatregel_nr,percelen!EE$4,activiteiten_activiteit_voldoet_aan_voorwaarden,"J")&gt;0),EE$4,"")</f>
        <v/>
      </c>
      <c r="EF28" t="str">
        <f>IF(AND($A28="J",COUNTIFS(activiteiten_perceel,percelen!$AZ28,activiteiten_maatregel_nr,percelen!EF$4,activiteiten_activiteit_voldoet_aan_voorwaarden,"J")&gt;0),EF$4,"")</f>
        <v/>
      </c>
      <c r="EG28" t="str">
        <f>IF(AND($A28="J",COUNTIFS(activiteiten_perceel,percelen!$AZ28,activiteiten_maatregel_nr,percelen!EG$4,activiteiten_activiteit_voldoet_aan_voorwaarden,"J")&gt;0),EG$4,"")</f>
        <v/>
      </c>
      <c r="EH28" t="str">
        <f>IF(AND($A28="J",COUNTIFS(activiteiten_perceel,percelen!$AZ28,activiteiten_maatregel_nr,percelen!EH$4,activiteiten_activiteit_voldoet_aan_voorwaarden,"J")&gt;0),EH$4,"")</f>
        <v/>
      </c>
      <c r="EI28" t="str">
        <f>IF(AND($A28="J",COUNTIFS(activiteiten_perceel,percelen!$AZ28,activiteiten_maatregel_nr,percelen!EI$4,activiteiten_activiteit_voldoet_aan_voorwaarden,"J")&gt;0),EI$4,"")</f>
        <v/>
      </c>
      <c r="EJ28">
        <f t="shared" si="101"/>
        <v>0</v>
      </c>
      <c r="EK28" t="str">
        <f t="shared" si="102"/>
        <v/>
      </c>
      <c r="EL28" t="str">
        <f t="shared" si="7"/>
        <v/>
      </c>
      <c r="EM28" t="str">
        <f t="shared" si="8"/>
        <v/>
      </c>
      <c r="EN28" t="str">
        <f t="shared" si="9"/>
        <v/>
      </c>
      <c r="EO28" t="str">
        <f t="shared" si="10"/>
        <v/>
      </c>
      <c r="EP28" t="str">
        <f t="shared" si="11"/>
        <v/>
      </c>
      <c r="EQ28" t="str">
        <f t="shared" si="12"/>
        <v/>
      </c>
      <c r="ER28" t="str">
        <f t="shared" si="13"/>
        <v/>
      </c>
      <c r="ES28" t="str">
        <f t="shared" si="14"/>
        <v/>
      </c>
      <c r="ET28" t="str">
        <f t="shared" si="15"/>
        <v/>
      </c>
      <c r="EU28" t="str">
        <f t="shared" si="16"/>
        <v/>
      </c>
      <c r="EV28" t="str">
        <f t="shared" si="17"/>
        <v/>
      </c>
      <c r="EW28" t="str">
        <f t="shared" si="103"/>
        <v>nvt</v>
      </c>
      <c r="EX28" t="str">
        <f t="shared" si="104"/>
        <v>nvt</v>
      </c>
      <c r="EY28" t="str">
        <f t="shared" si="105"/>
        <v>nvt</v>
      </c>
      <c r="EZ28" t="str">
        <f t="shared" si="106"/>
        <v>nvt</v>
      </c>
      <c r="FA28" t="str">
        <f t="shared" si="107"/>
        <v>nvt</v>
      </c>
      <c r="FB28" t="str">
        <f t="shared" si="108"/>
        <v>nvt</v>
      </c>
      <c r="FC28" t="str">
        <f t="shared" si="109"/>
        <v>nvt</v>
      </c>
      <c r="FD28" t="str">
        <f t="shared" si="110"/>
        <v>nvt</v>
      </c>
      <c r="FE28" t="str">
        <f>IF($EJ28=2,VLOOKUP(FD28,STAPELING!A:D,FE$1,0),"nvt")</f>
        <v>nvt</v>
      </c>
      <c r="FF28" t="str">
        <f t="shared" si="111"/>
        <v>nvt</v>
      </c>
      <c r="FG28" t="str">
        <f t="shared" si="112"/>
        <v>nvt</v>
      </c>
      <c r="FH28" t="str">
        <f t="shared" si="113"/>
        <v>nvt</v>
      </c>
      <c r="FI28" t="str">
        <f t="shared" si="114"/>
        <v>nvt</v>
      </c>
      <c r="FJ28" t="str">
        <f t="shared" si="115"/>
        <v>nvt</v>
      </c>
      <c r="FK28" t="str">
        <f t="shared" si="116"/>
        <v>nvt</v>
      </c>
      <c r="FL28" t="str">
        <f t="shared" si="117"/>
        <v>nvt</v>
      </c>
      <c r="FM28" t="str">
        <f t="shared" si="118"/>
        <v/>
      </c>
      <c r="FN28" t="str">
        <f>IF(ISERROR(VLOOKUP(FM28,STAPELING!I:AO,FN$1,0)),"N",VLOOKUP(FM28,STAPELING!I:AO,FN$1,0))</f>
        <v>J</v>
      </c>
      <c r="FO28" t="str">
        <f t="shared" si="119"/>
        <v>nvt</v>
      </c>
      <c r="FP28" t="str">
        <f t="shared" si="19"/>
        <v>nvt</v>
      </c>
      <c r="FQ28" t="str">
        <f t="shared" si="20"/>
        <v>nvt</v>
      </c>
      <c r="FR28" t="str">
        <f t="shared" si="21"/>
        <v>nvt</v>
      </c>
      <c r="FS28" t="str">
        <f t="shared" si="22"/>
        <v>nvt</v>
      </c>
      <c r="FT28" t="str">
        <f t="shared" si="23"/>
        <v>nvt</v>
      </c>
      <c r="FU28" t="str">
        <f t="shared" si="24"/>
        <v>nvt</v>
      </c>
      <c r="FV28" t="str">
        <f t="shared" si="25"/>
        <v>nvt</v>
      </c>
      <c r="FW28" t="str">
        <f t="shared" si="26"/>
        <v>nvt</v>
      </c>
      <c r="FX28" t="str">
        <f t="shared" si="27"/>
        <v>nvt</v>
      </c>
      <c r="FY28" t="str">
        <f t="shared" si="28"/>
        <v>nvt</v>
      </c>
      <c r="FZ28" t="str">
        <f t="shared" si="29"/>
        <v>nvt</v>
      </c>
      <c r="GA28" t="str">
        <f t="shared" si="30"/>
        <v>nvt</v>
      </c>
      <c r="GB28" t="str">
        <f>IF($EJ28&gt;2,IF(FO28="","zwart",VLOOKUP(FO28,STAPELING!J:AA,GB$1,0)),"nvt")</f>
        <v>nvt</v>
      </c>
      <c r="GC28" t="str">
        <f t="shared" si="120"/>
        <v>nvt</v>
      </c>
      <c r="GD28" t="str">
        <f t="shared" si="121"/>
        <v>nvt</v>
      </c>
      <c r="GE28" t="str">
        <f t="shared" si="122"/>
        <v>nvt</v>
      </c>
      <c r="GF28" t="str">
        <f t="shared" si="123"/>
        <v>nvt</v>
      </c>
      <c r="GG28" t="str">
        <f t="shared" si="124"/>
        <v>nvt</v>
      </c>
      <c r="GH28" t="str">
        <f t="shared" si="125"/>
        <v>nvt</v>
      </c>
      <c r="GI28" t="str">
        <f t="shared" si="126"/>
        <v>nvt</v>
      </c>
      <c r="GJ28" t="str">
        <f t="shared" si="127"/>
        <v>nvt</v>
      </c>
      <c r="GK28" t="str">
        <f t="shared" si="37"/>
        <v>nvt</v>
      </c>
      <c r="GL28" t="str">
        <f t="shared" si="38"/>
        <v>nvt</v>
      </c>
      <c r="GM28" t="str">
        <f t="shared" si="39"/>
        <v>nvt</v>
      </c>
      <c r="GN28" t="str">
        <f t="shared" si="40"/>
        <v>nvt</v>
      </c>
      <c r="GO28" t="str">
        <f t="shared" si="41"/>
        <v>nvt</v>
      </c>
      <c r="GP28" t="str">
        <f t="shared" si="42"/>
        <v>nvt</v>
      </c>
      <c r="GQ28" t="str">
        <f t="shared" si="43"/>
        <v>nvt</v>
      </c>
      <c r="GR28" t="str">
        <f t="shared" si="44"/>
        <v>nvt</v>
      </c>
      <c r="GS28" t="str">
        <f t="shared" si="45"/>
        <v>nvt</v>
      </c>
      <c r="GT28" t="str">
        <f t="shared" si="46"/>
        <v>nvt</v>
      </c>
      <c r="GU28" t="str">
        <f t="shared" si="47"/>
        <v>nvt</v>
      </c>
      <c r="GV28" t="str">
        <f t="shared" si="48"/>
        <v>nvt</v>
      </c>
      <c r="GW28" t="str">
        <f>IF($EJ28&gt;2,IF(GJ28="","zwart",VLOOKUP(GJ28,STAPELING!AB:AJ,GW$1,0)),"nvt")</f>
        <v>nvt</v>
      </c>
      <c r="GX28" t="str">
        <f t="shared" si="128"/>
        <v>nvt</v>
      </c>
      <c r="GY28" t="str">
        <f t="shared" si="129"/>
        <v>nvt</v>
      </c>
      <c r="GZ28" t="str">
        <f t="shared" si="130"/>
        <v>nvt</v>
      </c>
      <c r="HA28" t="str">
        <f t="shared" si="131"/>
        <v>nvt</v>
      </c>
      <c r="HB28" t="str">
        <f t="shared" si="132"/>
        <v>nvt</v>
      </c>
      <c r="HC28" t="str">
        <f t="shared" si="133"/>
        <v>nvt</v>
      </c>
      <c r="HD28" t="str">
        <f t="shared" si="134"/>
        <v>nvt</v>
      </c>
      <c r="HE28" t="str">
        <f t="shared" si="135"/>
        <v>nvt</v>
      </c>
      <c r="HF28" t="str">
        <f t="shared" si="136"/>
        <v>nvt</v>
      </c>
      <c r="HG28" t="str">
        <f t="shared" si="137"/>
        <v>nvt</v>
      </c>
      <c r="HH28" t="str">
        <f t="shared" si="138"/>
        <v>nvt</v>
      </c>
      <c r="HI28" t="str">
        <f t="shared" si="139"/>
        <v>nvt</v>
      </c>
      <c r="HJ28" t="str">
        <f t="shared" si="140"/>
        <v>nvt</v>
      </c>
      <c r="HK28" t="str">
        <f t="shared" si="141"/>
        <v>nvt</v>
      </c>
      <c r="HL28" t="str">
        <f t="shared" si="142"/>
        <v>nvt</v>
      </c>
      <c r="HM28" t="str">
        <f t="shared" si="60"/>
        <v>nvt</v>
      </c>
      <c r="HN28" t="str">
        <f t="shared" si="61"/>
        <v>nvt</v>
      </c>
      <c r="HO28" t="str">
        <f t="shared" si="62"/>
        <v>nvt</v>
      </c>
      <c r="HP28" t="str">
        <f t="shared" si="63"/>
        <v>nvt</v>
      </c>
      <c r="HQ28" t="str">
        <f t="shared" si="64"/>
        <v>nvt</v>
      </c>
      <c r="HR28" t="str">
        <f t="shared" si="65"/>
        <v>nvt</v>
      </c>
      <c r="HS28" t="str">
        <f t="shared" si="66"/>
        <v>nvt</v>
      </c>
      <c r="HT28" t="str">
        <f t="shared" si="67"/>
        <v>nvt</v>
      </c>
      <c r="HU28" t="str">
        <f t="shared" si="68"/>
        <v>nvt</v>
      </c>
      <c r="HV28" t="str">
        <f t="shared" si="69"/>
        <v>nvt</v>
      </c>
      <c r="HW28" t="str">
        <f t="shared" si="70"/>
        <v>nvt</v>
      </c>
      <c r="HX28" t="str">
        <f t="shared" si="71"/>
        <v>nvt</v>
      </c>
      <c r="HY28" t="str">
        <f>IF($EJ28&gt;2,IF(HL28="","zwart",VLOOKUP(HL28,STAPELING!AK:AN,HY$1,0)),"nvt")</f>
        <v>nvt</v>
      </c>
      <c r="HZ28" t="str">
        <f t="shared" si="143"/>
        <v>nvt</v>
      </c>
      <c r="IA28" t="str">
        <f t="shared" si="144"/>
        <v>nvt</v>
      </c>
      <c r="IB28" t="str">
        <f t="shared" si="145"/>
        <v>nvt</v>
      </c>
      <c r="IC28" t="str">
        <f t="shared" si="146"/>
        <v>nvt</v>
      </c>
      <c r="ID28" t="str">
        <f t="shared" si="147"/>
        <v>nvt</v>
      </c>
      <c r="IE28" t="str">
        <f t="shared" si="148"/>
        <v>nvt</v>
      </c>
      <c r="IF28" t="str">
        <f t="shared" si="149"/>
        <v>nvt</v>
      </c>
      <c r="IG28">
        <f t="shared" si="150"/>
        <v>0</v>
      </c>
      <c r="IH28">
        <f t="shared" si="151"/>
        <v>0</v>
      </c>
      <c r="II28">
        <f t="shared" si="152"/>
        <v>0</v>
      </c>
      <c r="IJ28">
        <f t="shared" si="153"/>
        <v>0</v>
      </c>
      <c r="IK28">
        <f t="shared" si="154"/>
        <v>0</v>
      </c>
      <c r="IL28">
        <f t="shared" si="155"/>
        <v>0</v>
      </c>
      <c r="IM28">
        <f t="shared" si="156"/>
        <v>0</v>
      </c>
      <c r="IN28">
        <f t="shared" si="157"/>
        <v>0</v>
      </c>
      <c r="IO28">
        <f t="shared" si="158"/>
        <v>0</v>
      </c>
      <c r="IP28">
        <f t="shared" si="159"/>
        <v>0</v>
      </c>
      <c r="IQ28">
        <f t="shared" si="160"/>
        <v>0</v>
      </c>
      <c r="IR28">
        <f t="shared" si="161"/>
        <v>0</v>
      </c>
      <c r="IS28">
        <f t="shared" si="162"/>
        <v>0</v>
      </c>
      <c r="IT28">
        <f t="shared" si="163"/>
        <v>0</v>
      </c>
      <c r="IU28" t="str">
        <f t="shared" si="164"/>
        <v>N</v>
      </c>
      <c r="IV28" t="str">
        <f t="shared" si="84"/>
        <v>N</v>
      </c>
      <c r="IW28" t="str">
        <f t="shared" si="165"/>
        <v>N</v>
      </c>
    </row>
    <row r="29" spans="1:257" x14ac:dyDescent="0.25">
      <c r="A29" t="str">
        <f>IF(ISERROR(VLOOKUP(E29,E$4:E28,1,0)),"J","N")</f>
        <v>N</v>
      </c>
      <c r="B29" s="8"/>
      <c r="C29" s="8"/>
      <c r="D29" s="25"/>
      <c r="E29" s="25" t="str">
        <f>IF(Invoer!B58="","",Invoer!B58)</f>
        <v/>
      </c>
      <c r="F29" s="25"/>
      <c r="G29" s="25"/>
      <c r="H29" s="25" t="str">
        <f>IF(AND($E29&lt;&gt;"",$A29="J"),Invoer!D58,"")</f>
        <v/>
      </c>
      <c r="I29" s="25"/>
      <c r="J29" s="26"/>
      <c r="K29" s="26" t="str">
        <f>IF(AND($E29&lt;&gt;"",$A29="J"),Invoer!L58,"")</f>
        <v/>
      </c>
      <c r="L29" s="26"/>
      <c r="M29" s="25"/>
      <c r="N29" s="152"/>
      <c r="O29" s="153"/>
      <c r="P29" s="25"/>
      <c r="Q29" s="25"/>
      <c r="R29" s="153"/>
      <c r="S29" s="154"/>
      <c r="T29" s="152"/>
      <c r="U29" s="153"/>
      <c r="V29" s="153"/>
      <c r="W29" s="59" t="str">
        <f>IF(AND($E29&lt;&gt;"",$A29="J",Invoer!R58&lt;&gt;""),VLOOKUP(Invoer!R58,NORM!$F$26:$H$29,3,0),"")</f>
        <v/>
      </c>
      <c r="X29" s="59"/>
      <c r="Y29" s="25" t="str">
        <f t="shared" si="85"/>
        <v/>
      </c>
      <c r="Z29" s="25"/>
      <c r="AA29" s="26" t="str">
        <f t="shared" si="86"/>
        <v/>
      </c>
      <c r="AB29" s="26"/>
      <c r="AC29" s="153"/>
      <c r="AD29" s="153"/>
      <c r="AE29" s="153"/>
      <c r="AF29" s="153"/>
      <c r="AG29" s="153"/>
      <c r="AH29" s="25"/>
      <c r="AI29" s="153"/>
      <c r="AJ29" s="153"/>
      <c r="AK29" s="153"/>
      <c r="AL29" s="153"/>
      <c r="AM29" s="25" t="str">
        <f>IF(AND($E29&lt;&gt;"",$A29="J"),IF(Invoer!X58="Ja","J",IF(Invoer!X58="Nee","N","")),"")</f>
        <v/>
      </c>
      <c r="AN29" s="153"/>
      <c r="AO29" s="153"/>
      <c r="AP29" s="153" t="s">
        <v>311</v>
      </c>
      <c r="AQ29" s="153" t="s">
        <v>311</v>
      </c>
      <c r="AR29" s="153" t="s">
        <v>312</v>
      </c>
      <c r="AS29" s="153" t="s">
        <v>312</v>
      </c>
      <c r="AT29" s="1" t="str">
        <f>IF(AND($E29&lt;&gt;"",$A29="J",Invoer!O58&lt;&gt;""),VLOOKUP(Invoer!O58,NORM!$F$31:$H$38,3,0),"")</f>
        <v/>
      </c>
      <c r="AU29" s="1"/>
      <c r="AV29" s="1" t="str">
        <f>IF(AND($E29&lt;&gt;"",$A29="J"),Invoer!AH58,"")</f>
        <v/>
      </c>
      <c r="AW29" s="1"/>
      <c r="AX29" s="1" t="str">
        <f t="shared" si="87"/>
        <v/>
      </c>
      <c r="AY29" s="1"/>
      <c r="AZ29" s="3" t="str">
        <f t="shared" si="88"/>
        <v/>
      </c>
      <c r="BA29" s="3" t="str">
        <f t="shared" si="89"/>
        <v/>
      </c>
      <c r="BB29" s="3" t="str">
        <f t="shared" si="90"/>
        <v>N</v>
      </c>
      <c r="BC29" s="3" t="str">
        <f t="shared" si="91"/>
        <v>N</v>
      </c>
      <c r="BD29" s="3" t="str">
        <f t="shared" si="92"/>
        <v/>
      </c>
      <c r="BE29" s="3">
        <f t="shared" si="166"/>
        <v>0</v>
      </c>
      <c r="BF29" s="3" t="str">
        <f t="shared" si="93"/>
        <v/>
      </c>
      <c r="BG29" s="3" t="str">
        <f t="shared" si="94"/>
        <v/>
      </c>
      <c r="BH29" s="3" t="str">
        <f t="shared" si="95"/>
        <v>N</v>
      </c>
      <c r="BI29" s="24" t="str">
        <f t="shared" si="96"/>
        <v/>
      </c>
      <c r="BJ29" s="24" t="str">
        <f>IF(ISERROR(VLOOKUP($BD29,LOV_GWSGRP!A:A,1,0)),"N","J")</f>
        <v>N</v>
      </c>
      <c r="BK29" s="24" t="str">
        <f>IF(ISERROR(VLOOKUP($BD29,LOV_GWSGRP!D:D,1,0)),"N","J")</f>
        <v>N</v>
      </c>
      <c r="BL29" s="24" t="str">
        <f>IF(ISERROR(VLOOKUP($BD29,LOV_GWSGRP!G:G,1,0)),"N","J")</f>
        <v>N</v>
      </c>
      <c r="BM29" s="24" t="str">
        <f>IF(ISERROR(VLOOKUP($BD29,LOV_GWSGRP!M:M,1,0)),"N","J")</f>
        <v>N</v>
      </c>
      <c r="BN29" s="24" t="str">
        <f>IF(ISERROR(VLOOKUP($BD29,LOV_GWSGRP!P:P,1,0)),"N","J")</f>
        <v>N</v>
      </c>
      <c r="BO29" s="24" t="str">
        <f>IF(ISERROR(VLOOKUP($BD29,LOV_GWSGRP!S:S,1,0)),"N","J")</f>
        <v>N</v>
      </c>
      <c r="BP29" s="24" t="str">
        <f>IF(ISERROR(VLOOKUP($BD29,LOV_GWSGRP!V:V,1,0)),"N","J")</f>
        <v>N</v>
      </c>
      <c r="BQ29" s="24" t="str">
        <f>IF(ISERROR(VLOOKUP($BD29,LOV_GWSGRP!Y:Y,1,0)),"N","J")</f>
        <v>N</v>
      </c>
      <c r="BR29" s="24" t="str">
        <f>IF(ISERROR(VLOOKUP($BD29,LOV_GWSGRP!AB:AB,1,0)),"N","J")</f>
        <v>N</v>
      </c>
      <c r="BS29" s="24" t="str">
        <f>IF(ISERROR(VLOOKUP($BD29,LOV_GWSGRP!AE:AE,1,0)),"N","J")</f>
        <v>N</v>
      </c>
      <c r="BT29" s="24" t="str">
        <f>IF(ISERROR(VLOOKUP($BD29,LOV_GWSGRP!AH:AH,1,0)),"N","J")</f>
        <v>N</v>
      </c>
      <c r="BU29" s="24" t="str">
        <f>IF(ISERROR(VLOOKUP($BD29,LOV_GWSGRP!CJ:CJ,1,0)),"N","J")</f>
        <v>N</v>
      </c>
      <c r="BV29" s="24" t="str">
        <f>IF(ISERROR(VLOOKUP($BD29,LOV_GWSGRP!AN:AN,1,0)),"N","J")</f>
        <v>N</v>
      </c>
      <c r="BW29" s="24" t="str">
        <f>IF(ISERROR(VLOOKUP($BD29,LOV_GWSGRP!AQ:AQ,1,0)),"N","J")</f>
        <v>N</v>
      </c>
      <c r="BX29" s="24" t="str">
        <f>IF(ISERROR(VLOOKUP($BD29,LOV_GWSGRP!AT:AT,1,0)),"N","J")</f>
        <v>N</v>
      </c>
      <c r="BY29" s="24" t="str">
        <f>IF(ISERROR(VLOOKUP($BD29,LOV_GWSGRP!AW:AW,1,0)),"N","J")</f>
        <v>N</v>
      </c>
      <c r="BZ29" s="24" t="str">
        <f>IF(ISERROR(VLOOKUP($BD29,LOV_GWSGRP!AZ:AZ,1,0)),"N","J")</f>
        <v>N</v>
      </c>
      <c r="CA29" s="24" t="str">
        <f>IF(ISERROR(VLOOKUP($BD29,LOV_GWSGRP!BC:BC,1,0)),"N","J")</f>
        <v>N</v>
      </c>
      <c r="CB29" s="24" t="str">
        <f>IF(ISERROR(VLOOKUP($BD29,LOV_GWSGRP!BF:BF,1,0)),"N","J")</f>
        <v>N</v>
      </c>
      <c r="CC29" s="24" t="str">
        <f>IF(ISERROR(VLOOKUP($BD29,LOV_GWSGRP!BI:BI,1,0)),"N","J")</f>
        <v>N</v>
      </c>
      <c r="CD29" s="24" t="str">
        <f>IF(ISERROR(VLOOKUP($BD29,LOV_GWSGRP!J:J,1,0)),"N","J")</f>
        <v>N</v>
      </c>
      <c r="CE29" s="24" t="str">
        <f>IF(ISERROR(VLOOKUP($BD29,LOV_GWSGRP!BL:BL,1,0)),"N","J")</f>
        <v>N</v>
      </c>
      <c r="CF29" s="24"/>
      <c r="CG29" s="24" t="str">
        <f>IF(ISERROR(VLOOKUP($BD29,LOV_GWSGRP!BO:BO,1,0)),"N","J")</f>
        <v>N</v>
      </c>
      <c r="CH29" s="24" t="str">
        <f t="shared" si="97"/>
        <v>N</v>
      </c>
      <c r="CI29" s="24" t="str">
        <f>IF(ISERROR(VLOOKUP($BD29,GEWASCODE_GLMC8!F:F,1,0)),"N","J")</f>
        <v>N</v>
      </c>
      <c r="CJ29" s="24" t="str">
        <f>IF(COUNTIF($CI29:CI29,"J")&gt;0,"N",IF(ISERROR(VLOOKUP($BD29,GEWASCODE_GLMC8!G:G,1,0)),"N","J"))</f>
        <v>N</v>
      </c>
      <c r="CK29" s="24" t="str">
        <f>IF(COUNTIF($CI29:CJ29,"J")&gt;0,"N",IF(ISERROR(VLOOKUP($BD29,GEWASCODE_GLMC8!H:H,1,0)),"N","J"))</f>
        <v>N</v>
      </c>
      <c r="CL29" s="24" t="str">
        <f>IF(COUNTIF($CI29:CK29,"J")&gt;0,"N",IF(ISERROR(VLOOKUP($BD29,GEWASCODE_GLMC8!I:I,1,0)),"N","J"))</f>
        <v>N</v>
      </c>
      <c r="CM29" s="24" t="str">
        <f>IF(COUNTIF($CI29:CL29,"J")&gt;0,"N",IF(ISERROR(VLOOKUP($BD29,GEWASCODE_GLMC8!J:J,1,0)),"N","J"))</f>
        <v>N</v>
      </c>
      <c r="CN29" s="24" t="str">
        <f>IF(COUNTIF($CI29:CM29,"J")&gt;0,"N",IF(ISERROR(VLOOKUP($BD29,GEWASCODE_GLMC8!K:K,1,0)),"N","J"))</f>
        <v>N</v>
      </c>
      <c r="CO29" s="24" t="str">
        <f>IF(COUNTIF($CI29:CN29,"J")&gt;0,"N",IF(ISERROR(VLOOKUP($BD29,GEWASCODE_GLMC8!L:L,1,0)),"N","J"))</f>
        <v>N</v>
      </c>
      <c r="CP29" s="24" t="str">
        <f>IF(COUNTIF($CI29:CO29,"J")&gt;0,"N",IF(ISERROR(VLOOKUP($BD29,GEWASCODE_GLMC8!M:M,1,0)),"N","J"))</f>
        <v>N</v>
      </c>
      <c r="CQ29" s="24" t="str">
        <f>IF(COUNTIF($CI29:CP29,"J")&gt;0,"N",IF(ISERROR(VLOOKUP($BD29,GEWASCODE_GLMC8!N:N,1,0)),"N","J"))</f>
        <v>N</v>
      </c>
      <c r="CR29" s="24" t="str">
        <f>IF(COUNTIF($CI29:CQ29,"J")&gt;0,"N",IF(ISERROR(VLOOKUP($BD29,GEWASCODE_GLMC8!O:O,1,0)),"N","J"))</f>
        <v>N</v>
      </c>
      <c r="CS29" s="24" t="str">
        <f>IF(COUNTIF($CI29:CR29,"J")&gt;0,"N",IF(ISERROR(VLOOKUP($BD29,GEWASCODE_GLMC8!P:P,1,0)),"N","J"))</f>
        <v>N</v>
      </c>
      <c r="CT29" s="24" t="str">
        <f>IF(COUNTIF($CI29:CS29,"J")&gt;0,"N",IF(ISERROR(VLOOKUP($BD29,GEWASCODE_GLMC8!Q:Q,1,0)),"N","J"))</f>
        <v>N</v>
      </c>
      <c r="CU29" s="24" t="str">
        <f>IF(COUNTIF($CI29:CT29,"J")&gt;0,"N",IF(ISERROR(VLOOKUP($BD29,GEWASCODE_GLMC8!R:R,1,0)),"N","J"))</f>
        <v>N</v>
      </c>
      <c r="CV29" s="24" t="str">
        <f>IF(COUNTIF($CI29:CU29,"J")&gt;0,"N",IF(ISERROR(VLOOKUP($BD29,GEWASCODE_GLMC8!S:S,1,0)),"N","J"))</f>
        <v>N</v>
      </c>
      <c r="CW29" s="24" t="str">
        <f>IF(COUNTIF($CI29:CV29,"J")&gt;0,"N",IF(ISERROR(VLOOKUP($BD29,GEWASCODE_GLMC8!T:T,1,0)),"N","J"))</f>
        <v>N</v>
      </c>
      <c r="CX29" s="24" t="str">
        <f>IF(COUNTIF($CI29:CW29,"J")&gt;0,"N",IF(ISERROR(VLOOKUP($BD29,GEWASCODE_GLMC8!U:U,1,0)),"N","J"))</f>
        <v>N</v>
      </c>
      <c r="CY29" s="24" t="str">
        <f>IF(COUNTIF($CI29:CX29,"J")&gt;0,"N",IF(ISERROR(VLOOKUP($BD29,GEWASCODE_GLMC8!V:V,1,0)),"N","J"))</f>
        <v>N</v>
      </c>
      <c r="CZ29" s="24" t="str">
        <f>IF(COUNTIF($CI29:CY29,"J")&gt;0,"N",IF(ISERROR(VLOOKUP($BD29,GEWASCODE_GLMC8!W:W,1,0)),"N","J"))</f>
        <v>N</v>
      </c>
      <c r="DA29" s="24" t="str">
        <f>IF(COUNTIF($CI29:CZ29,"J")&gt;0,"N",IF(ISERROR(VLOOKUP($BD29,GEWASCODE_GLMC8!X:X,1,0)),"N","J"))</f>
        <v>N</v>
      </c>
      <c r="DB29" s="24" t="str">
        <f>IF(COUNTIF($CI29:DA29,"J")&gt;0,"N",IF(ISERROR(VLOOKUP($BD29,GEWASCODE_GLMC8!Y:Y,1,0)),"N","J"))</f>
        <v>N</v>
      </c>
      <c r="DC29" s="24" t="str">
        <f>IF(COUNTIF($CI29:DB29,"J")&gt;0,"N",IF(ISERROR(VLOOKUP($BD29,GEWASCODE_GLMC8!Z:Z,1,0)),"N","J"))</f>
        <v>N</v>
      </c>
      <c r="DD29" s="24" t="str">
        <f t="shared" si="98"/>
        <v>N</v>
      </c>
      <c r="DE29" s="3" t="str">
        <f t="shared" si="1"/>
        <v>N</v>
      </c>
      <c r="DF29" s="3" t="str">
        <f t="shared" si="2"/>
        <v>N</v>
      </c>
      <c r="DG29" s="3" t="str">
        <f t="shared" si="99"/>
        <v>N</v>
      </c>
      <c r="DH29" s="3" t="str">
        <f t="shared" si="100"/>
        <v>N</v>
      </c>
      <c r="DI29" s="3" t="str">
        <f t="shared" si="3"/>
        <v>N</v>
      </c>
      <c r="DJ29" s="3" t="str">
        <f t="shared" si="4"/>
        <v>N</v>
      </c>
      <c r="DK29" s="3">
        <f>0</f>
        <v>0</v>
      </c>
      <c r="DL29" s="3" t="str">
        <f t="shared" si="5"/>
        <v>N</v>
      </c>
      <c r="DM29" s="3" t="str">
        <f t="shared" si="6"/>
        <v>N</v>
      </c>
      <c r="DN29" t="str">
        <f>IF(AND($A29="J",COUNTIFS(activiteiten_perceel,percelen!$AZ29,activiteiten_maatregel_nr,percelen!DN$4,activiteiten_activiteit_voldoet_aan_voorwaarden,"J")&gt;0),DN$4,"")</f>
        <v/>
      </c>
      <c r="DO29" t="str">
        <f>IF(AND($A29="J",COUNTIFS(activiteiten_perceel,percelen!$AZ29,activiteiten_maatregel_nr,percelen!DO$4,activiteiten_activiteit_voldoet_aan_voorwaarden,"J")&gt;0),DO$4,"")</f>
        <v/>
      </c>
      <c r="DP29" t="str">
        <f>IF(AND($A29="J",COUNTIFS(activiteiten_perceel,percelen!$AZ29,activiteiten_maatregel_nr,percelen!DP$4,activiteiten_activiteit_voldoet_aan_voorwaarden,"J")&gt;0),DP$4,"")</f>
        <v/>
      </c>
      <c r="DQ29" t="str">
        <f>IF(AND($A29="J",COUNTIFS(activiteiten_perceel,percelen!$AZ29,activiteiten_maatregel_nr,percelen!DQ$4,activiteiten_activiteit_voldoet_aan_voorwaarden,"J")&gt;0),DQ$4,"")</f>
        <v/>
      </c>
      <c r="DR29" t="str">
        <f>IF(AND($A29="J",COUNTIFS(activiteiten_perceel,percelen!$AZ29,activiteiten_maatregel_nr,percelen!DR$4,activiteiten_activiteit_voldoet_aan_voorwaarden,"J")&gt;0),DR$4,"")</f>
        <v/>
      </c>
      <c r="DS29" t="str">
        <f>IF(AND($A29="J",COUNTIFS(activiteiten_perceel,percelen!$AZ29,activiteiten_maatregel_nr,percelen!DS$4,activiteiten_activiteit_voldoet_aan_voorwaarden,"J")&gt;0),DS$4,"")</f>
        <v/>
      </c>
      <c r="DT29" t="str">
        <f>IF(AND($A29="J",COUNTIFS(activiteiten_perceel,percelen!$AZ29,activiteiten_maatregel_nr,percelen!DT$4,activiteiten_activiteit_voldoet_aan_voorwaarden,"J")&gt;0),DT$4,"")</f>
        <v/>
      </c>
      <c r="DU29" t="str">
        <f>IF(AND($A29="J",COUNTIFS(activiteiten_perceel,percelen!$AZ29,activiteiten_maatregel_nr,percelen!DU$4,activiteiten_activiteit_voldoet_aan_voorwaarden,"J")&gt;0),DU$4,"")</f>
        <v/>
      </c>
      <c r="DV29" t="str">
        <f>IF(AND($A29="J",COUNTIFS(activiteiten_perceel,percelen!$AZ29,activiteiten_maatregel_nr,percelen!DV$4,activiteiten_activiteit_voldoet_aan_voorwaarden,"J")&gt;0),DV$4,"")</f>
        <v/>
      </c>
      <c r="DW29" t="str">
        <f>IF(AND($A29="J",COUNTIFS(activiteiten_perceel,percelen!$AZ29,activiteiten_maatregel_nr,percelen!DW$4,activiteiten_activiteit_voldoet_aan_voorwaarden,"J")&gt;0),DW$4,"")</f>
        <v/>
      </c>
      <c r="DX29" t="str">
        <f>IF(AND($A29="J",COUNTIFS(activiteiten_perceel,percelen!$AZ29,activiteiten_maatregel_nr,percelen!DX$4,activiteiten_activiteit_voldoet_aan_voorwaarden,"J")&gt;0),DX$4,"")</f>
        <v/>
      </c>
      <c r="DY29" t="str">
        <f>IF(AND($A29="J",COUNTIFS(activiteiten_perceel,percelen!$AZ29,activiteiten_maatregel_nr,percelen!DY$4,activiteiten_activiteit_voldoet_aan_voorwaarden,"J")&gt;0),DY$4,"")</f>
        <v/>
      </c>
      <c r="DZ29" t="str">
        <f>IF(AND($A29="J",COUNTIFS(activiteiten_perceel,percelen!$AZ29,activiteiten_maatregel_nr,percelen!DZ$4,activiteiten_activiteit_voldoet_aan_voorwaarden,"J")&gt;0),DZ$4,"")</f>
        <v/>
      </c>
      <c r="EA29" t="str">
        <f>IF(AND($A29="J",COUNTIFS(activiteiten_perceel,percelen!$AZ29,activiteiten_maatregel_nr,percelen!EA$4,activiteiten_activiteit_voldoet_aan_voorwaarden,"J")&gt;0),EA$4,"")</f>
        <v/>
      </c>
      <c r="EB29" t="str">
        <f>IF(AND($A29="J",COUNTIFS(activiteiten_perceel,percelen!$AZ29,activiteiten_maatregel_nr,percelen!EB$4,activiteiten_activiteit_voldoet_aan_voorwaarden,"J")&gt;0),EB$4,"")</f>
        <v/>
      </c>
      <c r="EC29" t="str">
        <f>IF(AND($A29="J",COUNTIFS(activiteiten_perceel,percelen!$AZ29,activiteiten_maatregel_nr,percelen!EC$4,activiteiten_activiteit_voldoet_aan_voorwaarden,"J")&gt;0),EC$4,"")</f>
        <v/>
      </c>
      <c r="ED29" t="str">
        <f>IF(AND($A29="J",COUNTIFS(activiteiten_perceel,percelen!$AZ29,activiteiten_maatregel_nr,percelen!ED$4,activiteiten_activiteit_voldoet_aan_voorwaarden,"J")&gt;0),ED$4,"")</f>
        <v/>
      </c>
      <c r="EE29" t="str">
        <f>IF(AND($A29="J",COUNTIFS(activiteiten_perceel,percelen!$AZ29,activiteiten_maatregel_nr,percelen!EE$4,activiteiten_activiteit_voldoet_aan_voorwaarden,"J")&gt;0),EE$4,"")</f>
        <v/>
      </c>
      <c r="EF29" t="str">
        <f>IF(AND($A29="J",COUNTIFS(activiteiten_perceel,percelen!$AZ29,activiteiten_maatregel_nr,percelen!EF$4,activiteiten_activiteit_voldoet_aan_voorwaarden,"J")&gt;0),EF$4,"")</f>
        <v/>
      </c>
      <c r="EG29" t="str">
        <f>IF(AND($A29="J",COUNTIFS(activiteiten_perceel,percelen!$AZ29,activiteiten_maatregel_nr,percelen!EG$4,activiteiten_activiteit_voldoet_aan_voorwaarden,"J")&gt;0),EG$4,"")</f>
        <v/>
      </c>
      <c r="EH29" t="str">
        <f>IF(AND($A29="J",COUNTIFS(activiteiten_perceel,percelen!$AZ29,activiteiten_maatregel_nr,percelen!EH$4,activiteiten_activiteit_voldoet_aan_voorwaarden,"J")&gt;0),EH$4,"")</f>
        <v/>
      </c>
      <c r="EI29" t="str">
        <f>IF(AND($A29="J",COUNTIFS(activiteiten_perceel,percelen!$AZ29,activiteiten_maatregel_nr,percelen!EI$4,activiteiten_activiteit_voldoet_aan_voorwaarden,"J")&gt;0),EI$4,"")</f>
        <v/>
      </c>
      <c r="EJ29">
        <f t="shared" si="101"/>
        <v>0</v>
      </c>
      <c r="EK29" t="str">
        <f t="shared" si="102"/>
        <v/>
      </c>
      <c r="EL29" t="str">
        <f t="shared" si="7"/>
        <v/>
      </c>
      <c r="EM29" t="str">
        <f t="shared" si="8"/>
        <v/>
      </c>
      <c r="EN29" t="str">
        <f t="shared" si="9"/>
        <v/>
      </c>
      <c r="EO29" t="str">
        <f t="shared" si="10"/>
        <v/>
      </c>
      <c r="EP29" t="str">
        <f t="shared" si="11"/>
        <v/>
      </c>
      <c r="EQ29" t="str">
        <f t="shared" si="12"/>
        <v/>
      </c>
      <c r="ER29" t="str">
        <f t="shared" si="13"/>
        <v/>
      </c>
      <c r="ES29" t="str">
        <f t="shared" si="14"/>
        <v/>
      </c>
      <c r="ET29" t="str">
        <f t="shared" si="15"/>
        <v/>
      </c>
      <c r="EU29" t="str">
        <f t="shared" si="16"/>
        <v/>
      </c>
      <c r="EV29" t="str">
        <f t="shared" si="17"/>
        <v/>
      </c>
      <c r="EW29" t="str">
        <f t="shared" si="103"/>
        <v>nvt</v>
      </c>
      <c r="EX29" t="str">
        <f t="shared" si="104"/>
        <v>nvt</v>
      </c>
      <c r="EY29" t="str">
        <f t="shared" si="105"/>
        <v>nvt</v>
      </c>
      <c r="EZ29" t="str">
        <f t="shared" si="106"/>
        <v>nvt</v>
      </c>
      <c r="FA29" t="str">
        <f t="shared" si="107"/>
        <v>nvt</v>
      </c>
      <c r="FB29" t="str">
        <f t="shared" si="108"/>
        <v>nvt</v>
      </c>
      <c r="FC29" t="str">
        <f t="shared" si="109"/>
        <v>nvt</v>
      </c>
      <c r="FD29" t="str">
        <f t="shared" si="110"/>
        <v>nvt</v>
      </c>
      <c r="FE29" t="str">
        <f>IF($EJ29=2,VLOOKUP(FD29,STAPELING!A:D,FE$1,0),"nvt")</f>
        <v>nvt</v>
      </c>
      <c r="FF29" t="str">
        <f t="shared" si="111"/>
        <v>nvt</v>
      </c>
      <c r="FG29" t="str">
        <f t="shared" si="112"/>
        <v>nvt</v>
      </c>
      <c r="FH29" t="str">
        <f t="shared" si="113"/>
        <v>nvt</v>
      </c>
      <c r="FI29" t="str">
        <f t="shared" si="114"/>
        <v>nvt</v>
      </c>
      <c r="FJ29" t="str">
        <f t="shared" si="115"/>
        <v>nvt</v>
      </c>
      <c r="FK29" t="str">
        <f t="shared" si="116"/>
        <v>nvt</v>
      </c>
      <c r="FL29" t="str">
        <f t="shared" si="117"/>
        <v>nvt</v>
      </c>
      <c r="FM29" t="str">
        <f t="shared" si="118"/>
        <v/>
      </c>
      <c r="FN29" t="str">
        <f>IF(ISERROR(VLOOKUP(FM29,STAPELING!I:AO,FN$1,0)),"N",VLOOKUP(FM29,STAPELING!I:AO,FN$1,0))</f>
        <v>J</v>
      </c>
      <c r="FO29" t="str">
        <f t="shared" si="119"/>
        <v>nvt</v>
      </c>
      <c r="FP29" t="str">
        <f t="shared" si="19"/>
        <v>nvt</v>
      </c>
      <c r="FQ29" t="str">
        <f t="shared" si="20"/>
        <v>nvt</v>
      </c>
      <c r="FR29" t="str">
        <f t="shared" si="21"/>
        <v>nvt</v>
      </c>
      <c r="FS29" t="str">
        <f t="shared" si="22"/>
        <v>nvt</v>
      </c>
      <c r="FT29" t="str">
        <f t="shared" si="23"/>
        <v>nvt</v>
      </c>
      <c r="FU29" t="str">
        <f t="shared" si="24"/>
        <v>nvt</v>
      </c>
      <c r="FV29" t="str">
        <f t="shared" si="25"/>
        <v>nvt</v>
      </c>
      <c r="FW29" t="str">
        <f t="shared" si="26"/>
        <v>nvt</v>
      </c>
      <c r="FX29" t="str">
        <f t="shared" si="27"/>
        <v>nvt</v>
      </c>
      <c r="FY29" t="str">
        <f t="shared" si="28"/>
        <v>nvt</v>
      </c>
      <c r="FZ29" t="str">
        <f t="shared" si="29"/>
        <v>nvt</v>
      </c>
      <c r="GA29" t="str">
        <f t="shared" si="30"/>
        <v>nvt</v>
      </c>
      <c r="GB29" t="str">
        <f>IF($EJ29&gt;2,IF(FO29="","zwart",VLOOKUP(FO29,STAPELING!J:AA,GB$1,0)),"nvt")</f>
        <v>nvt</v>
      </c>
      <c r="GC29" t="str">
        <f t="shared" si="120"/>
        <v>nvt</v>
      </c>
      <c r="GD29" t="str">
        <f t="shared" si="121"/>
        <v>nvt</v>
      </c>
      <c r="GE29" t="str">
        <f t="shared" si="122"/>
        <v>nvt</v>
      </c>
      <c r="GF29" t="str">
        <f t="shared" si="123"/>
        <v>nvt</v>
      </c>
      <c r="GG29" t="str">
        <f t="shared" si="124"/>
        <v>nvt</v>
      </c>
      <c r="GH29" t="str">
        <f t="shared" si="125"/>
        <v>nvt</v>
      </c>
      <c r="GI29" t="str">
        <f t="shared" si="126"/>
        <v>nvt</v>
      </c>
      <c r="GJ29" t="str">
        <f t="shared" si="127"/>
        <v>nvt</v>
      </c>
      <c r="GK29" t="str">
        <f t="shared" si="37"/>
        <v>nvt</v>
      </c>
      <c r="GL29" t="str">
        <f t="shared" si="38"/>
        <v>nvt</v>
      </c>
      <c r="GM29" t="str">
        <f t="shared" si="39"/>
        <v>nvt</v>
      </c>
      <c r="GN29" t="str">
        <f t="shared" si="40"/>
        <v>nvt</v>
      </c>
      <c r="GO29" t="str">
        <f t="shared" si="41"/>
        <v>nvt</v>
      </c>
      <c r="GP29" t="str">
        <f t="shared" si="42"/>
        <v>nvt</v>
      </c>
      <c r="GQ29" t="str">
        <f t="shared" si="43"/>
        <v>nvt</v>
      </c>
      <c r="GR29" t="str">
        <f t="shared" si="44"/>
        <v>nvt</v>
      </c>
      <c r="GS29" t="str">
        <f t="shared" si="45"/>
        <v>nvt</v>
      </c>
      <c r="GT29" t="str">
        <f t="shared" si="46"/>
        <v>nvt</v>
      </c>
      <c r="GU29" t="str">
        <f t="shared" si="47"/>
        <v>nvt</v>
      </c>
      <c r="GV29" t="str">
        <f t="shared" si="48"/>
        <v>nvt</v>
      </c>
      <c r="GW29" t="str">
        <f>IF($EJ29&gt;2,IF(GJ29="","zwart",VLOOKUP(GJ29,STAPELING!AB:AJ,GW$1,0)),"nvt")</f>
        <v>nvt</v>
      </c>
      <c r="GX29" t="str">
        <f t="shared" si="128"/>
        <v>nvt</v>
      </c>
      <c r="GY29" t="str">
        <f t="shared" si="129"/>
        <v>nvt</v>
      </c>
      <c r="GZ29" t="str">
        <f t="shared" si="130"/>
        <v>nvt</v>
      </c>
      <c r="HA29" t="str">
        <f t="shared" si="131"/>
        <v>nvt</v>
      </c>
      <c r="HB29" t="str">
        <f t="shared" si="132"/>
        <v>nvt</v>
      </c>
      <c r="HC29" t="str">
        <f t="shared" si="133"/>
        <v>nvt</v>
      </c>
      <c r="HD29" t="str">
        <f t="shared" si="134"/>
        <v>nvt</v>
      </c>
      <c r="HE29" t="str">
        <f t="shared" si="135"/>
        <v>nvt</v>
      </c>
      <c r="HF29" t="str">
        <f t="shared" si="136"/>
        <v>nvt</v>
      </c>
      <c r="HG29" t="str">
        <f t="shared" si="137"/>
        <v>nvt</v>
      </c>
      <c r="HH29" t="str">
        <f t="shared" si="138"/>
        <v>nvt</v>
      </c>
      <c r="HI29" t="str">
        <f t="shared" si="139"/>
        <v>nvt</v>
      </c>
      <c r="HJ29" t="str">
        <f t="shared" si="140"/>
        <v>nvt</v>
      </c>
      <c r="HK29" t="str">
        <f t="shared" si="141"/>
        <v>nvt</v>
      </c>
      <c r="HL29" t="str">
        <f t="shared" si="142"/>
        <v>nvt</v>
      </c>
      <c r="HM29" t="str">
        <f t="shared" si="60"/>
        <v>nvt</v>
      </c>
      <c r="HN29" t="str">
        <f t="shared" si="61"/>
        <v>nvt</v>
      </c>
      <c r="HO29" t="str">
        <f t="shared" si="62"/>
        <v>nvt</v>
      </c>
      <c r="HP29" t="str">
        <f t="shared" si="63"/>
        <v>nvt</v>
      </c>
      <c r="HQ29" t="str">
        <f t="shared" si="64"/>
        <v>nvt</v>
      </c>
      <c r="HR29" t="str">
        <f t="shared" si="65"/>
        <v>nvt</v>
      </c>
      <c r="HS29" t="str">
        <f t="shared" si="66"/>
        <v>nvt</v>
      </c>
      <c r="HT29" t="str">
        <f t="shared" si="67"/>
        <v>nvt</v>
      </c>
      <c r="HU29" t="str">
        <f t="shared" si="68"/>
        <v>nvt</v>
      </c>
      <c r="HV29" t="str">
        <f t="shared" si="69"/>
        <v>nvt</v>
      </c>
      <c r="HW29" t="str">
        <f t="shared" si="70"/>
        <v>nvt</v>
      </c>
      <c r="HX29" t="str">
        <f t="shared" si="71"/>
        <v>nvt</v>
      </c>
      <c r="HY29" t="str">
        <f>IF($EJ29&gt;2,IF(HL29="","zwart",VLOOKUP(HL29,STAPELING!AK:AN,HY$1,0)),"nvt")</f>
        <v>nvt</v>
      </c>
      <c r="HZ29" t="str">
        <f t="shared" si="143"/>
        <v>nvt</v>
      </c>
      <c r="IA29" t="str">
        <f t="shared" si="144"/>
        <v>nvt</v>
      </c>
      <c r="IB29" t="str">
        <f t="shared" si="145"/>
        <v>nvt</v>
      </c>
      <c r="IC29" t="str">
        <f t="shared" si="146"/>
        <v>nvt</v>
      </c>
      <c r="ID29" t="str">
        <f t="shared" si="147"/>
        <v>nvt</v>
      </c>
      <c r="IE29" t="str">
        <f t="shared" si="148"/>
        <v>nvt</v>
      </c>
      <c r="IF29" t="str">
        <f t="shared" si="149"/>
        <v>nvt</v>
      </c>
      <c r="IG29">
        <f t="shared" si="150"/>
        <v>0</v>
      </c>
      <c r="IH29">
        <f t="shared" si="151"/>
        <v>0</v>
      </c>
      <c r="II29">
        <f t="shared" si="152"/>
        <v>0</v>
      </c>
      <c r="IJ29">
        <f t="shared" si="153"/>
        <v>0</v>
      </c>
      <c r="IK29">
        <f t="shared" si="154"/>
        <v>0</v>
      </c>
      <c r="IL29">
        <f t="shared" si="155"/>
        <v>0</v>
      </c>
      <c r="IM29">
        <f t="shared" si="156"/>
        <v>0</v>
      </c>
      <c r="IN29">
        <f t="shared" si="157"/>
        <v>0</v>
      </c>
      <c r="IO29">
        <f t="shared" si="158"/>
        <v>0</v>
      </c>
      <c r="IP29">
        <f t="shared" si="159"/>
        <v>0</v>
      </c>
      <c r="IQ29">
        <f t="shared" si="160"/>
        <v>0</v>
      </c>
      <c r="IR29">
        <f t="shared" si="161"/>
        <v>0</v>
      </c>
      <c r="IS29">
        <f t="shared" si="162"/>
        <v>0</v>
      </c>
      <c r="IT29">
        <f t="shared" si="163"/>
        <v>0</v>
      </c>
      <c r="IU29" t="str">
        <f t="shared" si="164"/>
        <v>N</v>
      </c>
      <c r="IV29" t="str">
        <f t="shared" si="84"/>
        <v>N</v>
      </c>
      <c r="IW29" t="str">
        <f t="shared" si="165"/>
        <v>N</v>
      </c>
    </row>
    <row r="30" spans="1:257" x14ac:dyDescent="0.25">
      <c r="A30" t="str">
        <f>IF(ISERROR(VLOOKUP(E30,E$4:E29,1,0)),"J","N")</f>
        <v>N</v>
      </c>
      <c r="B30" s="8"/>
      <c r="C30" s="8"/>
      <c r="D30" s="25"/>
      <c r="E30" s="25" t="str">
        <f>IF(Invoer!B59="","",Invoer!B59)</f>
        <v/>
      </c>
      <c r="F30" s="25"/>
      <c r="G30" s="25"/>
      <c r="H30" s="25" t="str">
        <f>IF(AND($E30&lt;&gt;"",$A30="J"),Invoer!D59,"")</f>
        <v/>
      </c>
      <c r="I30" s="25"/>
      <c r="J30" s="26"/>
      <c r="K30" s="26" t="str">
        <f>IF(AND($E30&lt;&gt;"",$A30="J"),Invoer!L59,"")</f>
        <v/>
      </c>
      <c r="L30" s="26"/>
      <c r="M30" s="25"/>
      <c r="N30" s="152"/>
      <c r="O30" s="153"/>
      <c r="P30" s="25"/>
      <c r="Q30" s="25"/>
      <c r="R30" s="153"/>
      <c r="S30" s="154"/>
      <c r="T30" s="152"/>
      <c r="U30" s="153"/>
      <c r="V30" s="153"/>
      <c r="W30" s="59" t="str">
        <f>IF(AND($E30&lt;&gt;"",$A30="J",Invoer!R59&lt;&gt;""),VLOOKUP(Invoer!R59,NORM!$F$26:$H$29,3,0),"")</f>
        <v/>
      </c>
      <c r="X30" s="59"/>
      <c r="Y30" s="25" t="str">
        <f t="shared" si="85"/>
        <v/>
      </c>
      <c r="Z30" s="25"/>
      <c r="AA30" s="26" t="str">
        <f t="shared" si="86"/>
        <v/>
      </c>
      <c r="AB30" s="26"/>
      <c r="AC30" s="153"/>
      <c r="AD30" s="153"/>
      <c r="AE30" s="153"/>
      <c r="AF30" s="153"/>
      <c r="AG30" s="153"/>
      <c r="AH30" s="25"/>
      <c r="AI30" s="153"/>
      <c r="AJ30" s="153"/>
      <c r="AK30" s="153"/>
      <c r="AL30" s="153"/>
      <c r="AM30" s="25" t="str">
        <f>IF(AND($E30&lt;&gt;"",$A30="J"),IF(Invoer!X59="Ja","J",IF(Invoer!X59="Nee","N","")),"")</f>
        <v/>
      </c>
      <c r="AN30" s="153"/>
      <c r="AO30" s="153"/>
      <c r="AP30" s="153" t="s">
        <v>311</v>
      </c>
      <c r="AQ30" s="153" t="s">
        <v>311</v>
      </c>
      <c r="AR30" s="153" t="s">
        <v>312</v>
      </c>
      <c r="AS30" s="153" t="s">
        <v>312</v>
      </c>
      <c r="AT30" s="1" t="str">
        <f>IF(AND($E30&lt;&gt;"",$A30="J",Invoer!O59&lt;&gt;""),VLOOKUP(Invoer!O59,NORM!$F$31:$H$38,3,0),"")</f>
        <v/>
      </c>
      <c r="AU30" s="1"/>
      <c r="AV30" s="1" t="str">
        <f>IF(AND($E30&lt;&gt;"",$A30="J"),Invoer!AH59,"")</f>
        <v/>
      </c>
      <c r="AW30" s="1"/>
      <c r="AX30" s="1" t="str">
        <f t="shared" si="87"/>
        <v/>
      </c>
      <c r="AY30" s="1"/>
      <c r="AZ30" s="3" t="str">
        <f t="shared" si="88"/>
        <v/>
      </c>
      <c r="BA30" s="3" t="str">
        <f t="shared" si="89"/>
        <v/>
      </c>
      <c r="BB30" s="3" t="str">
        <f t="shared" si="90"/>
        <v>N</v>
      </c>
      <c r="BC30" s="3" t="str">
        <f t="shared" si="91"/>
        <v>N</v>
      </c>
      <c r="BD30" s="3" t="str">
        <f t="shared" si="92"/>
        <v/>
      </c>
      <c r="BE30" s="3">
        <f t="shared" si="166"/>
        <v>0</v>
      </c>
      <c r="BF30" s="3" t="str">
        <f t="shared" si="93"/>
        <v/>
      </c>
      <c r="BG30" s="3" t="str">
        <f t="shared" si="94"/>
        <v/>
      </c>
      <c r="BH30" s="3" t="str">
        <f t="shared" si="95"/>
        <v>N</v>
      </c>
      <c r="BI30" s="24" t="str">
        <f t="shared" si="96"/>
        <v/>
      </c>
      <c r="BJ30" s="24" t="str">
        <f>IF(ISERROR(VLOOKUP($BD30,LOV_GWSGRP!A:A,1,0)),"N","J")</f>
        <v>N</v>
      </c>
      <c r="BK30" s="24" t="str">
        <f>IF(ISERROR(VLOOKUP($BD30,LOV_GWSGRP!D:D,1,0)),"N","J")</f>
        <v>N</v>
      </c>
      <c r="BL30" s="24" t="str">
        <f>IF(ISERROR(VLOOKUP($BD30,LOV_GWSGRP!G:G,1,0)),"N","J")</f>
        <v>N</v>
      </c>
      <c r="BM30" s="24" t="str">
        <f>IF(ISERROR(VLOOKUP($BD30,LOV_GWSGRP!M:M,1,0)),"N","J")</f>
        <v>N</v>
      </c>
      <c r="BN30" s="24" t="str">
        <f>IF(ISERROR(VLOOKUP($BD30,LOV_GWSGRP!P:P,1,0)),"N","J")</f>
        <v>N</v>
      </c>
      <c r="BO30" s="24" t="str">
        <f>IF(ISERROR(VLOOKUP($BD30,LOV_GWSGRP!S:S,1,0)),"N","J")</f>
        <v>N</v>
      </c>
      <c r="BP30" s="24" t="str">
        <f>IF(ISERROR(VLOOKUP($BD30,LOV_GWSGRP!V:V,1,0)),"N","J")</f>
        <v>N</v>
      </c>
      <c r="BQ30" s="24" t="str">
        <f>IF(ISERROR(VLOOKUP($BD30,LOV_GWSGRP!Y:Y,1,0)),"N","J")</f>
        <v>N</v>
      </c>
      <c r="BR30" s="24" t="str">
        <f>IF(ISERROR(VLOOKUP($BD30,LOV_GWSGRP!AB:AB,1,0)),"N","J")</f>
        <v>N</v>
      </c>
      <c r="BS30" s="24" t="str">
        <f>IF(ISERROR(VLOOKUP($BD30,LOV_GWSGRP!AE:AE,1,0)),"N","J")</f>
        <v>N</v>
      </c>
      <c r="BT30" s="24" t="str">
        <f>IF(ISERROR(VLOOKUP($BD30,LOV_GWSGRP!AH:AH,1,0)),"N","J")</f>
        <v>N</v>
      </c>
      <c r="BU30" s="24" t="str">
        <f>IF(ISERROR(VLOOKUP($BD30,LOV_GWSGRP!CJ:CJ,1,0)),"N","J")</f>
        <v>N</v>
      </c>
      <c r="BV30" s="24" t="str">
        <f>IF(ISERROR(VLOOKUP($BD30,LOV_GWSGRP!AN:AN,1,0)),"N","J")</f>
        <v>N</v>
      </c>
      <c r="BW30" s="24" t="str">
        <f>IF(ISERROR(VLOOKUP($BD30,LOV_GWSGRP!AQ:AQ,1,0)),"N","J")</f>
        <v>N</v>
      </c>
      <c r="BX30" s="24" t="str">
        <f>IF(ISERROR(VLOOKUP($BD30,LOV_GWSGRP!AT:AT,1,0)),"N","J")</f>
        <v>N</v>
      </c>
      <c r="BY30" s="24" t="str">
        <f>IF(ISERROR(VLOOKUP($BD30,LOV_GWSGRP!AW:AW,1,0)),"N","J")</f>
        <v>N</v>
      </c>
      <c r="BZ30" s="24" t="str">
        <f>IF(ISERROR(VLOOKUP($BD30,LOV_GWSGRP!AZ:AZ,1,0)),"N","J")</f>
        <v>N</v>
      </c>
      <c r="CA30" s="24" t="str">
        <f>IF(ISERROR(VLOOKUP($BD30,LOV_GWSGRP!BC:BC,1,0)),"N","J")</f>
        <v>N</v>
      </c>
      <c r="CB30" s="24" t="str">
        <f>IF(ISERROR(VLOOKUP($BD30,LOV_GWSGRP!BF:BF,1,0)),"N","J")</f>
        <v>N</v>
      </c>
      <c r="CC30" s="24" t="str">
        <f>IF(ISERROR(VLOOKUP($BD30,LOV_GWSGRP!BI:BI,1,0)),"N","J")</f>
        <v>N</v>
      </c>
      <c r="CD30" s="24" t="str">
        <f>IF(ISERROR(VLOOKUP($BD30,LOV_GWSGRP!J:J,1,0)),"N","J")</f>
        <v>N</v>
      </c>
      <c r="CE30" s="24" t="str">
        <f>IF(ISERROR(VLOOKUP($BD30,LOV_GWSGRP!BL:BL,1,0)),"N","J")</f>
        <v>N</v>
      </c>
      <c r="CF30" s="24"/>
      <c r="CG30" s="24" t="str">
        <f>IF(ISERROR(VLOOKUP($BD30,LOV_GWSGRP!BO:BO,1,0)),"N","J")</f>
        <v>N</v>
      </c>
      <c r="CH30" s="24" t="str">
        <f t="shared" si="97"/>
        <v>N</v>
      </c>
      <c r="CI30" s="24" t="str">
        <f>IF(ISERROR(VLOOKUP($BD30,GEWASCODE_GLMC8!F:F,1,0)),"N","J")</f>
        <v>N</v>
      </c>
      <c r="CJ30" s="24" t="str">
        <f>IF(COUNTIF($CI30:CI30,"J")&gt;0,"N",IF(ISERROR(VLOOKUP($BD30,GEWASCODE_GLMC8!G:G,1,0)),"N","J"))</f>
        <v>N</v>
      </c>
      <c r="CK30" s="24" t="str">
        <f>IF(COUNTIF($CI30:CJ30,"J")&gt;0,"N",IF(ISERROR(VLOOKUP($BD30,GEWASCODE_GLMC8!H:H,1,0)),"N","J"))</f>
        <v>N</v>
      </c>
      <c r="CL30" s="24" t="str">
        <f>IF(COUNTIF($CI30:CK30,"J")&gt;0,"N",IF(ISERROR(VLOOKUP($BD30,GEWASCODE_GLMC8!I:I,1,0)),"N","J"))</f>
        <v>N</v>
      </c>
      <c r="CM30" s="24" t="str">
        <f>IF(COUNTIF($CI30:CL30,"J")&gt;0,"N",IF(ISERROR(VLOOKUP($BD30,GEWASCODE_GLMC8!J:J,1,0)),"N","J"))</f>
        <v>N</v>
      </c>
      <c r="CN30" s="24" t="str">
        <f>IF(COUNTIF($CI30:CM30,"J")&gt;0,"N",IF(ISERROR(VLOOKUP($BD30,GEWASCODE_GLMC8!K:K,1,0)),"N","J"))</f>
        <v>N</v>
      </c>
      <c r="CO30" s="24" t="str">
        <f>IF(COUNTIF($CI30:CN30,"J")&gt;0,"N",IF(ISERROR(VLOOKUP($BD30,GEWASCODE_GLMC8!L:L,1,0)),"N","J"))</f>
        <v>N</v>
      </c>
      <c r="CP30" s="24" t="str">
        <f>IF(COUNTIF($CI30:CO30,"J")&gt;0,"N",IF(ISERROR(VLOOKUP($BD30,GEWASCODE_GLMC8!M:M,1,0)),"N","J"))</f>
        <v>N</v>
      </c>
      <c r="CQ30" s="24" t="str">
        <f>IF(COUNTIF($CI30:CP30,"J")&gt;0,"N",IF(ISERROR(VLOOKUP($BD30,GEWASCODE_GLMC8!N:N,1,0)),"N","J"))</f>
        <v>N</v>
      </c>
      <c r="CR30" s="24" t="str">
        <f>IF(COUNTIF($CI30:CQ30,"J")&gt;0,"N",IF(ISERROR(VLOOKUP($BD30,GEWASCODE_GLMC8!O:O,1,0)),"N","J"))</f>
        <v>N</v>
      </c>
      <c r="CS30" s="24" t="str">
        <f>IF(COUNTIF($CI30:CR30,"J")&gt;0,"N",IF(ISERROR(VLOOKUP($BD30,GEWASCODE_GLMC8!P:P,1,0)),"N","J"))</f>
        <v>N</v>
      </c>
      <c r="CT30" s="24" t="str">
        <f>IF(COUNTIF($CI30:CS30,"J")&gt;0,"N",IF(ISERROR(VLOOKUP($BD30,GEWASCODE_GLMC8!Q:Q,1,0)),"N","J"))</f>
        <v>N</v>
      </c>
      <c r="CU30" s="24" t="str">
        <f>IF(COUNTIF($CI30:CT30,"J")&gt;0,"N",IF(ISERROR(VLOOKUP($BD30,GEWASCODE_GLMC8!R:R,1,0)),"N","J"))</f>
        <v>N</v>
      </c>
      <c r="CV30" s="24" t="str">
        <f>IF(COUNTIF($CI30:CU30,"J")&gt;0,"N",IF(ISERROR(VLOOKUP($BD30,GEWASCODE_GLMC8!S:S,1,0)),"N","J"))</f>
        <v>N</v>
      </c>
      <c r="CW30" s="24" t="str">
        <f>IF(COUNTIF($CI30:CV30,"J")&gt;0,"N",IF(ISERROR(VLOOKUP($BD30,GEWASCODE_GLMC8!T:T,1,0)),"N","J"))</f>
        <v>N</v>
      </c>
      <c r="CX30" s="24" t="str">
        <f>IF(COUNTIF($CI30:CW30,"J")&gt;0,"N",IF(ISERROR(VLOOKUP($BD30,GEWASCODE_GLMC8!U:U,1,0)),"N","J"))</f>
        <v>N</v>
      </c>
      <c r="CY30" s="24" t="str">
        <f>IF(COUNTIF($CI30:CX30,"J")&gt;0,"N",IF(ISERROR(VLOOKUP($BD30,GEWASCODE_GLMC8!V:V,1,0)),"N","J"))</f>
        <v>N</v>
      </c>
      <c r="CZ30" s="24" t="str">
        <f>IF(COUNTIF($CI30:CY30,"J")&gt;0,"N",IF(ISERROR(VLOOKUP($BD30,GEWASCODE_GLMC8!W:W,1,0)),"N","J"))</f>
        <v>N</v>
      </c>
      <c r="DA30" s="24" t="str">
        <f>IF(COUNTIF($CI30:CZ30,"J")&gt;0,"N",IF(ISERROR(VLOOKUP($BD30,GEWASCODE_GLMC8!X:X,1,0)),"N","J"))</f>
        <v>N</v>
      </c>
      <c r="DB30" s="24" t="str">
        <f>IF(COUNTIF($CI30:DA30,"J")&gt;0,"N",IF(ISERROR(VLOOKUP($BD30,GEWASCODE_GLMC8!Y:Y,1,0)),"N","J"))</f>
        <v>N</v>
      </c>
      <c r="DC30" s="24" t="str">
        <f>IF(COUNTIF($CI30:DB30,"J")&gt;0,"N",IF(ISERROR(VLOOKUP($BD30,GEWASCODE_GLMC8!Z:Z,1,0)),"N","J"))</f>
        <v>N</v>
      </c>
      <c r="DD30" s="24" t="str">
        <f t="shared" si="98"/>
        <v>N</v>
      </c>
      <c r="DE30" s="3" t="str">
        <f t="shared" si="1"/>
        <v>N</v>
      </c>
      <c r="DF30" s="3" t="str">
        <f t="shared" si="2"/>
        <v>N</v>
      </c>
      <c r="DG30" s="3" t="str">
        <f t="shared" si="99"/>
        <v>N</v>
      </c>
      <c r="DH30" s="3" t="str">
        <f t="shared" si="100"/>
        <v>N</v>
      </c>
      <c r="DI30" s="3" t="str">
        <f t="shared" si="3"/>
        <v>N</v>
      </c>
      <c r="DJ30" s="3" t="str">
        <f t="shared" si="4"/>
        <v>N</v>
      </c>
      <c r="DK30" s="3">
        <f>0</f>
        <v>0</v>
      </c>
      <c r="DL30" s="3" t="str">
        <f t="shared" si="5"/>
        <v>N</v>
      </c>
      <c r="DM30" s="3" t="str">
        <f t="shared" si="6"/>
        <v>N</v>
      </c>
      <c r="DN30" t="str">
        <f>IF(AND($A30="J",COUNTIFS(activiteiten_perceel,percelen!$AZ30,activiteiten_maatregel_nr,percelen!DN$4,activiteiten_activiteit_voldoet_aan_voorwaarden,"J")&gt;0),DN$4,"")</f>
        <v/>
      </c>
      <c r="DO30" t="str">
        <f>IF(AND($A30="J",COUNTIFS(activiteiten_perceel,percelen!$AZ30,activiteiten_maatregel_nr,percelen!DO$4,activiteiten_activiteit_voldoet_aan_voorwaarden,"J")&gt;0),DO$4,"")</f>
        <v/>
      </c>
      <c r="DP30" t="str">
        <f>IF(AND($A30="J",COUNTIFS(activiteiten_perceel,percelen!$AZ30,activiteiten_maatregel_nr,percelen!DP$4,activiteiten_activiteit_voldoet_aan_voorwaarden,"J")&gt;0),DP$4,"")</f>
        <v/>
      </c>
      <c r="DQ30" t="str">
        <f>IF(AND($A30="J",COUNTIFS(activiteiten_perceel,percelen!$AZ30,activiteiten_maatregel_nr,percelen!DQ$4,activiteiten_activiteit_voldoet_aan_voorwaarden,"J")&gt;0),DQ$4,"")</f>
        <v/>
      </c>
      <c r="DR30" t="str">
        <f>IF(AND($A30="J",COUNTIFS(activiteiten_perceel,percelen!$AZ30,activiteiten_maatregel_nr,percelen!DR$4,activiteiten_activiteit_voldoet_aan_voorwaarden,"J")&gt;0),DR$4,"")</f>
        <v/>
      </c>
      <c r="DS30" t="str">
        <f>IF(AND($A30="J",COUNTIFS(activiteiten_perceel,percelen!$AZ30,activiteiten_maatregel_nr,percelen!DS$4,activiteiten_activiteit_voldoet_aan_voorwaarden,"J")&gt;0),DS$4,"")</f>
        <v/>
      </c>
      <c r="DT30" t="str">
        <f>IF(AND($A30="J",COUNTIFS(activiteiten_perceel,percelen!$AZ30,activiteiten_maatregel_nr,percelen!DT$4,activiteiten_activiteit_voldoet_aan_voorwaarden,"J")&gt;0),DT$4,"")</f>
        <v/>
      </c>
      <c r="DU30" t="str">
        <f>IF(AND($A30="J",COUNTIFS(activiteiten_perceel,percelen!$AZ30,activiteiten_maatregel_nr,percelen!DU$4,activiteiten_activiteit_voldoet_aan_voorwaarden,"J")&gt;0),DU$4,"")</f>
        <v/>
      </c>
      <c r="DV30" t="str">
        <f>IF(AND($A30="J",COUNTIFS(activiteiten_perceel,percelen!$AZ30,activiteiten_maatregel_nr,percelen!DV$4,activiteiten_activiteit_voldoet_aan_voorwaarden,"J")&gt;0),DV$4,"")</f>
        <v/>
      </c>
      <c r="DW30" t="str">
        <f>IF(AND($A30="J",COUNTIFS(activiteiten_perceel,percelen!$AZ30,activiteiten_maatregel_nr,percelen!DW$4,activiteiten_activiteit_voldoet_aan_voorwaarden,"J")&gt;0),DW$4,"")</f>
        <v/>
      </c>
      <c r="DX30" t="str">
        <f>IF(AND($A30="J",COUNTIFS(activiteiten_perceel,percelen!$AZ30,activiteiten_maatregel_nr,percelen!DX$4,activiteiten_activiteit_voldoet_aan_voorwaarden,"J")&gt;0),DX$4,"")</f>
        <v/>
      </c>
      <c r="DY30" t="str">
        <f>IF(AND($A30="J",COUNTIFS(activiteiten_perceel,percelen!$AZ30,activiteiten_maatregel_nr,percelen!DY$4,activiteiten_activiteit_voldoet_aan_voorwaarden,"J")&gt;0),DY$4,"")</f>
        <v/>
      </c>
      <c r="DZ30" t="str">
        <f>IF(AND($A30="J",COUNTIFS(activiteiten_perceel,percelen!$AZ30,activiteiten_maatregel_nr,percelen!DZ$4,activiteiten_activiteit_voldoet_aan_voorwaarden,"J")&gt;0),DZ$4,"")</f>
        <v/>
      </c>
      <c r="EA30" t="str">
        <f>IF(AND($A30="J",COUNTIFS(activiteiten_perceel,percelen!$AZ30,activiteiten_maatregel_nr,percelen!EA$4,activiteiten_activiteit_voldoet_aan_voorwaarden,"J")&gt;0),EA$4,"")</f>
        <v/>
      </c>
      <c r="EB30" t="str">
        <f>IF(AND($A30="J",COUNTIFS(activiteiten_perceel,percelen!$AZ30,activiteiten_maatregel_nr,percelen!EB$4,activiteiten_activiteit_voldoet_aan_voorwaarden,"J")&gt;0),EB$4,"")</f>
        <v/>
      </c>
      <c r="EC30" t="str">
        <f>IF(AND($A30="J",COUNTIFS(activiteiten_perceel,percelen!$AZ30,activiteiten_maatregel_nr,percelen!EC$4,activiteiten_activiteit_voldoet_aan_voorwaarden,"J")&gt;0),EC$4,"")</f>
        <v/>
      </c>
      <c r="ED30" t="str">
        <f>IF(AND($A30="J",COUNTIFS(activiteiten_perceel,percelen!$AZ30,activiteiten_maatregel_nr,percelen!ED$4,activiteiten_activiteit_voldoet_aan_voorwaarden,"J")&gt;0),ED$4,"")</f>
        <v/>
      </c>
      <c r="EE30" t="str">
        <f>IF(AND($A30="J",COUNTIFS(activiteiten_perceel,percelen!$AZ30,activiteiten_maatregel_nr,percelen!EE$4,activiteiten_activiteit_voldoet_aan_voorwaarden,"J")&gt;0),EE$4,"")</f>
        <v/>
      </c>
      <c r="EF30" t="str">
        <f>IF(AND($A30="J",COUNTIFS(activiteiten_perceel,percelen!$AZ30,activiteiten_maatregel_nr,percelen!EF$4,activiteiten_activiteit_voldoet_aan_voorwaarden,"J")&gt;0),EF$4,"")</f>
        <v/>
      </c>
      <c r="EG30" t="str">
        <f>IF(AND($A30="J",COUNTIFS(activiteiten_perceel,percelen!$AZ30,activiteiten_maatregel_nr,percelen!EG$4,activiteiten_activiteit_voldoet_aan_voorwaarden,"J")&gt;0),EG$4,"")</f>
        <v/>
      </c>
      <c r="EH30" t="str">
        <f>IF(AND($A30="J",COUNTIFS(activiteiten_perceel,percelen!$AZ30,activiteiten_maatregel_nr,percelen!EH$4,activiteiten_activiteit_voldoet_aan_voorwaarden,"J")&gt;0),EH$4,"")</f>
        <v/>
      </c>
      <c r="EI30" t="str">
        <f>IF(AND($A30="J",COUNTIFS(activiteiten_perceel,percelen!$AZ30,activiteiten_maatregel_nr,percelen!EI$4,activiteiten_activiteit_voldoet_aan_voorwaarden,"J")&gt;0),EI$4,"")</f>
        <v/>
      </c>
      <c r="EJ30">
        <f t="shared" si="101"/>
        <v>0</v>
      </c>
      <c r="EK30" t="str">
        <f t="shared" si="102"/>
        <v/>
      </c>
      <c r="EL30" t="str">
        <f t="shared" si="7"/>
        <v/>
      </c>
      <c r="EM30" t="str">
        <f t="shared" si="8"/>
        <v/>
      </c>
      <c r="EN30" t="str">
        <f t="shared" si="9"/>
        <v/>
      </c>
      <c r="EO30" t="str">
        <f t="shared" si="10"/>
        <v/>
      </c>
      <c r="EP30" t="str">
        <f t="shared" si="11"/>
        <v/>
      </c>
      <c r="EQ30" t="str">
        <f t="shared" si="12"/>
        <v/>
      </c>
      <c r="ER30" t="str">
        <f t="shared" si="13"/>
        <v/>
      </c>
      <c r="ES30" t="str">
        <f t="shared" si="14"/>
        <v/>
      </c>
      <c r="ET30" t="str">
        <f t="shared" si="15"/>
        <v/>
      </c>
      <c r="EU30" t="str">
        <f t="shared" si="16"/>
        <v/>
      </c>
      <c r="EV30" t="str">
        <f t="shared" si="17"/>
        <v/>
      </c>
      <c r="EW30" t="str">
        <f t="shared" si="103"/>
        <v>nvt</v>
      </c>
      <c r="EX30" t="str">
        <f t="shared" si="104"/>
        <v>nvt</v>
      </c>
      <c r="EY30" t="str">
        <f t="shared" si="105"/>
        <v>nvt</v>
      </c>
      <c r="EZ30" t="str">
        <f t="shared" si="106"/>
        <v>nvt</v>
      </c>
      <c r="FA30" t="str">
        <f t="shared" si="107"/>
        <v>nvt</v>
      </c>
      <c r="FB30" t="str">
        <f t="shared" si="108"/>
        <v>nvt</v>
      </c>
      <c r="FC30" t="str">
        <f t="shared" si="109"/>
        <v>nvt</v>
      </c>
      <c r="FD30" t="str">
        <f t="shared" si="110"/>
        <v>nvt</v>
      </c>
      <c r="FE30" t="str">
        <f>IF($EJ30=2,VLOOKUP(FD30,STAPELING!A:D,FE$1,0),"nvt")</f>
        <v>nvt</v>
      </c>
      <c r="FF30" t="str">
        <f t="shared" si="111"/>
        <v>nvt</v>
      </c>
      <c r="FG30" t="str">
        <f t="shared" si="112"/>
        <v>nvt</v>
      </c>
      <c r="FH30" t="str">
        <f t="shared" si="113"/>
        <v>nvt</v>
      </c>
      <c r="FI30" t="str">
        <f t="shared" si="114"/>
        <v>nvt</v>
      </c>
      <c r="FJ30" t="str">
        <f t="shared" si="115"/>
        <v>nvt</v>
      </c>
      <c r="FK30" t="str">
        <f t="shared" si="116"/>
        <v>nvt</v>
      </c>
      <c r="FL30" t="str">
        <f t="shared" si="117"/>
        <v>nvt</v>
      </c>
      <c r="FM30" t="str">
        <f t="shared" si="118"/>
        <v/>
      </c>
      <c r="FN30" t="str">
        <f>IF(ISERROR(VLOOKUP(FM30,STAPELING!I:AO,FN$1,0)),"N",VLOOKUP(FM30,STAPELING!I:AO,FN$1,0))</f>
        <v>J</v>
      </c>
      <c r="FO30" t="str">
        <f t="shared" si="119"/>
        <v>nvt</v>
      </c>
      <c r="FP30" t="str">
        <f t="shared" si="19"/>
        <v>nvt</v>
      </c>
      <c r="FQ30" t="str">
        <f t="shared" si="20"/>
        <v>nvt</v>
      </c>
      <c r="FR30" t="str">
        <f t="shared" si="21"/>
        <v>nvt</v>
      </c>
      <c r="FS30" t="str">
        <f t="shared" si="22"/>
        <v>nvt</v>
      </c>
      <c r="FT30" t="str">
        <f t="shared" si="23"/>
        <v>nvt</v>
      </c>
      <c r="FU30" t="str">
        <f t="shared" si="24"/>
        <v>nvt</v>
      </c>
      <c r="FV30" t="str">
        <f t="shared" si="25"/>
        <v>nvt</v>
      </c>
      <c r="FW30" t="str">
        <f t="shared" si="26"/>
        <v>nvt</v>
      </c>
      <c r="FX30" t="str">
        <f t="shared" si="27"/>
        <v>nvt</v>
      </c>
      <c r="FY30" t="str">
        <f t="shared" si="28"/>
        <v>nvt</v>
      </c>
      <c r="FZ30" t="str">
        <f t="shared" si="29"/>
        <v>nvt</v>
      </c>
      <c r="GA30" t="str">
        <f t="shared" si="30"/>
        <v>nvt</v>
      </c>
      <c r="GB30" t="str">
        <f>IF($EJ30&gt;2,IF(FO30="","zwart",VLOOKUP(FO30,STAPELING!J:AA,GB$1,0)),"nvt")</f>
        <v>nvt</v>
      </c>
      <c r="GC30" t="str">
        <f t="shared" si="120"/>
        <v>nvt</v>
      </c>
      <c r="GD30" t="str">
        <f t="shared" si="121"/>
        <v>nvt</v>
      </c>
      <c r="GE30" t="str">
        <f t="shared" si="122"/>
        <v>nvt</v>
      </c>
      <c r="GF30" t="str">
        <f t="shared" si="123"/>
        <v>nvt</v>
      </c>
      <c r="GG30" t="str">
        <f t="shared" si="124"/>
        <v>nvt</v>
      </c>
      <c r="GH30" t="str">
        <f t="shared" si="125"/>
        <v>nvt</v>
      </c>
      <c r="GI30" t="str">
        <f t="shared" si="126"/>
        <v>nvt</v>
      </c>
      <c r="GJ30" t="str">
        <f t="shared" si="127"/>
        <v>nvt</v>
      </c>
      <c r="GK30" t="str">
        <f t="shared" si="37"/>
        <v>nvt</v>
      </c>
      <c r="GL30" t="str">
        <f t="shared" si="38"/>
        <v>nvt</v>
      </c>
      <c r="GM30" t="str">
        <f t="shared" si="39"/>
        <v>nvt</v>
      </c>
      <c r="GN30" t="str">
        <f t="shared" si="40"/>
        <v>nvt</v>
      </c>
      <c r="GO30" t="str">
        <f t="shared" si="41"/>
        <v>nvt</v>
      </c>
      <c r="GP30" t="str">
        <f t="shared" si="42"/>
        <v>nvt</v>
      </c>
      <c r="GQ30" t="str">
        <f t="shared" si="43"/>
        <v>nvt</v>
      </c>
      <c r="GR30" t="str">
        <f t="shared" si="44"/>
        <v>nvt</v>
      </c>
      <c r="GS30" t="str">
        <f t="shared" si="45"/>
        <v>nvt</v>
      </c>
      <c r="GT30" t="str">
        <f t="shared" si="46"/>
        <v>nvt</v>
      </c>
      <c r="GU30" t="str">
        <f t="shared" si="47"/>
        <v>nvt</v>
      </c>
      <c r="GV30" t="str">
        <f t="shared" si="48"/>
        <v>nvt</v>
      </c>
      <c r="GW30" t="str">
        <f>IF($EJ30&gt;2,IF(GJ30="","zwart",VLOOKUP(GJ30,STAPELING!AB:AJ,GW$1,0)),"nvt")</f>
        <v>nvt</v>
      </c>
      <c r="GX30" t="str">
        <f t="shared" si="128"/>
        <v>nvt</v>
      </c>
      <c r="GY30" t="str">
        <f t="shared" si="129"/>
        <v>nvt</v>
      </c>
      <c r="GZ30" t="str">
        <f t="shared" si="130"/>
        <v>nvt</v>
      </c>
      <c r="HA30" t="str">
        <f t="shared" si="131"/>
        <v>nvt</v>
      </c>
      <c r="HB30" t="str">
        <f t="shared" si="132"/>
        <v>nvt</v>
      </c>
      <c r="HC30" t="str">
        <f t="shared" si="133"/>
        <v>nvt</v>
      </c>
      <c r="HD30" t="str">
        <f t="shared" si="134"/>
        <v>nvt</v>
      </c>
      <c r="HE30" t="str">
        <f t="shared" si="135"/>
        <v>nvt</v>
      </c>
      <c r="HF30" t="str">
        <f t="shared" si="136"/>
        <v>nvt</v>
      </c>
      <c r="HG30" t="str">
        <f t="shared" si="137"/>
        <v>nvt</v>
      </c>
      <c r="HH30" t="str">
        <f t="shared" si="138"/>
        <v>nvt</v>
      </c>
      <c r="HI30" t="str">
        <f t="shared" si="139"/>
        <v>nvt</v>
      </c>
      <c r="HJ30" t="str">
        <f t="shared" si="140"/>
        <v>nvt</v>
      </c>
      <c r="HK30" t="str">
        <f t="shared" si="141"/>
        <v>nvt</v>
      </c>
      <c r="HL30" t="str">
        <f t="shared" si="142"/>
        <v>nvt</v>
      </c>
      <c r="HM30" t="str">
        <f t="shared" si="60"/>
        <v>nvt</v>
      </c>
      <c r="HN30" t="str">
        <f t="shared" si="61"/>
        <v>nvt</v>
      </c>
      <c r="HO30" t="str">
        <f t="shared" si="62"/>
        <v>nvt</v>
      </c>
      <c r="HP30" t="str">
        <f t="shared" si="63"/>
        <v>nvt</v>
      </c>
      <c r="HQ30" t="str">
        <f t="shared" si="64"/>
        <v>nvt</v>
      </c>
      <c r="HR30" t="str">
        <f t="shared" si="65"/>
        <v>nvt</v>
      </c>
      <c r="HS30" t="str">
        <f t="shared" si="66"/>
        <v>nvt</v>
      </c>
      <c r="HT30" t="str">
        <f t="shared" si="67"/>
        <v>nvt</v>
      </c>
      <c r="HU30" t="str">
        <f t="shared" si="68"/>
        <v>nvt</v>
      </c>
      <c r="HV30" t="str">
        <f t="shared" si="69"/>
        <v>nvt</v>
      </c>
      <c r="HW30" t="str">
        <f t="shared" si="70"/>
        <v>nvt</v>
      </c>
      <c r="HX30" t="str">
        <f t="shared" si="71"/>
        <v>nvt</v>
      </c>
      <c r="HY30" t="str">
        <f>IF($EJ30&gt;2,IF(HL30="","zwart",VLOOKUP(HL30,STAPELING!AK:AN,HY$1,0)),"nvt")</f>
        <v>nvt</v>
      </c>
      <c r="HZ30" t="str">
        <f t="shared" si="143"/>
        <v>nvt</v>
      </c>
      <c r="IA30" t="str">
        <f t="shared" si="144"/>
        <v>nvt</v>
      </c>
      <c r="IB30" t="str">
        <f t="shared" si="145"/>
        <v>nvt</v>
      </c>
      <c r="IC30" t="str">
        <f t="shared" si="146"/>
        <v>nvt</v>
      </c>
      <c r="ID30" t="str">
        <f t="shared" si="147"/>
        <v>nvt</v>
      </c>
      <c r="IE30" t="str">
        <f t="shared" si="148"/>
        <v>nvt</v>
      </c>
      <c r="IF30" t="str">
        <f t="shared" si="149"/>
        <v>nvt</v>
      </c>
      <c r="IG30">
        <f t="shared" si="150"/>
        <v>0</v>
      </c>
      <c r="IH30">
        <f t="shared" si="151"/>
        <v>0</v>
      </c>
      <c r="II30">
        <f t="shared" si="152"/>
        <v>0</v>
      </c>
      <c r="IJ30">
        <f t="shared" si="153"/>
        <v>0</v>
      </c>
      <c r="IK30">
        <f t="shared" si="154"/>
        <v>0</v>
      </c>
      <c r="IL30">
        <f t="shared" si="155"/>
        <v>0</v>
      </c>
      <c r="IM30">
        <f t="shared" si="156"/>
        <v>0</v>
      </c>
      <c r="IN30">
        <f t="shared" si="157"/>
        <v>0</v>
      </c>
      <c r="IO30">
        <f t="shared" si="158"/>
        <v>0</v>
      </c>
      <c r="IP30">
        <f t="shared" si="159"/>
        <v>0</v>
      </c>
      <c r="IQ30">
        <f t="shared" si="160"/>
        <v>0</v>
      </c>
      <c r="IR30">
        <f t="shared" si="161"/>
        <v>0</v>
      </c>
      <c r="IS30">
        <f t="shared" si="162"/>
        <v>0</v>
      </c>
      <c r="IT30">
        <f t="shared" si="163"/>
        <v>0</v>
      </c>
      <c r="IU30" t="str">
        <f t="shared" si="164"/>
        <v>N</v>
      </c>
      <c r="IV30" t="str">
        <f t="shared" si="84"/>
        <v>N</v>
      </c>
      <c r="IW30" t="str">
        <f t="shared" si="165"/>
        <v>N</v>
      </c>
    </row>
    <row r="31" spans="1:257" x14ac:dyDescent="0.25">
      <c r="A31" t="str">
        <f>IF(ISERROR(VLOOKUP(E31,E$4:E30,1,0)),"J","N")</f>
        <v>N</v>
      </c>
      <c r="B31" s="8"/>
      <c r="C31" s="8"/>
      <c r="D31" s="25"/>
      <c r="E31" s="25" t="str">
        <f>IF(Invoer!B60="","",Invoer!B60)</f>
        <v/>
      </c>
      <c r="F31" s="25"/>
      <c r="G31" s="25"/>
      <c r="H31" s="25" t="str">
        <f>IF(AND($E31&lt;&gt;"",$A31="J"),Invoer!D60,"")</f>
        <v/>
      </c>
      <c r="I31" s="25"/>
      <c r="J31" s="26"/>
      <c r="K31" s="26" t="str">
        <f>IF(AND($E31&lt;&gt;"",$A31="J"),Invoer!L60,"")</f>
        <v/>
      </c>
      <c r="L31" s="26"/>
      <c r="M31" s="25"/>
      <c r="N31" s="152"/>
      <c r="O31" s="153"/>
      <c r="P31" s="25"/>
      <c r="Q31" s="25"/>
      <c r="R31" s="153"/>
      <c r="S31" s="154"/>
      <c r="T31" s="152"/>
      <c r="U31" s="153"/>
      <c r="V31" s="153"/>
      <c r="W31" s="59" t="str">
        <f>IF(AND($E31&lt;&gt;"",$A31="J",Invoer!R60&lt;&gt;""),VLOOKUP(Invoer!R60,NORM!$F$26:$H$29,3,0),"")</f>
        <v/>
      </c>
      <c r="X31" s="59"/>
      <c r="Y31" s="25" t="str">
        <f t="shared" si="85"/>
        <v/>
      </c>
      <c r="Z31" s="25"/>
      <c r="AA31" s="26" t="str">
        <f t="shared" si="86"/>
        <v/>
      </c>
      <c r="AB31" s="26"/>
      <c r="AC31" s="153"/>
      <c r="AD31" s="153"/>
      <c r="AE31" s="153"/>
      <c r="AF31" s="153"/>
      <c r="AG31" s="153"/>
      <c r="AH31" s="25"/>
      <c r="AI31" s="153"/>
      <c r="AJ31" s="153"/>
      <c r="AK31" s="153"/>
      <c r="AL31" s="153"/>
      <c r="AM31" s="25" t="str">
        <f>IF(AND($E31&lt;&gt;"",$A31="J"),IF(Invoer!X60="Ja","J",IF(Invoer!X60="Nee","N","")),"")</f>
        <v/>
      </c>
      <c r="AN31" s="153"/>
      <c r="AO31" s="153"/>
      <c r="AP31" s="153" t="s">
        <v>311</v>
      </c>
      <c r="AQ31" s="153" t="s">
        <v>311</v>
      </c>
      <c r="AR31" s="153" t="s">
        <v>312</v>
      </c>
      <c r="AS31" s="153" t="s">
        <v>312</v>
      </c>
      <c r="AT31" s="1" t="str">
        <f>IF(AND($E31&lt;&gt;"",$A31="J",Invoer!O60&lt;&gt;""),VLOOKUP(Invoer!O60,NORM!$F$31:$H$38,3,0),"")</f>
        <v/>
      </c>
      <c r="AU31" s="1"/>
      <c r="AV31" s="1" t="str">
        <f>IF(AND($E31&lt;&gt;"",$A31="J"),Invoer!AH60,"")</f>
        <v/>
      </c>
      <c r="AW31" s="1"/>
      <c r="AX31" s="1" t="str">
        <f t="shared" si="87"/>
        <v/>
      </c>
      <c r="AY31" s="1"/>
      <c r="AZ31" s="3" t="str">
        <f t="shared" si="88"/>
        <v/>
      </c>
      <c r="BA31" s="3" t="str">
        <f t="shared" si="89"/>
        <v/>
      </c>
      <c r="BB31" s="3" t="str">
        <f t="shared" si="90"/>
        <v>N</v>
      </c>
      <c r="BC31" s="3" t="str">
        <f t="shared" si="91"/>
        <v>N</v>
      </c>
      <c r="BD31" s="3" t="str">
        <f t="shared" si="92"/>
        <v/>
      </c>
      <c r="BE31" s="3">
        <f t="shared" si="166"/>
        <v>0</v>
      </c>
      <c r="BF31" s="3" t="str">
        <f t="shared" si="93"/>
        <v/>
      </c>
      <c r="BG31" s="3" t="str">
        <f t="shared" si="94"/>
        <v/>
      </c>
      <c r="BH31" s="3" t="str">
        <f t="shared" si="95"/>
        <v>N</v>
      </c>
      <c r="BI31" s="24" t="str">
        <f t="shared" si="96"/>
        <v/>
      </c>
      <c r="BJ31" s="24" t="str">
        <f>IF(ISERROR(VLOOKUP($BD31,LOV_GWSGRP!A:A,1,0)),"N","J")</f>
        <v>N</v>
      </c>
      <c r="BK31" s="24" t="str">
        <f>IF(ISERROR(VLOOKUP($BD31,LOV_GWSGRP!D:D,1,0)),"N","J")</f>
        <v>N</v>
      </c>
      <c r="BL31" s="24" t="str">
        <f>IF(ISERROR(VLOOKUP($BD31,LOV_GWSGRP!G:G,1,0)),"N","J")</f>
        <v>N</v>
      </c>
      <c r="BM31" s="24" t="str">
        <f>IF(ISERROR(VLOOKUP($BD31,LOV_GWSGRP!M:M,1,0)),"N","J")</f>
        <v>N</v>
      </c>
      <c r="BN31" s="24" t="str">
        <f>IF(ISERROR(VLOOKUP($BD31,LOV_GWSGRP!P:P,1,0)),"N","J")</f>
        <v>N</v>
      </c>
      <c r="BO31" s="24" t="str">
        <f>IF(ISERROR(VLOOKUP($BD31,LOV_GWSGRP!S:S,1,0)),"N","J")</f>
        <v>N</v>
      </c>
      <c r="BP31" s="24" t="str">
        <f>IF(ISERROR(VLOOKUP($BD31,LOV_GWSGRP!V:V,1,0)),"N","J")</f>
        <v>N</v>
      </c>
      <c r="BQ31" s="24" t="str">
        <f>IF(ISERROR(VLOOKUP($BD31,LOV_GWSGRP!Y:Y,1,0)),"N","J")</f>
        <v>N</v>
      </c>
      <c r="BR31" s="24" t="str">
        <f>IF(ISERROR(VLOOKUP($BD31,LOV_GWSGRP!AB:AB,1,0)),"N","J")</f>
        <v>N</v>
      </c>
      <c r="BS31" s="24" t="str">
        <f>IF(ISERROR(VLOOKUP($BD31,LOV_GWSGRP!AE:AE,1,0)),"N","J")</f>
        <v>N</v>
      </c>
      <c r="BT31" s="24" t="str">
        <f>IF(ISERROR(VLOOKUP($BD31,LOV_GWSGRP!AH:AH,1,0)),"N","J")</f>
        <v>N</v>
      </c>
      <c r="BU31" s="24" t="str">
        <f>IF(ISERROR(VLOOKUP($BD31,LOV_GWSGRP!CJ:CJ,1,0)),"N","J")</f>
        <v>N</v>
      </c>
      <c r="BV31" s="24" t="str">
        <f>IF(ISERROR(VLOOKUP($BD31,LOV_GWSGRP!AN:AN,1,0)),"N","J")</f>
        <v>N</v>
      </c>
      <c r="BW31" s="24" t="str">
        <f>IF(ISERROR(VLOOKUP($BD31,LOV_GWSGRP!AQ:AQ,1,0)),"N","J")</f>
        <v>N</v>
      </c>
      <c r="BX31" s="24" t="str">
        <f>IF(ISERROR(VLOOKUP($BD31,LOV_GWSGRP!AT:AT,1,0)),"N","J")</f>
        <v>N</v>
      </c>
      <c r="BY31" s="24" t="str">
        <f>IF(ISERROR(VLOOKUP($BD31,LOV_GWSGRP!AW:AW,1,0)),"N","J")</f>
        <v>N</v>
      </c>
      <c r="BZ31" s="24" t="str">
        <f>IF(ISERROR(VLOOKUP($BD31,LOV_GWSGRP!AZ:AZ,1,0)),"N","J")</f>
        <v>N</v>
      </c>
      <c r="CA31" s="24" t="str">
        <f>IF(ISERROR(VLOOKUP($BD31,LOV_GWSGRP!BC:BC,1,0)),"N","J")</f>
        <v>N</v>
      </c>
      <c r="CB31" s="24" t="str">
        <f>IF(ISERROR(VLOOKUP($BD31,LOV_GWSGRP!BF:BF,1,0)),"N","J")</f>
        <v>N</v>
      </c>
      <c r="CC31" s="24" t="str">
        <f>IF(ISERROR(VLOOKUP($BD31,LOV_GWSGRP!BI:BI,1,0)),"N","J")</f>
        <v>N</v>
      </c>
      <c r="CD31" s="24" t="str">
        <f>IF(ISERROR(VLOOKUP($BD31,LOV_GWSGRP!J:J,1,0)),"N","J")</f>
        <v>N</v>
      </c>
      <c r="CE31" s="24" t="str">
        <f>IF(ISERROR(VLOOKUP($BD31,LOV_GWSGRP!BL:BL,1,0)),"N","J")</f>
        <v>N</v>
      </c>
      <c r="CF31" s="24"/>
      <c r="CG31" s="24" t="str">
        <f>IF(ISERROR(VLOOKUP($BD31,LOV_GWSGRP!BO:BO,1,0)),"N","J")</f>
        <v>N</v>
      </c>
      <c r="CH31" s="24" t="str">
        <f t="shared" si="97"/>
        <v>N</v>
      </c>
      <c r="CI31" s="24" t="str">
        <f>IF(ISERROR(VLOOKUP($BD31,GEWASCODE_GLMC8!F:F,1,0)),"N","J")</f>
        <v>N</v>
      </c>
      <c r="CJ31" s="24" t="str">
        <f>IF(COUNTIF($CI31:CI31,"J")&gt;0,"N",IF(ISERROR(VLOOKUP($BD31,GEWASCODE_GLMC8!G:G,1,0)),"N","J"))</f>
        <v>N</v>
      </c>
      <c r="CK31" s="24" t="str">
        <f>IF(COUNTIF($CI31:CJ31,"J")&gt;0,"N",IF(ISERROR(VLOOKUP($BD31,GEWASCODE_GLMC8!H:H,1,0)),"N","J"))</f>
        <v>N</v>
      </c>
      <c r="CL31" s="24" t="str">
        <f>IF(COUNTIF($CI31:CK31,"J")&gt;0,"N",IF(ISERROR(VLOOKUP($BD31,GEWASCODE_GLMC8!I:I,1,0)),"N","J"))</f>
        <v>N</v>
      </c>
      <c r="CM31" s="24" t="str">
        <f>IF(COUNTIF($CI31:CL31,"J")&gt;0,"N",IF(ISERROR(VLOOKUP($BD31,GEWASCODE_GLMC8!J:J,1,0)),"N","J"))</f>
        <v>N</v>
      </c>
      <c r="CN31" s="24" t="str">
        <f>IF(COUNTIF($CI31:CM31,"J")&gt;0,"N",IF(ISERROR(VLOOKUP($BD31,GEWASCODE_GLMC8!K:K,1,0)),"N","J"))</f>
        <v>N</v>
      </c>
      <c r="CO31" s="24" t="str">
        <f>IF(COUNTIF($CI31:CN31,"J")&gt;0,"N",IF(ISERROR(VLOOKUP($BD31,GEWASCODE_GLMC8!L:L,1,0)),"N","J"))</f>
        <v>N</v>
      </c>
      <c r="CP31" s="24" t="str">
        <f>IF(COUNTIF($CI31:CO31,"J")&gt;0,"N",IF(ISERROR(VLOOKUP($BD31,GEWASCODE_GLMC8!M:M,1,0)),"N","J"))</f>
        <v>N</v>
      </c>
      <c r="CQ31" s="24" t="str">
        <f>IF(COUNTIF($CI31:CP31,"J")&gt;0,"N",IF(ISERROR(VLOOKUP($BD31,GEWASCODE_GLMC8!N:N,1,0)),"N","J"))</f>
        <v>N</v>
      </c>
      <c r="CR31" s="24" t="str">
        <f>IF(COUNTIF($CI31:CQ31,"J")&gt;0,"N",IF(ISERROR(VLOOKUP($BD31,GEWASCODE_GLMC8!O:O,1,0)),"N","J"))</f>
        <v>N</v>
      </c>
      <c r="CS31" s="24" t="str">
        <f>IF(COUNTIF($CI31:CR31,"J")&gt;0,"N",IF(ISERROR(VLOOKUP($BD31,GEWASCODE_GLMC8!P:P,1,0)),"N","J"))</f>
        <v>N</v>
      </c>
      <c r="CT31" s="24" t="str">
        <f>IF(COUNTIF($CI31:CS31,"J")&gt;0,"N",IF(ISERROR(VLOOKUP($BD31,GEWASCODE_GLMC8!Q:Q,1,0)),"N","J"))</f>
        <v>N</v>
      </c>
      <c r="CU31" s="24" t="str">
        <f>IF(COUNTIF($CI31:CT31,"J")&gt;0,"N",IF(ISERROR(VLOOKUP($BD31,GEWASCODE_GLMC8!R:R,1,0)),"N","J"))</f>
        <v>N</v>
      </c>
      <c r="CV31" s="24" t="str">
        <f>IF(COUNTIF($CI31:CU31,"J")&gt;0,"N",IF(ISERROR(VLOOKUP($BD31,GEWASCODE_GLMC8!S:S,1,0)),"N","J"))</f>
        <v>N</v>
      </c>
      <c r="CW31" s="24" t="str">
        <f>IF(COUNTIF($CI31:CV31,"J")&gt;0,"N",IF(ISERROR(VLOOKUP($BD31,GEWASCODE_GLMC8!T:T,1,0)),"N","J"))</f>
        <v>N</v>
      </c>
      <c r="CX31" s="24" t="str">
        <f>IF(COUNTIF($CI31:CW31,"J")&gt;0,"N",IF(ISERROR(VLOOKUP($BD31,GEWASCODE_GLMC8!U:U,1,0)),"N","J"))</f>
        <v>N</v>
      </c>
      <c r="CY31" s="24" t="str">
        <f>IF(COUNTIF($CI31:CX31,"J")&gt;0,"N",IF(ISERROR(VLOOKUP($BD31,GEWASCODE_GLMC8!V:V,1,0)),"N","J"))</f>
        <v>N</v>
      </c>
      <c r="CZ31" s="24" t="str">
        <f>IF(COUNTIF($CI31:CY31,"J")&gt;0,"N",IF(ISERROR(VLOOKUP($BD31,GEWASCODE_GLMC8!W:W,1,0)),"N","J"))</f>
        <v>N</v>
      </c>
      <c r="DA31" s="24" t="str">
        <f>IF(COUNTIF($CI31:CZ31,"J")&gt;0,"N",IF(ISERROR(VLOOKUP($BD31,GEWASCODE_GLMC8!X:X,1,0)),"N","J"))</f>
        <v>N</v>
      </c>
      <c r="DB31" s="24" t="str">
        <f>IF(COUNTIF($CI31:DA31,"J")&gt;0,"N",IF(ISERROR(VLOOKUP($BD31,GEWASCODE_GLMC8!Y:Y,1,0)),"N","J"))</f>
        <v>N</v>
      </c>
      <c r="DC31" s="24" t="str">
        <f>IF(COUNTIF($CI31:DB31,"J")&gt;0,"N",IF(ISERROR(VLOOKUP($BD31,GEWASCODE_GLMC8!Z:Z,1,0)),"N","J"))</f>
        <v>N</v>
      </c>
      <c r="DD31" s="24" t="str">
        <f t="shared" si="98"/>
        <v>N</v>
      </c>
      <c r="DE31" s="3" t="str">
        <f t="shared" si="1"/>
        <v>N</v>
      </c>
      <c r="DF31" s="3" t="str">
        <f t="shared" si="2"/>
        <v>N</v>
      </c>
      <c r="DG31" s="3" t="str">
        <f t="shared" si="99"/>
        <v>N</v>
      </c>
      <c r="DH31" s="3" t="str">
        <f t="shared" si="100"/>
        <v>N</v>
      </c>
      <c r="DI31" s="3" t="str">
        <f t="shared" si="3"/>
        <v>N</v>
      </c>
      <c r="DJ31" s="3" t="str">
        <f t="shared" si="4"/>
        <v>N</v>
      </c>
      <c r="DK31" s="3">
        <f>0</f>
        <v>0</v>
      </c>
      <c r="DL31" s="3" t="str">
        <f t="shared" si="5"/>
        <v>N</v>
      </c>
      <c r="DM31" s="3" t="str">
        <f t="shared" si="6"/>
        <v>N</v>
      </c>
      <c r="DN31" t="str">
        <f>IF(AND($A31="J",COUNTIFS(activiteiten_perceel,percelen!$AZ31,activiteiten_maatregel_nr,percelen!DN$4,activiteiten_activiteit_voldoet_aan_voorwaarden,"J")&gt;0),DN$4,"")</f>
        <v/>
      </c>
      <c r="DO31" t="str">
        <f>IF(AND($A31="J",COUNTIFS(activiteiten_perceel,percelen!$AZ31,activiteiten_maatregel_nr,percelen!DO$4,activiteiten_activiteit_voldoet_aan_voorwaarden,"J")&gt;0),DO$4,"")</f>
        <v/>
      </c>
      <c r="DP31" t="str">
        <f>IF(AND($A31="J",COUNTIFS(activiteiten_perceel,percelen!$AZ31,activiteiten_maatregel_nr,percelen!DP$4,activiteiten_activiteit_voldoet_aan_voorwaarden,"J")&gt;0),DP$4,"")</f>
        <v/>
      </c>
      <c r="DQ31" t="str">
        <f>IF(AND($A31="J",COUNTIFS(activiteiten_perceel,percelen!$AZ31,activiteiten_maatregel_nr,percelen!DQ$4,activiteiten_activiteit_voldoet_aan_voorwaarden,"J")&gt;0),DQ$4,"")</f>
        <v/>
      </c>
      <c r="DR31" t="str">
        <f>IF(AND($A31="J",COUNTIFS(activiteiten_perceel,percelen!$AZ31,activiteiten_maatregel_nr,percelen!DR$4,activiteiten_activiteit_voldoet_aan_voorwaarden,"J")&gt;0),DR$4,"")</f>
        <v/>
      </c>
      <c r="DS31" t="str">
        <f>IF(AND($A31="J",COUNTIFS(activiteiten_perceel,percelen!$AZ31,activiteiten_maatregel_nr,percelen!DS$4,activiteiten_activiteit_voldoet_aan_voorwaarden,"J")&gt;0),DS$4,"")</f>
        <v/>
      </c>
      <c r="DT31" t="str">
        <f>IF(AND($A31="J",COUNTIFS(activiteiten_perceel,percelen!$AZ31,activiteiten_maatregel_nr,percelen!DT$4,activiteiten_activiteit_voldoet_aan_voorwaarden,"J")&gt;0),DT$4,"")</f>
        <v/>
      </c>
      <c r="DU31" t="str">
        <f>IF(AND($A31="J",COUNTIFS(activiteiten_perceel,percelen!$AZ31,activiteiten_maatregel_nr,percelen!DU$4,activiteiten_activiteit_voldoet_aan_voorwaarden,"J")&gt;0),DU$4,"")</f>
        <v/>
      </c>
      <c r="DV31" t="str">
        <f>IF(AND($A31="J",COUNTIFS(activiteiten_perceel,percelen!$AZ31,activiteiten_maatregel_nr,percelen!DV$4,activiteiten_activiteit_voldoet_aan_voorwaarden,"J")&gt;0),DV$4,"")</f>
        <v/>
      </c>
      <c r="DW31" t="str">
        <f>IF(AND($A31="J",COUNTIFS(activiteiten_perceel,percelen!$AZ31,activiteiten_maatregel_nr,percelen!DW$4,activiteiten_activiteit_voldoet_aan_voorwaarden,"J")&gt;0),DW$4,"")</f>
        <v/>
      </c>
      <c r="DX31" t="str">
        <f>IF(AND($A31="J",COUNTIFS(activiteiten_perceel,percelen!$AZ31,activiteiten_maatregel_nr,percelen!DX$4,activiteiten_activiteit_voldoet_aan_voorwaarden,"J")&gt;0),DX$4,"")</f>
        <v/>
      </c>
      <c r="DY31" t="str">
        <f>IF(AND($A31="J",COUNTIFS(activiteiten_perceel,percelen!$AZ31,activiteiten_maatregel_nr,percelen!DY$4,activiteiten_activiteit_voldoet_aan_voorwaarden,"J")&gt;0),DY$4,"")</f>
        <v/>
      </c>
      <c r="DZ31" t="str">
        <f>IF(AND($A31="J",COUNTIFS(activiteiten_perceel,percelen!$AZ31,activiteiten_maatregel_nr,percelen!DZ$4,activiteiten_activiteit_voldoet_aan_voorwaarden,"J")&gt;0),DZ$4,"")</f>
        <v/>
      </c>
      <c r="EA31" t="str">
        <f>IF(AND($A31="J",COUNTIFS(activiteiten_perceel,percelen!$AZ31,activiteiten_maatregel_nr,percelen!EA$4,activiteiten_activiteit_voldoet_aan_voorwaarden,"J")&gt;0),EA$4,"")</f>
        <v/>
      </c>
      <c r="EB31" t="str">
        <f>IF(AND($A31="J",COUNTIFS(activiteiten_perceel,percelen!$AZ31,activiteiten_maatregel_nr,percelen!EB$4,activiteiten_activiteit_voldoet_aan_voorwaarden,"J")&gt;0),EB$4,"")</f>
        <v/>
      </c>
      <c r="EC31" t="str">
        <f>IF(AND($A31="J",COUNTIFS(activiteiten_perceel,percelen!$AZ31,activiteiten_maatregel_nr,percelen!EC$4,activiteiten_activiteit_voldoet_aan_voorwaarden,"J")&gt;0),EC$4,"")</f>
        <v/>
      </c>
      <c r="ED31" t="str">
        <f>IF(AND($A31="J",COUNTIFS(activiteiten_perceel,percelen!$AZ31,activiteiten_maatregel_nr,percelen!ED$4,activiteiten_activiteit_voldoet_aan_voorwaarden,"J")&gt;0),ED$4,"")</f>
        <v/>
      </c>
      <c r="EE31" t="str">
        <f>IF(AND($A31="J",COUNTIFS(activiteiten_perceel,percelen!$AZ31,activiteiten_maatregel_nr,percelen!EE$4,activiteiten_activiteit_voldoet_aan_voorwaarden,"J")&gt;0),EE$4,"")</f>
        <v/>
      </c>
      <c r="EF31" t="str">
        <f>IF(AND($A31="J",COUNTIFS(activiteiten_perceel,percelen!$AZ31,activiteiten_maatregel_nr,percelen!EF$4,activiteiten_activiteit_voldoet_aan_voorwaarden,"J")&gt;0),EF$4,"")</f>
        <v/>
      </c>
      <c r="EG31" t="str">
        <f>IF(AND($A31="J",COUNTIFS(activiteiten_perceel,percelen!$AZ31,activiteiten_maatregel_nr,percelen!EG$4,activiteiten_activiteit_voldoet_aan_voorwaarden,"J")&gt;0),EG$4,"")</f>
        <v/>
      </c>
      <c r="EH31" t="str">
        <f>IF(AND($A31="J",COUNTIFS(activiteiten_perceel,percelen!$AZ31,activiteiten_maatregel_nr,percelen!EH$4,activiteiten_activiteit_voldoet_aan_voorwaarden,"J")&gt;0),EH$4,"")</f>
        <v/>
      </c>
      <c r="EI31" t="str">
        <f>IF(AND($A31="J",COUNTIFS(activiteiten_perceel,percelen!$AZ31,activiteiten_maatregel_nr,percelen!EI$4,activiteiten_activiteit_voldoet_aan_voorwaarden,"J")&gt;0),EI$4,"")</f>
        <v/>
      </c>
      <c r="EJ31">
        <f t="shared" si="101"/>
        <v>0</v>
      </c>
      <c r="EK31" t="str">
        <f t="shared" si="102"/>
        <v/>
      </c>
      <c r="EL31" t="str">
        <f t="shared" si="7"/>
        <v/>
      </c>
      <c r="EM31" t="str">
        <f t="shared" si="8"/>
        <v/>
      </c>
      <c r="EN31" t="str">
        <f t="shared" si="9"/>
        <v/>
      </c>
      <c r="EO31" t="str">
        <f t="shared" si="10"/>
        <v/>
      </c>
      <c r="EP31" t="str">
        <f t="shared" si="11"/>
        <v/>
      </c>
      <c r="EQ31" t="str">
        <f t="shared" si="12"/>
        <v/>
      </c>
      <c r="ER31" t="str">
        <f t="shared" si="13"/>
        <v/>
      </c>
      <c r="ES31" t="str">
        <f t="shared" si="14"/>
        <v/>
      </c>
      <c r="ET31" t="str">
        <f t="shared" si="15"/>
        <v/>
      </c>
      <c r="EU31" t="str">
        <f t="shared" si="16"/>
        <v/>
      </c>
      <c r="EV31" t="str">
        <f t="shared" si="17"/>
        <v/>
      </c>
      <c r="EW31" t="str">
        <f t="shared" si="103"/>
        <v>nvt</v>
      </c>
      <c r="EX31" t="str">
        <f t="shared" si="104"/>
        <v>nvt</v>
      </c>
      <c r="EY31" t="str">
        <f t="shared" si="105"/>
        <v>nvt</v>
      </c>
      <c r="EZ31" t="str">
        <f t="shared" si="106"/>
        <v>nvt</v>
      </c>
      <c r="FA31" t="str">
        <f t="shared" si="107"/>
        <v>nvt</v>
      </c>
      <c r="FB31" t="str">
        <f t="shared" si="108"/>
        <v>nvt</v>
      </c>
      <c r="FC31" t="str">
        <f t="shared" si="109"/>
        <v>nvt</v>
      </c>
      <c r="FD31" t="str">
        <f t="shared" si="110"/>
        <v>nvt</v>
      </c>
      <c r="FE31" t="str">
        <f>IF($EJ31=2,VLOOKUP(FD31,STAPELING!A:D,FE$1,0),"nvt")</f>
        <v>nvt</v>
      </c>
      <c r="FF31" t="str">
        <f t="shared" si="111"/>
        <v>nvt</v>
      </c>
      <c r="FG31" t="str">
        <f t="shared" si="112"/>
        <v>nvt</v>
      </c>
      <c r="FH31" t="str">
        <f t="shared" si="113"/>
        <v>nvt</v>
      </c>
      <c r="FI31" t="str">
        <f t="shared" si="114"/>
        <v>nvt</v>
      </c>
      <c r="FJ31" t="str">
        <f t="shared" si="115"/>
        <v>nvt</v>
      </c>
      <c r="FK31" t="str">
        <f t="shared" si="116"/>
        <v>nvt</v>
      </c>
      <c r="FL31" t="str">
        <f t="shared" si="117"/>
        <v>nvt</v>
      </c>
      <c r="FM31" t="str">
        <f t="shared" si="118"/>
        <v/>
      </c>
      <c r="FN31" t="str">
        <f>IF(ISERROR(VLOOKUP(FM31,STAPELING!I:AO,FN$1,0)),"N",VLOOKUP(FM31,STAPELING!I:AO,FN$1,0))</f>
        <v>J</v>
      </c>
      <c r="FO31" t="str">
        <f t="shared" si="119"/>
        <v>nvt</v>
      </c>
      <c r="FP31" t="str">
        <f t="shared" si="19"/>
        <v>nvt</v>
      </c>
      <c r="FQ31" t="str">
        <f t="shared" si="20"/>
        <v>nvt</v>
      </c>
      <c r="FR31" t="str">
        <f t="shared" si="21"/>
        <v>nvt</v>
      </c>
      <c r="FS31" t="str">
        <f t="shared" si="22"/>
        <v>nvt</v>
      </c>
      <c r="FT31" t="str">
        <f t="shared" si="23"/>
        <v>nvt</v>
      </c>
      <c r="FU31" t="str">
        <f t="shared" si="24"/>
        <v>nvt</v>
      </c>
      <c r="FV31" t="str">
        <f t="shared" si="25"/>
        <v>nvt</v>
      </c>
      <c r="FW31" t="str">
        <f t="shared" si="26"/>
        <v>nvt</v>
      </c>
      <c r="FX31" t="str">
        <f t="shared" si="27"/>
        <v>nvt</v>
      </c>
      <c r="FY31" t="str">
        <f t="shared" si="28"/>
        <v>nvt</v>
      </c>
      <c r="FZ31" t="str">
        <f t="shared" si="29"/>
        <v>nvt</v>
      </c>
      <c r="GA31" t="str">
        <f t="shared" si="30"/>
        <v>nvt</v>
      </c>
      <c r="GB31" t="str">
        <f>IF($EJ31&gt;2,IF(FO31="","zwart",VLOOKUP(FO31,STAPELING!J:AA,GB$1,0)),"nvt")</f>
        <v>nvt</v>
      </c>
      <c r="GC31" t="str">
        <f t="shared" si="120"/>
        <v>nvt</v>
      </c>
      <c r="GD31" t="str">
        <f t="shared" si="121"/>
        <v>nvt</v>
      </c>
      <c r="GE31" t="str">
        <f t="shared" si="122"/>
        <v>nvt</v>
      </c>
      <c r="GF31" t="str">
        <f t="shared" si="123"/>
        <v>nvt</v>
      </c>
      <c r="GG31" t="str">
        <f t="shared" si="124"/>
        <v>nvt</v>
      </c>
      <c r="GH31" t="str">
        <f t="shared" si="125"/>
        <v>nvt</v>
      </c>
      <c r="GI31" t="str">
        <f t="shared" si="126"/>
        <v>nvt</v>
      </c>
      <c r="GJ31" t="str">
        <f t="shared" si="127"/>
        <v>nvt</v>
      </c>
      <c r="GK31" t="str">
        <f t="shared" si="37"/>
        <v>nvt</v>
      </c>
      <c r="GL31" t="str">
        <f t="shared" si="38"/>
        <v>nvt</v>
      </c>
      <c r="GM31" t="str">
        <f t="shared" si="39"/>
        <v>nvt</v>
      </c>
      <c r="GN31" t="str">
        <f t="shared" si="40"/>
        <v>nvt</v>
      </c>
      <c r="GO31" t="str">
        <f t="shared" si="41"/>
        <v>nvt</v>
      </c>
      <c r="GP31" t="str">
        <f t="shared" si="42"/>
        <v>nvt</v>
      </c>
      <c r="GQ31" t="str">
        <f t="shared" si="43"/>
        <v>nvt</v>
      </c>
      <c r="GR31" t="str">
        <f t="shared" si="44"/>
        <v>nvt</v>
      </c>
      <c r="GS31" t="str">
        <f t="shared" si="45"/>
        <v>nvt</v>
      </c>
      <c r="GT31" t="str">
        <f t="shared" si="46"/>
        <v>nvt</v>
      </c>
      <c r="GU31" t="str">
        <f t="shared" si="47"/>
        <v>nvt</v>
      </c>
      <c r="GV31" t="str">
        <f t="shared" si="48"/>
        <v>nvt</v>
      </c>
      <c r="GW31" t="str">
        <f>IF($EJ31&gt;2,IF(GJ31="","zwart",VLOOKUP(GJ31,STAPELING!AB:AJ,GW$1,0)),"nvt")</f>
        <v>nvt</v>
      </c>
      <c r="GX31" t="str">
        <f t="shared" si="128"/>
        <v>nvt</v>
      </c>
      <c r="GY31" t="str">
        <f t="shared" si="129"/>
        <v>nvt</v>
      </c>
      <c r="GZ31" t="str">
        <f t="shared" si="130"/>
        <v>nvt</v>
      </c>
      <c r="HA31" t="str">
        <f t="shared" si="131"/>
        <v>nvt</v>
      </c>
      <c r="HB31" t="str">
        <f t="shared" si="132"/>
        <v>nvt</v>
      </c>
      <c r="HC31" t="str">
        <f t="shared" si="133"/>
        <v>nvt</v>
      </c>
      <c r="HD31" t="str">
        <f t="shared" si="134"/>
        <v>nvt</v>
      </c>
      <c r="HE31" t="str">
        <f t="shared" si="135"/>
        <v>nvt</v>
      </c>
      <c r="HF31" t="str">
        <f t="shared" si="136"/>
        <v>nvt</v>
      </c>
      <c r="HG31" t="str">
        <f t="shared" si="137"/>
        <v>nvt</v>
      </c>
      <c r="HH31" t="str">
        <f t="shared" si="138"/>
        <v>nvt</v>
      </c>
      <c r="HI31" t="str">
        <f t="shared" si="139"/>
        <v>nvt</v>
      </c>
      <c r="HJ31" t="str">
        <f t="shared" si="140"/>
        <v>nvt</v>
      </c>
      <c r="HK31" t="str">
        <f t="shared" si="141"/>
        <v>nvt</v>
      </c>
      <c r="HL31" t="str">
        <f t="shared" si="142"/>
        <v>nvt</v>
      </c>
      <c r="HM31" t="str">
        <f t="shared" si="60"/>
        <v>nvt</v>
      </c>
      <c r="HN31" t="str">
        <f t="shared" si="61"/>
        <v>nvt</v>
      </c>
      <c r="HO31" t="str">
        <f t="shared" si="62"/>
        <v>nvt</v>
      </c>
      <c r="HP31" t="str">
        <f t="shared" si="63"/>
        <v>nvt</v>
      </c>
      <c r="HQ31" t="str">
        <f t="shared" si="64"/>
        <v>nvt</v>
      </c>
      <c r="HR31" t="str">
        <f t="shared" si="65"/>
        <v>nvt</v>
      </c>
      <c r="HS31" t="str">
        <f t="shared" si="66"/>
        <v>nvt</v>
      </c>
      <c r="HT31" t="str">
        <f t="shared" si="67"/>
        <v>nvt</v>
      </c>
      <c r="HU31" t="str">
        <f t="shared" si="68"/>
        <v>nvt</v>
      </c>
      <c r="HV31" t="str">
        <f t="shared" si="69"/>
        <v>nvt</v>
      </c>
      <c r="HW31" t="str">
        <f t="shared" si="70"/>
        <v>nvt</v>
      </c>
      <c r="HX31" t="str">
        <f t="shared" si="71"/>
        <v>nvt</v>
      </c>
      <c r="HY31" t="str">
        <f>IF($EJ31&gt;2,IF(HL31="","zwart",VLOOKUP(HL31,STAPELING!AK:AN,HY$1,0)),"nvt")</f>
        <v>nvt</v>
      </c>
      <c r="HZ31" t="str">
        <f t="shared" si="143"/>
        <v>nvt</v>
      </c>
      <c r="IA31" t="str">
        <f t="shared" si="144"/>
        <v>nvt</v>
      </c>
      <c r="IB31" t="str">
        <f t="shared" si="145"/>
        <v>nvt</v>
      </c>
      <c r="IC31" t="str">
        <f t="shared" si="146"/>
        <v>nvt</v>
      </c>
      <c r="ID31" t="str">
        <f t="shared" si="147"/>
        <v>nvt</v>
      </c>
      <c r="IE31" t="str">
        <f t="shared" si="148"/>
        <v>nvt</v>
      </c>
      <c r="IF31" t="str">
        <f t="shared" si="149"/>
        <v>nvt</v>
      </c>
      <c r="IG31">
        <f t="shared" si="150"/>
        <v>0</v>
      </c>
      <c r="IH31">
        <f t="shared" si="151"/>
        <v>0</v>
      </c>
      <c r="II31">
        <f t="shared" si="152"/>
        <v>0</v>
      </c>
      <c r="IJ31">
        <f t="shared" si="153"/>
        <v>0</v>
      </c>
      <c r="IK31">
        <f t="shared" si="154"/>
        <v>0</v>
      </c>
      <c r="IL31">
        <f t="shared" si="155"/>
        <v>0</v>
      </c>
      <c r="IM31">
        <f t="shared" si="156"/>
        <v>0</v>
      </c>
      <c r="IN31">
        <f t="shared" si="157"/>
        <v>0</v>
      </c>
      <c r="IO31">
        <f t="shared" si="158"/>
        <v>0</v>
      </c>
      <c r="IP31">
        <f t="shared" si="159"/>
        <v>0</v>
      </c>
      <c r="IQ31">
        <f t="shared" si="160"/>
        <v>0</v>
      </c>
      <c r="IR31">
        <f t="shared" si="161"/>
        <v>0</v>
      </c>
      <c r="IS31">
        <f t="shared" si="162"/>
        <v>0</v>
      </c>
      <c r="IT31">
        <f t="shared" si="163"/>
        <v>0</v>
      </c>
      <c r="IU31" t="str">
        <f t="shared" si="164"/>
        <v>N</v>
      </c>
      <c r="IV31" t="str">
        <f t="shared" si="84"/>
        <v>N</v>
      </c>
      <c r="IW31" t="str">
        <f t="shared" si="165"/>
        <v>N</v>
      </c>
    </row>
    <row r="32" spans="1:257" x14ac:dyDescent="0.25">
      <c r="A32" t="str">
        <f>IF(ISERROR(VLOOKUP(E32,E$4:E31,1,0)),"J","N")</f>
        <v>N</v>
      </c>
      <c r="B32" s="8"/>
      <c r="C32" s="8"/>
      <c r="D32" s="25"/>
      <c r="E32" s="25" t="str">
        <f>IF(Invoer!B61="","",Invoer!B61)</f>
        <v/>
      </c>
      <c r="F32" s="25"/>
      <c r="G32" s="25"/>
      <c r="H32" s="25" t="str">
        <f>IF(AND($E32&lt;&gt;"",$A32="J"),Invoer!D61,"")</f>
        <v/>
      </c>
      <c r="I32" s="25"/>
      <c r="J32" s="26"/>
      <c r="K32" s="26" t="str">
        <f>IF(AND($E32&lt;&gt;"",$A32="J"),Invoer!L61,"")</f>
        <v/>
      </c>
      <c r="L32" s="26"/>
      <c r="M32" s="25"/>
      <c r="N32" s="152"/>
      <c r="O32" s="153"/>
      <c r="P32" s="25"/>
      <c r="Q32" s="25"/>
      <c r="R32" s="153"/>
      <c r="S32" s="154"/>
      <c r="T32" s="152"/>
      <c r="U32" s="153"/>
      <c r="V32" s="153"/>
      <c r="W32" s="59" t="str">
        <f>IF(AND($E32&lt;&gt;"",$A32="J",Invoer!R61&lt;&gt;""),VLOOKUP(Invoer!R61,NORM!$F$26:$H$29,3,0),"")</f>
        <v/>
      </c>
      <c r="X32" s="59"/>
      <c r="Y32" s="25" t="str">
        <f t="shared" si="85"/>
        <v/>
      </c>
      <c r="Z32" s="25"/>
      <c r="AA32" s="26" t="str">
        <f t="shared" si="86"/>
        <v/>
      </c>
      <c r="AB32" s="26"/>
      <c r="AC32" s="153"/>
      <c r="AD32" s="153"/>
      <c r="AE32" s="153"/>
      <c r="AF32" s="153"/>
      <c r="AG32" s="153"/>
      <c r="AH32" s="25"/>
      <c r="AI32" s="153"/>
      <c r="AJ32" s="153"/>
      <c r="AK32" s="153"/>
      <c r="AL32" s="153"/>
      <c r="AM32" s="25" t="str">
        <f>IF(AND($E32&lt;&gt;"",$A32="J"),IF(Invoer!X61="Ja","J",IF(Invoer!X61="Nee","N","")),"")</f>
        <v/>
      </c>
      <c r="AN32" s="153"/>
      <c r="AO32" s="153"/>
      <c r="AP32" s="153" t="s">
        <v>311</v>
      </c>
      <c r="AQ32" s="153" t="s">
        <v>311</v>
      </c>
      <c r="AR32" s="153" t="s">
        <v>312</v>
      </c>
      <c r="AS32" s="153" t="s">
        <v>312</v>
      </c>
      <c r="AT32" s="1" t="str">
        <f>IF(AND($E32&lt;&gt;"",$A32="J",Invoer!O61&lt;&gt;""),VLOOKUP(Invoer!O61,NORM!$F$31:$H$38,3,0),"")</f>
        <v/>
      </c>
      <c r="AU32" s="1"/>
      <c r="AV32" s="1" t="str">
        <f>IF(AND($E32&lt;&gt;"",$A32="J"),Invoer!AH61,"")</f>
        <v/>
      </c>
      <c r="AW32" s="1"/>
      <c r="AX32" s="1" t="str">
        <f t="shared" si="87"/>
        <v/>
      </c>
      <c r="AY32" s="1"/>
      <c r="AZ32" s="3" t="str">
        <f t="shared" si="88"/>
        <v/>
      </c>
      <c r="BA32" s="3" t="str">
        <f t="shared" si="89"/>
        <v/>
      </c>
      <c r="BB32" s="3" t="str">
        <f t="shared" si="90"/>
        <v>N</v>
      </c>
      <c r="BC32" s="3" t="str">
        <f t="shared" si="91"/>
        <v>N</v>
      </c>
      <c r="BD32" s="3" t="str">
        <f t="shared" si="92"/>
        <v/>
      </c>
      <c r="BE32" s="3">
        <f t="shared" si="166"/>
        <v>0</v>
      </c>
      <c r="BF32" s="3" t="str">
        <f t="shared" si="93"/>
        <v/>
      </c>
      <c r="BG32" s="3" t="str">
        <f t="shared" si="94"/>
        <v/>
      </c>
      <c r="BH32" s="3" t="str">
        <f t="shared" si="95"/>
        <v>N</v>
      </c>
      <c r="BI32" s="24" t="str">
        <f t="shared" si="96"/>
        <v/>
      </c>
      <c r="BJ32" s="24" t="str">
        <f>IF(ISERROR(VLOOKUP($BD32,LOV_GWSGRP!A:A,1,0)),"N","J")</f>
        <v>N</v>
      </c>
      <c r="BK32" s="24" t="str">
        <f>IF(ISERROR(VLOOKUP($BD32,LOV_GWSGRP!D:D,1,0)),"N","J")</f>
        <v>N</v>
      </c>
      <c r="BL32" s="24" t="str">
        <f>IF(ISERROR(VLOOKUP($BD32,LOV_GWSGRP!G:G,1,0)),"N","J")</f>
        <v>N</v>
      </c>
      <c r="BM32" s="24" t="str">
        <f>IF(ISERROR(VLOOKUP($BD32,LOV_GWSGRP!M:M,1,0)),"N","J")</f>
        <v>N</v>
      </c>
      <c r="BN32" s="24" t="str">
        <f>IF(ISERROR(VLOOKUP($BD32,LOV_GWSGRP!P:P,1,0)),"N","J")</f>
        <v>N</v>
      </c>
      <c r="BO32" s="24" t="str">
        <f>IF(ISERROR(VLOOKUP($BD32,LOV_GWSGRP!S:S,1,0)),"N","J")</f>
        <v>N</v>
      </c>
      <c r="BP32" s="24" t="str">
        <f>IF(ISERROR(VLOOKUP($BD32,LOV_GWSGRP!V:V,1,0)),"N","J")</f>
        <v>N</v>
      </c>
      <c r="BQ32" s="24" t="str">
        <f>IF(ISERROR(VLOOKUP($BD32,LOV_GWSGRP!Y:Y,1,0)),"N","J")</f>
        <v>N</v>
      </c>
      <c r="BR32" s="24" t="str">
        <f>IF(ISERROR(VLOOKUP($BD32,LOV_GWSGRP!AB:AB,1,0)),"N","J")</f>
        <v>N</v>
      </c>
      <c r="BS32" s="24" t="str">
        <f>IF(ISERROR(VLOOKUP($BD32,LOV_GWSGRP!AE:AE,1,0)),"N","J")</f>
        <v>N</v>
      </c>
      <c r="BT32" s="24" t="str">
        <f>IF(ISERROR(VLOOKUP($BD32,LOV_GWSGRP!AH:AH,1,0)),"N","J")</f>
        <v>N</v>
      </c>
      <c r="BU32" s="24" t="str">
        <f>IF(ISERROR(VLOOKUP($BD32,LOV_GWSGRP!CJ:CJ,1,0)),"N","J")</f>
        <v>N</v>
      </c>
      <c r="BV32" s="24" t="str">
        <f>IF(ISERROR(VLOOKUP($BD32,LOV_GWSGRP!AN:AN,1,0)),"N","J")</f>
        <v>N</v>
      </c>
      <c r="BW32" s="24" t="str">
        <f>IF(ISERROR(VLOOKUP($BD32,LOV_GWSGRP!AQ:AQ,1,0)),"N","J")</f>
        <v>N</v>
      </c>
      <c r="BX32" s="24" t="str">
        <f>IF(ISERROR(VLOOKUP($BD32,LOV_GWSGRP!AT:AT,1,0)),"N","J")</f>
        <v>N</v>
      </c>
      <c r="BY32" s="24" t="str">
        <f>IF(ISERROR(VLOOKUP($BD32,LOV_GWSGRP!AW:AW,1,0)),"N","J")</f>
        <v>N</v>
      </c>
      <c r="BZ32" s="24" t="str">
        <f>IF(ISERROR(VLOOKUP($BD32,LOV_GWSGRP!AZ:AZ,1,0)),"N","J")</f>
        <v>N</v>
      </c>
      <c r="CA32" s="24" t="str">
        <f>IF(ISERROR(VLOOKUP($BD32,LOV_GWSGRP!BC:BC,1,0)),"N","J")</f>
        <v>N</v>
      </c>
      <c r="CB32" s="24" t="str">
        <f>IF(ISERROR(VLOOKUP($BD32,LOV_GWSGRP!BF:BF,1,0)),"N","J")</f>
        <v>N</v>
      </c>
      <c r="CC32" s="24" t="str">
        <f>IF(ISERROR(VLOOKUP($BD32,LOV_GWSGRP!BI:BI,1,0)),"N","J")</f>
        <v>N</v>
      </c>
      <c r="CD32" s="24" t="str">
        <f>IF(ISERROR(VLOOKUP($BD32,LOV_GWSGRP!J:J,1,0)),"N","J")</f>
        <v>N</v>
      </c>
      <c r="CE32" s="24" t="str">
        <f>IF(ISERROR(VLOOKUP($BD32,LOV_GWSGRP!BL:BL,1,0)),"N","J")</f>
        <v>N</v>
      </c>
      <c r="CF32" s="24"/>
      <c r="CG32" s="24" t="str">
        <f>IF(ISERROR(VLOOKUP($BD32,LOV_GWSGRP!BO:BO,1,0)),"N","J")</f>
        <v>N</v>
      </c>
      <c r="CH32" s="24" t="str">
        <f t="shared" si="97"/>
        <v>N</v>
      </c>
      <c r="CI32" s="24" t="str">
        <f>IF(ISERROR(VLOOKUP($BD32,GEWASCODE_GLMC8!F:F,1,0)),"N","J")</f>
        <v>N</v>
      </c>
      <c r="CJ32" s="24" t="str">
        <f>IF(COUNTIF($CI32:CI32,"J")&gt;0,"N",IF(ISERROR(VLOOKUP($BD32,GEWASCODE_GLMC8!G:G,1,0)),"N","J"))</f>
        <v>N</v>
      </c>
      <c r="CK32" s="24" t="str">
        <f>IF(COUNTIF($CI32:CJ32,"J")&gt;0,"N",IF(ISERROR(VLOOKUP($BD32,GEWASCODE_GLMC8!H:H,1,0)),"N","J"))</f>
        <v>N</v>
      </c>
      <c r="CL32" s="24" t="str">
        <f>IF(COUNTIF($CI32:CK32,"J")&gt;0,"N",IF(ISERROR(VLOOKUP($BD32,GEWASCODE_GLMC8!I:I,1,0)),"N","J"))</f>
        <v>N</v>
      </c>
      <c r="CM32" s="24" t="str">
        <f>IF(COUNTIF($CI32:CL32,"J")&gt;0,"N",IF(ISERROR(VLOOKUP($BD32,GEWASCODE_GLMC8!J:J,1,0)),"N","J"))</f>
        <v>N</v>
      </c>
      <c r="CN32" s="24" t="str">
        <f>IF(COUNTIF($CI32:CM32,"J")&gt;0,"N",IF(ISERROR(VLOOKUP($BD32,GEWASCODE_GLMC8!K:K,1,0)),"N","J"))</f>
        <v>N</v>
      </c>
      <c r="CO32" s="24" t="str">
        <f>IF(COUNTIF($CI32:CN32,"J")&gt;0,"N",IF(ISERROR(VLOOKUP($BD32,GEWASCODE_GLMC8!L:L,1,0)),"N","J"))</f>
        <v>N</v>
      </c>
      <c r="CP32" s="24" t="str">
        <f>IF(COUNTIF($CI32:CO32,"J")&gt;0,"N",IF(ISERROR(VLOOKUP($BD32,GEWASCODE_GLMC8!M:M,1,0)),"N","J"))</f>
        <v>N</v>
      </c>
      <c r="CQ32" s="24" t="str">
        <f>IF(COUNTIF($CI32:CP32,"J")&gt;0,"N",IF(ISERROR(VLOOKUP($BD32,GEWASCODE_GLMC8!N:N,1,0)),"N","J"))</f>
        <v>N</v>
      </c>
      <c r="CR32" s="24" t="str">
        <f>IF(COUNTIF($CI32:CQ32,"J")&gt;0,"N",IF(ISERROR(VLOOKUP($BD32,GEWASCODE_GLMC8!O:O,1,0)),"N","J"))</f>
        <v>N</v>
      </c>
      <c r="CS32" s="24" t="str">
        <f>IF(COUNTIF($CI32:CR32,"J")&gt;0,"N",IF(ISERROR(VLOOKUP($BD32,GEWASCODE_GLMC8!P:P,1,0)),"N","J"))</f>
        <v>N</v>
      </c>
      <c r="CT32" s="24" t="str">
        <f>IF(COUNTIF($CI32:CS32,"J")&gt;0,"N",IF(ISERROR(VLOOKUP($BD32,GEWASCODE_GLMC8!Q:Q,1,0)),"N","J"))</f>
        <v>N</v>
      </c>
      <c r="CU32" s="24" t="str">
        <f>IF(COUNTIF($CI32:CT32,"J")&gt;0,"N",IF(ISERROR(VLOOKUP($BD32,GEWASCODE_GLMC8!R:R,1,0)),"N","J"))</f>
        <v>N</v>
      </c>
      <c r="CV32" s="24" t="str">
        <f>IF(COUNTIF($CI32:CU32,"J")&gt;0,"N",IF(ISERROR(VLOOKUP($BD32,GEWASCODE_GLMC8!S:S,1,0)),"N","J"))</f>
        <v>N</v>
      </c>
      <c r="CW32" s="24" t="str">
        <f>IF(COUNTIF($CI32:CV32,"J")&gt;0,"N",IF(ISERROR(VLOOKUP($BD32,GEWASCODE_GLMC8!T:T,1,0)),"N","J"))</f>
        <v>N</v>
      </c>
      <c r="CX32" s="24" t="str">
        <f>IF(COUNTIF($CI32:CW32,"J")&gt;0,"N",IF(ISERROR(VLOOKUP($BD32,GEWASCODE_GLMC8!U:U,1,0)),"N","J"))</f>
        <v>N</v>
      </c>
      <c r="CY32" s="24" t="str">
        <f>IF(COUNTIF($CI32:CX32,"J")&gt;0,"N",IF(ISERROR(VLOOKUP($BD32,GEWASCODE_GLMC8!V:V,1,0)),"N","J"))</f>
        <v>N</v>
      </c>
      <c r="CZ32" s="24" t="str">
        <f>IF(COUNTIF($CI32:CY32,"J")&gt;0,"N",IF(ISERROR(VLOOKUP($BD32,GEWASCODE_GLMC8!W:W,1,0)),"N","J"))</f>
        <v>N</v>
      </c>
      <c r="DA32" s="24" t="str">
        <f>IF(COUNTIF($CI32:CZ32,"J")&gt;0,"N",IF(ISERROR(VLOOKUP($BD32,GEWASCODE_GLMC8!X:X,1,0)),"N","J"))</f>
        <v>N</v>
      </c>
      <c r="DB32" s="24" t="str">
        <f>IF(COUNTIF($CI32:DA32,"J")&gt;0,"N",IF(ISERROR(VLOOKUP($BD32,GEWASCODE_GLMC8!Y:Y,1,0)),"N","J"))</f>
        <v>N</v>
      </c>
      <c r="DC32" s="24" t="str">
        <f>IF(COUNTIF($CI32:DB32,"J")&gt;0,"N",IF(ISERROR(VLOOKUP($BD32,GEWASCODE_GLMC8!Z:Z,1,0)),"N","J"))</f>
        <v>N</v>
      </c>
      <c r="DD32" s="24" t="str">
        <f t="shared" si="98"/>
        <v>N</v>
      </c>
      <c r="DE32" s="3" t="str">
        <f t="shared" si="1"/>
        <v>N</v>
      </c>
      <c r="DF32" s="3" t="str">
        <f t="shared" si="2"/>
        <v>N</v>
      </c>
      <c r="DG32" s="3" t="str">
        <f t="shared" si="99"/>
        <v>N</v>
      </c>
      <c r="DH32" s="3" t="str">
        <f t="shared" si="100"/>
        <v>N</v>
      </c>
      <c r="DI32" s="3" t="str">
        <f t="shared" si="3"/>
        <v>N</v>
      </c>
      <c r="DJ32" s="3" t="str">
        <f t="shared" si="4"/>
        <v>N</v>
      </c>
      <c r="DK32" s="3">
        <f>0</f>
        <v>0</v>
      </c>
      <c r="DL32" s="3" t="str">
        <f t="shared" si="5"/>
        <v>N</v>
      </c>
      <c r="DM32" s="3" t="str">
        <f t="shared" si="6"/>
        <v>N</v>
      </c>
      <c r="DN32" t="str">
        <f>IF(AND($A32="J",COUNTIFS(activiteiten_perceel,percelen!$AZ32,activiteiten_maatregel_nr,percelen!DN$4,activiteiten_activiteit_voldoet_aan_voorwaarden,"J")&gt;0),DN$4,"")</f>
        <v/>
      </c>
      <c r="DO32" t="str">
        <f>IF(AND($A32="J",COUNTIFS(activiteiten_perceel,percelen!$AZ32,activiteiten_maatregel_nr,percelen!DO$4,activiteiten_activiteit_voldoet_aan_voorwaarden,"J")&gt;0),DO$4,"")</f>
        <v/>
      </c>
      <c r="DP32" t="str">
        <f>IF(AND($A32="J",COUNTIFS(activiteiten_perceel,percelen!$AZ32,activiteiten_maatregel_nr,percelen!DP$4,activiteiten_activiteit_voldoet_aan_voorwaarden,"J")&gt;0),DP$4,"")</f>
        <v/>
      </c>
      <c r="DQ32" t="str">
        <f>IF(AND($A32="J",COUNTIFS(activiteiten_perceel,percelen!$AZ32,activiteiten_maatregel_nr,percelen!DQ$4,activiteiten_activiteit_voldoet_aan_voorwaarden,"J")&gt;0),DQ$4,"")</f>
        <v/>
      </c>
      <c r="DR32" t="str">
        <f>IF(AND($A32="J",COUNTIFS(activiteiten_perceel,percelen!$AZ32,activiteiten_maatregel_nr,percelen!DR$4,activiteiten_activiteit_voldoet_aan_voorwaarden,"J")&gt;0),DR$4,"")</f>
        <v/>
      </c>
      <c r="DS32" t="str">
        <f>IF(AND($A32="J",COUNTIFS(activiteiten_perceel,percelen!$AZ32,activiteiten_maatregel_nr,percelen!DS$4,activiteiten_activiteit_voldoet_aan_voorwaarden,"J")&gt;0),DS$4,"")</f>
        <v/>
      </c>
      <c r="DT32" t="str">
        <f>IF(AND($A32="J",COUNTIFS(activiteiten_perceel,percelen!$AZ32,activiteiten_maatregel_nr,percelen!DT$4,activiteiten_activiteit_voldoet_aan_voorwaarden,"J")&gt;0),DT$4,"")</f>
        <v/>
      </c>
      <c r="DU32" t="str">
        <f>IF(AND($A32="J",COUNTIFS(activiteiten_perceel,percelen!$AZ32,activiteiten_maatregel_nr,percelen!DU$4,activiteiten_activiteit_voldoet_aan_voorwaarden,"J")&gt;0),DU$4,"")</f>
        <v/>
      </c>
      <c r="DV32" t="str">
        <f>IF(AND($A32="J",COUNTIFS(activiteiten_perceel,percelen!$AZ32,activiteiten_maatregel_nr,percelen!DV$4,activiteiten_activiteit_voldoet_aan_voorwaarden,"J")&gt;0),DV$4,"")</f>
        <v/>
      </c>
      <c r="DW32" t="str">
        <f>IF(AND($A32="J",COUNTIFS(activiteiten_perceel,percelen!$AZ32,activiteiten_maatregel_nr,percelen!DW$4,activiteiten_activiteit_voldoet_aan_voorwaarden,"J")&gt;0),DW$4,"")</f>
        <v/>
      </c>
      <c r="DX32" t="str">
        <f>IF(AND($A32="J",COUNTIFS(activiteiten_perceel,percelen!$AZ32,activiteiten_maatregel_nr,percelen!DX$4,activiteiten_activiteit_voldoet_aan_voorwaarden,"J")&gt;0),DX$4,"")</f>
        <v/>
      </c>
      <c r="DY32" t="str">
        <f>IF(AND($A32="J",COUNTIFS(activiteiten_perceel,percelen!$AZ32,activiteiten_maatregel_nr,percelen!DY$4,activiteiten_activiteit_voldoet_aan_voorwaarden,"J")&gt;0),DY$4,"")</f>
        <v/>
      </c>
      <c r="DZ32" t="str">
        <f>IF(AND($A32="J",COUNTIFS(activiteiten_perceel,percelen!$AZ32,activiteiten_maatregel_nr,percelen!DZ$4,activiteiten_activiteit_voldoet_aan_voorwaarden,"J")&gt;0),DZ$4,"")</f>
        <v/>
      </c>
      <c r="EA32" t="str">
        <f>IF(AND($A32="J",COUNTIFS(activiteiten_perceel,percelen!$AZ32,activiteiten_maatregel_nr,percelen!EA$4,activiteiten_activiteit_voldoet_aan_voorwaarden,"J")&gt;0),EA$4,"")</f>
        <v/>
      </c>
      <c r="EB32" t="str">
        <f>IF(AND($A32="J",COUNTIFS(activiteiten_perceel,percelen!$AZ32,activiteiten_maatregel_nr,percelen!EB$4,activiteiten_activiteit_voldoet_aan_voorwaarden,"J")&gt;0),EB$4,"")</f>
        <v/>
      </c>
      <c r="EC32" t="str">
        <f>IF(AND($A32="J",COUNTIFS(activiteiten_perceel,percelen!$AZ32,activiteiten_maatregel_nr,percelen!EC$4,activiteiten_activiteit_voldoet_aan_voorwaarden,"J")&gt;0),EC$4,"")</f>
        <v/>
      </c>
      <c r="ED32" t="str">
        <f>IF(AND($A32="J",COUNTIFS(activiteiten_perceel,percelen!$AZ32,activiteiten_maatregel_nr,percelen!ED$4,activiteiten_activiteit_voldoet_aan_voorwaarden,"J")&gt;0),ED$4,"")</f>
        <v/>
      </c>
      <c r="EE32" t="str">
        <f>IF(AND($A32="J",COUNTIFS(activiteiten_perceel,percelen!$AZ32,activiteiten_maatregel_nr,percelen!EE$4,activiteiten_activiteit_voldoet_aan_voorwaarden,"J")&gt;0),EE$4,"")</f>
        <v/>
      </c>
      <c r="EF32" t="str">
        <f>IF(AND($A32="J",COUNTIFS(activiteiten_perceel,percelen!$AZ32,activiteiten_maatregel_nr,percelen!EF$4,activiteiten_activiteit_voldoet_aan_voorwaarden,"J")&gt;0),EF$4,"")</f>
        <v/>
      </c>
      <c r="EG32" t="str">
        <f>IF(AND($A32="J",COUNTIFS(activiteiten_perceel,percelen!$AZ32,activiteiten_maatregel_nr,percelen!EG$4,activiteiten_activiteit_voldoet_aan_voorwaarden,"J")&gt;0),EG$4,"")</f>
        <v/>
      </c>
      <c r="EH32" t="str">
        <f>IF(AND($A32="J",COUNTIFS(activiteiten_perceel,percelen!$AZ32,activiteiten_maatregel_nr,percelen!EH$4,activiteiten_activiteit_voldoet_aan_voorwaarden,"J")&gt;0),EH$4,"")</f>
        <v/>
      </c>
      <c r="EI32" t="str">
        <f>IF(AND($A32="J",COUNTIFS(activiteiten_perceel,percelen!$AZ32,activiteiten_maatregel_nr,percelen!EI$4,activiteiten_activiteit_voldoet_aan_voorwaarden,"J")&gt;0),EI$4,"")</f>
        <v/>
      </c>
      <c r="EJ32">
        <f t="shared" si="101"/>
        <v>0</v>
      </c>
      <c r="EK32" t="str">
        <f t="shared" si="102"/>
        <v/>
      </c>
      <c r="EL32" t="str">
        <f t="shared" si="7"/>
        <v/>
      </c>
      <c r="EM32" t="str">
        <f t="shared" si="8"/>
        <v/>
      </c>
      <c r="EN32" t="str">
        <f t="shared" si="9"/>
        <v/>
      </c>
      <c r="EO32" t="str">
        <f t="shared" si="10"/>
        <v/>
      </c>
      <c r="EP32" t="str">
        <f t="shared" si="11"/>
        <v/>
      </c>
      <c r="EQ32" t="str">
        <f t="shared" si="12"/>
        <v/>
      </c>
      <c r="ER32" t="str">
        <f t="shared" si="13"/>
        <v/>
      </c>
      <c r="ES32" t="str">
        <f t="shared" si="14"/>
        <v/>
      </c>
      <c r="ET32" t="str">
        <f t="shared" si="15"/>
        <v/>
      </c>
      <c r="EU32" t="str">
        <f t="shared" si="16"/>
        <v/>
      </c>
      <c r="EV32" t="str">
        <f t="shared" si="17"/>
        <v/>
      </c>
      <c r="EW32" t="str">
        <f t="shared" si="103"/>
        <v>nvt</v>
      </c>
      <c r="EX32" t="str">
        <f t="shared" si="104"/>
        <v>nvt</v>
      </c>
      <c r="EY32" t="str">
        <f t="shared" si="105"/>
        <v>nvt</v>
      </c>
      <c r="EZ32" t="str">
        <f t="shared" si="106"/>
        <v>nvt</v>
      </c>
      <c r="FA32" t="str">
        <f t="shared" si="107"/>
        <v>nvt</v>
      </c>
      <c r="FB32" t="str">
        <f t="shared" si="108"/>
        <v>nvt</v>
      </c>
      <c r="FC32" t="str">
        <f t="shared" si="109"/>
        <v>nvt</v>
      </c>
      <c r="FD32" t="str">
        <f t="shared" si="110"/>
        <v>nvt</v>
      </c>
      <c r="FE32" t="str">
        <f>IF($EJ32=2,VLOOKUP(FD32,STAPELING!A:D,FE$1,0),"nvt")</f>
        <v>nvt</v>
      </c>
      <c r="FF32" t="str">
        <f t="shared" si="111"/>
        <v>nvt</v>
      </c>
      <c r="FG32" t="str">
        <f t="shared" si="112"/>
        <v>nvt</v>
      </c>
      <c r="FH32" t="str">
        <f t="shared" si="113"/>
        <v>nvt</v>
      </c>
      <c r="FI32" t="str">
        <f t="shared" si="114"/>
        <v>nvt</v>
      </c>
      <c r="FJ32" t="str">
        <f t="shared" si="115"/>
        <v>nvt</v>
      </c>
      <c r="FK32" t="str">
        <f t="shared" si="116"/>
        <v>nvt</v>
      </c>
      <c r="FL32" t="str">
        <f t="shared" si="117"/>
        <v>nvt</v>
      </c>
      <c r="FM32" t="str">
        <f t="shared" si="118"/>
        <v/>
      </c>
      <c r="FN32" t="str">
        <f>IF(ISERROR(VLOOKUP(FM32,STAPELING!I:AO,FN$1,0)),"N",VLOOKUP(FM32,STAPELING!I:AO,FN$1,0))</f>
        <v>J</v>
      </c>
      <c r="FO32" t="str">
        <f t="shared" si="119"/>
        <v>nvt</v>
      </c>
      <c r="FP32" t="str">
        <f t="shared" si="19"/>
        <v>nvt</v>
      </c>
      <c r="FQ32" t="str">
        <f t="shared" si="20"/>
        <v>nvt</v>
      </c>
      <c r="FR32" t="str">
        <f t="shared" si="21"/>
        <v>nvt</v>
      </c>
      <c r="FS32" t="str">
        <f t="shared" si="22"/>
        <v>nvt</v>
      </c>
      <c r="FT32" t="str">
        <f t="shared" si="23"/>
        <v>nvt</v>
      </c>
      <c r="FU32" t="str">
        <f t="shared" si="24"/>
        <v>nvt</v>
      </c>
      <c r="FV32" t="str">
        <f t="shared" si="25"/>
        <v>nvt</v>
      </c>
      <c r="FW32" t="str">
        <f t="shared" si="26"/>
        <v>nvt</v>
      </c>
      <c r="FX32" t="str">
        <f t="shared" si="27"/>
        <v>nvt</v>
      </c>
      <c r="FY32" t="str">
        <f t="shared" si="28"/>
        <v>nvt</v>
      </c>
      <c r="FZ32" t="str">
        <f t="shared" si="29"/>
        <v>nvt</v>
      </c>
      <c r="GA32" t="str">
        <f t="shared" si="30"/>
        <v>nvt</v>
      </c>
      <c r="GB32" t="str">
        <f>IF($EJ32&gt;2,IF(FO32="","zwart",VLOOKUP(FO32,STAPELING!J:AA,GB$1,0)),"nvt")</f>
        <v>nvt</v>
      </c>
      <c r="GC32" t="str">
        <f t="shared" si="120"/>
        <v>nvt</v>
      </c>
      <c r="GD32" t="str">
        <f t="shared" si="121"/>
        <v>nvt</v>
      </c>
      <c r="GE32" t="str">
        <f t="shared" si="122"/>
        <v>nvt</v>
      </c>
      <c r="GF32" t="str">
        <f t="shared" si="123"/>
        <v>nvt</v>
      </c>
      <c r="GG32" t="str">
        <f t="shared" si="124"/>
        <v>nvt</v>
      </c>
      <c r="GH32" t="str">
        <f t="shared" si="125"/>
        <v>nvt</v>
      </c>
      <c r="GI32" t="str">
        <f t="shared" si="126"/>
        <v>nvt</v>
      </c>
      <c r="GJ32" t="str">
        <f t="shared" si="127"/>
        <v>nvt</v>
      </c>
      <c r="GK32" t="str">
        <f t="shared" si="37"/>
        <v>nvt</v>
      </c>
      <c r="GL32" t="str">
        <f t="shared" si="38"/>
        <v>nvt</v>
      </c>
      <c r="GM32" t="str">
        <f t="shared" si="39"/>
        <v>nvt</v>
      </c>
      <c r="GN32" t="str">
        <f t="shared" si="40"/>
        <v>nvt</v>
      </c>
      <c r="GO32" t="str">
        <f t="shared" si="41"/>
        <v>nvt</v>
      </c>
      <c r="GP32" t="str">
        <f t="shared" si="42"/>
        <v>nvt</v>
      </c>
      <c r="GQ32" t="str">
        <f t="shared" si="43"/>
        <v>nvt</v>
      </c>
      <c r="GR32" t="str">
        <f t="shared" si="44"/>
        <v>nvt</v>
      </c>
      <c r="GS32" t="str">
        <f t="shared" si="45"/>
        <v>nvt</v>
      </c>
      <c r="GT32" t="str">
        <f t="shared" si="46"/>
        <v>nvt</v>
      </c>
      <c r="GU32" t="str">
        <f t="shared" si="47"/>
        <v>nvt</v>
      </c>
      <c r="GV32" t="str">
        <f t="shared" si="48"/>
        <v>nvt</v>
      </c>
      <c r="GW32" t="str">
        <f>IF($EJ32&gt;2,IF(GJ32="","zwart",VLOOKUP(GJ32,STAPELING!AB:AJ,GW$1,0)),"nvt")</f>
        <v>nvt</v>
      </c>
      <c r="GX32" t="str">
        <f t="shared" si="128"/>
        <v>nvt</v>
      </c>
      <c r="GY32" t="str">
        <f t="shared" si="129"/>
        <v>nvt</v>
      </c>
      <c r="GZ32" t="str">
        <f t="shared" si="130"/>
        <v>nvt</v>
      </c>
      <c r="HA32" t="str">
        <f t="shared" si="131"/>
        <v>nvt</v>
      </c>
      <c r="HB32" t="str">
        <f t="shared" si="132"/>
        <v>nvt</v>
      </c>
      <c r="HC32" t="str">
        <f t="shared" si="133"/>
        <v>nvt</v>
      </c>
      <c r="HD32" t="str">
        <f t="shared" si="134"/>
        <v>nvt</v>
      </c>
      <c r="HE32" t="str">
        <f t="shared" si="135"/>
        <v>nvt</v>
      </c>
      <c r="HF32" t="str">
        <f t="shared" si="136"/>
        <v>nvt</v>
      </c>
      <c r="HG32" t="str">
        <f t="shared" si="137"/>
        <v>nvt</v>
      </c>
      <c r="HH32" t="str">
        <f t="shared" si="138"/>
        <v>nvt</v>
      </c>
      <c r="HI32" t="str">
        <f t="shared" si="139"/>
        <v>nvt</v>
      </c>
      <c r="HJ32" t="str">
        <f t="shared" si="140"/>
        <v>nvt</v>
      </c>
      <c r="HK32" t="str">
        <f t="shared" si="141"/>
        <v>nvt</v>
      </c>
      <c r="HL32" t="str">
        <f t="shared" si="142"/>
        <v>nvt</v>
      </c>
      <c r="HM32" t="str">
        <f t="shared" si="60"/>
        <v>nvt</v>
      </c>
      <c r="HN32" t="str">
        <f t="shared" si="61"/>
        <v>nvt</v>
      </c>
      <c r="HO32" t="str">
        <f t="shared" si="62"/>
        <v>nvt</v>
      </c>
      <c r="HP32" t="str">
        <f t="shared" si="63"/>
        <v>nvt</v>
      </c>
      <c r="HQ32" t="str">
        <f t="shared" si="64"/>
        <v>nvt</v>
      </c>
      <c r="HR32" t="str">
        <f t="shared" si="65"/>
        <v>nvt</v>
      </c>
      <c r="HS32" t="str">
        <f t="shared" si="66"/>
        <v>nvt</v>
      </c>
      <c r="HT32" t="str">
        <f t="shared" si="67"/>
        <v>nvt</v>
      </c>
      <c r="HU32" t="str">
        <f t="shared" si="68"/>
        <v>nvt</v>
      </c>
      <c r="HV32" t="str">
        <f t="shared" si="69"/>
        <v>nvt</v>
      </c>
      <c r="HW32" t="str">
        <f t="shared" si="70"/>
        <v>nvt</v>
      </c>
      <c r="HX32" t="str">
        <f t="shared" si="71"/>
        <v>nvt</v>
      </c>
      <c r="HY32" t="str">
        <f>IF($EJ32&gt;2,IF(HL32="","zwart",VLOOKUP(HL32,STAPELING!AK:AN,HY$1,0)),"nvt")</f>
        <v>nvt</v>
      </c>
      <c r="HZ32" t="str">
        <f t="shared" si="143"/>
        <v>nvt</v>
      </c>
      <c r="IA32" t="str">
        <f t="shared" si="144"/>
        <v>nvt</v>
      </c>
      <c r="IB32" t="str">
        <f t="shared" si="145"/>
        <v>nvt</v>
      </c>
      <c r="IC32" t="str">
        <f t="shared" si="146"/>
        <v>nvt</v>
      </c>
      <c r="ID32" t="str">
        <f t="shared" si="147"/>
        <v>nvt</v>
      </c>
      <c r="IE32" t="str">
        <f t="shared" si="148"/>
        <v>nvt</v>
      </c>
      <c r="IF32" t="str">
        <f t="shared" si="149"/>
        <v>nvt</v>
      </c>
      <c r="IG32">
        <f t="shared" si="150"/>
        <v>0</v>
      </c>
      <c r="IH32">
        <f t="shared" si="151"/>
        <v>0</v>
      </c>
      <c r="II32">
        <f t="shared" si="152"/>
        <v>0</v>
      </c>
      <c r="IJ32">
        <f t="shared" si="153"/>
        <v>0</v>
      </c>
      <c r="IK32">
        <f t="shared" si="154"/>
        <v>0</v>
      </c>
      <c r="IL32">
        <f t="shared" si="155"/>
        <v>0</v>
      </c>
      <c r="IM32">
        <f t="shared" si="156"/>
        <v>0</v>
      </c>
      <c r="IN32">
        <f t="shared" si="157"/>
        <v>0</v>
      </c>
      <c r="IO32">
        <f t="shared" si="158"/>
        <v>0</v>
      </c>
      <c r="IP32">
        <f t="shared" si="159"/>
        <v>0</v>
      </c>
      <c r="IQ32">
        <f t="shared" si="160"/>
        <v>0</v>
      </c>
      <c r="IR32">
        <f t="shared" si="161"/>
        <v>0</v>
      </c>
      <c r="IS32">
        <f t="shared" si="162"/>
        <v>0</v>
      </c>
      <c r="IT32">
        <f t="shared" si="163"/>
        <v>0</v>
      </c>
      <c r="IU32" t="str">
        <f t="shared" si="164"/>
        <v>N</v>
      </c>
      <c r="IV32" t="str">
        <f t="shared" si="84"/>
        <v>N</v>
      </c>
      <c r="IW32" t="str">
        <f t="shared" si="165"/>
        <v>N</v>
      </c>
    </row>
    <row r="33" spans="1:257" x14ac:dyDescent="0.25">
      <c r="A33" t="str">
        <f>IF(ISERROR(VLOOKUP(E33,E$4:E32,1,0)),"J","N")</f>
        <v>N</v>
      </c>
      <c r="B33" s="8"/>
      <c r="C33" s="8"/>
      <c r="D33" s="25"/>
      <c r="E33" s="25" t="str">
        <f>IF(Invoer!B62="","",Invoer!B62)</f>
        <v/>
      </c>
      <c r="F33" s="25"/>
      <c r="G33" s="25"/>
      <c r="H33" s="25" t="str">
        <f>IF(AND($E33&lt;&gt;"",$A33="J"),Invoer!D62,"")</f>
        <v/>
      </c>
      <c r="I33" s="25"/>
      <c r="J33" s="26"/>
      <c r="K33" s="26" t="str">
        <f>IF(AND($E33&lt;&gt;"",$A33="J"),Invoer!L62,"")</f>
        <v/>
      </c>
      <c r="L33" s="26"/>
      <c r="M33" s="25"/>
      <c r="N33" s="152"/>
      <c r="O33" s="153"/>
      <c r="P33" s="25"/>
      <c r="Q33" s="25"/>
      <c r="R33" s="153"/>
      <c r="S33" s="154"/>
      <c r="T33" s="152"/>
      <c r="U33" s="153"/>
      <c r="V33" s="153"/>
      <c r="W33" s="59" t="str">
        <f>IF(AND($E33&lt;&gt;"",$A33="J",Invoer!R62&lt;&gt;""),VLOOKUP(Invoer!R62,NORM!$F$26:$H$29,3,0),"")</f>
        <v/>
      </c>
      <c r="X33" s="59"/>
      <c r="Y33" s="25" t="str">
        <f t="shared" si="85"/>
        <v/>
      </c>
      <c r="Z33" s="25"/>
      <c r="AA33" s="26" t="str">
        <f t="shared" si="86"/>
        <v/>
      </c>
      <c r="AB33" s="26"/>
      <c r="AC33" s="153"/>
      <c r="AD33" s="153"/>
      <c r="AE33" s="153"/>
      <c r="AF33" s="153"/>
      <c r="AG33" s="153"/>
      <c r="AH33" s="25"/>
      <c r="AI33" s="153"/>
      <c r="AJ33" s="153"/>
      <c r="AK33" s="153"/>
      <c r="AL33" s="153"/>
      <c r="AM33" s="25" t="str">
        <f>IF(AND($E33&lt;&gt;"",$A33="J"),IF(Invoer!X62="Ja","J",IF(Invoer!X62="Nee","N","")),"")</f>
        <v/>
      </c>
      <c r="AN33" s="153"/>
      <c r="AO33" s="153"/>
      <c r="AP33" s="153" t="s">
        <v>311</v>
      </c>
      <c r="AQ33" s="153" t="s">
        <v>311</v>
      </c>
      <c r="AR33" s="153" t="s">
        <v>312</v>
      </c>
      <c r="AS33" s="153" t="s">
        <v>312</v>
      </c>
      <c r="AT33" s="1" t="str">
        <f>IF(AND($E33&lt;&gt;"",$A33="J",Invoer!O62&lt;&gt;""),VLOOKUP(Invoer!O62,NORM!$F$31:$H$38,3,0),"")</f>
        <v/>
      </c>
      <c r="AU33" s="1"/>
      <c r="AV33" s="1" t="str">
        <f>IF(AND($E33&lt;&gt;"",$A33="J"),Invoer!AH62,"")</f>
        <v/>
      </c>
      <c r="AW33" s="1"/>
      <c r="AX33" s="1" t="str">
        <f t="shared" si="87"/>
        <v/>
      </c>
      <c r="AY33" s="1"/>
      <c r="AZ33" s="3" t="str">
        <f t="shared" si="88"/>
        <v/>
      </c>
      <c r="BA33" s="3" t="str">
        <f t="shared" si="89"/>
        <v/>
      </c>
      <c r="BB33" s="3" t="str">
        <f t="shared" si="90"/>
        <v>N</v>
      </c>
      <c r="BC33" s="3" t="str">
        <f t="shared" si="91"/>
        <v>N</v>
      </c>
      <c r="BD33" s="3" t="str">
        <f t="shared" si="92"/>
        <v/>
      </c>
      <c r="BE33" s="3">
        <f t="shared" si="166"/>
        <v>0</v>
      </c>
      <c r="BF33" s="3" t="str">
        <f t="shared" si="93"/>
        <v/>
      </c>
      <c r="BG33" s="3" t="str">
        <f t="shared" si="94"/>
        <v/>
      </c>
      <c r="BH33" s="3" t="str">
        <f t="shared" si="95"/>
        <v>N</v>
      </c>
      <c r="BI33" s="24" t="str">
        <f t="shared" si="96"/>
        <v/>
      </c>
      <c r="BJ33" s="24" t="str">
        <f>IF(ISERROR(VLOOKUP($BD33,LOV_GWSGRP!A:A,1,0)),"N","J")</f>
        <v>N</v>
      </c>
      <c r="BK33" s="24" t="str">
        <f>IF(ISERROR(VLOOKUP($BD33,LOV_GWSGRP!D:D,1,0)),"N","J")</f>
        <v>N</v>
      </c>
      <c r="BL33" s="24" t="str">
        <f>IF(ISERROR(VLOOKUP($BD33,LOV_GWSGRP!G:G,1,0)),"N","J")</f>
        <v>N</v>
      </c>
      <c r="BM33" s="24" t="str">
        <f>IF(ISERROR(VLOOKUP($BD33,LOV_GWSGRP!M:M,1,0)),"N","J")</f>
        <v>N</v>
      </c>
      <c r="BN33" s="24" t="str">
        <f>IF(ISERROR(VLOOKUP($BD33,LOV_GWSGRP!P:P,1,0)),"N","J")</f>
        <v>N</v>
      </c>
      <c r="BO33" s="24" t="str">
        <f>IF(ISERROR(VLOOKUP($BD33,LOV_GWSGRP!S:S,1,0)),"N","J")</f>
        <v>N</v>
      </c>
      <c r="BP33" s="24" t="str">
        <f>IF(ISERROR(VLOOKUP($BD33,LOV_GWSGRP!V:V,1,0)),"N","J")</f>
        <v>N</v>
      </c>
      <c r="BQ33" s="24" t="str">
        <f>IF(ISERROR(VLOOKUP($BD33,LOV_GWSGRP!Y:Y,1,0)),"N","J")</f>
        <v>N</v>
      </c>
      <c r="BR33" s="24" t="str">
        <f>IF(ISERROR(VLOOKUP($BD33,LOV_GWSGRP!AB:AB,1,0)),"N","J")</f>
        <v>N</v>
      </c>
      <c r="BS33" s="24" t="str">
        <f>IF(ISERROR(VLOOKUP($BD33,LOV_GWSGRP!AE:AE,1,0)),"N","J")</f>
        <v>N</v>
      </c>
      <c r="BT33" s="24" t="str">
        <f>IF(ISERROR(VLOOKUP($BD33,LOV_GWSGRP!AH:AH,1,0)),"N","J")</f>
        <v>N</v>
      </c>
      <c r="BU33" s="24" t="str">
        <f>IF(ISERROR(VLOOKUP($BD33,LOV_GWSGRP!CJ:CJ,1,0)),"N","J")</f>
        <v>N</v>
      </c>
      <c r="BV33" s="24" t="str">
        <f>IF(ISERROR(VLOOKUP($BD33,LOV_GWSGRP!AN:AN,1,0)),"N","J")</f>
        <v>N</v>
      </c>
      <c r="BW33" s="24" t="str">
        <f>IF(ISERROR(VLOOKUP($BD33,LOV_GWSGRP!AQ:AQ,1,0)),"N","J")</f>
        <v>N</v>
      </c>
      <c r="BX33" s="24" t="str">
        <f>IF(ISERROR(VLOOKUP($BD33,LOV_GWSGRP!AT:AT,1,0)),"N","J")</f>
        <v>N</v>
      </c>
      <c r="BY33" s="24" t="str">
        <f>IF(ISERROR(VLOOKUP($BD33,LOV_GWSGRP!AW:AW,1,0)),"N","J")</f>
        <v>N</v>
      </c>
      <c r="BZ33" s="24" t="str">
        <f>IF(ISERROR(VLOOKUP($BD33,LOV_GWSGRP!AZ:AZ,1,0)),"N","J")</f>
        <v>N</v>
      </c>
      <c r="CA33" s="24" t="str">
        <f>IF(ISERROR(VLOOKUP($BD33,LOV_GWSGRP!BC:BC,1,0)),"N","J")</f>
        <v>N</v>
      </c>
      <c r="CB33" s="24" t="str">
        <f>IF(ISERROR(VLOOKUP($BD33,LOV_GWSGRP!BF:BF,1,0)),"N","J")</f>
        <v>N</v>
      </c>
      <c r="CC33" s="24" t="str">
        <f>IF(ISERROR(VLOOKUP($BD33,LOV_GWSGRP!BI:BI,1,0)),"N","J")</f>
        <v>N</v>
      </c>
      <c r="CD33" s="24" t="str">
        <f>IF(ISERROR(VLOOKUP($BD33,LOV_GWSGRP!J:J,1,0)),"N","J")</f>
        <v>N</v>
      </c>
      <c r="CE33" s="24" t="str">
        <f>IF(ISERROR(VLOOKUP($BD33,LOV_GWSGRP!BL:BL,1,0)),"N","J")</f>
        <v>N</v>
      </c>
      <c r="CF33" s="24"/>
      <c r="CG33" s="24" t="str">
        <f>IF(ISERROR(VLOOKUP($BD33,LOV_GWSGRP!BO:BO,1,0)),"N","J")</f>
        <v>N</v>
      </c>
      <c r="CH33" s="24" t="str">
        <f t="shared" si="97"/>
        <v>N</v>
      </c>
      <c r="CI33" s="24" t="str">
        <f>IF(ISERROR(VLOOKUP($BD33,GEWASCODE_GLMC8!F:F,1,0)),"N","J")</f>
        <v>N</v>
      </c>
      <c r="CJ33" s="24" t="str">
        <f>IF(COUNTIF($CI33:CI33,"J")&gt;0,"N",IF(ISERROR(VLOOKUP($BD33,GEWASCODE_GLMC8!G:G,1,0)),"N","J"))</f>
        <v>N</v>
      </c>
      <c r="CK33" s="24" t="str">
        <f>IF(COUNTIF($CI33:CJ33,"J")&gt;0,"N",IF(ISERROR(VLOOKUP($BD33,GEWASCODE_GLMC8!H:H,1,0)),"N","J"))</f>
        <v>N</v>
      </c>
      <c r="CL33" s="24" t="str">
        <f>IF(COUNTIF($CI33:CK33,"J")&gt;0,"N",IF(ISERROR(VLOOKUP($BD33,GEWASCODE_GLMC8!I:I,1,0)),"N","J"))</f>
        <v>N</v>
      </c>
      <c r="CM33" s="24" t="str">
        <f>IF(COUNTIF($CI33:CL33,"J")&gt;0,"N",IF(ISERROR(VLOOKUP($BD33,GEWASCODE_GLMC8!J:J,1,0)),"N","J"))</f>
        <v>N</v>
      </c>
      <c r="CN33" s="24" t="str">
        <f>IF(COUNTIF($CI33:CM33,"J")&gt;0,"N",IF(ISERROR(VLOOKUP($BD33,GEWASCODE_GLMC8!K:K,1,0)),"N","J"))</f>
        <v>N</v>
      </c>
      <c r="CO33" s="24" t="str">
        <f>IF(COUNTIF($CI33:CN33,"J")&gt;0,"N",IF(ISERROR(VLOOKUP($BD33,GEWASCODE_GLMC8!L:L,1,0)),"N","J"))</f>
        <v>N</v>
      </c>
      <c r="CP33" s="24" t="str">
        <f>IF(COUNTIF($CI33:CO33,"J")&gt;0,"N",IF(ISERROR(VLOOKUP($BD33,GEWASCODE_GLMC8!M:M,1,0)),"N","J"))</f>
        <v>N</v>
      </c>
      <c r="CQ33" s="24" t="str">
        <f>IF(COUNTIF($CI33:CP33,"J")&gt;0,"N",IF(ISERROR(VLOOKUP($BD33,GEWASCODE_GLMC8!N:N,1,0)),"N","J"))</f>
        <v>N</v>
      </c>
      <c r="CR33" s="24" t="str">
        <f>IF(COUNTIF($CI33:CQ33,"J")&gt;0,"N",IF(ISERROR(VLOOKUP($BD33,GEWASCODE_GLMC8!O:O,1,0)),"N","J"))</f>
        <v>N</v>
      </c>
      <c r="CS33" s="24" t="str">
        <f>IF(COUNTIF($CI33:CR33,"J")&gt;0,"N",IF(ISERROR(VLOOKUP($BD33,GEWASCODE_GLMC8!P:P,1,0)),"N","J"))</f>
        <v>N</v>
      </c>
      <c r="CT33" s="24" t="str">
        <f>IF(COUNTIF($CI33:CS33,"J")&gt;0,"N",IF(ISERROR(VLOOKUP($BD33,GEWASCODE_GLMC8!Q:Q,1,0)),"N","J"))</f>
        <v>N</v>
      </c>
      <c r="CU33" s="24" t="str">
        <f>IF(COUNTIF($CI33:CT33,"J")&gt;0,"N",IF(ISERROR(VLOOKUP($BD33,GEWASCODE_GLMC8!R:R,1,0)),"N","J"))</f>
        <v>N</v>
      </c>
      <c r="CV33" s="24" t="str">
        <f>IF(COUNTIF($CI33:CU33,"J")&gt;0,"N",IF(ISERROR(VLOOKUP($BD33,GEWASCODE_GLMC8!S:S,1,0)),"N","J"))</f>
        <v>N</v>
      </c>
      <c r="CW33" s="24" t="str">
        <f>IF(COUNTIF($CI33:CV33,"J")&gt;0,"N",IF(ISERROR(VLOOKUP($BD33,GEWASCODE_GLMC8!T:T,1,0)),"N","J"))</f>
        <v>N</v>
      </c>
      <c r="CX33" s="24" t="str">
        <f>IF(COUNTIF($CI33:CW33,"J")&gt;0,"N",IF(ISERROR(VLOOKUP($BD33,GEWASCODE_GLMC8!U:U,1,0)),"N","J"))</f>
        <v>N</v>
      </c>
      <c r="CY33" s="24" t="str">
        <f>IF(COUNTIF($CI33:CX33,"J")&gt;0,"N",IF(ISERROR(VLOOKUP($BD33,GEWASCODE_GLMC8!V:V,1,0)),"N","J"))</f>
        <v>N</v>
      </c>
      <c r="CZ33" s="24" t="str">
        <f>IF(COUNTIF($CI33:CY33,"J")&gt;0,"N",IF(ISERROR(VLOOKUP($BD33,GEWASCODE_GLMC8!W:W,1,0)),"N","J"))</f>
        <v>N</v>
      </c>
      <c r="DA33" s="24" t="str">
        <f>IF(COUNTIF($CI33:CZ33,"J")&gt;0,"N",IF(ISERROR(VLOOKUP($BD33,GEWASCODE_GLMC8!X:X,1,0)),"N","J"))</f>
        <v>N</v>
      </c>
      <c r="DB33" s="24" t="str">
        <f>IF(COUNTIF($CI33:DA33,"J")&gt;0,"N",IF(ISERROR(VLOOKUP($BD33,GEWASCODE_GLMC8!Y:Y,1,0)),"N","J"))</f>
        <v>N</v>
      </c>
      <c r="DC33" s="24" t="str">
        <f>IF(COUNTIF($CI33:DB33,"J")&gt;0,"N",IF(ISERROR(VLOOKUP($BD33,GEWASCODE_GLMC8!Z:Z,1,0)),"N","J"))</f>
        <v>N</v>
      </c>
      <c r="DD33" s="24" t="str">
        <f t="shared" si="98"/>
        <v>N</v>
      </c>
      <c r="DE33" s="3" t="str">
        <f t="shared" si="1"/>
        <v>N</v>
      </c>
      <c r="DF33" s="3" t="str">
        <f t="shared" si="2"/>
        <v>N</v>
      </c>
      <c r="DG33" s="3" t="str">
        <f t="shared" si="99"/>
        <v>N</v>
      </c>
      <c r="DH33" s="3" t="str">
        <f t="shared" si="100"/>
        <v>N</v>
      </c>
      <c r="DI33" s="3" t="str">
        <f t="shared" si="3"/>
        <v>N</v>
      </c>
      <c r="DJ33" s="3" t="str">
        <f t="shared" si="4"/>
        <v>N</v>
      </c>
      <c r="DK33" s="3">
        <f>0</f>
        <v>0</v>
      </c>
      <c r="DL33" s="3" t="str">
        <f t="shared" si="5"/>
        <v>N</v>
      </c>
      <c r="DM33" s="3" t="str">
        <f t="shared" si="6"/>
        <v>N</v>
      </c>
      <c r="DN33" t="str">
        <f>IF(AND($A33="J",COUNTIFS(activiteiten_perceel,percelen!$AZ33,activiteiten_maatregel_nr,percelen!DN$4,activiteiten_activiteit_voldoet_aan_voorwaarden,"J")&gt;0),DN$4,"")</f>
        <v/>
      </c>
      <c r="DO33" t="str">
        <f>IF(AND($A33="J",COUNTIFS(activiteiten_perceel,percelen!$AZ33,activiteiten_maatregel_nr,percelen!DO$4,activiteiten_activiteit_voldoet_aan_voorwaarden,"J")&gt;0),DO$4,"")</f>
        <v/>
      </c>
      <c r="DP33" t="str">
        <f>IF(AND($A33="J",COUNTIFS(activiteiten_perceel,percelen!$AZ33,activiteiten_maatregel_nr,percelen!DP$4,activiteiten_activiteit_voldoet_aan_voorwaarden,"J")&gt;0),DP$4,"")</f>
        <v/>
      </c>
      <c r="DQ33" t="str">
        <f>IF(AND($A33="J",COUNTIFS(activiteiten_perceel,percelen!$AZ33,activiteiten_maatregel_nr,percelen!DQ$4,activiteiten_activiteit_voldoet_aan_voorwaarden,"J")&gt;0),DQ$4,"")</f>
        <v/>
      </c>
      <c r="DR33" t="str">
        <f>IF(AND($A33="J",COUNTIFS(activiteiten_perceel,percelen!$AZ33,activiteiten_maatregel_nr,percelen!DR$4,activiteiten_activiteit_voldoet_aan_voorwaarden,"J")&gt;0),DR$4,"")</f>
        <v/>
      </c>
      <c r="DS33" t="str">
        <f>IF(AND($A33="J",COUNTIFS(activiteiten_perceel,percelen!$AZ33,activiteiten_maatregel_nr,percelen!DS$4,activiteiten_activiteit_voldoet_aan_voorwaarden,"J")&gt;0),DS$4,"")</f>
        <v/>
      </c>
      <c r="DT33" t="str">
        <f>IF(AND($A33="J",COUNTIFS(activiteiten_perceel,percelen!$AZ33,activiteiten_maatregel_nr,percelen!DT$4,activiteiten_activiteit_voldoet_aan_voorwaarden,"J")&gt;0),DT$4,"")</f>
        <v/>
      </c>
      <c r="DU33" t="str">
        <f>IF(AND($A33="J",COUNTIFS(activiteiten_perceel,percelen!$AZ33,activiteiten_maatregel_nr,percelen!DU$4,activiteiten_activiteit_voldoet_aan_voorwaarden,"J")&gt;0),DU$4,"")</f>
        <v/>
      </c>
      <c r="DV33" t="str">
        <f>IF(AND($A33="J",COUNTIFS(activiteiten_perceel,percelen!$AZ33,activiteiten_maatregel_nr,percelen!DV$4,activiteiten_activiteit_voldoet_aan_voorwaarden,"J")&gt;0),DV$4,"")</f>
        <v/>
      </c>
      <c r="DW33" t="str">
        <f>IF(AND($A33="J",COUNTIFS(activiteiten_perceel,percelen!$AZ33,activiteiten_maatregel_nr,percelen!DW$4,activiteiten_activiteit_voldoet_aan_voorwaarden,"J")&gt;0),DW$4,"")</f>
        <v/>
      </c>
      <c r="DX33" t="str">
        <f>IF(AND($A33="J",COUNTIFS(activiteiten_perceel,percelen!$AZ33,activiteiten_maatregel_nr,percelen!DX$4,activiteiten_activiteit_voldoet_aan_voorwaarden,"J")&gt;0),DX$4,"")</f>
        <v/>
      </c>
      <c r="DY33" t="str">
        <f>IF(AND($A33="J",COUNTIFS(activiteiten_perceel,percelen!$AZ33,activiteiten_maatregel_nr,percelen!DY$4,activiteiten_activiteit_voldoet_aan_voorwaarden,"J")&gt;0),DY$4,"")</f>
        <v/>
      </c>
      <c r="DZ33" t="str">
        <f>IF(AND($A33="J",COUNTIFS(activiteiten_perceel,percelen!$AZ33,activiteiten_maatregel_nr,percelen!DZ$4,activiteiten_activiteit_voldoet_aan_voorwaarden,"J")&gt;0),DZ$4,"")</f>
        <v/>
      </c>
      <c r="EA33" t="str">
        <f>IF(AND($A33="J",COUNTIFS(activiteiten_perceel,percelen!$AZ33,activiteiten_maatregel_nr,percelen!EA$4,activiteiten_activiteit_voldoet_aan_voorwaarden,"J")&gt;0),EA$4,"")</f>
        <v/>
      </c>
      <c r="EB33" t="str">
        <f>IF(AND($A33="J",COUNTIFS(activiteiten_perceel,percelen!$AZ33,activiteiten_maatregel_nr,percelen!EB$4,activiteiten_activiteit_voldoet_aan_voorwaarden,"J")&gt;0),EB$4,"")</f>
        <v/>
      </c>
      <c r="EC33" t="str">
        <f>IF(AND($A33="J",COUNTIFS(activiteiten_perceel,percelen!$AZ33,activiteiten_maatregel_nr,percelen!EC$4,activiteiten_activiteit_voldoet_aan_voorwaarden,"J")&gt;0),EC$4,"")</f>
        <v/>
      </c>
      <c r="ED33" t="str">
        <f>IF(AND($A33="J",COUNTIFS(activiteiten_perceel,percelen!$AZ33,activiteiten_maatregel_nr,percelen!ED$4,activiteiten_activiteit_voldoet_aan_voorwaarden,"J")&gt;0),ED$4,"")</f>
        <v/>
      </c>
      <c r="EE33" t="str">
        <f>IF(AND($A33="J",COUNTIFS(activiteiten_perceel,percelen!$AZ33,activiteiten_maatregel_nr,percelen!EE$4,activiteiten_activiteit_voldoet_aan_voorwaarden,"J")&gt;0),EE$4,"")</f>
        <v/>
      </c>
      <c r="EF33" t="str">
        <f>IF(AND($A33="J",COUNTIFS(activiteiten_perceel,percelen!$AZ33,activiteiten_maatregel_nr,percelen!EF$4,activiteiten_activiteit_voldoet_aan_voorwaarden,"J")&gt;0),EF$4,"")</f>
        <v/>
      </c>
      <c r="EG33" t="str">
        <f>IF(AND($A33="J",COUNTIFS(activiteiten_perceel,percelen!$AZ33,activiteiten_maatregel_nr,percelen!EG$4,activiteiten_activiteit_voldoet_aan_voorwaarden,"J")&gt;0),EG$4,"")</f>
        <v/>
      </c>
      <c r="EH33" t="str">
        <f>IF(AND($A33="J",COUNTIFS(activiteiten_perceel,percelen!$AZ33,activiteiten_maatregel_nr,percelen!EH$4,activiteiten_activiteit_voldoet_aan_voorwaarden,"J")&gt;0),EH$4,"")</f>
        <v/>
      </c>
      <c r="EI33" t="str">
        <f>IF(AND($A33="J",COUNTIFS(activiteiten_perceel,percelen!$AZ33,activiteiten_maatregel_nr,percelen!EI$4,activiteiten_activiteit_voldoet_aan_voorwaarden,"J")&gt;0),EI$4,"")</f>
        <v/>
      </c>
      <c r="EJ33">
        <f t="shared" si="101"/>
        <v>0</v>
      </c>
      <c r="EK33" t="str">
        <f t="shared" si="102"/>
        <v/>
      </c>
      <c r="EL33" t="str">
        <f t="shared" si="7"/>
        <v/>
      </c>
      <c r="EM33" t="str">
        <f t="shared" si="8"/>
        <v/>
      </c>
      <c r="EN33" t="str">
        <f t="shared" si="9"/>
        <v/>
      </c>
      <c r="EO33" t="str">
        <f t="shared" si="10"/>
        <v/>
      </c>
      <c r="EP33" t="str">
        <f t="shared" si="11"/>
        <v/>
      </c>
      <c r="EQ33" t="str">
        <f t="shared" si="12"/>
        <v/>
      </c>
      <c r="ER33" t="str">
        <f t="shared" si="13"/>
        <v/>
      </c>
      <c r="ES33" t="str">
        <f t="shared" si="14"/>
        <v/>
      </c>
      <c r="ET33" t="str">
        <f t="shared" si="15"/>
        <v/>
      </c>
      <c r="EU33" t="str">
        <f t="shared" si="16"/>
        <v/>
      </c>
      <c r="EV33" t="str">
        <f t="shared" si="17"/>
        <v/>
      </c>
      <c r="EW33" t="str">
        <f t="shared" si="103"/>
        <v>nvt</v>
      </c>
      <c r="EX33" t="str">
        <f t="shared" si="104"/>
        <v>nvt</v>
      </c>
      <c r="EY33" t="str">
        <f t="shared" si="105"/>
        <v>nvt</v>
      </c>
      <c r="EZ33" t="str">
        <f t="shared" si="106"/>
        <v>nvt</v>
      </c>
      <c r="FA33" t="str">
        <f t="shared" si="107"/>
        <v>nvt</v>
      </c>
      <c r="FB33" t="str">
        <f t="shared" si="108"/>
        <v>nvt</v>
      </c>
      <c r="FC33" t="str">
        <f t="shared" si="109"/>
        <v>nvt</v>
      </c>
      <c r="FD33" t="str">
        <f t="shared" si="110"/>
        <v>nvt</v>
      </c>
      <c r="FE33" t="str">
        <f>IF($EJ33=2,VLOOKUP(FD33,STAPELING!A:D,FE$1,0),"nvt")</f>
        <v>nvt</v>
      </c>
      <c r="FF33" t="str">
        <f t="shared" si="111"/>
        <v>nvt</v>
      </c>
      <c r="FG33" t="str">
        <f t="shared" si="112"/>
        <v>nvt</v>
      </c>
      <c r="FH33" t="str">
        <f t="shared" si="113"/>
        <v>nvt</v>
      </c>
      <c r="FI33" t="str">
        <f t="shared" si="114"/>
        <v>nvt</v>
      </c>
      <c r="FJ33" t="str">
        <f t="shared" si="115"/>
        <v>nvt</v>
      </c>
      <c r="FK33" t="str">
        <f t="shared" si="116"/>
        <v>nvt</v>
      </c>
      <c r="FL33" t="str">
        <f t="shared" si="117"/>
        <v>nvt</v>
      </c>
      <c r="FM33" t="str">
        <f t="shared" si="118"/>
        <v/>
      </c>
      <c r="FN33" t="str">
        <f>IF(ISERROR(VLOOKUP(FM33,STAPELING!I:AO,FN$1,0)),"N",VLOOKUP(FM33,STAPELING!I:AO,FN$1,0))</f>
        <v>J</v>
      </c>
      <c r="FO33" t="str">
        <f t="shared" si="119"/>
        <v>nvt</v>
      </c>
      <c r="FP33" t="str">
        <f t="shared" si="19"/>
        <v>nvt</v>
      </c>
      <c r="FQ33" t="str">
        <f t="shared" si="20"/>
        <v>nvt</v>
      </c>
      <c r="FR33" t="str">
        <f t="shared" si="21"/>
        <v>nvt</v>
      </c>
      <c r="FS33" t="str">
        <f t="shared" si="22"/>
        <v>nvt</v>
      </c>
      <c r="FT33" t="str">
        <f t="shared" si="23"/>
        <v>nvt</v>
      </c>
      <c r="FU33" t="str">
        <f t="shared" si="24"/>
        <v>nvt</v>
      </c>
      <c r="FV33" t="str">
        <f t="shared" si="25"/>
        <v>nvt</v>
      </c>
      <c r="FW33" t="str">
        <f t="shared" si="26"/>
        <v>nvt</v>
      </c>
      <c r="FX33" t="str">
        <f t="shared" si="27"/>
        <v>nvt</v>
      </c>
      <c r="FY33" t="str">
        <f t="shared" si="28"/>
        <v>nvt</v>
      </c>
      <c r="FZ33" t="str">
        <f t="shared" si="29"/>
        <v>nvt</v>
      </c>
      <c r="GA33" t="str">
        <f t="shared" si="30"/>
        <v>nvt</v>
      </c>
      <c r="GB33" t="str">
        <f>IF($EJ33&gt;2,IF(FO33="","zwart",VLOOKUP(FO33,STAPELING!J:AA,GB$1,0)),"nvt")</f>
        <v>nvt</v>
      </c>
      <c r="GC33" t="str">
        <f t="shared" si="120"/>
        <v>nvt</v>
      </c>
      <c r="GD33" t="str">
        <f t="shared" si="121"/>
        <v>nvt</v>
      </c>
      <c r="GE33" t="str">
        <f t="shared" si="122"/>
        <v>nvt</v>
      </c>
      <c r="GF33" t="str">
        <f t="shared" si="123"/>
        <v>nvt</v>
      </c>
      <c r="GG33" t="str">
        <f t="shared" si="124"/>
        <v>nvt</v>
      </c>
      <c r="GH33" t="str">
        <f t="shared" si="125"/>
        <v>nvt</v>
      </c>
      <c r="GI33" t="str">
        <f t="shared" si="126"/>
        <v>nvt</v>
      </c>
      <c r="GJ33" t="str">
        <f t="shared" si="127"/>
        <v>nvt</v>
      </c>
      <c r="GK33" t="str">
        <f t="shared" si="37"/>
        <v>nvt</v>
      </c>
      <c r="GL33" t="str">
        <f t="shared" si="38"/>
        <v>nvt</v>
      </c>
      <c r="GM33" t="str">
        <f t="shared" si="39"/>
        <v>nvt</v>
      </c>
      <c r="GN33" t="str">
        <f t="shared" si="40"/>
        <v>nvt</v>
      </c>
      <c r="GO33" t="str">
        <f t="shared" si="41"/>
        <v>nvt</v>
      </c>
      <c r="GP33" t="str">
        <f t="shared" si="42"/>
        <v>nvt</v>
      </c>
      <c r="GQ33" t="str">
        <f t="shared" si="43"/>
        <v>nvt</v>
      </c>
      <c r="GR33" t="str">
        <f t="shared" si="44"/>
        <v>nvt</v>
      </c>
      <c r="GS33" t="str">
        <f t="shared" si="45"/>
        <v>nvt</v>
      </c>
      <c r="GT33" t="str">
        <f t="shared" si="46"/>
        <v>nvt</v>
      </c>
      <c r="GU33" t="str">
        <f t="shared" si="47"/>
        <v>nvt</v>
      </c>
      <c r="GV33" t="str">
        <f t="shared" si="48"/>
        <v>nvt</v>
      </c>
      <c r="GW33" t="str">
        <f>IF($EJ33&gt;2,IF(GJ33="","zwart",VLOOKUP(GJ33,STAPELING!AB:AJ,GW$1,0)),"nvt")</f>
        <v>nvt</v>
      </c>
      <c r="GX33" t="str">
        <f t="shared" si="128"/>
        <v>nvt</v>
      </c>
      <c r="GY33" t="str">
        <f t="shared" si="129"/>
        <v>nvt</v>
      </c>
      <c r="GZ33" t="str">
        <f t="shared" si="130"/>
        <v>nvt</v>
      </c>
      <c r="HA33" t="str">
        <f t="shared" si="131"/>
        <v>nvt</v>
      </c>
      <c r="HB33" t="str">
        <f t="shared" si="132"/>
        <v>nvt</v>
      </c>
      <c r="HC33" t="str">
        <f t="shared" si="133"/>
        <v>nvt</v>
      </c>
      <c r="HD33" t="str">
        <f t="shared" si="134"/>
        <v>nvt</v>
      </c>
      <c r="HE33" t="str">
        <f t="shared" si="135"/>
        <v>nvt</v>
      </c>
      <c r="HF33" t="str">
        <f t="shared" si="136"/>
        <v>nvt</v>
      </c>
      <c r="HG33" t="str">
        <f t="shared" si="137"/>
        <v>nvt</v>
      </c>
      <c r="HH33" t="str">
        <f t="shared" si="138"/>
        <v>nvt</v>
      </c>
      <c r="HI33" t="str">
        <f t="shared" si="139"/>
        <v>nvt</v>
      </c>
      <c r="HJ33" t="str">
        <f t="shared" si="140"/>
        <v>nvt</v>
      </c>
      <c r="HK33" t="str">
        <f t="shared" si="141"/>
        <v>nvt</v>
      </c>
      <c r="HL33" t="str">
        <f t="shared" si="142"/>
        <v>nvt</v>
      </c>
      <c r="HM33" t="str">
        <f t="shared" si="60"/>
        <v>nvt</v>
      </c>
      <c r="HN33" t="str">
        <f t="shared" si="61"/>
        <v>nvt</v>
      </c>
      <c r="HO33" t="str">
        <f t="shared" si="62"/>
        <v>nvt</v>
      </c>
      <c r="HP33" t="str">
        <f t="shared" si="63"/>
        <v>nvt</v>
      </c>
      <c r="HQ33" t="str">
        <f t="shared" si="64"/>
        <v>nvt</v>
      </c>
      <c r="HR33" t="str">
        <f t="shared" si="65"/>
        <v>nvt</v>
      </c>
      <c r="HS33" t="str">
        <f t="shared" si="66"/>
        <v>nvt</v>
      </c>
      <c r="HT33" t="str">
        <f t="shared" si="67"/>
        <v>nvt</v>
      </c>
      <c r="HU33" t="str">
        <f t="shared" si="68"/>
        <v>nvt</v>
      </c>
      <c r="HV33" t="str">
        <f t="shared" si="69"/>
        <v>nvt</v>
      </c>
      <c r="HW33" t="str">
        <f t="shared" si="70"/>
        <v>nvt</v>
      </c>
      <c r="HX33" t="str">
        <f t="shared" si="71"/>
        <v>nvt</v>
      </c>
      <c r="HY33" t="str">
        <f>IF($EJ33&gt;2,IF(HL33="","zwart",VLOOKUP(HL33,STAPELING!AK:AN,HY$1,0)),"nvt")</f>
        <v>nvt</v>
      </c>
      <c r="HZ33" t="str">
        <f t="shared" si="143"/>
        <v>nvt</v>
      </c>
      <c r="IA33" t="str">
        <f t="shared" si="144"/>
        <v>nvt</v>
      </c>
      <c r="IB33" t="str">
        <f t="shared" si="145"/>
        <v>nvt</v>
      </c>
      <c r="IC33" t="str">
        <f t="shared" si="146"/>
        <v>nvt</v>
      </c>
      <c r="ID33" t="str">
        <f t="shared" si="147"/>
        <v>nvt</v>
      </c>
      <c r="IE33" t="str">
        <f t="shared" si="148"/>
        <v>nvt</v>
      </c>
      <c r="IF33" t="str">
        <f t="shared" si="149"/>
        <v>nvt</v>
      </c>
      <c r="IG33">
        <f t="shared" si="150"/>
        <v>0</v>
      </c>
      <c r="IH33">
        <f t="shared" si="151"/>
        <v>0</v>
      </c>
      <c r="II33">
        <f t="shared" si="152"/>
        <v>0</v>
      </c>
      <c r="IJ33">
        <f t="shared" si="153"/>
        <v>0</v>
      </c>
      <c r="IK33">
        <f t="shared" si="154"/>
        <v>0</v>
      </c>
      <c r="IL33">
        <f t="shared" si="155"/>
        <v>0</v>
      </c>
      <c r="IM33">
        <f t="shared" si="156"/>
        <v>0</v>
      </c>
      <c r="IN33">
        <f t="shared" si="157"/>
        <v>0</v>
      </c>
      <c r="IO33">
        <f t="shared" si="158"/>
        <v>0</v>
      </c>
      <c r="IP33">
        <f t="shared" si="159"/>
        <v>0</v>
      </c>
      <c r="IQ33">
        <f t="shared" si="160"/>
        <v>0</v>
      </c>
      <c r="IR33">
        <f t="shared" si="161"/>
        <v>0</v>
      </c>
      <c r="IS33">
        <f t="shared" si="162"/>
        <v>0</v>
      </c>
      <c r="IT33">
        <f t="shared" si="163"/>
        <v>0</v>
      </c>
      <c r="IU33" t="str">
        <f t="shared" si="164"/>
        <v>N</v>
      </c>
      <c r="IV33" t="str">
        <f t="shared" si="84"/>
        <v>N</v>
      </c>
      <c r="IW33" t="str">
        <f t="shared" si="165"/>
        <v>N</v>
      </c>
    </row>
    <row r="34" spans="1:257" x14ac:dyDescent="0.25">
      <c r="A34" t="str">
        <f>IF(ISERROR(VLOOKUP(E34,E$4:E33,1,0)),"J","N")</f>
        <v>N</v>
      </c>
      <c r="B34" s="8"/>
      <c r="C34" s="8"/>
      <c r="D34" s="25"/>
      <c r="E34" s="25" t="str">
        <f>IF(Invoer!B63="","",Invoer!B63)</f>
        <v/>
      </c>
      <c r="F34" s="25"/>
      <c r="G34" s="25"/>
      <c r="H34" s="25" t="str">
        <f>IF(AND($E34&lt;&gt;"",$A34="J"),Invoer!D63,"")</f>
        <v/>
      </c>
      <c r="I34" s="25"/>
      <c r="J34" s="26"/>
      <c r="K34" s="26" t="str">
        <f>IF(AND($E34&lt;&gt;"",$A34="J"),Invoer!L63,"")</f>
        <v/>
      </c>
      <c r="L34" s="26"/>
      <c r="M34" s="25"/>
      <c r="N34" s="152"/>
      <c r="O34" s="153"/>
      <c r="P34" s="25"/>
      <c r="Q34" s="25"/>
      <c r="R34" s="153"/>
      <c r="S34" s="154"/>
      <c r="T34" s="152"/>
      <c r="U34" s="153"/>
      <c r="V34" s="153"/>
      <c r="W34" s="59" t="str">
        <f>IF(AND($E34&lt;&gt;"",$A34="J",Invoer!R63&lt;&gt;""),VLOOKUP(Invoer!R63,NORM!$F$26:$H$29,3,0),"")</f>
        <v/>
      </c>
      <c r="X34" s="59"/>
      <c r="Y34" s="25" t="str">
        <f t="shared" si="85"/>
        <v/>
      </c>
      <c r="Z34" s="25"/>
      <c r="AA34" s="26" t="str">
        <f t="shared" si="86"/>
        <v/>
      </c>
      <c r="AB34" s="26"/>
      <c r="AC34" s="153"/>
      <c r="AD34" s="153"/>
      <c r="AE34" s="153"/>
      <c r="AF34" s="153"/>
      <c r="AG34" s="153"/>
      <c r="AH34" s="25"/>
      <c r="AI34" s="153"/>
      <c r="AJ34" s="153"/>
      <c r="AK34" s="153"/>
      <c r="AL34" s="153"/>
      <c r="AM34" s="25" t="str">
        <f>IF(AND($E34&lt;&gt;"",$A34="J"),IF(Invoer!X63="Ja","J",IF(Invoer!X63="Nee","N","")),"")</f>
        <v/>
      </c>
      <c r="AN34" s="153"/>
      <c r="AO34" s="153"/>
      <c r="AP34" s="153" t="s">
        <v>311</v>
      </c>
      <c r="AQ34" s="153" t="s">
        <v>311</v>
      </c>
      <c r="AR34" s="153" t="s">
        <v>312</v>
      </c>
      <c r="AS34" s="153" t="s">
        <v>312</v>
      </c>
      <c r="AT34" s="1" t="str">
        <f>IF(AND($E34&lt;&gt;"",$A34="J",Invoer!O63&lt;&gt;""),VLOOKUP(Invoer!O63,NORM!$F$31:$H$38,3,0),"")</f>
        <v/>
      </c>
      <c r="AU34" s="1"/>
      <c r="AV34" s="1" t="str">
        <f>IF(AND($E34&lt;&gt;"",$A34="J"),Invoer!AH63,"")</f>
        <v/>
      </c>
      <c r="AW34" s="1"/>
      <c r="AX34" s="1" t="str">
        <f t="shared" si="87"/>
        <v/>
      </c>
      <c r="AY34" s="1"/>
      <c r="AZ34" s="3" t="str">
        <f t="shared" si="88"/>
        <v/>
      </c>
      <c r="BA34" s="3" t="str">
        <f t="shared" si="89"/>
        <v/>
      </c>
      <c r="BB34" s="3" t="str">
        <f t="shared" si="90"/>
        <v>N</v>
      </c>
      <c r="BC34" s="3" t="str">
        <f t="shared" si="91"/>
        <v>N</v>
      </c>
      <c r="BD34" s="3" t="str">
        <f t="shared" si="92"/>
        <v/>
      </c>
      <c r="BE34" s="3">
        <f t="shared" si="166"/>
        <v>0</v>
      </c>
      <c r="BF34" s="3" t="str">
        <f t="shared" si="93"/>
        <v/>
      </c>
      <c r="BG34" s="3" t="str">
        <f t="shared" si="94"/>
        <v/>
      </c>
      <c r="BH34" s="3" t="str">
        <f t="shared" si="95"/>
        <v>N</v>
      </c>
      <c r="BI34" s="24" t="str">
        <f t="shared" si="96"/>
        <v/>
      </c>
      <c r="BJ34" s="24" t="str">
        <f>IF(ISERROR(VLOOKUP($BD34,LOV_GWSGRP!A:A,1,0)),"N","J")</f>
        <v>N</v>
      </c>
      <c r="BK34" s="24" t="str">
        <f>IF(ISERROR(VLOOKUP($BD34,LOV_GWSGRP!D:D,1,0)),"N","J")</f>
        <v>N</v>
      </c>
      <c r="BL34" s="24" t="str">
        <f>IF(ISERROR(VLOOKUP($BD34,LOV_GWSGRP!G:G,1,0)),"N","J")</f>
        <v>N</v>
      </c>
      <c r="BM34" s="24" t="str">
        <f>IF(ISERROR(VLOOKUP($BD34,LOV_GWSGRP!M:M,1,0)),"N","J")</f>
        <v>N</v>
      </c>
      <c r="BN34" s="24" t="str">
        <f>IF(ISERROR(VLOOKUP($BD34,LOV_GWSGRP!P:P,1,0)),"N","J")</f>
        <v>N</v>
      </c>
      <c r="BO34" s="24" t="str">
        <f>IF(ISERROR(VLOOKUP($BD34,LOV_GWSGRP!S:S,1,0)),"N","J")</f>
        <v>N</v>
      </c>
      <c r="BP34" s="24" t="str">
        <f>IF(ISERROR(VLOOKUP($BD34,LOV_GWSGRP!V:V,1,0)),"N","J")</f>
        <v>N</v>
      </c>
      <c r="BQ34" s="24" t="str">
        <f>IF(ISERROR(VLOOKUP($BD34,LOV_GWSGRP!Y:Y,1,0)),"N","J")</f>
        <v>N</v>
      </c>
      <c r="BR34" s="24" t="str">
        <f>IF(ISERROR(VLOOKUP($BD34,LOV_GWSGRP!AB:AB,1,0)),"N","J")</f>
        <v>N</v>
      </c>
      <c r="BS34" s="24" t="str">
        <f>IF(ISERROR(VLOOKUP($BD34,LOV_GWSGRP!AE:AE,1,0)),"N","J")</f>
        <v>N</v>
      </c>
      <c r="BT34" s="24" t="str">
        <f>IF(ISERROR(VLOOKUP($BD34,LOV_GWSGRP!AH:AH,1,0)),"N","J")</f>
        <v>N</v>
      </c>
      <c r="BU34" s="24" t="str">
        <f>IF(ISERROR(VLOOKUP($BD34,LOV_GWSGRP!CJ:CJ,1,0)),"N","J")</f>
        <v>N</v>
      </c>
      <c r="BV34" s="24" t="str">
        <f>IF(ISERROR(VLOOKUP($BD34,LOV_GWSGRP!AN:AN,1,0)),"N","J")</f>
        <v>N</v>
      </c>
      <c r="BW34" s="24" t="str">
        <f>IF(ISERROR(VLOOKUP($BD34,LOV_GWSGRP!AQ:AQ,1,0)),"N","J")</f>
        <v>N</v>
      </c>
      <c r="BX34" s="24" t="str">
        <f>IF(ISERROR(VLOOKUP($BD34,LOV_GWSGRP!AT:AT,1,0)),"N","J")</f>
        <v>N</v>
      </c>
      <c r="BY34" s="24" t="str">
        <f>IF(ISERROR(VLOOKUP($BD34,LOV_GWSGRP!AW:AW,1,0)),"N","J")</f>
        <v>N</v>
      </c>
      <c r="BZ34" s="24" t="str">
        <f>IF(ISERROR(VLOOKUP($BD34,LOV_GWSGRP!AZ:AZ,1,0)),"N","J")</f>
        <v>N</v>
      </c>
      <c r="CA34" s="24" t="str">
        <f>IF(ISERROR(VLOOKUP($BD34,LOV_GWSGRP!BC:BC,1,0)),"N","J")</f>
        <v>N</v>
      </c>
      <c r="CB34" s="24" t="str">
        <f>IF(ISERROR(VLOOKUP($BD34,LOV_GWSGRP!BF:BF,1,0)),"N","J")</f>
        <v>N</v>
      </c>
      <c r="CC34" s="24" t="str">
        <f>IF(ISERROR(VLOOKUP($BD34,LOV_GWSGRP!BI:BI,1,0)),"N","J")</f>
        <v>N</v>
      </c>
      <c r="CD34" s="24" t="str">
        <f>IF(ISERROR(VLOOKUP($BD34,LOV_GWSGRP!J:J,1,0)),"N","J")</f>
        <v>N</v>
      </c>
      <c r="CE34" s="24" t="str">
        <f>IF(ISERROR(VLOOKUP($BD34,LOV_GWSGRP!BL:BL,1,0)),"N","J")</f>
        <v>N</v>
      </c>
      <c r="CF34" s="24"/>
      <c r="CG34" s="24" t="str">
        <f>IF(ISERROR(VLOOKUP($BD34,LOV_GWSGRP!BO:BO,1,0)),"N","J")</f>
        <v>N</v>
      </c>
      <c r="CH34" s="24" t="str">
        <f t="shared" si="97"/>
        <v>N</v>
      </c>
      <c r="CI34" s="24" t="str">
        <f>IF(ISERROR(VLOOKUP($BD34,GEWASCODE_GLMC8!F:F,1,0)),"N","J")</f>
        <v>N</v>
      </c>
      <c r="CJ34" s="24" t="str">
        <f>IF(COUNTIF($CI34:CI34,"J")&gt;0,"N",IF(ISERROR(VLOOKUP($BD34,GEWASCODE_GLMC8!G:G,1,0)),"N","J"))</f>
        <v>N</v>
      </c>
      <c r="CK34" s="24" t="str">
        <f>IF(COUNTIF($CI34:CJ34,"J")&gt;0,"N",IF(ISERROR(VLOOKUP($BD34,GEWASCODE_GLMC8!H:H,1,0)),"N","J"))</f>
        <v>N</v>
      </c>
      <c r="CL34" s="24" t="str">
        <f>IF(COUNTIF($CI34:CK34,"J")&gt;0,"N",IF(ISERROR(VLOOKUP($BD34,GEWASCODE_GLMC8!I:I,1,0)),"N","J"))</f>
        <v>N</v>
      </c>
      <c r="CM34" s="24" t="str">
        <f>IF(COUNTIF($CI34:CL34,"J")&gt;0,"N",IF(ISERROR(VLOOKUP($BD34,GEWASCODE_GLMC8!J:J,1,0)),"N","J"))</f>
        <v>N</v>
      </c>
      <c r="CN34" s="24" t="str">
        <f>IF(COUNTIF($CI34:CM34,"J")&gt;0,"N",IF(ISERROR(VLOOKUP($BD34,GEWASCODE_GLMC8!K:K,1,0)),"N","J"))</f>
        <v>N</v>
      </c>
      <c r="CO34" s="24" t="str">
        <f>IF(COUNTIF($CI34:CN34,"J")&gt;0,"N",IF(ISERROR(VLOOKUP($BD34,GEWASCODE_GLMC8!L:L,1,0)),"N","J"))</f>
        <v>N</v>
      </c>
      <c r="CP34" s="24" t="str">
        <f>IF(COUNTIF($CI34:CO34,"J")&gt;0,"N",IF(ISERROR(VLOOKUP($BD34,GEWASCODE_GLMC8!M:M,1,0)),"N","J"))</f>
        <v>N</v>
      </c>
      <c r="CQ34" s="24" t="str">
        <f>IF(COUNTIF($CI34:CP34,"J")&gt;0,"N",IF(ISERROR(VLOOKUP($BD34,GEWASCODE_GLMC8!N:N,1,0)),"N","J"))</f>
        <v>N</v>
      </c>
      <c r="CR34" s="24" t="str">
        <f>IF(COUNTIF($CI34:CQ34,"J")&gt;0,"N",IF(ISERROR(VLOOKUP($BD34,GEWASCODE_GLMC8!O:O,1,0)),"N","J"))</f>
        <v>N</v>
      </c>
      <c r="CS34" s="24" t="str">
        <f>IF(COUNTIF($CI34:CR34,"J")&gt;0,"N",IF(ISERROR(VLOOKUP($BD34,GEWASCODE_GLMC8!P:P,1,0)),"N","J"))</f>
        <v>N</v>
      </c>
      <c r="CT34" s="24" t="str">
        <f>IF(COUNTIF($CI34:CS34,"J")&gt;0,"N",IF(ISERROR(VLOOKUP($BD34,GEWASCODE_GLMC8!Q:Q,1,0)),"N","J"))</f>
        <v>N</v>
      </c>
      <c r="CU34" s="24" t="str">
        <f>IF(COUNTIF($CI34:CT34,"J")&gt;0,"N",IF(ISERROR(VLOOKUP($BD34,GEWASCODE_GLMC8!R:R,1,0)),"N","J"))</f>
        <v>N</v>
      </c>
      <c r="CV34" s="24" t="str">
        <f>IF(COUNTIF($CI34:CU34,"J")&gt;0,"N",IF(ISERROR(VLOOKUP($BD34,GEWASCODE_GLMC8!S:S,1,0)),"N","J"))</f>
        <v>N</v>
      </c>
      <c r="CW34" s="24" t="str">
        <f>IF(COUNTIF($CI34:CV34,"J")&gt;0,"N",IF(ISERROR(VLOOKUP($BD34,GEWASCODE_GLMC8!T:T,1,0)),"N","J"))</f>
        <v>N</v>
      </c>
      <c r="CX34" s="24" t="str">
        <f>IF(COUNTIF($CI34:CW34,"J")&gt;0,"N",IF(ISERROR(VLOOKUP($BD34,GEWASCODE_GLMC8!U:U,1,0)),"N","J"))</f>
        <v>N</v>
      </c>
      <c r="CY34" s="24" t="str">
        <f>IF(COUNTIF($CI34:CX34,"J")&gt;0,"N",IF(ISERROR(VLOOKUP($BD34,GEWASCODE_GLMC8!V:V,1,0)),"N","J"))</f>
        <v>N</v>
      </c>
      <c r="CZ34" s="24" t="str">
        <f>IF(COUNTIF($CI34:CY34,"J")&gt;0,"N",IF(ISERROR(VLOOKUP($BD34,GEWASCODE_GLMC8!W:W,1,0)),"N","J"))</f>
        <v>N</v>
      </c>
      <c r="DA34" s="24" t="str">
        <f>IF(COUNTIF($CI34:CZ34,"J")&gt;0,"N",IF(ISERROR(VLOOKUP($BD34,GEWASCODE_GLMC8!X:X,1,0)),"N","J"))</f>
        <v>N</v>
      </c>
      <c r="DB34" s="24" t="str">
        <f>IF(COUNTIF($CI34:DA34,"J")&gt;0,"N",IF(ISERROR(VLOOKUP($BD34,GEWASCODE_GLMC8!Y:Y,1,0)),"N","J"))</f>
        <v>N</v>
      </c>
      <c r="DC34" s="24" t="str">
        <f>IF(COUNTIF($CI34:DB34,"J")&gt;0,"N",IF(ISERROR(VLOOKUP($BD34,GEWASCODE_GLMC8!Z:Z,1,0)),"N","J"))</f>
        <v>N</v>
      </c>
      <c r="DD34" s="24" t="str">
        <f t="shared" si="98"/>
        <v>N</v>
      </c>
      <c r="DE34" s="3" t="str">
        <f t="shared" si="1"/>
        <v>N</v>
      </c>
      <c r="DF34" s="3" t="str">
        <f t="shared" si="2"/>
        <v>N</v>
      </c>
      <c r="DG34" s="3" t="str">
        <f t="shared" si="99"/>
        <v>N</v>
      </c>
      <c r="DH34" s="3" t="str">
        <f t="shared" si="100"/>
        <v>N</v>
      </c>
      <c r="DI34" s="3" t="str">
        <f t="shared" si="3"/>
        <v>N</v>
      </c>
      <c r="DJ34" s="3" t="str">
        <f t="shared" si="4"/>
        <v>N</v>
      </c>
      <c r="DK34" s="3">
        <f>0</f>
        <v>0</v>
      </c>
      <c r="DL34" s="3" t="str">
        <f t="shared" si="5"/>
        <v>N</v>
      </c>
      <c r="DM34" s="3" t="str">
        <f t="shared" si="6"/>
        <v>N</v>
      </c>
      <c r="DN34" t="str">
        <f>IF(AND($A34="J",COUNTIFS(activiteiten_perceel,percelen!$AZ34,activiteiten_maatregel_nr,percelen!DN$4,activiteiten_activiteit_voldoet_aan_voorwaarden,"J")&gt;0),DN$4,"")</f>
        <v/>
      </c>
      <c r="DO34" t="str">
        <f>IF(AND($A34="J",COUNTIFS(activiteiten_perceel,percelen!$AZ34,activiteiten_maatregel_nr,percelen!DO$4,activiteiten_activiteit_voldoet_aan_voorwaarden,"J")&gt;0),DO$4,"")</f>
        <v/>
      </c>
      <c r="DP34" t="str">
        <f>IF(AND($A34="J",COUNTIFS(activiteiten_perceel,percelen!$AZ34,activiteiten_maatregel_nr,percelen!DP$4,activiteiten_activiteit_voldoet_aan_voorwaarden,"J")&gt;0),DP$4,"")</f>
        <v/>
      </c>
      <c r="DQ34" t="str">
        <f>IF(AND($A34="J",COUNTIFS(activiteiten_perceel,percelen!$AZ34,activiteiten_maatregel_nr,percelen!DQ$4,activiteiten_activiteit_voldoet_aan_voorwaarden,"J")&gt;0),DQ$4,"")</f>
        <v/>
      </c>
      <c r="DR34" t="str">
        <f>IF(AND($A34="J",COUNTIFS(activiteiten_perceel,percelen!$AZ34,activiteiten_maatregel_nr,percelen!DR$4,activiteiten_activiteit_voldoet_aan_voorwaarden,"J")&gt;0),DR$4,"")</f>
        <v/>
      </c>
      <c r="DS34" t="str">
        <f>IF(AND($A34="J",COUNTIFS(activiteiten_perceel,percelen!$AZ34,activiteiten_maatregel_nr,percelen!DS$4,activiteiten_activiteit_voldoet_aan_voorwaarden,"J")&gt;0),DS$4,"")</f>
        <v/>
      </c>
      <c r="DT34" t="str">
        <f>IF(AND($A34="J",COUNTIFS(activiteiten_perceel,percelen!$AZ34,activiteiten_maatregel_nr,percelen!DT$4,activiteiten_activiteit_voldoet_aan_voorwaarden,"J")&gt;0),DT$4,"")</f>
        <v/>
      </c>
      <c r="DU34" t="str">
        <f>IF(AND($A34="J",COUNTIFS(activiteiten_perceel,percelen!$AZ34,activiteiten_maatregel_nr,percelen!DU$4,activiteiten_activiteit_voldoet_aan_voorwaarden,"J")&gt;0),DU$4,"")</f>
        <v/>
      </c>
      <c r="DV34" t="str">
        <f>IF(AND($A34="J",COUNTIFS(activiteiten_perceel,percelen!$AZ34,activiteiten_maatregel_nr,percelen!DV$4,activiteiten_activiteit_voldoet_aan_voorwaarden,"J")&gt;0),DV$4,"")</f>
        <v/>
      </c>
      <c r="DW34" t="str">
        <f>IF(AND($A34="J",COUNTIFS(activiteiten_perceel,percelen!$AZ34,activiteiten_maatregel_nr,percelen!DW$4,activiteiten_activiteit_voldoet_aan_voorwaarden,"J")&gt;0),DW$4,"")</f>
        <v/>
      </c>
      <c r="DX34" t="str">
        <f>IF(AND($A34="J",COUNTIFS(activiteiten_perceel,percelen!$AZ34,activiteiten_maatregel_nr,percelen!DX$4,activiteiten_activiteit_voldoet_aan_voorwaarden,"J")&gt;0),DX$4,"")</f>
        <v/>
      </c>
      <c r="DY34" t="str">
        <f>IF(AND($A34="J",COUNTIFS(activiteiten_perceel,percelen!$AZ34,activiteiten_maatregel_nr,percelen!DY$4,activiteiten_activiteit_voldoet_aan_voorwaarden,"J")&gt;0),DY$4,"")</f>
        <v/>
      </c>
      <c r="DZ34" t="str">
        <f>IF(AND($A34="J",COUNTIFS(activiteiten_perceel,percelen!$AZ34,activiteiten_maatregel_nr,percelen!DZ$4,activiteiten_activiteit_voldoet_aan_voorwaarden,"J")&gt;0),DZ$4,"")</f>
        <v/>
      </c>
      <c r="EA34" t="str">
        <f>IF(AND($A34="J",COUNTIFS(activiteiten_perceel,percelen!$AZ34,activiteiten_maatregel_nr,percelen!EA$4,activiteiten_activiteit_voldoet_aan_voorwaarden,"J")&gt;0),EA$4,"")</f>
        <v/>
      </c>
      <c r="EB34" t="str">
        <f>IF(AND($A34="J",COUNTIFS(activiteiten_perceel,percelen!$AZ34,activiteiten_maatregel_nr,percelen!EB$4,activiteiten_activiteit_voldoet_aan_voorwaarden,"J")&gt;0),EB$4,"")</f>
        <v/>
      </c>
      <c r="EC34" t="str">
        <f>IF(AND($A34="J",COUNTIFS(activiteiten_perceel,percelen!$AZ34,activiteiten_maatregel_nr,percelen!EC$4,activiteiten_activiteit_voldoet_aan_voorwaarden,"J")&gt;0),EC$4,"")</f>
        <v/>
      </c>
      <c r="ED34" t="str">
        <f>IF(AND($A34="J",COUNTIFS(activiteiten_perceel,percelen!$AZ34,activiteiten_maatregel_nr,percelen!ED$4,activiteiten_activiteit_voldoet_aan_voorwaarden,"J")&gt;0),ED$4,"")</f>
        <v/>
      </c>
      <c r="EE34" t="str">
        <f>IF(AND($A34="J",COUNTIFS(activiteiten_perceel,percelen!$AZ34,activiteiten_maatregel_nr,percelen!EE$4,activiteiten_activiteit_voldoet_aan_voorwaarden,"J")&gt;0),EE$4,"")</f>
        <v/>
      </c>
      <c r="EF34" t="str">
        <f>IF(AND($A34="J",COUNTIFS(activiteiten_perceel,percelen!$AZ34,activiteiten_maatregel_nr,percelen!EF$4,activiteiten_activiteit_voldoet_aan_voorwaarden,"J")&gt;0),EF$4,"")</f>
        <v/>
      </c>
      <c r="EG34" t="str">
        <f>IF(AND($A34="J",COUNTIFS(activiteiten_perceel,percelen!$AZ34,activiteiten_maatregel_nr,percelen!EG$4,activiteiten_activiteit_voldoet_aan_voorwaarden,"J")&gt;0),EG$4,"")</f>
        <v/>
      </c>
      <c r="EH34" t="str">
        <f>IF(AND($A34="J",COUNTIFS(activiteiten_perceel,percelen!$AZ34,activiteiten_maatregel_nr,percelen!EH$4,activiteiten_activiteit_voldoet_aan_voorwaarden,"J")&gt;0),EH$4,"")</f>
        <v/>
      </c>
      <c r="EI34" t="str">
        <f>IF(AND($A34="J",COUNTIFS(activiteiten_perceel,percelen!$AZ34,activiteiten_maatregel_nr,percelen!EI$4,activiteiten_activiteit_voldoet_aan_voorwaarden,"J")&gt;0),EI$4,"")</f>
        <v/>
      </c>
      <c r="EJ34">
        <f t="shared" si="101"/>
        <v>0</v>
      </c>
      <c r="EK34" t="str">
        <f t="shared" si="102"/>
        <v/>
      </c>
      <c r="EL34" t="str">
        <f t="shared" si="7"/>
        <v/>
      </c>
      <c r="EM34" t="str">
        <f t="shared" si="8"/>
        <v/>
      </c>
      <c r="EN34" t="str">
        <f t="shared" si="9"/>
        <v/>
      </c>
      <c r="EO34" t="str">
        <f t="shared" si="10"/>
        <v/>
      </c>
      <c r="EP34" t="str">
        <f t="shared" si="11"/>
        <v/>
      </c>
      <c r="EQ34" t="str">
        <f t="shared" si="12"/>
        <v/>
      </c>
      <c r="ER34" t="str">
        <f t="shared" si="13"/>
        <v/>
      </c>
      <c r="ES34" t="str">
        <f t="shared" si="14"/>
        <v/>
      </c>
      <c r="ET34" t="str">
        <f t="shared" si="15"/>
        <v/>
      </c>
      <c r="EU34" t="str">
        <f t="shared" si="16"/>
        <v/>
      </c>
      <c r="EV34" t="str">
        <f t="shared" si="17"/>
        <v/>
      </c>
      <c r="EW34" t="str">
        <f t="shared" si="103"/>
        <v>nvt</v>
      </c>
      <c r="EX34" t="str">
        <f t="shared" si="104"/>
        <v>nvt</v>
      </c>
      <c r="EY34" t="str">
        <f t="shared" si="105"/>
        <v>nvt</v>
      </c>
      <c r="EZ34" t="str">
        <f t="shared" si="106"/>
        <v>nvt</v>
      </c>
      <c r="FA34" t="str">
        <f t="shared" si="107"/>
        <v>nvt</v>
      </c>
      <c r="FB34" t="str">
        <f t="shared" si="108"/>
        <v>nvt</v>
      </c>
      <c r="FC34" t="str">
        <f t="shared" si="109"/>
        <v>nvt</v>
      </c>
      <c r="FD34" t="str">
        <f t="shared" si="110"/>
        <v>nvt</v>
      </c>
      <c r="FE34" t="str">
        <f>IF($EJ34=2,VLOOKUP(FD34,STAPELING!A:D,FE$1,0),"nvt")</f>
        <v>nvt</v>
      </c>
      <c r="FF34" t="str">
        <f t="shared" si="111"/>
        <v>nvt</v>
      </c>
      <c r="FG34" t="str">
        <f t="shared" si="112"/>
        <v>nvt</v>
      </c>
      <c r="FH34" t="str">
        <f t="shared" si="113"/>
        <v>nvt</v>
      </c>
      <c r="FI34" t="str">
        <f t="shared" si="114"/>
        <v>nvt</v>
      </c>
      <c r="FJ34" t="str">
        <f t="shared" si="115"/>
        <v>nvt</v>
      </c>
      <c r="FK34" t="str">
        <f t="shared" si="116"/>
        <v>nvt</v>
      </c>
      <c r="FL34" t="str">
        <f t="shared" si="117"/>
        <v>nvt</v>
      </c>
      <c r="FM34" t="str">
        <f t="shared" si="118"/>
        <v/>
      </c>
      <c r="FN34" t="str">
        <f>IF(ISERROR(VLOOKUP(FM34,STAPELING!I:AO,FN$1,0)),"N",VLOOKUP(FM34,STAPELING!I:AO,FN$1,0))</f>
        <v>J</v>
      </c>
      <c r="FO34" t="str">
        <f t="shared" si="119"/>
        <v>nvt</v>
      </c>
      <c r="FP34" t="str">
        <f t="shared" si="19"/>
        <v>nvt</v>
      </c>
      <c r="FQ34" t="str">
        <f t="shared" si="20"/>
        <v>nvt</v>
      </c>
      <c r="FR34" t="str">
        <f t="shared" si="21"/>
        <v>nvt</v>
      </c>
      <c r="FS34" t="str">
        <f t="shared" si="22"/>
        <v>nvt</v>
      </c>
      <c r="FT34" t="str">
        <f t="shared" si="23"/>
        <v>nvt</v>
      </c>
      <c r="FU34" t="str">
        <f t="shared" si="24"/>
        <v>nvt</v>
      </c>
      <c r="FV34" t="str">
        <f t="shared" si="25"/>
        <v>nvt</v>
      </c>
      <c r="FW34" t="str">
        <f t="shared" si="26"/>
        <v>nvt</v>
      </c>
      <c r="FX34" t="str">
        <f t="shared" si="27"/>
        <v>nvt</v>
      </c>
      <c r="FY34" t="str">
        <f t="shared" si="28"/>
        <v>nvt</v>
      </c>
      <c r="FZ34" t="str">
        <f t="shared" si="29"/>
        <v>nvt</v>
      </c>
      <c r="GA34" t="str">
        <f t="shared" si="30"/>
        <v>nvt</v>
      </c>
      <c r="GB34" t="str">
        <f>IF($EJ34&gt;2,IF(FO34="","zwart",VLOOKUP(FO34,STAPELING!J:AA,GB$1,0)),"nvt")</f>
        <v>nvt</v>
      </c>
      <c r="GC34" t="str">
        <f t="shared" si="120"/>
        <v>nvt</v>
      </c>
      <c r="GD34" t="str">
        <f t="shared" si="121"/>
        <v>nvt</v>
      </c>
      <c r="GE34" t="str">
        <f t="shared" si="122"/>
        <v>nvt</v>
      </c>
      <c r="GF34" t="str">
        <f t="shared" si="123"/>
        <v>nvt</v>
      </c>
      <c r="GG34" t="str">
        <f t="shared" si="124"/>
        <v>nvt</v>
      </c>
      <c r="GH34" t="str">
        <f t="shared" si="125"/>
        <v>nvt</v>
      </c>
      <c r="GI34" t="str">
        <f t="shared" si="126"/>
        <v>nvt</v>
      </c>
      <c r="GJ34" t="str">
        <f t="shared" si="127"/>
        <v>nvt</v>
      </c>
      <c r="GK34" t="str">
        <f t="shared" si="37"/>
        <v>nvt</v>
      </c>
      <c r="GL34" t="str">
        <f t="shared" si="38"/>
        <v>nvt</v>
      </c>
      <c r="GM34" t="str">
        <f t="shared" si="39"/>
        <v>nvt</v>
      </c>
      <c r="GN34" t="str">
        <f t="shared" si="40"/>
        <v>nvt</v>
      </c>
      <c r="GO34" t="str">
        <f t="shared" si="41"/>
        <v>nvt</v>
      </c>
      <c r="GP34" t="str">
        <f t="shared" si="42"/>
        <v>nvt</v>
      </c>
      <c r="GQ34" t="str">
        <f t="shared" si="43"/>
        <v>nvt</v>
      </c>
      <c r="GR34" t="str">
        <f t="shared" si="44"/>
        <v>nvt</v>
      </c>
      <c r="GS34" t="str">
        <f t="shared" si="45"/>
        <v>nvt</v>
      </c>
      <c r="GT34" t="str">
        <f t="shared" si="46"/>
        <v>nvt</v>
      </c>
      <c r="GU34" t="str">
        <f t="shared" si="47"/>
        <v>nvt</v>
      </c>
      <c r="GV34" t="str">
        <f t="shared" si="48"/>
        <v>nvt</v>
      </c>
      <c r="GW34" t="str">
        <f>IF($EJ34&gt;2,IF(GJ34="","zwart",VLOOKUP(GJ34,STAPELING!AB:AJ,GW$1,0)),"nvt")</f>
        <v>nvt</v>
      </c>
      <c r="GX34" t="str">
        <f t="shared" si="128"/>
        <v>nvt</v>
      </c>
      <c r="GY34" t="str">
        <f t="shared" si="129"/>
        <v>nvt</v>
      </c>
      <c r="GZ34" t="str">
        <f t="shared" si="130"/>
        <v>nvt</v>
      </c>
      <c r="HA34" t="str">
        <f t="shared" si="131"/>
        <v>nvt</v>
      </c>
      <c r="HB34" t="str">
        <f t="shared" si="132"/>
        <v>nvt</v>
      </c>
      <c r="HC34" t="str">
        <f t="shared" si="133"/>
        <v>nvt</v>
      </c>
      <c r="HD34" t="str">
        <f t="shared" si="134"/>
        <v>nvt</v>
      </c>
      <c r="HE34" t="str">
        <f t="shared" si="135"/>
        <v>nvt</v>
      </c>
      <c r="HF34" t="str">
        <f t="shared" si="136"/>
        <v>nvt</v>
      </c>
      <c r="HG34" t="str">
        <f t="shared" si="137"/>
        <v>nvt</v>
      </c>
      <c r="HH34" t="str">
        <f t="shared" si="138"/>
        <v>nvt</v>
      </c>
      <c r="HI34" t="str">
        <f t="shared" si="139"/>
        <v>nvt</v>
      </c>
      <c r="HJ34" t="str">
        <f t="shared" si="140"/>
        <v>nvt</v>
      </c>
      <c r="HK34" t="str">
        <f t="shared" si="141"/>
        <v>nvt</v>
      </c>
      <c r="HL34" t="str">
        <f t="shared" si="142"/>
        <v>nvt</v>
      </c>
      <c r="HM34" t="str">
        <f t="shared" si="60"/>
        <v>nvt</v>
      </c>
      <c r="HN34" t="str">
        <f t="shared" si="61"/>
        <v>nvt</v>
      </c>
      <c r="HO34" t="str">
        <f t="shared" si="62"/>
        <v>nvt</v>
      </c>
      <c r="HP34" t="str">
        <f t="shared" si="63"/>
        <v>nvt</v>
      </c>
      <c r="HQ34" t="str">
        <f t="shared" si="64"/>
        <v>nvt</v>
      </c>
      <c r="HR34" t="str">
        <f t="shared" si="65"/>
        <v>nvt</v>
      </c>
      <c r="HS34" t="str">
        <f t="shared" si="66"/>
        <v>nvt</v>
      </c>
      <c r="HT34" t="str">
        <f t="shared" si="67"/>
        <v>nvt</v>
      </c>
      <c r="HU34" t="str">
        <f t="shared" si="68"/>
        <v>nvt</v>
      </c>
      <c r="HV34" t="str">
        <f t="shared" si="69"/>
        <v>nvt</v>
      </c>
      <c r="HW34" t="str">
        <f t="shared" si="70"/>
        <v>nvt</v>
      </c>
      <c r="HX34" t="str">
        <f t="shared" si="71"/>
        <v>nvt</v>
      </c>
      <c r="HY34" t="str">
        <f>IF($EJ34&gt;2,IF(HL34="","zwart",VLOOKUP(HL34,STAPELING!AK:AN,HY$1,0)),"nvt")</f>
        <v>nvt</v>
      </c>
      <c r="HZ34" t="str">
        <f t="shared" si="143"/>
        <v>nvt</v>
      </c>
      <c r="IA34" t="str">
        <f t="shared" si="144"/>
        <v>nvt</v>
      </c>
      <c r="IB34" t="str">
        <f t="shared" si="145"/>
        <v>nvt</v>
      </c>
      <c r="IC34" t="str">
        <f t="shared" si="146"/>
        <v>nvt</v>
      </c>
      <c r="ID34" t="str">
        <f t="shared" si="147"/>
        <v>nvt</v>
      </c>
      <c r="IE34" t="str">
        <f t="shared" si="148"/>
        <v>nvt</v>
      </c>
      <c r="IF34" t="str">
        <f t="shared" si="149"/>
        <v>nvt</v>
      </c>
      <c r="IG34">
        <f t="shared" si="150"/>
        <v>0</v>
      </c>
      <c r="IH34">
        <f t="shared" si="151"/>
        <v>0</v>
      </c>
      <c r="II34">
        <f t="shared" si="152"/>
        <v>0</v>
      </c>
      <c r="IJ34">
        <f t="shared" si="153"/>
        <v>0</v>
      </c>
      <c r="IK34">
        <f t="shared" si="154"/>
        <v>0</v>
      </c>
      <c r="IL34">
        <f t="shared" si="155"/>
        <v>0</v>
      </c>
      <c r="IM34">
        <f t="shared" si="156"/>
        <v>0</v>
      </c>
      <c r="IN34">
        <f t="shared" si="157"/>
        <v>0</v>
      </c>
      <c r="IO34">
        <f t="shared" si="158"/>
        <v>0</v>
      </c>
      <c r="IP34">
        <f t="shared" si="159"/>
        <v>0</v>
      </c>
      <c r="IQ34">
        <f t="shared" si="160"/>
        <v>0</v>
      </c>
      <c r="IR34">
        <f t="shared" si="161"/>
        <v>0</v>
      </c>
      <c r="IS34">
        <f t="shared" si="162"/>
        <v>0</v>
      </c>
      <c r="IT34">
        <f t="shared" si="163"/>
        <v>0</v>
      </c>
      <c r="IU34" t="str">
        <f t="shared" si="164"/>
        <v>N</v>
      </c>
      <c r="IV34" t="str">
        <f t="shared" si="84"/>
        <v>N</v>
      </c>
      <c r="IW34" t="str">
        <f t="shared" si="165"/>
        <v>N</v>
      </c>
    </row>
    <row r="35" spans="1:257" x14ac:dyDescent="0.25">
      <c r="A35" t="str">
        <f>IF(ISERROR(VLOOKUP(E35,E$4:E34,1,0)),"J","N")</f>
        <v>N</v>
      </c>
      <c r="B35" s="8"/>
      <c r="C35" s="8"/>
      <c r="D35" s="25"/>
      <c r="E35" s="25" t="str">
        <f>IF(Invoer!B64="","",Invoer!B64)</f>
        <v/>
      </c>
      <c r="F35" s="25"/>
      <c r="G35" s="25"/>
      <c r="H35" s="25" t="str">
        <f>IF(AND($E35&lt;&gt;"",$A35="J"),Invoer!D64,"")</f>
        <v/>
      </c>
      <c r="I35" s="25"/>
      <c r="J35" s="26"/>
      <c r="K35" s="26" t="str">
        <f>IF(AND($E35&lt;&gt;"",$A35="J"),Invoer!L64,"")</f>
        <v/>
      </c>
      <c r="L35" s="26"/>
      <c r="M35" s="25"/>
      <c r="N35" s="152"/>
      <c r="O35" s="153"/>
      <c r="P35" s="25"/>
      <c r="Q35" s="25"/>
      <c r="R35" s="153"/>
      <c r="S35" s="154"/>
      <c r="T35" s="152"/>
      <c r="U35" s="153"/>
      <c r="V35" s="153"/>
      <c r="W35" s="59" t="str">
        <f>IF(AND($E35&lt;&gt;"",$A35="J",Invoer!R64&lt;&gt;""),VLOOKUP(Invoer!R64,NORM!$F$26:$H$29,3,0),"")</f>
        <v/>
      </c>
      <c r="X35" s="59"/>
      <c r="Y35" s="25" t="str">
        <f t="shared" si="85"/>
        <v/>
      </c>
      <c r="Z35" s="25"/>
      <c r="AA35" s="26" t="str">
        <f t="shared" si="86"/>
        <v/>
      </c>
      <c r="AB35" s="26"/>
      <c r="AC35" s="153"/>
      <c r="AD35" s="153"/>
      <c r="AE35" s="153"/>
      <c r="AF35" s="153"/>
      <c r="AG35" s="153"/>
      <c r="AH35" s="25"/>
      <c r="AI35" s="153"/>
      <c r="AJ35" s="153"/>
      <c r="AK35" s="153"/>
      <c r="AL35" s="153"/>
      <c r="AM35" s="25" t="str">
        <f>IF(AND($E35&lt;&gt;"",$A35="J"),IF(Invoer!X64="Ja","J",IF(Invoer!X64="Nee","N","")),"")</f>
        <v/>
      </c>
      <c r="AN35" s="153"/>
      <c r="AO35" s="153"/>
      <c r="AP35" s="153" t="s">
        <v>311</v>
      </c>
      <c r="AQ35" s="153" t="s">
        <v>311</v>
      </c>
      <c r="AR35" s="153" t="s">
        <v>312</v>
      </c>
      <c r="AS35" s="153" t="s">
        <v>312</v>
      </c>
      <c r="AT35" s="1" t="str">
        <f>IF(AND($E35&lt;&gt;"",$A35="J",Invoer!O64&lt;&gt;""),VLOOKUP(Invoer!O64,NORM!$F$31:$H$38,3,0),"")</f>
        <v/>
      </c>
      <c r="AU35" s="1"/>
      <c r="AV35" s="1" t="str">
        <f>IF(AND($E35&lt;&gt;"",$A35="J"),Invoer!AH64,"")</f>
        <v/>
      </c>
      <c r="AW35" s="1"/>
      <c r="AX35" s="1" t="str">
        <f t="shared" si="87"/>
        <v/>
      </c>
      <c r="AY35" s="1"/>
      <c r="AZ35" s="3" t="str">
        <f t="shared" si="88"/>
        <v/>
      </c>
      <c r="BA35" s="3" t="str">
        <f t="shared" si="89"/>
        <v/>
      </c>
      <c r="BB35" s="3" t="str">
        <f t="shared" si="90"/>
        <v>N</v>
      </c>
      <c r="BC35" s="3" t="str">
        <f t="shared" si="91"/>
        <v>N</v>
      </c>
      <c r="BD35" s="3" t="str">
        <f t="shared" si="92"/>
        <v/>
      </c>
      <c r="BE35" s="3">
        <f t="shared" si="166"/>
        <v>0</v>
      </c>
      <c r="BF35" s="3" t="str">
        <f t="shared" si="93"/>
        <v/>
      </c>
      <c r="BG35" s="3" t="str">
        <f t="shared" si="94"/>
        <v/>
      </c>
      <c r="BH35" s="3" t="str">
        <f t="shared" si="95"/>
        <v>N</v>
      </c>
      <c r="BI35" s="24" t="str">
        <f t="shared" si="96"/>
        <v/>
      </c>
      <c r="BJ35" s="24" t="str">
        <f>IF(ISERROR(VLOOKUP($BD35,LOV_GWSGRP!A:A,1,0)),"N","J")</f>
        <v>N</v>
      </c>
      <c r="BK35" s="24" t="str">
        <f>IF(ISERROR(VLOOKUP($BD35,LOV_GWSGRP!D:D,1,0)),"N","J")</f>
        <v>N</v>
      </c>
      <c r="BL35" s="24" t="str">
        <f>IF(ISERROR(VLOOKUP($BD35,LOV_GWSGRP!G:G,1,0)),"N","J")</f>
        <v>N</v>
      </c>
      <c r="BM35" s="24" t="str">
        <f>IF(ISERROR(VLOOKUP($BD35,LOV_GWSGRP!M:M,1,0)),"N","J")</f>
        <v>N</v>
      </c>
      <c r="BN35" s="24" t="str">
        <f>IF(ISERROR(VLOOKUP($BD35,LOV_GWSGRP!P:P,1,0)),"N","J")</f>
        <v>N</v>
      </c>
      <c r="BO35" s="24" t="str">
        <f>IF(ISERROR(VLOOKUP($BD35,LOV_GWSGRP!S:S,1,0)),"N","J")</f>
        <v>N</v>
      </c>
      <c r="BP35" s="24" t="str">
        <f>IF(ISERROR(VLOOKUP($BD35,LOV_GWSGRP!V:V,1,0)),"N","J")</f>
        <v>N</v>
      </c>
      <c r="BQ35" s="24" t="str">
        <f>IF(ISERROR(VLOOKUP($BD35,LOV_GWSGRP!Y:Y,1,0)),"N","J")</f>
        <v>N</v>
      </c>
      <c r="BR35" s="24" t="str">
        <f>IF(ISERROR(VLOOKUP($BD35,LOV_GWSGRP!AB:AB,1,0)),"N","J")</f>
        <v>N</v>
      </c>
      <c r="BS35" s="24" t="str">
        <f>IF(ISERROR(VLOOKUP($BD35,LOV_GWSGRP!AE:AE,1,0)),"N","J")</f>
        <v>N</v>
      </c>
      <c r="BT35" s="24" t="str">
        <f>IF(ISERROR(VLOOKUP($BD35,LOV_GWSGRP!AH:AH,1,0)),"N","J")</f>
        <v>N</v>
      </c>
      <c r="BU35" s="24" t="str">
        <f>IF(ISERROR(VLOOKUP($BD35,LOV_GWSGRP!CJ:CJ,1,0)),"N","J")</f>
        <v>N</v>
      </c>
      <c r="BV35" s="24" t="str">
        <f>IF(ISERROR(VLOOKUP($BD35,LOV_GWSGRP!AN:AN,1,0)),"N","J")</f>
        <v>N</v>
      </c>
      <c r="BW35" s="24" t="str">
        <f>IF(ISERROR(VLOOKUP($BD35,LOV_GWSGRP!AQ:AQ,1,0)),"N","J")</f>
        <v>N</v>
      </c>
      <c r="BX35" s="24" t="str">
        <f>IF(ISERROR(VLOOKUP($BD35,LOV_GWSGRP!AT:AT,1,0)),"N","J")</f>
        <v>N</v>
      </c>
      <c r="BY35" s="24" t="str">
        <f>IF(ISERROR(VLOOKUP($BD35,LOV_GWSGRP!AW:AW,1,0)),"N","J")</f>
        <v>N</v>
      </c>
      <c r="BZ35" s="24" t="str">
        <f>IF(ISERROR(VLOOKUP($BD35,LOV_GWSGRP!AZ:AZ,1,0)),"N","J")</f>
        <v>N</v>
      </c>
      <c r="CA35" s="24" t="str">
        <f>IF(ISERROR(VLOOKUP($BD35,LOV_GWSGRP!BC:BC,1,0)),"N","J")</f>
        <v>N</v>
      </c>
      <c r="CB35" s="24" t="str">
        <f>IF(ISERROR(VLOOKUP($BD35,LOV_GWSGRP!BF:BF,1,0)),"N","J")</f>
        <v>N</v>
      </c>
      <c r="CC35" s="24" t="str">
        <f>IF(ISERROR(VLOOKUP($BD35,LOV_GWSGRP!BI:BI,1,0)),"N","J")</f>
        <v>N</v>
      </c>
      <c r="CD35" s="24" t="str">
        <f>IF(ISERROR(VLOOKUP($BD35,LOV_GWSGRP!J:J,1,0)),"N","J")</f>
        <v>N</v>
      </c>
      <c r="CE35" s="24" t="str">
        <f>IF(ISERROR(VLOOKUP($BD35,LOV_GWSGRP!BL:BL,1,0)),"N","J")</f>
        <v>N</v>
      </c>
      <c r="CF35" s="24"/>
      <c r="CG35" s="24" t="str">
        <f>IF(ISERROR(VLOOKUP($BD35,LOV_GWSGRP!BO:BO,1,0)),"N","J")</f>
        <v>N</v>
      </c>
      <c r="CH35" s="24" t="str">
        <f t="shared" si="97"/>
        <v>N</v>
      </c>
      <c r="CI35" s="24" t="str">
        <f>IF(ISERROR(VLOOKUP($BD35,GEWASCODE_GLMC8!F:F,1,0)),"N","J")</f>
        <v>N</v>
      </c>
      <c r="CJ35" s="24" t="str">
        <f>IF(COUNTIF($CI35:CI35,"J")&gt;0,"N",IF(ISERROR(VLOOKUP($BD35,GEWASCODE_GLMC8!G:G,1,0)),"N","J"))</f>
        <v>N</v>
      </c>
      <c r="CK35" s="24" t="str">
        <f>IF(COUNTIF($CI35:CJ35,"J")&gt;0,"N",IF(ISERROR(VLOOKUP($BD35,GEWASCODE_GLMC8!H:H,1,0)),"N","J"))</f>
        <v>N</v>
      </c>
      <c r="CL35" s="24" t="str">
        <f>IF(COUNTIF($CI35:CK35,"J")&gt;0,"N",IF(ISERROR(VLOOKUP($BD35,GEWASCODE_GLMC8!I:I,1,0)),"N","J"))</f>
        <v>N</v>
      </c>
      <c r="CM35" s="24" t="str">
        <f>IF(COUNTIF($CI35:CL35,"J")&gt;0,"N",IF(ISERROR(VLOOKUP($BD35,GEWASCODE_GLMC8!J:J,1,0)),"N","J"))</f>
        <v>N</v>
      </c>
      <c r="CN35" s="24" t="str">
        <f>IF(COUNTIF($CI35:CM35,"J")&gt;0,"N",IF(ISERROR(VLOOKUP($BD35,GEWASCODE_GLMC8!K:K,1,0)),"N","J"))</f>
        <v>N</v>
      </c>
      <c r="CO35" s="24" t="str">
        <f>IF(COUNTIF($CI35:CN35,"J")&gt;0,"N",IF(ISERROR(VLOOKUP($BD35,GEWASCODE_GLMC8!L:L,1,0)),"N","J"))</f>
        <v>N</v>
      </c>
      <c r="CP35" s="24" t="str">
        <f>IF(COUNTIF($CI35:CO35,"J")&gt;0,"N",IF(ISERROR(VLOOKUP($BD35,GEWASCODE_GLMC8!M:M,1,0)),"N","J"))</f>
        <v>N</v>
      </c>
      <c r="CQ35" s="24" t="str">
        <f>IF(COUNTIF($CI35:CP35,"J")&gt;0,"N",IF(ISERROR(VLOOKUP($BD35,GEWASCODE_GLMC8!N:N,1,0)),"N","J"))</f>
        <v>N</v>
      </c>
      <c r="CR35" s="24" t="str">
        <f>IF(COUNTIF($CI35:CQ35,"J")&gt;0,"N",IF(ISERROR(VLOOKUP($BD35,GEWASCODE_GLMC8!O:O,1,0)),"N","J"))</f>
        <v>N</v>
      </c>
      <c r="CS35" s="24" t="str">
        <f>IF(COUNTIF($CI35:CR35,"J")&gt;0,"N",IF(ISERROR(VLOOKUP($BD35,GEWASCODE_GLMC8!P:P,1,0)),"N","J"))</f>
        <v>N</v>
      </c>
      <c r="CT35" s="24" t="str">
        <f>IF(COUNTIF($CI35:CS35,"J")&gt;0,"N",IF(ISERROR(VLOOKUP($BD35,GEWASCODE_GLMC8!Q:Q,1,0)),"N","J"))</f>
        <v>N</v>
      </c>
      <c r="CU35" s="24" t="str">
        <f>IF(COUNTIF($CI35:CT35,"J")&gt;0,"N",IF(ISERROR(VLOOKUP($BD35,GEWASCODE_GLMC8!R:R,1,0)),"N","J"))</f>
        <v>N</v>
      </c>
      <c r="CV35" s="24" t="str">
        <f>IF(COUNTIF($CI35:CU35,"J")&gt;0,"N",IF(ISERROR(VLOOKUP($BD35,GEWASCODE_GLMC8!S:S,1,0)),"N","J"))</f>
        <v>N</v>
      </c>
      <c r="CW35" s="24" t="str">
        <f>IF(COUNTIF($CI35:CV35,"J")&gt;0,"N",IF(ISERROR(VLOOKUP($BD35,GEWASCODE_GLMC8!T:T,1,0)),"N","J"))</f>
        <v>N</v>
      </c>
      <c r="CX35" s="24" t="str">
        <f>IF(COUNTIF($CI35:CW35,"J")&gt;0,"N",IF(ISERROR(VLOOKUP($BD35,GEWASCODE_GLMC8!U:U,1,0)),"N","J"))</f>
        <v>N</v>
      </c>
      <c r="CY35" s="24" t="str">
        <f>IF(COUNTIF($CI35:CX35,"J")&gt;0,"N",IF(ISERROR(VLOOKUP($BD35,GEWASCODE_GLMC8!V:V,1,0)),"N","J"))</f>
        <v>N</v>
      </c>
      <c r="CZ35" s="24" t="str">
        <f>IF(COUNTIF($CI35:CY35,"J")&gt;0,"N",IF(ISERROR(VLOOKUP($BD35,GEWASCODE_GLMC8!W:W,1,0)),"N","J"))</f>
        <v>N</v>
      </c>
      <c r="DA35" s="24" t="str">
        <f>IF(COUNTIF($CI35:CZ35,"J")&gt;0,"N",IF(ISERROR(VLOOKUP($BD35,GEWASCODE_GLMC8!X:X,1,0)),"N","J"))</f>
        <v>N</v>
      </c>
      <c r="DB35" s="24" t="str">
        <f>IF(COUNTIF($CI35:DA35,"J")&gt;0,"N",IF(ISERROR(VLOOKUP($BD35,GEWASCODE_GLMC8!Y:Y,1,0)),"N","J"))</f>
        <v>N</v>
      </c>
      <c r="DC35" s="24" t="str">
        <f>IF(COUNTIF($CI35:DB35,"J")&gt;0,"N",IF(ISERROR(VLOOKUP($BD35,GEWASCODE_GLMC8!Z:Z,1,0)),"N","J"))</f>
        <v>N</v>
      </c>
      <c r="DD35" s="24" t="str">
        <f t="shared" si="98"/>
        <v>N</v>
      </c>
      <c r="DE35" s="3" t="str">
        <f t="shared" si="1"/>
        <v>N</v>
      </c>
      <c r="DF35" s="3" t="str">
        <f t="shared" si="2"/>
        <v>N</v>
      </c>
      <c r="DG35" s="3" t="str">
        <f t="shared" si="99"/>
        <v>N</v>
      </c>
      <c r="DH35" s="3" t="str">
        <f t="shared" si="100"/>
        <v>N</v>
      </c>
      <c r="DI35" s="3" t="str">
        <f t="shared" si="3"/>
        <v>N</v>
      </c>
      <c r="DJ35" s="3" t="str">
        <f t="shared" si="4"/>
        <v>N</v>
      </c>
      <c r="DK35" s="3">
        <f>0</f>
        <v>0</v>
      </c>
      <c r="DL35" s="3" t="str">
        <f t="shared" si="5"/>
        <v>N</v>
      </c>
      <c r="DM35" s="3" t="str">
        <f t="shared" si="6"/>
        <v>N</v>
      </c>
      <c r="DN35" t="str">
        <f>IF(AND($A35="J",COUNTIFS(activiteiten_perceel,percelen!$AZ35,activiteiten_maatregel_nr,percelen!DN$4,activiteiten_activiteit_voldoet_aan_voorwaarden,"J")&gt;0),DN$4,"")</f>
        <v/>
      </c>
      <c r="DO35" t="str">
        <f>IF(AND($A35="J",COUNTIFS(activiteiten_perceel,percelen!$AZ35,activiteiten_maatregel_nr,percelen!DO$4,activiteiten_activiteit_voldoet_aan_voorwaarden,"J")&gt;0),DO$4,"")</f>
        <v/>
      </c>
      <c r="DP35" t="str">
        <f>IF(AND($A35="J",COUNTIFS(activiteiten_perceel,percelen!$AZ35,activiteiten_maatregel_nr,percelen!DP$4,activiteiten_activiteit_voldoet_aan_voorwaarden,"J")&gt;0),DP$4,"")</f>
        <v/>
      </c>
      <c r="DQ35" t="str">
        <f>IF(AND($A35="J",COUNTIFS(activiteiten_perceel,percelen!$AZ35,activiteiten_maatregel_nr,percelen!DQ$4,activiteiten_activiteit_voldoet_aan_voorwaarden,"J")&gt;0),DQ$4,"")</f>
        <v/>
      </c>
      <c r="DR35" t="str">
        <f>IF(AND($A35="J",COUNTIFS(activiteiten_perceel,percelen!$AZ35,activiteiten_maatregel_nr,percelen!DR$4,activiteiten_activiteit_voldoet_aan_voorwaarden,"J")&gt;0),DR$4,"")</f>
        <v/>
      </c>
      <c r="DS35" t="str">
        <f>IF(AND($A35="J",COUNTIFS(activiteiten_perceel,percelen!$AZ35,activiteiten_maatregel_nr,percelen!DS$4,activiteiten_activiteit_voldoet_aan_voorwaarden,"J")&gt;0),DS$4,"")</f>
        <v/>
      </c>
      <c r="DT35" t="str">
        <f>IF(AND($A35="J",COUNTIFS(activiteiten_perceel,percelen!$AZ35,activiteiten_maatregel_nr,percelen!DT$4,activiteiten_activiteit_voldoet_aan_voorwaarden,"J")&gt;0),DT$4,"")</f>
        <v/>
      </c>
      <c r="DU35" t="str">
        <f>IF(AND($A35="J",COUNTIFS(activiteiten_perceel,percelen!$AZ35,activiteiten_maatregel_nr,percelen!DU$4,activiteiten_activiteit_voldoet_aan_voorwaarden,"J")&gt;0),DU$4,"")</f>
        <v/>
      </c>
      <c r="DV35" t="str">
        <f>IF(AND($A35="J",COUNTIFS(activiteiten_perceel,percelen!$AZ35,activiteiten_maatregel_nr,percelen!DV$4,activiteiten_activiteit_voldoet_aan_voorwaarden,"J")&gt;0),DV$4,"")</f>
        <v/>
      </c>
      <c r="DW35" t="str">
        <f>IF(AND($A35="J",COUNTIFS(activiteiten_perceel,percelen!$AZ35,activiteiten_maatregel_nr,percelen!DW$4,activiteiten_activiteit_voldoet_aan_voorwaarden,"J")&gt;0),DW$4,"")</f>
        <v/>
      </c>
      <c r="DX35" t="str">
        <f>IF(AND($A35="J",COUNTIFS(activiteiten_perceel,percelen!$AZ35,activiteiten_maatregel_nr,percelen!DX$4,activiteiten_activiteit_voldoet_aan_voorwaarden,"J")&gt;0),DX$4,"")</f>
        <v/>
      </c>
      <c r="DY35" t="str">
        <f>IF(AND($A35="J",COUNTIFS(activiteiten_perceel,percelen!$AZ35,activiteiten_maatregel_nr,percelen!DY$4,activiteiten_activiteit_voldoet_aan_voorwaarden,"J")&gt;0),DY$4,"")</f>
        <v/>
      </c>
      <c r="DZ35" t="str">
        <f>IF(AND($A35="J",COUNTIFS(activiteiten_perceel,percelen!$AZ35,activiteiten_maatregel_nr,percelen!DZ$4,activiteiten_activiteit_voldoet_aan_voorwaarden,"J")&gt;0),DZ$4,"")</f>
        <v/>
      </c>
      <c r="EA35" t="str">
        <f>IF(AND($A35="J",COUNTIFS(activiteiten_perceel,percelen!$AZ35,activiteiten_maatregel_nr,percelen!EA$4,activiteiten_activiteit_voldoet_aan_voorwaarden,"J")&gt;0),EA$4,"")</f>
        <v/>
      </c>
      <c r="EB35" t="str">
        <f>IF(AND($A35="J",COUNTIFS(activiteiten_perceel,percelen!$AZ35,activiteiten_maatregel_nr,percelen!EB$4,activiteiten_activiteit_voldoet_aan_voorwaarden,"J")&gt;0),EB$4,"")</f>
        <v/>
      </c>
      <c r="EC35" t="str">
        <f>IF(AND($A35="J",COUNTIFS(activiteiten_perceel,percelen!$AZ35,activiteiten_maatregel_nr,percelen!EC$4,activiteiten_activiteit_voldoet_aan_voorwaarden,"J")&gt;0),EC$4,"")</f>
        <v/>
      </c>
      <c r="ED35" t="str">
        <f>IF(AND($A35="J",COUNTIFS(activiteiten_perceel,percelen!$AZ35,activiteiten_maatregel_nr,percelen!ED$4,activiteiten_activiteit_voldoet_aan_voorwaarden,"J")&gt;0),ED$4,"")</f>
        <v/>
      </c>
      <c r="EE35" t="str">
        <f>IF(AND($A35="J",COUNTIFS(activiteiten_perceel,percelen!$AZ35,activiteiten_maatregel_nr,percelen!EE$4,activiteiten_activiteit_voldoet_aan_voorwaarden,"J")&gt;0),EE$4,"")</f>
        <v/>
      </c>
      <c r="EF35" t="str">
        <f>IF(AND($A35="J",COUNTIFS(activiteiten_perceel,percelen!$AZ35,activiteiten_maatregel_nr,percelen!EF$4,activiteiten_activiteit_voldoet_aan_voorwaarden,"J")&gt;0),EF$4,"")</f>
        <v/>
      </c>
      <c r="EG35" t="str">
        <f>IF(AND($A35="J",COUNTIFS(activiteiten_perceel,percelen!$AZ35,activiteiten_maatregel_nr,percelen!EG$4,activiteiten_activiteit_voldoet_aan_voorwaarden,"J")&gt;0),EG$4,"")</f>
        <v/>
      </c>
      <c r="EH35" t="str">
        <f>IF(AND($A35="J",COUNTIFS(activiteiten_perceel,percelen!$AZ35,activiteiten_maatregel_nr,percelen!EH$4,activiteiten_activiteit_voldoet_aan_voorwaarden,"J")&gt;0),EH$4,"")</f>
        <v/>
      </c>
      <c r="EI35" t="str">
        <f>IF(AND($A35="J",COUNTIFS(activiteiten_perceel,percelen!$AZ35,activiteiten_maatregel_nr,percelen!EI$4,activiteiten_activiteit_voldoet_aan_voorwaarden,"J")&gt;0),EI$4,"")</f>
        <v/>
      </c>
      <c r="EJ35">
        <f t="shared" si="101"/>
        <v>0</v>
      </c>
      <c r="EK35" t="str">
        <f t="shared" si="102"/>
        <v/>
      </c>
      <c r="EL35" t="str">
        <f t="shared" si="7"/>
        <v/>
      </c>
      <c r="EM35" t="str">
        <f t="shared" si="8"/>
        <v/>
      </c>
      <c r="EN35" t="str">
        <f t="shared" si="9"/>
        <v/>
      </c>
      <c r="EO35" t="str">
        <f t="shared" si="10"/>
        <v/>
      </c>
      <c r="EP35" t="str">
        <f t="shared" si="11"/>
        <v/>
      </c>
      <c r="EQ35" t="str">
        <f t="shared" si="12"/>
        <v/>
      </c>
      <c r="ER35" t="str">
        <f t="shared" si="13"/>
        <v/>
      </c>
      <c r="ES35" t="str">
        <f t="shared" si="14"/>
        <v/>
      </c>
      <c r="ET35" t="str">
        <f t="shared" si="15"/>
        <v/>
      </c>
      <c r="EU35" t="str">
        <f t="shared" si="16"/>
        <v/>
      </c>
      <c r="EV35" t="str">
        <f t="shared" si="17"/>
        <v/>
      </c>
      <c r="EW35" t="str">
        <f t="shared" si="103"/>
        <v>nvt</v>
      </c>
      <c r="EX35" t="str">
        <f t="shared" si="104"/>
        <v>nvt</v>
      </c>
      <c r="EY35" t="str">
        <f t="shared" si="105"/>
        <v>nvt</v>
      </c>
      <c r="EZ35" t="str">
        <f t="shared" si="106"/>
        <v>nvt</v>
      </c>
      <c r="FA35" t="str">
        <f t="shared" si="107"/>
        <v>nvt</v>
      </c>
      <c r="FB35" t="str">
        <f t="shared" si="108"/>
        <v>nvt</v>
      </c>
      <c r="FC35" t="str">
        <f t="shared" si="109"/>
        <v>nvt</v>
      </c>
      <c r="FD35" t="str">
        <f t="shared" si="110"/>
        <v>nvt</v>
      </c>
      <c r="FE35" t="str">
        <f>IF($EJ35=2,VLOOKUP(FD35,STAPELING!A:D,FE$1,0),"nvt")</f>
        <v>nvt</v>
      </c>
      <c r="FF35" t="str">
        <f t="shared" si="111"/>
        <v>nvt</v>
      </c>
      <c r="FG35" t="str">
        <f t="shared" si="112"/>
        <v>nvt</v>
      </c>
      <c r="FH35" t="str">
        <f t="shared" si="113"/>
        <v>nvt</v>
      </c>
      <c r="FI35" t="str">
        <f t="shared" si="114"/>
        <v>nvt</v>
      </c>
      <c r="FJ35" t="str">
        <f t="shared" si="115"/>
        <v>nvt</v>
      </c>
      <c r="FK35" t="str">
        <f t="shared" si="116"/>
        <v>nvt</v>
      </c>
      <c r="FL35" t="str">
        <f t="shared" si="117"/>
        <v>nvt</v>
      </c>
      <c r="FM35" t="str">
        <f t="shared" si="118"/>
        <v/>
      </c>
      <c r="FN35" t="str">
        <f>IF(ISERROR(VLOOKUP(FM35,STAPELING!I:AO,FN$1,0)),"N",VLOOKUP(FM35,STAPELING!I:AO,FN$1,0))</f>
        <v>J</v>
      </c>
      <c r="FO35" t="str">
        <f t="shared" si="119"/>
        <v>nvt</v>
      </c>
      <c r="FP35" t="str">
        <f t="shared" si="19"/>
        <v>nvt</v>
      </c>
      <c r="FQ35" t="str">
        <f t="shared" si="20"/>
        <v>nvt</v>
      </c>
      <c r="FR35" t="str">
        <f t="shared" si="21"/>
        <v>nvt</v>
      </c>
      <c r="FS35" t="str">
        <f t="shared" si="22"/>
        <v>nvt</v>
      </c>
      <c r="FT35" t="str">
        <f t="shared" si="23"/>
        <v>nvt</v>
      </c>
      <c r="FU35" t="str">
        <f t="shared" si="24"/>
        <v>nvt</v>
      </c>
      <c r="FV35" t="str">
        <f t="shared" si="25"/>
        <v>nvt</v>
      </c>
      <c r="FW35" t="str">
        <f t="shared" si="26"/>
        <v>nvt</v>
      </c>
      <c r="FX35" t="str">
        <f t="shared" si="27"/>
        <v>nvt</v>
      </c>
      <c r="FY35" t="str">
        <f t="shared" si="28"/>
        <v>nvt</v>
      </c>
      <c r="FZ35" t="str">
        <f t="shared" si="29"/>
        <v>nvt</v>
      </c>
      <c r="GA35" t="str">
        <f t="shared" si="30"/>
        <v>nvt</v>
      </c>
      <c r="GB35" t="str">
        <f>IF($EJ35&gt;2,IF(FO35="","zwart",VLOOKUP(FO35,STAPELING!J:AA,GB$1,0)),"nvt")</f>
        <v>nvt</v>
      </c>
      <c r="GC35" t="str">
        <f t="shared" si="120"/>
        <v>nvt</v>
      </c>
      <c r="GD35" t="str">
        <f t="shared" si="121"/>
        <v>nvt</v>
      </c>
      <c r="GE35" t="str">
        <f t="shared" si="122"/>
        <v>nvt</v>
      </c>
      <c r="GF35" t="str">
        <f t="shared" si="123"/>
        <v>nvt</v>
      </c>
      <c r="GG35" t="str">
        <f t="shared" si="124"/>
        <v>nvt</v>
      </c>
      <c r="GH35" t="str">
        <f t="shared" si="125"/>
        <v>nvt</v>
      </c>
      <c r="GI35" t="str">
        <f t="shared" si="126"/>
        <v>nvt</v>
      </c>
      <c r="GJ35" t="str">
        <f t="shared" si="127"/>
        <v>nvt</v>
      </c>
      <c r="GK35" t="str">
        <f t="shared" si="37"/>
        <v>nvt</v>
      </c>
      <c r="GL35" t="str">
        <f t="shared" si="38"/>
        <v>nvt</v>
      </c>
      <c r="GM35" t="str">
        <f t="shared" si="39"/>
        <v>nvt</v>
      </c>
      <c r="GN35" t="str">
        <f t="shared" si="40"/>
        <v>nvt</v>
      </c>
      <c r="GO35" t="str">
        <f t="shared" si="41"/>
        <v>nvt</v>
      </c>
      <c r="GP35" t="str">
        <f t="shared" si="42"/>
        <v>nvt</v>
      </c>
      <c r="GQ35" t="str">
        <f t="shared" si="43"/>
        <v>nvt</v>
      </c>
      <c r="GR35" t="str">
        <f t="shared" si="44"/>
        <v>nvt</v>
      </c>
      <c r="GS35" t="str">
        <f t="shared" si="45"/>
        <v>nvt</v>
      </c>
      <c r="GT35" t="str">
        <f t="shared" si="46"/>
        <v>nvt</v>
      </c>
      <c r="GU35" t="str">
        <f t="shared" si="47"/>
        <v>nvt</v>
      </c>
      <c r="GV35" t="str">
        <f t="shared" si="48"/>
        <v>nvt</v>
      </c>
      <c r="GW35" t="str">
        <f>IF($EJ35&gt;2,IF(GJ35="","zwart",VLOOKUP(GJ35,STAPELING!AB:AJ,GW$1,0)),"nvt")</f>
        <v>nvt</v>
      </c>
      <c r="GX35" t="str">
        <f t="shared" si="128"/>
        <v>nvt</v>
      </c>
      <c r="GY35" t="str">
        <f t="shared" si="129"/>
        <v>nvt</v>
      </c>
      <c r="GZ35" t="str">
        <f t="shared" si="130"/>
        <v>nvt</v>
      </c>
      <c r="HA35" t="str">
        <f t="shared" si="131"/>
        <v>nvt</v>
      </c>
      <c r="HB35" t="str">
        <f t="shared" si="132"/>
        <v>nvt</v>
      </c>
      <c r="HC35" t="str">
        <f t="shared" si="133"/>
        <v>nvt</v>
      </c>
      <c r="HD35" t="str">
        <f t="shared" si="134"/>
        <v>nvt</v>
      </c>
      <c r="HE35" t="str">
        <f t="shared" si="135"/>
        <v>nvt</v>
      </c>
      <c r="HF35" t="str">
        <f t="shared" si="136"/>
        <v>nvt</v>
      </c>
      <c r="HG35" t="str">
        <f t="shared" si="137"/>
        <v>nvt</v>
      </c>
      <c r="HH35" t="str">
        <f t="shared" si="138"/>
        <v>nvt</v>
      </c>
      <c r="HI35" t="str">
        <f t="shared" si="139"/>
        <v>nvt</v>
      </c>
      <c r="HJ35" t="str">
        <f t="shared" si="140"/>
        <v>nvt</v>
      </c>
      <c r="HK35" t="str">
        <f t="shared" si="141"/>
        <v>nvt</v>
      </c>
      <c r="HL35" t="str">
        <f t="shared" si="142"/>
        <v>nvt</v>
      </c>
      <c r="HM35" t="str">
        <f t="shared" si="60"/>
        <v>nvt</v>
      </c>
      <c r="HN35" t="str">
        <f t="shared" si="61"/>
        <v>nvt</v>
      </c>
      <c r="HO35" t="str">
        <f t="shared" si="62"/>
        <v>nvt</v>
      </c>
      <c r="HP35" t="str">
        <f t="shared" si="63"/>
        <v>nvt</v>
      </c>
      <c r="HQ35" t="str">
        <f t="shared" si="64"/>
        <v>nvt</v>
      </c>
      <c r="HR35" t="str">
        <f t="shared" si="65"/>
        <v>nvt</v>
      </c>
      <c r="HS35" t="str">
        <f t="shared" si="66"/>
        <v>nvt</v>
      </c>
      <c r="HT35" t="str">
        <f t="shared" si="67"/>
        <v>nvt</v>
      </c>
      <c r="HU35" t="str">
        <f t="shared" si="68"/>
        <v>nvt</v>
      </c>
      <c r="HV35" t="str">
        <f t="shared" si="69"/>
        <v>nvt</v>
      </c>
      <c r="HW35" t="str">
        <f t="shared" si="70"/>
        <v>nvt</v>
      </c>
      <c r="HX35" t="str">
        <f t="shared" si="71"/>
        <v>nvt</v>
      </c>
      <c r="HY35" t="str">
        <f>IF($EJ35&gt;2,IF(HL35="","zwart",VLOOKUP(HL35,STAPELING!AK:AN,HY$1,0)),"nvt")</f>
        <v>nvt</v>
      </c>
      <c r="HZ35" t="str">
        <f t="shared" si="143"/>
        <v>nvt</v>
      </c>
      <c r="IA35" t="str">
        <f t="shared" si="144"/>
        <v>nvt</v>
      </c>
      <c r="IB35" t="str">
        <f t="shared" si="145"/>
        <v>nvt</v>
      </c>
      <c r="IC35" t="str">
        <f t="shared" si="146"/>
        <v>nvt</v>
      </c>
      <c r="ID35" t="str">
        <f t="shared" si="147"/>
        <v>nvt</v>
      </c>
      <c r="IE35" t="str">
        <f t="shared" si="148"/>
        <v>nvt</v>
      </c>
      <c r="IF35" t="str">
        <f t="shared" si="149"/>
        <v>nvt</v>
      </c>
      <c r="IG35">
        <f t="shared" si="150"/>
        <v>0</v>
      </c>
      <c r="IH35">
        <f t="shared" si="151"/>
        <v>0</v>
      </c>
      <c r="II35">
        <f t="shared" si="152"/>
        <v>0</v>
      </c>
      <c r="IJ35">
        <f t="shared" si="153"/>
        <v>0</v>
      </c>
      <c r="IK35">
        <f t="shared" si="154"/>
        <v>0</v>
      </c>
      <c r="IL35">
        <f t="shared" si="155"/>
        <v>0</v>
      </c>
      <c r="IM35">
        <f t="shared" si="156"/>
        <v>0</v>
      </c>
      <c r="IN35">
        <f t="shared" si="157"/>
        <v>0</v>
      </c>
      <c r="IO35">
        <f t="shared" si="158"/>
        <v>0</v>
      </c>
      <c r="IP35">
        <f t="shared" si="159"/>
        <v>0</v>
      </c>
      <c r="IQ35">
        <f t="shared" si="160"/>
        <v>0</v>
      </c>
      <c r="IR35">
        <f t="shared" si="161"/>
        <v>0</v>
      </c>
      <c r="IS35">
        <f t="shared" si="162"/>
        <v>0</v>
      </c>
      <c r="IT35">
        <f t="shared" si="163"/>
        <v>0</v>
      </c>
      <c r="IU35" t="str">
        <f t="shared" si="164"/>
        <v>N</v>
      </c>
      <c r="IV35" t="str">
        <f t="shared" si="84"/>
        <v>N</v>
      </c>
      <c r="IW35" t="str">
        <f t="shared" si="165"/>
        <v>N</v>
      </c>
    </row>
    <row r="36" spans="1:257" x14ac:dyDescent="0.25">
      <c r="A36" t="str">
        <f>IF(ISERROR(VLOOKUP(E36,E$4:E35,1,0)),"J","N")</f>
        <v>N</v>
      </c>
      <c r="B36" s="8"/>
      <c r="C36" s="8"/>
      <c r="D36" s="25"/>
      <c r="E36" s="25" t="str">
        <f>IF(Invoer!B65="","",Invoer!B65)</f>
        <v/>
      </c>
      <c r="F36" s="25"/>
      <c r="G36" s="25"/>
      <c r="H36" s="25" t="str">
        <f>IF(AND($E36&lt;&gt;"",$A36="J"),Invoer!D65,"")</f>
        <v/>
      </c>
      <c r="I36" s="25"/>
      <c r="J36" s="26"/>
      <c r="K36" s="26" t="str">
        <f>IF(AND($E36&lt;&gt;"",$A36="J"),Invoer!L65,"")</f>
        <v/>
      </c>
      <c r="L36" s="26"/>
      <c r="M36" s="25"/>
      <c r="N36" s="152"/>
      <c r="O36" s="153"/>
      <c r="P36" s="25"/>
      <c r="Q36" s="25"/>
      <c r="R36" s="153"/>
      <c r="S36" s="154"/>
      <c r="T36" s="152"/>
      <c r="U36" s="153"/>
      <c r="V36" s="153"/>
      <c r="W36" s="59" t="str">
        <f>IF(AND($E36&lt;&gt;"",$A36="J",Invoer!R65&lt;&gt;""),VLOOKUP(Invoer!R65,NORM!$F$26:$H$29,3,0),"")</f>
        <v/>
      </c>
      <c r="X36" s="59"/>
      <c r="Y36" s="25" t="str">
        <f t="shared" si="85"/>
        <v/>
      </c>
      <c r="Z36" s="25"/>
      <c r="AA36" s="26" t="str">
        <f t="shared" si="86"/>
        <v/>
      </c>
      <c r="AB36" s="26"/>
      <c r="AC36" s="153"/>
      <c r="AD36" s="153"/>
      <c r="AE36" s="153"/>
      <c r="AF36" s="153"/>
      <c r="AG36" s="153"/>
      <c r="AH36" s="25"/>
      <c r="AI36" s="153"/>
      <c r="AJ36" s="153"/>
      <c r="AK36" s="153"/>
      <c r="AL36" s="153"/>
      <c r="AM36" s="25" t="str">
        <f>IF(AND($E36&lt;&gt;"",$A36="J"),IF(Invoer!X65="Ja","J",IF(Invoer!X65="Nee","N","")),"")</f>
        <v/>
      </c>
      <c r="AN36" s="153"/>
      <c r="AO36" s="153"/>
      <c r="AP36" s="153" t="s">
        <v>311</v>
      </c>
      <c r="AQ36" s="153" t="s">
        <v>311</v>
      </c>
      <c r="AR36" s="153" t="s">
        <v>312</v>
      </c>
      <c r="AS36" s="153" t="s">
        <v>312</v>
      </c>
      <c r="AT36" s="1" t="str">
        <f>IF(AND($E36&lt;&gt;"",$A36="J",Invoer!O65&lt;&gt;""),VLOOKUP(Invoer!O65,NORM!$F$31:$H$38,3,0),"")</f>
        <v/>
      </c>
      <c r="AU36" s="1"/>
      <c r="AV36" s="1" t="str">
        <f>IF(AND($E36&lt;&gt;"",$A36="J"),Invoer!AH65,"")</f>
        <v/>
      </c>
      <c r="AW36" s="1"/>
      <c r="AX36" s="1" t="str">
        <f t="shared" si="87"/>
        <v/>
      </c>
      <c r="AY36" s="1"/>
      <c r="AZ36" s="3" t="str">
        <f t="shared" si="88"/>
        <v/>
      </c>
      <c r="BA36" s="3" t="str">
        <f t="shared" si="89"/>
        <v/>
      </c>
      <c r="BB36" s="3" t="str">
        <f t="shared" si="90"/>
        <v>N</v>
      </c>
      <c r="BC36" s="3" t="str">
        <f t="shared" si="91"/>
        <v>N</v>
      </c>
      <c r="BD36" s="3" t="str">
        <f t="shared" si="92"/>
        <v/>
      </c>
      <c r="BE36" s="3">
        <f t="shared" si="166"/>
        <v>0</v>
      </c>
      <c r="BF36" s="3" t="str">
        <f t="shared" si="93"/>
        <v/>
      </c>
      <c r="BG36" s="3" t="str">
        <f t="shared" si="94"/>
        <v/>
      </c>
      <c r="BH36" s="3" t="str">
        <f t="shared" si="95"/>
        <v>N</v>
      </c>
      <c r="BI36" s="24" t="str">
        <f t="shared" si="96"/>
        <v/>
      </c>
      <c r="BJ36" s="24" t="str">
        <f>IF(ISERROR(VLOOKUP($BD36,LOV_GWSGRP!A:A,1,0)),"N","J")</f>
        <v>N</v>
      </c>
      <c r="BK36" s="24" t="str">
        <f>IF(ISERROR(VLOOKUP($BD36,LOV_GWSGRP!D:D,1,0)),"N","J")</f>
        <v>N</v>
      </c>
      <c r="BL36" s="24" t="str">
        <f>IF(ISERROR(VLOOKUP($BD36,LOV_GWSGRP!G:G,1,0)),"N","J")</f>
        <v>N</v>
      </c>
      <c r="BM36" s="24" t="str">
        <f>IF(ISERROR(VLOOKUP($BD36,LOV_GWSGRP!M:M,1,0)),"N","J")</f>
        <v>N</v>
      </c>
      <c r="BN36" s="24" t="str">
        <f>IF(ISERROR(VLOOKUP($BD36,LOV_GWSGRP!P:P,1,0)),"N","J")</f>
        <v>N</v>
      </c>
      <c r="BO36" s="24" t="str">
        <f>IF(ISERROR(VLOOKUP($BD36,LOV_GWSGRP!S:S,1,0)),"N","J")</f>
        <v>N</v>
      </c>
      <c r="BP36" s="24" t="str">
        <f>IF(ISERROR(VLOOKUP($BD36,LOV_GWSGRP!V:V,1,0)),"N","J")</f>
        <v>N</v>
      </c>
      <c r="BQ36" s="24" t="str">
        <f>IF(ISERROR(VLOOKUP($BD36,LOV_GWSGRP!Y:Y,1,0)),"N","J")</f>
        <v>N</v>
      </c>
      <c r="BR36" s="24" t="str">
        <f>IF(ISERROR(VLOOKUP($BD36,LOV_GWSGRP!AB:AB,1,0)),"N","J")</f>
        <v>N</v>
      </c>
      <c r="BS36" s="24" t="str">
        <f>IF(ISERROR(VLOOKUP($BD36,LOV_GWSGRP!AE:AE,1,0)),"N","J")</f>
        <v>N</v>
      </c>
      <c r="BT36" s="24" t="str">
        <f>IF(ISERROR(VLOOKUP($BD36,LOV_GWSGRP!AH:AH,1,0)),"N","J")</f>
        <v>N</v>
      </c>
      <c r="BU36" s="24" t="str">
        <f>IF(ISERROR(VLOOKUP($BD36,LOV_GWSGRP!CJ:CJ,1,0)),"N","J")</f>
        <v>N</v>
      </c>
      <c r="BV36" s="24" t="str">
        <f>IF(ISERROR(VLOOKUP($BD36,LOV_GWSGRP!AN:AN,1,0)),"N","J")</f>
        <v>N</v>
      </c>
      <c r="BW36" s="24" t="str">
        <f>IF(ISERROR(VLOOKUP($BD36,LOV_GWSGRP!AQ:AQ,1,0)),"N","J")</f>
        <v>N</v>
      </c>
      <c r="BX36" s="24" t="str">
        <f>IF(ISERROR(VLOOKUP($BD36,LOV_GWSGRP!AT:AT,1,0)),"N","J")</f>
        <v>N</v>
      </c>
      <c r="BY36" s="24" t="str">
        <f>IF(ISERROR(VLOOKUP($BD36,LOV_GWSGRP!AW:AW,1,0)),"N","J")</f>
        <v>N</v>
      </c>
      <c r="BZ36" s="24" t="str">
        <f>IF(ISERROR(VLOOKUP($BD36,LOV_GWSGRP!AZ:AZ,1,0)),"N","J")</f>
        <v>N</v>
      </c>
      <c r="CA36" s="24" t="str">
        <f>IF(ISERROR(VLOOKUP($BD36,LOV_GWSGRP!BC:BC,1,0)),"N","J")</f>
        <v>N</v>
      </c>
      <c r="CB36" s="24" t="str">
        <f>IF(ISERROR(VLOOKUP($BD36,LOV_GWSGRP!BF:BF,1,0)),"N","J")</f>
        <v>N</v>
      </c>
      <c r="CC36" s="24" t="str">
        <f>IF(ISERROR(VLOOKUP($BD36,LOV_GWSGRP!BI:BI,1,0)),"N","J")</f>
        <v>N</v>
      </c>
      <c r="CD36" s="24" t="str">
        <f>IF(ISERROR(VLOOKUP($BD36,LOV_GWSGRP!J:J,1,0)),"N","J")</f>
        <v>N</v>
      </c>
      <c r="CE36" s="24" t="str">
        <f>IF(ISERROR(VLOOKUP($BD36,LOV_GWSGRP!BL:BL,1,0)),"N","J")</f>
        <v>N</v>
      </c>
      <c r="CF36" s="24"/>
      <c r="CG36" s="24" t="str">
        <f>IF(ISERROR(VLOOKUP($BD36,LOV_GWSGRP!BO:BO,1,0)),"N","J")</f>
        <v>N</v>
      </c>
      <c r="CH36" s="24" t="str">
        <f t="shared" si="97"/>
        <v>N</v>
      </c>
      <c r="CI36" s="24" t="str">
        <f>IF(ISERROR(VLOOKUP($BD36,GEWASCODE_GLMC8!F:F,1,0)),"N","J")</f>
        <v>N</v>
      </c>
      <c r="CJ36" s="24" t="str">
        <f>IF(COUNTIF($CI36:CI36,"J")&gt;0,"N",IF(ISERROR(VLOOKUP($BD36,GEWASCODE_GLMC8!G:G,1,0)),"N","J"))</f>
        <v>N</v>
      </c>
      <c r="CK36" s="24" t="str">
        <f>IF(COUNTIF($CI36:CJ36,"J")&gt;0,"N",IF(ISERROR(VLOOKUP($BD36,GEWASCODE_GLMC8!H:H,1,0)),"N","J"))</f>
        <v>N</v>
      </c>
      <c r="CL36" s="24" t="str">
        <f>IF(COUNTIF($CI36:CK36,"J")&gt;0,"N",IF(ISERROR(VLOOKUP($BD36,GEWASCODE_GLMC8!I:I,1,0)),"N","J"))</f>
        <v>N</v>
      </c>
      <c r="CM36" s="24" t="str">
        <f>IF(COUNTIF($CI36:CL36,"J")&gt;0,"N",IF(ISERROR(VLOOKUP($BD36,GEWASCODE_GLMC8!J:J,1,0)),"N","J"))</f>
        <v>N</v>
      </c>
      <c r="CN36" s="24" t="str">
        <f>IF(COUNTIF($CI36:CM36,"J")&gt;0,"N",IF(ISERROR(VLOOKUP($BD36,GEWASCODE_GLMC8!K:K,1,0)),"N","J"))</f>
        <v>N</v>
      </c>
      <c r="CO36" s="24" t="str">
        <f>IF(COUNTIF($CI36:CN36,"J")&gt;0,"N",IF(ISERROR(VLOOKUP($BD36,GEWASCODE_GLMC8!L:L,1,0)),"N","J"))</f>
        <v>N</v>
      </c>
      <c r="CP36" s="24" t="str">
        <f>IF(COUNTIF($CI36:CO36,"J")&gt;0,"N",IF(ISERROR(VLOOKUP($BD36,GEWASCODE_GLMC8!M:M,1,0)),"N","J"))</f>
        <v>N</v>
      </c>
      <c r="CQ36" s="24" t="str">
        <f>IF(COUNTIF($CI36:CP36,"J")&gt;0,"N",IF(ISERROR(VLOOKUP($BD36,GEWASCODE_GLMC8!N:N,1,0)),"N","J"))</f>
        <v>N</v>
      </c>
      <c r="CR36" s="24" t="str">
        <f>IF(COUNTIF($CI36:CQ36,"J")&gt;0,"N",IF(ISERROR(VLOOKUP($BD36,GEWASCODE_GLMC8!O:O,1,0)),"N","J"))</f>
        <v>N</v>
      </c>
      <c r="CS36" s="24" t="str">
        <f>IF(COUNTIF($CI36:CR36,"J")&gt;0,"N",IF(ISERROR(VLOOKUP($BD36,GEWASCODE_GLMC8!P:P,1,0)),"N","J"))</f>
        <v>N</v>
      </c>
      <c r="CT36" s="24" t="str">
        <f>IF(COUNTIF($CI36:CS36,"J")&gt;0,"N",IF(ISERROR(VLOOKUP($BD36,GEWASCODE_GLMC8!Q:Q,1,0)),"N","J"))</f>
        <v>N</v>
      </c>
      <c r="CU36" s="24" t="str">
        <f>IF(COUNTIF($CI36:CT36,"J")&gt;0,"N",IF(ISERROR(VLOOKUP($BD36,GEWASCODE_GLMC8!R:R,1,0)),"N","J"))</f>
        <v>N</v>
      </c>
      <c r="CV36" s="24" t="str">
        <f>IF(COUNTIF($CI36:CU36,"J")&gt;0,"N",IF(ISERROR(VLOOKUP($BD36,GEWASCODE_GLMC8!S:S,1,0)),"N","J"))</f>
        <v>N</v>
      </c>
      <c r="CW36" s="24" t="str">
        <f>IF(COUNTIF($CI36:CV36,"J")&gt;0,"N",IF(ISERROR(VLOOKUP($BD36,GEWASCODE_GLMC8!T:T,1,0)),"N","J"))</f>
        <v>N</v>
      </c>
      <c r="CX36" s="24" t="str">
        <f>IF(COUNTIF($CI36:CW36,"J")&gt;0,"N",IF(ISERROR(VLOOKUP($BD36,GEWASCODE_GLMC8!U:U,1,0)),"N","J"))</f>
        <v>N</v>
      </c>
      <c r="CY36" s="24" t="str">
        <f>IF(COUNTIF($CI36:CX36,"J")&gt;0,"N",IF(ISERROR(VLOOKUP($BD36,GEWASCODE_GLMC8!V:V,1,0)),"N","J"))</f>
        <v>N</v>
      </c>
      <c r="CZ36" s="24" t="str">
        <f>IF(COUNTIF($CI36:CY36,"J")&gt;0,"N",IF(ISERROR(VLOOKUP($BD36,GEWASCODE_GLMC8!W:W,1,0)),"N","J"))</f>
        <v>N</v>
      </c>
      <c r="DA36" s="24" t="str">
        <f>IF(COUNTIF($CI36:CZ36,"J")&gt;0,"N",IF(ISERROR(VLOOKUP($BD36,GEWASCODE_GLMC8!X:X,1,0)),"N","J"))</f>
        <v>N</v>
      </c>
      <c r="DB36" s="24" t="str">
        <f>IF(COUNTIF($CI36:DA36,"J")&gt;0,"N",IF(ISERROR(VLOOKUP($BD36,GEWASCODE_GLMC8!Y:Y,1,0)),"N","J"))</f>
        <v>N</v>
      </c>
      <c r="DC36" s="24" t="str">
        <f>IF(COUNTIF($CI36:DB36,"J")&gt;0,"N",IF(ISERROR(VLOOKUP($BD36,GEWASCODE_GLMC8!Z:Z,1,0)),"N","J"))</f>
        <v>N</v>
      </c>
      <c r="DD36" s="24" t="str">
        <f t="shared" si="98"/>
        <v>N</v>
      </c>
      <c r="DE36" s="3" t="str">
        <f t="shared" si="1"/>
        <v>N</v>
      </c>
      <c r="DF36" s="3" t="str">
        <f t="shared" si="2"/>
        <v>N</v>
      </c>
      <c r="DG36" s="3" t="str">
        <f t="shared" si="99"/>
        <v>N</v>
      </c>
      <c r="DH36" s="3" t="str">
        <f t="shared" si="100"/>
        <v>N</v>
      </c>
      <c r="DI36" s="3" t="str">
        <f t="shared" si="3"/>
        <v>N</v>
      </c>
      <c r="DJ36" s="3" t="str">
        <f t="shared" si="4"/>
        <v>N</v>
      </c>
      <c r="DK36" s="3">
        <f>0</f>
        <v>0</v>
      </c>
      <c r="DL36" s="3" t="str">
        <f t="shared" si="5"/>
        <v>N</v>
      </c>
      <c r="DM36" s="3" t="str">
        <f t="shared" si="6"/>
        <v>N</v>
      </c>
      <c r="DN36" t="str">
        <f>IF(AND($A36="J",COUNTIFS(activiteiten_perceel,percelen!$AZ36,activiteiten_maatregel_nr,percelen!DN$4,activiteiten_activiteit_voldoet_aan_voorwaarden,"J")&gt;0),DN$4,"")</f>
        <v/>
      </c>
      <c r="DO36" t="str">
        <f>IF(AND($A36="J",COUNTIFS(activiteiten_perceel,percelen!$AZ36,activiteiten_maatregel_nr,percelen!DO$4,activiteiten_activiteit_voldoet_aan_voorwaarden,"J")&gt;0),DO$4,"")</f>
        <v/>
      </c>
      <c r="DP36" t="str">
        <f>IF(AND($A36="J",COUNTIFS(activiteiten_perceel,percelen!$AZ36,activiteiten_maatregel_nr,percelen!DP$4,activiteiten_activiteit_voldoet_aan_voorwaarden,"J")&gt;0),DP$4,"")</f>
        <v/>
      </c>
      <c r="DQ36" t="str">
        <f>IF(AND($A36="J",COUNTIFS(activiteiten_perceel,percelen!$AZ36,activiteiten_maatregel_nr,percelen!DQ$4,activiteiten_activiteit_voldoet_aan_voorwaarden,"J")&gt;0),DQ$4,"")</f>
        <v/>
      </c>
      <c r="DR36" t="str">
        <f>IF(AND($A36="J",COUNTIFS(activiteiten_perceel,percelen!$AZ36,activiteiten_maatregel_nr,percelen!DR$4,activiteiten_activiteit_voldoet_aan_voorwaarden,"J")&gt;0),DR$4,"")</f>
        <v/>
      </c>
      <c r="DS36" t="str">
        <f>IF(AND($A36="J",COUNTIFS(activiteiten_perceel,percelen!$AZ36,activiteiten_maatregel_nr,percelen!DS$4,activiteiten_activiteit_voldoet_aan_voorwaarden,"J")&gt;0),DS$4,"")</f>
        <v/>
      </c>
      <c r="DT36" t="str">
        <f>IF(AND($A36="J",COUNTIFS(activiteiten_perceel,percelen!$AZ36,activiteiten_maatregel_nr,percelen!DT$4,activiteiten_activiteit_voldoet_aan_voorwaarden,"J")&gt;0),DT$4,"")</f>
        <v/>
      </c>
      <c r="DU36" t="str">
        <f>IF(AND($A36="J",COUNTIFS(activiteiten_perceel,percelen!$AZ36,activiteiten_maatregel_nr,percelen!DU$4,activiteiten_activiteit_voldoet_aan_voorwaarden,"J")&gt;0),DU$4,"")</f>
        <v/>
      </c>
      <c r="DV36" t="str">
        <f>IF(AND($A36="J",COUNTIFS(activiteiten_perceel,percelen!$AZ36,activiteiten_maatregel_nr,percelen!DV$4,activiteiten_activiteit_voldoet_aan_voorwaarden,"J")&gt;0),DV$4,"")</f>
        <v/>
      </c>
      <c r="DW36" t="str">
        <f>IF(AND($A36="J",COUNTIFS(activiteiten_perceel,percelen!$AZ36,activiteiten_maatregel_nr,percelen!DW$4,activiteiten_activiteit_voldoet_aan_voorwaarden,"J")&gt;0),DW$4,"")</f>
        <v/>
      </c>
      <c r="DX36" t="str">
        <f>IF(AND($A36="J",COUNTIFS(activiteiten_perceel,percelen!$AZ36,activiteiten_maatregel_nr,percelen!DX$4,activiteiten_activiteit_voldoet_aan_voorwaarden,"J")&gt;0),DX$4,"")</f>
        <v/>
      </c>
      <c r="DY36" t="str">
        <f>IF(AND($A36="J",COUNTIFS(activiteiten_perceel,percelen!$AZ36,activiteiten_maatregel_nr,percelen!DY$4,activiteiten_activiteit_voldoet_aan_voorwaarden,"J")&gt;0),DY$4,"")</f>
        <v/>
      </c>
      <c r="DZ36" t="str">
        <f>IF(AND($A36="J",COUNTIFS(activiteiten_perceel,percelen!$AZ36,activiteiten_maatregel_nr,percelen!DZ$4,activiteiten_activiteit_voldoet_aan_voorwaarden,"J")&gt;0),DZ$4,"")</f>
        <v/>
      </c>
      <c r="EA36" t="str">
        <f>IF(AND($A36="J",COUNTIFS(activiteiten_perceel,percelen!$AZ36,activiteiten_maatregel_nr,percelen!EA$4,activiteiten_activiteit_voldoet_aan_voorwaarden,"J")&gt;0),EA$4,"")</f>
        <v/>
      </c>
      <c r="EB36" t="str">
        <f>IF(AND($A36="J",COUNTIFS(activiteiten_perceel,percelen!$AZ36,activiteiten_maatregel_nr,percelen!EB$4,activiteiten_activiteit_voldoet_aan_voorwaarden,"J")&gt;0),EB$4,"")</f>
        <v/>
      </c>
      <c r="EC36" t="str">
        <f>IF(AND($A36="J",COUNTIFS(activiteiten_perceel,percelen!$AZ36,activiteiten_maatregel_nr,percelen!EC$4,activiteiten_activiteit_voldoet_aan_voorwaarden,"J")&gt;0),EC$4,"")</f>
        <v/>
      </c>
      <c r="ED36" t="str">
        <f>IF(AND($A36="J",COUNTIFS(activiteiten_perceel,percelen!$AZ36,activiteiten_maatregel_nr,percelen!ED$4,activiteiten_activiteit_voldoet_aan_voorwaarden,"J")&gt;0),ED$4,"")</f>
        <v/>
      </c>
      <c r="EE36" t="str">
        <f>IF(AND($A36="J",COUNTIFS(activiteiten_perceel,percelen!$AZ36,activiteiten_maatregel_nr,percelen!EE$4,activiteiten_activiteit_voldoet_aan_voorwaarden,"J")&gt;0),EE$4,"")</f>
        <v/>
      </c>
      <c r="EF36" t="str">
        <f>IF(AND($A36="J",COUNTIFS(activiteiten_perceel,percelen!$AZ36,activiteiten_maatregel_nr,percelen!EF$4,activiteiten_activiteit_voldoet_aan_voorwaarden,"J")&gt;0),EF$4,"")</f>
        <v/>
      </c>
      <c r="EG36" t="str">
        <f>IF(AND($A36="J",COUNTIFS(activiteiten_perceel,percelen!$AZ36,activiteiten_maatregel_nr,percelen!EG$4,activiteiten_activiteit_voldoet_aan_voorwaarden,"J")&gt;0),EG$4,"")</f>
        <v/>
      </c>
      <c r="EH36" t="str">
        <f>IF(AND($A36="J",COUNTIFS(activiteiten_perceel,percelen!$AZ36,activiteiten_maatregel_nr,percelen!EH$4,activiteiten_activiteit_voldoet_aan_voorwaarden,"J")&gt;0),EH$4,"")</f>
        <v/>
      </c>
      <c r="EI36" t="str">
        <f>IF(AND($A36="J",COUNTIFS(activiteiten_perceel,percelen!$AZ36,activiteiten_maatregel_nr,percelen!EI$4,activiteiten_activiteit_voldoet_aan_voorwaarden,"J")&gt;0),EI$4,"")</f>
        <v/>
      </c>
      <c r="EJ36">
        <f t="shared" si="101"/>
        <v>0</v>
      </c>
      <c r="EK36" t="str">
        <f t="shared" si="102"/>
        <v/>
      </c>
      <c r="EL36" t="str">
        <f t="shared" si="7"/>
        <v/>
      </c>
      <c r="EM36" t="str">
        <f t="shared" si="8"/>
        <v/>
      </c>
      <c r="EN36" t="str">
        <f t="shared" si="9"/>
        <v/>
      </c>
      <c r="EO36" t="str">
        <f t="shared" si="10"/>
        <v/>
      </c>
      <c r="EP36" t="str">
        <f t="shared" si="11"/>
        <v/>
      </c>
      <c r="EQ36" t="str">
        <f t="shared" si="12"/>
        <v/>
      </c>
      <c r="ER36" t="str">
        <f t="shared" si="13"/>
        <v/>
      </c>
      <c r="ES36" t="str">
        <f t="shared" si="14"/>
        <v/>
      </c>
      <c r="ET36" t="str">
        <f t="shared" si="15"/>
        <v/>
      </c>
      <c r="EU36" t="str">
        <f t="shared" si="16"/>
        <v/>
      </c>
      <c r="EV36" t="str">
        <f t="shared" si="17"/>
        <v/>
      </c>
      <c r="EW36" t="str">
        <f t="shared" si="103"/>
        <v>nvt</v>
      </c>
      <c r="EX36" t="str">
        <f t="shared" si="104"/>
        <v>nvt</v>
      </c>
      <c r="EY36" t="str">
        <f t="shared" si="105"/>
        <v>nvt</v>
      </c>
      <c r="EZ36" t="str">
        <f t="shared" si="106"/>
        <v>nvt</v>
      </c>
      <c r="FA36" t="str">
        <f t="shared" si="107"/>
        <v>nvt</v>
      </c>
      <c r="FB36" t="str">
        <f t="shared" si="108"/>
        <v>nvt</v>
      </c>
      <c r="FC36" t="str">
        <f t="shared" si="109"/>
        <v>nvt</v>
      </c>
      <c r="FD36" t="str">
        <f t="shared" si="110"/>
        <v>nvt</v>
      </c>
      <c r="FE36" t="str">
        <f>IF($EJ36=2,VLOOKUP(FD36,STAPELING!A:D,FE$1,0),"nvt")</f>
        <v>nvt</v>
      </c>
      <c r="FF36" t="str">
        <f t="shared" si="111"/>
        <v>nvt</v>
      </c>
      <c r="FG36" t="str">
        <f t="shared" si="112"/>
        <v>nvt</v>
      </c>
      <c r="FH36" t="str">
        <f t="shared" si="113"/>
        <v>nvt</v>
      </c>
      <c r="FI36" t="str">
        <f t="shared" si="114"/>
        <v>nvt</v>
      </c>
      <c r="FJ36" t="str">
        <f t="shared" si="115"/>
        <v>nvt</v>
      </c>
      <c r="FK36" t="str">
        <f t="shared" si="116"/>
        <v>nvt</v>
      </c>
      <c r="FL36" t="str">
        <f t="shared" si="117"/>
        <v>nvt</v>
      </c>
      <c r="FM36" t="str">
        <f t="shared" si="118"/>
        <v/>
      </c>
      <c r="FN36" t="str">
        <f>IF(ISERROR(VLOOKUP(FM36,STAPELING!I:AO,FN$1,0)),"N",VLOOKUP(FM36,STAPELING!I:AO,FN$1,0))</f>
        <v>J</v>
      </c>
      <c r="FO36" t="str">
        <f t="shared" si="119"/>
        <v>nvt</v>
      </c>
      <c r="FP36" t="str">
        <f t="shared" si="19"/>
        <v>nvt</v>
      </c>
      <c r="FQ36" t="str">
        <f t="shared" si="20"/>
        <v>nvt</v>
      </c>
      <c r="FR36" t="str">
        <f t="shared" si="21"/>
        <v>nvt</v>
      </c>
      <c r="FS36" t="str">
        <f t="shared" si="22"/>
        <v>nvt</v>
      </c>
      <c r="FT36" t="str">
        <f t="shared" si="23"/>
        <v>nvt</v>
      </c>
      <c r="FU36" t="str">
        <f t="shared" si="24"/>
        <v>nvt</v>
      </c>
      <c r="FV36" t="str">
        <f t="shared" si="25"/>
        <v>nvt</v>
      </c>
      <c r="FW36" t="str">
        <f t="shared" si="26"/>
        <v>nvt</v>
      </c>
      <c r="FX36" t="str">
        <f t="shared" si="27"/>
        <v>nvt</v>
      </c>
      <c r="FY36" t="str">
        <f t="shared" si="28"/>
        <v>nvt</v>
      </c>
      <c r="FZ36" t="str">
        <f t="shared" si="29"/>
        <v>nvt</v>
      </c>
      <c r="GA36" t="str">
        <f t="shared" si="30"/>
        <v>nvt</v>
      </c>
      <c r="GB36" t="str">
        <f>IF($EJ36&gt;2,IF(FO36="","zwart",VLOOKUP(FO36,STAPELING!J:AA,GB$1,0)),"nvt")</f>
        <v>nvt</v>
      </c>
      <c r="GC36" t="str">
        <f t="shared" si="120"/>
        <v>nvt</v>
      </c>
      <c r="GD36" t="str">
        <f t="shared" si="121"/>
        <v>nvt</v>
      </c>
      <c r="GE36" t="str">
        <f t="shared" si="122"/>
        <v>nvt</v>
      </c>
      <c r="GF36" t="str">
        <f t="shared" si="123"/>
        <v>nvt</v>
      </c>
      <c r="GG36" t="str">
        <f t="shared" si="124"/>
        <v>nvt</v>
      </c>
      <c r="GH36" t="str">
        <f t="shared" si="125"/>
        <v>nvt</v>
      </c>
      <c r="GI36" t="str">
        <f t="shared" si="126"/>
        <v>nvt</v>
      </c>
      <c r="GJ36" t="str">
        <f t="shared" si="127"/>
        <v>nvt</v>
      </c>
      <c r="GK36" t="str">
        <f t="shared" si="37"/>
        <v>nvt</v>
      </c>
      <c r="GL36" t="str">
        <f t="shared" si="38"/>
        <v>nvt</v>
      </c>
      <c r="GM36" t="str">
        <f t="shared" si="39"/>
        <v>nvt</v>
      </c>
      <c r="GN36" t="str">
        <f t="shared" si="40"/>
        <v>nvt</v>
      </c>
      <c r="GO36" t="str">
        <f t="shared" si="41"/>
        <v>nvt</v>
      </c>
      <c r="GP36" t="str">
        <f t="shared" si="42"/>
        <v>nvt</v>
      </c>
      <c r="GQ36" t="str">
        <f t="shared" si="43"/>
        <v>nvt</v>
      </c>
      <c r="GR36" t="str">
        <f t="shared" si="44"/>
        <v>nvt</v>
      </c>
      <c r="GS36" t="str">
        <f t="shared" si="45"/>
        <v>nvt</v>
      </c>
      <c r="GT36" t="str">
        <f t="shared" si="46"/>
        <v>nvt</v>
      </c>
      <c r="GU36" t="str">
        <f t="shared" si="47"/>
        <v>nvt</v>
      </c>
      <c r="GV36" t="str">
        <f t="shared" si="48"/>
        <v>nvt</v>
      </c>
      <c r="GW36" t="str">
        <f>IF($EJ36&gt;2,IF(GJ36="","zwart",VLOOKUP(GJ36,STAPELING!AB:AJ,GW$1,0)),"nvt")</f>
        <v>nvt</v>
      </c>
      <c r="GX36" t="str">
        <f t="shared" si="128"/>
        <v>nvt</v>
      </c>
      <c r="GY36" t="str">
        <f t="shared" si="129"/>
        <v>nvt</v>
      </c>
      <c r="GZ36" t="str">
        <f t="shared" si="130"/>
        <v>nvt</v>
      </c>
      <c r="HA36" t="str">
        <f t="shared" si="131"/>
        <v>nvt</v>
      </c>
      <c r="HB36" t="str">
        <f t="shared" si="132"/>
        <v>nvt</v>
      </c>
      <c r="HC36" t="str">
        <f t="shared" si="133"/>
        <v>nvt</v>
      </c>
      <c r="HD36" t="str">
        <f t="shared" si="134"/>
        <v>nvt</v>
      </c>
      <c r="HE36" t="str">
        <f t="shared" si="135"/>
        <v>nvt</v>
      </c>
      <c r="HF36" t="str">
        <f t="shared" si="136"/>
        <v>nvt</v>
      </c>
      <c r="HG36" t="str">
        <f t="shared" si="137"/>
        <v>nvt</v>
      </c>
      <c r="HH36" t="str">
        <f t="shared" si="138"/>
        <v>nvt</v>
      </c>
      <c r="HI36" t="str">
        <f t="shared" si="139"/>
        <v>nvt</v>
      </c>
      <c r="HJ36" t="str">
        <f t="shared" si="140"/>
        <v>nvt</v>
      </c>
      <c r="HK36" t="str">
        <f t="shared" si="141"/>
        <v>nvt</v>
      </c>
      <c r="HL36" t="str">
        <f t="shared" si="142"/>
        <v>nvt</v>
      </c>
      <c r="HM36" t="str">
        <f t="shared" si="60"/>
        <v>nvt</v>
      </c>
      <c r="HN36" t="str">
        <f t="shared" si="61"/>
        <v>nvt</v>
      </c>
      <c r="HO36" t="str">
        <f t="shared" si="62"/>
        <v>nvt</v>
      </c>
      <c r="HP36" t="str">
        <f t="shared" si="63"/>
        <v>nvt</v>
      </c>
      <c r="HQ36" t="str">
        <f t="shared" si="64"/>
        <v>nvt</v>
      </c>
      <c r="HR36" t="str">
        <f t="shared" si="65"/>
        <v>nvt</v>
      </c>
      <c r="HS36" t="str">
        <f t="shared" si="66"/>
        <v>nvt</v>
      </c>
      <c r="HT36" t="str">
        <f t="shared" si="67"/>
        <v>nvt</v>
      </c>
      <c r="HU36" t="str">
        <f t="shared" si="68"/>
        <v>nvt</v>
      </c>
      <c r="HV36" t="str">
        <f t="shared" si="69"/>
        <v>nvt</v>
      </c>
      <c r="HW36" t="str">
        <f t="shared" si="70"/>
        <v>nvt</v>
      </c>
      <c r="HX36" t="str">
        <f t="shared" si="71"/>
        <v>nvt</v>
      </c>
      <c r="HY36" t="str">
        <f>IF($EJ36&gt;2,IF(HL36="","zwart",VLOOKUP(HL36,STAPELING!AK:AN,HY$1,0)),"nvt")</f>
        <v>nvt</v>
      </c>
      <c r="HZ36" t="str">
        <f t="shared" si="143"/>
        <v>nvt</v>
      </c>
      <c r="IA36" t="str">
        <f t="shared" si="144"/>
        <v>nvt</v>
      </c>
      <c r="IB36" t="str">
        <f t="shared" si="145"/>
        <v>nvt</v>
      </c>
      <c r="IC36" t="str">
        <f t="shared" si="146"/>
        <v>nvt</v>
      </c>
      <c r="ID36" t="str">
        <f t="shared" si="147"/>
        <v>nvt</v>
      </c>
      <c r="IE36" t="str">
        <f t="shared" si="148"/>
        <v>nvt</v>
      </c>
      <c r="IF36" t="str">
        <f t="shared" si="149"/>
        <v>nvt</v>
      </c>
      <c r="IG36">
        <f t="shared" si="150"/>
        <v>0</v>
      </c>
      <c r="IH36">
        <f t="shared" si="151"/>
        <v>0</v>
      </c>
      <c r="II36">
        <f t="shared" si="152"/>
        <v>0</v>
      </c>
      <c r="IJ36">
        <f t="shared" si="153"/>
        <v>0</v>
      </c>
      <c r="IK36">
        <f t="shared" si="154"/>
        <v>0</v>
      </c>
      <c r="IL36">
        <f t="shared" si="155"/>
        <v>0</v>
      </c>
      <c r="IM36">
        <f t="shared" si="156"/>
        <v>0</v>
      </c>
      <c r="IN36">
        <f t="shared" si="157"/>
        <v>0</v>
      </c>
      <c r="IO36">
        <f t="shared" si="158"/>
        <v>0</v>
      </c>
      <c r="IP36">
        <f t="shared" si="159"/>
        <v>0</v>
      </c>
      <c r="IQ36">
        <f t="shared" si="160"/>
        <v>0</v>
      </c>
      <c r="IR36">
        <f t="shared" si="161"/>
        <v>0</v>
      </c>
      <c r="IS36">
        <f t="shared" si="162"/>
        <v>0</v>
      </c>
      <c r="IT36">
        <f t="shared" si="163"/>
        <v>0</v>
      </c>
      <c r="IU36" t="str">
        <f t="shared" si="164"/>
        <v>N</v>
      </c>
      <c r="IV36" t="str">
        <f t="shared" si="84"/>
        <v>N</v>
      </c>
      <c r="IW36" t="str">
        <f t="shared" si="165"/>
        <v>N</v>
      </c>
    </row>
    <row r="37" spans="1:257" x14ac:dyDescent="0.25">
      <c r="A37" t="str">
        <f>IF(ISERROR(VLOOKUP(E37,E$4:E36,1,0)),"J","N")</f>
        <v>N</v>
      </c>
      <c r="B37" s="8"/>
      <c r="C37" s="8"/>
      <c r="D37" s="25"/>
      <c r="E37" s="25" t="str">
        <f>IF(Invoer!B66="","",Invoer!B66)</f>
        <v/>
      </c>
      <c r="F37" s="25"/>
      <c r="G37" s="25"/>
      <c r="H37" s="25" t="str">
        <f>IF(AND($E37&lt;&gt;"",$A37="J"),Invoer!D66,"")</f>
        <v/>
      </c>
      <c r="I37" s="25"/>
      <c r="J37" s="26"/>
      <c r="K37" s="26" t="str">
        <f>IF(AND($E37&lt;&gt;"",$A37="J"),Invoer!L66,"")</f>
        <v/>
      </c>
      <c r="L37" s="26"/>
      <c r="M37" s="25"/>
      <c r="N37" s="152"/>
      <c r="O37" s="153"/>
      <c r="P37" s="25"/>
      <c r="Q37" s="25"/>
      <c r="R37" s="153"/>
      <c r="S37" s="154"/>
      <c r="T37" s="152"/>
      <c r="U37" s="153"/>
      <c r="V37" s="153"/>
      <c r="W37" s="59" t="str">
        <f>IF(AND($E37&lt;&gt;"",$A37="J",Invoer!R66&lt;&gt;""),VLOOKUP(Invoer!R66,NORM!$F$26:$H$29,3,0),"")</f>
        <v/>
      </c>
      <c r="X37" s="59"/>
      <c r="Y37" s="25" t="str">
        <f t="shared" si="85"/>
        <v/>
      </c>
      <c r="Z37" s="25"/>
      <c r="AA37" s="26" t="str">
        <f t="shared" si="86"/>
        <v/>
      </c>
      <c r="AB37" s="26"/>
      <c r="AC37" s="153"/>
      <c r="AD37" s="153"/>
      <c r="AE37" s="153"/>
      <c r="AF37" s="153"/>
      <c r="AG37" s="153"/>
      <c r="AH37" s="25"/>
      <c r="AI37" s="153"/>
      <c r="AJ37" s="153"/>
      <c r="AK37" s="153"/>
      <c r="AL37" s="153"/>
      <c r="AM37" s="25" t="str">
        <f>IF(AND($E37&lt;&gt;"",$A37="J"),IF(Invoer!X66="Ja","J",IF(Invoer!X66="Nee","N","")),"")</f>
        <v/>
      </c>
      <c r="AN37" s="153"/>
      <c r="AO37" s="153"/>
      <c r="AP37" s="153" t="s">
        <v>311</v>
      </c>
      <c r="AQ37" s="153" t="s">
        <v>311</v>
      </c>
      <c r="AR37" s="153" t="s">
        <v>312</v>
      </c>
      <c r="AS37" s="153" t="s">
        <v>312</v>
      </c>
      <c r="AT37" s="1" t="str">
        <f>IF(AND($E37&lt;&gt;"",$A37="J",Invoer!O66&lt;&gt;""),VLOOKUP(Invoer!O66,NORM!$F$31:$H$38,3,0),"")</f>
        <v/>
      </c>
      <c r="AU37" s="1"/>
      <c r="AV37" s="1" t="str">
        <f>IF(AND($E37&lt;&gt;"",$A37="J"),Invoer!AH66,"")</f>
        <v/>
      </c>
      <c r="AW37" s="1"/>
      <c r="AX37" s="1" t="str">
        <f t="shared" si="87"/>
        <v/>
      </c>
      <c r="AY37" s="1"/>
      <c r="AZ37" s="3" t="str">
        <f t="shared" si="88"/>
        <v/>
      </c>
      <c r="BA37" s="3" t="str">
        <f t="shared" si="89"/>
        <v/>
      </c>
      <c r="BB37" s="3" t="str">
        <f t="shared" si="90"/>
        <v>N</v>
      </c>
      <c r="BC37" s="3" t="str">
        <f t="shared" si="91"/>
        <v>N</v>
      </c>
      <c r="BD37" s="3" t="str">
        <f t="shared" si="92"/>
        <v/>
      </c>
      <c r="BE37" s="3">
        <f t="shared" si="166"/>
        <v>0</v>
      </c>
      <c r="BF37" s="3" t="str">
        <f t="shared" si="93"/>
        <v/>
      </c>
      <c r="BG37" s="3" t="str">
        <f t="shared" si="94"/>
        <v/>
      </c>
      <c r="BH37" s="3" t="str">
        <f t="shared" si="95"/>
        <v>N</v>
      </c>
      <c r="BI37" s="24" t="str">
        <f t="shared" si="96"/>
        <v/>
      </c>
      <c r="BJ37" s="24" t="str">
        <f>IF(ISERROR(VLOOKUP($BD37,LOV_GWSGRP!A:A,1,0)),"N","J")</f>
        <v>N</v>
      </c>
      <c r="BK37" s="24" t="str">
        <f>IF(ISERROR(VLOOKUP($BD37,LOV_GWSGRP!D:D,1,0)),"N","J")</f>
        <v>N</v>
      </c>
      <c r="BL37" s="24" t="str">
        <f>IF(ISERROR(VLOOKUP($BD37,LOV_GWSGRP!G:G,1,0)),"N","J")</f>
        <v>N</v>
      </c>
      <c r="BM37" s="24" t="str">
        <f>IF(ISERROR(VLOOKUP($BD37,LOV_GWSGRP!M:M,1,0)),"N","J")</f>
        <v>N</v>
      </c>
      <c r="BN37" s="24" t="str">
        <f>IF(ISERROR(VLOOKUP($BD37,LOV_GWSGRP!P:P,1,0)),"N","J")</f>
        <v>N</v>
      </c>
      <c r="BO37" s="24" t="str">
        <f>IF(ISERROR(VLOOKUP($BD37,LOV_GWSGRP!S:S,1,0)),"N","J")</f>
        <v>N</v>
      </c>
      <c r="BP37" s="24" t="str">
        <f>IF(ISERROR(VLOOKUP($BD37,LOV_GWSGRP!V:V,1,0)),"N","J")</f>
        <v>N</v>
      </c>
      <c r="BQ37" s="24" t="str">
        <f>IF(ISERROR(VLOOKUP($BD37,LOV_GWSGRP!Y:Y,1,0)),"N","J")</f>
        <v>N</v>
      </c>
      <c r="BR37" s="24" t="str">
        <f>IF(ISERROR(VLOOKUP($BD37,LOV_GWSGRP!AB:AB,1,0)),"N","J")</f>
        <v>N</v>
      </c>
      <c r="BS37" s="24" t="str">
        <f>IF(ISERROR(VLOOKUP($BD37,LOV_GWSGRP!AE:AE,1,0)),"N","J")</f>
        <v>N</v>
      </c>
      <c r="BT37" s="24" t="str">
        <f>IF(ISERROR(VLOOKUP($BD37,LOV_GWSGRP!AH:AH,1,0)),"N","J")</f>
        <v>N</v>
      </c>
      <c r="BU37" s="24" t="str">
        <f>IF(ISERROR(VLOOKUP($BD37,LOV_GWSGRP!CJ:CJ,1,0)),"N","J")</f>
        <v>N</v>
      </c>
      <c r="BV37" s="24" t="str">
        <f>IF(ISERROR(VLOOKUP($BD37,LOV_GWSGRP!AN:AN,1,0)),"N","J")</f>
        <v>N</v>
      </c>
      <c r="BW37" s="24" t="str">
        <f>IF(ISERROR(VLOOKUP($BD37,LOV_GWSGRP!AQ:AQ,1,0)),"N","J")</f>
        <v>N</v>
      </c>
      <c r="BX37" s="24" t="str">
        <f>IF(ISERROR(VLOOKUP($BD37,LOV_GWSGRP!AT:AT,1,0)),"N","J")</f>
        <v>N</v>
      </c>
      <c r="BY37" s="24" t="str">
        <f>IF(ISERROR(VLOOKUP($BD37,LOV_GWSGRP!AW:AW,1,0)),"N","J")</f>
        <v>N</v>
      </c>
      <c r="BZ37" s="24" t="str">
        <f>IF(ISERROR(VLOOKUP($BD37,LOV_GWSGRP!AZ:AZ,1,0)),"N","J")</f>
        <v>N</v>
      </c>
      <c r="CA37" s="24" t="str">
        <f>IF(ISERROR(VLOOKUP($BD37,LOV_GWSGRP!BC:BC,1,0)),"N","J")</f>
        <v>N</v>
      </c>
      <c r="CB37" s="24" t="str">
        <f>IF(ISERROR(VLOOKUP($BD37,LOV_GWSGRP!BF:BF,1,0)),"N","J")</f>
        <v>N</v>
      </c>
      <c r="CC37" s="24" t="str">
        <f>IF(ISERROR(VLOOKUP($BD37,LOV_GWSGRP!BI:BI,1,0)),"N","J")</f>
        <v>N</v>
      </c>
      <c r="CD37" s="24" t="str">
        <f>IF(ISERROR(VLOOKUP($BD37,LOV_GWSGRP!J:J,1,0)),"N","J")</f>
        <v>N</v>
      </c>
      <c r="CE37" s="24" t="str">
        <f>IF(ISERROR(VLOOKUP($BD37,LOV_GWSGRP!BL:BL,1,0)),"N","J")</f>
        <v>N</v>
      </c>
      <c r="CF37" s="24"/>
      <c r="CG37" s="24" t="str">
        <f>IF(ISERROR(VLOOKUP($BD37,LOV_GWSGRP!BO:BO,1,0)),"N","J")</f>
        <v>N</v>
      </c>
      <c r="CH37" s="24" t="str">
        <f t="shared" si="97"/>
        <v>N</v>
      </c>
      <c r="CI37" s="24" t="str">
        <f>IF(ISERROR(VLOOKUP($BD37,GEWASCODE_GLMC8!F:F,1,0)),"N","J")</f>
        <v>N</v>
      </c>
      <c r="CJ37" s="24" t="str">
        <f>IF(COUNTIF($CI37:CI37,"J")&gt;0,"N",IF(ISERROR(VLOOKUP($BD37,GEWASCODE_GLMC8!G:G,1,0)),"N","J"))</f>
        <v>N</v>
      </c>
      <c r="CK37" s="24" t="str">
        <f>IF(COUNTIF($CI37:CJ37,"J")&gt;0,"N",IF(ISERROR(VLOOKUP($BD37,GEWASCODE_GLMC8!H:H,1,0)),"N","J"))</f>
        <v>N</v>
      </c>
      <c r="CL37" s="24" t="str">
        <f>IF(COUNTIF($CI37:CK37,"J")&gt;0,"N",IF(ISERROR(VLOOKUP($BD37,GEWASCODE_GLMC8!I:I,1,0)),"N","J"))</f>
        <v>N</v>
      </c>
      <c r="CM37" s="24" t="str">
        <f>IF(COUNTIF($CI37:CL37,"J")&gt;0,"N",IF(ISERROR(VLOOKUP($BD37,GEWASCODE_GLMC8!J:J,1,0)),"N","J"))</f>
        <v>N</v>
      </c>
      <c r="CN37" s="24" t="str">
        <f>IF(COUNTIF($CI37:CM37,"J")&gt;0,"N",IF(ISERROR(VLOOKUP($BD37,GEWASCODE_GLMC8!K:K,1,0)),"N","J"))</f>
        <v>N</v>
      </c>
      <c r="CO37" s="24" t="str">
        <f>IF(COUNTIF($CI37:CN37,"J")&gt;0,"N",IF(ISERROR(VLOOKUP($BD37,GEWASCODE_GLMC8!L:L,1,0)),"N","J"))</f>
        <v>N</v>
      </c>
      <c r="CP37" s="24" t="str">
        <f>IF(COUNTIF($CI37:CO37,"J")&gt;0,"N",IF(ISERROR(VLOOKUP($BD37,GEWASCODE_GLMC8!M:M,1,0)),"N","J"))</f>
        <v>N</v>
      </c>
      <c r="CQ37" s="24" t="str">
        <f>IF(COUNTIF($CI37:CP37,"J")&gt;0,"N",IF(ISERROR(VLOOKUP($BD37,GEWASCODE_GLMC8!N:N,1,0)),"N","J"))</f>
        <v>N</v>
      </c>
      <c r="CR37" s="24" t="str">
        <f>IF(COUNTIF($CI37:CQ37,"J")&gt;0,"N",IF(ISERROR(VLOOKUP($BD37,GEWASCODE_GLMC8!O:O,1,0)),"N","J"))</f>
        <v>N</v>
      </c>
      <c r="CS37" s="24" t="str">
        <f>IF(COUNTIF($CI37:CR37,"J")&gt;0,"N",IF(ISERROR(VLOOKUP($BD37,GEWASCODE_GLMC8!P:P,1,0)),"N","J"))</f>
        <v>N</v>
      </c>
      <c r="CT37" s="24" t="str">
        <f>IF(COUNTIF($CI37:CS37,"J")&gt;0,"N",IF(ISERROR(VLOOKUP($BD37,GEWASCODE_GLMC8!Q:Q,1,0)),"N","J"))</f>
        <v>N</v>
      </c>
      <c r="CU37" s="24" t="str">
        <f>IF(COUNTIF($CI37:CT37,"J")&gt;0,"N",IF(ISERROR(VLOOKUP($BD37,GEWASCODE_GLMC8!R:R,1,0)),"N","J"))</f>
        <v>N</v>
      </c>
      <c r="CV37" s="24" t="str">
        <f>IF(COUNTIF($CI37:CU37,"J")&gt;0,"N",IF(ISERROR(VLOOKUP($BD37,GEWASCODE_GLMC8!S:S,1,0)),"N","J"))</f>
        <v>N</v>
      </c>
      <c r="CW37" s="24" t="str">
        <f>IF(COUNTIF($CI37:CV37,"J")&gt;0,"N",IF(ISERROR(VLOOKUP($BD37,GEWASCODE_GLMC8!T:T,1,0)),"N","J"))</f>
        <v>N</v>
      </c>
      <c r="CX37" s="24" t="str">
        <f>IF(COUNTIF($CI37:CW37,"J")&gt;0,"N",IF(ISERROR(VLOOKUP($BD37,GEWASCODE_GLMC8!U:U,1,0)),"N","J"))</f>
        <v>N</v>
      </c>
      <c r="CY37" s="24" t="str">
        <f>IF(COUNTIF($CI37:CX37,"J")&gt;0,"N",IF(ISERROR(VLOOKUP($BD37,GEWASCODE_GLMC8!V:V,1,0)),"N","J"))</f>
        <v>N</v>
      </c>
      <c r="CZ37" s="24" t="str">
        <f>IF(COUNTIF($CI37:CY37,"J")&gt;0,"N",IF(ISERROR(VLOOKUP($BD37,GEWASCODE_GLMC8!W:W,1,0)),"N","J"))</f>
        <v>N</v>
      </c>
      <c r="DA37" s="24" t="str">
        <f>IF(COUNTIF($CI37:CZ37,"J")&gt;0,"N",IF(ISERROR(VLOOKUP($BD37,GEWASCODE_GLMC8!X:X,1,0)),"N","J"))</f>
        <v>N</v>
      </c>
      <c r="DB37" s="24" t="str">
        <f>IF(COUNTIF($CI37:DA37,"J")&gt;0,"N",IF(ISERROR(VLOOKUP($BD37,GEWASCODE_GLMC8!Y:Y,1,0)),"N","J"))</f>
        <v>N</v>
      </c>
      <c r="DC37" s="24" t="str">
        <f>IF(COUNTIF($CI37:DB37,"J")&gt;0,"N",IF(ISERROR(VLOOKUP($BD37,GEWASCODE_GLMC8!Z:Z,1,0)),"N","J"))</f>
        <v>N</v>
      </c>
      <c r="DD37" s="24" t="str">
        <f t="shared" si="98"/>
        <v>N</v>
      </c>
      <c r="DE37" s="3" t="str">
        <f t="shared" si="1"/>
        <v>N</v>
      </c>
      <c r="DF37" s="3" t="str">
        <f t="shared" si="2"/>
        <v>N</v>
      </c>
      <c r="DG37" s="3" t="str">
        <f t="shared" si="99"/>
        <v>N</v>
      </c>
      <c r="DH37" s="3" t="str">
        <f t="shared" si="100"/>
        <v>N</v>
      </c>
      <c r="DI37" s="3" t="str">
        <f t="shared" si="3"/>
        <v>N</v>
      </c>
      <c r="DJ37" s="3" t="str">
        <f t="shared" si="4"/>
        <v>N</v>
      </c>
      <c r="DK37" s="3">
        <f>0</f>
        <v>0</v>
      </c>
      <c r="DL37" s="3" t="str">
        <f t="shared" si="5"/>
        <v>N</v>
      </c>
      <c r="DM37" s="3" t="str">
        <f t="shared" si="6"/>
        <v>N</v>
      </c>
      <c r="DN37" t="str">
        <f>IF(AND($A37="J",COUNTIFS(activiteiten_perceel,percelen!$AZ37,activiteiten_maatregel_nr,percelen!DN$4,activiteiten_activiteit_voldoet_aan_voorwaarden,"J")&gt;0),DN$4,"")</f>
        <v/>
      </c>
      <c r="DO37" t="str">
        <f>IF(AND($A37="J",COUNTIFS(activiteiten_perceel,percelen!$AZ37,activiteiten_maatregel_nr,percelen!DO$4,activiteiten_activiteit_voldoet_aan_voorwaarden,"J")&gt;0),DO$4,"")</f>
        <v/>
      </c>
      <c r="DP37" t="str">
        <f>IF(AND($A37="J",COUNTIFS(activiteiten_perceel,percelen!$AZ37,activiteiten_maatregel_nr,percelen!DP$4,activiteiten_activiteit_voldoet_aan_voorwaarden,"J")&gt;0),DP$4,"")</f>
        <v/>
      </c>
      <c r="DQ37" t="str">
        <f>IF(AND($A37="J",COUNTIFS(activiteiten_perceel,percelen!$AZ37,activiteiten_maatregel_nr,percelen!DQ$4,activiteiten_activiteit_voldoet_aan_voorwaarden,"J")&gt;0),DQ$4,"")</f>
        <v/>
      </c>
      <c r="DR37" t="str">
        <f>IF(AND($A37="J",COUNTIFS(activiteiten_perceel,percelen!$AZ37,activiteiten_maatregel_nr,percelen!DR$4,activiteiten_activiteit_voldoet_aan_voorwaarden,"J")&gt;0),DR$4,"")</f>
        <v/>
      </c>
      <c r="DS37" t="str">
        <f>IF(AND($A37="J",COUNTIFS(activiteiten_perceel,percelen!$AZ37,activiteiten_maatregel_nr,percelen!DS$4,activiteiten_activiteit_voldoet_aan_voorwaarden,"J")&gt;0),DS$4,"")</f>
        <v/>
      </c>
      <c r="DT37" t="str">
        <f>IF(AND($A37="J",COUNTIFS(activiteiten_perceel,percelen!$AZ37,activiteiten_maatregel_nr,percelen!DT$4,activiteiten_activiteit_voldoet_aan_voorwaarden,"J")&gt;0),DT$4,"")</f>
        <v/>
      </c>
      <c r="DU37" t="str">
        <f>IF(AND($A37="J",COUNTIFS(activiteiten_perceel,percelen!$AZ37,activiteiten_maatregel_nr,percelen!DU$4,activiteiten_activiteit_voldoet_aan_voorwaarden,"J")&gt;0),DU$4,"")</f>
        <v/>
      </c>
      <c r="DV37" t="str">
        <f>IF(AND($A37="J",COUNTIFS(activiteiten_perceel,percelen!$AZ37,activiteiten_maatregel_nr,percelen!DV$4,activiteiten_activiteit_voldoet_aan_voorwaarden,"J")&gt;0),DV$4,"")</f>
        <v/>
      </c>
      <c r="DW37" t="str">
        <f>IF(AND($A37="J",COUNTIFS(activiteiten_perceel,percelen!$AZ37,activiteiten_maatregel_nr,percelen!DW$4,activiteiten_activiteit_voldoet_aan_voorwaarden,"J")&gt;0),DW$4,"")</f>
        <v/>
      </c>
      <c r="DX37" t="str">
        <f>IF(AND($A37="J",COUNTIFS(activiteiten_perceel,percelen!$AZ37,activiteiten_maatregel_nr,percelen!DX$4,activiteiten_activiteit_voldoet_aan_voorwaarden,"J")&gt;0),DX$4,"")</f>
        <v/>
      </c>
      <c r="DY37" t="str">
        <f>IF(AND($A37="J",COUNTIFS(activiteiten_perceel,percelen!$AZ37,activiteiten_maatregel_nr,percelen!DY$4,activiteiten_activiteit_voldoet_aan_voorwaarden,"J")&gt;0),DY$4,"")</f>
        <v/>
      </c>
      <c r="DZ37" t="str">
        <f>IF(AND($A37="J",COUNTIFS(activiteiten_perceel,percelen!$AZ37,activiteiten_maatregel_nr,percelen!DZ$4,activiteiten_activiteit_voldoet_aan_voorwaarden,"J")&gt;0),DZ$4,"")</f>
        <v/>
      </c>
      <c r="EA37" t="str">
        <f>IF(AND($A37="J",COUNTIFS(activiteiten_perceel,percelen!$AZ37,activiteiten_maatregel_nr,percelen!EA$4,activiteiten_activiteit_voldoet_aan_voorwaarden,"J")&gt;0),EA$4,"")</f>
        <v/>
      </c>
      <c r="EB37" t="str">
        <f>IF(AND($A37="J",COUNTIFS(activiteiten_perceel,percelen!$AZ37,activiteiten_maatregel_nr,percelen!EB$4,activiteiten_activiteit_voldoet_aan_voorwaarden,"J")&gt;0),EB$4,"")</f>
        <v/>
      </c>
      <c r="EC37" t="str">
        <f>IF(AND($A37="J",COUNTIFS(activiteiten_perceel,percelen!$AZ37,activiteiten_maatregel_nr,percelen!EC$4,activiteiten_activiteit_voldoet_aan_voorwaarden,"J")&gt;0),EC$4,"")</f>
        <v/>
      </c>
      <c r="ED37" t="str">
        <f>IF(AND($A37="J",COUNTIFS(activiteiten_perceel,percelen!$AZ37,activiteiten_maatregel_nr,percelen!ED$4,activiteiten_activiteit_voldoet_aan_voorwaarden,"J")&gt;0),ED$4,"")</f>
        <v/>
      </c>
      <c r="EE37" t="str">
        <f>IF(AND($A37="J",COUNTIFS(activiteiten_perceel,percelen!$AZ37,activiteiten_maatregel_nr,percelen!EE$4,activiteiten_activiteit_voldoet_aan_voorwaarden,"J")&gt;0),EE$4,"")</f>
        <v/>
      </c>
      <c r="EF37" t="str">
        <f>IF(AND($A37="J",COUNTIFS(activiteiten_perceel,percelen!$AZ37,activiteiten_maatregel_nr,percelen!EF$4,activiteiten_activiteit_voldoet_aan_voorwaarden,"J")&gt;0),EF$4,"")</f>
        <v/>
      </c>
      <c r="EG37" t="str">
        <f>IF(AND($A37="J",COUNTIFS(activiteiten_perceel,percelen!$AZ37,activiteiten_maatregel_nr,percelen!EG$4,activiteiten_activiteit_voldoet_aan_voorwaarden,"J")&gt;0),EG$4,"")</f>
        <v/>
      </c>
      <c r="EH37" t="str">
        <f>IF(AND($A37="J",COUNTIFS(activiteiten_perceel,percelen!$AZ37,activiteiten_maatregel_nr,percelen!EH$4,activiteiten_activiteit_voldoet_aan_voorwaarden,"J")&gt;0),EH$4,"")</f>
        <v/>
      </c>
      <c r="EI37" t="str">
        <f>IF(AND($A37="J",COUNTIFS(activiteiten_perceel,percelen!$AZ37,activiteiten_maatregel_nr,percelen!EI$4,activiteiten_activiteit_voldoet_aan_voorwaarden,"J")&gt;0),EI$4,"")</f>
        <v/>
      </c>
      <c r="EJ37">
        <f t="shared" si="101"/>
        <v>0</v>
      </c>
      <c r="EK37" t="str">
        <f t="shared" si="102"/>
        <v/>
      </c>
      <c r="EL37" t="str">
        <f t="shared" si="7"/>
        <v/>
      </c>
      <c r="EM37" t="str">
        <f t="shared" si="8"/>
        <v/>
      </c>
      <c r="EN37" t="str">
        <f t="shared" si="9"/>
        <v/>
      </c>
      <c r="EO37" t="str">
        <f t="shared" si="10"/>
        <v/>
      </c>
      <c r="EP37" t="str">
        <f t="shared" si="11"/>
        <v/>
      </c>
      <c r="EQ37" t="str">
        <f t="shared" si="12"/>
        <v/>
      </c>
      <c r="ER37" t="str">
        <f t="shared" si="13"/>
        <v/>
      </c>
      <c r="ES37" t="str">
        <f t="shared" si="14"/>
        <v/>
      </c>
      <c r="ET37" t="str">
        <f t="shared" si="15"/>
        <v/>
      </c>
      <c r="EU37" t="str">
        <f t="shared" si="16"/>
        <v/>
      </c>
      <c r="EV37" t="str">
        <f t="shared" si="17"/>
        <v/>
      </c>
      <c r="EW37" t="str">
        <f t="shared" si="103"/>
        <v>nvt</v>
      </c>
      <c r="EX37" t="str">
        <f t="shared" si="104"/>
        <v>nvt</v>
      </c>
      <c r="EY37" t="str">
        <f t="shared" si="105"/>
        <v>nvt</v>
      </c>
      <c r="EZ37" t="str">
        <f t="shared" si="106"/>
        <v>nvt</v>
      </c>
      <c r="FA37" t="str">
        <f t="shared" si="107"/>
        <v>nvt</v>
      </c>
      <c r="FB37" t="str">
        <f t="shared" si="108"/>
        <v>nvt</v>
      </c>
      <c r="FC37" t="str">
        <f t="shared" si="109"/>
        <v>nvt</v>
      </c>
      <c r="FD37" t="str">
        <f t="shared" si="110"/>
        <v>nvt</v>
      </c>
      <c r="FE37" t="str">
        <f>IF($EJ37=2,VLOOKUP(FD37,STAPELING!A:D,FE$1,0),"nvt")</f>
        <v>nvt</v>
      </c>
      <c r="FF37" t="str">
        <f t="shared" si="111"/>
        <v>nvt</v>
      </c>
      <c r="FG37" t="str">
        <f t="shared" si="112"/>
        <v>nvt</v>
      </c>
      <c r="FH37" t="str">
        <f t="shared" si="113"/>
        <v>nvt</v>
      </c>
      <c r="FI37" t="str">
        <f t="shared" si="114"/>
        <v>nvt</v>
      </c>
      <c r="FJ37" t="str">
        <f t="shared" si="115"/>
        <v>nvt</v>
      </c>
      <c r="FK37" t="str">
        <f t="shared" si="116"/>
        <v>nvt</v>
      </c>
      <c r="FL37" t="str">
        <f t="shared" si="117"/>
        <v>nvt</v>
      </c>
      <c r="FM37" t="str">
        <f t="shared" si="118"/>
        <v/>
      </c>
      <c r="FN37" t="str">
        <f>IF(ISERROR(VLOOKUP(FM37,STAPELING!I:AO,FN$1,0)),"N",VLOOKUP(FM37,STAPELING!I:AO,FN$1,0))</f>
        <v>J</v>
      </c>
      <c r="FO37" t="str">
        <f t="shared" si="119"/>
        <v>nvt</v>
      </c>
      <c r="FP37" t="str">
        <f t="shared" si="19"/>
        <v>nvt</v>
      </c>
      <c r="FQ37" t="str">
        <f t="shared" si="20"/>
        <v>nvt</v>
      </c>
      <c r="FR37" t="str">
        <f t="shared" si="21"/>
        <v>nvt</v>
      </c>
      <c r="FS37" t="str">
        <f t="shared" si="22"/>
        <v>nvt</v>
      </c>
      <c r="FT37" t="str">
        <f t="shared" si="23"/>
        <v>nvt</v>
      </c>
      <c r="FU37" t="str">
        <f t="shared" si="24"/>
        <v>nvt</v>
      </c>
      <c r="FV37" t="str">
        <f t="shared" si="25"/>
        <v>nvt</v>
      </c>
      <c r="FW37" t="str">
        <f t="shared" si="26"/>
        <v>nvt</v>
      </c>
      <c r="FX37" t="str">
        <f t="shared" si="27"/>
        <v>nvt</v>
      </c>
      <c r="FY37" t="str">
        <f t="shared" si="28"/>
        <v>nvt</v>
      </c>
      <c r="FZ37" t="str">
        <f t="shared" si="29"/>
        <v>nvt</v>
      </c>
      <c r="GA37" t="str">
        <f t="shared" si="30"/>
        <v>nvt</v>
      </c>
      <c r="GB37" t="str">
        <f>IF($EJ37&gt;2,IF(FO37="","zwart",VLOOKUP(FO37,STAPELING!J:AA,GB$1,0)),"nvt")</f>
        <v>nvt</v>
      </c>
      <c r="GC37" t="str">
        <f t="shared" si="120"/>
        <v>nvt</v>
      </c>
      <c r="GD37" t="str">
        <f t="shared" si="121"/>
        <v>nvt</v>
      </c>
      <c r="GE37" t="str">
        <f t="shared" si="122"/>
        <v>nvt</v>
      </c>
      <c r="GF37" t="str">
        <f t="shared" si="123"/>
        <v>nvt</v>
      </c>
      <c r="GG37" t="str">
        <f t="shared" si="124"/>
        <v>nvt</v>
      </c>
      <c r="GH37" t="str">
        <f t="shared" si="125"/>
        <v>nvt</v>
      </c>
      <c r="GI37" t="str">
        <f t="shared" si="126"/>
        <v>nvt</v>
      </c>
      <c r="GJ37" t="str">
        <f t="shared" si="127"/>
        <v>nvt</v>
      </c>
      <c r="GK37" t="str">
        <f t="shared" si="37"/>
        <v>nvt</v>
      </c>
      <c r="GL37" t="str">
        <f t="shared" si="38"/>
        <v>nvt</v>
      </c>
      <c r="GM37" t="str">
        <f t="shared" si="39"/>
        <v>nvt</v>
      </c>
      <c r="GN37" t="str">
        <f t="shared" si="40"/>
        <v>nvt</v>
      </c>
      <c r="GO37" t="str">
        <f t="shared" si="41"/>
        <v>nvt</v>
      </c>
      <c r="GP37" t="str">
        <f t="shared" si="42"/>
        <v>nvt</v>
      </c>
      <c r="GQ37" t="str">
        <f t="shared" si="43"/>
        <v>nvt</v>
      </c>
      <c r="GR37" t="str">
        <f t="shared" si="44"/>
        <v>nvt</v>
      </c>
      <c r="GS37" t="str">
        <f t="shared" si="45"/>
        <v>nvt</v>
      </c>
      <c r="GT37" t="str">
        <f t="shared" si="46"/>
        <v>nvt</v>
      </c>
      <c r="GU37" t="str">
        <f t="shared" si="47"/>
        <v>nvt</v>
      </c>
      <c r="GV37" t="str">
        <f t="shared" si="48"/>
        <v>nvt</v>
      </c>
      <c r="GW37" t="str">
        <f>IF($EJ37&gt;2,IF(GJ37="","zwart",VLOOKUP(GJ37,STAPELING!AB:AJ,GW$1,0)),"nvt")</f>
        <v>nvt</v>
      </c>
      <c r="GX37" t="str">
        <f t="shared" si="128"/>
        <v>nvt</v>
      </c>
      <c r="GY37" t="str">
        <f t="shared" si="129"/>
        <v>nvt</v>
      </c>
      <c r="GZ37" t="str">
        <f t="shared" si="130"/>
        <v>nvt</v>
      </c>
      <c r="HA37" t="str">
        <f t="shared" si="131"/>
        <v>nvt</v>
      </c>
      <c r="HB37" t="str">
        <f t="shared" si="132"/>
        <v>nvt</v>
      </c>
      <c r="HC37" t="str">
        <f t="shared" si="133"/>
        <v>nvt</v>
      </c>
      <c r="HD37" t="str">
        <f t="shared" si="134"/>
        <v>nvt</v>
      </c>
      <c r="HE37" t="str">
        <f t="shared" si="135"/>
        <v>nvt</v>
      </c>
      <c r="HF37" t="str">
        <f t="shared" si="136"/>
        <v>nvt</v>
      </c>
      <c r="HG37" t="str">
        <f t="shared" si="137"/>
        <v>nvt</v>
      </c>
      <c r="HH37" t="str">
        <f t="shared" si="138"/>
        <v>nvt</v>
      </c>
      <c r="HI37" t="str">
        <f t="shared" si="139"/>
        <v>nvt</v>
      </c>
      <c r="HJ37" t="str">
        <f t="shared" si="140"/>
        <v>nvt</v>
      </c>
      <c r="HK37" t="str">
        <f t="shared" si="141"/>
        <v>nvt</v>
      </c>
      <c r="HL37" t="str">
        <f t="shared" si="142"/>
        <v>nvt</v>
      </c>
      <c r="HM37" t="str">
        <f t="shared" si="60"/>
        <v>nvt</v>
      </c>
      <c r="HN37" t="str">
        <f t="shared" si="61"/>
        <v>nvt</v>
      </c>
      <c r="HO37" t="str">
        <f t="shared" si="62"/>
        <v>nvt</v>
      </c>
      <c r="HP37" t="str">
        <f t="shared" si="63"/>
        <v>nvt</v>
      </c>
      <c r="HQ37" t="str">
        <f t="shared" si="64"/>
        <v>nvt</v>
      </c>
      <c r="HR37" t="str">
        <f t="shared" si="65"/>
        <v>nvt</v>
      </c>
      <c r="HS37" t="str">
        <f t="shared" si="66"/>
        <v>nvt</v>
      </c>
      <c r="HT37" t="str">
        <f t="shared" si="67"/>
        <v>nvt</v>
      </c>
      <c r="HU37" t="str">
        <f t="shared" si="68"/>
        <v>nvt</v>
      </c>
      <c r="HV37" t="str">
        <f t="shared" si="69"/>
        <v>nvt</v>
      </c>
      <c r="HW37" t="str">
        <f t="shared" si="70"/>
        <v>nvt</v>
      </c>
      <c r="HX37" t="str">
        <f t="shared" si="71"/>
        <v>nvt</v>
      </c>
      <c r="HY37" t="str">
        <f>IF($EJ37&gt;2,IF(HL37="","zwart",VLOOKUP(HL37,STAPELING!AK:AN,HY$1,0)),"nvt")</f>
        <v>nvt</v>
      </c>
      <c r="HZ37" t="str">
        <f t="shared" si="143"/>
        <v>nvt</v>
      </c>
      <c r="IA37" t="str">
        <f t="shared" si="144"/>
        <v>nvt</v>
      </c>
      <c r="IB37" t="str">
        <f t="shared" si="145"/>
        <v>nvt</v>
      </c>
      <c r="IC37" t="str">
        <f t="shared" si="146"/>
        <v>nvt</v>
      </c>
      <c r="ID37" t="str">
        <f t="shared" si="147"/>
        <v>nvt</v>
      </c>
      <c r="IE37" t="str">
        <f t="shared" si="148"/>
        <v>nvt</v>
      </c>
      <c r="IF37" t="str">
        <f t="shared" si="149"/>
        <v>nvt</v>
      </c>
      <c r="IG37">
        <f t="shared" si="150"/>
        <v>0</v>
      </c>
      <c r="IH37">
        <f t="shared" si="151"/>
        <v>0</v>
      </c>
      <c r="II37">
        <f t="shared" si="152"/>
        <v>0</v>
      </c>
      <c r="IJ37">
        <f t="shared" si="153"/>
        <v>0</v>
      </c>
      <c r="IK37">
        <f t="shared" si="154"/>
        <v>0</v>
      </c>
      <c r="IL37">
        <f t="shared" si="155"/>
        <v>0</v>
      </c>
      <c r="IM37">
        <f t="shared" si="156"/>
        <v>0</v>
      </c>
      <c r="IN37">
        <f t="shared" si="157"/>
        <v>0</v>
      </c>
      <c r="IO37">
        <f t="shared" si="158"/>
        <v>0</v>
      </c>
      <c r="IP37">
        <f t="shared" si="159"/>
        <v>0</v>
      </c>
      <c r="IQ37">
        <f t="shared" si="160"/>
        <v>0</v>
      </c>
      <c r="IR37">
        <f t="shared" si="161"/>
        <v>0</v>
      </c>
      <c r="IS37">
        <f t="shared" si="162"/>
        <v>0</v>
      </c>
      <c r="IT37">
        <f t="shared" si="163"/>
        <v>0</v>
      </c>
      <c r="IU37" t="str">
        <f t="shared" si="164"/>
        <v>N</v>
      </c>
      <c r="IV37" t="str">
        <f t="shared" si="84"/>
        <v>N</v>
      </c>
      <c r="IW37" t="str">
        <f t="shared" si="165"/>
        <v>N</v>
      </c>
    </row>
    <row r="38" spans="1:257" x14ac:dyDescent="0.25">
      <c r="A38" t="str">
        <f>IF(ISERROR(VLOOKUP(E38,E$4:E37,1,0)),"J","N")</f>
        <v>N</v>
      </c>
      <c r="B38" s="8"/>
      <c r="C38" s="8"/>
      <c r="D38" s="25"/>
      <c r="E38" s="25" t="str">
        <f>IF(Invoer!B67="","",Invoer!B67)</f>
        <v/>
      </c>
      <c r="F38" s="25"/>
      <c r="G38" s="25"/>
      <c r="H38" s="25" t="str">
        <f>IF(AND($E38&lt;&gt;"",$A38="J"),Invoer!D67,"")</f>
        <v/>
      </c>
      <c r="I38" s="25"/>
      <c r="J38" s="26"/>
      <c r="K38" s="26" t="str">
        <f>IF(AND($E38&lt;&gt;"",$A38="J"),Invoer!L67,"")</f>
        <v/>
      </c>
      <c r="L38" s="26"/>
      <c r="M38" s="25"/>
      <c r="N38" s="152"/>
      <c r="O38" s="153"/>
      <c r="P38" s="25"/>
      <c r="Q38" s="25"/>
      <c r="R38" s="153"/>
      <c r="S38" s="154"/>
      <c r="T38" s="152"/>
      <c r="U38" s="153"/>
      <c r="V38" s="153"/>
      <c r="W38" s="59" t="str">
        <f>IF(AND($E38&lt;&gt;"",$A38="J",Invoer!R67&lt;&gt;""),VLOOKUP(Invoer!R67,NORM!$F$26:$H$29,3,0),"")</f>
        <v/>
      </c>
      <c r="X38" s="59"/>
      <c r="Y38" s="25" t="str">
        <f t="shared" si="85"/>
        <v/>
      </c>
      <c r="Z38" s="25"/>
      <c r="AA38" s="26" t="str">
        <f t="shared" si="86"/>
        <v/>
      </c>
      <c r="AB38" s="26"/>
      <c r="AC38" s="153"/>
      <c r="AD38" s="153"/>
      <c r="AE38" s="153"/>
      <c r="AF38" s="153"/>
      <c r="AG38" s="153"/>
      <c r="AH38" s="25"/>
      <c r="AI38" s="153"/>
      <c r="AJ38" s="153"/>
      <c r="AK38" s="153"/>
      <c r="AL38" s="153"/>
      <c r="AM38" s="25" t="str">
        <f>IF(AND($E38&lt;&gt;"",$A38="J"),IF(Invoer!X67="Ja","J",IF(Invoer!X67="Nee","N","")),"")</f>
        <v/>
      </c>
      <c r="AN38" s="153"/>
      <c r="AO38" s="153"/>
      <c r="AP38" s="153" t="s">
        <v>311</v>
      </c>
      <c r="AQ38" s="153" t="s">
        <v>311</v>
      </c>
      <c r="AR38" s="153" t="s">
        <v>312</v>
      </c>
      <c r="AS38" s="153" t="s">
        <v>312</v>
      </c>
      <c r="AT38" s="1" t="str">
        <f>IF(AND($E38&lt;&gt;"",$A38="J",Invoer!O67&lt;&gt;""),VLOOKUP(Invoer!O67,NORM!$F$31:$H$38,3,0),"")</f>
        <v/>
      </c>
      <c r="AU38" s="1"/>
      <c r="AV38" s="1" t="str">
        <f>IF(AND($E38&lt;&gt;"",$A38="J"),Invoer!AH67,"")</f>
        <v/>
      </c>
      <c r="AW38" s="1"/>
      <c r="AX38" s="1" t="str">
        <f t="shared" si="87"/>
        <v/>
      </c>
      <c r="AY38" s="1"/>
      <c r="AZ38" s="3" t="str">
        <f t="shared" si="88"/>
        <v/>
      </c>
      <c r="BA38" s="3" t="str">
        <f t="shared" si="89"/>
        <v/>
      </c>
      <c r="BB38" s="3" t="str">
        <f t="shared" si="90"/>
        <v>N</v>
      </c>
      <c r="BC38" s="3" t="str">
        <f t="shared" si="91"/>
        <v>N</v>
      </c>
      <c r="BD38" s="3" t="str">
        <f t="shared" si="92"/>
        <v/>
      </c>
      <c r="BE38" s="3">
        <f t="shared" si="166"/>
        <v>0</v>
      </c>
      <c r="BF38" s="3" t="str">
        <f t="shared" si="93"/>
        <v/>
      </c>
      <c r="BG38" s="3" t="str">
        <f t="shared" si="94"/>
        <v/>
      </c>
      <c r="BH38" s="3" t="str">
        <f t="shared" si="95"/>
        <v>N</v>
      </c>
      <c r="BI38" s="24" t="str">
        <f t="shared" si="96"/>
        <v/>
      </c>
      <c r="BJ38" s="24" t="str">
        <f>IF(ISERROR(VLOOKUP($BD38,LOV_GWSGRP!A:A,1,0)),"N","J")</f>
        <v>N</v>
      </c>
      <c r="BK38" s="24" t="str">
        <f>IF(ISERROR(VLOOKUP($BD38,LOV_GWSGRP!D:D,1,0)),"N","J")</f>
        <v>N</v>
      </c>
      <c r="BL38" s="24" t="str">
        <f>IF(ISERROR(VLOOKUP($BD38,LOV_GWSGRP!G:G,1,0)),"N","J")</f>
        <v>N</v>
      </c>
      <c r="BM38" s="24" t="str">
        <f>IF(ISERROR(VLOOKUP($BD38,LOV_GWSGRP!M:M,1,0)),"N","J")</f>
        <v>N</v>
      </c>
      <c r="BN38" s="24" t="str">
        <f>IF(ISERROR(VLOOKUP($BD38,LOV_GWSGRP!P:P,1,0)),"N","J")</f>
        <v>N</v>
      </c>
      <c r="BO38" s="24" t="str">
        <f>IF(ISERROR(VLOOKUP($BD38,LOV_GWSGRP!S:S,1,0)),"N","J")</f>
        <v>N</v>
      </c>
      <c r="BP38" s="24" t="str">
        <f>IF(ISERROR(VLOOKUP($BD38,LOV_GWSGRP!V:V,1,0)),"N","J")</f>
        <v>N</v>
      </c>
      <c r="BQ38" s="24" t="str">
        <f>IF(ISERROR(VLOOKUP($BD38,LOV_GWSGRP!Y:Y,1,0)),"N","J")</f>
        <v>N</v>
      </c>
      <c r="BR38" s="24" t="str">
        <f>IF(ISERROR(VLOOKUP($BD38,LOV_GWSGRP!AB:AB,1,0)),"N","J")</f>
        <v>N</v>
      </c>
      <c r="BS38" s="24" t="str">
        <f>IF(ISERROR(VLOOKUP($BD38,LOV_GWSGRP!AE:AE,1,0)),"N","J")</f>
        <v>N</v>
      </c>
      <c r="BT38" s="24" t="str">
        <f>IF(ISERROR(VLOOKUP($BD38,LOV_GWSGRP!AH:AH,1,0)),"N","J")</f>
        <v>N</v>
      </c>
      <c r="BU38" s="24" t="str">
        <f>IF(ISERROR(VLOOKUP($BD38,LOV_GWSGRP!CJ:CJ,1,0)),"N","J")</f>
        <v>N</v>
      </c>
      <c r="BV38" s="24" t="str">
        <f>IF(ISERROR(VLOOKUP($BD38,LOV_GWSGRP!AN:AN,1,0)),"N","J")</f>
        <v>N</v>
      </c>
      <c r="BW38" s="24" t="str">
        <f>IF(ISERROR(VLOOKUP($BD38,LOV_GWSGRP!AQ:AQ,1,0)),"N","J")</f>
        <v>N</v>
      </c>
      <c r="BX38" s="24" t="str">
        <f>IF(ISERROR(VLOOKUP($BD38,LOV_GWSGRP!AT:AT,1,0)),"N","J")</f>
        <v>N</v>
      </c>
      <c r="BY38" s="24" t="str">
        <f>IF(ISERROR(VLOOKUP($BD38,LOV_GWSGRP!AW:AW,1,0)),"N","J")</f>
        <v>N</v>
      </c>
      <c r="BZ38" s="24" t="str">
        <f>IF(ISERROR(VLOOKUP($BD38,LOV_GWSGRP!AZ:AZ,1,0)),"N","J")</f>
        <v>N</v>
      </c>
      <c r="CA38" s="24" t="str">
        <f>IF(ISERROR(VLOOKUP($BD38,LOV_GWSGRP!BC:BC,1,0)),"N","J")</f>
        <v>N</v>
      </c>
      <c r="CB38" s="24" t="str">
        <f>IF(ISERROR(VLOOKUP($BD38,LOV_GWSGRP!BF:BF,1,0)),"N","J")</f>
        <v>N</v>
      </c>
      <c r="CC38" s="24" t="str">
        <f>IF(ISERROR(VLOOKUP($BD38,LOV_GWSGRP!BI:BI,1,0)),"N","J")</f>
        <v>N</v>
      </c>
      <c r="CD38" s="24" t="str">
        <f>IF(ISERROR(VLOOKUP($BD38,LOV_GWSGRP!J:J,1,0)),"N","J")</f>
        <v>N</v>
      </c>
      <c r="CE38" s="24" t="str">
        <f>IF(ISERROR(VLOOKUP($BD38,LOV_GWSGRP!BL:BL,1,0)),"N","J")</f>
        <v>N</v>
      </c>
      <c r="CF38" s="24"/>
      <c r="CG38" s="24" t="str">
        <f>IF(ISERROR(VLOOKUP($BD38,LOV_GWSGRP!BO:BO,1,0)),"N","J")</f>
        <v>N</v>
      </c>
      <c r="CH38" s="24" t="str">
        <f t="shared" si="97"/>
        <v>N</v>
      </c>
      <c r="CI38" s="24" t="str">
        <f>IF(ISERROR(VLOOKUP($BD38,GEWASCODE_GLMC8!F:F,1,0)),"N","J")</f>
        <v>N</v>
      </c>
      <c r="CJ38" s="24" t="str">
        <f>IF(COUNTIF($CI38:CI38,"J")&gt;0,"N",IF(ISERROR(VLOOKUP($BD38,GEWASCODE_GLMC8!G:G,1,0)),"N","J"))</f>
        <v>N</v>
      </c>
      <c r="CK38" s="24" t="str">
        <f>IF(COUNTIF($CI38:CJ38,"J")&gt;0,"N",IF(ISERROR(VLOOKUP($BD38,GEWASCODE_GLMC8!H:H,1,0)),"N","J"))</f>
        <v>N</v>
      </c>
      <c r="CL38" s="24" t="str">
        <f>IF(COUNTIF($CI38:CK38,"J")&gt;0,"N",IF(ISERROR(VLOOKUP($BD38,GEWASCODE_GLMC8!I:I,1,0)),"N","J"))</f>
        <v>N</v>
      </c>
      <c r="CM38" s="24" t="str">
        <f>IF(COUNTIF($CI38:CL38,"J")&gt;0,"N",IF(ISERROR(VLOOKUP($BD38,GEWASCODE_GLMC8!J:J,1,0)),"N","J"))</f>
        <v>N</v>
      </c>
      <c r="CN38" s="24" t="str">
        <f>IF(COUNTIF($CI38:CM38,"J")&gt;0,"N",IF(ISERROR(VLOOKUP($BD38,GEWASCODE_GLMC8!K:K,1,0)),"N","J"))</f>
        <v>N</v>
      </c>
      <c r="CO38" s="24" t="str">
        <f>IF(COUNTIF($CI38:CN38,"J")&gt;0,"N",IF(ISERROR(VLOOKUP($BD38,GEWASCODE_GLMC8!L:L,1,0)),"N","J"))</f>
        <v>N</v>
      </c>
      <c r="CP38" s="24" t="str">
        <f>IF(COUNTIF($CI38:CO38,"J")&gt;0,"N",IF(ISERROR(VLOOKUP($BD38,GEWASCODE_GLMC8!M:M,1,0)),"N","J"))</f>
        <v>N</v>
      </c>
      <c r="CQ38" s="24" t="str">
        <f>IF(COUNTIF($CI38:CP38,"J")&gt;0,"N",IF(ISERROR(VLOOKUP($BD38,GEWASCODE_GLMC8!N:N,1,0)),"N","J"))</f>
        <v>N</v>
      </c>
      <c r="CR38" s="24" t="str">
        <f>IF(COUNTIF($CI38:CQ38,"J")&gt;0,"N",IF(ISERROR(VLOOKUP($BD38,GEWASCODE_GLMC8!O:O,1,0)),"N","J"))</f>
        <v>N</v>
      </c>
      <c r="CS38" s="24" t="str">
        <f>IF(COUNTIF($CI38:CR38,"J")&gt;0,"N",IF(ISERROR(VLOOKUP($BD38,GEWASCODE_GLMC8!P:P,1,0)),"N","J"))</f>
        <v>N</v>
      </c>
      <c r="CT38" s="24" t="str">
        <f>IF(COUNTIF($CI38:CS38,"J")&gt;0,"N",IF(ISERROR(VLOOKUP($BD38,GEWASCODE_GLMC8!Q:Q,1,0)),"N","J"))</f>
        <v>N</v>
      </c>
      <c r="CU38" s="24" t="str">
        <f>IF(COUNTIF($CI38:CT38,"J")&gt;0,"N",IF(ISERROR(VLOOKUP($BD38,GEWASCODE_GLMC8!R:R,1,0)),"N","J"))</f>
        <v>N</v>
      </c>
      <c r="CV38" s="24" t="str">
        <f>IF(COUNTIF($CI38:CU38,"J")&gt;0,"N",IF(ISERROR(VLOOKUP($BD38,GEWASCODE_GLMC8!S:S,1,0)),"N","J"))</f>
        <v>N</v>
      </c>
      <c r="CW38" s="24" t="str">
        <f>IF(COUNTIF($CI38:CV38,"J")&gt;0,"N",IF(ISERROR(VLOOKUP($BD38,GEWASCODE_GLMC8!T:T,1,0)),"N","J"))</f>
        <v>N</v>
      </c>
      <c r="CX38" s="24" t="str">
        <f>IF(COUNTIF($CI38:CW38,"J")&gt;0,"N",IF(ISERROR(VLOOKUP($BD38,GEWASCODE_GLMC8!U:U,1,0)),"N","J"))</f>
        <v>N</v>
      </c>
      <c r="CY38" s="24" t="str">
        <f>IF(COUNTIF($CI38:CX38,"J")&gt;0,"N",IF(ISERROR(VLOOKUP($BD38,GEWASCODE_GLMC8!V:V,1,0)),"N","J"))</f>
        <v>N</v>
      </c>
      <c r="CZ38" s="24" t="str">
        <f>IF(COUNTIF($CI38:CY38,"J")&gt;0,"N",IF(ISERROR(VLOOKUP($BD38,GEWASCODE_GLMC8!W:W,1,0)),"N","J"))</f>
        <v>N</v>
      </c>
      <c r="DA38" s="24" t="str">
        <f>IF(COUNTIF($CI38:CZ38,"J")&gt;0,"N",IF(ISERROR(VLOOKUP($BD38,GEWASCODE_GLMC8!X:X,1,0)),"N","J"))</f>
        <v>N</v>
      </c>
      <c r="DB38" s="24" t="str">
        <f>IF(COUNTIF($CI38:DA38,"J")&gt;0,"N",IF(ISERROR(VLOOKUP($BD38,GEWASCODE_GLMC8!Y:Y,1,0)),"N","J"))</f>
        <v>N</v>
      </c>
      <c r="DC38" s="24" t="str">
        <f>IF(COUNTIF($CI38:DB38,"J")&gt;0,"N",IF(ISERROR(VLOOKUP($BD38,GEWASCODE_GLMC8!Z:Z,1,0)),"N","J"))</f>
        <v>N</v>
      </c>
      <c r="DD38" s="24" t="str">
        <f t="shared" si="98"/>
        <v>N</v>
      </c>
      <c r="DE38" s="3" t="str">
        <f t="shared" si="1"/>
        <v>N</v>
      </c>
      <c r="DF38" s="3" t="str">
        <f t="shared" si="2"/>
        <v>N</v>
      </c>
      <c r="DG38" s="3" t="str">
        <f t="shared" si="99"/>
        <v>N</v>
      </c>
      <c r="DH38" s="3" t="str">
        <f t="shared" si="100"/>
        <v>N</v>
      </c>
      <c r="DI38" s="3" t="str">
        <f t="shared" si="3"/>
        <v>N</v>
      </c>
      <c r="DJ38" s="3" t="str">
        <f t="shared" si="4"/>
        <v>N</v>
      </c>
      <c r="DK38" s="3">
        <f>0</f>
        <v>0</v>
      </c>
      <c r="DL38" s="3" t="str">
        <f t="shared" si="5"/>
        <v>N</v>
      </c>
      <c r="DM38" s="3" t="str">
        <f t="shared" si="6"/>
        <v>N</v>
      </c>
      <c r="DN38" t="str">
        <f>IF(AND($A38="J",COUNTIFS(activiteiten_perceel,percelen!$AZ38,activiteiten_maatregel_nr,percelen!DN$4,activiteiten_activiteit_voldoet_aan_voorwaarden,"J")&gt;0),DN$4,"")</f>
        <v/>
      </c>
      <c r="DO38" t="str">
        <f>IF(AND($A38="J",COUNTIFS(activiteiten_perceel,percelen!$AZ38,activiteiten_maatregel_nr,percelen!DO$4,activiteiten_activiteit_voldoet_aan_voorwaarden,"J")&gt;0),DO$4,"")</f>
        <v/>
      </c>
      <c r="DP38" t="str">
        <f>IF(AND($A38="J",COUNTIFS(activiteiten_perceel,percelen!$AZ38,activiteiten_maatregel_nr,percelen!DP$4,activiteiten_activiteit_voldoet_aan_voorwaarden,"J")&gt;0),DP$4,"")</f>
        <v/>
      </c>
      <c r="DQ38" t="str">
        <f>IF(AND($A38="J",COUNTIFS(activiteiten_perceel,percelen!$AZ38,activiteiten_maatregel_nr,percelen!DQ$4,activiteiten_activiteit_voldoet_aan_voorwaarden,"J")&gt;0),DQ$4,"")</f>
        <v/>
      </c>
      <c r="DR38" t="str">
        <f>IF(AND($A38="J",COUNTIFS(activiteiten_perceel,percelen!$AZ38,activiteiten_maatregel_nr,percelen!DR$4,activiteiten_activiteit_voldoet_aan_voorwaarden,"J")&gt;0),DR$4,"")</f>
        <v/>
      </c>
      <c r="DS38" t="str">
        <f>IF(AND($A38="J",COUNTIFS(activiteiten_perceel,percelen!$AZ38,activiteiten_maatregel_nr,percelen!DS$4,activiteiten_activiteit_voldoet_aan_voorwaarden,"J")&gt;0),DS$4,"")</f>
        <v/>
      </c>
      <c r="DT38" t="str">
        <f>IF(AND($A38="J",COUNTIFS(activiteiten_perceel,percelen!$AZ38,activiteiten_maatregel_nr,percelen!DT$4,activiteiten_activiteit_voldoet_aan_voorwaarden,"J")&gt;0),DT$4,"")</f>
        <v/>
      </c>
      <c r="DU38" t="str">
        <f>IF(AND($A38="J",COUNTIFS(activiteiten_perceel,percelen!$AZ38,activiteiten_maatregel_nr,percelen!DU$4,activiteiten_activiteit_voldoet_aan_voorwaarden,"J")&gt;0),DU$4,"")</f>
        <v/>
      </c>
      <c r="DV38" t="str">
        <f>IF(AND($A38="J",COUNTIFS(activiteiten_perceel,percelen!$AZ38,activiteiten_maatregel_nr,percelen!DV$4,activiteiten_activiteit_voldoet_aan_voorwaarden,"J")&gt;0),DV$4,"")</f>
        <v/>
      </c>
      <c r="DW38" t="str">
        <f>IF(AND($A38="J",COUNTIFS(activiteiten_perceel,percelen!$AZ38,activiteiten_maatregel_nr,percelen!DW$4,activiteiten_activiteit_voldoet_aan_voorwaarden,"J")&gt;0),DW$4,"")</f>
        <v/>
      </c>
      <c r="DX38" t="str">
        <f>IF(AND($A38="J",COUNTIFS(activiteiten_perceel,percelen!$AZ38,activiteiten_maatregel_nr,percelen!DX$4,activiteiten_activiteit_voldoet_aan_voorwaarden,"J")&gt;0),DX$4,"")</f>
        <v/>
      </c>
      <c r="DY38" t="str">
        <f>IF(AND($A38="J",COUNTIFS(activiteiten_perceel,percelen!$AZ38,activiteiten_maatregel_nr,percelen!DY$4,activiteiten_activiteit_voldoet_aan_voorwaarden,"J")&gt;0),DY$4,"")</f>
        <v/>
      </c>
      <c r="DZ38" t="str">
        <f>IF(AND($A38="J",COUNTIFS(activiteiten_perceel,percelen!$AZ38,activiteiten_maatregel_nr,percelen!DZ$4,activiteiten_activiteit_voldoet_aan_voorwaarden,"J")&gt;0),DZ$4,"")</f>
        <v/>
      </c>
      <c r="EA38" t="str">
        <f>IF(AND($A38="J",COUNTIFS(activiteiten_perceel,percelen!$AZ38,activiteiten_maatregel_nr,percelen!EA$4,activiteiten_activiteit_voldoet_aan_voorwaarden,"J")&gt;0),EA$4,"")</f>
        <v/>
      </c>
      <c r="EB38" t="str">
        <f>IF(AND($A38="J",COUNTIFS(activiteiten_perceel,percelen!$AZ38,activiteiten_maatregel_nr,percelen!EB$4,activiteiten_activiteit_voldoet_aan_voorwaarden,"J")&gt;0),EB$4,"")</f>
        <v/>
      </c>
      <c r="EC38" t="str">
        <f>IF(AND($A38="J",COUNTIFS(activiteiten_perceel,percelen!$AZ38,activiteiten_maatregel_nr,percelen!EC$4,activiteiten_activiteit_voldoet_aan_voorwaarden,"J")&gt;0),EC$4,"")</f>
        <v/>
      </c>
      <c r="ED38" t="str">
        <f>IF(AND($A38="J",COUNTIFS(activiteiten_perceel,percelen!$AZ38,activiteiten_maatregel_nr,percelen!ED$4,activiteiten_activiteit_voldoet_aan_voorwaarden,"J")&gt;0),ED$4,"")</f>
        <v/>
      </c>
      <c r="EE38" t="str">
        <f>IF(AND($A38="J",COUNTIFS(activiteiten_perceel,percelen!$AZ38,activiteiten_maatregel_nr,percelen!EE$4,activiteiten_activiteit_voldoet_aan_voorwaarden,"J")&gt;0),EE$4,"")</f>
        <v/>
      </c>
      <c r="EF38" t="str">
        <f>IF(AND($A38="J",COUNTIFS(activiteiten_perceel,percelen!$AZ38,activiteiten_maatregel_nr,percelen!EF$4,activiteiten_activiteit_voldoet_aan_voorwaarden,"J")&gt;0),EF$4,"")</f>
        <v/>
      </c>
      <c r="EG38" t="str">
        <f>IF(AND($A38="J",COUNTIFS(activiteiten_perceel,percelen!$AZ38,activiteiten_maatregel_nr,percelen!EG$4,activiteiten_activiteit_voldoet_aan_voorwaarden,"J")&gt;0),EG$4,"")</f>
        <v/>
      </c>
      <c r="EH38" t="str">
        <f>IF(AND($A38="J",COUNTIFS(activiteiten_perceel,percelen!$AZ38,activiteiten_maatregel_nr,percelen!EH$4,activiteiten_activiteit_voldoet_aan_voorwaarden,"J")&gt;0),EH$4,"")</f>
        <v/>
      </c>
      <c r="EI38" t="str">
        <f>IF(AND($A38="J",COUNTIFS(activiteiten_perceel,percelen!$AZ38,activiteiten_maatregel_nr,percelen!EI$4,activiteiten_activiteit_voldoet_aan_voorwaarden,"J")&gt;0),EI$4,"")</f>
        <v/>
      </c>
      <c r="EJ38">
        <f t="shared" si="101"/>
        <v>0</v>
      </c>
      <c r="EK38" t="str">
        <f t="shared" si="102"/>
        <v/>
      </c>
      <c r="EL38" t="str">
        <f t="shared" si="7"/>
        <v/>
      </c>
      <c r="EM38" t="str">
        <f t="shared" si="8"/>
        <v/>
      </c>
      <c r="EN38" t="str">
        <f t="shared" si="9"/>
        <v/>
      </c>
      <c r="EO38" t="str">
        <f t="shared" si="10"/>
        <v/>
      </c>
      <c r="EP38" t="str">
        <f t="shared" si="11"/>
        <v/>
      </c>
      <c r="EQ38" t="str">
        <f t="shared" si="12"/>
        <v/>
      </c>
      <c r="ER38" t="str">
        <f t="shared" si="13"/>
        <v/>
      </c>
      <c r="ES38" t="str">
        <f t="shared" si="14"/>
        <v/>
      </c>
      <c r="ET38" t="str">
        <f t="shared" si="15"/>
        <v/>
      </c>
      <c r="EU38" t="str">
        <f t="shared" si="16"/>
        <v/>
      </c>
      <c r="EV38" t="str">
        <f t="shared" si="17"/>
        <v/>
      </c>
      <c r="EW38" t="str">
        <f t="shared" si="103"/>
        <v>nvt</v>
      </c>
      <c r="EX38" t="str">
        <f t="shared" si="104"/>
        <v>nvt</v>
      </c>
      <c r="EY38" t="str">
        <f t="shared" si="105"/>
        <v>nvt</v>
      </c>
      <c r="EZ38" t="str">
        <f t="shared" si="106"/>
        <v>nvt</v>
      </c>
      <c r="FA38" t="str">
        <f t="shared" si="107"/>
        <v>nvt</v>
      </c>
      <c r="FB38" t="str">
        <f t="shared" si="108"/>
        <v>nvt</v>
      </c>
      <c r="FC38" t="str">
        <f t="shared" si="109"/>
        <v>nvt</v>
      </c>
      <c r="FD38" t="str">
        <f t="shared" si="110"/>
        <v>nvt</v>
      </c>
      <c r="FE38" t="str">
        <f>IF($EJ38=2,VLOOKUP(FD38,STAPELING!A:D,FE$1,0),"nvt")</f>
        <v>nvt</v>
      </c>
      <c r="FF38" t="str">
        <f t="shared" si="111"/>
        <v>nvt</v>
      </c>
      <c r="FG38" t="str">
        <f t="shared" si="112"/>
        <v>nvt</v>
      </c>
      <c r="FH38" t="str">
        <f t="shared" si="113"/>
        <v>nvt</v>
      </c>
      <c r="FI38" t="str">
        <f t="shared" si="114"/>
        <v>nvt</v>
      </c>
      <c r="FJ38" t="str">
        <f t="shared" si="115"/>
        <v>nvt</v>
      </c>
      <c r="FK38" t="str">
        <f t="shared" si="116"/>
        <v>nvt</v>
      </c>
      <c r="FL38" t="str">
        <f t="shared" si="117"/>
        <v>nvt</v>
      </c>
      <c r="FM38" t="str">
        <f t="shared" si="118"/>
        <v/>
      </c>
      <c r="FN38" t="str">
        <f>IF(ISERROR(VLOOKUP(FM38,STAPELING!I:AO,FN$1,0)),"N",VLOOKUP(FM38,STAPELING!I:AO,FN$1,0))</f>
        <v>J</v>
      </c>
      <c r="FO38" t="str">
        <f t="shared" si="119"/>
        <v>nvt</v>
      </c>
      <c r="FP38" t="str">
        <f t="shared" si="19"/>
        <v>nvt</v>
      </c>
      <c r="FQ38" t="str">
        <f t="shared" si="20"/>
        <v>nvt</v>
      </c>
      <c r="FR38" t="str">
        <f t="shared" si="21"/>
        <v>nvt</v>
      </c>
      <c r="FS38" t="str">
        <f t="shared" si="22"/>
        <v>nvt</v>
      </c>
      <c r="FT38" t="str">
        <f t="shared" si="23"/>
        <v>nvt</v>
      </c>
      <c r="FU38" t="str">
        <f t="shared" si="24"/>
        <v>nvt</v>
      </c>
      <c r="FV38" t="str">
        <f t="shared" si="25"/>
        <v>nvt</v>
      </c>
      <c r="FW38" t="str">
        <f t="shared" si="26"/>
        <v>nvt</v>
      </c>
      <c r="FX38" t="str">
        <f t="shared" si="27"/>
        <v>nvt</v>
      </c>
      <c r="FY38" t="str">
        <f t="shared" si="28"/>
        <v>nvt</v>
      </c>
      <c r="FZ38" t="str">
        <f t="shared" si="29"/>
        <v>nvt</v>
      </c>
      <c r="GA38" t="str">
        <f t="shared" si="30"/>
        <v>nvt</v>
      </c>
      <c r="GB38" t="str">
        <f>IF($EJ38&gt;2,IF(FO38="","zwart",VLOOKUP(FO38,STAPELING!J:AA,GB$1,0)),"nvt")</f>
        <v>nvt</v>
      </c>
      <c r="GC38" t="str">
        <f t="shared" si="120"/>
        <v>nvt</v>
      </c>
      <c r="GD38" t="str">
        <f t="shared" si="121"/>
        <v>nvt</v>
      </c>
      <c r="GE38" t="str">
        <f t="shared" si="122"/>
        <v>nvt</v>
      </c>
      <c r="GF38" t="str">
        <f t="shared" si="123"/>
        <v>nvt</v>
      </c>
      <c r="GG38" t="str">
        <f t="shared" si="124"/>
        <v>nvt</v>
      </c>
      <c r="GH38" t="str">
        <f t="shared" si="125"/>
        <v>nvt</v>
      </c>
      <c r="GI38" t="str">
        <f t="shared" si="126"/>
        <v>nvt</v>
      </c>
      <c r="GJ38" t="str">
        <f t="shared" si="127"/>
        <v>nvt</v>
      </c>
      <c r="GK38" t="str">
        <f t="shared" si="37"/>
        <v>nvt</v>
      </c>
      <c r="GL38" t="str">
        <f t="shared" si="38"/>
        <v>nvt</v>
      </c>
      <c r="GM38" t="str">
        <f t="shared" si="39"/>
        <v>nvt</v>
      </c>
      <c r="GN38" t="str">
        <f t="shared" si="40"/>
        <v>nvt</v>
      </c>
      <c r="GO38" t="str">
        <f t="shared" si="41"/>
        <v>nvt</v>
      </c>
      <c r="GP38" t="str">
        <f t="shared" si="42"/>
        <v>nvt</v>
      </c>
      <c r="GQ38" t="str">
        <f t="shared" si="43"/>
        <v>nvt</v>
      </c>
      <c r="GR38" t="str">
        <f t="shared" si="44"/>
        <v>nvt</v>
      </c>
      <c r="GS38" t="str">
        <f t="shared" si="45"/>
        <v>nvt</v>
      </c>
      <c r="GT38" t="str">
        <f t="shared" si="46"/>
        <v>nvt</v>
      </c>
      <c r="GU38" t="str">
        <f t="shared" si="47"/>
        <v>nvt</v>
      </c>
      <c r="GV38" t="str">
        <f t="shared" si="48"/>
        <v>nvt</v>
      </c>
      <c r="GW38" t="str">
        <f>IF($EJ38&gt;2,IF(GJ38="","zwart",VLOOKUP(GJ38,STAPELING!AB:AJ,GW$1,0)),"nvt")</f>
        <v>nvt</v>
      </c>
      <c r="GX38" t="str">
        <f t="shared" si="128"/>
        <v>nvt</v>
      </c>
      <c r="GY38" t="str">
        <f t="shared" si="129"/>
        <v>nvt</v>
      </c>
      <c r="GZ38" t="str">
        <f t="shared" si="130"/>
        <v>nvt</v>
      </c>
      <c r="HA38" t="str">
        <f t="shared" si="131"/>
        <v>nvt</v>
      </c>
      <c r="HB38" t="str">
        <f t="shared" si="132"/>
        <v>nvt</v>
      </c>
      <c r="HC38" t="str">
        <f t="shared" si="133"/>
        <v>nvt</v>
      </c>
      <c r="HD38" t="str">
        <f t="shared" si="134"/>
        <v>nvt</v>
      </c>
      <c r="HE38" t="str">
        <f t="shared" si="135"/>
        <v>nvt</v>
      </c>
      <c r="HF38" t="str">
        <f t="shared" si="136"/>
        <v>nvt</v>
      </c>
      <c r="HG38" t="str">
        <f t="shared" si="137"/>
        <v>nvt</v>
      </c>
      <c r="HH38" t="str">
        <f t="shared" si="138"/>
        <v>nvt</v>
      </c>
      <c r="HI38" t="str">
        <f t="shared" si="139"/>
        <v>nvt</v>
      </c>
      <c r="HJ38" t="str">
        <f t="shared" si="140"/>
        <v>nvt</v>
      </c>
      <c r="HK38" t="str">
        <f t="shared" si="141"/>
        <v>nvt</v>
      </c>
      <c r="HL38" t="str">
        <f t="shared" si="142"/>
        <v>nvt</v>
      </c>
      <c r="HM38" t="str">
        <f t="shared" si="60"/>
        <v>nvt</v>
      </c>
      <c r="HN38" t="str">
        <f t="shared" si="61"/>
        <v>nvt</v>
      </c>
      <c r="HO38" t="str">
        <f t="shared" si="62"/>
        <v>nvt</v>
      </c>
      <c r="HP38" t="str">
        <f t="shared" si="63"/>
        <v>nvt</v>
      </c>
      <c r="HQ38" t="str">
        <f t="shared" si="64"/>
        <v>nvt</v>
      </c>
      <c r="HR38" t="str">
        <f t="shared" si="65"/>
        <v>nvt</v>
      </c>
      <c r="HS38" t="str">
        <f t="shared" si="66"/>
        <v>nvt</v>
      </c>
      <c r="HT38" t="str">
        <f t="shared" si="67"/>
        <v>nvt</v>
      </c>
      <c r="HU38" t="str">
        <f t="shared" si="68"/>
        <v>nvt</v>
      </c>
      <c r="HV38" t="str">
        <f t="shared" si="69"/>
        <v>nvt</v>
      </c>
      <c r="HW38" t="str">
        <f t="shared" si="70"/>
        <v>nvt</v>
      </c>
      <c r="HX38" t="str">
        <f t="shared" si="71"/>
        <v>nvt</v>
      </c>
      <c r="HY38" t="str">
        <f>IF($EJ38&gt;2,IF(HL38="","zwart",VLOOKUP(HL38,STAPELING!AK:AN,HY$1,0)),"nvt")</f>
        <v>nvt</v>
      </c>
      <c r="HZ38" t="str">
        <f t="shared" si="143"/>
        <v>nvt</v>
      </c>
      <c r="IA38" t="str">
        <f t="shared" si="144"/>
        <v>nvt</v>
      </c>
      <c r="IB38" t="str">
        <f t="shared" si="145"/>
        <v>nvt</v>
      </c>
      <c r="IC38" t="str">
        <f t="shared" si="146"/>
        <v>nvt</v>
      </c>
      <c r="ID38" t="str">
        <f t="shared" si="147"/>
        <v>nvt</v>
      </c>
      <c r="IE38" t="str">
        <f t="shared" si="148"/>
        <v>nvt</v>
      </c>
      <c r="IF38" t="str">
        <f t="shared" si="149"/>
        <v>nvt</v>
      </c>
      <c r="IG38">
        <f t="shared" si="150"/>
        <v>0</v>
      </c>
      <c r="IH38">
        <f t="shared" si="151"/>
        <v>0</v>
      </c>
      <c r="II38">
        <f t="shared" si="152"/>
        <v>0</v>
      </c>
      <c r="IJ38">
        <f t="shared" si="153"/>
        <v>0</v>
      </c>
      <c r="IK38">
        <f t="shared" si="154"/>
        <v>0</v>
      </c>
      <c r="IL38">
        <f t="shared" si="155"/>
        <v>0</v>
      </c>
      <c r="IM38">
        <f t="shared" si="156"/>
        <v>0</v>
      </c>
      <c r="IN38">
        <f t="shared" si="157"/>
        <v>0</v>
      </c>
      <c r="IO38">
        <f t="shared" si="158"/>
        <v>0</v>
      </c>
      <c r="IP38">
        <f t="shared" si="159"/>
        <v>0</v>
      </c>
      <c r="IQ38">
        <f t="shared" si="160"/>
        <v>0</v>
      </c>
      <c r="IR38">
        <f t="shared" si="161"/>
        <v>0</v>
      </c>
      <c r="IS38">
        <f t="shared" si="162"/>
        <v>0</v>
      </c>
      <c r="IT38">
        <f t="shared" si="163"/>
        <v>0</v>
      </c>
      <c r="IU38" t="str">
        <f t="shared" si="164"/>
        <v>N</v>
      </c>
      <c r="IV38" t="str">
        <f t="shared" si="84"/>
        <v>N</v>
      </c>
      <c r="IW38" t="str">
        <f t="shared" si="165"/>
        <v>N</v>
      </c>
    </row>
    <row r="39" spans="1:257" x14ac:dyDescent="0.25">
      <c r="A39" t="str">
        <f>IF(ISERROR(VLOOKUP(E39,E$4:E38,1,0)),"J","N")</f>
        <v>N</v>
      </c>
      <c r="B39" s="8"/>
      <c r="C39" s="8"/>
      <c r="D39" s="25"/>
      <c r="E39" s="25" t="str">
        <f>IF(Invoer!B68="","",Invoer!B68)</f>
        <v/>
      </c>
      <c r="F39" s="25"/>
      <c r="G39" s="25"/>
      <c r="H39" s="25" t="str">
        <f>IF(AND($E39&lt;&gt;"",$A39="J"),Invoer!D68,"")</f>
        <v/>
      </c>
      <c r="I39" s="25"/>
      <c r="J39" s="26"/>
      <c r="K39" s="26" t="str">
        <f>IF(AND($E39&lt;&gt;"",$A39="J"),Invoer!L68,"")</f>
        <v/>
      </c>
      <c r="L39" s="26"/>
      <c r="M39" s="25"/>
      <c r="N39" s="152"/>
      <c r="O39" s="153"/>
      <c r="P39" s="25"/>
      <c r="Q39" s="25"/>
      <c r="R39" s="153"/>
      <c r="S39" s="154"/>
      <c r="T39" s="152"/>
      <c r="U39" s="153"/>
      <c r="V39" s="153"/>
      <c r="W39" s="59" t="str">
        <f>IF(AND($E39&lt;&gt;"",$A39="J",Invoer!R68&lt;&gt;""),VLOOKUP(Invoer!R68,NORM!$F$26:$H$29,3,0),"")</f>
        <v/>
      </c>
      <c r="X39" s="59"/>
      <c r="Y39" s="25" t="str">
        <f t="shared" si="85"/>
        <v/>
      </c>
      <c r="Z39" s="25"/>
      <c r="AA39" s="26" t="str">
        <f t="shared" si="86"/>
        <v/>
      </c>
      <c r="AB39" s="26"/>
      <c r="AC39" s="153"/>
      <c r="AD39" s="153"/>
      <c r="AE39" s="153"/>
      <c r="AF39" s="153"/>
      <c r="AG39" s="153"/>
      <c r="AH39" s="25"/>
      <c r="AI39" s="153"/>
      <c r="AJ39" s="153"/>
      <c r="AK39" s="153"/>
      <c r="AL39" s="153"/>
      <c r="AM39" s="25" t="str">
        <f>IF(AND($E39&lt;&gt;"",$A39="J"),IF(Invoer!X68="Ja","J",IF(Invoer!X68="Nee","N","")),"")</f>
        <v/>
      </c>
      <c r="AN39" s="153"/>
      <c r="AO39" s="153"/>
      <c r="AP39" s="153" t="s">
        <v>311</v>
      </c>
      <c r="AQ39" s="153" t="s">
        <v>311</v>
      </c>
      <c r="AR39" s="153" t="s">
        <v>312</v>
      </c>
      <c r="AS39" s="153" t="s">
        <v>312</v>
      </c>
      <c r="AT39" s="1" t="str">
        <f>IF(AND($E39&lt;&gt;"",$A39="J",Invoer!O68&lt;&gt;""),VLOOKUP(Invoer!O68,NORM!$F$31:$H$38,3,0),"")</f>
        <v/>
      </c>
      <c r="AU39" s="1"/>
      <c r="AV39" s="1" t="str">
        <f>IF(AND($E39&lt;&gt;"",$A39="J"),Invoer!AH68,"")</f>
        <v/>
      </c>
      <c r="AW39" s="1"/>
      <c r="AX39" s="1" t="str">
        <f t="shared" si="87"/>
        <v/>
      </c>
      <c r="AY39" s="1"/>
      <c r="AZ39" s="3" t="str">
        <f t="shared" si="88"/>
        <v/>
      </c>
      <c r="BA39" s="3" t="str">
        <f t="shared" si="89"/>
        <v/>
      </c>
      <c r="BB39" s="3" t="str">
        <f t="shared" si="90"/>
        <v>N</v>
      </c>
      <c r="BC39" s="3" t="str">
        <f t="shared" si="91"/>
        <v>N</v>
      </c>
      <c r="BD39" s="3" t="str">
        <f t="shared" si="92"/>
        <v/>
      </c>
      <c r="BE39" s="3">
        <f t="shared" si="166"/>
        <v>0</v>
      </c>
      <c r="BF39" s="3" t="str">
        <f t="shared" si="93"/>
        <v/>
      </c>
      <c r="BG39" s="3" t="str">
        <f t="shared" si="94"/>
        <v/>
      </c>
      <c r="BH39" s="3" t="str">
        <f t="shared" si="95"/>
        <v>N</v>
      </c>
      <c r="BI39" s="24" t="str">
        <f t="shared" si="96"/>
        <v/>
      </c>
      <c r="BJ39" s="24" t="str">
        <f>IF(ISERROR(VLOOKUP($BD39,LOV_GWSGRP!A:A,1,0)),"N","J")</f>
        <v>N</v>
      </c>
      <c r="BK39" s="24" t="str">
        <f>IF(ISERROR(VLOOKUP($BD39,LOV_GWSGRP!D:D,1,0)),"N","J")</f>
        <v>N</v>
      </c>
      <c r="BL39" s="24" t="str">
        <f>IF(ISERROR(VLOOKUP($BD39,LOV_GWSGRP!G:G,1,0)),"N","J")</f>
        <v>N</v>
      </c>
      <c r="BM39" s="24" t="str">
        <f>IF(ISERROR(VLOOKUP($BD39,LOV_GWSGRP!M:M,1,0)),"N","J")</f>
        <v>N</v>
      </c>
      <c r="BN39" s="24" t="str">
        <f>IF(ISERROR(VLOOKUP($BD39,LOV_GWSGRP!P:P,1,0)),"N","J")</f>
        <v>N</v>
      </c>
      <c r="BO39" s="24" t="str">
        <f>IF(ISERROR(VLOOKUP($BD39,LOV_GWSGRP!S:S,1,0)),"N","J")</f>
        <v>N</v>
      </c>
      <c r="BP39" s="24" t="str">
        <f>IF(ISERROR(VLOOKUP($BD39,LOV_GWSGRP!V:V,1,0)),"N","J")</f>
        <v>N</v>
      </c>
      <c r="BQ39" s="24" t="str">
        <f>IF(ISERROR(VLOOKUP($BD39,LOV_GWSGRP!Y:Y,1,0)),"N","J")</f>
        <v>N</v>
      </c>
      <c r="BR39" s="24" t="str">
        <f>IF(ISERROR(VLOOKUP($BD39,LOV_GWSGRP!AB:AB,1,0)),"N","J")</f>
        <v>N</v>
      </c>
      <c r="BS39" s="24" t="str">
        <f>IF(ISERROR(VLOOKUP($BD39,LOV_GWSGRP!AE:AE,1,0)),"N","J")</f>
        <v>N</v>
      </c>
      <c r="BT39" s="24" t="str">
        <f>IF(ISERROR(VLOOKUP($BD39,LOV_GWSGRP!AH:AH,1,0)),"N","J")</f>
        <v>N</v>
      </c>
      <c r="BU39" s="24" t="str">
        <f>IF(ISERROR(VLOOKUP($BD39,LOV_GWSGRP!CJ:CJ,1,0)),"N","J")</f>
        <v>N</v>
      </c>
      <c r="BV39" s="24" t="str">
        <f>IF(ISERROR(VLOOKUP($BD39,LOV_GWSGRP!AN:AN,1,0)),"N","J")</f>
        <v>N</v>
      </c>
      <c r="BW39" s="24" t="str">
        <f>IF(ISERROR(VLOOKUP($BD39,LOV_GWSGRP!AQ:AQ,1,0)),"N","J")</f>
        <v>N</v>
      </c>
      <c r="BX39" s="24" t="str">
        <f>IF(ISERROR(VLOOKUP($BD39,LOV_GWSGRP!AT:AT,1,0)),"N","J")</f>
        <v>N</v>
      </c>
      <c r="BY39" s="24" t="str">
        <f>IF(ISERROR(VLOOKUP($BD39,LOV_GWSGRP!AW:AW,1,0)),"N","J")</f>
        <v>N</v>
      </c>
      <c r="BZ39" s="24" t="str">
        <f>IF(ISERROR(VLOOKUP($BD39,LOV_GWSGRP!AZ:AZ,1,0)),"N","J")</f>
        <v>N</v>
      </c>
      <c r="CA39" s="24" t="str">
        <f>IF(ISERROR(VLOOKUP($BD39,LOV_GWSGRP!BC:BC,1,0)),"N","J")</f>
        <v>N</v>
      </c>
      <c r="CB39" s="24" t="str">
        <f>IF(ISERROR(VLOOKUP($BD39,LOV_GWSGRP!BF:BF,1,0)),"N","J")</f>
        <v>N</v>
      </c>
      <c r="CC39" s="24" t="str">
        <f>IF(ISERROR(VLOOKUP($BD39,LOV_GWSGRP!BI:BI,1,0)),"N","J")</f>
        <v>N</v>
      </c>
      <c r="CD39" s="24" t="str">
        <f>IF(ISERROR(VLOOKUP($BD39,LOV_GWSGRP!J:J,1,0)),"N","J")</f>
        <v>N</v>
      </c>
      <c r="CE39" s="24" t="str">
        <f>IF(ISERROR(VLOOKUP($BD39,LOV_GWSGRP!BL:BL,1,0)),"N","J")</f>
        <v>N</v>
      </c>
      <c r="CF39" s="24"/>
      <c r="CG39" s="24" t="str">
        <f>IF(ISERROR(VLOOKUP($BD39,LOV_GWSGRP!BO:BO,1,0)),"N","J")</f>
        <v>N</v>
      </c>
      <c r="CH39" s="24" t="str">
        <f t="shared" si="97"/>
        <v>N</v>
      </c>
      <c r="CI39" s="24" t="str">
        <f>IF(ISERROR(VLOOKUP($BD39,GEWASCODE_GLMC8!F:F,1,0)),"N","J")</f>
        <v>N</v>
      </c>
      <c r="CJ39" s="24" t="str">
        <f>IF(COUNTIF($CI39:CI39,"J")&gt;0,"N",IF(ISERROR(VLOOKUP($BD39,GEWASCODE_GLMC8!G:G,1,0)),"N","J"))</f>
        <v>N</v>
      </c>
      <c r="CK39" s="24" t="str">
        <f>IF(COUNTIF($CI39:CJ39,"J")&gt;0,"N",IF(ISERROR(VLOOKUP($BD39,GEWASCODE_GLMC8!H:H,1,0)),"N","J"))</f>
        <v>N</v>
      </c>
      <c r="CL39" s="24" t="str">
        <f>IF(COUNTIF($CI39:CK39,"J")&gt;0,"N",IF(ISERROR(VLOOKUP($BD39,GEWASCODE_GLMC8!I:I,1,0)),"N","J"))</f>
        <v>N</v>
      </c>
      <c r="CM39" s="24" t="str">
        <f>IF(COUNTIF($CI39:CL39,"J")&gt;0,"N",IF(ISERROR(VLOOKUP($BD39,GEWASCODE_GLMC8!J:J,1,0)),"N","J"))</f>
        <v>N</v>
      </c>
      <c r="CN39" s="24" t="str">
        <f>IF(COUNTIF($CI39:CM39,"J")&gt;0,"N",IF(ISERROR(VLOOKUP($BD39,GEWASCODE_GLMC8!K:K,1,0)),"N","J"))</f>
        <v>N</v>
      </c>
      <c r="CO39" s="24" t="str">
        <f>IF(COUNTIF($CI39:CN39,"J")&gt;0,"N",IF(ISERROR(VLOOKUP($BD39,GEWASCODE_GLMC8!L:L,1,0)),"N","J"))</f>
        <v>N</v>
      </c>
      <c r="CP39" s="24" t="str">
        <f>IF(COUNTIF($CI39:CO39,"J")&gt;0,"N",IF(ISERROR(VLOOKUP($BD39,GEWASCODE_GLMC8!M:M,1,0)),"N","J"))</f>
        <v>N</v>
      </c>
      <c r="CQ39" s="24" t="str">
        <f>IF(COUNTIF($CI39:CP39,"J")&gt;0,"N",IF(ISERROR(VLOOKUP($BD39,GEWASCODE_GLMC8!N:N,1,0)),"N","J"))</f>
        <v>N</v>
      </c>
      <c r="CR39" s="24" t="str">
        <f>IF(COUNTIF($CI39:CQ39,"J")&gt;0,"N",IF(ISERROR(VLOOKUP($BD39,GEWASCODE_GLMC8!O:O,1,0)),"N","J"))</f>
        <v>N</v>
      </c>
      <c r="CS39" s="24" t="str">
        <f>IF(COUNTIF($CI39:CR39,"J")&gt;0,"N",IF(ISERROR(VLOOKUP($BD39,GEWASCODE_GLMC8!P:P,1,0)),"N","J"))</f>
        <v>N</v>
      </c>
      <c r="CT39" s="24" t="str">
        <f>IF(COUNTIF($CI39:CS39,"J")&gt;0,"N",IF(ISERROR(VLOOKUP($BD39,GEWASCODE_GLMC8!Q:Q,1,0)),"N","J"))</f>
        <v>N</v>
      </c>
      <c r="CU39" s="24" t="str">
        <f>IF(COUNTIF($CI39:CT39,"J")&gt;0,"N",IF(ISERROR(VLOOKUP($BD39,GEWASCODE_GLMC8!R:R,1,0)),"N","J"))</f>
        <v>N</v>
      </c>
      <c r="CV39" s="24" t="str">
        <f>IF(COUNTIF($CI39:CU39,"J")&gt;0,"N",IF(ISERROR(VLOOKUP($BD39,GEWASCODE_GLMC8!S:S,1,0)),"N","J"))</f>
        <v>N</v>
      </c>
      <c r="CW39" s="24" t="str">
        <f>IF(COUNTIF($CI39:CV39,"J")&gt;0,"N",IF(ISERROR(VLOOKUP($BD39,GEWASCODE_GLMC8!T:T,1,0)),"N","J"))</f>
        <v>N</v>
      </c>
      <c r="CX39" s="24" t="str">
        <f>IF(COUNTIF($CI39:CW39,"J")&gt;0,"N",IF(ISERROR(VLOOKUP($BD39,GEWASCODE_GLMC8!U:U,1,0)),"N","J"))</f>
        <v>N</v>
      </c>
      <c r="CY39" s="24" t="str">
        <f>IF(COUNTIF($CI39:CX39,"J")&gt;0,"N",IF(ISERROR(VLOOKUP($BD39,GEWASCODE_GLMC8!V:V,1,0)),"N","J"))</f>
        <v>N</v>
      </c>
      <c r="CZ39" s="24" t="str">
        <f>IF(COUNTIF($CI39:CY39,"J")&gt;0,"N",IF(ISERROR(VLOOKUP($BD39,GEWASCODE_GLMC8!W:W,1,0)),"N","J"))</f>
        <v>N</v>
      </c>
      <c r="DA39" s="24" t="str">
        <f>IF(COUNTIF($CI39:CZ39,"J")&gt;0,"N",IF(ISERROR(VLOOKUP($BD39,GEWASCODE_GLMC8!X:X,1,0)),"N","J"))</f>
        <v>N</v>
      </c>
      <c r="DB39" s="24" t="str">
        <f>IF(COUNTIF($CI39:DA39,"J")&gt;0,"N",IF(ISERROR(VLOOKUP($BD39,GEWASCODE_GLMC8!Y:Y,1,0)),"N","J"))</f>
        <v>N</v>
      </c>
      <c r="DC39" s="24" t="str">
        <f>IF(COUNTIF($CI39:DB39,"J")&gt;0,"N",IF(ISERROR(VLOOKUP($BD39,GEWASCODE_GLMC8!Z:Z,1,0)),"N","J"))</f>
        <v>N</v>
      </c>
      <c r="DD39" s="24" t="str">
        <f t="shared" si="98"/>
        <v>N</v>
      </c>
      <c r="DE39" s="3" t="str">
        <f t="shared" si="1"/>
        <v>N</v>
      </c>
      <c r="DF39" s="3" t="str">
        <f t="shared" si="2"/>
        <v>N</v>
      </c>
      <c r="DG39" s="3" t="str">
        <f t="shared" si="99"/>
        <v>N</v>
      </c>
      <c r="DH39" s="3" t="str">
        <f t="shared" si="100"/>
        <v>N</v>
      </c>
      <c r="DI39" s="3" t="str">
        <f t="shared" si="3"/>
        <v>N</v>
      </c>
      <c r="DJ39" s="3" t="str">
        <f t="shared" si="4"/>
        <v>N</v>
      </c>
      <c r="DK39" s="3">
        <f>0</f>
        <v>0</v>
      </c>
      <c r="DL39" s="3" t="str">
        <f t="shared" si="5"/>
        <v>N</v>
      </c>
      <c r="DM39" s="3" t="str">
        <f t="shared" si="6"/>
        <v>N</v>
      </c>
      <c r="DN39" t="str">
        <f>IF(AND($A39="J",COUNTIFS(activiteiten_perceel,percelen!$AZ39,activiteiten_maatregel_nr,percelen!DN$4,activiteiten_activiteit_voldoet_aan_voorwaarden,"J")&gt;0),DN$4,"")</f>
        <v/>
      </c>
      <c r="DO39" t="str">
        <f>IF(AND($A39="J",COUNTIFS(activiteiten_perceel,percelen!$AZ39,activiteiten_maatregel_nr,percelen!DO$4,activiteiten_activiteit_voldoet_aan_voorwaarden,"J")&gt;0),DO$4,"")</f>
        <v/>
      </c>
      <c r="DP39" t="str">
        <f>IF(AND($A39="J",COUNTIFS(activiteiten_perceel,percelen!$AZ39,activiteiten_maatregel_nr,percelen!DP$4,activiteiten_activiteit_voldoet_aan_voorwaarden,"J")&gt;0),DP$4,"")</f>
        <v/>
      </c>
      <c r="DQ39" t="str">
        <f>IF(AND($A39="J",COUNTIFS(activiteiten_perceel,percelen!$AZ39,activiteiten_maatregel_nr,percelen!DQ$4,activiteiten_activiteit_voldoet_aan_voorwaarden,"J")&gt;0),DQ$4,"")</f>
        <v/>
      </c>
      <c r="DR39" t="str">
        <f>IF(AND($A39="J",COUNTIFS(activiteiten_perceel,percelen!$AZ39,activiteiten_maatregel_nr,percelen!DR$4,activiteiten_activiteit_voldoet_aan_voorwaarden,"J")&gt;0),DR$4,"")</f>
        <v/>
      </c>
      <c r="DS39" t="str">
        <f>IF(AND($A39="J",COUNTIFS(activiteiten_perceel,percelen!$AZ39,activiteiten_maatregel_nr,percelen!DS$4,activiteiten_activiteit_voldoet_aan_voorwaarden,"J")&gt;0),DS$4,"")</f>
        <v/>
      </c>
      <c r="DT39" t="str">
        <f>IF(AND($A39="J",COUNTIFS(activiteiten_perceel,percelen!$AZ39,activiteiten_maatregel_nr,percelen!DT$4,activiteiten_activiteit_voldoet_aan_voorwaarden,"J")&gt;0),DT$4,"")</f>
        <v/>
      </c>
      <c r="DU39" t="str">
        <f>IF(AND($A39="J",COUNTIFS(activiteiten_perceel,percelen!$AZ39,activiteiten_maatregel_nr,percelen!DU$4,activiteiten_activiteit_voldoet_aan_voorwaarden,"J")&gt;0),DU$4,"")</f>
        <v/>
      </c>
      <c r="DV39" t="str">
        <f>IF(AND($A39="J",COUNTIFS(activiteiten_perceel,percelen!$AZ39,activiteiten_maatregel_nr,percelen!DV$4,activiteiten_activiteit_voldoet_aan_voorwaarden,"J")&gt;0),DV$4,"")</f>
        <v/>
      </c>
      <c r="DW39" t="str">
        <f>IF(AND($A39="J",COUNTIFS(activiteiten_perceel,percelen!$AZ39,activiteiten_maatregel_nr,percelen!DW$4,activiteiten_activiteit_voldoet_aan_voorwaarden,"J")&gt;0),DW$4,"")</f>
        <v/>
      </c>
      <c r="DX39" t="str">
        <f>IF(AND($A39="J",COUNTIFS(activiteiten_perceel,percelen!$AZ39,activiteiten_maatregel_nr,percelen!DX$4,activiteiten_activiteit_voldoet_aan_voorwaarden,"J")&gt;0),DX$4,"")</f>
        <v/>
      </c>
      <c r="DY39" t="str">
        <f>IF(AND($A39="J",COUNTIFS(activiteiten_perceel,percelen!$AZ39,activiteiten_maatregel_nr,percelen!DY$4,activiteiten_activiteit_voldoet_aan_voorwaarden,"J")&gt;0),DY$4,"")</f>
        <v/>
      </c>
      <c r="DZ39" t="str">
        <f>IF(AND($A39="J",COUNTIFS(activiteiten_perceel,percelen!$AZ39,activiteiten_maatregel_nr,percelen!DZ$4,activiteiten_activiteit_voldoet_aan_voorwaarden,"J")&gt;0),DZ$4,"")</f>
        <v/>
      </c>
      <c r="EA39" t="str">
        <f>IF(AND($A39="J",COUNTIFS(activiteiten_perceel,percelen!$AZ39,activiteiten_maatregel_nr,percelen!EA$4,activiteiten_activiteit_voldoet_aan_voorwaarden,"J")&gt;0),EA$4,"")</f>
        <v/>
      </c>
      <c r="EB39" t="str">
        <f>IF(AND($A39="J",COUNTIFS(activiteiten_perceel,percelen!$AZ39,activiteiten_maatregel_nr,percelen!EB$4,activiteiten_activiteit_voldoet_aan_voorwaarden,"J")&gt;0),EB$4,"")</f>
        <v/>
      </c>
      <c r="EC39" t="str">
        <f>IF(AND($A39="J",COUNTIFS(activiteiten_perceel,percelen!$AZ39,activiteiten_maatregel_nr,percelen!EC$4,activiteiten_activiteit_voldoet_aan_voorwaarden,"J")&gt;0),EC$4,"")</f>
        <v/>
      </c>
      <c r="ED39" t="str">
        <f>IF(AND($A39="J",COUNTIFS(activiteiten_perceel,percelen!$AZ39,activiteiten_maatregel_nr,percelen!ED$4,activiteiten_activiteit_voldoet_aan_voorwaarden,"J")&gt;0),ED$4,"")</f>
        <v/>
      </c>
      <c r="EE39" t="str">
        <f>IF(AND($A39="J",COUNTIFS(activiteiten_perceel,percelen!$AZ39,activiteiten_maatregel_nr,percelen!EE$4,activiteiten_activiteit_voldoet_aan_voorwaarden,"J")&gt;0),EE$4,"")</f>
        <v/>
      </c>
      <c r="EF39" t="str">
        <f>IF(AND($A39="J",COUNTIFS(activiteiten_perceel,percelen!$AZ39,activiteiten_maatregel_nr,percelen!EF$4,activiteiten_activiteit_voldoet_aan_voorwaarden,"J")&gt;0),EF$4,"")</f>
        <v/>
      </c>
      <c r="EG39" t="str">
        <f>IF(AND($A39="J",COUNTIFS(activiteiten_perceel,percelen!$AZ39,activiteiten_maatregel_nr,percelen!EG$4,activiteiten_activiteit_voldoet_aan_voorwaarden,"J")&gt;0),EG$4,"")</f>
        <v/>
      </c>
      <c r="EH39" t="str">
        <f>IF(AND($A39="J",COUNTIFS(activiteiten_perceel,percelen!$AZ39,activiteiten_maatregel_nr,percelen!EH$4,activiteiten_activiteit_voldoet_aan_voorwaarden,"J")&gt;0),EH$4,"")</f>
        <v/>
      </c>
      <c r="EI39" t="str">
        <f>IF(AND($A39="J",COUNTIFS(activiteiten_perceel,percelen!$AZ39,activiteiten_maatregel_nr,percelen!EI$4,activiteiten_activiteit_voldoet_aan_voorwaarden,"J")&gt;0),EI$4,"")</f>
        <v/>
      </c>
      <c r="EJ39">
        <f t="shared" si="101"/>
        <v>0</v>
      </c>
      <c r="EK39" t="str">
        <f t="shared" si="102"/>
        <v/>
      </c>
      <c r="EL39" t="str">
        <f t="shared" si="7"/>
        <v/>
      </c>
      <c r="EM39" t="str">
        <f t="shared" si="8"/>
        <v/>
      </c>
      <c r="EN39" t="str">
        <f t="shared" si="9"/>
        <v/>
      </c>
      <c r="EO39" t="str">
        <f t="shared" si="10"/>
        <v/>
      </c>
      <c r="EP39" t="str">
        <f t="shared" si="11"/>
        <v/>
      </c>
      <c r="EQ39" t="str">
        <f t="shared" si="12"/>
        <v/>
      </c>
      <c r="ER39" t="str">
        <f t="shared" si="13"/>
        <v/>
      </c>
      <c r="ES39" t="str">
        <f t="shared" si="14"/>
        <v/>
      </c>
      <c r="ET39" t="str">
        <f t="shared" si="15"/>
        <v/>
      </c>
      <c r="EU39" t="str">
        <f t="shared" si="16"/>
        <v/>
      </c>
      <c r="EV39" t="str">
        <f t="shared" si="17"/>
        <v/>
      </c>
      <c r="EW39" t="str">
        <f t="shared" si="103"/>
        <v>nvt</v>
      </c>
      <c r="EX39" t="str">
        <f t="shared" si="104"/>
        <v>nvt</v>
      </c>
      <c r="EY39" t="str">
        <f t="shared" si="105"/>
        <v>nvt</v>
      </c>
      <c r="EZ39" t="str">
        <f t="shared" si="106"/>
        <v>nvt</v>
      </c>
      <c r="FA39" t="str">
        <f t="shared" si="107"/>
        <v>nvt</v>
      </c>
      <c r="FB39" t="str">
        <f t="shared" si="108"/>
        <v>nvt</v>
      </c>
      <c r="FC39" t="str">
        <f t="shared" si="109"/>
        <v>nvt</v>
      </c>
      <c r="FD39" t="str">
        <f t="shared" si="110"/>
        <v>nvt</v>
      </c>
      <c r="FE39" t="str">
        <f>IF($EJ39=2,VLOOKUP(FD39,STAPELING!A:D,FE$1,0),"nvt")</f>
        <v>nvt</v>
      </c>
      <c r="FF39" t="str">
        <f t="shared" si="111"/>
        <v>nvt</v>
      </c>
      <c r="FG39" t="str">
        <f t="shared" si="112"/>
        <v>nvt</v>
      </c>
      <c r="FH39" t="str">
        <f t="shared" si="113"/>
        <v>nvt</v>
      </c>
      <c r="FI39" t="str">
        <f t="shared" si="114"/>
        <v>nvt</v>
      </c>
      <c r="FJ39" t="str">
        <f t="shared" si="115"/>
        <v>nvt</v>
      </c>
      <c r="FK39" t="str">
        <f t="shared" si="116"/>
        <v>nvt</v>
      </c>
      <c r="FL39" t="str">
        <f t="shared" si="117"/>
        <v>nvt</v>
      </c>
      <c r="FM39" t="str">
        <f t="shared" si="118"/>
        <v/>
      </c>
      <c r="FN39" t="str">
        <f>IF(ISERROR(VLOOKUP(FM39,STAPELING!I:AO,FN$1,0)),"N",VLOOKUP(FM39,STAPELING!I:AO,FN$1,0))</f>
        <v>J</v>
      </c>
      <c r="FO39" t="str">
        <f t="shared" si="119"/>
        <v>nvt</v>
      </c>
      <c r="FP39" t="str">
        <f t="shared" si="19"/>
        <v>nvt</v>
      </c>
      <c r="FQ39" t="str">
        <f t="shared" si="20"/>
        <v>nvt</v>
      </c>
      <c r="FR39" t="str">
        <f t="shared" si="21"/>
        <v>nvt</v>
      </c>
      <c r="FS39" t="str">
        <f t="shared" si="22"/>
        <v>nvt</v>
      </c>
      <c r="FT39" t="str">
        <f t="shared" si="23"/>
        <v>nvt</v>
      </c>
      <c r="FU39" t="str">
        <f t="shared" si="24"/>
        <v>nvt</v>
      </c>
      <c r="FV39" t="str">
        <f t="shared" si="25"/>
        <v>nvt</v>
      </c>
      <c r="FW39" t="str">
        <f t="shared" si="26"/>
        <v>nvt</v>
      </c>
      <c r="FX39" t="str">
        <f t="shared" si="27"/>
        <v>nvt</v>
      </c>
      <c r="FY39" t="str">
        <f t="shared" si="28"/>
        <v>nvt</v>
      </c>
      <c r="FZ39" t="str">
        <f t="shared" si="29"/>
        <v>nvt</v>
      </c>
      <c r="GA39" t="str">
        <f t="shared" si="30"/>
        <v>nvt</v>
      </c>
      <c r="GB39" t="str">
        <f>IF($EJ39&gt;2,IF(FO39="","zwart",VLOOKUP(FO39,STAPELING!J:AA,GB$1,0)),"nvt")</f>
        <v>nvt</v>
      </c>
      <c r="GC39" t="str">
        <f t="shared" si="120"/>
        <v>nvt</v>
      </c>
      <c r="GD39" t="str">
        <f t="shared" si="121"/>
        <v>nvt</v>
      </c>
      <c r="GE39" t="str">
        <f t="shared" si="122"/>
        <v>nvt</v>
      </c>
      <c r="GF39" t="str">
        <f t="shared" si="123"/>
        <v>nvt</v>
      </c>
      <c r="GG39" t="str">
        <f t="shared" si="124"/>
        <v>nvt</v>
      </c>
      <c r="GH39" t="str">
        <f t="shared" si="125"/>
        <v>nvt</v>
      </c>
      <c r="GI39" t="str">
        <f t="shared" si="126"/>
        <v>nvt</v>
      </c>
      <c r="GJ39" t="str">
        <f t="shared" si="127"/>
        <v>nvt</v>
      </c>
      <c r="GK39" t="str">
        <f t="shared" si="37"/>
        <v>nvt</v>
      </c>
      <c r="GL39" t="str">
        <f t="shared" si="38"/>
        <v>nvt</v>
      </c>
      <c r="GM39" t="str">
        <f t="shared" si="39"/>
        <v>nvt</v>
      </c>
      <c r="GN39" t="str">
        <f t="shared" si="40"/>
        <v>nvt</v>
      </c>
      <c r="GO39" t="str">
        <f t="shared" si="41"/>
        <v>nvt</v>
      </c>
      <c r="GP39" t="str">
        <f t="shared" si="42"/>
        <v>nvt</v>
      </c>
      <c r="GQ39" t="str">
        <f t="shared" si="43"/>
        <v>nvt</v>
      </c>
      <c r="GR39" t="str">
        <f t="shared" si="44"/>
        <v>nvt</v>
      </c>
      <c r="GS39" t="str">
        <f t="shared" si="45"/>
        <v>nvt</v>
      </c>
      <c r="GT39" t="str">
        <f t="shared" si="46"/>
        <v>nvt</v>
      </c>
      <c r="GU39" t="str">
        <f t="shared" si="47"/>
        <v>nvt</v>
      </c>
      <c r="GV39" t="str">
        <f t="shared" si="48"/>
        <v>nvt</v>
      </c>
      <c r="GW39" t="str">
        <f>IF($EJ39&gt;2,IF(GJ39="","zwart",VLOOKUP(GJ39,STAPELING!AB:AJ,GW$1,0)),"nvt")</f>
        <v>nvt</v>
      </c>
      <c r="GX39" t="str">
        <f t="shared" si="128"/>
        <v>nvt</v>
      </c>
      <c r="GY39" t="str">
        <f t="shared" si="129"/>
        <v>nvt</v>
      </c>
      <c r="GZ39" t="str">
        <f t="shared" si="130"/>
        <v>nvt</v>
      </c>
      <c r="HA39" t="str">
        <f t="shared" si="131"/>
        <v>nvt</v>
      </c>
      <c r="HB39" t="str">
        <f t="shared" si="132"/>
        <v>nvt</v>
      </c>
      <c r="HC39" t="str">
        <f t="shared" si="133"/>
        <v>nvt</v>
      </c>
      <c r="HD39" t="str">
        <f t="shared" si="134"/>
        <v>nvt</v>
      </c>
      <c r="HE39" t="str">
        <f t="shared" si="135"/>
        <v>nvt</v>
      </c>
      <c r="HF39" t="str">
        <f t="shared" si="136"/>
        <v>nvt</v>
      </c>
      <c r="HG39" t="str">
        <f t="shared" si="137"/>
        <v>nvt</v>
      </c>
      <c r="HH39" t="str">
        <f t="shared" si="138"/>
        <v>nvt</v>
      </c>
      <c r="HI39" t="str">
        <f t="shared" si="139"/>
        <v>nvt</v>
      </c>
      <c r="HJ39" t="str">
        <f t="shared" si="140"/>
        <v>nvt</v>
      </c>
      <c r="HK39" t="str">
        <f t="shared" si="141"/>
        <v>nvt</v>
      </c>
      <c r="HL39" t="str">
        <f t="shared" si="142"/>
        <v>nvt</v>
      </c>
      <c r="HM39" t="str">
        <f t="shared" si="60"/>
        <v>nvt</v>
      </c>
      <c r="HN39" t="str">
        <f t="shared" si="61"/>
        <v>nvt</v>
      </c>
      <c r="HO39" t="str">
        <f t="shared" si="62"/>
        <v>nvt</v>
      </c>
      <c r="HP39" t="str">
        <f t="shared" si="63"/>
        <v>nvt</v>
      </c>
      <c r="HQ39" t="str">
        <f t="shared" si="64"/>
        <v>nvt</v>
      </c>
      <c r="HR39" t="str">
        <f t="shared" si="65"/>
        <v>nvt</v>
      </c>
      <c r="HS39" t="str">
        <f t="shared" si="66"/>
        <v>nvt</v>
      </c>
      <c r="HT39" t="str">
        <f t="shared" si="67"/>
        <v>nvt</v>
      </c>
      <c r="HU39" t="str">
        <f t="shared" si="68"/>
        <v>nvt</v>
      </c>
      <c r="HV39" t="str">
        <f t="shared" si="69"/>
        <v>nvt</v>
      </c>
      <c r="HW39" t="str">
        <f t="shared" si="70"/>
        <v>nvt</v>
      </c>
      <c r="HX39" t="str">
        <f t="shared" si="71"/>
        <v>nvt</v>
      </c>
      <c r="HY39" t="str">
        <f>IF($EJ39&gt;2,IF(HL39="","zwart",VLOOKUP(HL39,STAPELING!AK:AN,HY$1,0)),"nvt")</f>
        <v>nvt</v>
      </c>
      <c r="HZ39" t="str">
        <f t="shared" si="143"/>
        <v>nvt</v>
      </c>
      <c r="IA39" t="str">
        <f t="shared" si="144"/>
        <v>nvt</v>
      </c>
      <c r="IB39" t="str">
        <f t="shared" si="145"/>
        <v>nvt</v>
      </c>
      <c r="IC39" t="str">
        <f t="shared" si="146"/>
        <v>nvt</v>
      </c>
      <c r="ID39" t="str">
        <f t="shared" si="147"/>
        <v>nvt</v>
      </c>
      <c r="IE39" t="str">
        <f t="shared" si="148"/>
        <v>nvt</v>
      </c>
      <c r="IF39" t="str">
        <f t="shared" si="149"/>
        <v>nvt</v>
      </c>
      <c r="IG39">
        <f t="shared" si="150"/>
        <v>0</v>
      </c>
      <c r="IH39">
        <f t="shared" si="151"/>
        <v>0</v>
      </c>
      <c r="II39">
        <f t="shared" si="152"/>
        <v>0</v>
      </c>
      <c r="IJ39">
        <f t="shared" si="153"/>
        <v>0</v>
      </c>
      <c r="IK39">
        <f t="shared" si="154"/>
        <v>0</v>
      </c>
      <c r="IL39">
        <f t="shared" si="155"/>
        <v>0</v>
      </c>
      <c r="IM39">
        <f t="shared" si="156"/>
        <v>0</v>
      </c>
      <c r="IN39">
        <f t="shared" si="157"/>
        <v>0</v>
      </c>
      <c r="IO39">
        <f t="shared" si="158"/>
        <v>0</v>
      </c>
      <c r="IP39">
        <f t="shared" si="159"/>
        <v>0</v>
      </c>
      <c r="IQ39">
        <f t="shared" si="160"/>
        <v>0</v>
      </c>
      <c r="IR39">
        <f t="shared" si="161"/>
        <v>0</v>
      </c>
      <c r="IS39">
        <f t="shared" si="162"/>
        <v>0</v>
      </c>
      <c r="IT39">
        <f t="shared" si="163"/>
        <v>0</v>
      </c>
      <c r="IU39" t="str">
        <f t="shared" si="164"/>
        <v>N</v>
      </c>
      <c r="IV39" t="str">
        <f t="shared" si="84"/>
        <v>N</v>
      </c>
      <c r="IW39" t="str">
        <f t="shared" si="165"/>
        <v>N</v>
      </c>
    </row>
    <row r="40" spans="1:257" x14ac:dyDescent="0.25">
      <c r="A40" t="str">
        <f>IF(ISERROR(VLOOKUP(E40,E$4:E39,1,0)),"J","N")</f>
        <v>N</v>
      </c>
      <c r="B40" s="8"/>
      <c r="C40" s="8"/>
      <c r="D40" s="25"/>
      <c r="E40" s="25" t="str">
        <f>IF(Invoer!B69="","",Invoer!B69)</f>
        <v/>
      </c>
      <c r="F40" s="25"/>
      <c r="G40" s="25"/>
      <c r="H40" s="25" t="str">
        <f>IF(AND($E40&lt;&gt;"",$A40="J"),Invoer!D69,"")</f>
        <v/>
      </c>
      <c r="I40" s="25"/>
      <c r="J40" s="26"/>
      <c r="K40" s="26" t="str">
        <f>IF(AND($E40&lt;&gt;"",$A40="J"),Invoer!L69,"")</f>
        <v/>
      </c>
      <c r="L40" s="26"/>
      <c r="M40" s="25"/>
      <c r="N40" s="152"/>
      <c r="O40" s="153"/>
      <c r="P40" s="25"/>
      <c r="Q40" s="25"/>
      <c r="R40" s="153"/>
      <c r="S40" s="154"/>
      <c r="T40" s="152"/>
      <c r="U40" s="153"/>
      <c r="V40" s="153"/>
      <c r="W40" s="59" t="str">
        <f>IF(AND($E40&lt;&gt;"",$A40="J",Invoer!R69&lt;&gt;""),VLOOKUP(Invoer!R69,NORM!$F$26:$H$29,3,0),"")</f>
        <v/>
      </c>
      <c r="X40" s="59"/>
      <c r="Y40" s="25" t="str">
        <f t="shared" si="85"/>
        <v/>
      </c>
      <c r="Z40" s="25"/>
      <c r="AA40" s="26" t="str">
        <f t="shared" si="86"/>
        <v/>
      </c>
      <c r="AB40" s="26"/>
      <c r="AC40" s="153"/>
      <c r="AD40" s="153"/>
      <c r="AE40" s="153"/>
      <c r="AF40" s="153"/>
      <c r="AG40" s="153"/>
      <c r="AH40" s="25"/>
      <c r="AI40" s="153"/>
      <c r="AJ40" s="153"/>
      <c r="AK40" s="153"/>
      <c r="AL40" s="153"/>
      <c r="AM40" s="25" t="str">
        <f>IF(AND($E40&lt;&gt;"",$A40="J"),IF(Invoer!X69="Ja","J",IF(Invoer!X69="Nee","N","")),"")</f>
        <v/>
      </c>
      <c r="AN40" s="153"/>
      <c r="AO40" s="153"/>
      <c r="AP40" s="153" t="s">
        <v>311</v>
      </c>
      <c r="AQ40" s="153" t="s">
        <v>311</v>
      </c>
      <c r="AR40" s="153" t="s">
        <v>312</v>
      </c>
      <c r="AS40" s="153" t="s">
        <v>312</v>
      </c>
      <c r="AT40" s="1" t="str">
        <f>IF(AND($E40&lt;&gt;"",$A40="J",Invoer!O69&lt;&gt;""),VLOOKUP(Invoer!O69,NORM!$F$31:$H$38,3,0),"")</f>
        <v/>
      </c>
      <c r="AU40" s="1"/>
      <c r="AV40" s="1" t="str">
        <f>IF(AND($E40&lt;&gt;"",$A40="J"),Invoer!AH69,"")</f>
        <v/>
      </c>
      <c r="AW40" s="1"/>
      <c r="AX40" s="1" t="str">
        <f t="shared" si="87"/>
        <v/>
      </c>
      <c r="AY40" s="1"/>
      <c r="AZ40" s="3" t="str">
        <f t="shared" si="88"/>
        <v/>
      </c>
      <c r="BA40" s="3" t="str">
        <f t="shared" si="89"/>
        <v/>
      </c>
      <c r="BB40" s="3" t="str">
        <f t="shared" si="90"/>
        <v>N</v>
      </c>
      <c r="BC40" s="3" t="str">
        <f t="shared" si="91"/>
        <v>N</v>
      </c>
      <c r="BD40" s="3" t="str">
        <f t="shared" si="92"/>
        <v/>
      </c>
      <c r="BE40" s="3">
        <f t="shared" si="166"/>
        <v>0</v>
      </c>
      <c r="BF40" s="3" t="str">
        <f t="shared" si="93"/>
        <v/>
      </c>
      <c r="BG40" s="3" t="str">
        <f t="shared" si="94"/>
        <v/>
      </c>
      <c r="BH40" s="3" t="str">
        <f t="shared" si="95"/>
        <v>N</v>
      </c>
      <c r="BI40" s="24" t="str">
        <f t="shared" si="96"/>
        <v/>
      </c>
      <c r="BJ40" s="24" t="str">
        <f>IF(ISERROR(VLOOKUP($BD40,LOV_GWSGRP!A:A,1,0)),"N","J")</f>
        <v>N</v>
      </c>
      <c r="BK40" s="24" t="str">
        <f>IF(ISERROR(VLOOKUP($BD40,LOV_GWSGRP!D:D,1,0)),"N","J")</f>
        <v>N</v>
      </c>
      <c r="BL40" s="24" t="str">
        <f>IF(ISERROR(VLOOKUP($BD40,LOV_GWSGRP!G:G,1,0)),"N","J")</f>
        <v>N</v>
      </c>
      <c r="BM40" s="24" t="str">
        <f>IF(ISERROR(VLOOKUP($BD40,LOV_GWSGRP!M:M,1,0)),"N","J")</f>
        <v>N</v>
      </c>
      <c r="BN40" s="24" t="str">
        <f>IF(ISERROR(VLOOKUP($BD40,LOV_GWSGRP!P:P,1,0)),"N","J")</f>
        <v>N</v>
      </c>
      <c r="BO40" s="24" t="str">
        <f>IF(ISERROR(VLOOKUP($BD40,LOV_GWSGRP!S:S,1,0)),"N","J")</f>
        <v>N</v>
      </c>
      <c r="BP40" s="24" t="str">
        <f>IF(ISERROR(VLOOKUP($BD40,LOV_GWSGRP!V:V,1,0)),"N","J")</f>
        <v>N</v>
      </c>
      <c r="BQ40" s="24" t="str">
        <f>IF(ISERROR(VLOOKUP($BD40,LOV_GWSGRP!Y:Y,1,0)),"N","J")</f>
        <v>N</v>
      </c>
      <c r="BR40" s="24" t="str">
        <f>IF(ISERROR(VLOOKUP($BD40,LOV_GWSGRP!AB:AB,1,0)),"N","J")</f>
        <v>N</v>
      </c>
      <c r="BS40" s="24" t="str">
        <f>IF(ISERROR(VLOOKUP($BD40,LOV_GWSGRP!AE:AE,1,0)),"N","J")</f>
        <v>N</v>
      </c>
      <c r="BT40" s="24" t="str">
        <f>IF(ISERROR(VLOOKUP($BD40,LOV_GWSGRP!AH:AH,1,0)),"N","J")</f>
        <v>N</v>
      </c>
      <c r="BU40" s="24" t="str">
        <f>IF(ISERROR(VLOOKUP($BD40,LOV_GWSGRP!CJ:CJ,1,0)),"N","J")</f>
        <v>N</v>
      </c>
      <c r="BV40" s="24" t="str">
        <f>IF(ISERROR(VLOOKUP($BD40,LOV_GWSGRP!AN:AN,1,0)),"N","J")</f>
        <v>N</v>
      </c>
      <c r="BW40" s="24" t="str">
        <f>IF(ISERROR(VLOOKUP($BD40,LOV_GWSGRP!AQ:AQ,1,0)),"N","J")</f>
        <v>N</v>
      </c>
      <c r="BX40" s="24" t="str">
        <f>IF(ISERROR(VLOOKUP($BD40,LOV_GWSGRP!AT:AT,1,0)),"N","J")</f>
        <v>N</v>
      </c>
      <c r="BY40" s="24" t="str">
        <f>IF(ISERROR(VLOOKUP($BD40,LOV_GWSGRP!AW:AW,1,0)),"N","J")</f>
        <v>N</v>
      </c>
      <c r="BZ40" s="24" t="str">
        <f>IF(ISERROR(VLOOKUP($BD40,LOV_GWSGRP!AZ:AZ,1,0)),"N","J")</f>
        <v>N</v>
      </c>
      <c r="CA40" s="24" t="str">
        <f>IF(ISERROR(VLOOKUP($BD40,LOV_GWSGRP!BC:BC,1,0)),"N","J")</f>
        <v>N</v>
      </c>
      <c r="CB40" s="24" t="str">
        <f>IF(ISERROR(VLOOKUP($BD40,LOV_GWSGRP!BF:BF,1,0)),"N","J")</f>
        <v>N</v>
      </c>
      <c r="CC40" s="24" t="str">
        <f>IF(ISERROR(VLOOKUP($BD40,LOV_GWSGRP!BI:BI,1,0)),"N","J")</f>
        <v>N</v>
      </c>
      <c r="CD40" s="24" t="str">
        <f>IF(ISERROR(VLOOKUP($BD40,LOV_GWSGRP!J:J,1,0)),"N","J")</f>
        <v>N</v>
      </c>
      <c r="CE40" s="24" t="str">
        <f>IF(ISERROR(VLOOKUP($BD40,LOV_GWSGRP!BL:BL,1,0)),"N","J")</f>
        <v>N</v>
      </c>
      <c r="CF40" s="24"/>
      <c r="CG40" s="24" t="str">
        <f>IF(ISERROR(VLOOKUP($BD40,LOV_GWSGRP!BO:BO,1,0)),"N","J")</f>
        <v>N</v>
      </c>
      <c r="CH40" s="24" t="str">
        <f t="shared" si="97"/>
        <v>N</v>
      </c>
      <c r="CI40" s="24" t="str">
        <f>IF(ISERROR(VLOOKUP($BD40,GEWASCODE_GLMC8!F:F,1,0)),"N","J")</f>
        <v>N</v>
      </c>
      <c r="CJ40" s="24" t="str">
        <f>IF(COUNTIF($CI40:CI40,"J")&gt;0,"N",IF(ISERROR(VLOOKUP($BD40,GEWASCODE_GLMC8!G:G,1,0)),"N","J"))</f>
        <v>N</v>
      </c>
      <c r="CK40" s="24" t="str">
        <f>IF(COUNTIF($CI40:CJ40,"J")&gt;0,"N",IF(ISERROR(VLOOKUP($BD40,GEWASCODE_GLMC8!H:H,1,0)),"N","J"))</f>
        <v>N</v>
      </c>
      <c r="CL40" s="24" t="str">
        <f>IF(COUNTIF($CI40:CK40,"J")&gt;0,"N",IF(ISERROR(VLOOKUP($BD40,GEWASCODE_GLMC8!I:I,1,0)),"N","J"))</f>
        <v>N</v>
      </c>
      <c r="CM40" s="24" t="str">
        <f>IF(COUNTIF($CI40:CL40,"J")&gt;0,"N",IF(ISERROR(VLOOKUP($BD40,GEWASCODE_GLMC8!J:J,1,0)),"N","J"))</f>
        <v>N</v>
      </c>
      <c r="CN40" s="24" t="str">
        <f>IF(COUNTIF($CI40:CM40,"J")&gt;0,"N",IF(ISERROR(VLOOKUP($BD40,GEWASCODE_GLMC8!K:K,1,0)),"N","J"))</f>
        <v>N</v>
      </c>
      <c r="CO40" s="24" t="str">
        <f>IF(COUNTIF($CI40:CN40,"J")&gt;0,"N",IF(ISERROR(VLOOKUP($BD40,GEWASCODE_GLMC8!L:L,1,0)),"N","J"))</f>
        <v>N</v>
      </c>
      <c r="CP40" s="24" t="str">
        <f>IF(COUNTIF($CI40:CO40,"J")&gt;0,"N",IF(ISERROR(VLOOKUP($BD40,GEWASCODE_GLMC8!M:M,1,0)),"N","J"))</f>
        <v>N</v>
      </c>
      <c r="CQ40" s="24" t="str">
        <f>IF(COUNTIF($CI40:CP40,"J")&gt;0,"N",IF(ISERROR(VLOOKUP($BD40,GEWASCODE_GLMC8!N:N,1,0)),"N","J"))</f>
        <v>N</v>
      </c>
      <c r="CR40" s="24" t="str">
        <f>IF(COUNTIF($CI40:CQ40,"J")&gt;0,"N",IF(ISERROR(VLOOKUP($BD40,GEWASCODE_GLMC8!O:O,1,0)),"N","J"))</f>
        <v>N</v>
      </c>
      <c r="CS40" s="24" t="str">
        <f>IF(COUNTIF($CI40:CR40,"J")&gt;0,"N",IF(ISERROR(VLOOKUP($BD40,GEWASCODE_GLMC8!P:P,1,0)),"N","J"))</f>
        <v>N</v>
      </c>
      <c r="CT40" s="24" t="str">
        <f>IF(COUNTIF($CI40:CS40,"J")&gt;0,"N",IF(ISERROR(VLOOKUP($BD40,GEWASCODE_GLMC8!Q:Q,1,0)),"N","J"))</f>
        <v>N</v>
      </c>
      <c r="CU40" s="24" t="str">
        <f>IF(COUNTIF($CI40:CT40,"J")&gt;0,"N",IF(ISERROR(VLOOKUP($BD40,GEWASCODE_GLMC8!R:R,1,0)),"N","J"))</f>
        <v>N</v>
      </c>
      <c r="CV40" s="24" t="str">
        <f>IF(COUNTIF($CI40:CU40,"J")&gt;0,"N",IF(ISERROR(VLOOKUP($BD40,GEWASCODE_GLMC8!S:S,1,0)),"N","J"))</f>
        <v>N</v>
      </c>
      <c r="CW40" s="24" t="str">
        <f>IF(COUNTIF($CI40:CV40,"J")&gt;0,"N",IF(ISERROR(VLOOKUP($BD40,GEWASCODE_GLMC8!T:T,1,0)),"N","J"))</f>
        <v>N</v>
      </c>
      <c r="CX40" s="24" t="str">
        <f>IF(COUNTIF($CI40:CW40,"J")&gt;0,"N",IF(ISERROR(VLOOKUP($BD40,GEWASCODE_GLMC8!U:U,1,0)),"N","J"))</f>
        <v>N</v>
      </c>
      <c r="CY40" s="24" t="str">
        <f>IF(COUNTIF($CI40:CX40,"J")&gt;0,"N",IF(ISERROR(VLOOKUP($BD40,GEWASCODE_GLMC8!V:V,1,0)),"N","J"))</f>
        <v>N</v>
      </c>
      <c r="CZ40" s="24" t="str">
        <f>IF(COUNTIF($CI40:CY40,"J")&gt;0,"N",IF(ISERROR(VLOOKUP($BD40,GEWASCODE_GLMC8!W:W,1,0)),"N","J"))</f>
        <v>N</v>
      </c>
      <c r="DA40" s="24" t="str">
        <f>IF(COUNTIF($CI40:CZ40,"J")&gt;0,"N",IF(ISERROR(VLOOKUP($BD40,GEWASCODE_GLMC8!X:X,1,0)),"N","J"))</f>
        <v>N</v>
      </c>
      <c r="DB40" s="24" t="str">
        <f>IF(COUNTIF($CI40:DA40,"J")&gt;0,"N",IF(ISERROR(VLOOKUP($BD40,GEWASCODE_GLMC8!Y:Y,1,0)),"N","J"))</f>
        <v>N</v>
      </c>
      <c r="DC40" s="24" t="str">
        <f>IF(COUNTIF($CI40:DB40,"J")&gt;0,"N",IF(ISERROR(VLOOKUP($BD40,GEWASCODE_GLMC8!Z:Z,1,0)),"N","J"))</f>
        <v>N</v>
      </c>
      <c r="DD40" s="24" t="str">
        <f t="shared" si="98"/>
        <v>N</v>
      </c>
      <c r="DE40" s="3" t="str">
        <f t="shared" si="1"/>
        <v>N</v>
      </c>
      <c r="DF40" s="3" t="str">
        <f t="shared" si="2"/>
        <v>N</v>
      </c>
      <c r="DG40" s="3" t="str">
        <f t="shared" si="99"/>
        <v>N</v>
      </c>
      <c r="DH40" s="3" t="str">
        <f t="shared" si="100"/>
        <v>N</v>
      </c>
      <c r="DI40" s="3" t="str">
        <f t="shared" si="3"/>
        <v>N</v>
      </c>
      <c r="DJ40" s="3" t="str">
        <f t="shared" si="4"/>
        <v>N</v>
      </c>
      <c r="DK40" s="3">
        <f>0</f>
        <v>0</v>
      </c>
      <c r="DL40" s="3" t="str">
        <f t="shared" si="5"/>
        <v>N</v>
      </c>
      <c r="DM40" s="3" t="str">
        <f t="shared" si="6"/>
        <v>N</v>
      </c>
      <c r="DN40" t="str">
        <f>IF(AND($A40="J",COUNTIFS(activiteiten_perceel,percelen!$AZ40,activiteiten_maatregel_nr,percelen!DN$4,activiteiten_activiteit_voldoet_aan_voorwaarden,"J")&gt;0),DN$4,"")</f>
        <v/>
      </c>
      <c r="DO40" t="str">
        <f>IF(AND($A40="J",COUNTIFS(activiteiten_perceel,percelen!$AZ40,activiteiten_maatregel_nr,percelen!DO$4,activiteiten_activiteit_voldoet_aan_voorwaarden,"J")&gt;0),DO$4,"")</f>
        <v/>
      </c>
      <c r="DP40" t="str">
        <f>IF(AND($A40="J",COUNTIFS(activiteiten_perceel,percelen!$AZ40,activiteiten_maatregel_nr,percelen!DP$4,activiteiten_activiteit_voldoet_aan_voorwaarden,"J")&gt;0),DP$4,"")</f>
        <v/>
      </c>
      <c r="DQ40" t="str">
        <f>IF(AND($A40="J",COUNTIFS(activiteiten_perceel,percelen!$AZ40,activiteiten_maatregel_nr,percelen!DQ$4,activiteiten_activiteit_voldoet_aan_voorwaarden,"J")&gt;0),DQ$4,"")</f>
        <v/>
      </c>
      <c r="DR40" t="str">
        <f>IF(AND($A40="J",COUNTIFS(activiteiten_perceel,percelen!$AZ40,activiteiten_maatregel_nr,percelen!DR$4,activiteiten_activiteit_voldoet_aan_voorwaarden,"J")&gt;0),DR$4,"")</f>
        <v/>
      </c>
      <c r="DS40" t="str">
        <f>IF(AND($A40="J",COUNTIFS(activiteiten_perceel,percelen!$AZ40,activiteiten_maatregel_nr,percelen!DS$4,activiteiten_activiteit_voldoet_aan_voorwaarden,"J")&gt;0),DS$4,"")</f>
        <v/>
      </c>
      <c r="DT40" t="str">
        <f>IF(AND($A40="J",COUNTIFS(activiteiten_perceel,percelen!$AZ40,activiteiten_maatregel_nr,percelen!DT$4,activiteiten_activiteit_voldoet_aan_voorwaarden,"J")&gt;0),DT$4,"")</f>
        <v/>
      </c>
      <c r="DU40" t="str">
        <f>IF(AND($A40="J",COUNTIFS(activiteiten_perceel,percelen!$AZ40,activiteiten_maatregel_nr,percelen!DU$4,activiteiten_activiteit_voldoet_aan_voorwaarden,"J")&gt;0),DU$4,"")</f>
        <v/>
      </c>
      <c r="DV40" t="str">
        <f>IF(AND($A40="J",COUNTIFS(activiteiten_perceel,percelen!$AZ40,activiteiten_maatregel_nr,percelen!DV$4,activiteiten_activiteit_voldoet_aan_voorwaarden,"J")&gt;0),DV$4,"")</f>
        <v/>
      </c>
      <c r="DW40" t="str">
        <f>IF(AND($A40="J",COUNTIFS(activiteiten_perceel,percelen!$AZ40,activiteiten_maatregel_nr,percelen!DW$4,activiteiten_activiteit_voldoet_aan_voorwaarden,"J")&gt;0),DW$4,"")</f>
        <v/>
      </c>
      <c r="DX40" t="str">
        <f>IF(AND($A40="J",COUNTIFS(activiteiten_perceel,percelen!$AZ40,activiteiten_maatregel_nr,percelen!DX$4,activiteiten_activiteit_voldoet_aan_voorwaarden,"J")&gt;0),DX$4,"")</f>
        <v/>
      </c>
      <c r="DY40" t="str">
        <f>IF(AND($A40="J",COUNTIFS(activiteiten_perceel,percelen!$AZ40,activiteiten_maatregel_nr,percelen!DY$4,activiteiten_activiteit_voldoet_aan_voorwaarden,"J")&gt;0),DY$4,"")</f>
        <v/>
      </c>
      <c r="DZ40" t="str">
        <f>IF(AND($A40="J",COUNTIFS(activiteiten_perceel,percelen!$AZ40,activiteiten_maatregel_nr,percelen!DZ$4,activiteiten_activiteit_voldoet_aan_voorwaarden,"J")&gt;0),DZ$4,"")</f>
        <v/>
      </c>
      <c r="EA40" t="str">
        <f>IF(AND($A40="J",COUNTIFS(activiteiten_perceel,percelen!$AZ40,activiteiten_maatregel_nr,percelen!EA$4,activiteiten_activiteit_voldoet_aan_voorwaarden,"J")&gt;0),EA$4,"")</f>
        <v/>
      </c>
      <c r="EB40" t="str">
        <f>IF(AND($A40="J",COUNTIFS(activiteiten_perceel,percelen!$AZ40,activiteiten_maatregel_nr,percelen!EB$4,activiteiten_activiteit_voldoet_aan_voorwaarden,"J")&gt;0),EB$4,"")</f>
        <v/>
      </c>
      <c r="EC40" t="str">
        <f>IF(AND($A40="J",COUNTIFS(activiteiten_perceel,percelen!$AZ40,activiteiten_maatregel_nr,percelen!EC$4,activiteiten_activiteit_voldoet_aan_voorwaarden,"J")&gt;0),EC$4,"")</f>
        <v/>
      </c>
      <c r="ED40" t="str">
        <f>IF(AND($A40="J",COUNTIFS(activiteiten_perceel,percelen!$AZ40,activiteiten_maatregel_nr,percelen!ED$4,activiteiten_activiteit_voldoet_aan_voorwaarden,"J")&gt;0),ED$4,"")</f>
        <v/>
      </c>
      <c r="EE40" t="str">
        <f>IF(AND($A40="J",COUNTIFS(activiteiten_perceel,percelen!$AZ40,activiteiten_maatregel_nr,percelen!EE$4,activiteiten_activiteit_voldoet_aan_voorwaarden,"J")&gt;0),EE$4,"")</f>
        <v/>
      </c>
      <c r="EF40" t="str">
        <f>IF(AND($A40="J",COUNTIFS(activiteiten_perceel,percelen!$AZ40,activiteiten_maatregel_nr,percelen!EF$4,activiteiten_activiteit_voldoet_aan_voorwaarden,"J")&gt;0),EF$4,"")</f>
        <v/>
      </c>
      <c r="EG40" t="str">
        <f>IF(AND($A40="J",COUNTIFS(activiteiten_perceel,percelen!$AZ40,activiteiten_maatregel_nr,percelen!EG$4,activiteiten_activiteit_voldoet_aan_voorwaarden,"J")&gt;0),EG$4,"")</f>
        <v/>
      </c>
      <c r="EH40" t="str">
        <f>IF(AND($A40="J",COUNTIFS(activiteiten_perceel,percelen!$AZ40,activiteiten_maatregel_nr,percelen!EH$4,activiteiten_activiteit_voldoet_aan_voorwaarden,"J")&gt;0),EH$4,"")</f>
        <v/>
      </c>
      <c r="EI40" t="str">
        <f>IF(AND($A40="J",COUNTIFS(activiteiten_perceel,percelen!$AZ40,activiteiten_maatregel_nr,percelen!EI$4,activiteiten_activiteit_voldoet_aan_voorwaarden,"J")&gt;0),EI$4,"")</f>
        <v/>
      </c>
      <c r="EJ40">
        <f t="shared" si="101"/>
        <v>0</v>
      </c>
      <c r="EK40" t="str">
        <f t="shared" si="102"/>
        <v/>
      </c>
      <c r="EL40" t="str">
        <f t="shared" si="7"/>
        <v/>
      </c>
      <c r="EM40" t="str">
        <f t="shared" si="8"/>
        <v/>
      </c>
      <c r="EN40" t="str">
        <f t="shared" si="9"/>
        <v/>
      </c>
      <c r="EO40" t="str">
        <f t="shared" si="10"/>
        <v/>
      </c>
      <c r="EP40" t="str">
        <f t="shared" si="11"/>
        <v/>
      </c>
      <c r="EQ40" t="str">
        <f t="shared" si="12"/>
        <v/>
      </c>
      <c r="ER40" t="str">
        <f t="shared" si="13"/>
        <v/>
      </c>
      <c r="ES40" t="str">
        <f t="shared" si="14"/>
        <v/>
      </c>
      <c r="ET40" t="str">
        <f t="shared" si="15"/>
        <v/>
      </c>
      <c r="EU40" t="str">
        <f t="shared" si="16"/>
        <v/>
      </c>
      <c r="EV40" t="str">
        <f t="shared" si="17"/>
        <v/>
      </c>
      <c r="EW40" t="str">
        <f t="shared" si="103"/>
        <v>nvt</v>
      </c>
      <c r="EX40" t="str">
        <f t="shared" si="104"/>
        <v>nvt</v>
      </c>
      <c r="EY40" t="str">
        <f t="shared" si="105"/>
        <v>nvt</v>
      </c>
      <c r="EZ40" t="str">
        <f t="shared" si="106"/>
        <v>nvt</v>
      </c>
      <c r="FA40" t="str">
        <f t="shared" si="107"/>
        <v>nvt</v>
      </c>
      <c r="FB40" t="str">
        <f t="shared" si="108"/>
        <v>nvt</v>
      </c>
      <c r="FC40" t="str">
        <f t="shared" si="109"/>
        <v>nvt</v>
      </c>
      <c r="FD40" t="str">
        <f t="shared" si="110"/>
        <v>nvt</v>
      </c>
      <c r="FE40" t="str">
        <f>IF($EJ40=2,VLOOKUP(FD40,STAPELING!A:D,FE$1,0),"nvt")</f>
        <v>nvt</v>
      </c>
      <c r="FF40" t="str">
        <f t="shared" si="111"/>
        <v>nvt</v>
      </c>
      <c r="FG40" t="str">
        <f t="shared" si="112"/>
        <v>nvt</v>
      </c>
      <c r="FH40" t="str">
        <f t="shared" si="113"/>
        <v>nvt</v>
      </c>
      <c r="FI40" t="str">
        <f t="shared" si="114"/>
        <v>nvt</v>
      </c>
      <c r="FJ40" t="str">
        <f t="shared" si="115"/>
        <v>nvt</v>
      </c>
      <c r="FK40" t="str">
        <f t="shared" si="116"/>
        <v>nvt</v>
      </c>
      <c r="FL40" t="str">
        <f t="shared" si="117"/>
        <v>nvt</v>
      </c>
      <c r="FM40" t="str">
        <f t="shared" si="118"/>
        <v/>
      </c>
      <c r="FN40" t="str">
        <f>IF(ISERROR(VLOOKUP(FM40,STAPELING!I:AO,FN$1,0)),"N",VLOOKUP(FM40,STAPELING!I:AO,FN$1,0))</f>
        <v>J</v>
      </c>
      <c r="FO40" t="str">
        <f t="shared" si="119"/>
        <v>nvt</v>
      </c>
      <c r="FP40" t="str">
        <f t="shared" si="19"/>
        <v>nvt</v>
      </c>
      <c r="FQ40" t="str">
        <f t="shared" si="20"/>
        <v>nvt</v>
      </c>
      <c r="FR40" t="str">
        <f t="shared" si="21"/>
        <v>nvt</v>
      </c>
      <c r="FS40" t="str">
        <f t="shared" si="22"/>
        <v>nvt</v>
      </c>
      <c r="FT40" t="str">
        <f t="shared" si="23"/>
        <v>nvt</v>
      </c>
      <c r="FU40" t="str">
        <f t="shared" si="24"/>
        <v>nvt</v>
      </c>
      <c r="FV40" t="str">
        <f t="shared" si="25"/>
        <v>nvt</v>
      </c>
      <c r="FW40" t="str">
        <f t="shared" si="26"/>
        <v>nvt</v>
      </c>
      <c r="FX40" t="str">
        <f t="shared" si="27"/>
        <v>nvt</v>
      </c>
      <c r="FY40" t="str">
        <f t="shared" si="28"/>
        <v>nvt</v>
      </c>
      <c r="FZ40" t="str">
        <f t="shared" si="29"/>
        <v>nvt</v>
      </c>
      <c r="GA40" t="str">
        <f t="shared" si="30"/>
        <v>nvt</v>
      </c>
      <c r="GB40" t="str">
        <f>IF($EJ40&gt;2,IF(FO40="","zwart",VLOOKUP(FO40,STAPELING!J:AA,GB$1,0)),"nvt")</f>
        <v>nvt</v>
      </c>
      <c r="GC40" t="str">
        <f t="shared" si="120"/>
        <v>nvt</v>
      </c>
      <c r="GD40" t="str">
        <f t="shared" si="121"/>
        <v>nvt</v>
      </c>
      <c r="GE40" t="str">
        <f t="shared" si="122"/>
        <v>nvt</v>
      </c>
      <c r="GF40" t="str">
        <f t="shared" si="123"/>
        <v>nvt</v>
      </c>
      <c r="GG40" t="str">
        <f t="shared" si="124"/>
        <v>nvt</v>
      </c>
      <c r="GH40" t="str">
        <f t="shared" si="125"/>
        <v>nvt</v>
      </c>
      <c r="GI40" t="str">
        <f t="shared" si="126"/>
        <v>nvt</v>
      </c>
      <c r="GJ40" t="str">
        <f t="shared" si="127"/>
        <v>nvt</v>
      </c>
      <c r="GK40" t="str">
        <f t="shared" si="37"/>
        <v>nvt</v>
      </c>
      <c r="GL40" t="str">
        <f t="shared" si="38"/>
        <v>nvt</v>
      </c>
      <c r="GM40" t="str">
        <f t="shared" si="39"/>
        <v>nvt</v>
      </c>
      <c r="GN40" t="str">
        <f t="shared" si="40"/>
        <v>nvt</v>
      </c>
      <c r="GO40" t="str">
        <f t="shared" si="41"/>
        <v>nvt</v>
      </c>
      <c r="GP40" t="str">
        <f t="shared" si="42"/>
        <v>nvt</v>
      </c>
      <c r="GQ40" t="str">
        <f t="shared" si="43"/>
        <v>nvt</v>
      </c>
      <c r="GR40" t="str">
        <f t="shared" si="44"/>
        <v>nvt</v>
      </c>
      <c r="GS40" t="str">
        <f t="shared" si="45"/>
        <v>nvt</v>
      </c>
      <c r="GT40" t="str">
        <f t="shared" si="46"/>
        <v>nvt</v>
      </c>
      <c r="GU40" t="str">
        <f t="shared" si="47"/>
        <v>nvt</v>
      </c>
      <c r="GV40" t="str">
        <f t="shared" si="48"/>
        <v>nvt</v>
      </c>
      <c r="GW40" t="str">
        <f>IF($EJ40&gt;2,IF(GJ40="","zwart",VLOOKUP(GJ40,STAPELING!AB:AJ,GW$1,0)),"nvt")</f>
        <v>nvt</v>
      </c>
      <c r="GX40" t="str">
        <f t="shared" si="128"/>
        <v>nvt</v>
      </c>
      <c r="GY40" t="str">
        <f t="shared" si="129"/>
        <v>nvt</v>
      </c>
      <c r="GZ40" t="str">
        <f t="shared" si="130"/>
        <v>nvt</v>
      </c>
      <c r="HA40" t="str">
        <f t="shared" si="131"/>
        <v>nvt</v>
      </c>
      <c r="HB40" t="str">
        <f t="shared" si="132"/>
        <v>nvt</v>
      </c>
      <c r="HC40" t="str">
        <f t="shared" si="133"/>
        <v>nvt</v>
      </c>
      <c r="HD40" t="str">
        <f t="shared" si="134"/>
        <v>nvt</v>
      </c>
      <c r="HE40" t="str">
        <f t="shared" si="135"/>
        <v>nvt</v>
      </c>
      <c r="HF40" t="str">
        <f t="shared" si="136"/>
        <v>nvt</v>
      </c>
      <c r="HG40" t="str">
        <f t="shared" si="137"/>
        <v>nvt</v>
      </c>
      <c r="HH40" t="str">
        <f t="shared" si="138"/>
        <v>nvt</v>
      </c>
      <c r="HI40" t="str">
        <f t="shared" si="139"/>
        <v>nvt</v>
      </c>
      <c r="HJ40" t="str">
        <f t="shared" si="140"/>
        <v>nvt</v>
      </c>
      <c r="HK40" t="str">
        <f t="shared" si="141"/>
        <v>nvt</v>
      </c>
      <c r="HL40" t="str">
        <f t="shared" si="142"/>
        <v>nvt</v>
      </c>
      <c r="HM40" t="str">
        <f t="shared" si="60"/>
        <v>nvt</v>
      </c>
      <c r="HN40" t="str">
        <f t="shared" si="61"/>
        <v>nvt</v>
      </c>
      <c r="HO40" t="str">
        <f t="shared" si="62"/>
        <v>nvt</v>
      </c>
      <c r="HP40" t="str">
        <f t="shared" si="63"/>
        <v>nvt</v>
      </c>
      <c r="HQ40" t="str">
        <f t="shared" si="64"/>
        <v>nvt</v>
      </c>
      <c r="HR40" t="str">
        <f t="shared" si="65"/>
        <v>nvt</v>
      </c>
      <c r="HS40" t="str">
        <f t="shared" si="66"/>
        <v>nvt</v>
      </c>
      <c r="HT40" t="str">
        <f t="shared" si="67"/>
        <v>nvt</v>
      </c>
      <c r="HU40" t="str">
        <f t="shared" si="68"/>
        <v>nvt</v>
      </c>
      <c r="HV40" t="str">
        <f t="shared" si="69"/>
        <v>nvt</v>
      </c>
      <c r="HW40" t="str">
        <f t="shared" si="70"/>
        <v>nvt</v>
      </c>
      <c r="HX40" t="str">
        <f t="shared" si="71"/>
        <v>nvt</v>
      </c>
      <c r="HY40" t="str">
        <f>IF($EJ40&gt;2,IF(HL40="","zwart",VLOOKUP(HL40,STAPELING!AK:AN,HY$1,0)),"nvt")</f>
        <v>nvt</v>
      </c>
      <c r="HZ40" t="str">
        <f t="shared" si="143"/>
        <v>nvt</v>
      </c>
      <c r="IA40" t="str">
        <f t="shared" si="144"/>
        <v>nvt</v>
      </c>
      <c r="IB40" t="str">
        <f t="shared" si="145"/>
        <v>nvt</v>
      </c>
      <c r="IC40" t="str">
        <f t="shared" si="146"/>
        <v>nvt</v>
      </c>
      <c r="ID40" t="str">
        <f t="shared" si="147"/>
        <v>nvt</v>
      </c>
      <c r="IE40" t="str">
        <f t="shared" si="148"/>
        <v>nvt</v>
      </c>
      <c r="IF40" t="str">
        <f t="shared" si="149"/>
        <v>nvt</v>
      </c>
      <c r="IG40">
        <f t="shared" si="150"/>
        <v>0</v>
      </c>
      <c r="IH40">
        <f t="shared" si="151"/>
        <v>0</v>
      </c>
      <c r="II40">
        <f t="shared" si="152"/>
        <v>0</v>
      </c>
      <c r="IJ40">
        <f t="shared" si="153"/>
        <v>0</v>
      </c>
      <c r="IK40">
        <f t="shared" si="154"/>
        <v>0</v>
      </c>
      <c r="IL40">
        <f t="shared" si="155"/>
        <v>0</v>
      </c>
      <c r="IM40">
        <f t="shared" si="156"/>
        <v>0</v>
      </c>
      <c r="IN40">
        <f t="shared" si="157"/>
        <v>0</v>
      </c>
      <c r="IO40">
        <f t="shared" si="158"/>
        <v>0</v>
      </c>
      <c r="IP40">
        <f t="shared" si="159"/>
        <v>0</v>
      </c>
      <c r="IQ40">
        <f t="shared" si="160"/>
        <v>0</v>
      </c>
      <c r="IR40">
        <f t="shared" si="161"/>
        <v>0</v>
      </c>
      <c r="IS40">
        <f t="shared" si="162"/>
        <v>0</v>
      </c>
      <c r="IT40">
        <f t="shared" si="163"/>
        <v>0</v>
      </c>
      <c r="IU40" t="str">
        <f t="shared" si="164"/>
        <v>N</v>
      </c>
      <c r="IV40" t="str">
        <f t="shared" si="84"/>
        <v>N</v>
      </c>
      <c r="IW40" t="str">
        <f t="shared" si="165"/>
        <v>N</v>
      </c>
    </row>
    <row r="41" spans="1:257" x14ac:dyDescent="0.25">
      <c r="A41" t="str">
        <f>IF(ISERROR(VLOOKUP(E41,E$4:E40,1,0)),"J","N")</f>
        <v>N</v>
      </c>
      <c r="B41" s="8"/>
      <c r="C41" s="8"/>
      <c r="D41" s="25"/>
      <c r="E41" s="25" t="str">
        <f>IF(Invoer!B70="","",Invoer!B70)</f>
        <v/>
      </c>
      <c r="F41" s="25"/>
      <c r="G41" s="25"/>
      <c r="H41" s="25" t="str">
        <f>IF(AND($E41&lt;&gt;"",$A41="J"),Invoer!D70,"")</f>
        <v/>
      </c>
      <c r="I41" s="25"/>
      <c r="J41" s="26"/>
      <c r="K41" s="26" t="str">
        <f>IF(AND($E41&lt;&gt;"",$A41="J"),Invoer!L70,"")</f>
        <v/>
      </c>
      <c r="L41" s="26"/>
      <c r="M41" s="25"/>
      <c r="N41" s="152"/>
      <c r="O41" s="153"/>
      <c r="P41" s="25"/>
      <c r="Q41" s="25"/>
      <c r="R41" s="153"/>
      <c r="S41" s="154"/>
      <c r="T41" s="152"/>
      <c r="U41" s="153"/>
      <c r="V41" s="153"/>
      <c r="W41" s="59" t="str">
        <f>IF(AND($E41&lt;&gt;"",$A41="J",Invoer!R70&lt;&gt;""),VLOOKUP(Invoer!R70,NORM!$F$26:$H$29,3,0),"")</f>
        <v/>
      </c>
      <c r="X41" s="59"/>
      <c r="Y41" s="25" t="str">
        <f t="shared" si="85"/>
        <v/>
      </c>
      <c r="Z41" s="25"/>
      <c r="AA41" s="26" t="str">
        <f t="shared" si="86"/>
        <v/>
      </c>
      <c r="AB41" s="26"/>
      <c r="AC41" s="153"/>
      <c r="AD41" s="153"/>
      <c r="AE41" s="153"/>
      <c r="AF41" s="153"/>
      <c r="AG41" s="153"/>
      <c r="AH41" s="25"/>
      <c r="AI41" s="153"/>
      <c r="AJ41" s="153"/>
      <c r="AK41" s="153"/>
      <c r="AL41" s="153"/>
      <c r="AM41" s="25" t="str">
        <f>IF(AND($E41&lt;&gt;"",$A41="J"),IF(Invoer!X70="Ja","J",IF(Invoer!X70="Nee","N","")),"")</f>
        <v/>
      </c>
      <c r="AN41" s="153"/>
      <c r="AO41" s="153"/>
      <c r="AP41" s="153" t="s">
        <v>311</v>
      </c>
      <c r="AQ41" s="153" t="s">
        <v>311</v>
      </c>
      <c r="AR41" s="153" t="s">
        <v>312</v>
      </c>
      <c r="AS41" s="153" t="s">
        <v>312</v>
      </c>
      <c r="AT41" s="1" t="str">
        <f>IF(AND($E41&lt;&gt;"",$A41="J",Invoer!O70&lt;&gt;""),VLOOKUP(Invoer!O70,NORM!$F$31:$H$38,3,0),"")</f>
        <v/>
      </c>
      <c r="AU41" s="1"/>
      <c r="AV41" s="1" t="str">
        <f>IF(AND($E41&lt;&gt;"",$A41="J"),Invoer!AH70,"")</f>
        <v/>
      </c>
      <c r="AW41" s="1"/>
      <c r="AX41" s="1" t="str">
        <f t="shared" si="87"/>
        <v/>
      </c>
      <c r="AY41" s="1"/>
      <c r="AZ41" s="3" t="str">
        <f t="shared" si="88"/>
        <v/>
      </c>
      <c r="BA41" s="3" t="str">
        <f t="shared" si="89"/>
        <v/>
      </c>
      <c r="BB41" s="3" t="str">
        <f t="shared" si="90"/>
        <v>N</v>
      </c>
      <c r="BC41" s="3" t="str">
        <f t="shared" si="91"/>
        <v>N</v>
      </c>
      <c r="BD41" s="3" t="str">
        <f t="shared" si="92"/>
        <v/>
      </c>
      <c r="BE41" s="3">
        <f t="shared" si="166"/>
        <v>0</v>
      </c>
      <c r="BF41" s="3" t="str">
        <f t="shared" si="93"/>
        <v/>
      </c>
      <c r="BG41" s="3" t="str">
        <f t="shared" si="94"/>
        <v/>
      </c>
      <c r="BH41" s="3" t="str">
        <f t="shared" si="95"/>
        <v>N</v>
      </c>
      <c r="BI41" s="24" t="str">
        <f t="shared" si="96"/>
        <v/>
      </c>
      <c r="BJ41" s="24" t="str">
        <f>IF(ISERROR(VLOOKUP($BD41,LOV_GWSGRP!A:A,1,0)),"N","J")</f>
        <v>N</v>
      </c>
      <c r="BK41" s="24" t="str">
        <f>IF(ISERROR(VLOOKUP($BD41,LOV_GWSGRP!D:D,1,0)),"N","J")</f>
        <v>N</v>
      </c>
      <c r="BL41" s="24" t="str">
        <f>IF(ISERROR(VLOOKUP($BD41,LOV_GWSGRP!G:G,1,0)),"N","J")</f>
        <v>N</v>
      </c>
      <c r="BM41" s="24" t="str">
        <f>IF(ISERROR(VLOOKUP($BD41,LOV_GWSGRP!M:M,1,0)),"N","J")</f>
        <v>N</v>
      </c>
      <c r="BN41" s="24" t="str">
        <f>IF(ISERROR(VLOOKUP($BD41,LOV_GWSGRP!P:P,1,0)),"N","J")</f>
        <v>N</v>
      </c>
      <c r="BO41" s="24" t="str">
        <f>IF(ISERROR(VLOOKUP($BD41,LOV_GWSGRP!S:S,1,0)),"N","J")</f>
        <v>N</v>
      </c>
      <c r="BP41" s="24" t="str">
        <f>IF(ISERROR(VLOOKUP($BD41,LOV_GWSGRP!V:V,1,0)),"N","J")</f>
        <v>N</v>
      </c>
      <c r="BQ41" s="24" t="str">
        <f>IF(ISERROR(VLOOKUP($BD41,LOV_GWSGRP!Y:Y,1,0)),"N","J")</f>
        <v>N</v>
      </c>
      <c r="BR41" s="24" t="str">
        <f>IF(ISERROR(VLOOKUP($BD41,LOV_GWSGRP!AB:AB,1,0)),"N","J")</f>
        <v>N</v>
      </c>
      <c r="BS41" s="24" t="str">
        <f>IF(ISERROR(VLOOKUP($BD41,LOV_GWSGRP!AE:AE,1,0)),"N","J")</f>
        <v>N</v>
      </c>
      <c r="BT41" s="24" t="str">
        <f>IF(ISERROR(VLOOKUP($BD41,LOV_GWSGRP!AH:AH,1,0)),"N","J")</f>
        <v>N</v>
      </c>
      <c r="BU41" s="24" t="str">
        <f>IF(ISERROR(VLOOKUP($BD41,LOV_GWSGRP!CJ:CJ,1,0)),"N","J")</f>
        <v>N</v>
      </c>
      <c r="BV41" s="24" t="str">
        <f>IF(ISERROR(VLOOKUP($BD41,LOV_GWSGRP!AN:AN,1,0)),"N","J")</f>
        <v>N</v>
      </c>
      <c r="BW41" s="24" t="str">
        <f>IF(ISERROR(VLOOKUP($BD41,LOV_GWSGRP!AQ:AQ,1,0)),"N","J")</f>
        <v>N</v>
      </c>
      <c r="BX41" s="24" t="str">
        <f>IF(ISERROR(VLOOKUP($BD41,LOV_GWSGRP!AT:AT,1,0)),"N","J")</f>
        <v>N</v>
      </c>
      <c r="BY41" s="24" t="str">
        <f>IF(ISERROR(VLOOKUP($BD41,LOV_GWSGRP!AW:AW,1,0)),"N","J")</f>
        <v>N</v>
      </c>
      <c r="BZ41" s="24" t="str">
        <f>IF(ISERROR(VLOOKUP($BD41,LOV_GWSGRP!AZ:AZ,1,0)),"N","J")</f>
        <v>N</v>
      </c>
      <c r="CA41" s="24" t="str">
        <f>IF(ISERROR(VLOOKUP($BD41,LOV_GWSGRP!BC:BC,1,0)),"N","J")</f>
        <v>N</v>
      </c>
      <c r="CB41" s="24" t="str">
        <f>IF(ISERROR(VLOOKUP($BD41,LOV_GWSGRP!BF:BF,1,0)),"N","J")</f>
        <v>N</v>
      </c>
      <c r="CC41" s="24" t="str">
        <f>IF(ISERROR(VLOOKUP($BD41,LOV_GWSGRP!BI:BI,1,0)),"N","J")</f>
        <v>N</v>
      </c>
      <c r="CD41" s="24" t="str">
        <f>IF(ISERROR(VLOOKUP($BD41,LOV_GWSGRP!J:J,1,0)),"N","J")</f>
        <v>N</v>
      </c>
      <c r="CE41" s="24" t="str">
        <f>IF(ISERROR(VLOOKUP($BD41,LOV_GWSGRP!BL:BL,1,0)),"N","J")</f>
        <v>N</v>
      </c>
      <c r="CF41" s="24"/>
      <c r="CG41" s="24" t="str">
        <f>IF(ISERROR(VLOOKUP($BD41,LOV_GWSGRP!BO:BO,1,0)),"N","J")</f>
        <v>N</v>
      </c>
      <c r="CH41" s="24" t="str">
        <f t="shared" si="97"/>
        <v>N</v>
      </c>
      <c r="CI41" s="24" t="str">
        <f>IF(ISERROR(VLOOKUP($BD41,GEWASCODE_GLMC8!F:F,1,0)),"N","J")</f>
        <v>N</v>
      </c>
      <c r="CJ41" s="24" t="str">
        <f>IF(COUNTIF($CI41:CI41,"J")&gt;0,"N",IF(ISERROR(VLOOKUP($BD41,GEWASCODE_GLMC8!G:G,1,0)),"N","J"))</f>
        <v>N</v>
      </c>
      <c r="CK41" s="24" t="str">
        <f>IF(COUNTIF($CI41:CJ41,"J")&gt;0,"N",IF(ISERROR(VLOOKUP($BD41,GEWASCODE_GLMC8!H:H,1,0)),"N","J"))</f>
        <v>N</v>
      </c>
      <c r="CL41" s="24" t="str">
        <f>IF(COUNTIF($CI41:CK41,"J")&gt;0,"N",IF(ISERROR(VLOOKUP($BD41,GEWASCODE_GLMC8!I:I,1,0)),"N","J"))</f>
        <v>N</v>
      </c>
      <c r="CM41" s="24" t="str">
        <f>IF(COUNTIF($CI41:CL41,"J")&gt;0,"N",IF(ISERROR(VLOOKUP($BD41,GEWASCODE_GLMC8!J:J,1,0)),"N","J"))</f>
        <v>N</v>
      </c>
      <c r="CN41" s="24" t="str">
        <f>IF(COUNTIF($CI41:CM41,"J")&gt;0,"N",IF(ISERROR(VLOOKUP($BD41,GEWASCODE_GLMC8!K:K,1,0)),"N","J"))</f>
        <v>N</v>
      </c>
      <c r="CO41" s="24" t="str">
        <f>IF(COUNTIF($CI41:CN41,"J")&gt;0,"N",IF(ISERROR(VLOOKUP($BD41,GEWASCODE_GLMC8!L:L,1,0)),"N","J"))</f>
        <v>N</v>
      </c>
      <c r="CP41" s="24" t="str">
        <f>IF(COUNTIF($CI41:CO41,"J")&gt;0,"N",IF(ISERROR(VLOOKUP($BD41,GEWASCODE_GLMC8!M:M,1,0)),"N","J"))</f>
        <v>N</v>
      </c>
      <c r="CQ41" s="24" t="str">
        <f>IF(COUNTIF($CI41:CP41,"J")&gt;0,"N",IF(ISERROR(VLOOKUP($BD41,GEWASCODE_GLMC8!N:N,1,0)),"N","J"))</f>
        <v>N</v>
      </c>
      <c r="CR41" s="24" t="str">
        <f>IF(COUNTIF($CI41:CQ41,"J")&gt;0,"N",IF(ISERROR(VLOOKUP($BD41,GEWASCODE_GLMC8!O:O,1,0)),"N","J"))</f>
        <v>N</v>
      </c>
      <c r="CS41" s="24" t="str">
        <f>IF(COUNTIF($CI41:CR41,"J")&gt;0,"N",IF(ISERROR(VLOOKUP($BD41,GEWASCODE_GLMC8!P:P,1,0)),"N","J"))</f>
        <v>N</v>
      </c>
      <c r="CT41" s="24" t="str">
        <f>IF(COUNTIF($CI41:CS41,"J")&gt;0,"N",IF(ISERROR(VLOOKUP($BD41,GEWASCODE_GLMC8!Q:Q,1,0)),"N","J"))</f>
        <v>N</v>
      </c>
      <c r="CU41" s="24" t="str">
        <f>IF(COUNTIF($CI41:CT41,"J")&gt;0,"N",IF(ISERROR(VLOOKUP($BD41,GEWASCODE_GLMC8!R:R,1,0)),"N","J"))</f>
        <v>N</v>
      </c>
      <c r="CV41" s="24" t="str">
        <f>IF(COUNTIF($CI41:CU41,"J")&gt;0,"N",IF(ISERROR(VLOOKUP($BD41,GEWASCODE_GLMC8!S:S,1,0)),"N","J"))</f>
        <v>N</v>
      </c>
      <c r="CW41" s="24" t="str">
        <f>IF(COUNTIF($CI41:CV41,"J")&gt;0,"N",IF(ISERROR(VLOOKUP($BD41,GEWASCODE_GLMC8!T:T,1,0)),"N","J"))</f>
        <v>N</v>
      </c>
      <c r="CX41" s="24" t="str">
        <f>IF(COUNTIF($CI41:CW41,"J")&gt;0,"N",IF(ISERROR(VLOOKUP($BD41,GEWASCODE_GLMC8!U:U,1,0)),"N","J"))</f>
        <v>N</v>
      </c>
      <c r="CY41" s="24" t="str">
        <f>IF(COUNTIF($CI41:CX41,"J")&gt;0,"N",IF(ISERROR(VLOOKUP($BD41,GEWASCODE_GLMC8!V:V,1,0)),"N","J"))</f>
        <v>N</v>
      </c>
      <c r="CZ41" s="24" t="str">
        <f>IF(COUNTIF($CI41:CY41,"J")&gt;0,"N",IF(ISERROR(VLOOKUP($BD41,GEWASCODE_GLMC8!W:W,1,0)),"N","J"))</f>
        <v>N</v>
      </c>
      <c r="DA41" s="24" t="str">
        <f>IF(COUNTIF($CI41:CZ41,"J")&gt;0,"N",IF(ISERROR(VLOOKUP($BD41,GEWASCODE_GLMC8!X:X,1,0)),"N","J"))</f>
        <v>N</v>
      </c>
      <c r="DB41" s="24" t="str">
        <f>IF(COUNTIF($CI41:DA41,"J")&gt;0,"N",IF(ISERROR(VLOOKUP($BD41,GEWASCODE_GLMC8!Y:Y,1,0)),"N","J"))</f>
        <v>N</v>
      </c>
      <c r="DC41" s="24" t="str">
        <f>IF(COUNTIF($CI41:DB41,"J")&gt;0,"N",IF(ISERROR(VLOOKUP($BD41,GEWASCODE_GLMC8!Z:Z,1,0)),"N","J"))</f>
        <v>N</v>
      </c>
      <c r="DD41" s="24" t="str">
        <f t="shared" si="98"/>
        <v>N</v>
      </c>
      <c r="DE41" s="3" t="str">
        <f t="shared" si="1"/>
        <v>N</v>
      </c>
      <c r="DF41" s="3" t="str">
        <f t="shared" si="2"/>
        <v>N</v>
      </c>
      <c r="DG41" s="3" t="str">
        <f t="shared" si="99"/>
        <v>N</v>
      </c>
      <c r="DH41" s="3" t="str">
        <f t="shared" si="100"/>
        <v>N</v>
      </c>
      <c r="DI41" s="3" t="str">
        <f t="shared" si="3"/>
        <v>N</v>
      </c>
      <c r="DJ41" s="3" t="str">
        <f t="shared" si="4"/>
        <v>N</v>
      </c>
      <c r="DK41" s="3">
        <f>0</f>
        <v>0</v>
      </c>
      <c r="DL41" s="3" t="str">
        <f t="shared" si="5"/>
        <v>N</v>
      </c>
      <c r="DM41" s="3" t="str">
        <f t="shared" si="6"/>
        <v>N</v>
      </c>
      <c r="DN41" t="str">
        <f>IF(AND($A41="J",COUNTIFS(activiteiten_perceel,percelen!$AZ41,activiteiten_maatregel_nr,percelen!DN$4,activiteiten_activiteit_voldoet_aan_voorwaarden,"J")&gt;0),DN$4,"")</f>
        <v/>
      </c>
      <c r="DO41" t="str">
        <f>IF(AND($A41="J",COUNTIFS(activiteiten_perceel,percelen!$AZ41,activiteiten_maatregel_nr,percelen!DO$4,activiteiten_activiteit_voldoet_aan_voorwaarden,"J")&gt;0),DO$4,"")</f>
        <v/>
      </c>
      <c r="DP41" t="str">
        <f>IF(AND($A41="J",COUNTIFS(activiteiten_perceel,percelen!$AZ41,activiteiten_maatregel_nr,percelen!DP$4,activiteiten_activiteit_voldoet_aan_voorwaarden,"J")&gt;0),DP$4,"")</f>
        <v/>
      </c>
      <c r="DQ41" t="str">
        <f>IF(AND($A41="J",COUNTIFS(activiteiten_perceel,percelen!$AZ41,activiteiten_maatregel_nr,percelen!DQ$4,activiteiten_activiteit_voldoet_aan_voorwaarden,"J")&gt;0),DQ$4,"")</f>
        <v/>
      </c>
      <c r="DR41" t="str">
        <f>IF(AND($A41="J",COUNTIFS(activiteiten_perceel,percelen!$AZ41,activiteiten_maatregel_nr,percelen!DR$4,activiteiten_activiteit_voldoet_aan_voorwaarden,"J")&gt;0),DR$4,"")</f>
        <v/>
      </c>
      <c r="DS41" t="str">
        <f>IF(AND($A41="J",COUNTIFS(activiteiten_perceel,percelen!$AZ41,activiteiten_maatregel_nr,percelen!DS$4,activiteiten_activiteit_voldoet_aan_voorwaarden,"J")&gt;0),DS$4,"")</f>
        <v/>
      </c>
      <c r="DT41" t="str">
        <f>IF(AND($A41="J",COUNTIFS(activiteiten_perceel,percelen!$AZ41,activiteiten_maatregel_nr,percelen!DT$4,activiteiten_activiteit_voldoet_aan_voorwaarden,"J")&gt;0),DT$4,"")</f>
        <v/>
      </c>
      <c r="DU41" t="str">
        <f>IF(AND($A41="J",COUNTIFS(activiteiten_perceel,percelen!$AZ41,activiteiten_maatregel_nr,percelen!DU$4,activiteiten_activiteit_voldoet_aan_voorwaarden,"J")&gt;0),DU$4,"")</f>
        <v/>
      </c>
      <c r="DV41" t="str">
        <f>IF(AND($A41="J",COUNTIFS(activiteiten_perceel,percelen!$AZ41,activiteiten_maatregel_nr,percelen!DV$4,activiteiten_activiteit_voldoet_aan_voorwaarden,"J")&gt;0),DV$4,"")</f>
        <v/>
      </c>
      <c r="DW41" t="str">
        <f>IF(AND($A41="J",COUNTIFS(activiteiten_perceel,percelen!$AZ41,activiteiten_maatregel_nr,percelen!DW$4,activiteiten_activiteit_voldoet_aan_voorwaarden,"J")&gt;0),DW$4,"")</f>
        <v/>
      </c>
      <c r="DX41" t="str">
        <f>IF(AND($A41="J",COUNTIFS(activiteiten_perceel,percelen!$AZ41,activiteiten_maatregel_nr,percelen!DX$4,activiteiten_activiteit_voldoet_aan_voorwaarden,"J")&gt;0),DX$4,"")</f>
        <v/>
      </c>
      <c r="DY41" t="str">
        <f>IF(AND($A41="J",COUNTIFS(activiteiten_perceel,percelen!$AZ41,activiteiten_maatregel_nr,percelen!DY$4,activiteiten_activiteit_voldoet_aan_voorwaarden,"J")&gt;0),DY$4,"")</f>
        <v/>
      </c>
      <c r="DZ41" t="str">
        <f>IF(AND($A41="J",COUNTIFS(activiteiten_perceel,percelen!$AZ41,activiteiten_maatregel_nr,percelen!DZ$4,activiteiten_activiteit_voldoet_aan_voorwaarden,"J")&gt;0),DZ$4,"")</f>
        <v/>
      </c>
      <c r="EA41" t="str">
        <f>IF(AND($A41="J",COUNTIFS(activiteiten_perceel,percelen!$AZ41,activiteiten_maatregel_nr,percelen!EA$4,activiteiten_activiteit_voldoet_aan_voorwaarden,"J")&gt;0),EA$4,"")</f>
        <v/>
      </c>
      <c r="EB41" t="str">
        <f>IF(AND($A41="J",COUNTIFS(activiteiten_perceel,percelen!$AZ41,activiteiten_maatregel_nr,percelen!EB$4,activiteiten_activiteit_voldoet_aan_voorwaarden,"J")&gt;0),EB$4,"")</f>
        <v/>
      </c>
      <c r="EC41" t="str">
        <f>IF(AND($A41="J",COUNTIFS(activiteiten_perceel,percelen!$AZ41,activiteiten_maatregel_nr,percelen!EC$4,activiteiten_activiteit_voldoet_aan_voorwaarden,"J")&gt;0),EC$4,"")</f>
        <v/>
      </c>
      <c r="ED41" t="str">
        <f>IF(AND($A41="J",COUNTIFS(activiteiten_perceel,percelen!$AZ41,activiteiten_maatregel_nr,percelen!ED$4,activiteiten_activiteit_voldoet_aan_voorwaarden,"J")&gt;0),ED$4,"")</f>
        <v/>
      </c>
      <c r="EE41" t="str">
        <f>IF(AND($A41="J",COUNTIFS(activiteiten_perceel,percelen!$AZ41,activiteiten_maatregel_nr,percelen!EE$4,activiteiten_activiteit_voldoet_aan_voorwaarden,"J")&gt;0),EE$4,"")</f>
        <v/>
      </c>
      <c r="EF41" t="str">
        <f>IF(AND($A41="J",COUNTIFS(activiteiten_perceel,percelen!$AZ41,activiteiten_maatregel_nr,percelen!EF$4,activiteiten_activiteit_voldoet_aan_voorwaarden,"J")&gt;0),EF$4,"")</f>
        <v/>
      </c>
      <c r="EG41" t="str">
        <f>IF(AND($A41="J",COUNTIFS(activiteiten_perceel,percelen!$AZ41,activiteiten_maatregel_nr,percelen!EG$4,activiteiten_activiteit_voldoet_aan_voorwaarden,"J")&gt;0),EG$4,"")</f>
        <v/>
      </c>
      <c r="EH41" t="str">
        <f>IF(AND($A41="J",COUNTIFS(activiteiten_perceel,percelen!$AZ41,activiteiten_maatregel_nr,percelen!EH$4,activiteiten_activiteit_voldoet_aan_voorwaarden,"J")&gt;0),EH$4,"")</f>
        <v/>
      </c>
      <c r="EI41" t="str">
        <f>IF(AND($A41="J",COUNTIFS(activiteiten_perceel,percelen!$AZ41,activiteiten_maatregel_nr,percelen!EI$4,activiteiten_activiteit_voldoet_aan_voorwaarden,"J")&gt;0),EI$4,"")</f>
        <v/>
      </c>
      <c r="EJ41">
        <f t="shared" si="101"/>
        <v>0</v>
      </c>
      <c r="EK41" t="str">
        <f t="shared" si="102"/>
        <v/>
      </c>
      <c r="EL41" t="str">
        <f t="shared" si="7"/>
        <v/>
      </c>
      <c r="EM41" t="str">
        <f t="shared" si="8"/>
        <v/>
      </c>
      <c r="EN41" t="str">
        <f t="shared" si="9"/>
        <v/>
      </c>
      <c r="EO41" t="str">
        <f t="shared" si="10"/>
        <v/>
      </c>
      <c r="EP41" t="str">
        <f t="shared" si="11"/>
        <v/>
      </c>
      <c r="EQ41" t="str">
        <f t="shared" si="12"/>
        <v/>
      </c>
      <c r="ER41" t="str">
        <f t="shared" si="13"/>
        <v/>
      </c>
      <c r="ES41" t="str">
        <f t="shared" si="14"/>
        <v/>
      </c>
      <c r="ET41" t="str">
        <f t="shared" si="15"/>
        <v/>
      </c>
      <c r="EU41" t="str">
        <f t="shared" si="16"/>
        <v/>
      </c>
      <c r="EV41" t="str">
        <f t="shared" si="17"/>
        <v/>
      </c>
      <c r="EW41" t="str">
        <f t="shared" si="103"/>
        <v>nvt</v>
      </c>
      <c r="EX41" t="str">
        <f t="shared" si="104"/>
        <v>nvt</v>
      </c>
      <c r="EY41" t="str">
        <f t="shared" si="105"/>
        <v>nvt</v>
      </c>
      <c r="EZ41" t="str">
        <f t="shared" si="106"/>
        <v>nvt</v>
      </c>
      <c r="FA41" t="str">
        <f t="shared" si="107"/>
        <v>nvt</v>
      </c>
      <c r="FB41" t="str">
        <f t="shared" si="108"/>
        <v>nvt</v>
      </c>
      <c r="FC41" t="str">
        <f t="shared" si="109"/>
        <v>nvt</v>
      </c>
      <c r="FD41" t="str">
        <f t="shared" si="110"/>
        <v>nvt</v>
      </c>
      <c r="FE41" t="str">
        <f>IF($EJ41=2,VLOOKUP(FD41,STAPELING!A:D,FE$1,0),"nvt")</f>
        <v>nvt</v>
      </c>
      <c r="FF41" t="str">
        <f t="shared" si="111"/>
        <v>nvt</v>
      </c>
      <c r="FG41" t="str">
        <f t="shared" si="112"/>
        <v>nvt</v>
      </c>
      <c r="FH41" t="str">
        <f t="shared" si="113"/>
        <v>nvt</v>
      </c>
      <c r="FI41" t="str">
        <f t="shared" si="114"/>
        <v>nvt</v>
      </c>
      <c r="FJ41" t="str">
        <f t="shared" si="115"/>
        <v>nvt</v>
      </c>
      <c r="FK41" t="str">
        <f t="shared" si="116"/>
        <v>nvt</v>
      </c>
      <c r="FL41" t="str">
        <f t="shared" si="117"/>
        <v>nvt</v>
      </c>
      <c r="FM41" t="str">
        <f t="shared" si="118"/>
        <v/>
      </c>
      <c r="FN41" t="str">
        <f>IF(ISERROR(VLOOKUP(FM41,STAPELING!I:AO,FN$1,0)),"N",VLOOKUP(FM41,STAPELING!I:AO,FN$1,0))</f>
        <v>J</v>
      </c>
      <c r="FO41" t="str">
        <f t="shared" si="119"/>
        <v>nvt</v>
      </c>
      <c r="FP41" t="str">
        <f t="shared" si="19"/>
        <v>nvt</v>
      </c>
      <c r="FQ41" t="str">
        <f t="shared" si="20"/>
        <v>nvt</v>
      </c>
      <c r="FR41" t="str">
        <f t="shared" si="21"/>
        <v>nvt</v>
      </c>
      <c r="FS41" t="str">
        <f t="shared" si="22"/>
        <v>nvt</v>
      </c>
      <c r="FT41" t="str">
        <f t="shared" si="23"/>
        <v>nvt</v>
      </c>
      <c r="FU41" t="str">
        <f t="shared" si="24"/>
        <v>nvt</v>
      </c>
      <c r="FV41" t="str">
        <f t="shared" si="25"/>
        <v>nvt</v>
      </c>
      <c r="FW41" t="str">
        <f t="shared" si="26"/>
        <v>nvt</v>
      </c>
      <c r="FX41" t="str">
        <f t="shared" si="27"/>
        <v>nvt</v>
      </c>
      <c r="FY41" t="str">
        <f t="shared" si="28"/>
        <v>nvt</v>
      </c>
      <c r="FZ41" t="str">
        <f t="shared" si="29"/>
        <v>nvt</v>
      </c>
      <c r="GA41" t="str">
        <f t="shared" si="30"/>
        <v>nvt</v>
      </c>
      <c r="GB41" t="str">
        <f>IF($EJ41&gt;2,IF(FO41="","zwart",VLOOKUP(FO41,STAPELING!J:AA,GB$1,0)),"nvt")</f>
        <v>nvt</v>
      </c>
      <c r="GC41" t="str">
        <f t="shared" si="120"/>
        <v>nvt</v>
      </c>
      <c r="GD41" t="str">
        <f t="shared" si="121"/>
        <v>nvt</v>
      </c>
      <c r="GE41" t="str">
        <f t="shared" si="122"/>
        <v>nvt</v>
      </c>
      <c r="GF41" t="str">
        <f t="shared" si="123"/>
        <v>nvt</v>
      </c>
      <c r="GG41" t="str">
        <f t="shared" si="124"/>
        <v>nvt</v>
      </c>
      <c r="GH41" t="str">
        <f t="shared" si="125"/>
        <v>nvt</v>
      </c>
      <c r="GI41" t="str">
        <f t="shared" si="126"/>
        <v>nvt</v>
      </c>
      <c r="GJ41" t="str">
        <f t="shared" si="127"/>
        <v>nvt</v>
      </c>
      <c r="GK41" t="str">
        <f t="shared" si="37"/>
        <v>nvt</v>
      </c>
      <c r="GL41" t="str">
        <f t="shared" si="38"/>
        <v>nvt</v>
      </c>
      <c r="GM41" t="str">
        <f t="shared" si="39"/>
        <v>nvt</v>
      </c>
      <c r="GN41" t="str">
        <f t="shared" si="40"/>
        <v>nvt</v>
      </c>
      <c r="GO41" t="str">
        <f t="shared" si="41"/>
        <v>nvt</v>
      </c>
      <c r="GP41" t="str">
        <f t="shared" si="42"/>
        <v>nvt</v>
      </c>
      <c r="GQ41" t="str">
        <f t="shared" si="43"/>
        <v>nvt</v>
      </c>
      <c r="GR41" t="str">
        <f t="shared" si="44"/>
        <v>nvt</v>
      </c>
      <c r="GS41" t="str">
        <f t="shared" si="45"/>
        <v>nvt</v>
      </c>
      <c r="GT41" t="str">
        <f t="shared" si="46"/>
        <v>nvt</v>
      </c>
      <c r="GU41" t="str">
        <f t="shared" si="47"/>
        <v>nvt</v>
      </c>
      <c r="GV41" t="str">
        <f t="shared" si="48"/>
        <v>nvt</v>
      </c>
      <c r="GW41" t="str">
        <f>IF($EJ41&gt;2,IF(GJ41="","zwart",VLOOKUP(GJ41,STAPELING!AB:AJ,GW$1,0)),"nvt")</f>
        <v>nvt</v>
      </c>
      <c r="GX41" t="str">
        <f t="shared" si="128"/>
        <v>nvt</v>
      </c>
      <c r="GY41" t="str">
        <f t="shared" si="129"/>
        <v>nvt</v>
      </c>
      <c r="GZ41" t="str">
        <f t="shared" si="130"/>
        <v>nvt</v>
      </c>
      <c r="HA41" t="str">
        <f t="shared" si="131"/>
        <v>nvt</v>
      </c>
      <c r="HB41" t="str">
        <f t="shared" si="132"/>
        <v>nvt</v>
      </c>
      <c r="HC41" t="str">
        <f t="shared" si="133"/>
        <v>nvt</v>
      </c>
      <c r="HD41" t="str">
        <f t="shared" si="134"/>
        <v>nvt</v>
      </c>
      <c r="HE41" t="str">
        <f t="shared" si="135"/>
        <v>nvt</v>
      </c>
      <c r="HF41" t="str">
        <f t="shared" si="136"/>
        <v>nvt</v>
      </c>
      <c r="HG41" t="str">
        <f t="shared" si="137"/>
        <v>nvt</v>
      </c>
      <c r="HH41" t="str">
        <f t="shared" si="138"/>
        <v>nvt</v>
      </c>
      <c r="HI41" t="str">
        <f t="shared" si="139"/>
        <v>nvt</v>
      </c>
      <c r="HJ41" t="str">
        <f t="shared" si="140"/>
        <v>nvt</v>
      </c>
      <c r="HK41" t="str">
        <f t="shared" si="141"/>
        <v>nvt</v>
      </c>
      <c r="HL41" t="str">
        <f t="shared" si="142"/>
        <v>nvt</v>
      </c>
      <c r="HM41" t="str">
        <f t="shared" si="60"/>
        <v>nvt</v>
      </c>
      <c r="HN41" t="str">
        <f t="shared" si="61"/>
        <v>nvt</v>
      </c>
      <c r="HO41" t="str">
        <f t="shared" si="62"/>
        <v>nvt</v>
      </c>
      <c r="HP41" t="str">
        <f t="shared" si="63"/>
        <v>nvt</v>
      </c>
      <c r="HQ41" t="str">
        <f t="shared" si="64"/>
        <v>nvt</v>
      </c>
      <c r="HR41" t="str">
        <f t="shared" si="65"/>
        <v>nvt</v>
      </c>
      <c r="HS41" t="str">
        <f t="shared" si="66"/>
        <v>nvt</v>
      </c>
      <c r="HT41" t="str">
        <f t="shared" si="67"/>
        <v>nvt</v>
      </c>
      <c r="HU41" t="str">
        <f t="shared" si="68"/>
        <v>nvt</v>
      </c>
      <c r="HV41" t="str">
        <f t="shared" si="69"/>
        <v>nvt</v>
      </c>
      <c r="HW41" t="str">
        <f t="shared" si="70"/>
        <v>nvt</v>
      </c>
      <c r="HX41" t="str">
        <f t="shared" si="71"/>
        <v>nvt</v>
      </c>
      <c r="HY41" t="str">
        <f>IF($EJ41&gt;2,IF(HL41="","zwart",VLOOKUP(HL41,STAPELING!AK:AN,HY$1,0)),"nvt")</f>
        <v>nvt</v>
      </c>
      <c r="HZ41" t="str">
        <f t="shared" si="143"/>
        <v>nvt</v>
      </c>
      <c r="IA41" t="str">
        <f t="shared" si="144"/>
        <v>nvt</v>
      </c>
      <c r="IB41" t="str">
        <f t="shared" si="145"/>
        <v>nvt</v>
      </c>
      <c r="IC41" t="str">
        <f t="shared" si="146"/>
        <v>nvt</v>
      </c>
      <c r="ID41" t="str">
        <f t="shared" si="147"/>
        <v>nvt</v>
      </c>
      <c r="IE41" t="str">
        <f t="shared" si="148"/>
        <v>nvt</v>
      </c>
      <c r="IF41" t="str">
        <f t="shared" si="149"/>
        <v>nvt</v>
      </c>
      <c r="IG41">
        <f t="shared" si="150"/>
        <v>0</v>
      </c>
      <c r="IH41">
        <f t="shared" si="151"/>
        <v>0</v>
      </c>
      <c r="II41">
        <f t="shared" si="152"/>
        <v>0</v>
      </c>
      <c r="IJ41">
        <f t="shared" si="153"/>
        <v>0</v>
      </c>
      <c r="IK41">
        <f t="shared" si="154"/>
        <v>0</v>
      </c>
      <c r="IL41">
        <f t="shared" si="155"/>
        <v>0</v>
      </c>
      <c r="IM41">
        <f t="shared" si="156"/>
        <v>0</v>
      </c>
      <c r="IN41">
        <f t="shared" si="157"/>
        <v>0</v>
      </c>
      <c r="IO41">
        <f t="shared" si="158"/>
        <v>0</v>
      </c>
      <c r="IP41">
        <f t="shared" si="159"/>
        <v>0</v>
      </c>
      <c r="IQ41">
        <f t="shared" si="160"/>
        <v>0</v>
      </c>
      <c r="IR41">
        <f t="shared" si="161"/>
        <v>0</v>
      </c>
      <c r="IS41">
        <f t="shared" si="162"/>
        <v>0</v>
      </c>
      <c r="IT41">
        <f t="shared" si="163"/>
        <v>0</v>
      </c>
      <c r="IU41" t="str">
        <f t="shared" si="164"/>
        <v>N</v>
      </c>
      <c r="IV41" t="str">
        <f t="shared" si="84"/>
        <v>N</v>
      </c>
      <c r="IW41" t="str">
        <f t="shared" si="165"/>
        <v>N</v>
      </c>
    </row>
    <row r="42" spans="1:257" x14ac:dyDescent="0.25">
      <c r="A42" t="str">
        <f>IF(ISERROR(VLOOKUP(E42,E$4:E41,1,0)),"J","N")</f>
        <v>N</v>
      </c>
      <c r="B42" s="8"/>
      <c r="C42" s="8"/>
      <c r="D42" s="25"/>
      <c r="E42" s="25" t="str">
        <f>IF(Invoer!B71="","",Invoer!B71)</f>
        <v/>
      </c>
      <c r="F42" s="25"/>
      <c r="G42" s="25"/>
      <c r="H42" s="25" t="str">
        <f>IF(AND($E42&lt;&gt;"",$A42="J"),Invoer!D71,"")</f>
        <v/>
      </c>
      <c r="I42" s="25"/>
      <c r="J42" s="26"/>
      <c r="K42" s="26" t="str">
        <f>IF(AND($E42&lt;&gt;"",$A42="J"),Invoer!L71,"")</f>
        <v/>
      </c>
      <c r="L42" s="26"/>
      <c r="M42" s="25"/>
      <c r="N42" s="152"/>
      <c r="O42" s="153"/>
      <c r="P42" s="25"/>
      <c r="Q42" s="25"/>
      <c r="R42" s="153"/>
      <c r="S42" s="154"/>
      <c r="T42" s="152"/>
      <c r="U42" s="153"/>
      <c r="V42" s="153"/>
      <c r="W42" s="59" t="str">
        <f>IF(AND($E42&lt;&gt;"",$A42="J",Invoer!R71&lt;&gt;""),VLOOKUP(Invoer!R71,NORM!$F$26:$H$29,3,0),"")</f>
        <v/>
      </c>
      <c r="X42" s="59"/>
      <c r="Y42" s="25" t="str">
        <f t="shared" si="85"/>
        <v/>
      </c>
      <c r="Z42" s="25"/>
      <c r="AA42" s="26" t="str">
        <f t="shared" si="86"/>
        <v/>
      </c>
      <c r="AB42" s="26"/>
      <c r="AC42" s="153"/>
      <c r="AD42" s="153"/>
      <c r="AE42" s="153"/>
      <c r="AF42" s="153"/>
      <c r="AG42" s="153"/>
      <c r="AH42" s="25"/>
      <c r="AI42" s="153"/>
      <c r="AJ42" s="153"/>
      <c r="AK42" s="153"/>
      <c r="AL42" s="153"/>
      <c r="AM42" s="25" t="str">
        <f>IF(AND($E42&lt;&gt;"",$A42="J"),IF(Invoer!X71="Ja","J",IF(Invoer!X71="Nee","N","")),"")</f>
        <v/>
      </c>
      <c r="AN42" s="153"/>
      <c r="AO42" s="153"/>
      <c r="AP42" s="153" t="s">
        <v>311</v>
      </c>
      <c r="AQ42" s="153" t="s">
        <v>311</v>
      </c>
      <c r="AR42" s="153" t="s">
        <v>312</v>
      </c>
      <c r="AS42" s="153" t="s">
        <v>312</v>
      </c>
      <c r="AT42" s="1" t="str">
        <f>IF(AND($E42&lt;&gt;"",$A42="J",Invoer!O71&lt;&gt;""),VLOOKUP(Invoer!O71,NORM!$F$31:$H$38,3,0),"")</f>
        <v/>
      </c>
      <c r="AU42" s="1"/>
      <c r="AV42" s="1" t="str">
        <f>IF(AND($E42&lt;&gt;"",$A42="J"),Invoer!AH71,"")</f>
        <v/>
      </c>
      <c r="AW42" s="1"/>
      <c r="AX42" s="1" t="str">
        <f t="shared" si="87"/>
        <v/>
      </c>
      <c r="AY42" s="1"/>
      <c r="AZ42" s="3" t="str">
        <f t="shared" si="88"/>
        <v/>
      </c>
      <c r="BA42" s="3" t="str">
        <f t="shared" si="89"/>
        <v/>
      </c>
      <c r="BB42" s="3" t="str">
        <f t="shared" si="90"/>
        <v>N</v>
      </c>
      <c r="BC42" s="3" t="str">
        <f t="shared" si="91"/>
        <v>N</v>
      </c>
      <c r="BD42" s="3" t="str">
        <f t="shared" si="92"/>
        <v/>
      </c>
      <c r="BE42" s="3">
        <f t="shared" si="166"/>
        <v>0</v>
      </c>
      <c r="BF42" s="3" t="str">
        <f t="shared" si="93"/>
        <v/>
      </c>
      <c r="BG42" s="3" t="str">
        <f t="shared" si="94"/>
        <v/>
      </c>
      <c r="BH42" s="3" t="str">
        <f t="shared" si="95"/>
        <v>N</v>
      </c>
      <c r="BI42" s="24" t="str">
        <f t="shared" si="96"/>
        <v/>
      </c>
      <c r="BJ42" s="24" t="str">
        <f>IF(ISERROR(VLOOKUP($BD42,LOV_GWSGRP!A:A,1,0)),"N","J")</f>
        <v>N</v>
      </c>
      <c r="BK42" s="24" t="str">
        <f>IF(ISERROR(VLOOKUP($BD42,LOV_GWSGRP!D:D,1,0)),"N","J")</f>
        <v>N</v>
      </c>
      <c r="BL42" s="24" t="str">
        <f>IF(ISERROR(VLOOKUP($BD42,LOV_GWSGRP!G:G,1,0)),"N","J")</f>
        <v>N</v>
      </c>
      <c r="BM42" s="24" t="str">
        <f>IF(ISERROR(VLOOKUP($BD42,LOV_GWSGRP!M:M,1,0)),"N","J")</f>
        <v>N</v>
      </c>
      <c r="BN42" s="24" t="str">
        <f>IF(ISERROR(VLOOKUP($BD42,LOV_GWSGRP!P:P,1,0)),"N","J")</f>
        <v>N</v>
      </c>
      <c r="BO42" s="24" t="str">
        <f>IF(ISERROR(VLOOKUP($BD42,LOV_GWSGRP!S:S,1,0)),"N","J")</f>
        <v>N</v>
      </c>
      <c r="BP42" s="24" t="str">
        <f>IF(ISERROR(VLOOKUP($BD42,LOV_GWSGRP!V:V,1,0)),"N","J")</f>
        <v>N</v>
      </c>
      <c r="BQ42" s="24" t="str">
        <f>IF(ISERROR(VLOOKUP($BD42,LOV_GWSGRP!Y:Y,1,0)),"N","J")</f>
        <v>N</v>
      </c>
      <c r="BR42" s="24" t="str">
        <f>IF(ISERROR(VLOOKUP($BD42,LOV_GWSGRP!AB:AB,1,0)),"N","J")</f>
        <v>N</v>
      </c>
      <c r="BS42" s="24" t="str">
        <f>IF(ISERROR(VLOOKUP($BD42,LOV_GWSGRP!AE:AE,1,0)),"N","J")</f>
        <v>N</v>
      </c>
      <c r="BT42" s="24" t="str">
        <f>IF(ISERROR(VLOOKUP($BD42,LOV_GWSGRP!AH:AH,1,0)),"N","J")</f>
        <v>N</v>
      </c>
      <c r="BU42" s="24" t="str">
        <f>IF(ISERROR(VLOOKUP($BD42,LOV_GWSGRP!CJ:CJ,1,0)),"N","J")</f>
        <v>N</v>
      </c>
      <c r="BV42" s="24" t="str">
        <f>IF(ISERROR(VLOOKUP($BD42,LOV_GWSGRP!AN:AN,1,0)),"N","J")</f>
        <v>N</v>
      </c>
      <c r="BW42" s="24" t="str">
        <f>IF(ISERROR(VLOOKUP($BD42,LOV_GWSGRP!AQ:AQ,1,0)),"N","J")</f>
        <v>N</v>
      </c>
      <c r="BX42" s="24" t="str">
        <f>IF(ISERROR(VLOOKUP($BD42,LOV_GWSGRP!AT:AT,1,0)),"N","J")</f>
        <v>N</v>
      </c>
      <c r="BY42" s="24" t="str">
        <f>IF(ISERROR(VLOOKUP($BD42,LOV_GWSGRP!AW:AW,1,0)),"N","J")</f>
        <v>N</v>
      </c>
      <c r="BZ42" s="24" t="str">
        <f>IF(ISERROR(VLOOKUP($BD42,LOV_GWSGRP!AZ:AZ,1,0)),"N","J")</f>
        <v>N</v>
      </c>
      <c r="CA42" s="24" t="str">
        <f>IF(ISERROR(VLOOKUP($BD42,LOV_GWSGRP!BC:BC,1,0)),"N","J")</f>
        <v>N</v>
      </c>
      <c r="CB42" s="24" t="str">
        <f>IF(ISERROR(VLOOKUP($BD42,LOV_GWSGRP!BF:BF,1,0)),"N","J")</f>
        <v>N</v>
      </c>
      <c r="CC42" s="24" t="str">
        <f>IF(ISERROR(VLOOKUP($BD42,LOV_GWSGRP!BI:BI,1,0)),"N","J")</f>
        <v>N</v>
      </c>
      <c r="CD42" s="24" t="str">
        <f>IF(ISERROR(VLOOKUP($BD42,LOV_GWSGRP!J:J,1,0)),"N","J")</f>
        <v>N</v>
      </c>
      <c r="CE42" s="24" t="str">
        <f>IF(ISERROR(VLOOKUP($BD42,LOV_GWSGRP!BL:BL,1,0)),"N","J")</f>
        <v>N</v>
      </c>
      <c r="CF42" s="24"/>
      <c r="CG42" s="24" t="str">
        <f>IF(ISERROR(VLOOKUP($BD42,LOV_GWSGRP!BO:BO,1,0)),"N","J")</f>
        <v>N</v>
      </c>
      <c r="CH42" s="24" t="str">
        <f t="shared" si="97"/>
        <v>N</v>
      </c>
      <c r="CI42" s="24" t="str">
        <f>IF(ISERROR(VLOOKUP($BD42,GEWASCODE_GLMC8!F:F,1,0)),"N","J")</f>
        <v>N</v>
      </c>
      <c r="CJ42" s="24" t="str">
        <f>IF(COUNTIF($CI42:CI42,"J")&gt;0,"N",IF(ISERROR(VLOOKUP($BD42,GEWASCODE_GLMC8!G:G,1,0)),"N","J"))</f>
        <v>N</v>
      </c>
      <c r="CK42" s="24" t="str">
        <f>IF(COUNTIF($CI42:CJ42,"J")&gt;0,"N",IF(ISERROR(VLOOKUP($BD42,GEWASCODE_GLMC8!H:H,1,0)),"N","J"))</f>
        <v>N</v>
      </c>
      <c r="CL42" s="24" t="str">
        <f>IF(COUNTIF($CI42:CK42,"J")&gt;0,"N",IF(ISERROR(VLOOKUP($BD42,GEWASCODE_GLMC8!I:I,1,0)),"N","J"))</f>
        <v>N</v>
      </c>
      <c r="CM42" s="24" t="str">
        <f>IF(COUNTIF($CI42:CL42,"J")&gt;0,"N",IF(ISERROR(VLOOKUP($BD42,GEWASCODE_GLMC8!J:J,1,0)),"N","J"))</f>
        <v>N</v>
      </c>
      <c r="CN42" s="24" t="str">
        <f>IF(COUNTIF($CI42:CM42,"J")&gt;0,"N",IF(ISERROR(VLOOKUP($BD42,GEWASCODE_GLMC8!K:K,1,0)),"N","J"))</f>
        <v>N</v>
      </c>
      <c r="CO42" s="24" t="str">
        <f>IF(COUNTIF($CI42:CN42,"J")&gt;0,"N",IF(ISERROR(VLOOKUP($BD42,GEWASCODE_GLMC8!L:L,1,0)),"N","J"))</f>
        <v>N</v>
      </c>
      <c r="CP42" s="24" t="str">
        <f>IF(COUNTIF($CI42:CO42,"J")&gt;0,"N",IF(ISERROR(VLOOKUP($BD42,GEWASCODE_GLMC8!M:M,1,0)),"N","J"))</f>
        <v>N</v>
      </c>
      <c r="CQ42" s="24" t="str">
        <f>IF(COUNTIF($CI42:CP42,"J")&gt;0,"N",IF(ISERROR(VLOOKUP($BD42,GEWASCODE_GLMC8!N:N,1,0)),"N","J"))</f>
        <v>N</v>
      </c>
      <c r="CR42" s="24" t="str">
        <f>IF(COUNTIF($CI42:CQ42,"J")&gt;0,"N",IF(ISERROR(VLOOKUP($BD42,GEWASCODE_GLMC8!O:O,1,0)),"N","J"))</f>
        <v>N</v>
      </c>
      <c r="CS42" s="24" t="str">
        <f>IF(COUNTIF($CI42:CR42,"J")&gt;0,"N",IF(ISERROR(VLOOKUP($BD42,GEWASCODE_GLMC8!P:P,1,0)),"N","J"))</f>
        <v>N</v>
      </c>
      <c r="CT42" s="24" t="str">
        <f>IF(COUNTIF($CI42:CS42,"J")&gt;0,"N",IF(ISERROR(VLOOKUP($BD42,GEWASCODE_GLMC8!Q:Q,1,0)),"N","J"))</f>
        <v>N</v>
      </c>
      <c r="CU42" s="24" t="str">
        <f>IF(COUNTIF($CI42:CT42,"J")&gt;0,"N",IF(ISERROR(VLOOKUP($BD42,GEWASCODE_GLMC8!R:R,1,0)),"N","J"))</f>
        <v>N</v>
      </c>
      <c r="CV42" s="24" t="str">
        <f>IF(COUNTIF($CI42:CU42,"J")&gt;0,"N",IF(ISERROR(VLOOKUP($BD42,GEWASCODE_GLMC8!S:S,1,0)),"N","J"))</f>
        <v>N</v>
      </c>
      <c r="CW42" s="24" t="str">
        <f>IF(COUNTIF($CI42:CV42,"J")&gt;0,"N",IF(ISERROR(VLOOKUP($BD42,GEWASCODE_GLMC8!T:T,1,0)),"N","J"))</f>
        <v>N</v>
      </c>
      <c r="CX42" s="24" t="str">
        <f>IF(COUNTIF($CI42:CW42,"J")&gt;0,"N",IF(ISERROR(VLOOKUP($BD42,GEWASCODE_GLMC8!U:U,1,0)),"N","J"))</f>
        <v>N</v>
      </c>
      <c r="CY42" s="24" t="str">
        <f>IF(COUNTIF($CI42:CX42,"J")&gt;0,"N",IF(ISERROR(VLOOKUP($BD42,GEWASCODE_GLMC8!V:V,1,0)),"N","J"))</f>
        <v>N</v>
      </c>
      <c r="CZ42" s="24" t="str">
        <f>IF(COUNTIF($CI42:CY42,"J")&gt;0,"N",IF(ISERROR(VLOOKUP($BD42,GEWASCODE_GLMC8!W:W,1,0)),"N","J"))</f>
        <v>N</v>
      </c>
      <c r="DA42" s="24" t="str">
        <f>IF(COUNTIF($CI42:CZ42,"J")&gt;0,"N",IF(ISERROR(VLOOKUP($BD42,GEWASCODE_GLMC8!X:X,1,0)),"N","J"))</f>
        <v>N</v>
      </c>
      <c r="DB42" s="24" t="str">
        <f>IF(COUNTIF($CI42:DA42,"J")&gt;0,"N",IF(ISERROR(VLOOKUP($BD42,GEWASCODE_GLMC8!Y:Y,1,0)),"N","J"))</f>
        <v>N</v>
      </c>
      <c r="DC42" s="24" t="str">
        <f>IF(COUNTIF($CI42:DB42,"J")&gt;0,"N",IF(ISERROR(VLOOKUP($BD42,GEWASCODE_GLMC8!Z:Z,1,0)),"N","J"))</f>
        <v>N</v>
      </c>
      <c r="DD42" s="24" t="str">
        <f t="shared" si="98"/>
        <v>N</v>
      </c>
      <c r="DE42" s="3" t="str">
        <f t="shared" si="1"/>
        <v>N</v>
      </c>
      <c r="DF42" s="3" t="str">
        <f t="shared" si="2"/>
        <v>N</v>
      </c>
      <c r="DG42" s="3" t="str">
        <f t="shared" si="99"/>
        <v>N</v>
      </c>
      <c r="DH42" s="3" t="str">
        <f t="shared" si="100"/>
        <v>N</v>
      </c>
      <c r="DI42" s="3" t="str">
        <f t="shared" si="3"/>
        <v>N</v>
      </c>
      <c r="DJ42" s="3" t="str">
        <f t="shared" si="4"/>
        <v>N</v>
      </c>
      <c r="DK42" s="3">
        <f>0</f>
        <v>0</v>
      </c>
      <c r="DL42" s="3" t="str">
        <f t="shared" si="5"/>
        <v>N</v>
      </c>
      <c r="DM42" s="3" t="str">
        <f t="shared" si="6"/>
        <v>N</v>
      </c>
      <c r="DN42" t="str">
        <f>IF(AND($A42="J",COUNTIFS(activiteiten_perceel,percelen!$AZ42,activiteiten_maatregel_nr,percelen!DN$4,activiteiten_activiteit_voldoet_aan_voorwaarden,"J")&gt;0),DN$4,"")</f>
        <v/>
      </c>
      <c r="DO42" t="str">
        <f>IF(AND($A42="J",COUNTIFS(activiteiten_perceel,percelen!$AZ42,activiteiten_maatregel_nr,percelen!DO$4,activiteiten_activiteit_voldoet_aan_voorwaarden,"J")&gt;0),DO$4,"")</f>
        <v/>
      </c>
      <c r="DP42" t="str">
        <f>IF(AND($A42="J",COUNTIFS(activiteiten_perceel,percelen!$AZ42,activiteiten_maatregel_nr,percelen!DP$4,activiteiten_activiteit_voldoet_aan_voorwaarden,"J")&gt;0),DP$4,"")</f>
        <v/>
      </c>
      <c r="DQ42" t="str">
        <f>IF(AND($A42="J",COUNTIFS(activiteiten_perceel,percelen!$AZ42,activiteiten_maatregel_nr,percelen!DQ$4,activiteiten_activiteit_voldoet_aan_voorwaarden,"J")&gt;0),DQ$4,"")</f>
        <v/>
      </c>
      <c r="DR42" t="str">
        <f>IF(AND($A42="J",COUNTIFS(activiteiten_perceel,percelen!$AZ42,activiteiten_maatregel_nr,percelen!DR$4,activiteiten_activiteit_voldoet_aan_voorwaarden,"J")&gt;0),DR$4,"")</f>
        <v/>
      </c>
      <c r="DS42" t="str">
        <f>IF(AND($A42="J",COUNTIFS(activiteiten_perceel,percelen!$AZ42,activiteiten_maatregel_nr,percelen!DS$4,activiteiten_activiteit_voldoet_aan_voorwaarden,"J")&gt;0),DS$4,"")</f>
        <v/>
      </c>
      <c r="DT42" t="str">
        <f>IF(AND($A42="J",COUNTIFS(activiteiten_perceel,percelen!$AZ42,activiteiten_maatregel_nr,percelen!DT$4,activiteiten_activiteit_voldoet_aan_voorwaarden,"J")&gt;0),DT$4,"")</f>
        <v/>
      </c>
      <c r="DU42" t="str">
        <f>IF(AND($A42="J",COUNTIFS(activiteiten_perceel,percelen!$AZ42,activiteiten_maatregel_nr,percelen!DU$4,activiteiten_activiteit_voldoet_aan_voorwaarden,"J")&gt;0),DU$4,"")</f>
        <v/>
      </c>
      <c r="DV42" t="str">
        <f>IF(AND($A42="J",COUNTIFS(activiteiten_perceel,percelen!$AZ42,activiteiten_maatregel_nr,percelen!DV$4,activiteiten_activiteit_voldoet_aan_voorwaarden,"J")&gt;0),DV$4,"")</f>
        <v/>
      </c>
      <c r="DW42" t="str">
        <f>IF(AND($A42="J",COUNTIFS(activiteiten_perceel,percelen!$AZ42,activiteiten_maatregel_nr,percelen!DW$4,activiteiten_activiteit_voldoet_aan_voorwaarden,"J")&gt;0),DW$4,"")</f>
        <v/>
      </c>
      <c r="DX42" t="str">
        <f>IF(AND($A42="J",COUNTIFS(activiteiten_perceel,percelen!$AZ42,activiteiten_maatregel_nr,percelen!DX$4,activiteiten_activiteit_voldoet_aan_voorwaarden,"J")&gt;0),DX$4,"")</f>
        <v/>
      </c>
      <c r="DY42" t="str">
        <f>IF(AND($A42="J",COUNTIFS(activiteiten_perceel,percelen!$AZ42,activiteiten_maatregel_nr,percelen!DY$4,activiteiten_activiteit_voldoet_aan_voorwaarden,"J")&gt;0),DY$4,"")</f>
        <v/>
      </c>
      <c r="DZ42" t="str">
        <f>IF(AND($A42="J",COUNTIFS(activiteiten_perceel,percelen!$AZ42,activiteiten_maatregel_nr,percelen!DZ$4,activiteiten_activiteit_voldoet_aan_voorwaarden,"J")&gt;0),DZ$4,"")</f>
        <v/>
      </c>
      <c r="EA42" t="str">
        <f>IF(AND($A42="J",COUNTIFS(activiteiten_perceel,percelen!$AZ42,activiteiten_maatregel_nr,percelen!EA$4,activiteiten_activiteit_voldoet_aan_voorwaarden,"J")&gt;0),EA$4,"")</f>
        <v/>
      </c>
      <c r="EB42" t="str">
        <f>IF(AND($A42="J",COUNTIFS(activiteiten_perceel,percelen!$AZ42,activiteiten_maatregel_nr,percelen!EB$4,activiteiten_activiteit_voldoet_aan_voorwaarden,"J")&gt;0),EB$4,"")</f>
        <v/>
      </c>
      <c r="EC42" t="str">
        <f>IF(AND($A42="J",COUNTIFS(activiteiten_perceel,percelen!$AZ42,activiteiten_maatregel_nr,percelen!EC$4,activiteiten_activiteit_voldoet_aan_voorwaarden,"J")&gt;0),EC$4,"")</f>
        <v/>
      </c>
      <c r="ED42" t="str">
        <f>IF(AND($A42="J",COUNTIFS(activiteiten_perceel,percelen!$AZ42,activiteiten_maatregel_nr,percelen!ED$4,activiteiten_activiteit_voldoet_aan_voorwaarden,"J")&gt;0),ED$4,"")</f>
        <v/>
      </c>
      <c r="EE42" t="str">
        <f>IF(AND($A42="J",COUNTIFS(activiteiten_perceel,percelen!$AZ42,activiteiten_maatregel_nr,percelen!EE$4,activiteiten_activiteit_voldoet_aan_voorwaarden,"J")&gt;0),EE$4,"")</f>
        <v/>
      </c>
      <c r="EF42" t="str">
        <f>IF(AND($A42="J",COUNTIFS(activiteiten_perceel,percelen!$AZ42,activiteiten_maatregel_nr,percelen!EF$4,activiteiten_activiteit_voldoet_aan_voorwaarden,"J")&gt;0),EF$4,"")</f>
        <v/>
      </c>
      <c r="EG42" t="str">
        <f>IF(AND($A42="J",COUNTIFS(activiteiten_perceel,percelen!$AZ42,activiteiten_maatregel_nr,percelen!EG$4,activiteiten_activiteit_voldoet_aan_voorwaarden,"J")&gt;0),EG$4,"")</f>
        <v/>
      </c>
      <c r="EH42" t="str">
        <f>IF(AND($A42="J",COUNTIFS(activiteiten_perceel,percelen!$AZ42,activiteiten_maatregel_nr,percelen!EH$4,activiteiten_activiteit_voldoet_aan_voorwaarden,"J")&gt;0),EH$4,"")</f>
        <v/>
      </c>
      <c r="EI42" t="str">
        <f>IF(AND($A42="J",COUNTIFS(activiteiten_perceel,percelen!$AZ42,activiteiten_maatregel_nr,percelen!EI$4,activiteiten_activiteit_voldoet_aan_voorwaarden,"J")&gt;0),EI$4,"")</f>
        <v/>
      </c>
      <c r="EJ42">
        <f t="shared" si="101"/>
        <v>0</v>
      </c>
      <c r="EK42" t="str">
        <f t="shared" si="102"/>
        <v/>
      </c>
      <c r="EL42" t="str">
        <f t="shared" si="7"/>
        <v/>
      </c>
      <c r="EM42" t="str">
        <f t="shared" si="8"/>
        <v/>
      </c>
      <c r="EN42" t="str">
        <f t="shared" si="9"/>
        <v/>
      </c>
      <c r="EO42" t="str">
        <f t="shared" si="10"/>
        <v/>
      </c>
      <c r="EP42" t="str">
        <f t="shared" si="11"/>
        <v/>
      </c>
      <c r="EQ42" t="str">
        <f t="shared" si="12"/>
        <v/>
      </c>
      <c r="ER42" t="str">
        <f t="shared" si="13"/>
        <v/>
      </c>
      <c r="ES42" t="str">
        <f t="shared" si="14"/>
        <v/>
      </c>
      <c r="ET42" t="str">
        <f t="shared" si="15"/>
        <v/>
      </c>
      <c r="EU42" t="str">
        <f t="shared" si="16"/>
        <v/>
      </c>
      <c r="EV42" t="str">
        <f t="shared" si="17"/>
        <v/>
      </c>
      <c r="EW42" t="str">
        <f t="shared" si="103"/>
        <v>nvt</v>
      </c>
      <c r="EX42" t="str">
        <f t="shared" si="104"/>
        <v>nvt</v>
      </c>
      <c r="EY42" t="str">
        <f t="shared" si="105"/>
        <v>nvt</v>
      </c>
      <c r="EZ42" t="str">
        <f t="shared" si="106"/>
        <v>nvt</v>
      </c>
      <c r="FA42" t="str">
        <f t="shared" si="107"/>
        <v>nvt</v>
      </c>
      <c r="FB42" t="str">
        <f t="shared" si="108"/>
        <v>nvt</v>
      </c>
      <c r="FC42" t="str">
        <f t="shared" si="109"/>
        <v>nvt</v>
      </c>
      <c r="FD42" t="str">
        <f t="shared" si="110"/>
        <v>nvt</v>
      </c>
      <c r="FE42" t="str">
        <f>IF($EJ42=2,VLOOKUP(FD42,STAPELING!A:D,FE$1,0),"nvt")</f>
        <v>nvt</v>
      </c>
      <c r="FF42" t="str">
        <f t="shared" si="111"/>
        <v>nvt</v>
      </c>
      <c r="FG42" t="str">
        <f t="shared" si="112"/>
        <v>nvt</v>
      </c>
      <c r="FH42" t="str">
        <f t="shared" si="113"/>
        <v>nvt</v>
      </c>
      <c r="FI42" t="str">
        <f t="shared" si="114"/>
        <v>nvt</v>
      </c>
      <c r="FJ42" t="str">
        <f t="shared" si="115"/>
        <v>nvt</v>
      </c>
      <c r="FK42" t="str">
        <f t="shared" si="116"/>
        <v>nvt</v>
      </c>
      <c r="FL42" t="str">
        <f t="shared" si="117"/>
        <v>nvt</v>
      </c>
      <c r="FM42" t="str">
        <f t="shared" si="118"/>
        <v/>
      </c>
      <c r="FN42" t="str">
        <f>IF(ISERROR(VLOOKUP(FM42,STAPELING!I:AO,FN$1,0)),"N",VLOOKUP(FM42,STAPELING!I:AO,FN$1,0))</f>
        <v>J</v>
      </c>
      <c r="FO42" t="str">
        <f t="shared" si="119"/>
        <v>nvt</v>
      </c>
      <c r="FP42" t="str">
        <f t="shared" si="19"/>
        <v>nvt</v>
      </c>
      <c r="FQ42" t="str">
        <f t="shared" si="20"/>
        <v>nvt</v>
      </c>
      <c r="FR42" t="str">
        <f t="shared" si="21"/>
        <v>nvt</v>
      </c>
      <c r="FS42" t="str">
        <f t="shared" si="22"/>
        <v>nvt</v>
      </c>
      <c r="FT42" t="str">
        <f t="shared" si="23"/>
        <v>nvt</v>
      </c>
      <c r="FU42" t="str">
        <f t="shared" si="24"/>
        <v>nvt</v>
      </c>
      <c r="FV42" t="str">
        <f t="shared" si="25"/>
        <v>nvt</v>
      </c>
      <c r="FW42" t="str">
        <f t="shared" si="26"/>
        <v>nvt</v>
      </c>
      <c r="FX42" t="str">
        <f t="shared" si="27"/>
        <v>nvt</v>
      </c>
      <c r="FY42" t="str">
        <f t="shared" si="28"/>
        <v>nvt</v>
      </c>
      <c r="FZ42" t="str">
        <f t="shared" si="29"/>
        <v>nvt</v>
      </c>
      <c r="GA42" t="str">
        <f t="shared" si="30"/>
        <v>nvt</v>
      </c>
      <c r="GB42" t="str">
        <f>IF($EJ42&gt;2,IF(FO42="","zwart",VLOOKUP(FO42,STAPELING!J:AA,GB$1,0)),"nvt")</f>
        <v>nvt</v>
      </c>
      <c r="GC42" t="str">
        <f t="shared" si="120"/>
        <v>nvt</v>
      </c>
      <c r="GD42" t="str">
        <f t="shared" si="121"/>
        <v>nvt</v>
      </c>
      <c r="GE42" t="str">
        <f t="shared" si="122"/>
        <v>nvt</v>
      </c>
      <c r="GF42" t="str">
        <f t="shared" si="123"/>
        <v>nvt</v>
      </c>
      <c r="GG42" t="str">
        <f t="shared" si="124"/>
        <v>nvt</v>
      </c>
      <c r="GH42" t="str">
        <f t="shared" si="125"/>
        <v>nvt</v>
      </c>
      <c r="GI42" t="str">
        <f t="shared" si="126"/>
        <v>nvt</v>
      </c>
      <c r="GJ42" t="str">
        <f t="shared" si="127"/>
        <v>nvt</v>
      </c>
      <c r="GK42" t="str">
        <f t="shared" si="37"/>
        <v>nvt</v>
      </c>
      <c r="GL42" t="str">
        <f t="shared" si="38"/>
        <v>nvt</v>
      </c>
      <c r="GM42" t="str">
        <f t="shared" si="39"/>
        <v>nvt</v>
      </c>
      <c r="GN42" t="str">
        <f t="shared" si="40"/>
        <v>nvt</v>
      </c>
      <c r="GO42" t="str">
        <f t="shared" si="41"/>
        <v>nvt</v>
      </c>
      <c r="GP42" t="str">
        <f t="shared" si="42"/>
        <v>nvt</v>
      </c>
      <c r="GQ42" t="str">
        <f t="shared" si="43"/>
        <v>nvt</v>
      </c>
      <c r="GR42" t="str">
        <f t="shared" si="44"/>
        <v>nvt</v>
      </c>
      <c r="GS42" t="str">
        <f t="shared" si="45"/>
        <v>nvt</v>
      </c>
      <c r="GT42" t="str">
        <f t="shared" si="46"/>
        <v>nvt</v>
      </c>
      <c r="GU42" t="str">
        <f t="shared" si="47"/>
        <v>nvt</v>
      </c>
      <c r="GV42" t="str">
        <f t="shared" si="48"/>
        <v>nvt</v>
      </c>
      <c r="GW42" t="str">
        <f>IF($EJ42&gt;2,IF(GJ42="","zwart",VLOOKUP(GJ42,STAPELING!AB:AJ,GW$1,0)),"nvt")</f>
        <v>nvt</v>
      </c>
      <c r="GX42" t="str">
        <f t="shared" si="128"/>
        <v>nvt</v>
      </c>
      <c r="GY42" t="str">
        <f t="shared" si="129"/>
        <v>nvt</v>
      </c>
      <c r="GZ42" t="str">
        <f t="shared" si="130"/>
        <v>nvt</v>
      </c>
      <c r="HA42" t="str">
        <f t="shared" si="131"/>
        <v>nvt</v>
      </c>
      <c r="HB42" t="str">
        <f t="shared" si="132"/>
        <v>nvt</v>
      </c>
      <c r="HC42" t="str">
        <f t="shared" si="133"/>
        <v>nvt</v>
      </c>
      <c r="HD42" t="str">
        <f t="shared" si="134"/>
        <v>nvt</v>
      </c>
      <c r="HE42" t="str">
        <f t="shared" si="135"/>
        <v>nvt</v>
      </c>
      <c r="HF42" t="str">
        <f t="shared" si="136"/>
        <v>nvt</v>
      </c>
      <c r="HG42" t="str">
        <f t="shared" si="137"/>
        <v>nvt</v>
      </c>
      <c r="HH42" t="str">
        <f t="shared" si="138"/>
        <v>nvt</v>
      </c>
      <c r="HI42" t="str">
        <f t="shared" si="139"/>
        <v>nvt</v>
      </c>
      <c r="HJ42" t="str">
        <f t="shared" si="140"/>
        <v>nvt</v>
      </c>
      <c r="HK42" t="str">
        <f t="shared" si="141"/>
        <v>nvt</v>
      </c>
      <c r="HL42" t="str">
        <f t="shared" si="142"/>
        <v>nvt</v>
      </c>
      <c r="HM42" t="str">
        <f t="shared" si="60"/>
        <v>nvt</v>
      </c>
      <c r="HN42" t="str">
        <f t="shared" si="61"/>
        <v>nvt</v>
      </c>
      <c r="HO42" t="str">
        <f t="shared" si="62"/>
        <v>nvt</v>
      </c>
      <c r="HP42" t="str">
        <f t="shared" si="63"/>
        <v>nvt</v>
      </c>
      <c r="HQ42" t="str">
        <f t="shared" si="64"/>
        <v>nvt</v>
      </c>
      <c r="HR42" t="str">
        <f t="shared" si="65"/>
        <v>nvt</v>
      </c>
      <c r="HS42" t="str">
        <f t="shared" si="66"/>
        <v>nvt</v>
      </c>
      <c r="HT42" t="str">
        <f t="shared" si="67"/>
        <v>nvt</v>
      </c>
      <c r="HU42" t="str">
        <f t="shared" si="68"/>
        <v>nvt</v>
      </c>
      <c r="HV42" t="str">
        <f t="shared" si="69"/>
        <v>nvt</v>
      </c>
      <c r="HW42" t="str">
        <f t="shared" si="70"/>
        <v>nvt</v>
      </c>
      <c r="HX42" t="str">
        <f t="shared" si="71"/>
        <v>nvt</v>
      </c>
      <c r="HY42" t="str">
        <f>IF($EJ42&gt;2,IF(HL42="","zwart",VLOOKUP(HL42,STAPELING!AK:AN,HY$1,0)),"nvt")</f>
        <v>nvt</v>
      </c>
      <c r="HZ42" t="str">
        <f t="shared" si="143"/>
        <v>nvt</v>
      </c>
      <c r="IA42" t="str">
        <f t="shared" si="144"/>
        <v>nvt</v>
      </c>
      <c r="IB42" t="str">
        <f t="shared" si="145"/>
        <v>nvt</v>
      </c>
      <c r="IC42" t="str">
        <f t="shared" si="146"/>
        <v>nvt</v>
      </c>
      <c r="ID42" t="str">
        <f t="shared" si="147"/>
        <v>nvt</v>
      </c>
      <c r="IE42" t="str">
        <f t="shared" si="148"/>
        <v>nvt</v>
      </c>
      <c r="IF42" t="str">
        <f t="shared" si="149"/>
        <v>nvt</v>
      </c>
      <c r="IG42">
        <f t="shared" si="150"/>
        <v>0</v>
      </c>
      <c r="IH42">
        <f t="shared" si="151"/>
        <v>0</v>
      </c>
      <c r="II42">
        <f t="shared" si="152"/>
        <v>0</v>
      </c>
      <c r="IJ42">
        <f t="shared" si="153"/>
        <v>0</v>
      </c>
      <c r="IK42">
        <f t="shared" si="154"/>
        <v>0</v>
      </c>
      <c r="IL42">
        <f t="shared" si="155"/>
        <v>0</v>
      </c>
      <c r="IM42">
        <f t="shared" si="156"/>
        <v>0</v>
      </c>
      <c r="IN42">
        <f t="shared" si="157"/>
        <v>0</v>
      </c>
      <c r="IO42">
        <f t="shared" si="158"/>
        <v>0</v>
      </c>
      <c r="IP42">
        <f t="shared" si="159"/>
        <v>0</v>
      </c>
      <c r="IQ42">
        <f t="shared" si="160"/>
        <v>0</v>
      </c>
      <c r="IR42">
        <f t="shared" si="161"/>
        <v>0</v>
      </c>
      <c r="IS42">
        <f t="shared" si="162"/>
        <v>0</v>
      </c>
      <c r="IT42">
        <f t="shared" si="163"/>
        <v>0</v>
      </c>
      <c r="IU42" t="str">
        <f t="shared" si="164"/>
        <v>N</v>
      </c>
      <c r="IV42" t="str">
        <f t="shared" si="84"/>
        <v>N</v>
      </c>
      <c r="IW42" t="str">
        <f t="shared" si="165"/>
        <v>N</v>
      </c>
    </row>
    <row r="43" spans="1:257" x14ac:dyDescent="0.25">
      <c r="A43" t="str">
        <f>IF(ISERROR(VLOOKUP(E43,E$4:E42,1,0)),"J","N")</f>
        <v>N</v>
      </c>
      <c r="B43" s="8"/>
      <c r="C43" s="8"/>
      <c r="D43" s="25"/>
      <c r="E43" s="25" t="str">
        <f>IF(Invoer!B72="","",Invoer!B72)</f>
        <v/>
      </c>
      <c r="F43" s="25"/>
      <c r="G43" s="25"/>
      <c r="H43" s="25" t="str">
        <f>IF(AND($E43&lt;&gt;"",$A43="J"),Invoer!D72,"")</f>
        <v/>
      </c>
      <c r="I43" s="25"/>
      <c r="J43" s="26"/>
      <c r="K43" s="26" t="str">
        <f>IF(AND($E43&lt;&gt;"",$A43="J"),Invoer!L72,"")</f>
        <v/>
      </c>
      <c r="L43" s="26"/>
      <c r="M43" s="25"/>
      <c r="N43" s="152"/>
      <c r="O43" s="153"/>
      <c r="P43" s="25"/>
      <c r="Q43" s="25"/>
      <c r="R43" s="153"/>
      <c r="S43" s="154"/>
      <c r="T43" s="152"/>
      <c r="U43" s="153"/>
      <c r="V43" s="153"/>
      <c r="W43" s="59" t="str">
        <f>IF(AND($E43&lt;&gt;"",$A43="J",Invoer!R72&lt;&gt;""),VLOOKUP(Invoer!R72,NORM!$F$26:$H$29,3,0),"")</f>
        <v/>
      </c>
      <c r="X43" s="59"/>
      <c r="Y43" s="25" t="str">
        <f t="shared" si="85"/>
        <v/>
      </c>
      <c r="Z43" s="25"/>
      <c r="AA43" s="26" t="str">
        <f t="shared" si="86"/>
        <v/>
      </c>
      <c r="AB43" s="26"/>
      <c r="AC43" s="153"/>
      <c r="AD43" s="153"/>
      <c r="AE43" s="153"/>
      <c r="AF43" s="153"/>
      <c r="AG43" s="153"/>
      <c r="AH43" s="25"/>
      <c r="AI43" s="153"/>
      <c r="AJ43" s="153"/>
      <c r="AK43" s="153"/>
      <c r="AL43" s="153"/>
      <c r="AM43" s="25" t="str">
        <f>IF(AND($E43&lt;&gt;"",$A43="J"),IF(Invoer!X72="Ja","J",IF(Invoer!X72="Nee","N","")),"")</f>
        <v/>
      </c>
      <c r="AN43" s="153"/>
      <c r="AO43" s="153"/>
      <c r="AP43" s="153" t="s">
        <v>311</v>
      </c>
      <c r="AQ43" s="153" t="s">
        <v>311</v>
      </c>
      <c r="AR43" s="153" t="s">
        <v>312</v>
      </c>
      <c r="AS43" s="153" t="s">
        <v>312</v>
      </c>
      <c r="AT43" s="1" t="str">
        <f>IF(AND($E43&lt;&gt;"",$A43="J",Invoer!O72&lt;&gt;""),VLOOKUP(Invoer!O72,NORM!$F$31:$H$38,3,0),"")</f>
        <v/>
      </c>
      <c r="AU43" s="1"/>
      <c r="AV43" s="1" t="str">
        <f>IF(AND($E43&lt;&gt;"",$A43="J"),Invoer!AH72,"")</f>
        <v/>
      </c>
      <c r="AW43" s="1"/>
      <c r="AX43" s="1" t="str">
        <f t="shared" si="87"/>
        <v/>
      </c>
      <c r="AY43" s="1"/>
      <c r="AZ43" s="3" t="str">
        <f t="shared" si="88"/>
        <v/>
      </c>
      <c r="BA43" s="3" t="str">
        <f t="shared" si="89"/>
        <v/>
      </c>
      <c r="BB43" s="3" t="str">
        <f t="shared" si="90"/>
        <v>N</v>
      </c>
      <c r="BC43" s="3" t="str">
        <f t="shared" si="91"/>
        <v>N</v>
      </c>
      <c r="BD43" s="3" t="str">
        <f t="shared" si="92"/>
        <v/>
      </c>
      <c r="BE43" s="3">
        <f t="shared" si="166"/>
        <v>0</v>
      </c>
      <c r="BF43" s="3" t="str">
        <f t="shared" si="93"/>
        <v/>
      </c>
      <c r="BG43" s="3" t="str">
        <f t="shared" si="94"/>
        <v/>
      </c>
      <c r="BH43" s="3" t="str">
        <f t="shared" si="95"/>
        <v>N</v>
      </c>
      <c r="BI43" s="24" t="str">
        <f t="shared" si="96"/>
        <v/>
      </c>
      <c r="BJ43" s="24" t="str">
        <f>IF(ISERROR(VLOOKUP($BD43,LOV_GWSGRP!A:A,1,0)),"N","J")</f>
        <v>N</v>
      </c>
      <c r="BK43" s="24" t="str">
        <f>IF(ISERROR(VLOOKUP($BD43,LOV_GWSGRP!D:D,1,0)),"N","J")</f>
        <v>N</v>
      </c>
      <c r="BL43" s="24" t="str">
        <f>IF(ISERROR(VLOOKUP($BD43,LOV_GWSGRP!G:G,1,0)),"N","J")</f>
        <v>N</v>
      </c>
      <c r="BM43" s="24" t="str">
        <f>IF(ISERROR(VLOOKUP($BD43,LOV_GWSGRP!M:M,1,0)),"N","J")</f>
        <v>N</v>
      </c>
      <c r="BN43" s="24" t="str">
        <f>IF(ISERROR(VLOOKUP($BD43,LOV_GWSGRP!P:P,1,0)),"N","J")</f>
        <v>N</v>
      </c>
      <c r="BO43" s="24" t="str">
        <f>IF(ISERROR(VLOOKUP($BD43,LOV_GWSGRP!S:S,1,0)),"N","J")</f>
        <v>N</v>
      </c>
      <c r="BP43" s="24" t="str">
        <f>IF(ISERROR(VLOOKUP($BD43,LOV_GWSGRP!V:V,1,0)),"N","J")</f>
        <v>N</v>
      </c>
      <c r="BQ43" s="24" t="str">
        <f>IF(ISERROR(VLOOKUP($BD43,LOV_GWSGRP!Y:Y,1,0)),"N","J")</f>
        <v>N</v>
      </c>
      <c r="BR43" s="24" t="str">
        <f>IF(ISERROR(VLOOKUP($BD43,LOV_GWSGRP!AB:AB,1,0)),"N","J")</f>
        <v>N</v>
      </c>
      <c r="BS43" s="24" t="str">
        <f>IF(ISERROR(VLOOKUP($BD43,LOV_GWSGRP!AE:AE,1,0)),"N","J")</f>
        <v>N</v>
      </c>
      <c r="BT43" s="24" t="str">
        <f>IF(ISERROR(VLOOKUP($BD43,LOV_GWSGRP!AH:AH,1,0)),"N","J")</f>
        <v>N</v>
      </c>
      <c r="BU43" s="24" t="str">
        <f>IF(ISERROR(VLOOKUP($BD43,LOV_GWSGRP!CJ:CJ,1,0)),"N","J")</f>
        <v>N</v>
      </c>
      <c r="BV43" s="24" t="str">
        <f>IF(ISERROR(VLOOKUP($BD43,LOV_GWSGRP!AN:AN,1,0)),"N","J")</f>
        <v>N</v>
      </c>
      <c r="BW43" s="24" t="str">
        <f>IF(ISERROR(VLOOKUP($BD43,LOV_GWSGRP!AQ:AQ,1,0)),"N","J")</f>
        <v>N</v>
      </c>
      <c r="BX43" s="24" t="str">
        <f>IF(ISERROR(VLOOKUP($BD43,LOV_GWSGRP!AT:AT,1,0)),"N","J")</f>
        <v>N</v>
      </c>
      <c r="BY43" s="24" t="str">
        <f>IF(ISERROR(VLOOKUP($BD43,LOV_GWSGRP!AW:AW,1,0)),"N","J")</f>
        <v>N</v>
      </c>
      <c r="BZ43" s="24" t="str">
        <f>IF(ISERROR(VLOOKUP($BD43,LOV_GWSGRP!AZ:AZ,1,0)),"N","J")</f>
        <v>N</v>
      </c>
      <c r="CA43" s="24" t="str">
        <f>IF(ISERROR(VLOOKUP($BD43,LOV_GWSGRP!BC:BC,1,0)),"N","J")</f>
        <v>N</v>
      </c>
      <c r="CB43" s="24" t="str">
        <f>IF(ISERROR(VLOOKUP($BD43,LOV_GWSGRP!BF:BF,1,0)),"N","J")</f>
        <v>N</v>
      </c>
      <c r="CC43" s="24" t="str">
        <f>IF(ISERROR(VLOOKUP($BD43,LOV_GWSGRP!BI:BI,1,0)),"N","J")</f>
        <v>N</v>
      </c>
      <c r="CD43" s="24" t="str">
        <f>IF(ISERROR(VLOOKUP($BD43,LOV_GWSGRP!J:J,1,0)),"N","J")</f>
        <v>N</v>
      </c>
      <c r="CE43" s="24" t="str">
        <f>IF(ISERROR(VLOOKUP($BD43,LOV_GWSGRP!BL:BL,1,0)),"N","J")</f>
        <v>N</v>
      </c>
      <c r="CF43" s="24"/>
      <c r="CG43" s="24" t="str">
        <f>IF(ISERROR(VLOOKUP($BD43,LOV_GWSGRP!BO:BO,1,0)),"N","J")</f>
        <v>N</v>
      </c>
      <c r="CH43" s="24" t="str">
        <f t="shared" si="97"/>
        <v>N</v>
      </c>
      <c r="CI43" s="24" t="str">
        <f>IF(ISERROR(VLOOKUP($BD43,GEWASCODE_GLMC8!F:F,1,0)),"N","J")</f>
        <v>N</v>
      </c>
      <c r="CJ43" s="24" t="str">
        <f>IF(COUNTIF($CI43:CI43,"J")&gt;0,"N",IF(ISERROR(VLOOKUP($BD43,GEWASCODE_GLMC8!G:G,1,0)),"N","J"))</f>
        <v>N</v>
      </c>
      <c r="CK43" s="24" t="str">
        <f>IF(COUNTIF($CI43:CJ43,"J")&gt;0,"N",IF(ISERROR(VLOOKUP($BD43,GEWASCODE_GLMC8!H:H,1,0)),"N","J"))</f>
        <v>N</v>
      </c>
      <c r="CL43" s="24" t="str">
        <f>IF(COUNTIF($CI43:CK43,"J")&gt;0,"N",IF(ISERROR(VLOOKUP($BD43,GEWASCODE_GLMC8!I:I,1,0)),"N","J"))</f>
        <v>N</v>
      </c>
      <c r="CM43" s="24" t="str">
        <f>IF(COUNTIF($CI43:CL43,"J")&gt;0,"N",IF(ISERROR(VLOOKUP($BD43,GEWASCODE_GLMC8!J:J,1,0)),"N","J"))</f>
        <v>N</v>
      </c>
      <c r="CN43" s="24" t="str">
        <f>IF(COUNTIF($CI43:CM43,"J")&gt;0,"N",IF(ISERROR(VLOOKUP($BD43,GEWASCODE_GLMC8!K:K,1,0)),"N","J"))</f>
        <v>N</v>
      </c>
      <c r="CO43" s="24" t="str">
        <f>IF(COUNTIF($CI43:CN43,"J")&gt;0,"N",IF(ISERROR(VLOOKUP($BD43,GEWASCODE_GLMC8!L:L,1,0)),"N","J"))</f>
        <v>N</v>
      </c>
      <c r="CP43" s="24" t="str">
        <f>IF(COUNTIF($CI43:CO43,"J")&gt;0,"N",IF(ISERROR(VLOOKUP($BD43,GEWASCODE_GLMC8!M:M,1,0)),"N","J"))</f>
        <v>N</v>
      </c>
      <c r="CQ43" s="24" t="str">
        <f>IF(COUNTIF($CI43:CP43,"J")&gt;0,"N",IF(ISERROR(VLOOKUP($BD43,GEWASCODE_GLMC8!N:N,1,0)),"N","J"))</f>
        <v>N</v>
      </c>
      <c r="CR43" s="24" t="str">
        <f>IF(COUNTIF($CI43:CQ43,"J")&gt;0,"N",IF(ISERROR(VLOOKUP($BD43,GEWASCODE_GLMC8!O:O,1,0)),"N","J"))</f>
        <v>N</v>
      </c>
      <c r="CS43" s="24" t="str">
        <f>IF(COUNTIF($CI43:CR43,"J")&gt;0,"N",IF(ISERROR(VLOOKUP($BD43,GEWASCODE_GLMC8!P:P,1,0)),"N","J"))</f>
        <v>N</v>
      </c>
      <c r="CT43" s="24" t="str">
        <f>IF(COUNTIF($CI43:CS43,"J")&gt;0,"N",IF(ISERROR(VLOOKUP($BD43,GEWASCODE_GLMC8!Q:Q,1,0)),"N","J"))</f>
        <v>N</v>
      </c>
      <c r="CU43" s="24" t="str">
        <f>IF(COUNTIF($CI43:CT43,"J")&gt;0,"N",IF(ISERROR(VLOOKUP($BD43,GEWASCODE_GLMC8!R:R,1,0)),"N","J"))</f>
        <v>N</v>
      </c>
      <c r="CV43" s="24" t="str">
        <f>IF(COUNTIF($CI43:CU43,"J")&gt;0,"N",IF(ISERROR(VLOOKUP($BD43,GEWASCODE_GLMC8!S:S,1,0)),"N","J"))</f>
        <v>N</v>
      </c>
      <c r="CW43" s="24" t="str">
        <f>IF(COUNTIF($CI43:CV43,"J")&gt;0,"N",IF(ISERROR(VLOOKUP($BD43,GEWASCODE_GLMC8!T:T,1,0)),"N","J"))</f>
        <v>N</v>
      </c>
      <c r="CX43" s="24" t="str">
        <f>IF(COUNTIF($CI43:CW43,"J")&gt;0,"N",IF(ISERROR(VLOOKUP($BD43,GEWASCODE_GLMC8!U:U,1,0)),"N","J"))</f>
        <v>N</v>
      </c>
      <c r="CY43" s="24" t="str">
        <f>IF(COUNTIF($CI43:CX43,"J")&gt;0,"N",IF(ISERROR(VLOOKUP($BD43,GEWASCODE_GLMC8!V:V,1,0)),"N","J"))</f>
        <v>N</v>
      </c>
      <c r="CZ43" s="24" t="str">
        <f>IF(COUNTIF($CI43:CY43,"J")&gt;0,"N",IF(ISERROR(VLOOKUP($BD43,GEWASCODE_GLMC8!W:W,1,0)),"N","J"))</f>
        <v>N</v>
      </c>
      <c r="DA43" s="24" t="str">
        <f>IF(COUNTIF($CI43:CZ43,"J")&gt;0,"N",IF(ISERROR(VLOOKUP($BD43,GEWASCODE_GLMC8!X:X,1,0)),"N","J"))</f>
        <v>N</v>
      </c>
      <c r="DB43" s="24" t="str">
        <f>IF(COUNTIF($CI43:DA43,"J")&gt;0,"N",IF(ISERROR(VLOOKUP($BD43,GEWASCODE_GLMC8!Y:Y,1,0)),"N","J"))</f>
        <v>N</v>
      </c>
      <c r="DC43" s="24" t="str">
        <f>IF(COUNTIF($CI43:DB43,"J")&gt;0,"N",IF(ISERROR(VLOOKUP($BD43,GEWASCODE_GLMC8!Z:Z,1,0)),"N","J"))</f>
        <v>N</v>
      </c>
      <c r="DD43" s="24" t="str">
        <f t="shared" si="98"/>
        <v>N</v>
      </c>
      <c r="DE43" s="3" t="str">
        <f t="shared" si="1"/>
        <v>N</v>
      </c>
      <c r="DF43" s="3" t="str">
        <f t="shared" si="2"/>
        <v>N</v>
      </c>
      <c r="DG43" s="3" t="str">
        <f t="shared" si="99"/>
        <v>N</v>
      </c>
      <c r="DH43" s="3" t="str">
        <f t="shared" si="100"/>
        <v>N</v>
      </c>
      <c r="DI43" s="3" t="str">
        <f t="shared" si="3"/>
        <v>N</v>
      </c>
      <c r="DJ43" s="3" t="str">
        <f t="shared" si="4"/>
        <v>N</v>
      </c>
      <c r="DK43" s="3">
        <f>0</f>
        <v>0</v>
      </c>
      <c r="DL43" s="3" t="str">
        <f t="shared" si="5"/>
        <v>N</v>
      </c>
      <c r="DM43" s="3" t="str">
        <f t="shared" si="6"/>
        <v>N</v>
      </c>
      <c r="DN43" t="str">
        <f>IF(AND($A43="J",COUNTIFS(activiteiten_perceel,percelen!$AZ43,activiteiten_maatregel_nr,percelen!DN$4,activiteiten_activiteit_voldoet_aan_voorwaarden,"J")&gt;0),DN$4,"")</f>
        <v/>
      </c>
      <c r="DO43" t="str">
        <f>IF(AND($A43="J",COUNTIFS(activiteiten_perceel,percelen!$AZ43,activiteiten_maatregel_nr,percelen!DO$4,activiteiten_activiteit_voldoet_aan_voorwaarden,"J")&gt;0),DO$4,"")</f>
        <v/>
      </c>
      <c r="DP43" t="str">
        <f>IF(AND($A43="J",COUNTIFS(activiteiten_perceel,percelen!$AZ43,activiteiten_maatregel_nr,percelen!DP$4,activiteiten_activiteit_voldoet_aan_voorwaarden,"J")&gt;0),DP$4,"")</f>
        <v/>
      </c>
      <c r="DQ43" t="str">
        <f>IF(AND($A43="J",COUNTIFS(activiteiten_perceel,percelen!$AZ43,activiteiten_maatregel_nr,percelen!DQ$4,activiteiten_activiteit_voldoet_aan_voorwaarden,"J")&gt;0),DQ$4,"")</f>
        <v/>
      </c>
      <c r="DR43" t="str">
        <f>IF(AND($A43="J",COUNTIFS(activiteiten_perceel,percelen!$AZ43,activiteiten_maatregel_nr,percelen!DR$4,activiteiten_activiteit_voldoet_aan_voorwaarden,"J")&gt;0),DR$4,"")</f>
        <v/>
      </c>
      <c r="DS43" t="str">
        <f>IF(AND($A43="J",COUNTIFS(activiteiten_perceel,percelen!$AZ43,activiteiten_maatregel_nr,percelen!DS$4,activiteiten_activiteit_voldoet_aan_voorwaarden,"J")&gt;0),DS$4,"")</f>
        <v/>
      </c>
      <c r="DT43" t="str">
        <f>IF(AND($A43="J",COUNTIFS(activiteiten_perceel,percelen!$AZ43,activiteiten_maatregel_nr,percelen!DT$4,activiteiten_activiteit_voldoet_aan_voorwaarden,"J")&gt;0),DT$4,"")</f>
        <v/>
      </c>
      <c r="DU43" t="str">
        <f>IF(AND($A43="J",COUNTIFS(activiteiten_perceel,percelen!$AZ43,activiteiten_maatregel_nr,percelen!DU$4,activiteiten_activiteit_voldoet_aan_voorwaarden,"J")&gt;0),DU$4,"")</f>
        <v/>
      </c>
      <c r="DV43" t="str">
        <f>IF(AND($A43="J",COUNTIFS(activiteiten_perceel,percelen!$AZ43,activiteiten_maatregel_nr,percelen!DV$4,activiteiten_activiteit_voldoet_aan_voorwaarden,"J")&gt;0),DV$4,"")</f>
        <v/>
      </c>
      <c r="DW43" t="str">
        <f>IF(AND($A43="J",COUNTIFS(activiteiten_perceel,percelen!$AZ43,activiteiten_maatregel_nr,percelen!DW$4,activiteiten_activiteit_voldoet_aan_voorwaarden,"J")&gt;0),DW$4,"")</f>
        <v/>
      </c>
      <c r="DX43" t="str">
        <f>IF(AND($A43="J",COUNTIFS(activiteiten_perceel,percelen!$AZ43,activiteiten_maatregel_nr,percelen!DX$4,activiteiten_activiteit_voldoet_aan_voorwaarden,"J")&gt;0),DX$4,"")</f>
        <v/>
      </c>
      <c r="DY43" t="str">
        <f>IF(AND($A43="J",COUNTIFS(activiteiten_perceel,percelen!$AZ43,activiteiten_maatregel_nr,percelen!DY$4,activiteiten_activiteit_voldoet_aan_voorwaarden,"J")&gt;0),DY$4,"")</f>
        <v/>
      </c>
      <c r="DZ43" t="str">
        <f>IF(AND($A43="J",COUNTIFS(activiteiten_perceel,percelen!$AZ43,activiteiten_maatregel_nr,percelen!DZ$4,activiteiten_activiteit_voldoet_aan_voorwaarden,"J")&gt;0),DZ$4,"")</f>
        <v/>
      </c>
      <c r="EA43" t="str">
        <f>IF(AND($A43="J",COUNTIFS(activiteiten_perceel,percelen!$AZ43,activiteiten_maatregel_nr,percelen!EA$4,activiteiten_activiteit_voldoet_aan_voorwaarden,"J")&gt;0),EA$4,"")</f>
        <v/>
      </c>
      <c r="EB43" t="str">
        <f>IF(AND($A43="J",COUNTIFS(activiteiten_perceel,percelen!$AZ43,activiteiten_maatregel_nr,percelen!EB$4,activiteiten_activiteit_voldoet_aan_voorwaarden,"J")&gt;0),EB$4,"")</f>
        <v/>
      </c>
      <c r="EC43" t="str">
        <f>IF(AND($A43="J",COUNTIFS(activiteiten_perceel,percelen!$AZ43,activiteiten_maatregel_nr,percelen!EC$4,activiteiten_activiteit_voldoet_aan_voorwaarden,"J")&gt;0),EC$4,"")</f>
        <v/>
      </c>
      <c r="ED43" t="str">
        <f>IF(AND($A43="J",COUNTIFS(activiteiten_perceel,percelen!$AZ43,activiteiten_maatregel_nr,percelen!ED$4,activiteiten_activiteit_voldoet_aan_voorwaarden,"J")&gt;0),ED$4,"")</f>
        <v/>
      </c>
      <c r="EE43" t="str">
        <f>IF(AND($A43="J",COUNTIFS(activiteiten_perceel,percelen!$AZ43,activiteiten_maatregel_nr,percelen!EE$4,activiteiten_activiteit_voldoet_aan_voorwaarden,"J")&gt;0),EE$4,"")</f>
        <v/>
      </c>
      <c r="EF43" t="str">
        <f>IF(AND($A43="J",COUNTIFS(activiteiten_perceel,percelen!$AZ43,activiteiten_maatregel_nr,percelen!EF$4,activiteiten_activiteit_voldoet_aan_voorwaarden,"J")&gt;0),EF$4,"")</f>
        <v/>
      </c>
      <c r="EG43" t="str">
        <f>IF(AND($A43="J",COUNTIFS(activiteiten_perceel,percelen!$AZ43,activiteiten_maatregel_nr,percelen!EG$4,activiteiten_activiteit_voldoet_aan_voorwaarden,"J")&gt;0),EG$4,"")</f>
        <v/>
      </c>
      <c r="EH43" t="str">
        <f>IF(AND($A43="J",COUNTIFS(activiteiten_perceel,percelen!$AZ43,activiteiten_maatregel_nr,percelen!EH$4,activiteiten_activiteit_voldoet_aan_voorwaarden,"J")&gt;0),EH$4,"")</f>
        <v/>
      </c>
      <c r="EI43" t="str">
        <f>IF(AND($A43="J",COUNTIFS(activiteiten_perceel,percelen!$AZ43,activiteiten_maatregel_nr,percelen!EI$4,activiteiten_activiteit_voldoet_aan_voorwaarden,"J")&gt;0),EI$4,"")</f>
        <v/>
      </c>
      <c r="EJ43">
        <f t="shared" si="101"/>
        <v>0</v>
      </c>
      <c r="EK43" t="str">
        <f t="shared" si="102"/>
        <v/>
      </c>
      <c r="EL43" t="str">
        <f t="shared" si="7"/>
        <v/>
      </c>
      <c r="EM43" t="str">
        <f t="shared" si="8"/>
        <v/>
      </c>
      <c r="EN43" t="str">
        <f t="shared" si="9"/>
        <v/>
      </c>
      <c r="EO43" t="str">
        <f t="shared" si="10"/>
        <v/>
      </c>
      <c r="EP43" t="str">
        <f t="shared" si="11"/>
        <v/>
      </c>
      <c r="EQ43" t="str">
        <f t="shared" si="12"/>
        <v/>
      </c>
      <c r="ER43" t="str">
        <f t="shared" si="13"/>
        <v/>
      </c>
      <c r="ES43" t="str">
        <f t="shared" si="14"/>
        <v/>
      </c>
      <c r="ET43" t="str">
        <f t="shared" si="15"/>
        <v/>
      </c>
      <c r="EU43" t="str">
        <f t="shared" si="16"/>
        <v/>
      </c>
      <c r="EV43" t="str">
        <f t="shared" si="17"/>
        <v/>
      </c>
      <c r="EW43" t="str">
        <f t="shared" si="103"/>
        <v>nvt</v>
      </c>
      <c r="EX43" t="str">
        <f t="shared" si="104"/>
        <v>nvt</v>
      </c>
      <c r="EY43" t="str">
        <f t="shared" si="105"/>
        <v>nvt</v>
      </c>
      <c r="EZ43" t="str">
        <f t="shared" si="106"/>
        <v>nvt</v>
      </c>
      <c r="FA43" t="str">
        <f t="shared" si="107"/>
        <v>nvt</v>
      </c>
      <c r="FB43" t="str">
        <f t="shared" si="108"/>
        <v>nvt</v>
      </c>
      <c r="FC43" t="str">
        <f t="shared" si="109"/>
        <v>nvt</v>
      </c>
      <c r="FD43" t="str">
        <f t="shared" si="110"/>
        <v>nvt</v>
      </c>
      <c r="FE43" t="str">
        <f>IF($EJ43=2,VLOOKUP(FD43,STAPELING!A:D,FE$1,0),"nvt")</f>
        <v>nvt</v>
      </c>
      <c r="FF43" t="str">
        <f t="shared" si="111"/>
        <v>nvt</v>
      </c>
      <c r="FG43" t="str">
        <f t="shared" si="112"/>
        <v>nvt</v>
      </c>
      <c r="FH43" t="str">
        <f t="shared" si="113"/>
        <v>nvt</v>
      </c>
      <c r="FI43" t="str">
        <f t="shared" si="114"/>
        <v>nvt</v>
      </c>
      <c r="FJ43" t="str">
        <f t="shared" si="115"/>
        <v>nvt</v>
      </c>
      <c r="FK43" t="str">
        <f t="shared" si="116"/>
        <v>nvt</v>
      </c>
      <c r="FL43" t="str">
        <f t="shared" si="117"/>
        <v>nvt</v>
      </c>
      <c r="FM43" t="str">
        <f t="shared" si="118"/>
        <v/>
      </c>
      <c r="FN43" t="str">
        <f>IF(ISERROR(VLOOKUP(FM43,STAPELING!I:AO,FN$1,0)),"N",VLOOKUP(FM43,STAPELING!I:AO,FN$1,0))</f>
        <v>J</v>
      </c>
      <c r="FO43" t="str">
        <f t="shared" si="119"/>
        <v>nvt</v>
      </c>
      <c r="FP43" t="str">
        <f t="shared" si="19"/>
        <v>nvt</v>
      </c>
      <c r="FQ43" t="str">
        <f t="shared" si="20"/>
        <v>nvt</v>
      </c>
      <c r="FR43" t="str">
        <f t="shared" si="21"/>
        <v>nvt</v>
      </c>
      <c r="FS43" t="str">
        <f t="shared" si="22"/>
        <v>nvt</v>
      </c>
      <c r="FT43" t="str">
        <f t="shared" si="23"/>
        <v>nvt</v>
      </c>
      <c r="FU43" t="str">
        <f t="shared" si="24"/>
        <v>nvt</v>
      </c>
      <c r="FV43" t="str">
        <f t="shared" si="25"/>
        <v>nvt</v>
      </c>
      <c r="FW43" t="str">
        <f t="shared" si="26"/>
        <v>nvt</v>
      </c>
      <c r="FX43" t="str">
        <f t="shared" si="27"/>
        <v>nvt</v>
      </c>
      <c r="FY43" t="str">
        <f t="shared" si="28"/>
        <v>nvt</v>
      </c>
      <c r="FZ43" t="str">
        <f t="shared" si="29"/>
        <v>nvt</v>
      </c>
      <c r="GA43" t="str">
        <f t="shared" si="30"/>
        <v>nvt</v>
      </c>
      <c r="GB43" t="str">
        <f>IF($EJ43&gt;2,IF(FO43="","zwart",VLOOKUP(FO43,STAPELING!J:AA,GB$1,0)),"nvt")</f>
        <v>nvt</v>
      </c>
      <c r="GC43" t="str">
        <f t="shared" si="120"/>
        <v>nvt</v>
      </c>
      <c r="GD43" t="str">
        <f t="shared" si="121"/>
        <v>nvt</v>
      </c>
      <c r="GE43" t="str">
        <f t="shared" si="122"/>
        <v>nvt</v>
      </c>
      <c r="GF43" t="str">
        <f t="shared" si="123"/>
        <v>nvt</v>
      </c>
      <c r="GG43" t="str">
        <f t="shared" si="124"/>
        <v>nvt</v>
      </c>
      <c r="GH43" t="str">
        <f t="shared" si="125"/>
        <v>nvt</v>
      </c>
      <c r="GI43" t="str">
        <f t="shared" si="126"/>
        <v>nvt</v>
      </c>
      <c r="GJ43" t="str">
        <f t="shared" si="127"/>
        <v>nvt</v>
      </c>
      <c r="GK43" t="str">
        <f t="shared" si="37"/>
        <v>nvt</v>
      </c>
      <c r="GL43" t="str">
        <f t="shared" si="38"/>
        <v>nvt</v>
      </c>
      <c r="GM43" t="str">
        <f t="shared" si="39"/>
        <v>nvt</v>
      </c>
      <c r="GN43" t="str">
        <f t="shared" si="40"/>
        <v>nvt</v>
      </c>
      <c r="GO43" t="str">
        <f t="shared" si="41"/>
        <v>nvt</v>
      </c>
      <c r="GP43" t="str">
        <f t="shared" si="42"/>
        <v>nvt</v>
      </c>
      <c r="GQ43" t="str">
        <f t="shared" si="43"/>
        <v>nvt</v>
      </c>
      <c r="GR43" t="str">
        <f t="shared" si="44"/>
        <v>nvt</v>
      </c>
      <c r="GS43" t="str">
        <f t="shared" si="45"/>
        <v>nvt</v>
      </c>
      <c r="GT43" t="str">
        <f t="shared" si="46"/>
        <v>nvt</v>
      </c>
      <c r="GU43" t="str">
        <f t="shared" si="47"/>
        <v>nvt</v>
      </c>
      <c r="GV43" t="str">
        <f t="shared" si="48"/>
        <v>nvt</v>
      </c>
      <c r="GW43" t="str">
        <f>IF($EJ43&gt;2,IF(GJ43="","zwart",VLOOKUP(GJ43,STAPELING!AB:AJ,GW$1,0)),"nvt")</f>
        <v>nvt</v>
      </c>
      <c r="GX43" t="str">
        <f t="shared" si="128"/>
        <v>nvt</v>
      </c>
      <c r="GY43" t="str">
        <f t="shared" si="129"/>
        <v>nvt</v>
      </c>
      <c r="GZ43" t="str">
        <f t="shared" si="130"/>
        <v>nvt</v>
      </c>
      <c r="HA43" t="str">
        <f t="shared" si="131"/>
        <v>nvt</v>
      </c>
      <c r="HB43" t="str">
        <f t="shared" si="132"/>
        <v>nvt</v>
      </c>
      <c r="HC43" t="str">
        <f t="shared" si="133"/>
        <v>nvt</v>
      </c>
      <c r="HD43" t="str">
        <f t="shared" si="134"/>
        <v>nvt</v>
      </c>
      <c r="HE43" t="str">
        <f t="shared" si="135"/>
        <v>nvt</v>
      </c>
      <c r="HF43" t="str">
        <f t="shared" si="136"/>
        <v>nvt</v>
      </c>
      <c r="HG43" t="str">
        <f t="shared" si="137"/>
        <v>nvt</v>
      </c>
      <c r="HH43" t="str">
        <f t="shared" si="138"/>
        <v>nvt</v>
      </c>
      <c r="HI43" t="str">
        <f t="shared" si="139"/>
        <v>nvt</v>
      </c>
      <c r="HJ43" t="str">
        <f t="shared" si="140"/>
        <v>nvt</v>
      </c>
      <c r="HK43" t="str">
        <f t="shared" si="141"/>
        <v>nvt</v>
      </c>
      <c r="HL43" t="str">
        <f t="shared" si="142"/>
        <v>nvt</v>
      </c>
      <c r="HM43" t="str">
        <f t="shared" si="60"/>
        <v>nvt</v>
      </c>
      <c r="HN43" t="str">
        <f t="shared" si="61"/>
        <v>nvt</v>
      </c>
      <c r="HO43" t="str">
        <f t="shared" si="62"/>
        <v>nvt</v>
      </c>
      <c r="HP43" t="str">
        <f t="shared" si="63"/>
        <v>nvt</v>
      </c>
      <c r="HQ43" t="str">
        <f t="shared" si="64"/>
        <v>nvt</v>
      </c>
      <c r="HR43" t="str">
        <f t="shared" si="65"/>
        <v>nvt</v>
      </c>
      <c r="HS43" t="str">
        <f t="shared" si="66"/>
        <v>nvt</v>
      </c>
      <c r="HT43" t="str">
        <f t="shared" si="67"/>
        <v>nvt</v>
      </c>
      <c r="HU43" t="str">
        <f t="shared" si="68"/>
        <v>nvt</v>
      </c>
      <c r="HV43" t="str">
        <f t="shared" si="69"/>
        <v>nvt</v>
      </c>
      <c r="HW43" t="str">
        <f t="shared" si="70"/>
        <v>nvt</v>
      </c>
      <c r="HX43" t="str">
        <f t="shared" si="71"/>
        <v>nvt</v>
      </c>
      <c r="HY43" t="str">
        <f>IF($EJ43&gt;2,IF(HL43="","zwart",VLOOKUP(HL43,STAPELING!AK:AN,HY$1,0)),"nvt")</f>
        <v>nvt</v>
      </c>
      <c r="HZ43" t="str">
        <f t="shared" si="143"/>
        <v>nvt</v>
      </c>
      <c r="IA43" t="str">
        <f t="shared" si="144"/>
        <v>nvt</v>
      </c>
      <c r="IB43" t="str">
        <f t="shared" si="145"/>
        <v>nvt</v>
      </c>
      <c r="IC43" t="str">
        <f t="shared" si="146"/>
        <v>nvt</v>
      </c>
      <c r="ID43" t="str">
        <f t="shared" si="147"/>
        <v>nvt</v>
      </c>
      <c r="IE43" t="str">
        <f t="shared" si="148"/>
        <v>nvt</v>
      </c>
      <c r="IF43" t="str">
        <f t="shared" si="149"/>
        <v>nvt</v>
      </c>
      <c r="IG43">
        <f t="shared" si="150"/>
        <v>0</v>
      </c>
      <c r="IH43">
        <f t="shared" si="151"/>
        <v>0</v>
      </c>
      <c r="II43">
        <f t="shared" si="152"/>
        <v>0</v>
      </c>
      <c r="IJ43">
        <f t="shared" si="153"/>
        <v>0</v>
      </c>
      <c r="IK43">
        <f t="shared" si="154"/>
        <v>0</v>
      </c>
      <c r="IL43">
        <f t="shared" si="155"/>
        <v>0</v>
      </c>
      <c r="IM43">
        <f t="shared" si="156"/>
        <v>0</v>
      </c>
      <c r="IN43">
        <f t="shared" si="157"/>
        <v>0</v>
      </c>
      <c r="IO43">
        <f t="shared" si="158"/>
        <v>0</v>
      </c>
      <c r="IP43">
        <f t="shared" si="159"/>
        <v>0</v>
      </c>
      <c r="IQ43">
        <f t="shared" si="160"/>
        <v>0</v>
      </c>
      <c r="IR43">
        <f t="shared" si="161"/>
        <v>0</v>
      </c>
      <c r="IS43">
        <f t="shared" si="162"/>
        <v>0</v>
      </c>
      <c r="IT43">
        <f t="shared" si="163"/>
        <v>0</v>
      </c>
      <c r="IU43" t="str">
        <f t="shared" si="164"/>
        <v>N</v>
      </c>
      <c r="IV43" t="str">
        <f t="shared" si="84"/>
        <v>N</v>
      </c>
      <c r="IW43" t="str">
        <f t="shared" si="165"/>
        <v>N</v>
      </c>
    </row>
    <row r="44" spans="1:257" x14ac:dyDescent="0.25">
      <c r="A44" t="str">
        <f>IF(ISERROR(VLOOKUP(E44,E$4:E43,1,0)),"J","N")</f>
        <v>N</v>
      </c>
      <c r="B44" s="8"/>
      <c r="C44" s="8"/>
      <c r="D44" s="25"/>
      <c r="E44" s="25" t="str">
        <f>IF(Invoer!B73="","",Invoer!B73)</f>
        <v/>
      </c>
      <c r="F44" s="25"/>
      <c r="G44" s="25"/>
      <c r="H44" s="25" t="str">
        <f>IF(AND($E44&lt;&gt;"",$A44="J"),Invoer!D73,"")</f>
        <v/>
      </c>
      <c r="I44" s="25"/>
      <c r="J44" s="26"/>
      <c r="K44" s="26" t="str">
        <f>IF(AND($E44&lt;&gt;"",$A44="J"),Invoer!L73,"")</f>
        <v/>
      </c>
      <c r="L44" s="26"/>
      <c r="M44" s="25"/>
      <c r="N44" s="152"/>
      <c r="O44" s="153"/>
      <c r="P44" s="25"/>
      <c r="Q44" s="25"/>
      <c r="R44" s="153"/>
      <c r="S44" s="154"/>
      <c r="T44" s="152"/>
      <c r="U44" s="153"/>
      <c r="V44" s="153"/>
      <c r="W44" s="59" t="str">
        <f>IF(AND($E44&lt;&gt;"",$A44="J",Invoer!R73&lt;&gt;""),VLOOKUP(Invoer!R73,NORM!$F$26:$H$29,3,0),"")</f>
        <v/>
      </c>
      <c r="X44" s="59"/>
      <c r="Y44" s="25" t="str">
        <f t="shared" si="85"/>
        <v/>
      </c>
      <c r="Z44" s="25"/>
      <c r="AA44" s="26" t="str">
        <f t="shared" si="86"/>
        <v/>
      </c>
      <c r="AB44" s="26"/>
      <c r="AC44" s="153"/>
      <c r="AD44" s="153"/>
      <c r="AE44" s="153"/>
      <c r="AF44" s="153"/>
      <c r="AG44" s="153"/>
      <c r="AH44" s="25"/>
      <c r="AI44" s="153"/>
      <c r="AJ44" s="153"/>
      <c r="AK44" s="153"/>
      <c r="AL44" s="153"/>
      <c r="AM44" s="25" t="str">
        <f>IF(AND($E44&lt;&gt;"",$A44="J"),IF(Invoer!X73="Ja","J",IF(Invoer!X73="Nee","N","")),"")</f>
        <v/>
      </c>
      <c r="AN44" s="153"/>
      <c r="AO44" s="153"/>
      <c r="AP44" s="153" t="s">
        <v>311</v>
      </c>
      <c r="AQ44" s="153" t="s">
        <v>311</v>
      </c>
      <c r="AR44" s="153" t="s">
        <v>312</v>
      </c>
      <c r="AS44" s="153" t="s">
        <v>312</v>
      </c>
      <c r="AT44" s="1" t="str">
        <f>IF(AND($E44&lt;&gt;"",$A44="J",Invoer!O73&lt;&gt;""),VLOOKUP(Invoer!O73,NORM!$F$31:$H$38,3,0),"")</f>
        <v/>
      </c>
      <c r="AU44" s="1"/>
      <c r="AV44" s="1" t="str">
        <f>IF(AND($E44&lt;&gt;"",$A44="J"),Invoer!AH73,"")</f>
        <v/>
      </c>
      <c r="AW44" s="1"/>
      <c r="AX44" s="1" t="str">
        <f t="shared" si="87"/>
        <v/>
      </c>
      <c r="AY44" s="1"/>
      <c r="AZ44" s="3" t="str">
        <f t="shared" si="88"/>
        <v/>
      </c>
      <c r="BA44" s="3" t="str">
        <f t="shared" si="89"/>
        <v/>
      </c>
      <c r="BB44" s="3" t="str">
        <f t="shared" si="90"/>
        <v>N</v>
      </c>
      <c r="BC44" s="3" t="str">
        <f t="shared" si="91"/>
        <v>N</v>
      </c>
      <c r="BD44" s="3" t="str">
        <f t="shared" si="92"/>
        <v/>
      </c>
      <c r="BE44" s="3">
        <f t="shared" si="166"/>
        <v>0</v>
      </c>
      <c r="BF44" s="3" t="str">
        <f t="shared" si="93"/>
        <v/>
      </c>
      <c r="BG44" s="3" t="str">
        <f t="shared" si="94"/>
        <v/>
      </c>
      <c r="BH44" s="3" t="str">
        <f t="shared" si="95"/>
        <v>N</v>
      </c>
      <c r="BI44" s="24" t="str">
        <f t="shared" si="96"/>
        <v/>
      </c>
      <c r="BJ44" s="24" t="str">
        <f>IF(ISERROR(VLOOKUP($BD44,LOV_GWSGRP!A:A,1,0)),"N","J")</f>
        <v>N</v>
      </c>
      <c r="BK44" s="24" t="str">
        <f>IF(ISERROR(VLOOKUP($BD44,LOV_GWSGRP!D:D,1,0)),"N","J")</f>
        <v>N</v>
      </c>
      <c r="BL44" s="24" t="str">
        <f>IF(ISERROR(VLOOKUP($BD44,LOV_GWSGRP!G:G,1,0)),"N","J")</f>
        <v>N</v>
      </c>
      <c r="BM44" s="24" t="str">
        <f>IF(ISERROR(VLOOKUP($BD44,LOV_GWSGRP!M:M,1,0)),"N","J")</f>
        <v>N</v>
      </c>
      <c r="BN44" s="24" t="str">
        <f>IF(ISERROR(VLOOKUP($BD44,LOV_GWSGRP!P:P,1,0)),"N","J")</f>
        <v>N</v>
      </c>
      <c r="BO44" s="24" t="str">
        <f>IF(ISERROR(VLOOKUP($BD44,LOV_GWSGRP!S:S,1,0)),"N","J")</f>
        <v>N</v>
      </c>
      <c r="BP44" s="24" t="str">
        <f>IF(ISERROR(VLOOKUP($BD44,LOV_GWSGRP!V:V,1,0)),"N","J")</f>
        <v>N</v>
      </c>
      <c r="BQ44" s="24" t="str">
        <f>IF(ISERROR(VLOOKUP($BD44,LOV_GWSGRP!Y:Y,1,0)),"N","J")</f>
        <v>N</v>
      </c>
      <c r="BR44" s="24" t="str">
        <f>IF(ISERROR(VLOOKUP($BD44,LOV_GWSGRP!AB:AB,1,0)),"N","J")</f>
        <v>N</v>
      </c>
      <c r="BS44" s="24" t="str">
        <f>IF(ISERROR(VLOOKUP($BD44,LOV_GWSGRP!AE:AE,1,0)),"N","J")</f>
        <v>N</v>
      </c>
      <c r="BT44" s="24" t="str">
        <f>IF(ISERROR(VLOOKUP($BD44,LOV_GWSGRP!AH:AH,1,0)),"N","J")</f>
        <v>N</v>
      </c>
      <c r="BU44" s="24" t="str">
        <f>IF(ISERROR(VLOOKUP($BD44,LOV_GWSGRP!CJ:CJ,1,0)),"N","J")</f>
        <v>N</v>
      </c>
      <c r="BV44" s="24" t="str">
        <f>IF(ISERROR(VLOOKUP($BD44,LOV_GWSGRP!AN:AN,1,0)),"N","J")</f>
        <v>N</v>
      </c>
      <c r="BW44" s="24" t="str">
        <f>IF(ISERROR(VLOOKUP($BD44,LOV_GWSGRP!AQ:AQ,1,0)),"N","J")</f>
        <v>N</v>
      </c>
      <c r="BX44" s="24" t="str">
        <f>IF(ISERROR(VLOOKUP($BD44,LOV_GWSGRP!AT:AT,1,0)),"N","J")</f>
        <v>N</v>
      </c>
      <c r="BY44" s="24" t="str">
        <f>IF(ISERROR(VLOOKUP($BD44,LOV_GWSGRP!AW:AW,1,0)),"N","J")</f>
        <v>N</v>
      </c>
      <c r="BZ44" s="24" t="str">
        <f>IF(ISERROR(VLOOKUP($BD44,LOV_GWSGRP!AZ:AZ,1,0)),"N","J")</f>
        <v>N</v>
      </c>
      <c r="CA44" s="24" t="str">
        <f>IF(ISERROR(VLOOKUP($BD44,LOV_GWSGRP!BC:BC,1,0)),"N","J")</f>
        <v>N</v>
      </c>
      <c r="CB44" s="24" t="str">
        <f>IF(ISERROR(VLOOKUP($BD44,LOV_GWSGRP!BF:BF,1,0)),"N","J")</f>
        <v>N</v>
      </c>
      <c r="CC44" s="24" t="str">
        <f>IF(ISERROR(VLOOKUP($BD44,LOV_GWSGRP!BI:BI,1,0)),"N","J")</f>
        <v>N</v>
      </c>
      <c r="CD44" s="24" t="str">
        <f>IF(ISERROR(VLOOKUP($BD44,LOV_GWSGRP!J:J,1,0)),"N","J")</f>
        <v>N</v>
      </c>
      <c r="CE44" s="24" t="str">
        <f>IF(ISERROR(VLOOKUP($BD44,LOV_GWSGRP!BL:BL,1,0)),"N","J")</f>
        <v>N</v>
      </c>
      <c r="CF44" s="24"/>
      <c r="CG44" s="24" t="str">
        <f>IF(ISERROR(VLOOKUP($BD44,LOV_GWSGRP!BO:BO,1,0)),"N","J")</f>
        <v>N</v>
      </c>
      <c r="CH44" s="24" t="str">
        <f t="shared" si="97"/>
        <v>N</v>
      </c>
      <c r="CI44" s="24" t="str">
        <f>IF(ISERROR(VLOOKUP($BD44,GEWASCODE_GLMC8!F:F,1,0)),"N","J")</f>
        <v>N</v>
      </c>
      <c r="CJ44" s="24" t="str">
        <f>IF(COUNTIF($CI44:CI44,"J")&gt;0,"N",IF(ISERROR(VLOOKUP($BD44,GEWASCODE_GLMC8!G:G,1,0)),"N","J"))</f>
        <v>N</v>
      </c>
      <c r="CK44" s="24" t="str">
        <f>IF(COUNTIF($CI44:CJ44,"J")&gt;0,"N",IF(ISERROR(VLOOKUP($BD44,GEWASCODE_GLMC8!H:H,1,0)),"N","J"))</f>
        <v>N</v>
      </c>
      <c r="CL44" s="24" t="str">
        <f>IF(COUNTIF($CI44:CK44,"J")&gt;0,"N",IF(ISERROR(VLOOKUP($BD44,GEWASCODE_GLMC8!I:I,1,0)),"N","J"))</f>
        <v>N</v>
      </c>
      <c r="CM44" s="24" t="str">
        <f>IF(COUNTIF($CI44:CL44,"J")&gt;0,"N",IF(ISERROR(VLOOKUP($BD44,GEWASCODE_GLMC8!J:J,1,0)),"N","J"))</f>
        <v>N</v>
      </c>
      <c r="CN44" s="24" t="str">
        <f>IF(COUNTIF($CI44:CM44,"J")&gt;0,"N",IF(ISERROR(VLOOKUP($BD44,GEWASCODE_GLMC8!K:K,1,0)),"N","J"))</f>
        <v>N</v>
      </c>
      <c r="CO44" s="24" t="str">
        <f>IF(COUNTIF($CI44:CN44,"J")&gt;0,"N",IF(ISERROR(VLOOKUP($BD44,GEWASCODE_GLMC8!L:L,1,0)),"N","J"))</f>
        <v>N</v>
      </c>
      <c r="CP44" s="24" t="str">
        <f>IF(COUNTIF($CI44:CO44,"J")&gt;0,"N",IF(ISERROR(VLOOKUP($BD44,GEWASCODE_GLMC8!M:M,1,0)),"N","J"))</f>
        <v>N</v>
      </c>
      <c r="CQ44" s="24" t="str">
        <f>IF(COUNTIF($CI44:CP44,"J")&gt;0,"N",IF(ISERROR(VLOOKUP($BD44,GEWASCODE_GLMC8!N:N,1,0)),"N","J"))</f>
        <v>N</v>
      </c>
      <c r="CR44" s="24" t="str">
        <f>IF(COUNTIF($CI44:CQ44,"J")&gt;0,"N",IF(ISERROR(VLOOKUP($BD44,GEWASCODE_GLMC8!O:O,1,0)),"N","J"))</f>
        <v>N</v>
      </c>
      <c r="CS44" s="24" t="str">
        <f>IF(COUNTIF($CI44:CR44,"J")&gt;0,"N",IF(ISERROR(VLOOKUP($BD44,GEWASCODE_GLMC8!P:P,1,0)),"N","J"))</f>
        <v>N</v>
      </c>
      <c r="CT44" s="24" t="str">
        <f>IF(COUNTIF($CI44:CS44,"J")&gt;0,"N",IF(ISERROR(VLOOKUP($BD44,GEWASCODE_GLMC8!Q:Q,1,0)),"N","J"))</f>
        <v>N</v>
      </c>
      <c r="CU44" s="24" t="str">
        <f>IF(COUNTIF($CI44:CT44,"J")&gt;0,"N",IF(ISERROR(VLOOKUP($BD44,GEWASCODE_GLMC8!R:R,1,0)),"N","J"))</f>
        <v>N</v>
      </c>
      <c r="CV44" s="24" t="str">
        <f>IF(COUNTIF($CI44:CU44,"J")&gt;0,"N",IF(ISERROR(VLOOKUP($BD44,GEWASCODE_GLMC8!S:S,1,0)),"N","J"))</f>
        <v>N</v>
      </c>
      <c r="CW44" s="24" t="str">
        <f>IF(COUNTIF($CI44:CV44,"J")&gt;0,"N",IF(ISERROR(VLOOKUP($BD44,GEWASCODE_GLMC8!T:T,1,0)),"N","J"))</f>
        <v>N</v>
      </c>
      <c r="CX44" s="24" t="str">
        <f>IF(COUNTIF($CI44:CW44,"J")&gt;0,"N",IF(ISERROR(VLOOKUP($BD44,GEWASCODE_GLMC8!U:U,1,0)),"N","J"))</f>
        <v>N</v>
      </c>
      <c r="CY44" s="24" t="str">
        <f>IF(COUNTIF($CI44:CX44,"J")&gt;0,"N",IF(ISERROR(VLOOKUP($BD44,GEWASCODE_GLMC8!V:V,1,0)),"N","J"))</f>
        <v>N</v>
      </c>
      <c r="CZ44" s="24" t="str">
        <f>IF(COUNTIF($CI44:CY44,"J")&gt;0,"N",IF(ISERROR(VLOOKUP($BD44,GEWASCODE_GLMC8!W:W,1,0)),"N","J"))</f>
        <v>N</v>
      </c>
      <c r="DA44" s="24" t="str">
        <f>IF(COUNTIF($CI44:CZ44,"J")&gt;0,"N",IF(ISERROR(VLOOKUP($BD44,GEWASCODE_GLMC8!X:X,1,0)),"N","J"))</f>
        <v>N</v>
      </c>
      <c r="DB44" s="24" t="str">
        <f>IF(COUNTIF($CI44:DA44,"J")&gt;0,"N",IF(ISERROR(VLOOKUP($BD44,GEWASCODE_GLMC8!Y:Y,1,0)),"N","J"))</f>
        <v>N</v>
      </c>
      <c r="DC44" s="24" t="str">
        <f>IF(COUNTIF($CI44:DB44,"J")&gt;0,"N",IF(ISERROR(VLOOKUP($BD44,GEWASCODE_GLMC8!Z:Z,1,0)),"N","J"))</f>
        <v>N</v>
      </c>
      <c r="DD44" s="24" t="str">
        <f t="shared" si="98"/>
        <v>N</v>
      </c>
      <c r="DE44" s="3" t="str">
        <f t="shared" si="1"/>
        <v>N</v>
      </c>
      <c r="DF44" s="3" t="str">
        <f t="shared" si="2"/>
        <v>N</v>
      </c>
      <c r="DG44" s="3" t="str">
        <f t="shared" si="99"/>
        <v>N</v>
      </c>
      <c r="DH44" s="3" t="str">
        <f t="shared" si="100"/>
        <v>N</v>
      </c>
      <c r="DI44" s="3" t="str">
        <f t="shared" si="3"/>
        <v>N</v>
      </c>
      <c r="DJ44" s="3" t="str">
        <f t="shared" si="4"/>
        <v>N</v>
      </c>
      <c r="DK44" s="3">
        <f>0</f>
        <v>0</v>
      </c>
      <c r="DL44" s="3" t="str">
        <f t="shared" si="5"/>
        <v>N</v>
      </c>
      <c r="DM44" s="3" t="str">
        <f t="shared" si="6"/>
        <v>N</v>
      </c>
      <c r="DN44" t="str">
        <f>IF(AND($A44="J",COUNTIFS(activiteiten_perceel,percelen!$AZ44,activiteiten_maatregel_nr,percelen!DN$4,activiteiten_activiteit_voldoet_aan_voorwaarden,"J")&gt;0),DN$4,"")</f>
        <v/>
      </c>
      <c r="DO44" t="str">
        <f>IF(AND($A44="J",COUNTIFS(activiteiten_perceel,percelen!$AZ44,activiteiten_maatregel_nr,percelen!DO$4,activiteiten_activiteit_voldoet_aan_voorwaarden,"J")&gt;0),DO$4,"")</f>
        <v/>
      </c>
      <c r="DP44" t="str">
        <f>IF(AND($A44="J",COUNTIFS(activiteiten_perceel,percelen!$AZ44,activiteiten_maatregel_nr,percelen!DP$4,activiteiten_activiteit_voldoet_aan_voorwaarden,"J")&gt;0),DP$4,"")</f>
        <v/>
      </c>
      <c r="DQ44" t="str">
        <f>IF(AND($A44="J",COUNTIFS(activiteiten_perceel,percelen!$AZ44,activiteiten_maatregel_nr,percelen!DQ$4,activiteiten_activiteit_voldoet_aan_voorwaarden,"J")&gt;0),DQ$4,"")</f>
        <v/>
      </c>
      <c r="DR44" t="str">
        <f>IF(AND($A44="J",COUNTIFS(activiteiten_perceel,percelen!$AZ44,activiteiten_maatregel_nr,percelen!DR$4,activiteiten_activiteit_voldoet_aan_voorwaarden,"J")&gt;0),DR$4,"")</f>
        <v/>
      </c>
      <c r="DS44" t="str">
        <f>IF(AND($A44="J",COUNTIFS(activiteiten_perceel,percelen!$AZ44,activiteiten_maatregel_nr,percelen!DS$4,activiteiten_activiteit_voldoet_aan_voorwaarden,"J")&gt;0),DS$4,"")</f>
        <v/>
      </c>
      <c r="DT44" t="str">
        <f>IF(AND($A44="J",COUNTIFS(activiteiten_perceel,percelen!$AZ44,activiteiten_maatregel_nr,percelen!DT$4,activiteiten_activiteit_voldoet_aan_voorwaarden,"J")&gt;0),DT$4,"")</f>
        <v/>
      </c>
      <c r="DU44" t="str">
        <f>IF(AND($A44="J",COUNTIFS(activiteiten_perceel,percelen!$AZ44,activiteiten_maatregel_nr,percelen!DU$4,activiteiten_activiteit_voldoet_aan_voorwaarden,"J")&gt;0),DU$4,"")</f>
        <v/>
      </c>
      <c r="DV44" t="str">
        <f>IF(AND($A44="J",COUNTIFS(activiteiten_perceel,percelen!$AZ44,activiteiten_maatregel_nr,percelen!DV$4,activiteiten_activiteit_voldoet_aan_voorwaarden,"J")&gt;0),DV$4,"")</f>
        <v/>
      </c>
      <c r="DW44" t="str">
        <f>IF(AND($A44="J",COUNTIFS(activiteiten_perceel,percelen!$AZ44,activiteiten_maatregel_nr,percelen!DW$4,activiteiten_activiteit_voldoet_aan_voorwaarden,"J")&gt;0),DW$4,"")</f>
        <v/>
      </c>
      <c r="DX44" t="str">
        <f>IF(AND($A44="J",COUNTIFS(activiteiten_perceel,percelen!$AZ44,activiteiten_maatregel_nr,percelen!DX$4,activiteiten_activiteit_voldoet_aan_voorwaarden,"J")&gt;0),DX$4,"")</f>
        <v/>
      </c>
      <c r="DY44" t="str">
        <f>IF(AND($A44="J",COUNTIFS(activiteiten_perceel,percelen!$AZ44,activiteiten_maatregel_nr,percelen!DY$4,activiteiten_activiteit_voldoet_aan_voorwaarden,"J")&gt;0),DY$4,"")</f>
        <v/>
      </c>
      <c r="DZ44" t="str">
        <f>IF(AND($A44="J",COUNTIFS(activiteiten_perceel,percelen!$AZ44,activiteiten_maatregel_nr,percelen!DZ$4,activiteiten_activiteit_voldoet_aan_voorwaarden,"J")&gt;0),DZ$4,"")</f>
        <v/>
      </c>
      <c r="EA44" t="str">
        <f>IF(AND($A44="J",COUNTIFS(activiteiten_perceel,percelen!$AZ44,activiteiten_maatregel_nr,percelen!EA$4,activiteiten_activiteit_voldoet_aan_voorwaarden,"J")&gt;0),EA$4,"")</f>
        <v/>
      </c>
      <c r="EB44" t="str">
        <f>IF(AND($A44="J",COUNTIFS(activiteiten_perceel,percelen!$AZ44,activiteiten_maatregel_nr,percelen!EB$4,activiteiten_activiteit_voldoet_aan_voorwaarden,"J")&gt;0),EB$4,"")</f>
        <v/>
      </c>
      <c r="EC44" t="str">
        <f>IF(AND($A44="J",COUNTIFS(activiteiten_perceel,percelen!$AZ44,activiteiten_maatregel_nr,percelen!EC$4,activiteiten_activiteit_voldoet_aan_voorwaarden,"J")&gt;0),EC$4,"")</f>
        <v/>
      </c>
      <c r="ED44" t="str">
        <f>IF(AND($A44="J",COUNTIFS(activiteiten_perceel,percelen!$AZ44,activiteiten_maatregel_nr,percelen!ED$4,activiteiten_activiteit_voldoet_aan_voorwaarden,"J")&gt;0),ED$4,"")</f>
        <v/>
      </c>
      <c r="EE44" t="str">
        <f>IF(AND($A44="J",COUNTIFS(activiteiten_perceel,percelen!$AZ44,activiteiten_maatregel_nr,percelen!EE$4,activiteiten_activiteit_voldoet_aan_voorwaarden,"J")&gt;0),EE$4,"")</f>
        <v/>
      </c>
      <c r="EF44" t="str">
        <f>IF(AND($A44="J",COUNTIFS(activiteiten_perceel,percelen!$AZ44,activiteiten_maatregel_nr,percelen!EF$4,activiteiten_activiteit_voldoet_aan_voorwaarden,"J")&gt;0),EF$4,"")</f>
        <v/>
      </c>
      <c r="EG44" t="str">
        <f>IF(AND($A44="J",COUNTIFS(activiteiten_perceel,percelen!$AZ44,activiteiten_maatregel_nr,percelen!EG$4,activiteiten_activiteit_voldoet_aan_voorwaarden,"J")&gt;0),EG$4,"")</f>
        <v/>
      </c>
      <c r="EH44" t="str">
        <f>IF(AND($A44="J",COUNTIFS(activiteiten_perceel,percelen!$AZ44,activiteiten_maatregel_nr,percelen!EH$4,activiteiten_activiteit_voldoet_aan_voorwaarden,"J")&gt;0),EH$4,"")</f>
        <v/>
      </c>
      <c r="EI44" t="str">
        <f>IF(AND($A44="J",COUNTIFS(activiteiten_perceel,percelen!$AZ44,activiteiten_maatregel_nr,percelen!EI$4,activiteiten_activiteit_voldoet_aan_voorwaarden,"J")&gt;0),EI$4,"")</f>
        <v/>
      </c>
      <c r="EJ44">
        <f t="shared" si="101"/>
        <v>0</v>
      </c>
      <c r="EK44" t="str">
        <f t="shared" si="102"/>
        <v/>
      </c>
      <c r="EL44" t="str">
        <f t="shared" si="7"/>
        <v/>
      </c>
      <c r="EM44" t="str">
        <f t="shared" si="8"/>
        <v/>
      </c>
      <c r="EN44" t="str">
        <f t="shared" si="9"/>
        <v/>
      </c>
      <c r="EO44" t="str">
        <f t="shared" si="10"/>
        <v/>
      </c>
      <c r="EP44" t="str">
        <f t="shared" si="11"/>
        <v/>
      </c>
      <c r="EQ44" t="str">
        <f t="shared" si="12"/>
        <v/>
      </c>
      <c r="ER44" t="str">
        <f t="shared" si="13"/>
        <v/>
      </c>
      <c r="ES44" t="str">
        <f t="shared" si="14"/>
        <v/>
      </c>
      <c r="ET44" t="str">
        <f t="shared" si="15"/>
        <v/>
      </c>
      <c r="EU44" t="str">
        <f t="shared" si="16"/>
        <v/>
      </c>
      <c r="EV44" t="str">
        <f t="shared" si="17"/>
        <v/>
      </c>
      <c r="EW44" t="str">
        <f t="shared" si="103"/>
        <v>nvt</v>
      </c>
      <c r="EX44" t="str">
        <f t="shared" si="104"/>
        <v>nvt</v>
      </c>
      <c r="EY44" t="str">
        <f t="shared" si="105"/>
        <v>nvt</v>
      </c>
      <c r="EZ44" t="str">
        <f t="shared" si="106"/>
        <v>nvt</v>
      </c>
      <c r="FA44" t="str">
        <f t="shared" si="107"/>
        <v>nvt</v>
      </c>
      <c r="FB44" t="str">
        <f t="shared" si="108"/>
        <v>nvt</v>
      </c>
      <c r="FC44" t="str">
        <f t="shared" si="109"/>
        <v>nvt</v>
      </c>
      <c r="FD44" t="str">
        <f t="shared" si="110"/>
        <v>nvt</v>
      </c>
      <c r="FE44" t="str">
        <f>IF($EJ44=2,VLOOKUP(FD44,STAPELING!A:D,FE$1,0),"nvt")</f>
        <v>nvt</v>
      </c>
      <c r="FF44" t="str">
        <f t="shared" si="111"/>
        <v>nvt</v>
      </c>
      <c r="FG44" t="str">
        <f t="shared" si="112"/>
        <v>nvt</v>
      </c>
      <c r="FH44" t="str">
        <f t="shared" si="113"/>
        <v>nvt</v>
      </c>
      <c r="FI44" t="str">
        <f t="shared" si="114"/>
        <v>nvt</v>
      </c>
      <c r="FJ44" t="str">
        <f t="shared" si="115"/>
        <v>nvt</v>
      </c>
      <c r="FK44" t="str">
        <f t="shared" si="116"/>
        <v>nvt</v>
      </c>
      <c r="FL44" t="str">
        <f t="shared" si="117"/>
        <v>nvt</v>
      </c>
      <c r="FM44" t="str">
        <f t="shared" si="118"/>
        <v/>
      </c>
      <c r="FN44" t="str">
        <f>IF(ISERROR(VLOOKUP(FM44,STAPELING!I:AO,FN$1,0)),"N",VLOOKUP(FM44,STAPELING!I:AO,FN$1,0))</f>
        <v>J</v>
      </c>
      <c r="FO44" t="str">
        <f t="shared" si="119"/>
        <v>nvt</v>
      </c>
      <c r="FP44" t="str">
        <f t="shared" si="19"/>
        <v>nvt</v>
      </c>
      <c r="FQ44" t="str">
        <f t="shared" si="20"/>
        <v>nvt</v>
      </c>
      <c r="FR44" t="str">
        <f t="shared" si="21"/>
        <v>nvt</v>
      </c>
      <c r="FS44" t="str">
        <f t="shared" si="22"/>
        <v>nvt</v>
      </c>
      <c r="FT44" t="str">
        <f t="shared" si="23"/>
        <v>nvt</v>
      </c>
      <c r="FU44" t="str">
        <f t="shared" si="24"/>
        <v>nvt</v>
      </c>
      <c r="FV44" t="str">
        <f t="shared" si="25"/>
        <v>nvt</v>
      </c>
      <c r="FW44" t="str">
        <f t="shared" si="26"/>
        <v>nvt</v>
      </c>
      <c r="FX44" t="str">
        <f t="shared" si="27"/>
        <v>nvt</v>
      </c>
      <c r="FY44" t="str">
        <f t="shared" si="28"/>
        <v>nvt</v>
      </c>
      <c r="FZ44" t="str">
        <f t="shared" si="29"/>
        <v>nvt</v>
      </c>
      <c r="GA44" t="str">
        <f t="shared" si="30"/>
        <v>nvt</v>
      </c>
      <c r="GB44" t="str">
        <f>IF($EJ44&gt;2,IF(FO44="","zwart",VLOOKUP(FO44,STAPELING!J:AA,GB$1,0)),"nvt")</f>
        <v>nvt</v>
      </c>
      <c r="GC44" t="str">
        <f t="shared" si="120"/>
        <v>nvt</v>
      </c>
      <c r="GD44" t="str">
        <f t="shared" si="121"/>
        <v>nvt</v>
      </c>
      <c r="GE44" t="str">
        <f t="shared" si="122"/>
        <v>nvt</v>
      </c>
      <c r="GF44" t="str">
        <f t="shared" si="123"/>
        <v>nvt</v>
      </c>
      <c r="GG44" t="str">
        <f t="shared" si="124"/>
        <v>nvt</v>
      </c>
      <c r="GH44" t="str">
        <f t="shared" si="125"/>
        <v>nvt</v>
      </c>
      <c r="GI44" t="str">
        <f t="shared" si="126"/>
        <v>nvt</v>
      </c>
      <c r="GJ44" t="str">
        <f t="shared" si="127"/>
        <v>nvt</v>
      </c>
      <c r="GK44" t="str">
        <f t="shared" si="37"/>
        <v>nvt</v>
      </c>
      <c r="GL44" t="str">
        <f t="shared" si="38"/>
        <v>nvt</v>
      </c>
      <c r="GM44" t="str">
        <f t="shared" si="39"/>
        <v>nvt</v>
      </c>
      <c r="GN44" t="str">
        <f t="shared" si="40"/>
        <v>nvt</v>
      </c>
      <c r="GO44" t="str">
        <f t="shared" si="41"/>
        <v>nvt</v>
      </c>
      <c r="GP44" t="str">
        <f t="shared" si="42"/>
        <v>nvt</v>
      </c>
      <c r="GQ44" t="str">
        <f t="shared" si="43"/>
        <v>nvt</v>
      </c>
      <c r="GR44" t="str">
        <f t="shared" si="44"/>
        <v>nvt</v>
      </c>
      <c r="GS44" t="str">
        <f t="shared" si="45"/>
        <v>nvt</v>
      </c>
      <c r="GT44" t="str">
        <f t="shared" si="46"/>
        <v>nvt</v>
      </c>
      <c r="GU44" t="str">
        <f t="shared" si="47"/>
        <v>nvt</v>
      </c>
      <c r="GV44" t="str">
        <f t="shared" si="48"/>
        <v>nvt</v>
      </c>
      <c r="GW44" t="str">
        <f>IF($EJ44&gt;2,IF(GJ44="","zwart",VLOOKUP(GJ44,STAPELING!AB:AJ,GW$1,0)),"nvt")</f>
        <v>nvt</v>
      </c>
      <c r="GX44" t="str">
        <f t="shared" si="128"/>
        <v>nvt</v>
      </c>
      <c r="GY44" t="str">
        <f t="shared" si="129"/>
        <v>nvt</v>
      </c>
      <c r="GZ44" t="str">
        <f t="shared" si="130"/>
        <v>nvt</v>
      </c>
      <c r="HA44" t="str">
        <f t="shared" si="131"/>
        <v>nvt</v>
      </c>
      <c r="HB44" t="str">
        <f t="shared" si="132"/>
        <v>nvt</v>
      </c>
      <c r="HC44" t="str">
        <f t="shared" si="133"/>
        <v>nvt</v>
      </c>
      <c r="HD44" t="str">
        <f t="shared" si="134"/>
        <v>nvt</v>
      </c>
      <c r="HE44" t="str">
        <f t="shared" si="135"/>
        <v>nvt</v>
      </c>
      <c r="HF44" t="str">
        <f t="shared" si="136"/>
        <v>nvt</v>
      </c>
      <c r="HG44" t="str">
        <f t="shared" si="137"/>
        <v>nvt</v>
      </c>
      <c r="HH44" t="str">
        <f t="shared" si="138"/>
        <v>nvt</v>
      </c>
      <c r="HI44" t="str">
        <f t="shared" si="139"/>
        <v>nvt</v>
      </c>
      <c r="HJ44" t="str">
        <f t="shared" si="140"/>
        <v>nvt</v>
      </c>
      <c r="HK44" t="str">
        <f t="shared" si="141"/>
        <v>nvt</v>
      </c>
      <c r="HL44" t="str">
        <f t="shared" si="142"/>
        <v>nvt</v>
      </c>
      <c r="HM44" t="str">
        <f t="shared" si="60"/>
        <v>nvt</v>
      </c>
      <c r="HN44" t="str">
        <f t="shared" si="61"/>
        <v>nvt</v>
      </c>
      <c r="HO44" t="str">
        <f t="shared" si="62"/>
        <v>nvt</v>
      </c>
      <c r="HP44" t="str">
        <f t="shared" si="63"/>
        <v>nvt</v>
      </c>
      <c r="HQ44" t="str">
        <f t="shared" si="64"/>
        <v>nvt</v>
      </c>
      <c r="HR44" t="str">
        <f t="shared" si="65"/>
        <v>nvt</v>
      </c>
      <c r="HS44" t="str">
        <f t="shared" si="66"/>
        <v>nvt</v>
      </c>
      <c r="HT44" t="str">
        <f t="shared" si="67"/>
        <v>nvt</v>
      </c>
      <c r="HU44" t="str">
        <f t="shared" si="68"/>
        <v>nvt</v>
      </c>
      <c r="HV44" t="str">
        <f t="shared" si="69"/>
        <v>nvt</v>
      </c>
      <c r="HW44" t="str">
        <f t="shared" si="70"/>
        <v>nvt</v>
      </c>
      <c r="HX44" t="str">
        <f t="shared" si="71"/>
        <v>nvt</v>
      </c>
      <c r="HY44" t="str">
        <f>IF($EJ44&gt;2,IF(HL44="","zwart",VLOOKUP(HL44,STAPELING!AK:AN,HY$1,0)),"nvt")</f>
        <v>nvt</v>
      </c>
      <c r="HZ44" t="str">
        <f t="shared" si="143"/>
        <v>nvt</v>
      </c>
      <c r="IA44" t="str">
        <f t="shared" si="144"/>
        <v>nvt</v>
      </c>
      <c r="IB44" t="str">
        <f t="shared" si="145"/>
        <v>nvt</v>
      </c>
      <c r="IC44" t="str">
        <f t="shared" si="146"/>
        <v>nvt</v>
      </c>
      <c r="ID44" t="str">
        <f t="shared" si="147"/>
        <v>nvt</v>
      </c>
      <c r="IE44" t="str">
        <f t="shared" si="148"/>
        <v>nvt</v>
      </c>
      <c r="IF44" t="str">
        <f t="shared" si="149"/>
        <v>nvt</v>
      </c>
      <c r="IG44">
        <f t="shared" si="150"/>
        <v>0</v>
      </c>
      <c r="IH44">
        <f t="shared" si="151"/>
        <v>0</v>
      </c>
      <c r="II44">
        <f t="shared" si="152"/>
        <v>0</v>
      </c>
      <c r="IJ44">
        <f t="shared" si="153"/>
        <v>0</v>
      </c>
      <c r="IK44">
        <f t="shared" si="154"/>
        <v>0</v>
      </c>
      <c r="IL44">
        <f t="shared" si="155"/>
        <v>0</v>
      </c>
      <c r="IM44">
        <f t="shared" si="156"/>
        <v>0</v>
      </c>
      <c r="IN44">
        <f t="shared" si="157"/>
        <v>0</v>
      </c>
      <c r="IO44">
        <f t="shared" si="158"/>
        <v>0</v>
      </c>
      <c r="IP44">
        <f t="shared" si="159"/>
        <v>0</v>
      </c>
      <c r="IQ44">
        <f t="shared" si="160"/>
        <v>0</v>
      </c>
      <c r="IR44">
        <f t="shared" si="161"/>
        <v>0</v>
      </c>
      <c r="IS44">
        <f t="shared" si="162"/>
        <v>0</v>
      </c>
      <c r="IT44">
        <f t="shared" si="163"/>
        <v>0</v>
      </c>
      <c r="IU44" t="str">
        <f t="shared" si="164"/>
        <v>N</v>
      </c>
      <c r="IV44" t="str">
        <f t="shared" si="84"/>
        <v>N</v>
      </c>
      <c r="IW44" t="str">
        <f t="shared" si="165"/>
        <v>N</v>
      </c>
    </row>
    <row r="45" spans="1:257" x14ac:dyDescent="0.25">
      <c r="A45" t="str">
        <f>IF(ISERROR(VLOOKUP(E45,E$4:E44,1,0)),"J","N")</f>
        <v>N</v>
      </c>
      <c r="B45" s="8"/>
      <c r="C45" s="8"/>
      <c r="D45" s="25"/>
      <c r="E45" s="25" t="str">
        <f>IF(Invoer!B74="","",Invoer!B74)</f>
        <v/>
      </c>
      <c r="F45" s="25"/>
      <c r="G45" s="25"/>
      <c r="H45" s="25" t="str">
        <f>IF(AND($E45&lt;&gt;"",$A45="J"),Invoer!D74,"")</f>
        <v/>
      </c>
      <c r="I45" s="25"/>
      <c r="J45" s="26"/>
      <c r="K45" s="26" t="str">
        <f>IF(AND($E45&lt;&gt;"",$A45="J"),Invoer!L74,"")</f>
        <v/>
      </c>
      <c r="L45" s="26"/>
      <c r="M45" s="25"/>
      <c r="N45" s="152"/>
      <c r="O45" s="153"/>
      <c r="P45" s="25"/>
      <c r="Q45" s="25"/>
      <c r="R45" s="153"/>
      <c r="S45" s="154"/>
      <c r="T45" s="152"/>
      <c r="U45" s="153"/>
      <c r="V45" s="153"/>
      <c r="W45" s="59" t="str">
        <f>IF(AND($E45&lt;&gt;"",$A45="J",Invoer!R74&lt;&gt;""),VLOOKUP(Invoer!R74,NORM!$F$26:$H$29,3,0),"")</f>
        <v/>
      </c>
      <c r="X45" s="59"/>
      <c r="Y45" s="25" t="str">
        <f t="shared" si="85"/>
        <v/>
      </c>
      <c r="Z45" s="25"/>
      <c r="AA45" s="26" t="str">
        <f t="shared" si="86"/>
        <v/>
      </c>
      <c r="AB45" s="26"/>
      <c r="AC45" s="153"/>
      <c r="AD45" s="153"/>
      <c r="AE45" s="153"/>
      <c r="AF45" s="153"/>
      <c r="AG45" s="153"/>
      <c r="AH45" s="25"/>
      <c r="AI45" s="153"/>
      <c r="AJ45" s="153"/>
      <c r="AK45" s="153"/>
      <c r="AL45" s="153"/>
      <c r="AM45" s="25" t="str">
        <f>IF(AND($E45&lt;&gt;"",$A45="J"),IF(Invoer!X74="Ja","J",IF(Invoer!X74="Nee","N","")),"")</f>
        <v/>
      </c>
      <c r="AN45" s="153"/>
      <c r="AO45" s="153"/>
      <c r="AP45" s="153" t="s">
        <v>311</v>
      </c>
      <c r="AQ45" s="153" t="s">
        <v>311</v>
      </c>
      <c r="AR45" s="153" t="s">
        <v>312</v>
      </c>
      <c r="AS45" s="153" t="s">
        <v>312</v>
      </c>
      <c r="AT45" s="1" t="str">
        <f>IF(AND($E45&lt;&gt;"",$A45="J",Invoer!O74&lt;&gt;""),VLOOKUP(Invoer!O74,NORM!$F$31:$H$38,3,0),"")</f>
        <v/>
      </c>
      <c r="AU45" s="1"/>
      <c r="AV45" s="1" t="str">
        <f>IF(AND($E45&lt;&gt;"",$A45="J"),Invoer!AH74,"")</f>
        <v/>
      </c>
      <c r="AW45" s="1"/>
      <c r="AX45" s="1" t="str">
        <f t="shared" si="87"/>
        <v/>
      </c>
      <c r="AY45" s="1"/>
      <c r="AZ45" s="3" t="str">
        <f t="shared" si="88"/>
        <v/>
      </c>
      <c r="BA45" s="3" t="str">
        <f t="shared" si="89"/>
        <v/>
      </c>
      <c r="BB45" s="3" t="str">
        <f t="shared" si="90"/>
        <v>N</v>
      </c>
      <c r="BC45" s="3" t="str">
        <f t="shared" si="91"/>
        <v>N</v>
      </c>
      <c r="BD45" s="3" t="str">
        <f t="shared" si="92"/>
        <v/>
      </c>
      <c r="BE45" s="3">
        <f t="shared" si="166"/>
        <v>0</v>
      </c>
      <c r="BF45" s="3" t="str">
        <f t="shared" si="93"/>
        <v/>
      </c>
      <c r="BG45" s="3" t="str">
        <f t="shared" si="94"/>
        <v/>
      </c>
      <c r="BH45" s="3" t="str">
        <f t="shared" si="95"/>
        <v>N</v>
      </c>
      <c r="BI45" s="24" t="str">
        <f t="shared" si="96"/>
        <v/>
      </c>
      <c r="BJ45" s="24" t="str">
        <f>IF(ISERROR(VLOOKUP($BD45,LOV_GWSGRP!A:A,1,0)),"N","J")</f>
        <v>N</v>
      </c>
      <c r="BK45" s="24" t="str">
        <f>IF(ISERROR(VLOOKUP($BD45,LOV_GWSGRP!D:D,1,0)),"N","J")</f>
        <v>N</v>
      </c>
      <c r="BL45" s="24" t="str">
        <f>IF(ISERROR(VLOOKUP($BD45,LOV_GWSGRP!G:G,1,0)),"N","J")</f>
        <v>N</v>
      </c>
      <c r="BM45" s="24" t="str">
        <f>IF(ISERROR(VLOOKUP($BD45,LOV_GWSGRP!M:M,1,0)),"N","J")</f>
        <v>N</v>
      </c>
      <c r="BN45" s="24" t="str">
        <f>IF(ISERROR(VLOOKUP($BD45,LOV_GWSGRP!P:P,1,0)),"N","J")</f>
        <v>N</v>
      </c>
      <c r="BO45" s="24" t="str">
        <f>IF(ISERROR(VLOOKUP($BD45,LOV_GWSGRP!S:S,1,0)),"N","J")</f>
        <v>N</v>
      </c>
      <c r="BP45" s="24" t="str">
        <f>IF(ISERROR(VLOOKUP($BD45,LOV_GWSGRP!V:V,1,0)),"N","J")</f>
        <v>N</v>
      </c>
      <c r="BQ45" s="24" t="str">
        <f>IF(ISERROR(VLOOKUP($BD45,LOV_GWSGRP!Y:Y,1,0)),"N","J")</f>
        <v>N</v>
      </c>
      <c r="BR45" s="24" t="str">
        <f>IF(ISERROR(VLOOKUP($BD45,LOV_GWSGRP!AB:AB,1,0)),"N","J")</f>
        <v>N</v>
      </c>
      <c r="BS45" s="24" t="str">
        <f>IF(ISERROR(VLOOKUP($BD45,LOV_GWSGRP!AE:AE,1,0)),"N","J")</f>
        <v>N</v>
      </c>
      <c r="BT45" s="24" t="str">
        <f>IF(ISERROR(VLOOKUP($BD45,LOV_GWSGRP!AH:AH,1,0)),"N","J")</f>
        <v>N</v>
      </c>
      <c r="BU45" s="24" t="str">
        <f>IF(ISERROR(VLOOKUP($BD45,LOV_GWSGRP!CJ:CJ,1,0)),"N","J")</f>
        <v>N</v>
      </c>
      <c r="BV45" s="24" t="str">
        <f>IF(ISERROR(VLOOKUP($BD45,LOV_GWSGRP!AN:AN,1,0)),"N","J")</f>
        <v>N</v>
      </c>
      <c r="BW45" s="24" t="str">
        <f>IF(ISERROR(VLOOKUP($BD45,LOV_GWSGRP!AQ:AQ,1,0)),"N","J")</f>
        <v>N</v>
      </c>
      <c r="BX45" s="24" t="str">
        <f>IF(ISERROR(VLOOKUP($BD45,LOV_GWSGRP!AT:AT,1,0)),"N","J")</f>
        <v>N</v>
      </c>
      <c r="BY45" s="24" t="str">
        <f>IF(ISERROR(VLOOKUP($BD45,LOV_GWSGRP!AW:AW,1,0)),"N","J")</f>
        <v>N</v>
      </c>
      <c r="BZ45" s="24" t="str">
        <f>IF(ISERROR(VLOOKUP($BD45,LOV_GWSGRP!AZ:AZ,1,0)),"N","J")</f>
        <v>N</v>
      </c>
      <c r="CA45" s="24" t="str">
        <f>IF(ISERROR(VLOOKUP($BD45,LOV_GWSGRP!BC:BC,1,0)),"N","J")</f>
        <v>N</v>
      </c>
      <c r="CB45" s="24" t="str">
        <f>IF(ISERROR(VLOOKUP($BD45,LOV_GWSGRP!BF:BF,1,0)),"N","J")</f>
        <v>N</v>
      </c>
      <c r="CC45" s="24" t="str">
        <f>IF(ISERROR(VLOOKUP($BD45,LOV_GWSGRP!BI:BI,1,0)),"N","J")</f>
        <v>N</v>
      </c>
      <c r="CD45" s="24" t="str">
        <f>IF(ISERROR(VLOOKUP($BD45,LOV_GWSGRP!J:J,1,0)),"N","J")</f>
        <v>N</v>
      </c>
      <c r="CE45" s="24" t="str">
        <f>IF(ISERROR(VLOOKUP($BD45,LOV_GWSGRP!BL:BL,1,0)),"N","J")</f>
        <v>N</v>
      </c>
      <c r="CF45" s="24"/>
      <c r="CG45" s="24" t="str">
        <f>IF(ISERROR(VLOOKUP($BD45,LOV_GWSGRP!BO:BO,1,0)),"N","J")</f>
        <v>N</v>
      </c>
      <c r="CH45" s="24" t="str">
        <f t="shared" si="97"/>
        <v>N</v>
      </c>
      <c r="CI45" s="24" t="str">
        <f>IF(ISERROR(VLOOKUP($BD45,GEWASCODE_GLMC8!F:F,1,0)),"N","J")</f>
        <v>N</v>
      </c>
      <c r="CJ45" s="24" t="str">
        <f>IF(COUNTIF($CI45:CI45,"J")&gt;0,"N",IF(ISERROR(VLOOKUP($BD45,GEWASCODE_GLMC8!G:G,1,0)),"N","J"))</f>
        <v>N</v>
      </c>
      <c r="CK45" s="24" t="str">
        <f>IF(COUNTIF($CI45:CJ45,"J")&gt;0,"N",IF(ISERROR(VLOOKUP($BD45,GEWASCODE_GLMC8!H:H,1,0)),"N","J"))</f>
        <v>N</v>
      </c>
      <c r="CL45" s="24" t="str">
        <f>IF(COUNTIF($CI45:CK45,"J")&gt;0,"N",IF(ISERROR(VLOOKUP($BD45,GEWASCODE_GLMC8!I:I,1,0)),"N","J"))</f>
        <v>N</v>
      </c>
      <c r="CM45" s="24" t="str">
        <f>IF(COUNTIF($CI45:CL45,"J")&gt;0,"N",IF(ISERROR(VLOOKUP($BD45,GEWASCODE_GLMC8!J:J,1,0)),"N","J"))</f>
        <v>N</v>
      </c>
      <c r="CN45" s="24" t="str">
        <f>IF(COUNTIF($CI45:CM45,"J")&gt;0,"N",IF(ISERROR(VLOOKUP($BD45,GEWASCODE_GLMC8!K:K,1,0)),"N","J"))</f>
        <v>N</v>
      </c>
      <c r="CO45" s="24" t="str">
        <f>IF(COUNTIF($CI45:CN45,"J")&gt;0,"N",IF(ISERROR(VLOOKUP($BD45,GEWASCODE_GLMC8!L:L,1,0)),"N","J"))</f>
        <v>N</v>
      </c>
      <c r="CP45" s="24" t="str">
        <f>IF(COUNTIF($CI45:CO45,"J")&gt;0,"N",IF(ISERROR(VLOOKUP($BD45,GEWASCODE_GLMC8!M:M,1,0)),"N","J"))</f>
        <v>N</v>
      </c>
      <c r="CQ45" s="24" t="str">
        <f>IF(COUNTIF($CI45:CP45,"J")&gt;0,"N",IF(ISERROR(VLOOKUP($BD45,GEWASCODE_GLMC8!N:N,1,0)),"N","J"))</f>
        <v>N</v>
      </c>
      <c r="CR45" s="24" t="str">
        <f>IF(COUNTIF($CI45:CQ45,"J")&gt;0,"N",IF(ISERROR(VLOOKUP($BD45,GEWASCODE_GLMC8!O:O,1,0)),"N","J"))</f>
        <v>N</v>
      </c>
      <c r="CS45" s="24" t="str">
        <f>IF(COUNTIF($CI45:CR45,"J")&gt;0,"N",IF(ISERROR(VLOOKUP($BD45,GEWASCODE_GLMC8!P:P,1,0)),"N","J"))</f>
        <v>N</v>
      </c>
      <c r="CT45" s="24" t="str">
        <f>IF(COUNTIF($CI45:CS45,"J")&gt;0,"N",IF(ISERROR(VLOOKUP($BD45,GEWASCODE_GLMC8!Q:Q,1,0)),"N","J"))</f>
        <v>N</v>
      </c>
      <c r="CU45" s="24" t="str">
        <f>IF(COUNTIF($CI45:CT45,"J")&gt;0,"N",IF(ISERROR(VLOOKUP($BD45,GEWASCODE_GLMC8!R:R,1,0)),"N","J"))</f>
        <v>N</v>
      </c>
      <c r="CV45" s="24" t="str">
        <f>IF(COUNTIF($CI45:CU45,"J")&gt;0,"N",IF(ISERROR(VLOOKUP($BD45,GEWASCODE_GLMC8!S:S,1,0)),"N","J"))</f>
        <v>N</v>
      </c>
      <c r="CW45" s="24" t="str">
        <f>IF(COUNTIF($CI45:CV45,"J")&gt;0,"N",IF(ISERROR(VLOOKUP($BD45,GEWASCODE_GLMC8!T:T,1,0)),"N","J"))</f>
        <v>N</v>
      </c>
      <c r="CX45" s="24" t="str">
        <f>IF(COUNTIF($CI45:CW45,"J")&gt;0,"N",IF(ISERROR(VLOOKUP($BD45,GEWASCODE_GLMC8!U:U,1,0)),"N","J"))</f>
        <v>N</v>
      </c>
      <c r="CY45" s="24" t="str">
        <f>IF(COUNTIF($CI45:CX45,"J")&gt;0,"N",IF(ISERROR(VLOOKUP($BD45,GEWASCODE_GLMC8!V:V,1,0)),"N","J"))</f>
        <v>N</v>
      </c>
      <c r="CZ45" s="24" t="str">
        <f>IF(COUNTIF($CI45:CY45,"J")&gt;0,"N",IF(ISERROR(VLOOKUP($BD45,GEWASCODE_GLMC8!W:W,1,0)),"N","J"))</f>
        <v>N</v>
      </c>
      <c r="DA45" s="24" t="str">
        <f>IF(COUNTIF($CI45:CZ45,"J")&gt;0,"N",IF(ISERROR(VLOOKUP($BD45,GEWASCODE_GLMC8!X:X,1,0)),"N","J"))</f>
        <v>N</v>
      </c>
      <c r="DB45" s="24" t="str">
        <f>IF(COUNTIF($CI45:DA45,"J")&gt;0,"N",IF(ISERROR(VLOOKUP($BD45,GEWASCODE_GLMC8!Y:Y,1,0)),"N","J"))</f>
        <v>N</v>
      </c>
      <c r="DC45" s="24" t="str">
        <f>IF(COUNTIF($CI45:DB45,"J")&gt;0,"N",IF(ISERROR(VLOOKUP($BD45,GEWASCODE_GLMC8!Z:Z,1,0)),"N","J"))</f>
        <v>N</v>
      </c>
      <c r="DD45" s="24" t="str">
        <f t="shared" si="98"/>
        <v>N</v>
      </c>
      <c r="DE45" s="3" t="str">
        <f t="shared" si="1"/>
        <v>N</v>
      </c>
      <c r="DF45" s="3" t="str">
        <f t="shared" si="2"/>
        <v>N</v>
      </c>
      <c r="DG45" s="3" t="str">
        <f t="shared" si="99"/>
        <v>N</v>
      </c>
      <c r="DH45" s="3" t="str">
        <f t="shared" si="100"/>
        <v>N</v>
      </c>
      <c r="DI45" s="3" t="str">
        <f t="shared" si="3"/>
        <v>N</v>
      </c>
      <c r="DJ45" s="3" t="str">
        <f t="shared" si="4"/>
        <v>N</v>
      </c>
      <c r="DK45" s="3">
        <f>0</f>
        <v>0</v>
      </c>
      <c r="DL45" s="3" t="str">
        <f t="shared" si="5"/>
        <v>N</v>
      </c>
      <c r="DM45" s="3" t="str">
        <f t="shared" si="6"/>
        <v>N</v>
      </c>
      <c r="DN45" t="str">
        <f>IF(AND($A45="J",COUNTIFS(activiteiten_perceel,percelen!$AZ45,activiteiten_maatregel_nr,percelen!DN$4,activiteiten_activiteit_voldoet_aan_voorwaarden,"J")&gt;0),DN$4,"")</f>
        <v/>
      </c>
      <c r="DO45" t="str">
        <f>IF(AND($A45="J",COUNTIFS(activiteiten_perceel,percelen!$AZ45,activiteiten_maatregel_nr,percelen!DO$4,activiteiten_activiteit_voldoet_aan_voorwaarden,"J")&gt;0),DO$4,"")</f>
        <v/>
      </c>
      <c r="DP45" t="str">
        <f>IF(AND($A45="J",COUNTIFS(activiteiten_perceel,percelen!$AZ45,activiteiten_maatregel_nr,percelen!DP$4,activiteiten_activiteit_voldoet_aan_voorwaarden,"J")&gt;0),DP$4,"")</f>
        <v/>
      </c>
      <c r="DQ45" t="str">
        <f>IF(AND($A45="J",COUNTIFS(activiteiten_perceel,percelen!$AZ45,activiteiten_maatregel_nr,percelen!DQ$4,activiteiten_activiteit_voldoet_aan_voorwaarden,"J")&gt;0),DQ$4,"")</f>
        <v/>
      </c>
      <c r="DR45" t="str">
        <f>IF(AND($A45="J",COUNTIFS(activiteiten_perceel,percelen!$AZ45,activiteiten_maatregel_nr,percelen!DR$4,activiteiten_activiteit_voldoet_aan_voorwaarden,"J")&gt;0),DR$4,"")</f>
        <v/>
      </c>
      <c r="DS45" t="str">
        <f>IF(AND($A45="J",COUNTIFS(activiteiten_perceel,percelen!$AZ45,activiteiten_maatregel_nr,percelen!DS$4,activiteiten_activiteit_voldoet_aan_voorwaarden,"J")&gt;0),DS$4,"")</f>
        <v/>
      </c>
      <c r="DT45" t="str">
        <f>IF(AND($A45="J",COUNTIFS(activiteiten_perceel,percelen!$AZ45,activiteiten_maatregel_nr,percelen!DT$4,activiteiten_activiteit_voldoet_aan_voorwaarden,"J")&gt;0),DT$4,"")</f>
        <v/>
      </c>
      <c r="DU45" t="str">
        <f>IF(AND($A45="J",COUNTIFS(activiteiten_perceel,percelen!$AZ45,activiteiten_maatregel_nr,percelen!DU$4,activiteiten_activiteit_voldoet_aan_voorwaarden,"J")&gt;0),DU$4,"")</f>
        <v/>
      </c>
      <c r="DV45" t="str">
        <f>IF(AND($A45="J",COUNTIFS(activiteiten_perceel,percelen!$AZ45,activiteiten_maatregel_nr,percelen!DV$4,activiteiten_activiteit_voldoet_aan_voorwaarden,"J")&gt;0),DV$4,"")</f>
        <v/>
      </c>
      <c r="DW45" t="str">
        <f>IF(AND($A45="J",COUNTIFS(activiteiten_perceel,percelen!$AZ45,activiteiten_maatregel_nr,percelen!DW$4,activiteiten_activiteit_voldoet_aan_voorwaarden,"J")&gt;0),DW$4,"")</f>
        <v/>
      </c>
      <c r="DX45" t="str">
        <f>IF(AND($A45="J",COUNTIFS(activiteiten_perceel,percelen!$AZ45,activiteiten_maatregel_nr,percelen!DX$4,activiteiten_activiteit_voldoet_aan_voorwaarden,"J")&gt;0),DX$4,"")</f>
        <v/>
      </c>
      <c r="DY45" t="str">
        <f>IF(AND($A45="J",COUNTIFS(activiteiten_perceel,percelen!$AZ45,activiteiten_maatregel_nr,percelen!DY$4,activiteiten_activiteit_voldoet_aan_voorwaarden,"J")&gt;0),DY$4,"")</f>
        <v/>
      </c>
      <c r="DZ45" t="str">
        <f>IF(AND($A45="J",COUNTIFS(activiteiten_perceel,percelen!$AZ45,activiteiten_maatregel_nr,percelen!DZ$4,activiteiten_activiteit_voldoet_aan_voorwaarden,"J")&gt;0),DZ$4,"")</f>
        <v/>
      </c>
      <c r="EA45" t="str">
        <f>IF(AND($A45="J",COUNTIFS(activiteiten_perceel,percelen!$AZ45,activiteiten_maatregel_nr,percelen!EA$4,activiteiten_activiteit_voldoet_aan_voorwaarden,"J")&gt;0),EA$4,"")</f>
        <v/>
      </c>
      <c r="EB45" t="str">
        <f>IF(AND($A45="J",COUNTIFS(activiteiten_perceel,percelen!$AZ45,activiteiten_maatregel_nr,percelen!EB$4,activiteiten_activiteit_voldoet_aan_voorwaarden,"J")&gt;0),EB$4,"")</f>
        <v/>
      </c>
      <c r="EC45" t="str">
        <f>IF(AND($A45="J",COUNTIFS(activiteiten_perceel,percelen!$AZ45,activiteiten_maatregel_nr,percelen!EC$4,activiteiten_activiteit_voldoet_aan_voorwaarden,"J")&gt;0),EC$4,"")</f>
        <v/>
      </c>
      <c r="ED45" t="str">
        <f>IF(AND($A45="J",COUNTIFS(activiteiten_perceel,percelen!$AZ45,activiteiten_maatregel_nr,percelen!ED$4,activiteiten_activiteit_voldoet_aan_voorwaarden,"J")&gt;0),ED$4,"")</f>
        <v/>
      </c>
      <c r="EE45" t="str">
        <f>IF(AND($A45="J",COUNTIFS(activiteiten_perceel,percelen!$AZ45,activiteiten_maatregel_nr,percelen!EE$4,activiteiten_activiteit_voldoet_aan_voorwaarden,"J")&gt;0),EE$4,"")</f>
        <v/>
      </c>
      <c r="EF45" t="str">
        <f>IF(AND($A45="J",COUNTIFS(activiteiten_perceel,percelen!$AZ45,activiteiten_maatregel_nr,percelen!EF$4,activiteiten_activiteit_voldoet_aan_voorwaarden,"J")&gt;0),EF$4,"")</f>
        <v/>
      </c>
      <c r="EG45" t="str">
        <f>IF(AND($A45="J",COUNTIFS(activiteiten_perceel,percelen!$AZ45,activiteiten_maatregel_nr,percelen!EG$4,activiteiten_activiteit_voldoet_aan_voorwaarden,"J")&gt;0),EG$4,"")</f>
        <v/>
      </c>
      <c r="EH45" t="str">
        <f>IF(AND($A45="J",COUNTIFS(activiteiten_perceel,percelen!$AZ45,activiteiten_maatregel_nr,percelen!EH$4,activiteiten_activiteit_voldoet_aan_voorwaarden,"J")&gt;0),EH$4,"")</f>
        <v/>
      </c>
      <c r="EI45" t="str">
        <f>IF(AND($A45="J",COUNTIFS(activiteiten_perceel,percelen!$AZ45,activiteiten_maatregel_nr,percelen!EI$4,activiteiten_activiteit_voldoet_aan_voorwaarden,"J")&gt;0),EI$4,"")</f>
        <v/>
      </c>
      <c r="EJ45">
        <f t="shared" si="101"/>
        <v>0</v>
      </c>
      <c r="EK45" t="str">
        <f t="shared" si="102"/>
        <v/>
      </c>
      <c r="EL45" t="str">
        <f t="shared" si="7"/>
        <v/>
      </c>
      <c r="EM45" t="str">
        <f t="shared" si="8"/>
        <v/>
      </c>
      <c r="EN45" t="str">
        <f t="shared" si="9"/>
        <v/>
      </c>
      <c r="EO45" t="str">
        <f t="shared" si="10"/>
        <v/>
      </c>
      <c r="EP45" t="str">
        <f t="shared" si="11"/>
        <v/>
      </c>
      <c r="EQ45" t="str">
        <f t="shared" si="12"/>
        <v/>
      </c>
      <c r="ER45" t="str">
        <f t="shared" si="13"/>
        <v/>
      </c>
      <c r="ES45" t="str">
        <f t="shared" si="14"/>
        <v/>
      </c>
      <c r="ET45" t="str">
        <f t="shared" si="15"/>
        <v/>
      </c>
      <c r="EU45" t="str">
        <f t="shared" si="16"/>
        <v/>
      </c>
      <c r="EV45" t="str">
        <f t="shared" si="17"/>
        <v/>
      </c>
      <c r="EW45" t="str">
        <f t="shared" si="103"/>
        <v>nvt</v>
      </c>
      <c r="EX45" t="str">
        <f t="shared" si="104"/>
        <v>nvt</v>
      </c>
      <c r="EY45" t="str">
        <f t="shared" si="105"/>
        <v>nvt</v>
      </c>
      <c r="EZ45" t="str">
        <f t="shared" si="106"/>
        <v>nvt</v>
      </c>
      <c r="FA45" t="str">
        <f t="shared" si="107"/>
        <v>nvt</v>
      </c>
      <c r="FB45" t="str">
        <f t="shared" si="108"/>
        <v>nvt</v>
      </c>
      <c r="FC45" t="str">
        <f t="shared" si="109"/>
        <v>nvt</v>
      </c>
      <c r="FD45" t="str">
        <f t="shared" si="110"/>
        <v>nvt</v>
      </c>
      <c r="FE45" t="str">
        <f>IF($EJ45=2,VLOOKUP(FD45,STAPELING!A:D,FE$1,0),"nvt")</f>
        <v>nvt</v>
      </c>
      <c r="FF45" t="str">
        <f t="shared" si="111"/>
        <v>nvt</v>
      </c>
      <c r="FG45" t="str">
        <f t="shared" si="112"/>
        <v>nvt</v>
      </c>
      <c r="FH45" t="str">
        <f t="shared" si="113"/>
        <v>nvt</v>
      </c>
      <c r="FI45" t="str">
        <f t="shared" si="114"/>
        <v>nvt</v>
      </c>
      <c r="FJ45" t="str">
        <f t="shared" si="115"/>
        <v>nvt</v>
      </c>
      <c r="FK45" t="str">
        <f t="shared" si="116"/>
        <v>nvt</v>
      </c>
      <c r="FL45" t="str">
        <f t="shared" si="117"/>
        <v>nvt</v>
      </c>
      <c r="FM45" t="str">
        <f t="shared" si="118"/>
        <v/>
      </c>
      <c r="FN45" t="str">
        <f>IF(ISERROR(VLOOKUP(FM45,STAPELING!I:AO,FN$1,0)),"N",VLOOKUP(FM45,STAPELING!I:AO,FN$1,0))</f>
        <v>J</v>
      </c>
      <c r="FO45" t="str">
        <f t="shared" si="119"/>
        <v>nvt</v>
      </c>
      <c r="FP45" t="str">
        <f t="shared" si="19"/>
        <v>nvt</v>
      </c>
      <c r="FQ45" t="str">
        <f t="shared" si="20"/>
        <v>nvt</v>
      </c>
      <c r="FR45" t="str">
        <f t="shared" si="21"/>
        <v>nvt</v>
      </c>
      <c r="FS45" t="str">
        <f t="shared" si="22"/>
        <v>nvt</v>
      </c>
      <c r="FT45" t="str">
        <f t="shared" si="23"/>
        <v>nvt</v>
      </c>
      <c r="FU45" t="str">
        <f t="shared" si="24"/>
        <v>nvt</v>
      </c>
      <c r="FV45" t="str">
        <f t="shared" si="25"/>
        <v>nvt</v>
      </c>
      <c r="FW45" t="str">
        <f t="shared" si="26"/>
        <v>nvt</v>
      </c>
      <c r="FX45" t="str">
        <f t="shared" si="27"/>
        <v>nvt</v>
      </c>
      <c r="FY45" t="str">
        <f t="shared" si="28"/>
        <v>nvt</v>
      </c>
      <c r="FZ45" t="str">
        <f t="shared" si="29"/>
        <v>nvt</v>
      </c>
      <c r="GA45" t="str">
        <f t="shared" si="30"/>
        <v>nvt</v>
      </c>
      <c r="GB45" t="str">
        <f>IF($EJ45&gt;2,IF(FO45="","zwart",VLOOKUP(FO45,STAPELING!J:AA,GB$1,0)),"nvt")</f>
        <v>nvt</v>
      </c>
      <c r="GC45" t="str">
        <f t="shared" si="120"/>
        <v>nvt</v>
      </c>
      <c r="GD45" t="str">
        <f t="shared" si="121"/>
        <v>nvt</v>
      </c>
      <c r="GE45" t="str">
        <f t="shared" si="122"/>
        <v>nvt</v>
      </c>
      <c r="GF45" t="str">
        <f t="shared" si="123"/>
        <v>nvt</v>
      </c>
      <c r="GG45" t="str">
        <f t="shared" si="124"/>
        <v>nvt</v>
      </c>
      <c r="GH45" t="str">
        <f t="shared" si="125"/>
        <v>nvt</v>
      </c>
      <c r="GI45" t="str">
        <f t="shared" si="126"/>
        <v>nvt</v>
      </c>
      <c r="GJ45" t="str">
        <f t="shared" si="127"/>
        <v>nvt</v>
      </c>
      <c r="GK45" t="str">
        <f t="shared" si="37"/>
        <v>nvt</v>
      </c>
      <c r="GL45" t="str">
        <f t="shared" si="38"/>
        <v>nvt</v>
      </c>
      <c r="GM45" t="str">
        <f t="shared" si="39"/>
        <v>nvt</v>
      </c>
      <c r="GN45" t="str">
        <f t="shared" si="40"/>
        <v>nvt</v>
      </c>
      <c r="GO45" t="str">
        <f t="shared" si="41"/>
        <v>nvt</v>
      </c>
      <c r="GP45" t="str">
        <f t="shared" si="42"/>
        <v>nvt</v>
      </c>
      <c r="GQ45" t="str">
        <f t="shared" si="43"/>
        <v>nvt</v>
      </c>
      <c r="GR45" t="str">
        <f t="shared" si="44"/>
        <v>nvt</v>
      </c>
      <c r="GS45" t="str">
        <f t="shared" si="45"/>
        <v>nvt</v>
      </c>
      <c r="GT45" t="str">
        <f t="shared" si="46"/>
        <v>nvt</v>
      </c>
      <c r="GU45" t="str">
        <f t="shared" si="47"/>
        <v>nvt</v>
      </c>
      <c r="GV45" t="str">
        <f t="shared" si="48"/>
        <v>nvt</v>
      </c>
      <c r="GW45" t="str">
        <f>IF($EJ45&gt;2,IF(GJ45="","zwart",VLOOKUP(GJ45,STAPELING!AB:AJ,GW$1,0)),"nvt")</f>
        <v>nvt</v>
      </c>
      <c r="GX45" t="str">
        <f t="shared" si="128"/>
        <v>nvt</v>
      </c>
      <c r="GY45" t="str">
        <f t="shared" si="129"/>
        <v>nvt</v>
      </c>
      <c r="GZ45" t="str">
        <f t="shared" si="130"/>
        <v>nvt</v>
      </c>
      <c r="HA45" t="str">
        <f t="shared" si="131"/>
        <v>nvt</v>
      </c>
      <c r="HB45" t="str">
        <f t="shared" si="132"/>
        <v>nvt</v>
      </c>
      <c r="HC45" t="str">
        <f t="shared" si="133"/>
        <v>nvt</v>
      </c>
      <c r="HD45" t="str">
        <f t="shared" si="134"/>
        <v>nvt</v>
      </c>
      <c r="HE45" t="str">
        <f t="shared" si="135"/>
        <v>nvt</v>
      </c>
      <c r="HF45" t="str">
        <f t="shared" si="136"/>
        <v>nvt</v>
      </c>
      <c r="HG45" t="str">
        <f t="shared" si="137"/>
        <v>nvt</v>
      </c>
      <c r="HH45" t="str">
        <f t="shared" si="138"/>
        <v>nvt</v>
      </c>
      <c r="HI45" t="str">
        <f t="shared" si="139"/>
        <v>nvt</v>
      </c>
      <c r="HJ45" t="str">
        <f t="shared" si="140"/>
        <v>nvt</v>
      </c>
      <c r="HK45" t="str">
        <f t="shared" si="141"/>
        <v>nvt</v>
      </c>
      <c r="HL45" t="str">
        <f t="shared" si="142"/>
        <v>nvt</v>
      </c>
      <c r="HM45" t="str">
        <f t="shared" si="60"/>
        <v>nvt</v>
      </c>
      <c r="HN45" t="str">
        <f t="shared" si="61"/>
        <v>nvt</v>
      </c>
      <c r="HO45" t="str">
        <f t="shared" si="62"/>
        <v>nvt</v>
      </c>
      <c r="HP45" t="str">
        <f t="shared" si="63"/>
        <v>nvt</v>
      </c>
      <c r="HQ45" t="str">
        <f t="shared" si="64"/>
        <v>nvt</v>
      </c>
      <c r="HR45" t="str">
        <f t="shared" si="65"/>
        <v>nvt</v>
      </c>
      <c r="HS45" t="str">
        <f t="shared" si="66"/>
        <v>nvt</v>
      </c>
      <c r="HT45" t="str">
        <f t="shared" si="67"/>
        <v>nvt</v>
      </c>
      <c r="HU45" t="str">
        <f t="shared" si="68"/>
        <v>nvt</v>
      </c>
      <c r="HV45" t="str">
        <f t="shared" si="69"/>
        <v>nvt</v>
      </c>
      <c r="HW45" t="str">
        <f t="shared" si="70"/>
        <v>nvt</v>
      </c>
      <c r="HX45" t="str">
        <f t="shared" si="71"/>
        <v>nvt</v>
      </c>
      <c r="HY45" t="str">
        <f>IF($EJ45&gt;2,IF(HL45="","zwart",VLOOKUP(HL45,STAPELING!AK:AN,HY$1,0)),"nvt")</f>
        <v>nvt</v>
      </c>
      <c r="HZ45" t="str">
        <f t="shared" si="143"/>
        <v>nvt</v>
      </c>
      <c r="IA45" t="str">
        <f t="shared" si="144"/>
        <v>nvt</v>
      </c>
      <c r="IB45" t="str">
        <f t="shared" si="145"/>
        <v>nvt</v>
      </c>
      <c r="IC45" t="str">
        <f t="shared" si="146"/>
        <v>nvt</v>
      </c>
      <c r="ID45" t="str">
        <f t="shared" si="147"/>
        <v>nvt</v>
      </c>
      <c r="IE45" t="str">
        <f t="shared" si="148"/>
        <v>nvt</v>
      </c>
      <c r="IF45" t="str">
        <f t="shared" si="149"/>
        <v>nvt</v>
      </c>
      <c r="IG45">
        <f t="shared" si="150"/>
        <v>0</v>
      </c>
      <c r="IH45">
        <f t="shared" si="151"/>
        <v>0</v>
      </c>
      <c r="II45">
        <f t="shared" si="152"/>
        <v>0</v>
      </c>
      <c r="IJ45">
        <f t="shared" si="153"/>
        <v>0</v>
      </c>
      <c r="IK45">
        <f t="shared" si="154"/>
        <v>0</v>
      </c>
      <c r="IL45">
        <f t="shared" si="155"/>
        <v>0</v>
      </c>
      <c r="IM45">
        <f t="shared" si="156"/>
        <v>0</v>
      </c>
      <c r="IN45">
        <f t="shared" si="157"/>
        <v>0</v>
      </c>
      <c r="IO45">
        <f t="shared" si="158"/>
        <v>0</v>
      </c>
      <c r="IP45">
        <f t="shared" si="159"/>
        <v>0</v>
      </c>
      <c r="IQ45">
        <f t="shared" si="160"/>
        <v>0</v>
      </c>
      <c r="IR45">
        <f t="shared" si="161"/>
        <v>0</v>
      </c>
      <c r="IS45">
        <f t="shared" si="162"/>
        <v>0</v>
      </c>
      <c r="IT45">
        <f t="shared" si="163"/>
        <v>0</v>
      </c>
      <c r="IU45" t="str">
        <f t="shared" si="164"/>
        <v>N</v>
      </c>
      <c r="IV45" t="str">
        <f t="shared" si="84"/>
        <v>N</v>
      </c>
      <c r="IW45" t="str">
        <f t="shared" si="165"/>
        <v>N</v>
      </c>
    </row>
    <row r="46" spans="1:257" x14ac:dyDescent="0.25">
      <c r="A46" t="str">
        <f>IF(ISERROR(VLOOKUP(E46,E$4:E45,1,0)),"J","N")</f>
        <v>N</v>
      </c>
      <c r="B46" s="8"/>
      <c r="C46" s="8"/>
      <c r="D46" s="25"/>
      <c r="E46" s="25" t="str">
        <f>IF(Invoer!B75="","",Invoer!B75)</f>
        <v/>
      </c>
      <c r="F46" s="25"/>
      <c r="G46" s="25"/>
      <c r="H46" s="25" t="str">
        <f>IF(AND($E46&lt;&gt;"",$A46="J"),Invoer!D75,"")</f>
        <v/>
      </c>
      <c r="I46" s="25"/>
      <c r="J46" s="26"/>
      <c r="K46" s="26" t="str">
        <f>IF(AND($E46&lt;&gt;"",$A46="J"),Invoer!L75,"")</f>
        <v/>
      </c>
      <c r="L46" s="26"/>
      <c r="M46" s="25"/>
      <c r="N46" s="152"/>
      <c r="O46" s="153"/>
      <c r="P46" s="25"/>
      <c r="Q46" s="25"/>
      <c r="R46" s="153"/>
      <c r="S46" s="154"/>
      <c r="T46" s="152"/>
      <c r="U46" s="153"/>
      <c r="V46" s="153"/>
      <c r="W46" s="59" t="str">
        <f>IF(AND($E46&lt;&gt;"",$A46="J",Invoer!R75&lt;&gt;""),VLOOKUP(Invoer!R75,NORM!$F$26:$H$29,3,0),"")</f>
        <v/>
      </c>
      <c r="X46" s="59"/>
      <c r="Y46" s="25" t="str">
        <f t="shared" si="85"/>
        <v/>
      </c>
      <c r="Z46" s="25"/>
      <c r="AA46" s="26" t="str">
        <f t="shared" si="86"/>
        <v/>
      </c>
      <c r="AB46" s="26"/>
      <c r="AC46" s="153"/>
      <c r="AD46" s="153"/>
      <c r="AE46" s="153"/>
      <c r="AF46" s="153"/>
      <c r="AG46" s="153"/>
      <c r="AH46" s="25"/>
      <c r="AI46" s="153"/>
      <c r="AJ46" s="153"/>
      <c r="AK46" s="153"/>
      <c r="AL46" s="153"/>
      <c r="AM46" s="25" t="str">
        <f>IF(AND($E46&lt;&gt;"",$A46="J"),IF(Invoer!X75="Ja","J",IF(Invoer!X75="Nee","N","")),"")</f>
        <v/>
      </c>
      <c r="AN46" s="153"/>
      <c r="AO46" s="153"/>
      <c r="AP46" s="153" t="s">
        <v>311</v>
      </c>
      <c r="AQ46" s="153" t="s">
        <v>311</v>
      </c>
      <c r="AR46" s="153" t="s">
        <v>312</v>
      </c>
      <c r="AS46" s="153" t="s">
        <v>312</v>
      </c>
      <c r="AT46" s="1" t="str">
        <f>IF(AND($E46&lt;&gt;"",$A46="J",Invoer!O75&lt;&gt;""),VLOOKUP(Invoer!O75,NORM!$F$31:$H$38,3,0),"")</f>
        <v/>
      </c>
      <c r="AU46" s="1"/>
      <c r="AV46" s="1" t="str">
        <f>IF(AND($E46&lt;&gt;"",$A46="J"),Invoer!AH75,"")</f>
        <v/>
      </c>
      <c r="AW46" s="1"/>
      <c r="AX46" s="1" t="str">
        <f t="shared" si="87"/>
        <v/>
      </c>
      <c r="AY46" s="1"/>
      <c r="AZ46" s="3" t="str">
        <f t="shared" si="88"/>
        <v/>
      </c>
      <c r="BA46" s="3" t="str">
        <f t="shared" si="89"/>
        <v/>
      </c>
      <c r="BB46" s="3" t="str">
        <f t="shared" si="90"/>
        <v>N</v>
      </c>
      <c r="BC46" s="3" t="str">
        <f t="shared" si="91"/>
        <v>N</v>
      </c>
      <c r="BD46" s="3" t="str">
        <f t="shared" si="92"/>
        <v/>
      </c>
      <c r="BE46" s="3">
        <f t="shared" si="166"/>
        <v>0</v>
      </c>
      <c r="BF46" s="3" t="str">
        <f t="shared" si="93"/>
        <v/>
      </c>
      <c r="BG46" s="3" t="str">
        <f t="shared" si="94"/>
        <v/>
      </c>
      <c r="BH46" s="3" t="str">
        <f t="shared" si="95"/>
        <v>N</v>
      </c>
      <c r="BI46" s="24" t="str">
        <f t="shared" si="96"/>
        <v/>
      </c>
      <c r="BJ46" s="24" t="str">
        <f>IF(ISERROR(VLOOKUP($BD46,LOV_GWSGRP!A:A,1,0)),"N","J")</f>
        <v>N</v>
      </c>
      <c r="BK46" s="24" t="str">
        <f>IF(ISERROR(VLOOKUP($BD46,LOV_GWSGRP!D:D,1,0)),"N","J")</f>
        <v>N</v>
      </c>
      <c r="BL46" s="24" t="str">
        <f>IF(ISERROR(VLOOKUP($BD46,LOV_GWSGRP!G:G,1,0)),"N","J")</f>
        <v>N</v>
      </c>
      <c r="BM46" s="24" t="str">
        <f>IF(ISERROR(VLOOKUP($BD46,LOV_GWSGRP!M:M,1,0)),"N","J")</f>
        <v>N</v>
      </c>
      <c r="BN46" s="24" t="str">
        <f>IF(ISERROR(VLOOKUP($BD46,LOV_GWSGRP!P:P,1,0)),"N","J")</f>
        <v>N</v>
      </c>
      <c r="BO46" s="24" t="str">
        <f>IF(ISERROR(VLOOKUP($BD46,LOV_GWSGRP!S:S,1,0)),"N","J")</f>
        <v>N</v>
      </c>
      <c r="BP46" s="24" t="str">
        <f>IF(ISERROR(VLOOKUP($BD46,LOV_GWSGRP!V:V,1,0)),"N","J")</f>
        <v>N</v>
      </c>
      <c r="BQ46" s="24" t="str">
        <f>IF(ISERROR(VLOOKUP($BD46,LOV_GWSGRP!Y:Y,1,0)),"N","J")</f>
        <v>N</v>
      </c>
      <c r="BR46" s="24" t="str">
        <f>IF(ISERROR(VLOOKUP($BD46,LOV_GWSGRP!AB:AB,1,0)),"N","J")</f>
        <v>N</v>
      </c>
      <c r="BS46" s="24" t="str">
        <f>IF(ISERROR(VLOOKUP($BD46,LOV_GWSGRP!AE:AE,1,0)),"N","J")</f>
        <v>N</v>
      </c>
      <c r="BT46" s="24" t="str">
        <f>IF(ISERROR(VLOOKUP($BD46,LOV_GWSGRP!AH:AH,1,0)),"N","J")</f>
        <v>N</v>
      </c>
      <c r="BU46" s="24" t="str">
        <f>IF(ISERROR(VLOOKUP($BD46,LOV_GWSGRP!CJ:CJ,1,0)),"N","J")</f>
        <v>N</v>
      </c>
      <c r="BV46" s="24" t="str">
        <f>IF(ISERROR(VLOOKUP($BD46,LOV_GWSGRP!AN:AN,1,0)),"N","J")</f>
        <v>N</v>
      </c>
      <c r="BW46" s="24" t="str">
        <f>IF(ISERROR(VLOOKUP($BD46,LOV_GWSGRP!AQ:AQ,1,0)),"N","J")</f>
        <v>N</v>
      </c>
      <c r="BX46" s="24" t="str">
        <f>IF(ISERROR(VLOOKUP($BD46,LOV_GWSGRP!AT:AT,1,0)),"N","J")</f>
        <v>N</v>
      </c>
      <c r="BY46" s="24" t="str">
        <f>IF(ISERROR(VLOOKUP($BD46,LOV_GWSGRP!AW:AW,1,0)),"N","J")</f>
        <v>N</v>
      </c>
      <c r="BZ46" s="24" t="str">
        <f>IF(ISERROR(VLOOKUP($BD46,LOV_GWSGRP!AZ:AZ,1,0)),"N","J")</f>
        <v>N</v>
      </c>
      <c r="CA46" s="24" t="str">
        <f>IF(ISERROR(VLOOKUP($BD46,LOV_GWSGRP!BC:BC,1,0)),"N","J")</f>
        <v>N</v>
      </c>
      <c r="CB46" s="24" t="str">
        <f>IF(ISERROR(VLOOKUP($BD46,LOV_GWSGRP!BF:BF,1,0)),"N","J")</f>
        <v>N</v>
      </c>
      <c r="CC46" s="24" t="str">
        <f>IF(ISERROR(VLOOKUP($BD46,LOV_GWSGRP!BI:BI,1,0)),"N","J")</f>
        <v>N</v>
      </c>
      <c r="CD46" s="24" t="str">
        <f>IF(ISERROR(VLOOKUP($BD46,LOV_GWSGRP!J:J,1,0)),"N","J")</f>
        <v>N</v>
      </c>
      <c r="CE46" s="24" t="str">
        <f>IF(ISERROR(VLOOKUP($BD46,LOV_GWSGRP!BL:BL,1,0)),"N","J")</f>
        <v>N</v>
      </c>
      <c r="CF46" s="24"/>
      <c r="CG46" s="24" t="str">
        <f>IF(ISERROR(VLOOKUP($BD46,LOV_GWSGRP!BO:BO,1,0)),"N","J")</f>
        <v>N</v>
      </c>
      <c r="CH46" s="24" t="str">
        <f t="shared" si="97"/>
        <v>N</v>
      </c>
      <c r="CI46" s="24" t="str">
        <f>IF(ISERROR(VLOOKUP($BD46,GEWASCODE_GLMC8!F:F,1,0)),"N","J")</f>
        <v>N</v>
      </c>
      <c r="CJ46" s="24" t="str">
        <f>IF(COUNTIF($CI46:CI46,"J")&gt;0,"N",IF(ISERROR(VLOOKUP($BD46,GEWASCODE_GLMC8!G:G,1,0)),"N","J"))</f>
        <v>N</v>
      </c>
      <c r="CK46" s="24" t="str">
        <f>IF(COUNTIF($CI46:CJ46,"J")&gt;0,"N",IF(ISERROR(VLOOKUP($BD46,GEWASCODE_GLMC8!H:H,1,0)),"N","J"))</f>
        <v>N</v>
      </c>
      <c r="CL46" s="24" t="str">
        <f>IF(COUNTIF($CI46:CK46,"J")&gt;0,"N",IF(ISERROR(VLOOKUP($BD46,GEWASCODE_GLMC8!I:I,1,0)),"N","J"))</f>
        <v>N</v>
      </c>
      <c r="CM46" s="24" t="str">
        <f>IF(COUNTIF($CI46:CL46,"J")&gt;0,"N",IF(ISERROR(VLOOKUP($BD46,GEWASCODE_GLMC8!J:J,1,0)),"N","J"))</f>
        <v>N</v>
      </c>
      <c r="CN46" s="24" t="str">
        <f>IF(COUNTIF($CI46:CM46,"J")&gt;0,"N",IF(ISERROR(VLOOKUP($BD46,GEWASCODE_GLMC8!K:K,1,0)),"N","J"))</f>
        <v>N</v>
      </c>
      <c r="CO46" s="24" t="str">
        <f>IF(COUNTIF($CI46:CN46,"J")&gt;0,"N",IF(ISERROR(VLOOKUP($BD46,GEWASCODE_GLMC8!L:L,1,0)),"N","J"))</f>
        <v>N</v>
      </c>
      <c r="CP46" s="24" t="str">
        <f>IF(COUNTIF($CI46:CO46,"J")&gt;0,"N",IF(ISERROR(VLOOKUP($BD46,GEWASCODE_GLMC8!M:M,1,0)),"N","J"))</f>
        <v>N</v>
      </c>
      <c r="CQ46" s="24" t="str">
        <f>IF(COUNTIF($CI46:CP46,"J")&gt;0,"N",IF(ISERROR(VLOOKUP($BD46,GEWASCODE_GLMC8!N:N,1,0)),"N","J"))</f>
        <v>N</v>
      </c>
      <c r="CR46" s="24" t="str">
        <f>IF(COUNTIF($CI46:CQ46,"J")&gt;0,"N",IF(ISERROR(VLOOKUP($BD46,GEWASCODE_GLMC8!O:O,1,0)),"N","J"))</f>
        <v>N</v>
      </c>
      <c r="CS46" s="24" t="str">
        <f>IF(COUNTIF($CI46:CR46,"J")&gt;0,"N",IF(ISERROR(VLOOKUP($BD46,GEWASCODE_GLMC8!P:P,1,0)),"N","J"))</f>
        <v>N</v>
      </c>
      <c r="CT46" s="24" t="str">
        <f>IF(COUNTIF($CI46:CS46,"J")&gt;0,"N",IF(ISERROR(VLOOKUP($BD46,GEWASCODE_GLMC8!Q:Q,1,0)),"N","J"))</f>
        <v>N</v>
      </c>
      <c r="CU46" s="24" t="str">
        <f>IF(COUNTIF($CI46:CT46,"J")&gt;0,"N",IF(ISERROR(VLOOKUP($BD46,GEWASCODE_GLMC8!R:R,1,0)),"N","J"))</f>
        <v>N</v>
      </c>
      <c r="CV46" s="24" t="str">
        <f>IF(COUNTIF($CI46:CU46,"J")&gt;0,"N",IF(ISERROR(VLOOKUP($BD46,GEWASCODE_GLMC8!S:S,1,0)),"N","J"))</f>
        <v>N</v>
      </c>
      <c r="CW46" s="24" t="str">
        <f>IF(COUNTIF($CI46:CV46,"J")&gt;0,"N",IF(ISERROR(VLOOKUP($BD46,GEWASCODE_GLMC8!T:T,1,0)),"N","J"))</f>
        <v>N</v>
      </c>
      <c r="CX46" s="24" t="str">
        <f>IF(COUNTIF($CI46:CW46,"J")&gt;0,"N",IF(ISERROR(VLOOKUP($BD46,GEWASCODE_GLMC8!U:U,1,0)),"N","J"))</f>
        <v>N</v>
      </c>
      <c r="CY46" s="24" t="str">
        <f>IF(COUNTIF($CI46:CX46,"J")&gt;0,"N",IF(ISERROR(VLOOKUP($BD46,GEWASCODE_GLMC8!V:V,1,0)),"N","J"))</f>
        <v>N</v>
      </c>
      <c r="CZ46" s="24" t="str">
        <f>IF(COUNTIF($CI46:CY46,"J")&gt;0,"N",IF(ISERROR(VLOOKUP($BD46,GEWASCODE_GLMC8!W:W,1,0)),"N","J"))</f>
        <v>N</v>
      </c>
      <c r="DA46" s="24" t="str">
        <f>IF(COUNTIF($CI46:CZ46,"J")&gt;0,"N",IF(ISERROR(VLOOKUP($BD46,GEWASCODE_GLMC8!X:X,1,0)),"N","J"))</f>
        <v>N</v>
      </c>
      <c r="DB46" s="24" t="str">
        <f>IF(COUNTIF($CI46:DA46,"J")&gt;0,"N",IF(ISERROR(VLOOKUP($BD46,GEWASCODE_GLMC8!Y:Y,1,0)),"N","J"))</f>
        <v>N</v>
      </c>
      <c r="DC46" s="24" t="str">
        <f>IF(COUNTIF($CI46:DB46,"J")&gt;0,"N",IF(ISERROR(VLOOKUP($BD46,GEWASCODE_GLMC8!Z:Z,1,0)),"N","J"))</f>
        <v>N</v>
      </c>
      <c r="DD46" s="24" t="str">
        <f t="shared" si="98"/>
        <v>N</v>
      </c>
      <c r="DE46" s="3" t="str">
        <f t="shared" si="1"/>
        <v>N</v>
      </c>
      <c r="DF46" s="3" t="str">
        <f t="shared" si="2"/>
        <v>N</v>
      </c>
      <c r="DG46" s="3" t="str">
        <f t="shared" si="99"/>
        <v>N</v>
      </c>
      <c r="DH46" s="3" t="str">
        <f t="shared" si="100"/>
        <v>N</v>
      </c>
      <c r="DI46" s="3" t="str">
        <f t="shared" si="3"/>
        <v>N</v>
      </c>
      <c r="DJ46" s="3" t="str">
        <f t="shared" si="4"/>
        <v>N</v>
      </c>
      <c r="DK46" s="3">
        <f>0</f>
        <v>0</v>
      </c>
      <c r="DL46" s="3" t="str">
        <f t="shared" si="5"/>
        <v>N</v>
      </c>
      <c r="DM46" s="3" t="str">
        <f t="shared" si="6"/>
        <v>N</v>
      </c>
      <c r="DN46" t="str">
        <f>IF(AND($A46="J",COUNTIFS(activiteiten_perceel,percelen!$AZ46,activiteiten_maatregel_nr,percelen!DN$4,activiteiten_activiteit_voldoet_aan_voorwaarden,"J")&gt;0),DN$4,"")</f>
        <v/>
      </c>
      <c r="DO46" t="str">
        <f>IF(AND($A46="J",COUNTIFS(activiteiten_perceel,percelen!$AZ46,activiteiten_maatregel_nr,percelen!DO$4,activiteiten_activiteit_voldoet_aan_voorwaarden,"J")&gt;0),DO$4,"")</f>
        <v/>
      </c>
      <c r="DP46" t="str">
        <f>IF(AND($A46="J",COUNTIFS(activiteiten_perceel,percelen!$AZ46,activiteiten_maatregel_nr,percelen!DP$4,activiteiten_activiteit_voldoet_aan_voorwaarden,"J")&gt;0),DP$4,"")</f>
        <v/>
      </c>
      <c r="DQ46" t="str">
        <f>IF(AND($A46="J",COUNTIFS(activiteiten_perceel,percelen!$AZ46,activiteiten_maatregel_nr,percelen!DQ$4,activiteiten_activiteit_voldoet_aan_voorwaarden,"J")&gt;0),DQ$4,"")</f>
        <v/>
      </c>
      <c r="DR46" t="str">
        <f>IF(AND($A46="J",COUNTIFS(activiteiten_perceel,percelen!$AZ46,activiteiten_maatregel_nr,percelen!DR$4,activiteiten_activiteit_voldoet_aan_voorwaarden,"J")&gt;0),DR$4,"")</f>
        <v/>
      </c>
      <c r="DS46" t="str">
        <f>IF(AND($A46="J",COUNTIFS(activiteiten_perceel,percelen!$AZ46,activiteiten_maatregel_nr,percelen!DS$4,activiteiten_activiteit_voldoet_aan_voorwaarden,"J")&gt;0),DS$4,"")</f>
        <v/>
      </c>
      <c r="DT46" t="str">
        <f>IF(AND($A46="J",COUNTIFS(activiteiten_perceel,percelen!$AZ46,activiteiten_maatregel_nr,percelen!DT$4,activiteiten_activiteit_voldoet_aan_voorwaarden,"J")&gt;0),DT$4,"")</f>
        <v/>
      </c>
      <c r="DU46" t="str">
        <f>IF(AND($A46="J",COUNTIFS(activiteiten_perceel,percelen!$AZ46,activiteiten_maatregel_nr,percelen!DU$4,activiteiten_activiteit_voldoet_aan_voorwaarden,"J")&gt;0),DU$4,"")</f>
        <v/>
      </c>
      <c r="DV46" t="str">
        <f>IF(AND($A46="J",COUNTIFS(activiteiten_perceel,percelen!$AZ46,activiteiten_maatregel_nr,percelen!DV$4,activiteiten_activiteit_voldoet_aan_voorwaarden,"J")&gt;0),DV$4,"")</f>
        <v/>
      </c>
      <c r="DW46" t="str">
        <f>IF(AND($A46="J",COUNTIFS(activiteiten_perceel,percelen!$AZ46,activiteiten_maatregel_nr,percelen!DW$4,activiteiten_activiteit_voldoet_aan_voorwaarden,"J")&gt;0),DW$4,"")</f>
        <v/>
      </c>
      <c r="DX46" t="str">
        <f>IF(AND($A46="J",COUNTIFS(activiteiten_perceel,percelen!$AZ46,activiteiten_maatregel_nr,percelen!DX$4,activiteiten_activiteit_voldoet_aan_voorwaarden,"J")&gt;0),DX$4,"")</f>
        <v/>
      </c>
      <c r="DY46" t="str">
        <f>IF(AND($A46="J",COUNTIFS(activiteiten_perceel,percelen!$AZ46,activiteiten_maatregel_nr,percelen!DY$4,activiteiten_activiteit_voldoet_aan_voorwaarden,"J")&gt;0),DY$4,"")</f>
        <v/>
      </c>
      <c r="DZ46" t="str">
        <f>IF(AND($A46="J",COUNTIFS(activiteiten_perceel,percelen!$AZ46,activiteiten_maatregel_nr,percelen!DZ$4,activiteiten_activiteit_voldoet_aan_voorwaarden,"J")&gt;0),DZ$4,"")</f>
        <v/>
      </c>
      <c r="EA46" t="str">
        <f>IF(AND($A46="J",COUNTIFS(activiteiten_perceel,percelen!$AZ46,activiteiten_maatregel_nr,percelen!EA$4,activiteiten_activiteit_voldoet_aan_voorwaarden,"J")&gt;0),EA$4,"")</f>
        <v/>
      </c>
      <c r="EB46" t="str">
        <f>IF(AND($A46="J",COUNTIFS(activiteiten_perceel,percelen!$AZ46,activiteiten_maatregel_nr,percelen!EB$4,activiteiten_activiteit_voldoet_aan_voorwaarden,"J")&gt;0),EB$4,"")</f>
        <v/>
      </c>
      <c r="EC46" t="str">
        <f>IF(AND($A46="J",COUNTIFS(activiteiten_perceel,percelen!$AZ46,activiteiten_maatregel_nr,percelen!EC$4,activiteiten_activiteit_voldoet_aan_voorwaarden,"J")&gt;0),EC$4,"")</f>
        <v/>
      </c>
      <c r="ED46" t="str">
        <f>IF(AND($A46="J",COUNTIFS(activiteiten_perceel,percelen!$AZ46,activiteiten_maatregel_nr,percelen!ED$4,activiteiten_activiteit_voldoet_aan_voorwaarden,"J")&gt;0),ED$4,"")</f>
        <v/>
      </c>
      <c r="EE46" t="str">
        <f>IF(AND($A46="J",COUNTIFS(activiteiten_perceel,percelen!$AZ46,activiteiten_maatregel_nr,percelen!EE$4,activiteiten_activiteit_voldoet_aan_voorwaarden,"J")&gt;0),EE$4,"")</f>
        <v/>
      </c>
      <c r="EF46" t="str">
        <f>IF(AND($A46="J",COUNTIFS(activiteiten_perceel,percelen!$AZ46,activiteiten_maatregel_nr,percelen!EF$4,activiteiten_activiteit_voldoet_aan_voorwaarden,"J")&gt;0),EF$4,"")</f>
        <v/>
      </c>
      <c r="EG46" t="str">
        <f>IF(AND($A46="J",COUNTIFS(activiteiten_perceel,percelen!$AZ46,activiteiten_maatregel_nr,percelen!EG$4,activiteiten_activiteit_voldoet_aan_voorwaarden,"J")&gt;0),EG$4,"")</f>
        <v/>
      </c>
      <c r="EH46" t="str">
        <f>IF(AND($A46="J",COUNTIFS(activiteiten_perceel,percelen!$AZ46,activiteiten_maatregel_nr,percelen!EH$4,activiteiten_activiteit_voldoet_aan_voorwaarden,"J")&gt;0),EH$4,"")</f>
        <v/>
      </c>
      <c r="EI46" t="str">
        <f>IF(AND($A46="J",COUNTIFS(activiteiten_perceel,percelen!$AZ46,activiteiten_maatregel_nr,percelen!EI$4,activiteiten_activiteit_voldoet_aan_voorwaarden,"J")&gt;0),EI$4,"")</f>
        <v/>
      </c>
      <c r="EJ46">
        <f t="shared" si="101"/>
        <v>0</v>
      </c>
      <c r="EK46" t="str">
        <f t="shared" si="102"/>
        <v/>
      </c>
      <c r="EL46" t="str">
        <f t="shared" si="7"/>
        <v/>
      </c>
      <c r="EM46" t="str">
        <f t="shared" si="8"/>
        <v/>
      </c>
      <c r="EN46" t="str">
        <f t="shared" si="9"/>
        <v/>
      </c>
      <c r="EO46" t="str">
        <f t="shared" si="10"/>
        <v/>
      </c>
      <c r="EP46" t="str">
        <f t="shared" si="11"/>
        <v/>
      </c>
      <c r="EQ46" t="str">
        <f t="shared" si="12"/>
        <v/>
      </c>
      <c r="ER46" t="str">
        <f t="shared" si="13"/>
        <v/>
      </c>
      <c r="ES46" t="str">
        <f t="shared" si="14"/>
        <v/>
      </c>
      <c r="ET46" t="str">
        <f t="shared" si="15"/>
        <v/>
      </c>
      <c r="EU46" t="str">
        <f t="shared" si="16"/>
        <v/>
      </c>
      <c r="EV46" t="str">
        <f t="shared" si="17"/>
        <v/>
      </c>
      <c r="EW46" t="str">
        <f t="shared" si="103"/>
        <v>nvt</v>
      </c>
      <c r="EX46" t="str">
        <f t="shared" si="104"/>
        <v>nvt</v>
      </c>
      <c r="EY46" t="str">
        <f t="shared" si="105"/>
        <v>nvt</v>
      </c>
      <c r="EZ46" t="str">
        <f t="shared" si="106"/>
        <v>nvt</v>
      </c>
      <c r="FA46" t="str">
        <f t="shared" si="107"/>
        <v>nvt</v>
      </c>
      <c r="FB46" t="str">
        <f t="shared" si="108"/>
        <v>nvt</v>
      </c>
      <c r="FC46" t="str">
        <f t="shared" si="109"/>
        <v>nvt</v>
      </c>
      <c r="FD46" t="str">
        <f t="shared" si="110"/>
        <v>nvt</v>
      </c>
      <c r="FE46" t="str">
        <f>IF($EJ46=2,VLOOKUP(FD46,STAPELING!A:D,FE$1,0),"nvt")</f>
        <v>nvt</v>
      </c>
      <c r="FF46" t="str">
        <f t="shared" si="111"/>
        <v>nvt</v>
      </c>
      <c r="FG46" t="str">
        <f t="shared" si="112"/>
        <v>nvt</v>
      </c>
      <c r="FH46" t="str">
        <f t="shared" si="113"/>
        <v>nvt</v>
      </c>
      <c r="FI46" t="str">
        <f t="shared" si="114"/>
        <v>nvt</v>
      </c>
      <c r="FJ46" t="str">
        <f t="shared" si="115"/>
        <v>nvt</v>
      </c>
      <c r="FK46" t="str">
        <f t="shared" si="116"/>
        <v>nvt</v>
      </c>
      <c r="FL46" t="str">
        <f t="shared" si="117"/>
        <v>nvt</v>
      </c>
      <c r="FM46" t="str">
        <f t="shared" si="118"/>
        <v/>
      </c>
      <c r="FN46" t="str">
        <f>IF(ISERROR(VLOOKUP(FM46,STAPELING!I:AO,FN$1,0)),"N",VLOOKUP(FM46,STAPELING!I:AO,FN$1,0))</f>
        <v>J</v>
      </c>
      <c r="FO46" t="str">
        <f t="shared" si="119"/>
        <v>nvt</v>
      </c>
      <c r="FP46" t="str">
        <f t="shared" si="19"/>
        <v>nvt</v>
      </c>
      <c r="FQ46" t="str">
        <f t="shared" si="20"/>
        <v>nvt</v>
      </c>
      <c r="FR46" t="str">
        <f t="shared" si="21"/>
        <v>nvt</v>
      </c>
      <c r="FS46" t="str">
        <f t="shared" si="22"/>
        <v>nvt</v>
      </c>
      <c r="FT46" t="str">
        <f t="shared" si="23"/>
        <v>nvt</v>
      </c>
      <c r="FU46" t="str">
        <f t="shared" si="24"/>
        <v>nvt</v>
      </c>
      <c r="FV46" t="str">
        <f t="shared" si="25"/>
        <v>nvt</v>
      </c>
      <c r="FW46" t="str">
        <f t="shared" si="26"/>
        <v>nvt</v>
      </c>
      <c r="FX46" t="str">
        <f t="shared" si="27"/>
        <v>nvt</v>
      </c>
      <c r="FY46" t="str">
        <f t="shared" si="28"/>
        <v>nvt</v>
      </c>
      <c r="FZ46" t="str">
        <f t="shared" si="29"/>
        <v>nvt</v>
      </c>
      <c r="GA46" t="str">
        <f t="shared" si="30"/>
        <v>nvt</v>
      </c>
      <c r="GB46" t="str">
        <f>IF($EJ46&gt;2,IF(FO46="","zwart",VLOOKUP(FO46,STAPELING!J:AA,GB$1,0)),"nvt")</f>
        <v>nvt</v>
      </c>
      <c r="GC46" t="str">
        <f t="shared" si="120"/>
        <v>nvt</v>
      </c>
      <c r="GD46" t="str">
        <f t="shared" si="121"/>
        <v>nvt</v>
      </c>
      <c r="GE46" t="str">
        <f t="shared" si="122"/>
        <v>nvt</v>
      </c>
      <c r="GF46" t="str">
        <f t="shared" si="123"/>
        <v>nvt</v>
      </c>
      <c r="GG46" t="str">
        <f t="shared" si="124"/>
        <v>nvt</v>
      </c>
      <c r="GH46" t="str">
        <f t="shared" si="125"/>
        <v>nvt</v>
      </c>
      <c r="GI46" t="str">
        <f t="shared" si="126"/>
        <v>nvt</v>
      </c>
      <c r="GJ46" t="str">
        <f t="shared" si="127"/>
        <v>nvt</v>
      </c>
      <c r="GK46" t="str">
        <f t="shared" si="37"/>
        <v>nvt</v>
      </c>
      <c r="GL46" t="str">
        <f t="shared" si="38"/>
        <v>nvt</v>
      </c>
      <c r="GM46" t="str">
        <f t="shared" si="39"/>
        <v>nvt</v>
      </c>
      <c r="GN46" t="str">
        <f t="shared" si="40"/>
        <v>nvt</v>
      </c>
      <c r="GO46" t="str">
        <f t="shared" si="41"/>
        <v>nvt</v>
      </c>
      <c r="GP46" t="str">
        <f t="shared" si="42"/>
        <v>nvt</v>
      </c>
      <c r="GQ46" t="str">
        <f t="shared" si="43"/>
        <v>nvt</v>
      </c>
      <c r="GR46" t="str">
        <f t="shared" si="44"/>
        <v>nvt</v>
      </c>
      <c r="GS46" t="str">
        <f t="shared" si="45"/>
        <v>nvt</v>
      </c>
      <c r="GT46" t="str">
        <f t="shared" si="46"/>
        <v>nvt</v>
      </c>
      <c r="GU46" t="str">
        <f t="shared" si="47"/>
        <v>nvt</v>
      </c>
      <c r="GV46" t="str">
        <f t="shared" si="48"/>
        <v>nvt</v>
      </c>
      <c r="GW46" t="str">
        <f>IF($EJ46&gt;2,IF(GJ46="","zwart",VLOOKUP(GJ46,STAPELING!AB:AJ,GW$1,0)),"nvt")</f>
        <v>nvt</v>
      </c>
      <c r="GX46" t="str">
        <f t="shared" si="128"/>
        <v>nvt</v>
      </c>
      <c r="GY46" t="str">
        <f t="shared" si="129"/>
        <v>nvt</v>
      </c>
      <c r="GZ46" t="str">
        <f t="shared" si="130"/>
        <v>nvt</v>
      </c>
      <c r="HA46" t="str">
        <f t="shared" si="131"/>
        <v>nvt</v>
      </c>
      <c r="HB46" t="str">
        <f t="shared" si="132"/>
        <v>nvt</v>
      </c>
      <c r="HC46" t="str">
        <f t="shared" si="133"/>
        <v>nvt</v>
      </c>
      <c r="HD46" t="str">
        <f t="shared" si="134"/>
        <v>nvt</v>
      </c>
      <c r="HE46" t="str">
        <f t="shared" si="135"/>
        <v>nvt</v>
      </c>
      <c r="HF46" t="str">
        <f t="shared" si="136"/>
        <v>nvt</v>
      </c>
      <c r="HG46" t="str">
        <f t="shared" si="137"/>
        <v>nvt</v>
      </c>
      <c r="HH46" t="str">
        <f t="shared" si="138"/>
        <v>nvt</v>
      </c>
      <c r="HI46" t="str">
        <f t="shared" si="139"/>
        <v>nvt</v>
      </c>
      <c r="HJ46" t="str">
        <f t="shared" si="140"/>
        <v>nvt</v>
      </c>
      <c r="HK46" t="str">
        <f t="shared" si="141"/>
        <v>nvt</v>
      </c>
      <c r="HL46" t="str">
        <f t="shared" si="142"/>
        <v>nvt</v>
      </c>
      <c r="HM46" t="str">
        <f t="shared" si="60"/>
        <v>nvt</v>
      </c>
      <c r="HN46" t="str">
        <f t="shared" si="61"/>
        <v>nvt</v>
      </c>
      <c r="HO46" t="str">
        <f t="shared" si="62"/>
        <v>nvt</v>
      </c>
      <c r="HP46" t="str">
        <f t="shared" si="63"/>
        <v>nvt</v>
      </c>
      <c r="HQ46" t="str">
        <f t="shared" si="64"/>
        <v>nvt</v>
      </c>
      <c r="HR46" t="str">
        <f t="shared" si="65"/>
        <v>nvt</v>
      </c>
      <c r="HS46" t="str">
        <f t="shared" si="66"/>
        <v>nvt</v>
      </c>
      <c r="HT46" t="str">
        <f t="shared" si="67"/>
        <v>nvt</v>
      </c>
      <c r="HU46" t="str">
        <f t="shared" si="68"/>
        <v>nvt</v>
      </c>
      <c r="HV46" t="str">
        <f t="shared" si="69"/>
        <v>nvt</v>
      </c>
      <c r="HW46" t="str">
        <f t="shared" si="70"/>
        <v>nvt</v>
      </c>
      <c r="HX46" t="str">
        <f t="shared" si="71"/>
        <v>nvt</v>
      </c>
      <c r="HY46" t="str">
        <f>IF($EJ46&gt;2,IF(HL46="","zwart",VLOOKUP(HL46,STAPELING!AK:AN,HY$1,0)),"nvt")</f>
        <v>nvt</v>
      </c>
      <c r="HZ46" t="str">
        <f t="shared" si="143"/>
        <v>nvt</v>
      </c>
      <c r="IA46" t="str">
        <f t="shared" si="144"/>
        <v>nvt</v>
      </c>
      <c r="IB46" t="str">
        <f t="shared" si="145"/>
        <v>nvt</v>
      </c>
      <c r="IC46" t="str">
        <f t="shared" si="146"/>
        <v>nvt</v>
      </c>
      <c r="ID46" t="str">
        <f t="shared" si="147"/>
        <v>nvt</v>
      </c>
      <c r="IE46" t="str">
        <f t="shared" si="148"/>
        <v>nvt</v>
      </c>
      <c r="IF46" t="str">
        <f t="shared" si="149"/>
        <v>nvt</v>
      </c>
      <c r="IG46">
        <f t="shared" si="150"/>
        <v>0</v>
      </c>
      <c r="IH46">
        <f t="shared" si="151"/>
        <v>0</v>
      </c>
      <c r="II46">
        <f t="shared" si="152"/>
        <v>0</v>
      </c>
      <c r="IJ46">
        <f t="shared" si="153"/>
        <v>0</v>
      </c>
      <c r="IK46">
        <f t="shared" si="154"/>
        <v>0</v>
      </c>
      <c r="IL46">
        <f t="shared" si="155"/>
        <v>0</v>
      </c>
      <c r="IM46">
        <f t="shared" si="156"/>
        <v>0</v>
      </c>
      <c r="IN46">
        <f t="shared" si="157"/>
        <v>0</v>
      </c>
      <c r="IO46">
        <f t="shared" si="158"/>
        <v>0</v>
      </c>
      <c r="IP46">
        <f t="shared" si="159"/>
        <v>0</v>
      </c>
      <c r="IQ46">
        <f t="shared" si="160"/>
        <v>0</v>
      </c>
      <c r="IR46">
        <f t="shared" si="161"/>
        <v>0</v>
      </c>
      <c r="IS46">
        <f t="shared" si="162"/>
        <v>0</v>
      </c>
      <c r="IT46">
        <f t="shared" si="163"/>
        <v>0</v>
      </c>
      <c r="IU46" t="str">
        <f t="shared" si="164"/>
        <v>N</v>
      </c>
      <c r="IV46" t="str">
        <f t="shared" si="84"/>
        <v>N</v>
      </c>
      <c r="IW46" t="str">
        <f t="shared" si="165"/>
        <v>N</v>
      </c>
    </row>
    <row r="47" spans="1:257" x14ac:dyDescent="0.25">
      <c r="A47" t="str">
        <f>IF(ISERROR(VLOOKUP(E47,E$4:E46,1,0)),"J","N")</f>
        <v>N</v>
      </c>
      <c r="B47" s="8"/>
      <c r="C47" s="8"/>
      <c r="D47" s="25"/>
      <c r="E47" s="25" t="str">
        <f>IF(Invoer!B76="","",Invoer!B76)</f>
        <v/>
      </c>
      <c r="F47" s="25"/>
      <c r="G47" s="25"/>
      <c r="H47" s="25" t="str">
        <f>IF(AND($E47&lt;&gt;"",$A47="J"),Invoer!D76,"")</f>
        <v/>
      </c>
      <c r="I47" s="25"/>
      <c r="J47" s="26"/>
      <c r="K47" s="26" t="str">
        <f>IF(AND($E47&lt;&gt;"",$A47="J"),Invoer!L76,"")</f>
        <v/>
      </c>
      <c r="L47" s="26"/>
      <c r="M47" s="25"/>
      <c r="N47" s="152"/>
      <c r="O47" s="153"/>
      <c r="P47" s="25"/>
      <c r="Q47" s="25"/>
      <c r="R47" s="153"/>
      <c r="S47" s="154"/>
      <c r="T47" s="152"/>
      <c r="U47" s="153"/>
      <c r="V47" s="153"/>
      <c r="W47" s="59" t="str">
        <f>IF(AND($E47&lt;&gt;"",$A47="J",Invoer!R76&lt;&gt;""),VLOOKUP(Invoer!R76,NORM!$F$26:$H$29,3,0),"")</f>
        <v/>
      </c>
      <c r="X47" s="59"/>
      <c r="Y47" s="25" t="str">
        <f t="shared" si="85"/>
        <v/>
      </c>
      <c r="Z47" s="25"/>
      <c r="AA47" s="26" t="str">
        <f t="shared" si="86"/>
        <v/>
      </c>
      <c r="AB47" s="26"/>
      <c r="AC47" s="153"/>
      <c r="AD47" s="153"/>
      <c r="AE47" s="153"/>
      <c r="AF47" s="153"/>
      <c r="AG47" s="153"/>
      <c r="AH47" s="25"/>
      <c r="AI47" s="153"/>
      <c r="AJ47" s="153"/>
      <c r="AK47" s="153"/>
      <c r="AL47" s="153"/>
      <c r="AM47" s="25" t="str">
        <f>IF(AND($E47&lt;&gt;"",$A47="J"),IF(Invoer!X76="Ja","J",IF(Invoer!X76="Nee","N","")),"")</f>
        <v/>
      </c>
      <c r="AN47" s="153"/>
      <c r="AO47" s="153"/>
      <c r="AP47" s="153" t="s">
        <v>311</v>
      </c>
      <c r="AQ47" s="153" t="s">
        <v>311</v>
      </c>
      <c r="AR47" s="153" t="s">
        <v>312</v>
      </c>
      <c r="AS47" s="153" t="s">
        <v>312</v>
      </c>
      <c r="AT47" s="1" t="str">
        <f>IF(AND($E47&lt;&gt;"",$A47="J",Invoer!O76&lt;&gt;""),VLOOKUP(Invoer!O76,NORM!$F$31:$H$38,3,0),"")</f>
        <v/>
      </c>
      <c r="AU47" s="1"/>
      <c r="AV47" s="1" t="str">
        <f>IF(AND($E47&lt;&gt;"",$A47="J"),Invoer!AH76,"")</f>
        <v/>
      </c>
      <c r="AW47" s="1"/>
      <c r="AX47" s="1" t="str">
        <f t="shared" si="87"/>
        <v/>
      </c>
      <c r="AY47" s="1"/>
      <c r="AZ47" s="3" t="str">
        <f t="shared" si="88"/>
        <v/>
      </c>
      <c r="BA47" s="3" t="str">
        <f t="shared" si="89"/>
        <v/>
      </c>
      <c r="BB47" s="3" t="str">
        <f t="shared" si="90"/>
        <v>N</v>
      </c>
      <c r="BC47" s="3" t="str">
        <f t="shared" si="91"/>
        <v>N</v>
      </c>
      <c r="BD47" s="3" t="str">
        <f t="shared" si="92"/>
        <v/>
      </c>
      <c r="BE47" s="3">
        <f t="shared" si="166"/>
        <v>0</v>
      </c>
      <c r="BF47" s="3" t="str">
        <f t="shared" si="93"/>
        <v/>
      </c>
      <c r="BG47" s="3" t="str">
        <f t="shared" si="94"/>
        <v/>
      </c>
      <c r="BH47" s="3" t="str">
        <f t="shared" si="95"/>
        <v>N</v>
      </c>
      <c r="BI47" s="24" t="str">
        <f t="shared" si="96"/>
        <v/>
      </c>
      <c r="BJ47" s="24" t="str">
        <f>IF(ISERROR(VLOOKUP($BD47,LOV_GWSGRP!A:A,1,0)),"N","J")</f>
        <v>N</v>
      </c>
      <c r="BK47" s="24" t="str">
        <f>IF(ISERROR(VLOOKUP($BD47,LOV_GWSGRP!D:D,1,0)),"N","J")</f>
        <v>N</v>
      </c>
      <c r="BL47" s="24" t="str">
        <f>IF(ISERROR(VLOOKUP($BD47,LOV_GWSGRP!G:G,1,0)),"N","J")</f>
        <v>N</v>
      </c>
      <c r="BM47" s="24" t="str">
        <f>IF(ISERROR(VLOOKUP($BD47,LOV_GWSGRP!M:M,1,0)),"N","J")</f>
        <v>N</v>
      </c>
      <c r="BN47" s="24" t="str">
        <f>IF(ISERROR(VLOOKUP($BD47,LOV_GWSGRP!P:P,1,0)),"N","J")</f>
        <v>N</v>
      </c>
      <c r="BO47" s="24" t="str">
        <f>IF(ISERROR(VLOOKUP($BD47,LOV_GWSGRP!S:S,1,0)),"N","J")</f>
        <v>N</v>
      </c>
      <c r="BP47" s="24" t="str">
        <f>IF(ISERROR(VLOOKUP($BD47,LOV_GWSGRP!V:V,1,0)),"N","J")</f>
        <v>N</v>
      </c>
      <c r="BQ47" s="24" t="str">
        <f>IF(ISERROR(VLOOKUP($BD47,LOV_GWSGRP!Y:Y,1,0)),"N","J")</f>
        <v>N</v>
      </c>
      <c r="BR47" s="24" t="str">
        <f>IF(ISERROR(VLOOKUP($BD47,LOV_GWSGRP!AB:AB,1,0)),"N","J")</f>
        <v>N</v>
      </c>
      <c r="BS47" s="24" t="str">
        <f>IF(ISERROR(VLOOKUP($BD47,LOV_GWSGRP!AE:AE,1,0)),"N","J")</f>
        <v>N</v>
      </c>
      <c r="BT47" s="24" t="str">
        <f>IF(ISERROR(VLOOKUP($BD47,LOV_GWSGRP!AH:AH,1,0)),"N","J")</f>
        <v>N</v>
      </c>
      <c r="BU47" s="24" t="str">
        <f>IF(ISERROR(VLOOKUP($BD47,LOV_GWSGRP!CJ:CJ,1,0)),"N","J")</f>
        <v>N</v>
      </c>
      <c r="BV47" s="24" t="str">
        <f>IF(ISERROR(VLOOKUP($BD47,LOV_GWSGRP!AN:AN,1,0)),"N","J")</f>
        <v>N</v>
      </c>
      <c r="BW47" s="24" t="str">
        <f>IF(ISERROR(VLOOKUP($BD47,LOV_GWSGRP!AQ:AQ,1,0)),"N","J")</f>
        <v>N</v>
      </c>
      <c r="BX47" s="24" t="str">
        <f>IF(ISERROR(VLOOKUP($BD47,LOV_GWSGRP!AT:AT,1,0)),"N","J")</f>
        <v>N</v>
      </c>
      <c r="BY47" s="24" t="str">
        <f>IF(ISERROR(VLOOKUP($BD47,LOV_GWSGRP!AW:AW,1,0)),"N","J")</f>
        <v>N</v>
      </c>
      <c r="BZ47" s="24" t="str">
        <f>IF(ISERROR(VLOOKUP($BD47,LOV_GWSGRP!AZ:AZ,1,0)),"N","J")</f>
        <v>N</v>
      </c>
      <c r="CA47" s="24" t="str">
        <f>IF(ISERROR(VLOOKUP($BD47,LOV_GWSGRP!BC:BC,1,0)),"N","J")</f>
        <v>N</v>
      </c>
      <c r="CB47" s="24" t="str">
        <f>IF(ISERROR(VLOOKUP($BD47,LOV_GWSGRP!BF:BF,1,0)),"N","J")</f>
        <v>N</v>
      </c>
      <c r="CC47" s="24" t="str">
        <f>IF(ISERROR(VLOOKUP($BD47,LOV_GWSGRP!BI:BI,1,0)),"N","J")</f>
        <v>N</v>
      </c>
      <c r="CD47" s="24" t="str">
        <f>IF(ISERROR(VLOOKUP($BD47,LOV_GWSGRP!J:J,1,0)),"N","J")</f>
        <v>N</v>
      </c>
      <c r="CE47" s="24" t="str">
        <f>IF(ISERROR(VLOOKUP($BD47,LOV_GWSGRP!BL:BL,1,0)),"N","J")</f>
        <v>N</v>
      </c>
      <c r="CF47" s="24"/>
      <c r="CG47" s="24" t="str">
        <f>IF(ISERROR(VLOOKUP($BD47,LOV_GWSGRP!BO:BO,1,0)),"N","J")</f>
        <v>N</v>
      </c>
      <c r="CH47" s="24" t="str">
        <f t="shared" si="97"/>
        <v>N</v>
      </c>
      <c r="CI47" s="24" t="str">
        <f>IF(ISERROR(VLOOKUP($BD47,GEWASCODE_GLMC8!F:F,1,0)),"N","J")</f>
        <v>N</v>
      </c>
      <c r="CJ47" s="24" t="str">
        <f>IF(COUNTIF($CI47:CI47,"J")&gt;0,"N",IF(ISERROR(VLOOKUP($BD47,GEWASCODE_GLMC8!G:G,1,0)),"N","J"))</f>
        <v>N</v>
      </c>
      <c r="CK47" s="24" t="str">
        <f>IF(COUNTIF($CI47:CJ47,"J")&gt;0,"N",IF(ISERROR(VLOOKUP($BD47,GEWASCODE_GLMC8!H:H,1,0)),"N","J"))</f>
        <v>N</v>
      </c>
      <c r="CL47" s="24" t="str">
        <f>IF(COUNTIF($CI47:CK47,"J")&gt;0,"N",IF(ISERROR(VLOOKUP($BD47,GEWASCODE_GLMC8!I:I,1,0)),"N","J"))</f>
        <v>N</v>
      </c>
      <c r="CM47" s="24" t="str">
        <f>IF(COUNTIF($CI47:CL47,"J")&gt;0,"N",IF(ISERROR(VLOOKUP($BD47,GEWASCODE_GLMC8!J:J,1,0)),"N","J"))</f>
        <v>N</v>
      </c>
      <c r="CN47" s="24" t="str">
        <f>IF(COUNTIF($CI47:CM47,"J")&gt;0,"N",IF(ISERROR(VLOOKUP($BD47,GEWASCODE_GLMC8!K:K,1,0)),"N","J"))</f>
        <v>N</v>
      </c>
      <c r="CO47" s="24" t="str">
        <f>IF(COUNTIF($CI47:CN47,"J")&gt;0,"N",IF(ISERROR(VLOOKUP($BD47,GEWASCODE_GLMC8!L:L,1,0)),"N","J"))</f>
        <v>N</v>
      </c>
      <c r="CP47" s="24" t="str">
        <f>IF(COUNTIF($CI47:CO47,"J")&gt;0,"N",IF(ISERROR(VLOOKUP($BD47,GEWASCODE_GLMC8!M:M,1,0)),"N","J"))</f>
        <v>N</v>
      </c>
      <c r="CQ47" s="24" t="str">
        <f>IF(COUNTIF($CI47:CP47,"J")&gt;0,"N",IF(ISERROR(VLOOKUP($BD47,GEWASCODE_GLMC8!N:N,1,0)),"N","J"))</f>
        <v>N</v>
      </c>
      <c r="CR47" s="24" t="str">
        <f>IF(COUNTIF($CI47:CQ47,"J")&gt;0,"N",IF(ISERROR(VLOOKUP($BD47,GEWASCODE_GLMC8!O:O,1,0)),"N","J"))</f>
        <v>N</v>
      </c>
      <c r="CS47" s="24" t="str">
        <f>IF(COUNTIF($CI47:CR47,"J")&gt;0,"N",IF(ISERROR(VLOOKUP($BD47,GEWASCODE_GLMC8!P:P,1,0)),"N","J"))</f>
        <v>N</v>
      </c>
      <c r="CT47" s="24" t="str">
        <f>IF(COUNTIF($CI47:CS47,"J")&gt;0,"N",IF(ISERROR(VLOOKUP($BD47,GEWASCODE_GLMC8!Q:Q,1,0)),"N","J"))</f>
        <v>N</v>
      </c>
      <c r="CU47" s="24" t="str">
        <f>IF(COUNTIF($CI47:CT47,"J")&gt;0,"N",IF(ISERROR(VLOOKUP($BD47,GEWASCODE_GLMC8!R:R,1,0)),"N","J"))</f>
        <v>N</v>
      </c>
      <c r="CV47" s="24" t="str">
        <f>IF(COUNTIF($CI47:CU47,"J")&gt;0,"N",IF(ISERROR(VLOOKUP($BD47,GEWASCODE_GLMC8!S:S,1,0)),"N","J"))</f>
        <v>N</v>
      </c>
      <c r="CW47" s="24" t="str">
        <f>IF(COUNTIF($CI47:CV47,"J")&gt;0,"N",IF(ISERROR(VLOOKUP($BD47,GEWASCODE_GLMC8!T:T,1,0)),"N","J"))</f>
        <v>N</v>
      </c>
      <c r="CX47" s="24" t="str">
        <f>IF(COUNTIF($CI47:CW47,"J")&gt;0,"N",IF(ISERROR(VLOOKUP($BD47,GEWASCODE_GLMC8!U:U,1,0)),"N","J"))</f>
        <v>N</v>
      </c>
      <c r="CY47" s="24" t="str">
        <f>IF(COUNTIF($CI47:CX47,"J")&gt;0,"N",IF(ISERROR(VLOOKUP($BD47,GEWASCODE_GLMC8!V:V,1,0)),"N","J"))</f>
        <v>N</v>
      </c>
      <c r="CZ47" s="24" t="str">
        <f>IF(COUNTIF($CI47:CY47,"J")&gt;0,"N",IF(ISERROR(VLOOKUP($BD47,GEWASCODE_GLMC8!W:W,1,0)),"N","J"))</f>
        <v>N</v>
      </c>
      <c r="DA47" s="24" t="str">
        <f>IF(COUNTIF($CI47:CZ47,"J")&gt;0,"N",IF(ISERROR(VLOOKUP($BD47,GEWASCODE_GLMC8!X:X,1,0)),"N","J"))</f>
        <v>N</v>
      </c>
      <c r="DB47" s="24" t="str">
        <f>IF(COUNTIF($CI47:DA47,"J")&gt;0,"N",IF(ISERROR(VLOOKUP($BD47,GEWASCODE_GLMC8!Y:Y,1,0)),"N","J"))</f>
        <v>N</v>
      </c>
      <c r="DC47" s="24" t="str">
        <f>IF(COUNTIF($CI47:DB47,"J")&gt;0,"N",IF(ISERROR(VLOOKUP($BD47,GEWASCODE_GLMC8!Z:Z,1,0)),"N","J"))</f>
        <v>N</v>
      </c>
      <c r="DD47" s="24" t="str">
        <f t="shared" si="98"/>
        <v>N</v>
      </c>
      <c r="DE47" s="3" t="str">
        <f t="shared" si="1"/>
        <v>N</v>
      </c>
      <c r="DF47" s="3" t="str">
        <f t="shared" si="2"/>
        <v>N</v>
      </c>
      <c r="DG47" s="3" t="str">
        <f t="shared" si="99"/>
        <v>N</v>
      </c>
      <c r="DH47" s="3" t="str">
        <f t="shared" si="100"/>
        <v>N</v>
      </c>
      <c r="DI47" s="3" t="str">
        <f t="shared" si="3"/>
        <v>N</v>
      </c>
      <c r="DJ47" s="3" t="str">
        <f t="shared" si="4"/>
        <v>N</v>
      </c>
      <c r="DK47" s="3">
        <f>0</f>
        <v>0</v>
      </c>
      <c r="DL47" s="3" t="str">
        <f t="shared" si="5"/>
        <v>N</v>
      </c>
      <c r="DM47" s="3" t="str">
        <f t="shared" si="6"/>
        <v>N</v>
      </c>
      <c r="DN47" t="str">
        <f>IF(AND($A47="J",COUNTIFS(activiteiten_perceel,percelen!$AZ47,activiteiten_maatregel_nr,percelen!DN$4,activiteiten_activiteit_voldoet_aan_voorwaarden,"J")&gt;0),DN$4,"")</f>
        <v/>
      </c>
      <c r="DO47" t="str">
        <f>IF(AND($A47="J",COUNTIFS(activiteiten_perceel,percelen!$AZ47,activiteiten_maatregel_nr,percelen!DO$4,activiteiten_activiteit_voldoet_aan_voorwaarden,"J")&gt;0),DO$4,"")</f>
        <v/>
      </c>
      <c r="DP47" t="str">
        <f>IF(AND($A47="J",COUNTIFS(activiteiten_perceel,percelen!$AZ47,activiteiten_maatregel_nr,percelen!DP$4,activiteiten_activiteit_voldoet_aan_voorwaarden,"J")&gt;0),DP$4,"")</f>
        <v/>
      </c>
      <c r="DQ47" t="str">
        <f>IF(AND($A47="J",COUNTIFS(activiteiten_perceel,percelen!$AZ47,activiteiten_maatregel_nr,percelen!DQ$4,activiteiten_activiteit_voldoet_aan_voorwaarden,"J")&gt;0),DQ$4,"")</f>
        <v/>
      </c>
      <c r="DR47" t="str">
        <f>IF(AND($A47="J",COUNTIFS(activiteiten_perceel,percelen!$AZ47,activiteiten_maatregel_nr,percelen!DR$4,activiteiten_activiteit_voldoet_aan_voorwaarden,"J")&gt;0),DR$4,"")</f>
        <v/>
      </c>
      <c r="DS47" t="str">
        <f>IF(AND($A47="J",COUNTIFS(activiteiten_perceel,percelen!$AZ47,activiteiten_maatregel_nr,percelen!DS$4,activiteiten_activiteit_voldoet_aan_voorwaarden,"J")&gt;0),DS$4,"")</f>
        <v/>
      </c>
      <c r="DT47" t="str">
        <f>IF(AND($A47="J",COUNTIFS(activiteiten_perceel,percelen!$AZ47,activiteiten_maatregel_nr,percelen!DT$4,activiteiten_activiteit_voldoet_aan_voorwaarden,"J")&gt;0),DT$4,"")</f>
        <v/>
      </c>
      <c r="DU47" t="str">
        <f>IF(AND($A47="J",COUNTIFS(activiteiten_perceel,percelen!$AZ47,activiteiten_maatregel_nr,percelen!DU$4,activiteiten_activiteit_voldoet_aan_voorwaarden,"J")&gt;0),DU$4,"")</f>
        <v/>
      </c>
      <c r="DV47" t="str">
        <f>IF(AND($A47="J",COUNTIFS(activiteiten_perceel,percelen!$AZ47,activiteiten_maatregel_nr,percelen!DV$4,activiteiten_activiteit_voldoet_aan_voorwaarden,"J")&gt;0),DV$4,"")</f>
        <v/>
      </c>
      <c r="DW47" t="str">
        <f>IF(AND($A47="J",COUNTIFS(activiteiten_perceel,percelen!$AZ47,activiteiten_maatregel_nr,percelen!DW$4,activiteiten_activiteit_voldoet_aan_voorwaarden,"J")&gt;0),DW$4,"")</f>
        <v/>
      </c>
      <c r="DX47" t="str">
        <f>IF(AND($A47="J",COUNTIFS(activiteiten_perceel,percelen!$AZ47,activiteiten_maatregel_nr,percelen!DX$4,activiteiten_activiteit_voldoet_aan_voorwaarden,"J")&gt;0),DX$4,"")</f>
        <v/>
      </c>
      <c r="DY47" t="str">
        <f>IF(AND($A47="J",COUNTIFS(activiteiten_perceel,percelen!$AZ47,activiteiten_maatregel_nr,percelen!DY$4,activiteiten_activiteit_voldoet_aan_voorwaarden,"J")&gt;0),DY$4,"")</f>
        <v/>
      </c>
      <c r="DZ47" t="str">
        <f>IF(AND($A47="J",COUNTIFS(activiteiten_perceel,percelen!$AZ47,activiteiten_maatregel_nr,percelen!DZ$4,activiteiten_activiteit_voldoet_aan_voorwaarden,"J")&gt;0),DZ$4,"")</f>
        <v/>
      </c>
      <c r="EA47" t="str">
        <f>IF(AND($A47="J",COUNTIFS(activiteiten_perceel,percelen!$AZ47,activiteiten_maatregel_nr,percelen!EA$4,activiteiten_activiteit_voldoet_aan_voorwaarden,"J")&gt;0),EA$4,"")</f>
        <v/>
      </c>
      <c r="EB47" t="str">
        <f>IF(AND($A47="J",COUNTIFS(activiteiten_perceel,percelen!$AZ47,activiteiten_maatregel_nr,percelen!EB$4,activiteiten_activiteit_voldoet_aan_voorwaarden,"J")&gt;0),EB$4,"")</f>
        <v/>
      </c>
      <c r="EC47" t="str">
        <f>IF(AND($A47="J",COUNTIFS(activiteiten_perceel,percelen!$AZ47,activiteiten_maatregel_nr,percelen!EC$4,activiteiten_activiteit_voldoet_aan_voorwaarden,"J")&gt;0),EC$4,"")</f>
        <v/>
      </c>
      <c r="ED47" t="str">
        <f>IF(AND($A47="J",COUNTIFS(activiteiten_perceel,percelen!$AZ47,activiteiten_maatregel_nr,percelen!ED$4,activiteiten_activiteit_voldoet_aan_voorwaarden,"J")&gt;0),ED$4,"")</f>
        <v/>
      </c>
      <c r="EE47" t="str">
        <f>IF(AND($A47="J",COUNTIFS(activiteiten_perceel,percelen!$AZ47,activiteiten_maatregel_nr,percelen!EE$4,activiteiten_activiteit_voldoet_aan_voorwaarden,"J")&gt;0),EE$4,"")</f>
        <v/>
      </c>
      <c r="EF47" t="str">
        <f>IF(AND($A47="J",COUNTIFS(activiteiten_perceel,percelen!$AZ47,activiteiten_maatregel_nr,percelen!EF$4,activiteiten_activiteit_voldoet_aan_voorwaarden,"J")&gt;0),EF$4,"")</f>
        <v/>
      </c>
      <c r="EG47" t="str">
        <f>IF(AND($A47="J",COUNTIFS(activiteiten_perceel,percelen!$AZ47,activiteiten_maatregel_nr,percelen!EG$4,activiteiten_activiteit_voldoet_aan_voorwaarden,"J")&gt;0),EG$4,"")</f>
        <v/>
      </c>
      <c r="EH47" t="str">
        <f>IF(AND($A47="J",COUNTIFS(activiteiten_perceel,percelen!$AZ47,activiteiten_maatregel_nr,percelen!EH$4,activiteiten_activiteit_voldoet_aan_voorwaarden,"J")&gt;0),EH$4,"")</f>
        <v/>
      </c>
      <c r="EI47" t="str">
        <f>IF(AND($A47="J",COUNTIFS(activiteiten_perceel,percelen!$AZ47,activiteiten_maatregel_nr,percelen!EI$4,activiteiten_activiteit_voldoet_aan_voorwaarden,"J")&gt;0),EI$4,"")</f>
        <v/>
      </c>
      <c r="EJ47">
        <f t="shared" si="101"/>
        <v>0</v>
      </c>
      <c r="EK47" t="str">
        <f t="shared" si="102"/>
        <v/>
      </c>
      <c r="EL47" t="str">
        <f t="shared" si="7"/>
        <v/>
      </c>
      <c r="EM47" t="str">
        <f t="shared" si="8"/>
        <v/>
      </c>
      <c r="EN47" t="str">
        <f t="shared" si="9"/>
        <v/>
      </c>
      <c r="EO47" t="str">
        <f t="shared" si="10"/>
        <v/>
      </c>
      <c r="EP47" t="str">
        <f t="shared" si="11"/>
        <v/>
      </c>
      <c r="EQ47" t="str">
        <f t="shared" si="12"/>
        <v/>
      </c>
      <c r="ER47" t="str">
        <f t="shared" si="13"/>
        <v/>
      </c>
      <c r="ES47" t="str">
        <f t="shared" si="14"/>
        <v/>
      </c>
      <c r="ET47" t="str">
        <f t="shared" si="15"/>
        <v/>
      </c>
      <c r="EU47" t="str">
        <f t="shared" si="16"/>
        <v/>
      </c>
      <c r="EV47" t="str">
        <f t="shared" si="17"/>
        <v/>
      </c>
      <c r="EW47" t="str">
        <f t="shared" si="103"/>
        <v>nvt</v>
      </c>
      <c r="EX47" t="str">
        <f t="shared" si="104"/>
        <v>nvt</v>
      </c>
      <c r="EY47" t="str">
        <f t="shared" si="105"/>
        <v>nvt</v>
      </c>
      <c r="EZ47" t="str">
        <f t="shared" si="106"/>
        <v>nvt</v>
      </c>
      <c r="FA47" t="str">
        <f t="shared" si="107"/>
        <v>nvt</v>
      </c>
      <c r="FB47" t="str">
        <f t="shared" si="108"/>
        <v>nvt</v>
      </c>
      <c r="FC47" t="str">
        <f t="shared" si="109"/>
        <v>nvt</v>
      </c>
      <c r="FD47" t="str">
        <f t="shared" si="110"/>
        <v>nvt</v>
      </c>
      <c r="FE47" t="str">
        <f>IF($EJ47=2,VLOOKUP(FD47,STAPELING!A:D,FE$1,0),"nvt")</f>
        <v>nvt</v>
      </c>
      <c r="FF47" t="str">
        <f t="shared" si="111"/>
        <v>nvt</v>
      </c>
      <c r="FG47" t="str">
        <f t="shared" si="112"/>
        <v>nvt</v>
      </c>
      <c r="FH47" t="str">
        <f t="shared" si="113"/>
        <v>nvt</v>
      </c>
      <c r="FI47" t="str">
        <f t="shared" si="114"/>
        <v>nvt</v>
      </c>
      <c r="FJ47" t="str">
        <f t="shared" si="115"/>
        <v>nvt</v>
      </c>
      <c r="FK47" t="str">
        <f t="shared" si="116"/>
        <v>nvt</v>
      </c>
      <c r="FL47" t="str">
        <f t="shared" si="117"/>
        <v>nvt</v>
      </c>
      <c r="FM47" t="str">
        <f t="shared" si="118"/>
        <v/>
      </c>
      <c r="FN47" t="str">
        <f>IF(ISERROR(VLOOKUP(FM47,STAPELING!I:AO,FN$1,0)),"N",VLOOKUP(FM47,STAPELING!I:AO,FN$1,0))</f>
        <v>J</v>
      </c>
      <c r="FO47" t="str">
        <f t="shared" si="119"/>
        <v>nvt</v>
      </c>
      <c r="FP47" t="str">
        <f t="shared" si="19"/>
        <v>nvt</v>
      </c>
      <c r="FQ47" t="str">
        <f t="shared" si="20"/>
        <v>nvt</v>
      </c>
      <c r="FR47" t="str">
        <f t="shared" si="21"/>
        <v>nvt</v>
      </c>
      <c r="FS47" t="str">
        <f t="shared" si="22"/>
        <v>nvt</v>
      </c>
      <c r="FT47" t="str">
        <f t="shared" si="23"/>
        <v>nvt</v>
      </c>
      <c r="FU47" t="str">
        <f t="shared" si="24"/>
        <v>nvt</v>
      </c>
      <c r="FV47" t="str">
        <f t="shared" si="25"/>
        <v>nvt</v>
      </c>
      <c r="FW47" t="str">
        <f t="shared" si="26"/>
        <v>nvt</v>
      </c>
      <c r="FX47" t="str">
        <f t="shared" si="27"/>
        <v>nvt</v>
      </c>
      <c r="FY47" t="str">
        <f t="shared" si="28"/>
        <v>nvt</v>
      </c>
      <c r="FZ47" t="str">
        <f t="shared" si="29"/>
        <v>nvt</v>
      </c>
      <c r="GA47" t="str">
        <f t="shared" si="30"/>
        <v>nvt</v>
      </c>
      <c r="GB47" t="str">
        <f>IF($EJ47&gt;2,IF(FO47="","zwart",VLOOKUP(FO47,STAPELING!J:AA,GB$1,0)),"nvt")</f>
        <v>nvt</v>
      </c>
      <c r="GC47" t="str">
        <f t="shared" si="120"/>
        <v>nvt</v>
      </c>
      <c r="GD47" t="str">
        <f t="shared" si="121"/>
        <v>nvt</v>
      </c>
      <c r="GE47" t="str">
        <f t="shared" si="122"/>
        <v>nvt</v>
      </c>
      <c r="GF47" t="str">
        <f t="shared" si="123"/>
        <v>nvt</v>
      </c>
      <c r="GG47" t="str">
        <f t="shared" si="124"/>
        <v>nvt</v>
      </c>
      <c r="GH47" t="str">
        <f t="shared" si="125"/>
        <v>nvt</v>
      </c>
      <c r="GI47" t="str">
        <f t="shared" si="126"/>
        <v>nvt</v>
      </c>
      <c r="GJ47" t="str">
        <f t="shared" si="127"/>
        <v>nvt</v>
      </c>
      <c r="GK47" t="str">
        <f t="shared" si="37"/>
        <v>nvt</v>
      </c>
      <c r="GL47" t="str">
        <f t="shared" si="38"/>
        <v>nvt</v>
      </c>
      <c r="GM47" t="str">
        <f t="shared" si="39"/>
        <v>nvt</v>
      </c>
      <c r="GN47" t="str">
        <f t="shared" si="40"/>
        <v>nvt</v>
      </c>
      <c r="GO47" t="str">
        <f t="shared" si="41"/>
        <v>nvt</v>
      </c>
      <c r="GP47" t="str">
        <f t="shared" si="42"/>
        <v>nvt</v>
      </c>
      <c r="GQ47" t="str">
        <f t="shared" si="43"/>
        <v>nvt</v>
      </c>
      <c r="GR47" t="str">
        <f t="shared" si="44"/>
        <v>nvt</v>
      </c>
      <c r="GS47" t="str">
        <f t="shared" si="45"/>
        <v>nvt</v>
      </c>
      <c r="GT47" t="str">
        <f t="shared" si="46"/>
        <v>nvt</v>
      </c>
      <c r="GU47" t="str">
        <f t="shared" si="47"/>
        <v>nvt</v>
      </c>
      <c r="GV47" t="str">
        <f t="shared" si="48"/>
        <v>nvt</v>
      </c>
      <c r="GW47" t="str">
        <f>IF($EJ47&gt;2,IF(GJ47="","zwart",VLOOKUP(GJ47,STAPELING!AB:AJ,GW$1,0)),"nvt")</f>
        <v>nvt</v>
      </c>
      <c r="GX47" t="str">
        <f t="shared" si="128"/>
        <v>nvt</v>
      </c>
      <c r="GY47" t="str">
        <f t="shared" si="129"/>
        <v>nvt</v>
      </c>
      <c r="GZ47" t="str">
        <f t="shared" si="130"/>
        <v>nvt</v>
      </c>
      <c r="HA47" t="str">
        <f t="shared" si="131"/>
        <v>nvt</v>
      </c>
      <c r="HB47" t="str">
        <f t="shared" si="132"/>
        <v>nvt</v>
      </c>
      <c r="HC47" t="str">
        <f t="shared" si="133"/>
        <v>nvt</v>
      </c>
      <c r="HD47" t="str">
        <f t="shared" si="134"/>
        <v>nvt</v>
      </c>
      <c r="HE47" t="str">
        <f t="shared" si="135"/>
        <v>nvt</v>
      </c>
      <c r="HF47" t="str">
        <f t="shared" si="136"/>
        <v>nvt</v>
      </c>
      <c r="HG47" t="str">
        <f t="shared" si="137"/>
        <v>nvt</v>
      </c>
      <c r="HH47" t="str">
        <f t="shared" si="138"/>
        <v>nvt</v>
      </c>
      <c r="HI47" t="str">
        <f t="shared" si="139"/>
        <v>nvt</v>
      </c>
      <c r="HJ47" t="str">
        <f t="shared" si="140"/>
        <v>nvt</v>
      </c>
      <c r="HK47" t="str">
        <f t="shared" si="141"/>
        <v>nvt</v>
      </c>
      <c r="HL47" t="str">
        <f t="shared" si="142"/>
        <v>nvt</v>
      </c>
      <c r="HM47" t="str">
        <f t="shared" si="60"/>
        <v>nvt</v>
      </c>
      <c r="HN47" t="str">
        <f t="shared" si="61"/>
        <v>nvt</v>
      </c>
      <c r="HO47" t="str">
        <f t="shared" si="62"/>
        <v>nvt</v>
      </c>
      <c r="HP47" t="str">
        <f t="shared" si="63"/>
        <v>nvt</v>
      </c>
      <c r="HQ47" t="str">
        <f t="shared" si="64"/>
        <v>nvt</v>
      </c>
      <c r="HR47" t="str">
        <f t="shared" si="65"/>
        <v>nvt</v>
      </c>
      <c r="HS47" t="str">
        <f t="shared" si="66"/>
        <v>nvt</v>
      </c>
      <c r="HT47" t="str">
        <f t="shared" si="67"/>
        <v>nvt</v>
      </c>
      <c r="HU47" t="str">
        <f t="shared" si="68"/>
        <v>nvt</v>
      </c>
      <c r="HV47" t="str">
        <f t="shared" si="69"/>
        <v>nvt</v>
      </c>
      <c r="HW47" t="str">
        <f t="shared" si="70"/>
        <v>nvt</v>
      </c>
      <c r="HX47" t="str">
        <f t="shared" si="71"/>
        <v>nvt</v>
      </c>
      <c r="HY47" t="str">
        <f>IF($EJ47&gt;2,IF(HL47="","zwart",VLOOKUP(HL47,STAPELING!AK:AN,HY$1,0)),"nvt")</f>
        <v>nvt</v>
      </c>
      <c r="HZ47" t="str">
        <f t="shared" si="143"/>
        <v>nvt</v>
      </c>
      <c r="IA47" t="str">
        <f t="shared" si="144"/>
        <v>nvt</v>
      </c>
      <c r="IB47" t="str">
        <f t="shared" si="145"/>
        <v>nvt</v>
      </c>
      <c r="IC47" t="str">
        <f t="shared" si="146"/>
        <v>nvt</v>
      </c>
      <c r="ID47" t="str">
        <f t="shared" si="147"/>
        <v>nvt</v>
      </c>
      <c r="IE47" t="str">
        <f t="shared" si="148"/>
        <v>nvt</v>
      </c>
      <c r="IF47" t="str">
        <f t="shared" si="149"/>
        <v>nvt</v>
      </c>
      <c r="IG47">
        <f t="shared" si="150"/>
        <v>0</v>
      </c>
      <c r="IH47">
        <f t="shared" si="151"/>
        <v>0</v>
      </c>
      <c r="II47">
        <f t="shared" si="152"/>
        <v>0</v>
      </c>
      <c r="IJ47">
        <f t="shared" si="153"/>
        <v>0</v>
      </c>
      <c r="IK47">
        <f t="shared" si="154"/>
        <v>0</v>
      </c>
      <c r="IL47">
        <f t="shared" si="155"/>
        <v>0</v>
      </c>
      <c r="IM47">
        <f t="shared" si="156"/>
        <v>0</v>
      </c>
      <c r="IN47">
        <f t="shared" si="157"/>
        <v>0</v>
      </c>
      <c r="IO47">
        <f t="shared" si="158"/>
        <v>0</v>
      </c>
      <c r="IP47">
        <f t="shared" si="159"/>
        <v>0</v>
      </c>
      <c r="IQ47">
        <f t="shared" si="160"/>
        <v>0</v>
      </c>
      <c r="IR47">
        <f t="shared" si="161"/>
        <v>0</v>
      </c>
      <c r="IS47">
        <f t="shared" si="162"/>
        <v>0</v>
      </c>
      <c r="IT47">
        <f t="shared" si="163"/>
        <v>0</v>
      </c>
      <c r="IU47" t="str">
        <f t="shared" si="164"/>
        <v>N</v>
      </c>
      <c r="IV47" t="str">
        <f t="shared" si="84"/>
        <v>N</v>
      </c>
      <c r="IW47" t="str">
        <f t="shared" si="165"/>
        <v>N</v>
      </c>
    </row>
    <row r="48" spans="1:257" x14ac:dyDescent="0.25">
      <c r="A48" t="str">
        <f>IF(ISERROR(VLOOKUP(E48,E$4:E47,1,0)),"J","N")</f>
        <v>N</v>
      </c>
      <c r="B48" s="8"/>
      <c r="C48" s="8"/>
      <c r="D48" s="25"/>
      <c r="E48" s="25" t="str">
        <f>IF(Invoer!B77="","",Invoer!B77)</f>
        <v/>
      </c>
      <c r="F48" s="25"/>
      <c r="G48" s="25"/>
      <c r="H48" s="25" t="str">
        <f>IF(AND($E48&lt;&gt;"",$A48="J"),Invoer!D77,"")</f>
        <v/>
      </c>
      <c r="I48" s="25"/>
      <c r="J48" s="26"/>
      <c r="K48" s="26" t="str">
        <f>IF(AND($E48&lt;&gt;"",$A48="J"),Invoer!L77,"")</f>
        <v/>
      </c>
      <c r="L48" s="26"/>
      <c r="M48" s="25"/>
      <c r="N48" s="152"/>
      <c r="O48" s="153"/>
      <c r="P48" s="25"/>
      <c r="Q48" s="25"/>
      <c r="R48" s="153"/>
      <c r="S48" s="154"/>
      <c r="T48" s="152"/>
      <c r="U48" s="153"/>
      <c r="V48" s="153"/>
      <c r="W48" s="59" t="str">
        <f>IF(AND($E48&lt;&gt;"",$A48="J",Invoer!R77&lt;&gt;""),VLOOKUP(Invoer!R77,NORM!$F$26:$H$29,3,0),"")</f>
        <v/>
      </c>
      <c r="X48" s="59"/>
      <c r="Y48" s="25" t="str">
        <f t="shared" si="85"/>
        <v/>
      </c>
      <c r="Z48" s="25"/>
      <c r="AA48" s="26" t="str">
        <f t="shared" si="86"/>
        <v/>
      </c>
      <c r="AB48" s="26"/>
      <c r="AC48" s="153"/>
      <c r="AD48" s="153"/>
      <c r="AE48" s="153"/>
      <c r="AF48" s="153"/>
      <c r="AG48" s="153"/>
      <c r="AH48" s="25"/>
      <c r="AI48" s="153"/>
      <c r="AJ48" s="153"/>
      <c r="AK48" s="153"/>
      <c r="AL48" s="153"/>
      <c r="AM48" s="25" t="str">
        <f>IF(AND($E48&lt;&gt;"",$A48="J"),IF(Invoer!X77="Ja","J",IF(Invoer!X77="Nee","N","")),"")</f>
        <v/>
      </c>
      <c r="AN48" s="153"/>
      <c r="AO48" s="153"/>
      <c r="AP48" s="153" t="s">
        <v>311</v>
      </c>
      <c r="AQ48" s="153" t="s">
        <v>311</v>
      </c>
      <c r="AR48" s="153" t="s">
        <v>312</v>
      </c>
      <c r="AS48" s="153" t="s">
        <v>312</v>
      </c>
      <c r="AT48" s="1" t="str">
        <f>IF(AND($E48&lt;&gt;"",$A48="J",Invoer!O77&lt;&gt;""),VLOOKUP(Invoer!O77,NORM!$F$31:$H$38,3,0),"")</f>
        <v/>
      </c>
      <c r="AU48" s="1"/>
      <c r="AV48" s="1" t="str">
        <f>IF(AND($E48&lt;&gt;"",$A48="J"),Invoer!AH77,"")</f>
        <v/>
      </c>
      <c r="AW48" s="1"/>
      <c r="AX48" s="1" t="str">
        <f t="shared" si="87"/>
        <v/>
      </c>
      <c r="AY48" s="1"/>
      <c r="AZ48" s="3" t="str">
        <f t="shared" si="88"/>
        <v/>
      </c>
      <c r="BA48" s="3" t="str">
        <f t="shared" si="89"/>
        <v/>
      </c>
      <c r="BB48" s="3" t="str">
        <f t="shared" si="90"/>
        <v>N</v>
      </c>
      <c r="BC48" s="3" t="str">
        <f t="shared" si="91"/>
        <v>N</v>
      </c>
      <c r="BD48" s="3" t="str">
        <f t="shared" si="92"/>
        <v/>
      </c>
      <c r="BE48" s="3">
        <f t="shared" si="166"/>
        <v>0</v>
      </c>
      <c r="BF48" s="3" t="str">
        <f t="shared" si="93"/>
        <v/>
      </c>
      <c r="BG48" s="3" t="str">
        <f t="shared" si="94"/>
        <v/>
      </c>
      <c r="BH48" s="3" t="str">
        <f t="shared" si="95"/>
        <v>N</v>
      </c>
      <c r="BI48" s="24" t="str">
        <f t="shared" si="96"/>
        <v/>
      </c>
      <c r="BJ48" s="24" t="str">
        <f>IF(ISERROR(VLOOKUP($BD48,LOV_GWSGRP!A:A,1,0)),"N","J")</f>
        <v>N</v>
      </c>
      <c r="BK48" s="24" t="str">
        <f>IF(ISERROR(VLOOKUP($BD48,LOV_GWSGRP!D:D,1,0)),"N","J")</f>
        <v>N</v>
      </c>
      <c r="BL48" s="24" t="str">
        <f>IF(ISERROR(VLOOKUP($BD48,LOV_GWSGRP!G:G,1,0)),"N","J")</f>
        <v>N</v>
      </c>
      <c r="BM48" s="24" t="str">
        <f>IF(ISERROR(VLOOKUP($BD48,LOV_GWSGRP!M:M,1,0)),"N","J")</f>
        <v>N</v>
      </c>
      <c r="BN48" s="24" t="str">
        <f>IF(ISERROR(VLOOKUP($BD48,LOV_GWSGRP!P:P,1,0)),"N","J")</f>
        <v>N</v>
      </c>
      <c r="BO48" s="24" t="str">
        <f>IF(ISERROR(VLOOKUP($BD48,LOV_GWSGRP!S:S,1,0)),"N","J")</f>
        <v>N</v>
      </c>
      <c r="BP48" s="24" t="str">
        <f>IF(ISERROR(VLOOKUP($BD48,LOV_GWSGRP!V:V,1,0)),"N","J")</f>
        <v>N</v>
      </c>
      <c r="BQ48" s="24" t="str">
        <f>IF(ISERROR(VLOOKUP($BD48,LOV_GWSGRP!Y:Y,1,0)),"N","J")</f>
        <v>N</v>
      </c>
      <c r="BR48" s="24" t="str">
        <f>IF(ISERROR(VLOOKUP($BD48,LOV_GWSGRP!AB:AB,1,0)),"N","J")</f>
        <v>N</v>
      </c>
      <c r="BS48" s="24" t="str">
        <f>IF(ISERROR(VLOOKUP($BD48,LOV_GWSGRP!AE:AE,1,0)),"N","J")</f>
        <v>N</v>
      </c>
      <c r="BT48" s="24" t="str">
        <f>IF(ISERROR(VLOOKUP($BD48,LOV_GWSGRP!AH:AH,1,0)),"N","J")</f>
        <v>N</v>
      </c>
      <c r="BU48" s="24" t="str">
        <f>IF(ISERROR(VLOOKUP($BD48,LOV_GWSGRP!CJ:CJ,1,0)),"N","J")</f>
        <v>N</v>
      </c>
      <c r="BV48" s="24" t="str">
        <f>IF(ISERROR(VLOOKUP($BD48,LOV_GWSGRP!AN:AN,1,0)),"N","J")</f>
        <v>N</v>
      </c>
      <c r="BW48" s="24" t="str">
        <f>IF(ISERROR(VLOOKUP($BD48,LOV_GWSGRP!AQ:AQ,1,0)),"N","J")</f>
        <v>N</v>
      </c>
      <c r="BX48" s="24" t="str">
        <f>IF(ISERROR(VLOOKUP($BD48,LOV_GWSGRP!AT:AT,1,0)),"N","J")</f>
        <v>N</v>
      </c>
      <c r="BY48" s="24" t="str">
        <f>IF(ISERROR(VLOOKUP($BD48,LOV_GWSGRP!AW:AW,1,0)),"N","J")</f>
        <v>N</v>
      </c>
      <c r="BZ48" s="24" t="str">
        <f>IF(ISERROR(VLOOKUP($BD48,LOV_GWSGRP!AZ:AZ,1,0)),"N","J")</f>
        <v>N</v>
      </c>
      <c r="CA48" s="24" t="str">
        <f>IF(ISERROR(VLOOKUP($BD48,LOV_GWSGRP!BC:BC,1,0)),"N","J")</f>
        <v>N</v>
      </c>
      <c r="CB48" s="24" t="str">
        <f>IF(ISERROR(VLOOKUP($BD48,LOV_GWSGRP!BF:BF,1,0)),"N","J")</f>
        <v>N</v>
      </c>
      <c r="CC48" s="24" t="str">
        <f>IF(ISERROR(VLOOKUP($BD48,LOV_GWSGRP!BI:BI,1,0)),"N","J")</f>
        <v>N</v>
      </c>
      <c r="CD48" s="24" t="str">
        <f>IF(ISERROR(VLOOKUP($BD48,LOV_GWSGRP!J:J,1,0)),"N","J")</f>
        <v>N</v>
      </c>
      <c r="CE48" s="24" t="str">
        <f>IF(ISERROR(VLOOKUP($BD48,LOV_GWSGRP!BL:BL,1,0)),"N","J")</f>
        <v>N</v>
      </c>
      <c r="CF48" s="24"/>
      <c r="CG48" s="24" t="str">
        <f>IF(ISERROR(VLOOKUP($BD48,LOV_GWSGRP!BO:BO,1,0)),"N","J")</f>
        <v>N</v>
      </c>
      <c r="CH48" s="24" t="str">
        <f t="shared" si="97"/>
        <v>N</v>
      </c>
      <c r="CI48" s="24" t="str">
        <f>IF(ISERROR(VLOOKUP($BD48,GEWASCODE_GLMC8!F:F,1,0)),"N","J")</f>
        <v>N</v>
      </c>
      <c r="CJ48" s="24" t="str">
        <f>IF(COUNTIF($CI48:CI48,"J")&gt;0,"N",IF(ISERROR(VLOOKUP($BD48,GEWASCODE_GLMC8!G:G,1,0)),"N","J"))</f>
        <v>N</v>
      </c>
      <c r="CK48" s="24" t="str">
        <f>IF(COUNTIF($CI48:CJ48,"J")&gt;0,"N",IF(ISERROR(VLOOKUP($BD48,GEWASCODE_GLMC8!H:H,1,0)),"N","J"))</f>
        <v>N</v>
      </c>
      <c r="CL48" s="24" t="str">
        <f>IF(COUNTIF($CI48:CK48,"J")&gt;0,"N",IF(ISERROR(VLOOKUP($BD48,GEWASCODE_GLMC8!I:I,1,0)),"N","J"))</f>
        <v>N</v>
      </c>
      <c r="CM48" s="24" t="str">
        <f>IF(COUNTIF($CI48:CL48,"J")&gt;0,"N",IF(ISERROR(VLOOKUP($BD48,GEWASCODE_GLMC8!J:J,1,0)),"N","J"))</f>
        <v>N</v>
      </c>
      <c r="CN48" s="24" t="str">
        <f>IF(COUNTIF($CI48:CM48,"J")&gt;0,"N",IF(ISERROR(VLOOKUP($BD48,GEWASCODE_GLMC8!K:K,1,0)),"N","J"))</f>
        <v>N</v>
      </c>
      <c r="CO48" s="24" t="str">
        <f>IF(COUNTIF($CI48:CN48,"J")&gt;0,"N",IF(ISERROR(VLOOKUP($BD48,GEWASCODE_GLMC8!L:L,1,0)),"N","J"))</f>
        <v>N</v>
      </c>
      <c r="CP48" s="24" t="str">
        <f>IF(COUNTIF($CI48:CO48,"J")&gt;0,"N",IF(ISERROR(VLOOKUP($BD48,GEWASCODE_GLMC8!M:M,1,0)),"N","J"))</f>
        <v>N</v>
      </c>
      <c r="CQ48" s="24" t="str">
        <f>IF(COUNTIF($CI48:CP48,"J")&gt;0,"N",IF(ISERROR(VLOOKUP($BD48,GEWASCODE_GLMC8!N:N,1,0)),"N","J"))</f>
        <v>N</v>
      </c>
      <c r="CR48" s="24" t="str">
        <f>IF(COUNTIF($CI48:CQ48,"J")&gt;0,"N",IF(ISERROR(VLOOKUP($BD48,GEWASCODE_GLMC8!O:O,1,0)),"N","J"))</f>
        <v>N</v>
      </c>
      <c r="CS48" s="24" t="str">
        <f>IF(COUNTIF($CI48:CR48,"J")&gt;0,"N",IF(ISERROR(VLOOKUP($BD48,GEWASCODE_GLMC8!P:P,1,0)),"N","J"))</f>
        <v>N</v>
      </c>
      <c r="CT48" s="24" t="str">
        <f>IF(COUNTIF($CI48:CS48,"J")&gt;0,"N",IF(ISERROR(VLOOKUP($BD48,GEWASCODE_GLMC8!Q:Q,1,0)),"N","J"))</f>
        <v>N</v>
      </c>
      <c r="CU48" s="24" t="str">
        <f>IF(COUNTIF($CI48:CT48,"J")&gt;0,"N",IF(ISERROR(VLOOKUP($BD48,GEWASCODE_GLMC8!R:R,1,0)),"N","J"))</f>
        <v>N</v>
      </c>
      <c r="CV48" s="24" t="str">
        <f>IF(COUNTIF($CI48:CU48,"J")&gt;0,"N",IF(ISERROR(VLOOKUP($BD48,GEWASCODE_GLMC8!S:S,1,0)),"N","J"))</f>
        <v>N</v>
      </c>
      <c r="CW48" s="24" t="str">
        <f>IF(COUNTIF($CI48:CV48,"J")&gt;0,"N",IF(ISERROR(VLOOKUP($BD48,GEWASCODE_GLMC8!T:T,1,0)),"N","J"))</f>
        <v>N</v>
      </c>
      <c r="CX48" s="24" t="str">
        <f>IF(COUNTIF($CI48:CW48,"J")&gt;0,"N",IF(ISERROR(VLOOKUP($BD48,GEWASCODE_GLMC8!U:U,1,0)),"N","J"))</f>
        <v>N</v>
      </c>
      <c r="CY48" s="24" t="str">
        <f>IF(COUNTIF($CI48:CX48,"J")&gt;0,"N",IF(ISERROR(VLOOKUP($BD48,GEWASCODE_GLMC8!V:V,1,0)),"N","J"))</f>
        <v>N</v>
      </c>
      <c r="CZ48" s="24" t="str">
        <f>IF(COUNTIF($CI48:CY48,"J")&gt;0,"N",IF(ISERROR(VLOOKUP($BD48,GEWASCODE_GLMC8!W:W,1,0)),"N","J"))</f>
        <v>N</v>
      </c>
      <c r="DA48" s="24" t="str">
        <f>IF(COUNTIF($CI48:CZ48,"J")&gt;0,"N",IF(ISERROR(VLOOKUP($BD48,GEWASCODE_GLMC8!X:X,1,0)),"N","J"))</f>
        <v>N</v>
      </c>
      <c r="DB48" s="24" t="str">
        <f>IF(COUNTIF($CI48:DA48,"J")&gt;0,"N",IF(ISERROR(VLOOKUP($BD48,GEWASCODE_GLMC8!Y:Y,1,0)),"N","J"))</f>
        <v>N</v>
      </c>
      <c r="DC48" s="24" t="str">
        <f>IF(COUNTIF($CI48:DB48,"J")&gt;0,"N",IF(ISERROR(VLOOKUP($BD48,GEWASCODE_GLMC8!Z:Z,1,0)),"N","J"))</f>
        <v>N</v>
      </c>
      <c r="DD48" s="24" t="str">
        <f t="shared" si="98"/>
        <v>N</v>
      </c>
      <c r="DE48" s="3" t="str">
        <f t="shared" si="1"/>
        <v>N</v>
      </c>
      <c r="DF48" s="3" t="str">
        <f t="shared" si="2"/>
        <v>N</v>
      </c>
      <c r="DG48" s="3" t="str">
        <f t="shared" si="99"/>
        <v>N</v>
      </c>
      <c r="DH48" s="3" t="str">
        <f t="shared" si="100"/>
        <v>N</v>
      </c>
      <c r="DI48" s="3" t="str">
        <f t="shared" si="3"/>
        <v>N</v>
      </c>
      <c r="DJ48" s="3" t="str">
        <f t="shared" si="4"/>
        <v>N</v>
      </c>
      <c r="DK48" s="3">
        <f>0</f>
        <v>0</v>
      </c>
      <c r="DL48" s="3" t="str">
        <f t="shared" si="5"/>
        <v>N</v>
      </c>
      <c r="DM48" s="3" t="str">
        <f t="shared" si="6"/>
        <v>N</v>
      </c>
      <c r="DN48" t="str">
        <f>IF(AND($A48="J",COUNTIFS(activiteiten_perceel,percelen!$AZ48,activiteiten_maatregel_nr,percelen!DN$4,activiteiten_activiteit_voldoet_aan_voorwaarden,"J")&gt;0),DN$4,"")</f>
        <v/>
      </c>
      <c r="DO48" t="str">
        <f>IF(AND($A48="J",COUNTIFS(activiteiten_perceel,percelen!$AZ48,activiteiten_maatregel_nr,percelen!DO$4,activiteiten_activiteit_voldoet_aan_voorwaarden,"J")&gt;0),DO$4,"")</f>
        <v/>
      </c>
      <c r="DP48" t="str">
        <f>IF(AND($A48="J",COUNTIFS(activiteiten_perceel,percelen!$AZ48,activiteiten_maatregel_nr,percelen!DP$4,activiteiten_activiteit_voldoet_aan_voorwaarden,"J")&gt;0),DP$4,"")</f>
        <v/>
      </c>
      <c r="DQ48" t="str">
        <f>IF(AND($A48="J",COUNTIFS(activiteiten_perceel,percelen!$AZ48,activiteiten_maatregel_nr,percelen!DQ$4,activiteiten_activiteit_voldoet_aan_voorwaarden,"J")&gt;0),DQ$4,"")</f>
        <v/>
      </c>
      <c r="DR48" t="str">
        <f>IF(AND($A48="J",COUNTIFS(activiteiten_perceel,percelen!$AZ48,activiteiten_maatregel_nr,percelen!DR$4,activiteiten_activiteit_voldoet_aan_voorwaarden,"J")&gt;0),DR$4,"")</f>
        <v/>
      </c>
      <c r="DS48" t="str">
        <f>IF(AND($A48="J",COUNTIFS(activiteiten_perceel,percelen!$AZ48,activiteiten_maatregel_nr,percelen!DS$4,activiteiten_activiteit_voldoet_aan_voorwaarden,"J")&gt;0),DS$4,"")</f>
        <v/>
      </c>
      <c r="DT48" t="str">
        <f>IF(AND($A48="J",COUNTIFS(activiteiten_perceel,percelen!$AZ48,activiteiten_maatregel_nr,percelen!DT$4,activiteiten_activiteit_voldoet_aan_voorwaarden,"J")&gt;0),DT$4,"")</f>
        <v/>
      </c>
      <c r="DU48" t="str">
        <f>IF(AND($A48="J",COUNTIFS(activiteiten_perceel,percelen!$AZ48,activiteiten_maatregel_nr,percelen!DU$4,activiteiten_activiteit_voldoet_aan_voorwaarden,"J")&gt;0),DU$4,"")</f>
        <v/>
      </c>
      <c r="DV48" t="str">
        <f>IF(AND($A48="J",COUNTIFS(activiteiten_perceel,percelen!$AZ48,activiteiten_maatregel_nr,percelen!DV$4,activiteiten_activiteit_voldoet_aan_voorwaarden,"J")&gt;0),DV$4,"")</f>
        <v/>
      </c>
      <c r="DW48" t="str">
        <f>IF(AND($A48="J",COUNTIFS(activiteiten_perceel,percelen!$AZ48,activiteiten_maatregel_nr,percelen!DW$4,activiteiten_activiteit_voldoet_aan_voorwaarden,"J")&gt;0),DW$4,"")</f>
        <v/>
      </c>
      <c r="DX48" t="str">
        <f>IF(AND($A48="J",COUNTIFS(activiteiten_perceel,percelen!$AZ48,activiteiten_maatregel_nr,percelen!DX$4,activiteiten_activiteit_voldoet_aan_voorwaarden,"J")&gt;0),DX$4,"")</f>
        <v/>
      </c>
      <c r="DY48" t="str">
        <f>IF(AND($A48="J",COUNTIFS(activiteiten_perceel,percelen!$AZ48,activiteiten_maatregel_nr,percelen!DY$4,activiteiten_activiteit_voldoet_aan_voorwaarden,"J")&gt;0),DY$4,"")</f>
        <v/>
      </c>
      <c r="DZ48" t="str">
        <f>IF(AND($A48="J",COUNTIFS(activiteiten_perceel,percelen!$AZ48,activiteiten_maatregel_nr,percelen!DZ$4,activiteiten_activiteit_voldoet_aan_voorwaarden,"J")&gt;0),DZ$4,"")</f>
        <v/>
      </c>
      <c r="EA48" t="str">
        <f>IF(AND($A48="J",COUNTIFS(activiteiten_perceel,percelen!$AZ48,activiteiten_maatregel_nr,percelen!EA$4,activiteiten_activiteit_voldoet_aan_voorwaarden,"J")&gt;0),EA$4,"")</f>
        <v/>
      </c>
      <c r="EB48" t="str">
        <f>IF(AND($A48="J",COUNTIFS(activiteiten_perceel,percelen!$AZ48,activiteiten_maatregel_nr,percelen!EB$4,activiteiten_activiteit_voldoet_aan_voorwaarden,"J")&gt;0),EB$4,"")</f>
        <v/>
      </c>
      <c r="EC48" t="str">
        <f>IF(AND($A48="J",COUNTIFS(activiteiten_perceel,percelen!$AZ48,activiteiten_maatregel_nr,percelen!EC$4,activiteiten_activiteit_voldoet_aan_voorwaarden,"J")&gt;0),EC$4,"")</f>
        <v/>
      </c>
      <c r="ED48" t="str">
        <f>IF(AND($A48="J",COUNTIFS(activiteiten_perceel,percelen!$AZ48,activiteiten_maatregel_nr,percelen!ED$4,activiteiten_activiteit_voldoet_aan_voorwaarden,"J")&gt;0),ED$4,"")</f>
        <v/>
      </c>
      <c r="EE48" t="str">
        <f>IF(AND($A48="J",COUNTIFS(activiteiten_perceel,percelen!$AZ48,activiteiten_maatregel_nr,percelen!EE$4,activiteiten_activiteit_voldoet_aan_voorwaarden,"J")&gt;0),EE$4,"")</f>
        <v/>
      </c>
      <c r="EF48" t="str">
        <f>IF(AND($A48="J",COUNTIFS(activiteiten_perceel,percelen!$AZ48,activiteiten_maatregel_nr,percelen!EF$4,activiteiten_activiteit_voldoet_aan_voorwaarden,"J")&gt;0),EF$4,"")</f>
        <v/>
      </c>
      <c r="EG48" t="str">
        <f>IF(AND($A48="J",COUNTIFS(activiteiten_perceel,percelen!$AZ48,activiteiten_maatregel_nr,percelen!EG$4,activiteiten_activiteit_voldoet_aan_voorwaarden,"J")&gt;0),EG$4,"")</f>
        <v/>
      </c>
      <c r="EH48" t="str">
        <f>IF(AND($A48="J",COUNTIFS(activiteiten_perceel,percelen!$AZ48,activiteiten_maatregel_nr,percelen!EH$4,activiteiten_activiteit_voldoet_aan_voorwaarden,"J")&gt;0),EH$4,"")</f>
        <v/>
      </c>
      <c r="EI48" t="str">
        <f>IF(AND($A48="J",COUNTIFS(activiteiten_perceel,percelen!$AZ48,activiteiten_maatregel_nr,percelen!EI$4,activiteiten_activiteit_voldoet_aan_voorwaarden,"J")&gt;0),EI$4,"")</f>
        <v/>
      </c>
      <c r="EJ48">
        <f t="shared" si="101"/>
        <v>0</v>
      </c>
      <c r="EK48" t="str">
        <f t="shared" si="102"/>
        <v/>
      </c>
      <c r="EL48" t="str">
        <f t="shared" si="7"/>
        <v/>
      </c>
      <c r="EM48" t="str">
        <f t="shared" si="8"/>
        <v/>
      </c>
      <c r="EN48" t="str">
        <f t="shared" si="9"/>
        <v/>
      </c>
      <c r="EO48" t="str">
        <f t="shared" si="10"/>
        <v/>
      </c>
      <c r="EP48" t="str">
        <f t="shared" si="11"/>
        <v/>
      </c>
      <c r="EQ48" t="str">
        <f t="shared" si="12"/>
        <v/>
      </c>
      <c r="ER48" t="str">
        <f t="shared" si="13"/>
        <v/>
      </c>
      <c r="ES48" t="str">
        <f t="shared" si="14"/>
        <v/>
      </c>
      <c r="ET48" t="str">
        <f t="shared" si="15"/>
        <v/>
      </c>
      <c r="EU48" t="str">
        <f t="shared" si="16"/>
        <v/>
      </c>
      <c r="EV48" t="str">
        <f t="shared" si="17"/>
        <v/>
      </c>
      <c r="EW48" t="str">
        <f t="shared" si="103"/>
        <v>nvt</v>
      </c>
      <c r="EX48" t="str">
        <f t="shared" si="104"/>
        <v>nvt</v>
      </c>
      <c r="EY48" t="str">
        <f t="shared" si="105"/>
        <v>nvt</v>
      </c>
      <c r="EZ48" t="str">
        <f t="shared" si="106"/>
        <v>nvt</v>
      </c>
      <c r="FA48" t="str">
        <f t="shared" si="107"/>
        <v>nvt</v>
      </c>
      <c r="FB48" t="str">
        <f t="shared" si="108"/>
        <v>nvt</v>
      </c>
      <c r="FC48" t="str">
        <f t="shared" si="109"/>
        <v>nvt</v>
      </c>
      <c r="FD48" t="str">
        <f t="shared" si="110"/>
        <v>nvt</v>
      </c>
      <c r="FE48" t="str">
        <f>IF($EJ48=2,VLOOKUP(FD48,STAPELING!A:D,FE$1,0),"nvt")</f>
        <v>nvt</v>
      </c>
      <c r="FF48" t="str">
        <f t="shared" si="111"/>
        <v>nvt</v>
      </c>
      <c r="FG48" t="str">
        <f t="shared" si="112"/>
        <v>nvt</v>
      </c>
      <c r="FH48" t="str">
        <f t="shared" si="113"/>
        <v>nvt</v>
      </c>
      <c r="FI48" t="str">
        <f t="shared" si="114"/>
        <v>nvt</v>
      </c>
      <c r="FJ48" t="str">
        <f t="shared" si="115"/>
        <v>nvt</v>
      </c>
      <c r="FK48" t="str">
        <f t="shared" si="116"/>
        <v>nvt</v>
      </c>
      <c r="FL48" t="str">
        <f t="shared" si="117"/>
        <v>nvt</v>
      </c>
      <c r="FM48" t="str">
        <f t="shared" si="118"/>
        <v/>
      </c>
      <c r="FN48" t="str">
        <f>IF(ISERROR(VLOOKUP(FM48,STAPELING!I:AO,FN$1,0)),"N",VLOOKUP(FM48,STAPELING!I:AO,FN$1,0))</f>
        <v>J</v>
      </c>
      <c r="FO48" t="str">
        <f t="shared" si="119"/>
        <v>nvt</v>
      </c>
      <c r="FP48" t="str">
        <f t="shared" si="19"/>
        <v>nvt</v>
      </c>
      <c r="FQ48" t="str">
        <f t="shared" si="20"/>
        <v>nvt</v>
      </c>
      <c r="FR48" t="str">
        <f t="shared" si="21"/>
        <v>nvt</v>
      </c>
      <c r="FS48" t="str">
        <f t="shared" si="22"/>
        <v>nvt</v>
      </c>
      <c r="FT48" t="str">
        <f t="shared" si="23"/>
        <v>nvt</v>
      </c>
      <c r="FU48" t="str">
        <f t="shared" si="24"/>
        <v>nvt</v>
      </c>
      <c r="FV48" t="str">
        <f t="shared" si="25"/>
        <v>nvt</v>
      </c>
      <c r="FW48" t="str">
        <f t="shared" si="26"/>
        <v>nvt</v>
      </c>
      <c r="FX48" t="str">
        <f t="shared" si="27"/>
        <v>nvt</v>
      </c>
      <c r="FY48" t="str">
        <f t="shared" si="28"/>
        <v>nvt</v>
      </c>
      <c r="FZ48" t="str">
        <f t="shared" si="29"/>
        <v>nvt</v>
      </c>
      <c r="GA48" t="str">
        <f t="shared" si="30"/>
        <v>nvt</v>
      </c>
      <c r="GB48" t="str">
        <f>IF($EJ48&gt;2,IF(FO48="","zwart",VLOOKUP(FO48,STAPELING!J:AA,GB$1,0)),"nvt")</f>
        <v>nvt</v>
      </c>
      <c r="GC48" t="str">
        <f t="shared" si="120"/>
        <v>nvt</v>
      </c>
      <c r="GD48" t="str">
        <f t="shared" si="121"/>
        <v>nvt</v>
      </c>
      <c r="GE48" t="str">
        <f t="shared" si="122"/>
        <v>nvt</v>
      </c>
      <c r="GF48" t="str">
        <f t="shared" si="123"/>
        <v>nvt</v>
      </c>
      <c r="GG48" t="str">
        <f t="shared" si="124"/>
        <v>nvt</v>
      </c>
      <c r="GH48" t="str">
        <f t="shared" si="125"/>
        <v>nvt</v>
      </c>
      <c r="GI48" t="str">
        <f t="shared" si="126"/>
        <v>nvt</v>
      </c>
      <c r="GJ48" t="str">
        <f t="shared" si="127"/>
        <v>nvt</v>
      </c>
      <c r="GK48" t="str">
        <f t="shared" si="37"/>
        <v>nvt</v>
      </c>
      <c r="GL48" t="str">
        <f t="shared" si="38"/>
        <v>nvt</v>
      </c>
      <c r="GM48" t="str">
        <f t="shared" si="39"/>
        <v>nvt</v>
      </c>
      <c r="GN48" t="str">
        <f t="shared" si="40"/>
        <v>nvt</v>
      </c>
      <c r="GO48" t="str">
        <f t="shared" si="41"/>
        <v>nvt</v>
      </c>
      <c r="GP48" t="str">
        <f t="shared" si="42"/>
        <v>nvt</v>
      </c>
      <c r="GQ48" t="str">
        <f t="shared" si="43"/>
        <v>nvt</v>
      </c>
      <c r="GR48" t="str">
        <f t="shared" si="44"/>
        <v>nvt</v>
      </c>
      <c r="GS48" t="str">
        <f t="shared" si="45"/>
        <v>nvt</v>
      </c>
      <c r="GT48" t="str">
        <f t="shared" si="46"/>
        <v>nvt</v>
      </c>
      <c r="GU48" t="str">
        <f t="shared" si="47"/>
        <v>nvt</v>
      </c>
      <c r="GV48" t="str">
        <f t="shared" si="48"/>
        <v>nvt</v>
      </c>
      <c r="GW48" t="str">
        <f>IF($EJ48&gt;2,IF(GJ48="","zwart",VLOOKUP(GJ48,STAPELING!AB:AJ,GW$1,0)),"nvt")</f>
        <v>nvt</v>
      </c>
      <c r="GX48" t="str">
        <f t="shared" si="128"/>
        <v>nvt</v>
      </c>
      <c r="GY48" t="str">
        <f t="shared" si="129"/>
        <v>nvt</v>
      </c>
      <c r="GZ48" t="str">
        <f t="shared" si="130"/>
        <v>nvt</v>
      </c>
      <c r="HA48" t="str">
        <f t="shared" si="131"/>
        <v>nvt</v>
      </c>
      <c r="HB48" t="str">
        <f t="shared" si="132"/>
        <v>nvt</v>
      </c>
      <c r="HC48" t="str">
        <f t="shared" si="133"/>
        <v>nvt</v>
      </c>
      <c r="HD48" t="str">
        <f t="shared" si="134"/>
        <v>nvt</v>
      </c>
      <c r="HE48" t="str">
        <f t="shared" si="135"/>
        <v>nvt</v>
      </c>
      <c r="HF48" t="str">
        <f t="shared" si="136"/>
        <v>nvt</v>
      </c>
      <c r="HG48" t="str">
        <f t="shared" si="137"/>
        <v>nvt</v>
      </c>
      <c r="HH48" t="str">
        <f t="shared" si="138"/>
        <v>nvt</v>
      </c>
      <c r="HI48" t="str">
        <f t="shared" si="139"/>
        <v>nvt</v>
      </c>
      <c r="HJ48" t="str">
        <f t="shared" si="140"/>
        <v>nvt</v>
      </c>
      <c r="HK48" t="str">
        <f t="shared" si="141"/>
        <v>nvt</v>
      </c>
      <c r="HL48" t="str">
        <f t="shared" si="142"/>
        <v>nvt</v>
      </c>
      <c r="HM48" t="str">
        <f t="shared" si="60"/>
        <v>nvt</v>
      </c>
      <c r="HN48" t="str">
        <f t="shared" si="61"/>
        <v>nvt</v>
      </c>
      <c r="HO48" t="str">
        <f t="shared" si="62"/>
        <v>nvt</v>
      </c>
      <c r="HP48" t="str">
        <f t="shared" si="63"/>
        <v>nvt</v>
      </c>
      <c r="HQ48" t="str">
        <f t="shared" si="64"/>
        <v>nvt</v>
      </c>
      <c r="HR48" t="str">
        <f t="shared" si="65"/>
        <v>nvt</v>
      </c>
      <c r="HS48" t="str">
        <f t="shared" si="66"/>
        <v>nvt</v>
      </c>
      <c r="HT48" t="str">
        <f t="shared" si="67"/>
        <v>nvt</v>
      </c>
      <c r="HU48" t="str">
        <f t="shared" si="68"/>
        <v>nvt</v>
      </c>
      <c r="HV48" t="str">
        <f t="shared" si="69"/>
        <v>nvt</v>
      </c>
      <c r="HW48" t="str">
        <f t="shared" si="70"/>
        <v>nvt</v>
      </c>
      <c r="HX48" t="str">
        <f t="shared" si="71"/>
        <v>nvt</v>
      </c>
      <c r="HY48" t="str">
        <f>IF($EJ48&gt;2,IF(HL48="","zwart",VLOOKUP(HL48,STAPELING!AK:AN,HY$1,0)),"nvt")</f>
        <v>nvt</v>
      </c>
      <c r="HZ48" t="str">
        <f t="shared" si="143"/>
        <v>nvt</v>
      </c>
      <c r="IA48" t="str">
        <f t="shared" si="144"/>
        <v>nvt</v>
      </c>
      <c r="IB48" t="str">
        <f t="shared" si="145"/>
        <v>nvt</v>
      </c>
      <c r="IC48" t="str">
        <f t="shared" si="146"/>
        <v>nvt</v>
      </c>
      <c r="ID48" t="str">
        <f t="shared" si="147"/>
        <v>nvt</v>
      </c>
      <c r="IE48" t="str">
        <f t="shared" si="148"/>
        <v>nvt</v>
      </c>
      <c r="IF48" t="str">
        <f t="shared" si="149"/>
        <v>nvt</v>
      </c>
      <c r="IG48">
        <f t="shared" si="150"/>
        <v>0</v>
      </c>
      <c r="IH48">
        <f t="shared" si="151"/>
        <v>0</v>
      </c>
      <c r="II48">
        <f t="shared" si="152"/>
        <v>0</v>
      </c>
      <c r="IJ48">
        <f t="shared" si="153"/>
        <v>0</v>
      </c>
      <c r="IK48">
        <f t="shared" si="154"/>
        <v>0</v>
      </c>
      <c r="IL48">
        <f t="shared" si="155"/>
        <v>0</v>
      </c>
      <c r="IM48">
        <f t="shared" si="156"/>
        <v>0</v>
      </c>
      <c r="IN48">
        <f t="shared" si="157"/>
        <v>0</v>
      </c>
      <c r="IO48">
        <f t="shared" si="158"/>
        <v>0</v>
      </c>
      <c r="IP48">
        <f t="shared" si="159"/>
        <v>0</v>
      </c>
      <c r="IQ48">
        <f t="shared" si="160"/>
        <v>0</v>
      </c>
      <c r="IR48">
        <f t="shared" si="161"/>
        <v>0</v>
      </c>
      <c r="IS48">
        <f t="shared" si="162"/>
        <v>0</v>
      </c>
      <c r="IT48">
        <f t="shared" si="163"/>
        <v>0</v>
      </c>
      <c r="IU48" t="str">
        <f t="shared" si="164"/>
        <v>N</v>
      </c>
      <c r="IV48" t="str">
        <f t="shared" si="84"/>
        <v>N</v>
      </c>
      <c r="IW48" t="str">
        <f t="shared" si="165"/>
        <v>N</v>
      </c>
    </row>
    <row r="49" spans="1:257" x14ac:dyDescent="0.25">
      <c r="A49" t="str">
        <f>IF(ISERROR(VLOOKUP(E49,E$4:E48,1,0)),"J","N")</f>
        <v>N</v>
      </c>
      <c r="B49" s="8"/>
      <c r="C49" s="8"/>
      <c r="D49" s="25"/>
      <c r="E49" s="25" t="str">
        <f>IF(Invoer!B78="","",Invoer!B78)</f>
        <v/>
      </c>
      <c r="F49" s="25"/>
      <c r="G49" s="25"/>
      <c r="H49" s="25" t="str">
        <f>IF(AND($E49&lt;&gt;"",$A49="J"),Invoer!D78,"")</f>
        <v/>
      </c>
      <c r="I49" s="25"/>
      <c r="J49" s="26"/>
      <c r="K49" s="26" t="str">
        <f>IF(AND($E49&lt;&gt;"",$A49="J"),Invoer!L78,"")</f>
        <v/>
      </c>
      <c r="L49" s="26"/>
      <c r="M49" s="25"/>
      <c r="N49" s="152"/>
      <c r="O49" s="153"/>
      <c r="P49" s="25"/>
      <c r="Q49" s="25"/>
      <c r="R49" s="153"/>
      <c r="S49" s="154"/>
      <c r="T49" s="152"/>
      <c r="U49" s="153"/>
      <c r="V49" s="153"/>
      <c r="W49" s="59" t="str">
        <f>IF(AND($E49&lt;&gt;"",$A49="J",Invoer!R78&lt;&gt;""),VLOOKUP(Invoer!R78,NORM!$F$26:$H$29,3,0),"")</f>
        <v/>
      </c>
      <c r="X49" s="59"/>
      <c r="Y49" s="25" t="str">
        <f t="shared" si="85"/>
        <v/>
      </c>
      <c r="Z49" s="25"/>
      <c r="AA49" s="26" t="str">
        <f t="shared" si="86"/>
        <v/>
      </c>
      <c r="AB49" s="26"/>
      <c r="AC49" s="153"/>
      <c r="AD49" s="153"/>
      <c r="AE49" s="153"/>
      <c r="AF49" s="153"/>
      <c r="AG49" s="153"/>
      <c r="AH49" s="25"/>
      <c r="AI49" s="153"/>
      <c r="AJ49" s="153"/>
      <c r="AK49" s="153"/>
      <c r="AL49" s="153"/>
      <c r="AM49" s="25" t="str">
        <f>IF(AND($E49&lt;&gt;"",$A49="J"),IF(Invoer!X78="Ja","J",IF(Invoer!X78="Nee","N","")),"")</f>
        <v/>
      </c>
      <c r="AN49" s="153"/>
      <c r="AO49" s="153"/>
      <c r="AP49" s="153" t="s">
        <v>311</v>
      </c>
      <c r="AQ49" s="153" t="s">
        <v>311</v>
      </c>
      <c r="AR49" s="153" t="s">
        <v>312</v>
      </c>
      <c r="AS49" s="153" t="s">
        <v>312</v>
      </c>
      <c r="AT49" s="1" t="str">
        <f>IF(AND($E49&lt;&gt;"",$A49="J",Invoer!O78&lt;&gt;""),VLOOKUP(Invoer!O78,NORM!$F$31:$H$38,3,0),"")</f>
        <v/>
      </c>
      <c r="AU49" s="1"/>
      <c r="AV49" s="1" t="str">
        <f>IF(AND($E49&lt;&gt;"",$A49="J"),Invoer!AH78,"")</f>
        <v/>
      </c>
      <c r="AW49" s="1"/>
      <c r="AX49" s="1" t="str">
        <f t="shared" si="87"/>
        <v/>
      </c>
      <c r="AY49" s="1"/>
      <c r="AZ49" s="3" t="str">
        <f t="shared" si="88"/>
        <v/>
      </c>
      <c r="BA49" s="3" t="str">
        <f t="shared" si="89"/>
        <v/>
      </c>
      <c r="BB49" s="3" t="str">
        <f t="shared" si="90"/>
        <v>N</v>
      </c>
      <c r="BC49" s="3" t="str">
        <f t="shared" si="91"/>
        <v>N</v>
      </c>
      <c r="BD49" s="3" t="str">
        <f t="shared" si="92"/>
        <v/>
      </c>
      <c r="BE49" s="3">
        <f t="shared" si="166"/>
        <v>0</v>
      </c>
      <c r="BF49" s="3" t="str">
        <f t="shared" si="93"/>
        <v/>
      </c>
      <c r="BG49" s="3" t="str">
        <f t="shared" si="94"/>
        <v/>
      </c>
      <c r="BH49" s="3" t="str">
        <f t="shared" si="95"/>
        <v>N</v>
      </c>
      <c r="BI49" s="24" t="str">
        <f t="shared" si="96"/>
        <v/>
      </c>
      <c r="BJ49" s="24" t="str">
        <f>IF(ISERROR(VLOOKUP($BD49,LOV_GWSGRP!A:A,1,0)),"N","J")</f>
        <v>N</v>
      </c>
      <c r="BK49" s="24" t="str">
        <f>IF(ISERROR(VLOOKUP($BD49,LOV_GWSGRP!D:D,1,0)),"N","J")</f>
        <v>N</v>
      </c>
      <c r="BL49" s="24" t="str">
        <f>IF(ISERROR(VLOOKUP($BD49,LOV_GWSGRP!G:G,1,0)),"N","J")</f>
        <v>N</v>
      </c>
      <c r="BM49" s="24" t="str">
        <f>IF(ISERROR(VLOOKUP($BD49,LOV_GWSGRP!M:M,1,0)),"N","J")</f>
        <v>N</v>
      </c>
      <c r="BN49" s="24" t="str">
        <f>IF(ISERROR(VLOOKUP($BD49,LOV_GWSGRP!P:P,1,0)),"N","J")</f>
        <v>N</v>
      </c>
      <c r="BO49" s="24" t="str">
        <f>IF(ISERROR(VLOOKUP($BD49,LOV_GWSGRP!S:S,1,0)),"N","J")</f>
        <v>N</v>
      </c>
      <c r="BP49" s="24" t="str">
        <f>IF(ISERROR(VLOOKUP($BD49,LOV_GWSGRP!V:V,1,0)),"N","J")</f>
        <v>N</v>
      </c>
      <c r="BQ49" s="24" t="str">
        <f>IF(ISERROR(VLOOKUP($BD49,LOV_GWSGRP!Y:Y,1,0)),"N","J")</f>
        <v>N</v>
      </c>
      <c r="BR49" s="24" t="str">
        <f>IF(ISERROR(VLOOKUP($BD49,LOV_GWSGRP!AB:AB,1,0)),"N","J")</f>
        <v>N</v>
      </c>
      <c r="BS49" s="24" t="str">
        <f>IF(ISERROR(VLOOKUP($BD49,LOV_GWSGRP!AE:AE,1,0)),"N","J")</f>
        <v>N</v>
      </c>
      <c r="BT49" s="24" t="str">
        <f>IF(ISERROR(VLOOKUP($BD49,LOV_GWSGRP!AH:AH,1,0)),"N","J")</f>
        <v>N</v>
      </c>
      <c r="BU49" s="24" t="str">
        <f>IF(ISERROR(VLOOKUP($BD49,LOV_GWSGRP!CJ:CJ,1,0)),"N","J")</f>
        <v>N</v>
      </c>
      <c r="BV49" s="24" t="str">
        <f>IF(ISERROR(VLOOKUP($BD49,LOV_GWSGRP!AN:AN,1,0)),"N","J")</f>
        <v>N</v>
      </c>
      <c r="BW49" s="24" t="str">
        <f>IF(ISERROR(VLOOKUP($BD49,LOV_GWSGRP!AQ:AQ,1,0)),"N","J")</f>
        <v>N</v>
      </c>
      <c r="BX49" s="24" t="str">
        <f>IF(ISERROR(VLOOKUP($BD49,LOV_GWSGRP!AT:AT,1,0)),"N","J")</f>
        <v>N</v>
      </c>
      <c r="BY49" s="24" t="str">
        <f>IF(ISERROR(VLOOKUP($BD49,LOV_GWSGRP!AW:AW,1,0)),"N","J")</f>
        <v>N</v>
      </c>
      <c r="BZ49" s="24" t="str">
        <f>IF(ISERROR(VLOOKUP($BD49,LOV_GWSGRP!AZ:AZ,1,0)),"N","J")</f>
        <v>N</v>
      </c>
      <c r="CA49" s="24" t="str">
        <f>IF(ISERROR(VLOOKUP($BD49,LOV_GWSGRP!BC:BC,1,0)),"N","J")</f>
        <v>N</v>
      </c>
      <c r="CB49" s="24" t="str">
        <f>IF(ISERROR(VLOOKUP($BD49,LOV_GWSGRP!BF:BF,1,0)),"N","J")</f>
        <v>N</v>
      </c>
      <c r="CC49" s="24" t="str">
        <f>IF(ISERROR(VLOOKUP($BD49,LOV_GWSGRP!BI:BI,1,0)),"N","J")</f>
        <v>N</v>
      </c>
      <c r="CD49" s="24" t="str">
        <f>IF(ISERROR(VLOOKUP($BD49,LOV_GWSGRP!J:J,1,0)),"N","J")</f>
        <v>N</v>
      </c>
      <c r="CE49" s="24" t="str">
        <f>IF(ISERROR(VLOOKUP($BD49,LOV_GWSGRP!BL:BL,1,0)),"N","J")</f>
        <v>N</v>
      </c>
      <c r="CF49" s="24"/>
      <c r="CG49" s="24" t="str">
        <f>IF(ISERROR(VLOOKUP($BD49,LOV_GWSGRP!BO:BO,1,0)),"N","J")</f>
        <v>N</v>
      </c>
      <c r="CH49" s="24" t="str">
        <f t="shared" si="97"/>
        <v>N</v>
      </c>
      <c r="CI49" s="24" t="str">
        <f>IF(ISERROR(VLOOKUP($BD49,GEWASCODE_GLMC8!F:F,1,0)),"N","J")</f>
        <v>N</v>
      </c>
      <c r="CJ49" s="24" t="str">
        <f>IF(COUNTIF($CI49:CI49,"J")&gt;0,"N",IF(ISERROR(VLOOKUP($BD49,GEWASCODE_GLMC8!G:G,1,0)),"N","J"))</f>
        <v>N</v>
      </c>
      <c r="CK49" s="24" t="str">
        <f>IF(COUNTIF($CI49:CJ49,"J")&gt;0,"N",IF(ISERROR(VLOOKUP($BD49,GEWASCODE_GLMC8!H:H,1,0)),"N","J"))</f>
        <v>N</v>
      </c>
      <c r="CL49" s="24" t="str">
        <f>IF(COUNTIF($CI49:CK49,"J")&gt;0,"N",IF(ISERROR(VLOOKUP($BD49,GEWASCODE_GLMC8!I:I,1,0)),"N","J"))</f>
        <v>N</v>
      </c>
      <c r="CM49" s="24" t="str">
        <f>IF(COUNTIF($CI49:CL49,"J")&gt;0,"N",IF(ISERROR(VLOOKUP($BD49,GEWASCODE_GLMC8!J:J,1,0)),"N","J"))</f>
        <v>N</v>
      </c>
      <c r="CN49" s="24" t="str">
        <f>IF(COUNTIF($CI49:CM49,"J")&gt;0,"N",IF(ISERROR(VLOOKUP($BD49,GEWASCODE_GLMC8!K:K,1,0)),"N","J"))</f>
        <v>N</v>
      </c>
      <c r="CO49" s="24" t="str">
        <f>IF(COUNTIF($CI49:CN49,"J")&gt;0,"N",IF(ISERROR(VLOOKUP($BD49,GEWASCODE_GLMC8!L:L,1,0)),"N","J"))</f>
        <v>N</v>
      </c>
      <c r="CP49" s="24" t="str">
        <f>IF(COUNTIF($CI49:CO49,"J")&gt;0,"N",IF(ISERROR(VLOOKUP($BD49,GEWASCODE_GLMC8!M:M,1,0)),"N","J"))</f>
        <v>N</v>
      </c>
      <c r="CQ49" s="24" t="str">
        <f>IF(COUNTIF($CI49:CP49,"J")&gt;0,"N",IF(ISERROR(VLOOKUP($BD49,GEWASCODE_GLMC8!N:N,1,0)),"N","J"))</f>
        <v>N</v>
      </c>
      <c r="CR49" s="24" t="str">
        <f>IF(COUNTIF($CI49:CQ49,"J")&gt;0,"N",IF(ISERROR(VLOOKUP($BD49,GEWASCODE_GLMC8!O:O,1,0)),"N","J"))</f>
        <v>N</v>
      </c>
      <c r="CS49" s="24" t="str">
        <f>IF(COUNTIF($CI49:CR49,"J")&gt;0,"N",IF(ISERROR(VLOOKUP($BD49,GEWASCODE_GLMC8!P:P,1,0)),"N","J"))</f>
        <v>N</v>
      </c>
      <c r="CT49" s="24" t="str">
        <f>IF(COUNTIF($CI49:CS49,"J")&gt;0,"N",IF(ISERROR(VLOOKUP($BD49,GEWASCODE_GLMC8!Q:Q,1,0)),"N","J"))</f>
        <v>N</v>
      </c>
      <c r="CU49" s="24" t="str">
        <f>IF(COUNTIF($CI49:CT49,"J")&gt;0,"N",IF(ISERROR(VLOOKUP($BD49,GEWASCODE_GLMC8!R:R,1,0)),"N","J"))</f>
        <v>N</v>
      </c>
      <c r="CV49" s="24" t="str">
        <f>IF(COUNTIF($CI49:CU49,"J")&gt;0,"N",IF(ISERROR(VLOOKUP($BD49,GEWASCODE_GLMC8!S:S,1,0)),"N","J"))</f>
        <v>N</v>
      </c>
      <c r="CW49" s="24" t="str">
        <f>IF(COUNTIF($CI49:CV49,"J")&gt;0,"N",IF(ISERROR(VLOOKUP($BD49,GEWASCODE_GLMC8!T:T,1,0)),"N","J"))</f>
        <v>N</v>
      </c>
      <c r="CX49" s="24" t="str">
        <f>IF(COUNTIF($CI49:CW49,"J")&gt;0,"N",IF(ISERROR(VLOOKUP($BD49,GEWASCODE_GLMC8!U:U,1,0)),"N","J"))</f>
        <v>N</v>
      </c>
      <c r="CY49" s="24" t="str">
        <f>IF(COUNTIF($CI49:CX49,"J")&gt;0,"N",IF(ISERROR(VLOOKUP($BD49,GEWASCODE_GLMC8!V:V,1,0)),"N","J"))</f>
        <v>N</v>
      </c>
      <c r="CZ49" s="24" t="str">
        <f>IF(COUNTIF($CI49:CY49,"J")&gt;0,"N",IF(ISERROR(VLOOKUP($BD49,GEWASCODE_GLMC8!W:W,1,0)),"N","J"))</f>
        <v>N</v>
      </c>
      <c r="DA49" s="24" t="str">
        <f>IF(COUNTIF($CI49:CZ49,"J")&gt;0,"N",IF(ISERROR(VLOOKUP($BD49,GEWASCODE_GLMC8!X:X,1,0)),"N","J"))</f>
        <v>N</v>
      </c>
      <c r="DB49" s="24" t="str">
        <f>IF(COUNTIF($CI49:DA49,"J")&gt;0,"N",IF(ISERROR(VLOOKUP($BD49,GEWASCODE_GLMC8!Y:Y,1,0)),"N","J"))</f>
        <v>N</v>
      </c>
      <c r="DC49" s="24" t="str">
        <f>IF(COUNTIF($CI49:DB49,"J")&gt;0,"N",IF(ISERROR(VLOOKUP($BD49,GEWASCODE_GLMC8!Z:Z,1,0)),"N","J"))</f>
        <v>N</v>
      </c>
      <c r="DD49" s="24" t="str">
        <f t="shared" si="98"/>
        <v>N</v>
      </c>
      <c r="DE49" s="3" t="str">
        <f t="shared" si="1"/>
        <v>N</v>
      </c>
      <c r="DF49" s="3" t="str">
        <f t="shared" si="2"/>
        <v>N</v>
      </c>
      <c r="DG49" s="3" t="str">
        <f t="shared" si="99"/>
        <v>N</v>
      </c>
      <c r="DH49" s="3" t="str">
        <f t="shared" si="100"/>
        <v>N</v>
      </c>
      <c r="DI49" s="3" t="str">
        <f t="shared" si="3"/>
        <v>N</v>
      </c>
      <c r="DJ49" s="3" t="str">
        <f t="shared" si="4"/>
        <v>N</v>
      </c>
      <c r="DK49" s="3">
        <f>0</f>
        <v>0</v>
      </c>
      <c r="DL49" s="3" t="str">
        <f t="shared" si="5"/>
        <v>N</v>
      </c>
      <c r="DM49" s="3" t="str">
        <f t="shared" si="6"/>
        <v>N</v>
      </c>
      <c r="DN49" t="str">
        <f>IF(AND($A49="J",COUNTIFS(activiteiten_perceel,percelen!$AZ49,activiteiten_maatregel_nr,percelen!DN$4,activiteiten_activiteit_voldoet_aan_voorwaarden,"J")&gt;0),DN$4,"")</f>
        <v/>
      </c>
      <c r="DO49" t="str">
        <f>IF(AND($A49="J",COUNTIFS(activiteiten_perceel,percelen!$AZ49,activiteiten_maatregel_nr,percelen!DO$4,activiteiten_activiteit_voldoet_aan_voorwaarden,"J")&gt;0),DO$4,"")</f>
        <v/>
      </c>
      <c r="DP49" t="str">
        <f>IF(AND($A49="J",COUNTIFS(activiteiten_perceel,percelen!$AZ49,activiteiten_maatregel_nr,percelen!DP$4,activiteiten_activiteit_voldoet_aan_voorwaarden,"J")&gt;0),DP$4,"")</f>
        <v/>
      </c>
      <c r="DQ49" t="str">
        <f>IF(AND($A49="J",COUNTIFS(activiteiten_perceel,percelen!$AZ49,activiteiten_maatregel_nr,percelen!DQ$4,activiteiten_activiteit_voldoet_aan_voorwaarden,"J")&gt;0),DQ$4,"")</f>
        <v/>
      </c>
      <c r="DR49" t="str">
        <f>IF(AND($A49="J",COUNTIFS(activiteiten_perceel,percelen!$AZ49,activiteiten_maatregel_nr,percelen!DR$4,activiteiten_activiteit_voldoet_aan_voorwaarden,"J")&gt;0),DR$4,"")</f>
        <v/>
      </c>
      <c r="DS49" t="str">
        <f>IF(AND($A49="J",COUNTIFS(activiteiten_perceel,percelen!$AZ49,activiteiten_maatregel_nr,percelen!DS$4,activiteiten_activiteit_voldoet_aan_voorwaarden,"J")&gt;0),DS$4,"")</f>
        <v/>
      </c>
      <c r="DT49" t="str">
        <f>IF(AND($A49="J",COUNTIFS(activiteiten_perceel,percelen!$AZ49,activiteiten_maatregel_nr,percelen!DT$4,activiteiten_activiteit_voldoet_aan_voorwaarden,"J")&gt;0),DT$4,"")</f>
        <v/>
      </c>
      <c r="DU49" t="str">
        <f>IF(AND($A49="J",COUNTIFS(activiteiten_perceel,percelen!$AZ49,activiteiten_maatregel_nr,percelen!DU$4,activiteiten_activiteit_voldoet_aan_voorwaarden,"J")&gt;0),DU$4,"")</f>
        <v/>
      </c>
      <c r="DV49" t="str">
        <f>IF(AND($A49="J",COUNTIFS(activiteiten_perceel,percelen!$AZ49,activiteiten_maatregel_nr,percelen!DV$4,activiteiten_activiteit_voldoet_aan_voorwaarden,"J")&gt;0),DV$4,"")</f>
        <v/>
      </c>
      <c r="DW49" t="str">
        <f>IF(AND($A49="J",COUNTIFS(activiteiten_perceel,percelen!$AZ49,activiteiten_maatregel_nr,percelen!DW$4,activiteiten_activiteit_voldoet_aan_voorwaarden,"J")&gt;0),DW$4,"")</f>
        <v/>
      </c>
      <c r="DX49" t="str">
        <f>IF(AND($A49="J",COUNTIFS(activiteiten_perceel,percelen!$AZ49,activiteiten_maatregel_nr,percelen!DX$4,activiteiten_activiteit_voldoet_aan_voorwaarden,"J")&gt;0),DX$4,"")</f>
        <v/>
      </c>
      <c r="DY49" t="str">
        <f>IF(AND($A49="J",COUNTIFS(activiteiten_perceel,percelen!$AZ49,activiteiten_maatregel_nr,percelen!DY$4,activiteiten_activiteit_voldoet_aan_voorwaarden,"J")&gt;0),DY$4,"")</f>
        <v/>
      </c>
      <c r="DZ49" t="str">
        <f>IF(AND($A49="J",COUNTIFS(activiteiten_perceel,percelen!$AZ49,activiteiten_maatregel_nr,percelen!DZ$4,activiteiten_activiteit_voldoet_aan_voorwaarden,"J")&gt;0),DZ$4,"")</f>
        <v/>
      </c>
      <c r="EA49" t="str">
        <f>IF(AND($A49="J",COUNTIFS(activiteiten_perceel,percelen!$AZ49,activiteiten_maatregel_nr,percelen!EA$4,activiteiten_activiteit_voldoet_aan_voorwaarden,"J")&gt;0),EA$4,"")</f>
        <v/>
      </c>
      <c r="EB49" t="str">
        <f>IF(AND($A49="J",COUNTIFS(activiteiten_perceel,percelen!$AZ49,activiteiten_maatregel_nr,percelen!EB$4,activiteiten_activiteit_voldoet_aan_voorwaarden,"J")&gt;0),EB$4,"")</f>
        <v/>
      </c>
      <c r="EC49" t="str">
        <f>IF(AND($A49="J",COUNTIFS(activiteiten_perceel,percelen!$AZ49,activiteiten_maatregel_nr,percelen!EC$4,activiteiten_activiteit_voldoet_aan_voorwaarden,"J")&gt;0),EC$4,"")</f>
        <v/>
      </c>
      <c r="ED49" t="str">
        <f>IF(AND($A49="J",COUNTIFS(activiteiten_perceel,percelen!$AZ49,activiteiten_maatregel_nr,percelen!ED$4,activiteiten_activiteit_voldoet_aan_voorwaarden,"J")&gt;0),ED$4,"")</f>
        <v/>
      </c>
      <c r="EE49" t="str">
        <f>IF(AND($A49="J",COUNTIFS(activiteiten_perceel,percelen!$AZ49,activiteiten_maatregel_nr,percelen!EE$4,activiteiten_activiteit_voldoet_aan_voorwaarden,"J")&gt;0),EE$4,"")</f>
        <v/>
      </c>
      <c r="EF49" t="str">
        <f>IF(AND($A49="J",COUNTIFS(activiteiten_perceel,percelen!$AZ49,activiteiten_maatregel_nr,percelen!EF$4,activiteiten_activiteit_voldoet_aan_voorwaarden,"J")&gt;0),EF$4,"")</f>
        <v/>
      </c>
      <c r="EG49" t="str">
        <f>IF(AND($A49="J",COUNTIFS(activiteiten_perceel,percelen!$AZ49,activiteiten_maatregel_nr,percelen!EG$4,activiteiten_activiteit_voldoet_aan_voorwaarden,"J")&gt;0),EG$4,"")</f>
        <v/>
      </c>
      <c r="EH49" t="str">
        <f>IF(AND($A49="J",COUNTIFS(activiteiten_perceel,percelen!$AZ49,activiteiten_maatregel_nr,percelen!EH$4,activiteiten_activiteit_voldoet_aan_voorwaarden,"J")&gt;0),EH$4,"")</f>
        <v/>
      </c>
      <c r="EI49" t="str">
        <f>IF(AND($A49="J",COUNTIFS(activiteiten_perceel,percelen!$AZ49,activiteiten_maatregel_nr,percelen!EI$4,activiteiten_activiteit_voldoet_aan_voorwaarden,"J")&gt;0),EI$4,"")</f>
        <v/>
      </c>
      <c r="EJ49">
        <f t="shared" si="101"/>
        <v>0</v>
      </c>
      <c r="EK49" t="str">
        <f t="shared" si="102"/>
        <v/>
      </c>
      <c r="EL49" t="str">
        <f t="shared" si="7"/>
        <v/>
      </c>
      <c r="EM49" t="str">
        <f t="shared" si="8"/>
        <v/>
      </c>
      <c r="EN49" t="str">
        <f t="shared" si="9"/>
        <v/>
      </c>
      <c r="EO49" t="str">
        <f t="shared" si="10"/>
        <v/>
      </c>
      <c r="EP49" t="str">
        <f t="shared" si="11"/>
        <v/>
      </c>
      <c r="EQ49" t="str">
        <f t="shared" si="12"/>
        <v/>
      </c>
      <c r="ER49" t="str">
        <f t="shared" si="13"/>
        <v/>
      </c>
      <c r="ES49" t="str">
        <f t="shared" si="14"/>
        <v/>
      </c>
      <c r="ET49" t="str">
        <f t="shared" si="15"/>
        <v/>
      </c>
      <c r="EU49" t="str">
        <f t="shared" si="16"/>
        <v/>
      </c>
      <c r="EV49" t="str">
        <f t="shared" si="17"/>
        <v/>
      </c>
      <c r="EW49" t="str">
        <f t="shared" si="103"/>
        <v>nvt</v>
      </c>
      <c r="EX49" t="str">
        <f t="shared" si="104"/>
        <v>nvt</v>
      </c>
      <c r="EY49" t="str">
        <f t="shared" si="105"/>
        <v>nvt</v>
      </c>
      <c r="EZ49" t="str">
        <f t="shared" si="106"/>
        <v>nvt</v>
      </c>
      <c r="FA49" t="str">
        <f t="shared" si="107"/>
        <v>nvt</v>
      </c>
      <c r="FB49" t="str">
        <f t="shared" si="108"/>
        <v>nvt</v>
      </c>
      <c r="FC49" t="str">
        <f t="shared" si="109"/>
        <v>nvt</v>
      </c>
      <c r="FD49" t="str">
        <f t="shared" si="110"/>
        <v>nvt</v>
      </c>
      <c r="FE49" t="str">
        <f>IF($EJ49=2,VLOOKUP(FD49,STAPELING!A:D,FE$1,0),"nvt")</f>
        <v>nvt</v>
      </c>
      <c r="FF49" t="str">
        <f t="shared" si="111"/>
        <v>nvt</v>
      </c>
      <c r="FG49" t="str">
        <f t="shared" si="112"/>
        <v>nvt</v>
      </c>
      <c r="FH49" t="str">
        <f t="shared" si="113"/>
        <v>nvt</v>
      </c>
      <c r="FI49" t="str">
        <f t="shared" si="114"/>
        <v>nvt</v>
      </c>
      <c r="FJ49" t="str">
        <f t="shared" si="115"/>
        <v>nvt</v>
      </c>
      <c r="FK49" t="str">
        <f t="shared" si="116"/>
        <v>nvt</v>
      </c>
      <c r="FL49" t="str">
        <f t="shared" si="117"/>
        <v>nvt</v>
      </c>
      <c r="FM49" t="str">
        <f t="shared" si="118"/>
        <v/>
      </c>
      <c r="FN49" t="str">
        <f>IF(ISERROR(VLOOKUP(FM49,STAPELING!I:AO,FN$1,0)),"N",VLOOKUP(FM49,STAPELING!I:AO,FN$1,0))</f>
        <v>J</v>
      </c>
      <c r="FO49" t="str">
        <f t="shared" si="119"/>
        <v>nvt</v>
      </c>
      <c r="FP49" t="str">
        <f t="shared" si="19"/>
        <v>nvt</v>
      </c>
      <c r="FQ49" t="str">
        <f t="shared" si="20"/>
        <v>nvt</v>
      </c>
      <c r="FR49" t="str">
        <f t="shared" si="21"/>
        <v>nvt</v>
      </c>
      <c r="FS49" t="str">
        <f t="shared" si="22"/>
        <v>nvt</v>
      </c>
      <c r="FT49" t="str">
        <f t="shared" si="23"/>
        <v>nvt</v>
      </c>
      <c r="FU49" t="str">
        <f t="shared" si="24"/>
        <v>nvt</v>
      </c>
      <c r="FV49" t="str">
        <f t="shared" si="25"/>
        <v>nvt</v>
      </c>
      <c r="FW49" t="str">
        <f t="shared" si="26"/>
        <v>nvt</v>
      </c>
      <c r="FX49" t="str">
        <f t="shared" si="27"/>
        <v>nvt</v>
      </c>
      <c r="FY49" t="str">
        <f t="shared" si="28"/>
        <v>nvt</v>
      </c>
      <c r="FZ49" t="str">
        <f t="shared" si="29"/>
        <v>nvt</v>
      </c>
      <c r="GA49" t="str">
        <f t="shared" si="30"/>
        <v>nvt</v>
      </c>
      <c r="GB49" t="str">
        <f>IF($EJ49&gt;2,IF(FO49="","zwart",VLOOKUP(FO49,STAPELING!J:AA,GB$1,0)),"nvt")</f>
        <v>nvt</v>
      </c>
      <c r="GC49" t="str">
        <f t="shared" si="120"/>
        <v>nvt</v>
      </c>
      <c r="GD49" t="str">
        <f t="shared" si="121"/>
        <v>nvt</v>
      </c>
      <c r="GE49" t="str">
        <f t="shared" si="122"/>
        <v>nvt</v>
      </c>
      <c r="GF49" t="str">
        <f t="shared" si="123"/>
        <v>nvt</v>
      </c>
      <c r="GG49" t="str">
        <f t="shared" si="124"/>
        <v>nvt</v>
      </c>
      <c r="GH49" t="str">
        <f t="shared" si="125"/>
        <v>nvt</v>
      </c>
      <c r="GI49" t="str">
        <f t="shared" si="126"/>
        <v>nvt</v>
      </c>
      <c r="GJ49" t="str">
        <f t="shared" si="127"/>
        <v>nvt</v>
      </c>
      <c r="GK49" t="str">
        <f t="shared" si="37"/>
        <v>nvt</v>
      </c>
      <c r="GL49" t="str">
        <f t="shared" si="38"/>
        <v>nvt</v>
      </c>
      <c r="GM49" t="str">
        <f t="shared" si="39"/>
        <v>nvt</v>
      </c>
      <c r="GN49" t="str">
        <f t="shared" si="40"/>
        <v>nvt</v>
      </c>
      <c r="GO49" t="str">
        <f t="shared" si="41"/>
        <v>nvt</v>
      </c>
      <c r="GP49" t="str">
        <f t="shared" si="42"/>
        <v>nvt</v>
      </c>
      <c r="GQ49" t="str">
        <f t="shared" si="43"/>
        <v>nvt</v>
      </c>
      <c r="GR49" t="str">
        <f t="shared" si="44"/>
        <v>nvt</v>
      </c>
      <c r="GS49" t="str">
        <f t="shared" si="45"/>
        <v>nvt</v>
      </c>
      <c r="GT49" t="str">
        <f t="shared" si="46"/>
        <v>nvt</v>
      </c>
      <c r="GU49" t="str">
        <f t="shared" si="47"/>
        <v>nvt</v>
      </c>
      <c r="GV49" t="str">
        <f t="shared" si="48"/>
        <v>nvt</v>
      </c>
      <c r="GW49" t="str">
        <f>IF($EJ49&gt;2,IF(GJ49="","zwart",VLOOKUP(GJ49,STAPELING!AB:AJ,GW$1,0)),"nvt")</f>
        <v>nvt</v>
      </c>
      <c r="GX49" t="str">
        <f t="shared" si="128"/>
        <v>nvt</v>
      </c>
      <c r="GY49" t="str">
        <f t="shared" si="129"/>
        <v>nvt</v>
      </c>
      <c r="GZ49" t="str">
        <f t="shared" si="130"/>
        <v>nvt</v>
      </c>
      <c r="HA49" t="str">
        <f t="shared" si="131"/>
        <v>nvt</v>
      </c>
      <c r="HB49" t="str">
        <f t="shared" si="132"/>
        <v>nvt</v>
      </c>
      <c r="HC49" t="str">
        <f t="shared" si="133"/>
        <v>nvt</v>
      </c>
      <c r="HD49" t="str">
        <f t="shared" si="134"/>
        <v>nvt</v>
      </c>
      <c r="HE49" t="str">
        <f t="shared" si="135"/>
        <v>nvt</v>
      </c>
      <c r="HF49" t="str">
        <f t="shared" si="136"/>
        <v>nvt</v>
      </c>
      <c r="HG49" t="str">
        <f t="shared" si="137"/>
        <v>nvt</v>
      </c>
      <c r="HH49" t="str">
        <f t="shared" si="138"/>
        <v>nvt</v>
      </c>
      <c r="HI49" t="str">
        <f t="shared" si="139"/>
        <v>nvt</v>
      </c>
      <c r="HJ49" t="str">
        <f t="shared" si="140"/>
        <v>nvt</v>
      </c>
      <c r="HK49" t="str">
        <f t="shared" si="141"/>
        <v>nvt</v>
      </c>
      <c r="HL49" t="str">
        <f t="shared" si="142"/>
        <v>nvt</v>
      </c>
      <c r="HM49" t="str">
        <f t="shared" si="60"/>
        <v>nvt</v>
      </c>
      <c r="HN49" t="str">
        <f t="shared" si="61"/>
        <v>nvt</v>
      </c>
      <c r="HO49" t="str">
        <f t="shared" si="62"/>
        <v>nvt</v>
      </c>
      <c r="HP49" t="str">
        <f t="shared" si="63"/>
        <v>nvt</v>
      </c>
      <c r="HQ49" t="str">
        <f t="shared" si="64"/>
        <v>nvt</v>
      </c>
      <c r="HR49" t="str">
        <f t="shared" si="65"/>
        <v>nvt</v>
      </c>
      <c r="HS49" t="str">
        <f t="shared" si="66"/>
        <v>nvt</v>
      </c>
      <c r="HT49" t="str">
        <f t="shared" si="67"/>
        <v>nvt</v>
      </c>
      <c r="HU49" t="str">
        <f t="shared" si="68"/>
        <v>nvt</v>
      </c>
      <c r="HV49" t="str">
        <f t="shared" si="69"/>
        <v>nvt</v>
      </c>
      <c r="HW49" t="str">
        <f t="shared" si="70"/>
        <v>nvt</v>
      </c>
      <c r="HX49" t="str">
        <f t="shared" si="71"/>
        <v>nvt</v>
      </c>
      <c r="HY49" t="str">
        <f>IF($EJ49&gt;2,IF(HL49="","zwart",VLOOKUP(HL49,STAPELING!AK:AN,HY$1,0)),"nvt")</f>
        <v>nvt</v>
      </c>
      <c r="HZ49" t="str">
        <f t="shared" si="143"/>
        <v>nvt</v>
      </c>
      <c r="IA49" t="str">
        <f t="shared" si="144"/>
        <v>nvt</v>
      </c>
      <c r="IB49" t="str">
        <f t="shared" si="145"/>
        <v>nvt</v>
      </c>
      <c r="IC49" t="str">
        <f t="shared" si="146"/>
        <v>nvt</v>
      </c>
      <c r="ID49" t="str">
        <f t="shared" si="147"/>
        <v>nvt</v>
      </c>
      <c r="IE49" t="str">
        <f t="shared" si="148"/>
        <v>nvt</v>
      </c>
      <c r="IF49" t="str">
        <f t="shared" si="149"/>
        <v>nvt</v>
      </c>
      <c r="IG49">
        <f t="shared" si="150"/>
        <v>0</v>
      </c>
      <c r="IH49">
        <f t="shared" si="151"/>
        <v>0</v>
      </c>
      <c r="II49">
        <f t="shared" si="152"/>
        <v>0</v>
      </c>
      <c r="IJ49">
        <f t="shared" si="153"/>
        <v>0</v>
      </c>
      <c r="IK49">
        <f t="shared" si="154"/>
        <v>0</v>
      </c>
      <c r="IL49">
        <f t="shared" si="155"/>
        <v>0</v>
      </c>
      <c r="IM49">
        <f t="shared" si="156"/>
        <v>0</v>
      </c>
      <c r="IN49">
        <f t="shared" si="157"/>
        <v>0</v>
      </c>
      <c r="IO49">
        <f t="shared" si="158"/>
        <v>0</v>
      </c>
      <c r="IP49">
        <f t="shared" si="159"/>
        <v>0</v>
      </c>
      <c r="IQ49">
        <f t="shared" si="160"/>
        <v>0</v>
      </c>
      <c r="IR49">
        <f t="shared" si="161"/>
        <v>0</v>
      </c>
      <c r="IS49">
        <f t="shared" si="162"/>
        <v>0</v>
      </c>
      <c r="IT49">
        <f t="shared" si="163"/>
        <v>0</v>
      </c>
      <c r="IU49" t="str">
        <f t="shared" si="164"/>
        <v>N</v>
      </c>
      <c r="IV49" t="str">
        <f t="shared" si="84"/>
        <v>N</v>
      </c>
      <c r="IW49" t="str">
        <f t="shared" si="165"/>
        <v>N</v>
      </c>
    </row>
    <row r="50" spans="1:257" x14ac:dyDescent="0.25">
      <c r="A50" t="str">
        <f>IF(ISERROR(VLOOKUP(E50,E$4:E49,1,0)),"J","N")</f>
        <v>N</v>
      </c>
      <c r="B50" s="8"/>
      <c r="C50" s="8"/>
      <c r="D50" s="25"/>
      <c r="E50" s="25" t="str">
        <f>IF(Invoer!B79="","",Invoer!B79)</f>
        <v/>
      </c>
      <c r="F50" s="25"/>
      <c r="G50" s="25"/>
      <c r="H50" s="25" t="str">
        <f>IF(AND($E50&lt;&gt;"",$A50="J"),Invoer!D79,"")</f>
        <v/>
      </c>
      <c r="I50" s="25"/>
      <c r="J50" s="26"/>
      <c r="K50" s="26" t="str">
        <f>IF(AND($E50&lt;&gt;"",$A50="J"),Invoer!L79,"")</f>
        <v/>
      </c>
      <c r="L50" s="26"/>
      <c r="M50" s="25"/>
      <c r="N50" s="152"/>
      <c r="O50" s="153"/>
      <c r="P50" s="25"/>
      <c r="Q50" s="25"/>
      <c r="R50" s="153"/>
      <c r="S50" s="154"/>
      <c r="T50" s="152"/>
      <c r="U50" s="153"/>
      <c r="V50" s="153"/>
      <c r="W50" s="59" t="str">
        <f>IF(AND($E50&lt;&gt;"",$A50="J",Invoer!R79&lt;&gt;""),VLOOKUP(Invoer!R79,NORM!$F$26:$H$29,3,0),"")</f>
        <v/>
      </c>
      <c r="X50" s="59"/>
      <c r="Y50" s="25" t="str">
        <f t="shared" si="85"/>
        <v/>
      </c>
      <c r="Z50" s="25"/>
      <c r="AA50" s="26" t="str">
        <f t="shared" si="86"/>
        <v/>
      </c>
      <c r="AB50" s="26"/>
      <c r="AC50" s="153"/>
      <c r="AD50" s="153"/>
      <c r="AE50" s="153"/>
      <c r="AF50" s="153"/>
      <c r="AG50" s="153"/>
      <c r="AH50" s="25"/>
      <c r="AI50" s="153"/>
      <c r="AJ50" s="153"/>
      <c r="AK50" s="153"/>
      <c r="AL50" s="153"/>
      <c r="AM50" s="25" t="str">
        <f>IF(AND($E50&lt;&gt;"",$A50="J"),IF(Invoer!X79="Ja","J",IF(Invoer!X79="Nee","N","")),"")</f>
        <v/>
      </c>
      <c r="AN50" s="153"/>
      <c r="AO50" s="153"/>
      <c r="AP50" s="153" t="s">
        <v>311</v>
      </c>
      <c r="AQ50" s="153" t="s">
        <v>311</v>
      </c>
      <c r="AR50" s="153" t="s">
        <v>312</v>
      </c>
      <c r="AS50" s="153" t="s">
        <v>312</v>
      </c>
      <c r="AT50" s="1" t="str">
        <f>IF(AND($E50&lt;&gt;"",$A50="J",Invoer!O79&lt;&gt;""),VLOOKUP(Invoer!O79,NORM!$F$31:$H$38,3,0),"")</f>
        <v/>
      </c>
      <c r="AU50" s="1"/>
      <c r="AV50" s="1" t="str">
        <f>IF(AND($E50&lt;&gt;"",$A50="J"),Invoer!AH79,"")</f>
        <v/>
      </c>
      <c r="AW50" s="1"/>
      <c r="AX50" s="1" t="str">
        <f t="shared" si="87"/>
        <v/>
      </c>
      <c r="AY50" s="1"/>
      <c r="AZ50" s="3" t="str">
        <f t="shared" si="88"/>
        <v/>
      </c>
      <c r="BA50" s="3" t="str">
        <f t="shared" si="89"/>
        <v/>
      </c>
      <c r="BB50" s="3" t="str">
        <f t="shared" si="90"/>
        <v>N</v>
      </c>
      <c r="BC50" s="3" t="str">
        <f t="shared" si="91"/>
        <v>N</v>
      </c>
      <c r="BD50" s="3" t="str">
        <f t="shared" si="92"/>
        <v/>
      </c>
      <c r="BE50" s="3">
        <f t="shared" si="166"/>
        <v>0</v>
      </c>
      <c r="BF50" s="3" t="str">
        <f t="shared" si="93"/>
        <v/>
      </c>
      <c r="BG50" s="3" t="str">
        <f t="shared" si="94"/>
        <v/>
      </c>
      <c r="BH50" s="3" t="str">
        <f t="shared" si="95"/>
        <v>N</v>
      </c>
      <c r="BI50" s="24" t="str">
        <f t="shared" si="96"/>
        <v/>
      </c>
      <c r="BJ50" s="24" t="str">
        <f>IF(ISERROR(VLOOKUP($BD50,LOV_GWSGRP!A:A,1,0)),"N","J")</f>
        <v>N</v>
      </c>
      <c r="BK50" s="24" t="str">
        <f>IF(ISERROR(VLOOKUP($BD50,LOV_GWSGRP!D:D,1,0)),"N","J")</f>
        <v>N</v>
      </c>
      <c r="BL50" s="24" t="str">
        <f>IF(ISERROR(VLOOKUP($BD50,LOV_GWSGRP!G:G,1,0)),"N","J")</f>
        <v>N</v>
      </c>
      <c r="BM50" s="24" t="str">
        <f>IF(ISERROR(VLOOKUP($BD50,LOV_GWSGRP!M:M,1,0)),"N","J")</f>
        <v>N</v>
      </c>
      <c r="BN50" s="24" t="str">
        <f>IF(ISERROR(VLOOKUP($BD50,LOV_GWSGRP!P:P,1,0)),"N","J")</f>
        <v>N</v>
      </c>
      <c r="BO50" s="24" t="str">
        <f>IF(ISERROR(VLOOKUP($BD50,LOV_GWSGRP!S:S,1,0)),"N","J")</f>
        <v>N</v>
      </c>
      <c r="BP50" s="24" t="str">
        <f>IF(ISERROR(VLOOKUP($BD50,LOV_GWSGRP!V:V,1,0)),"N","J")</f>
        <v>N</v>
      </c>
      <c r="BQ50" s="24" t="str">
        <f>IF(ISERROR(VLOOKUP($BD50,LOV_GWSGRP!Y:Y,1,0)),"N","J")</f>
        <v>N</v>
      </c>
      <c r="BR50" s="24" t="str">
        <f>IF(ISERROR(VLOOKUP($BD50,LOV_GWSGRP!AB:AB,1,0)),"N","J")</f>
        <v>N</v>
      </c>
      <c r="BS50" s="24" t="str">
        <f>IF(ISERROR(VLOOKUP($BD50,LOV_GWSGRP!AE:AE,1,0)),"N","J")</f>
        <v>N</v>
      </c>
      <c r="BT50" s="24" t="str">
        <f>IF(ISERROR(VLOOKUP($BD50,LOV_GWSGRP!AH:AH,1,0)),"N","J")</f>
        <v>N</v>
      </c>
      <c r="BU50" s="24" t="str">
        <f>IF(ISERROR(VLOOKUP($BD50,LOV_GWSGRP!CJ:CJ,1,0)),"N","J")</f>
        <v>N</v>
      </c>
      <c r="BV50" s="24" t="str">
        <f>IF(ISERROR(VLOOKUP($BD50,LOV_GWSGRP!AN:AN,1,0)),"N","J")</f>
        <v>N</v>
      </c>
      <c r="BW50" s="24" t="str">
        <f>IF(ISERROR(VLOOKUP($BD50,LOV_GWSGRP!AQ:AQ,1,0)),"N","J")</f>
        <v>N</v>
      </c>
      <c r="BX50" s="24" t="str">
        <f>IF(ISERROR(VLOOKUP($BD50,LOV_GWSGRP!AT:AT,1,0)),"N","J")</f>
        <v>N</v>
      </c>
      <c r="BY50" s="24" t="str">
        <f>IF(ISERROR(VLOOKUP($BD50,LOV_GWSGRP!AW:AW,1,0)),"N","J")</f>
        <v>N</v>
      </c>
      <c r="BZ50" s="24" t="str">
        <f>IF(ISERROR(VLOOKUP($BD50,LOV_GWSGRP!AZ:AZ,1,0)),"N","J")</f>
        <v>N</v>
      </c>
      <c r="CA50" s="24" t="str">
        <f>IF(ISERROR(VLOOKUP($BD50,LOV_GWSGRP!BC:BC,1,0)),"N","J")</f>
        <v>N</v>
      </c>
      <c r="CB50" s="24" t="str">
        <f>IF(ISERROR(VLOOKUP($BD50,LOV_GWSGRP!BF:BF,1,0)),"N","J")</f>
        <v>N</v>
      </c>
      <c r="CC50" s="24" t="str">
        <f>IF(ISERROR(VLOOKUP($BD50,LOV_GWSGRP!BI:BI,1,0)),"N","J")</f>
        <v>N</v>
      </c>
      <c r="CD50" s="24" t="str">
        <f>IF(ISERROR(VLOOKUP($BD50,LOV_GWSGRP!J:J,1,0)),"N","J")</f>
        <v>N</v>
      </c>
      <c r="CE50" s="24" t="str">
        <f>IF(ISERROR(VLOOKUP($BD50,LOV_GWSGRP!BL:BL,1,0)),"N","J")</f>
        <v>N</v>
      </c>
      <c r="CF50" s="24"/>
      <c r="CG50" s="24" t="str">
        <f>IF(ISERROR(VLOOKUP($BD50,LOV_GWSGRP!BO:BO,1,0)),"N","J")</f>
        <v>N</v>
      </c>
      <c r="CH50" s="24" t="str">
        <f t="shared" si="97"/>
        <v>N</v>
      </c>
      <c r="CI50" s="24" t="str">
        <f>IF(ISERROR(VLOOKUP($BD50,GEWASCODE_GLMC8!F:F,1,0)),"N","J")</f>
        <v>N</v>
      </c>
      <c r="CJ50" s="24" t="str">
        <f>IF(COUNTIF($CI50:CI50,"J")&gt;0,"N",IF(ISERROR(VLOOKUP($BD50,GEWASCODE_GLMC8!G:G,1,0)),"N","J"))</f>
        <v>N</v>
      </c>
      <c r="CK50" s="24" t="str">
        <f>IF(COUNTIF($CI50:CJ50,"J")&gt;0,"N",IF(ISERROR(VLOOKUP($BD50,GEWASCODE_GLMC8!H:H,1,0)),"N","J"))</f>
        <v>N</v>
      </c>
      <c r="CL50" s="24" t="str">
        <f>IF(COUNTIF($CI50:CK50,"J")&gt;0,"N",IF(ISERROR(VLOOKUP($BD50,GEWASCODE_GLMC8!I:I,1,0)),"N","J"))</f>
        <v>N</v>
      </c>
      <c r="CM50" s="24" t="str">
        <f>IF(COUNTIF($CI50:CL50,"J")&gt;0,"N",IF(ISERROR(VLOOKUP($BD50,GEWASCODE_GLMC8!J:J,1,0)),"N","J"))</f>
        <v>N</v>
      </c>
      <c r="CN50" s="24" t="str">
        <f>IF(COUNTIF($CI50:CM50,"J")&gt;0,"N",IF(ISERROR(VLOOKUP($BD50,GEWASCODE_GLMC8!K:K,1,0)),"N","J"))</f>
        <v>N</v>
      </c>
      <c r="CO50" s="24" t="str">
        <f>IF(COUNTIF($CI50:CN50,"J")&gt;0,"N",IF(ISERROR(VLOOKUP($BD50,GEWASCODE_GLMC8!L:L,1,0)),"N","J"))</f>
        <v>N</v>
      </c>
      <c r="CP50" s="24" t="str">
        <f>IF(COUNTIF($CI50:CO50,"J")&gt;0,"N",IF(ISERROR(VLOOKUP($BD50,GEWASCODE_GLMC8!M:M,1,0)),"N","J"))</f>
        <v>N</v>
      </c>
      <c r="CQ50" s="24" t="str">
        <f>IF(COUNTIF($CI50:CP50,"J")&gt;0,"N",IF(ISERROR(VLOOKUP($BD50,GEWASCODE_GLMC8!N:N,1,0)),"N","J"))</f>
        <v>N</v>
      </c>
      <c r="CR50" s="24" t="str">
        <f>IF(COUNTIF($CI50:CQ50,"J")&gt;0,"N",IF(ISERROR(VLOOKUP($BD50,GEWASCODE_GLMC8!O:O,1,0)),"N","J"))</f>
        <v>N</v>
      </c>
      <c r="CS50" s="24" t="str">
        <f>IF(COUNTIF($CI50:CR50,"J")&gt;0,"N",IF(ISERROR(VLOOKUP($BD50,GEWASCODE_GLMC8!P:P,1,0)),"N","J"))</f>
        <v>N</v>
      </c>
      <c r="CT50" s="24" t="str">
        <f>IF(COUNTIF($CI50:CS50,"J")&gt;0,"N",IF(ISERROR(VLOOKUP($BD50,GEWASCODE_GLMC8!Q:Q,1,0)),"N","J"))</f>
        <v>N</v>
      </c>
      <c r="CU50" s="24" t="str">
        <f>IF(COUNTIF($CI50:CT50,"J")&gt;0,"N",IF(ISERROR(VLOOKUP($BD50,GEWASCODE_GLMC8!R:R,1,0)),"N","J"))</f>
        <v>N</v>
      </c>
      <c r="CV50" s="24" t="str">
        <f>IF(COUNTIF($CI50:CU50,"J")&gt;0,"N",IF(ISERROR(VLOOKUP($BD50,GEWASCODE_GLMC8!S:S,1,0)),"N","J"))</f>
        <v>N</v>
      </c>
      <c r="CW50" s="24" t="str">
        <f>IF(COUNTIF($CI50:CV50,"J")&gt;0,"N",IF(ISERROR(VLOOKUP($BD50,GEWASCODE_GLMC8!T:T,1,0)),"N","J"))</f>
        <v>N</v>
      </c>
      <c r="CX50" s="24" t="str">
        <f>IF(COUNTIF($CI50:CW50,"J")&gt;0,"N",IF(ISERROR(VLOOKUP($BD50,GEWASCODE_GLMC8!U:U,1,0)),"N","J"))</f>
        <v>N</v>
      </c>
      <c r="CY50" s="24" t="str">
        <f>IF(COUNTIF($CI50:CX50,"J")&gt;0,"N",IF(ISERROR(VLOOKUP($BD50,GEWASCODE_GLMC8!V:V,1,0)),"N","J"))</f>
        <v>N</v>
      </c>
      <c r="CZ50" s="24" t="str">
        <f>IF(COUNTIF($CI50:CY50,"J")&gt;0,"N",IF(ISERROR(VLOOKUP($BD50,GEWASCODE_GLMC8!W:W,1,0)),"N","J"))</f>
        <v>N</v>
      </c>
      <c r="DA50" s="24" t="str">
        <f>IF(COUNTIF($CI50:CZ50,"J")&gt;0,"N",IF(ISERROR(VLOOKUP($BD50,GEWASCODE_GLMC8!X:X,1,0)),"N","J"))</f>
        <v>N</v>
      </c>
      <c r="DB50" s="24" t="str">
        <f>IF(COUNTIF($CI50:DA50,"J")&gt;0,"N",IF(ISERROR(VLOOKUP($BD50,GEWASCODE_GLMC8!Y:Y,1,0)),"N","J"))</f>
        <v>N</v>
      </c>
      <c r="DC50" s="24" t="str">
        <f>IF(COUNTIF($CI50:DB50,"J")&gt;0,"N",IF(ISERROR(VLOOKUP($BD50,GEWASCODE_GLMC8!Z:Z,1,0)),"N","J"))</f>
        <v>N</v>
      </c>
      <c r="DD50" s="24" t="str">
        <f t="shared" si="98"/>
        <v>N</v>
      </c>
      <c r="DE50" s="3" t="str">
        <f t="shared" si="1"/>
        <v>N</v>
      </c>
      <c r="DF50" s="3" t="str">
        <f t="shared" si="2"/>
        <v>N</v>
      </c>
      <c r="DG50" s="3" t="str">
        <f t="shared" si="99"/>
        <v>N</v>
      </c>
      <c r="DH50" s="3" t="str">
        <f t="shared" si="100"/>
        <v>N</v>
      </c>
      <c r="DI50" s="3" t="str">
        <f t="shared" si="3"/>
        <v>N</v>
      </c>
      <c r="DJ50" s="3" t="str">
        <f t="shared" si="4"/>
        <v>N</v>
      </c>
      <c r="DK50" s="3">
        <f>0</f>
        <v>0</v>
      </c>
      <c r="DL50" s="3" t="str">
        <f t="shared" si="5"/>
        <v>N</v>
      </c>
      <c r="DM50" s="3" t="str">
        <f t="shared" si="6"/>
        <v>N</v>
      </c>
      <c r="DN50" t="str">
        <f>IF(AND($A50="J",COUNTIFS(activiteiten_perceel,percelen!$AZ50,activiteiten_maatregel_nr,percelen!DN$4,activiteiten_activiteit_voldoet_aan_voorwaarden,"J")&gt;0),DN$4,"")</f>
        <v/>
      </c>
      <c r="DO50" t="str">
        <f>IF(AND($A50="J",COUNTIFS(activiteiten_perceel,percelen!$AZ50,activiteiten_maatregel_nr,percelen!DO$4,activiteiten_activiteit_voldoet_aan_voorwaarden,"J")&gt;0),DO$4,"")</f>
        <v/>
      </c>
      <c r="DP50" t="str">
        <f>IF(AND($A50="J",COUNTIFS(activiteiten_perceel,percelen!$AZ50,activiteiten_maatregel_nr,percelen!DP$4,activiteiten_activiteit_voldoet_aan_voorwaarden,"J")&gt;0),DP$4,"")</f>
        <v/>
      </c>
      <c r="DQ50" t="str">
        <f>IF(AND($A50="J",COUNTIFS(activiteiten_perceel,percelen!$AZ50,activiteiten_maatregel_nr,percelen!DQ$4,activiteiten_activiteit_voldoet_aan_voorwaarden,"J")&gt;0),DQ$4,"")</f>
        <v/>
      </c>
      <c r="DR50" t="str">
        <f>IF(AND($A50="J",COUNTIFS(activiteiten_perceel,percelen!$AZ50,activiteiten_maatregel_nr,percelen!DR$4,activiteiten_activiteit_voldoet_aan_voorwaarden,"J")&gt;0),DR$4,"")</f>
        <v/>
      </c>
      <c r="DS50" t="str">
        <f>IF(AND($A50="J",COUNTIFS(activiteiten_perceel,percelen!$AZ50,activiteiten_maatregel_nr,percelen!DS$4,activiteiten_activiteit_voldoet_aan_voorwaarden,"J")&gt;0),DS$4,"")</f>
        <v/>
      </c>
      <c r="DT50" t="str">
        <f>IF(AND($A50="J",COUNTIFS(activiteiten_perceel,percelen!$AZ50,activiteiten_maatregel_nr,percelen!DT$4,activiteiten_activiteit_voldoet_aan_voorwaarden,"J")&gt;0),DT$4,"")</f>
        <v/>
      </c>
      <c r="DU50" t="str">
        <f>IF(AND($A50="J",COUNTIFS(activiteiten_perceel,percelen!$AZ50,activiteiten_maatregel_nr,percelen!DU$4,activiteiten_activiteit_voldoet_aan_voorwaarden,"J")&gt;0),DU$4,"")</f>
        <v/>
      </c>
      <c r="DV50" t="str">
        <f>IF(AND($A50="J",COUNTIFS(activiteiten_perceel,percelen!$AZ50,activiteiten_maatregel_nr,percelen!DV$4,activiteiten_activiteit_voldoet_aan_voorwaarden,"J")&gt;0),DV$4,"")</f>
        <v/>
      </c>
      <c r="DW50" t="str">
        <f>IF(AND($A50="J",COUNTIFS(activiteiten_perceel,percelen!$AZ50,activiteiten_maatregel_nr,percelen!DW$4,activiteiten_activiteit_voldoet_aan_voorwaarden,"J")&gt;0),DW$4,"")</f>
        <v/>
      </c>
      <c r="DX50" t="str">
        <f>IF(AND($A50="J",COUNTIFS(activiteiten_perceel,percelen!$AZ50,activiteiten_maatregel_nr,percelen!DX$4,activiteiten_activiteit_voldoet_aan_voorwaarden,"J")&gt;0),DX$4,"")</f>
        <v/>
      </c>
      <c r="DY50" t="str">
        <f>IF(AND($A50="J",COUNTIFS(activiteiten_perceel,percelen!$AZ50,activiteiten_maatregel_nr,percelen!DY$4,activiteiten_activiteit_voldoet_aan_voorwaarden,"J")&gt;0),DY$4,"")</f>
        <v/>
      </c>
      <c r="DZ50" t="str">
        <f>IF(AND($A50="J",COUNTIFS(activiteiten_perceel,percelen!$AZ50,activiteiten_maatregel_nr,percelen!DZ$4,activiteiten_activiteit_voldoet_aan_voorwaarden,"J")&gt;0),DZ$4,"")</f>
        <v/>
      </c>
      <c r="EA50" t="str">
        <f>IF(AND($A50="J",COUNTIFS(activiteiten_perceel,percelen!$AZ50,activiteiten_maatregel_nr,percelen!EA$4,activiteiten_activiteit_voldoet_aan_voorwaarden,"J")&gt;0),EA$4,"")</f>
        <v/>
      </c>
      <c r="EB50" t="str">
        <f>IF(AND($A50="J",COUNTIFS(activiteiten_perceel,percelen!$AZ50,activiteiten_maatregel_nr,percelen!EB$4,activiteiten_activiteit_voldoet_aan_voorwaarden,"J")&gt;0),EB$4,"")</f>
        <v/>
      </c>
      <c r="EC50" t="str">
        <f>IF(AND($A50="J",COUNTIFS(activiteiten_perceel,percelen!$AZ50,activiteiten_maatregel_nr,percelen!EC$4,activiteiten_activiteit_voldoet_aan_voorwaarden,"J")&gt;0),EC$4,"")</f>
        <v/>
      </c>
      <c r="ED50" t="str">
        <f>IF(AND($A50="J",COUNTIFS(activiteiten_perceel,percelen!$AZ50,activiteiten_maatregel_nr,percelen!ED$4,activiteiten_activiteit_voldoet_aan_voorwaarden,"J")&gt;0),ED$4,"")</f>
        <v/>
      </c>
      <c r="EE50" t="str">
        <f>IF(AND($A50="J",COUNTIFS(activiteiten_perceel,percelen!$AZ50,activiteiten_maatregel_nr,percelen!EE$4,activiteiten_activiteit_voldoet_aan_voorwaarden,"J")&gt;0),EE$4,"")</f>
        <v/>
      </c>
      <c r="EF50" t="str">
        <f>IF(AND($A50="J",COUNTIFS(activiteiten_perceel,percelen!$AZ50,activiteiten_maatregel_nr,percelen!EF$4,activiteiten_activiteit_voldoet_aan_voorwaarden,"J")&gt;0),EF$4,"")</f>
        <v/>
      </c>
      <c r="EG50" t="str">
        <f>IF(AND($A50="J",COUNTIFS(activiteiten_perceel,percelen!$AZ50,activiteiten_maatregel_nr,percelen!EG$4,activiteiten_activiteit_voldoet_aan_voorwaarden,"J")&gt;0),EG$4,"")</f>
        <v/>
      </c>
      <c r="EH50" t="str">
        <f>IF(AND($A50="J",COUNTIFS(activiteiten_perceel,percelen!$AZ50,activiteiten_maatregel_nr,percelen!EH$4,activiteiten_activiteit_voldoet_aan_voorwaarden,"J")&gt;0),EH$4,"")</f>
        <v/>
      </c>
      <c r="EI50" t="str">
        <f>IF(AND($A50="J",COUNTIFS(activiteiten_perceel,percelen!$AZ50,activiteiten_maatregel_nr,percelen!EI$4,activiteiten_activiteit_voldoet_aan_voorwaarden,"J")&gt;0),EI$4,"")</f>
        <v/>
      </c>
      <c r="EJ50">
        <f t="shared" si="101"/>
        <v>0</v>
      </c>
      <c r="EK50" t="str">
        <f t="shared" si="102"/>
        <v/>
      </c>
      <c r="EL50" t="str">
        <f t="shared" si="7"/>
        <v/>
      </c>
      <c r="EM50" t="str">
        <f t="shared" si="8"/>
        <v/>
      </c>
      <c r="EN50" t="str">
        <f t="shared" si="9"/>
        <v/>
      </c>
      <c r="EO50" t="str">
        <f t="shared" si="10"/>
        <v/>
      </c>
      <c r="EP50" t="str">
        <f t="shared" si="11"/>
        <v/>
      </c>
      <c r="EQ50" t="str">
        <f t="shared" si="12"/>
        <v/>
      </c>
      <c r="ER50" t="str">
        <f t="shared" si="13"/>
        <v/>
      </c>
      <c r="ES50" t="str">
        <f t="shared" si="14"/>
        <v/>
      </c>
      <c r="ET50" t="str">
        <f t="shared" si="15"/>
        <v/>
      </c>
      <c r="EU50" t="str">
        <f t="shared" si="16"/>
        <v/>
      </c>
      <c r="EV50" t="str">
        <f t="shared" si="17"/>
        <v/>
      </c>
      <c r="EW50" t="str">
        <f t="shared" si="103"/>
        <v>nvt</v>
      </c>
      <c r="EX50" t="str">
        <f t="shared" si="104"/>
        <v>nvt</v>
      </c>
      <c r="EY50" t="str">
        <f t="shared" si="105"/>
        <v>nvt</v>
      </c>
      <c r="EZ50" t="str">
        <f t="shared" si="106"/>
        <v>nvt</v>
      </c>
      <c r="FA50" t="str">
        <f t="shared" si="107"/>
        <v>nvt</v>
      </c>
      <c r="FB50" t="str">
        <f t="shared" si="108"/>
        <v>nvt</v>
      </c>
      <c r="FC50" t="str">
        <f t="shared" si="109"/>
        <v>nvt</v>
      </c>
      <c r="FD50" t="str">
        <f t="shared" si="110"/>
        <v>nvt</v>
      </c>
      <c r="FE50" t="str">
        <f>IF($EJ50=2,VLOOKUP(FD50,STAPELING!A:D,FE$1,0),"nvt")</f>
        <v>nvt</v>
      </c>
      <c r="FF50" t="str">
        <f t="shared" si="111"/>
        <v>nvt</v>
      </c>
      <c r="FG50" t="str">
        <f t="shared" si="112"/>
        <v>nvt</v>
      </c>
      <c r="FH50" t="str">
        <f t="shared" si="113"/>
        <v>nvt</v>
      </c>
      <c r="FI50" t="str">
        <f t="shared" si="114"/>
        <v>nvt</v>
      </c>
      <c r="FJ50" t="str">
        <f t="shared" si="115"/>
        <v>nvt</v>
      </c>
      <c r="FK50" t="str">
        <f t="shared" si="116"/>
        <v>nvt</v>
      </c>
      <c r="FL50" t="str">
        <f t="shared" si="117"/>
        <v>nvt</v>
      </c>
      <c r="FM50" t="str">
        <f t="shared" si="118"/>
        <v/>
      </c>
      <c r="FN50" t="str">
        <f>IF(ISERROR(VLOOKUP(FM50,STAPELING!I:AO,FN$1,0)),"N",VLOOKUP(FM50,STAPELING!I:AO,FN$1,0))</f>
        <v>J</v>
      </c>
      <c r="FO50" t="str">
        <f t="shared" si="119"/>
        <v>nvt</v>
      </c>
      <c r="FP50" t="str">
        <f t="shared" si="19"/>
        <v>nvt</v>
      </c>
      <c r="FQ50" t="str">
        <f t="shared" si="20"/>
        <v>nvt</v>
      </c>
      <c r="FR50" t="str">
        <f t="shared" si="21"/>
        <v>nvt</v>
      </c>
      <c r="FS50" t="str">
        <f t="shared" si="22"/>
        <v>nvt</v>
      </c>
      <c r="FT50" t="str">
        <f t="shared" si="23"/>
        <v>nvt</v>
      </c>
      <c r="FU50" t="str">
        <f t="shared" si="24"/>
        <v>nvt</v>
      </c>
      <c r="FV50" t="str">
        <f t="shared" si="25"/>
        <v>nvt</v>
      </c>
      <c r="FW50" t="str">
        <f t="shared" si="26"/>
        <v>nvt</v>
      </c>
      <c r="FX50" t="str">
        <f t="shared" si="27"/>
        <v>nvt</v>
      </c>
      <c r="FY50" t="str">
        <f t="shared" si="28"/>
        <v>nvt</v>
      </c>
      <c r="FZ50" t="str">
        <f t="shared" si="29"/>
        <v>nvt</v>
      </c>
      <c r="GA50" t="str">
        <f t="shared" si="30"/>
        <v>nvt</v>
      </c>
      <c r="GB50" t="str">
        <f>IF($EJ50&gt;2,IF(FO50="","zwart",VLOOKUP(FO50,STAPELING!J:AA,GB$1,0)),"nvt")</f>
        <v>nvt</v>
      </c>
      <c r="GC50" t="str">
        <f t="shared" si="120"/>
        <v>nvt</v>
      </c>
      <c r="GD50" t="str">
        <f t="shared" si="121"/>
        <v>nvt</v>
      </c>
      <c r="GE50" t="str">
        <f t="shared" si="122"/>
        <v>nvt</v>
      </c>
      <c r="GF50" t="str">
        <f t="shared" si="123"/>
        <v>nvt</v>
      </c>
      <c r="GG50" t="str">
        <f t="shared" si="124"/>
        <v>nvt</v>
      </c>
      <c r="GH50" t="str">
        <f t="shared" si="125"/>
        <v>nvt</v>
      </c>
      <c r="GI50" t="str">
        <f t="shared" si="126"/>
        <v>nvt</v>
      </c>
      <c r="GJ50" t="str">
        <f t="shared" si="127"/>
        <v>nvt</v>
      </c>
      <c r="GK50" t="str">
        <f t="shared" si="37"/>
        <v>nvt</v>
      </c>
      <c r="GL50" t="str">
        <f t="shared" si="38"/>
        <v>nvt</v>
      </c>
      <c r="GM50" t="str">
        <f t="shared" si="39"/>
        <v>nvt</v>
      </c>
      <c r="GN50" t="str">
        <f t="shared" si="40"/>
        <v>nvt</v>
      </c>
      <c r="GO50" t="str">
        <f t="shared" si="41"/>
        <v>nvt</v>
      </c>
      <c r="GP50" t="str">
        <f t="shared" si="42"/>
        <v>nvt</v>
      </c>
      <c r="GQ50" t="str">
        <f t="shared" si="43"/>
        <v>nvt</v>
      </c>
      <c r="GR50" t="str">
        <f t="shared" si="44"/>
        <v>nvt</v>
      </c>
      <c r="GS50" t="str">
        <f t="shared" si="45"/>
        <v>nvt</v>
      </c>
      <c r="GT50" t="str">
        <f t="shared" si="46"/>
        <v>nvt</v>
      </c>
      <c r="GU50" t="str">
        <f t="shared" si="47"/>
        <v>nvt</v>
      </c>
      <c r="GV50" t="str">
        <f t="shared" si="48"/>
        <v>nvt</v>
      </c>
      <c r="GW50" t="str">
        <f>IF($EJ50&gt;2,IF(GJ50="","zwart",VLOOKUP(GJ50,STAPELING!AB:AJ,GW$1,0)),"nvt")</f>
        <v>nvt</v>
      </c>
      <c r="GX50" t="str">
        <f t="shared" si="128"/>
        <v>nvt</v>
      </c>
      <c r="GY50" t="str">
        <f t="shared" si="129"/>
        <v>nvt</v>
      </c>
      <c r="GZ50" t="str">
        <f t="shared" si="130"/>
        <v>nvt</v>
      </c>
      <c r="HA50" t="str">
        <f t="shared" si="131"/>
        <v>nvt</v>
      </c>
      <c r="HB50" t="str">
        <f t="shared" si="132"/>
        <v>nvt</v>
      </c>
      <c r="HC50" t="str">
        <f t="shared" si="133"/>
        <v>nvt</v>
      </c>
      <c r="HD50" t="str">
        <f t="shared" si="134"/>
        <v>nvt</v>
      </c>
      <c r="HE50" t="str">
        <f t="shared" si="135"/>
        <v>nvt</v>
      </c>
      <c r="HF50" t="str">
        <f t="shared" si="136"/>
        <v>nvt</v>
      </c>
      <c r="HG50" t="str">
        <f t="shared" si="137"/>
        <v>nvt</v>
      </c>
      <c r="HH50" t="str">
        <f t="shared" si="138"/>
        <v>nvt</v>
      </c>
      <c r="HI50" t="str">
        <f t="shared" si="139"/>
        <v>nvt</v>
      </c>
      <c r="HJ50" t="str">
        <f t="shared" si="140"/>
        <v>nvt</v>
      </c>
      <c r="HK50" t="str">
        <f t="shared" si="141"/>
        <v>nvt</v>
      </c>
      <c r="HL50" t="str">
        <f t="shared" si="142"/>
        <v>nvt</v>
      </c>
      <c r="HM50" t="str">
        <f t="shared" si="60"/>
        <v>nvt</v>
      </c>
      <c r="HN50" t="str">
        <f t="shared" si="61"/>
        <v>nvt</v>
      </c>
      <c r="HO50" t="str">
        <f t="shared" si="62"/>
        <v>nvt</v>
      </c>
      <c r="HP50" t="str">
        <f t="shared" si="63"/>
        <v>nvt</v>
      </c>
      <c r="HQ50" t="str">
        <f t="shared" si="64"/>
        <v>nvt</v>
      </c>
      <c r="HR50" t="str">
        <f t="shared" si="65"/>
        <v>nvt</v>
      </c>
      <c r="HS50" t="str">
        <f t="shared" si="66"/>
        <v>nvt</v>
      </c>
      <c r="HT50" t="str">
        <f t="shared" si="67"/>
        <v>nvt</v>
      </c>
      <c r="HU50" t="str">
        <f t="shared" si="68"/>
        <v>nvt</v>
      </c>
      <c r="HV50" t="str">
        <f t="shared" si="69"/>
        <v>nvt</v>
      </c>
      <c r="HW50" t="str">
        <f t="shared" si="70"/>
        <v>nvt</v>
      </c>
      <c r="HX50" t="str">
        <f t="shared" si="71"/>
        <v>nvt</v>
      </c>
      <c r="HY50" t="str">
        <f>IF($EJ50&gt;2,IF(HL50="","zwart",VLOOKUP(HL50,STAPELING!AK:AN,HY$1,0)),"nvt")</f>
        <v>nvt</v>
      </c>
      <c r="HZ50" t="str">
        <f t="shared" si="143"/>
        <v>nvt</v>
      </c>
      <c r="IA50" t="str">
        <f t="shared" si="144"/>
        <v>nvt</v>
      </c>
      <c r="IB50" t="str">
        <f t="shared" si="145"/>
        <v>nvt</v>
      </c>
      <c r="IC50" t="str">
        <f t="shared" si="146"/>
        <v>nvt</v>
      </c>
      <c r="ID50" t="str">
        <f t="shared" si="147"/>
        <v>nvt</v>
      </c>
      <c r="IE50" t="str">
        <f t="shared" si="148"/>
        <v>nvt</v>
      </c>
      <c r="IF50" t="str">
        <f t="shared" si="149"/>
        <v>nvt</v>
      </c>
      <c r="IG50">
        <f t="shared" si="150"/>
        <v>0</v>
      </c>
      <c r="IH50">
        <f t="shared" si="151"/>
        <v>0</v>
      </c>
      <c r="II50">
        <f t="shared" si="152"/>
        <v>0</v>
      </c>
      <c r="IJ50">
        <f t="shared" si="153"/>
        <v>0</v>
      </c>
      <c r="IK50">
        <f t="shared" si="154"/>
        <v>0</v>
      </c>
      <c r="IL50">
        <f t="shared" si="155"/>
        <v>0</v>
      </c>
      <c r="IM50">
        <f t="shared" si="156"/>
        <v>0</v>
      </c>
      <c r="IN50">
        <f t="shared" si="157"/>
        <v>0</v>
      </c>
      <c r="IO50">
        <f t="shared" si="158"/>
        <v>0</v>
      </c>
      <c r="IP50">
        <f t="shared" si="159"/>
        <v>0</v>
      </c>
      <c r="IQ50">
        <f t="shared" si="160"/>
        <v>0</v>
      </c>
      <c r="IR50">
        <f t="shared" si="161"/>
        <v>0</v>
      </c>
      <c r="IS50">
        <f t="shared" si="162"/>
        <v>0</v>
      </c>
      <c r="IT50">
        <f t="shared" si="163"/>
        <v>0</v>
      </c>
      <c r="IU50" t="str">
        <f t="shared" si="164"/>
        <v>N</v>
      </c>
      <c r="IV50" t="str">
        <f t="shared" si="84"/>
        <v>N</v>
      </c>
      <c r="IW50" t="str">
        <f t="shared" si="165"/>
        <v>N</v>
      </c>
    </row>
    <row r="51" spans="1:257" x14ac:dyDescent="0.25">
      <c r="A51" t="str">
        <f>IF(ISERROR(VLOOKUP(E51,E$4:E50,1,0)),"J","N")</f>
        <v>N</v>
      </c>
      <c r="B51" s="8"/>
      <c r="C51" s="8"/>
      <c r="D51" s="25"/>
      <c r="E51" s="25" t="str">
        <f>IF(Invoer!B80="","",Invoer!B80)</f>
        <v/>
      </c>
      <c r="F51" s="25"/>
      <c r="G51" s="25"/>
      <c r="H51" s="25" t="str">
        <f>IF(AND($E51&lt;&gt;"",$A51="J"),Invoer!D80,"")</f>
        <v/>
      </c>
      <c r="I51" s="25"/>
      <c r="J51" s="26"/>
      <c r="K51" s="26" t="str">
        <f>IF(AND($E51&lt;&gt;"",$A51="J"),Invoer!L80,"")</f>
        <v/>
      </c>
      <c r="L51" s="26"/>
      <c r="M51" s="25"/>
      <c r="N51" s="152"/>
      <c r="O51" s="153"/>
      <c r="P51" s="25"/>
      <c r="Q51" s="25"/>
      <c r="R51" s="153"/>
      <c r="S51" s="154"/>
      <c r="T51" s="152"/>
      <c r="U51" s="153"/>
      <c r="V51" s="153"/>
      <c r="W51" s="59" t="str">
        <f>IF(AND($E51&lt;&gt;"",$A51="J",Invoer!R80&lt;&gt;""),VLOOKUP(Invoer!R80,NORM!$F$26:$H$29,3,0),"")</f>
        <v/>
      </c>
      <c r="X51" s="59"/>
      <c r="Y51" s="25" t="str">
        <f t="shared" si="85"/>
        <v/>
      </c>
      <c r="Z51" s="25"/>
      <c r="AA51" s="26" t="str">
        <f t="shared" si="86"/>
        <v/>
      </c>
      <c r="AB51" s="26"/>
      <c r="AC51" s="153"/>
      <c r="AD51" s="153"/>
      <c r="AE51" s="153"/>
      <c r="AF51" s="153"/>
      <c r="AG51" s="153"/>
      <c r="AH51" s="25"/>
      <c r="AI51" s="153"/>
      <c r="AJ51" s="153"/>
      <c r="AK51" s="153"/>
      <c r="AL51" s="153"/>
      <c r="AM51" s="25" t="str">
        <f>IF(AND($E51&lt;&gt;"",$A51="J"),IF(Invoer!X80="Ja","J",IF(Invoer!X80="Nee","N","")),"")</f>
        <v/>
      </c>
      <c r="AN51" s="153"/>
      <c r="AO51" s="153"/>
      <c r="AP51" s="153" t="s">
        <v>311</v>
      </c>
      <c r="AQ51" s="153" t="s">
        <v>311</v>
      </c>
      <c r="AR51" s="153" t="s">
        <v>312</v>
      </c>
      <c r="AS51" s="153" t="s">
        <v>312</v>
      </c>
      <c r="AT51" s="1" t="str">
        <f>IF(AND($E51&lt;&gt;"",$A51="J",Invoer!O80&lt;&gt;""),VLOOKUP(Invoer!O80,NORM!$F$31:$H$38,3,0),"")</f>
        <v/>
      </c>
      <c r="AU51" s="1"/>
      <c r="AV51" s="1" t="str">
        <f>IF(AND($E51&lt;&gt;"",$A51="J"),Invoer!AH80,"")</f>
        <v/>
      </c>
      <c r="AW51" s="1"/>
      <c r="AX51" s="1" t="str">
        <f t="shared" si="87"/>
        <v/>
      </c>
      <c r="AY51" s="1"/>
      <c r="AZ51" s="3" t="str">
        <f t="shared" si="88"/>
        <v/>
      </c>
      <c r="BA51" s="3" t="str">
        <f t="shared" si="89"/>
        <v/>
      </c>
      <c r="BB51" s="3" t="str">
        <f t="shared" si="90"/>
        <v>N</v>
      </c>
      <c r="BC51" s="3" t="str">
        <f t="shared" si="91"/>
        <v>N</v>
      </c>
      <c r="BD51" s="3" t="str">
        <f t="shared" si="92"/>
        <v/>
      </c>
      <c r="BE51" s="3">
        <f t="shared" si="166"/>
        <v>0</v>
      </c>
      <c r="BF51" s="3" t="str">
        <f t="shared" si="93"/>
        <v/>
      </c>
      <c r="BG51" s="3" t="str">
        <f t="shared" si="94"/>
        <v/>
      </c>
      <c r="BH51" s="3" t="str">
        <f t="shared" si="95"/>
        <v>N</v>
      </c>
      <c r="BI51" s="24" t="str">
        <f t="shared" si="96"/>
        <v/>
      </c>
      <c r="BJ51" s="24" t="str">
        <f>IF(ISERROR(VLOOKUP($BD51,LOV_GWSGRP!A:A,1,0)),"N","J")</f>
        <v>N</v>
      </c>
      <c r="BK51" s="24" t="str">
        <f>IF(ISERROR(VLOOKUP($BD51,LOV_GWSGRP!D:D,1,0)),"N","J")</f>
        <v>N</v>
      </c>
      <c r="BL51" s="24" t="str">
        <f>IF(ISERROR(VLOOKUP($BD51,LOV_GWSGRP!G:G,1,0)),"N","J")</f>
        <v>N</v>
      </c>
      <c r="BM51" s="24" t="str">
        <f>IF(ISERROR(VLOOKUP($BD51,LOV_GWSGRP!M:M,1,0)),"N","J")</f>
        <v>N</v>
      </c>
      <c r="BN51" s="24" t="str">
        <f>IF(ISERROR(VLOOKUP($BD51,LOV_GWSGRP!P:P,1,0)),"N","J")</f>
        <v>N</v>
      </c>
      <c r="BO51" s="24" t="str">
        <f>IF(ISERROR(VLOOKUP($BD51,LOV_GWSGRP!S:S,1,0)),"N","J")</f>
        <v>N</v>
      </c>
      <c r="BP51" s="24" t="str">
        <f>IF(ISERROR(VLOOKUP($BD51,LOV_GWSGRP!V:V,1,0)),"N","J")</f>
        <v>N</v>
      </c>
      <c r="BQ51" s="24" t="str">
        <f>IF(ISERROR(VLOOKUP($BD51,LOV_GWSGRP!Y:Y,1,0)),"N","J")</f>
        <v>N</v>
      </c>
      <c r="BR51" s="24" t="str">
        <f>IF(ISERROR(VLOOKUP($BD51,LOV_GWSGRP!AB:AB,1,0)),"N","J")</f>
        <v>N</v>
      </c>
      <c r="BS51" s="24" t="str">
        <f>IF(ISERROR(VLOOKUP($BD51,LOV_GWSGRP!AE:AE,1,0)),"N","J")</f>
        <v>N</v>
      </c>
      <c r="BT51" s="24" t="str">
        <f>IF(ISERROR(VLOOKUP($BD51,LOV_GWSGRP!AH:AH,1,0)),"N","J")</f>
        <v>N</v>
      </c>
      <c r="BU51" s="24" t="str">
        <f>IF(ISERROR(VLOOKUP($BD51,LOV_GWSGRP!CJ:CJ,1,0)),"N","J")</f>
        <v>N</v>
      </c>
      <c r="BV51" s="24" t="str">
        <f>IF(ISERROR(VLOOKUP($BD51,LOV_GWSGRP!AN:AN,1,0)),"N","J")</f>
        <v>N</v>
      </c>
      <c r="BW51" s="24" t="str">
        <f>IF(ISERROR(VLOOKUP($BD51,LOV_GWSGRP!AQ:AQ,1,0)),"N","J")</f>
        <v>N</v>
      </c>
      <c r="BX51" s="24" t="str">
        <f>IF(ISERROR(VLOOKUP($BD51,LOV_GWSGRP!AT:AT,1,0)),"N","J")</f>
        <v>N</v>
      </c>
      <c r="BY51" s="24" t="str">
        <f>IF(ISERROR(VLOOKUP($BD51,LOV_GWSGRP!AW:AW,1,0)),"N","J")</f>
        <v>N</v>
      </c>
      <c r="BZ51" s="24" t="str">
        <f>IF(ISERROR(VLOOKUP($BD51,LOV_GWSGRP!AZ:AZ,1,0)),"N","J")</f>
        <v>N</v>
      </c>
      <c r="CA51" s="24" t="str">
        <f>IF(ISERROR(VLOOKUP($BD51,LOV_GWSGRP!BC:BC,1,0)),"N","J")</f>
        <v>N</v>
      </c>
      <c r="CB51" s="24" t="str">
        <f>IF(ISERROR(VLOOKUP($BD51,LOV_GWSGRP!BF:BF,1,0)),"N","J")</f>
        <v>N</v>
      </c>
      <c r="CC51" s="24" t="str">
        <f>IF(ISERROR(VLOOKUP($BD51,LOV_GWSGRP!BI:BI,1,0)),"N","J")</f>
        <v>N</v>
      </c>
      <c r="CD51" s="24" t="str">
        <f>IF(ISERROR(VLOOKUP($BD51,LOV_GWSGRP!J:J,1,0)),"N","J")</f>
        <v>N</v>
      </c>
      <c r="CE51" s="24" t="str">
        <f>IF(ISERROR(VLOOKUP($BD51,LOV_GWSGRP!BL:BL,1,0)),"N","J")</f>
        <v>N</v>
      </c>
      <c r="CF51" s="24"/>
      <c r="CG51" s="24" t="str">
        <f>IF(ISERROR(VLOOKUP($BD51,LOV_GWSGRP!BO:BO,1,0)),"N","J")</f>
        <v>N</v>
      </c>
      <c r="CH51" s="24" t="str">
        <f t="shared" si="97"/>
        <v>N</v>
      </c>
      <c r="CI51" s="24" t="str">
        <f>IF(ISERROR(VLOOKUP($BD51,GEWASCODE_GLMC8!F:F,1,0)),"N","J")</f>
        <v>N</v>
      </c>
      <c r="CJ51" s="24" t="str">
        <f>IF(COUNTIF($CI51:CI51,"J")&gt;0,"N",IF(ISERROR(VLOOKUP($BD51,GEWASCODE_GLMC8!G:G,1,0)),"N","J"))</f>
        <v>N</v>
      </c>
      <c r="CK51" s="24" t="str">
        <f>IF(COUNTIF($CI51:CJ51,"J")&gt;0,"N",IF(ISERROR(VLOOKUP($BD51,GEWASCODE_GLMC8!H:H,1,0)),"N","J"))</f>
        <v>N</v>
      </c>
      <c r="CL51" s="24" t="str">
        <f>IF(COUNTIF($CI51:CK51,"J")&gt;0,"N",IF(ISERROR(VLOOKUP($BD51,GEWASCODE_GLMC8!I:I,1,0)),"N","J"))</f>
        <v>N</v>
      </c>
      <c r="CM51" s="24" t="str">
        <f>IF(COUNTIF($CI51:CL51,"J")&gt;0,"N",IF(ISERROR(VLOOKUP($BD51,GEWASCODE_GLMC8!J:J,1,0)),"N","J"))</f>
        <v>N</v>
      </c>
      <c r="CN51" s="24" t="str">
        <f>IF(COUNTIF($CI51:CM51,"J")&gt;0,"N",IF(ISERROR(VLOOKUP($BD51,GEWASCODE_GLMC8!K:K,1,0)),"N","J"))</f>
        <v>N</v>
      </c>
      <c r="CO51" s="24" t="str">
        <f>IF(COUNTIF($CI51:CN51,"J")&gt;0,"N",IF(ISERROR(VLOOKUP($BD51,GEWASCODE_GLMC8!L:L,1,0)),"N","J"))</f>
        <v>N</v>
      </c>
      <c r="CP51" s="24" t="str">
        <f>IF(COUNTIF($CI51:CO51,"J")&gt;0,"N",IF(ISERROR(VLOOKUP($BD51,GEWASCODE_GLMC8!M:M,1,0)),"N","J"))</f>
        <v>N</v>
      </c>
      <c r="CQ51" s="24" t="str">
        <f>IF(COUNTIF($CI51:CP51,"J")&gt;0,"N",IF(ISERROR(VLOOKUP($BD51,GEWASCODE_GLMC8!N:N,1,0)),"N","J"))</f>
        <v>N</v>
      </c>
      <c r="CR51" s="24" t="str">
        <f>IF(COUNTIF($CI51:CQ51,"J")&gt;0,"N",IF(ISERROR(VLOOKUP($BD51,GEWASCODE_GLMC8!O:O,1,0)),"N","J"))</f>
        <v>N</v>
      </c>
      <c r="CS51" s="24" t="str">
        <f>IF(COUNTIF($CI51:CR51,"J")&gt;0,"N",IF(ISERROR(VLOOKUP($BD51,GEWASCODE_GLMC8!P:P,1,0)),"N","J"))</f>
        <v>N</v>
      </c>
      <c r="CT51" s="24" t="str">
        <f>IF(COUNTIF($CI51:CS51,"J")&gt;0,"N",IF(ISERROR(VLOOKUP($BD51,GEWASCODE_GLMC8!Q:Q,1,0)),"N","J"))</f>
        <v>N</v>
      </c>
      <c r="CU51" s="24" t="str">
        <f>IF(COUNTIF($CI51:CT51,"J")&gt;0,"N",IF(ISERROR(VLOOKUP($BD51,GEWASCODE_GLMC8!R:R,1,0)),"N","J"))</f>
        <v>N</v>
      </c>
      <c r="CV51" s="24" t="str">
        <f>IF(COUNTIF($CI51:CU51,"J")&gt;0,"N",IF(ISERROR(VLOOKUP($BD51,GEWASCODE_GLMC8!S:S,1,0)),"N","J"))</f>
        <v>N</v>
      </c>
      <c r="CW51" s="24" t="str">
        <f>IF(COUNTIF($CI51:CV51,"J")&gt;0,"N",IF(ISERROR(VLOOKUP($BD51,GEWASCODE_GLMC8!T:T,1,0)),"N","J"))</f>
        <v>N</v>
      </c>
      <c r="CX51" s="24" t="str">
        <f>IF(COUNTIF($CI51:CW51,"J")&gt;0,"N",IF(ISERROR(VLOOKUP($BD51,GEWASCODE_GLMC8!U:U,1,0)),"N","J"))</f>
        <v>N</v>
      </c>
      <c r="CY51" s="24" t="str">
        <f>IF(COUNTIF($CI51:CX51,"J")&gt;0,"N",IF(ISERROR(VLOOKUP($BD51,GEWASCODE_GLMC8!V:V,1,0)),"N","J"))</f>
        <v>N</v>
      </c>
      <c r="CZ51" s="24" t="str">
        <f>IF(COUNTIF($CI51:CY51,"J")&gt;0,"N",IF(ISERROR(VLOOKUP($BD51,GEWASCODE_GLMC8!W:W,1,0)),"N","J"))</f>
        <v>N</v>
      </c>
      <c r="DA51" s="24" t="str">
        <f>IF(COUNTIF($CI51:CZ51,"J")&gt;0,"N",IF(ISERROR(VLOOKUP($BD51,GEWASCODE_GLMC8!X:X,1,0)),"N","J"))</f>
        <v>N</v>
      </c>
      <c r="DB51" s="24" t="str">
        <f>IF(COUNTIF($CI51:DA51,"J")&gt;0,"N",IF(ISERROR(VLOOKUP($BD51,GEWASCODE_GLMC8!Y:Y,1,0)),"N","J"))</f>
        <v>N</v>
      </c>
      <c r="DC51" s="24" t="str">
        <f>IF(COUNTIF($CI51:DB51,"J")&gt;0,"N",IF(ISERROR(VLOOKUP($BD51,GEWASCODE_GLMC8!Z:Z,1,0)),"N","J"))</f>
        <v>N</v>
      </c>
      <c r="DD51" s="24" t="str">
        <f t="shared" si="98"/>
        <v>N</v>
      </c>
      <c r="DE51" s="3" t="str">
        <f t="shared" si="1"/>
        <v>N</v>
      </c>
      <c r="DF51" s="3" t="str">
        <f t="shared" si="2"/>
        <v>N</v>
      </c>
      <c r="DG51" s="3" t="str">
        <f t="shared" si="99"/>
        <v>N</v>
      </c>
      <c r="DH51" s="3" t="str">
        <f t="shared" si="100"/>
        <v>N</v>
      </c>
      <c r="DI51" s="3" t="str">
        <f t="shared" si="3"/>
        <v>N</v>
      </c>
      <c r="DJ51" s="3" t="str">
        <f t="shared" si="4"/>
        <v>N</v>
      </c>
      <c r="DK51" s="3">
        <f>0</f>
        <v>0</v>
      </c>
      <c r="DL51" s="3" t="str">
        <f t="shared" si="5"/>
        <v>N</v>
      </c>
      <c r="DM51" s="3" t="str">
        <f t="shared" si="6"/>
        <v>N</v>
      </c>
      <c r="DN51" t="str">
        <f>IF(AND($A51="J",COUNTIFS(activiteiten_perceel,percelen!$AZ51,activiteiten_maatregel_nr,percelen!DN$4,activiteiten_activiteit_voldoet_aan_voorwaarden,"J")&gt;0),DN$4,"")</f>
        <v/>
      </c>
      <c r="DO51" t="str">
        <f>IF(AND($A51="J",COUNTIFS(activiteiten_perceel,percelen!$AZ51,activiteiten_maatregel_nr,percelen!DO$4,activiteiten_activiteit_voldoet_aan_voorwaarden,"J")&gt;0),DO$4,"")</f>
        <v/>
      </c>
      <c r="DP51" t="str">
        <f>IF(AND($A51="J",COUNTIFS(activiteiten_perceel,percelen!$AZ51,activiteiten_maatregel_nr,percelen!DP$4,activiteiten_activiteit_voldoet_aan_voorwaarden,"J")&gt;0),DP$4,"")</f>
        <v/>
      </c>
      <c r="DQ51" t="str">
        <f>IF(AND($A51="J",COUNTIFS(activiteiten_perceel,percelen!$AZ51,activiteiten_maatregel_nr,percelen!DQ$4,activiteiten_activiteit_voldoet_aan_voorwaarden,"J")&gt;0),DQ$4,"")</f>
        <v/>
      </c>
      <c r="DR51" t="str">
        <f>IF(AND($A51="J",COUNTIFS(activiteiten_perceel,percelen!$AZ51,activiteiten_maatregel_nr,percelen!DR$4,activiteiten_activiteit_voldoet_aan_voorwaarden,"J")&gt;0),DR$4,"")</f>
        <v/>
      </c>
      <c r="DS51" t="str">
        <f>IF(AND($A51="J",COUNTIFS(activiteiten_perceel,percelen!$AZ51,activiteiten_maatregel_nr,percelen!DS$4,activiteiten_activiteit_voldoet_aan_voorwaarden,"J")&gt;0),DS$4,"")</f>
        <v/>
      </c>
      <c r="DT51" t="str">
        <f>IF(AND($A51="J",COUNTIFS(activiteiten_perceel,percelen!$AZ51,activiteiten_maatregel_nr,percelen!DT$4,activiteiten_activiteit_voldoet_aan_voorwaarden,"J")&gt;0),DT$4,"")</f>
        <v/>
      </c>
      <c r="DU51" t="str">
        <f>IF(AND($A51="J",COUNTIFS(activiteiten_perceel,percelen!$AZ51,activiteiten_maatregel_nr,percelen!DU$4,activiteiten_activiteit_voldoet_aan_voorwaarden,"J")&gt;0),DU$4,"")</f>
        <v/>
      </c>
      <c r="DV51" t="str">
        <f>IF(AND($A51="J",COUNTIFS(activiteiten_perceel,percelen!$AZ51,activiteiten_maatregel_nr,percelen!DV$4,activiteiten_activiteit_voldoet_aan_voorwaarden,"J")&gt;0),DV$4,"")</f>
        <v/>
      </c>
      <c r="DW51" t="str">
        <f>IF(AND($A51="J",COUNTIFS(activiteiten_perceel,percelen!$AZ51,activiteiten_maatregel_nr,percelen!DW$4,activiteiten_activiteit_voldoet_aan_voorwaarden,"J")&gt;0),DW$4,"")</f>
        <v/>
      </c>
      <c r="DX51" t="str">
        <f>IF(AND($A51="J",COUNTIFS(activiteiten_perceel,percelen!$AZ51,activiteiten_maatregel_nr,percelen!DX$4,activiteiten_activiteit_voldoet_aan_voorwaarden,"J")&gt;0),DX$4,"")</f>
        <v/>
      </c>
      <c r="DY51" t="str">
        <f>IF(AND($A51="J",COUNTIFS(activiteiten_perceel,percelen!$AZ51,activiteiten_maatregel_nr,percelen!DY$4,activiteiten_activiteit_voldoet_aan_voorwaarden,"J")&gt;0),DY$4,"")</f>
        <v/>
      </c>
      <c r="DZ51" t="str">
        <f>IF(AND($A51="J",COUNTIFS(activiteiten_perceel,percelen!$AZ51,activiteiten_maatregel_nr,percelen!DZ$4,activiteiten_activiteit_voldoet_aan_voorwaarden,"J")&gt;0),DZ$4,"")</f>
        <v/>
      </c>
      <c r="EA51" t="str">
        <f>IF(AND($A51="J",COUNTIFS(activiteiten_perceel,percelen!$AZ51,activiteiten_maatregel_nr,percelen!EA$4,activiteiten_activiteit_voldoet_aan_voorwaarden,"J")&gt;0),EA$4,"")</f>
        <v/>
      </c>
      <c r="EB51" t="str">
        <f>IF(AND($A51="J",COUNTIFS(activiteiten_perceel,percelen!$AZ51,activiteiten_maatregel_nr,percelen!EB$4,activiteiten_activiteit_voldoet_aan_voorwaarden,"J")&gt;0),EB$4,"")</f>
        <v/>
      </c>
      <c r="EC51" t="str">
        <f>IF(AND($A51="J",COUNTIFS(activiteiten_perceel,percelen!$AZ51,activiteiten_maatregel_nr,percelen!EC$4,activiteiten_activiteit_voldoet_aan_voorwaarden,"J")&gt;0),EC$4,"")</f>
        <v/>
      </c>
      <c r="ED51" t="str">
        <f>IF(AND($A51="J",COUNTIFS(activiteiten_perceel,percelen!$AZ51,activiteiten_maatregel_nr,percelen!ED$4,activiteiten_activiteit_voldoet_aan_voorwaarden,"J")&gt;0),ED$4,"")</f>
        <v/>
      </c>
      <c r="EE51" t="str">
        <f>IF(AND($A51="J",COUNTIFS(activiteiten_perceel,percelen!$AZ51,activiteiten_maatregel_nr,percelen!EE$4,activiteiten_activiteit_voldoet_aan_voorwaarden,"J")&gt;0),EE$4,"")</f>
        <v/>
      </c>
      <c r="EF51" t="str">
        <f>IF(AND($A51="J",COUNTIFS(activiteiten_perceel,percelen!$AZ51,activiteiten_maatregel_nr,percelen!EF$4,activiteiten_activiteit_voldoet_aan_voorwaarden,"J")&gt;0),EF$4,"")</f>
        <v/>
      </c>
      <c r="EG51" t="str">
        <f>IF(AND($A51="J",COUNTIFS(activiteiten_perceel,percelen!$AZ51,activiteiten_maatregel_nr,percelen!EG$4,activiteiten_activiteit_voldoet_aan_voorwaarden,"J")&gt;0),EG$4,"")</f>
        <v/>
      </c>
      <c r="EH51" t="str">
        <f>IF(AND($A51="J",COUNTIFS(activiteiten_perceel,percelen!$AZ51,activiteiten_maatregel_nr,percelen!EH$4,activiteiten_activiteit_voldoet_aan_voorwaarden,"J")&gt;0),EH$4,"")</f>
        <v/>
      </c>
      <c r="EI51" t="str">
        <f>IF(AND($A51="J",COUNTIFS(activiteiten_perceel,percelen!$AZ51,activiteiten_maatregel_nr,percelen!EI$4,activiteiten_activiteit_voldoet_aan_voorwaarden,"J")&gt;0),EI$4,"")</f>
        <v/>
      </c>
      <c r="EJ51">
        <f t="shared" si="101"/>
        <v>0</v>
      </c>
      <c r="EK51" t="str">
        <f t="shared" si="102"/>
        <v/>
      </c>
      <c r="EL51" t="str">
        <f t="shared" si="7"/>
        <v/>
      </c>
      <c r="EM51" t="str">
        <f t="shared" si="8"/>
        <v/>
      </c>
      <c r="EN51" t="str">
        <f t="shared" si="9"/>
        <v/>
      </c>
      <c r="EO51" t="str">
        <f t="shared" si="10"/>
        <v/>
      </c>
      <c r="EP51" t="str">
        <f t="shared" si="11"/>
        <v/>
      </c>
      <c r="EQ51" t="str">
        <f t="shared" si="12"/>
        <v/>
      </c>
      <c r="ER51" t="str">
        <f t="shared" si="13"/>
        <v/>
      </c>
      <c r="ES51" t="str">
        <f t="shared" si="14"/>
        <v/>
      </c>
      <c r="ET51" t="str">
        <f t="shared" si="15"/>
        <v/>
      </c>
      <c r="EU51" t="str">
        <f t="shared" si="16"/>
        <v/>
      </c>
      <c r="EV51" t="str">
        <f t="shared" si="17"/>
        <v/>
      </c>
      <c r="EW51" t="str">
        <f t="shared" si="103"/>
        <v>nvt</v>
      </c>
      <c r="EX51" t="str">
        <f t="shared" si="104"/>
        <v>nvt</v>
      </c>
      <c r="EY51" t="str">
        <f t="shared" si="105"/>
        <v>nvt</v>
      </c>
      <c r="EZ51" t="str">
        <f t="shared" si="106"/>
        <v>nvt</v>
      </c>
      <c r="FA51" t="str">
        <f t="shared" si="107"/>
        <v>nvt</v>
      </c>
      <c r="FB51" t="str">
        <f t="shared" si="108"/>
        <v>nvt</v>
      </c>
      <c r="FC51" t="str">
        <f t="shared" si="109"/>
        <v>nvt</v>
      </c>
      <c r="FD51" t="str">
        <f t="shared" si="110"/>
        <v>nvt</v>
      </c>
      <c r="FE51" t="str">
        <f>IF($EJ51=2,VLOOKUP(FD51,STAPELING!A:D,FE$1,0),"nvt")</f>
        <v>nvt</v>
      </c>
      <c r="FF51" t="str">
        <f t="shared" si="111"/>
        <v>nvt</v>
      </c>
      <c r="FG51" t="str">
        <f t="shared" si="112"/>
        <v>nvt</v>
      </c>
      <c r="FH51" t="str">
        <f t="shared" si="113"/>
        <v>nvt</v>
      </c>
      <c r="FI51" t="str">
        <f t="shared" si="114"/>
        <v>nvt</v>
      </c>
      <c r="FJ51" t="str">
        <f t="shared" si="115"/>
        <v>nvt</v>
      </c>
      <c r="FK51" t="str">
        <f t="shared" si="116"/>
        <v>nvt</v>
      </c>
      <c r="FL51" t="str">
        <f t="shared" si="117"/>
        <v>nvt</v>
      </c>
      <c r="FM51" t="str">
        <f t="shared" si="118"/>
        <v/>
      </c>
      <c r="FN51" t="str">
        <f>IF(ISERROR(VLOOKUP(FM51,STAPELING!I:AO,FN$1,0)),"N",VLOOKUP(FM51,STAPELING!I:AO,FN$1,0))</f>
        <v>J</v>
      </c>
      <c r="FO51" t="str">
        <f t="shared" si="119"/>
        <v>nvt</v>
      </c>
      <c r="FP51" t="str">
        <f t="shared" si="19"/>
        <v>nvt</v>
      </c>
      <c r="FQ51" t="str">
        <f t="shared" si="20"/>
        <v>nvt</v>
      </c>
      <c r="FR51" t="str">
        <f t="shared" si="21"/>
        <v>nvt</v>
      </c>
      <c r="FS51" t="str">
        <f t="shared" si="22"/>
        <v>nvt</v>
      </c>
      <c r="FT51" t="str">
        <f t="shared" si="23"/>
        <v>nvt</v>
      </c>
      <c r="FU51" t="str">
        <f t="shared" si="24"/>
        <v>nvt</v>
      </c>
      <c r="FV51" t="str">
        <f t="shared" si="25"/>
        <v>nvt</v>
      </c>
      <c r="FW51" t="str">
        <f t="shared" si="26"/>
        <v>nvt</v>
      </c>
      <c r="FX51" t="str">
        <f t="shared" si="27"/>
        <v>nvt</v>
      </c>
      <c r="FY51" t="str">
        <f t="shared" si="28"/>
        <v>nvt</v>
      </c>
      <c r="FZ51" t="str">
        <f t="shared" si="29"/>
        <v>nvt</v>
      </c>
      <c r="GA51" t="str">
        <f t="shared" si="30"/>
        <v>nvt</v>
      </c>
      <c r="GB51" t="str">
        <f>IF($EJ51&gt;2,IF(FO51="","zwart",VLOOKUP(FO51,STAPELING!J:AA,GB$1,0)),"nvt")</f>
        <v>nvt</v>
      </c>
      <c r="GC51" t="str">
        <f t="shared" si="120"/>
        <v>nvt</v>
      </c>
      <c r="GD51" t="str">
        <f t="shared" si="121"/>
        <v>nvt</v>
      </c>
      <c r="GE51" t="str">
        <f t="shared" si="122"/>
        <v>nvt</v>
      </c>
      <c r="GF51" t="str">
        <f t="shared" si="123"/>
        <v>nvt</v>
      </c>
      <c r="GG51" t="str">
        <f t="shared" si="124"/>
        <v>nvt</v>
      </c>
      <c r="GH51" t="str">
        <f t="shared" si="125"/>
        <v>nvt</v>
      </c>
      <c r="GI51" t="str">
        <f t="shared" si="126"/>
        <v>nvt</v>
      </c>
      <c r="GJ51" t="str">
        <f t="shared" si="127"/>
        <v>nvt</v>
      </c>
      <c r="GK51" t="str">
        <f t="shared" si="37"/>
        <v>nvt</v>
      </c>
      <c r="GL51" t="str">
        <f t="shared" si="38"/>
        <v>nvt</v>
      </c>
      <c r="GM51" t="str">
        <f t="shared" si="39"/>
        <v>nvt</v>
      </c>
      <c r="GN51" t="str">
        <f t="shared" si="40"/>
        <v>nvt</v>
      </c>
      <c r="GO51" t="str">
        <f t="shared" si="41"/>
        <v>nvt</v>
      </c>
      <c r="GP51" t="str">
        <f t="shared" si="42"/>
        <v>nvt</v>
      </c>
      <c r="GQ51" t="str">
        <f t="shared" si="43"/>
        <v>nvt</v>
      </c>
      <c r="GR51" t="str">
        <f t="shared" si="44"/>
        <v>nvt</v>
      </c>
      <c r="GS51" t="str">
        <f t="shared" si="45"/>
        <v>nvt</v>
      </c>
      <c r="GT51" t="str">
        <f t="shared" si="46"/>
        <v>nvt</v>
      </c>
      <c r="GU51" t="str">
        <f t="shared" si="47"/>
        <v>nvt</v>
      </c>
      <c r="GV51" t="str">
        <f t="shared" si="48"/>
        <v>nvt</v>
      </c>
      <c r="GW51" t="str">
        <f>IF($EJ51&gt;2,IF(GJ51="","zwart",VLOOKUP(GJ51,STAPELING!AB:AJ,GW$1,0)),"nvt")</f>
        <v>nvt</v>
      </c>
      <c r="GX51" t="str">
        <f t="shared" si="128"/>
        <v>nvt</v>
      </c>
      <c r="GY51" t="str">
        <f t="shared" si="129"/>
        <v>nvt</v>
      </c>
      <c r="GZ51" t="str">
        <f t="shared" si="130"/>
        <v>nvt</v>
      </c>
      <c r="HA51" t="str">
        <f t="shared" si="131"/>
        <v>nvt</v>
      </c>
      <c r="HB51" t="str">
        <f t="shared" si="132"/>
        <v>nvt</v>
      </c>
      <c r="HC51" t="str">
        <f t="shared" si="133"/>
        <v>nvt</v>
      </c>
      <c r="HD51" t="str">
        <f t="shared" si="134"/>
        <v>nvt</v>
      </c>
      <c r="HE51" t="str">
        <f t="shared" si="135"/>
        <v>nvt</v>
      </c>
      <c r="HF51" t="str">
        <f t="shared" si="136"/>
        <v>nvt</v>
      </c>
      <c r="HG51" t="str">
        <f t="shared" si="137"/>
        <v>nvt</v>
      </c>
      <c r="HH51" t="str">
        <f t="shared" si="138"/>
        <v>nvt</v>
      </c>
      <c r="HI51" t="str">
        <f t="shared" si="139"/>
        <v>nvt</v>
      </c>
      <c r="HJ51" t="str">
        <f t="shared" si="140"/>
        <v>nvt</v>
      </c>
      <c r="HK51" t="str">
        <f t="shared" si="141"/>
        <v>nvt</v>
      </c>
      <c r="HL51" t="str">
        <f t="shared" si="142"/>
        <v>nvt</v>
      </c>
      <c r="HM51" t="str">
        <f t="shared" si="60"/>
        <v>nvt</v>
      </c>
      <c r="HN51" t="str">
        <f t="shared" si="61"/>
        <v>nvt</v>
      </c>
      <c r="HO51" t="str">
        <f t="shared" si="62"/>
        <v>nvt</v>
      </c>
      <c r="HP51" t="str">
        <f t="shared" si="63"/>
        <v>nvt</v>
      </c>
      <c r="HQ51" t="str">
        <f t="shared" si="64"/>
        <v>nvt</v>
      </c>
      <c r="HR51" t="str">
        <f t="shared" si="65"/>
        <v>nvt</v>
      </c>
      <c r="HS51" t="str">
        <f t="shared" si="66"/>
        <v>nvt</v>
      </c>
      <c r="HT51" t="str">
        <f t="shared" si="67"/>
        <v>nvt</v>
      </c>
      <c r="HU51" t="str">
        <f t="shared" si="68"/>
        <v>nvt</v>
      </c>
      <c r="HV51" t="str">
        <f t="shared" si="69"/>
        <v>nvt</v>
      </c>
      <c r="HW51" t="str">
        <f t="shared" si="70"/>
        <v>nvt</v>
      </c>
      <c r="HX51" t="str">
        <f t="shared" si="71"/>
        <v>nvt</v>
      </c>
      <c r="HY51" t="str">
        <f>IF($EJ51&gt;2,IF(HL51="","zwart",VLOOKUP(HL51,STAPELING!AK:AN,HY$1,0)),"nvt")</f>
        <v>nvt</v>
      </c>
      <c r="HZ51" t="str">
        <f t="shared" si="143"/>
        <v>nvt</v>
      </c>
      <c r="IA51" t="str">
        <f t="shared" si="144"/>
        <v>nvt</v>
      </c>
      <c r="IB51" t="str">
        <f t="shared" si="145"/>
        <v>nvt</v>
      </c>
      <c r="IC51" t="str">
        <f t="shared" si="146"/>
        <v>nvt</v>
      </c>
      <c r="ID51" t="str">
        <f t="shared" si="147"/>
        <v>nvt</v>
      </c>
      <c r="IE51" t="str">
        <f t="shared" si="148"/>
        <v>nvt</v>
      </c>
      <c r="IF51" t="str">
        <f t="shared" si="149"/>
        <v>nvt</v>
      </c>
      <c r="IG51">
        <f t="shared" si="150"/>
        <v>0</v>
      </c>
      <c r="IH51">
        <f t="shared" si="151"/>
        <v>0</v>
      </c>
      <c r="II51">
        <f t="shared" si="152"/>
        <v>0</v>
      </c>
      <c r="IJ51">
        <f t="shared" si="153"/>
        <v>0</v>
      </c>
      <c r="IK51">
        <f t="shared" si="154"/>
        <v>0</v>
      </c>
      <c r="IL51">
        <f t="shared" si="155"/>
        <v>0</v>
      </c>
      <c r="IM51">
        <f t="shared" si="156"/>
        <v>0</v>
      </c>
      <c r="IN51">
        <f t="shared" si="157"/>
        <v>0</v>
      </c>
      <c r="IO51">
        <f t="shared" si="158"/>
        <v>0</v>
      </c>
      <c r="IP51">
        <f t="shared" si="159"/>
        <v>0</v>
      </c>
      <c r="IQ51">
        <f t="shared" si="160"/>
        <v>0</v>
      </c>
      <c r="IR51">
        <f t="shared" si="161"/>
        <v>0</v>
      </c>
      <c r="IS51">
        <f t="shared" si="162"/>
        <v>0</v>
      </c>
      <c r="IT51">
        <f t="shared" si="163"/>
        <v>0</v>
      </c>
      <c r="IU51" t="str">
        <f t="shared" si="164"/>
        <v>N</v>
      </c>
      <c r="IV51" t="str">
        <f t="shared" si="84"/>
        <v>N</v>
      </c>
      <c r="IW51" t="str">
        <f t="shared" si="165"/>
        <v>N</v>
      </c>
    </row>
    <row r="52" spans="1:257" x14ac:dyDescent="0.25">
      <c r="A52" t="str">
        <f>IF(ISERROR(VLOOKUP(E52,E$4:E51,1,0)),"J","N")</f>
        <v>N</v>
      </c>
      <c r="B52" s="8"/>
      <c r="C52" s="8"/>
      <c r="D52" s="25"/>
      <c r="E52" s="25" t="str">
        <f>IF(Invoer!B81="","",Invoer!B81)</f>
        <v/>
      </c>
      <c r="F52" s="25"/>
      <c r="G52" s="25"/>
      <c r="H52" s="25" t="str">
        <f>IF(AND($E52&lt;&gt;"",$A52="J"),Invoer!D81,"")</f>
        <v/>
      </c>
      <c r="I52" s="25"/>
      <c r="J52" s="26"/>
      <c r="K52" s="26" t="str">
        <f>IF(AND($E52&lt;&gt;"",$A52="J"),Invoer!L81,"")</f>
        <v/>
      </c>
      <c r="L52" s="26"/>
      <c r="M52" s="25"/>
      <c r="N52" s="152"/>
      <c r="O52" s="153"/>
      <c r="P52" s="25"/>
      <c r="Q52" s="25"/>
      <c r="R52" s="153"/>
      <c r="S52" s="154"/>
      <c r="T52" s="152"/>
      <c r="U52" s="153"/>
      <c r="V52" s="153"/>
      <c r="W52" s="59" t="str">
        <f>IF(AND($E52&lt;&gt;"",$A52="J",Invoer!R81&lt;&gt;""),VLOOKUP(Invoer!R81,NORM!$F$26:$H$29,3,0),"")</f>
        <v/>
      </c>
      <c r="X52" s="59"/>
      <c r="Y52" s="25" t="str">
        <f t="shared" si="85"/>
        <v/>
      </c>
      <c r="Z52" s="25"/>
      <c r="AA52" s="26" t="str">
        <f t="shared" si="86"/>
        <v/>
      </c>
      <c r="AB52" s="26"/>
      <c r="AC52" s="153"/>
      <c r="AD52" s="153"/>
      <c r="AE52" s="153"/>
      <c r="AF52" s="153"/>
      <c r="AG52" s="153"/>
      <c r="AH52" s="25"/>
      <c r="AI52" s="153"/>
      <c r="AJ52" s="153"/>
      <c r="AK52" s="153"/>
      <c r="AL52" s="153"/>
      <c r="AM52" s="25" t="str">
        <f>IF(AND($E52&lt;&gt;"",$A52="J"),IF(Invoer!X81="Ja","J",IF(Invoer!X81="Nee","N","")),"")</f>
        <v/>
      </c>
      <c r="AN52" s="153"/>
      <c r="AO52" s="153"/>
      <c r="AP52" s="153" t="s">
        <v>311</v>
      </c>
      <c r="AQ52" s="153" t="s">
        <v>311</v>
      </c>
      <c r="AR52" s="153" t="s">
        <v>312</v>
      </c>
      <c r="AS52" s="153" t="s">
        <v>312</v>
      </c>
      <c r="AT52" s="1" t="str">
        <f>IF(AND($E52&lt;&gt;"",$A52="J",Invoer!O81&lt;&gt;""),VLOOKUP(Invoer!O81,NORM!$F$31:$H$38,3,0),"")</f>
        <v/>
      </c>
      <c r="AU52" s="1"/>
      <c r="AV52" s="1" t="str">
        <f>IF(AND($E52&lt;&gt;"",$A52="J"),Invoer!AH81,"")</f>
        <v/>
      </c>
      <c r="AW52" s="1"/>
      <c r="AX52" s="1" t="str">
        <f t="shared" si="87"/>
        <v/>
      </c>
      <c r="AY52" s="1"/>
      <c r="AZ52" s="3" t="str">
        <f t="shared" si="88"/>
        <v/>
      </c>
      <c r="BA52" s="3" t="str">
        <f t="shared" si="89"/>
        <v/>
      </c>
      <c r="BB52" s="3" t="str">
        <f t="shared" si="90"/>
        <v>N</v>
      </c>
      <c r="BC52" s="3" t="str">
        <f t="shared" si="91"/>
        <v>N</v>
      </c>
      <c r="BD52" s="3" t="str">
        <f t="shared" si="92"/>
        <v/>
      </c>
      <c r="BE52" s="3">
        <f t="shared" si="166"/>
        <v>0</v>
      </c>
      <c r="BF52" s="3" t="str">
        <f t="shared" si="93"/>
        <v/>
      </c>
      <c r="BG52" s="3" t="str">
        <f t="shared" si="94"/>
        <v/>
      </c>
      <c r="BH52" s="3" t="str">
        <f t="shared" si="95"/>
        <v>N</v>
      </c>
      <c r="BI52" s="24" t="str">
        <f t="shared" si="96"/>
        <v/>
      </c>
      <c r="BJ52" s="24" t="str">
        <f>IF(ISERROR(VLOOKUP($BD52,LOV_GWSGRP!A:A,1,0)),"N","J")</f>
        <v>N</v>
      </c>
      <c r="BK52" s="24" t="str">
        <f>IF(ISERROR(VLOOKUP($BD52,LOV_GWSGRP!D:D,1,0)),"N","J")</f>
        <v>N</v>
      </c>
      <c r="BL52" s="24" t="str">
        <f>IF(ISERROR(VLOOKUP($BD52,LOV_GWSGRP!G:G,1,0)),"N","J")</f>
        <v>N</v>
      </c>
      <c r="BM52" s="24" t="str">
        <f>IF(ISERROR(VLOOKUP($BD52,LOV_GWSGRP!M:M,1,0)),"N","J")</f>
        <v>N</v>
      </c>
      <c r="BN52" s="24" t="str">
        <f>IF(ISERROR(VLOOKUP($BD52,LOV_GWSGRP!P:P,1,0)),"N","J")</f>
        <v>N</v>
      </c>
      <c r="BO52" s="24" t="str">
        <f>IF(ISERROR(VLOOKUP($BD52,LOV_GWSGRP!S:S,1,0)),"N","J")</f>
        <v>N</v>
      </c>
      <c r="BP52" s="24" t="str">
        <f>IF(ISERROR(VLOOKUP($BD52,LOV_GWSGRP!V:V,1,0)),"N","J")</f>
        <v>N</v>
      </c>
      <c r="BQ52" s="24" t="str">
        <f>IF(ISERROR(VLOOKUP($BD52,LOV_GWSGRP!Y:Y,1,0)),"N","J")</f>
        <v>N</v>
      </c>
      <c r="BR52" s="24" t="str">
        <f>IF(ISERROR(VLOOKUP($BD52,LOV_GWSGRP!AB:AB,1,0)),"N","J")</f>
        <v>N</v>
      </c>
      <c r="BS52" s="24" t="str">
        <f>IF(ISERROR(VLOOKUP($BD52,LOV_GWSGRP!AE:AE,1,0)),"N","J")</f>
        <v>N</v>
      </c>
      <c r="BT52" s="24" t="str">
        <f>IF(ISERROR(VLOOKUP($BD52,LOV_GWSGRP!AH:AH,1,0)),"N","J")</f>
        <v>N</v>
      </c>
      <c r="BU52" s="24" t="str">
        <f>IF(ISERROR(VLOOKUP($BD52,LOV_GWSGRP!CJ:CJ,1,0)),"N","J")</f>
        <v>N</v>
      </c>
      <c r="BV52" s="24" t="str">
        <f>IF(ISERROR(VLOOKUP($BD52,LOV_GWSGRP!AN:AN,1,0)),"N","J")</f>
        <v>N</v>
      </c>
      <c r="BW52" s="24" t="str">
        <f>IF(ISERROR(VLOOKUP($BD52,LOV_GWSGRP!AQ:AQ,1,0)),"N","J")</f>
        <v>N</v>
      </c>
      <c r="BX52" s="24" t="str">
        <f>IF(ISERROR(VLOOKUP($BD52,LOV_GWSGRP!AT:AT,1,0)),"N","J")</f>
        <v>N</v>
      </c>
      <c r="BY52" s="24" t="str">
        <f>IF(ISERROR(VLOOKUP($BD52,LOV_GWSGRP!AW:AW,1,0)),"N","J")</f>
        <v>N</v>
      </c>
      <c r="BZ52" s="24" t="str">
        <f>IF(ISERROR(VLOOKUP($BD52,LOV_GWSGRP!AZ:AZ,1,0)),"N","J")</f>
        <v>N</v>
      </c>
      <c r="CA52" s="24" t="str">
        <f>IF(ISERROR(VLOOKUP($BD52,LOV_GWSGRP!BC:BC,1,0)),"N","J")</f>
        <v>N</v>
      </c>
      <c r="CB52" s="24" t="str">
        <f>IF(ISERROR(VLOOKUP($BD52,LOV_GWSGRP!BF:BF,1,0)),"N","J")</f>
        <v>N</v>
      </c>
      <c r="CC52" s="24" t="str">
        <f>IF(ISERROR(VLOOKUP($BD52,LOV_GWSGRP!BI:BI,1,0)),"N","J")</f>
        <v>N</v>
      </c>
      <c r="CD52" s="24" t="str">
        <f>IF(ISERROR(VLOOKUP($BD52,LOV_GWSGRP!J:J,1,0)),"N","J")</f>
        <v>N</v>
      </c>
      <c r="CE52" s="24" t="str">
        <f>IF(ISERROR(VLOOKUP($BD52,LOV_GWSGRP!BL:BL,1,0)),"N","J")</f>
        <v>N</v>
      </c>
      <c r="CF52" s="24"/>
      <c r="CG52" s="24" t="str">
        <f>IF(ISERROR(VLOOKUP($BD52,LOV_GWSGRP!BO:BO,1,0)),"N","J")</f>
        <v>N</v>
      </c>
      <c r="CH52" s="24" t="str">
        <f t="shared" si="97"/>
        <v>N</v>
      </c>
      <c r="CI52" s="24" t="str">
        <f>IF(ISERROR(VLOOKUP($BD52,GEWASCODE_GLMC8!F:F,1,0)),"N","J")</f>
        <v>N</v>
      </c>
      <c r="CJ52" s="24" t="str">
        <f>IF(COUNTIF($CI52:CI52,"J")&gt;0,"N",IF(ISERROR(VLOOKUP($BD52,GEWASCODE_GLMC8!G:G,1,0)),"N","J"))</f>
        <v>N</v>
      </c>
      <c r="CK52" s="24" t="str">
        <f>IF(COUNTIF($CI52:CJ52,"J")&gt;0,"N",IF(ISERROR(VLOOKUP($BD52,GEWASCODE_GLMC8!H:H,1,0)),"N","J"))</f>
        <v>N</v>
      </c>
      <c r="CL52" s="24" t="str">
        <f>IF(COUNTIF($CI52:CK52,"J")&gt;0,"N",IF(ISERROR(VLOOKUP($BD52,GEWASCODE_GLMC8!I:I,1,0)),"N","J"))</f>
        <v>N</v>
      </c>
      <c r="CM52" s="24" t="str">
        <f>IF(COUNTIF($CI52:CL52,"J")&gt;0,"N",IF(ISERROR(VLOOKUP($BD52,GEWASCODE_GLMC8!J:J,1,0)),"N","J"))</f>
        <v>N</v>
      </c>
      <c r="CN52" s="24" t="str">
        <f>IF(COUNTIF($CI52:CM52,"J")&gt;0,"N",IF(ISERROR(VLOOKUP($BD52,GEWASCODE_GLMC8!K:K,1,0)),"N","J"))</f>
        <v>N</v>
      </c>
      <c r="CO52" s="24" t="str">
        <f>IF(COUNTIF($CI52:CN52,"J")&gt;0,"N",IF(ISERROR(VLOOKUP($BD52,GEWASCODE_GLMC8!L:L,1,0)),"N","J"))</f>
        <v>N</v>
      </c>
      <c r="CP52" s="24" t="str">
        <f>IF(COUNTIF($CI52:CO52,"J")&gt;0,"N",IF(ISERROR(VLOOKUP($BD52,GEWASCODE_GLMC8!M:M,1,0)),"N","J"))</f>
        <v>N</v>
      </c>
      <c r="CQ52" s="24" t="str">
        <f>IF(COUNTIF($CI52:CP52,"J")&gt;0,"N",IF(ISERROR(VLOOKUP($BD52,GEWASCODE_GLMC8!N:N,1,0)),"N","J"))</f>
        <v>N</v>
      </c>
      <c r="CR52" s="24" t="str">
        <f>IF(COUNTIF($CI52:CQ52,"J")&gt;0,"N",IF(ISERROR(VLOOKUP($BD52,GEWASCODE_GLMC8!O:O,1,0)),"N","J"))</f>
        <v>N</v>
      </c>
      <c r="CS52" s="24" t="str">
        <f>IF(COUNTIF($CI52:CR52,"J")&gt;0,"N",IF(ISERROR(VLOOKUP($BD52,GEWASCODE_GLMC8!P:P,1,0)),"N","J"))</f>
        <v>N</v>
      </c>
      <c r="CT52" s="24" t="str">
        <f>IF(COUNTIF($CI52:CS52,"J")&gt;0,"N",IF(ISERROR(VLOOKUP($BD52,GEWASCODE_GLMC8!Q:Q,1,0)),"N","J"))</f>
        <v>N</v>
      </c>
      <c r="CU52" s="24" t="str">
        <f>IF(COUNTIF($CI52:CT52,"J")&gt;0,"N",IF(ISERROR(VLOOKUP($BD52,GEWASCODE_GLMC8!R:R,1,0)),"N","J"))</f>
        <v>N</v>
      </c>
      <c r="CV52" s="24" t="str">
        <f>IF(COUNTIF($CI52:CU52,"J")&gt;0,"N",IF(ISERROR(VLOOKUP($BD52,GEWASCODE_GLMC8!S:S,1,0)),"N","J"))</f>
        <v>N</v>
      </c>
      <c r="CW52" s="24" t="str">
        <f>IF(COUNTIF($CI52:CV52,"J")&gt;0,"N",IF(ISERROR(VLOOKUP($BD52,GEWASCODE_GLMC8!T:T,1,0)),"N","J"))</f>
        <v>N</v>
      </c>
      <c r="CX52" s="24" t="str">
        <f>IF(COUNTIF($CI52:CW52,"J")&gt;0,"N",IF(ISERROR(VLOOKUP($BD52,GEWASCODE_GLMC8!U:U,1,0)),"N","J"))</f>
        <v>N</v>
      </c>
      <c r="CY52" s="24" t="str">
        <f>IF(COUNTIF($CI52:CX52,"J")&gt;0,"N",IF(ISERROR(VLOOKUP($BD52,GEWASCODE_GLMC8!V:V,1,0)),"N","J"))</f>
        <v>N</v>
      </c>
      <c r="CZ52" s="24" t="str">
        <f>IF(COUNTIF($CI52:CY52,"J")&gt;0,"N",IF(ISERROR(VLOOKUP($BD52,GEWASCODE_GLMC8!W:W,1,0)),"N","J"))</f>
        <v>N</v>
      </c>
      <c r="DA52" s="24" t="str">
        <f>IF(COUNTIF($CI52:CZ52,"J")&gt;0,"N",IF(ISERROR(VLOOKUP($BD52,GEWASCODE_GLMC8!X:X,1,0)),"N","J"))</f>
        <v>N</v>
      </c>
      <c r="DB52" s="24" t="str">
        <f>IF(COUNTIF($CI52:DA52,"J")&gt;0,"N",IF(ISERROR(VLOOKUP($BD52,GEWASCODE_GLMC8!Y:Y,1,0)),"N","J"))</f>
        <v>N</v>
      </c>
      <c r="DC52" s="24" t="str">
        <f>IF(COUNTIF($CI52:DB52,"J")&gt;0,"N",IF(ISERROR(VLOOKUP($BD52,GEWASCODE_GLMC8!Z:Z,1,0)),"N","J"))</f>
        <v>N</v>
      </c>
      <c r="DD52" s="24" t="str">
        <f t="shared" si="98"/>
        <v>N</v>
      </c>
      <c r="DE52" s="3" t="str">
        <f t="shared" si="1"/>
        <v>N</v>
      </c>
      <c r="DF52" s="3" t="str">
        <f t="shared" si="2"/>
        <v>N</v>
      </c>
      <c r="DG52" s="3" t="str">
        <f t="shared" si="99"/>
        <v>N</v>
      </c>
      <c r="DH52" s="3" t="str">
        <f t="shared" si="100"/>
        <v>N</v>
      </c>
      <c r="DI52" s="3" t="str">
        <f t="shared" si="3"/>
        <v>N</v>
      </c>
      <c r="DJ52" s="3" t="str">
        <f t="shared" si="4"/>
        <v>N</v>
      </c>
      <c r="DK52" s="3">
        <f>0</f>
        <v>0</v>
      </c>
      <c r="DL52" s="3" t="str">
        <f t="shared" si="5"/>
        <v>N</v>
      </c>
      <c r="DM52" s="3" t="str">
        <f t="shared" si="6"/>
        <v>N</v>
      </c>
      <c r="DN52" t="str">
        <f>IF(AND($A52="J",COUNTIFS(activiteiten_perceel,percelen!$AZ52,activiteiten_maatregel_nr,percelen!DN$4,activiteiten_activiteit_voldoet_aan_voorwaarden,"J")&gt;0),DN$4,"")</f>
        <v/>
      </c>
      <c r="DO52" t="str">
        <f>IF(AND($A52="J",COUNTIFS(activiteiten_perceel,percelen!$AZ52,activiteiten_maatregel_nr,percelen!DO$4,activiteiten_activiteit_voldoet_aan_voorwaarden,"J")&gt;0),DO$4,"")</f>
        <v/>
      </c>
      <c r="DP52" t="str">
        <f>IF(AND($A52="J",COUNTIFS(activiteiten_perceel,percelen!$AZ52,activiteiten_maatregel_nr,percelen!DP$4,activiteiten_activiteit_voldoet_aan_voorwaarden,"J")&gt;0),DP$4,"")</f>
        <v/>
      </c>
      <c r="DQ52" t="str">
        <f>IF(AND($A52="J",COUNTIFS(activiteiten_perceel,percelen!$AZ52,activiteiten_maatregel_nr,percelen!DQ$4,activiteiten_activiteit_voldoet_aan_voorwaarden,"J")&gt;0),DQ$4,"")</f>
        <v/>
      </c>
      <c r="DR52" t="str">
        <f>IF(AND($A52="J",COUNTIFS(activiteiten_perceel,percelen!$AZ52,activiteiten_maatregel_nr,percelen!DR$4,activiteiten_activiteit_voldoet_aan_voorwaarden,"J")&gt;0),DR$4,"")</f>
        <v/>
      </c>
      <c r="DS52" t="str">
        <f>IF(AND($A52="J",COUNTIFS(activiteiten_perceel,percelen!$AZ52,activiteiten_maatregel_nr,percelen!DS$4,activiteiten_activiteit_voldoet_aan_voorwaarden,"J")&gt;0),DS$4,"")</f>
        <v/>
      </c>
      <c r="DT52" t="str">
        <f>IF(AND($A52="J",COUNTIFS(activiteiten_perceel,percelen!$AZ52,activiteiten_maatregel_nr,percelen!DT$4,activiteiten_activiteit_voldoet_aan_voorwaarden,"J")&gt;0),DT$4,"")</f>
        <v/>
      </c>
      <c r="DU52" t="str">
        <f>IF(AND($A52="J",COUNTIFS(activiteiten_perceel,percelen!$AZ52,activiteiten_maatregel_nr,percelen!DU$4,activiteiten_activiteit_voldoet_aan_voorwaarden,"J")&gt;0),DU$4,"")</f>
        <v/>
      </c>
      <c r="DV52" t="str">
        <f>IF(AND($A52="J",COUNTIFS(activiteiten_perceel,percelen!$AZ52,activiteiten_maatregel_nr,percelen!DV$4,activiteiten_activiteit_voldoet_aan_voorwaarden,"J")&gt;0),DV$4,"")</f>
        <v/>
      </c>
      <c r="DW52" t="str">
        <f>IF(AND($A52="J",COUNTIFS(activiteiten_perceel,percelen!$AZ52,activiteiten_maatregel_nr,percelen!DW$4,activiteiten_activiteit_voldoet_aan_voorwaarden,"J")&gt;0),DW$4,"")</f>
        <v/>
      </c>
      <c r="DX52" t="str">
        <f>IF(AND($A52="J",COUNTIFS(activiteiten_perceel,percelen!$AZ52,activiteiten_maatregel_nr,percelen!DX$4,activiteiten_activiteit_voldoet_aan_voorwaarden,"J")&gt;0),DX$4,"")</f>
        <v/>
      </c>
      <c r="DY52" t="str">
        <f>IF(AND($A52="J",COUNTIFS(activiteiten_perceel,percelen!$AZ52,activiteiten_maatregel_nr,percelen!DY$4,activiteiten_activiteit_voldoet_aan_voorwaarden,"J")&gt;0),DY$4,"")</f>
        <v/>
      </c>
      <c r="DZ52" t="str">
        <f>IF(AND($A52="J",COUNTIFS(activiteiten_perceel,percelen!$AZ52,activiteiten_maatregel_nr,percelen!DZ$4,activiteiten_activiteit_voldoet_aan_voorwaarden,"J")&gt;0),DZ$4,"")</f>
        <v/>
      </c>
      <c r="EA52" t="str">
        <f>IF(AND($A52="J",COUNTIFS(activiteiten_perceel,percelen!$AZ52,activiteiten_maatregel_nr,percelen!EA$4,activiteiten_activiteit_voldoet_aan_voorwaarden,"J")&gt;0),EA$4,"")</f>
        <v/>
      </c>
      <c r="EB52" t="str">
        <f>IF(AND($A52="J",COUNTIFS(activiteiten_perceel,percelen!$AZ52,activiteiten_maatregel_nr,percelen!EB$4,activiteiten_activiteit_voldoet_aan_voorwaarden,"J")&gt;0),EB$4,"")</f>
        <v/>
      </c>
      <c r="EC52" t="str">
        <f>IF(AND($A52="J",COUNTIFS(activiteiten_perceel,percelen!$AZ52,activiteiten_maatregel_nr,percelen!EC$4,activiteiten_activiteit_voldoet_aan_voorwaarden,"J")&gt;0),EC$4,"")</f>
        <v/>
      </c>
      <c r="ED52" t="str">
        <f>IF(AND($A52="J",COUNTIFS(activiteiten_perceel,percelen!$AZ52,activiteiten_maatregel_nr,percelen!ED$4,activiteiten_activiteit_voldoet_aan_voorwaarden,"J")&gt;0),ED$4,"")</f>
        <v/>
      </c>
      <c r="EE52" t="str">
        <f>IF(AND($A52="J",COUNTIFS(activiteiten_perceel,percelen!$AZ52,activiteiten_maatregel_nr,percelen!EE$4,activiteiten_activiteit_voldoet_aan_voorwaarden,"J")&gt;0),EE$4,"")</f>
        <v/>
      </c>
      <c r="EF52" t="str">
        <f>IF(AND($A52="J",COUNTIFS(activiteiten_perceel,percelen!$AZ52,activiteiten_maatregel_nr,percelen!EF$4,activiteiten_activiteit_voldoet_aan_voorwaarden,"J")&gt;0),EF$4,"")</f>
        <v/>
      </c>
      <c r="EG52" t="str">
        <f>IF(AND($A52="J",COUNTIFS(activiteiten_perceel,percelen!$AZ52,activiteiten_maatregel_nr,percelen!EG$4,activiteiten_activiteit_voldoet_aan_voorwaarden,"J")&gt;0),EG$4,"")</f>
        <v/>
      </c>
      <c r="EH52" t="str">
        <f>IF(AND($A52="J",COUNTIFS(activiteiten_perceel,percelen!$AZ52,activiteiten_maatregel_nr,percelen!EH$4,activiteiten_activiteit_voldoet_aan_voorwaarden,"J")&gt;0),EH$4,"")</f>
        <v/>
      </c>
      <c r="EI52" t="str">
        <f>IF(AND($A52="J",COUNTIFS(activiteiten_perceel,percelen!$AZ52,activiteiten_maatregel_nr,percelen!EI$4,activiteiten_activiteit_voldoet_aan_voorwaarden,"J")&gt;0),EI$4,"")</f>
        <v/>
      </c>
      <c r="EJ52">
        <f t="shared" si="101"/>
        <v>0</v>
      </c>
      <c r="EK52" t="str">
        <f t="shared" si="102"/>
        <v/>
      </c>
      <c r="EL52" t="str">
        <f t="shared" si="7"/>
        <v/>
      </c>
      <c r="EM52" t="str">
        <f t="shared" si="8"/>
        <v/>
      </c>
      <c r="EN52" t="str">
        <f t="shared" si="9"/>
        <v/>
      </c>
      <c r="EO52" t="str">
        <f t="shared" si="10"/>
        <v/>
      </c>
      <c r="EP52" t="str">
        <f t="shared" si="11"/>
        <v/>
      </c>
      <c r="EQ52" t="str">
        <f t="shared" si="12"/>
        <v/>
      </c>
      <c r="ER52" t="str">
        <f t="shared" si="13"/>
        <v/>
      </c>
      <c r="ES52" t="str">
        <f t="shared" si="14"/>
        <v/>
      </c>
      <c r="ET52" t="str">
        <f t="shared" si="15"/>
        <v/>
      </c>
      <c r="EU52" t="str">
        <f t="shared" si="16"/>
        <v/>
      </c>
      <c r="EV52" t="str">
        <f t="shared" si="17"/>
        <v/>
      </c>
      <c r="EW52" t="str">
        <f t="shared" si="103"/>
        <v>nvt</v>
      </c>
      <c r="EX52" t="str">
        <f t="shared" si="104"/>
        <v>nvt</v>
      </c>
      <c r="EY52" t="str">
        <f t="shared" si="105"/>
        <v>nvt</v>
      </c>
      <c r="EZ52" t="str">
        <f t="shared" si="106"/>
        <v>nvt</v>
      </c>
      <c r="FA52" t="str">
        <f t="shared" si="107"/>
        <v>nvt</v>
      </c>
      <c r="FB52" t="str">
        <f t="shared" si="108"/>
        <v>nvt</v>
      </c>
      <c r="FC52" t="str">
        <f t="shared" si="109"/>
        <v>nvt</v>
      </c>
      <c r="FD52" t="str">
        <f t="shared" si="110"/>
        <v>nvt</v>
      </c>
      <c r="FE52" t="str">
        <f>IF($EJ52=2,VLOOKUP(FD52,STAPELING!A:D,FE$1,0),"nvt")</f>
        <v>nvt</v>
      </c>
      <c r="FF52" t="str">
        <f t="shared" si="111"/>
        <v>nvt</v>
      </c>
      <c r="FG52" t="str">
        <f t="shared" si="112"/>
        <v>nvt</v>
      </c>
      <c r="FH52" t="str">
        <f t="shared" si="113"/>
        <v>nvt</v>
      </c>
      <c r="FI52" t="str">
        <f t="shared" si="114"/>
        <v>nvt</v>
      </c>
      <c r="FJ52" t="str">
        <f t="shared" si="115"/>
        <v>nvt</v>
      </c>
      <c r="FK52" t="str">
        <f t="shared" si="116"/>
        <v>nvt</v>
      </c>
      <c r="FL52" t="str">
        <f t="shared" si="117"/>
        <v>nvt</v>
      </c>
      <c r="FM52" t="str">
        <f t="shared" si="118"/>
        <v/>
      </c>
      <c r="FN52" t="str">
        <f>IF(ISERROR(VLOOKUP(FM52,STAPELING!I:AO,FN$1,0)),"N",VLOOKUP(FM52,STAPELING!I:AO,FN$1,0))</f>
        <v>J</v>
      </c>
      <c r="FO52" t="str">
        <f t="shared" si="119"/>
        <v>nvt</v>
      </c>
      <c r="FP52" t="str">
        <f t="shared" si="19"/>
        <v>nvt</v>
      </c>
      <c r="FQ52" t="str">
        <f t="shared" si="20"/>
        <v>nvt</v>
      </c>
      <c r="FR52" t="str">
        <f t="shared" si="21"/>
        <v>nvt</v>
      </c>
      <c r="FS52" t="str">
        <f t="shared" si="22"/>
        <v>nvt</v>
      </c>
      <c r="FT52" t="str">
        <f t="shared" si="23"/>
        <v>nvt</v>
      </c>
      <c r="FU52" t="str">
        <f t="shared" si="24"/>
        <v>nvt</v>
      </c>
      <c r="FV52" t="str">
        <f t="shared" si="25"/>
        <v>nvt</v>
      </c>
      <c r="FW52" t="str">
        <f t="shared" si="26"/>
        <v>nvt</v>
      </c>
      <c r="FX52" t="str">
        <f t="shared" si="27"/>
        <v>nvt</v>
      </c>
      <c r="FY52" t="str">
        <f t="shared" si="28"/>
        <v>nvt</v>
      </c>
      <c r="FZ52" t="str">
        <f t="shared" si="29"/>
        <v>nvt</v>
      </c>
      <c r="GA52" t="str">
        <f t="shared" si="30"/>
        <v>nvt</v>
      </c>
      <c r="GB52" t="str">
        <f>IF($EJ52&gt;2,IF(FO52="","zwart",VLOOKUP(FO52,STAPELING!J:AA,GB$1,0)),"nvt")</f>
        <v>nvt</v>
      </c>
      <c r="GC52" t="str">
        <f t="shared" si="120"/>
        <v>nvt</v>
      </c>
      <c r="GD52" t="str">
        <f t="shared" si="121"/>
        <v>nvt</v>
      </c>
      <c r="GE52" t="str">
        <f t="shared" si="122"/>
        <v>nvt</v>
      </c>
      <c r="GF52" t="str">
        <f t="shared" si="123"/>
        <v>nvt</v>
      </c>
      <c r="GG52" t="str">
        <f t="shared" si="124"/>
        <v>nvt</v>
      </c>
      <c r="GH52" t="str">
        <f t="shared" si="125"/>
        <v>nvt</v>
      </c>
      <c r="GI52" t="str">
        <f t="shared" si="126"/>
        <v>nvt</v>
      </c>
      <c r="GJ52" t="str">
        <f t="shared" si="127"/>
        <v>nvt</v>
      </c>
      <c r="GK52" t="str">
        <f t="shared" si="37"/>
        <v>nvt</v>
      </c>
      <c r="GL52" t="str">
        <f t="shared" si="38"/>
        <v>nvt</v>
      </c>
      <c r="GM52" t="str">
        <f t="shared" si="39"/>
        <v>nvt</v>
      </c>
      <c r="GN52" t="str">
        <f t="shared" si="40"/>
        <v>nvt</v>
      </c>
      <c r="GO52" t="str">
        <f t="shared" si="41"/>
        <v>nvt</v>
      </c>
      <c r="GP52" t="str">
        <f t="shared" si="42"/>
        <v>nvt</v>
      </c>
      <c r="GQ52" t="str">
        <f t="shared" si="43"/>
        <v>nvt</v>
      </c>
      <c r="GR52" t="str">
        <f t="shared" si="44"/>
        <v>nvt</v>
      </c>
      <c r="GS52" t="str">
        <f t="shared" si="45"/>
        <v>nvt</v>
      </c>
      <c r="GT52" t="str">
        <f t="shared" si="46"/>
        <v>nvt</v>
      </c>
      <c r="GU52" t="str">
        <f t="shared" si="47"/>
        <v>nvt</v>
      </c>
      <c r="GV52" t="str">
        <f t="shared" si="48"/>
        <v>nvt</v>
      </c>
      <c r="GW52" t="str">
        <f>IF($EJ52&gt;2,IF(GJ52="","zwart",VLOOKUP(GJ52,STAPELING!AB:AJ,GW$1,0)),"nvt")</f>
        <v>nvt</v>
      </c>
      <c r="GX52" t="str">
        <f t="shared" si="128"/>
        <v>nvt</v>
      </c>
      <c r="GY52" t="str">
        <f t="shared" si="129"/>
        <v>nvt</v>
      </c>
      <c r="GZ52" t="str">
        <f t="shared" si="130"/>
        <v>nvt</v>
      </c>
      <c r="HA52" t="str">
        <f t="shared" si="131"/>
        <v>nvt</v>
      </c>
      <c r="HB52" t="str">
        <f t="shared" si="132"/>
        <v>nvt</v>
      </c>
      <c r="HC52" t="str">
        <f t="shared" si="133"/>
        <v>nvt</v>
      </c>
      <c r="HD52" t="str">
        <f t="shared" si="134"/>
        <v>nvt</v>
      </c>
      <c r="HE52" t="str">
        <f t="shared" si="135"/>
        <v>nvt</v>
      </c>
      <c r="HF52" t="str">
        <f t="shared" si="136"/>
        <v>nvt</v>
      </c>
      <c r="HG52" t="str">
        <f t="shared" si="137"/>
        <v>nvt</v>
      </c>
      <c r="HH52" t="str">
        <f t="shared" si="138"/>
        <v>nvt</v>
      </c>
      <c r="HI52" t="str">
        <f t="shared" si="139"/>
        <v>nvt</v>
      </c>
      <c r="HJ52" t="str">
        <f t="shared" si="140"/>
        <v>nvt</v>
      </c>
      <c r="HK52" t="str">
        <f t="shared" si="141"/>
        <v>nvt</v>
      </c>
      <c r="HL52" t="str">
        <f t="shared" si="142"/>
        <v>nvt</v>
      </c>
      <c r="HM52" t="str">
        <f t="shared" si="60"/>
        <v>nvt</v>
      </c>
      <c r="HN52" t="str">
        <f t="shared" si="61"/>
        <v>nvt</v>
      </c>
      <c r="HO52" t="str">
        <f t="shared" si="62"/>
        <v>nvt</v>
      </c>
      <c r="HP52" t="str">
        <f t="shared" si="63"/>
        <v>nvt</v>
      </c>
      <c r="HQ52" t="str">
        <f t="shared" si="64"/>
        <v>nvt</v>
      </c>
      <c r="HR52" t="str">
        <f t="shared" si="65"/>
        <v>nvt</v>
      </c>
      <c r="HS52" t="str">
        <f t="shared" si="66"/>
        <v>nvt</v>
      </c>
      <c r="HT52" t="str">
        <f t="shared" si="67"/>
        <v>nvt</v>
      </c>
      <c r="HU52" t="str">
        <f t="shared" si="68"/>
        <v>nvt</v>
      </c>
      <c r="HV52" t="str">
        <f t="shared" si="69"/>
        <v>nvt</v>
      </c>
      <c r="HW52" t="str">
        <f t="shared" si="70"/>
        <v>nvt</v>
      </c>
      <c r="HX52" t="str">
        <f t="shared" si="71"/>
        <v>nvt</v>
      </c>
      <c r="HY52" t="str">
        <f>IF($EJ52&gt;2,IF(HL52="","zwart",VLOOKUP(HL52,STAPELING!AK:AN,HY$1,0)),"nvt")</f>
        <v>nvt</v>
      </c>
      <c r="HZ52" t="str">
        <f t="shared" si="143"/>
        <v>nvt</v>
      </c>
      <c r="IA52" t="str">
        <f t="shared" si="144"/>
        <v>nvt</v>
      </c>
      <c r="IB52" t="str">
        <f t="shared" si="145"/>
        <v>nvt</v>
      </c>
      <c r="IC52" t="str">
        <f t="shared" si="146"/>
        <v>nvt</v>
      </c>
      <c r="ID52" t="str">
        <f t="shared" si="147"/>
        <v>nvt</v>
      </c>
      <c r="IE52" t="str">
        <f t="shared" si="148"/>
        <v>nvt</v>
      </c>
      <c r="IF52" t="str">
        <f t="shared" si="149"/>
        <v>nvt</v>
      </c>
      <c r="IG52">
        <f t="shared" si="150"/>
        <v>0</v>
      </c>
      <c r="IH52">
        <f t="shared" si="151"/>
        <v>0</v>
      </c>
      <c r="II52">
        <f t="shared" si="152"/>
        <v>0</v>
      </c>
      <c r="IJ52">
        <f t="shared" si="153"/>
        <v>0</v>
      </c>
      <c r="IK52">
        <f t="shared" si="154"/>
        <v>0</v>
      </c>
      <c r="IL52">
        <f t="shared" si="155"/>
        <v>0</v>
      </c>
      <c r="IM52">
        <f t="shared" si="156"/>
        <v>0</v>
      </c>
      <c r="IN52">
        <f t="shared" si="157"/>
        <v>0</v>
      </c>
      <c r="IO52">
        <f t="shared" si="158"/>
        <v>0</v>
      </c>
      <c r="IP52">
        <f t="shared" si="159"/>
        <v>0</v>
      </c>
      <c r="IQ52">
        <f t="shared" si="160"/>
        <v>0</v>
      </c>
      <c r="IR52">
        <f t="shared" si="161"/>
        <v>0</v>
      </c>
      <c r="IS52">
        <f t="shared" si="162"/>
        <v>0</v>
      </c>
      <c r="IT52">
        <f t="shared" si="163"/>
        <v>0</v>
      </c>
      <c r="IU52" t="str">
        <f t="shared" si="164"/>
        <v>N</v>
      </c>
      <c r="IV52" t="str">
        <f t="shared" si="84"/>
        <v>N</v>
      </c>
      <c r="IW52" t="str">
        <f t="shared" si="165"/>
        <v>N</v>
      </c>
    </row>
    <row r="53" spans="1:257" x14ac:dyDescent="0.25">
      <c r="A53" t="str">
        <f>IF(ISERROR(VLOOKUP(E53,E$4:E52,1,0)),"J","N")</f>
        <v>N</v>
      </c>
      <c r="B53" s="8"/>
      <c r="C53" s="8"/>
      <c r="D53" s="25"/>
      <c r="E53" s="25" t="str">
        <f>IF(Invoer!B82="","",Invoer!B82)</f>
        <v/>
      </c>
      <c r="F53" s="25"/>
      <c r="G53" s="25"/>
      <c r="H53" s="25" t="str">
        <f>IF(AND($E53&lt;&gt;"",$A53="J"),Invoer!D82,"")</f>
        <v/>
      </c>
      <c r="I53" s="25"/>
      <c r="J53" s="26"/>
      <c r="K53" s="26" t="str">
        <f>IF(AND($E53&lt;&gt;"",$A53="J"),Invoer!L82,"")</f>
        <v/>
      </c>
      <c r="L53" s="26"/>
      <c r="M53" s="25"/>
      <c r="N53" s="152"/>
      <c r="O53" s="153"/>
      <c r="P53" s="25"/>
      <c r="Q53" s="25"/>
      <c r="R53" s="153"/>
      <c r="S53" s="154"/>
      <c r="T53" s="152"/>
      <c r="U53" s="153"/>
      <c r="V53" s="153"/>
      <c r="W53" s="59" t="str">
        <f>IF(AND($E53&lt;&gt;"",$A53="J",Invoer!R82&lt;&gt;""),VLOOKUP(Invoer!R82,NORM!$F$26:$H$29,3,0),"")</f>
        <v/>
      </c>
      <c r="X53" s="59"/>
      <c r="Y53" s="25" t="str">
        <f t="shared" si="85"/>
        <v/>
      </c>
      <c r="Z53" s="25"/>
      <c r="AA53" s="26" t="str">
        <f t="shared" si="86"/>
        <v/>
      </c>
      <c r="AB53" s="26"/>
      <c r="AC53" s="153"/>
      <c r="AD53" s="153"/>
      <c r="AE53" s="153"/>
      <c r="AF53" s="153"/>
      <c r="AG53" s="153"/>
      <c r="AH53" s="25"/>
      <c r="AI53" s="153"/>
      <c r="AJ53" s="153"/>
      <c r="AK53" s="153"/>
      <c r="AL53" s="153"/>
      <c r="AM53" s="25" t="str">
        <f>IF(AND($E53&lt;&gt;"",$A53="J"),IF(Invoer!X82="Ja","J",IF(Invoer!X82="Nee","N","")),"")</f>
        <v/>
      </c>
      <c r="AN53" s="153"/>
      <c r="AO53" s="153"/>
      <c r="AP53" s="153" t="s">
        <v>311</v>
      </c>
      <c r="AQ53" s="153" t="s">
        <v>311</v>
      </c>
      <c r="AR53" s="153" t="s">
        <v>312</v>
      </c>
      <c r="AS53" s="153" t="s">
        <v>312</v>
      </c>
      <c r="AT53" s="1" t="str">
        <f>IF(AND($E53&lt;&gt;"",$A53="J",Invoer!O82&lt;&gt;""),VLOOKUP(Invoer!O82,NORM!$F$31:$H$38,3,0),"")</f>
        <v/>
      </c>
      <c r="AU53" s="1"/>
      <c r="AV53" s="1" t="str">
        <f>IF(AND($E53&lt;&gt;"",$A53="J"),Invoer!AH82,"")</f>
        <v/>
      </c>
      <c r="AW53" s="1"/>
      <c r="AX53" s="1" t="str">
        <f t="shared" si="87"/>
        <v/>
      </c>
      <c r="AY53" s="1"/>
      <c r="AZ53" s="3" t="str">
        <f t="shared" si="88"/>
        <v/>
      </c>
      <c r="BA53" s="3" t="str">
        <f t="shared" si="89"/>
        <v/>
      </c>
      <c r="BB53" s="3" t="str">
        <f t="shared" si="90"/>
        <v>N</v>
      </c>
      <c r="BC53" s="3" t="str">
        <f t="shared" si="91"/>
        <v>N</v>
      </c>
      <c r="BD53" s="3" t="str">
        <f t="shared" si="92"/>
        <v/>
      </c>
      <c r="BE53" s="3">
        <f t="shared" si="166"/>
        <v>0</v>
      </c>
      <c r="BF53" s="3" t="str">
        <f t="shared" si="93"/>
        <v/>
      </c>
      <c r="BG53" s="3" t="str">
        <f t="shared" si="94"/>
        <v/>
      </c>
      <c r="BH53" s="3" t="str">
        <f t="shared" si="95"/>
        <v>N</v>
      </c>
      <c r="BI53" s="24" t="str">
        <f t="shared" si="96"/>
        <v/>
      </c>
      <c r="BJ53" s="24" t="str">
        <f>IF(ISERROR(VLOOKUP($BD53,LOV_GWSGRP!A:A,1,0)),"N","J")</f>
        <v>N</v>
      </c>
      <c r="BK53" s="24" t="str">
        <f>IF(ISERROR(VLOOKUP($BD53,LOV_GWSGRP!D:D,1,0)),"N","J")</f>
        <v>N</v>
      </c>
      <c r="BL53" s="24" t="str">
        <f>IF(ISERROR(VLOOKUP($BD53,LOV_GWSGRP!G:G,1,0)),"N","J")</f>
        <v>N</v>
      </c>
      <c r="BM53" s="24" t="str">
        <f>IF(ISERROR(VLOOKUP($BD53,LOV_GWSGRP!M:M,1,0)),"N","J")</f>
        <v>N</v>
      </c>
      <c r="BN53" s="24" t="str">
        <f>IF(ISERROR(VLOOKUP($BD53,LOV_GWSGRP!P:P,1,0)),"N","J")</f>
        <v>N</v>
      </c>
      <c r="BO53" s="24" t="str">
        <f>IF(ISERROR(VLOOKUP($BD53,LOV_GWSGRP!S:S,1,0)),"N","J")</f>
        <v>N</v>
      </c>
      <c r="BP53" s="24" t="str">
        <f>IF(ISERROR(VLOOKUP($BD53,LOV_GWSGRP!V:V,1,0)),"N","J")</f>
        <v>N</v>
      </c>
      <c r="BQ53" s="24" t="str">
        <f>IF(ISERROR(VLOOKUP($BD53,LOV_GWSGRP!Y:Y,1,0)),"N","J")</f>
        <v>N</v>
      </c>
      <c r="BR53" s="24" t="str">
        <f>IF(ISERROR(VLOOKUP($BD53,LOV_GWSGRP!AB:AB,1,0)),"N","J")</f>
        <v>N</v>
      </c>
      <c r="BS53" s="24" t="str">
        <f>IF(ISERROR(VLOOKUP($BD53,LOV_GWSGRP!AE:AE,1,0)),"N","J")</f>
        <v>N</v>
      </c>
      <c r="BT53" s="24" t="str">
        <f>IF(ISERROR(VLOOKUP($BD53,LOV_GWSGRP!AH:AH,1,0)),"N","J")</f>
        <v>N</v>
      </c>
      <c r="BU53" s="24" t="str">
        <f>IF(ISERROR(VLOOKUP($BD53,LOV_GWSGRP!CJ:CJ,1,0)),"N","J")</f>
        <v>N</v>
      </c>
      <c r="BV53" s="24" t="str">
        <f>IF(ISERROR(VLOOKUP($BD53,LOV_GWSGRP!AN:AN,1,0)),"N","J")</f>
        <v>N</v>
      </c>
      <c r="BW53" s="24" t="str">
        <f>IF(ISERROR(VLOOKUP($BD53,LOV_GWSGRP!AQ:AQ,1,0)),"N","J")</f>
        <v>N</v>
      </c>
      <c r="BX53" s="24" t="str">
        <f>IF(ISERROR(VLOOKUP($BD53,LOV_GWSGRP!AT:AT,1,0)),"N","J")</f>
        <v>N</v>
      </c>
      <c r="BY53" s="24" t="str">
        <f>IF(ISERROR(VLOOKUP($BD53,LOV_GWSGRP!AW:AW,1,0)),"N","J")</f>
        <v>N</v>
      </c>
      <c r="BZ53" s="24" t="str">
        <f>IF(ISERROR(VLOOKUP($BD53,LOV_GWSGRP!AZ:AZ,1,0)),"N","J")</f>
        <v>N</v>
      </c>
      <c r="CA53" s="24" t="str">
        <f>IF(ISERROR(VLOOKUP($BD53,LOV_GWSGRP!BC:BC,1,0)),"N","J")</f>
        <v>N</v>
      </c>
      <c r="CB53" s="24" t="str">
        <f>IF(ISERROR(VLOOKUP($BD53,LOV_GWSGRP!BF:BF,1,0)),"N","J")</f>
        <v>N</v>
      </c>
      <c r="CC53" s="24" t="str">
        <f>IF(ISERROR(VLOOKUP($BD53,LOV_GWSGRP!BI:BI,1,0)),"N","J")</f>
        <v>N</v>
      </c>
      <c r="CD53" s="24" t="str">
        <f>IF(ISERROR(VLOOKUP($BD53,LOV_GWSGRP!J:J,1,0)),"N","J")</f>
        <v>N</v>
      </c>
      <c r="CE53" s="24" t="str">
        <f>IF(ISERROR(VLOOKUP($BD53,LOV_GWSGRP!BL:BL,1,0)),"N","J")</f>
        <v>N</v>
      </c>
      <c r="CF53" s="24"/>
      <c r="CG53" s="24" t="str">
        <f>IF(ISERROR(VLOOKUP($BD53,LOV_GWSGRP!BO:BO,1,0)),"N","J")</f>
        <v>N</v>
      </c>
      <c r="CH53" s="24" t="str">
        <f t="shared" si="97"/>
        <v>N</v>
      </c>
      <c r="CI53" s="24" t="str">
        <f>IF(ISERROR(VLOOKUP($BD53,GEWASCODE_GLMC8!F:F,1,0)),"N","J")</f>
        <v>N</v>
      </c>
      <c r="CJ53" s="24" t="str">
        <f>IF(COUNTIF($CI53:CI53,"J")&gt;0,"N",IF(ISERROR(VLOOKUP($BD53,GEWASCODE_GLMC8!G:G,1,0)),"N","J"))</f>
        <v>N</v>
      </c>
      <c r="CK53" s="24" t="str">
        <f>IF(COUNTIF($CI53:CJ53,"J")&gt;0,"N",IF(ISERROR(VLOOKUP($BD53,GEWASCODE_GLMC8!H:H,1,0)),"N","J"))</f>
        <v>N</v>
      </c>
      <c r="CL53" s="24" t="str">
        <f>IF(COUNTIF($CI53:CK53,"J")&gt;0,"N",IF(ISERROR(VLOOKUP($BD53,GEWASCODE_GLMC8!I:I,1,0)),"N","J"))</f>
        <v>N</v>
      </c>
      <c r="CM53" s="24" t="str">
        <f>IF(COUNTIF($CI53:CL53,"J")&gt;0,"N",IF(ISERROR(VLOOKUP($BD53,GEWASCODE_GLMC8!J:J,1,0)),"N","J"))</f>
        <v>N</v>
      </c>
      <c r="CN53" s="24" t="str">
        <f>IF(COUNTIF($CI53:CM53,"J")&gt;0,"N",IF(ISERROR(VLOOKUP($BD53,GEWASCODE_GLMC8!K:K,1,0)),"N","J"))</f>
        <v>N</v>
      </c>
      <c r="CO53" s="24" t="str">
        <f>IF(COUNTIF($CI53:CN53,"J")&gt;0,"N",IF(ISERROR(VLOOKUP($BD53,GEWASCODE_GLMC8!L:L,1,0)),"N","J"))</f>
        <v>N</v>
      </c>
      <c r="CP53" s="24" t="str">
        <f>IF(COUNTIF($CI53:CO53,"J")&gt;0,"N",IF(ISERROR(VLOOKUP($BD53,GEWASCODE_GLMC8!M:M,1,0)),"N","J"))</f>
        <v>N</v>
      </c>
      <c r="CQ53" s="24" t="str">
        <f>IF(COUNTIF($CI53:CP53,"J")&gt;0,"N",IF(ISERROR(VLOOKUP($BD53,GEWASCODE_GLMC8!N:N,1,0)),"N","J"))</f>
        <v>N</v>
      </c>
      <c r="CR53" s="24" t="str">
        <f>IF(COUNTIF($CI53:CQ53,"J")&gt;0,"N",IF(ISERROR(VLOOKUP($BD53,GEWASCODE_GLMC8!O:O,1,0)),"N","J"))</f>
        <v>N</v>
      </c>
      <c r="CS53" s="24" t="str">
        <f>IF(COUNTIF($CI53:CR53,"J")&gt;0,"N",IF(ISERROR(VLOOKUP($BD53,GEWASCODE_GLMC8!P:P,1,0)),"N","J"))</f>
        <v>N</v>
      </c>
      <c r="CT53" s="24" t="str">
        <f>IF(COUNTIF($CI53:CS53,"J")&gt;0,"N",IF(ISERROR(VLOOKUP($BD53,GEWASCODE_GLMC8!Q:Q,1,0)),"N","J"))</f>
        <v>N</v>
      </c>
      <c r="CU53" s="24" t="str">
        <f>IF(COUNTIF($CI53:CT53,"J")&gt;0,"N",IF(ISERROR(VLOOKUP($BD53,GEWASCODE_GLMC8!R:R,1,0)),"N","J"))</f>
        <v>N</v>
      </c>
      <c r="CV53" s="24" t="str">
        <f>IF(COUNTIF($CI53:CU53,"J")&gt;0,"N",IF(ISERROR(VLOOKUP($BD53,GEWASCODE_GLMC8!S:S,1,0)),"N","J"))</f>
        <v>N</v>
      </c>
      <c r="CW53" s="24" t="str">
        <f>IF(COUNTIF($CI53:CV53,"J")&gt;0,"N",IF(ISERROR(VLOOKUP($BD53,GEWASCODE_GLMC8!T:T,1,0)),"N","J"))</f>
        <v>N</v>
      </c>
      <c r="CX53" s="24" t="str">
        <f>IF(COUNTIF($CI53:CW53,"J")&gt;0,"N",IF(ISERROR(VLOOKUP($BD53,GEWASCODE_GLMC8!U:U,1,0)),"N","J"))</f>
        <v>N</v>
      </c>
      <c r="CY53" s="24" t="str">
        <f>IF(COUNTIF($CI53:CX53,"J")&gt;0,"N",IF(ISERROR(VLOOKUP($BD53,GEWASCODE_GLMC8!V:V,1,0)),"N","J"))</f>
        <v>N</v>
      </c>
      <c r="CZ53" s="24" t="str">
        <f>IF(COUNTIF($CI53:CY53,"J")&gt;0,"N",IF(ISERROR(VLOOKUP($BD53,GEWASCODE_GLMC8!W:W,1,0)),"N","J"))</f>
        <v>N</v>
      </c>
      <c r="DA53" s="24" t="str">
        <f>IF(COUNTIF($CI53:CZ53,"J")&gt;0,"N",IF(ISERROR(VLOOKUP($BD53,GEWASCODE_GLMC8!X:X,1,0)),"N","J"))</f>
        <v>N</v>
      </c>
      <c r="DB53" s="24" t="str">
        <f>IF(COUNTIF($CI53:DA53,"J")&gt;0,"N",IF(ISERROR(VLOOKUP($BD53,GEWASCODE_GLMC8!Y:Y,1,0)),"N","J"))</f>
        <v>N</v>
      </c>
      <c r="DC53" s="24" t="str">
        <f>IF(COUNTIF($CI53:DB53,"J")&gt;0,"N",IF(ISERROR(VLOOKUP($BD53,GEWASCODE_GLMC8!Z:Z,1,0)),"N","J"))</f>
        <v>N</v>
      </c>
      <c r="DD53" s="24" t="str">
        <f t="shared" si="98"/>
        <v>N</v>
      </c>
      <c r="DE53" s="3" t="str">
        <f t="shared" si="1"/>
        <v>N</v>
      </c>
      <c r="DF53" s="3" t="str">
        <f t="shared" si="2"/>
        <v>N</v>
      </c>
      <c r="DG53" s="3" t="str">
        <f t="shared" si="99"/>
        <v>N</v>
      </c>
      <c r="DH53" s="3" t="str">
        <f t="shared" si="100"/>
        <v>N</v>
      </c>
      <c r="DI53" s="3" t="str">
        <f t="shared" si="3"/>
        <v>N</v>
      </c>
      <c r="DJ53" s="3" t="str">
        <f t="shared" si="4"/>
        <v>N</v>
      </c>
      <c r="DK53" s="3">
        <f>0</f>
        <v>0</v>
      </c>
      <c r="DL53" s="3" t="str">
        <f t="shared" si="5"/>
        <v>N</v>
      </c>
      <c r="DM53" s="3" t="str">
        <f t="shared" si="6"/>
        <v>N</v>
      </c>
      <c r="DN53" t="str">
        <f>IF(AND($A53="J",COUNTIFS(activiteiten_perceel,percelen!$AZ53,activiteiten_maatregel_nr,percelen!DN$4,activiteiten_activiteit_voldoet_aan_voorwaarden,"J")&gt;0),DN$4,"")</f>
        <v/>
      </c>
      <c r="DO53" t="str">
        <f>IF(AND($A53="J",COUNTIFS(activiteiten_perceel,percelen!$AZ53,activiteiten_maatregel_nr,percelen!DO$4,activiteiten_activiteit_voldoet_aan_voorwaarden,"J")&gt;0),DO$4,"")</f>
        <v/>
      </c>
      <c r="DP53" t="str">
        <f>IF(AND($A53="J",COUNTIFS(activiteiten_perceel,percelen!$AZ53,activiteiten_maatregel_nr,percelen!DP$4,activiteiten_activiteit_voldoet_aan_voorwaarden,"J")&gt;0),DP$4,"")</f>
        <v/>
      </c>
      <c r="DQ53" t="str">
        <f>IF(AND($A53="J",COUNTIFS(activiteiten_perceel,percelen!$AZ53,activiteiten_maatregel_nr,percelen!DQ$4,activiteiten_activiteit_voldoet_aan_voorwaarden,"J")&gt;0),DQ$4,"")</f>
        <v/>
      </c>
      <c r="DR53" t="str">
        <f>IF(AND($A53="J",COUNTIFS(activiteiten_perceel,percelen!$AZ53,activiteiten_maatregel_nr,percelen!DR$4,activiteiten_activiteit_voldoet_aan_voorwaarden,"J")&gt;0),DR$4,"")</f>
        <v/>
      </c>
      <c r="DS53" t="str">
        <f>IF(AND($A53="J",COUNTIFS(activiteiten_perceel,percelen!$AZ53,activiteiten_maatregel_nr,percelen!DS$4,activiteiten_activiteit_voldoet_aan_voorwaarden,"J")&gt;0),DS$4,"")</f>
        <v/>
      </c>
      <c r="DT53" t="str">
        <f>IF(AND($A53="J",COUNTIFS(activiteiten_perceel,percelen!$AZ53,activiteiten_maatregel_nr,percelen!DT$4,activiteiten_activiteit_voldoet_aan_voorwaarden,"J")&gt;0),DT$4,"")</f>
        <v/>
      </c>
      <c r="DU53" t="str">
        <f>IF(AND($A53="J",COUNTIFS(activiteiten_perceel,percelen!$AZ53,activiteiten_maatregel_nr,percelen!DU$4,activiteiten_activiteit_voldoet_aan_voorwaarden,"J")&gt;0),DU$4,"")</f>
        <v/>
      </c>
      <c r="DV53" t="str">
        <f>IF(AND($A53="J",COUNTIFS(activiteiten_perceel,percelen!$AZ53,activiteiten_maatregel_nr,percelen!DV$4,activiteiten_activiteit_voldoet_aan_voorwaarden,"J")&gt;0),DV$4,"")</f>
        <v/>
      </c>
      <c r="DW53" t="str">
        <f>IF(AND($A53="J",COUNTIFS(activiteiten_perceel,percelen!$AZ53,activiteiten_maatregel_nr,percelen!DW$4,activiteiten_activiteit_voldoet_aan_voorwaarden,"J")&gt;0),DW$4,"")</f>
        <v/>
      </c>
      <c r="DX53" t="str">
        <f>IF(AND($A53="J",COUNTIFS(activiteiten_perceel,percelen!$AZ53,activiteiten_maatregel_nr,percelen!DX$4,activiteiten_activiteit_voldoet_aan_voorwaarden,"J")&gt;0),DX$4,"")</f>
        <v/>
      </c>
      <c r="DY53" t="str">
        <f>IF(AND($A53="J",COUNTIFS(activiteiten_perceel,percelen!$AZ53,activiteiten_maatregel_nr,percelen!DY$4,activiteiten_activiteit_voldoet_aan_voorwaarden,"J")&gt;0),DY$4,"")</f>
        <v/>
      </c>
      <c r="DZ53" t="str">
        <f>IF(AND($A53="J",COUNTIFS(activiteiten_perceel,percelen!$AZ53,activiteiten_maatregel_nr,percelen!DZ$4,activiteiten_activiteit_voldoet_aan_voorwaarden,"J")&gt;0),DZ$4,"")</f>
        <v/>
      </c>
      <c r="EA53" t="str">
        <f>IF(AND($A53="J",COUNTIFS(activiteiten_perceel,percelen!$AZ53,activiteiten_maatregel_nr,percelen!EA$4,activiteiten_activiteit_voldoet_aan_voorwaarden,"J")&gt;0),EA$4,"")</f>
        <v/>
      </c>
      <c r="EB53" t="str">
        <f>IF(AND($A53="J",COUNTIFS(activiteiten_perceel,percelen!$AZ53,activiteiten_maatregel_nr,percelen!EB$4,activiteiten_activiteit_voldoet_aan_voorwaarden,"J")&gt;0),EB$4,"")</f>
        <v/>
      </c>
      <c r="EC53" t="str">
        <f>IF(AND($A53="J",COUNTIFS(activiteiten_perceel,percelen!$AZ53,activiteiten_maatregel_nr,percelen!EC$4,activiteiten_activiteit_voldoet_aan_voorwaarden,"J")&gt;0),EC$4,"")</f>
        <v/>
      </c>
      <c r="ED53" t="str">
        <f>IF(AND($A53="J",COUNTIFS(activiteiten_perceel,percelen!$AZ53,activiteiten_maatregel_nr,percelen!ED$4,activiteiten_activiteit_voldoet_aan_voorwaarden,"J")&gt;0),ED$4,"")</f>
        <v/>
      </c>
      <c r="EE53" t="str">
        <f>IF(AND($A53="J",COUNTIFS(activiteiten_perceel,percelen!$AZ53,activiteiten_maatregel_nr,percelen!EE$4,activiteiten_activiteit_voldoet_aan_voorwaarden,"J")&gt;0),EE$4,"")</f>
        <v/>
      </c>
      <c r="EF53" t="str">
        <f>IF(AND($A53="J",COUNTIFS(activiteiten_perceel,percelen!$AZ53,activiteiten_maatregel_nr,percelen!EF$4,activiteiten_activiteit_voldoet_aan_voorwaarden,"J")&gt;0),EF$4,"")</f>
        <v/>
      </c>
      <c r="EG53" t="str">
        <f>IF(AND($A53="J",COUNTIFS(activiteiten_perceel,percelen!$AZ53,activiteiten_maatregel_nr,percelen!EG$4,activiteiten_activiteit_voldoet_aan_voorwaarden,"J")&gt;0),EG$4,"")</f>
        <v/>
      </c>
      <c r="EH53" t="str">
        <f>IF(AND($A53="J",COUNTIFS(activiteiten_perceel,percelen!$AZ53,activiteiten_maatregel_nr,percelen!EH$4,activiteiten_activiteit_voldoet_aan_voorwaarden,"J")&gt;0),EH$4,"")</f>
        <v/>
      </c>
      <c r="EI53" t="str">
        <f>IF(AND($A53="J",COUNTIFS(activiteiten_perceel,percelen!$AZ53,activiteiten_maatregel_nr,percelen!EI$4,activiteiten_activiteit_voldoet_aan_voorwaarden,"J")&gt;0),EI$4,"")</f>
        <v/>
      </c>
      <c r="EJ53">
        <f t="shared" si="101"/>
        <v>0</v>
      </c>
      <c r="EK53" t="str">
        <f t="shared" si="102"/>
        <v/>
      </c>
      <c r="EL53" t="str">
        <f t="shared" si="7"/>
        <v/>
      </c>
      <c r="EM53" t="str">
        <f t="shared" si="8"/>
        <v/>
      </c>
      <c r="EN53" t="str">
        <f t="shared" si="9"/>
        <v/>
      </c>
      <c r="EO53" t="str">
        <f t="shared" si="10"/>
        <v/>
      </c>
      <c r="EP53" t="str">
        <f t="shared" si="11"/>
        <v/>
      </c>
      <c r="EQ53" t="str">
        <f t="shared" si="12"/>
        <v/>
      </c>
      <c r="ER53" t="str">
        <f t="shared" si="13"/>
        <v/>
      </c>
      <c r="ES53" t="str">
        <f t="shared" si="14"/>
        <v/>
      </c>
      <c r="ET53" t="str">
        <f t="shared" si="15"/>
        <v/>
      </c>
      <c r="EU53" t="str">
        <f t="shared" si="16"/>
        <v/>
      </c>
      <c r="EV53" t="str">
        <f t="shared" si="17"/>
        <v/>
      </c>
      <c r="EW53" t="str">
        <f t="shared" si="103"/>
        <v>nvt</v>
      </c>
      <c r="EX53" t="str">
        <f t="shared" si="104"/>
        <v>nvt</v>
      </c>
      <c r="EY53" t="str">
        <f t="shared" si="105"/>
        <v>nvt</v>
      </c>
      <c r="EZ53" t="str">
        <f t="shared" si="106"/>
        <v>nvt</v>
      </c>
      <c r="FA53" t="str">
        <f t="shared" si="107"/>
        <v>nvt</v>
      </c>
      <c r="FB53" t="str">
        <f t="shared" si="108"/>
        <v>nvt</v>
      </c>
      <c r="FC53" t="str">
        <f t="shared" si="109"/>
        <v>nvt</v>
      </c>
      <c r="FD53" t="str">
        <f t="shared" si="110"/>
        <v>nvt</v>
      </c>
      <c r="FE53" t="str">
        <f>IF($EJ53=2,VLOOKUP(FD53,STAPELING!A:D,FE$1,0),"nvt")</f>
        <v>nvt</v>
      </c>
      <c r="FF53" t="str">
        <f t="shared" si="111"/>
        <v>nvt</v>
      </c>
      <c r="FG53" t="str">
        <f t="shared" si="112"/>
        <v>nvt</v>
      </c>
      <c r="FH53" t="str">
        <f t="shared" si="113"/>
        <v>nvt</v>
      </c>
      <c r="FI53" t="str">
        <f t="shared" si="114"/>
        <v>nvt</v>
      </c>
      <c r="FJ53" t="str">
        <f t="shared" si="115"/>
        <v>nvt</v>
      </c>
      <c r="FK53" t="str">
        <f t="shared" si="116"/>
        <v>nvt</v>
      </c>
      <c r="FL53" t="str">
        <f t="shared" si="117"/>
        <v>nvt</v>
      </c>
      <c r="FM53" t="str">
        <f t="shared" si="118"/>
        <v/>
      </c>
      <c r="FN53" t="str">
        <f>IF(ISERROR(VLOOKUP(FM53,STAPELING!I:AO,FN$1,0)),"N",VLOOKUP(FM53,STAPELING!I:AO,FN$1,0))</f>
        <v>J</v>
      </c>
      <c r="FO53" t="str">
        <f t="shared" si="119"/>
        <v>nvt</v>
      </c>
      <c r="FP53" t="str">
        <f t="shared" si="19"/>
        <v>nvt</v>
      </c>
      <c r="FQ53" t="str">
        <f t="shared" si="20"/>
        <v>nvt</v>
      </c>
      <c r="FR53" t="str">
        <f t="shared" si="21"/>
        <v>nvt</v>
      </c>
      <c r="FS53" t="str">
        <f t="shared" si="22"/>
        <v>nvt</v>
      </c>
      <c r="FT53" t="str">
        <f t="shared" si="23"/>
        <v>nvt</v>
      </c>
      <c r="FU53" t="str">
        <f t="shared" si="24"/>
        <v>nvt</v>
      </c>
      <c r="FV53" t="str">
        <f t="shared" si="25"/>
        <v>nvt</v>
      </c>
      <c r="FW53" t="str">
        <f t="shared" si="26"/>
        <v>nvt</v>
      </c>
      <c r="FX53" t="str">
        <f t="shared" si="27"/>
        <v>nvt</v>
      </c>
      <c r="FY53" t="str">
        <f t="shared" si="28"/>
        <v>nvt</v>
      </c>
      <c r="FZ53" t="str">
        <f t="shared" si="29"/>
        <v>nvt</v>
      </c>
      <c r="GA53" t="str">
        <f t="shared" si="30"/>
        <v>nvt</v>
      </c>
      <c r="GB53" t="str">
        <f>IF($EJ53&gt;2,IF(FO53="","zwart",VLOOKUP(FO53,STAPELING!J:AA,GB$1,0)),"nvt")</f>
        <v>nvt</v>
      </c>
      <c r="GC53" t="str">
        <f t="shared" si="120"/>
        <v>nvt</v>
      </c>
      <c r="GD53" t="str">
        <f t="shared" si="121"/>
        <v>nvt</v>
      </c>
      <c r="GE53" t="str">
        <f t="shared" si="122"/>
        <v>nvt</v>
      </c>
      <c r="GF53" t="str">
        <f t="shared" si="123"/>
        <v>nvt</v>
      </c>
      <c r="GG53" t="str">
        <f t="shared" si="124"/>
        <v>nvt</v>
      </c>
      <c r="GH53" t="str">
        <f t="shared" si="125"/>
        <v>nvt</v>
      </c>
      <c r="GI53" t="str">
        <f t="shared" si="126"/>
        <v>nvt</v>
      </c>
      <c r="GJ53" t="str">
        <f t="shared" si="127"/>
        <v>nvt</v>
      </c>
      <c r="GK53" t="str">
        <f t="shared" si="37"/>
        <v>nvt</v>
      </c>
      <c r="GL53" t="str">
        <f t="shared" si="38"/>
        <v>nvt</v>
      </c>
      <c r="GM53" t="str">
        <f t="shared" si="39"/>
        <v>nvt</v>
      </c>
      <c r="GN53" t="str">
        <f t="shared" si="40"/>
        <v>nvt</v>
      </c>
      <c r="GO53" t="str">
        <f t="shared" si="41"/>
        <v>nvt</v>
      </c>
      <c r="GP53" t="str">
        <f t="shared" si="42"/>
        <v>nvt</v>
      </c>
      <c r="GQ53" t="str">
        <f t="shared" si="43"/>
        <v>nvt</v>
      </c>
      <c r="GR53" t="str">
        <f t="shared" si="44"/>
        <v>nvt</v>
      </c>
      <c r="GS53" t="str">
        <f t="shared" si="45"/>
        <v>nvt</v>
      </c>
      <c r="GT53" t="str">
        <f t="shared" si="46"/>
        <v>nvt</v>
      </c>
      <c r="GU53" t="str">
        <f t="shared" si="47"/>
        <v>nvt</v>
      </c>
      <c r="GV53" t="str">
        <f t="shared" si="48"/>
        <v>nvt</v>
      </c>
      <c r="GW53" t="str">
        <f>IF($EJ53&gt;2,IF(GJ53="","zwart",VLOOKUP(GJ53,STAPELING!AB:AJ,GW$1,0)),"nvt")</f>
        <v>nvt</v>
      </c>
      <c r="GX53" t="str">
        <f t="shared" si="128"/>
        <v>nvt</v>
      </c>
      <c r="GY53" t="str">
        <f t="shared" si="129"/>
        <v>nvt</v>
      </c>
      <c r="GZ53" t="str">
        <f t="shared" si="130"/>
        <v>nvt</v>
      </c>
      <c r="HA53" t="str">
        <f t="shared" si="131"/>
        <v>nvt</v>
      </c>
      <c r="HB53" t="str">
        <f t="shared" si="132"/>
        <v>nvt</v>
      </c>
      <c r="HC53" t="str">
        <f t="shared" si="133"/>
        <v>nvt</v>
      </c>
      <c r="HD53" t="str">
        <f t="shared" si="134"/>
        <v>nvt</v>
      </c>
      <c r="HE53" t="str">
        <f t="shared" si="135"/>
        <v>nvt</v>
      </c>
      <c r="HF53" t="str">
        <f t="shared" si="136"/>
        <v>nvt</v>
      </c>
      <c r="HG53" t="str">
        <f t="shared" si="137"/>
        <v>nvt</v>
      </c>
      <c r="HH53" t="str">
        <f t="shared" si="138"/>
        <v>nvt</v>
      </c>
      <c r="HI53" t="str">
        <f t="shared" si="139"/>
        <v>nvt</v>
      </c>
      <c r="HJ53" t="str">
        <f t="shared" si="140"/>
        <v>nvt</v>
      </c>
      <c r="HK53" t="str">
        <f t="shared" si="141"/>
        <v>nvt</v>
      </c>
      <c r="HL53" t="str">
        <f t="shared" si="142"/>
        <v>nvt</v>
      </c>
      <c r="HM53" t="str">
        <f t="shared" si="60"/>
        <v>nvt</v>
      </c>
      <c r="HN53" t="str">
        <f t="shared" si="61"/>
        <v>nvt</v>
      </c>
      <c r="HO53" t="str">
        <f t="shared" si="62"/>
        <v>nvt</v>
      </c>
      <c r="HP53" t="str">
        <f t="shared" si="63"/>
        <v>nvt</v>
      </c>
      <c r="HQ53" t="str">
        <f t="shared" si="64"/>
        <v>nvt</v>
      </c>
      <c r="HR53" t="str">
        <f t="shared" si="65"/>
        <v>nvt</v>
      </c>
      <c r="HS53" t="str">
        <f t="shared" si="66"/>
        <v>nvt</v>
      </c>
      <c r="HT53" t="str">
        <f t="shared" si="67"/>
        <v>nvt</v>
      </c>
      <c r="HU53" t="str">
        <f t="shared" si="68"/>
        <v>nvt</v>
      </c>
      <c r="HV53" t="str">
        <f t="shared" si="69"/>
        <v>nvt</v>
      </c>
      <c r="HW53" t="str">
        <f t="shared" si="70"/>
        <v>nvt</v>
      </c>
      <c r="HX53" t="str">
        <f t="shared" si="71"/>
        <v>nvt</v>
      </c>
      <c r="HY53" t="str">
        <f>IF($EJ53&gt;2,IF(HL53="","zwart",VLOOKUP(HL53,STAPELING!AK:AN,HY$1,0)),"nvt")</f>
        <v>nvt</v>
      </c>
      <c r="HZ53" t="str">
        <f t="shared" si="143"/>
        <v>nvt</v>
      </c>
      <c r="IA53" t="str">
        <f t="shared" si="144"/>
        <v>nvt</v>
      </c>
      <c r="IB53" t="str">
        <f t="shared" si="145"/>
        <v>nvt</v>
      </c>
      <c r="IC53" t="str">
        <f t="shared" si="146"/>
        <v>nvt</v>
      </c>
      <c r="ID53" t="str">
        <f t="shared" si="147"/>
        <v>nvt</v>
      </c>
      <c r="IE53" t="str">
        <f t="shared" si="148"/>
        <v>nvt</v>
      </c>
      <c r="IF53" t="str">
        <f t="shared" si="149"/>
        <v>nvt</v>
      </c>
      <c r="IG53">
        <f t="shared" si="150"/>
        <v>0</v>
      </c>
      <c r="IH53">
        <f t="shared" si="151"/>
        <v>0</v>
      </c>
      <c r="II53">
        <f t="shared" si="152"/>
        <v>0</v>
      </c>
      <c r="IJ53">
        <f t="shared" si="153"/>
        <v>0</v>
      </c>
      <c r="IK53">
        <f t="shared" si="154"/>
        <v>0</v>
      </c>
      <c r="IL53">
        <f t="shared" si="155"/>
        <v>0</v>
      </c>
      <c r="IM53">
        <f t="shared" si="156"/>
        <v>0</v>
      </c>
      <c r="IN53">
        <f t="shared" si="157"/>
        <v>0</v>
      </c>
      <c r="IO53">
        <f t="shared" si="158"/>
        <v>0</v>
      </c>
      <c r="IP53">
        <f t="shared" si="159"/>
        <v>0</v>
      </c>
      <c r="IQ53">
        <f t="shared" si="160"/>
        <v>0</v>
      </c>
      <c r="IR53">
        <f t="shared" si="161"/>
        <v>0</v>
      </c>
      <c r="IS53">
        <f t="shared" si="162"/>
        <v>0</v>
      </c>
      <c r="IT53">
        <f t="shared" si="163"/>
        <v>0</v>
      </c>
      <c r="IU53" t="str">
        <f t="shared" si="164"/>
        <v>N</v>
      </c>
      <c r="IV53" t="str">
        <f t="shared" si="84"/>
        <v>N</v>
      </c>
      <c r="IW53" t="str">
        <f t="shared" si="165"/>
        <v>N</v>
      </c>
    </row>
    <row r="54" spans="1:257" x14ac:dyDescent="0.25">
      <c r="A54" t="str">
        <f>IF(ISERROR(VLOOKUP(E54,E$4:E53,1,0)),"J","N")</f>
        <v>N</v>
      </c>
      <c r="B54" s="8"/>
      <c r="C54" s="8"/>
      <c r="D54" s="25"/>
      <c r="E54" s="25" t="str">
        <f>IF(Invoer!B83="","",Invoer!B83)</f>
        <v/>
      </c>
      <c r="F54" s="25"/>
      <c r="G54" s="25"/>
      <c r="H54" s="25" t="str">
        <f>IF(AND($E54&lt;&gt;"",$A54="J"),Invoer!D83,"")</f>
        <v/>
      </c>
      <c r="I54" s="25"/>
      <c r="J54" s="26"/>
      <c r="K54" s="26" t="str">
        <f>IF(AND($E54&lt;&gt;"",$A54="J"),Invoer!L83,"")</f>
        <v/>
      </c>
      <c r="L54" s="26"/>
      <c r="M54" s="25"/>
      <c r="N54" s="152"/>
      <c r="O54" s="153"/>
      <c r="P54" s="25"/>
      <c r="Q54" s="25"/>
      <c r="R54" s="153"/>
      <c r="S54" s="154"/>
      <c r="T54" s="152"/>
      <c r="U54" s="153"/>
      <c r="V54" s="153"/>
      <c r="W54" s="59" t="str">
        <f>IF(AND($E54&lt;&gt;"",$A54="J",Invoer!R83&lt;&gt;""),VLOOKUP(Invoer!R83,NORM!$F$26:$H$29,3,0),"")</f>
        <v/>
      </c>
      <c r="X54" s="59"/>
      <c r="Y54" s="25" t="str">
        <f t="shared" si="85"/>
        <v/>
      </c>
      <c r="Z54" s="25"/>
      <c r="AA54" s="26" t="str">
        <f t="shared" si="86"/>
        <v/>
      </c>
      <c r="AB54" s="26"/>
      <c r="AC54" s="153"/>
      <c r="AD54" s="153"/>
      <c r="AE54" s="153"/>
      <c r="AF54" s="153"/>
      <c r="AG54" s="153"/>
      <c r="AH54" s="25"/>
      <c r="AI54" s="153"/>
      <c r="AJ54" s="153"/>
      <c r="AK54" s="153"/>
      <c r="AL54" s="153"/>
      <c r="AM54" s="25" t="str">
        <f>IF(AND($E54&lt;&gt;"",$A54="J"),IF(Invoer!X83="Ja","J",IF(Invoer!X83="Nee","N","")),"")</f>
        <v/>
      </c>
      <c r="AN54" s="153"/>
      <c r="AO54" s="153"/>
      <c r="AP54" s="153" t="s">
        <v>311</v>
      </c>
      <c r="AQ54" s="153" t="s">
        <v>311</v>
      </c>
      <c r="AR54" s="153" t="s">
        <v>312</v>
      </c>
      <c r="AS54" s="153" t="s">
        <v>312</v>
      </c>
      <c r="AT54" s="1" t="str">
        <f>IF(AND($E54&lt;&gt;"",$A54="J",Invoer!O83&lt;&gt;""),VLOOKUP(Invoer!O83,NORM!$F$31:$H$38,3,0),"")</f>
        <v/>
      </c>
      <c r="AU54" s="1"/>
      <c r="AV54" s="1" t="str">
        <f>IF(AND($E54&lt;&gt;"",$A54="J"),Invoer!AH83,"")</f>
        <v/>
      </c>
      <c r="AW54" s="1"/>
      <c r="AX54" s="1" t="str">
        <f t="shared" si="87"/>
        <v/>
      </c>
      <c r="AY54" s="1"/>
      <c r="AZ54" s="3" t="str">
        <f t="shared" si="88"/>
        <v/>
      </c>
      <c r="BA54" s="3" t="str">
        <f t="shared" si="89"/>
        <v/>
      </c>
      <c r="BB54" s="3" t="str">
        <f t="shared" si="90"/>
        <v>N</v>
      </c>
      <c r="BC54" s="3" t="str">
        <f t="shared" si="91"/>
        <v>N</v>
      </c>
      <c r="BD54" s="3" t="str">
        <f t="shared" si="92"/>
        <v/>
      </c>
      <c r="BE54" s="3">
        <f t="shared" si="166"/>
        <v>0</v>
      </c>
      <c r="BF54" s="3" t="str">
        <f t="shared" si="93"/>
        <v/>
      </c>
      <c r="BG54" s="3" t="str">
        <f t="shared" si="94"/>
        <v/>
      </c>
      <c r="BH54" s="3" t="str">
        <f t="shared" si="95"/>
        <v>N</v>
      </c>
      <c r="BI54" s="24" t="str">
        <f t="shared" si="96"/>
        <v/>
      </c>
      <c r="BJ54" s="24" t="str">
        <f>IF(ISERROR(VLOOKUP($BD54,LOV_GWSGRP!A:A,1,0)),"N","J")</f>
        <v>N</v>
      </c>
      <c r="BK54" s="24" t="str">
        <f>IF(ISERROR(VLOOKUP($BD54,LOV_GWSGRP!D:D,1,0)),"N","J")</f>
        <v>N</v>
      </c>
      <c r="BL54" s="24" t="str">
        <f>IF(ISERROR(VLOOKUP($BD54,LOV_GWSGRP!G:G,1,0)),"N","J")</f>
        <v>N</v>
      </c>
      <c r="BM54" s="24" t="str">
        <f>IF(ISERROR(VLOOKUP($BD54,LOV_GWSGRP!M:M,1,0)),"N","J")</f>
        <v>N</v>
      </c>
      <c r="BN54" s="24" t="str">
        <f>IF(ISERROR(VLOOKUP($BD54,LOV_GWSGRP!P:P,1,0)),"N","J")</f>
        <v>N</v>
      </c>
      <c r="BO54" s="24" t="str">
        <f>IF(ISERROR(VLOOKUP($BD54,LOV_GWSGRP!S:S,1,0)),"N","J")</f>
        <v>N</v>
      </c>
      <c r="BP54" s="24" t="str">
        <f>IF(ISERROR(VLOOKUP($BD54,LOV_GWSGRP!V:V,1,0)),"N","J")</f>
        <v>N</v>
      </c>
      <c r="BQ54" s="24" t="str">
        <f>IF(ISERROR(VLOOKUP($BD54,LOV_GWSGRP!Y:Y,1,0)),"N","J")</f>
        <v>N</v>
      </c>
      <c r="BR54" s="24" t="str">
        <f>IF(ISERROR(VLOOKUP($BD54,LOV_GWSGRP!AB:AB,1,0)),"N","J")</f>
        <v>N</v>
      </c>
      <c r="BS54" s="24" t="str">
        <f>IF(ISERROR(VLOOKUP($BD54,LOV_GWSGRP!AE:AE,1,0)),"N","J")</f>
        <v>N</v>
      </c>
      <c r="BT54" s="24" t="str">
        <f>IF(ISERROR(VLOOKUP($BD54,LOV_GWSGRP!AH:AH,1,0)),"N","J")</f>
        <v>N</v>
      </c>
      <c r="BU54" s="24" t="str">
        <f>IF(ISERROR(VLOOKUP($BD54,LOV_GWSGRP!CJ:CJ,1,0)),"N","J")</f>
        <v>N</v>
      </c>
      <c r="BV54" s="24" t="str">
        <f>IF(ISERROR(VLOOKUP($BD54,LOV_GWSGRP!AN:AN,1,0)),"N","J")</f>
        <v>N</v>
      </c>
      <c r="BW54" s="24" t="str">
        <f>IF(ISERROR(VLOOKUP($BD54,LOV_GWSGRP!AQ:AQ,1,0)),"N","J")</f>
        <v>N</v>
      </c>
      <c r="BX54" s="24" t="str">
        <f>IF(ISERROR(VLOOKUP($BD54,LOV_GWSGRP!AT:AT,1,0)),"N","J")</f>
        <v>N</v>
      </c>
      <c r="BY54" s="24" t="str">
        <f>IF(ISERROR(VLOOKUP($BD54,LOV_GWSGRP!AW:AW,1,0)),"N","J")</f>
        <v>N</v>
      </c>
      <c r="BZ54" s="24" t="str">
        <f>IF(ISERROR(VLOOKUP($BD54,LOV_GWSGRP!AZ:AZ,1,0)),"N","J")</f>
        <v>N</v>
      </c>
      <c r="CA54" s="24" t="str">
        <f>IF(ISERROR(VLOOKUP($BD54,LOV_GWSGRP!BC:BC,1,0)),"N","J")</f>
        <v>N</v>
      </c>
      <c r="CB54" s="24" t="str">
        <f>IF(ISERROR(VLOOKUP($BD54,LOV_GWSGRP!BF:BF,1,0)),"N","J")</f>
        <v>N</v>
      </c>
      <c r="CC54" s="24" t="str">
        <f>IF(ISERROR(VLOOKUP($BD54,LOV_GWSGRP!BI:BI,1,0)),"N","J")</f>
        <v>N</v>
      </c>
      <c r="CD54" s="24" t="str">
        <f>IF(ISERROR(VLOOKUP($BD54,LOV_GWSGRP!J:J,1,0)),"N","J")</f>
        <v>N</v>
      </c>
      <c r="CE54" s="24" t="str">
        <f>IF(ISERROR(VLOOKUP($BD54,LOV_GWSGRP!BL:BL,1,0)),"N","J")</f>
        <v>N</v>
      </c>
      <c r="CF54" s="24"/>
      <c r="CG54" s="24" t="str">
        <f>IF(ISERROR(VLOOKUP($BD54,LOV_GWSGRP!BO:BO,1,0)),"N","J")</f>
        <v>N</v>
      </c>
      <c r="CH54" s="24" t="str">
        <f t="shared" si="97"/>
        <v>N</v>
      </c>
      <c r="CI54" s="24" t="str">
        <f>IF(ISERROR(VLOOKUP($BD54,GEWASCODE_GLMC8!F:F,1,0)),"N","J")</f>
        <v>N</v>
      </c>
      <c r="CJ54" s="24" t="str">
        <f>IF(COUNTIF($CI54:CI54,"J")&gt;0,"N",IF(ISERROR(VLOOKUP($BD54,GEWASCODE_GLMC8!G:G,1,0)),"N","J"))</f>
        <v>N</v>
      </c>
      <c r="CK54" s="24" t="str">
        <f>IF(COUNTIF($CI54:CJ54,"J")&gt;0,"N",IF(ISERROR(VLOOKUP($BD54,GEWASCODE_GLMC8!H:H,1,0)),"N","J"))</f>
        <v>N</v>
      </c>
      <c r="CL54" s="24" t="str">
        <f>IF(COUNTIF($CI54:CK54,"J")&gt;0,"N",IF(ISERROR(VLOOKUP($BD54,GEWASCODE_GLMC8!I:I,1,0)),"N","J"))</f>
        <v>N</v>
      </c>
      <c r="CM54" s="24" t="str">
        <f>IF(COUNTIF($CI54:CL54,"J")&gt;0,"N",IF(ISERROR(VLOOKUP($BD54,GEWASCODE_GLMC8!J:J,1,0)),"N","J"))</f>
        <v>N</v>
      </c>
      <c r="CN54" s="24" t="str">
        <f>IF(COUNTIF($CI54:CM54,"J")&gt;0,"N",IF(ISERROR(VLOOKUP($BD54,GEWASCODE_GLMC8!K:K,1,0)),"N","J"))</f>
        <v>N</v>
      </c>
      <c r="CO54" s="24" t="str">
        <f>IF(COUNTIF($CI54:CN54,"J")&gt;0,"N",IF(ISERROR(VLOOKUP($BD54,GEWASCODE_GLMC8!L:L,1,0)),"N","J"))</f>
        <v>N</v>
      </c>
      <c r="CP54" s="24" t="str">
        <f>IF(COUNTIF($CI54:CO54,"J")&gt;0,"N",IF(ISERROR(VLOOKUP($BD54,GEWASCODE_GLMC8!M:M,1,0)),"N","J"))</f>
        <v>N</v>
      </c>
      <c r="CQ54" s="24" t="str">
        <f>IF(COUNTIF($CI54:CP54,"J")&gt;0,"N",IF(ISERROR(VLOOKUP($BD54,GEWASCODE_GLMC8!N:N,1,0)),"N","J"))</f>
        <v>N</v>
      </c>
      <c r="CR54" s="24" t="str">
        <f>IF(COUNTIF($CI54:CQ54,"J")&gt;0,"N",IF(ISERROR(VLOOKUP($BD54,GEWASCODE_GLMC8!O:O,1,0)),"N","J"))</f>
        <v>N</v>
      </c>
      <c r="CS54" s="24" t="str">
        <f>IF(COUNTIF($CI54:CR54,"J")&gt;0,"N",IF(ISERROR(VLOOKUP($BD54,GEWASCODE_GLMC8!P:P,1,0)),"N","J"))</f>
        <v>N</v>
      </c>
      <c r="CT54" s="24" t="str">
        <f>IF(COUNTIF($CI54:CS54,"J")&gt;0,"N",IF(ISERROR(VLOOKUP($BD54,GEWASCODE_GLMC8!Q:Q,1,0)),"N","J"))</f>
        <v>N</v>
      </c>
      <c r="CU54" s="24" t="str">
        <f>IF(COUNTIF($CI54:CT54,"J")&gt;0,"N",IF(ISERROR(VLOOKUP($BD54,GEWASCODE_GLMC8!R:R,1,0)),"N","J"))</f>
        <v>N</v>
      </c>
      <c r="CV54" s="24" t="str">
        <f>IF(COUNTIF($CI54:CU54,"J")&gt;0,"N",IF(ISERROR(VLOOKUP($BD54,GEWASCODE_GLMC8!S:S,1,0)),"N","J"))</f>
        <v>N</v>
      </c>
      <c r="CW54" s="24" t="str">
        <f>IF(COUNTIF($CI54:CV54,"J")&gt;0,"N",IF(ISERROR(VLOOKUP($BD54,GEWASCODE_GLMC8!T:T,1,0)),"N","J"))</f>
        <v>N</v>
      </c>
      <c r="CX54" s="24" t="str">
        <f>IF(COUNTIF($CI54:CW54,"J")&gt;0,"N",IF(ISERROR(VLOOKUP($BD54,GEWASCODE_GLMC8!U:U,1,0)),"N","J"))</f>
        <v>N</v>
      </c>
      <c r="CY54" s="24" t="str">
        <f>IF(COUNTIF($CI54:CX54,"J")&gt;0,"N",IF(ISERROR(VLOOKUP($BD54,GEWASCODE_GLMC8!V:V,1,0)),"N","J"))</f>
        <v>N</v>
      </c>
      <c r="CZ54" s="24" t="str">
        <f>IF(COUNTIF($CI54:CY54,"J")&gt;0,"N",IF(ISERROR(VLOOKUP($BD54,GEWASCODE_GLMC8!W:W,1,0)),"N","J"))</f>
        <v>N</v>
      </c>
      <c r="DA54" s="24" t="str">
        <f>IF(COUNTIF($CI54:CZ54,"J")&gt;0,"N",IF(ISERROR(VLOOKUP($BD54,GEWASCODE_GLMC8!X:X,1,0)),"N","J"))</f>
        <v>N</v>
      </c>
      <c r="DB54" s="24" t="str">
        <f>IF(COUNTIF($CI54:DA54,"J")&gt;0,"N",IF(ISERROR(VLOOKUP($BD54,GEWASCODE_GLMC8!Y:Y,1,0)),"N","J"))</f>
        <v>N</v>
      </c>
      <c r="DC54" s="24" t="str">
        <f>IF(COUNTIF($CI54:DB54,"J")&gt;0,"N",IF(ISERROR(VLOOKUP($BD54,GEWASCODE_GLMC8!Z:Z,1,0)),"N","J"))</f>
        <v>N</v>
      </c>
      <c r="DD54" s="24" t="str">
        <f t="shared" si="98"/>
        <v>N</v>
      </c>
      <c r="DE54" s="3" t="str">
        <f t="shared" si="1"/>
        <v>N</v>
      </c>
      <c r="DF54" s="3" t="str">
        <f t="shared" si="2"/>
        <v>N</v>
      </c>
      <c r="DG54" s="3" t="str">
        <f t="shared" si="99"/>
        <v>N</v>
      </c>
      <c r="DH54" s="3" t="str">
        <f t="shared" si="100"/>
        <v>N</v>
      </c>
      <c r="DI54" s="3" t="str">
        <f t="shared" si="3"/>
        <v>N</v>
      </c>
      <c r="DJ54" s="3" t="str">
        <f t="shared" si="4"/>
        <v>N</v>
      </c>
      <c r="DK54" s="3">
        <f>0</f>
        <v>0</v>
      </c>
      <c r="DL54" s="3" t="str">
        <f t="shared" si="5"/>
        <v>N</v>
      </c>
      <c r="DM54" s="3" t="str">
        <f t="shared" si="6"/>
        <v>N</v>
      </c>
      <c r="DN54" t="str">
        <f>IF(AND($A54="J",COUNTIFS(activiteiten_perceel,percelen!$AZ54,activiteiten_maatregel_nr,percelen!DN$4,activiteiten_activiteit_voldoet_aan_voorwaarden,"J")&gt;0),DN$4,"")</f>
        <v/>
      </c>
      <c r="DO54" t="str">
        <f>IF(AND($A54="J",COUNTIFS(activiteiten_perceel,percelen!$AZ54,activiteiten_maatregel_nr,percelen!DO$4,activiteiten_activiteit_voldoet_aan_voorwaarden,"J")&gt;0),DO$4,"")</f>
        <v/>
      </c>
      <c r="DP54" t="str">
        <f>IF(AND($A54="J",COUNTIFS(activiteiten_perceel,percelen!$AZ54,activiteiten_maatregel_nr,percelen!DP$4,activiteiten_activiteit_voldoet_aan_voorwaarden,"J")&gt;0),DP$4,"")</f>
        <v/>
      </c>
      <c r="DQ54" t="str">
        <f>IF(AND($A54="J",COUNTIFS(activiteiten_perceel,percelen!$AZ54,activiteiten_maatregel_nr,percelen!DQ$4,activiteiten_activiteit_voldoet_aan_voorwaarden,"J")&gt;0),DQ$4,"")</f>
        <v/>
      </c>
      <c r="DR54" t="str">
        <f>IF(AND($A54="J",COUNTIFS(activiteiten_perceel,percelen!$AZ54,activiteiten_maatregel_nr,percelen!DR$4,activiteiten_activiteit_voldoet_aan_voorwaarden,"J")&gt;0),DR$4,"")</f>
        <v/>
      </c>
      <c r="DS54" t="str">
        <f>IF(AND($A54="J",COUNTIFS(activiteiten_perceel,percelen!$AZ54,activiteiten_maatregel_nr,percelen!DS$4,activiteiten_activiteit_voldoet_aan_voorwaarden,"J")&gt;0),DS$4,"")</f>
        <v/>
      </c>
      <c r="DT54" t="str">
        <f>IF(AND($A54="J",COUNTIFS(activiteiten_perceel,percelen!$AZ54,activiteiten_maatregel_nr,percelen!DT$4,activiteiten_activiteit_voldoet_aan_voorwaarden,"J")&gt;0),DT$4,"")</f>
        <v/>
      </c>
      <c r="DU54" t="str">
        <f>IF(AND($A54="J",COUNTIFS(activiteiten_perceel,percelen!$AZ54,activiteiten_maatregel_nr,percelen!DU$4,activiteiten_activiteit_voldoet_aan_voorwaarden,"J")&gt;0),DU$4,"")</f>
        <v/>
      </c>
      <c r="DV54" t="str">
        <f>IF(AND($A54="J",COUNTIFS(activiteiten_perceel,percelen!$AZ54,activiteiten_maatregel_nr,percelen!DV$4,activiteiten_activiteit_voldoet_aan_voorwaarden,"J")&gt;0),DV$4,"")</f>
        <v/>
      </c>
      <c r="DW54" t="str">
        <f>IF(AND($A54="J",COUNTIFS(activiteiten_perceel,percelen!$AZ54,activiteiten_maatregel_nr,percelen!DW$4,activiteiten_activiteit_voldoet_aan_voorwaarden,"J")&gt;0),DW$4,"")</f>
        <v/>
      </c>
      <c r="DX54" t="str">
        <f>IF(AND($A54="J",COUNTIFS(activiteiten_perceel,percelen!$AZ54,activiteiten_maatregel_nr,percelen!DX$4,activiteiten_activiteit_voldoet_aan_voorwaarden,"J")&gt;0),DX$4,"")</f>
        <v/>
      </c>
      <c r="DY54" t="str">
        <f>IF(AND($A54="J",COUNTIFS(activiteiten_perceel,percelen!$AZ54,activiteiten_maatregel_nr,percelen!DY$4,activiteiten_activiteit_voldoet_aan_voorwaarden,"J")&gt;0),DY$4,"")</f>
        <v/>
      </c>
      <c r="DZ54" t="str">
        <f>IF(AND($A54="J",COUNTIFS(activiteiten_perceel,percelen!$AZ54,activiteiten_maatregel_nr,percelen!DZ$4,activiteiten_activiteit_voldoet_aan_voorwaarden,"J")&gt;0),DZ$4,"")</f>
        <v/>
      </c>
      <c r="EA54" t="str">
        <f>IF(AND($A54="J",COUNTIFS(activiteiten_perceel,percelen!$AZ54,activiteiten_maatregel_nr,percelen!EA$4,activiteiten_activiteit_voldoet_aan_voorwaarden,"J")&gt;0),EA$4,"")</f>
        <v/>
      </c>
      <c r="EB54" t="str">
        <f>IF(AND($A54="J",COUNTIFS(activiteiten_perceel,percelen!$AZ54,activiteiten_maatregel_nr,percelen!EB$4,activiteiten_activiteit_voldoet_aan_voorwaarden,"J")&gt;0),EB$4,"")</f>
        <v/>
      </c>
      <c r="EC54" t="str">
        <f>IF(AND($A54="J",COUNTIFS(activiteiten_perceel,percelen!$AZ54,activiteiten_maatregel_nr,percelen!EC$4,activiteiten_activiteit_voldoet_aan_voorwaarden,"J")&gt;0),EC$4,"")</f>
        <v/>
      </c>
      <c r="ED54" t="str">
        <f>IF(AND($A54="J",COUNTIFS(activiteiten_perceel,percelen!$AZ54,activiteiten_maatregel_nr,percelen!ED$4,activiteiten_activiteit_voldoet_aan_voorwaarden,"J")&gt;0),ED$4,"")</f>
        <v/>
      </c>
      <c r="EE54" t="str">
        <f>IF(AND($A54="J",COUNTIFS(activiteiten_perceel,percelen!$AZ54,activiteiten_maatregel_nr,percelen!EE$4,activiteiten_activiteit_voldoet_aan_voorwaarden,"J")&gt;0),EE$4,"")</f>
        <v/>
      </c>
      <c r="EF54" t="str">
        <f>IF(AND($A54="J",COUNTIFS(activiteiten_perceel,percelen!$AZ54,activiteiten_maatregel_nr,percelen!EF$4,activiteiten_activiteit_voldoet_aan_voorwaarden,"J")&gt;0),EF$4,"")</f>
        <v/>
      </c>
      <c r="EG54" t="str">
        <f>IF(AND($A54="J",COUNTIFS(activiteiten_perceel,percelen!$AZ54,activiteiten_maatregel_nr,percelen!EG$4,activiteiten_activiteit_voldoet_aan_voorwaarden,"J")&gt;0),EG$4,"")</f>
        <v/>
      </c>
      <c r="EH54" t="str">
        <f>IF(AND($A54="J",COUNTIFS(activiteiten_perceel,percelen!$AZ54,activiteiten_maatregel_nr,percelen!EH$4,activiteiten_activiteit_voldoet_aan_voorwaarden,"J")&gt;0),EH$4,"")</f>
        <v/>
      </c>
      <c r="EI54" t="str">
        <f>IF(AND($A54="J",COUNTIFS(activiteiten_perceel,percelen!$AZ54,activiteiten_maatregel_nr,percelen!EI$4,activiteiten_activiteit_voldoet_aan_voorwaarden,"J")&gt;0),EI$4,"")</f>
        <v/>
      </c>
      <c r="EJ54">
        <f t="shared" si="101"/>
        <v>0</v>
      </c>
      <c r="EK54" t="str">
        <f t="shared" si="102"/>
        <v/>
      </c>
      <c r="EL54" t="str">
        <f t="shared" si="7"/>
        <v/>
      </c>
      <c r="EM54" t="str">
        <f t="shared" si="8"/>
        <v/>
      </c>
      <c r="EN54" t="str">
        <f t="shared" si="9"/>
        <v/>
      </c>
      <c r="EO54" t="str">
        <f t="shared" si="10"/>
        <v/>
      </c>
      <c r="EP54" t="str">
        <f t="shared" si="11"/>
        <v/>
      </c>
      <c r="EQ54" t="str">
        <f t="shared" si="12"/>
        <v/>
      </c>
      <c r="ER54" t="str">
        <f t="shared" si="13"/>
        <v/>
      </c>
      <c r="ES54" t="str">
        <f t="shared" si="14"/>
        <v/>
      </c>
      <c r="ET54" t="str">
        <f t="shared" si="15"/>
        <v/>
      </c>
      <c r="EU54" t="str">
        <f t="shared" si="16"/>
        <v/>
      </c>
      <c r="EV54" t="str">
        <f t="shared" si="17"/>
        <v/>
      </c>
      <c r="EW54" t="str">
        <f t="shared" si="103"/>
        <v>nvt</v>
      </c>
      <c r="EX54" t="str">
        <f t="shared" si="104"/>
        <v>nvt</v>
      </c>
      <c r="EY54" t="str">
        <f t="shared" si="105"/>
        <v>nvt</v>
      </c>
      <c r="EZ54" t="str">
        <f t="shared" si="106"/>
        <v>nvt</v>
      </c>
      <c r="FA54" t="str">
        <f t="shared" si="107"/>
        <v>nvt</v>
      </c>
      <c r="FB54" t="str">
        <f t="shared" si="108"/>
        <v>nvt</v>
      </c>
      <c r="FC54" t="str">
        <f t="shared" si="109"/>
        <v>nvt</v>
      </c>
      <c r="FD54" t="str">
        <f t="shared" si="110"/>
        <v>nvt</v>
      </c>
      <c r="FE54" t="str">
        <f>IF($EJ54=2,VLOOKUP(FD54,STAPELING!A:D,FE$1,0),"nvt")</f>
        <v>nvt</v>
      </c>
      <c r="FF54" t="str">
        <f t="shared" si="111"/>
        <v>nvt</v>
      </c>
      <c r="FG54" t="str">
        <f t="shared" si="112"/>
        <v>nvt</v>
      </c>
      <c r="FH54" t="str">
        <f t="shared" si="113"/>
        <v>nvt</v>
      </c>
      <c r="FI54" t="str">
        <f t="shared" si="114"/>
        <v>nvt</v>
      </c>
      <c r="FJ54" t="str">
        <f t="shared" si="115"/>
        <v>nvt</v>
      </c>
      <c r="FK54" t="str">
        <f t="shared" si="116"/>
        <v>nvt</v>
      </c>
      <c r="FL54" t="str">
        <f t="shared" si="117"/>
        <v>nvt</v>
      </c>
      <c r="FM54" t="str">
        <f t="shared" si="118"/>
        <v/>
      </c>
      <c r="FN54" t="str">
        <f>IF(ISERROR(VLOOKUP(FM54,STAPELING!I:AO,FN$1,0)),"N",VLOOKUP(FM54,STAPELING!I:AO,FN$1,0))</f>
        <v>J</v>
      </c>
      <c r="FO54" t="str">
        <f t="shared" si="119"/>
        <v>nvt</v>
      </c>
      <c r="FP54" t="str">
        <f t="shared" si="19"/>
        <v>nvt</v>
      </c>
      <c r="FQ54" t="str">
        <f t="shared" si="20"/>
        <v>nvt</v>
      </c>
      <c r="FR54" t="str">
        <f t="shared" si="21"/>
        <v>nvt</v>
      </c>
      <c r="FS54" t="str">
        <f t="shared" si="22"/>
        <v>nvt</v>
      </c>
      <c r="FT54" t="str">
        <f t="shared" si="23"/>
        <v>nvt</v>
      </c>
      <c r="FU54" t="str">
        <f t="shared" si="24"/>
        <v>nvt</v>
      </c>
      <c r="FV54" t="str">
        <f t="shared" si="25"/>
        <v>nvt</v>
      </c>
      <c r="FW54" t="str">
        <f t="shared" si="26"/>
        <v>nvt</v>
      </c>
      <c r="FX54" t="str">
        <f t="shared" si="27"/>
        <v>nvt</v>
      </c>
      <c r="FY54" t="str">
        <f t="shared" si="28"/>
        <v>nvt</v>
      </c>
      <c r="FZ54" t="str">
        <f t="shared" si="29"/>
        <v>nvt</v>
      </c>
      <c r="GA54" t="str">
        <f t="shared" si="30"/>
        <v>nvt</v>
      </c>
      <c r="GB54" t="str">
        <f>IF($EJ54&gt;2,IF(FO54="","zwart",VLOOKUP(FO54,STAPELING!J:AA,GB$1,0)),"nvt")</f>
        <v>nvt</v>
      </c>
      <c r="GC54" t="str">
        <f t="shared" si="120"/>
        <v>nvt</v>
      </c>
      <c r="GD54" t="str">
        <f t="shared" si="121"/>
        <v>nvt</v>
      </c>
      <c r="GE54" t="str">
        <f t="shared" si="122"/>
        <v>nvt</v>
      </c>
      <c r="GF54" t="str">
        <f t="shared" si="123"/>
        <v>nvt</v>
      </c>
      <c r="GG54" t="str">
        <f t="shared" si="124"/>
        <v>nvt</v>
      </c>
      <c r="GH54" t="str">
        <f t="shared" si="125"/>
        <v>nvt</v>
      </c>
      <c r="GI54" t="str">
        <f t="shared" si="126"/>
        <v>nvt</v>
      </c>
      <c r="GJ54" t="str">
        <f t="shared" si="127"/>
        <v>nvt</v>
      </c>
      <c r="GK54" t="str">
        <f t="shared" si="37"/>
        <v>nvt</v>
      </c>
      <c r="GL54" t="str">
        <f t="shared" si="38"/>
        <v>nvt</v>
      </c>
      <c r="GM54" t="str">
        <f t="shared" si="39"/>
        <v>nvt</v>
      </c>
      <c r="GN54" t="str">
        <f t="shared" si="40"/>
        <v>nvt</v>
      </c>
      <c r="GO54" t="str">
        <f t="shared" si="41"/>
        <v>nvt</v>
      </c>
      <c r="GP54" t="str">
        <f t="shared" si="42"/>
        <v>nvt</v>
      </c>
      <c r="GQ54" t="str">
        <f t="shared" si="43"/>
        <v>nvt</v>
      </c>
      <c r="GR54" t="str">
        <f t="shared" si="44"/>
        <v>nvt</v>
      </c>
      <c r="GS54" t="str">
        <f t="shared" si="45"/>
        <v>nvt</v>
      </c>
      <c r="GT54" t="str">
        <f t="shared" si="46"/>
        <v>nvt</v>
      </c>
      <c r="GU54" t="str">
        <f t="shared" si="47"/>
        <v>nvt</v>
      </c>
      <c r="GV54" t="str">
        <f t="shared" si="48"/>
        <v>nvt</v>
      </c>
      <c r="GW54" t="str">
        <f>IF($EJ54&gt;2,IF(GJ54="","zwart",VLOOKUP(GJ54,STAPELING!AB:AJ,GW$1,0)),"nvt")</f>
        <v>nvt</v>
      </c>
      <c r="GX54" t="str">
        <f t="shared" si="128"/>
        <v>nvt</v>
      </c>
      <c r="GY54" t="str">
        <f t="shared" si="129"/>
        <v>nvt</v>
      </c>
      <c r="GZ54" t="str">
        <f t="shared" si="130"/>
        <v>nvt</v>
      </c>
      <c r="HA54" t="str">
        <f t="shared" si="131"/>
        <v>nvt</v>
      </c>
      <c r="HB54" t="str">
        <f t="shared" si="132"/>
        <v>nvt</v>
      </c>
      <c r="HC54" t="str">
        <f t="shared" si="133"/>
        <v>nvt</v>
      </c>
      <c r="HD54" t="str">
        <f t="shared" si="134"/>
        <v>nvt</v>
      </c>
      <c r="HE54" t="str">
        <f t="shared" si="135"/>
        <v>nvt</v>
      </c>
      <c r="HF54" t="str">
        <f t="shared" si="136"/>
        <v>nvt</v>
      </c>
      <c r="HG54" t="str">
        <f t="shared" si="137"/>
        <v>nvt</v>
      </c>
      <c r="HH54" t="str">
        <f t="shared" si="138"/>
        <v>nvt</v>
      </c>
      <c r="HI54" t="str">
        <f t="shared" si="139"/>
        <v>nvt</v>
      </c>
      <c r="HJ54" t="str">
        <f t="shared" si="140"/>
        <v>nvt</v>
      </c>
      <c r="HK54" t="str">
        <f t="shared" si="141"/>
        <v>nvt</v>
      </c>
      <c r="HL54" t="str">
        <f t="shared" si="142"/>
        <v>nvt</v>
      </c>
      <c r="HM54" t="str">
        <f t="shared" si="60"/>
        <v>nvt</v>
      </c>
      <c r="HN54" t="str">
        <f t="shared" si="61"/>
        <v>nvt</v>
      </c>
      <c r="HO54" t="str">
        <f t="shared" si="62"/>
        <v>nvt</v>
      </c>
      <c r="HP54" t="str">
        <f t="shared" si="63"/>
        <v>nvt</v>
      </c>
      <c r="HQ54" t="str">
        <f t="shared" si="64"/>
        <v>nvt</v>
      </c>
      <c r="HR54" t="str">
        <f t="shared" si="65"/>
        <v>nvt</v>
      </c>
      <c r="HS54" t="str">
        <f t="shared" si="66"/>
        <v>nvt</v>
      </c>
      <c r="HT54" t="str">
        <f t="shared" si="67"/>
        <v>nvt</v>
      </c>
      <c r="HU54" t="str">
        <f t="shared" si="68"/>
        <v>nvt</v>
      </c>
      <c r="HV54" t="str">
        <f t="shared" si="69"/>
        <v>nvt</v>
      </c>
      <c r="HW54" t="str">
        <f t="shared" si="70"/>
        <v>nvt</v>
      </c>
      <c r="HX54" t="str">
        <f t="shared" si="71"/>
        <v>nvt</v>
      </c>
      <c r="HY54" t="str">
        <f>IF($EJ54&gt;2,IF(HL54="","zwart",VLOOKUP(HL54,STAPELING!AK:AN,HY$1,0)),"nvt")</f>
        <v>nvt</v>
      </c>
      <c r="HZ54" t="str">
        <f t="shared" si="143"/>
        <v>nvt</v>
      </c>
      <c r="IA54" t="str">
        <f t="shared" si="144"/>
        <v>nvt</v>
      </c>
      <c r="IB54" t="str">
        <f t="shared" si="145"/>
        <v>nvt</v>
      </c>
      <c r="IC54" t="str">
        <f t="shared" si="146"/>
        <v>nvt</v>
      </c>
      <c r="ID54" t="str">
        <f t="shared" si="147"/>
        <v>nvt</v>
      </c>
      <c r="IE54" t="str">
        <f t="shared" si="148"/>
        <v>nvt</v>
      </c>
      <c r="IF54" t="str">
        <f t="shared" si="149"/>
        <v>nvt</v>
      </c>
      <c r="IG54">
        <f t="shared" si="150"/>
        <v>0</v>
      </c>
      <c r="IH54">
        <f t="shared" si="151"/>
        <v>0</v>
      </c>
      <c r="II54">
        <f t="shared" si="152"/>
        <v>0</v>
      </c>
      <c r="IJ54">
        <f t="shared" si="153"/>
        <v>0</v>
      </c>
      <c r="IK54">
        <f t="shared" si="154"/>
        <v>0</v>
      </c>
      <c r="IL54">
        <f t="shared" si="155"/>
        <v>0</v>
      </c>
      <c r="IM54">
        <f t="shared" si="156"/>
        <v>0</v>
      </c>
      <c r="IN54">
        <f t="shared" si="157"/>
        <v>0</v>
      </c>
      <c r="IO54">
        <f t="shared" si="158"/>
        <v>0</v>
      </c>
      <c r="IP54">
        <f t="shared" si="159"/>
        <v>0</v>
      </c>
      <c r="IQ54">
        <f t="shared" si="160"/>
        <v>0</v>
      </c>
      <c r="IR54">
        <f t="shared" si="161"/>
        <v>0</v>
      </c>
      <c r="IS54">
        <f t="shared" si="162"/>
        <v>0</v>
      </c>
      <c r="IT54">
        <f t="shared" si="163"/>
        <v>0</v>
      </c>
      <c r="IU54" t="str">
        <f t="shared" si="164"/>
        <v>N</v>
      </c>
      <c r="IV54" t="str">
        <f t="shared" si="84"/>
        <v>N</v>
      </c>
      <c r="IW54" t="str">
        <f t="shared" si="165"/>
        <v>N</v>
      </c>
    </row>
    <row r="55" spans="1:257" x14ac:dyDescent="0.25">
      <c r="A55" t="str">
        <f>IF(ISERROR(VLOOKUP(E55,E$4:E54,1,0)),"J","N")</f>
        <v>N</v>
      </c>
      <c r="B55" s="8"/>
      <c r="C55" s="8"/>
      <c r="D55" s="25"/>
      <c r="E55" s="25" t="str">
        <f>IF(Invoer!B84="","",Invoer!B84)</f>
        <v/>
      </c>
      <c r="F55" s="25"/>
      <c r="G55" s="25"/>
      <c r="H55" s="25" t="str">
        <f>IF(AND($E55&lt;&gt;"",$A55="J"),Invoer!D84,"")</f>
        <v/>
      </c>
      <c r="I55" s="25"/>
      <c r="J55" s="26"/>
      <c r="K55" s="26" t="str">
        <f>IF(AND($E55&lt;&gt;"",$A55="J"),Invoer!L84,"")</f>
        <v/>
      </c>
      <c r="L55" s="26"/>
      <c r="M55" s="25"/>
      <c r="N55" s="152"/>
      <c r="O55" s="153"/>
      <c r="P55" s="25"/>
      <c r="Q55" s="25"/>
      <c r="R55" s="153"/>
      <c r="S55" s="154"/>
      <c r="T55" s="152"/>
      <c r="U55" s="153"/>
      <c r="V55" s="153"/>
      <c r="W55" s="59" t="str">
        <f>IF(AND($E55&lt;&gt;"",$A55="J",Invoer!R84&lt;&gt;""),VLOOKUP(Invoer!R84,NORM!$F$26:$H$29,3,0),"")</f>
        <v/>
      </c>
      <c r="X55" s="59"/>
      <c r="Y55" s="25" t="str">
        <f t="shared" si="85"/>
        <v/>
      </c>
      <c r="Z55" s="25"/>
      <c r="AA55" s="26" t="str">
        <f t="shared" si="86"/>
        <v/>
      </c>
      <c r="AB55" s="26"/>
      <c r="AC55" s="153"/>
      <c r="AD55" s="153"/>
      <c r="AE55" s="153"/>
      <c r="AF55" s="153"/>
      <c r="AG55" s="153"/>
      <c r="AH55" s="25"/>
      <c r="AI55" s="153"/>
      <c r="AJ55" s="153"/>
      <c r="AK55" s="153"/>
      <c r="AL55" s="153"/>
      <c r="AM55" s="25" t="str">
        <f>IF(AND($E55&lt;&gt;"",$A55="J"),IF(Invoer!X84="Ja","J",IF(Invoer!X84="Nee","N","")),"")</f>
        <v/>
      </c>
      <c r="AN55" s="153"/>
      <c r="AO55" s="153"/>
      <c r="AP55" s="153" t="s">
        <v>311</v>
      </c>
      <c r="AQ55" s="153" t="s">
        <v>311</v>
      </c>
      <c r="AR55" s="153" t="s">
        <v>312</v>
      </c>
      <c r="AS55" s="153" t="s">
        <v>312</v>
      </c>
      <c r="AT55" s="1" t="str">
        <f>IF(AND($E55&lt;&gt;"",$A55="J",Invoer!O84&lt;&gt;""),VLOOKUP(Invoer!O84,NORM!$F$31:$H$38,3,0),"")</f>
        <v/>
      </c>
      <c r="AU55" s="1"/>
      <c r="AV55" s="1" t="str">
        <f>IF(AND($E55&lt;&gt;"",$A55="J"),Invoer!AH84,"")</f>
        <v/>
      </c>
      <c r="AW55" s="1"/>
      <c r="AX55" s="1" t="str">
        <f t="shared" si="87"/>
        <v/>
      </c>
      <c r="AY55" s="1"/>
      <c r="AZ55" s="3" t="str">
        <f t="shared" si="88"/>
        <v/>
      </c>
      <c r="BA55" s="3" t="str">
        <f t="shared" si="89"/>
        <v/>
      </c>
      <c r="BB55" s="3" t="str">
        <f t="shared" si="90"/>
        <v>N</v>
      </c>
      <c r="BC55" s="3" t="str">
        <f t="shared" si="91"/>
        <v>N</v>
      </c>
      <c r="BD55" s="3" t="str">
        <f t="shared" si="92"/>
        <v/>
      </c>
      <c r="BE55" s="3">
        <f t="shared" si="166"/>
        <v>0</v>
      </c>
      <c r="BF55" s="3" t="str">
        <f t="shared" si="93"/>
        <v/>
      </c>
      <c r="BG55" s="3" t="str">
        <f t="shared" si="94"/>
        <v/>
      </c>
      <c r="BH55" s="3" t="str">
        <f t="shared" si="95"/>
        <v>N</v>
      </c>
      <c r="BI55" s="24" t="str">
        <f t="shared" si="96"/>
        <v/>
      </c>
      <c r="BJ55" s="24" t="str">
        <f>IF(ISERROR(VLOOKUP($BD55,LOV_GWSGRP!A:A,1,0)),"N","J")</f>
        <v>N</v>
      </c>
      <c r="BK55" s="24" t="str">
        <f>IF(ISERROR(VLOOKUP($BD55,LOV_GWSGRP!D:D,1,0)),"N","J")</f>
        <v>N</v>
      </c>
      <c r="BL55" s="24" t="str">
        <f>IF(ISERROR(VLOOKUP($BD55,LOV_GWSGRP!G:G,1,0)),"N","J")</f>
        <v>N</v>
      </c>
      <c r="BM55" s="24" t="str">
        <f>IF(ISERROR(VLOOKUP($BD55,LOV_GWSGRP!M:M,1,0)),"N","J")</f>
        <v>N</v>
      </c>
      <c r="BN55" s="24" t="str">
        <f>IF(ISERROR(VLOOKUP($BD55,LOV_GWSGRP!P:P,1,0)),"N","J")</f>
        <v>N</v>
      </c>
      <c r="BO55" s="24" t="str">
        <f>IF(ISERROR(VLOOKUP($BD55,LOV_GWSGRP!S:S,1,0)),"N","J")</f>
        <v>N</v>
      </c>
      <c r="BP55" s="24" t="str">
        <f>IF(ISERROR(VLOOKUP($BD55,LOV_GWSGRP!V:V,1,0)),"N","J")</f>
        <v>N</v>
      </c>
      <c r="BQ55" s="24" t="str">
        <f>IF(ISERROR(VLOOKUP($BD55,LOV_GWSGRP!Y:Y,1,0)),"N","J")</f>
        <v>N</v>
      </c>
      <c r="BR55" s="24" t="str">
        <f>IF(ISERROR(VLOOKUP($BD55,LOV_GWSGRP!AB:AB,1,0)),"N","J")</f>
        <v>N</v>
      </c>
      <c r="BS55" s="24" t="str">
        <f>IF(ISERROR(VLOOKUP($BD55,LOV_GWSGRP!AE:AE,1,0)),"N","J")</f>
        <v>N</v>
      </c>
      <c r="BT55" s="24" t="str">
        <f>IF(ISERROR(VLOOKUP($BD55,LOV_GWSGRP!AH:AH,1,0)),"N","J")</f>
        <v>N</v>
      </c>
      <c r="BU55" s="24" t="str">
        <f>IF(ISERROR(VLOOKUP($BD55,LOV_GWSGRP!CJ:CJ,1,0)),"N","J")</f>
        <v>N</v>
      </c>
      <c r="BV55" s="24" t="str">
        <f>IF(ISERROR(VLOOKUP($BD55,LOV_GWSGRP!AN:AN,1,0)),"N","J")</f>
        <v>N</v>
      </c>
      <c r="BW55" s="24" t="str">
        <f>IF(ISERROR(VLOOKUP($BD55,LOV_GWSGRP!AQ:AQ,1,0)),"N","J")</f>
        <v>N</v>
      </c>
      <c r="BX55" s="24" t="str">
        <f>IF(ISERROR(VLOOKUP($BD55,LOV_GWSGRP!AT:AT,1,0)),"N","J")</f>
        <v>N</v>
      </c>
      <c r="BY55" s="24" t="str">
        <f>IF(ISERROR(VLOOKUP($BD55,LOV_GWSGRP!AW:AW,1,0)),"N","J")</f>
        <v>N</v>
      </c>
      <c r="BZ55" s="24" t="str">
        <f>IF(ISERROR(VLOOKUP($BD55,LOV_GWSGRP!AZ:AZ,1,0)),"N","J")</f>
        <v>N</v>
      </c>
      <c r="CA55" s="24" t="str">
        <f>IF(ISERROR(VLOOKUP($BD55,LOV_GWSGRP!BC:BC,1,0)),"N","J")</f>
        <v>N</v>
      </c>
      <c r="CB55" s="24" t="str">
        <f>IF(ISERROR(VLOOKUP($BD55,LOV_GWSGRP!BF:BF,1,0)),"N","J")</f>
        <v>N</v>
      </c>
      <c r="CC55" s="24" t="str">
        <f>IF(ISERROR(VLOOKUP($BD55,LOV_GWSGRP!BI:BI,1,0)),"N","J")</f>
        <v>N</v>
      </c>
      <c r="CD55" s="24" t="str">
        <f>IF(ISERROR(VLOOKUP($BD55,LOV_GWSGRP!J:J,1,0)),"N","J")</f>
        <v>N</v>
      </c>
      <c r="CE55" s="24" t="str">
        <f>IF(ISERROR(VLOOKUP($BD55,LOV_GWSGRP!BL:BL,1,0)),"N","J")</f>
        <v>N</v>
      </c>
      <c r="CF55" s="24"/>
      <c r="CG55" s="24" t="str">
        <f>IF(ISERROR(VLOOKUP($BD55,LOV_GWSGRP!BO:BO,1,0)),"N","J")</f>
        <v>N</v>
      </c>
      <c r="CH55" s="24" t="str">
        <f t="shared" si="97"/>
        <v>N</v>
      </c>
      <c r="CI55" s="24" t="str">
        <f>IF(ISERROR(VLOOKUP($BD55,GEWASCODE_GLMC8!F:F,1,0)),"N","J")</f>
        <v>N</v>
      </c>
      <c r="CJ55" s="24" t="str">
        <f>IF(COUNTIF($CI55:CI55,"J")&gt;0,"N",IF(ISERROR(VLOOKUP($BD55,GEWASCODE_GLMC8!G:G,1,0)),"N","J"))</f>
        <v>N</v>
      </c>
      <c r="CK55" s="24" t="str">
        <f>IF(COUNTIF($CI55:CJ55,"J")&gt;0,"N",IF(ISERROR(VLOOKUP($BD55,GEWASCODE_GLMC8!H:H,1,0)),"N","J"))</f>
        <v>N</v>
      </c>
      <c r="CL55" s="24" t="str">
        <f>IF(COUNTIF($CI55:CK55,"J")&gt;0,"N",IF(ISERROR(VLOOKUP($BD55,GEWASCODE_GLMC8!I:I,1,0)),"N","J"))</f>
        <v>N</v>
      </c>
      <c r="CM55" s="24" t="str">
        <f>IF(COUNTIF($CI55:CL55,"J")&gt;0,"N",IF(ISERROR(VLOOKUP($BD55,GEWASCODE_GLMC8!J:J,1,0)),"N","J"))</f>
        <v>N</v>
      </c>
      <c r="CN55" s="24" t="str">
        <f>IF(COUNTIF($CI55:CM55,"J")&gt;0,"N",IF(ISERROR(VLOOKUP($BD55,GEWASCODE_GLMC8!K:K,1,0)),"N","J"))</f>
        <v>N</v>
      </c>
      <c r="CO55" s="24" t="str">
        <f>IF(COUNTIF($CI55:CN55,"J")&gt;0,"N",IF(ISERROR(VLOOKUP($BD55,GEWASCODE_GLMC8!L:L,1,0)),"N","J"))</f>
        <v>N</v>
      </c>
      <c r="CP55" s="24" t="str">
        <f>IF(COUNTIF($CI55:CO55,"J")&gt;0,"N",IF(ISERROR(VLOOKUP($BD55,GEWASCODE_GLMC8!M:M,1,0)),"N","J"))</f>
        <v>N</v>
      </c>
      <c r="CQ55" s="24" t="str">
        <f>IF(COUNTIF($CI55:CP55,"J")&gt;0,"N",IF(ISERROR(VLOOKUP($BD55,GEWASCODE_GLMC8!N:N,1,0)),"N","J"))</f>
        <v>N</v>
      </c>
      <c r="CR55" s="24" t="str">
        <f>IF(COUNTIF($CI55:CQ55,"J")&gt;0,"N",IF(ISERROR(VLOOKUP($BD55,GEWASCODE_GLMC8!O:O,1,0)),"N","J"))</f>
        <v>N</v>
      </c>
      <c r="CS55" s="24" t="str">
        <f>IF(COUNTIF($CI55:CR55,"J")&gt;0,"N",IF(ISERROR(VLOOKUP($BD55,GEWASCODE_GLMC8!P:P,1,0)),"N","J"))</f>
        <v>N</v>
      </c>
      <c r="CT55" s="24" t="str">
        <f>IF(COUNTIF($CI55:CS55,"J")&gt;0,"N",IF(ISERROR(VLOOKUP($BD55,GEWASCODE_GLMC8!Q:Q,1,0)),"N","J"))</f>
        <v>N</v>
      </c>
      <c r="CU55" s="24" t="str">
        <f>IF(COUNTIF($CI55:CT55,"J")&gt;0,"N",IF(ISERROR(VLOOKUP($BD55,GEWASCODE_GLMC8!R:R,1,0)),"N","J"))</f>
        <v>N</v>
      </c>
      <c r="CV55" s="24" t="str">
        <f>IF(COUNTIF($CI55:CU55,"J")&gt;0,"N",IF(ISERROR(VLOOKUP($BD55,GEWASCODE_GLMC8!S:S,1,0)),"N","J"))</f>
        <v>N</v>
      </c>
      <c r="CW55" s="24" t="str">
        <f>IF(COUNTIF($CI55:CV55,"J")&gt;0,"N",IF(ISERROR(VLOOKUP($BD55,GEWASCODE_GLMC8!T:T,1,0)),"N","J"))</f>
        <v>N</v>
      </c>
      <c r="CX55" s="24" t="str">
        <f>IF(COUNTIF($CI55:CW55,"J")&gt;0,"N",IF(ISERROR(VLOOKUP($BD55,GEWASCODE_GLMC8!U:U,1,0)),"N","J"))</f>
        <v>N</v>
      </c>
      <c r="CY55" s="24" t="str">
        <f>IF(COUNTIF($CI55:CX55,"J")&gt;0,"N",IF(ISERROR(VLOOKUP($BD55,GEWASCODE_GLMC8!V:V,1,0)),"N","J"))</f>
        <v>N</v>
      </c>
      <c r="CZ55" s="24" t="str">
        <f>IF(COUNTIF($CI55:CY55,"J")&gt;0,"N",IF(ISERROR(VLOOKUP($BD55,GEWASCODE_GLMC8!W:W,1,0)),"N","J"))</f>
        <v>N</v>
      </c>
      <c r="DA55" s="24" t="str">
        <f>IF(COUNTIF($CI55:CZ55,"J")&gt;0,"N",IF(ISERROR(VLOOKUP($BD55,GEWASCODE_GLMC8!X:X,1,0)),"N","J"))</f>
        <v>N</v>
      </c>
      <c r="DB55" s="24" t="str">
        <f>IF(COUNTIF($CI55:DA55,"J")&gt;0,"N",IF(ISERROR(VLOOKUP($BD55,GEWASCODE_GLMC8!Y:Y,1,0)),"N","J"))</f>
        <v>N</v>
      </c>
      <c r="DC55" s="24" t="str">
        <f>IF(COUNTIF($CI55:DB55,"J")&gt;0,"N",IF(ISERROR(VLOOKUP($BD55,GEWASCODE_GLMC8!Z:Z,1,0)),"N","J"))</f>
        <v>N</v>
      </c>
      <c r="DD55" s="24" t="str">
        <f t="shared" si="98"/>
        <v>N</v>
      </c>
      <c r="DE55" s="3" t="str">
        <f t="shared" si="1"/>
        <v>N</v>
      </c>
      <c r="DF55" s="3" t="str">
        <f t="shared" si="2"/>
        <v>N</v>
      </c>
      <c r="DG55" s="3" t="str">
        <f t="shared" si="99"/>
        <v>N</v>
      </c>
      <c r="DH55" s="3" t="str">
        <f t="shared" si="100"/>
        <v>N</v>
      </c>
      <c r="DI55" s="3" t="str">
        <f t="shared" si="3"/>
        <v>N</v>
      </c>
      <c r="DJ55" s="3" t="str">
        <f t="shared" si="4"/>
        <v>N</v>
      </c>
      <c r="DK55" s="3">
        <f>0</f>
        <v>0</v>
      </c>
      <c r="DL55" s="3" t="str">
        <f t="shared" si="5"/>
        <v>N</v>
      </c>
      <c r="DM55" s="3" t="str">
        <f t="shared" si="6"/>
        <v>N</v>
      </c>
      <c r="DN55" t="str">
        <f>IF(AND($A55="J",COUNTIFS(activiteiten_perceel,percelen!$AZ55,activiteiten_maatregel_nr,percelen!DN$4,activiteiten_activiteit_voldoet_aan_voorwaarden,"J")&gt;0),DN$4,"")</f>
        <v/>
      </c>
      <c r="DO55" t="str">
        <f>IF(AND($A55="J",COUNTIFS(activiteiten_perceel,percelen!$AZ55,activiteiten_maatregel_nr,percelen!DO$4,activiteiten_activiteit_voldoet_aan_voorwaarden,"J")&gt;0),DO$4,"")</f>
        <v/>
      </c>
      <c r="DP55" t="str">
        <f>IF(AND($A55="J",COUNTIFS(activiteiten_perceel,percelen!$AZ55,activiteiten_maatregel_nr,percelen!DP$4,activiteiten_activiteit_voldoet_aan_voorwaarden,"J")&gt;0),DP$4,"")</f>
        <v/>
      </c>
      <c r="DQ55" t="str">
        <f>IF(AND($A55="J",COUNTIFS(activiteiten_perceel,percelen!$AZ55,activiteiten_maatregel_nr,percelen!DQ$4,activiteiten_activiteit_voldoet_aan_voorwaarden,"J")&gt;0),DQ$4,"")</f>
        <v/>
      </c>
      <c r="DR55" t="str">
        <f>IF(AND($A55="J",COUNTIFS(activiteiten_perceel,percelen!$AZ55,activiteiten_maatregel_nr,percelen!DR$4,activiteiten_activiteit_voldoet_aan_voorwaarden,"J")&gt;0),DR$4,"")</f>
        <v/>
      </c>
      <c r="DS55" t="str">
        <f>IF(AND($A55="J",COUNTIFS(activiteiten_perceel,percelen!$AZ55,activiteiten_maatregel_nr,percelen!DS$4,activiteiten_activiteit_voldoet_aan_voorwaarden,"J")&gt;0),DS$4,"")</f>
        <v/>
      </c>
      <c r="DT55" t="str">
        <f>IF(AND($A55="J",COUNTIFS(activiteiten_perceel,percelen!$AZ55,activiteiten_maatregel_nr,percelen!DT$4,activiteiten_activiteit_voldoet_aan_voorwaarden,"J")&gt;0),DT$4,"")</f>
        <v/>
      </c>
      <c r="DU55" t="str">
        <f>IF(AND($A55="J",COUNTIFS(activiteiten_perceel,percelen!$AZ55,activiteiten_maatregel_nr,percelen!DU$4,activiteiten_activiteit_voldoet_aan_voorwaarden,"J")&gt;0),DU$4,"")</f>
        <v/>
      </c>
      <c r="DV55" t="str">
        <f>IF(AND($A55="J",COUNTIFS(activiteiten_perceel,percelen!$AZ55,activiteiten_maatregel_nr,percelen!DV$4,activiteiten_activiteit_voldoet_aan_voorwaarden,"J")&gt;0),DV$4,"")</f>
        <v/>
      </c>
      <c r="DW55" t="str">
        <f>IF(AND($A55="J",COUNTIFS(activiteiten_perceel,percelen!$AZ55,activiteiten_maatregel_nr,percelen!DW$4,activiteiten_activiteit_voldoet_aan_voorwaarden,"J")&gt;0),DW$4,"")</f>
        <v/>
      </c>
      <c r="DX55" t="str">
        <f>IF(AND($A55="J",COUNTIFS(activiteiten_perceel,percelen!$AZ55,activiteiten_maatregel_nr,percelen!DX$4,activiteiten_activiteit_voldoet_aan_voorwaarden,"J")&gt;0),DX$4,"")</f>
        <v/>
      </c>
      <c r="DY55" t="str">
        <f>IF(AND($A55="J",COUNTIFS(activiteiten_perceel,percelen!$AZ55,activiteiten_maatregel_nr,percelen!DY$4,activiteiten_activiteit_voldoet_aan_voorwaarden,"J")&gt;0),DY$4,"")</f>
        <v/>
      </c>
      <c r="DZ55" t="str">
        <f>IF(AND($A55="J",COUNTIFS(activiteiten_perceel,percelen!$AZ55,activiteiten_maatregel_nr,percelen!DZ$4,activiteiten_activiteit_voldoet_aan_voorwaarden,"J")&gt;0),DZ$4,"")</f>
        <v/>
      </c>
      <c r="EA55" t="str">
        <f>IF(AND($A55="J",COUNTIFS(activiteiten_perceel,percelen!$AZ55,activiteiten_maatregel_nr,percelen!EA$4,activiteiten_activiteit_voldoet_aan_voorwaarden,"J")&gt;0),EA$4,"")</f>
        <v/>
      </c>
      <c r="EB55" t="str">
        <f>IF(AND($A55="J",COUNTIFS(activiteiten_perceel,percelen!$AZ55,activiteiten_maatregel_nr,percelen!EB$4,activiteiten_activiteit_voldoet_aan_voorwaarden,"J")&gt;0),EB$4,"")</f>
        <v/>
      </c>
      <c r="EC55" t="str">
        <f>IF(AND($A55="J",COUNTIFS(activiteiten_perceel,percelen!$AZ55,activiteiten_maatregel_nr,percelen!EC$4,activiteiten_activiteit_voldoet_aan_voorwaarden,"J")&gt;0),EC$4,"")</f>
        <v/>
      </c>
      <c r="ED55" t="str">
        <f>IF(AND($A55="J",COUNTIFS(activiteiten_perceel,percelen!$AZ55,activiteiten_maatregel_nr,percelen!ED$4,activiteiten_activiteit_voldoet_aan_voorwaarden,"J")&gt;0),ED$4,"")</f>
        <v/>
      </c>
      <c r="EE55" t="str">
        <f>IF(AND($A55="J",COUNTIFS(activiteiten_perceel,percelen!$AZ55,activiteiten_maatregel_nr,percelen!EE$4,activiteiten_activiteit_voldoet_aan_voorwaarden,"J")&gt;0),EE$4,"")</f>
        <v/>
      </c>
      <c r="EF55" t="str">
        <f>IF(AND($A55="J",COUNTIFS(activiteiten_perceel,percelen!$AZ55,activiteiten_maatregel_nr,percelen!EF$4,activiteiten_activiteit_voldoet_aan_voorwaarden,"J")&gt;0),EF$4,"")</f>
        <v/>
      </c>
      <c r="EG55" t="str">
        <f>IF(AND($A55="J",COUNTIFS(activiteiten_perceel,percelen!$AZ55,activiteiten_maatregel_nr,percelen!EG$4,activiteiten_activiteit_voldoet_aan_voorwaarden,"J")&gt;0),EG$4,"")</f>
        <v/>
      </c>
      <c r="EH55" t="str">
        <f>IF(AND($A55="J",COUNTIFS(activiteiten_perceel,percelen!$AZ55,activiteiten_maatregel_nr,percelen!EH$4,activiteiten_activiteit_voldoet_aan_voorwaarden,"J")&gt;0),EH$4,"")</f>
        <v/>
      </c>
      <c r="EI55" t="str">
        <f>IF(AND($A55="J",COUNTIFS(activiteiten_perceel,percelen!$AZ55,activiteiten_maatregel_nr,percelen!EI$4,activiteiten_activiteit_voldoet_aan_voorwaarden,"J")&gt;0),EI$4,"")</f>
        <v/>
      </c>
      <c r="EJ55">
        <f t="shared" si="101"/>
        <v>0</v>
      </c>
      <c r="EK55" t="str">
        <f t="shared" si="102"/>
        <v/>
      </c>
      <c r="EL55" t="str">
        <f t="shared" si="7"/>
        <v/>
      </c>
      <c r="EM55" t="str">
        <f t="shared" si="8"/>
        <v/>
      </c>
      <c r="EN55" t="str">
        <f t="shared" si="9"/>
        <v/>
      </c>
      <c r="EO55" t="str">
        <f t="shared" si="10"/>
        <v/>
      </c>
      <c r="EP55" t="str">
        <f t="shared" si="11"/>
        <v/>
      </c>
      <c r="EQ55" t="str">
        <f t="shared" si="12"/>
        <v/>
      </c>
      <c r="ER55" t="str">
        <f t="shared" si="13"/>
        <v/>
      </c>
      <c r="ES55" t="str">
        <f t="shared" si="14"/>
        <v/>
      </c>
      <c r="ET55" t="str">
        <f t="shared" si="15"/>
        <v/>
      </c>
      <c r="EU55" t="str">
        <f t="shared" si="16"/>
        <v/>
      </c>
      <c r="EV55" t="str">
        <f t="shared" si="17"/>
        <v/>
      </c>
      <c r="EW55" t="str">
        <f t="shared" si="103"/>
        <v>nvt</v>
      </c>
      <c r="EX55" t="str">
        <f t="shared" si="104"/>
        <v>nvt</v>
      </c>
      <c r="EY55" t="str">
        <f t="shared" si="105"/>
        <v>nvt</v>
      </c>
      <c r="EZ55" t="str">
        <f t="shared" si="106"/>
        <v>nvt</v>
      </c>
      <c r="FA55" t="str">
        <f t="shared" si="107"/>
        <v>nvt</v>
      </c>
      <c r="FB55" t="str">
        <f t="shared" si="108"/>
        <v>nvt</v>
      </c>
      <c r="FC55" t="str">
        <f t="shared" si="109"/>
        <v>nvt</v>
      </c>
      <c r="FD55" t="str">
        <f t="shared" si="110"/>
        <v>nvt</v>
      </c>
      <c r="FE55" t="str">
        <f>IF($EJ55=2,VLOOKUP(FD55,STAPELING!A:D,FE$1,0),"nvt")</f>
        <v>nvt</v>
      </c>
      <c r="FF55" t="str">
        <f t="shared" si="111"/>
        <v>nvt</v>
      </c>
      <c r="FG55" t="str">
        <f t="shared" si="112"/>
        <v>nvt</v>
      </c>
      <c r="FH55" t="str">
        <f t="shared" si="113"/>
        <v>nvt</v>
      </c>
      <c r="FI55" t="str">
        <f t="shared" si="114"/>
        <v>nvt</v>
      </c>
      <c r="FJ55" t="str">
        <f t="shared" si="115"/>
        <v>nvt</v>
      </c>
      <c r="FK55" t="str">
        <f t="shared" si="116"/>
        <v>nvt</v>
      </c>
      <c r="FL55" t="str">
        <f t="shared" si="117"/>
        <v>nvt</v>
      </c>
      <c r="FM55" t="str">
        <f t="shared" si="118"/>
        <v/>
      </c>
      <c r="FN55" t="str">
        <f>IF(ISERROR(VLOOKUP(FM55,STAPELING!I:AO,FN$1,0)),"N",VLOOKUP(FM55,STAPELING!I:AO,FN$1,0))</f>
        <v>J</v>
      </c>
      <c r="FO55" t="str">
        <f t="shared" si="119"/>
        <v>nvt</v>
      </c>
      <c r="FP55" t="str">
        <f t="shared" si="19"/>
        <v>nvt</v>
      </c>
      <c r="FQ55" t="str">
        <f t="shared" si="20"/>
        <v>nvt</v>
      </c>
      <c r="FR55" t="str">
        <f t="shared" si="21"/>
        <v>nvt</v>
      </c>
      <c r="FS55" t="str">
        <f t="shared" si="22"/>
        <v>nvt</v>
      </c>
      <c r="FT55" t="str">
        <f t="shared" si="23"/>
        <v>nvt</v>
      </c>
      <c r="FU55" t="str">
        <f t="shared" si="24"/>
        <v>nvt</v>
      </c>
      <c r="FV55" t="str">
        <f t="shared" si="25"/>
        <v>nvt</v>
      </c>
      <c r="FW55" t="str">
        <f t="shared" si="26"/>
        <v>nvt</v>
      </c>
      <c r="FX55" t="str">
        <f t="shared" si="27"/>
        <v>nvt</v>
      </c>
      <c r="FY55" t="str">
        <f t="shared" si="28"/>
        <v>nvt</v>
      </c>
      <c r="FZ55" t="str">
        <f t="shared" si="29"/>
        <v>nvt</v>
      </c>
      <c r="GA55" t="str">
        <f t="shared" si="30"/>
        <v>nvt</v>
      </c>
      <c r="GB55" t="str">
        <f>IF($EJ55&gt;2,IF(FO55="","zwart",VLOOKUP(FO55,STAPELING!J:AA,GB$1,0)),"nvt")</f>
        <v>nvt</v>
      </c>
      <c r="GC55" t="str">
        <f t="shared" si="120"/>
        <v>nvt</v>
      </c>
      <c r="GD55" t="str">
        <f t="shared" si="121"/>
        <v>nvt</v>
      </c>
      <c r="GE55" t="str">
        <f t="shared" si="122"/>
        <v>nvt</v>
      </c>
      <c r="GF55" t="str">
        <f t="shared" si="123"/>
        <v>nvt</v>
      </c>
      <c r="GG55" t="str">
        <f t="shared" si="124"/>
        <v>nvt</v>
      </c>
      <c r="GH55" t="str">
        <f t="shared" si="125"/>
        <v>nvt</v>
      </c>
      <c r="GI55" t="str">
        <f t="shared" si="126"/>
        <v>nvt</v>
      </c>
      <c r="GJ55" t="str">
        <f t="shared" si="127"/>
        <v>nvt</v>
      </c>
      <c r="GK55" t="str">
        <f t="shared" si="37"/>
        <v>nvt</v>
      </c>
      <c r="GL55" t="str">
        <f t="shared" si="38"/>
        <v>nvt</v>
      </c>
      <c r="GM55" t="str">
        <f t="shared" si="39"/>
        <v>nvt</v>
      </c>
      <c r="GN55" t="str">
        <f t="shared" si="40"/>
        <v>nvt</v>
      </c>
      <c r="GO55" t="str">
        <f t="shared" si="41"/>
        <v>nvt</v>
      </c>
      <c r="GP55" t="str">
        <f t="shared" si="42"/>
        <v>nvt</v>
      </c>
      <c r="GQ55" t="str">
        <f t="shared" si="43"/>
        <v>nvt</v>
      </c>
      <c r="GR55" t="str">
        <f t="shared" si="44"/>
        <v>nvt</v>
      </c>
      <c r="GS55" t="str">
        <f t="shared" si="45"/>
        <v>nvt</v>
      </c>
      <c r="GT55" t="str">
        <f t="shared" si="46"/>
        <v>nvt</v>
      </c>
      <c r="GU55" t="str">
        <f t="shared" si="47"/>
        <v>nvt</v>
      </c>
      <c r="GV55" t="str">
        <f t="shared" si="48"/>
        <v>nvt</v>
      </c>
      <c r="GW55" t="str">
        <f>IF($EJ55&gt;2,IF(GJ55="","zwart",VLOOKUP(GJ55,STAPELING!AB:AJ,GW$1,0)),"nvt")</f>
        <v>nvt</v>
      </c>
      <c r="GX55" t="str">
        <f t="shared" si="128"/>
        <v>nvt</v>
      </c>
      <c r="GY55" t="str">
        <f t="shared" si="129"/>
        <v>nvt</v>
      </c>
      <c r="GZ55" t="str">
        <f t="shared" si="130"/>
        <v>nvt</v>
      </c>
      <c r="HA55" t="str">
        <f t="shared" si="131"/>
        <v>nvt</v>
      </c>
      <c r="HB55" t="str">
        <f t="shared" si="132"/>
        <v>nvt</v>
      </c>
      <c r="HC55" t="str">
        <f t="shared" si="133"/>
        <v>nvt</v>
      </c>
      <c r="HD55" t="str">
        <f t="shared" si="134"/>
        <v>nvt</v>
      </c>
      <c r="HE55" t="str">
        <f t="shared" si="135"/>
        <v>nvt</v>
      </c>
      <c r="HF55" t="str">
        <f t="shared" si="136"/>
        <v>nvt</v>
      </c>
      <c r="HG55" t="str">
        <f t="shared" si="137"/>
        <v>nvt</v>
      </c>
      <c r="HH55" t="str">
        <f t="shared" si="138"/>
        <v>nvt</v>
      </c>
      <c r="HI55" t="str">
        <f t="shared" si="139"/>
        <v>nvt</v>
      </c>
      <c r="HJ55" t="str">
        <f t="shared" si="140"/>
        <v>nvt</v>
      </c>
      <c r="HK55" t="str">
        <f t="shared" si="141"/>
        <v>nvt</v>
      </c>
      <c r="HL55" t="str">
        <f t="shared" si="142"/>
        <v>nvt</v>
      </c>
      <c r="HM55" t="str">
        <f t="shared" si="60"/>
        <v>nvt</v>
      </c>
      <c r="HN55" t="str">
        <f t="shared" si="61"/>
        <v>nvt</v>
      </c>
      <c r="HO55" t="str">
        <f t="shared" si="62"/>
        <v>nvt</v>
      </c>
      <c r="HP55" t="str">
        <f t="shared" si="63"/>
        <v>nvt</v>
      </c>
      <c r="HQ55" t="str">
        <f t="shared" si="64"/>
        <v>nvt</v>
      </c>
      <c r="HR55" t="str">
        <f t="shared" si="65"/>
        <v>nvt</v>
      </c>
      <c r="HS55" t="str">
        <f t="shared" si="66"/>
        <v>nvt</v>
      </c>
      <c r="HT55" t="str">
        <f t="shared" si="67"/>
        <v>nvt</v>
      </c>
      <c r="HU55" t="str">
        <f t="shared" si="68"/>
        <v>nvt</v>
      </c>
      <c r="HV55" t="str">
        <f t="shared" si="69"/>
        <v>nvt</v>
      </c>
      <c r="HW55" t="str">
        <f t="shared" si="70"/>
        <v>nvt</v>
      </c>
      <c r="HX55" t="str">
        <f t="shared" si="71"/>
        <v>nvt</v>
      </c>
      <c r="HY55" t="str">
        <f>IF($EJ55&gt;2,IF(HL55="","zwart",VLOOKUP(HL55,STAPELING!AK:AN,HY$1,0)),"nvt")</f>
        <v>nvt</v>
      </c>
      <c r="HZ55" t="str">
        <f t="shared" si="143"/>
        <v>nvt</v>
      </c>
      <c r="IA55" t="str">
        <f t="shared" si="144"/>
        <v>nvt</v>
      </c>
      <c r="IB55" t="str">
        <f t="shared" si="145"/>
        <v>nvt</v>
      </c>
      <c r="IC55" t="str">
        <f t="shared" si="146"/>
        <v>nvt</v>
      </c>
      <c r="ID55" t="str">
        <f t="shared" si="147"/>
        <v>nvt</v>
      </c>
      <c r="IE55" t="str">
        <f t="shared" si="148"/>
        <v>nvt</v>
      </c>
      <c r="IF55" t="str">
        <f t="shared" si="149"/>
        <v>nvt</v>
      </c>
      <c r="IG55">
        <f t="shared" si="150"/>
        <v>0</v>
      </c>
      <c r="IH55">
        <f t="shared" si="151"/>
        <v>0</v>
      </c>
      <c r="II55">
        <f t="shared" si="152"/>
        <v>0</v>
      </c>
      <c r="IJ55">
        <f t="shared" si="153"/>
        <v>0</v>
      </c>
      <c r="IK55">
        <f t="shared" si="154"/>
        <v>0</v>
      </c>
      <c r="IL55">
        <f t="shared" si="155"/>
        <v>0</v>
      </c>
      <c r="IM55">
        <f t="shared" si="156"/>
        <v>0</v>
      </c>
      <c r="IN55">
        <f t="shared" si="157"/>
        <v>0</v>
      </c>
      <c r="IO55">
        <f t="shared" si="158"/>
        <v>0</v>
      </c>
      <c r="IP55">
        <f t="shared" si="159"/>
        <v>0</v>
      </c>
      <c r="IQ55">
        <f t="shared" si="160"/>
        <v>0</v>
      </c>
      <c r="IR55">
        <f t="shared" si="161"/>
        <v>0</v>
      </c>
      <c r="IS55">
        <f t="shared" si="162"/>
        <v>0</v>
      </c>
      <c r="IT55">
        <f t="shared" si="163"/>
        <v>0</v>
      </c>
      <c r="IU55" t="str">
        <f t="shared" si="164"/>
        <v>N</v>
      </c>
      <c r="IV55" t="str">
        <f t="shared" si="84"/>
        <v>N</v>
      </c>
      <c r="IW55" t="str">
        <f t="shared" si="165"/>
        <v>N</v>
      </c>
    </row>
    <row r="56" spans="1:257" x14ac:dyDescent="0.25">
      <c r="A56" t="str">
        <f>IF(ISERROR(VLOOKUP(E56,E$4:E55,1,0)),"J","N")</f>
        <v>N</v>
      </c>
      <c r="B56" s="8"/>
      <c r="C56" s="8"/>
      <c r="D56" s="25"/>
      <c r="E56" s="25" t="str">
        <f>IF(Invoer!B85="","",Invoer!B85)</f>
        <v/>
      </c>
      <c r="F56" s="25"/>
      <c r="G56" s="25"/>
      <c r="H56" s="25" t="str">
        <f>IF(AND($E56&lt;&gt;"",$A56="J"),Invoer!D85,"")</f>
        <v/>
      </c>
      <c r="I56" s="25"/>
      <c r="J56" s="26"/>
      <c r="K56" s="26" t="str">
        <f>IF(AND($E56&lt;&gt;"",$A56="J"),Invoer!L85,"")</f>
        <v/>
      </c>
      <c r="L56" s="26"/>
      <c r="M56" s="25"/>
      <c r="N56" s="152"/>
      <c r="O56" s="153"/>
      <c r="P56" s="25"/>
      <c r="Q56" s="25"/>
      <c r="R56" s="153"/>
      <c r="S56" s="154"/>
      <c r="T56" s="152"/>
      <c r="U56" s="153"/>
      <c r="V56" s="153"/>
      <c r="W56" s="59" t="str">
        <f>IF(AND($E56&lt;&gt;"",$A56="J",Invoer!R85&lt;&gt;""),VLOOKUP(Invoer!R85,NORM!$F$26:$H$29,3,0),"")</f>
        <v/>
      </c>
      <c r="X56" s="59"/>
      <c r="Y56" s="25" t="str">
        <f t="shared" si="85"/>
        <v/>
      </c>
      <c r="Z56" s="25"/>
      <c r="AA56" s="26" t="str">
        <f t="shared" si="86"/>
        <v/>
      </c>
      <c r="AB56" s="26"/>
      <c r="AC56" s="153"/>
      <c r="AD56" s="153"/>
      <c r="AE56" s="153"/>
      <c r="AF56" s="153"/>
      <c r="AG56" s="153"/>
      <c r="AH56" s="25"/>
      <c r="AI56" s="153"/>
      <c r="AJ56" s="153"/>
      <c r="AK56" s="153"/>
      <c r="AL56" s="153"/>
      <c r="AM56" s="25" t="str">
        <f>IF(AND($E56&lt;&gt;"",$A56="J"),IF(Invoer!X85="Ja","J",IF(Invoer!X85="Nee","N","")),"")</f>
        <v/>
      </c>
      <c r="AN56" s="153"/>
      <c r="AO56" s="153"/>
      <c r="AP56" s="153" t="s">
        <v>311</v>
      </c>
      <c r="AQ56" s="153" t="s">
        <v>311</v>
      </c>
      <c r="AR56" s="153" t="s">
        <v>312</v>
      </c>
      <c r="AS56" s="153" t="s">
        <v>312</v>
      </c>
      <c r="AT56" s="1" t="str">
        <f>IF(AND($E56&lt;&gt;"",$A56="J",Invoer!O85&lt;&gt;""),VLOOKUP(Invoer!O85,NORM!$F$31:$H$38,3,0),"")</f>
        <v/>
      </c>
      <c r="AU56" s="1"/>
      <c r="AV56" s="1" t="str">
        <f>IF(AND($E56&lt;&gt;"",$A56="J"),Invoer!AH85,"")</f>
        <v/>
      </c>
      <c r="AW56" s="1"/>
      <c r="AX56" s="1" t="str">
        <f t="shared" si="87"/>
        <v/>
      </c>
      <c r="AY56" s="1"/>
      <c r="AZ56" s="3" t="str">
        <f t="shared" si="88"/>
        <v/>
      </c>
      <c r="BA56" s="3" t="str">
        <f t="shared" si="89"/>
        <v/>
      </c>
      <c r="BB56" s="3" t="str">
        <f t="shared" si="90"/>
        <v>N</v>
      </c>
      <c r="BC56" s="3" t="str">
        <f t="shared" si="91"/>
        <v>N</v>
      </c>
      <c r="BD56" s="3" t="str">
        <f t="shared" si="92"/>
        <v/>
      </c>
      <c r="BE56" s="3">
        <f t="shared" si="166"/>
        <v>0</v>
      </c>
      <c r="BF56" s="3" t="str">
        <f t="shared" si="93"/>
        <v/>
      </c>
      <c r="BG56" s="3" t="str">
        <f t="shared" si="94"/>
        <v/>
      </c>
      <c r="BH56" s="3" t="str">
        <f t="shared" si="95"/>
        <v>N</v>
      </c>
      <c r="BI56" s="24" t="str">
        <f t="shared" si="96"/>
        <v/>
      </c>
      <c r="BJ56" s="24" t="str">
        <f>IF(ISERROR(VLOOKUP($BD56,LOV_GWSGRP!A:A,1,0)),"N","J")</f>
        <v>N</v>
      </c>
      <c r="BK56" s="24" t="str">
        <f>IF(ISERROR(VLOOKUP($BD56,LOV_GWSGRP!D:D,1,0)),"N","J")</f>
        <v>N</v>
      </c>
      <c r="BL56" s="24" t="str">
        <f>IF(ISERROR(VLOOKUP($BD56,LOV_GWSGRP!G:G,1,0)),"N","J")</f>
        <v>N</v>
      </c>
      <c r="BM56" s="24" t="str">
        <f>IF(ISERROR(VLOOKUP($BD56,LOV_GWSGRP!M:M,1,0)),"N","J")</f>
        <v>N</v>
      </c>
      <c r="BN56" s="24" t="str">
        <f>IF(ISERROR(VLOOKUP($BD56,LOV_GWSGRP!P:P,1,0)),"N","J")</f>
        <v>N</v>
      </c>
      <c r="BO56" s="24" t="str">
        <f>IF(ISERROR(VLOOKUP($BD56,LOV_GWSGRP!S:S,1,0)),"N","J")</f>
        <v>N</v>
      </c>
      <c r="BP56" s="24" t="str">
        <f>IF(ISERROR(VLOOKUP($BD56,LOV_GWSGRP!V:V,1,0)),"N","J")</f>
        <v>N</v>
      </c>
      <c r="BQ56" s="24" t="str">
        <f>IF(ISERROR(VLOOKUP($BD56,LOV_GWSGRP!Y:Y,1,0)),"N","J")</f>
        <v>N</v>
      </c>
      <c r="BR56" s="24" t="str">
        <f>IF(ISERROR(VLOOKUP($BD56,LOV_GWSGRP!AB:AB,1,0)),"N","J")</f>
        <v>N</v>
      </c>
      <c r="BS56" s="24" t="str">
        <f>IF(ISERROR(VLOOKUP($BD56,LOV_GWSGRP!AE:AE,1,0)),"N","J")</f>
        <v>N</v>
      </c>
      <c r="BT56" s="24" t="str">
        <f>IF(ISERROR(VLOOKUP($BD56,LOV_GWSGRP!AH:AH,1,0)),"N","J")</f>
        <v>N</v>
      </c>
      <c r="BU56" s="24" t="str">
        <f>IF(ISERROR(VLOOKUP($BD56,LOV_GWSGRP!CJ:CJ,1,0)),"N","J")</f>
        <v>N</v>
      </c>
      <c r="BV56" s="24" t="str">
        <f>IF(ISERROR(VLOOKUP($BD56,LOV_GWSGRP!AN:AN,1,0)),"N","J")</f>
        <v>N</v>
      </c>
      <c r="BW56" s="24" t="str">
        <f>IF(ISERROR(VLOOKUP($BD56,LOV_GWSGRP!AQ:AQ,1,0)),"N","J")</f>
        <v>N</v>
      </c>
      <c r="BX56" s="24" t="str">
        <f>IF(ISERROR(VLOOKUP($BD56,LOV_GWSGRP!AT:AT,1,0)),"N","J")</f>
        <v>N</v>
      </c>
      <c r="BY56" s="24" t="str">
        <f>IF(ISERROR(VLOOKUP($BD56,LOV_GWSGRP!AW:AW,1,0)),"N","J")</f>
        <v>N</v>
      </c>
      <c r="BZ56" s="24" t="str">
        <f>IF(ISERROR(VLOOKUP($BD56,LOV_GWSGRP!AZ:AZ,1,0)),"N","J")</f>
        <v>N</v>
      </c>
      <c r="CA56" s="24" t="str">
        <f>IF(ISERROR(VLOOKUP($BD56,LOV_GWSGRP!BC:BC,1,0)),"N","J")</f>
        <v>N</v>
      </c>
      <c r="CB56" s="24" t="str">
        <f>IF(ISERROR(VLOOKUP($BD56,LOV_GWSGRP!BF:BF,1,0)),"N","J")</f>
        <v>N</v>
      </c>
      <c r="CC56" s="24" t="str">
        <f>IF(ISERROR(VLOOKUP($BD56,LOV_GWSGRP!BI:BI,1,0)),"N","J")</f>
        <v>N</v>
      </c>
      <c r="CD56" s="24" t="str">
        <f>IF(ISERROR(VLOOKUP($BD56,LOV_GWSGRP!J:J,1,0)),"N","J")</f>
        <v>N</v>
      </c>
      <c r="CE56" s="24" t="str">
        <f>IF(ISERROR(VLOOKUP($BD56,LOV_GWSGRP!BL:BL,1,0)),"N","J")</f>
        <v>N</v>
      </c>
      <c r="CF56" s="24"/>
      <c r="CG56" s="24" t="str">
        <f>IF(ISERROR(VLOOKUP($BD56,LOV_GWSGRP!BO:BO,1,0)),"N","J")</f>
        <v>N</v>
      </c>
      <c r="CH56" s="24" t="str">
        <f t="shared" si="97"/>
        <v>N</v>
      </c>
      <c r="CI56" s="24" t="str">
        <f>IF(ISERROR(VLOOKUP($BD56,GEWASCODE_GLMC8!F:F,1,0)),"N","J")</f>
        <v>N</v>
      </c>
      <c r="CJ56" s="24" t="str">
        <f>IF(COUNTIF($CI56:CI56,"J")&gt;0,"N",IF(ISERROR(VLOOKUP($BD56,GEWASCODE_GLMC8!G:G,1,0)),"N","J"))</f>
        <v>N</v>
      </c>
      <c r="CK56" s="24" t="str">
        <f>IF(COUNTIF($CI56:CJ56,"J")&gt;0,"N",IF(ISERROR(VLOOKUP($BD56,GEWASCODE_GLMC8!H:H,1,0)),"N","J"))</f>
        <v>N</v>
      </c>
      <c r="CL56" s="24" t="str">
        <f>IF(COUNTIF($CI56:CK56,"J")&gt;0,"N",IF(ISERROR(VLOOKUP($BD56,GEWASCODE_GLMC8!I:I,1,0)),"N","J"))</f>
        <v>N</v>
      </c>
      <c r="CM56" s="24" t="str">
        <f>IF(COUNTIF($CI56:CL56,"J")&gt;0,"N",IF(ISERROR(VLOOKUP($BD56,GEWASCODE_GLMC8!J:J,1,0)),"N","J"))</f>
        <v>N</v>
      </c>
      <c r="CN56" s="24" t="str">
        <f>IF(COUNTIF($CI56:CM56,"J")&gt;0,"N",IF(ISERROR(VLOOKUP($BD56,GEWASCODE_GLMC8!K:K,1,0)),"N","J"))</f>
        <v>N</v>
      </c>
      <c r="CO56" s="24" t="str">
        <f>IF(COUNTIF($CI56:CN56,"J")&gt;0,"N",IF(ISERROR(VLOOKUP($BD56,GEWASCODE_GLMC8!L:L,1,0)),"N","J"))</f>
        <v>N</v>
      </c>
      <c r="CP56" s="24" t="str">
        <f>IF(COUNTIF($CI56:CO56,"J")&gt;0,"N",IF(ISERROR(VLOOKUP($BD56,GEWASCODE_GLMC8!M:M,1,0)),"N","J"))</f>
        <v>N</v>
      </c>
      <c r="CQ56" s="24" t="str">
        <f>IF(COUNTIF($CI56:CP56,"J")&gt;0,"N",IF(ISERROR(VLOOKUP($BD56,GEWASCODE_GLMC8!N:N,1,0)),"N","J"))</f>
        <v>N</v>
      </c>
      <c r="CR56" s="24" t="str">
        <f>IF(COUNTIF($CI56:CQ56,"J")&gt;0,"N",IF(ISERROR(VLOOKUP($BD56,GEWASCODE_GLMC8!O:O,1,0)),"N","J"))</f>
        <v>N</v>
      </c>
      <c r="CS56" s="24" t="str">
        <f>IF(COUNTIF($CI56:CR56,"J")&gt;0,"N",IF(ISERROR(VLOOKUP($BD56,GEWASCODE_GLMC8!P:P,1,0)),"N","J"))</f>
        <v>N</v>
      </c>
      <c r="CT56" s="24" t="str">
        <f>IF(COUNTIF($CI56:CS56,"J")&gt;0,"N",IF(ISERROR(VLOOKUP($BD56,GEWASCODE_GLMC8!Q:Q,1,0)),"N","J"))</f>
        <v>N</v>
      </c>
      <c r="CU56" s="24" t="str">
        <f>IF(COUNTIF($CI56:CT56,"J")&gt;0,"N",IF(ISERROR(VLOOKUP($BD56,GEWASCODE_GLMC8!R:R,1,0)),"N","J"))</f>
        <v>N</v>
      </c>
      <c r="CV56" s="24" t="str">
        <f>IF(COUNTIF($CI56:CU56,"J")&gt;0,"N",IF(ISERROR(VLOOKUP($BD56,GEWASCODE_GLMC8!S:S,1,0)),"N","J"))</f>
        <v>N</v>
      </c>
      <c r="CW56" s="24" t="str">
        <f>IF(COUNTIF($CI56:CV56,"J")&gt;0,"N",IF(ISERROR(VLOOKUP($BD56,GEWASCODE_GLMC8!T:T,1,0)),"N","J"))</f>
        <v>N</v>
      </c>
      <c r="CX56" s="24" t="str">
        <f>IF(COUNTIF($CI56:CW56,"J")&gt;0,"N",IF(ISERROR(VLOOKUP($BD56,GEWASCODE_GLMC8!U:U,1,0)),"N","J"))</f>
        <v>N</v>
      </c>
      <c r="CY56" s="24" t="str">
        <f>IF(COUNTIF($CI56:CX56,"J")&gt;0,"N",IF(ISERROR(VLOOKUP($BD56,GEWASCODE_GLMC8!V:V,1,0)),"N","J"))</f>
        <v>N</v>
      </c>
      <c r="CZ56" s="24" t="str">
        <f>IF(COUNTIF($CI56:CY56,"J")&gt;0,"N",IF(ISERROR(VLOOKUP($BD56,GEWASCODE_GLMC8!W:W,1,0)),"N","J"))</f>
        <v>N</v>
      </c>
      <c r="DA56" s="24" t="str">
        <f>IF(COUNTIF($CI56:CZ56,"J")&gt;0,"N",IF(ISERROR(VLOOKUP($BD56,GEWASCODE_GLMC8!X:X,1,0)),"N","J"))</f>
        <v>N</v>
      </c>
      <c r="DB56" s="24" t="str">
        <f>IF(COUNTIF($CI56:DA56,"J")&gt;0,"N",IF(ISERROR(VLOOKUP($BD56,GEWASCODE_GLMC8!Y:Y,1,0)),"N","J"))</f>
        <v>N</v>
      </c>
      <c r="DC56" s="24" t="str">
        <f>IF(COUNTIF($CI56:DB56,"J")&gt;0,"N",IF(ISERROR(VLOOKUP($BD56,GEWASCODE_GLMC8!Z:Z,1,0)),"N","J"))</f>
        <v>N</v>
      </c>
      <c r="DD56" s="24" t="str">
        <f t="shared" si="98"/>
        <v>N</v>
      </c>
      <c r="DE56" s="3" t="str">
        <f t="shared" si="1"/>
        <v>N</v>
      </c>
      <c r="DF56" s="3" t="str">
        <f t="shared" si="2"/>
        <v>N</v>
      </c>
      <c r="DG56" s="3" t="str">
        <f t="shared" si="99"/>
        <v>N</v>
      </c>
      <c r="DH56" s="3" t="str">
        <f t="shared" si="100"/>
        <v>N</v>
      </c>
      <c r="DI56" s="3" t="str">
        <f t="shared" si="3"/>
        <v>N</v>
      </c>
      <c r="DJ56" s="3" t="str">
        <f t="shared" si="4"/>
        <v>N</v>
      </c>
      <c r="DK56" s="3">
        <f>0</f>
        <v>0</v>
      </c>
      <c r="DL56" s="3" t="str">
        <f t="shared" si="5"/>
        <v>N</v>
      </c>
      <c r="DM56" s="3" t="str">
        <f t="shared" si="6"/>
        <v>N</v>
      </c>
      <c r="DN56" t="str">
        <f>IF(AND($A56="J",COUNTIFS(activiteiten_perceel,percelen!$AZ56,activiteiten_maatregel_nr,percelen!DN$4,activiteiten_activiteit_voldoet_aan_voorwaarden,"J")&gt;0),DN$4,"")</f>
        <v/>
      </c>
      <c r="DO56" t="str">
        <f>IF(AND($A56="J",COUNTIFS(activiteiten_perceel,percelen!$AZ56,activiteiten_maatregel_nr,percelen!DO$4,activiteiten_activiteit_voldoet_aan_voorwaarden,"J")&gt;0),DO$4,"")</f>
        <v/>
      </c>
      <c r="DP56" t="str">
        <f>IF(AND($A56="J",COUNTIFS(activiteiten_perceel,percelen!$AZ56,activiteiten_maatregel_nr,percelen!DP$4,activiteiten_activiteit_voldoet_aan_voorwaarden,"J")&gt;0),DP$4,"")</f>
        <v/>
      </c>
      <c r="DQ56" t="str">
        <f>IF(AND($A56="J",COUNTIFS(activiteiten_perceel,percelen!$AZ56,activiteiten_maatregel_nr,percelen!DQ$4,activiteiten_activiteit_voldoet_aan_voorwaarden,"J")&gt;0),DQ$4,"")</f>
        <v/>
      </c>
      <c r="DR56" t="str">
        <f>IF(AND($A56="J",COUNTIFS(activiteiten_perceel,percelen!$AZ56,activiteiten_maatregel_nr,percelen!DR$4,activiteiten_activiteit_voldoet_aan_voorwaarden,"J")&gt;0),DR$4,"")</f>
        <v/>
      </c>
      <c r="DS56" t="str">
        <f>IF(AND($A56="J",COUNTIFS(activiteiten_perceel,percelen!$AZ56,activiteiten_maatregel_nr,percelen!DS$4,activiteiten_activiteit_voldoet_aan_voorwaarden,"J")&gt;0),DS$4,"")</f>
        <v/>
      </c>
      <c r="DT56" t="str">
        <f>IF(AND($A56="J",COUNTIFS(activiteiten_perceel,percelen!$AZ56,activiteiten_maatregel_nr,percelen!DT$4,activiteiten_activiteit_voldoet_aan_voorwaarden,"J")&gt;0),DT$4,"")</f>
        <v/>
      </c>
      <c r="DU56" t="str">
        <f>IF(AND($A56="J",COUNTIFS(activiteiten_perceel,percelen!$AZ56,activiteiten_maatregel_nr,percelen!DU$4,activiteiten_activiteit_voldoet_aan_voorwaarden,"J")&gt;0),DU$4,"")</f>
        <v/>
      </c>
      <c r="DV56" t="str">
        <f>IF(AND($A56="J",COUNTIFS(activiteiten_perceel,percelen!$AZ56,activiteiten_maatregel_nr,percelen!DV$4,activiteiten_activiteit_voldoet_aan_voorwaarden,"J")&gt;0),DV$4,"")</f>
        <v/>
      </c>
      <c r="DW56" t="str">
        <f>IF(AND($A56="J",COUNTIFS(activiteiten_perceel,percelen!$AZ56,activiteiten_maatregel_nr,percelen!DW$4,activiteiten_activiteit_voldoet_aan_voorwaarden,"J")&gt;0),DW$4,"")</f>
        <v/>
      </c>
      <c r="DX56" t="str">
        <f>IF(AND($A56="J",COUNTIFS(activiteiten_perceel,percelen!$AZ56,activiteiten_maatregel_nr,percelen!DX$4,activiteiten_activiteit_voldoet_aan_voorwaarden,"J")&gt;0),DX$4,"")</f>
        <v/>
      </c>
      <c r="DY56" t="str">
        <f>IF(AND($A56="J",COUNTIFS(activiteiten_perceel,percelen!$AZ56,activiteiten_maatregel_nr,percelen!DY$4,activiteiten_activiteit_voldoet_aan_voorwaarden,"J")&gt;0),DY$4,"")</f>
        <v/>
      </c>
      <c r="DZ56" t="str">
        <f>IF(AND($A56="J",COUNTIFS(activiteiten_perceel,percelen!$AZ56,activiteiten_maatregel_nr,percelen!DZ$4,activiteiten_activiteit_voldoet_aan_voorwaarden,"J")&gt;0),DZ$4,"")</f>
        <v/>
      </c>
      <c r="EA56" t="str">
        <f>IF(AND($A56="J",COUNTIFS(activiteiten_perceel,percelen!$AZ56,activiteiten_maatregel_nr,percelen!EA$4,activiteiten_activiteit_voldoet_aan_voorwaarden,"J")&gt;0),EA$4,"")</f>
        <v/>
      </c>
      <c r="EB56" t="str">
        <f>IF(AND($A56="J",COUNTIFS(activiteiten_perceel,percelen!$AZ56,activiteiten_maatregel_nr,percelen!EB$4,activiteiten_activiteit_voldoet_aan_voorwaarden,"J")&gt;0),EB$4,"")</f>
        <v/>
      </c>
      <c r="EC56" t="str">
        <f>IF(AND($A56="J",COUNTIFS(activiteiten_perceel,percelen!$AZ56,activiteiten_maatregel_nr,percelen!EC$4,activiteiten_activiteit_voldoet_aan_voorwaarden,"J")&gt;0),EC$4,"")</f>
        <v/>
      </c>
      <c r="ED56" t="str">
        <f>IF(AND($A56="J",COUNTIFS(activiteiten_perceel,percelen!$AZ56,activiteiten_maatregel_nr,percelen!ED$4,activiteiten_activiteit_voldoet_aan_voorwaarden,"J")&gt;0),ED$4,"")</f>
        <v/>
      </c>
      <c r="EE56" t="str">
        <f>IF(AND($A56="J",COUNTIFS(activiteiten_perceel,percelen!$AZ56,activiteiten_maatregel_nr,percelen!EE$4,activiteiten_activiteit_voldoet_aan_voorwaarden,"J")&gt;0),EE$4,"")</f>
        <v/>
      </c>
      <c r="EF56" t="str">
        <f>IF(AND($A56="J",COUNTIFS(activiteiten_perceel,percelen!$AZ56,activiteiten_maatregel_nr,percelen!EF$4,activiteiten_activiteit_voldoet_aan_voorwaarden,"J")&gt;0),EF$4,"")</f>
        <v/>
      </c>
      <c r="EG56" t="str">
        <f>IF(AND($A56="J",COUNTIFS(activiteiten_perceel,percelen!$AZ56,activiteiten_maatregel_nr,percelen!EG$4,activiteiten_activiteit_voldoet_aan_voorwaarden,"J")&gt;0),EG$4,"")</f>
        <v/>
      </c>
      <c r="EH56" t="str">
        <f>IF(AND($A56="J",COUNTIFS(activiteiten_perceel,percelen!$AZ56,activiteiten_maatregel_nr,percelen!EH$4,activiteiten_activiteit_voldoet_aan_voorwaarden,"J")&gt;0),EH$4,"")</f>
        <v/>
      </c>
      <c r="EI56" t="str">
        <f>IF(AND($A56="J",COUNTIFS(activiteiten_perceel,percelen!$AZ56,activiteiten_maatregel_nr,percelen!EI$4,activiteiten_activiteit_voldoet_aan_voorwaarden,"J")&gt;0),EI$4,"")</f>
        <v/>
      </c>
      <c r="EJ56">
        <f t="shared" si="101"/>
        <v>0</v>
      </c>
      <c r="EK56" t="str">
        <f t="shared" si="102"/>
        <v/>
      </c>
      <c r="EL56" t="str">
        <f t="shared" si="7"/>
        <v/>
      </c>
      <c r="EM56" t="str">
        <f t="shared" si="8"/>
        <v/>
      </c>
      <c r="EN56" t="str">
        <f t="shared" si="9"/>
        <v/>
      </c>
      <c r="EO56" t="str">
        <f t="shared" si="10"/>
        <v/>
      </c>
      <c r="EP56" t="str">
        <f t="shared" si="11"/>
        <v/>
      </c>
      <c r="EQ56" t="str">
        <f t="shared" si="12"/>
        <v/>
      </c>
      <c r="ER56" t="str">
        <f t="shared" si="13"/>
        <v/>
      </c>
      <c r="ES56" t="str">
        <f t="shared" si="14"/>
        <v/>
      </c>
      <c r="ET56" t="str">
        <f t="shared" si="15"/>
        <v/>
      </c>
      <c r="EU56" t="str">
        <f t="shared" si="16"/>
        <v/>
      </c>
      <c r="EV56" t="str">
        <f t="shared" si="17"/>
        <v/>
      </c>
      <c r="EW56" t="str">
        <f t="shared" si="103"/>
        <v>nvt</v>
      </c>
      <c r="EX56" t="str">
        <f t="shared" si="104"/>
        <v>nvt</v>
      </c>
      <c r="EY56" t="str">
        <f t="shared" si="105"/>
        <v>nvt</v>
      </c>
      <c r="EZ56" t="str">
        <f t="shared" si="106"/>
        <v>nvt</v>
      </c>
      <c r="FA56" t="str">
        <f t="shared" si="107"/>
        <v>nvt</v>
      </c>
      <c r="FB56" t="str">
        <f t="shared" si="108"/>
        <v>nvt</v>
      </c>
      <c r="FC56" t="str">
        <f t="shared" si="109"/>
        <v>nvt</v>
      </c>
      <c r="FD56" t="str">
        <f t="shared" si="110"/>
        <v>nvt</v>
      </c>
      <c r="FE56" t="str">
        <f>IF($EJ56=2,VLOOKUP(FD56,STAPELING!A:D,FE$1,0),"nvt")</f>
        <v>nvt</v>
      </c>
      <c r="FF56" t="str">
        <f t="shared" si="111"/>
        <v>nvt</v>
      </c>
      <c r="FG56" t="str">
        <f t="shared" si="112"/>
        <v>nvt</v>
      </c>
      <c r="FH56" t="str">
        <f t="shared" si="113"/>
        <v>nvt</v>
      </c>
      <c r="FI56" t="str">
        <f t="shared" si="114"/>
        <v>nvt</v>
      </c>
      <c r="FJ56" t="str">
        <f t="shared" si="115"/>
        <v>nvt</v>
      </c>
      <c r="FK56" t="str">
        <f t="shared" si="116"/>
        <v>nvt</v>
      </c>
      <c r="FL56" t="str">
        <f t="shared" si="117"/>
        <v>nvt</v>
      </c>
      <c r="FM56" t="str">
        <f t="shared" si="118"/>
        <v/>
      </c>
      <c r="FN56" t="str">
        <f>IF(ISERROR(VLOOKUP(FM56,STAPELING!I:AO,FN$1,0)),"N",VLOOKUP(FM56,STAPELING!I:AO,FN$1,0))</f>
        <v>J</v>
      </c>
      <c r="FO56" t="str">
        <f t="shared" si="119"/>
        <v>nvt</v>
      </c>
      <c r="FP56" t="str">
        <f t="shared" si="19"/>
        <v>nvt</v>
      </c>
      <c r="FQ56" t="str">
        <f t="shared" si="20"/>
        <v>nvt</v>
      </c>
      <c r="FR56" t="str">
        <f t="shared" si="21"/>
        <v>nvt</v>
      </c>
      <c r="FS56" t="str">
        <f t="shared" si="22"/>
        <v>nvt</v>
      </c>
      <c r="FT56" t="str">
        <f t="shared" si="23"/>
        <v>nvt</v>
      </c>
      <c r="FU56" t="str">
        <f t="shared" si="24"/>
        <v>nvt</v>
      </c>
      <c r="FV56" t="str">
        <f t="shared" si="25"/>
        <v>nvt</v>
      </c>
      <c r="FW56" t="str">
        <f t="shared" si="26"/>
        <v>nvt</v>
      </c>
      <c r="FX56" t="str">
        <f t="shared" si="27"/>
        <v>nvt</v>
      </c>
      <c r="FY56" t="str">
        <f t="shared" si="28"/>
        <v>nvt</v>
      </c>
      <c r="FZ56" t="str">
        <f t="shared" si="29"/>
        <v>nvt</v>
      </c>
      <c r="GA56" t="str">
        <f t="shared" si="30"/>
        <v>nvt</v>
      </c>
      <c r="GB56" t="str">
        <f>IF($EJ56&gt;2,IF(FO56="","zwart",VLOOKUP(FO56,STAPELING!J:AA,GB$1,0)),"nvt")</f>
        <v>nvt</v>
      </c>
      <c r="GC56" t="str">
        <f t="shared" si="120"/>
        <v>nvt</v>
      </c>
      <c r="GD56" t="str">
        <f t="shared" si="121"/>
        <v>nvt</v>
      </c>
      <c r="GE56" t="str">
        <f t="shared" si="122"/>
        <v>nvt</v>
      </c>
      <c r="GF56" t="str">
        <f t="shared" si="123"/>
        <v>nvt</v>
      </c>
      <c r="GG56" t="str">
        <f t="shared" si="124"/>
        <v>nvt</v>
      </c>
      <c r="GH56" t="str">
        <f t="shared" si="125"/>
        <v>nvt</v>
      </c>
      <c r="GI56" t="str">
        <f t="shared" si="126"/>
        <v>nvt</v>
      </c>
      <c r="GJ56" t="str">
        <f t="shared" si="127"/>
        <v>nvt</v>
      </c>
      <c r="GK56" t="str">
        <f t="shared" si="37"/>
        <v>nvt</v>
      </c>
      <c r="GL56" t="str">
        <f t="shared" si="38"/>
        <v>nvt</v>
      </c>
      <c r="GM56" t="str">
        <f t="shared" si="39"/>
        <v>nvt</v>
      </c>
      <c r="GN56" t="str">
        <f t="shared" si="40"/>
        <v>nvt</v>
      </c>
      <c r="GO56" t="str">
        <f t="shared" si="41"/>
        <v>nvt</v>
      </c>
      <c r="GP56" t="str">
        <f t="shared" si="42"/>
        <v>nvt</v>
      </c>
      <c r="GQ56" t="str">
        <f t="shared" si="43"/>
        <v>nvt</v>
      </c>
      <c r="GR56" t="str">
        <f t="shared" si="44"/>
        <v>nvt</v>
      </c>
      <c r="GS56" t="str">
        <f t="shared" si="45"/>
        <v>nvt</v>
      </c>
      <c r="GT56" t="str">
        <f t="shared" si="46"/>
        <v>nvt</v>
      </c>
      <c r="GU56" t="str">
        <f t="shared" si="47"/>
        <v>nvt</v>
      </c>
      <c r="GV56" t="str">
        <f t="shared" si="48"/>
        <v>nvt</v>
      </c>
      <c r="GW56" t="str">
        <f>IF($EJ56&gt;2,IF(GJ56="","zwart",VLOOKUP(GJ56,STAPELING!AB:AJ,GW$1,0)),"nvt")</f>
        <v>nvt</v>
      </c>
      <c r="GX56" t="str">
        <f t="shared" si="128"/>
        <v>nvt</v>
      </c>
      <c r="GY56" t="str">
        <f t="shared" si="129"/>
        <v>nvt</v>
      </c>
      <c r="GZ56" t="str">
        <f t="shared" si="130"/>
        <v>nvt</v>
      </c>
      <c r="HA56" t="str">
        <f t="shared" si="131"/>
        <v>nvt</v>
      </c>
      <c r="HB56" t="str">
        <f t="shared" si="132"/>
        <v>nvt</v>
      </c>
      <c r="HC56" t="str">
        <f t="shared" si="133"/>
        <v>nvt</v>
      </c>
      <c r="HD56" t="str">
        <f t="shared" si="134"/>
        <v>nvt</v>
      </c>
      <c r="HE56" t="str">
        <f t="shared" si="135"/>
        <v>nvt</v>
      </c>
      <c r="HF56" t="str">
        <f t="shared" si="136"/>
        <v>nvt</v>
      </c>
      <c r="HG56" t="str">
        <f t="shared" si="137"/>
        <v>nvt</v>
      </c>
      <c r="HH56" t="str">
        <f t="shared" si="138"/>
        <v>nvt</v>
      </c>
      <c r="HI56" t="str">
        <f t="shared" si="139"/>
        <v>nvt</v>
      </c>
      <c r="HJ56" t="str">
        <f t="shared" si="140"/>
        <v>nvt</v>
      </c>
      <c r="HK56" t="str">
        <f t="shared" si="141"/>
        <v>nvt</v>
      </c>
      <c r="HL56" t="str">
        <f t="shared" si="142"/>
        <v>nvt</v>
      </c>
      <c r="HM56" t="str">
        <f t="shared" si="60"/>
        <v>nvt</v>
      </c>
      <c r="HN56" t="str">
        <f t="shared" si="61"/>
        <v>nvt</v>
      </c>
      <c r="HO56" t="str">
        <f t="shared" si="62"/>
        <v>nvt</v>
      </c>
      <c r="HP56" t="str">
        <f t="shared" si="63"/>
        <v>nvt</v>
      </c>
      <c r="HQ56" t="str">
        <f t="shared" si="64"/>
        <v>nvt</v>
      </c>
      <c r="HR56" t="str">
        <f t="shared" si="65"/>
        <v>nvt</v>
      </c>
      <c r="HS56" t="str">
        <f t="shared" si="66"/>
        <v>nvt</v>
      </c>
      <c r="HT56" t="str">
        <f t="shared" si="67"/>
        <v>nvt</v>
      </c>
      <c r="HU56" t="str">
        <f t="shared" si="68"/>
        <v>nvt</v>
      </c>
      <c r="HV56" t="str">
        <f t="shared" si="69"/>
        <v>nvt</v>
      </c>
      <c r="HW56" t="str">
        <f t="shared" si="70"/>
        <v>nvt</v>
      </c>
      <c r="HX56" t="str">
        <f t="shared" si="71"/>
        <v>nvt</v>
      </c>
      <c r="HY56" t="str">
        <f>IF($EJ56&gt;2,IF(HL56="","zwart",VLOOKUP(HL56,STAPELING!AK:AN,HY$1,0)),"nvt")</f>
        <v>nvt</v>
      </c>
      <c r="HZ56" t="str">
        <f t="shared" si="143"/>
        <v>nvt</v>
      </c>
      <c r="IA56" t="str">
        <f t="shared" si="144"/>
        <v>nvt</v>
      </c>
      <c r="IB56" t="str">
        <f t="shared" si="145"/>
        <v>nvt</v>
      </c>
      <c r="IC56" t="str">
        <f t="shared" si="146"/>
        <v>nvt</v>
      </c>
      <c r="ID56" t="str">
        <f t="shared" si="147"/>
        <v>nvt</v>
      </c>
      <c r="IE56" t="str">
        <f t="shared" si="148"/>
        <v>nvt</v>
      </c>
      <c r="IF56" t="str">
        <f t="shared" si="149"/>
        <v>nvt</v>
      </c>
      <c r="IG56">
        <f t="shared" si="150"/>
        <v>0</v>
      </c>
      <c r="IH56">
        <f t="shared" si="151"/>
        <v>0</v>
      </c>
      <c r="II56">
        <f t="shared" si="152"/>
        <v>0</v>
      </c>
      <c r="IJ56">
        <f t="shared" si="153"/>
        <v>0</v>
      </c>
      <c r="IK56">
        <f t="shared" si="154"/>
        <v>0</v>
      </c>
      <c r="IL56">
        <f t="shared" si="155"/>
        <v>0</v>
      </c>
      <c r="IM56">
        <f t="shared" si="156"/>
        <v>0</v>
      </c>
      <c r="IN56">
        <f t="shared" si="157"/>
        <v>0</v>
      </c>
      <c r="IO56">
        <f t="shared" si="158"/>
        <v>0</v>
      </c>
      <c r="IP56">
        <f t="shared" si="159"/>
        <v>0</v>
      </c>
      <c r="IQ56">
        <f t="shared" si="160"/>
        <v>0</v>
      </c>
      <c r="IR56">
        <f t="shared" si="161"/>
        <v>0</v>
      </c>
      <c r="IS56">
        <f t="shared" si="162"/>
        <v>0</v>
      </c>
      <c r="IT56">
        <f t="shared" si="163"/>
        <v>0</v>
      </c>
      <c r="IU56" t="str">
        <f t="shared" si="164"/>
        <v>N</v>
      </c>
      <c r="IV56" t="str">
        <f t="shared" si="84"/>
        <v>N</v>
      </c>
      <c r="IW56" t="str">
        <f t="shared" si="165"/>
        <v>N</v>
      </c>
    </row>
    <row r="57" spans="1:257" x14ac:dyDescent="0.25">
      <c r="A57" t="str">
        <f>IF(ISERROR(VLOOKUP(E57,E$4:E56,1,0)),"J","N")</f>
        <v>N</v>
      </c>
      <c r="B57" s="8"/>
      <c r="C57" s="8"/>
      <c r="D57" s="25"/>
      <c r="E57" s="25" t="str">
        <f>IF(Invoer!B86="","",Invoer!B86)</f>
        <v/>
      </c>
      <c r="F57" s="25"/>
      <c r="G57" s="25"/>
      <c r="H57" s="25" t="str">
        <f>IF(AND($E57&lt;&gt;"",$A57="J"),Invoer!D86,"")</f>
        <v/>
      </c>
      <c r="I57" s="25"/>
      <c r="J57" s="26"/>
      <c r="K57" s="26" t="str">
        <f>IF(AND($E57&lt;&gt;"",$A57="J"),Invoer!L86,"")</f>
        <v/>
      </c>
      <c r="L57" s="26"/>
      <c r="M57" s="25"/>
      <c r="N57" s="152"/>
      <c r="O57" s="153"/>
      <c r="P57" s="25"/>
      <c r="Q57" s="25"/>
      <c r="R57" s="153"/>
      <c r="S57" s="154"/>
      <c r="T57" s="152"/>
      <c r="U57" s="153"/>
      <c r="V57" s="153"/>
      <c r="W57" s="59" t="str">
        <f>IF(AND($E57&lt;&gt;"",$A57="J",Invoer!R86&lt;&gt;""),VLOOKUP(Invoer!R86,NORM!$F$26:$H$29,3,0),"")</f>
        <v/>
      </c>
      <c r="X57" s="59"/>
      <c r="Y57" s="25" t="str">
        <f t="shared" si="85"/>
        <v/>
      </c>
      <c r="Z57" s="25"/>
      <c r="AA57" s="26" t="str">
        <f t="shared" si="86"/>
        <v/>
      </c>
      <c r="AB57" s="26"/>
      <c r="AC57" s="153"/>
      <c r="AD57" s="153"/>
      <c r="AE57" s="153"/>
      <c r="AF57" s="153"/>
      <c r="AG57" s="153"/>
      <c r="AH57" s="25"/>
      <c r="AI57" s="153"/>
      <c r="AJ57" s="153"/>
      <c r="AK57" s="153"/>
      <c r="AL57" s="153"/>
      <c r="AM57" s="25" t="str">
        <f>IF(AND($E57&lt;&gt;"",$A57="J"),IF(Invoer!X86="Ja","J",IF(Invoer!X86="Nee","N","")),"")</f>
        <v/>
      </c>
      <c r="AN57" s="153"/>
      <c r="AO57" s="153"/>
      <c r="AP57" s="153" t="s">
        <v>311</v>
      </c>
      <c r="AQ57" s="153" t="s">
        <v>311</v>
      </c>
      <c r="AR57" s="153" t="s">
        <v>312</v>
      </c>
      <c r="AS57" s="153" t="s">
        <v>312</v>
      </c>
      <c r="AT57" s="1" t="str">
        <f>IF(AND($E57&lt;&gt;"",$A57="J",Invoer!O86&lt;&gt;""),VLOOKUP(Invoer!O86,NORM!$F$31:$H$38,3,0),"")</f>
        <v/>
      </c>
      <c r="AU57" s="1"/>
      <c r="AV57" s="1" t="str">
        <f>IF(AND($E57&lt;&gt;"",$A57="J"),Invoer!AH86,"")</f>
        <v/>
      </c>
      <c r="AW57" s="1"/>
      <c r="AX57" s="1" t="str">
        <f t="shared" si="87"/>
        <v/>
      </c>
      <c r="AY57" s="1"/>
      <c r="AZ57" s="3" t="str">
        <f t="shared" si="88"/>
        <v/>
      </c>
      <c r="BA57" s="3" t="str">
        <f t="shared" si="89"/>
        <v/>
      </c>
      <c r="BB57" s="3" t="str">
        <f t="shared" si="90"/>
        <v>N</v>
      </c>
      <c r="BC57" s="3" t="str">
        <f t="shared" si="91"/>
        <v>N</v>
      </c>
      <c r="BD57" s="3" t="str">
        <f t="shared" si="92"/>
        <v/>
      </c>
      <c r="BE57" s="3">
        <f t="shared" si="166"/>
        <v>0</v>
      </c>
      <c r="BF57" s="3" t="str">
        <f t="shared" si="93"/>
        <v/>
      </c>
      <c r="BG57" s="3" t="str">
        <f t="shared" si="94"/>
        <v/>
      </c>
      <c r="BH57" s="3" t="str">
        <f t="shared" si="95"/>
        <v>N</v>
      </c>
      <c r="BI57" s="24" t="str">
        <f t="shared" si="96"/>
        <v/>
      </c>
      <c r="BJ57" s="24" t="str">
        <f>IF(ISERROR(VLOOKUP($BD57,LOV_GWSGRP!A:A,1,0)),"N","J")</f>
        <v>N</v>
      </c>
      <c r="BK57" s="24" t="str">
        <f>IF(ISERROR(VLOOKUP($BD57,LOV_GWSGRP!D:D,1,0)),"N","J")</f>
        <v>N</v>
      </c>
      <c r="BL57" s="24" t="str">
        <f>IF(ISERROR(VLOOKUP($BD57,LOV_GWSGRP!G:G,1,0)),"N","J")</f>
        <v>N</v>
      </c>
      <c r="BM57" s="24" t="str">
        <f>IF(ISERROR(VLOOKUP($BD57,LOV_GWSGRP!M:M,1,0)),"N","J")</f>
        <v>N</v>
      </c>
      <c r="BN57" s="24" t="str">
        <f>IF(ISERROR(VLOOKUP($BD57,LOV_GWSGRP!P:P,1,0)),"N","J")</f>
        <v>N</v>
      </c>
      <c r="BO57" s="24" t="str">
        <f>IF(ISERROR(VLOOKUP($BD57,LOV_GWSGRP!S:S,1,0)),"N","J")</f>
        <v>N</v>
      </c>
      <c r="BP57" s="24" t="str">
        <f>IF(ISERROR(VLOOKUP($BD57,LOV_GWSGRP!V:V,1,0)),"N","J")</f>
        <v>N</v>
      </c>
      <c r="BQ57" s="24" t="str">
        <f>IF(ISERROR(VLOOKUP($BD57,LOV_GWSGRP!Y:Y,1,0)),"N","J")</f>
        <v>N</v>
      </c>
      <c r="BR57" s="24" t="str">
        <f>IF(ISERROR(VLOOKUP($BD57,LOV_GWSGRP!AB:AB,1,0)),"N","J")</f>
        <v>N</v>
      </c>
      <c r="BS57" s="24" t="str">
        <f>IF(ISERROR(VLOOKUP($BD57,LOV_GWSGRP!AE:AE,1,0)),"N","J")</f>
        <v>N</v>
      </c>
      <c r="BT57" s="24" t="str">
        <f>IF(ISERROR(VLOOKUP($BD57,LOV_GWSGRP!AH:AH,1,0)),"N","J")</f>
        <v>N</v>
      </c>
      <c r="BU57" s="24" t="str">
        <f>IF(ISERROR(VLOOKUP($BD57,LOV_GWSGRP!CJ:CJ,1,0)),"N","J")</f>
        <v>N</v>
      </c>
      <c r="BV57" s="24" t="str">
        <f>IF(ISERROR(VLOOKUP($BD57,LOV_GWSGRP!AN:AN,1,0)),"N","J")</f>
        <v>N</v>
      </c>
      <c r="BW57" s="24" t="str">
        <f>IF(ISERROR(VLOOKUP($BD57,LOV_GWSGRP!AQ:AQ,1,0)),"N","J")</f>
        <v>N</v>
      </c>
      <c r="BX57" s="24" t="str">
        <f>IF(ISERROR(VLOOKUP($BD57,LOV_GWSGRP!AT:AT,1,0)),"N","J")</f>
        <v>N</v>
      </c>
      <c r="BY57" s="24" t="str">
        <f>IF(ISERROR(VLOOKUP($BD57,LOV_GWSGRP!AW:AW,1,0)),"N","J")</f>
        <v>N</v>
      </c>
      <c r="BZ57" s="24" t="str">
        <f>IF(ISERROR(VLOOKUP($BD57,LOV_GWSGRP!AZ:AZ,1,0)),"N","J")</f>
        <v>N</v>
      </c>
      <c r="CA57" s="24" t="str">
        <f>IF(ISERROR(VLOOKUP($BD57,LOV_GWSGRP!BC:BC,1,0)),"N","J")</f>
        <v>N</v>
      </c>
      <c r="CB57" s="24" t="str">
        <f>IF(ISERROR(VLOOKUP($BD57,LOV_GWSGRP!BF:BF,1,0)),"N","J")</f>
        <v>N</v>
      </c>
      <c r="CC57" s="24" t="str">
        <f>IF(ISERROR(VLOOKUP($BD57,LOV_GWSGRP!BI:BI,1,0)),"N","J")</f>
        <v>N</v>
      </c>
      <c r="CD57" s="24" t="str">
        <f>IF(ISERROR(VLOOKUP($BD57,LOV_GWSGRP!J:J,1,0)),"N","J")</f>
        <v>N</v>
      </c>
      <c r="CE57" s="24" t="str">
        <f>IF(ISERROR(VLOOKUP($BD57,LOV_GWSGRP!BL:BL,1,0)),"N","J")</f>
        <v>N</v>
      </c>
      <c r="CF57" s="24"/>
      <c r="CG57" s="24" t="str">
        <f>IF(ISERROR(VLOOKUP($BD57,LOV_GWSGRP!BO:BO,1,0)),"N","J")</f>
        <v>N</v>
      </c>
      <c r="CH57" s="24" t="str">
        <f t="shared" si="97"/>
        <v>N</v>
      </c>
      <c r="CI57" s="24" t="str">
        <f>IF(ISERROR(VLOOKUP($BD57,GEWASCODE_GLMC8!F:F,1,0)),"N","J")</f>
        <v>N</v>
      </c>
      <c r="CJ57" s="24" t="str">
        <f>IF(COUNTIF($CI57:CI57,"J")&gt;0,"N",IF(ISERROR(VLOOKUP($BD57,GEWASCODE_GLMC8!G:G,1,0)),"N","J"))</f>
        <v>N</v>
      </c>
      <c r="CK57" s="24" t="str">
        <f>IF(COUNTIF($CI57:CJ57,"J")&gt;0,"N",IF(ISERROR(VLOOKUP($BD57,GEWASCODE_GLMC8!H:H,1,0)),"N","J"))</f>
        <v>N</v>
      </c>
      <c r="CL57" s="24" t="str">
        <f>IF(COUNTIF($CI57:CK57,"J")&gt;0,"N",IF(ISERROR(VLOOKUP($BD57,GEWASCODE_GLMC8!I:I,1,0)),"N","J"))</f>
        <v>N</v>
      </c>
      <c r="CM57" s="24" t="str">
        <f>IF(COUNTIF($CI57:CL57,"J")&gt;0,"N",IF(ISERROR(VLOOKUP($BD57,GEWASCODE_GLMC8!J:J,1,0)),"N","J"))</f>
        <v>N</v>
      </c>
      <c r="CN57" s="24" t="str">
        <f>IF(COUNTIF($CI57:CM57,"J")&gt;0,"N",IF(ISERROR(VLOOKUP($BD57,GEWASCODE_GLMC8!K:K,1,0)),"N","J"))</f>
        <v>N</v>
      </c>
      <c r="CO57" s="24" t="str">
        <f>IF(COUNTIF($CI57:CN57,"J")&gt;0,"N",IF(ISERROR(VLOOKUP($BD57,GEWASCODE_GLMC8!L:L,1,0)),"N","J"))</f>
        <v>N</v>
      </c>
      <c r="CP57" s="24" t="str">
        <f>IF(COUNTIF($CI57:CO57,"J")&gt;0,"N",IF(ISERROR(VLOOKUP($BD57,GEWASCODE_GLMC8!M:M,1,0)),"N","J"))</f>
        <v>N</v>
      </c>
      <c r="CQ57" s="24" t="str">
        <f>IF(COUNTIF($CI57:CP57,"J")&gt;0,"N",IF(ISERROR(VLOOKUP($BD57,GEWASCODE_GLMC8!N:N,1,0)),"N","J"))</f>
        <v>N</v>
      </c>
      <c r="CR57" s="24" t="str">
        <f>IF(COUNTIF($CI57:CQ57,"J")&gt;0,"N",IF(ISERROR(VLOOKUP($BD57,GEWASCODE_GLMC8!O:O,1,0)),"N","J"))</f>
        <v>N</v>
      </c>
      <c r="CS57" s="24" t="str">
        <f>IF(COUNTIF($CI57:CR57,"J")&gt;0,"N",IF(ISERROR(VLOOKUP($BD57,GEWASCODE_GLMC8!P:P,1,0)),"N","J"))</f>
        <v>N</v>
      </c>
      <c r="CT57" s="24" t="str">
        <f>IF(COUNTIF($CI57:CS57,"J")&gt;0,"N",IF(ISERROR(VLOOKUP($BD57,GEWASCODE_GLMC8!Q:Q,1,0)),"N","J"))</f>
        <v>N</v>
      </c>
      <c r="CU57" s="24" t="str">
        <f>IF(COUNTIF($CI57:CT57,"J")&gt;0,"N",IF(ISERROR(VLOOKUP($BD57,GEWASCODE_GLMC8!R:R,1,0)),"N","J"))</f>
        <v>N</v>
      </c>
      <c r="CV57" s="24" t="str">
        <f>IF(COUNTIF($CI57:CU57,"J")&gt;0,"N",IF(ISERROR(VLOOKUP($BD57,GEWASCODE_GLMC8!S:S,1,0)),"N","J"))</f>
        <v>N</v>
      </c>
      <c r="CW57" s="24" t="str">
        <f>IF(COUNTIF($CI57:CV57,"J")&gt;0,"N",IF(ISERROR(VLOOKUP($BD57,GEWASCODE_GLMC8!T:T,1,0)),"N","J"))</f>
        <v>N</v>
      </c>
      <c r="CX57" s="24" t="str">
        <f>IF(COUNTIF($CI57:CW57,"J")&gt;0,"N",IF(ISERROR(VLOOKUP($BD57,GEWASCODE_GLMC8!U:U,1,0)),"N","J"))</f>
        <v>N</v>
      </c>
      <c r="CY57" s="24" t="str">
        <f>IF(COUNTIF($CI57:CX57,"J")&gt;0,"N",IF(ISERROR(VLOOKUP($BD57,GEWASCODE_GLMC8!V:V,1,0)),"N","J"))</f>
        <v>N</v>
      </c>
      <c r="CZ57" s="24" t="str">
        <f>IF(COUNTIF($CI57:CY57,"J")&gt;0,"N",IF(ISERROR(VLOOKUP($BD57,GEWASCODE_GLMC8!W:W,1,0)),"N","J"))</f>
        <v>N</v>
      </c>
      <c r="DA57" s="24" t="str">
        <f>IF(COUNTIF($CI57:CZ57,"J")&gt;0,"N",IF(ISERROR(VLOOKUP($BD57,GEWASCODE_GLMC8!X:X,1,0)),"N","J"))</f>
        <v>N</v>
      </c>
      <c r="DB57" s="24" t="str">
        <f>IF(COUNTIF($CI57:DA57,"J")&gt;0,"N",IF(ISERROR(VLOOKUP($BD57,GEWASCODE_GLMC8!Y:Y,1,0)),"N","J"))</f>
        <v>N</v>
      </c>
      <c r="DC57" s="24" t="str">
        <f>IF(COUNTIF($CI57:DB57,"J")&gt;0,"N",IF(ISERROR(VLOOKUP($BD57,GEWASCODE_GLMC8!Z:Z,1,0)),"N","J"))</f>
        <v>N</v>
      </c>
      <c r="DD57" s="24" t="str">
        <f t="shared" si="98"/>
        <v>N</v>
      </c>
      <c r="DE57" s="3" t="str">
        <f t="shared" si="1"/>
        <v>N</v>
      </c>
      <c r="DF57" s="3" t="str">
        <f t="shared" si="2"/>
        <v>N</v>
      </c>
      <c r="DG57" s="3" t="str">
        <f t="shared" si="99"/>
        <v>N</v>
      </c>
      <c r="DH57" s="3" t="str">
        <f t="shared" si="100"/>
        <v>N</v>
      </c>
      <c r="DI57" s="3" t="str">
        <f t="shared" si="3"/>
        <v>N</v>
      </c>
      <c r="DJ57" s="3" t="str">
        <f t="shared" si="4"/>
        <v>N</v>
      </c>
      <c r="DK57" s="3">
        <f>0</f>
        <v>0</v>
      </c>
      <c r="DL57" s="3" t="str">
        <f t="shared" si="5"/>
        <v>N</v>
      </c>
      <c r="DM57" s="3" t="str">
        <f t="shared" si="6"/>
        <v>N</v>
      </c>
      <c r="DN57" t="str">
        <f>IF(AND($A57="J",COUNTIFS(activiteiten_perceel,percelen!$AZ57,activiteiten_maatregel_nr,percelen!DN$4,activiteiten_activiteit_voldoet_aan_voorwaarden,"J")&gt;0),DN$4,"")</f>
        <v/>
      </c>
      <c r="DO57" t="str">
        <f>IF(AND($A57="J",COUNTIFS(activiteiten_perceel,percelen!$AZ57,activiteiten_maatregel_nr,percelen!DO$4,activiteiten_activiteit_voldoet_aan_voorwaarden,"J")&gt;0),DO$4,"")</f>
        <v/>
      </c>
      <c r="DP57" t="str">
        <f>IF(AND($A57="J",COUNTIFS(activiteiten_perceel,percelen!$AZ57,activiteiten_maatregel_nr,percelen!DP$4,activiteiten_activiteit_voldoet_aan_voorwaarden,"J")&gt;0),DP$4,"")</f>
        <v/>
      </c>
      <c r="DQ57" t="str">
        <f>IF(AND($A57="J",COUNTIFS(activiteiten_perceel,percelen!$AZ57,activiteiten_maatregel_nr,percelen!DQ$4,activiteiten_activiteit_voldoet_aan_voorwaarden,"J")&gt;0),DQ$4,"")</f>
        <v/>
      </c>
      <c r="DR57" t="str">
        <f>IF(AND($A57="J",COUNTIFS(activiteiten_perceel,percelen!$AZ57,activiteiten_maatregel_nr,percelen!DR$4,activiteiten_activiteit_voldoet_aan_voorwaarden,"J")&gt;0),DR$4,"")</f>
        <v/>
      </c>
      <c r="DS57" t="str">
        <f>IF(AND($A57="J",COUNTIFS(activiteiten_perceel,percelen!$AZ57,activiteiten_maatregel_nr,percelen!DS$4,activiteiten_activiteit_voldoet_aan_voorwaarden,"J")&gt;0),DS$4,"")</f>
        <v/>
      </c>
      <c r="DT57" t="str">
        <f>IF(AND($A57="J",COUNTIFS(activiteiten_perceel,percelen!$AZ57,activiteiten_maatregel_nr,percelen!DT$4,activiteiten_activiteit_voldoet_aan_voorwaarden,"J")&gt;0),DT$4,"")</f>
        <v/>
      </c>
      <c r="DU57" t="str">
        <f>IF(AND($A57="J",COUNTIFS(activiteiten_perceel,percelen!$AZ57,activiteiten_maatregel_nr,percelen!DU$4,activiteiten_activiteit_voldoet_aan_voorwaarden,"J")&gt;0),DU$4,"")</f>
        <v/>
      </c>
      <c r="DV57" t="str">
        <f>IF(AND($A57="J",COUNTIFS(activiteiten_perceel,percelen!$AZ57,activiteiten_maatregel_nr,percelen!DV$4,activiteiten_activiteit_voldoet_aan_voorwaarden,"J")&gt;0),DV$4,"")</f>
        <v/>
      </c>
      <c r="DW57" t="str">
        <f>IF(AND($A57="J",COUNTIFS(activiteiten_perceel,percelen!$AZ57,activiteiten_maatregel_nr,percelen!DW$4,activiteiten_activiteit_voldoet_aan_voorwaarden,"J")&gt;0),DW$4,"")</f>
        <v/>
      </c>
      <c r="DX57" t="str">
        <f>IF(AND($A57="J",COUNTIFS(activiteiten_perceel,percelen!$AZ57,activiteiten_maatregel_nr,percelen!DX$4,activiteiten_activiteit_voldoet_aan_voorwaarden,"J")&gt;0),DX$4,"")</f>
        <v/>
      </c>
      <c r="DY57" t="str">
        <f>IF(AND($A57="J",COUNTIFS(activiteiten_perceel,percelen!$AZ57,activiteiten_maatregel_nr,percelen!DY$4,activiteiten_activiteit_voldoet_aan_voorwaarden,"J")&gt;0),DY$4,"")</f>
        <v/>
      </c>
      <c r="DZ57" t="str">
        <f>IF(AND($A57="J",COUNTIFS(activiteiten_perceel,percelen!$AZ57,activiteiten_maatregel_nr,percelen!DZ$4,activiteiten_activiteit_voldoet_aan_voorwaarden,"J")&gt;0),DZ$4,"")</f>
        <v/>
      </c>
      <c r="EA57" t="str">
        <f>IF(AND($A57="J",COUNTIFS(activiteiten_perceel,percelen!$AZ57,activiteiten_maatregel_nr,percelen!EA$4,activiteiten_activiteit_voldoet_aan_voorwaarden,"J")&gt;0),EA$4,"")</f>
        <v/>
      </c>
      <c r="EB57" t="str">
        <f>IF(AND($A57="J",COUNTIFS(activiteiten_perceel,percelen!$AZ57,activiteiten_maatregel_nr,percelen!EB$4,activiteiten_activiteit_voldoet_aan_voorwaarden,"J")&gt;0),EB$4,"")</f>
        <v/>
      </c>
      <c r="EC57" t="str">
        <f>IF(AND($A57="J",COUNTIFS(activiteiten_perceel,percelen!$AZ57,activiteiten_maatregel_nr,percelen!EC$4,activiteiten_activiteit_voldoet_aan_voorwaarden,"J")&gt;0),EC$4,"")</f>
        <v/>
      </c>
      <c r="ED57" t="str">
        <f>IF(AND($A57="J",COUNTIFS(activiteiten_perceel,percelen!$AZ57,activiteiten_maatregel_nr,percelen!ED$4,activiteiten_activiteit_voldoet_aan_voorwaarden,"J")&gt;0),ED$4,"")</f>
        <v/>
      </c>
      <c r="EE57" t="str">
        <f>IF(AND($A57="J",COUNTIFS(activiteiten_perceel,percelen!$AZ57,activiteiten_maatregel_nr,percelen!EE$4,activiteiten_activiteit_voldoet_aan_voorwaarden,"J")&gt;0),EE$4,"")</f>
        <v/>
      </c>
      <c r="EF57" t="str">
        <f>IF(AND($A57="J",COUNTIFS(activiteiten_perceel,percelen!$AZ57,activiteiten_maatregel_nr,percelen!EF$4,activiteiten_activiteit_voldoet_aan_voorwaarden,"J")&gt;0),EF$4,"")</f>
        <v/>
      </c>
      <c r="EG57" t="str">
        <f>IF(AND($A57="J",COUNTIFS(activiteiten_perceel,percelen!$AZ57,activiteiten_maatregel_nr,percelen!EG$4,activiteiten_activiteit_voldoet_aan_voorwaarden,"J")&gt;0),EG$4,"")</f>
        <v/>
      </c>
      <c r="EH57" t="str">
        <f>IF(AND($A57="J",COUNTIFS(activiteiten_perceel,percelen!$AZ57,activiteiten_maatregel_nr,percelen!EH$4,activiteiten_activiteit_voldoet_aan_voorwaarden,"J")&gt;0),EH$4,"")</f>
        <v/>
      </c>
      <c r="EI57" t="str">
        <f>IF(AND($A57="J",COUNTIFS(activiteiten_perceel,percelen!$AZ57,activiteiten_maatregel_nr,percelen!EI$4,activiteiten_activiteit_voldoet_aan_voorwaarden,"J")&gt;0),EI$4,"")</f>
        <v/>
      </c>
      <c r="EJ57">
        <f t="shared" si="101"/>
        <v>0</v>
      </c>
      <c r="EK57" t="str">
        <f t="shared" si="102"/>
        <v/>
      </c>
      <c r="EL57" t="str">
        <f t="shared" si="7"/>
        <v/>
      </c>
      <c r="EM57" t="str">
        <f t="shared" si="8"/>
        <v/>
      </c>
      <c r="EN57" t="str">
        <f t="shared" si="9"/>
        <v/>
      </c>
      <c r="EO57" t="str">
        <f t="shared" si="10"/>
        <v/>
      </c>
      <c r="EP57" t="str">
        <f t="shared" si="11"/>
        <v/>
      </c>
      <c r="EQ57" t="str">
        <f t="shared" si="12"/>
        <v/>
      </c>
      <c r="ER57" t="str">
        <f t="shared" si="13"/>
        <v/>
      </c>
      <c r="ES57" t="str">
        <f t="shared" si="14"/>
        <v/>
      </c>
      <c r="ET57" t="str">
        <f t="shared" si="15"/>
        <v/>
      </c>
      <c r="EU57" t="str">
        <f t="shared" si="16"/>
        <v/>
      </c>
      <c r="EV57" t="str">
        <f t="shared" si="17"/>
        <v/>
      </c>
      <c r="EW57" t="str">
        <f t="shared" si="103"/>
        <v>nvt</v>
      </c>
      <c r="EX57" t="str">
        <f t="shared" si="104"/>
        <v>nvt</v>
      </c>
      <c r="EY57" t="str">
        <f t="shared" si="105"/>
        <v>nvt</v>
      </c>
      <c r="EZ57" t="str">
        <f t="shared" si="106"/>
        <v>nvt</v>
      </c>
      <c r="FA57" t="str">
        <f t="shared" si="107"/>
        <v>nvt</v>
      </c>
      <c r="FB57" t="str">
        <f t="shared" si="108"/>
        <v>nvt</v>
      </c>
      <c r="FC57" t="str">
        <f t="shared" si="109"/>
        <v>nvt</v>
      </c>
      <c r="FD57" t="str">
        <f t="shared" si="110"/>
        <v>nvt</v>
      </c>
      <c r="FE57" t="str">
        <f>IF($EJ57=2,VLOOKUP(FD57,STAPELING!A:D,FE$1,0),"nvt")</f>
        <v>nvt</v>
      </c>
      <c r="FF57" t="str">
        <f t="shared" si="111"/>
        <v>nvt</v>
      </c>
      <c r="FG57" t="str">
        <f t="shared" si="112"/>
        <v>nvt</v>
      </c>
      <c r="FH57" t="str">
        <f t="shared" si="113"/>
        <v>nvt</v>
      </c>
      <c r="FI57" t="str">
        <f t="shared" si="114"/>
        <v>nvt</v>
      </c>
      <c r="FJ57" t="str">
        <f t="shared" si="115"/>
        <v>nvt</v>
      </c>
      <c r="FK57" t="str">
        <f t="shared" si="116"/>
        <v>nvt</v>
      </c>
      <c r="FL57" t="str">
        <f t="shared" si="117"/>
        <v>nvt</v>
      </c>
      <c r="FM57" t="str">
        <f t="shared" si="118"/>
        <v/>
      </c>
      <c r="FN57" t="str">
        <f>IF(ISERROR(VLOOKUP(FM57,STAPELING!I:AO,FN$1,0)),"N",VLOOKUP(FM57,STAPELING!I:AO,FN$1,0))</f>
        <v>J</v>
      </c>
      <c r="FO57" t="str">
        <f t="shared" si="119"/>
        <v>nvt</v>
      </c>
      <c r="FP57" t="str">
        <f t="shared" si="19"/>
        <v>nvt</v>
      </c>
      <c r="FQ57" t="str">
        <f t="shared" si="20"/>
        <v>nvt</v>
      </c>
      <c r="FR57" t="str">
        <f t="shared" si="21"/>
        <v>nvt</v>
      </c>
      <c r="FS57" t="str">
        <f t="shared" si="22"/>
        <v>nvt</v>
      </c>
      <c r="FT57" t="str">
        <f t="shared" si="23"/>
        <v>nvt</v>
      </c>
      <c r="FU57" t="str">
        <f t="shared" si="24"/>
        <v>nvt</v>
      </c>
      <c r="FV57" t="str">
        <f t="shared" si="25"/>
        <v>nvt</v>
      </c>
      <c r="FW57" t="str">
        <f t="shared" si="26"/>
        <v>nvt</v>
      </c>
      <c r="FX57" t="str">
        <f t="shared" si="27"/>
        <v>nvt</v>
      </c>
      <c r="FY57" t="str">
        <f t="shared" si="28"/>
        <v>nvt</v>
      </c>
      <c r="FZ57" t="str">
        <f t="shared" si="29"/>
        <v>nvt</v>
      </c>
      <c r="GA57" t="str">
        <f t="shared" si="30"/>
        <v>nvt</v>
      </c>
      <c r="GB57" t="str">
        <f>IF($EJ57&gt;2,IF(FO57="","zwart",VLOOKUP(FO57,STAPELING!J:AA,GB$1,0)),"nvt")</f>
        <v>nvt</v>
      </c>
      <c r="GC57" t="str">
        <f t="shared" si="120"/>
        <v>nvt</v>
      </c>
      <c r="GD57" t="str">
        <f t="shared" si="121"/>
        <v>nvt</v>
      </c>
      <c r="GE57" t="str">
        <f t="shared" si="122"/>
        <v>nvt</v>
      </c>
      <c r="GF57" t="str">
        <f t="shared" si="123"/>
        <v>nvt</v>
      </c>
      <c r="GG57" t="str">
        <f t="shared" si="124"/>
        <v>nvt</v>
      </c>
      <c r="GH57" t="str">
        <f t="shared" si="125"/>
        <v>nvt</v>
      </c>
      <c r="GI57" t="str">
        <f t="shared" si="126"/>
        <v>nvt</v>
      </c>
      <c r="GJ57" t="str">
        <f t="shared" si="127"/>
        <v>nvt</v>
      </c>
      <c r="GK57" t="str">
        <f t="shared" si="37"/>
        <v>nvt</v>
      </c>
      <c r="GL57" t="str">
        <f t="shared" si="38"/>
        <v>nvt</v>
      </c>
      <c r="GM57" t="str">
        <f t="shared" si="39"/>
        <v>nvt</v>
      </c>
      <c r="GN57" t="str">
        <f t="shared" si="40"/>
        <v>nvt</v>
      </c>
      <c r="GO57" t="str">
        <f t="shared" si="41"/>
        <v>nvt</v>
      </c>
      <c r="GP57" t="str">
        <f t="shared" si="42"/>
        <v>nvt</v>
      </c>
      <c r="GQ57" t="str">
        <f t="shared" si="43"/>
        <v>nvt</v>
      </c>
      <c r="GR57" t="str">
        <f t="shared" si="44"/>
        <v>nvt</v>
      </c>
      <c r="GS57" t="str">
        <f t="shared" si="45"/>
        <v>nvt</v>
      </c>
      <c r="GT57" t="str">
        <f t="shared" si="46"/>
        <v>nvt</v>
      </c>
      <c r="GU57" t="str">
        <f t="shared" si="47"/>
        <v>nvt</v>
      </c>
      <c r="GV57" t="str">
        <f t="shared" si="48"/>
        <v>nvt</v>
      </c>
      <c r="GW57" t="str">
        <f>IF($EJ57&gt;2,IF(GJ57="","zwart",VLOOKUP(GJ57,STAPELING!AB:AJ,GW$1,0)),"nvt")</f>
        <v>nvt</v>
      </c>
      <c r="GX57" t="str">
        <f t="shared" si="128"/>
        <v>nvt</v>
      </c>
      <c r="GY57" t="str">
        <f t="shared" si="129"/>
        <v>nvt</v>
      </c>
      <c r="GZ57" t="str">
        <f t="shared" si="130"/>
        <v>nvt</v>
      </c>
      <c r="HA57" t="str">
        <f t="shared" si="131"/>
        <v>nvt</v>
      </c>
      <c r="HB57" t="str">
        <f t="shared" si="132"/>
        <v>nvt</v>
      </c>
      <c r="HC57" t="str">
        <f t="shared" si="133"/>
        <v>nvt</v>
      </c>
      <c r="HD57" t="str">
        <f t="shared" si="134"/>
        <v>nvt</v>
      </c>
      <c r="HE57" t="str">
        <f t="shared" si="135"/>
        <v>nvt</v>
      </c>
      <c r="HF57" t="str">
        <f t="shared" si="136"/>
        <v>nvt</v>
      </c>
      <c r="HG57" t="str">
        <f t="shared" si="137"/>
        <v>nvt</v>
      </c>
      <c r="HH57" t="str">
        <f t="shared" si="138"/>
        <v>nvt</v>
      </c>
      <c r="HI57" t="str">
        <f t="shared" si="139"/>
        <v>nvt</v>
      </c>
      <c r="HJ57" t="str">
        <f t="shared" si="140"/>
        <v>nvt</v>
      </c>
      <c r="HK57" t="str">
        <f t="shared" si="141"/>
        <v>nvt</v>
      </c>
      <c r="HL57" t="str">
        <f t="shared" si="142"/>
        <v>nvt</v>
      </c>
      <c r="HM57" t="str">
        <f t="shared" si="60"/>
        <v>nvt</v>
      </c>
      <c r="HN57" t="str">
        <f t="shared" si="61"/>
        <v>nvt</v>
      </c>
      <c r="HO57" t="str">
        <f t="shared" si="62"/>
        <v>nvt</v>
      </c>
      <c r="HP57" t="str">
        <f t="shared" si="63"/>
        <v>nvt</v>
      </c>
      <c r="HQ57" t="str">
        <f t="shared" si="64"/>
        <v>nvt</v>
      </c>
      <c r="HR57" t="str">
        <f t="shared" si="65"/>
        <v>nvt</v>
      </c>
      <c r="HS57" t="str">
        <f t="shared" si="66"/>
        <v>nvt</v>
      </c>
      <c r="HT57" t="str">
        <f t="shared" si="67"/>
        <v>nvt</v>
      </c>
      <c r="HU57" t="str">
        <f t="shared" si="68"/>
        <v>nvt</v>
      </c>
      <c r="HV57" t="str">
        <f t="shared" si="69"/>
        <v>nvt</v>
      </c>
      <c r="HW57" t="str">
        <f t="shared" si="70"/>
        <v>nvt</v>
      </c>
      <c r="HX57" t="str">
        <f t="shared" si="71"/>
        <v>nvt</v>
      </c>
      <c r="HY57" t="str">
        <f>IF($EJ57&gt;2,IF(HL57="","zwart",VLOOKUP(HL57,STAPELING!AK:AN,HY$1,0)),"nvt")</f>
        <v>nvt</v>
      </c>
      <c r="HZ57" t="str">
        <f t="shared" si="143"/>
        <v>nvt</v>
      </c>
      <c r="IA57" t="str">
        <f t="shared" si="144"/>
        <v>nvt</v>
      </c>
      <c r="IB57" t="str">
        <f t="shared" si="145"/>
        <v>nvt</v>
      </c>
      <c r="IC57" t="str">
        <f t="shared" si="146"/>
        <v>nvt</v>
      </c>
      <c r="ID57" t="str">
        <f t="shared" si="147"/>
        <v>nvt</v>
      </c>
      <c r="IE57" t="str">
        <f t="shared" si="148"/>
        <v>nvt</v>
      </c>
      <c r="IF57" t="str">
        <f t="shared" si="149"/>
        <v>nvt</v>
      </c>
      <c r="IG57">
        <f t="shared" si="150"/>
        <v>0</v>
      </c>
      <c r="IH57">
        <f t="shared" si="151"/>
        <v>0</v>
      </c>
      <c r="II57">
        <f t="shared" si="152"/>
        <v>0</v>
      </c>
      <c r="IJ57">
        <f t="shared" si="153"/>
        <v>0</v>
      </c>
      <c r="IK57">
        <f t="shared" si="154"/>
        <v>0</v>
      </c>
      <c r="IL57">
        <f t="shared" si="155"/>
        <v>0</v>
      </c>
      <c r="IM57">
        <f t="shared" si="156"/>
        <v>0</v>
      </c>
      <c r="IN57">
        <f t="shared" si="157"/>
        <v>0</v>
      </c>
      <c r="IO57">
        <f t="shared" si="158"/>
        <v>0</v>
      </c>
      <c r="IP57">
        <f t="shared" si="159"/>
        <v>0</v>
      </c>
      <c r="IQ57">
        <f t="shared" si="160"/>
        <v>0</v>
      </c>
      <c r="IR57">
        <f t="shared" si="161"/>
        <v>0</v>
      </c>
      <c r="IS57">
        <f t="shared" si="162"/>
        <v>0</v>
      </c>
      <c r="IT57">
        <f t="shared" si="163"/>
        <v>0</v>
      </c>
      <c r="IU57" t="str">
        <f t="shared" si="164"/>
        <v>N</v>
      </c>
      <c r="IV57" t="str">
        <f t="shared" si="84"/>
        <v>N</v>
      </c>
      <c r="IW57" t="str">
        <f t="shared" si="165"/>
        <v>N</v>
      </c>
    </row>
    <row r="58" spans="1:257" x14ac:dyDescent="0.25">
      <c r="A58" t="str">
        <f>IF(ISERROR(VLOOKUP(E58,E$4:E57,1,0)),"J","N")</f>
        <v>N</v>
      </c>
      <c r="B58" s="8"/>
      <c r="C58" s="8"/>
      <c r="D58" s="25"/>
      <c r="E58" s="25" t="str">
        <f>IF(Invoer!B87="","",Invoer!B87)</f>
        <v/>
      </c>
      <c r="F58" s="25"/>
      <c r="G58" s="25"/>
      <c r="H58" s="25" t="str">
        <f>IF(AND($E58&lt;&gt;"",$A58="J"),Invoer!D87,"")</f>
        <v/>
      </c>
      <c r="I58" s="25"/>
      <c r="J58" s="26"/>
      <c r="K58" s="26" t="str">
        <f>IF(AND($E58&lt;&gt;"",$A58="J"),Invoer!L87,"")</f>
        <v/>
      </c>
      <c r="L58" s="26"/>
      <c r="M58" s="25"/>
      <c r="N58" s="152"/>
      <c r="O58" s="153"/>
      <c r="P58" s="25"/>
      <c r="Q58" s="25"/>
      <c r="R58" s="153"/>
      <c r="S58" s="154"/>
      <c r="T58" s="152"/>
      <c r="U58" s="153"/>
      <c r="V58" s="153"/>
      <c r="W58" s="59" t="str">
        <f>IF(AND($E58&lt;&gt;"",$A58="J",Invoer!R87&lt;&gt;""),VLOOKUP(Invoer!R87,NORM!$F$26:$H$29,3,0),"")</f>
        <v/>
      </c>
      <c r="X58" s="59"/>
      <c r="Y58" s="25" t="str">
        <f t="shared" si="85"/>
        <v/>
      </c>
      <c r="Z58" s="25"/>
      <c r="AA58" s="26" t="str">
        <f t="shared" si="86"/>
        <v/>
      </c>
      <c r="AB58" s="26"/>
      <c r="AC58" s="153"/>
      <c r="AD58" s="153"/>
      <c r="AE58" s="153"/>
      <c r="AF58" s="153"/>
      <c r="AG58" s="153"/>
      <c r="AH58" s="25"/>
      <c r="AI58" s="153"/>
      <c r="AJ58" s="153"/>
      <c r="AK58" s="153"/>
      <c r="AL58" s="153"/>
      <c r="AM58" s="25" t="str">
        <f>IF(AND($E58&lt;&gt;"",$A58="J"),IF(Invoer!X87="Ja","J",IF(Invoer!X87="Nee","N","")),"")</f>
        <v/>
      </c>
      <c r="AN58" s="153"/>
      <c r="AO58" s="153"/>
      <c r="AP58" s="153" t="s">
        <v>311</v>
      </c>
      <c r="AQ58" s="153" t="s">
        <v>311</v>
      </c>
      <c r="AR58" s="153" t="s">
        <v>312</v>
      </c>
      <c r="AS58" s="153" t="s">
        <v>312</v>
      </c>
      <c r="AT58" s="1" t="str">
        <f>IF(AND($E58&lt;&gt;"",$A58="J",Invoer!O87&lt;&gt;""),VLOOKUP(Invoer!O87,NORM!$F$31:$H$38,3,0),"")</f>
        <v/>
      </c>
      <c r="AU58" s="1"/>
      <c r="AV58" s="1" t="str">
        <f>IF(AND($E58&lt;&gt;"",$A58="J"),Invoer!AH87,"")</f>
        <v/>
      </c>
      <c r="AW58" s="1"/>
      <c r="AX58" s="1" t="str">
        <f t="shared" si="87"/>
        <v/>
      </c>
      <c r="AY58" s="1"/>
      <c r="AZ58" s="3" t="str">
        <f t="shared" si="88"/>
        <v/>
      </c>
      <c r="BA58" s="3" t="str">
        <f t="shared" si="89"/>
        <v/>
      </c>
      <c r="BB58" s="3" t="str">
        <f t="shared" si="90"/>
        <v>N</v>
      </c>
      <c r="BC58" s="3" t="str">
        <f t="shared" si="91"/>
        <v>N</v>
      </c>
      <c r="BD58" s="3" t="str">
        <f t="shared" si="92"/>
        <v/>
      </c>
      <c r="BE58" s="3">
        <f t="shared" si="166"/>
        <v>0</v>
      </c>
      <c r="BF58" s="3" t="str">
        <f t="shared" si="93"/>
        <v/>
      </c>
      <c r="BG58" s="3" t="str">
        <f t="shared" si="94"/>
        <v/>
      </c>
      <c r="BH58" s="3" t="str">
        <f t="shared" si="95"/>
        <v>N</v>
      </c>
      <c r="BI58" s="24" t="str">
        <f t="shared" si="96"/>
        <v/>
      </c>
      <c r="BJ58" s="24" t="str">
        <f>IF(ISERROR(VLOOKUP($BD58,LOV_GWSGRP!A:A,1,0)),"N","J")</f>
        <v>N</v>
      </c>
      <c r="BK58" s="24" t="str">
        <f>IF(ISERROR(VLOOKUP($BD58,LOV_GWSGRP!D:D,1,0)),"N","J")</f>
        <v>N</v>
      </c>
      <c r="BL58" s="24" t="str">
        <f>IF(ISERROR(VLOOKUP($BD58,LOV_GWSGRP!G:G,1,0)),"N","J")</f>
        <v>N</v>
      </c>
      <c r="BM58" s="24" t="str">
        <f>IF(ISERROR(VLOOKUP($BD58,LOV_GWSGRP!M:M,1,0)),"N","J")</f>
        <v>N</v>
      </c>
      <c r="BN58" s="24" t="str">
        <f>IF(ISERROR(VLOOKUP($BD58,LOV_GWSGRP!P:P,1,0)),"N","J")</f>
        <v>N</v>
      </c>
      <c r="BO58" s="24" t="str">
        <f>IF(ISERROR(VLOOKUP($BD58,LOV_GWSGRP!S:S,1,0)),"N","J")</f>
        <v>N</v>
      </c>
      <c r="BP58" s="24" t="str">
        <f>IF(ISERROR(VLOOKUP($BD58,LOV_GWSGRP!V:V,1,0)),"N","J")</f>
        <v>N</v>
      </c>
      <c r="BQ58" s="24" t="str">
        <f>IF(ISERROR(VLOOKUP($BD58,LOV_GWSGRP!Y:Y,1,0)),"N","J")</f>
        <v>N</v>
      </c>
      <c r="BR58" s="24" t="str">
        <f>IF(ISERROR(VLOOKUP($BD58,LOV_GWSGRP!AB:AB,1,0)),"N","J")</f>
        <v>N</v>
      </c>
      <c r="BS58" s="24" t="str">
        <f>IF(ISERROR(VLOOKUP($BD58,LOV_GWSGRP!AE:AE,1,0)),"N","J")</f>
        <v>N</v>
      </c>
      <c r="BT58" s="24" t="str">
        <f>IF(ISERROR(VLOOKUP($BD58,LOV_GWSGRP!AH:AH,1,0)),"N","J")</f>
        <v>N</v>
      </c>
      <c r="BU58" s="24" t="str">
        <f>IF(ISERROR(VLOOKUP($BD58,LOV_GWSGRP!CJ:CJ,1,0)),"N","J")</f>
        <v>N</v>
      </c>
      <c r="BV58" s="24" t="str">
        <f>IF(ISERROR(VLOOKUP($BD58,LOV_GWSGRP!AN:AN,1,0)),"N","J")</f>
        <v>N</v>
      </c>
      <c r="BW58" s="24" t="str">
        <f>IF(ISERROR(VLOOKUP($BD58,LOV_GWSGRP!AQ:AQ,1,0)),"N","J")</f>
        <v>N</v>
      </c>
      <c r="BX58" s="24" t="str">
        <f>IF(ISERROR(VLOOKUP($BD58,LOV_GWSGRP!AT:AT,1,0)),"N","J")</f>
        <v>N</v>
      </c>
      <c r="BY58" s="24" t="str">
        <f>IF(ISERROR(VLOOKUP($BD58,LOV_GWSGRP!AW:AW,1,0)),"N","J")</f>
        <v>N</v>
      </c>
      <c r="BZ58" s="24" t="str">
        <f>IF(ISERROR(VLOOKUP($BD58,LOV_GWSGRP!AZ:AZ,1,0)),"N","J")</f>
        <v>N</v>
      </c>
      <c r="CA58" s="24" t="str">
        <f>IF(ISERROR(VLOOKUP($BD58,LOV_GWSGRP!BC:BC,1,0)),"N","J")</f>
        <v>N</v>
      </c>
      <c r="CB58" s="24" t="str">
        <f>IF(ISERROR(VLOOKUP($BD58,LOV_GWSGRP!BF:BF,1,0)),"N","J")</f>
        <v>N</v>
      </c>
      <c r="CC58" s="24" t="str">
        <f>IF(ISERROR(VLOOKUP($BD58,LOV_GWSGRP!BI:BI,1,0)),"N","J")</f>
        <v>N</v>
      </c>
      <c r="CD58" s="24" t="str">
        <f>IF(ISERROR(VLOOKUP($BD58,LOV_GWSGRP!J:J,1,0)),"N","J")</f>
        <v>N</v>
      </c>
      <c r="CE58" s="24" t="str">
        <f>IF(ISERROR(VLOOKUP($BD58,LOV_GWSGRP!BL:BL,1,0)),"N","J")</f>
        <v>N</v>
      </c>
      <c r="CF58" s="24"/>
      <c r="CG58" s="24" t="str">
        <f>IF(ISERROR(VLOOKUP($BD58,LOV_GWSGRP!BO:BO,1,0)),"N","J")</f>
        <v>N</v>
      </c>
      <c r="CH58" s="24" t="str">
        <f t="shared" si="97"/>
        <v>N</v>
      </c>
      <c r="CI58" s="24" t="str">
        <f>IF(ISERROR(VLOOKUP($BD58,GEWASCODE_GLMC8!F:F,1,0)),"N","J")</f>
        <v>N</v>
      </c>
      <c r="CJ58" s="24" t="str">
        <f>IF(COUNTIF($CI58:CI58,"J")&gt;0,"N",IF(ISERROR(VLOOKUP($BD58,GEWASCODE_GLMC8!G:G,1,0)),"N","J"))</f>
        <v>N</v>
      </c>
      <c r="CK58" s="24" t="str">
        <f>IF(COUNTIF($CI58:CJ58,"J")&gt;0,"N",IF(ISERROR(VLOOKUP($BD58,GEWASCODE_GLMC8!H:H,1,0)),"N","J"))</f>
        <v>N</v>
      </c>
      <c r="CL58" s="24" t="str">
        <f>IF(COUNTIF($CI58:CK58,"J")&gt;0,"N",IF(ISERROR(VLOOKUP($BD58,GEWASCODE_GLMC8!I:I,1,0)),"N","J"))</f>
        <v>N</v>
      </c>
      <c r="CM58" s="24" t="str">
        <f>IF(COUNTIF($CI58:CL58,"J")&gt;0,"N",IF(ISERROR(VLOOKUP($BD58,GEWASCODE_GLMC8!J:J,1,0)),"N","J"))</f>
        <v>N</v>
      </c>
      <c r="CN58" s="24" t="str">
        <f>IF(COUNTIF($CI58:CM58,"J")&gt;0,"N",IF(ISERROR(VLOOKUP($BD58,GEWASCODE_GLMC8!K:K,1,0)),"N","J"))</f>
        <v>N</v>
      </c>
      <c r="CO58" s="24" t="str">
        <f>IF(COUNTIF($CI58:CN58,"J")&gt;0,"N",IF(ISERROR(VLOOKUP($BD58,GEWASCODE_GLMC8!L:L,1,0)),"N","J"))</f>
        <v>N</v>
      </c>
      <c r="CP58" s="24" t="str">
        <f>IF(COUNTIF($CI58:CO58,"J")&gt;0,"N",IF(ISERROR(VLOOKUP($BD58,GEWASCODE_GLMC8!M:M,1,0)),"N","J"))</f>
        <v>N</v>
      </c>
      <c r="CQ58" s="24" t="str">
        <f>IF(COUNTIF($CI58:CP58,"J")&gt;0,"N",IF(ISERROR(VLOOKUP($BD58,GEWASCODE_GLMC8!N:N,1,0)),"N","J"))</f>
        <v>N</v>
      </c>
      <c r="CR58" s="24" t="str">
        <f>IF(COUNTIF($CI58:CQ58,"J")&gt;0,"N",IF(ISERROR(VLOOKUP($BD58,GEWASCODE_GLMC8!O:O,1,0)),"N","J"))</f>
        <v>N</v>
      </c>
      <c r="CS58" s="24" t="str">
        <f>IF(COUNTIF($CI58:CR58,"J")&gt;0,"N",IF(ISERROR(VLOOKUP($BD58,GEWASCODE_GLMC8!P:P,1,0)),"N","J"))</f>
        <v>N</v>
      </c>
      <c r="CT58" s="24" t="str">
        <f>IF(COUNTIF($CI58:CS58,"J")&gt;0,"N",IF(ISERROR(VLOOKUP($BD58,GEWASCODE_GLMC8!Q:Q,1,0)),"N","J"))</f>
        <v>N</v>
      </c>
      <c r="CU58" s="24" t="str">
        <f>IF(COUNTIF($CI58:CT58,"J")&gt;0,"N",IF(ISERROR(VLOOKUP($BD58,GEWASCODE_GLMC8!R:R,1,0)),"N","J"))</f>
        <v>N</v>
      </c>
      <c r="CV58" s="24" t="str">
        <f>IF(COUNTIF($CI58:CU58,"J")&gt;0,"N",IF(ISERROR(VLOOKUP($BD58,GEWASCODE_GLMC8!S:S,1,0)),"N","J"))</f>
        <v>N</v>
      </c>
      <c r="CW58" s="24" t="str">
        <f>IF(COUNTIF($CI58:CV58,"J")&gt;0,"N",IF(ISERROR(VLOOKUP($BD58,GEWASCODE_GLMC8!T:T,1,0)),"N","J"))</f>
        <v>N</v>
      </c>
      <c r="CX58" s="24" t="str">
        <f>IF(COUNTIF($CI58:CW58,"J")&gt;0,"N",IF(ISERROR(VLOOKUP($BD58,GEWASCODE_GLMC8!U:U,1,0)),"N","J"))</f>
        <v>N</v>
      </c>
      <c r="CY58" s="24" t="str">
        <f>IF(COUNTIF($CI58:CX58,"J")&gt;0,"N",IF(ISERROR(VLOOKUP($BD58,GEWASCODE_GLMC8!V:V,1,0)),"N","J"))</f>
        <v>N</v>
      </c>
      <c r="CZ58" s="24" t="str">
        <f>IF(COUNTIF($CI58:CY58,"J")&gt;0,"N",IF(ISERROR(VLOOKUP($BD58,GEWASCODE_GLMC8!W:W,1,0)),"N","J"))</f>
        <v>N</v>
      </c>
      <c r="DA58" s="24" t="str">
        <f>IF(COUNTIF($CI58:CZ58,"J")&gt;0,"N",IF(ISERROR(VLOOKUP($BD58,GEWASCODE_GLMC8!X:X,1,0)),"N","J"))</f>
        <v>N</v>
      </c>
      <c r="DB58" s="24" t="str">
        <f>IF(COUNTIF($CI58:DA58,"J")&gt;0,"N",IF(ISERROR(VLOOKUP($BD58,GEWASCODE_GLMC8!Y:Y,1,0)),"N","J"))</f>
        <v>N</v>
      </c>
      <c r="DC58" s="24" t="str">
        <f>IF(COUNTIF($CI58:DB58,"J")&gt;0,"N",IF(ISERROR(VLOOKUP($BD58,GEWASCODE_GLMC8!Z:Z,1,0)),"N","J"))</f>
        <v>N</v>
      </c>
      <c r="DD58" s="24" t="str">
        <f t="shared" si="98"/>
        <v>N</v>
      </c>
      <c r="DE58" s="3" t="str">
        <f t="shared" si="1"/>
        <v>N</v>
      </c>
      <c r="DF58" s="3" t="str">
        <f t="shared" si="2"/>
        <v>N</v>
      </c>
      <c r="DG58" s="3" t="str">
        <f t="shared" si="99"/>
        <v>N</v>
      </c>
      <c r="DH58" s="3" t="str">
        <f t="shared" si="100"/>
        <v>N</v>
      </c>
      <c r="DI58" s="3" t="str">
        <f t="shared" si="3"/>
        <v>N</v>
      </c>
      <c r="DJ58" s="3" t="str">
        <f t="shared" si="4"/>
        <v>N</v>
      </c>
      <c r="DK58" s="3">
        <f>0</f>
        <v>0</v>
      </c>
      <c r="DL58" s="3" t="str">
        <f t="shared" si="5"/>
        <v>N</v>
      </c>
      <c r="DM58" s="3" t="str">
        <f t="shared" si="6"/>
        <v>N</v>
      </c>
      <c r="DN58" t="str">
        <f>IF(AND($A58="J",COUNTIFS(activiteiten_perceel,percelen!$AZ58,activiteiten_maatregel_nr,percelen!DN$4,activiteiten_activiteit_voldoet_aan_voorwaarden,"J")&gt;0),DN$4,"")</f>
        <v/>
      </c>
      <c r="DO58" t="str">
        <f>IF(AND($A58="J",COUNTIFS(activiteiten_perceel,percelen!$AZ58,activiteiten_maatregel_nr,percelen!DO$4,activiteiten_activiteit_voldoet_aan_voorwaarden,"J")&gt;0),DO$4,"")</f>
        <v/>
      </c>
      <c r="DP58" t="str">
        <f>IF(AND($A58="J",COUNTIFS(activiteiten_perceel,percelen!$AZ58,activiteiten_maatregel_nr,percelen!DP$4,activiteiten_activiteit_voldoet_aan_voorwaarden,"J")&gt;0),DP$4,"")</f>
        <v/>
      </c>
      <c r="DQ58" t="str">
        <f>IF(AND($A58="J",COUNTIFS(activiteiten_perceel,percelen!$AZ58,activiteiten_maatregel_nr,percelen!DQ$4,activiteiten_activiteit_voldoet_aan_voorwaarden,"J")&gt;0),DQ$4,"")</f>
        <v/>
      </c>
      <c r="DR58" t="str">
        <f>IF(AND($A58="J",COUNTIFS(activiteiten_perceel,percelen!$AZ58,activiteiten_maatregel_nr,percelen!DR$4,activiteiten_activiteit_voldoet_aan_voorwaarden,"J")&gt;0),DR$4,"")</f>
        <v/>
      </c>
      <c r="DS58" t="str">
        <f>IF(AND($A58="J",COUNTIFS(activiteiten_perceel,percelen!$AZ58,activiteiten_maatregel_nr,percelen!DS$4,activiteiten_activiteit_voldoet_aan_voorwaarden,"J")&gt;0),DS$4,"")</f>
        <v/>
      </c>
      <c r="DT58" t="str">
        <f>IF(AND($A58="J",COUNTIFS(activiteiten_perceel,percelen!$AZ58,activiteiten_maatregel_nr,percelen!DT$4,activiteiten_activiteit_voldoet_aan_voorwaarden,"J")&gt;0),DT$4,"")</f>
        <v/>
      </c>
      <c r="DU58" t="str">
        <f>IF(AND($A58="J",COUNTIFS(activiteiten_perceel,percelen!$AZ58,activiteiten_maatregel_nr,percelen!DU$4,activiteiten_activiteit_voldoet_aan_voorwaarden,"J")&gt;0),DU$4,"")</f>
        <v/>
      </c>
      <c r="DV58" t="str">
        <f>IF(AND($A58="J",COUNTIFS(activiteiten_perceel,percelen!$AZ58,activiteiten_maatregel_nr,percelen!DV$4,activiteiten_activiteit_voldoet_aan_voorwaarden,"J")&gt;0),DV$4,"")</f>
        <v/>
      </c>
      <c r="DW58" t="str">
        <f>IF(AND($A58="J",COUNTIFS(activiteiten_perceel,percelen!$AZ58,activiteiten_maatregel_nr,percelen!DW$4,activiteiten_activiteit_voldoet_aan_voorwaarden,"J")&gt;0),DW$4,"")</f>
        <v/>
      </c>
      <c r="DX58" t="str">
        <f>IF(AND($A58="J",COUNTIFS(activiteiten_perceel,percelen!$AZ58,activiteiten_maatregel_nr,percelen!DX$4,activiteiten_activiteit_voldoet_aan_voorwaarden,"J")&gt;0),DX$4,"")</f>
        <v/>
      </c>
      <c r="DY58" t="str">
        <f>IF(AND($A58="J",COUNTIFS(activiteiten_perceel,percelen!$AZ58,activiteiten_maatregel_nr,percelen!DY$4,activiteiten_activiteit_voldoet_aan_voorwaarden,"J")&gt;0),DY$4,"")</f>
        <v/>
      </c>
      <c r="DZ58" t="str">
        <f>IF(AND($A58="J",COUNTIFS(activiteiten_perceel,percelen!$AZ58,activiteiten_maatregel_nr,percelen!DZ$4,activiteiten_activiteit_voldoet_aan_voorwaarden,"J")&gt;0),DZ$4,"")</f>
        <v/>
      </c>
      <c r="EA58" t="str">
        <f>IF(AND($A58="J",COUNTIFS(activiteiten_perceel,percelen!$AZ58,activiteiten_maatregel_nr,percelen!EA$4,activiteiten_activiteit_voldoet_aan_voorwaarden,"J")&gt;0),EA$4,"")</f>
        <v/>
      </c>
      <c r="EB58" t="str">
        <f>IF(AND($A58="J",COUNTIFS(activiteiten_perceel,percelen!$AZ58,activiteiten_maatregel_nr,percelen!EB$4,activiteiten_activiteit_voldoet_aan_voorwaarden,"J")&gt;0),EB$4,"")</f>
        <v/>
      </c>
      <c r="EC58" t="str">
        <f>IF(AND($A58="J",COUNTIFS(activiteiten_perceel,percelen!$AZ58,activiteiten_maatregel_nr,percelen!EC$4,activiteiten_activiteit_voldoet_aan_voorwaarden,"J")&gt;0),EC$4,"")</f>
        <v/>
      </c>
      <c r="ED58" t="str">
        <f>IF(AND($A58="J",COUNTIFS(activiteiten_perceel,percelen!$AZ58,activiteiten_maatregel_nr,percelen!ED$4,activiteiten_activiteit_voldoet_aan_voorwaarden,"J")&gt;0),ED$4,"")</f>
        <v/>
      </c>
      <c r="EE58" t="str">
        <f>IF(AND($A58="J",COUNTIFS(activiteiten_perceel,percelen!$AZ58,activiteiten_maatregel_nr,percelen!EE$4,activiteiten_activiteit_voldoet_aan_voorwaarden,"J")&gt;0),EE$4,"")</f>
        <v/>
      </c>
      <c r="EF58" t="str">
        <f>IF(AND($A58="J",COUNTIFS(activiteiten_perceel,percelen!$AZ58,activiteiten_maatregel_nr,percelen!EF$4,activiteiten_activiteit_voldoet_aan_voorwaarden,"J")&gt;0),EF$4,"")</f>
        <v/>
      </c>
      <c r="EG58" t="str">
        <f>IF(AND($A58="J",COUNTIFS(activiteiten_perceel,percelen!$AZ58,activiteiten_maatregel_nr,percelen!EG$4,activiteiten_activiteit_voldoet_aan_voorwaarden,"J")&gt;0),EG$4,"")</f>
        <v/>
      </c>
      <c r="EH58" t="str">
        <f>IF(AND($A58="J",COUNTIFS(activiteiten_perceel,percelen!$AZ58,activiteiten_maatregel_nr,percelen!EH$4,activiteiten_activiteit_voldoet_aan_voorwaarden,"J")&gt;0),EH$4,"")</f>
        <v/>
      </c>
      <c r="EI58" t="str">
        <f>IF(AND($A58="J",COUNTIFS(activiteiten_perceel,percelen!$AZ58,activiteiten_maatregel_nr,percelen!EI$4,activiteiten_activiteit_voldoet_aan_voorwaarden,"J")&gt;0),EI$4,"")</f>
        <v/>
      </c>
      <c r="EJ58">
        <f t="shared" si="101"/>
        <v>0</v>
      </c>
      <c r="EK58" t="str">
        <f t="shared" si="102"/>
        <v/>
      </c>
      <c r="EL58" t="str">
        <f t="shared" si="7"/>
        <v/>
      </c>
      <c r="EM58" t="str">
        <f t="shared" si="8"/>
        <v/>
      </c>
      <c r="EN58" t="str">
        <f t="shared" si="9"/>
        <v/>
      </c>
      <c r="EO58" t="str">
        <f t="shared" si="10"/>
        <v/>
      </c>
      <c r="EP58" t="str">
        <f t="shared" si="11"/>
        <v/>
      </c>
      <c r="EQ58" t="str">
        <f t="shared" si="12"/>
        <v/>
      </c>
      <c r="ER58" t="str">
        <f t="shared" si="13"/>
        <v/>
      </c>
      <c r="ES58" t="str">
        <f t="shared" si="14"/>
        <v/>
      </c>
      <c r="ET58" t="str">
        <f t="shared" si="15"/>
        <v/>
      </c>
      <c r="EU58" t="str">
        <f t="shared" si="16"/>
        <v/>
      </c>
      <c r="EV58" t="str">
        <f t="shared" si="17"/>
        <v/>
      </c>
      <c r="EW58" t="str">
        <f t="shared" si="103"/>
        <v>nvt</v>
      </c>
      <c r="EX58" t="str">
        <f t="shared" si="104"/>
        <v>nvt</v>
      </c>
      <c r="EY58" t="str">
        <f t="shared" si="105"/>
        <v>nvt</v>
      </c>
      <c r="EZ58" t="str">
        <f t="shared" si="106"/>
        <v>nvt</v>
      </c>
      <c r="FA58" t="str">
        <f t="shared" si="107"/>
        <v>nvt</v>
      </c>
      <c r="FB58" t="str">
        <f t="shared" si="108"/>
        <v>nvt</v>
      </c>
      <c r="FC58" t="str">
        <f t="shared" si="109"/>
        <v>nvt</v>
      </c>
      <c r="FD58" t="str">
        <f t="shared" si="110"/>
        <v>nvt</v>
      </c>
      <c r="FE58" t="str">
        <f>IF($EJ58=2,VLOOKUP(FD58,STAPELING!A:D,FE$1,0),"nvt")</f>
        <v>nvt</v>
      </c>
      <c r="FF58" t="str">
        <f t="shared" si="111"/>
        <v>nvt</v>
      </c>
      <c r="FG58" t="str">
        <f t="shared" si="112"/>
        <v>nvt</v>
      </c>
      <c r="FH58" t="str">
        <f t="shared" si="113"/>
        <v>nvt</v>
      </c>
      <c r="FI58" t="str">
        <f t="shared" si="114"/>
        <v>nvt</v>
      </c>
      <c r="FJ58" t="str">
        <f t="shared" si="115"/>
        <v>nvt</v>
      </c>
      <c r="FK58" t="str">
        <f t="shared" si="116"/>
        <v>nvt</v>
      </c>
      <c r="FL58" t="str">
        <f t="shared" si="117"/>
        <v>nvt</v>
      </c>
      <c r="FM58" t="str">
        <f t="shared" si="118"/>
        <v/>
      </c>
      <c r="FN58" t="str">
        <f>IF(ISERROR(VLOOKUP(FM58,STAPELING!I:AO,FN$1,0)),"N",VLOOKUP(FM58,STAPELING!I:AO,FN$1,0))</f>
        <v>J</v>
      </c>
      <c r="FO58" t="str">
        <f t="shared" si="119"/>
        <v>nvt</v>
      </c>
      <c r="FP58" t="str">
        <f t="shared" si="19"/>
        <v>nvt</v>
      </c>
      <c r="FQ58" t="str">
        <f t="shared" si="20"/>
        <v>nvt</v>
      </c>
      <c r="FR58" t="str">
        <f t="shared" si="21"/>
        <v>nvt</v>
      </c>
      <c r="FS58" t="str">
        <f t="shared" si="22"/>
        <v>nvt</v>
      </c>
      <c r="FT58" t="str">
        <f t="shared" si="23"/>
        <v>nvt</v>
      </c>
      <c r="FU58" t="str">
        <f t="shared" si="24"/>
        <v>nvt</v>
      </c>
      <c r="FV58" t="str">
        <f t="shared" si="25"/>
        <v>nvt</v>
      </c>
      <c r="FW58" t="str">
        <f t="shared" si="26"/>
        <v>nvt</v>
      </c>
      <c r="FX58" t="str">
        <f t="shared" si="27"/>
        <v>nvt</v>
      </c>
      <c r="FY58" t="str">
        <f t="shared" si="28"/>
        <v>nvt</v>
      </c>
      <c r="FZ58" t="str">
        <f t="shared" si="29"/>
        <v>nvt</v>
      </c>
      <c r="GA58" t="str">
        <f t="shared" si="30"/>
        <v>nvt</v>
      </c>
      <c r="GB58" t="str">
        <f>IF($EJ58&gt;2,IF(FO58="","zwart",VLOOKUP(FO58,STAPELING!J:AA,GB$1,0)),"nvt")</f>
        <v>nvt</v>
      </c>
      <c r="GC58" t="str">
        <f t="shared" si="120"/>
        <v>nvt</v>
      </c>
      <c r="GD58" t="str">
        <f t="shared" si="121"/>
        <v>nvt</v>
      </c>
      <c r="GE58" t="str">
        <f t="shared" si="122"/>
        <v>nvt</v>
      </c>
      <c r="GF58" t="str">
        <f t="shared" si="123"/>
        <v>nvt</v>
      </c>
      <c r="GG58" t="str">
        <f t="shared" si="124"/>
        <v>nvt</v>
      </c>
      <c r="GH58" t="str">
        <f t="shared" si="125"/>
        <v>nvt</v>
      </c>
      <c r="GI58" t="str">
        <f t="shared" si="126"/>
        <v>nvt</v>
      </c>
      <c r="GJ58" t="str">
        <f t="shared" si="127"/>
        <v>nvt</v>
      </c>
      <c r="GK58" t="str">
        <f t="shared" si="37"/>
        <v>nvt</v>
      </c>
      <c r="GL58" t="str">
        <f t="shared" si="38"/>
        <v>nvt</v>
      </c>
      <c r="GM58" t="str">
        <f t="shared" si="39"/>
        <v>nvt</v>
      </c>
      <c r="GN58" t="str">
        <f t="shared" si="40"/>
        <v>nvt</v>
      </c>
      <c r="GO58" t="str">
        <f t="shared" si="41"/>
        <v>nvt</v>
      </c>
      <c r="GP58" t="str">
        <f t="shared" si="42"/>
        <v>nvt</v>
      </c>
      <c r="GQ58" t="str">
        <f t="shared" si="43"/>
        <v>nvt</v>
      </c>
      <c r="GR58" t="str">
        <f t="shared" si="44"/>
        <v>nvt</v>
      </c>
      <c r="GS58" t="str">
        <f t="shared" si="45"/>
        <v>nvt</v>
      </c>
      <c r="GT58" t="str">
        <f t="shared" si="46"/>
        <v>nvt</v>
      </c>
      <c r="GU58" t="str">
        <f t="shared" si="47"/>
        <v>nvt</v>
      </c>
      <c r="GV58" t="str">
        <f t="shared" si="48"/>
        <v>nvt</v>
      </c>
      <c r="GW58" t="str">
        <f>IF($EJ58&gt;2,IF(GJ58="","zwart",VLOOKUP(GJ58,STAPELING!AB:AJ,GW$1,0)),"nvt")</f>
        <v>nvt</v>
      </c>
      <c r="GX58" t="str">
        <f t="shared" si="128"/>
        <v>nvt</v>
      </c>
      <c r="GY58" t="str">
        <f t="shared" si="129"/>
        <v>nvt</v>
      </c>
      <c r="GZ58" t="str">
        <f t="shared" si="130"/>
        <v>nvt</v>
      </c>
      <c r="HA58" t="str">
        <f t="shared" si="131"/>
        <v>nvt</v>
      </c>
      <c r="HB58" t="str">
        <f t="shared" si="132"/>
        <v>nvt</v>
      </c>
      <c r="HC58" t="str">
        <f t="shared" si="133"/>
        <v>nvt</v>
      </c>
      <c r="HD58" t="str">
        <f t="shared" si="134"/>
        <v>nvt</v>
      </c>
      <c r="HE58" t="str">
        <f t="shared" si="135"/>
        <v>nvt</v>
      </c>
      <c r="HF58" t="str">
        <f t="shared" si="136"/>
        <v>nvt</v>
      </c>
      <c r="HG58" t="str">
        <f t="shared" si="137"/>
        <v>nvt</v>
      </c>
      <c r="HH58" t="str">
        <f t="shared" si="138"/>
        <v>nvt</v>
      </c>
      <c r="HI58" t="str">
        <f t="shared" si="139"/>
        <v>nvt</v>
      </c>
      <c r="HJ58" t="str">
        <f t="shared" si="140"/>
        <v>nvt</v>
      </c>
      <c r="HK58" t="str">
        <f t="shared" si="141"/>
        <v>nvt</v>
      </c>
      <c r="HL58" t="str">
        <f t="shared" si="142"/>
        <v>nvt</v>
      </c>
      <c r="HM58" t="str">
        <f t="shared" si="60"/>
        <v>nvt</v>
      </c>
      <c r="HN58" t="str">
        <f t="shared" si="61"/>
        <v>nvt</v>
      </c>
      <c r="HO58" t="str">
        <f t="shared" si="62"/>
        <v>nvt</v>
      </c>
      <c r="HP58" t="str">
        <f t="shared" si="63"/>
        <v>nvt</v>
      </c>
      <c r="HQ58" t="str">
        <f t="shared" si="64"/>
        <v>nvt</v>
      </c>
      <c r="HR58" t="str">
        <f t="shared" si="65"/>
        <v>nvt</v>
      </c>
      <c r="HS58" t="str">
        <f t="shared" si="66"/>
        <v>nvt</v>
      </c>
      <c r="HT58" t="str">
        <f t="shared" si="67"/>
        <v>nvt</v>
      </c>
      <c r="HU58" t="str">
        <f t="shared" si="68"/>
        <v>nvt</v>
      </c>
      <c r="HV58" t="str">
        <f t="shared" si="69"/>
        <v>nvt</v>
      </c>
      <c r="HW58" t="str">
        <f t="shared" si="70"/>
        <v>nvt</v>
      </c>
      <c r="HX58" t="str">
        <f t="shared" si="71"/>
        <v>nvt</v>
      </c>
      <c r="HY58" t="str">
        <f>IF($EJ58&gt;2,IF(HL58="","zwart",VLOOKUP(HL58,STAPELING!AK:AN,HY$1,0)),"nvt")</f>
        <v>nvt</v>
      </c>
      <c r="HZ58" t="str">
        <f t="shared" si="143"/>
        <v>nvt</v>
      </c>
      <c r="IA58" t="str">
        <f t="shared" si="144"/>
        <v>nvt</v>
      </c>
      <c r="IB58" t="str">
        <f t="shared" si="145"/>
        <v>nvt</v>
      </c>
      <c r="IC58" t="str">
        <f t="shared" si="146"/>
        <v>nvt</v>
      </c>
      <c r="ID58" t="str">
        <f t="shared" si="147"/>
        <v>nvt</v>
      </c>
      <c r="IE58" t="str">
        <f t="shared" si="148"/>
        <v>nvt</v>
      </c>
      <c r="IF58" t="str">
        <f t="shared" si="149"/>
        <v>nvt</v>
      </c>
      <c r="IG58">
        <f t="shared" si="150"/>
        <v>0</v>
      </c>
      <c r="IH58">
        <f t="shared" si="151"/>
        <v>0</v>
      </c>
      <c r="II58">
        <f t="shared" si="152"/>
        <v>0</v>
      </c>
      <c r="IJ58">
        <f t="shared" si="153"/>
        <v>0</v>
      </c>
      <c r="IK58">
        <f t="shared" si="154"/>
        <v>0</v>
      </c>
      <c r="IL58">
        <f t="shared" si="155"/>
        <v>0</v>
      </c>
      <c r="IM58">
        <f t="shared" si="156"/>
        <v>0</v>
      </c>
      <c r="IN58">
        <f t="shared" si="157"/>
        <v>0</v>
      </c>
      <c r="IO58">
        <f t="shared" si="158"/>
        <v>0</v>
      </c>
      <c r="IP58">
        <f t="shared" si="159"/>
        <v>0</v>
      </c>
      <c r="IQ58">
        <f t="shared" si="160"/>
        <v>0</v>
      </c>
      <c r="IR58">
        <f t="shared" si="161"/>
        <v>0</v>
      </c>
      <c r="IS58">
        <f t="shared" si="162"/>
        <v>0</v>
      </c>
      <c r="IT58">
        <f t="shared" si="163"/>
        <v>0</v>
      </c>
      <c r="IU58" t="str">
        <f t="shared" si="164"/>
        <v>N</v>
      </c>
      <c r="IV58" t="str">
        <f t="shared" si="84"/>
        <v>N</v>
      </c>
      <c r="IW58" t="str">
        <f t="shared" si="165"/>
        <v>N</v>
      </c>
    </row>
    <row r="59" spans="1:257" x14ac:dyDescent="0.25">
      <c r="A59" t="str">
        <f>IF(ISERROR(VLOOKUP(E59,E$4:E58,1,0)),"J","N")</f>
        <v>N</v>
      </c>
      <c r="B59" s="8"/>
      <c r="C59" s="8"/>
      <c r="D59" s="25"/>
      <c r="E59" s="25" t="str">
        <f>IF(Invoer!B88="","",Invoer!B88)</f>
        <v/>
      </c>
      <c r="F59" s="25"/>
      <c r="G59" s="25"/>
      <c r="H59" s="25" t="str">
        <f>IF(AND($E59&lt;&gt;"",$A59="J"),Invoer!D88,"")</f>
        <v/>
      </c>
      <c r="I59" s="25"/>
      <c r="J59" s="26"/>
      <c r="K59" s="26" t="str">
        <f>IF(AND($E59&lt;&gt;"",$A59="J"),Invoer!L88,"")</f>
        <v/>
      </c>
      <c r="L59" s="26"/>
      <c r="M59" s="25"/>
      <c r="N59" s="152"/>
      <c r="O59" s="153"/>
      <c r="P59" s="25"/>
      <c r="Q59" s="25"/>
      <c r="R59" s="153"/>
      <c r="S59" s="154"/>
      <c r="T59" s="152"/>
      <c r="U59" s="153"/>
      <c r="V59" s="153"/>
      <c r="W59" s="59" t="str">
        <f>IF(AND($E59&lt;&gt;"",$A59="J",Invoer!R88&lt;&gt;""),VLOOKUP(Invoer!R88,NORM!$F$26:$H$29,3,0),"")</f>
        <v/>
      </c>
      <c r="X59" s="59"/>
      <c r="Y59" s="25" t="str">
        <f t="shared" si="85"/>
        <v/>
      </c>
      <c r="Z59" s="25"/>
      <c r="AA59" s="26" t="str">
        <f t="shared" si="86"/>
        <v/>
      </c>
      <c r="AB59" s="26"/>
      <c r="AC59" s="153"/>
      <c r="AD59" s="153"/>
      <c r="AE59" s="153"/>
      <c r="AF59" s="153"/>
      <c r="AG59" s="153"/>
      <c r="AH59" s="25"/>
      <c r="AI59" s="153"/>
      <c r="AJ59" s="153"/>
      <c r="AK59" s="153"/>
      <c r="AL59" s="153"/>
      <c r="AM59" s="25" t="str">
        <f>IF(AND($E59&lt;&gt;"",$A59="J"),IF(Invoer!X88="Ja","J",IF(Invoer!X88="Nee","N","")),"")</f>
        <v/>
      </c>
      <c r="AN59" s="153"/>
      <c r="AO59" s="153"/>
      <c r="AP59" s="153" t="s">
        <v>311</v>
      </c>
      <c r="AQ59" s="153" t="s">
        <v>311</v>
      </c>
      <c r="AR59" s="153" t="s">
        <v>312</v>
      </c>
      <c r="AS59" s="153" t="s">
        <v>312</v>
      </c>
      <c r="AT59" s="1" t="str">
        <f>IF(AND($E59&lt;&gt;"",$A59="J",Invoer!O88&lt;&gt;""),VLOOKUP(Invoer!O88,NORM!$F$31:$H$38,3,0),"")</f>
        <v/>
      </c>
      <c r="AU59" s="1"/>
      <c r="AV59" s="1" t="str">
        <f>IF(AND($E59&lt;&gt;"",$A59="J"),Invoer!AH88,"")</f>
        <v/>
      </c>
      <c r="AW59" s="1"/>
      <c r="AX59" s="1" t="str">
        <f t="shared" si="87"/>
        <v/>
      </c>
      <c r="AY59" s="1"/>
      <c r="AZ59" s="3" t="str">
        <f t="shared" si="88"/>
        <v/>
      </c>
      <c r="BA59" s="3" t="str">
        <f t="shared" si="89"/>
        <v/>
      </c>
      <c r="BB59" s="3" t="str">
        <f t="shared" si="90"/>
        <v>N</v>
      </c>
      <c r="BC59" s="3" t="str">
        <f t="shared" si="91"/>
        <v>N</v>
      </c>
      <c r="BD59" s="3" t="str">
        <f t="shared" si="92"/>
        <v/>
      </c>
      <c r="BE59" s="3">
        <f t="shared" si="166"/>
        <v>0</v>
      </c>
      <c r="BF59" s="3" t="str">
        <f t="shared" si="93"/>
        <v/>
      </c>
      <c r="BG59" s="3" t="str">
        <f t="shared" si="94"/>
        <v/>
      </c>
      <c r="BH59" s="3" t="str">
        <f t="shared" si="95"/>
        <v>N</v>
      </c>
      <c r="BI59" s="24" t="str">
        <f t="shared" si="96"/>
        <v/>
      </c>
      <c r="BJ59" s="24" t="str">
        <f>IF(ISERROR(VLOOKUP($BD59,LOV_GWSGRP!A:A,1,0)),"N","J")</f>
        <v>N</v>
      </c>
      <c r="BK59" s="24" t="str">
        <f>IF(ISERROR(VLOOKUP($BD59,LOV_GWSGRP!D:D,1,0)),"N","J")</f>
        <v>N</v>
      </c>
      <c r="BL59" s="24" t="str">
        <f>IF(ISERROR(VLOOKUP($BD59,LOV_GWSGRP!G:G,1,0)),"N","J")</f>
        <v>N</v>
      </c>
      <c r="BM59" s="24" t="str">
        <f>IF(ISERROR(VLOOKUP($BD59,LOV_GWSGRP!M:M,1,0)),"N","J")</f>
        <v>N</v>
      </c>
      <c r="BN59" s="24" t="str">
        <f>IF(ISERROR(VLOOKUP($BD59,LOV_GWSGRP!P:P,1,0)),"N","J")</f>
        <v>N</v>
      </c>
      <c r="BO59" s="24" t="str">
        <f>IF(ISERROR(VLOOKUP($BD59,LOV_GWSGRP!S:S,1,0)),"N","J")</f>
        <v>N</v>
      </c>
      <c r="BP59" s="24" t="str">
        <f>IF(ISERROR(VLOOKUP($BD59,LOV_GWSGRP!V:V,1,0)),"N","J")</f>
        <v>N</v>
      </c>
      <c r="BQ59" s="24" t="str">
        <f>IF(ISERROR(VLOOKUP($BD59,LOV_GWSGRP!Y:Y,1,0)),"N","J")</f>
        <v>N</v>
      </c>
      <c r="BR59" s="24" t="str">
        <f>IF(ISERROR(VLOOKUP($BD59,LOV_GWSGRP!AB:AB,1,0)),"N","J")</f>
        <v>N</v>
      </c>
      <c r="BS59" s="24" t="str">
        <f>IF(ISERROR(VLOOKUP($BD59,LOV_GWSGRP!AE:AE,1,0)),"N","J")</f>
        <v>N</v>
      </c>
      <c r="BT59" s="24" t="str">
        <f>IF(ISERROR(VLOOKUP($BD59,LOV_GWSGRP!AH:AH,1,0)),"N","J")</f>
        <v>N</v>
      </c>
      <c r="BU59" s="24" t="str">
        <f>IF(ISERROR(VLOOKUP($BD59,LOV_GWSGRP!CJ:CJ,1,0)),"N","J")</f>
        <v>N</v>
      </c>
      <c r="BV59" s="24" t="str">
        <f>IF(ISERROR(VLOOKUP($BD59,LOV_GWSGRP!AN:AN,1,0)),"N","J")</f>
        <v>N</v>
      </c>
      <c r="BW59" s="24" t="str">
        <f>IF(ISERROR(VLOOKUP($BD59,LOV_GWSGRP!AQ:AQ,1,0)),"N","J")</f>
        <v>N</v>
      </c>
      <c r="BX59" s="24" t="str">
        <f>IF(ISERROR(VLOOKUP($BD59,LOV_GWSGRP!AT:AT,1,0)),"N","J")</f>
        <v>N</v>
      </c>
      <c r="BY59" s="24" t="str">
        <f>IF(ISERROR(VLOOKUP($BD59,LOV_GWSGRP!AW:AW,1,0)),"N","J")</f>
        <v>N</v>
      </c>
      <c r="BZ59" s="24" t="str">
        <f>IF(ISERROR(VLOOKUP($BD59,LOV_GWSGRP!AZ:AZ,1,0)),"N","J")</f>
        <v>N</v>
      </c>
      <c r="CA59" s="24" t="str">
        <f>IF(ISERROR(VLOOKUP($BD59,LOV_GWSGRP!BC:BC,1,0)),"N","J")</f>
        <v>N</v>
      </c>
      <c r="CB59" s="24" t="str">
        <f>IF(ISERROR(VLOOKUP($BD59,LOV_GWSGRP!BF:BF,1,0)),"N","J")</f>
        <v>N</v>
      </c>
      <c r="CC59" s="24" t="str">
        <f>IF(ISERROR(VLOOKUP($BD59,LOV_GWSGRP!BI:BI,1,0)),"N","J")</f>
        <v>N</v>
      </c>
      <c r="CD59" s="24" t="str">
        <f>IF(ISERROR(VLOOKUP($BD59,LOV_GWSGRP!J:J,1,0)),"N","J")</f>
        <v>N</v>
      </c>
      <c r="CE59" s="24" t="str">
        <f>IF(ISERROR(VLOOKUP($BD59,LOV_GWSGRP!BL:BL,1,0)),"N","J")</f>
        <v>N</v>
      </c>
      <c r="CF59" s="24"/>
      <c r="CG59" s="24" t="str">
        <f>IF(ISERROR(VLOOKUP($BD59,LOV_GWSGRP!BO:BO,1,0)),"N","J")</f>
        <v>N</v>
      </c>
      <c r="CH59" s="24" t="str">
        <f t="shared" si="97"/>
        <v>N</v>
      </c>
      <c r="CI59" s="24" t="str">
        <f>IF(ISERROR(VLOOKUP($BD59,GEWASCODE_GLMC8!F:F,1,0)),"N","J")</f>
        <v>N</v>
      </c>
      <c r="CJ59" s="24" t="str">
        <f>IF(COUNTIF($CI59:CI59,"J")&gt;0,"N",IF(ISERROR(VLOOKUP($BD59,GEWASCODE_GLMC8!G:G,1,0)),"N","J"))</f>
        <v>N</v>
      </c>
      <c r="CK59" s="24" t="str">
        <f>IF(COUNTIF($CI59:CJ59,"J")&gt;0,"N",IF(ISERROR(VLOOKUP($BD59,GEWASCODE_GLMC8!H:H,1,0)),"N","J"))</f>
        <v>N</v>
      </c>
      <c r="CL59" s="24" t="str">
        <f>IF(COUNTIF($CI59:CK59,"J")&gt;0,"N",IF(ISERROR(VLOOKUP($BD59,GEWASCODE_GLMC8!I:I,1,0)),"N","J"))</f>
        <v>N</v>
      </c>
      <c r="CM59" s="24" t="str">
        <f>IF(COUNTIF($CI59:CL59,"J")&gt;0,"N",IF(ISERROR(VLOOKUP($BD59,GEWASCODE_GLMC8!J:J,1,0)),"N","J"))</f>
        <v>N</v>
      </c>
      <c r="CN59" s="24" t="str">
        <f>IF(COUNTIF($CI59:CM59,"J")&gt;0,"N",IF(ISERROR(VLOOKUP($BD59,GEWASCODE_GLMC8!K:K,1,0)),"N","J"))</f>
        <v>N</v>
      </c>
      <c r="CO59" s="24" t="str">
        <f>IF(COUNTIF($CI59:CN59,"J")&gt;0,"N",IF(ISERROR(VLOOKUP($BD59,GEWASCODE_GLMC8!L:L,1,0)),"N","J"))</f>
        <v>N</v>
      </c>
      <c r="CP59" s="24" t="str">
        <f>IF(COUNTIF($CI59:CO59,"J")&gt;0,"N",IF(ISERROR(VLOOKUP($BD59,GEWASCODE_GLMC8!M:M,1,0)),"N","J"))</f>
        <v>N</v>
      </c>
      <c r="CQ59" s="24" t="str">
        <f>IF(COUNTIF($CI59:CP59,"J")&gt;0,"N",IF(ISERROR(VLOOKUP($BD59,GEWASCODE_GLMC8!N:N,1,0)),"N","J"))</f>
        <v>N</v>
      </c>
      <c r="CR59" s="24" t="str">
        <f>IF(COUNTIF($CI59:CQ59,"J")&gt;0,"N",IF(ISERROR(VLOOKUP($BD59,GEWASCODE_GLMC8!O:O,1,0)),"N","J"))</f>
        <v>N</v>
      </c>
      <c r="CS59" s="24" t="str">
        <f>IF(COUNTIF($CI59:CR59,"J")&gt;0,"N",IF(ISERROR(VLOOKUP($BD59,GEWASCODE_GLMC8!P:P,1,0)),"N","J"))</f>
        <v>N</v>
      </c>
      <c r="CT59" s="24" t="str">
        <f>IF(COUNTIF($CI59:CS59,"J")&gt;0,"N",IF(ISERROR(VLOOKUP($BD59,GEWASCODE_GLMC8!Q:Q,1,0)),"N","J"))</f>
        <v>N</v>
      </c>
      <c r="CU59" s="24" t="str">
        <f>IF(COUNTIF($CI59:CT59,"J")&gt;0,"N",IF(ISERROR(VLOOKUP($BD59,GEWASCODE_GLMC8!R:R,1,0)),"N","J"))</f>
        <v>N</v>
      </c>
      <c r="CV59" s="24" t="str">
        <f>IF(COUNTIF($CI59:CU59,"J")&gt;0,"N",IF(ISERROR(VLOOKUP($BD59,GEWASCODE_GLMC8!S:S,1,0)),"N","J"))</f>
        <v>N</v>
      </c>
      <c r="CW59" s="24" t="str">
        <f>IF(COUNTIF($CI59:CV59,"J")&gt;0,"N",IF(ISERROR(VLOOKUP($BD59,GEWASCODE_GLMC8!T:T,1,0)),"N","J"))</f>
        <v>N</v>
      </c>
      <c r="CX59" s="24" t="str">
        <f>IF(COUNTIF($CI59:CW59,"J")&gt;0,"N",IF(ISERROR(VLOOKUP($BD59,GEWASCODE_GLMC8!U:U,1,0)),"N","J"))</f>
        <v>N</v>
      </c>
      <c r="CY59" s="24" t="str">
        <f>IF(COUNTIF($CI59:CX59,"J")&gt;0,"N",IF(ISERROR(VLOOKUP($BD59,GEWASCODE_GLMC8!V:V,1,0)),"N","J"))</f>
        <v>N</v>
      </c>
      <c r="CZ59" s="24" t="str">
        <f>IF(COUNTIF($CI59:CY59,"J")&gt;0,"N",IF(ISERROR(VLOOKUP($BD59,GEWASCODE_GLMC8!W:W,1,0)),"N","J"))</f>
        <v>N</v>
      </c>
      <c r="DA59" s="24" t="str">
        <f>IF(COUNTIF($CI59:CZ59,"J")&gt;0,"N",IF(ISERROR(VLOOKUP($BD59,GEWASCODE_GLMC8!X:X,1,0)),"N","J"))</f>
        <v>N</v>
      </c>
      <c r="DB59" s="24" t="str">
        <f>IF(COUNTIF($CI59:DA59,"J")&gt;0,"N",IF(ISERROR(VLOOKUP($BD59,GEWASCODE_GLMC8!Y:Y,1,0)),"N","J"))</f>
        <v>N</v>
      </c>
      <c r="DC59" s="24" t="str">
        <f>IF(COUNTIF($CI59:DB59,"J")&gt;0,"N",IF(ISERROR(VLOOKUP($BD59,GEWASCODE_GLMC8!Z:Z,1,0)),"N","J"))</f>
        <v>N</v>
      </c>
      <c r="DD59" s="24" t="str">
        <f t="shared" si="98"/>
        <v>N</v>
      </c>
      <c r="DE59" s="3" t="str">
        <f t="shared" si="1"/>
        <v>N</v>
      </c>
      <c r="DF59" s="3" t="str">
        <f t="shared" si="2"/>
        <v>N</v>
      </c>
      <c r="DG59" s="3" t="str">
        <f t="shared" si="99"/>
        <v>N</v>
      </c>
      <c r="DH59" s="3" t="str">
        <f t="shared" si="100"/>
        <v>N</v>
      </c>
      <c r="DI59" s="3" t="str">
        <f t="shared" si="3"/>
        <v>N</v>
      </c>
      <c r="DJ59" s="3" t="str">
        <f t="shared" si="4"/>
        <v>N</v>
      </c>
      <c r="DK59" s="3">
        <f>0</f>
        <v>0</v>
      </c>
      <c r="DL59" s="3" t="str">
        <f t="shared" si="5"/>
        <v>N</v>
      </c>
      <c r="DM59" s="3" t="str">
        <f t="shared" si="6"/>
        <v>N</v>
      </c>
      <c r="DN59" t="str">
        <f>IF(AND($A59="J",COUNTIFS(activiteiten_perceel,percelen!$AZ59,activiteiten_maatregel_nr,percelen!DN$4,activiteiten_activiteit_voldoet_aan_voorwaarden,"J")&gt;0),DN$4,"")</f>
        <v/>
      </c>
      <c r="DO59" t="str">
        <f>IF(AND($A59="J",COUNTIFS(activiteiten_perceel,percelen!$AZ59,activiteiten_maatregel_nr,percelen!DO$4,activiteiten_activiteit_voldoet_aan_voorwaarden,"J")&gt;0),DO$4,"")</f>
        <v/>
      </c>
      <c r="DP59" t="str">
        <f>IF(AND($A59="J",COUNTIFS(activiteiten_perceel,percelen!$AZ59,activiteiten_maatregel_nr,percelen!DP$4,activiteiten_activiteit_voldoet_aan_voorwaarden,"J")&gt;0),DP$4,"")</f>
        <v/>
      </c>
      <c r="DQ59" t="str">
        <f>IF(AND($A59="J",COUNTIFS(activiteiten_perceel,percelen!$AZ59,activiteiten_maatregel_nr,percelen!DQ$4,activiteiten_activiteit_voldoet_aan_voorwaarden,"J")&gt;0),DQ$4,"")</f>
        <v/>
      </c>
      <c r="DR59" t="str">
        <f>IF(AND($A59="J",COUNTIFS(activiteiten_perceel,percelen!$AZ59,activiteiten_maatregel_nr,percelen!DR$4,activiteiten_activiteit_voldoet_aan_voorwaarden,"J")&gt;0),DR$4,"")</f>
        <v/>
      </c>
      <c r="DS59" t="str">
        <f>IF(AND($A59="J",COUNTIFS(activiteiten_perceel,percelen!$AZ59,activiteiten_maatregel_nr,percelen!DS$4,activiteiten_activiteit_voldoet_aan_voorwaarden,"J")&gt;0),DS$4,"")</f>
        <v/>
      </c>
      <c r="DT59" t="str">
        <f>IF(AND($A59="J",COUNTIFS(activiteiten_perceel,percelen!$AZ59,activiteiten_maatregel_nr,percelen!DT$4,activiteiten_activiteit_voldoet_aan_voorwaarden,"J")&gt;0),DT$4,"")</f>
        <v/>
      </c>
      <c r="DU59" t="str">
        <f>IF(AND($A59="J",COUNTIFS(activiteiten_perceel,percelen!$AZ59,activiteiten_maatregel_nr,percelen!DU$4,activiteiten_activiteit_voldoet_aan_voorwaarden,"J")&gt;0),DU$4,"")</f>
        <v/>
      </c>
      <c r="DV59" t="str">
        <f>IF(AND($A59="J",COUNTIFS(activiteiten_perceel,percelen!$AZ59,activiteiten_maatregel_nr,percelen!DV$4,activiteiten_activiteit_voldoet_aan_voorwaarden,"J")&gt;0),DV$4,"")</f>
        <v/>
      </c>
      <c r="DW59" t="str">
        <f>IF(AND($A59="J",COUNTIFS(activiteiten_perceel,percelen!$AZ59,activiteiten_maatregel_nr,percelen!DW$4,activiteiten_activiteit_voldoet_aan_voorwaarden,"J")&gt;0),DW$4,"")</f>
        <v/>
      </c>
      <c r="DX59" t="str">
        <f>IF(AND($A59="J",COUNTIFS(activiteiten_perceel,percelen!$AZ59,activiteiten_maatregel_nr,percelen!DX$4,activiteiten_activiteit_voldoet_aan_voorwaarden,"J")&gt;0),DX$4,"")</f>
        <v/>
      </c>
      <c r="DY59" t="str">
        <f>IF(AND($A59="J",COUNTIFS(activiteiten_perceel,percelen!$AZ59,activiteiten_maatregel_nr,percelen!DY$4,activiteiten_activiteit_voldoet_aan_voorwaarden,"J")&gt;0),DY$4,"")</f>
        <v/>
      </c>
      <c r="DZ59" t="str">
        <f>IF(AND($A59="J",COUNTIFS(activiteiten_perceel,percelen!$AZ59,activiteiten_maatregel_nr,percelen!DZ$4,activiteiten_activiteit_voldoet_aan_voorwaarden,"J")&gt;0),DZ$4,"")</f>
        <v/>
      </c>
      <c r="EA59" t="str">
        <f>IF(AND($A59="J",COUNTIFS(activiteiten_perceel,percelen!$AZ59,activiteiten_maatregel_nr,percelen!EA$4,activiteiten_activiteit_voldoet_aan_voorwaarden,"J")&gt;0),EA$4,"")</f>
        <v/>
      </c>
      <c r="EB59" t="str">
        <f>IF(AND($A59="J",COUNTIFS(activiteiten_perceel,percelen!$AZ59,activiteiten_maatregel_nr,percelen!EB$4,activiteiten_activiteit_voldoet_aan_voorwaarden,"J")&gt;0),EB$4,"")</f>
        <v/>
      </c>
      <c r="EC59" t="str">
        <f>IF(AND($A59="J",COUNTIFS(activiteiten_perceel,percelen!$AZ59,activiteiten_maatregel_nr,percelen!EC$4,activiteiten_activiteit_voldoet_aan_voorwaarden,"J")&gt;0),EC$4,"")</f>
        <v/>
      </c>
      <c r="ED59" t="str">
        <f>IF(AND($A59="J",COUNTIFS(activiteiten_perceel,percelen!$AZ59,activiteiten_maatregel_nr,percelen!ED$4,activiteiten_activiteit_voldoet_aan_voorwaarden,"J")&gt;0),ED$4,"")</f>
        <v/>
      </c>
      <c r="EE59" t="str">
        <f>IF(AND($A59="J",COUNTIFS(activiteiten_perceel,percelen!$AZ59,activiteiten_maatregel_nr,percelen!EE$4,activiteiten_activiteit_voldoet_aan_voorwaarden,"J")&gt;0),EE$4,"")</f>
        <v/>
      </c>
      <c r="EF59" t="str">
        <f>IF(AND($A59="J",COUNTIFS(activiteiten_perceel,percelen!$AZ59,activiteiten_maatregel_nr,percelen!EF$4,activiteiten_activiteit_voldoet_aan_voorwaarden,"J")&gt;0),EF$4,"")</f>
        <v/>
      </c>
      <c r="EG59" t="str">
        <f>IF(AND($A59="J",COUNTIFS(activiteiten_perceel,percelen!$AZ59,activiteiten_maatregel_nr,percelen!EG$4,activiteiten_activiteit_voldoet_aan_voorwaarden,"J")&gt;0),EG$4,"")</f>
        <v/>
      </c>
      <c r="EH59" t="str">
        <f>IF(AND($A59="J",COUNTIFS(activiteiten_perceel,percelen!$AZ59,activiteiten_maatregel_nr,percelen!EH$4,activiteiten_activiteit_voldoet_aan_voorwaarden,"J")&gt;0),EH$4,"")</f>
        <v/>
      </c>
      <c r="EI59" t="str">
        <f>IF(AND($A59="J",COUNTIFS(activiteiten_perceel,percelen!$AZ59,activiteiten_maatregel_nr,percelen!EI$4,activiteiten_activiteit_voldoet_aan_voorwaarden,"J")&gt;0),EI$4,"")</f>
        <v/>
      </c>
      <c r="EJ59">
        <f t="shared" si="101"/>
        <v>0</v>
      </c>
      <c r="EK59" t="str">
        <f t="shared" si="102"/>
        <v/>
      </c>
      <c r="EL59" t="str">
        <f t="shared" si="7"/>
        <v/>
      </c>
      <c r="EM59" t="str">
        <f t="shared" si="8"/>
        <v/>
      </c>
      <c r="EN59" t="str">
        <f t="shared" si="9"/>
        <v/>
      </c>
      <c r="EO59" t="str">
        <f t="shared" si="10"/>
        <v/>
      </c>
      <c r="EP59" t="str">
        <f t="shared" si="11"/>
        <v/>
      </c>
      <c r="EQ59" t="str">
        <f t="shared" si="12"/>
        <v/>
      </c>
      <c r="ER59" t="str">
        <f t="shared" si="13"/>
        <v/>
      </c>
      <c r="ES59" t="str">
        <f t="shared" si="14"/>
        <v/>
      </c>
      <c r="ET59" t="str">
        <f t="shared" si="15"/>
        <v/>
      </c>
      <c r="EU59" t="str">
        <f t="shared" si="16"/>
        <v/>
      </c>
      <c r="EV59" t="str">
        <f t="shared" si="17"/>
        <v/>
      </c>
      <c r="EW59" t="str">
        <f t="shared" si="103"/>
        <v>nvt</v>
      </c>
      <c r="EX59" t="str">
        <f t="shared" si="104"/>
        <v>nvt</v>
      </c>
      <c r="EY59" t="str">
        <f t="shared" si="105"/>
        <v>nvt</v>
      </c>
      <c r="EZ59" t="str">
        <f t="shared" si="106"/>
        <v>nvt</v>
      </c>
      <c r="FA59" t="str">
        <f t="shared" si="107"/>
        <v>nvt</v>
      </c>
      <c r="FB59" t="str">
        <f t="shared" si="108"/>
        <v>nvt</v>
      </c>
      <c r="FC59" t="str">
        <f t="shared" si="109"/>
        <v>nvt</v>
      </c>
      <c r="FD59" t="str">
        <f t="shared" si="110"/>
        <v>nvt</v>
      </c>
      <c r="FE59" t="str">
        <f>IF($EJ59=2,VLOOKUP(FD59,STAPELING!A:D,FE$1,0),"nvt")</f>
        <v>nvt</v>
      </c>
      <c r="FF59" t="str">
        <f t="shared" si="111"/>
        <v>nvt</v>
      </c>
      <c r="FG59" t="str">
        <f t="shared" si="112"/>
        <v>nvt</v>
      </c>
      <c r="FH59" t="str">
        <f t="shared" si="113"/>
        <v>nvt</v>
      </c>
      <c r="FI59" t="str">
        <f t="shared" si="114"/>
        <v>nvt</v>
      </c>
      <c r="FJ59" t="str">
        <f t="shared" si="115"/>
        <v>nvt</v>
      </c>
      <c r="FK59" t="str">
        <f t="shared" si="116"/>
        <v>nvt</v>
      </c>
      <c r="FL59" t="str">
        <f t="shared" si="117"/>
        <v>nvt</v>
      </c>
      <c r="FM59" t="str">
        <f t="shared" si="118"/>
        <v/>
      </c>
      <c r="FN59" t="str">
        <f>IF(ISERROR(VLOOKUP(FM59,STAPELING!I:AO,FN$1,0)),"N",VLOOKUP(FM59,STAPELING!I:AO,FN$1,0))</f>
        <v>J</v>
      </c>
      <c r="FO59" t="str">
        <f t="shared" si="119"/>
        <v>nvt</v>
      </c>
      <c r="FP59" t="str">
        <f t="shared" si="19"/>
        <v>nvt</v>
      </c>
      <c r="FQ59" t="str">
        <f t="shared" si="20"/>
        <v>nvt</v>
      </c>
      <c r="FR59" t="str">
        <f t="shared" si="21"/>
        <v>nvt</v>
      </c>
      <c r="FS59" t="str">
        <f t="shared" si="22"/>
        <v>nvt</v>
      </c>
      <c r="FT59" t="str">
        <f t="shared" si="23"/>
        <v>nvt</v>
      </c>
      <c r="FU59" t="str">
        <f t="shared" si="24"/>
        <v>nvt</v>
      </c>
      <c r="FV59" t="str">
        <f t="shared" si="25"/>
        <v>nvt</v>
      </c>
      <c r="FW59" t="str">
        <f t="shared" si="26"/>
        <v>nvt</v>
      </c>
      <c r="FX59" t="str">
        <f t="shared" si="27"/>
        <v>nvt</v>
      </c>
      <c r="FY59" t="str">
        <f t="shared" si="28"/>
        <v>nvt</v>
      </c>
      <c r="FZ59" t="str">
        <f t="shared" si="29"/>
        <v>nvt</v>
      </c>
      <c r="GA59" t="str">
        <f t="shared" si="30"/>
        <v>nvt</v>
      </c>
      <c r="GB59" t="str">
        <f>IF($EJ59&gt;2,IF(FO59="","zwart",VLOOKUP(FO59,STAPELING!J:AA,GB$1,0)),"nvt")</f>
        <v>nvt</v>
      </c>
      <c r="GC59" t="str">
        <f t="shared" si="120"/>
        <v>nvt</v>
      </c>
      <c r="GD59" t="str">
        <f t="shared" si="121"/>
        <v>nvt</v>
      </c>
      <c r="GE59" t="str">
        <f t="shared" si="122"/>
        <v>nvt</v>
      </c>
      <c r="GF59" t="str">
        <f t="shared" si="123"/>
        <v>nvt</v>
      </c>
      <c r="GG59" t="str">
        <f t="shared" si="124"/>
        <v>nvt</v>
      </c>
      <c r="GH59" t="str">
        <f t="shared" si="125"/>
        <v>nvt</v>
      </c>
      <c r="GI59" t="str">
        <f t="shared" si="126"/>
        <v>nvt</v>
      </c>
      <c r="GJ59" t="str">
        <f t="shared" si="127"/>
        <v>nvt</v>
      </c>
      <c r="GK59" t="str">
        <f t="shared" si="37"/>
        <v>nvt</v>
      </c>
      <c r="GL59" t="str">
        <f t="shared" si="38"/>
        <v>nvt</v>
      </c>
      <c r="GM59" t="str">
        <f t="shared" si="39"/>
        <v>nvt</v>
      </c>
      <c r="GN59" t="str">
        <f t="shared" si="40"/>
        <v>nvt</v>
      </c>
      <c r="GO59" t="str">
        <f t="shared" si="41"/>
        <v>nvt</v>
      </c>
      <c r="GP59" t="str">
        <f t="shared" si="42"/>
        <v>nvt</v>
      </c>
      <c r="GQ59" t="str">
        <f t="shared" si="43"/>
        <v>nvt</v>
      </c>
      <c r="GR59" t="str">
        <f t="shared" si="44"/>
        <v>nvt</v>
      </c>
      <c r="GS59" t="str">
        <f t="shared" si="45"/>
        <v>nvt</v>
      </c>
      <c r="GT59" t="str">
        <f t="shared" si="46"/>
        <v>nvt</v>
      </c>
      <c r="GU59" t="str">
        <f t="shared" si="47"/>
        <v>nvt</v>
      </c>
      <c r="GV59" t="str">
        <f t="shared" si="48"/>
        <v>nvt</v>
      </c>
      <c r="GW59" t="str">
        <f>IF($EJ59&gt;2,IF(GJ59="","zwart",VLOOKUP(GJ59,STAPELING!AB:AJ,GW$1,0)),"nvt")</f>
        <v>nvt</v>
      </c>
      <c r="GX59" t="str">
        <f t="shared" si="128"/>
        <v>nvt</v>
      </c>
      <c r="GY59" t="str">
        <f t="shared" si="129"/>
        <v>nvt</v>
      </c>
      <c r="GZ59" t="str">
        <f t="shared" si="130"/>
        <v>nvt</v>
      </c>
      <c r="HA59" t="str">
        <f t="shared" si="131"/>
        <v>nvt</v>
      </c>
      <c r="HB59" t="str">
        <f t="shared" si="132"/>
        <v>nvt</v>
      </c>
      <c r="HC59" t="str">
        <f t="shared" si="133"/>
        <v>nvt</v>
      </c>
      <c r="HD59" t="str">
        <f t="shared" si="134"/>
        <v>nvt</v>
      </c>
      <c r="HE59" t="str">
        <f t="shared" si="135"/>
        <v>nvt</v>
      </c>
      <c r="HF59" t="str">
        <f t="shared" si="136"/>
        <v>nvt</v>
      </c>
      <c r="HG59" t="str">
        <f t="shared" si="137"/>
        <v>nvt</v>
      </c>
      <c r="HH59" t="str">
        <f t="shared" si="138"/>
        <v>nvt</v>
      </c>
      <c r="HI59" t="str">
        <f t="shared" si="139"/>
        <v>nvt</v>
      </c>
      <c r="HJ59" t="str">
        <f t="shared" si="140"/>
        <v>nvt</v>
      </c>
      <c r="HK59" t="str">
        <f t="shared" si="141"/>
        <v>nvt</v>
      </c>
      <c r="HL59" t="str">
        <f t="shared" si="142"/>
        <v>nvt</v>
      </c>
      <c r="HM59" t="str">
        <f t="shared" si="60"/>
        <v>nvt</v>
      </c>
      <c r="HN59" t="str">
        <f t="shared" si="61"/>
        <v>nvt</v>
      </c>
      <c r="HO59" t="str">
        <f t="shared" si="62"/>
        <v>nvt</v>
      </c>
      <c r="HP59" t="str">
        <f t="shared" si="63"/>
        <v>nvt</v>
      </c>
      <c r="HQ59" t="str">
        <f t="shared" si="64"/>
        <v>nvt</v>
      </c>
      <c r="HR59" t="str">
        <f t="shared" si="65"/>
        <v>nvt</v>
      </c>
      <c r="HS59" t="str">
        <f t="shared" si="66"/>
        <v>nvt</v>
      </c>
      <c r="HT59" t="str">
        <f t="shared" si="67"/>
        <v>nvt</v>
      </c>
      <c r="HU59" t="str">
        <f t="shared" si="68"/>
        <v>nvt</v>
      </c>
      <c r="HV59" t="str">
        <f t="shared" si="69"/>
        <v>nvt</v>
      </c>
      <c r="HW59" t="str">
        <f t="shared" si="70"/>
        <v>nvt</v>
      </c>
      <c r="HX59" t="str">
        <f t="shared" si="71"/>
        <v>nvt</v>
      </c>
      <c r="HY59" t="str">
        <f>IF($EJ59&gt;2,IF(HL59="","zwart",VLOOKUP(HL59,STAPELING!AK:AN,HY$1,0)),"nvt")</f>
        <v>nvt</v>
      </c>
      <c r="HZ59" t="str">
        <f t="shared" si="143"/>
        <v>nvt</v>
      </c>
      <c r="IA59" t="str">
        <f t="shared" si="144"/>
        <v>nvt</v>
      </c>
      <c r="IB59" t="str">
        <f t="shared" si="145"/>
        <v>nvt</v>
      </c>
      <c r="IC59" t="str">
        <f t="shared" si="146"/>
        <v>nvt</v>
      </c>
      <c r="ID59" t="str">
        <f t="shared" si="147"/>
        <v>nvt</v>
      </c>
      <c r="IE59" t="str">
        <f t="shared" si="148"/>
        <v>nvt</v>
      </c>
      <c r="IF59" t="str">
        <f t="shared" si="149"/>
        <v>nvt</v>
      </c>
      <c r="IG59">
        <f t="shared" si="150"/>
        <v>0</v>
      </c>
      <c r="IH59">
        <f t="shared" si="151"/>
        <v>0</v>
      </c>
      <c r="II59">
        <f t="shared" si="152"/>
        <v>0</v>
      </c>
      <c r="IJ59">
        <f t="shared" si="153"/>
        <v>0</v>
      </c>
      <c r="IK59">
        <f t="shared" si="154"/>
        <v>0</v>
      </c>
      <c r="IL59">
        <f t="shared" si="155"/>
        <v>0</v>
      </c>
      <c r="IM59">
        <f t="shared" si="156"/>
        <v>0</v>
      </c>
      <c r="IN59">
        <f t="shared" si="157"/>
        <v>0</v>
      </c>
      <c r="IO59">
        <f t="shared" si="158"/>
        <v>0</v>
      </c>
      <c r="IP59">
        <f t="shared" si="159"/>
        <v>0</v>
      </c>
      <c r="IQ59">
        <f t="shared" si="160"/>
        <v>0</v>
      </c>
      <c r="IR59">
        <f t="shared" si="161"/>
        <v>0</v>
      </c>
      <c r="IS59">
        <f t="shared" si="162"/>
        <v>0</v>
      </c>
      <c r="IT59">
        <f t="shared" si="163"/>
        <v>0</v>
      </c>
      <c r="IU59" t="str">
        <f t="shared" si="164"/>
        <v>N</v>
      </c>
      <c r="IV59" t="str">
        <f t="shared" si="84"/>
        <v>N</v>
      </c>
      <c r="IW59" t="str">
        <f t="shared" si="165"/>
        <v>N</v>
      </c>
    </row>
    <row r="60" spans="1:257" x14ac:dyDescent="0.25">
      <c r="A60" t="str">
        <f>IF(ISERROR(VLOOKUP(E60,E$4:E59,1,0)),"J","N")</f>
        <v>N</v>
      </c>
      <c r="B60" s="8"/>
      <c r="C60" s="8"/>
      <c r="D60" s="25"/>
      <c r="E60" s="25" t="str">
        <f>IF(Invoer!B89="","",Invoer!B89)</f>
        <v/>
      </c>
      <c r="F60" s="25"/>
      <c r="G60" s="25"/>
      <c r="H60" s="25" t="str">
        <f>IF(AND($E60&lt;&gt;"",$A60="J"),Invoer!D89,"")</f>
        <v/>
      </c>
      <c r="I60" s="25"/>
      <c r="J60" s="26"/>
      <c r="K60" s="26" t="str">
        <f>IF(AND($E60&lt;&gt;"",$A60="J"),Invoer!L89,"")</f>
        <v/>
      </c>
      <c r="L60" s="26"/>
      <c r="M60" s="25"/>
      <c r="N60" s="152"/>
      <c r="O60" s="153"/>
      <c r="P60" s="25"/>
      <c r="Q60" s="25"/>
      <c r="R60" s="153"/>
      <c r="S60" s="154"/>
      <c r="T60" s="152"/>
      <c r="U60" s="153"/>
      <c r="V60" s="153"/>
      <c r="W60" s="59" t="str">
        <f>IF(AND($E60&lt;&gt;"",$A60="J",Invoer!R89&lt;&gt;""),VLOOKUP(Invoer!R89,NORM!$F$26:$H$29,3,0),"")</f>
        <v/>
      </c>
      <c r="X60" s="59"/>
      <c r="Y60" s="25" t="str">
        <f t="shared" si="85"/>
        <v/>
      </c>
      <c r="Z60" s="25"/>
      <c r="AA60" s="26" t="str">
        <f t="shared" si="86"/>
        <v/>
      </c>
      <c r="AB60" s="26"/>
      <c r="AC60" s="153"/>
      <c r="AD60" s="153"/>
      <c r="AE60" s="153"/>
      <c r="AF60" s="153"/>
      <c r="AG60" s="153"/>
      <c r="AH60" s="25"/>
      <c r="AI60" s="153"/>
      <c r="AJ60" s="153"/>
      <c r="AK60" s="153"/>
      <c r="AL60" s="153"/>
      <c r="AM60" s="25" t="str">
        <f>IF(AND($E60&lt;&gt;"",$A60="J"),IF(Invoer!X89="Ja","J",IF(Invoer!X89="Nee","N","")),"")</f>
        <v/>
      </c>
      <c r="AN60" s="153"/>
      <c r="AO60" s="153"/>
      <c r="AP60" s="153" t="s">
        <v>311</v>
      </c>
      <c r="AQ60" s="153" t="s">
        <v>311</v>
      </c>
      <c r="AR60" s="153" t="s">
        <v>312</v>
      </c>
      <c r="AS60" s="153" t="s">
        <v>312</v>
      </c>
      <c r="AT60" s="1" t="str">
        <f>IF(AND($E60&lt;&gt;"",$A60="J",Invoer!O89&lt;&gt;""),VLOOKUP(Invoer!O89,NORM!$F$31:$H$38,3,0),"")</f>
        <v/>
      </c>
      <c r="AU60" s="1"/>
      <c r="AV60" s="1" t="str">
        <f>IF(AND($E60&lt;&gt;"",$A60="J"),Invoer!AH89,"")</f>
        <v/>
      </c>
      <c r="AW60" s="1"/>
      <c r="AX60" s="1" t="str">
        <f t="shared" si="87"/>
        <v/>
      </c>
      <c r="AY60" s="1"/>
      <c r="AZ60" s="3" t="str">
        <f t="shared" si="88"/>
        <v/>
      </c>
      <c r="BA60" s="3" t="str">
        <f t="shared" si="89"/>
        <v/>
      </c>
      <c r="BB60" s="3" t="str">
        <f t="shared" si="90"/>
        <v>N</v>
      </c>
      <c r="BC60" s="3" t="str">
        <f t="shared" si="91"/>
        <v>N</v>
      </c>
      <c r="BD60" s="3" t="str">
        <f t="shared" si="92"/>
        <v/>
      </c>
      <c r="BE60" s="3">
        <f t="shared" si="166"/>
        <v>0</v>
      </c>
      <c r="BF60" s="3" t="str">
        <f t="shared" si="93"/>
        <v/>
      </c>
      <c r="BG60" s="3" t="str">
        <f t="shared" si="94"/>
        <v/>
      </c>
      <c r="BH60" s="3" t="str">
        <f t="shared" si="95"/>
        <v>N</v>
      </c>
      <c r="BI60" s="24" t="str">
        <f t="shared" si="96"/>
        <v/>
      </c>
      <c r="BJ60" s="24" t="str">
        <f>IF(ISERROR(VLOOKUP($BD60,LOV_GWSGRP!A:A,1,0)),"N","J")</f>
        <v>N</v>
      </c>
      <c r="BK60" s="24" t="str">
        <f>IF(ISERROR(VLOOKUP($BD60,LOV_GWSGRP!D:D,1,0)),"N","J")</f>
        <v>N</v>
      </c>
      <c r="BL60" s="24" t="str">
        <f>IF(ISERROR(VLOOKUP($BD60,LOV_GWSGRP!G:G,1,0)),"N","J")</f>
        <v>N</v>
      </c>
      <c r="BM60" s="24" t="str">
        <f>IF(ISERROR(VLOOKUP($BD60,LOV_GWSGRP!M:M,1,0)),"N","J")</f>
        <v>N</v>
      </c>
      <c r="BN60" s="24" t="str">
        <f>IF(ISERROR(VLOOKUP($BD60,LOV_GWSGRP!P:P,1,0)),"N","J")</f>
        <v>N</v>
      </c>
      <c r="BO60" s="24" t="str">
        <f>IF(ISERROR(VLOOKUP($BD60,LOV_GWSGRP!S:S,1,0)),"N","J")</f>
        <v>N</v>
      </c>
      <c r="BP60" s="24" t="str">
        <f>IF(ISERROR(VLOOKUP($BD60,LOV_GWSGRP!V:V,1,0)),"N","J")</f>
        <v>N</v>
      </c>
      <c r="BQ60" s="24" t="str">
        <f>IF(ISERROR(VLOOKUP($BD60,LOV_GWSGRP!Y:Y,1,0)),"N","J")</f>
        <v>N</v>
      </c>
      <c r="BR60" s="24" t="str">
        <f>IF(ISERROR(VLOOKUP($BD60,LOV_GWSGRP!AB:AB,1,0)),"N","J")</f>
        <v>N</v>
      </c>
      <c r="BS60" s="24" t="str">
        <f>IF(ISERROR(VLOOKUP($BD60,LOV_GWSGRP!AE:AE,1,0)),"N","J")</f>
        <v>N</v>
      </c>
      <c r="BT60" s="24" t="str">
        <f>IF(ISERROR(VLOOKUP($BD60,LOV_GWSGRP!AH:AH,1,0)),"N","J")</f>
        <v>N</v>
      </c>
      <c r="BU60" s="24" t="str">
        <f>IF(ISERROR(VLOOKUP($BD60,LOV_GWSGRP!CJ:CJ,1,0)),"N","J")</f>
        <v>N</v>
      </c>
      <c r="BV60" s="24" t="str">
        <f>IF(ISERROR(VLOOKUP($BD60,LOV_GWSGRP!AN:AN,1,0)),"N","J")</f>
        <v>N</v>
      </c>
      <c r="BW60" s="24" t="str">
        <f>IF(ISERROR(VLOOKUP($BD60,LOV_GWSGRP!AQ:AQ,1,0)),"N","J")</f>
        <v>N</v>
      </c>
      <c r="BX60" s="24" t="str">
        <f>IF(ISERROR(VLOOKUP($BD60,LOV_GWSGRP!AT:AT,1,0)),"N","J")</f>
        <v>N</v>
      </c>
      <c r="BY60" s="24" t="str">
        <f>IF(ISERROR(VLOOKUP($BD60,LOV_GWSGRP!AW:AW,1,0)),"N","J")</f>
        <v>N</v>
      </c>
      <c r="BZ60" s="24" t="str">
        <f>IF(ISERROR(VLOOKUP($BD60,LOV_GWSGRP!AZ:AZ,1,0)),"N","J")</f>
        <v>N</v>
      </c>
      <c r="CA60" s="24" t="str">
        <f>IF(ISERROR(VLOOKUP($BD60,LOV_GWSGRP!BC:BC,1,0)),"N","J")</f>
        <v>N</v>
      </c>
      <c r="CB60" s="24" t="str">
        <f>IF(ISERROR(VLOOKUP($BD60,LOV_GWSGRP!BF:BF,1,0)),"N","J")</f>
        <v>N</v>
      </c>
      <c r="CC60" s="24" t="str">
        <f>IF(ISERROR(VLOOKUP($BD60,LOV_GWSGRP!BI:BI,1,0)),"N","J")</f>
        <v>N</v>
      </c>
      <c r="CD60" s="24" t="str">
        <f>IF(ISERROR(VLOOKUP($BD60,LOV_GWSGRP!J:J,1,0)),"N","J")</f>
        <v>N</v>
      </c>
      <c r="CE60" s="24" t="str">
        <f>IF(ISERROR(VLOOKUP($BD60,LOV_GWSGRP!BL:BL,1,0)),"N","J")</f>
        <v>N</v>
      </c>
      <c r="CF60" s="24"/>
      <c r="CG60" s="24" t="str">
        <f>IF(ISERROR(VLOOKUP($BD60,LOV_GWSGRP!BO:BO,1,0)),"N","J")</f>
        <v>N</v>
      </c>
      <c r="CH60" s="24" t="str">
        <f t="shared" si="97"/>
        <v>N</v>
      </c>
      <c r="CI60" s="24" t="str">
        <f>IF(ISERROR(VLOOKUP($BD60,GEWASCODE_GLMC8!F:F,1,0)),"N","J")</f>
        <v>N</v>
      </c>
      <c r="CJ60" s="24" t="str">
        <f>IF(COUNTIF($CI60:CI60,"J")&gt;0,"N",IF(ISERROR(VLOOKUP($BD60,GEWASCODE_GLMC8!G:G,1,0)),"N","J"))</f>
        <v>N</v>
      </c>
      <c r="CK60" s="24" t="str">
        <f>IF(COUNTIF($CI60:CJ60,"J")&gt;0,"N",IF(ISERROR(VLOOKUP($BD60,GEWASCODE_GLMC8!H:H,1,0)),"N","J"))</f>
        <v>N</v>
      </c>
      <c r="CL60" s="24" t="str">
        <f>IF(COUNTIF($CI60:CK60,"J")&gt;0,"N",IF(ISERROR(VLOOKUP($BD60,GEWASCODE_GLMC8!I:I,1,0)),"N","J"))</f>
        <v>N</v>
      </c>
      <c r="CM60" s="24" t="str">
        <f>IF(COUNTIF($CI60:CL60,"J")&gt;0,"N",IF(ISERROR(VLOOKUP($BD60,GEWASCODE_GLMC8!J:J,1,0)),"N","J"))</f>
        <v>N</v>
      </c>
      <c r="CN60" s="24" t="str">
        <f>IF(COUNTIF($CI60:CM60,"J")&gt;0,"N",IF(ISERROR(VLOOKUP($BD60,GEWASCODE_GLMC8!K:K,1,0)),"N","J"))</f>
        <v>N</v>
      </c>
      <c r="CO60" s="24" t="str">
        <f>IF(COUNTIF($CI60:CN60,"J")&gt;0,"N",IF(ISERROR(VLOOKUP($BD60,GEWASCODE_GLMC8!L:L,1,0)),"N","J"))</f>
        <v>N</v>
      </c>
      <c r="CP60" s="24" t="str">
        <f>IF(COUNTIF($CI60:CO60,"J")&gt;0,"N",IF(ISERROR(VLOOKUP($BD60,GEWASCODE_GLMC8!M:M,1,0)),"N","J"))</f>
        <v>N</v>
      </c>
      <c r="CQ60" s="24" t="str">
        <f>IF(COUNTIF($CI60:CP60,"J")&gt;0,"N",IF(ISERROR(VLOOKUP($BD60,GEWASCODE_GLMC8!N:N,1,0)),"N","J"))</f>
        <v>N</v>
      </c>
      <c r="CR60" s="24" t="str">
        <f>IF(COUNTIF($CI60:CQ60,"J")&gt;0,"N",IF(ISERROR(VLOOKUP($BD60,GEWASCODE_GLMC8!O:O,1,0)),"N","J"))</f>
        <v>N</v>
      </c>
      <c r="CS60" s="24" t="str">
        <f>IF(COUNTIF($CI60:CR60,"J")&gt;0,"N",IF(ISERROR(VLOOKUP($BD60,GEWASCODE_GLMC8!P:P,1,0)),"N","J"))</f>
        <v>N</v>
      </c>
      <c r="CT60" s="24" t="str">
        <f>IF(COUNTIF($CI60:CS60,"J")&gt;0,"N",IF(ISERROR(VLOOKUP($BD60,GEWASCODE_GLMC8!Q:Q,1,0)),"N","J"))</f>
        <v>N</v>
      </c>
      <c r="CU60" s="24" t="str">
        <f>IF(COUNTIF($CI60:CT60,"J")&gt;0,"N",IF(ISERROR(VLOOKUP($BD60,GEWASCODE_GLMC8!R:R,1,0)),"N","J"))</f>
        <v>N</v>
      </c>
      <c r="CV60" s="24" t="str">
        <f>IF(COUNTIF($CI60:CU60,"J")&gt;0,"N",IF(ISERROR(VLOOKUP($BD60,GEWASCODE_GLMC8!S:S,1,0)),"N","J"))</f>
        <v>N</v>
      </c>
      <c r="CW60" s="24" t="str">
        <f>IF(COUNTIF($CI60:CV60,"J")&gt;0,"N",IF(ISERROR(VLOOKUP($BD60,GEWASCODE_GLMC8!T:T,1,0)),"N","J"))</f>
        <v>N</v>
      </c>
      <c r="CX60" s="24" t="str">
        <f>IF(COUNTIF($CI60:CW60,"J")&gt;0,"N",IF(ISERROR(VLOOKUP($BD60,GEWASCODE_GLMC8!U:U,1,0)),"N","J"))</f>
        <v>N</v>
      </c>
      <c r="CY60" s="24" t="str">
        <f>IF(COUNTIF($CI60:CX60,"J")&gt;0,"N",IF(ISERROR(VLOOKUP($BD60,GEWASCODE_GLMC8!V:V,1,0)),"N","J"))</f>
        <v>N</v>
      </c>
      <c r="CZ60" s="24" t="str">
        <f>IF(COUNTIF($CI60:CY60,"J")&gt;0,"N",IF(ISERROR(VLOOKUP($BD60,GEWASCODE_GLMC8!W:W,1,0)),"N","J"))</f>
        <v>N</v>
      </c>
      <c r="DA60" s="24" t="str">
        <f>IF(COUNTIF($CI60:CZ60,"J")&gt;0,"N",IF(ISERROR(VLOOKUP($BD60,GEWASCODE_GLMC8!X:X,1,0)),"N","J"))</f>
        <v>N</v>
      </c>
      <c r="DB60" s="24" t="str">
        <f>IF(COUNTIF($CI60:DA60,"J")&gt;0,"N",IF(ISERROR(VLOOKUP($BD60,GEWASCODE_GLMC8!Y:Y,1,0)),"N","J"))</f>
        <v>N</v>
      </c>
      <c r="DC60" s="24" t="str">
        <f>IF(COUNTIF($CI60:DB60,"J")&gt;0,"N",IF(ISERROR(VLOOKUP($BD60,GEWASCODE_GLMC8!Z:Z,1,0)),"N","J"))</f>
        <v>N</v>
      </c>
      <c r="DD60" s="24" t="str">
        <f t="shared" si="98"/>
        <v>N</v>
      </c>
      <c r="DE60" s="3" t="str">
        <f t="shared" si="1"/>
        <v>N</v>
      </c>
      <c r="DF60" s="3" t="str">
        <f t="shared" si="2"/>
        <v>N</v>
      </c>
      <c r="DG60" s="3" t="str">
        <f t="shared" si="99"/>
        <v>N</v>
      </c>
      <c r="DH60" s="3" t="str">
        <f t="shared" si="100"/>
        <v>N</v>
      </c>
      <c r="DI60" s="3" t="str">
        <f t="shared" si="3"/>
        <v>N</v>
      </c>
      <c r="DJ60" s="3" t="str">
        <f t="shared" si="4"/>
        <v>N</v>
      </c>
      <c r="DK60" s="3">
        <f>0</f>
        <v>0</v>
      </c>
      <c r="DL60" s="3" t="str">
        <f t="shared" si="5"/>
        <v>N</v>
      </c>
      <c r="DM60" s="3" t="str">
        <f t="shared" si="6"/>
        <v>N</v>
      </c>
      <c r="DN60" t="str">
        <f>IF(AND($A60="J",COUNTIFS(activiteiten_perceel,percelen!$AZ60,activiteiten_maatregel_nr,percelen!DN$4,activiteiten_activiteit_voldoet_aan_voorwaarden,"J")&gt;0),DN$4,"")</f>
        <v/>
      </c>
      <c r="DO60" t="str">
        <f>IF(AND($A60="J",COUNTIFS(activiteiten_perceel,percelen!$AZ60,activiteiten_maatregel_nr,percelen!DO$4,activiteiten_activiteit_voldoet_aan_voorwaarden,"J")&gt;0),DO$4,"")</f>
        <v/>
      </c>
      <c r="DP60" t="str">
        <f>IF(AND($A60="J",COUNTIFS(activiteiten_perceel,percelen!$AZ60,activiteiten_maatregel_nr,percelen!DP$4,activiteiten_activiteit_voldoet_aan_voorwaarden,"J")&gt;0),DP$4,"")</f>
        <v/>
      </c>
      <c r="DQ60" t="str">
        <f>IF(AND($A60="J",COUNTIFS(activiteiten_perceel,percelen!$AZ60,activiteiten_maatregel_nr,percelen!DQ$4,activiteiten_activiteit_voldoet_aan_voorwaarden,"J")&gt;0),DQ$4,"")</f>
        <v/>
      </c>
      <c r="DR60" t="str">
        <f>IF(AND($A60="J",COUNTIFS(activiteiten_perceel,percelen!$AZ60,activiteiten_maatregel_nr,percelen!DR$4,activiteiten_activiteit_voldoet_aan_voorwaarden,"J")&gt;0),DR$4,"")</f>
        <v/>
      </c>
      <c r="DS60" t="str">
        <f>IF(AND($A60="J",COUNTIFS(activiteiten_perceel,percelen!$AZ60,activiteiten_maatregel_nr,percelen!DS$4,activiteiten_activiteit_voldoet_aan_voorwaarden,"J")&gt;0),DS$4,"")</f>
        <v/>
      </c>
      <c r="DT60" t="str">
        <f>IF(AND($A60="J",COUNTIFS(activiteiten_perceel,percelen!$AZ60,activiteiten_maatregel_nr,percelen!DT$4,activiteiten_activiteit_voldoet_aan_voorwaarden,"J")&gt;0),DT$4,"")</f>
        <v/>
      </c>
      <c r="DU60" t="str">
        <f>IF(AND($A60="J",COUNTIFS(activiteiten_perceel,percelen!$AZ60,activiteiten_maatregel_nr,percelen!DU$4,activiteiten_activiteit_voldoet_aan_voorwaarden,"J")&gt;0),DU$4,"")</f>
        <v/>
      </c>
      <c r="DV60" t="str">
        <f>IF(AND($A60="J",COUNTIFS(activiteiten_perceel,percelen!$AZ60,activiteiten_maatregel_nr,percelen!DV$4,activiteiten_activiteit_voldoet_aan_voorwaarden,"J")&gt;0),DV$4,"")</f>
        <v/>
      </c>
      <c r="DW60" t="str">
        <f>IF(AND($A60="J",COUNTIFS(activiteiten_perceel,percelen!$AZ60,activiteiten_maatregel_nr,percelen!DW$4,activiteiten_activiteit_voldoet_aan_voorwaarden,"J")&gt;0),DW$4,"")</f>
        <v/>
      </c>
      <c r="DX60" t="str">
        <f>IF(AND($A60="J",COUNTIFS(activiteiten_perceel,percelen!$AZ60,activiteiten_maatregel_nr,percelen!DX$4,activiteiten_activiteit_voldoet_aan_voorwaarden,"J")&gt;0),DX$4,"")</f>
        <v/>
      </c>
      <c r="DY60" t="str">
        <f>IF(AND($A60="J",COUNTIFS(activiteiten_perceel,percelen!$AZ60,activiteiten_maatregel_nr,percelen!DY$4,activiteiten_activiteit_voldoet_aan_voorwaarden,"J")&gt;0),DY$4,"")</f>
        <v/>
      </c>
      <c r="DZ60" t="str">
        <f>IF(AND($A60="J",COUNTIFS(activiteiten_perceel,percelen!$AZ60,activiteiten_maatregel_nr,percelen!DZ$4,activiteiten_activiteit_voldoet_aan_voorwaarden,"J")&gt;0),DZ$4,"")</f>
        <v/>
      </c>
      <c r="EA60" t="str">
        <f>IF(AND($A60="J",COUNTIFS(activiteiten_perceel,percelen!$AZ60,activiteiten_maatregel_nr,percelen!EA$4,activiteiten_activiteit_voldoet_aan_voorwaarden,"J")&gt;0),EA$4,"")</f>
        <v/>
      </c>
      <c r="EB60" t="str">
        <f>IF(AND($A60="J",COUNTIFS(activiteiten_perceel,percelen!$AZ60,activiteiten_maatregel_nr,percelen!EB$4,activiteiten_activiteit_voldoet_aan_voorwaarden,"J")&gt;0),EB$4,"")</f>
        <v/>
      </c>
      <c r="EC60" t="str">
        <f>IF(AND($A60="J",COUNTIFS(activiteiten_perceel,percelen!$AZ60,activiteiten_maatregel_nr,percelen!EC$4,activiteiten_activiteit_voldoet_aan_voorwaarden,"J")&gt;0),EC$4,"")</f>
        <v/>
      </c>
      <c r="ED60" t="str">
        <f>IF(AND($A60="J",COUNTIFS(activiteiten_perceel,percelen!$AZ60,activiteiten_maatregel_nr,percelen!ED$4,activiteiten_activiteit_voldoet_aan_voorwaarden,"J")&gt;0),ED$4,"")</f>
        <v/>
      </c>
      <c r="EE60" t="str">
        <f>IF(AND($A60="J",COUNTIFS(activiteiten_perceel,percelen!$AZ60,activiteiten_maatregel_nr,percelen!EE$4,activiteiten_activiteit_voldoet_aan_voorwaarden,"J")&gt;0),EE$4,"")</f>
        <v/>
      </c>
      <c r="EF60" t="str">
        <f>IF(AND($A60="J",COUNTIFS(activiteiten_perceel,percelen!$AZ60,activiteiten_maatregel_nr,percelen!EF$4,activiteiten_activiteit_voldoet_aan_voorwaarden,"J")&gt;0),EF$4,"")</f>
        <v/>
      </c>
      <c r="EG60" t="str">
        <f>IF(AND($A60="J",COUNTIFS(activiteiten_perceel,percelen!$AZ60,activiteiten_maatregel_nr,percelen!EG$4,activiteiten_activiteit_voldoet_aan_voorwaarden,"J")&gt;0),EG$4,"")</f>
        <v/>
      </c>
      <c r="EH60" t="str">
        <f>IF(AND($A60="J",COUNTIFS(activiteiten_perceel,percelen!$AZ60,activiteiten_maatregel_nr,percelen!EH$4,activiteiten_activiteit_voldoet_aan_voorwaarden,"J")&gt;0),EH$4,"")</f>
        <v/>
      </c>
      <c r="EI60" t="str">
        <f>IF(AND($A60="J",COUNTIFS(activiteiten_perceel,percelen!$AZ60,activiteiten_maatregel_nr,percelen!EI$4,activiteiten_activiteit_voldoet_aan_voorwaarden,"J")&gt;0),EI$4,"")</f>
        <v/>
      </c>
      <c r="EJ60">
        <f t="shared" si="101"/>
        <v>0</v>
      </c>
      <c r="EK60" t="str">
        <f t="shared" si="102"/>
        <v/>
      </c>
      <c r="EL60" t="str">
        <f t="shared" si="7"/>
        <v/>
      </c>
      <c r="EM60" t="str">
        <f t="shared" si="8"/>
        <v/>
      </c>
      <c r="EN60" t="str">
        <f t="shared" si="9"/>
        <v/>
      </c>
      <c r="EO60" t="str">
        <f t="shared" si="10"/>
        <v/>
      </c>
      <c r="EP60" t="str">
        <f t="shared" si="11"/>
        <v/>
      </c>
      <c r="EQ60" t="str">
        <f t="shared" si="12"/>
        <v/>
      </c>
      <c r="ER60" t="str">
        <f t="shared" si="13"/>
        <v/>
      </c>
      <c r="ES60" t="str">
        <f t="shared" si="14"/>
        <v/>
      </c>
      <c r="ET60" t="str">
        <f t="shared" si="15"/>
        <v/>
      </c>
      <c r="EU60" t="str">
        <f t="shared" si="16"/>
        <v/>
      </c>
      <c r="EV60" t="str">
        <f t="shared" si="17"/>
        <v/>
      </c>
      <c r="EW60" t="str">
        <f t="shared" si="103"/>
        <v>nvt</v>
      </c>
      <c r="EX60" t="str">
        <f t="shared" si="104"/>
        <v>nvt</v>
      </c>
      <c r="EY60" t="str">
        <f t="shared" si="105"/>
        <v>nvt</v>
      </c>
      <c r="EZ60" t="str">
        <f t="shared" si="106"/>
        <v>nvt</v>
      </c>
      <c r="FA60" t="str">
        <f t="shared" si="107"/>
        <v>nvt</v>
      </c>
      <c r="FB60" t="str">
        <f t="shared" si="108"/>
        <v>nvt</v>
      </c>
      <c r="FC60" t="str">
        <f t="shared" si="109"/>
        <v>nvt</v>
      </c>
      <c r="FD60" t="str">
        <f t="shared" si="110"/>
        <v>nvt</v>
      </c>
      <c r="FE60" t="str">
        <f>IF($EJ60=2,VLOOKUP(FD60,STAPELING!A:D,FE$1,0),"nvt")</f>
        <v>nvt</v>
      </c>
      <c r="FF60" t="str">
        <f t="shared" si="111"/>
        <v>nvt</v>
      </c>
      <c r="FG60" t="str">
        <f t="shared" si="112"/>
        <v>nvt</v>
      </c>
      <c r="FH60" t="str">
        <f t="shared" si="113"/>
        <v>nvt</v>
      </c>
      <c r="FI60" t="str">
        <f t="shared" si="114"/>
        <v>nvt</v>
      </c>
      <c r="FJ60" t="str">
        <f t="shared" si="115"/>
        <v>nvt</v>
      </c>
      <c r="FK60" t="str">
        <f t="shared" si="116"/>
        <v>nvt</v>
      </c>
      <c r="FL60" t="str">
        <f t="shared" si="117"/>
        <v>nvt</v>
      </c>
      <c r="FM60" t="str">
        <f t="shared" si="118"/>
        <v/>
      </c>
      <c r="FN60" t="str">
        <f>IF(ISERROR(VLOOKUP(FM60,STAPELING!I:AO,FN$1,0)),"N",VLOOKUP(FM60,STAPELING!I:AO,FN$1,0))</f>
        <v>J</v>
      </c>
      <c r="FO60" t="str">
        <f t="shared" si="119"/>
        <v>nvt</v>
      </c>
      <c r="FP60" t="str">
        <f t="shared" si="19"/>
        <v>nvt</v>
      </c>
      <c r="FQ60" t="str">
        <f t="shared" si="20"/>
        <v>nvt</v>
      </c>
      <c r="FR60" t="str">
        <f t="shared" si="21"/>
        <v>nvt</v>
      </c>
      <c r="FS60" t="str">
        <f t="shared" si="22"/>
        <v>nvt</v>
      </c>
      <c r="FT60" t="str">
        <f t="shared" si="23"/>
        <v>nvt</v>
      </c>
      <c r="FU60" t="str">
        <f t="shared" si="24"/>
        <v>nvt</v>
      </c>
      <c r="FV60" t="str">
        <f t="shared" si="25"/>
        <v>nvt</v>
      </c>
      <c r="FW60" t="str">
        <f t="shared" si="26"/>
        <v>nvt</v>
      </c>
      <c r="FX60" t="str">
        <f t="shared" si="27"/>
        <v>nvt</v>
      </c>
      <c r="FY60" t="str">
        <f t="shared" si="28"/>
        <v>nvt</v>
      </c>
      <c r="FZ60" t="str">
        <f t="shared" si="29"/>
        <v>nvt</v>
      </c>
      <c r="GA60" t="str">
        <f t="shared" si="30"/>
        <v>nvt</v>
      </c>
      <c r="GB60" t="str">
        <f>IF($EJ60&gt;2,IF(FO60="","zwart",VLOOKUP(FO60,STAPELING!J:AA,GB$1,0)),"nvt")</f>
        <v>nvt</v>
      </c>
      <c r="GC60" t="str">
        <f t="shared" si="120"/>
        <v>nvt</v>
      </c>
      <c r="GD60" t="str">
        <f t="shared" si="121"/>
        <v>nvt</v>
      </c>
      <c r="GE60" t="str">
        <f t="shared" si="122"/>
        <v>nvt</v>
      </c>
      <c r="GF60" t="str">
        <f t="shared" si="123"/>
        <v>nvt</v>
      </c>
      <c r="GG60" t="str">
        <f t="shared" si="124"/>
        <v>nvt</v>
      </c>
      <c r="GH60" t="str">
        <f t="shared" si="125"/>
        <v>nvt</v>
      </c>
      <c r="GI60" t="str">
        <f t="shared" si="126"/>
        <v>nvt</v>
      </c>
      <c r="GJ60" t="str">
        <f t="shared" si="127"/>
        <v>nvt</v>
      </c>
      <c r="GK60" t="str">
        <f t="shared" si="37"/>
        <v>nvt</v>
      </c>
      <c r="GL60" t="str">
        <f t="shared" si="38"/>
        <v>nvt</v>
      </c>
      <c r="GM60" t="str">
        <f t="shared" si="39"/>
        <v>nvt</v>
      </c>
      <c r="GN60" t="str">
        <f t="shared" si="40"/>
        <v>nvt</v>
      </c>
      <c r="GO60" t="str">
        <f t="shared" si="41"/>
        <v>nvt</v>
      </c>
      <c r="GP60" t="str">
        <f t="shared" si="42"/>
        <v>nvt</v>
      </c>
      <c r="GQ60" t="str">
        <f t="shared" si="43"/>
        <v>nvt</v>
      </c>
      <c r="GR60" t="str">
        <f t="shared" si="44"/>
        <v>nvt</v>
      </c>
      <c r="GS60" t="str">
        <f t="shared" si="45"/>
        <v>nvt</v>
      </c>
      <c r="GT60" t="str">
        <f t="shared" si="46"/>
        <v>nvt</v>
      </c>
      <c r="GU60" t="str">
        <f t="shared" si="47"/>
        <v>nvt</v>
      </c>
      <c r="GV60" t="str">
        <f t="shared" si="48"/>
        <v>nvt</v>
      </c>
      <c r="GW60" t="str">
        <f>IF($EJ60&gt;2,IF(GJ60="","zwart",VLOOKUP(GJ60,STAPELING!AB:AJ,GW$1,0)),"nvt")</f>
        <v>nvt</v>
      </c>
      <c r="GX60" t="str">
        <f t="shared" si="128"/>
        <v>nvt</v>
      </c>
      <c r="GY60" t="str">
        <f t="shared" si="129"/>
        <v>nvt</v>
      </c>
      <c r="GZ60" t="str">
        <f t="shared" si="130"/>
        <v>nvt</v>
      </c>
      <c r="HA60" t="str">
        <f t="shared" si="131"/>
        <v>nvt</v>
      </c>
      <c r="HB60" t="str">
        <f t="shared" si="132"/>
        <v>nvt</v>
      </c>
      <c r="HC60" t="str">
        <f t="shared" si="133"/>
        <v>nvt</v>
      </c>
      <c r="HD60" t="str">
        <f t="shared" si="134"/>
        <v>nvt</v>
      </c>
      <c r="HE60" t="str">
        <f t="shared" si="135"/>
        <v>nvt</v>
      </c>
      <c r="HF60" t="str">
        <f t="shared" si="136"/>
        <v>nvt</v>
      </c>
      <c r="HG60" t="str">
        <f t="shared" si="137"/>
        <v>nvt</v>
      </c>
      <c r="HH60" t="str">
        <f t="shared" si="138"/>
        <v>nvt</v>
      </c>
      <c r="HI60" t="str">
        <f t="shared" si="139"/>
        <v>nvt</v>
      </c>
      <c r="HJ60" t="str">
        <f t="shared" si="140"/>
        <v>nvt</v>
      </c>
      <c r="HK60" t="str">
        <f t="shared" si="141"/>
        <v>nvt</v>
      </c>
      <c r="HL60" t="str">
        <f t="shared" si="142"/>
        <v>nvt</v>
      </c>
      <c r="HM60" t="str">
        <f t="shared" si="60"/>
        <v>nvt</v>
      </c>
      <c r="HN60" t="str">
        <f t="shared" si="61"/>
        <v>nvt</v>
      </c>
      <c r="HO60" t="str">
        <f t="shared" si="62"/>
        <v>nvt</v>
      </c>
      <c r="HP60" t="str">
        <f t="shared" si="63"/>
        <v>nvt</v>
      </c>
      <c r="HQ60" t="str">
        <f t="shared" si="64"/>
        <v>nvt</v>
      </c>
      <c r="HR60" t="str">
        <f t="shared" si="65"/>
        <v>nvt</v>
      </c>
      <c r="HS60" t="str">
        <f t="shared" si="66"/>
        <v>nvt</v>
      </c>
      <c r="HT60" t="str">
        <f t="shared" si="67"/>
        <v>nvt</v>
      </c>
      <c r="HU60" t="str">
        <f t="shared" si="68"/>
        <v>nvt</v>
      </c>
      <c r="HV60" t="str">
        <f t="shared" si="69"/>
        <v>nvt</v>
      </c>
      <c r="HW60" t="str">
        <f t="shared" si="70"/>
        <v>nvt</v>
      </c>
      <c r="HX60" t="str">
        <f t="shared" si="71"/>
        <v>nvt</v>
      </c>
      <c r="HY60" t="str">
        <f>IF($EJ60&gt;2,IF(HL60="","zwart",VLOOKUP(HL60,STAPELING!AK:AN,HY$1,0)),"nvt")</f>
        <v>nvt</v>
      </c>
      <c r="HZ60" t="str">
        <f t="shared" si="143"/>
        <v>nvt</v>
      </c>
      <c r="IA60" t="str">
        <f t="shared" si="144"/>
        <v>nvt</v>
      </c>
      <c r="IB60" t="str">
        <f t="shared" si="145"/>
        <v>nvt</v>
      </c>
      <c r="IC60" t="str">
        <f t="shared" si="146"/>
        <v>nvt</v>
      </c>
      <c r="ID60" t="str">
        <f t="shared" si="147"/>
        <v>nvt</v>
      </c>
      <c r="IE60" t="str">
        <f t="shared" si="148"/>
        <v>nvt</v>
      </c>
      <c r="IF60" t="str">
        <f t="shared" si="149"/>
        <v>nvt</v>
      </c>
      <c r="IG60">
        <f t="shared" si="150"/>
        <v>0</v>
      </c>
      <c r="IH60">
        <f t="shared" si="151"/>
        <v>0</v>
      </c>
      <c r="II60">
        <f t="shared" si="152"/>
        <v>0</v>
      </c>
      <c r="IJ60">
        <f t="shared" si="153"/>
        <v>0</v>
      </c>
      <c r="IK60">
        <f t="shared" si="154"/>
        <v>0</v>
      </c>
      <c r="IL60">
        <f t="shared" si="155"/>
        <v>0</v>
      </c>
      <c r="IM60">
        <f t="shared" si="156"/>
        <v>0</v>
      </c>
      <c r="IN60">
        <f t="shared" si="157"/>
        <v>0</v>
      </c>
      <c r="IO60">
        <f t="shared" si="158"/>
        <v>0</v>
      </c>
      <c r="IP60">
        <f t="shared" si="159"/>
        <v>0</v>
      </c>
      <c r="IQ60">
        <f t="shared" si="160"/>
        <v>0</v>
      </c>
      <c r="IR60">
        <f t="shared" si="161"/>
        <v>0</v>
      </c>
      <c r="IS60">
        <f t="shared" si="162"/>
        <v>0</v>
      </c>
      <c r="IT60">
        <f t="shared" si="163"/>
        <v>0</v>
      </c>
      <c r="IU60" t="str">
        <f t="shared" si="164"/>
        <v>N</v>
      </c>
      <c r="IV60" t="str">
        <f t="shared" si="84"/>
        <v>N</v>
      </c>
      <c r="IW60" t="str">
        <f t="shared" si="165"/>
        <v>N</v>
      </c>
    </row>
    <row r="61" spans="1:257" x14ac:dyDescent="0.25">
      <c r="A61" t="str">
        <f>IF(ISERROR(VLOOKUP(E61,E$4:E60,1,0)),"J","N")</f>
        <v>N</v>
      </c>
      <c r="B61" s="8"/>
      <c r="C61" s="8"/>
      <c r="D61" s="25"/>
      <c r="E61" s="25" t="str">
        <f>IF(Invoer!B90="","",Invoer!B90)</f>
        <v/>
      </c>
      <c r="F61" s="25"/>
      <c r="G61" s="25"/>
      <c r="H61" s="25" t="str">
        <f>IF(AND($E61&lt;&gt;"",$A61="J"),Invoer!D90,"")</f>
        <v/>
      </c>
      <c r="I61" s="25"/>
      <c r="J61" s="26"/>
      <c r="K61" s="26" t="str">
        <f>IF(AND($E61&lt;&gt;"",$A61="J"),Invoer!L90,"")</f>
        <v/>
      </c>
      <c r="L61" s="26"/>
      <c r="M61" s="25"/>
      <c r="N61" s="152"/>
      <c r="O61" s="153"/>
      <c r="P61" s="25"/>
      <c r="Q61" s="25"/>
      <c r="R61" s="153"/>
      <c r="S61" s="154"/>
      <c r="T61" s="152"/>
      <c r="U61" s="153"/>
      <c r="V61" s="153"/>
      <c r="W61" s="59" t="str">
        <f>IF(AND($E61&lt;&gt;"",$A61="J",Invoer!R90&lt;&gt;""),VLOOKUP(Invoer!R90,NORM!$F$26:$H$29,3,0),"")</f>
        <v/>
      </c>
      <c r="X61" s="59"/>
      <c r="Y61" s="25" t="str">
        <f t="shared" si="85"/>
        <v/>
      </c>
      <c r="Z61" s="25"/>
      <c r="AA61" s="26" t="str">
        <f t="shared" si="86"/>
        <v/>
      </c>
      <c r="AB61" s="26"/>
      <c r="AC61" s="153"/>
      <c r="AD61" s="153"/>
      <c r="AE61" s="153"/>
      <c r="AF61" s="153"/>
      <c r="AG61" s="153"/>
      <c r="AH61" s="25"/>
      <c r="AI61" s="153"/>
      <c r="AJ61" s="153"/>
      <c r="AK61" s="153"/>
      <c r="AL61" s="153"/>
      <c r="AM61" s="25" t="str">
        <f>IF(AND($E61&lt;&gt;"",$A61="J"),IF(Invoer!X90="Ja","J",IF(Invoer!X90="Nee","N","")),"")</f>
        <v/>
      </c>
      <c r="AN61" s="153"/>
      <c r="AO61" s="153"/>
      <c r="AP61" s="153" t="s">
        <v>311</v>
      </c>
      <c r="AQ61" s="153" t="s">
        <v>311</v>
      </c>
      <c r="AR61" s="153" t="s">
        <v>312</v>
      </c>
      <c r="AS61" s="153" t="s">
        <v>312</v>
      </c>
      <c r="AT61" s="1" t="str">
        <f>IF(AND($E61&lt;&gt;"",$A61="J",Invoer!O90&lt;&gt;""),VLOOKUP(Invoer!O90,NORM!$F$31:$H$38,3,0),"")</f>
        <v/>
      </c>
      <c r="AU61" s="1"/>
      <c r="AV61" s="1" t="str">
        <f>IF(AND($E61&lt;&gt;"",$A61="J"),Invoer!AH90,"")</f>
        <v/>
      </c>
      <c r="AW61" s="1"/>
      <c r="AX61" s="1" t="str">
        <f t="shared" si="87"/>
        <v/>
      </c>
      <c r="AY61" s="1"/>
      <c r="AZ61" s="3" t="str">
        <f t="shared" si="88"/>
        <v/>
      </c>
      <c r="BA61" s="3" t="str">
        <f t="shared" si="89"/>
        <v/>
      </c>
      <c r="BB61" s="3" t="str">
        <f t="shared" si="90"/>
        <v>N</v>
      </c>
      <c r="BC61" s="3" t="str">
        <f t="shared" si="91"/>
        <v>N</v>
      </c>
      <c r="BD61" s="3" t="str">
        <f t="shared" si="92"/>
        <v/>
      </c>
      <c r="BE61" s="3">
        <f t="shared" si="166"/>
        <v>0</v>
      </c>
      <c r="BF61" s="3" t="str">
        <f t="shared" si="93"/>
        <v/>
      </c>
      <c r="BG61" s="3" t="str">
        <f t="shared" si="94"/>
        <v/>
      </c>
      <c r="BH61" s="3" t="str">
        <f t="shared" si="95"/>
        <v>N</v>
      </c>
      <c r="BI61" s="24" t="str">
        <f t="shared" si="96"/>
        <v/>
      </c>
      <c r="BJ61" s="24" t="str">
        <f>IF(ISERROR(VLOOKUP($BD61,LOV_GWSGRP!A:A,1,0)),"N","J")</f>
        <v>N</v>
      </c>
      <c r="BK61" s="24" t="str">
        <f>IF(ISERROR(VLOOKUP($BD61,LOV_GWSGRP!D:D,1,0)),"N","J")</f>
        <v>N</v>
      </c>
      <c r="BL61" s="24" t="str">
        <f>IF(ISERROR(VLOOKUP($BD61,LOV_GWSGRP!G:G,1,0)),"N","J")</f>
        <v>N</v>
      </c>
      <c r="BM61" s="24" t="str">
        <f>IF(ISERROR(VLOOKUP($BD61,LOV_GWSGRP!M:M,1,0)),"N","J")</f>
        <v>N</v>
      </c>
      <c r="BN61" s="24" t="str">
        <f>IF(ISERROR(VLOOKUP($BD61,LOV_GWSGRP!P:P,1,0)),"N","J")</f>
        <v>N</v>
      </c>
      <c r="BO61" s="24" t="str">
        <f>IF(ISERROR(VLOOKUP($BD61,LOV_GWSGRP!S:S,1,0)),"N","J")</f>
        <v>N</v>
      </c>
      <c r="BP61" s="24" t="str">
        <f>IF(ISERROR(VLOOKUP($BD61,LOV_GWSGRP!V:V,1,0)),"N","J")</f>
        <v>N</v>
      </c>
      <c r="BQ61" s="24" t="str">
        <f>IF(ISERROR(VLOOKUP($BD61,LOV_GWSGRP!Y:Y,1,0)),"N","J")</f>
        <v>N</v>
      </c>
      <c r="BR61" s="24" t="str">
        <f>IF(ISERROR(VLOOKUP($BD61,LOV_GWSGRP!AB:AB,1,0)),"N","J")</f>
        <v>N</v>
      </c>
      <c r="BS61" s="24" t="str">
        <f>IF(ISERROR(VLOOKUP($BD61,LOV_GWSGRP!AE:AE,1,0)),"N","J")</f>
        <v>N</v>
      </c>
      <c r="BT61" s="24" t="str">
        <f>IF(ISERROR(VLOOKUP($BD61,LOV_GWSGRP!AH:AH,1,0)),"N","J")</f>
        <v>N</v>
      </c>
      <c r="BU61" s="24" t="str">
        <f>IF(ISERROR(VLOOKUP($BD61,LOV_GWSGRP!CJ:CJ,1,0)),"N","J")</f>
        <v>N</v>
      </c>
      <c r="BV61" s="24" t="str">
        <f>IF(ISERROR(VLOOKUP($BD61,LOV_GWSGRP!AN:AN,1,0)),"N","J")</f>
        <v>N</v>
      </c>
      <c r="BW61" s="24" t="str">
        <f>IF(ISERROR(VLOOKUP($BD61,LOV_GWSGRP!AQ:AQ,1,0)),"N","J")</f>
        <v>N</v>
      </c>
      <c r="BX61" s="24" t="str">
        <f>IF(ISERROR(VLOOKUP($BD61,LOV_GWSGRP!AT:AT,1,0)),"N","J")</f>
        <v>N</v>
      </c>
      <c r="BY61" s="24" t="str">
        <f>IF(ISERROR(VLOOKUP($BD61,LOV_GWSGRP!AW:AW,1,0)),"N","J")</f>
        <v>N</v>
      </c>
      <c r="BZ61" s="24" t="str">
        <f>IF(ISERROR(VLOOKUP($BD61,LOV_GWSGRP!AZ:AZ,1,0)),"N","J")</f>
        <v>N</v>
      </c>
      <c r="CA61" s="24" t="str">
        <f>IF(ISERROR(VLOOKUP($BD61,LOV_GWSGRP!BC:BC,1,0)),"N","J")</f>
        <v>N</v>
      </c>
      <c r="CB61" s="24" t="str">
        <f>IF(ISERROR(VLOOKUP($BD61,LOV_GWSGRP!BF:BF,1,0)),"N","J")</f>
        <v>N</v>
      </c>
      <c r="CC61" s="24" t="str">
        <f>IF(ISERROR(VLOOKUP($BD61,LOV_GWSGRP!BI:BI,1,0)),"N","J")</f>
        <v>N</v>
      </c>
      <c r="CD61" s="24" t="str">
        <f>IF(ISERROR(VLOOKUP($BD61,LOV_GWSGRP!J:J,1,0)),"N","J")</f>
        <v>N</v>
      </c>
      <c r="CE61" s="24" t="str">
        <f>IF(ISERROR(VLOOKUP($BD61,LOV_GWSGRP!BL:BL,1,0)),"N","J")</f>
        <v>N</v>
      </c>
      <c r="CF61" s="24"/>
      <c r="CG61" s="24" t="str">
        <f>IF(ISERROR(VLOOKUP($BD61,LOV_GWSGRP!BO:BO,1,0)),"N","J")</f>
        <v>N</v>
      </c>
      <c r="CH61" s="24" t="str">
        <f t="shared" si="97"/>
        <v>N</v>
      </c>
      <c r="CI61" s="24" t="str">
        <f>IF(ISERROR(VLOOKUP($BD61,GEWASCODE_GLMC8!F:F,1,0)),"N","J")</f>
        <v>N</v>
      </c>
      <c r="CJ61" s="24" t="str">
        <f>IF(COUNTIF($CI61:CI61,"J")&gt;0,"N",IF(ISERROR(VLOOKUP($BD61,GEWASCODE_GLMC8!G:G,1,0)),"N","J"))</f>
        <v>N</v>
      </c>
      <c r="CK61" s="24" t="str">
        <f>IF(COUNTIF($CI61:CJ61,"J")&gt;0,"N",IF(ISERROR(VLOOKUP($BD61,GEWASCODE_GLMC8!H:H,1,0)),"N","J"))</f>
        <v>N</v>
      </c>
      <c r="CL61" s="24" t="str">
        <f>IF(COUNTIF($CI61:CK61,"J")&gt;0,"N",IF(ISERROR(VLOOKUP($BD61,GEWASCODE_GLMC8!I:I,1,0)),"N","J"))</f>
        <v>N</v>
      </c>
      <c r="CM61" s="24" t="str">
        <f>IF(COUNTIF($CI61:CL61,"J")&gt;0,"N",IF(ISERROR(VLOOKUP($BD61,GEWASCODE_GLMC8!J:J,1,0)),"N","J"))</f>
        <v>N</v>
      </c>
      <c r="CN61" s="24" t="str">
        <f>IF(COUNTIF($CI61:CM61,"J")&gt;0,"N",IF(ISERROR(VLOOKUP($BD61,GEWASCODE_GLMC8!K:K,1,0)),"N","J"))</f>
        <v>N</v>
      </c>
      <c r="CO61" s="24" t="str">
        <f>IF(COUNTIF($CI61:CN61,"J")&gt;0,"N",IF(ISERROR(VLOOKUP($BD61,GEWASCODE_GLMC8!L:L,1,0)),"N","J"))</f>
        <v>N</v>
      </c>
      <c r="CP61" s="24" t="str">
        <f>IF(COUNTIF($CI61:CO61,"J")&gt;0,"N",IF(ISERROR(VLOOKUP($BD61,GEWASCODE_GLMC8!M:M,1,0)),"N","J"))</f>
        <v>N</v>
      </c>
      <c r="CQ61" s="24" t="str">
        <f>IF(COUNTIF($CI61:CP61,"J")&gt;0,"N",IF(ISERROR(VLOOKUP($BD61,GEWASCODE_GLMC8!N:N,1,0)),"N","J"))</f>
        <v>N</v>
      </c>
      <c r="CR61" s="24" t="str">
        <f>IF(COUNTIF($CI61:CQ61,"J")&gt;0,"N",IF(ISERROR(VLOOKUP($BD61,GEWASCODE_GLMC8!O:O,1,0)),"N","J"))</f>
        <v>N</v>
      </c>
      <c r="CS61" s="24" t="str">
        <f>IF(COUNTIF($CI61:CR61,"J")&gt;0,"N",IF(ISERROR(VLOOKUP($BD61,GEWASCODE_GLMC8!P:P,1,0)),"N","J"))</f>
        <v>N</v>
      </c>
      <c r="CT61" s="24" t="str">
        <f>IF(COUNTIF($CI61:CS61,"J")&gt;0,"N",IF(ISERROR(VLOOKUP($BD61,GEWASCODE_GLMC8!Q:Q,1,0)),"N","J"))</f>
        <v>N</v>
      </c>
      <c r="CU61" s="24" t="str">
        <f>IF(COUNTIF($CI61:CT61,"J")&gt;0,"N",IF(ISERROR(VLOOKUP($BD61,GEWASCODE_GLMC8!R:R,1,0)),"N","J"))</f>
        <v>N</v>
      </c>
      <c r="CV61" s="24" t="str">
        <f>IF(COUNTIF($CI61:CU61,"J")&gt;0,"N",IF(ISERROR(VLOOKUP($BD61,GEWASCODE_GLMC8!S:S,1,0)),"N","J"))</f>
        <v>N</v>
      </c>
      <c r="CW61" s="24" t="str">
        <f>IF(COUNTIF($CI61:CV61,"J")&gt;0,"N",IF(ISERROR(VLOOKUP($BD61,GEWASCODE_GLMC8!T:T,1,0)),"N","J"))</f>
        <v>N</v>
      </c>
      <c r="CX61" s="24" t="str">
        <f>IF(COUNTIF($CI61:CW61,"J")&gt;0,"N",IF(ISERROR(VLOOKUP($BD61,GEWASCODE_GLMC8!U:U,1,0)),"N","J"))</f>
        <v>N</v>
      </c>
      <c r="CY61" s="24" t="str">
        <f>IF(COUNTIF($CI61:CX61,"J")&gt;0,"N",IF(ISERROR(VLOOKUP($BD61,GEWASCODE_GLMC8!V:V,1,0)),"N","J"))</f>
        <v>N</v>
      </c>
      <c r="CZ61" s="24" t="str">
        <f>IF(COUNTIF($CI61:CY61,"J")&gt;0,"N",IF(ISERROR(VLOOKUP($BD61,GEWASCODE_GLMC8!W:W,1,0)),"N","J"))</f>
        <v>N</v>
      </c>
      <c r="DA61" s="24" t="str">
        <f>IF(COUNTIF($CI61:CZ61,"J")&gt;0,"N",IF(ISERROR(VLOOKUP($BD61,GEWASCODE_GLMC8!X:X,1,0)),"N","J"))</f>
        <v>N</v>
      </c>
      <c r="DB61" s="24" t="str">
        <f>IF(COUNTIF($CI61:DA61,"J")&gt;0,"N",IF(ISERROR(VLOOKUP($BD61,GEWASCODE_GLMC8!Y:Y,1,0)),"N","J"))</f>
        <v>N</v>
      </c>
      <c r="DC61" s="24" t="str">
        <f>IF(COUNTIF($CI61:DB61,"J")&gt;0,"N",IF(ISERROR(VLOOKUP($BD61,GEWASCODE_GLMC8!Z:Z,1,0)),"N","J"))</f>
        <v>N</v>
      </c>
      <c r="DD61" s="24" t="str">
        <f t="shared" si="98"/>
        <v>N</v>
      </c>
      <c r="DE61" s="3" t="str">
        <f t="shared" si="1"/>
        <v>N</v>
      </c>
      <c r="DF61" s="3" t="str">
        <f t="shared" si="2"/>
        <v>N</v>
      </c>
      <c r="DG61" s="3" t="str">
        <f t="shared" si="99"/>
        <v>N</v>
      </c>
      <c r="DH61" s="3" t="str">
        <f t="shared" si="100"/>
        <v>N</v>
      </c>
      <c r="DI61" s="3" t="str">
        <f t="shared" si="3"/>
        <v>N</v>
      </c>
      <c r="DJ61" s="3" t="str">
        <f t="shared" si="4"/>
        <v>N</v>
      </c>
      <c r="DK61" s="3">
        <f>0</f>
        <v>0</v>
      </c>
      <c r="DL61" s="3" t="str">
        <f t="shared" si="5"/>
        <v>N</v>
      </c>
      <c r="DM61" s="3" t="str">
        <f t="shared" si="6"/>
        <v>N</v>
      </c>
      <c r="DN61" t="str">
        <f>IF(AND($A61="J",COUNTIFS(activiteiten_perceel,percelen!$AZ61,activiteiten_maatregel_nr,percelen!DN$4,activiteiten_activiteit_voldoet_aan_voorwaarden,"J")&gt;0),DN$4,"")</f>
        <v/>
      </c>
      <c r="DO61" t="str">
        <f>IF(AND($A61="J",COUNTIFS(activiteiten_perceel,percelen!$AZ61,activiteiten_maatregel_nr,percelen!DO$4,activiteiten_activiteit_voldoet_aan_voorwaarden,"J")&gt;0),DO$4,"")</f>
        <v/>
      </c>
      <c r="DP61" t="str">
        <f>IF(AND($A61="J",COUNTIFS(activiteiten_perceel,percelen!$AZ61,activiteiten_maatregel_nr,percelen!DP$4,activiteiten_activiteit_voldoet_aan_voorwaarden,"J")&gt;0),DP$4,"")</f>
        <v/>
      </c>
      <c r="DQ61" t="str">
        <f>IF(AND($A61="J",COUNTIFS(activiteiten_perceel,percelen!$AZ61,activiteiten_maatregel_nr,percelen!DQ$4,activiteiten_activiteit_voldoet_aan_voorwaarden,"J")&gt;0),DQ$4,"")</f>
        <v/>
      </c>
      <c r="DR61" t="str">
        <f>IF(AND($A61="J",COUNTIFS(activiteiten_perceel,percelen!$AZ61,activiteiten_maatregel_nr,percelen!DR$4,activiteiten_activiteit_voldoet_aan_voorwaarden,"J")&gt;0),DR$4,"")</f>
        <v/>
      </c>
      <c r="DS61" t="str">
        <f>IF(AND($A61="J",COUNTIFS(activiteiten_perceel,percelen!$AZ61,activiteiten_maatregel_nr,percelen!DS$4,activiteiten_activiteit_voldoet_aan_voorwaarden,"J")&gt;0),DS$4,"")</f>
        <v/>
      </c>
      <c r="DT61" t="str">
        <f>IF(AND($A61="J",COUNTIFS(activiteiten_perceel,percelen!$AZ61,activiteiten_maatregel_nr,percelen!DT$4,activiteiten_activiteit_voldoet_aan_voorwaarden,"J")&gt;0),DT$4,"")</f>
        <v/>
      </c>
      <c r="DU61" t="str">
        <f>IF(AND($A61="J",COUNTIFS(activiteiten_perceel,percelen!$AZ61,activiteiten_maatregel_nr,percelen!DU$4,activiteiten_activiteit_voldoet_aan_voorwaarden,"J")&gt;0),DU$4,"")</f>
        <v/>
      </c>
      <c r="DV61" t="str">
        <f>IF(AND($A61="J",COUNTIFS(activiteiten_perceel,percelen!$AZ61,activiteiten_maatregel_nr,percelen!DV$4,activiteiten_activiteit_voldoet_aan_voorwaarden,"J")&gt;0),DV$4,"")</f>
        <v/>
      </c>
      <c r="DW61" t="str">
        <f>IF(AND($A61="J",COUNTIFS(activiteiten_perceel,percelen!$AZ61,activiteiten_maatregel_nr,percelen!DW$4,activiteiten_activiteit_voldoet_aan_voorwaarden,"J")&gt;0),DW$4,"")</f>
        <v/>
      </c>
      <c r="DX61" t="str">
        <f>IF(AND($A61="J",COUNTIFS(activiteiten_perceel,percelen!$AZ61,activiteiten_maatregel_nr,percelen!DX$4,activiteiten_activiteit_voldoet_aan_voorwaarden,"J")&gt;0),DX$4,"")</f>
        <v/>
      </c>
      <c r="DY61" t="str">
        <f>IF(AND($A61="J",COUNTIFS(activiteiten_perceel,percelen!$AZ61,activiteiten_maatregel_nr,percelen!DY$4,activiteiten_activiteit_voldoet_aan_voorwaarden,"J")&gt;0),DY$4,"")</f>
        <v/>
      </c>
      <c r="DZ61" t="str">
        <f>IF(AND($A61="J",COUNTIFS(activiteiten_perceel,percelen!$AZ61,activiteiten_maatregel_nr,percelen!DZ$4,activiteiten_activiteit_voldoet_aan_voorwaarden,"J")&gt;0),DZ$4,"")</f>
        <v/>
      </c>
      <c r="EA61" t="str">
        <f>IF(AND($A61="J",COUNTIFS(activiteiten_perceel,percelen!$AZ61,activiteiten_maatregel_nr,percelen!EA$4,activiteiten_activiteit_voldoet_aan_voorwaarden,"J")&gt;0),EA$4,"")</f>
        <v/>
      </c>
      <c r="EB61" t="str">
        <f>IF(AND($A61="J",COUNTIFS(activiteiten_perceel,percelen!$AZ61,activiteiten_maatregel_nr,percelen!EB$4,activiteiten_activiteit_voldoet_aan_voorwaarden,"J")&gt;0),EB$4,"")</f>
        <v/>
      </c>
      <c r="EC61" t="str">
        <f>IF(AND($A61="J",COUNTIFS(activiteiten_perceel,percelen!$AZ61,activiteiten_maatregel_nr,percelen!EC$4,activiteiten_activiteit_voldoet_aan_voorwaarden,"J")&gt;0),EC$4,"")</f>
        <v/>
      </c>
      <c r="ED61" t="str">
        <f>IF(AND($A61="J",COUNTIFS(activiteiten_perceel,percelen!$AZ61,activiteiten_maatregel_nr,percelen!ED$4,activiteiten_activiteit_voldoet_aan_voorwaarden,"J")&gt;0),ED$4,"")</f>
        <v/>
      </c>
      <c r="EE61" t="str">
        <f>IF(AND($A61="J",COUNTIFS(activiteiten_perceel,percelen!$AZ61,activiteiten_maatregel_nr,percelen!EE$4,activiteiten_activiteit_voldoet_aan_voorwaarden,"J")&gt;0),EE$4,"")</f>
        <v/>
      </c>
      <c r="EF61" t="str">
        <f>IF(AND($A61="J",COUNTIFS(activiteiten_perceel,percelen!$AZ61,activiteiten_maatregel_nr,percelen!EF$4,activiteiten_activiteit_voldoet_aan_voorwaarden,"J")&gt;0),EF$4,"")</f>
        <v/>
      </c>
      <c r="EG61" t="str">
        <f>IF(AND($A61="J",COUNTIFS(activiteiten_perceel,percelen!$AZ61,activiteiten_maatregel_nr,percelen!EG$4,activiteiten_activiteit_voldoet_aan_voorwaarden,"J")&gt;0),EG$4,"")</f>
        <v/>
      </c>
      <c r="EH61" t="str">
        <f>IF(AND($A61="J",COUNTIFS(activiteiten_perceel,percelen!$AZ61,activiteiten_maatregel_nr,percelen!EH$4,activiteiten_activiteit_voldoet_aan_voorwaarden,"J")&gt;0),EH$4,"")</f>
        <v/>
      </c>
      <c r="EI61" t="str">
        <f>IF(AND($A61="J",COUNTIFS(activiteiten_perceel,percelen!$AZ61,activiteiten_maatregel_nr,percelen!EI$4,activiteiten_activiteit_voldoet_aan_voorwaarden,"J")&gt;0),EI$4,"")</f>
        <v/>
      </c>
      <c r="EJ61">
        <f t="shared" si="101"/>
        <v>0</v>
      </c>
      <c r="EK61" t="str">
        <f t="shared" si="102"/>
        <v/>
      </c>
      <c r="EL61" t="str">
        <f t="shared" si="7"/>
        <v/>
      </c>
      <c r="EM61" t="str">
        <f t="shared" si="8"/>
        <v/>
      </c>
      <c r="EN61" t="str">
        <f t="shared" si="9"/>
        <v/>
      </c>
      <c r="EO61" t="str">
        <f t="shared" si="10"/>
        <v/>
      </c>
      <c r="EP61" t="str">
        <f t="shared" si="11"/>
        <v/>
      </c>
      <c r="EQ61" t="str">
        <f t="shared" si="12"/>
        <v/>
      </c>
      <c r="ER61" t="str">
        <f t="shared" si="13"/>
        <v/>
      </c>
      <c r="ES61" t="str">
        <f t="shared" si="14"/>
        <v/>
      </c>
      <c r="ET61" t="str">
        <f t="shared" si="15"/>
        <v/>
      </c>
      <c r="EU61" t="str">
        <f t="shared" si="16"/>
        <v/>
      </c>
      <c r="EV61" t="str">
        <f t="shared" si="17"/>
        <v/>
      </c>
      <c r="EW61" t="str">
        <f t="shared" si="103"/>
        <v>nvt</v>
      </c>
      <c r="EX61" t="str">
        <f t="shared" si="104"/>
        <v>nvt</v>
      </c>
      <c r="EY61" t="str">
        <f t="shared" si="105"/>
        <v>nvt</v>
      </c>
      <c r="EZ61" t="str">
        <f t="shared" si="106"/>
        <v>nvt</v>
      </c>
      <c r="FA61" t="str">
        <f t="shared" si="107"/>
        <v>nvt</v>
      </c>
      <c r="FB61" t="str">
        <f t="shared" si="108"/>
        <v>nvt</v>
      </c>
      <c r="FC61" t="str">
        <f t="shared" si="109"/>
        <v>nvt</v>
      </c>
      <c r="FD61" t="str">
        <f t="shared" si="110"/>
        <v>nvt</v>
      </c>
      <c r="FE61" t="str">
        <f>IF($EJ61=2,VLOOKUP(FD61,STAPELING!A:D,FE$1,0),"nvt")</f>
        <v>nvt</v>
      </c>
      <c r="FF61" t="str">
        <f t="shared" si="111"/>
        <v>nvt</v>
      </c>
      <c r="FG61" t="str">
        <f t="shared" si="112"/>
        <v>nvt</v>
      </c>
      <c r="FH61" t="str">
        <f t="shared" si="113"/>
        <v>nvt</v>
      </c>
      <c r="FI61" t="str">
        <f t="shared" si="114"/>
        <v>nvt</v>
      </c>
      <c r="FJ61" t="str">
        <f t="shared" si="115"/>
        <v>nvt</v>
      </c>
      <c r="FK61" t="str">
        <f t="shared" si="116"/>
        <v>nvt</v>
      </c>
      <c r="FL61" t="str">
        <f t="shared" si="117"/>
        <v>nvt</v>
      </c>
      <c r="FM61" t="str">
        <f t="shared" si="118"/>
        <v/>
      </c>
      <c r="FN61" t="str">
        <f>IF(ISERROR(VLOOKUP(FM61,STAPELING!I:AO,FN$1,0)),"N",VLOOKUP(FM61,STAPELING!I:AO,FN$1,0))</f>
        <v>J</v>
      </c>
      <c r="FO61" t="str">
        <f t="shared" si="119"/>
        <v>nvt</v>
      </c>
      <c r="FP61" t="str">
        <f t="shared" si="19"/>
        <v>nvt</v>
      </c>
      <c r="FQ61" t="str">
        <f t="shared" si="20"/>
        <v>nvt</v>
      </c>
      <c r="FR61" t="str">
        <f t="shared" si="21"/>
        <v>nvt</v>
      </c>
      <c r="FS61" t="str">
        <f t="shared" si="22"/>
        <v>nvt</v>
      </c>
      <c r="FT61" t="str">
        <f t="shared" si="23"/>
        <v>nvt</v>
      </c>
      <c r="FU61" t="str">
        <f t="shared" si="24"/>
        <v>nvt</v>
      </c>
      <c r="FV61" t="str">
        <f t="shared" si="25"/>
        <v>nvt</v>
      </c>
      <c r="FW61" t="str">
        <f t="shared" si="26"/>
        <v>nvt</v>
      </c>
      <c r="FX61" t="str">
        <f t="shared" si="27"/>
        <v>nvt</v>
      </c>
      <c r="FY61" t="str">
        <f t="shared" si="28"/>
        <v>nvt</v>
      </c>
      <c r="FZ61" t="str">
        <f t="shared" si="29"/>
        <v>nvt</v>
      </c>
      <c r="GA61" t="str">
        <f t="shared" si="30"/>
        <v>nvt</v>
      </c>
      <c r="GB61" t="str">
        <f>IF($EJ61&gt;2,IF(FO61="","zwart",VLOOKUP(FO61,STAPELING!J:AA,GB$1,0)),"nvt")</f>
        <v>nvt</v>
      </c>
      <c r="GC61" t="str">
        <f t="shared" si="120"/>
        <v>nvt</v>
      </c>
      <c r="GD61" t="str">
        <f t="shared" si="121"/>
        <v>nvt</v>
      </c>
      <c r="GE61" t="str">
        <f t="shared" si="122"/>
        <v>nvt</v>
      </c>
      <c r="GF61" t="str">
        <f t="shared" si="123"/>
        <v>nvt</v>
      </c>
      <c r="GG61" t="str">
        <f t="shared" si="124"/>
        <v>nvt</v>
      </c>
      <c r="GH61" t="str">
        <f t="shared" si="125"/>
        <v>nvt</v>
      </c>
      <c r="GI61" t="str">
        <f t="shared" si="126"/>
        <v>nvt</v>
      </c>
      <c r="GJ61" t="str">
        <f t="shared" si="127"/>
        <v>nvt</v>
      </c>
      <c r="GK61" t="str">
        <f t="shared" si="37"/>
        <v>nvt</v>
      </c>
      <c r="GL61" t="str">
        <f t="shared" si="38"/>
        <v>nvt</v>
      </c>
      <c r="GM61" t="str">
        <f t="shared" si="39"/>
        <v>nvt</v>
      </c>
      <c r="GN61" t="str">
        <f t="shared" si="40"/>
        <v>nvt</v>
      </c>
      <c r="GO61" t="str">
        <f t="shared" si="41"/>
        <v>nvt</v>
      </c>
      <c r="GP61" t="str">
        <f t="shared" si="42"/>
        <v>nvt</v>
      </c>
      <c r="GQ61" t="str">
        <f t="shared" si="43"/>
        <v>nvt</v>
      </c>
      <c r="GR61" t="str">
        <f t="shared" si="44"/>
        <v>nvt</v>
      </c>
      <c r="GS61" t="str">
        <f t="shared" si="45"/>
        <v>nvt</v>
      </c>
      <c r="GT61" t="str">
        <f t="shared" si="46"/>
        <v>nvt</v>
      </c>
      <c r="GU61" t="str">
        <f t="shared" si="47"/>
        <v>nvt</v>
      </c>
      <c r="GV61" t="str">
        <f t="shared" si="48"/>
        <v>nvt</v>
      </c>
      <c r="GW61" t="str">
        <f>IF($EJ61&gt;2,IF(GJ61="","zwart",VLOOKUP(GJ61,STAPELING!AB:AJ,GW$1,0)),"nvt")</f>
        <v>nvt</v>
      </c>
      <c r="GX61" t="str">
        <f t="shared" si="128"/>
        <v>nvt</v>
      </c>
      <c r="GY61" t="str">
        <f t="shared" si="129"/>
        <v>nvt</v>
      </c>
      <c r="GZ61" t="str">
        <f t="shared" si="130"/>
        <v>nvt</v>
      </c>
      <c r="HA61" t="str">
        <f t="shared" si="131"/>
        <v>nvt</v>
      </c>
      <c r="HB61" t="str">
        <f t="shared" si="132"/>
        <v>nvt</v>
      </c>
      <c r="HC61" t="str">
        <f t="shared" si="133"/>
        <v>nvt</v>
      </c>
      <c r="HD61" t="str">
        <f t="shared" si="134"/>
        <v>nvt</v>
      </c>
      <c r="HE61" t="str">
        <f t="shared" si="135"/>
        <v>nvt</v>
      </c>
      <c r="HF61" t="str">
        <f t="shared" si="136"/>
        <v>nvt</v>
      </c>
      <c r="HG61" t="str">
        <f t="shared" si="137"/>
        <v>nvt</v>
      </c>
      <c r="HH61" t="str">
        <f t="shared" si="138"/>
        <v>nvt</v>
      </c>
      <c r="HI61" t="str">
        <f t="shared" si="139"/>
        <v>nvt</v>
      </c>
      <c r="HJ61" t="str">
        <f t="shared" si="140"/>
        <v>nvt</v>
      </c>
      <c r="HK61" t="str">
        <f t="shared" si="141"/>
        <v>nvt</v>
      </c>
      <c r="HL61" t="str">
        <f t="shared" si="142"/>
        <v>nvt</v>
      </c>
      <c r="HM61" t="str">
        <f t="shared" si="60"/>
        <v>nvt</v>
      </c>
      <c r="HN61" t="str">
        <f t="shared" si="61"/>
        <v>nvt</v>
      </c>
      <c r="HO61" t="str">
        <f t="shared" si="62"/>
        <v>nvt</v>
      </c>
      <c r="HP61" t="str">
        <f t="shared" si="63"/>
        <v>nvt</v>
      </c>
      <c r="HQ61" t="str">
        <f t="shared" si="64"/>
        <v>nvt</v>
      </c>
      <c r="HR61" t="str">
        <f t="shared" si="65"/>
        <v>nvt</v>
      </c>
      <c r="HS61" t="str">
        <f t="shared" si="66"/>
        <v>nvt</v>
      </c>
      <c r="HT61" t="str">
        <f t="shared" si="67"/>
        <v>nvt</v>
      </c>
      <c r="HU61" t="str">
        <f t="shared" si="68"/>
        <v>nvt</v>
      </c>
      <c r="HV61" t="str">
        <f t="shared" si="69"/>
        <v>nvt</v>
      </c>
      <c r="HW61" t="str">
        <f t="shared" si="70"/>
        <v>nvt</v>
      </c>
      <c r="HX61" t="str">
        <f t="shared" si="71"/>
        <v>nvt</v>
      </c>
      <c r="HY61" t="str">
        <f>IF($EJ61&gt;2,IF(HL61="","zwart",VLOOKUP(HL61,STAPELING!AK:AN,HY$1,0)),"nvt")</f>
        <v>nvt</v>
      </c>
      <c r="HZ61" t="str">
        <f t="shared" si="143"/>
        <v>nvt</v>
      </c>
      <c r="IA61" t="str">
        <f t="shared" si="144"/>
        <v>nvt</v>
      </c>
      <c r="IB61" t="str">
        <f t="shared" si="145"/>
        <v>nvt</v>
      </c>
      <c r="IC61" t="str">
        <f t="shared" si="146"/>
        <v>nvt</v>
      </c>
      <c r="ID61" t="str">
        <f t="shared" si="147"/>
        <v>nvt</v>
      </c>
      <c r="IE61" t="str">
        <f t="shared" si="148"/>
        <v>nvt</v>
      </c>
      <c r="IF61" t="str">
        <f t="shared" si="149"/>
        <v>nvt</v>
      </c>
      <c r="IG61">
        <f t="shared" si="150"/>
        <v>0</v>
      </c>
      <c r="IH61">
        <f t="shared" si="151"/>
        <v>0</v>
      </c>
      <c r="II61">
        <f t="shared" si="152"/>
        <v>0</v>
      </c>
      <c r="IJ61">
        <f t="shared" si="153"/>
        <v>0</v>
      </c>
      <c r="IK61">
        <f t="shared" si="154"/>
        <v>0</v>
      </c>
      <c r="IL61">
        <f t="shared" si="155"/>
        <v>0</v>
      </c>
      <c r="IM61">
        <f t="shared" si="156"/>
        <v>0</v>
      </c>
      <c r="IN61">
        <f t="shared" si="157"/>
        <v>0</v>
      </c>
      <c r="IO61">
        <f t="shared" si="158"/>
        <v>0</v>
      </c>
      <c r="IP61">
        <f t="shared" si="159"/>
        <v>0</v>
      </c>
      <c r="IQ61">
        <f t="shared" si="160"/>
        <v>0</v>
      </c>
      <c r="IR61">
        <f t="shared" si="161"/>
        <v>0</v>
      </c>
      <c r="IS61">
        <f t="shared" si="162"/>
        <v>0</v>
      </c>
      <c r="IT61">
        <f t="shared" si="163"/>
        <v>0</v>
      </c>
      <c r="IU61" t="str">
        <f t="shared" si="164"/>
        <v>N</v>
      </c>
      <c r="IV61" t="str">
        <f t="shared" si="84"/>
        <v>N</v>
      </c>
      <c r="IW61" t="str">
        <f t="shared" si="165"/>
        <v>N</v>
      </c>
    </row>
    <row r="62" spans="1:257" x14ac:dyDescent="0.25">
      <c r="A62" t="str">
        <f>IF(ISERROR(VLOOKUP(E62,E$4:E61,1,0)),"J","N")</f>
        <v>N</v>
      </c>
      <c r="B62" s="8"/>
      <c r="C62" s="8"/>
      <c r="D62" s="25"/>
      <c r="E62" s="25" t="str">
        <f>IF(Invoer!B91="","",Invoer!B91)</f>
        <v/>
      </c>
      <c r="F62" s="25"/>
      <c r="G62" s="25"/>
      <c r="H62" s="25" t="str">
        <f>IF(AND($E62&lt;&gt;"",$A62="J"),Invoer!D91,"")</f>
        <v/>
      </c>
      <c r="I62" s="25"/>
      <c r="J62" s="26"/>
      <c r="K62" s="26" t="str">
        <f>IF(AND($E62&lt;&gt;"",$A62="J"),Invoer!L91,"")</f>
        <v/>
      </c>
      <c r="L62" s="26"/>
      <c r="M62" s="25"/>
      <c r="N62" s="152"/>
      <c r="O62" s="153"/>
      <c r="P62" s="25"/>
      <c r="Q62" s="25"/>
      <c r="R62" s="153"/>
      <c r="S62" s="154"/>
      <c r="T62" s="152"/>
      <c r="U62" s="153"/>
      <c r="V62" s="153"/>
      <c r="W62" s="59" t="str">
        <f>IF(AND($E62&lt;&gt;"",$A62="J",Invoer!R91&lt;&gt;""),VLOOKUP(Invoer!R91,NORM!$F$26:$H$29,3,0),"")</f>
        <v/>
      </c>
      <c r="X62" s="59"/>
      <c r="Y62" s="25" t="str">
        <f t="shared" si="85"/>
        <v/>
      </c>
      <c r="Z62" s="25"/>
      <c r="AA62" s="26" t="str">
        <f t="shared" si="86"/>
        <v/>
      </c>
      <c r="AB62" s="26"/>
      <c r="AC62" s="153"/>
      <c r="AD62" s="153"/>
      <c r="AE62" s="153"/>
      <c r="AF62" s="153"/>
      <c r="AG62" s="153"/>
      <c r="AH62" s="25"/>
      <c r="AI62" s="153"/>
      <c r="AJ62" s="153"/>
      <c r="AK62" s="153"/>
      <c r="AL62" s="153"/>
      <c r="AM62" s="25" t="str">
        <f>IF(AND($E62&lt;&gt;"",$A62="J"),IF(Invoer!X91="Ja","J",IF(Invoer!X91="Nee","N","")),"")</f>
        <v/>
      </c>
      <c r="AN62" s="153"/>
      <c r="AO62" s="153"/>
      <c r="AP62" s="153" t="s">
        <v>311</v>
      </c>
      <c r="AQ62" s="153" t="s">
        <v>311</v>
      </c>
      <c r="AR62" s="153" t="s">
        <v>312</v>
      </c>
      <c r="AS62" s="153" t="s">
        <v>312</v>
      </c>
      <c r="AT62" s="1" t="str">
        <f>IF(AND($E62&lt;&gt;"",$A62="J",Invoer!O91&lt;&gt;""),VLOOKUP(Invoer!O91,NORM!$F$31:$H$38,3,0),"")</f>
        <v/>
      </c>
      <c r="AU62" s="1"/>
      <c r="AV62" s="1" t="str">
        <f>IF(AND($E62&lt;&gt;"",$A62="J"),Invoer!AH91,"")</f>
        <v/>
      </c>
      <c r="AW62" s="1"/>
      <c r="AX62" s="1" t="str">
        <f t="shared" si="87"/>
        <v/>
      </c>
      <c r="AY62" s="1"/>
      <c r="AZ62" s="3" t="str">
        <f t="shared" si="88"/>
        <v/>
      </c>
      <c r="BA62" s="3" t="str">
        <f t="shared" si="89"/>
        <v/>
      </c>
      <c r="BB62" s="3" t="str">
        <f t="shared" si="90"/>
        <v>N</v>
      </c>
      <c r="BC62" s="3" t="str">
        <f t="shared" si="91"/>
        <v>N</v>
      </c>
      <c r="BD62" s="3" t="str">
        <f t="shared" si="92"/>
        <v/>
      </c>
      <c r="BE62" s="3">
        <f t="shared" si="166"/>
        <v>0</v>
      </c>
      <c r="BF62" s="3" t="str">
        <f t="shared" si="93"/>
        <v/>
      </c>
      <c r="BG62" s="3" t="str">
        <f t="shared" si="94"/>
        <v/>
      </c>
      <c r="BH62" s="3" t="str">
        <f t="shared" si="95"/>
        <v>N</v>
      </c>
      <c r="BI62" s="24" t="str">
        <f t="shared" si="96"/>
        <v/>
      </c>
      <c r="BJ62" s="24" t="str">
        <f>IF(ISERROR(VLOOKUP($BD62,LOV_GWSGRP!A:A,1,0)),"N","J")</f>
        <v>N</v>
      </c>
      <c r="BK62" s="24" t="str">
        <f>IF(ISERROR(VLOOKUP($BD62,LOV_GWSGRP!D:D,1,0)),"N","J")</f>
        <v>N</v>
      </c>
      <c r="BL62" s="24" t="str">
        <f>IF(ISERROR(VLOOKUP($BD62,LOV_GWSGRP!G:G,1,0)),"N","J")</f>
        <v>N</v>
      </c>
      <c r="BM62" s="24" t="str">
        <f>IF(ISERROR(VLOOKUP($BD62,LOV_GWSGRP!M:M,1,0)),"N","J")</f>
        <v>N</v>
      </c>
      <c r="BN62" s="24" t="str">
        <f>IF(ISERROR(VLOOKUP($BD62,LOV_GWSGRP!P:P,1,0)),"N","J")</f>
        <v>N</v>
      </c>
      <c r="BO62" s="24" t="str">
        <f>IF(ISERROR(VLOOKUP($BD62,LOV_GWSGRP!S:S,1,0)),"N","J")</f>
        <v>N</v>
      </c>
      <c r="BP62" s="24" t="str">
        <f>IF(ISERROR(VLOOKUP($BD62,LOV_GWSGRP!V:V,1,0)),"N","J")</f>
        <v>N</v>
      </c>
      <c r="BQ62" s="24" t="str">
        <f>IF(ISERROR(VLOOKUP($BD62,LOV_GWSGRP!Y:Y,1,0)),"N","J")</f>
        <v>N</v>
      </c>
      <c r="BR62" s="24" t="str">
        <f>IF(ISERROR(VLOOKUP($BD62,LOV_GWSGRP!AB:AB,1,0)),"N","J")</f>
        <v>N</v>
      </c>
      <c r="BS62" s="24" t="str">
        <f>IF(ISERROR(VLOOKUP($BD62,LOV_GWSGRP!AE:AE,1,0)),"N","J")</f>
        <v>N</v>
      </c>
      <c r="BT62" s="24" t="str">
        <f>IF(ISERROR(VLOOKUP($BD62,LOV_GWSGRP!AH:AH,1,0)),"N","J")</f>
        <v>N</v>
      </c>
      <c r="BU62" s="24" t="str">
        <f>IF(ISERROR(VLOOKUP($BD62,LOV_GWSGRP!CJ:CJ,1,0)),"N","J")</f>
        <v>N</v>
      </c>
      <c r="BV62" s="24" t="str">
        <f>IF(ISERROR(VLOOKUP($BD62,LOV_GWSGRP!AN:AN,1,0)),"N","J")</f>
        <v>N</v>
      </c>
      <c r="BW62" s="24" t="str">
        <f>IF(ISERROR(VLOOKUP($BD62,LOV_GWSGRP!AQ:AQ,1,0)),"N","J")</f>
        <v>N</v>
      </c>
      <c r="BX62" s="24" t="str">
        <f>IF(ISERROR(VLOOKUP($BD62,LOV_GWSGRP!AT:AT,1,0)),"N","J")</f>
        <v>N</v>
      </c>
      <c r="BY62" s="24" t="str">
        <f>IF(ISERROR(VLOOKUP($BD62,LOV_GWSGRP!AW:AW,1,0)),"N","J")</f>
        <v>N</v>
      </c>
      <c r="BZ62" s="24" t="str">
        <f>IF(ISERROR(VLOOKUP($BD62,LOV_GWSGRP!AZ:AZ,1,0)),"N","J")</f>
        <v>N</v>
      </c>
      <c r="CA62" s="24" t="str">
        <f>IF(ISERROR(VLOOKUP($BD62,LOV_GWSGRP!BC:BC,1,0)),"N","J")</f>
        <v>N</v>
      </c>
      <c r="CB62" s="24" t="str">
        <f>IF(ISERROR(VLOOKUP($BD62,LOV_GWSGRP!BF:BF,1,0)),"N","J")</f>
        <v>N</v>
      </c>
      <c r="CC62" s="24" t="str">
        <f>IF(ISERROR(VLOOKUP($BD62,LOV_GWSGRP!BI:BI,1,0)),"N","J")</f>
        <v>N</v>
      </c>
      <c r="CD62" s="24" t="str">
        <f>IF(ISERROR(VLOOKUP($BD62,LOV_GWSGRP!J:J,1,0)),"N","J")</f>
        <v>N</v>
      </c>
      <c r="CE62" s="24" t="str">
        <f>IF(ISERROR(VLOOKUP($BD62,LOV_GWSGRP!BL:BL,1,0)),"N","J")</f>
        <v>N</v>
      </c>
      <c r="CF62" s="24"/>
      <c r="CG62" s="24" t="str">
        <f>IF(ISERROR(VLOOKUP($BD62,LOV_GWSGRP!BO:BO,1,0)),"N","J")</f>
        <v>N</v>
      </c>
      <c r="CH62" s="24" t="str">
        <f t="shared" si="97"/>
        <v>N</v>
      </c>
      <c r="CI62" s="24" t="str">
        <f>IF(ISERROR(VLOOKUP($BD62,GEWASCODE_GLMC8!F:F,1,0)),"N","J")</f>
        <v>N</v>
      </c>
      <c r="CJ62" s="24" t="str">
        <f>IF(COUNTIF($CI62:CI62,"J")&gt;0,"N",IF(ISERROR(VLOOKUP($BD62,GEWASCODE_GLMC8!G:G,1,0)),"N","J"))</f>
        <v>N</v>
      </c>
      <c r="CK62" s="24" t="str">
        <f>IF(COUNTIF($CI62:CJ62,"J")&gt;0,"N",IF(ISERROR(VLOOKUP($BD62,GEWASCODE_GLMC8!H:H,1,0)),"N","J"))</f>
        <v>N</v>
      </c>
      <c r="CL62" s="24" t="str">
        <f>IF(COUNTIF($CI62:CK62,"J")&gt;0,"N",IF(ISERROR(VLOOKUP($BD62,GEWASCODE_GLMC8!I:I,1,0)),"N","J"))</f>
        <v>N</v>
      </c>
      <c r="CM62" s="24" t="str">
        <f>IF(COUNTIF($CI62:CL62,"J")&gt;0,"N",IF(ISERROR(VLOOKUP($BD62,GEWASCODE_GLMC8!J:J,1,0)),"N","J"))</f>
        <v>N</v>
      </c>
      <c r="CN62" s="24" t="str">
        <f>IF(COUNTIF($CI62:CM62,"J")&gt;0,"N",IF(ISERROR(VLOOKUP($BD62,GEWASCODE_GLMC8!K:K,1,0)),"N","J"))</f>
        <v>N</v>
      </c>
      <c r="CO62" s="24" t="str">
        <f>IF(COUNTIF($CI62:CN62,"J")&gt;0,"N",IF(ISERROR(VLOOKUP($BD62,GEWASCODE_GLMC8!L:L,1,0)),"N","J"))</f>
        <v>N</v>
      </c>
      <c r="CP62" s="24" t="str">
        <f>IF(COUNTIF($CI62:CO62,"J")&gt;0,"N",IF(ISERROR(VLOOKUP($BD62,GEWASCODE_GLMC8!M:M,1,0)),"N","J"))</f>
        <v>N</v>
      </c>
      <c r="CQ62" s="24" t="str">
        <f>IF(COUNTIF($CI62:CP62,"J")&gt;0,"N",IF(ISERROR(VLOOKUP($BD62,GEWASCODE_GLMC8!N:N,1,0)),"N","J"))</f>
        <v>N</v>
      </c>
      <c r="CR62" s="24" t="str">
        <f>IF(COUNTIF($CI62:CQ62,"J")&gt;0,"N",IF(ISERROR(VLOOKUP($BD62,GEWASCODE_GLMC8!O:O,1,0)),"N","J"))</f>
        <v>N</v>
      </c>
      <c r="CS62" s="24" t="str">
        <f>IF(COUNTIF($CI62:CR62,"J")&gt;0,"N",IF(ISERROR(VLOOKUP($BD62,GEWASCODE_GLMC8!P:P,1,0)),"N","J"))</f>
        <v>N</v>
      </c>
      <c r="CT62" s="24" t="str">
        <f>IF(COUNTIF($CI62:CS62,"J")&gt;0,"N",IF(ISERROR(VLOOKUP($BD62,GEWASCODE_GLMC8!Q:Q,1,0)),"N","J"))</f>
        <v>N</v>
      </c>
      <c r="CU62" s="24" t="str">
        <f>IF(COUNTIF($CI62:CT62,"J")&gt;0,"N",IF(ISERROR(VLOOKUP($BD62,GEWASCODE_GLMC8!R:R,1,0)),"N","J"))</f>
        <v>N</v>
      </c>
      <c r="CV62" s="24" t="str">
        <f>IF(COUNTIF($CI62:CU62,"J")&gt;0,"N",IF(ISERROR(VLOOKUP($BD62,GEWASCODE_GLMC8!S:S,1,0)),"N","J"))</f>
        <v>N</v>
      </c>
      <c r="CW62" s="24" t="str">
        <f>IF(COUNTIF($CI62:CV62,"J")&gt;0,"N",IF(ISERROR(VLOOKUP($BD62,GEWASCODE_GLMC8!T:T,1,0)),"N","J"))</f>
        <v>N</v>
      </c>
      <c r="CX62" s="24" t="str">
        <f>IF(COUNTIF($CI62:CW62,"J")&gt;0,"N",IF(ISERROR(VLOOKUP($BD62,GEWASCODE_GLMC8!U:U,1,0)),"N","J"))</f>
        <v>N</v>
      </c>
      <c r="CY62" s="24" t="str">
        <f>IF(COUNTIF($CI62:CX62,"J")&gt;0,"N",IF(ISERROR(VLOOKUP($BD62,GEWASCODE_GLMC8!V:V,1,0)),"N","J"))</f>
        <v>N</v>
      </c>
      <c r="CZ62" s="24" t="str">
        <f>IF(COUNTIF($CI62:CY62,"J")&gt;0,"N",IF(ISERROR(VLOOKUP($BD62,GEWASCODE_GLMC8!W:W,1,0)),"N","J"))</f>
        <v>N</v>
      </c>
      <c r="DA62" s="24" t="str">
        <f>IF(COUNTIF($CI62:CZ62,"J")&gt;0,"N",IF(ISERROR(VLOOKUP($BD62,GEWASCODE_GLMC8!X:X,1,0)),"N","J"))</f>
        <v>N</v>
      </c>
      <c r="DB62" s="24" t="str">
        <f>IF(COUNTIF($CI62:DA62,"J")&gt;0,"N",IF(ISERROR(VLOOKUP($BD62,GEWASCODE_GLMC8!Y:Y,1,0)),"N","J"))</f>
        <v>N</v>
      </c>
      <c r="DC62" s="24" t="str">
        <f>IF(COUNTIF($CI62:DB62,"J")&gt;0,"N",IF(ISERROR(VLOOKUP($BD62,GEWASCODE_GLMC8!Z:Z,1,0)),"N","J"))</f>
        <v>N</v>
      </c>
      <c r="DD62" s="24" t="str">
        <f t="shared" si="98"/>
        <v>N</v>
      </c>
      <c r="DE62" s="3" t="str">
        <f t="shared" si="1"/>
        <v>N</v>
      </c>
      <c r="DF62" s="3" t="str">
        <f t="shared" si="2"/>
        <v>N</v>
      </c>
      <c r="DG62" s="3" t="str">
        <f t="shared" si="99"/>
        <v>N</v>
      </c>
      <c r="DH62" s="3" t="str">
        <f t="shared" si="100"/>
        <v>N</v>
      </c>
      <c r="DI62" s="3" t="str">
        <f t="shared" si="3"/>
        <v>N</v>
      </c>
      <c r="DJ62" s="3" t="str">
        <f t="shared" si="4"/>
        <v>N</v>
      </c>
      <c r="DK62" s="3">
        <f>0</f>
        <v>0</v>
      </c>
      <c r="DL62" s="3" t="str">
        <f t="shared" si="5"/>
        <v>N</v>
      </c>
      <c r="DM62" s="3" t="str">
        <f t="shared" si="6"/>
        <v>N</v>
      </c>
      <c r="DN62" t="str">
        <f>IF(AND($A62="J",COUNTIFS(activiteiten_perceel,percelen!$AZ62,activiteiten_maatregel_nr,percelen!DN$4,activiteiten_activiteit_voldoet_aan_voorwaarden,"J")&gt;0),DN$4,"")</f>
        <v/>
      </c>
      <c r="DO62" t="str">
        <f>IF(AND($A62="J",COUNTIFS(activiteiten_perceel,percelen!$AZ62,activiteiten_maatregel_nr,percelen!DO$4,activiteiten_activiteit_voldoet_aan_voorwaarden,"J")&gt;0),DO$4,"")</f>
        <v/>
      </c>
      <c r="DP62" t="str">
        <f>IF(AND($A62="J",COUNTIFS(activiteiten_perceel,percelen!$AZ62,activiteiten_maatregel_nr,percelen!DP$4,activiteiten_activiteit_voldoet_aan_voorwaarden,"J")&gt;0),DP$4,"")</f>
        <v/>
      </c>
      <c r="DQ62" t="str">
        <f>IF(AND($A62="J",COUNTIFS(activiteiten_perceel,percelen!$AZ62,activiteiten_maatregel_nr,percelen!DQ$4,activiteiten_activiteit_voldoet_aan_voorwaarden,"J")&gt;0),DQ$4,"")</f>
        <v/>
      </c>
      <c r="DR62" t="str">
        <f>IF(AND($A62="J",COUNTIFS(activiteiten_perceel,percelen!$AZ62,activiteiten_maatregel_nr,percelen!DR$4,activiteiten_activiteit_voldoet_aan_voorwaarden,"J")&gt;0),DR$4,"")</f>
        <v/>
      </c>
      <c r="DS62" t="str">
        <f>IF(AND($A62="J",COUNTIFS(activiteiten_perceel,percelen!$AZ62,activiteiten_maatregel_nr,percelen!DS$4,activiteiten_activiteit_voldoet_aan_voorwaarden,"J")&gt;0),DS$4,"")</f>
        <v/>
      </c>
      <c r="DT62" t="str">
        <f>IF(AND($A62="J",COUNTIFS(activiteiten_perceel,percelen!$AZ62,activiteiten_maatregel_nr,percelen!DT$4,activiteiten_activiteit_voldoet_aan_voorwaarden,"J")&gt;0),DT$4,"")</f>
        <v/>
      </c>
      <c r="DU62" t="str">
        <f>IF(AND($A62="J",COUNTIFS(activiteiten_perceel,percelen!$AZ62,activiteiten_maatregel_nr,percelen!DU$4,activiteiten_activiteit_voldoet_aan_voorwaarden,"J")&gt;0),DU$4,"")</f>
        <v/>
      </c>
      <c r="DV62" t="str">
        <f>IF(AND($A62="J",COUNTIFS(activiteiten_perceel,percelen!$AZ62,activiteiten_maatregel_nr,percelen!DV$4,activiteiten_activiteit_voldoet_aan_voorwaarden,"J")&gt;0),DV$4,"")</f>
        <v/>
      </c>
      <c r="DW62" t="str">
        <f>IF(AND($A62="J",COUNTIFS(activiteiten_perceel,percelen!$AZ62,activiteiten_maatregel_nr,percelen!DW$4,activiteiten_activiteit_voldoet_aan_voorwaarden,"J")&gt;0),DW$4,"")</f>
        <v/>
      </c>
      <c r="DX62" t="str">
        <f>IF(AND($A62="J",COUNTIFS(activiteiten_perceel,percelen!$AZ62,activiteiten_maatregel_nr,percelen!DX$4,activiteiten_activiteit_voldoet_aan_voorwaarden,"J")&gt;0),DX$4,"")</f>
        <v/>
      </c>
      <c r="DY62" t="str">
        <f>IF(AND($A62="J",COUNTIFS(activiteiten_perceel,percelen!$AZ62,activiteiten_maatregel_nr,percelen!DY$4,activiteiten_activiteit_voldoet_aan_voorwaarden,"J")&gt;0),DY$4,"")</f>
        <v/>
      </c>
      <c r="DZ62" t="str">
        <f>IF(AND($A62="J",COUNTIFS(activiteiten_perceel,percelen!$AZ62,activiteiten_maatregel_nr,percelen!DZ$4,activiteiten_activiteit_voldoet_aan_voorwaarden,"J")&gt;0),DZ$4,"")</f>
        <v/>
      </c>
      <c r="EA62" t="str">
        <f>IF(AND($A62="J",COUNTIFS(activiteiten_perceel,percelen!$AZ62,activiteiten_maatregel_nr,percelen!EA$4,activiteiten_activiteit_voldoet_aan_voorwaarden,"J")&gt;0),EA$4,"")</f>
        <v/>
      </c>
      <c r="EB62" t="str">
        <f>IF(AND($A62="J",COUNTIFS(activiteiten_perceel,percelen!$AZ62,activiteiten_maatregel_nr,percelen!EB$4,activiteiten_activiteit_voldoet_aan_voorwaarden,"J")&gt;0),EB$4,"")</f>
        <v/>
      </c>
      <c r="EC62" t="str">
        <f>IF(AND($A62="J",COUNTIFS(activiteiten_perceel,percelen!$AZ62,activiteiten_maatregel_nr,percelen!EC$4,activiteiten_activiteit_voldoet_aan_voorwaarden,"J")&gt;0),EC$4,"")</f>
        <v/>
      </c>
      <c r="ED62" t="str">
        <f>IF(AND($A62="J",COUNTIFS(activiteiten_perceel,percelen!$AZ62,activiteiten_maatregel_nr,percelen!ED$4,activiteiten_activiteit_voldoet_aan_voorwaarden,"J")&gt;0),ED$4,"")</f>
        <v/>
      </c>
      <c r="EE62" t="str">
        <f>IF(AND($A62="J",COUNTIFS(activiteiten_perceel,percelen!$AZ62,activiteiten_maatregel_nr,percelen!EE$4,activiteiten_activiteit_voldoet_aan_voorwaarden,"J")&gt;0),EE$4,"")</f>
        <v/>
      </c>
      <c r="EF62" t="str">
        <f>IF(AND($A62="J",COUNTIFS(activiteiten_perceel,percelen!$AZ62,activiteiten_maatregel_nr,percelen!EF$4,activiteiten_activiteit_voldoet_aan_voorwaarden,"J")&gt;0),EF$4,"")</f>
        <v/>
      </c>
      <c r="EG62" t="str">
        <f>IF(AND($A62="J",COUNTIFS(activiteiten_perceel,percelen!$AZ62,activiteiten_maatregel_nr,percelen!EG$4,activiteiten_activiteit_voldoet_aan_voorwaarden,"J")&gt;0),EG$4,"")</f>
        <v/>
      </c>
      <c r="EH62" t="str">
        <f>IF(AND($A62="J",COUNTIFS(activiteiten_perceel,percelen!$AZ62,activiteiten_maatregel_nr,percelen!EH$4,activiteiten_activiteit_voldoet_aan_voorwaarden,"J")&gt;0),EH$4,"")</f>
        <v/>
      </c>
      <c r="EI62" t="str">
        <f>IF(AND($A62="J",COUNTIFS(activiteiten_perceel,percelen!$AZ62,activiteiten_maatregel_nr,percelen!EI$4,activiteiten_activiteit_voldoet_aan_voorwaarden,"J")&gt;0),EI$4,"")</f>
        <v/>
      </c>
      <c r="EJ62">
        <f t="shared" si="101"/>
        <v>0</v>
      </c>
      <c r="EK62" t="str">
        <f t="shared" si="102"/>
        <v/>
      </c>
      <c r="EL62" t="str">
        <f t="shared" si="7"/>
        <v/>
      </c>
      <c r="EM62" t="str">
        <f t="shared" si="8"/>
        <v/>
      </c>
      <c r="EN62" t="str">
        <f t="shared" si="9"/>
        <v/>
      </c>
      <c r="EO62" t="str">
        <f t="shared" si="10"/>
        <v/>
      </c>
      <c r="EP62" t="str">
        <f t="shared" si="11"/>
        <v/>
      </c>
      <c r="EQ62" t="str">
        <f t="shared" si="12"/>
        <v/>
      </c>
      <c r="ER62" t="str">
        <f t="shared" si="13"/>
        <v/>
      </c>
      <c r="ES62" t="str">
        <f t="shared" si="14"/>
        <v/>
      </c>
      <c r="ET62" t="str">
        <f t="shared" si="15"/>
        <v/>
      </c>
      <c r="EU62" t="str">
        <f t="shared" si="16"/>
        <v/>
      </c>
      <c r="EV62" t="str">
        <f t="shared" si="17"/>
        <v/>
      </c>
      <c r="EW62" t="str">
        <f t="shared" si="103"/>
        <v>nvt</v>
      </c>
      <c r="EX62" t="str">
        <f t="shared" si="104"/>
        <v>nvt</v>
      </c>
      <c r="EY62" t="str">
        <f t="shared" si="105"/>
        <v>nvt</v>
      </c>
      <c r="EZ62" t="str">
        <f t="shared" si="106"/>
        <v>nvt</v>
      </c>
      <c r="FA62" t="str">
        <f t="shared" si="107"/>
        <v>nvt</v>
      </c>
      <c r="FB62" t="str">
        <f t="shared" si="108"/>
        <v>nvt</v>
      </c>
      <c r="FC62" t="str">
        <f t="shared" si="109"/>
        <v>nvt</v>
      </c>
      <c r="FD62" t="str">
        <f t="shared" si="110"/>
        <v>nvt</v>
      </c>
      <c r="FE62" t="str">
        <f>IF($EJ62=2,VLOOKUP(FD62,STAPELING!A:D,FE$1,0),"nvt")</f>
        <v>nvt</v>
      </c>
      <c r="FF62" t="str">
        <f t="shared" si="111"/>
        <v>nvt</v>
      </c>
      <c r="FG62" t="str">
        <f t="shared" si="112"/>
        <v>nvt</v>
      </c>
      <c r="FH62" t="str">
        <f t="shared" si="113"/>
        <v>nvt</v>
      </c>
      <c r="FI62" t="str">
        <f t="shared" si="114"/>
        <v>nvt</v>
      </c>
      <c r="FJ62" t="str">
        <f t="shared" si="115"/>
        <v>nvt</v>
      </c>
      <c r="FK62" t="str">
        <f t="shared" si="116"/>
        <v>nvt</v>
      </c>
      <c r="FL62" t="str">
        <f t="shared" si="117"/>
        <v>nvt</v>
      </c>
      <c r="FM62" t="str">
        <f t="shared" si="118"/>
        <v/>
      </c>
      <c r="FN62" t="str">
        <f>IF(ISERROR(VLOOKUP(FM62,STAPELING!I:AO,FN$1,0)),"N",VLOOKUP(FM62,STAPELING!I:AO,FN$1,0))</f>
        <v>J</v>
      </c>
      <c r="FO62" t="str">
        <f t="shared" si="119"/>
        <v>nvt</v>
      </c>
      <c r="FP62" t="str">
        <f t="shared" si="19"/>
        <v>nvt</v>
      </c>
      <c r="FQ62" t="str">
        <f t="shared" si="20"/>
        <v>nvt</v>
      </c>
      <c r="FR62" t="str">
        <f t="shared" si="21"/>
        <v>nvt</v>
      </c>
      <c r="FS62" t="str">
        <f t="shared" si="22"/>
        <v>nvt</v>
      </c>
      <c r="FT62" t="str">
        <f t="shared" si="23"/>
        <v>nvt</v>
      </c>
      <c r="FU62" t="str">
        <f t="shared" si="24"/>
        <v>nvt</v>
      </c>
      <c r="FV62" t="str">
        <f t="shared" si="25"/>
        <v>nvt</v>
      </c>
      <c r="FW62" t="str">
        <f t="shared" si="26"/>
        <v>nvt</v>
      </c>
      <c r="FX62" t="str">
        <f t="shared" si="27"/>
        <v>nvt</v>
      </c>
      <c r="FY62" t="str">
        <f t="shared" si="28"/>
        <v>nvt</v>
      </c>
      <c r="FZ62" t="str">
        <f t="shared" si="29"/>
        <v>nvt</v>
      </c>
      <c r="GA62" t="str">
        <f t="shared" si="30"/>
        <v>nvt</v>
      </c>
      <c r="GB62" t="str">
        <f>IF($EJ62&gt;2,IF(FO62="","zwart",VLOOKUP(FO62,STAPELING!J:AA,GB$1,0)),"nvt")</f>
        <v>nvt</v>
      </c>
      <c r="GC62" t="str">
        <f t="shared" si="120"/>
        <v>nvt</v>
      </c>
      <c r="GD62" t="str">
        <f t="shared" si="121"/>
        <v>nvt</v>
      </c>
      <c r="GE62" t="str">
        <f t="shared" si="122"/>
        <v>nvt</v>
      </c>
      <c r="GF62" t="str">
        <f t="shared" si="123"/>
        <v>nvt</v>
      </c>
      <c r="GG62" t="str">
        <f t="shared" si="124"/>
        <v>nvt</v>
      </c>
      <c r="GH62" t="str">
        <f t="shared" si="125"/>
        <v>nvt</v>
      </c>
      <c r="GI62" t="str">
        <f t="shared" si="126"/>
        <v>nvt</v>
      </c>
      <c r="GJ62" t="str">
        <f t="shared" si="127"/>
        <v>nvt</v>
      </c>
      <c r="GK62" t="str">
        <f t="shared" si="37"/>
        <v>nvt</v>
      </c>
      <c r="GL62" t="str">
        <f t="shared" si="38"/>
        <v>nvt</v>
      </c>
      <c r="GM62" t="str">
        <f t="shared" si="39"/>
        <v>nvt</v>
      </c>
      <c r="GN62" t="str">
        <f t="shared" si="40"/>
        <v>nvt</v>
      </c>
      <c r="GO62" t="str">
        <f t="shared" si="41"/>
        <v>nvt</v>
      </c>
      <c r="GP62" t="str">
        <f t="shared" si="42"/>
        <v>nvt</v>
      </c>
      <c r="GQ62" t="str">
        <f t="shared" si="43"/>
        <v>nvt</v>
      </c>
      <c r="GR62" t="str">
        <f t="shared" si="44"/>
        <v>nvt</v>
      </c>
      <c r="GS62" t="str">
        <f t="shared" si="45"/>
        <v>nvt</v>
      </c>
      <c r="GT62" t="str">
        <f t="shared" si="46"/>
        <v>nvt</v>
      </c>
      <c r="GU62" t="str">
        <f t="shared" si="47"/>
        <v>nvt</v>
      </c>
      <c r="GV62" t="str">
        <f t="shared" si="48"/>
        <v>nvt</v>
      </c>
      <c r="GW62" t="str">
        <f>IF($EJ62&gt;2,IF(GJ62="","zwart",VLOOKUP(GJ62,STAPELING!AB:AJ,GW$1,0)),"nvt")</f>
        <v>nvt</v>
      </c>
      <c r="GX62" t="str">
        <f t="shared" si="128"/>
        <v>nvt</v>
      </c>
      <c r="GY62" t="str">
        <f t="shared" si="129"/>
        <v>nvt</v>
      </c>
      <c r="GZ62" t="str">
        <f t="shared" si="130"/>
        <v>nvt</v>
      </c>
      <c r="HA62" t="str">
        <f t="shared" si="131"/>
        <v>nvt</v>
      </c>
      <c r="HB62" t="str">
        <f t="shared" si="132"/>
        <v>nvt</v>
      </c>
      <c r="HC62" t="str">
        <f t="shared" si="133"/>
        <v>nvt</v>
      </c>
      <c r="HD62" t="str">
        <f t="shared" si="134"/>
        <v>nvt</v>
      </c>
      <c r="HE62" t="str">
        <f t="shared" si="135"/>
        <v>nvt</v>
      </c>
      <c r="HF62" t="str">
        <f t="shared" si="136"/>
        <v>nvt</v>
      </c>
      <c r="HG62" t="str">
        <f t="shared" si="137"/>
        <v>nvt</v>
      </c>
      <c r="HH62" t="str">
        <f t="shared" si="138"/>
        <v>nvt</v>
      </c>
      <c r="HI62" t="str">
        <f t="shared" si="139"/>
        <v>nvt</v>
      </c>
      <c r="HJ62" t="str">
        <f t="shared" si="140"/>
        <v>nvt</v>
      </c>
      <c r="HK62" t="str">
        <f t="shared" si="141"/>
        <v>nvt</v>
      </c>
      <c r="HL62" t="str">
        <f t="shared" si="142"/>
        <v>nvt</v>
      </c>
      <c r="HM62" t="str">
        <f t="shared" si="60"/>
        <v>nvt</v>
      </c>
      <c r="HN62" t="str">
        <f t="shared" si="61"/>
        <v>nvt</v>
      </c>
      <c r="HO62" t="str">
        <f t="shared" si="62"/>
        <v>nvt</v>
      </c>
      <c r="HP62" t="str">
        <f t="shared" si="63"/>
        <v>nvt</v>
      </c>
      <c r="HQ62" t="str">
        <f t="shared" si="64"/>
        <v>nvt</v>
      </c>
      <c r="HR62" t="str">
        <f t="shared" si="65"/>
        <v>nvt</v>
      </c>
      <c r="HS62" t="str">
        <f t="shared" si="66"/>
        <v>nvt</v>
      </c>
      <c r="HT62" t="str">
        <f t="shared" si="67"/>
        <v>nvt</v>
      </c>
      <c r="HU62" t="str">
        <f t="shared" si="68"/>
        <v>nvt</v>
      </c>
      <c r="HV62" t="str">
        <f t="shared" si="69"/>
        <v>nvt</v>
      </c>
      <c r="HW62" t="str">
        <f t="shared" si="70"/>
        <v>nvt</v>
      </c>
      <c r="HX62" t="str">
        <f t="shared" si="71"/>
        <v>nvt</v>
      </c>
      <c r="HY62" t="str">
        <f>IF($EJ62&gt;2,IF(HL62="","zwart",VLOOKUP(HL62,STAPELING!AK:AN,HY$1,0)),"nvt")</f>
        <v>nvt</v>
      </c>
      <c r="HZ62" t="str">
        <f t="shared" si="143"/>
        <v>nvt</v>
      </c>
      <c r="IA62" t="str">
        <f t="shared" si="144"/>
        <v>nvt</v>
      </c>
      <c r="IB62" t="str">
        <f t="shared" si="145"/>
        <v>nvt</v>
      </c>
      <c r="IC62" t="str">
        <f t="shared" si="146"/>
        <v>nvt</v>
      </c>
      <c r="ID62" t="str">
        <f t="shared" si="147"/>
        <v>nvt</v>
      </c>
      <c r="IE62" t="str">
        <f t="shared" si="148"/>
        <v>nvt</v>
      </c>
      <c r="IF62" t="str">
        <f t="shared" si="149"/>
        <v>nvt</v>
      </c>
      <c r="IG62">
        <f t="shared" si="150"/>
        <v>0</v>
      </c>
      <c r="IH62">
        <f t="shared" si="151"/>
        <v>0</v>
      </c>
      <c r="II62">
        <f t="shared" si="152"/>
        <v>0</v>
      </c>
      <c r="IJ62">
        <f t="shared" si="153"/>
        <v>0</v>
      </c>
      <c r="IK62">
        <f t="shared" si="154"/>
        <v>0</v>
      </c>
      <c r="IL62">
        <f t="shared" si="155"/>
        <v>0</v>
      </c>
      <c r="IM62">
        <f t="shared" si="156"/>
        <v>0</v>
      </c>
      <c r="IN62">
        <f t="shared" si="157"/>
        <v>0</v>
      </c>
      <c r="IO62">
        <f t="shared" si="158"/>
        <v>0</v>
      </c>
      <c r="IP62">
        <f t="shared" si="159"/>
        <v>0</v>
      </c>
      <c r="IQ62">
        <f t="shared" si="160"/>
        <v>0</v>
      </c>
      <c r="IR62">
        <f t="shared" si="161"/>
        <v>0</v>
      </c>
      <c r="IS62">
        <f t="shared" si="162"/>
        <v>0</v>
      </c>
      <c r="IT62">
        <f t="shared" si="163"/>
        <v>0</v>
      </c>
      <c r="IU62" t="str">
        <f t="shared" si="164"/>
        <v>N</v>
      </c>
      <c r="IV62" t="str">
        <f t="shared" si="84"/>
        <v>N</v>
      </c>
      <c r="IW62" t="str">
        <f t="shared" si="165"/>
        <v>N</v>
      </c>
    </row>
    <row r="63" spans="1:257" x14ac:dyDescent="0.25">
      <c r="A63" t="str">
        <f>IF(ISERROR(VLOOKUP(E63,E$4:E62,1,0)),"J","N")</f>
        <v>N</v>
      </c>
      <c r="B63" s="8"/>
      <c r="C63" s="8"/>
      <c r="D63" s="25"/>
      <c r="E63" s="25" t="str">
        <f>IF(Invoer!B92="","",Invoer!B92)</f>
        <v/>
      </c>
      <c r="F63" s="25"/>
      <c r="G63" s="25"/>
      <c r="H63" s="25" t="str">
        <f>IF(AND($E63&lt;&gt;"",$A63="J"),Invoer!D92,"")</f>
        <v/>
      </c>
      <c r="I63" s="25"/>
      <c r="J63" s="26"/>
      <c r="K63" s="26" t="str">
        <f>IF(AND($E63&lt;&gt;"",$A63="J"),Invoer!L92,"")</f>
        <v/>
      </c>
      <c r="L63" s="26"/>
      <c r="M63" s="25"/>
      <c r="N63" s="152"/>
      <c r="O63" s="153"/>
      <c r="P63" s="25"/>
      <c r="Q63" s="25"/>
      <c r="R63" s="153"/>
      <c r="S63" s="154"/>
      <c r="T63" s="152"/>
      <c r="U63" s="153"/>
      <c r="V63" s="153"/>
      <c r="W63" s="59" t="str">
        <f>IF(AND($E63&lt;&gt;"",$A63="J",Invoer!R92&lt;&gt;""),VLOOKUP(Invoer!R92,NORM!$F$26:$H$29,3,0),"")</f>
        <v/>
      </c>
      <c r="X63" s="59"/>
      <c r="Y63" s="25" t="str">
        <f t="shared" si="85"/>
        <v/>
      </c>
      <c r="Z63" s="25"/>
      <c r="AA63" s="26" t="str">
        <f t="shared" si="86"/>
        <v/>
      </c>
      <c r="AB63" s="26"/>
      <c r="AC63" s="153"/>
      <c r="AD63" s="153"/>
      <c r="AE63" s="153"/>
      <c r="AF63" s="153"/>
      <c r="AG63" s="153"/>
      <c r="AH63" s="25"/>
      <c r="AI63" s="153"/>
      <c r="AJ63" s="153"/>
      <c r="AK63" s="153"/>
      <c r="AL63" s="153"/>
      <c r="AM63" s="25" t="str">
        <f>IF(AND($E63&lt;&gt;"",$A63="J"),IF(Invoer!X92="Ja","J",IF(Invoer!X92="Nee","N","")),"")</f>
        <v/>
      </c>
      <c r="AN63" s="153"/>
      <c r="AO63" s="153"/>
      <c r="AP63" s="153" t="s">
        <v>311</v>
      </c>
      <c r="AQ63" s="153" t="s">
        <v>311</v>
      </c>
      <c r="AR63" s="153" t="s">
        <v>312</v>
      </c>
      <c r="AS63" s="153" t="s">
        <v>312</v>
      </c>
      <c r="AT63" s="1" t="str">
        <f>IF(AND($E63&lt;&gt;"",$A63="J",Invoer!O92&lt;&gt;""),VLOOKUP(Invoer!O92,NORM!$F$31:$H$38,3,0),"")</f>
        <v/>
      </c>
      <c r="AU63" s="1"/>
      <c r="AV63" s="1" t="str">
        <f>IF(AND($E63&lt;&gt;"",$A63="J"),Invoer!AH92,"")</f>
        <v/>
      </c>
      <c r="AW63" s="1"/>
      <c r="AX63" s="1" t="str">
        <f t="shared" si="87"/>
        <v/>
      </c>
      <c r="AY63" s="1"/>
      <c r="AZ63" s="3" t="str">
        <f t="shared" si="88"/>
        <v/>
      </c>
      <c r="BA63" s="3" t="str">
        <f t="shared" si="89"/>
        <v/>
      </c>
      <c r="BB63" s="3" t="str">
        <f t="shared" si="90"/>
        <v>N</v>
      </c>
      <c r="BC63" s="3" t="str">
        <f t="shared" si="91"/>
        <v>N</v>
      </c>
      <c r="BD63" s="3" t="str">
        <f t="shared" si="92"/>
        <v/>
      </c>
      <c r="BE63" s="3">
        <f t="shared" si="166"/>
        <v>0</v>
      </c>
      <c r="BF63" s="3" t="str">
        <f t="shared" si="93"/>
        <v/>
      </c>
      <c r="BG63" s="3" t="str">
        <f t="shared" si="94"/>
        <v/>
      </c>
      <c r="BH63" s="3" t="str">
        <f t="shared" si="95"/>
        <v>N</v>
      </c>
      <c r="BI63" s="24" t="str">
        <f t="shared" si="96"/>
        <v/>
      </c>
      <c r="BJ63" s="24" t="str">
        <f>IF(ISERROR(VLOOKUP($BD63,LOV_GWSGRP!A:A,1,0)),"N","J")</f>
        <v>N</v>
      </c>
      <c r="BK63" s="24" t="str">
        <f>IF(ISERROR(VLOOKUP($BD63,LOV_GWSGRP!D:D,1,0)),"N","J")</f>
        <v>N</v>
      </c>
      <c r="BL63" s="24" t="str">
        <f>IF(ISERROR(VLOOKUP($BD63,LOV_GWSGRP!G:G,1,0)),"N","J")</f>
        <v>N</v>
      </c>
      <c r="BM63" s="24" t="str">
        <f>IF(ISERROR(VLOOKUP($BD63,LOV_GWSGRP!M:M,1,0)),"N","J")</f>
        <v>N</v>
      </c>
      <c r="BN63" s="24" t="str">
        <f>IF(ISERROR(VLOOKUP($BD63,LOV_GWSGRP!P:P,1,0)),"N","J")</f>
        <v>N</v>
      </c>
      <c r="BO63" s="24" t="str">
        <f>IF(ISERROR(VLOOKUP($BD63,LOV_GWSGRP!S:S,1,0)),"N","J")</f>
        <v>N</v>
      </c>
      <c r="BP63" s="24" t="str">
        <f>IF(ISERROR(VLOOKUP($BD63,LOV_GWSGRP!V:V,1,0)),"N","J")</f>
        <v>N</v>
      </c>
      <c r="BQ63" s="24" t="str">
        <f>IF(ISERROR(VLOOKUP($BD63,LOV_GWSGRP!Y:Y,1,0)),"N","J")</f>
        <v>N</v>
      </c>
      <c r="BR63" s="24" t="str">
        <f>IF(ISERROR(VLOOKUP($BD63,LOV_GWSGRP!AB:AB,1,0)),"N","J")</f>
        <v>N</v>
      </c>
      <c r="BS63" s="24" t="str">
        <f>IF(ISERROR(VLOOKUP($BD63,LOV_GWSGRP!AE:AE,1,0)),"N","J")</f>
        <v>N</v>
      </c>
      <c r="BT63" s="24" t="str">
        <f>IF(ISERROR(VLOOKUP($BD63,LOV_GWSGRP!AH:AH,1,0)),"N","J")</f>
        <v>N</v>
      </c>
      <c r="BU63" s="24" t="str">
        <f>IF(ISERROR(VLOOKUP($BD63,LOV_GWSGRP!CJ:CJ,1,0)),"N","J")</f>
        <v>N</v>
      </c>
      <c r="BV63" s="24" t="str">
        <f>IF(ISERROR(VLOOKUP($BD63,LOV_GWSGRP!AN:AN,1,0)),"N","J")</f>
        <v>N</v>
      </c>
      <c r="BW63" s="24" t="str">
        <f>IF(ISERROR(VLOOKUP($BD63,LOV_GWSGRP!AQ:AQ,1,0)),"N","J")</f>
        <v>N</v>
      </c>
      <c r="BX63" s="24" t="str">
        <f>IF(ISERROR(VLOOKUP($BD63,LOV_GWSGRP!AT:AT,1,0)),"N","J")</f>
        <v>N</v>
      </c>
      <c r="BY63" s="24" t="str">
        <f>IF(ISERROR(VLOOKUP($BD63,LOV_GWSGRP!AW:AW,1,0)),"N","J")</f>
        <v>N</v>
      </c>
      <c r="BZ63" s="24" t="str">
        <f>IF(ISERROR(VLOOKUP($BD63,LOV_GWSGRP!AZ:AZ,1,0)),"N","J")</f>
        <v>N</v>
      </c>
      <c r="CA63" s="24" t="str">
        <f>IF(ISERROR(VLOOKUP($BD63,LOV_GWSGRP!BC:BC,1,0)),"N","J")</f>
        <v>N</v>
      </c>
      <c r="CB63" s="24" t="str">
        <f>IF(ISERROR(VLOOKUP($BD63,LOV_GWSGRP!BF:BF,1,0)),"N","J")</f>
        <v>N</v>
      </c>
      <c r="CC63" s="24" t="str">
        <f>IF(ISERROR(VLOOKUP($BD63,LOV_GWSGRP!BI:BI,1,0)),"N","J")</f>
        <v>N</v>
      </c>
      <c r="CD63" s="24" t="str">
        <f>IF(ISERROR(VLOOKUP($BD63,LOV_GWSGRP!J:J,1,0)),"N","J")</f>
        <v>N</v>
      </c>
      <c r="CE63" s="24" t="str">
        <f>IF(ISERROR(VLOOKUP($BD63,LOV_GWSGRP!BL:BL,1,0)),"N","J")</f>
        <v>N</v>
      </c>
      <c r="CF63" s="24"/>
      <c r="CG63" s="24" t="str">
        <f>IF(ISERROR(VLOOKUP($BD63,LOV_GWSGRP!BO:BO,1,0)),"N","J")</f>
        <v>N</v>
      </c>
      <c r="CH63" s="24" t="str">
        <f t="shared" si="97"/>
        <v>N</v>
      </c>
      <c r="CI63" s="24" t="str">
        <f>IF(ISERROR(VLOOKUP($BD63,GEWASCODE_GLMC8!F:F,1,0)),"N","J")</f>
        <v>N</v>
      </c>
      <c r="CJ63" s="24" t="str">
        <f>IF(COUNTIF($CI63:CI63,"J")&gt;0,"N",IF(ISERROR(VLOOKUP($BD63,GEWASCODE_GLMC8!G:G,1,0)),"N","J"))</f>
        <v>N</v>
      </c>
      <c r="CK63" s="24" t="str">
        <f>IF(COUNTIF($CI63:CJ63,"J")&gt;0,"N",IF(ISERROR(VLOOKUP($BD63,GEWASCODE_GLMC8!H:H,1,0)),"N","J"))</f>
        <v>N</v>
      </c>
      <c r="CL63" s="24" t="str">
        <f>IF(COUNTIF($CI63:CK63,"J")&gt;0,"N",IF(ISERROR(VLOOKUP($BD63,GEWASCODE_GLMC8!I:I,1,0)),"N","J"))</f>
        <v>N</v>
      </c>
      <c r="CM63" s="24" t="str">
        <f>IF(COUNTIF($CI63:CL63,"J")&gt;0,"N",IF(ISERROR(VLOOKUP($BD63,GEWASCODE_GLMC8!J:J,1,0)),"N","J"))</f>
        <v>N</v>
      </c>
      <c r="CN63" s="24" t="str">
        <f>IF(COUNTIF($CI63:CM63,"J")&gt;0,"N",IF(ISERROR(VLOOKUP($BD63,GEWASCODE_GLMC8!K:K,1,0)),"N","J"))</f>
        <v>N</v>
      </c>
      <c r="CO63" s="24" t="str">
        <f>IF(COUNTIF($CI63:CN63,"J")&gt;0,"N",IF(ISERROR(VLOOKUP($BD63,GEWASCODE_GLMC8!L:L,1,0)),"N","J"))</f>
        <v>N</v>
      </c>
      <c r="CP63" s="24" t="str">
        <f>IF(COUNTIF($CI63:CO63,"J")&gt;0,"N",IF(ISERROR(VLOOKUP($BD63,GEWASCODE_GLMC8!M:M,1,0)),"N","J"))</f>
        <v>N</v>
      </c>
      <c r="CQ63" s="24" t="str">
        <f>IF(COUNTIF($CI63:CP63,"J")&gt;0,"N",IF(ISERROR(VLOOKUP($BD63,GEWASCODE_GLMC8!N:N,1,0)),"N","J"))</f>
        <v>N</v>
      </c>
      <c r="CR63" s="24" t="str">
        <f>IF(COUNTIF($CI63:CQ63,"J")&gt;0,"N",IF(ISERROR(VLOOKUP($BD63,GEWASCODE_GLMC8!O:O,1,0)),"N","J"))</f>
        <v>N</v>
      </c>
      <c r="CS63" s="24" t="str">
        <f>IF(COUNTIF($CI63:CR63,"J")&gt;0,"N",IF(ISERROR(VLOOKUP($BD63,GEWASCODE_GLMC8!P:P,1,0)),"N","J"))</f>
        <v>N</v>
      </c>
      <c r="CT63" s="24" t="str">
        <f>IF(COUNTIF($CI63:CS63,"J")&gt;0,"N",IF(ISERROR(VLOOKUP($BD63,GEWASCODE_GLMC8!Q:Q,1,0)),"N","J"))</f>
        <v>N</v>
      </c>
      <c r="CU63" s="24" t="str">
        <f>IF(COUNTIF($CI63:CT63,"J")&gt;0,"N",IF(ISERROR(VLOOKUP($BD63,GEWASCODE_GLMC8!R:R,1,0)),"N","J"))</f>
        <v>N</v>
      </c>
      <c r="CV63" s="24" t="str">
        <f>IF(COUNTIF($CI63:CU63,"J")&gt;0,"N",IF(ISERROR(VLOOKUP($BD63,GEWASCODE_GLMC8!S:S,1,0)),"N","J"))</f>
        <v>N</v>
      </c>
      <c r="CW63" s="24" t="str">
        <f>IF(COUNTIF($CI63:CV63,"J")&gt;0,"N",IF(ISERROR(VLOOKUP($BD63,GEWASCODE_GLMC8!T:T,1,0)),"N","J"))</f>
        <v>N</v>
      </c>
      <c r="CX63" s="24" t="str">
        <f>IF(COUNTIF($CI63:CW63,"J")&gt;0,"N",IF(ISERROR(VLOOKUP($BD63,GEWASCODE_GLMC8!U:U,1,0)),"N","J"))</f>
        <v>N</v>
      </c>
      <c r="CY63" s="24" t="str">
        <f>IF(COUNTIF($CI63:CX63,"J")&gt;0,"N",IF(ISERROR(VLOOKUP($BD63,GEWASCODE_GLMC8!V:V,1,0)),"N","J"))</f>
        <v>N</v>
      </c>
      <c r="CZ63" s="24" t="str">
        <f>IF(COUNTIF($CI63:CY63,"J")&gt;0,"N",IF(ISERROR(VLOOKUP($BD63,GEWASCODE_GLMC8!W:W,1,0)),"N","J"))</f>
        <v>N</v>
      </c>
      <c r="DA63" s="24" t="str">
        <f>IF(COUNTIF($CI63:CZ63,"J")&gt;0,"N",IF(ISERROR(VLOOKUP($BD63,GEWASCODE_GLMC8!X:X,1,0)),"N","J"))</f>
        <v>N</v>
      </c>
      <c r="DB63" s="24" t="str">
        <f>IF(COUNTIF($CI63:DA63,"J")&gt;0,"N",IF(ISERROR(VLOOKUP($BD63,GEWASCODE_GLMC8!Y:Y,1,0)),"N","J"))</f>
        <v>N</v>
      </c>
      <c r="DC63" s="24" t="str">
        <f>IF(COUNTIF($CI63:DB63,"J")&gt;0,"N",IF(ISERROR(VLOOKUP($BD63,GEWASCODE_GLMC8!Z:Z,1,0)),"N","J"))</f>
        <v>N</v>
      </c>
      <c r="DD63" s="24" t="str">
        <f t="shared" si="98"/>
        <v>N</v>
      </c>
      <c r="DE63" s="3" t="str">
        <f t="shared" si="1"/>
        <v>N</v>
      </c>
      <c r="DF63" s="3" t="str">
        <f t="shared" si="2"/>
        <v>N</v>
      </c>
      <c r="DG63" s="3" t="str">
        <f t="shared" si="99"/>
        <v>N</v>
      </c>
      <c r="DH63" s="3" t="str">
        <f t="shared" si="100"/>
        <v>N</v>
      </c>
      <c r="DI63" s="3" t="str">
        <f t="shared" si="3"/>
        <v>N</v>
      </c>
      <c r="DJ63" s="3" t="str">
        <f t="shared" si="4"/>
        <v>N</v>
      </c>
      <c r="DK63" s="3">
        <f>0</f>
        <v>0</v>
      </c>
      <c r="DL63" s="3" t="str">
        <f t="shared" si="5"/>
        <v>N</v>
      </c>
      <c r="DM63" s="3" t="str">
        <f t="shared" si="6"/>
        <v>N</v>
      </c>
      <c r="DN63" t="str">
        <f>IF(AND($A63="J",COUNTIFS(activiteiten_perceel,percelen!$AZ63,activiteiten_maatregel_nr,percelen!DN$4,activiteiten_activiteit_voldoet_aan_voorwaarden,"J")&gt;0),DN$4,"")</f>
        <v/>
      </c>
      <c r="DO63" t="str">
        <f>IF(AND($A63="J",COUNTIFS(activiteiten_perceel,percelen!$AZ63,activiteiten_maatregel_nr,percelen!DO$4,activiteiten_activiteit_voldoet_aan_voorwaarden,"J")&gt;0),DO$4,"")</f>
        <v/>
      </c>
      <c r="DP63" t="str">
        <f>IF(AND($A63="J",COUNTIFS(activiteiten_perceel,percelen!$AZ63,activiteiten_maatregel_nr,percelen!DP$4,activiteiten_activiteit_voldoet_aan_voorwaarden,"J")&gt;0),DP$4,"")</f>
        <v/>
      </c>
      <c r="DQ63" t="str">
        <f>IF(AND($A63="J",COUNTIFS(activiteiten_perceel,percelen!$AZ63,activiteiten_maatregel_nr,percelen!DQ$4,activiteiten_activiteit_voldoet_aan_voorwaarden,"J")&gt;0),DQ$4,"")</f>
        <v/>
      </c>
      <c r="DR63" t="str">
        <f>IF(AND($A63="J",COUNTIFS(activiteiten_perceel,percelen!$AZ63,activiteiten_maatregel_nr,percelen!DR$4,activiteiten_activiteit_voldoet_aan_voorwaarden,"J")&gt;0),DR$4,"")</f>
        <v/>
      </c>
      <c r="DS63" t="str">
        <f>IF(AND($A63="J",COUNTIFS(activiteiten_perceel,percelen!$AZ63,activiteiten_maatregel_nr,percelen!DS$4,activiteiten_activiteit_voldoet_aan_voorwaarden,"J")&gt;0),DS$4,"")</f>
        <v/>
      </c>
      <c r="DT63" t="str">
        <f>IF(AND($A63="J",COUNTIFS(activiteiten_perceel,percelen!$AZ63,activiteiten_maatregel_nr,percelen!DT$4,activiteiten_activiteit_voldoet_aan_voorwaarden,"J")&gt;0),DT$4,"")</f>
        <v/>
      </c>
      <c r="DU63" t="str">
        <f>IF(AND($A63="J",COUNTIFS(activiteiten_perceel,percelen!$AZ63,activiteiten_maatregel_nr,percelen!DU$4,activiteiten_activiteit_voldoet_aan_voorwaarden,"J")&gt;0),DU$4,"")</f>
        <v/>
      </c>
      <c r="DV63" t="str">
        <f>IF(AND($A63="J",COUNTIFS(activiteiten_perceel,percelen!$AZ63,activiteiten_maatregel_nr,percelen!DV$4,activiteiten_activiteit_voldoet_aan_voorwaarden,"J")&gt;0),DV$4,"")</f>
        <v/>
      </c>
      <c r="DW63" t="str">
        <f>IF(AND($A63="J",COUNTIFS(activiteiten_perceel,percelen!$AZ63,activiteiten_maatregel_nr,percelen!DW$4,activiteiten_activiteit_voldoet_aan_voorwaarden,"J")&gt;0),DW$4,"")</f>
        <v/>
      </c>
      <c r="DX63" t="str">
        <f>IF(AND($A63="J",COUNTIFS(activiteiten_perceel,percelen!$AZ63,activiteiten_maatregel_nr,percelen!DX$4,activiteiten_activiteit_voldoet_aan_voorwaarden,"J")&gt;0),DX$4,"")</f>
        <v/>
      </c>
      <c r="DY63" t="str">
        <f>IF(AND($A63="J",COUNTIFS(activiteiten_perceel,percelen!$AZ63,activiteiten_maatregel_nr,percelen!DY$4,activiteiten_activiteit_voldoet_aan_voorwaarden,"J")&gt;0),DY$4,"")</f>
        <v/>
      </c>
      <c r="DZ63" t="str">
        <f>IF(AND($A63="J",COUNTIFS(activiteiten_perceel,percelen!$AZ63,activiteiten_maatregel_nr,percelen!DZ$4,activiteiten_activiteit_voldoet_aan_voorwaarden,"J")&gt;0),DZ$4,"")</f>
        <v/>
      </c>
      <c r="EA63" t="str">
        <f>IF(AND($A63="J",COUNTIFS(activiteiten_perceel,percelen!$AZ63,activiteiten_maatregel_nr,percelen!EA$4,activiteiten_activiteit_voldoet_aan_voorwaarden,"J")&gt;0),EA$4,"")</f>
        <v/>
      </c>
      <c r="EB63" t="str">
        <f>IF(AND($A63="J",COUNTIFS(activiteiten_perceel,percelen!$AZ63,activiteiten_maatregel_nr,percelen!EB$4,activiteiten_activiteit_voldoet_aan_voorwaarden,"J")&gt;0),EB$4,"")</f>
        <v/>
      </c>
      <c r="EC63" t="str">
        <f>IF(AND($A63="J",COUNTIFS(activiteiten_perceel,percelen!$AZ63,activiteiten_maatregel_nr,percelen!EC$4,activiteiten_activiteit_voldoet_aan_voorwaarden,"J")&gt;0),EC$4,"")</f>
        <v/>
      </c>
      <c r="ED63" t="str">
        <f>IF(AND($A63="J",COUNTIFS(activiteiten_perceel,percelen!$AZ63,activiteiten_maatregel_nr,percelen!ED$4,activiteiten_activiteit_voldoet_aan_voorwaarden,"J")&gt;0),ED$4,"")</f>
        <v/>
      </c>
      <c r="EE63" t="str">
        <f>IF(AND($A63="J",COUNTIFS(activiteiten_perceel,percelen!$AZ63,activiteiten_maatregel_nr,percelen!EE$4,activiteiten_activiteit_voldoet_aan_voorwaarden,"J")&gt;0),EE$4,"")</f>
        <v/>
      </c>
      <c r="EF63" t="str">
        <f>IF(AND($A63="J",COUNTIFS(activiteiten_perceel,percelen!$AZ63,activiteiten_maatregel_nr,percelen!EF$4,activiteiten_activiteit_voldoet_aan_voorwaarden,"J")&gt;0),EF$4,"")</f>
        <v/>
      </c>
      <c r="EG63" t="str">
        <f>IF(AND($A63="J",COUNTIFS(activiteiten_perceel,percelen!$AZ63,activiteiten_maatregel_nr,percelen!EG$4,activiteiten_activiteit_voldoet_aan_voorwaarden,"J")&gt;0),EG$4,"")</f>
        <v/>
      </c>
      <c r="EH63" t="str">
        <f>IF(AND($A63="J",COUNTIFS(activiteiten_perceel,percelen!$AZ63,activiteiten_maatregel_nr,percelen!EH$4,activiteiten_activiteit_voldoet_aan_voorwaarden,"J")&gt;0),EH$4,"")</f>
        <v/>
      </c>
      <c r="EI63" t="str">
        <f>IF(AND($A63="J",COUNTIFS(activiteiten_perceel,percelen!$AZ63,activiteiten_maatregel_nr,percelen!EI$4,activiteiten_activiteit_voldoet_aan_voorwaarden,"J")&gt;0),EI$4,"")</f>
        <v/>
      </c>
      <c r="EJ63">
        <f t="shared" si="101"/>
        <v>0</v>
      </c>
      <c r="EK63" t="str">
        <f t="shared" si="102"/>
        <v/>
      </c>
      <c r="EL63" t="str">
        <f t="shared" si="7"/>
        <v/>
      </c>
      <c r="EM63" t="str">
        <f t="shared" si="8"/>
        <v/>
      </c>
      <c r="EN63" t="str">
        <f t="shared" si="9"/>
        <v/>
      </c>
      <c r="EO63" t="str">
        <f t="shared" si="10"/>
        <v/>
      </c>
      <c r="EP63" t="str">
        <f t="shared" si="11"/>
        <v/>
      </c>
      <c r="EQ63" t="str">
        <f t="shared" si="12"/>
        <v/>
      </c>
      <c r="ER63" t="str">
        <f t="shared" si="13"/>
        <v/>
      </c>
      <c r="ES63" t="str">
        <f t="shared" si="14"/>
        <v/>
      </c>
      <c r="ET63" t="str">
        <f t="shared" si="15"/>
        <v/>
      </c>
      <c r="EU63" t="str">
        <f t="shared" si="16"/>
        <v/>
      </c>
      <c r="EV63" t="str">
        <f t="shared" si="17"/>
        <v/>
      </c>
      <c r="EW63" t="str">
        <f t="shared" si="103"/>
        <v>nvt</v>
      </c>
      <c r="EX63" t="str">
        <f t="shared" si="104"/>
        <v>nvt</v>
      </c>
      <c r="EY63" t="str">
        <f t="shared" si="105"/>
        <v>nvt</v>
      </c>
      <c r="EZ63" t="str">
        <f t="shared" si="106"/>
        <v>nvt</v>
      </c>
      <c r="FA63" t="str">
        <f t="shared" si="107"/>
        <v>nvt</v>
      </c>
      <c r="FB63" t="str">
        <f t="shared" si="108"/>
        <v>nvt</v>
      </c>
      <c r="FC63" t="str">
        <f t="shared" si="109"/>
        <v>nvt</v>
      </c>
      <c r="FD63" t="str">
        <f t="shared" si="110"/>
        <v>nvt</v>
      </c>
      <c r="FE63" t="str">
        <f>IF($EJ63=2,VLOOKUP(FD63,STAPELING!A:D,FE$1,0),"nvt")</f>
        <v>nvt</v>
      </c>
      <c r="FF63" t="str">
        <f t="shared" si="111"/>
        <v>nvt</v>
      </c>
      <c r="FG63" t="str">
        <f t="shared" si="112"/>
        <v>nvt</v>
      </c>
      <c r="FH63" t="str">
        <f t="shared" si="113"/>
        <v>nvt</v>
      </c>
      <c r="FI63" t="str">
        <f t="shared" si="114"/>
        <v>nvt</v>
      </c>
      <c r="FJ63" t="str">
        <f t="shared" si="115"/>
        <v>nvt</v>
      </c>
      <c r="FK63" t="str">
        <f t="shared" si="116"/>
        <v>nvt</v>
      </c>
      <c r="FL63" t="str">
        <f t="shared" si="117"/>
        <v>nvt</v>
      </c>
      <c r="FM63" t="str">
        <f t="shared" si="118"/>
        <v/>
      </c>
      <c r="FN63" t="str">
        <f>IF(ISERROR(VLOOKUP(FM63,STAPELING!I:AO,FN$1,0)),"N",VLOOKUP(FM63,STAPELING!I:AO,FN$1,0))</f>
        <v>J</v>
      </c>
      <c r="FO63" t="str">
        <f t="shared" si="119"/>
        <v>nvt</v>
      </c>
      <c r="FP63" t="str">
        <f t="shared" si="19"/>
        <v>nvt</v>
      </c>
      <c r="FQ63" t="str">
        <f t="shared" si="20"/>
        <v>nvt</v>
      </c>
      <c r="FR63" t="str">
        <f t="shared" si="21"/>
        <v>nvt</v>
      </c>
      <c r="FS63" t="str">
        <f t="shared" si="22"/>
        <v>nvt</v>
      </c>
      <c r="FT63" t="str">
        <f t="shared" si="23"/>
        <v>nvt</v>
      </c>
      <c r="FU63" t="str">
        <f t="shared" si="24"/>
        <v>nvt</v>
      </c>
      <c r="FV63" t="str">
        <f t="shared" si="25"/>
        <v>nvt</v>
      </c>
      <c r="FW63" t="str">
        <f t="shared" si="26"/>
        <v>nvt</v>
      </c>
      <c r="FX63" t="str">
        <f t="shared" si="27"/>
        <v>nvt</v>
      </c>
      <c r="FY63" t="str">
        <f t="shared" si="28"/>
        <v>nvt</v>
      </c>
      <c r="FZ63" t="str">
        <f t="shared" si="29"/>
        <v>nvt</v>
      </c>
      <c r="GA63" t="str">
        <f t="shared" si="30"/>
        <v>nvt</v>
      </c>
      <c r="GB63" t="str">
        <f>IF($EJ63&gt;2,IF(FO63="","zwart",VLOOKUP(FO63,STAPELING!J:AA,GB$1,0)),"nvt")</f>
        <v>nvt</v>
      </c>
      <c r="GC63" t="str">
        <f t="shared" si="120"/>
        <v>nvt</v>
      </c>
      <c r="GD63" t="str">
        <f t="shared" si="121"/>
        <v>nvt</v>
      </c>
      <c r="GE63" t="str">
        <f t="shared" si="122"/>
        <v>nvt</v>
      </c>
      <c r="GF63" t="str">
        <f t="shared" si="123"/>
        <v>nvt</v>
      </c>
      <c r="GG63" t="str">
        <f t="shared" si="124"/>
        <v>nvt</v>
      </c>
      <c r="GH63" t="str">
        <f t="shared" si="125"/>
        <v>nvt</v>
      </c>
      <c r="GI63" t="str">
        <f t="shared" si="126"/>
        <v>nvt</v>
      </c>
      <c r="GJ63" t="str">
        <f t="shared" si="127"/>
        <v>nvt</v>
      </c>
      <c r="GK63" t="str">
        <f t="shared" si="37"/>
        <v>nvt</v>
      </c>
      <c r="GL63" t="str">
        <f t="shared" si="38"/>
        <v>nvt</v>
      </c>
      <c r="GM63" t="str">
        <f t="shared" si="39"/>
        <v>nvt</v>
      </c>
      <c r="GN63" t="str">
        <f t="shared" si="40"/>
        <v>nvt</v>
      </c>
      <c r="GO63" t="str">
        <f t="shared" si="41"/>
        <v>nvt</v>
      </c>
      <c r="GP63" t="str">
        <f t="shared" si="42"/>
        <v>nvt</v>
      </c>
      <c r="GQ63" t="str">
        <f t="shared" si="43"/>
        <v>nvt</v>
      </c>
      <c r="GR63" t="str">
        <f t="shared" si="44"/>
        <v>nvt</v>
      </c>
      <c r="GS63" t="str">
        <f t="shared" si="45"/>
        <v>nvt</v>
      </c>
      <c r="GT63" t="str">
        <f t="shared" si="46"/>
        <v>nvt</v>
      </c>
      <c r="GU63" t="str">
        <f t="shared" si="47"/>
        <v>nvt</v>
      </c>
      <c r="GV63" t="str">
        <f t="shared" si="48"/>
        <v>nvt</v>
      </c>
      <c r="GW63" t="str">
        <f>IF($EJ63&gt;2,IF(GJ63="","zwart",VLOOKUP(GJ63,STAPELING!AB:AJ,GW$1,0)),"nvt")</f>
        <v>nvt</v>
      </c>
      <c r="GX63" t="str">
        <f t="shared" si="128"/>
        <v>nvt</v>
      </c>
      <c r="GY63" t="str">
        <f t="shared" si="129"/>
        <v>nvt</v>
      </c>
      <c r="GZ63" t="str">
        <f t="shared" si="130"/>
        <v>nvt</v>
      </c>
      <c r="HA63" t="str">
        <f t="shared" si="131"/>
        <v>nvt</v>
      </c>
      <c r="HB63" t="str">
        <f t="shared" si="132"/>
        <v>nvt</v>
      </c>
      <c r="HC63" t="str">
        <f t="shared" si="133"/>
        <v>nvt</v>
      </c>
      <c r="HD63" t="str">
        <f t="shared" si="134"/>
        <v>nvt</v>
      </c>
      <c r="HE63" t="str">
        <f t="shared" si="135"/>
        <v>nvt</v>
      </c>
      <c r="HF63" t="str">
        <f t="shared" si="136"/>
        <v>nvt</v>
      </c>
      <c r="HG63" t="str">
        <f t="shared" si="137"/>
        <v>nvt</v>
      </c>
      <c r="HH63" t="str">
        <f t="shared" si="138"/>
        <v>nvt</v>
      </c>
      <c r="HI63" t="str">
        <f t="shared" si="139"/>
        <v>nvt</v>
      </c>
      <c r="HJ63" t="str">
        <f t="shared" si="140"/>
        <v>nvt</v>
      </c>
      <c r="HK63" t="str">
        <f t="shared" si="141"/>
        <v>nvt</v>
      </c>
      <c r="HL63" t="str">
        <f t="shared" si="142"/>
        <v>nvt</v>
      </c>
      <c r="HM63" t="str">
        <f t="shared" si="60"/>
        <v>nvt</v>
      </c>
      <c r="HN63" t="str">
        <f t="shared" si="61"/>
        <v>nvt</v>
      </c>
      <c r="HO63" t="str">
        <f t="shared" si="62"/>
        <v>nvt</v>
      </c>
      <c r="HP63" t="str">
        <f t="shared" si="63"/>
        <v>nvt</v>
      </c>
      <c r="HQ63" t="str">
        <f t="shared" si="64"/>
        <v>nvt</v>
      </c>
      <c r="HR63" t="str">
        <f t="shared" si="65"/>
        <v>nvt</v>
      </c>
      <c r="HS63" t="str">
        <f t="shared" si="66"/>
        <v>nvt</v>
      </c>
      <c r="HT63" t="str">
        <f t="shared" si="67"/>
        <v>nvt</v>
      </c>
      <c r="HU63" t="str">
        <f t="shared" si="68"/>
        <v>nvt</v>
      </c>
      <c r="HV63" t="str">
        <f t="shared" si="69"/>
        <v>nvt</v>
      </c>
      <c r="HW63" t="str">
        <f t="shared" si="70"/>
        <v>nvt</v>
      </c>
      <c r="HX63" t="str">
        <f t="shared" si="71"/>
        <v>nvt</v>
      </c>
      <c r="HY63" t="str">
        <f>IF($EJ63&gt;2,IF(HL63="","zwart",VLOOKUP(HL63,STAPELING!AK:AN,HY$1,0)),"nvt")</f>
        <v>nvt</v>
      </c>
      <c r="HZ63" t="str">
        <f t="shared" si="143"/>
        <v>nvt</v>
      </c>
      <c r="IA63" t="str">
        <f t="shared" si="144"/>
        <v>nvt</v>
      </c>
      <c r="IB63" t="str">
        <f t="shared" si="145"/>
        <v>nvt</v>
      </c>
      <c r="IC63" t="str">
        <f t="shared" si="146"/>
        <v>nvt</v>
      </c>
      <c r="ID63" t="str">
        <f t="shared" si="147"/>
        <v>nvt</v>
      </c>
      <c r="IE63" t="str">
        <f t="shared" si="148"/>
        <v>nvt</v>
      </c>
      <c r="IF63" t="str">
        <f t="shared" si="149"/>
        <v>nvt</v>
      </c>
      <c r="IG63">
        <f t="shared" si="150"/>
        <v>0</v>
      </c>
      <c r="IH63">
        <f t="shared" si="151"/>
        <v>0</v>
      </c>
      <c r="II63">
        <f t="shared" si="152"/>
        <v>0</v>
      </c>
      <c r="IJ63">
        <f t="shared" si="153"/>
        <v>0</v>
      </c>
      <c r="IK63">
        <f t="shared" si="154"/>
        <v>0</v>
      </c>
      <c r="IL63">
        <f t="shared" si="155"/>
        <v>0</v>
      </c>
      <c r="IM63">
        <f t="shared" si="156"/>
        <v>0</v>
      </c>
      <c r="IN63">
        <f t="shared" si="157"/>
        <v>0</v>
      </c>
      <c r="IO63">
        <f t="shared" si="158"/>
        <v>0</v>
      </c>
      <c r="IP63">
        <f t="shared" si="159"/>
        <v>0</v>
      </c>
      <c r="IQ63">
        <f t="shared" si="160"/>
        <v>0</v>
      </c>
      <c r="IR63">
        <f t="shared" si="161"/>
        <v>0</v>
      </c>
      <c r="IS63">
        <f t="shared" si="162"/>
        <v>0</v>
      </c>
      <c r="IT63">
        <f t="shared" si="163"/>
        <v>0</v>
      </c>
      <c r="IU63" t="str">
        <f t="shared" si="164"/>
        <v>N</v>
      </c>
      <c r="IV63" t="str">
        <f t="shared" si="84"/>
        <v>N</v>
      </c>
      <c r="IW63" t="str">
        <f t="shared" si="165"/>
        <v>N</v>
      </c>
    </row>
    <row r="64" spans="1:257" x14ac:dyDescent="0.25">
      <c r="A64" t="str">
        <f>IF(ISERROR(VLOOKUP(E64,E$4:E63,1,0)),"J","N")</f>
        <v>N</v>
      </c>
      <c r="B64" s="8"/>
      <c r="C64" s="8"/>
      <c r="D64" s="25"/>
      <c r="E64" s="25" t="str">
        <f>IF(Invoer!B93="","",Invoer!B93)</f>
        <v/>
      </c>
      <c r="F64" s="25"/>
      <c r="G64" s="25"/>
      <c r="H64" s="25" t="str">
        <f>IF(AND($E64&lt;&gt;"",$A64="J"),Invoer!D93,"")</f>
        <v/>
      </c>
      <c r="I64" s="25"/>
      <c r="J64" s="26"/>
      <c r="K64" s="26" t="str">
        <f>IF(AND($E64&lt;&gt;"",$A64="J"),Invoer!L93,"")</f>
        <v/>
      </c>
      <c r="L64" s="26"/>
      <c r="M64" s="25"/>
      <c r="N64" s="152"/>
      <c r="O64" s="153"/>
      <c r="P64" s="25"/>
      <c r="Q64" s="25"/>
      <c r="R64" s="153"/>
      <c r="S64" s="154"/>
      <c r="T64" s="152"/>
      <c r="U64" s="153"/>
      <c r="V64" s="153"/>
      <c r="W64" s="59" t="str">
        <f>IF(AND($E64&lt;&gt;"",$A64="J",Invoer!R93&lt;&gt;""),VLOOKUP(Invoer!R93,NORM!$F$26:$H$29,3,0),"")</f>
        <v/>
      </c>
      <c r="X64" s="59"/>
      <c r="Y64" s="25" t="str">
        <f t="shared" si="85"/>
        <v/>
      </c>
      <c r="Z64" s="25"/>
      <c r="AA64" s="26" t="str">
        <f t="shared" si="86"/>
        <v/>
      </c>
      <c r="AB64" s="26"/>
      <c r="AC64" s="153"/>
      <c r="AD64" s="153"/>
      <c r="AE64" s="153"/>
      <c r="AF64" s="153"/>
      <c r="AG64" s="153"/>
      <c r="AH64" s="25"/>
      <c r="AI64" s="153"/>
      <c r="AJ64" s="153"/>
      <c r="AK64" s="153"/>
      <c r="AL64" s="153"/>
      <c r="AM64" s="25" t="str">
        <f>IF(AND($E64&lt;&gt;"",$A64="J"),IF(Invoer!X93="Ja","J",IF(Invoer!X93="Nee","N","")),"")</f>
        <v/>
      </c>
      <c r="AN64" s="153"/>
      <c r="AO64" s="153"/>
      <c r="AP64" s="153" t="s">
        <v>311</v>
      </c>
      <c r="AQ64" s="153" t="s">
        <v>311</v>
      </c>
      <c r="AR64" s="153" t="s">
        <v>312</v>
      </c>
      <c r="AS64" s="153" t="s">
        <v>312</v>
      </c>
      <c r="AT64" s="1" t="str">
        <f>IF(AND($E64&lt;&gt;"",$A64="J",Invoer!O93&lt;&gt;""),VLOOKUP(Invoer!O93,NORM!$F$31:$H$38,3,0),"")</f>
        <v/>
      </c>
      <c r="AU64" s="1"/>
      <c r="AV64" s="1" t="str">
        <f>IF(AND($E64&lt;&gt;"",$A64="J"),Invoer!AH93,"")</f>
        <v/>
      </c>
      <c r="AW64" s="1"/>
      <c r="AX64" s="1" t="str">
        <f t="shared" si="87"/>
        <v/>
      </c>
      <c r="AY64" s="1"/>
      <c r="AZ64" s="3" t="str">
        <f t="shared" si="88"/>
        <v/>
      </c>
      <c r="BA64" s="3" t="str">
        <f t="shared" si="89"/>
        <v/>
      </c>
      <c r="BB64" s="3" t="str">
        <f t="shared" si="90"/>
        <v>N</v>
      </c>
      <c r="BC64" s="3" t="str">
        <f t="shared" si="91"/>
        <v>N</v>
      </c>
      <c r="BD64" s="3" t="str">
        <f t="shared" si="92"/>
        <v/>
      </c>
      <c r="BE64" s="3">
        <f t="shared" si="166"/>
        <v>0</v>
      </c>
      <c r="BF64" s="3" t="str">
        <f t="shared" si="93"/>
        <v/>
      </c>
      <c r="BG64" s="3" t="str">
        <f t="shared" si="94"/>
        <v/>
      </c>
      <c r="BH64" s="3" t="str">
        <f t="shared" si="95"/>
        <v>N</v>
      </c>
      <c r="BI64" s="24" t="str">
        <f t="shared" si="96"/>
        <v/>
      </c>
      <c r="BJ64" s="24" t="str">
        <f>IF(ISERROR(VLOOKUP($BD64,LOV_GWSGRP!A:A,1,0)),"N","J")</f>
        <v>N</v>
      </c>
      <c r="BK64" s="24" t="str">
        <f>IF(ISERROR(VLOOKUP($BD64,LOV_GWSGRP!D:D,1,0)),"N","J")</f>
        <v>N</v>
      </c>
      <c r="BL64" s="24" t="str">
        <f>IF(ISERROR(VLOOKUP($BD64,LOV_GWSGRP!G:G,1,0)),"N","J")</f>
        <v>N</v>
      </c>
      <c r="BM64" s="24" t="str">
        <f>IF(ISERROR(VLOOKUP($BD64,LOV_GWSGRP!M:M,1,0)),"N","J")</f>
        <v>N</v>
      </c>
      <c r="BN64" s="24" t="str">
        <f>IF(ISERROR(VLOOKUP($BD64,LOV_GWSGRP!P:P,1,0)),"N","J")</f>
        <v>N</v>
      </c>
      <c r="BO64" s="24" t="str">
        <f>IF(ISERROR(VLOOKUP($BD64,LOV_GWSGRP!S:S,1,0)),"N","J")</f>
        <v>N</v>
      </c>
      <c r="BP64" s="24" t="str">
        <f>IF(ISERROR(VLOOKUP($BD64,LOV_GWSGRP!V:V,1,0)),"N","J")</f>
        <v>N</v>
      </c>
      <c r="BQ64" s="24" t="str">
        <f>IF(ISERROR(VLOOKUP($BD64,LOV_GWSGRP!Y:Y,1,0)),"N","J")</f>
        <v>N</v>
      </c>
      <c r="BR64" s="24" t="str">
        <f>IF(ISERROR(VLOOKUP($BD64,LOV_GWSGRP!AB:AB,1,0)),"N","J")</f>
        <v>N</v>
      </c>
      <c r="BS64" s="24" t="str">
        <f>IF(ISERROR(VLOOKUP($BD64,LOV_GWSGRP!AE:AE,1,0)),"N","J")</f>
        <v>N</v>
      </c>
      <c r="BT64" s="24" t="str">
        <f>IF(ISERROR(VLOOKUP($BD64,LOV_GWSGRP!AH:AH,1,0)),"N","J")</f>
        <v>N</v>
      </c>
      <c r="BU64" s="24" t="str">
        <f>IF(ISERROR(VLOOKUP($BD64,LOV_GWSGRP!CJ:CJ,1,0)),"N","J")</f>
        <v>N</v>
      </c>
      <c r="BV64" s="24" t="str">
        <f>IF(ISERROR(VLOOKUP($BD64,LOV_GWSGRP!AN:AN,1,0)),"N","J")</f>
        <v>N</v>
      </c>
      <c r="BW64" s="24" t="str">
        <f>IF(ISERROR(VLOOKUP($BD64,LOV_GWSGRP!AQ:AQ,1,0)),"N","J")</f>
        <v>N</v>
      </c>
      <c r="BX64" s="24" t="str">
        <f>IF(ISERROR(VLOOKUP($BD64,LOV_GWSGRP!AT:AT,1,0)),"N","J")</f>
        <v>N</v>
      </c>
      <c r="BY64" s="24" t="str">
        <f>IF(ISERROR(VLOOKUP($BD64,LOV_GWSGRP!AW:AW,1,0)),"N","J")</f>
        <v>N</v>
      </c>
      <c r="BZ64" s="24" t="str">
        <f>IF(ISERROR(VLOOKUP($BD64,LOV_GWSGRP!AZ:AZ,1,0)),"N","J")</f>
        <v>N</v>
      </c>
      <c r="CA64" s="24" t="str">
        <f>IF(ISERROR(VLOOKUP($BD64,LOV_GWSGRP!BC:BC,1,0)),"N","J")</f>
        <v>N</v>
      </c>
      <c r="CB64" s="24" t="str">
        <f>IF(ISERROR(VLOOKUP($BD64,LOV_GWSGRP!BF:BF,1,0)),"N","J")</f>
        <v>N</v>
      </c>
      <c r="CC64" s="24" t="str">
        <f>IF(ISERROR(VLOOKUP($BD64,LOV_GWSGRP!BI:BI,1,0)),"N","J")</f>
        <v>N</v>
      </c>
      <c r="CD64" s="24" t="str">
        <f>IF(ISERROR(VLOOKUP($BD64,LOV_GWSGRP!J:J,1,0)),"N","J")</f>
        <v>N</v>
      </c>
      <c r="CE64" s="24" t="str">
        <f>IF(ISERROR(VLOOKUP($BD64,LOV_GWSGRP!BL:BL,1,0)),"N","J")</f>
        <v>N</v>
      </c>
      <c r="CF64" s="24"/>
      <c r="CG64" s="24" t="str">
        <f>IF(ISERROR(VLOOKUP($BD64,LOV_GWSGRP!BO:BO,1,0)),"N","J")</f>
        <v>N</v>
      </c>
      <c r="CH64" s="24" t="str">
        <f t="shared" si="97"/>
        <v>N</v>
      </c>
      <c r="CI64" s="24" t="str">
        <f>IF(ISERROR(VLOOKUP($BD64,GEWASCODE_GLMC8!F:F,1,0)),"N","J")</f>
        <v>N</v>
      </c>
      <c r="CJ64" s="24" t="str">
        <f>IF(COUNTIF($CI64:CI64,"J")&gt;0,"N",IF(ISERROR(VLOOKUP($BD64,GEWASCODE_GLMC8!G:G,1,0)),"N","J"))</f>
        <v>N</v>
      </c>
      <c r="CK64" s="24" t="str">
        <f>IF(COUNTIF($CI64:CJ64,"J")&gt;0,"N",IF(ISERROR(VLOOKUP($BD64,GEWASCODE_GLMC8!H:H,1,0)),"N","J"))</f>
        <v>N</v>
      </c>
      <c r="CL64" s="24" t="str">
        <f>IF(COUNTIF($CI64:CK64,"J")&gt;0,"N",IF(ISERROR(VLOOKUP($BD64,GEWASCODE_GLMC8!I:I,1,0)),"N","J"))</f>
        <v>N</v>
      </c>
      <c r="CM64" s="24" t="str">
        <f>IF(COUNTIF($CI64:CL64,"J")&gt;0,"N",IF(ISERROR(VLOOKUP($BD64,GEWASCODE_GLMC8!J:J,1,0)),"N","J"))</f>
        <v>N</v>
      </c>
      <c r="CN64" s="24" t="str">
        <f>IF(COUNTIF($CI64:CM64,"J")&gt;0,"N",IF(ISERROR(VLOOKUP($BD64,GEWASCODE_GLMC8!K:K,1,0)),"N","J"))</f>
        <v>N</v>
      </c>
      <c r="CO64" s="24" t="str">
        <f>IF(COUNTIF($CI64:CN64,"J")&gt;0,"N",IF(ISERROR(VLOOKUP($BD64,GEWASCODE_GLMC8!L:L,1,0)),"N","J"))</f>
        <v>N</v>
      </c>
      <c r="CP64" s="24" t="str">
        <f>IF(COUNTIF($CI64:CO64,"J")&gt;0,"N",IF(ISERROR(VLOOKUP($BD64,GEWASCODE_GLMC8!M:M,1,0)),"N","J"))</f>
        <v>N</v>
      </c>
      <c r="CQ64" s="24" t="str">
        <f>IF(COUNTIF($CI64:CP64,"J")&gt;0,"N",IF(ISERROR(VLOOKUP($BD64,GEWASCODE_GLMC8!N:N,1,0)),"N","J"))</f>
        <v>N</v>
      </c>
      <c r="CR64" s="24" t="str">
        <f>IF(COUNTIF($CI64:CQ64,"J")&gt;0,"N",IF(ISERROR(VLOOKUP($BD64,GEWASCODE_GLMC8!O:O,1,0)),"N","J"))</f>
        <v>N</v>
      </c>
      <c r="CS64" s="24" t="str">
        <f>IF(COUNTIF($CI64:CR64,"J")&gt;0,"N",IF(ISERROR(VLOOKUP($BD64,GEWASCODE_GLMC8!P:P,1,0)),"N","J"))</f>
        <v>N</v>
      </c>
      <c r="CT64" s="24" t="str">
        <f>IF(COUNTIF($CI64:CS64,"J")&gt;0,"N",IF(ISERROR(VLOOKUP($BD64,GEWASCODE_GLMC8!Q:Q,1,0)),"N","J"))</f>
        <v>N</v>
      </c>
      <c r="CU64" s="24" t="str">
        <f>IF(COUNTIF($CI64:CT64,"J")&gt;0,"N",IF(ISERROR(VLOOKUP($BD64,GEWASCODE_GLMC8!R:R,1,0)),"N","J"))</f>
        <v>N</v>
      </c>
      <c r="CV64" s="24" t="str">
        <f>IF(COUNTIF($CI64:CU64,"J")&gt;0,"N",IF(ISERROR(VLOOKUP($BD64,GEWASCODE_GLMC8!S:S,1,0)),"N","J"))</f>
        <v>N</v>
      </c>
      <c r="CW64" s="24" t="str">
        <f>IF(COUNTIF($CI64:CV64,"J")&gt;0,"N",IF(ISERROR(VLOOKUP($BD64,GEWASCODE_GLMC8!T:T,1,0)),"N","J"))</f>
        <v>N</v>
      </c>
      <c r="CX64" s="24" t="str">
        <f>IF(COUNTIF($CI64:CW64,"J")&gt;0,"N",IF(ISERROR(VLOOKUP($BD64,GEWASCODE_GLMC8!U:U,1,0)),"N","J"))</f>
        <v>N</v>
      </c>
      <c r="CY64" s="24" t="str">
        <f>IF(COUNTIF($CI64:CX64,"J")&gt;0,"N",IF(ISERROR(VLOOKUP($BD64,GEWASCODE_GLMC8!V:V,1,0)),"N","J"))</f>
        <v>N</v>
      </c>
      <c r="CZ64" s="24" t="str">
        <f>IF(COUNTIF($CI64:CY64,"J")&gt;0,"N",IF(ISERROR(VLOOKUP($BD64,GEWASCODE_GLMC8!W:W,1,0)),"N","J"))</f>
        <v>N</v>
      </c>
      <c r="DA64" s="24" t="str">
        <f>IF(COUNTIF($CI64:CZ64,"J")&gt;0,"N",IF(ISERROR(VLOOKUP($BD64,GEWASCODE_GLMC8!X:X,1,0)),"N","J"))</f>
        <v>N</v>
      </c>
      <c r="DB64" s="24" t="str">
        <f>IF(COUNTIF($CI64:DA64,"J")&gt;0,"N",IF(ISERROR(VLOOKUP($BD64,GEWASCODE_GLMC8!Y:Y,1,0)),"N","J"))</f>
        <v>N</v>
      </c>
      <c r="DC64" s="24" t="str">
        <f>IF(COUNTIF($CI64:DB64,"J")&gt;0,"N",IF(ISERROR(VLOOKUP($BD64,GEWASCODE_GLMC8!Z:Z,1,0)),"N","J"))</f>
        <v>N</v>
      </c>
      <c r="DD64" s="24" t="str">
        <f t="shared" si="98"/>
        <v>N</v>
      </c>
      <c r="DE64" s="3" t="str">
        <f t="shared" si="1"/>
        <v>N</v>
      </c>
      <c r="DF64" s="3" t="str">
        <f t="shared" si="2"/>
        <v>N</v>
      </c>
      <c r="DG64" s="3" t="str">
        <f t="shared" si="99"/>
        <v>N</v>
      </c>
      <c r="DH64" s="3" t="str">
        <f t="shared" si="100"/>
        <v>N</v>
      </c>
      <c r="DI64" s="3" t="str">
        <f t="shared" si="3"/>
        <v>N</v>
      </c>
      <c r="DJ64" s="3" t="str">
        <f t="shared" si="4"/>
        <v>N</v>
      </c>
      <c r="DK64" s="3">
        <f>0</f>
        <v>0</v>
      </c>
      <c r="DL64" s="3" t="str">
        <f t="shared" si="5"/>
        <v>N</v>
      </c>
      <c r="DM64" s="3" t="str">
        <f t="shared" si="6"/>
        <v>N</v>
      </c>
      <c r="DN64" t="str">
        <f>IF(AND($A64="J",COUNTIFS(activiteiten_perceel,percelen!$AZ64,activiteiten_maatregel_nr,percelen!DN$4,activiteiten_activiteit_voldoet_aan_voorwaarden,"J")&gt;0),DN$4,"")</f>
        <v/>
      </c>
      <c r="DO64" t="str">
        <f>IF(AND($A64="J",COUNTIFS(activiteiten_perceel,percelen!$AZ64,activiteiten_maatregel_nr,percelen!DO$4,activiteiten_activiteit_voldoet_aan_voorwaarden,"J")&gt;0),DO$4,"")</f>
        <v/>
      </c>
      <c r="DP64" t="str">
        <f>IF(AND($A64="J",COUNTIFS(activiteiten_perceel,percelen!$AZ64,activiteiten_maatregel_nr,percelen!DP$4,activiteiten_activiteit_voldoet_aan_voorwaarden,"J")&gt;0),DP$4,"")</f>
        <v/>
      </c>
      <c r="DQ64" t="str">
        <f>IF(AND($A64="J",COUNTIFS(activiteiten_perceel,percelen!$AZ64,activiteiten_maatregel_nr,percelen!DQ$4,activiteiten_activiteit_voldoet_aan_voorwaarden,"J")&gt;0),DQ$4,"")</f>
        <v/>
      </c>
      <c r="DR64" t="str">
        <f>IF(AND($A64="J",COUNTIFS(activiteiten_perceel,percelen!$AZ64,activiteiten_maatregel_nr,percelen!DR$4,activiteiten_activiteit_voldoet_aan_voorwaarden,"J")&gt;0),DR$4,"")</f>
        <v/>
      </c>
      <c r="DS64" t="str">
        <f>IF(AND($A64="J",COUNTIFS(activiteiten_perceel,percelen!$AZ64,activiteiten_maatregel_nr,percelen!DS$4,activiteiten_activiteit_voldoet_aan_voorwaarden,"J")&gt;0),DS$4,"")</f>
        <v/>
      </c>
      <c r="DT64" t="str">
        <f>IF(AND($A64="J",COUNTIFS(activiteiten_perceel,percelen!$AZ64,activiteiten_maatregel_nr,percelen!DT$4,activiteiten_activiteit_voldoet_aan_voorwaarden,"J")&gt;0),DT$4,"")</f>
        <v/>
      </c>
      <c r="DU64" t="str">
        <f>IF(AND($A64="J",COUNTIFS(activiteiten_perceel,percelen!$AZ64,activiteiten_maatregel_nr,percelen!DU$4,activiteiten_activiteit_voldoet_aan_voorwaarden,"J")&gt;0),DU$4,"")</f>
        <v/>
      </c>
      <c r="DV64" t="str">
        <f>IF(AND($A64="J",COUNTIFS(activiteiten_perceel,percelen!$AZ64,activiteiten_maatregel_nr,percelen!DV$4,activiteiten_activiteit_voldoet_aan_voorwaarden,"J")&gt;0),DV$4,"")</f>
        <v/>
      </c>
      <c r="DW64" t="str">
        <f>IF(AND($A64="J",COUNTIFS(activiteiten_perceel,percelen!$AZ64,activiteiten_maatregel_nr,percelen!DW$4,activiteiten_activiteit_voldoet_aan_voorwaarden,"J")&gt;0),DW$4,"")</f>
        <v/>
      </c>
      <c r="DX64" t="str">
        <f>IF(AND($A64="J",COUNTIFS(activiteiten_perceel,percelen!$AZ64,activiteiten_maatregel_nr,percelen!DX$4,activiteiten_activiteit_voldoet_aan_voorwaarden,"J")&gt;0),DX$4,"")</f>
        <v/>
      </c>
      <c r="DY64" t="str">
        <f>IF(AND($A64="J",COUNTIFS(activiteiten_perceel,percelen!$AZ64,activiteiten_maatregel_nr,percelen!DY$4,activiteiten_activiteit_voldoet_aan_voorwaarden,"J")&gt;0),DY$4,"")</f>
        <v/>
      </c>
      <c r="DZ64" t="str">
        <f>IF(AND($A64="J",COUNTIFS(activiteiten_perceel,percelen!$AZ64,activiteiten_maatregel_nr,percelen!DZ$4,activiteiten_activiteit_voldoet_aan_voorwaarden,"J")&gt;0),DZ$4,"")</f>
        <v/>
      </c>
      <c r="EA64" t="str">
        <f>IF(AND($A64="J",COUNTIFS(activiteiten_perceel,percelen!$AZ64,activiteiten_maatregel_nr,percelen!EA$4,activiteiten_activiteit_voldoet_aan_voorwaarden,"J")&gt;0),EA$4,"")</f>
        <v/>
      </c>
      <c r="EB64" t="str">
        <f>IF(AND($A64="J",COUNTIFS(activiteiten_perceel,percelen!$AZ64,activiteiten_maatregel_nr,percelen!EB$4,activiteiten_activiteit_voldoet_aan_voorwaarden,"J")&gt;0),EB$4,"")</f>
        <v/>
      </c>
      <c r="EC64" t="str">
        <f>IF(AND($A64="J",COUNTIFS(activiteiten_perceel,percelen!$AZ64,activiteiten_maatregel_nr,percelen!EC$4,activiteiten_activiteit_voldoet_aan_voorwaarden,"J")&gt;0),EC$4,"")</f>
        <v/>
      </c>
      <c r="ED64" t="str">
        <f>IF(AND($A64="J",COUNTIFS(activiteiten_perceel,percelen!$AZ64,activiteiten_maatregel_nr,percelen!ED$4,activiteiten_activiteit_voldoet_aan_voorwaarden,"J")&gt;0),ED$4,"")</f>
        <v/>
      </c>
      <c r="EE64" t="str">
        <f>IF(AND($A64="J",COUNTIFS(activiteiten_perceel,percelen!$AZ64,activiteiten_maatregel_nr,percelen!EE$4,activiteiten_activiteit_voldoet_aan_voorwaarden,"J")&gt;0),EE$4,"")</f>
        <v/>
      </c>
      <c r="EF64" t="str">
        <f>IF(AND($A64="J",COUNTIFS(activiteiten_perceel,percelen!$AZ64,activiteiten_maatregel_nr,percelen!EF$4,activiteiten_activiteit_voldoet_aan_voorwaarden,"J")&gt;0),EF$4,"")</f>
        <v/>
      </c>
      <c r="EG64" t="str">
        <f>IF(AND($A64="J",COUNTIFS(activiteiten_perceel,percelen!$AZ64,activiteiten_maatregel_nr,percelen!EG$4,activiteiten_activiteit_voldoet_aan_voorwaarden,"J")&gt;0),EG$4,"")</f>
        <v/>
      </c>
      <c r="EH64" t="str">
        <f>IF(AND($A64="J",COUNTIFS(activiteiten_perceel,percelen!$AZ64,activiteiten_maatregel_nr,percelen!EH$4,activiteiten_activiteit_voldoet_aan_voorwaarden,"J")&gt;0),EH$4,"")</f>
        <v/>
      </c>
      <c r="EI64" t="str">
        <f>IF(AND($A64="J",COUNTIFS(activiteiten_perceel,percelen!$AZ64,activiteiten_maatregel_nr,percelen!EI$4,activiteiten_activiteit_voldoet_aan_voorwaarden,"J")&gt;0),EI$4,"")</f>
        <v/>
      </c>
      <c r="EJ64">
        <f t="shared" si="101"/>
        <v>0</v>
      </c>
      <c r="EK64" t="str">
        <f t="shared" si="102"/>
        <v/>
      </c>
      <c r="EL64" t="str">
        <f t="shared" si="7"/>
        <v/>
      </c>
      <c r="EM64" t="str">
        <f t="shared" si="8"/>
        <v/>
      </c>
      <c r="EN64" t="str">
        <f t="shared" si="9"/>
        <v/>
      </c>
      <c r="EO64" t="str">
        <f t="shared" si="10"/>
        <v/>
      </c>
      <c r="EP64" t="str">
        <f t="shared" si="11"/>
        <v/>
      </c>
      <c r="EQ64" t="str">
        <f t="shared" si="12"/>
        <v/>
      </c>
      <c r="ER64" t="str">
        <f t="shared" si="13"/>
        <v/>
      </c>
      <c r="ES64" t="str">
        <f t="shared" si="14"/>
        <v/>
      </c>
      <c r="ET64" t="str">
        <f t="shared" si="15"/>
        <v/>
      </c>
      <c r="EU64" t="str">
        <f t="shared" si="16"/>
        <v/>
      </c>
      <c r="EV64" t="str">
        <f t="shared" si="17"/>
        <v/>
      </c>
      <c r="EW64" t="str">
        <f t="shared" si="103"/>
        <v>nvt</v>
      </c>
      <c r="EX64" t="str">
        <f t="shared" si="104"/>
        <v>nvt</v>
      </c>
      <c r="EY64" t="str">
        <f t="shared" si="105"/>
        <v>nvt</v>
      </c>
      <c r="EZ64" t="str">
        <f t="shared" si="106"/>
        <v>nvt</v>
      </c>
      <c r="FA64" t="str">
        <f t="shared" si="107"/>
        <v>nvt</v>
      </c>
      <c r="FB64" t="str">
        <f t="shared" si="108"/>
        <v>nvt</v>
      </c>
      <c r="FC64" t="str">
        <f t="shared" si="109"/>
        <v>nvt</v>
      </c>
      <c r="FD64" t="str">
        <f t="shared" si="110"/>
        <v>nvt</v>
      </c>
      <c r="FE64" t="str">
        <f>IF($EJ64=2,VLOOKUP(FD64,STAPELING!A:D,FE$1,0),"nvt")</f>
        <v>nvt</v>
      </c>
      <c r="FF64" t="str">
        <f t="shared" si="111"/>
        <v>nvt</v>
      </c>
      <c r="FG64" t="str">
        <f t="shared" si="112"/>
        <v>nvt</v>
      </c>
      <c r="FH64" t="str">
        <f t="shared" si="113"/>
        <v>nvt</v>
      </c>
      <c r="FI64" t="str">
        <f t="shared" si="114"/>
        <v>nvt</v>
      </c>
      <c r="FJ64" t="str">
        <f t="shared" si="115"/>
        <v>nvt</v>
      </c>
      <c r="FK64" t="str">
        <f t="shared" si="116"/>
        <v>nvt</v>
      </c>
      <c r="FL64" t="str">
        <f t="shared" si="117"/>
        <v>nvt</v>
      </c>
      <c r="FM64" t="str">
        <f t="shared" si="118"/>
        <v/>
      </c>
      <c r="FN64" t="str">
        <f>IF(ISERROR(VLOOKUP(FM64,STAPELING!I:AO,FN$1,0)),"N",VLOOKUP(FM64,STAPELING!I:AO,FN$1,0))</f>
        <v>J</v>
      </c>
      <c r="FO64" t="str">
        <f t="shared" si="119"/>
        <v>nvt</v>
      </c>
      <c r="FP64" t="str">
        <f t="shared" si="19"/>
        <v>nvt</v>
      </c>
      <c r="FQ64" t="str">
        <f t="shared" si="20"/>
        <v>nvt</v>
      </c>
      <c r="FR64" t="str">
        <f t="shared" si="21"/>
        <v>nvt</v>
      </c>
      <c r="FS64" t="str">
        <f t="shared" si="22"/>
        <v>nvt</v>
      </c>
      <c r="FT64" t="str">
        <f t="shared" si="23"/>
        <v>nvt</v>
      </c>
      <c r="FU64" t="str">
        <f t="shared" si="24"/>
        <v>nvt</v>
      </c>
      <c r="FV64" t="str">
        <f t="shared" si="25"/>
        <v>nvt</v>
      </c>
      <c r="FW64" t="str">
        <f t="shared" si="26"/>
        <v>nvt</v>
      </c>
      <c r="FX64" t="str">
        <f t="shared" si="27"/>
        <v>nvt</v>
      </c>
      <c r="FY64" t="str">
        <f t="shared" si="28"/>
        <v>nvt</v>
      </c>
      <c r="FZ64" t="str">
        <f t="shared" si="29"/>
        <v>nvt</v>
      </c>
      <c r="GA64" t="str">
        <f t="shared" si="30"/>
        <v>nvt</v>
      </c>
      <c r="GB64" t="str">
        <f>IF($EJ64&gt;2,IF(FO64="","zwart",VLOOKUP(FO64,STAPELING!J:AA,GB$1,0)),"nvt")</f>
        <v>nvt</v>
      </c>
      <c r="GC64" t="str">
        <f t="shared" si="120"/>
        <v>nvt</v>
      </c>
      <c r="GD64" t="str">
        <f t="shared" si="121"/>
        <v>nvt</v>
      </c>
      <c r="GE64" t="str">
        <f t="shared" si="122"/>
        <v>nvt</v>
      </c>
      <c r="GF64" t="str">
        <f t="shared" si="123"/>
        <v>nvt</v>
      </c>
      <c r="GG64" t="str">
        <f t="shared" si="124"/>
        <v>nvt</v>
      </c>
      <c r="GH64" t="str">
        <f t="shared" si="125"/>
        <v>nvt</v>
      </c>
      <c r="GI64" t="str">
        <f t="shared" si="126"/>
        <v>nvt</v>
      </c>
      <c r="GJ64" t="str">
        <f t="shared" si="127"/>
        <v>nvt</v>
      </c>
      <c r="GK64" t="str">
        <f t="shared" si="37"/>
        <v>nvt</v>
      </c>
      <c r="GL64" t="str">
        <f t="shared" si="38"/>
        <v>nvt</v>
      </c>
      <c r="GM64" t="str">
        <f t="shared" si="39"/>
        <v>nvt</v>
      </c>
      <c r="GN64" t="str">
        <f t="shared" si="40"/>
        <v>nvt</v>
      </c>
      <c r="GO64" t="str">
        <f t="shared" si="41"/>
        <v>nvt</v>
      </c>
      <c r="GP64" t="str">
        <f t="shared" si="42"/>
        <v>nvt</v>
      </c>
      <c r="GQ64" t="str">
        <f t="shared" si="43"/>
        <v>nvt</v>
      </c>
      <c r="GR64" t="str">
        <f t="shared" si="44"/>
        <v>nvt</v>
      </c>
      <c r="GS64" t="str">
        <f t="shared" si="45"/>
        <v>nvt</v>
      </c>
      <c r="GT64" t="str">
        <f t="shared" si="46"/>
        <v>nvt</v>
      </c>
      <c r="GU64" t="str">
        <f t="shared" si="47"/>
        <v>nvt</v>
      </c>
      <c r="GV64" t="str">
        <f t="shared" si="48"/>
        <v>nvt</v>
      </c>
      <c r="GW64" t="str">
        <f>IF($EJ64&gt;2,IF(GJ64="","zwart",VLOOKUP(GJ64,STAPELING!AB:AJ,GW$1,0)),"nvt")</f>
        <v>nvt</v>
      </c>
      <c r="GX64" t="str">
        <f t="shared" si="128"/>
        <v>nvt</v>
      </c>
      <c r="GY64" t="str">
        <f t="shared" si="129"/>
        <v>nvt</v>
      </c>
      <c r="GZ64" t="str">
        <f t="shared" si="130"/>
        <v>nvt</v>
      </c>
      <c r="HA64" t="str">
        <f t="shared" si="131"/>
        <v>nvt</v>
      </c>
      <c r="HB64" t="str">
        <f t="shared" si="132"/>
        <v>nvt</v>
      </c>
      <c r="HC64" t="str">
        <f t="shared" si="133"/>
        <v>nvt</v>
      </c>
      <c r="HD64" t="str">
        <f t="shared" si="134"/>
        <v>nvt</v>
      </c>
      <c r="HE64" t="str">
        <f t="shared" si="135"/>
        <v>nvt</v>
      </c>
      <c r="HF64" t="str">
        <f t="shared" si="136"/>
        <v>nvt</v>
      </c>
      <c r="HG64" t="str">
        <f t="shared" si="137"/>
        <v>nvt</v>
      </c>
      <c r="HH64" t="str">
        <f t="shared" si="138"/>
        <v>nvt</v>
      </c>
      <c r="HI64" t="str">
        <f t="shared" si="139"/>
        <v>nvt</v>
      </c>
      <c r="HJ64" t="str">
        <f t="shared" si="140"/>
        <v>nvt</v>
      </c>
      <c r="HK64" t="str">
        <f t="shared" si="141"/>
        <v>nvt</v>
      </c>
      <c r="HL64" t="str">
        <f t="shared" si="142"/>
        <v>nvt</v>
      </c>
      <c r="HM64" t="str">
        <f t="shared" si="60"/>
        <v>nvt</v>
      </c>
      <c r="HN64" t="str">
        <f t="shared" si="61"/>
        <v>nvt</v>
      </c>
      <c r="HO64" t="str">
        <f t="shared" si="62"/>
        <v>nvt</v>
      </c>
      <c r="HP64" t="str">
        <f t="shared" si="63"/>
        <v>nvt</v>
      </c>
      <c r="HQ64" t="str">
        <f t="shared" si="64"/>
        <v>nvt</v>
      </c>
      <c r="HR64" t="str">
        <f t="shared" si="65"/>
        <v>nvt</v>
      </c>
      <c r="HS64" t="str">
        <f t="shared" si="66"/>
        <v>nvt</v>
      </c>
      <c r="HT64" t="str">
        <f t="shared" si="67"/>
        <v>nvt</v>
      </c>
      <c r="HU64" t="str">
        <f t="shared" si="68"/>
        <v>nvt</v>
      </c>
      <c r="HV64" t="str">
        <f t="shared" si="69"/>
        <v>nvt</v>
      </c>
      <c r="HW64" t="str">
        <f t="shared" si="70"/>
        <v>nvt</v>
      </c>
      <c r="HX64" t="str">
        <f t="shared" si="71"/>
        <v>nvt</v>
      </c>
      <c r="HY64" t="str">
        <f>IF($EJ64&gt;2,IF(HL64="","zwart",VLOOKUP(HL64,STAPELING!AK:AN,HY$1,0)),"nvt")</f>
        <v>nvt</v>
      </c>
      <c r="HZ64" t="str">
        <f t="shared" si="143"/>
        <v>nvt</v>
      </c>
      <c r="IA64" t="str">
        <f t="shared" si="144"/>
        <v>nvt</v>
      </c>
      <c r="IB64" t="str">
        <f t="shared" si="145"/>
        <v>nvt</v>
      </c>
      <c r="IC64" t="str">
        <f t="shared" si="146"/>
        <v>nvt</v>
      </c>
      <c r="ID64" t="str">
        <f t="shared" si="147"/>
        <v>nvt</v>
      </c>
      <c r="IE64" t="str">
        <f t="shared" si="148"/>
        <v>nvt</v>
      </c>
      <c r="IF64" t="str">
        <f t="shared" si="149"/>
        <v>nvt</v>
      </c>
      <c r="IG64">
        <f t="shared" si="150"/>
        <v>0</v>
      </c>
      <c r="IH64">
        <f t="shared" si="151"/>
        <v>0</v>
      </c>
      <c r="II64">
        <f t="shared" si="152"/>
        <v>0</v>
      </c>
      <c r="IJ64">
        <f t="shared" si="153"/>
        <v>0</v>
      </c>
      <c r="IK64">
        <f t="shared" si="154"/>
        <v>0</v>
      </c>
      <c r="IL64">
        <f t="shared" si="155"/>
        <v>0</v>
      </c>
      <c r="IM64">
        <f t="shared" si="156"/>
        <v>0</v>
      </c>
      <c r="IN64">
        <f t="shared" si="157"/>
        <v>0</v>
      </c>
      <c r="IO64">
        <f t="shared" si="158"/>
        <v>0</v>
      </c>
      <c r="IP64">
        <f t="shared" si="159"/>
        <v>0</v>
      </c>
      <c r="IQ64">
        <f t="shared" si="160"/>
        <v>0</v>
      </c>
      <c r="IR64">
        <f t="shared" si="161"/>
        <v>0</v>
      </c>
      <c r="IS64">
        <f t="shared" si="162"/>
        <v>0</v>
      </c>
      <c r="IT64">
        <f t="shared" si="163"/>
        <v>0</v>
      </c>
      <c r="IU64" t="str">
        <f t="shared" si="164"/>
        <v>N</v>
      </c>
      <c r="IV64" t="str">
        <f t="shared" si="84"/>
        <v>N</v>
      </c>
      <c r="IW64" t="str">
        <f t="shared" si="165"/>
        <v>N</v>
      </c>
    </row>
    <row r="65" spans="1:257" x14ac:dyDescent="0.25">
      <c r="A65" t="str">
        <f>IF(ISERROR(VLOOKUP(E65,E$4:E64,1,0)),"J","N")</f>
        <v>N</v>
      </c>
      <c r="B65" s="8"/>
      <c r="C65" s="8"/>
      <c r="D65" s="25"/>
      <c r="E65" s="25" t="str">
        <f>IF(Invoer!B94="","",Invoer!B94)</f>
        <v/>
      </c>
      <c r="F65" s="25"/>
      <c r="G65" s="25"/>
      <c r="H65" s="25" t="str">
        <f>IF(AND($E65&lt;&gt;"",$A65="J"),Invoer!D94,"")</f>
        <v/>
      </c>
      <c r="I65" s="25"/>
      <c r="J65" s="26"/>
      <c r="K65" s="26" t="str">
        <f>IF(AND($E65&lt;&gt;"",$A65="J"),Invoer!L94,"")</f>
        <v/>
      </c>
      <c r="L65" s="26"/>
      <c r="M65" s="25"/>
      <c r="N65" s="152"/>
      <c r="O65" s="153"/>
      <c r="P65" s="25"/>
      <c r="Q65" s="25"/>
      <c r="R65" s="153"/>
      <c r="S65" s="154"/>
      <c r="T65" s="152"/>
      <c r="U65" s="153"/>
      <c r="V65" s="153"/>
      <c r="W65" s="59" t="str">
        <f>IF(AND($E65&lt;&gt;"",$A65="J",Invoer!R94&lt;&gt;""),VLOOKUP(Invoer!R94,NORM!$F$26:$H$29,3,0),"")</f>
        <v/>
      </c>
      <c r="X65" s="59"/>
      <c r="Y65" s="25" t="str">
        <f t="shared" si="85"/>
        <v/>
      </c>
      <c r="Z65" s="25"/>
      <c r="AA65" s="26" t="str">
        <f t="shared" si="86"/>
        <v/>
      </c>
      <c r="AB65" s="26"/>
      <c r="AC65" s="153"/>
      <c r="AD65" s="153"/>
      <c r="AE65" s="153"/>
      <c r="AF65" s="153"/>
      <c r="AG65" s="153"/>
      <c r="AH65" s="25"/>
      <c r="AI65" s="153"/>
      <c r="AJ65" s="153"/>
      <c r="AK65" s="153"/>
      <c r="AL65" s="153"/>
      <c r="AM65" s="25" t="str">
        <f>IF(AND($E65&lt;&gt;"",$A65="J"),IF(Invoer!X94="Ja","J",IF(Invoer!X94="Nee","N","")),"")</f>
        <v/>
      </c>
      <c r="AN65" s="153"/>
      <c r="AO65" s="153"/>
      <c r="AP65" s="153" t="s">
        <v>311</v>
      </c>
      <c r="AQ65" s="153" t="s">
        <v>311</v>
      </c>
      <c r="AR65" s="153" t="s">
        <v>312</v>
      </c>
      <c r="AS65" s="153" t="s">
        <v>312</v>
      </c>
      <c r="AT65" s="1" t="str">
        <f>IF(AND($E65&lt;&gt;"",$A65="J",Invoer!O94&lt;&gt;""),VLOOKUP(Invoer!O94,NORM!$F$31:$H$38,3,0),"")</f>
        <v/>
      </c>
      <c r="AU65" s="1"/>
      <c r="AV65" s="1" t="str">
        <f>IF(AND($E65&lt;&gt;"",$A65="J"),Invoer!AH94,"")</f>
        <v/>
      </c>
      <c r="AW65" s="1"/>
      <c r="AX65" s="1" t="str">
        <f t="shared" si="87"/>
        <v/>
      </c>
      <c r="AY65" s="1"/>
      <c r="AZ65" s="3" t="str">
        <f t="shared" si="88"/>
        <v/>
      </c>
      <c r="BA65" s="3" t="str">
        <f t="shared" si="89"/>
        <v/>
      </c>
      <c r="BB65" s="3" t="str">
        <f t="shared" si="90"/>
        <v>N</v>
      </c>
      <c r="BC65" s="3" t="str">
        <f t="shared" si="91"/>
        <v>N</v>
      </c>
      <c r="BD65" s="3" t="str">
        <f t="shared" si="92"/>
        <v/>
      </c>
      <c r="BE65" s="3">
        <f t="shared" si="166"/>
        <v>0</v>
      </c>
      <c r="BF65" s="3" t="str">
        <f t="shared" si="93"/>
        <v/>
      </c>
      <c r="BG65" s="3" t="str">
        <f t="shared" si="94"/>
        <v/>
      </c>
      <c r="BH65" s="3" t="str">
        <f t="shared" si="95"/>
        <v>N</v>
      </c>
      <c r="BI65" s="24" t="str">
        <f t="shared" si="96"/>
        <v/>
      </c>
      <c r="BJ65" s="24" t="str">
        <f>IF(ISERROR(VLOOKUP($BD65,LOV_GWSGRP!A:A,1,0)),"N","J")</f>
        <v>N</v>
      </c>
      <c r="BK65" s="24" t="str">
        <f>IF(ISERROR(VLOOKUP($BD65,LOV_GWSGRP!D:D,1,0)),"N","J")</f>
        <v>N</v>
      </c>
      <c r="BL65" s="24" t="str">
        <f>IF(ISERROR(VLOOKUP($BD65,LOV_GWSGRP!G:G,1,0)),"N","J")</f>
        <v>N</v>
      </c>
      <c r="BM65" s="24" t="str">
        <f>IF(ISERROR(VLOOKUP($BD65,LOV_GWSGRP!M:M,1,0)),"N","J")</f>
        <v>N</v>
      </c>
      <c r="BN65" s="24" t="str">
        <f>IF(ISERROR(VLOOKUP($BD65,LOV_GWSGRP!P:P,1,0)),"N","J")</f>
        <v>N</v>
      </c>
      <c r="BO65" s="24" t="str">
        <f>IF(ISERROR(VLOOKUP($BD65,LOV_GWSGRP!S:S,1,0)),"N","J")</f>
        <v>N</v>
      </c>
      <c r="BP65" s="24" t="str">
        <f>IF(ISERROR(VLOOKUP($BD65,LOV_GWSGRP!V:V,1,0)),"N","J")</f>
        <v>N</v>
      </c>
      <c r="BQ65" s="24" t="str">
        <f>IF(ISERROR(VLOOKUP($BD65,LOV_GWSGRP!Y:Y,1,0)),"N","J")</f>
        <v>N</v>
      </c>
      <c r="BR65" s="24" t="str">
        <f>IF(ISERROR(VLOOKUP($BD65,LOV_GWSGRP!AB:AB,1,0)),"N","J")</f>
        <v>N</v>
      </c>
      <c r="BS65" s="24" t="str">
        <f>IF(ISERROR(VLOOKUP($BD65,LOV_GWSGRP!AE:AE,1,0)),"N","J")</f>
        <v>N</v>
      </c>
      <c r="BT65" s="24" t="str">
        <f>IF(ISERROR(VLOOKUP($BD65,LOV_GWSGRP!AH:AH,1,0)),"N","J")</f>
        <v>N</v>
      </c>
      <c r="BU65" s="24" t="str">
        <f>IF(ISERROR(VLOOKUP($BD65,LOV_GWSGRP!CJ:CJ,1,0)),"N","J")</f>
        <v>N</v>
      </c>
      <c r="BV65" s="24" t="str">
        <f>IF(ISERROR(VLOOKUP($BD65,LOV_GWSGRP!AN:AN,1,0)),"N","J")</f>
        <v>N</v>
      </c>
      <c r="BW65" s="24" t="str">
        <f>IF(ISERROR(VLOOKUP($BD65,LOV_GWSGRP!AQ:AQ,1,0)),"N","J")</f>
        <v>N</v>
      </c>
      <c r="BX65" s="24" t="str">
        <f>IF(ISERROR(VLOOKUP($BD65,LOV_GWSGRP!AT:AT,1,0)),"N","J")</f>
        <v>N</v>
      </c>
      <c r="BY65" s="24" t="str">
        <f>IF(ISERROR(VLOOKUP($BD65,LOV_GWSGRP!AW:AW,1,0)),"N","J")</f>
        <v>N</v>
      </c>
      <c r="BZ65" s="24" t="str">
        <f>IF(ISERROR(VLOOKUP($BD65,LOV_GWSGRP!AZ:AZ,1,0)),"N","J")</f>
        <v>N</v>
      </c>
      <c r="CA65" s="24" t="str">
        <f>IF(ISERROR(VLOOKUP($BD65,LOV_GWSGRP!BC:BC,1,0)),"N","J")</f>
        <v>N</v>
      </c>
      <c r="CB65" s="24" t="str">
        <f>IF(ISERROR(VLOOKUP($BD65,LOV_GWSGRP!BF:BF,1,0)),"N","J")</f>
        <v>N</v>
      </c>
      <c r="CC65" s="24" t="str">
        <f>IF(ISERROR(VLOOKUP($BD65,LOV_GWSGRP!BI:BI,1,0)),"N","J")</f>
        <v>N</v>
      </c>
      <c r="CD65" s="24" t="str">
        <f>IF(ISERROR(VLOOKUP($BD65,LOV_GWSGRP!J:J,1,0)),"N","J")</f>
        <v>N</v>
      </c>
      <c r="CE65" s="24" t="str">
        <f>IF(ISERROR(VLOOKUP($BD65,LOV_GWSGRP!BL:BL,1,0)),"N","J")</f>
        <v>N</v>
      </c>
      <c r="CF65" s="24"/>
      <c r="CG65" s="24" t="str">
        <f>IF(ISERROR(VLOOKUP($BD65,LOV_GWSGRP!BO:BO,1,0)),"N","J")</f>
        <v>N</v>
      </c>
      <c r="CH65" s="24" t="str">
        <f t="shared" si="97"/>
        <v>N</v>
      </c>
      <c r="CI65" s="24" t="str">
        <f>IF(ISERROR(VLOOKUP($BD65,GEWASCODE_GLMC8!F:F,1,0)),"N","J")</f>
        <v>N</v>
      </c>
      <c r="CJ65" s="24" t="str">
        <f>IF(COUNTIF($CI65:CI65,"J")&gt;0,"N",IF(ISERROR(VLOOKUP($BD65,GEWASCODE_GLMC8!G:G,1,0)),"N","J"))</f>
        <v>N</v>
      </c>
      <c r="CK65" s="24" t="str">
        <f>IF(COUNTIF($CI65:CJ65,"J")&gt;0,"N",IF(ISERROR(VLOOKUP($BD65,GEWASCODE_GLMC8!H:H,1,0)),"N","J"))</f>
        <v>N</v>
      </c>
      <c r="CL65" s="24" t="str">
        <f>IF(COUNTIF($CI65:CK65,"J")&gt;0,"N",IF(ISERROR(VLOOKUP($BD65,GEWASCODE_GLMC8!I:I,1,0)),"N","J"))</f>
        <v>N</v>
      </c>
      <c r="CM65" s="24" t="str">
        <f>IF(COUNTIF($CI65:CL65,"J")&gt;0,"N",IF(ISERROR(VLOOKUP($BD65,GEWASCODE_GLMC8!J:J,1,0)),"N","J"))</f>
        <v>N</v>
      </c>
      <c r="CN65" s="24" t="str">
        <f>IF(COUNTIF($CI65:CM65,"J")&gt;0,"N",IF(ISERROR(VLOOKUP($BD65,GEWASCODE_GLMC8!K:K,1,0)),"N","J"))</f>
        <v>N</v>
      </c>
      <c r="CO65" s="24" t="str">
        <f>IF(COUNTIF($CI65:CN65,"J")&gt;0,"N",IF(ISERROR(VLOOKUP($BD65,GEWASCODE_GLMC8!L:L,1,0)),"N","J"))</f>
        <v>N</v>
      </c>
      <c r="CP65" s="24" t="str">
        <f>IF(COUNTIF($CI65:CO65,"J")&gt;0,"N",IF(ISERROR(VLOOKUP($BD65,GEWASCODE_GLMC8!M:M,1,0)),"N","J"))</f>
        <v>N</v>
      </c>
      <c r="CQ65" s="24" t="str">
        <f>IF(COUNTIF($CI65:CP65,"J")&gt;0,"N",IF(ISERROR(VLOOKUP($BD65,GEWASCODE_GLMC8!N:N,1,0)),"N","J"))</f>
        <v>N</v>
      </c>
      <c r="CR65" s="24" t="str">
        <f>IF(COUNTIF($CI65:CQ65,"J")&gt;0,"N",IF(ISERROR(VLOOKUP($BD65,GEWASCODE_GLMC8!O:O,1,0)),"N","J"))</f>
        <v>N</v>
      </c>
      <c r="CS65" s="24" t="str">
        <f>IF(COUNTIF($CI65:CR65,"J")&gt;0,"N",IF(ISERROR(VLOOKUP($BD65,GEWASCODE_GLMC8!P:P,1,0)),"N","J"))</f>
        <v>N</v>
      </c>
      <c r="CT65" s="24" t="str">
        <f>IF(COUNTIF($CI65:CS65,"J")&gt;0,"N",IF(ISERROR(VLOOKUP($BD65,GEWASCODE_GLMC8!Q:Q,1,0)),"N","J"))</f>
        <v>N</v>
      </c>
      <c r="CU65" s="24" t="str">
        <f>IF(COUNTIF($CI65:CT65,"J")&gt;0,"N",IF(ISERROR(VLOOKUP($BD65,GEWASCODE_GLMC8!R:R,1,0)),"N","J"))</f>
        <v>N</v>
      </c>
      <c r="CV65" s="24" t="str">
        <f>IF(COUNTIF($CI65:CU65,"J")&gt;0,"N",IF(ISERROR(VLOOKUP($BD65,GEWASCODE_GLMC8!S:S,1,0)),"N","J"))</f>
        <v>N</v>
      </c>
      <c r="CW65" s="24" t="str">
        <f>IF(COUNTIF($CI65:CV65,"J")&gt;0,"N",IF(ISERROR(VLOOKUP($BD65,GEWASCODE_GLMC8!T:T,1,0)),"N","J"))</f>
        <v>N</v>
      </c>
      <c r="CX65" s="24" t="str">
        <f>IF(COUNTIF($CI65:CW65,"J")&gt;0,"N",IF(ISERROR(VLOOKUP($BD65,GEWASCODE_GLMC8!U:U,1,0)),"N","J"))</f>
        <v>N</v>
      </c>
      <c r="CY65" s="24" t="str">
        <f>IF(COUNTIF($CI65:CX65,"J")&gt;0,"N",IF(ISERROR(VLOOKUP($BD65,GEWASCODE_GLMC8!V:V,1,0)),"N","J"))</f>
        <v>N</v>
      </c>
      <c r="CZ65" s="24" t="str">
        <f>IF(COUNTIF($CI65:CY65,"J")&gt;0,"N",IF(ISERROR(VLOOKUP($BD65,GEWASCODE_GLMC8!W:W,1,0)),"N","J"))</f>
        <v>N</v>
      </c>
      <c r="DA65" s="24" t="str">
        <f>IF(COUNTIF($CI65:CZ65,"J")&gt;0,"N",IF(ISERROR(VLOOKUP($BD65,GEWASCODE_GLMC8!X:X,1,0)),"N","J"))</f>
        <v>N</v>
      </c>
      <c r="DB65" s="24" t="str">
        <f>IF(COUNTIF($CI65:DA65,"J")&gt;0,"N",IF(ISERROR(VLOOKUP($BD65,GEWASCODE_GLMC8!Y:Y,1,0)),"N","J"))</f>
        <v>N</v>
      </c>
      <c r="DC65" s="24" t="str">
        <f>IF(COUNTIF($CI65:DB65,"J")&gt;0,"N",IF(ISERROR(VLOOKUP($BD65,GEWASCODE_GLMC8!Z:Z,1,0)),"N","J"))</f>
        <v>N</v>
      </c>
      <c r="DD65" s="24" t="str">
        <f t="shared" si="98"/>
        <v>N</v>
      </c>
      <c r="DE65" s="3" t="str">
        <f t="shared" si="1"/>
        <v>N</v>
      </c>
      <c r="DF65" s="3" t="str">
        <f t="shared" si="2"/>
        <v>N</v>
      </c>
      <c r="DG65" s="3" t="str">
        <f t="shared" si="99"/>
        <v>N</v>
      </c>
      <c r="DH65" s="3" t="str">
        <f t="shared" si="100"/>
        <v>N</v>
      </c>
      <c r="DI65" s="3" t="str">
        <f t="shared" si="3"/>
        <v>N</v>
      </c>
      <c r="DJ65" s="3" t="str">
        <f t="shared" si="4"/>
        <v>N</v>
      </c>
      <c r="DK65" s="3">
        <f>0</f>
        <v>0</v>
      </c>
      <c r="DL65" s="3" t="str">
        <f t="shared" si="5"/>
        <v>N</v>
      </c>
      <c r="DM65" s="3" t="str">
        <f t="shared" si="6"/>
        <v>N</v>
      </c>
      <c r="DN65" t="str">
        <f>IF(AND($A65="J",COUNTIFS(activiteiten_perceel,percelen!$AZ65,activiteiten_maatregel_nr,percelen!DN$4,activiteiten_activiteit_voldoet_aan_voorwaarden,"J")&gt;0),DN$4,"")</f>
        <v/>
      </c>
      <c r="DO65" t="str">
        <f>IF(AND($A65="J",COUNTIFS(activiteiten_perceel,percelen!$AZ65,activiteiten_maatregel_nr,percelen!DO$4,activiteiten_activiteit_voldoet_aan_voorwaarden,"J")&gt;0),DO$4,"")</f>
        <v/>
      </c>
      <c r="DP65" t="str">
        <f>IF(AND($A65="J",COUNTIFS(activiteiten_perceel,percelen!$AZ65,activiteiten_maatregel_nr,percelen!DP$4,activiteiten_activiteit_voldoet_aan_voorwaarden,"J")&gt;0),DP$4,"")</f>
        <v/>
      </c>
      <c r="DQ65" t="str">
        <f>IF(AND($A65="J",COUNTIFS(activiteiten_perceel,percelen!$AZ65,activiteiten_maatregel_nr,percelen!DQ$4,activiteiten_activiteit_voldoet_aan_voorwaarden,"J")&gt;0),DQ$4,"")</f>
        <v/>
      </c>
      <c r="DR65" t="str">
        <f>IF(AND($A65="J",COUNTIFS(activiteiten_perceel,percelen!$AZ65,activiteiten_maatregel_nr,percelen!DR$4,activiteiten_activiteit_voldoet_aan_voorwaarden,"J")&gt;0),DR$4,"")</f>
        <v/>
      </c>
      <c r="DS65" t="str">
        <f>IF(AND($A65="J",COUNTIFS(activiteiten_perceel,percelen!$AZ65,activiteiten_maatregel_nr,percelen!DS$4,activiteiten_activiteit_voldoet_aan_voorwaarden,"J")&gt;0),DS$4,"")</f>
        <v/>
      </c>
      <c r="DT65" t="str">
        <f>IF(AND($A65="J",COUNTIFS(activiteiten_perceel,percelen!$AZ65,activiteiten_maatregel_nr,percelen!DT$4,activiteiten_activiteit_voldoet_aan_voorwaarden,"J")&gt;0),DT$4,"")</f>
        <v/>
      </c>
      <c r="DU65" t="str">
        <f>IF(AND($A65="J",COUNTIFS(activiteiten_perceel,percelen!$AZ65,activiteiten_maatregel_nr,percelen!DU$4,activiteiten_activiteit_voldoet_aan_voorwaarden,"J")&gt;0),DU$4,"")</f>
        <v/>
      </c>
      <c r="DV65" t="str">
        <f>IF(AND($A65="J",COUNTIFS(activiteiten_perceel,percelen!$AZ65,activiteiten_maatregel_nr,percelen!DV$4,activiteiten_activiteit_voldoet_aan_voorwaarden,"J")&gt;0),DV$4,"")</f>
        <v/>
      </c>
      <c r="DW65" t="str">
        <f>IF(AND($A65="J",COUNTIFS(activiteiten_perceel,percelen!$AZ65,activiteiten_maatregel_nr,percelen!DW$4,activiteiten_activiteit_voldoet_aan_voorwaarden,"J")&gt;0),DW$4,"")</f>
        <v/>
      </c>
      <c r="DX65" t="str">
        <f>IF(AND($A65="J",COUNTIFS(activiteiten_perceel,percelen!$AZ65,activiteiten_maatregel_nr,percelen!DX$4,activiteiten_activiteit_voldoet_aan_voorwaarden,"J")&gt;0),DX$4,"")</f>
        <v/>
      </c>
      <c r="DY65" t="str">
        <f>IF(AND($A65="J",COUNTIFS(activiteiten_perceel,percelen!$AZ65,activiteiten_maatregel_nr,percelen!DY$4,activiteiten_activiteit_voldoet_aan_voorwaarden,"J")&gt;0),DY$4,"")</f>
        <v/>
      </c>
      <c r="DZ65" t="str">
        <f>IF(AND($A65="J",COUNTIFS(activiteiten_perceel,percelen!$AZ65,activiteiten_maatregel_nr,percelen!DZ$4,activiteiten_activiteit_voldoet_aan_voorwaarden,"J")&gt;0),DZ$4,"")</f>
        <v/>
      </c>
      <c r="EA65" t="str">
        <f>IF(AND($A65="J",COUNTIFS(activiteiten_perceel,percelen!$AZ65,activiteiten_maatregel_nr,percelen!EA$4,activiteiten_activiteit_voldoet_aan_voorwaarden,"J")&gt;0),EA$4,"")</f>
        <v/>
      </c>
      <c r="EB65" t="str">
        <f>IF(AND($A65="J",COUNTIFS(activiteiten_perceel,percelen!$AZ65,activiteiten_maatregel_nr,percelen!EB$4,activiteiten_activiteit_voldoet_aan_voorwaarden,"J")&gt;0),EB$4,"")</f>
        <v/>
      </c>
      <c r="EC65" t="str">
        <f>IF(AND($A65="J",COUNTIFS(activiteiten_perceel,percelen!$AZ65,activiteiten_maatregel_nr,percelen!EC$4,activiteiten_activiteit_voldoet_aan_voorwaarden,"J")&gt;0),EC$4,"")</f>
        <v/>
      </c>
      <c r="ED65" t="str">
        <f>IF(AND($A65="J",COUNTIFS(activiteiten_perceel,percelen!$AZ65,activiteiten_maatregel_nr,percelen!ED$4,activiteiten_activiteit_voldoet_aan_voorwaarden,"J")&gt;0),ED$4,"")</f>
        <v/>
      </c>
      <c r="EE65" t="str">
        <f>IF(AND($A65="J",COUNTIFS(activiteiten_perceel,percelen!$AZ65,activiteiten_maatregel_nr,percelen!EE$4,activiteiten_activiteit_voldoet_aan_voorwaarden,"J")&gt;0),EE$4,"")</f>
        <v/>
      </c>
      <c r="EF65" t="str">
        <f>IF(AND($A65="J",COUNTIFS(activiteiten_perceel,percelen!$AZ65,activiteiten_maatregel_nr,percelen!EF$4,activiteiten_activiteit_voldoet_aan_voorwaarden,"J")&gt;0),EF$4,"")</f>
        <v/>
      </c>
      <c r="EG65" t="str">
        <f>IF(AND($A65="J",COUNTIFS(activiteiten_perceel,percelen!$AZ65,activiteiten_maatregel_nr,percelen!EG$4,activiteiten_activiteit_voldoet_aan_voorwaarden,"J")&gt;0),EG$4,"")</f>
        <v/>
      </c>
      <c r="EH65" t="str">
        <f>IF(AND($A65="J",COUNTIFS(activiteiten_perceel,percelen!$AZ65,activiteiten_maatregel_nr,percelen!EH$4,activiteiten_activiteit_voldoet_aan_voorwaarden,"J")&gt;0),EH$4,"")</f>
        <v/>
      </c>
      <c r="EI65" t="str">
        <f>IF(AND($A65="J",COUNTIFS(activiteiten_perceel,percelen!$AZ65,activiteiten_maatregel_nr,percelen!EI$4,activiteiten_activiteit_voldoet_aan_voorwaarden,"J")&gt;0),EI$4,"")</f>
        <v/>
      </c>
      <c r="EJ65">
        <f t="shared" si="101"/>
        <v>0</v>
      </c>
      <c r="EK65" t="str">
        <f t="shared" si="102"/>
        <v/>
      </c>
      <c r="EL65" t="str">
        <f t="shared" si="7"/>
        <v/>
      </c>
      <c r="EM65" t="str">
        <f t="shared" si="8"/>
        <v/>
      </c>
      <c r="EN65" t="str">
        <f t="shared" si="9"/>
        <v/>
      </c>
      <c r="EO65" t="str">
        <f t="shared" si="10"/>
        <v/>
      </c>
      <c r="EP65" t="str">
        <f t="shared" si="11"/>
        <v/>
      </c>
      <c r="EQ65" t="str">
        <f t="shared" si="12"/>
        <v/>
      </c>
      <c r="ER65" t="str">
        <f t="shared" si="13"/>
        <v/>
      </c>
      <c r="ES65" t="str">
        <f t="shared" si="14"/>
        <v/>
      </c>
      <c r="ET65" t="str">
        <f t="shared" si="15"/>
        <v/>
      </c>
      <c r="EU65" t="str">
        <f t="shared" si="16"/>
        <v/>
      </c>
      <c r="EV65" t="str">
        <f t="shared" si="17"/>
        <v/>
      </c>
      <c r="EW65" t="str">
        <f t="shared" si="103"/>
        <v>nvt</v>
      </c>
      <c r="EX65" t="str">
        <f t="shared" si="104"/>
        <v>nvt</v>
      </c>
      <c r="EY65" t="str">
        <f t="shared" si="105"/>
        <v>nvt</v>
      </c>
      <c r="EZ65" t="str">
        <f t="shared" si="106"/>
        <v>nvt</v>
      </c>
      <c r="FA65" t="str">
        <f t="shared" si="107"/>
        <v>nvt</v>
      </c>
      <c r="FB65" t="str">
        <f t="shared" si="108"/>
        <v>nvt</v>
      </c>
      <c r="FC65" t="str">
        <f t="shared" si="109"/>
        <v>nvt</v>
      </c>
      <c r="FD65" t="str">
        <f t="shared" si="110"/>
        <v>nvt</v>
      </c>
      <c r="FE65" t="str">
        <f>IF($EJ65=2,VLOOKUP(FD65,STAPELING!A:D,FE$1,0),"nvt")</f>
        <v>nvt</v>
      </c>
      <c r="FF65" t="str">
        <f t="shared" si="111"/>
        <v>nvt</v>
      </c>
      <c r="FG65" t="str">
        <f t="shared" si="112"/>
        <v>nvt</v>
      </c>
      <c r="FH65" t="str">
        <f t="shared" si="113"/>
        <v>nvt</v>
      </c>
      <c r="FI65" t="str">
        <f t="shared" si="114"/>
        <v>nvt</v>
      </c>
      <c r="FJ65" t="str">
        <f t="shared" si="115"/>
        <v>nvt</v>
      </c>
      <c r="FK65" t="str">
        <f t="shared" si="116"/>
        <v>nvt</v>
      </c>
      <c r="FL65" t="str">
        <f t="shared" si="117"/>
        <v>nvt</v>
      </c>
      <c r="FM65" t="str">
        <f t="shared" si="118"/>
        <v/>
      </c>
      <c r="FN65" t="str">
        <f>IF(ISERROR(VLOOKUP(FM65,STAPELING!I:AO,FN$1,0)),"N",VLOOKUP(FM65,STAPELING!I:AO,FN$1,0))</f>
        <v>J</v>
      </c>
      <c r="FO65" t="str">
        <f t="shared" si="119"/>
        <v>nvt</v>
      </c>
      <c r="FP65" t="str">
        <f t="shared" si="19"/>
        <v>nvt</v>
      </c>
      <c r="FQ65" t="str">
        <f t="shared" si="20"/>
        <v>nvt</v>
      </c>
      <c r="FR65" t="str">
        <f t="shared" si="21"/>
        <v>nvt</v>
      </c>
      <c r="FS65" t="str">
        <f t="shared" si="22"/>
        <v>nvt</v>
      </c>
      <c r="FT65" t="str">
        <f t="shared" si="23"/>
        <v>nvt</v>
      </c>
      <c r="FU65" t="str">
        <f t="shared" si="24"/>
        <v>nvt</v>
      </c>
      <c r="FV65" t="str">
        <f t="shared" si="25"/>
        <v>nvt</v>
      </c>
      <c r="FW65" t="str">
        <f t="shared" si="26"/>
        <v>nvt</v>
      </c>
      <c r="FX65" t="str">
        <f t="shared" si="27"/>
        <v>nvt</v>
      </c>
      <c r="FY65" t="str">
        <f t="shared" si="28"/>
        <v>nvt</v>
      </c>
      <c r="FZ65" t="str">
        <f t="shared" si="29"/>
        <v>nvt</v>
      </c>
      <c r="GA65" t="str">
        <f t="shared" si="30"/>
        <v>nvt</v>
      </c>
      <c r="GB65" t="str">
        <f>IF($EJ65&gt;2,IF(FO65="","zwart",VLOOKUP(FO65,STAPELING!J:AA,GB$1,0)),"nvt")</f>
        <v>nvt</v>
      </c>
      <c r="GC65" t="str">
        <f t="shared" si="120"/>
        <v>nvt</v>
      </c>
      <c r="GD65" t="str">
        <f t="shared" si="121"/>
        <v>nvt</v>
      </c>
      <c r="GE65" t="str">
        <f t="shared" si="122"/>
        <v>nvt</v>
      </c>
      <c r="GF65" t="str">
        <f t="shared" si="123"/>
        <v>nvt</v>
      </c>
      <c r="GG65" t="str">
        <f t="shared" si="124"/>
        <v>nvt</v>
      </c>
      <c r="GH65" t="str">
        <f t="shared" si="125"/>
        <v>nvt</v>
      </c>
      <c r="GI65" t="str">
        <f t="shared" si="126"/>
        <v>nvt</v>
      </c>
      <c r="GJ65" t="str">
        <f t="shared" si="127"/>
        <v>nvt</v>
      </c>
      <c r="GK65" t="str">
        <f t="shared" si="37"/>
        <v>nvt</v>
      </c>
      <c r="GL65" t="str">
        <f t="shared" si="38"/>
        <v>nvt</v>
      </c>
      <c r="GM65" t="str">
        <f t="shared" si="39"/>
        <v>nvt</v>
      </c>
      <c r="GN65" t="str">
        <f t="shared" si="40"/>
        <v>nvt</v>
      </c>
      <c r="GO65" t="str">
        <f t="shared" si="41"/>
        <v>nvt</v>
      </c>
      <c r="GP65" t="str">
        <f t="shared" si="42"/>
        <v>nvt</v>
      </c>
      <c r="GQ65" t="str">
        <f t="shared" si="43"/>
        <v>nvt</v>
      </c>
      <c r="GR65" t="str">
        <f t="shared" si="44"/>
        <v>nvt</v>
      </c>
      <c r="GS65" t="str">
        <f t="shared" si="45"/>
        <v>nvt</v>
      </c>
      <c r="GT65" t="str">
        <f t="shared" si="46"/>
        <v>nvt</v>
      </c>
      <c r="GU65" t="str">
        <f t="shared" si="47"/>
        <v>nvt</v>
      </c>
      <c r="GV65" t="str">
        <f t="shared" si="48"/>
        <v>nvt</v>
      </c>
      <c r="GW65" t="str">
        <f>IF($EJ65&gt;2,IF(GJ65="","zwart",VLOOKUP(GJ65,STAPELING!AB:AJ,GW$1,0)),"nvt")</f>
        <v>nvt</v>
      </c>
      <c r="GX65" t="str">
        <f t="shared" si="128"/>
        <v>nvt</v>
      </c>
      <c r="GY65" t="str">
        <f t="shared" si="129"/>
        <v>nvt</v>
      </c>
      <c r="GZ65" t="str">
        <f t="shared" si="130"/>
        <v>nvt</v>
      </c>
      <c r="HA65" t="str">
        <f t="shared" si="131"/>
        <v>nvt</v>
      </c>
      <c r="HB65" t="str">
        <f t="shared" si="132"/>
        <v>nvt</v>
      </c>
      <c r="HC65" t="str">
        <f t="shared" si="133"/>
        <v>nvt</v>
      </c>
      <c r="HD65" t="str">
        <f t="shared" si="134"/>
        <v>nvt</v>
      </c>
      <c r="HE65" t="str">
        <f t="shared" si="135"/>
        <v>nvt</v>
      </c>
      <c r="HF65" t="str">
        <f t="shared" si="136"/>
        <v>nvt</v>
      </c>
      <c r="HG65" t="str">
        <f t="shared" si="137"/>
        <v>nvt</v>
      </c>
      <c r="HH65" t="str">
        <f t="shared" si="138"/>
        <v>nvt</v>
      </c>
      <c r="HI65" t="str">
        <f t="shared" si="139"/>
        <v>nvt</v>
      </c>
      <c r="HJ65" t="str">
        <f t="shared" si="140"/>
        <v>nvt</v>
      </c>
      <c r="HK65" t="str">
        <f t="shared" si="141"/>
        <v>nvt</v>
      </c>
      <c r="HL65" t="str">
        <f t="shared" si="142"/>
        <v>nvt</v>
      </c>
      <c r="HM65" t="str">
        <f t="shared" si="60"/>
        <v>nvt</v>
      </c>
      <c r="HN65" t="str">
        <f t="shared" si="61"/>
        <v>nvt</v>
      </c>
      <c r="HO65" t="str">
        <f t="shared" si="62"/>
        <v>nvt</v>
      </c>
      <c r="HP65" t="str">
        <f t="shared" si="63"/>
        <v>nvt</v>
      </c>
      <c r="HQ65" t="str">
        <f t="shared" si="64"/>
        <v>nvt</v>
      </c>
      <c r="HR65" t="str">
        <f t="shared" si="65"/>
        <v>nvt</v>
      </c>
      <c r="HS65" t="str">
        <f t="shared" si="66"/>
        <v>nvt</v>
      </c>
      <c r="HT65" t="str">
        <f t="shared" si="67"/>
        <v>nvt</v>
      </c>
      <c r="HU65" t="str">
        <f t="shared" si="68"/>
        <v>nvt</v>
      </c>
      <c r="HV65" t="str">
        <f t="shared" si="69"/>
        <v>nvt</v>
      </c>
      <c r="HW65" t="str">
        <f t="shared" si="70"/>
        <v>nvt</v>
      </c>
      <c r="HX65" t="str">
        <f t="shared" si="71"/>
        <v>nvt</v>
      </c>
      <c r="HY65" t="str">
        <f>IF($EJ65&gt;2,IF(HL65="","zwart",VLOOKUP(HL65,STAPELING!AK:AN,HY$1,0)),"nvt")</f>
        <v>nvt</v>
      </c>
      <c r="HZ65" t="str">
        <f t="shared" si="143"/>
        <v>nvt</v>
      </c>
      <c r="IA65" t="str">
        <f t="shared" si="144"/>
        <v>nvt</v>
      </c>
      <c r="IB65" t="str">
        <f t="shared" si="145"/>
        <v>nvt</v>
      </c>
      <c r="IC65" t="str">
        <f t="shared" si="146"/>
        <v>nvt</v>
      </c>
      <c r="ID65" t="str">
        <f t="shared" si="147"/>
        <v>nvt</v>
      </c>
      <c r="IE65" t="str">
        <f t="shared" si="148"/>
        <v>nvt</v>
      </c>
      <c r="IF65" t="str">
        <f t="shared" si="149"/>
        <v>nvt</v>
      </c>
      <c r="IG65">
        <f t="shared" si="150"/>
        <v>0</v>
      </c>
      <c r="IH65">
        <f t="shared" si="151"/>
        <v>0</v>
      </c>
      <c r="II65">
        <f t="shared" si="152"/>
        <v>0</v>
      </c>
      <c r="IJ65">
        <f t="shared" si="153"/>
        <v>0</v>
      </c>
      <c r="IK65">
        <f t="shared" si="154"/>
        <v>0</v>
      </c>
      <c r="IL65">
        <f t="shared" si="155"/>
        <v>0</v>
      </c>
      <c r="IM65">
        <f t="shared" si="156"/>
        <v>0</v>
      </c>
      <c r="IN65">
        <f t="shared" si="157"/>
        <v>0</v>
      </c>
      <c r="IO65">
        <f t="shared" si="158"/>
        <v>0</v>
      </c>
      <c r="IP65">
        <f t="shared" si="159"/>
        <v>0</v>
      </c>
      <c r="IQ65">
        <f t="shared" si="160"/>
        <v>0</v>
      </c>
      <c r="IR65">
        <f t="shared" si="161"/>
        <v>0</v>
      </c>
      <c r="IS65">
        <f t="shared" si="162"/>
        <v>0</v>
      </c>
      <c r="IT65">
        <f t="shared" si="163"/>
        <v>0</v>
      </c>
      <c r="IU65" t="str">
        <f t="shared" si="164"/>
        <v>N</v>
      </c>
      <c r="IV65" t="str">
        <f t="shared" si="84"/>
        <v>N</v>
      </c>
      <c r="IW65" t="str">
        <f t="shared" si="165"/>
        <v>N</v>
      </c>
    </row>
    <row r="66" spans="1:257" x14ac:dyDescent="0.25">
      <c r="A66" t="str">
        <f>IF(ISERROR(VLOOKUP(E66,E$4:E65,1,0)),"J","N")</f>
        <v>N</v>
      </c>
      <c r="B66" s="8"/>
      <c r="C66" s="8"/>
      <c r="D66" s="25"/>
      <c r="E66" s="25" t="str">
        <f>IF(Invoer!B95="","",Invoer!B95)</f>
        <v/>
      </c>
      <c r="F66" s="25"/>
      <c r="G66" s="25"/>
      <c r="H66" s="25" t="str">
        <f>IF(AND($E66&lt;&gt;"",$A66="J"),Invoer!D95,"")</f>
        <v/>
      </c>
      <c r="I66" s="25"/>
      <c r="J66" s="26"/>
      <c r="K66" s="26" t="str">
        <f>IF(AND($E66&lt;&gt;"",$A66="J"),Invoer!L95,"")</f>
        <v/>
      </c>
      <c r="L66" s="26"/>
      <c r="M66" s="25"/>
      <c r="N66" s="152"/>
      <c r="O66" s="153"/>
      <c r="P66" s="25"/>
      <c r="Q66" s="25"/>
      <c r="R66" s="153"/>
      <c r="S66" s="154"/>
      <c r="T66" s="152"/>
      <c r="U66" s="153"/>
      <c r="V66" s="153"/>
      <c r="W66" s="59" t="str">
        <f>IF(AND($E66&lt;&gt;"",$A66="J",Invoer!R95&lt;&gt;""),VLOOKUP(Invoer!R95,NORM!$F$26:$H$29,3,0),"")</f>
        <v/>
      </c>
      <c r="X66" s="59"/>
      <c r="Y66" s="25" t="str">
        <f t="shared" si="85"/>
        <v/>
      </c>
      <c r="Z66" s="25"/>
      <c r="AA66" s="26" t="str">
        <f t="shared" si="86"/>
        <v/>
      </c>
      <c r="AB66" s="26"/>
      <c r="AC66" s="153"/>
      <c r="AD66" s="153"/>
      <c r="AE66" s="153"/>
      <c r="AF66" s="153"/>
      <c r="AG66" s="153"/>
      <c r="AH66" s="25"/>
      <c r="AI66" s="153"/>
      <c r="AJ66" s="153"/>
      <c r="AK66" s="153"/>
      <c r="AL66" s="153"/>
      <c r="AM66" s="25" t="str">
        <f>IF(AND($E66&lt;&gt;"",$A66="J"),IF(Invoer!X95="Ja","J",IF(Invoer!X95="Nee","N","")),"")</f>
        <v/>
      </c>
      <c r="AN66" s="153"/>
      <c r="AO66" s="153"/>
      <c r="AP66" s="153" t="s">
        <v>311</v>
      </c>
      <c r="AQ66" s="153" t="s">
        <v>311</v>
      </c>
      <c r="AR66" s="153" t="s">
        <v>312</v>
      </c>
      <c r="AS66" s="153" t="s">
        <v>312</v>
      </c>
      <c r="AT66" s="1" t="str">
        <f>IF(AND($E66&lt;&gt;"",$A66="J",Invoer!O95&lt;&gt;""),VLOOKUP(Invoer!O95,NORM!$F$31:$H$38,3,0),"")</f>
        <v/>
      </c>
      <c r="AU66" s="1"/>
      <c r="AV66" s="1" t="str">
        <f>IF(AND($E66&lt;&gt;"",$A66="J"),Invoer!AH95,"")</f>
        <v/>
      </c>
      <c r="AW66" s="1"/>
      <c r="AX66" s="1" t="str">
        <f t="shared" si="87"/>
        <v/>
      </c>
      <c r="AY66" s="1"/>
      <c r="AZ66" s="3" t="str">
        <f t="shared" si="88"/>
        <v/>
      </c>
      <c r="BA66" s="3" t="str">
        <f t="shared" si="89"/>
        <v/>
      </c>
      <c r="BB66" s="3" t="str">
        <f t="shared" si="90"/>
        <v>N</v>
      </c>
      <c r="BC66" s="3" t="str">
        <f t="shared" si="91"/>
        <v>N</v>
      </c>
      <c r="BD66" s="3" t="str">
        <f t="shared" si="92"/>
        <v/>
      </c>
      <c r="BE66" s="3">
        <f t="shared" si="166"/>
        <v>0</v>
      </c>
      <c r="BF66" s="3" t="str">
        <f t="shared" si="93"/>
        <v/>
      </c>
      <c r="BG66" s="3" t="str">
        <f t="shared" si="94"/>
        <v/>
      </c>
      <c r="BH66" s="3" t="str">
        <f t="shared" si="95"/>
        <v>N</v>
      </c>
      <c r="BI66" s="24" t="str">
        <f t="shared" si="96"/>
        <v/>
      </c>
      <c r="BJ66" s="24" t="str">
        <f>IF(ISERROR(VLOOKUP($BD66,LOV_GWSGRP!A:A,1,0)),"N","J")</f>
        <v>N</v>
      </c>
      <c r="BK66" s="24" t="str">
        <f>IF(ISERROR(VLOOKUP($BD66,LOV_GWSGRP!D:D,1,0)),"N","J")</f>
        <v>N</v>
      </c>
      <c r="BL66" s="24" t="str">
        <f>IF(ISERROR(VLOOKUP($BD66,LOV_GWSGRP!G:G,1,0)),"N","J")</f>
        <v>N</v>
      </c>
      <c r="BM66" s="24" t="str">
        <f>IF(ISERROR(VLOOKUP($BD66,LOV_GWSGRP!M:M,1,0)),"N","J")</f>
        <v>N</v>
      </c>
      <c r="BN66" s="24" t="str">
        <f>IF(ISERROR(VLOOKUP($BD66,LOV_GWSGRP!P:P,1,0)),"N","J")</f>
        <v>N</v>
      </c>
      <c r="BO66" s="24" t="str">
        <f>IF(ISERROR(VLOOKUP($BD66,LOV_GWSGRP!S:S,1,0)),"N","J")</f>
        <v>N</v>
      </c>
      <c r="BP66" s="24" t="str">
        <f>IF(ISERROR(VLOOKUP($BD66,LOV_GWSGRP!V:V,1,0)),"N","J")</f>
        <v>N</v>
      </c>
      <c r="BQ66" s="24" t="str">
        <f>IF(ISERROR(VLOOKUP($BD66,LOV_GWSGRP!Y:Y,1,0)),"N","J")</f>
        <v>N</v>
      </c>
      <c r="BR66" s="24" t="str">
        <f>IF(ISERROR(VLOOKUP($BD66,LOV_GWSGRP!AB:AB,1,0)),"N","J")</f>
        <v>N</v>
      </c>
      <c r="BS66" s="24" t="str">
        <f>IF(ISERROR(VLOOKUP($BD66,LOV_GWSGRP!AE:AE,1,0)),"N","J")</f>
        <v>N</v>
      </c>
      <c r="BT66" s="24" t="str">
        <f>IF(ISERROR(VLOOKUP($BD66,LOV_GWSGRP!AH:AH,1,0)),"N","J")</f>
        <v>N</v>
      </c>
      <c r="BU66" s="24" t="str">
        <f>IF(ISERROR(VLOOKUP($BD66,LOV_GWSGRP!CJ:CJ,1,0)),"N","J")</f>
        <v>N</v>
      </c>
      <c r="BV66" s="24" t="str">
        <f>IF(ISERROR(VLOOKUP($BD66,LOV_GWSGRP!AN:AN,1,0)),"N","J")</f>
        <v>N</v>
      </c>
      <c r="BW66" s="24" t="str">
        <f>IF(ISERROR(VLOOKUP($BD66,LOV_GWSGRP!AQ:AQ,1,0)),"N","J")</f>
        <v>N</v>
      </c>
      <c r="BX66" s="24" t="str">
        <f>IF(ISERROR(VLOOKUP($BD66,LOV_GWSGRP!AT:AT,1,0)),"N","J")</f>
        <v>N</v>
      </c>
      <c r="BY66" s="24" t="str">
        <f>IF(ISERROR(VLOOKUP($BD66,LOV_GWSGRP!AW:AW,1,0)),"N","J")</f>
        <v>N</v>
      </c>
      <c r="BZ66" s="24" t="str">
        <f>IF(ISERROR(VLOOKUP($BD66,LOV_GWSGRP!AZ:AZ,1,0)),"N","J")</f>
        <v>N</v>
      </c>
      <c r="CA66" s="24" t="str">
        <f>IF(ISERROR(VLOOKUP($BD66,LOV_GWSGRP!BC:BC,1,0)),"N","J")</f>
        <v>N</v>
      </c>
      <c r="CB66" s="24" t="str">
        <f>IF(ISERROR(VLOOKUP($BD66,LOV_GWSGRP!BF:BF,1,0)),"N","J")</f>
        <v>N</v>
      </c>
      <c r="CC66" s="24" t="str">
        <f>IF(ISERROR(VLOOKUP($BD66,LOV_GWSGRP!BI:BI,1,0)),"N","J")</f>
        <v>N</v>
      </c>
      <c r="CD66" s="24" t="str">
        <f>IF(ISERROR(VLOOKUP($BD66,LOV_GWSGRP!J:J,1,0)),"N","J")</f>
        <v>N</v>
      </c>
      <c r="CE66" s="24" t="str">
        <f>IF(ISERROR(VLOOKUP($BD66,LOV_GWSGRP!BL:BL,1,0)),"N","J")</f>
        <v>N</v>
      </c>
      <c r="CF66" s="24"/>
      <c r="CG66" s="24" t="str">
        <f>IF(ISERROR(VLOOKUP($BD66,LOV_GWSGRP!BO:BO,1,0)),"N","J")</f>
        <v>N</v>
      </c>
      <c r="CH66" s="24" t="str">
        <f t="shared" si="97"/>
        <v>N</v>
      </c>
      <c r="CI66" s="24" t="str">
        <f>IF(ISERROR(VLOOKUP($BD66,GEWASCODE_GLMC8!F:F,1,0)),"N","J")</f>
        <v>N</v>
      </c>
      <c r="CJ66" s="24" t="str">
        <f>IF(COUNTIF($CI66:CI66,"J")&gt;0,"N",IF(ISERROR(VLOOKUP($BD66,GEWASCODE_GLMC8!G:G,1,0)),"N","J"))</f>
        <v>N</v>
      </c>
      <c r="CK66" s="24" t="str">
        <f>IF(COUNTIF($CI66:CJ66,"J")&gt;0,"N",IF(ISERROR(VLOOKUP($BD66,GEWASCODE_GLMC8!H:H,1,0)),"N","J"))</f>
        <v>N</v>
      </c>
      <c r="CL66" s="24" t="str">
        <f>IF(COUNTIF($CI66:CK66,"J")&gt;0,"N",IF(ISERROR(VLOOKUP($BD66,GEWASCODE_GLMC8!I:I,1,0)),"N","J"))</f>
        <v>N</v>
      </c>
      <c r="CM66" s="24" t="str">
        <f>IF(COUNTIF($CI66:CL66,"J")&gt;0,"N",IF(ISERROR(VLOOKUP($BD66,GEWASCODE_GLMC8!J:J,1,0)),"N","J"))</f>
        <v>N</v>
      </c>
      <c r="CN66" s="24" t="str">
        <f>IF(COUNTIF($CI66:CM66,"J")&gt;0,"N",IF(ISERROR(VLOOKUP($BD66,GEWASCODE_GLMC8!K:K,1,0)),"N","J"))</f>
        <v>N</v>
      </c>
      <c r="CO66" s="24" t="str">
        <f>IF(COUNTIF($CI66:CN66,"J")&gt;0,"N",IF(ISERROR(VLOOKUP($BD66,GEWASCODE_GLMC8!L:L,1,0)),"N","J"))</f>
        <v>N</v>
      </c>
      <c r="CP66" s="24" t="str">
        <f>IF(COUNTIF($CI66:CO66,"J")&gt;0,"N",IF(ISERROR(VLOOKUP($BD66,GEWASCODE_GLMC8!M:M,1,0)),"N","J"))</f>
        <v>N</v>
      </c>
      <c r="CQ66" s="24" t="str">
        <f>IF(COUNTIF($CI66:CP66,"J")&gt;0,"N",IF(ISERROR(VLOOKUP($BD66,GEWASCODE_GLMC8!N:N,1,0)),"N","J"))</f>
        <v>N</v>
      </c>
      <c r="CR66" s="24" t="str">
        <f>IF(COUNTIF($CI66:CQ66,"J")&gt;0,"N",IF(ISERROR(VLOOKUP($BD66,GEWASCODE_GLMC8!O:O,1,0)),"N","J"))</f>
        <v>N</v>
      </c>
      <c r="CS66" s="24" t="str">
        <f>IF(COUNTIF($CI66:CR66,"J")&gt;0,"N",IF(ISERROR(VLOOKUP($BD66,GEWASCODE_GLMC8!P:P,1,0)),"N","J"))</f>
        <v>N</v>
      </c>
      <c r="CT66" s="24" t="str">
        <f>IF(COUNTIF($CI66:CS66,"J")&gt;0,"N",IF(ISERROR(VLOOKUP($BD66,GEWASCODE_GLMC8!Q:Q,1,0)),"N","J"))</f>
        <v>N</v>
      </c>
      <c r="CU66" s="24" t="str">
        <f>IF(COUNTIF($CI66:CT66,"J")&gt;0,"N",IF(ISERROR(VLOOKUP($BD66,GEWASCODE_GLMC8!R:R,1,0)),"N","J"))</f>
        <v>N</v>
      </c>
      <c r="CV66" s="24" t="str">
        <f>IF(COUNTIF($CI66:CU66,"J")&gt;0,"N",IF(ISERROR(VLOOKUP($BD66,GEWASCODE_GLMC8!S:S,1,0)),"N","J"))</f>
        <v>N</v>
      </c>
      <c r="CW66" s="24" t="str">
        <f>IF(COUNTIF($CI66:CV66,"J")&gt;0,"N",IF(ISERROR(VLOOKUP($BD66,GEWASCODE_GLMC8!T:T,1,0)),"N","J"))</f>
        <v>N</v>
      </c>
      <c r="CX66" s="24" t="str">
        <f>IF(COUNTIF($CI66:CW66,"J")&gt;0,"N",IF(ISERROR(VLOOKUP($BD66,GEWASCODE_GLMC8!U:U,1,0)),"N","J"))</f>
        <v>N</v>
      </c>
      <c r="CY66" s="24" t="str">
        <f>IF(COUNTIF($CI66:CX66,"J")&gt;0,"N",IF(ISERROR(VLOOKUP($BD66,GEWASCODE_GLMC8!V:V,1,0)),"N","J"))</f>
        <v>N</v>
      </c>
      <c r="CZ66" s="24" t="str">
        <f>IF(COUNTIF($CI66:CY66,"J")&gt;0,"N",IF(ISERROR(VLOOKUP($BD66,GEWASCODE_GLMC8!W:W,1,0)),"N","J"))</f>
        <v>N</v>
      </c>
      <c r="DA66" s="24" t="str">
        <f>IF(COUNTIF($CI66:CZ66,"J")&gt;0,"N",IF(ISERROR(VLOOKUP($BD66,GEWASCODE_GLMC8!X:X,1,0)),"N","J"))</f>
        <v>N</v>
      </c>
      <c r="DB66" s="24" t="str">
        <f>IF(COUNTIF($CI66:DA66,"J")&gt;0,"N",IF(ISERROR(VLOOKUP($BD66,GEWASCODE_GLMC8!Y:Y,1,0)),"N","J"))</f>
        <v>N</v>
      </c>
      <c r="DC66" s="24" t="str">
        <f>IF(COUNTIF($CI66:DB66,"J")&gt;0,"N",IF(ISERROR(VLOOKUP($BD66,GEWASCODE_GLMC8!Z:Z,1,0)),"N","J"))</f>
        <v>N</v>
      </c>
      <c r="DD66" s="24" t="str">
        <f t="shared" si="98"/>
        <v>N</v>
      </c>
      <c r="DE66" s="3" t="str">
        <f t="shared" si="1"/>
        <v>N</v>
      </c>
      <c r="DF66" s="3" t="str">
        <f t="shared" si="2"/>
        <v>N</v>
      </c>
      <c r="DG66" s="3" t="str">
        <f t="shared" si="99"/>
        <v>N</v>
      </c>
      <c r="DH66" s="3" t="str">
        <f t="shared" si="100"/>
        <v>N</v>
      </c>
      <c r="DI66" s="3" t="str">
        <f t="shared" si="3"/>
        <v>N</v>
      </c>
      <c r="DJ66" s="3" t="str">
        <f t="shared" si="4"/>
        <v>N</v>
      </c>
      <c r="DK66" s="3">
        <f>0</f>
        <v>0</v>
      </c>
      <c r="DL66" s="3" t="str">
        <f t="shared" si="5"/>
        <v>N</v>
      </c>
      <c r="DM66" s="3" t="str">
        <f t="shared" si="6"/>
        <v>N</v>
      </c>
      <c r="DN66" t="str">
        <f>IF(AND($A66="J",COUNTIFS(activiteiten_perceel,percelen!$AZ66,activiteiten_maatregel_nr,percelen!DN$4,activiteiten_activiteit_voldoet_aan_voorwaarden,"J")&gt;0),DN$4,"")</f>
        <v/>
      </c>
      <c r="DO66" t="str">
        <f>IF(AND($A66="J",COUNTIFS(activiteiten_perceel,percelen!$AZ66,activiteiten_maatregel_nr,percelen!DO$4,activiteiten_activiteit_voldoet_aan_voorwaarden,"J")&gt;0),DO$4,"")</f>
        <v/>
      </c>
      <c r="DP66" t="str">
        <f>IF(AND($A66="J",COUNTIFS(activiteiten_perceel,percelen!$AZ66,activiteiten_maatregel_nr,percelen!DP$4,activiteiten_activiteit_voldoet_aan_voorwaarden,"J")&gt;0),DP$4,"")</f>
        <v/>
      </c>
      <c r="DQ66" t="str">
        <f>IF(AND($A66="J",COUNTIFS(activiteiten_perceel,percelen!$AZ66,activiteiten_maatregel_nr,percelen!DQ$4,activiteiten_activiteit_voldoet_aan_voorwaarden,"J")&gt;0),DQ$4,"")</f>
        <v/>
      </c>
      <c r="DR66" t="str">
        <f>IF(AND($A66="J",COUNTIFS(activiteiten_perceel,percelen!$AZ66,activiteiten_maatregel_nr,percelen!DR$4,activiteiten_activiteit_voldoet_aan_voorwaarden,"J")&gt;0),DR$4,"")</f>
        <v/>
      </c>
      <c r="DS66" t="str">
        <f>IF(AND($A66="J",COUNTIFS(activiteiten_perceel,percelen!$AZ66,activiteiten_maatregel_nr,percelen!DS$4,activiteiten_activiteit_voldoet_aan_voorwaarden,"J")&gt;0),DS$4,"")</f>
        <v/>
      </c>
      <c r="DT66" t="str">
        <f>IF(AND($A66="J",COUNTIFS(activiteiten_perceel,percelen!$AZ66,activiteiten_maatregel_nr,percelen!DT$4,activiteiten_activiteit_voldoet_aan_voorwaarden,"J")&gt;0),DT$4,"")</f>
        <v/>
      </c>
      <c r="DU66" t="str">
        <f>IF(AND($A66="J",COUNTIFS(activiteiten_perceel,percelen!$AZ66,activiteiten_maatregel_nr,percelen!DU$4,activiteiten_activiteit_voldoet_aan_voorwaarden,"J")&gt;0),DU$4,"")</f>
        <v/>
      </c>
      <c r="DV66" t="str">
        <f>IF(AND($A66="J",COUNTIFS(activiteiten_perceel,percelen!$AZ66,activiteiten_maatregel_nr,percelen!DV$4,activiteiten_activiteit_voldoet_aan_voorwaarden,"J")&gt;0),DV$4,"")</f>
        <v/>
      </c>
      <c r="DW66" t="str">
        <f>IF(AND($A66="J",COUNTIFS(activiteiten_perceel,percelen!$AZ66,activiteiten_maatregel_nr,percelen!DW$4,activiteiten_activiteit_voldoet_aan_voorwaarden,"J")&gt;0),DW$4,"")</f>
        <v/>
      </c>
      <c r="DX66" t="str">
        <f>IF(AND($A66="J",COUNTIFS(activiteiten_perceel,percelen!$AZ66,activiteiten_maatregel_nr,percelen!DX$4,activiteiten_activiteit_voldoet_aan_voorwaarden,"J")&gt;0),DX$4,"")</f>
        <v/>
      </c>
      <c r="DY66" t="str">
        <f>IF(AND($A66="J",COUNTIFS(activiteiten_perceel,percelen!$AZ66,activiteiten_maatregel_nr,percelen!DY$4,activiteiten_activiteit_voldoet_aan_voorwaarden,"J")&gt;0),DY$4,"")</f>
        <v/>
      </c>
      <c r="DZ66" t="str">
        <f>IF(AND($A66="J",COUNTIFS(activiteiten_perceel,percelen!$AZ66,activiteiten_maatregel_nr,percelen!DZ$4,activiteiten_activiteit_voldoet_aan_voorwaarden,"J")&gt;0),DZ$4,"")</f>
        <v/>
      </c>
      <c r="EA66" t="str">
        <f>IF(AND($A66="J",COUNTIFS(activiteiten_perceel,percelen!$AZ66,activiteiten_maatregel_nr,percelen!EA$4,activiteiten_activiteit_voldoet_aan_voorwaarden,"J")&gt;0),EA$4,"")</f>
        <v/>
      </c>
      <c r="EB66" t="str">
        <f>IF(AND($A66="J",COUNTIFS(activiteiten_perceel,percelen!$AZ66,activiteiten_maatregel_nr,percelen!EB$4,activiteiten_activiteit_voldoet_aan_voorwaarden,"J")&gt;0),EB$4,"")</f>
        <v/>
      </c>
      <c r="EC66" t="str">
        <f>IF(AND($A66="J",COUNTIFS(activiteiten_perceel,percelen!$AZ66,activiteiten_maatregel_nr,percelen!EC$4,activiteiten_activiteit_voldoet_aan_voorwaarden,"J")&gt;0),EC$4,"")</f>
        <v/>
      </c>
      <c r="ED66" t="str">
        <f>IF(AND($A66="J",COUNTIFS(activiteiten_perceel,percelen!$AZ66,activiteiten_maatregel_nr,percelen!ED$4,activiteiten_activiteit_voldoet_aan_voorwaarden,"J")&gt;0),ED$4,"")</f>
        <v/>
      </c>
      <c r="EE66" t="str">
        <f>IF(AND($A66="J",COUNTIFS(activiteiten_perceel,percelen!$AZ66,activiteiten_maatregel_nr,percelen!EE$4,activiteiten_activiteit_voldoet_aan_voorwaarden,"J")&gt;0),EE$4,"")</f>
        <v/>
      </c>
      <c r="EF66" t="str">
        <f>IF(AND($A66="J",COUNTIFS(activiteiten_perceel,percelen!$AZ66,activiteiten_maatregel_nr,percelen!EF$4,activiteiten_activiteit_voldoet_aan_voorwaarden,"J")&gt;0),EF$4,"")</f>
        <v/>
      </c>
      <c r="EG66" t="str">
        <f>IF(AND($A66="J",COUNTIFS(activiteiten_perceel,percelen!$AZ66,activiteiten_maatregel_nr,percelen!EG$4,activiteiten_activiteit_voldoet_aan_voorwaarden,"J")&gt;0),EG$4,"")</f>
        <v/>
      </c>
      <c r="EH66" t="str">
        <f>IF(AND($A66="J",COUNTIFS(activiteiten_perceel,percelen!$AZ66,activiteiten_maatregel_nr,percelen!EH$4,activiteiten_activiteit_voldoet_aan_voorwaarden,"J")&gt;0),EH$4,"")</f>
        <v/>
      </c>
      <c r="EI66" t="str">
        <f>IF(AND($A66="J",COUNTIFS(activiteiten_perceel,percelen!$AZ66,activiteiten_maatregel_nr,percelen!EI$4,activiteiten_activiteit_voldoet_aan_voorwaarden,"J")&gt;0),EI$4,"")</f>
        <v/>
      </c>
      <c r="EJ66">
        <f t="shared" si="101"/>
        <v>0</v>
      </c>
      <c r="EK66" t="str">
        <f t="shared" si="102"/>
        <v/>
      </c>
      <c r="EL66" t="str">
        <f t="shared" si="7"/>
        <v/>
      </c>
      <c r="EM66" t="str">
        <f t="shared" si="8"/>
        <v/>
      </c>
      <c r="EN66" t="str">
        <f t="shared" si="9"/>
        <v/>
      </c>
      <c r="EO66" t="str">
        <f t="shared" si="10"/>
        <v/>
      </c>
      <c r="EP66" t="str">
        <f t="shared" si="11"/>
        <v/>
      </c>
      <c r="EQ66" t="str">
        <f t="shared" si="12"/>
        <v/>
      </c>
      <c r="ER66" t="str">
        <f t="shared" si="13"/>
        <v/>
      </c>
      <c r="ES66" t="str">
        <f t="shared" si="14"/>
        <v/>
      </c>
      <c r="ET66" t="str">
        <f t="shared" si="15"/>
        <v/>
      </c>
      <c r="EU66" t="str">
        <f t="shared" si="16"/>
        <v/>
      </c>
      <c r="EV66" t="str">
        <f t="shared" si="17"/>
        <v/>
      </c>
      <c r="EW66" t="str">
        <f t="shared" si="103"/>
        <v>nvt</v>
      </c>
      <c r="EX66" t="str">
        <f t="shared" si="104"/>
        <v>nvt</v>
      </c>
      <c r="EY66" t="str">
        <f t="shared" si="105"/>
        <v>nvt</v>
      </c>
      <c r="EZ66" t="str">
        <f t="shared" si="106"/>
        <v>nvt</v>
      </c>
      <c r="FA66" t="str">
        <f t="shared" si="107"/>
        <v>nvt</v>
      </c>
      <c r="FB66" t="str">
        <f t="shared" si="108"/>
        <v>nvt</v>
      </c>
      <c r="FC66" t="str">
        <f t="shared" si="109"/>
        <v>nvt</v>
      </c>
      <c r="FD66" t="str">
        <f t="shared" si="110"/>
        <v>nvt</v>
      </c>
      <c r="FE66" t="str">
        <f>IF($EJ66=2,VLOOKUP(FD66,STAPELING!A:D,FE$1,0),"nvt")</f>
        <v>nvt</v>
      </c>
      <c r="FF66" t="str">
        <f t="shared" si="111"/>
        <v>nvt</v>
      </c>
      <c r="FG66" t="str">
        <f t="shared" si="112"/>
        <v>nvt</v>
      </c>
      <c r="FH66" t="str">
        <f t="shared" si="113"/>
        <v>nvt</v>
      </c>
      <c r="FI66" t="str">
        <f t="shared" si="114"/>
        <v>nvt</v>
      </c>
      <c r="FJ66" t="str">
        <f t="shared" si="115"/>
        <v>nvt</v>
      </c>
      <c r="FK66" t="str">
        <f t="shared" si="116"/>
        <v>nvt</v>
      </c>
      <c r="FL66" t="str">
        <f t="shared" si="117"/>
        <v>nvt</v>
      </c>
      <c r="FM66" t="str">
        <f t="shared" si="118"/>
        <v/>
      </c>
      <c r="FN66" t="str">
        <f>IF(ISERROR(VLOOKUP(FM66,STAPELING!I:AO,FN$1,0)),"N",VLOOKUP(FM66,STAPELING!I:AO,FN$1,0))</f>
        <v>J</v>
      </c>
      <c r="FO66" t="str">
        <f t="shared" si="119"/>
        <v>nvt</v>
      </c>
      <c r="FP66" t="str">
        <f t="shared" si="19"/>
        <v>nvt</v>
      </c>
      <c r="FQ66" t="str">
        <f t="shared" si="20"/>
        <v>nvt</v>
      </c>
      <c r="FR66" t="str">
        <f t="shared" si="21"/>
        <v>nvt</v>
      </c>
      <c r="FS66" t="str">
        <f t="shared" si="22"/>
        <v>nvt</v>
      </c>
      <c r="FT66" t="str">
        <f t="shared" si="23"/>
        <v>nvt</v>
      </c>
      <c r="FU66" t="str">
        <f t="shared" si="24"/>
        <v>nvt</v>
      </c>
      <c r="FV66" t="str">
        <f t="shared" si="25"/>
        <v>nvt</v>
      </c>
      <c r="FW66" t="str">
        <f t="shared" si="26"/>
        <v>nvt</v>
      </c>
      <c r="FX66" t="str">
        <f t="shared" si="27"/>
        <v>nvt</v>
      </c>
      <c r="FY66" t="str">
        <f t="shared" si="28"/>
        <v>nvt</v>
      </c>
      <c r="FZ66" t="str">
        <f t="shared" si="29"/>
        <v>nvt</v>
      </c>
      <c r="GA66" t="str">
        <f t="shared" si="30"/>
        <v>nvt</v>
      </c>
      <c r="GB66" t="str">
        <f>IF($EJ66&gt;2,IF(FO66="","zwart",VLOOKUP(FO66,STAPELING!J:AA,GB$1,0)),"nvt")</f>
        <v>nvt</v>
      </c>
      <c r="GC66" t="str">
        <f t="shared" si="120"/>
        <v>nvt</v>
      </c>
      <c r="GD66" t="str">
        <f t="shared" si="121"/>
        <v>nvt</v>
      </c>
      <c r="GE66" t="str">
        <f t="shared" si="122"/>
        <v>nvt</v>
      </c>
      <c r="GF66" t="str">
        <f t="shared" si="123"/>
        <v>nvt</v>
      </c>
      <c r="GG66" t="str">
        <f t="shared" si="124"/>
        <v>nvt</v>
      </c>
      <c r="GH66" t="str">
        <f t="shared" si="125"/>
        <v>nvt</v>
      </c>
      <c r="GI66" t="str">
        <f t="shared" si="126"/>
        <v>nvt</v>
      </c>
      <c r="GJ66" t="str">
        <f t="shared" si="127"/>
        <v>nvt</v>
      </c>
      <c r="GK66" t="str">
        <f t="shared" si="37"/>
        <v>nvt</v>
      </c>
      <c r="GL66" t="str">
        <f t="shared" si="38"/>
        <v>nvt</v>
      </c>
      <c r="GM66" t="str">
        <f t="shared" si="39"/>
        <v>nvt</v>
      </c>
      <c r="GN66" t="str">
        <f t="shared" si="40"/>
        <v>nvt</v>
      </c>
      <c r="GO66" t="str">
        <f t="shared" si="41"/>
        <v>nvt</v>
      </c>
      <c r="GP66" t="str">
        <f t="shared" si="42"/>
        <v>nvt</v>
      </c>
      <c r="GQ66" t="str">
        <f t="shared" si="43"/>
        <v>nvt</v>
      </c>
      <c r="GR66" t="str">
        <f t="shared" si="44"/>
        <v>nvt</v>
      </c>
      <c r="GS66" t="str">
        <f t="shared" si="45"/>
        <v>nvt</v>
      </c>
      <c r="GT66" t="str">
        <f t="shared" si="46"/>
        <v>nvt</v>
      </c>
      <c r="GU66" t="str">
        <f t="shared" si="47"/>
        <v>nvt</v>
      </c>
      <c r="GV66" t="str">
        <f t="shared" si="48"/>
        <v>nvt</v>
      </c>
      <c r="GW66" t="str">
        <f>IF($EJ66&gt;2,IF(GJ66="","zwart",VLOOKUP(GJ66,STAPELING!AB:AJ,GW$1,0)),"nvt")</f>
        <v>nvt</v>
      </c>
      <c r="GX66" t="str">
        <f t="shared" si="128"/>
        <v>nvt</v>
      </c>
      <c r="GY66" t="str">
        <f t="shared" si="129"/>
        <v>nvt</v>
      </c>
      <c r="GZ66" t="str">
        <f t="shared" si="130"/>
        <v>nvt</v>
      </c>
      <c r="HA66" t="str">
        <f t="shared" si="131"/>
        <v>nvt</v>
      </c>
      <c r="HB66" t="str">
        <f t="shared" si="132"/>
        <v>nvt</v>
      </c>
      <c r="HC66" t="str">
        <f t="shared" si="133"/>
        <v>nvt</v>
      </c>
      <c r="HD66" t="str">
        <f t="shared" si="134"/>
        <v>nvt</v>
      </c>
      <c r="HE66" t="str">
        <f t="shared" si="135"/>
        <v>nvt</v>
      </c>
      <c r="HF66" t="str">
        <f t="shared" si="136"/>
        <v>nvt</v>
      </c>
      <c r="HG66" t="str">
        <f t="shared" si="137"/>
        <v>nvt</v>
      </c>
      <c r="HH66" t="str">
        <f t="shared" si="138"/>
        <v>nvt</v>
      </c>
      <c r="HI66" t="str">
        <f t="shared" si="139"/>
        <v>nvt</v>
      </c>
      <c r="HJ66" t="str">
        <f t="shared" si="140"/>
        <v>nvt</v>
      </c>
      <c r="HK66" t="str">
        <f t="shared" si="141"/>
        <v>nvt</v>
      </c>
      <c r="HL66" t="str">
        <f t="shared" si="142"/>
        <v>nvt</v>
      </c>
      <c r="HM66" t="str">
        <f t="shared" si="60"/>
        <v>nvt</v>
      </c>
      <c r="HN66" t="str">
        <f t="shared" si="61"/>
        <v>nvt</v>
      </c>
      <c r="HO66" t="str">
        <f t="shared" si="62"/>
        <v>nvt</v>
      </c>
      <c r="HP66" t="str">
        <f t="shared" si="63"/>
        <v>nvt</v>
      </c>
      <c r="HQ66" t="str">
        <f t="shared" si="64"/>
        <v>nvt</v>
      </c>
      <c r="HR66" t="str">
        <f t="shared" si="65"/>
        <v>nvt</v>
      </c>
      <c r="HS66" t="str">
        <f t="shared" si="66"/>
        <v>nvt</v>
      </c>
      <c r="HT66" t="str">
        <f t="shared" si="67"/>
        <v>nvt</v>
      </c>
      <c r="HU66" t="str">
        <f t="shared" si="68"/>
        <v>nvt</v>
      </c>
      <c r="HV66" t="str">
        <f t="shared" si="69"/>
        <v>nvt</v>
      </c>
      <c r="HW66" t="str">
        <f t="shared" si="70"/>
        <v>nvt</v>
      </c>
      <c r="HX66" t="str">
        <f t="shared" si="71"/>
        <v>nvt</v>
      </c>
      <c r="HY66" t="str">
        <f>IF($EJ66&gt;2,IF(HL66="","zwart",VLOOKUP(HL66,STAPELING!AK:AN,HY$1,0)),"nvt")</f>
        <v>nvt</v>
      </c>
      <c r="HZ66" t="str">
        <f t="shared" si="143"/>
        <v>nvt</v>
      </c>
      <c r="IA66" t="str">
        <f t="shared" si="144"/>
        <v>nvt</v>
      </c>
      <c r="IB66" t="str">
        <f t="shared" si="145"/>
        <v>nvt</v>
      </c>
      <c r="IC66" t="str">
        <f t="shared" si="146"/>
        <v>nvt</v>
      </c>
      <c r="ID66" t="str">
        <f t="shared" si="147"/>
        <v>nvt</v>
      </c>
      <c r="IE66" t="str">
        <f t="shared" si="148"/>
        <v>nvt</v>
      </c>
      <c r="IF66" t="str">
        <f t="shared" si="149"/>
        <v>nvt</v>
      </c>
      <c r="IG66">
        <f t="shared" si="150"/>
        <v>0</v>
      </c>
      <c r="IH66">
        <f t="shared" si="151"/>
        <v>0</v>
      </c>
      <c r="II66">
        <f t="shared" si="152"/>
        <v>0</v>
      </c>
      <c r="IJ66">
        <f t="shared" si="153"/>
        <v>0</v>
      </c>
      <c r="IK66">
        <f t="shared" si="154"/>
        <v>0</v>
      </c>
      <c r="IL66">
        <f t="shared" si="155"/>
        <v>0</v>
      </c>
      <c r="IM66">
        <f t="shared" si="156"/>
        <v>0</v>
      </c>
      <c r="IN66">
        <f t="shared" si="157"/>
        <v>0</v>
      </c>
      <c r="IO66">
        <f t="shared" si="158"/>
        <v>0</v>
      </c>
      <c r="IP66">
        <f t="shared" si="159"/>
        <v>0</v>
      </c>
      <c r="IQ66">
        <f t="shared" si="160"/>
        <v>0</v>
      </c>
      <c r="IR66">
        <f t="shared" si="161"/>
        <v>0</v>
      </c>
      <c r="IS66">
        <f t="shared" si="162"/>
        <v>0</v>
      </c>
      <c r="IT66">
        <f t="shared" si="163"/>
        <v>0</v>
      </c>
      <c r="IU66" t="str">
        <f t="shared" si="164"/>
        <v>N</v>
      </c>
      <c r="IV66" t="str">
        <f t="shared" si="84"/>
        <v>N</v>
      </c>
      <c r="IW66" t="str">
        <f t="shared" si="165"/>
        <v>N</v>
      </c>
    </row>
    <row r="67" spans="1:257" x14ac:dyDescent="0.25">
      <c r="A67" t="str">
        <f>IF(ISERROR(VLOOKUP(E67,E$4:E66,1,0)),"J","N")</f>
        <v>N</v>
      </c>
      <c r="B67" s="8"/>
      <c r="C67" s="8"/>
      <c r="D67" s="25"/>
      <c r="E67" s="25" t="str">
        <f>IF(Invoer!B96="","",Invoer!B96)</f>
        <v/>
      </c>
      <c r="F67" s="25"/>
      <c r="G67" s="25"/>
      <c r="H67" s="25" t="str">
        <f>IF(AND($E67&lt;&gt;"",$A67="J"),Invoer!D96,"")</f>
        <v/>
      </c>
      <c r="I67" s="25"/>
      <c r="J67" s="26"/>
      <c r="K67" s="26" t="str">
        <f>IF(AND($E67&lt;&gt;"",$A67="J"),Invoer!L96,"")</f>
        <v/>
      </c>
      <c r="L67" s="26"/>
      <c r="M67" s="25"/>
      <c r="N67" s="152"/>
      <c r="O67" s="153"/>
      <c r="P67" s="25"/>
      <c r="Q67" s="25"/>
      <c r="R67" s="153"/>
      <c r="S67" s="154"/>
      <c r="T67" s="152"/>
      <c r="U67" s="153"/>
      <c r="V67" s="153"/>
      <c r="W67" s="59" t="str">
        <f>IF(AND($E67&lt;&gt;"",$A67="J",Invoer!R96&lt;&gt;""),VLOOKUP(Invoer!R96,NORM!$F$26:$H$29,3,0),"")</f>
        <v/>
      </c>
      <c r="X67" s="59"/>
      <c r="Y67" s="25" t="str">
        <f t="shared" si="85"/>
        <v/>
      </c>
      <c r="Z67" s="25"/>
      <c r="AA67" s="26" t="str">
        <f t="shared" si="86"/>
        <v/>
      </c>
      <c r="AB67" s="26"/>
      <c r="AC67" s="153"/>
      <c r="AD67" s="153"/>
      <c r="AE67" s="153"/>
      <c r="AF67" s="153"/>
      <c r="AG67" s="153"/>
      <c r="AH67" s="25"/>
      <c r="AI67" s="153"/>
      <c r="AJ67" s="153"/>
      <c r="AK67" s="153"/>
      <c r="AL67" s="153"/>
      <c r="AM67" s="25" t="str">
        <f>IF(AND($E67&lt;&gt;"",$A67="J"),IF(Invoer!X96="Ja","J",IF(Invoer!X96="Nee","N","")),"")</f>
        <v/>
      </c>
      <c r="AN67" s="153"/>
      <c r="AO67" s="153"/>
      <c r="AP67" s="153" t="s">
        <v>311</v>
      </c>
      <c r="AQ67" s="153" t="s">
        <v>311</v>
      </c>
      <c r="AR67" s="153" t="s">
        <v>312</v>
      </c>
      <c r="AS67" s="153" t="s">
        <v>312</v>
      </c>
      <c r="AT67" s="1" t="str">
        <f>IF(AND($E67&lt;&gt;"",$A67="J",Invoer!O96&lt;&gt;""),VLOOKUP(Invoer!O96,NORM!$F$31:$H$38,3,0),"")</f>
        <v/>
      </c>
      <c r="AU67" s="1"/>
      <c r="AV67" s="1" t="str">
        <f>IF(AND($E67&lt;&gt;"",$A67="J"),Invoer!AH96,"")</f>
        <v/>
      </c>
      <c r="AW67" s="1"/>
      <c r="AX67" s="1" t="str">
        <f t="shared" si="87"/>
        <v/>
      </c>
      <c r="AY67" s="1"/>
      <c r="AZ67" s="3" t="str">
        <f t="shared" si="88"/>
        <v/>
      </c>
      <c r="BA67" s="3" t="str">
        <f t="shared" si="89"/>
        <v/>
      </c>
      <c r="BB67" s="3" t="str">
        <f t="shared" si="90"/>
        <v>N</v>
      </c>
      <c r="BC67" s="3" t="str">
        <f t="shared" si="91"/>
        <v>N</v>
      </c>
      <c r="BD67" s="3" t="str">
        <f t="shared" si="92"/>
        <v/>
      </c>
      <c r="BE67" s="3">
        <f t="shared" si="166"/>
        <v>0</v>
      </c>
      <c r="BF67" s="3" t="str">
        <f t="shared" si="93"/>
        <v/>
      </c>
      <c r="BG67" s="3" t="str">
        <f t="shared" si="94"/>
        <v/>
      </c>
      <c r="BH67" s="3" t="str">
        <f t="shared" si="95"/>
        <v>N</v>
      </c>
      <c r="BI67" s="24" t="str">
        <f t="shared" si="96"/>
        <v/>
      </c>
      <c r="BJ67" s="24" t="str">
        <f>IF(ISERROR(VLOOKUP($BD67,LOV_GWSGRP!A:A,1,0)),"N","J")</f>
        <v>N</v>
      </c>
      <c r="BK67" s="24" t="str">
        <f>IF(ISERROR(VLOOKUP($BD67,LOV_GWSGRP!D:D,1,0)),"N","J")</f>
        <v>N</v>
      </c>
      <c r="BL67" s="24" t="str">
        <f>IF(ISERROR(VLOOKUP($BD67,LOV_GWSGRP!G:G,1,0)),"N","J")</f>
        <v>N</v>
      </c>
      <c r="BM67" s="24" t="str">
        <f>IF(ISERROR(VLOOKUP($BD67,LOV_GWSGRP!M:M,1,0)),"N","J")</f>
        <v>N</v>
      </c>
      <c r="BN67" s="24" t="str">
        <f>IF(ISERROR(VLOOKUP($BD67,LOV_GWSGRP!P:P,1,0)),"N","J")</f>
        <v>N</v>
      </c>
      <c r="BO67" s="24" t="str">
        <f>IF(ISERROR(VLOOKUP($BD67,LOV_GWSGRP!S:S,1,0)),"N","J")</f>
        <v>N</v>
      </c>
      <c r="BP67" s="24" t="str">
        <f>IF(ISERROR(VLOOKUP($BD67,LOV_GWSGRP!V:V,1,0)),"N","J")</f>
        <v>N</v>
      </c>
      <c r="BQ67" s="24" t="str">
        <f>IF(ISERROR(VLOOKUP($BD67,LOV_GWSGRP!Y:Y,1,0)),"N","J")</f>
        <v>N</v>
      </c>
      <c r="BR67" s="24" t="str">
        <f>IF(ISERROR(VLOOKUP($BD67,LOV_GWSGRP!AB:AB,1,0)),"N","J")</f>
        <v>N</v>
      </c>
      <c r="BS67" s="24" t="str">
        <f>IF(ISERROR(VLOOKUP($BD67,LOV_GWSGRP!AE:AE,1,0)),"N","J")</f>
        <v>N</v>
      </c>
      <c r="BT67" s="24" t="str">
        <f>IF(ISERROR(VLOOKUP($BD67,LOV_GWSGRP!AH:AH,1,0)),"N","J")</f>
        <v>N</v>
      </c>
      <c r="BU67" s="24" t="str">
        <f>IF(ISERROR(VLOOKUP($BD67,LOV_GWSGRP!CJ:CJ,1,0)),"N","J")</f>
        <v>N</v>
      </c>
      <c r="BV67" s="24" t="str">
        <f>IF(ISERROR(VLOOKUP($BD67,LOV_GWSGRP!AN:AN,1,0)),"N","J")</f>
        <v>N</v>
      </c>
      <c r="BW67" s="24" t="str">
        <f>IF(ISERROR(VLOOKUP($BD67,LOV_GWSGRP!AQ:AQ,1,0)),"N","J")</f>
        <v>N</v>
      </c>
      <c r="BX67" s="24" t="str">
        <f>IF(ISERROR(VLOOKUP($BD67,LOV_GWSGRP!AT:AT,1,0)),"N","J")</f>
        <v>N</v>
      </c>
      <c r="BY67" s="24" t="str">
        <f>IF(ISERROR(VLOOKUP($BD67,LOV_GWSGRP!AW:AW,1,0)),"N","J")</f>
        <v>N</v>
      </c>
      <c r="BZ67" s="24" t="str">
        <f>IF(ISERROR(VLOOKUP($BD67,LOV_GWSGRP!AZ:AZ,1,0)),"N","J")</f>
        <v>N</v>
      </c>
      <c r="CA67" s="24" t="str">
        <f>IF(ISERROR(VLOOKUP($BD67,LOV_GWSGRP!BC:BC,1,0)),"N","J")</f>
        <v>N</v>
      </c>
      <c r="CB67" s="24" t="str">
        <f>IF(ISERROR(VLOOKUP($BD67,LOV_GWSGRP!BF:BF,1,0)),"N","J")</f>
        <v>N</v>
      </c>
      <c r="CC67" s="24" t="str">
        <f>IF(ISERROR(VLOOKUP($BD67,LOV_GWSGRP!BI:BI,1,0)),"N","J")</f>
        <v>N</v>
      </c>
      <c r="CD67" s="24" t="str">
        <f>IF(ISERROR(VLOOKUP($BD67,LOV_GWSGRP!J:J,1,0)),"N","J")</f>
        <v>N</v>
      </c>
      <c r="CE67" s="24" t="str">
        <f>IF(ISERROR(VLOOKUP($BD67,LOV_GWSGRP!BL:BL,1,0)),"N","J")</f>
        <v>N</v>
      </c>
      <c r="CF67" s="24"/>
      <c r="CG67" s="24" t="str">
        <f>IF(ISERROR(VLOOKUP($BD67,LOV_GWSGRP!BO:BO,1,0)),"N","J")</f>
        <v>N</v>
      </c>
      <c r="CH67" s="24" t="str">
        <f t="shared" si="97"/>
        <v>N</v>
      </c>
      <c r="CI67" s="24" t="str">
        <f>IF(ISERROR(VLOOKUP($BD67,GEWASCODE_GLMC8!F:F,1,0)),"N","J")</f>
        <v>N</v>
      </c>
      <c r="CJ67" s="24" t="str">
        <f>IF(COUNTIF($CI67:CI67,"J")&gt;0,"N",IF(ISERROR(VLOOKUP($BD67,GEWASCODE_GLMC8!G:G,1,0)),"N","J"))</f>
        <v>N</v>
      </c>
      <c r="CK67" s="24" t="str">
        <f>IF(COUNTIF($CI67:CJ67,"J")&gt;0,"N",IF(ISERROR(VLOOKUP($BD67,GEWASCODE_GLMC8!H:H,1,0)),"N","J"))</f>
        <v>N</v>
      </c>
      <c r="CL67" s="24" t="str">
        <f>IF(COUNTIF($CI67:CK67,"J")&gt;0,"N",IF(ISERROR(VLOOKUP($BD67,GEWASCODE_GLMC8!I:I,1,0)),"N","J"))</f>
        <v>N</v>
      </c>
      <c r="CM67" s="24" t="str">
        <f>IF(COUNTIF($CI67:CL67,"J")&gt;0,"N",IF(ISERROR(VLOOKUP($BD67,GEWASCODE_GLMC8!J:J,1,0)),"N","J"))</f>
        <v>N</v>
      </c>
      <c r="CN67" s="24" t="str">
        <f>IF(COUNTIF($CI67:CM67,"J")&gt;0,"N",IF(ISERROR(VLOOKUP($BD67,GEWASCODE_GLMC8!K:K,1,0)),"N","J"))</f>
        <v>N</v>
      </c>
      <c r="CO67" s="24" t="str">
        <f>IF(COUNTIF($CI67:CN67,"J")&gt;0,"N",IF(ISERROR(VLOOKUP($BD67,GEWASCODE_GLMC8!L:L,1,0)),"N","J"))</f>
        <v>N</v>
      </c>
      <c r="CP67" s="24" t="str">
        <f>IF(COUNTIF($CI67:CO67,"J")&gt;0,"N",IF(ISERROR(VLOOKUP($BD67,GEWASCODE_GLMC8!M:M,1,0)),"N","J"))</f>
        <v>N</v>
      </c>
      <c r="CQ67" s="24" t="str">
        <f>IF(COUNTIF($CI67:CP67,"J")&gt;0,"N",IF(ISERROR(VLOOKUP($BD67,GEWASCODE_GLMC8!N:N,1,0)),"N","J"))</f>
        <v>N</v>
      </c>
      <c r="CR67" s="24" t="str">
        <f>IF(COUNTIF($CI67:CQ67,"J")&gt;0,"N",IF(ISERROR(VLOOKUP($BD67,GEWASCODE_GLMC8!O:O,1,0)),"N","J"))</f>
        <v>N</v>
      </c>
      <c r="CS67" s="24" t="str">
        <f>IF(COUNTIF($CI67:CR67,"J")&gt;0,"N",IF(ISERROR(VLOOKUP($BD67,GEWASCODE_GLMC8!P:P,1,0)),"N","J"))</f>
        <v>N</v>
      </c>
      <c r="CT67" s="24" t="str">
        <f>IF(COUNTIF($CI67:CS67,"J")&gt;0,"N",IF(ISERROR(VLOOKUP($BD67,GEWASCODE_GLMC8!Q:Q,1,0)),"N","J"))</f>
        <v>N</v>
      </c>
      <c r="CU67" s="24" t="str">
        <f>IF(COUNTIF($CI67:CT67,"J")&gt;0,"N",IF(ISERROR(VLOOKUP($BD67,GEWASCODE_GLMC8!R:R,1,0)),"N","J"))</f>
        <v>N</v>
      </c>
      <c r="CV67" s="24" t="str">
        <f>IF(COUNTIF($CI67:CU67,"J")&gt;0,"N",IF(ISERROR(VLOOKUP($BD67,GEWASCODE_GLMC8!S:S,1,0)),"N","J"))</f>
        <v>N</v>
      </c>
      <c r="CW67" s="24" t="str">
        <f>IF(COUNTIF($CI67:CV67,"J")&gt;0,"N",IF(ISERROR(VLOOKUP($BD67,GEWASCODE_GLMC8!T:T,1,0)),"N","J"))</f>
        <v>N</v>
      </c>
      <c r="CX67" s="24" t="str">
        <f>IF(COUNTIF($CI67:CW67,"J")&gt;0,"N",IF(ISERROR(VLOOKUP($BD67,GEWASCODE_GLMC8!U:U,1,0)),"N","J"))</f>
        <v>N</v>
      </c>
      <c r="CY67" s="24" t="str">
        <f>IF(COUNTIF($CI67:CX67,"J")&gt;0,"N",IF(ISERROR(VLOOKUP($BD67,GEWASCODE_GLMC8!V:V,1,0)),"N","J"))</f>
        <v>N</v>
      </c>
      <c r="CZ67" s="24" t="str">
        <f>IF(COUNTIF($CI67:CY67,"J")&gt;0,"N",IF(ISERROR(VLOOKUP($BD67,GEWASCODE_GLMC8!W:W,1,0)),"N","J"))</f>
        <v>N</v>
      </c>
      <c r="DA67" s="24" t="str">
        <f>IF(COUNTIF($CI67:CZ67,"J")&gt;0,"N",IF(ISERROR(VLOOKUP($BD67,GEWASCODE_GLMC8!X:X,1,0)),"N","J"))</f>
        <v>N</v>
      </c>
      <c r="DB67" s="24" t="str">
        <f>IF(COUNTIF($CI67:DA67,"J")&gt;0,"N",IF(ISERROR(VLOOKUP($BD67,GEWASCODE_GLMC8!Y:Y,1,0)),"N","J"))</f>
        <v>N</v>
      </c>
      <c r="DC67" s="24" t="str">
        <f>IF(COUNTIF($CI67:DB67,"J")&gt;0,"N",IF(ISERROR(VLOOKUP($BD67,GEWASCODE_GLMC8!Z:Z,1,0)),"N","J"))</f>
        <v>N</v>
      </c>
      <c r="DD67" s="24" t="str">
        <f t="shared" si="98"/>
        <v>N</v>
      </c>
      <c r="DE67" s="3" t="str">
        <f t="shared" si="1"/>
        <v>N</v>
      </c>
      <c r="DF67" s="3" t="str">
        <f t="shared" si="2"/>
        <v>N</v>
      </c>
      <c r="DG67" s="3" t="str">
        <f t="shared" si="99"/>
        <v>N</v>
      </c>
      <c r="DH67" s="3" t="str">
        <f t="shared" si="100"/>
        <v>N</v>
      </c>
      <c r="DI67" s="3" t="str">
        <f t="shared" si="3"/>
        <v>N</v>
      </c>
      <c r="DJ67" s="3" t="str">
        <f t="shared" si="4"/>
        <v>N</v>
      </c>
      <c r="DK67" s="3">
        <f>0</f>
        <v>0</v>
      </c>
      <c r="DL67" s="3" t="str">
        <f t="shared" si="5"/>
        <v>N</v>
      </c>
      <c r="DM67" s="3" t="str">
        <f t="shared" si="6"/>
        <v>N</v>
      </c>
      <c r="DN67" t="str">
        <f>IF(AND($A67="J",COUNTIFS(activiteiten_perceel,percelen!$AZ67,activiteiten_maatregel_nr,percelen!DN$4,activiteiten_activiteit_voldoet_aan_voorwaarden,"J")&gt;0),DN$4,"")</f>
        <v/>
      </c>
      <c r="DO67" t="str">
        <f>IF(AND($A67="J",COUNTIFS(activiteiten_perceel,percelen!$AZ67,activiteiten_maatregel_nr,percelen!DO$4,activiteiten_activiteit_voldoet_aan_voorwaarden,"J")&gt;0),DO$4,"")</f>
        <v/>
      </c>
      <c r="DP67" t="str">
        <f>IF(AND($A67="J",COUNTIFS(activiteiten_perceel,percelen!$AZ67,activiteiten_maatregel_nr,percelen!DP$4,activiteiten_activiteit_voldoet_aan_voorwaarden,"J")&gt;0),DP$4,"")</f>
        <v/>
      </c>
      <c r="DQ67" t="str">
        <f>IF(AND($A67="J",COUNTIFS(activiteiten_perceel,percelen!$AZ67,activiteiten_maatregel_nr,percelen!DQ$4,activiteiten_activiteit_voldoet_aan_voorwaarden,"J")&gt;0),DQ$4,"")</f>
        <v/>
      </c>
      <c r="DR67" t="str">
        <f>IF(AND($A67="J",COUNTIFS(activiteiten_perceel,percelen!$AZ67,activiteiten_maatregel_nr,percelen!DR$4,activiteiten_activiteit_voldoet_aan_voorwaarden,"J")&gt;0),DR$4,"")</f>
        <v/>
      </c>
      <c r="DS67" t="str">
        <f>IF(AND($A67="J",COUNTIFS(activiteiten_perceel,percelen!$AZ67,activiteiten_maatregel_nr,percelen!DS$4,activiteiten_activiteit_voldoet_aan_voorwaarden,"J")&gt;0),DS$4,"")</f>
        <v/>
      </c>
      <c r="DT67" t="str">
        <f>IF(AND($A67="J",COUNTIFS(activiteiten_perceel,percelen!$AZ67,activiteiten_maatregel_nr,percelen!DT$4,activiteiten_activiteit_voldoet_aan_voorwaarden,"J")&gt;0),DT$4,"")</f>
        <v/>
      </c>
      <c r="DU67" t="str">
        <f>IF(AND($A67="J",COUNTIFS(activiteiten_perceel,percelen!$AZ67,activiteiten_maatregel_nr,percelen!DU$4,activiteiten_activiteit_voldoet_aan_voorwaarden,"J")&gt;0),DU$4,"")</f>
        <v/>
      </c>
      <c r="DV67" t="str">
        <f>IF(AND($A67="J",COUNTIFS(activiteiten_perceel,percelen!$AZ67,activiteiten_maatregel_nr,percelen!DV$4,activiteiten_activiteit_voldoet_aan_voorwaarden,"J")&gt;0),DV$4,"")</f>
        <v/>
      </c>
      <c r="DW67" t="str">
        <f>IF(AND($A67="J",COUNTIFS(activiteiten_perceel,percelen!$AZ67,activiteiten_maatregel_nr,percelen!DW$4,activiteiten_activiteit_voldoet_aan_voorwaarden,"J")&gt;0),DW$4,"")</f>
        <v/>
      </c>
      <c r="DX67" t="str">
        <f>IF(AND($A67="J",COUNTIFS(activiteiten_perceel,percelen!$AZ67,activiteiten_maatregel_nr,percelen!DX$4,activiteiten_activiteit_voldoet_aan_voorwaarden,"J")&gt;0),DX$4,"")</f>
        <v/>
      </c>
      <c r="DY67" t="str">
        <f>IF(AND($A67="J",COUNTIFS(activiteiten_perceel,percelen!$AZ67,activiteiten_maatregel_nr,percelen!DY$4,activiteiten_activiteit_voldoet_aan_voorwaarden,"J")&gt;0),DY$4,"")</f>
        <v/>
      </c>
      <c r="DZ67" t="str">
        <f>IF(AND($A67="J",COUNTIFS(activiteiten_perceel,percelen!$AZ67,activiteiten_maatregel_nr,percelen!DZ$4,activiteiten_activiteit_voldoet_aan_voorwaarden,"J")&gt;0),DZ$4,"")</f>
        <v/>
      </c>
      <c r="EA67" t="str">
        <f>IF(AND($A67="J",COUNTIFS(activiteiten_perceel,percelen!$AZ67,activiteiten_maatregel_nr,percelen!EA$4,activiteiten_activiteit_voldoet_aan_voorwaarden,"J")&gt;0),EA$4,"")</f>
        <v/>
      </c>
      <c r="EB67" t="str">
        <f>IF(AND($A67="J",COUNTIFS(activiteiten_perceel,percelen!$AZ67,activiteiten_maatregel_nr,percelen!EB$4,activiteiten_activiteit_voldoet_aan_voorwaarden,"J")&gt;0),EB$4,"")</f>
        <v/>
      </c>
      <c r="EC67" t="str">
        <f>IF(AND($A67="J",COUNTIFS(activiteiten_perceel,percelen!$AZ67,activiteiten_maatregel_nr,percelen!EC$4,activiteiten_activiteit_voldoet_aan_voorwaarden,"J")&gt;0),EC$4,"")</f>
        <v/>
      </c>
      <c r="ED67" t="str">
        <f>IF(AND($A67="J",COUNTIFS(activiteiten_perceel,percelen!$AZ67,activiteiten_maatregel_nr,percelen!ED$4,activiteiten_activiteit_voldoet_aan_voorwaarden,"J")&gt;0),ED$4,"")</f>
        <v/>
      </c>
      <c r="EE67" t="str">
        <f>IF(AND($A67="J",COUNTIFS(activiteiten_perceel,percelen!$AZ67,activiteiten_maatregel_nr,percelen!EE$4,activiteiten_activiteit_voldoet_aan_voorwaarden,"J")&gt;0),EE$4,"")</f>
        <v/>
      </c>
      <c r="EF67" t="str">
        <f>IF(AND($A67="J",COUNTIFS(activiteiten_perceel,percelen!$AZ67,activiteiten_maatregel_nr,percelen!EF$4,activiteiten_activiteit_voldoet_aan_voorwaarden,"J")&gt;0),EF$4,"")</f>
        <v/>
      </c>
      <c r="EG67" t="str">
        <f>IF(AND($A67="J",COUNTIFS(activiteiten_perceel,percelen!$AZ67,activiteiten_maatregel_nr,percelen!EG$4,activiteiten_activiteit_voldoet_aan_voorwaarden,"J")&gt;0),EG$4,"")</f>
        <v/>
      </c>
      <c r="EH67" t="str">
        <f>IF(AND($A67="J",COUNTIFS(activiteiten_perceel,percelen!$AZ67,activiteiten_maatregel_nr,percelen!EH$4,activiteiten_activiteit_voldoet_aan_voorwaarden,"J")&gt;0),EH$4,"")</f>
        <v/>
      </c>
      <c r="EI67" t="str">
        <f>IF(AND($A67="J",COUNTIFS(activiteiten_perceel,percelen!$AZ67,activiteiten_maatregel_nr,percelen!EI$4,activiteiten_activiteit_voldoet_aan_voorwaarden,"J")&gt;0),EI$4,"")</f>
        <v/>
      </c>
      <c r="EJ67">
        <f t="shared" si="101"/>
        <v>0</v>
      </c>
      <c r="EK67" t="str">
        <f t="shared" si="102"/>
        <v/>
      </c>
      <c r="EL67" t="str">
        <f t="shared" si="7"/>
        <v/>
      </c>
      <c r="EM67" t="str">
        <f t="shared" si="8"/>
        <v/>
      </c>
      <c r="EN67" t="str">
        <f t="shared" si="9"/>
        <v/>
      </c>
      <c r="EO67" t="str">
        <f t="shared" si="10"/>
        <v/>
      </c>
      <c r="EP67" t="str">
        <f t="shared" si="11"/>
        <v/>
      </c>
      <c r="EQ67" t="str">
        <f t="shared" si="12"/>
        <v/>
      </c>
      <c r="ER67" t="str">
        <f t="shared" si="13"/>
        <v/>
      </c>
      <c r="ES67" t="str">
        <f t="shared" si="14"/>
        <v/>
      </c>
      <c r="ET67" t="str">
        <f t="shared" si="15"/>
        <v/>
      </c>
      <c r="EU67" t="str">
        <f t="shared" si="16"/>
        <v/>
      </c>
      <c r="EV67" t="str">
        <f t="shared" si="17"/>
        <v/>
      </c>
      <c r="EW67" t="str">
        <f t="shared" si="103"/>
        <v>nvt</v>
      </c>
      <c r="EX67" t="str">
        <f t="shared" si="104"/>
        <v>nvt</v>
      </c>
      <c r="EY67" t="str">
        <f t="shared" si="105"/>
        <v>nvt</v>
      </c>
      <c r="EZ67" t="str">
        <f t="shared" si="106"/>
        <v>nvt</v>
      </c>
      <c r="FA67" t="str">
        <f t="shared" si="107"/>
        <v>nvt</v>
      </c>
      <c r="FB67" t="str">
        <f t="shared" si="108"/>
        <v>nvt</v>
      </c>
      <c r="FC67" t="str">
        <f t="shared" si="109"/>
        <v>nvt</v>
      </c>
      <c r="FD67" t="str">
        <f t="shared" si="110"/>
        <v>nvt</v>
      </c>
      <c r="FE67" t="str">
        <f>IF($EJ67=2,VLOOKUP(FD67,STAPELING!A:D,FE$1,0),"nvt")</f>
        <v>nvt</v>
      </c>
      <c r="FF67" t="str">
        <f t="shared" si="111"/>
        <v>nvt</v>
      </c>
      <c r="FG67" t="str">
        <f t="shared" si="112"/>
        <v>nvt</v>
      </c>
      <c r="FH67" t="str">
        <f t="shared" si="113"/>
        <v>nvt</v>
      </c>
      <c r="FI67" t="str">
        <f t="shared" si="114"/>
        <v>nvt</v>
      </c>
      <c r="FJ67" t="str">
        <f t="shared" si="115"/>
        <v>nvt</v>
      </c>
      <c r="FK67" t="str">
        <f t="shared" si="116"/>
        <v>nvt</v>
      </c>
      <c r="FL67" t="str">
        <f t="shared" si="117"/>
        <v>nvt</v>
      </c>
      <c r="FM67" t="str">
        <f t="shared" si="118"/>
        <v/>
      </c>
      <c r="FN67" t="str">
        <f>IF(ISERROR(VLOOKUP(FM67,STAPELING!I:AO,FN$1,0)),"N",VLOOKUP(FM67,STAPELING!I:AO,FN$1,0))</f>
        <v>J</v>
      </c>
      <c r="FO67" t="str">
        <f t="shared" si="119"/>
        <v>nvt</v>
      </c>
      <c r="FP67" t="str">
        <f t="shared" si="19"/>
        <v>nvt</v>
      </c>
      <c r="FQ67" t="str">
        <f t="shared" si="20"/>
        <v>nvt</v>
      </c>
      <c r="FR67" t="str">
        <f t="shared" si="21"/>
        <v>nvt</v>
      </c>
      <c r="FS67" t="str">
        <f t="shared" si="22"/>
        <v>nvt</v>
      </c>
      <c r="FT67" t="str">
        <f t="shared" si="23"/>
        <v>nvt</v>
      </c>
      <c r="FU67" t="str">
        <f t="shared" si="24"/>
        <v>nvt</v>
      </c>
      <c r="FV67" t="str">
        <f t="shared" si="25"/>
        <v>nvt</v>
      </c>
      <c r="FW67" t="str">
        <f t="shared" si="26"/>
        <v>nvt</v>
      </c>
      <c r="FX67" t="str">
        <f t="shared" si="27"/>
        <v>nvt</v>
      </c>
      <c r="FY67" t="str">
        <f t="shared" si="28"/>
        <v>nvt</v>
      </c>
      <c r="FZ67" t="str">
        <f t="shared" si="29"/>
        <v>nvt</v>
      </c>
      <c r="GA67" t="str">
        <f t="shared" si="30"/>
        <v>nvt</v>
      </c>
      <c r="GB67" t="str">
        <f>IF($EJ67&gt;2,IF(FO67="","zwart",VLOOKUP(FO67,STAPELING!J:AA,GB$1,0)),"nvt")</f>
        <v>nvt</v>
      </c>
      <c r="GC67" t="str">
        <f t="shared" si="120"/>
        <v>nvt</v>
      </c>
      <c r="GD67" t="str">
        <f t="shared" si="121"/>
        <v>nvt</v>
      </c>
      <c r="GE67" t="str">
        <f t="shared" si="122"/>
        <v>nvt</v>
      </c>
      <c r="GF67" t="str">
        <f t="shared" si="123"/>
        <v>nvt</v>
      </c>
      <c r="GG67" t="str">
        <f t="shared" si="124"/>
        <v>nvt</v>
      </c>
      <c r="GH67" t="str">
        <f t="shared" si="125"/>
        <v>nvt</v>
      </c>
      <c r="GI67" t="str">
        <f t="shared" si="126"/>
        <v>nvt</v>
      </c>
      <c r="GJ67" t="str">
        <f t="shared" si="127"/>
        <v>nvt</v>
      </c>
      <c r="GK67" t="str">
        <f t="shared" si="37"/>
        <v>nvt</v>
      </c>
      <c r="GL67" t="str">
        <f t="shared" si="38"/>
        <v>nvt</v>
      </c>
      <c r="GM67" t="str">
        <f t="shared" si="39"/>
        <v>nvt</v>
      </c>
      <c r="GN67" t="str">
        <f t="shared" si="40"/>
        <v>nvt</v>
      </c>
      <c r="GO67" t="str">
        <f t="shared" si="41"/>
        <v>nvt</v>
      </c>
      <c r="GP67" t="str">
        <f t="shared" si="42"/>
        <v>nvt</v>
      </c>
      <c r="GQ67" t="str">
        <f t="shared" si="43"/>
        <v>nvt</v>
      </c>
      <c r="GR67" t="str">
        <f t="shared" si="44"/>
        <v>nvt</v>
      </c>
      <c r="GS67" t="str">
        <f t="shared" si="45"/>
        <v>nvt</v>
      </c>
      <c r="GT67" t="str">
        <f t="shared" si="46"/>
        <v>nvt</v>
      </c>
      <c r="GU67" t="str">
        <f t="shared" si="47"/>
        <v>nvt</v>
      </c>
      <c r="GV67" t="str">
        <f t="shared" si="48"/>
        <v>nvt</v>
      </c>
      <c r="GW67" t="str">
        <f>IF($EJ67&gt;2,IF(GJ67="","zwart",VLOOKUP(GJ67,STAPELING!AB:AJ,GW$1,0)),"nvt")</f>
        <v>nvt</v>
      </c>
      <c r="GX67" t="str">
        <f t="shared" si="128"/>
        <v>nvt</v>
      </c>
      <c r="GY67" t="str">
        <f t="shared" si="129"/>
        <v>nvt</v>
      </c>
      <c r="GZ67" t="str">
        <f t="shared" si="130"/>
        <v>nvt</v>
      </c>
      <c r="HA67" t="str">
        <f t="shared" si="131"/>
        <v>nvt</v>
      </c>
      <c r="HB67" t="str">
        <f t="shared" si="132"/>
        <v>nvt</v>
      </c>
      <c r="HC67" t="str">
        <f t="shared" si="133"/>
        <v>nvt</v>
      </c>
      <c r="HD67" t="str">
        <f t="shared" si="134"/>
        <v>nvt</v>
      </c>
      <c r="HE67" t="str">
        <f t="shared" si="135"/>
        <v>nvt</v>
      </c>
      <c r="HF67" t="str">
        <f t="shared" si="136"/>
        <v>nvt</v>
      </c>
      <c r="HG67" t="str">
        <f t="shared" si="137"/>
        <v>nvt</v>
      </c>
      <c r="HH67" t="str">
        <f t="shared" si="138"/>
        <v>nvt</v>
      </c>
      <c r="HI67" t="str">
        <f t="shared" si="139"/>
        <v>nvt</v>
      </c>
      <c r="HJ67" t="str">
        <f t="shared" si="140"/>
        <v>nvt</v>
      </c>
      <c r="HK67" t="str">
        <f t="shared" si="141"/>
        <v>nvt</v>
      </c>
      <c r="HL67" t="str">
        <f t="shared" si="142"/>
        <v>nvt</v>
      </c>
      <c r="HM67" t="str">
        <f t="shared" si="60"/>
        <v>nvt</v>
      </c>
      <c r="HN67" t="str">
        <f t="shared" si="61"/>
        <v>nvt</v>
      </c>
      <c r="HO67" t="str">
        <f t="shared" si="62"/>
        <v>nvt</v>
      </c>
      <c r="HP67" t="str">
        <f t="shared" si="63"/>
        <v>nvt</v>
      </c>
      <c r="HQ67" t="str">
        <f t="shared" si="64"/>
        <v>nvt</v>
      </c>
      <c r="HR67" t="str">
        <f t="shared" si="65"/>
        <v>nvt</v>
      </c>
      <c r="HS67" t="str">
        <f t="shared" si="66"/>
        <v>nvt</v>
      </c>
      <c r="HT67" t="str">
        <f t="shared" si="67"/>
        <v>nvt</v>
      </c>
      <c r="HU67" t="str">
        <f t="shared" si="68"/>
        <v>nvt</v>
      </c>
      <c r="HV67" t="str">
        <f t="shared" si="69"/>
        <v>nvt</v>
      </c>
      <c r="HW67" t="str">
        <f t="shared" si="70"/>
        <v>nvt</v>
      </c>
      <c r="HX67" t="str">
        <f t="shared" si="71"/>
        <v>nvt</v>
      </c>
      <c r="HY67" t="str">
        <f>IF($EJ67&gt;2,IF(HL67="","zwart",VLOOKUP(HL67,STAPELING!AK:AN,HY$1,0)),"nvt")</f>
        <v>nvt</v>
      </c>
      <c r="HZ67" t="str">
        <f t="shared" si="143"/>
        <v>nvt</v>
      </c>
      <c r="IA67" t="str">
        <f t="shared" si="144"/>
        <v>nvt</v>
      </c>
      <c r="IB67" t="str">
        <f t="shared" si="145"/>
        <v>nvt</v>
      </c>
      <c r="IC67" t="str">
        <f t="shared" si="146"/>
        <v>nvt</v>
      </c>
      <c r="ID67" t="str">
        <f t="shared" si="147"/>
        <v>nvt</v>
      </c>
      <c r="IE67" t="str">
        <f t="shared" si="148"/>
        <v>nvt</v>
      </c>
      <c r="IF67" t="str">
        <f t="shared" si="149"/>
        <v>nvt</v>
      </c>
      <c r="IG67">
        <f t="shared" si="150"/>
        <v>0</v>
      </c>
      <c r="IH67">
        <f t="shared" si="151"/>
        <v>0</v>
      </c>
      <c r="II67">
        <f t="shared" si="152"/>
        <v>0</v>
      </c>
      <c r="IJ67">
        <f t="shared" si="153"/>
        <v>0</v>
      </c>
      <c r="IK67">
        <f t="shared" si="154"/>
        <v>0</v>
      </c>
      <c r="IL67">
        <f t="shared" si="155"/>
        <v>0</v>
      </c>
      <c r="IM67">
        <f t="shared" si="156"/>
        <v>0</v>
      </c>
      <c r="IN67">
        <f t="shared" si="157"/>
        <v>0</v>
      </c>
      <c r="IO67">
        <f t="shared" si="158"/>
        <v>0</v>
      </c>
      <c r="IP67">
        <f t="shared" si="159"/>
        <v>0</v>
      </c>
      <c r="IQ67">
        <f t="shared" si="160"/>
        <v>0</v>
      </c>
      <c r="IR67">
        <f t="shared" si="161"/>
        <v>0</v>
      </c>
      <c r="IS67">
        <f t="shared" si="162"/>
        <v>0</v>
      </c>
      <c r="IT67">
        <f t="shared" si="163"/>
        <v>0</v>
      </c>
      <c r="IU67" t="str">
        <f t="shared" si="164"/>
        <v>N</v>
      </c>
      <c r="IV67" t="str">
        <f t="shared" si="84"/>
        <v>N</v>
      </c>
      <c r="IW67" t="str">
        <f t="shared" si="165"/>
        <v>N</v>
      </c>
    </row>
    <row r="68" spans="1:257" x14ac:dyDescent="0.25">
      <c r="A68" t="str">
        <f>IF(ISERROR(VLOOKUP(E68,E$4:E67,1,0)),"J","N")</f>
        <v>N</v>
      </c>
      <c r="B68" s="8"/>
      <c r="C68" s="8"/>
      <c r="D68" s="25"/>
      <c r="E68" s="25" t="str">
        <f>IF(Invoer!B97="","",Invoer!B97)</f>
        <v/>
      </c>
      <c r="F68" s="25"/>
      <c r="G68" s="25"/>
      <c r="H68" s="25" t="str">
        <f>IF(AND($E68&lt;&gt;"",$A68="J"),Invoer!D97,"")</f>
        <v/>
      </c>
      <c r="I68" s="25"/>
      <c r="J68" s="26"/>
      <c r="K68" s="26" t="str">
        <f>IF(AND($E68&lt;&gt;"",$A68="J"),Invoer!L97,"")</f>
        <v/>
      </c>
      <c r="L68" s="26"/>
      <c r="M68" s="25"/>
      <c r="N68" s="152"/>
      <c r="O68" s="153"/>
      <c r="P68" s="25"/>
      <c r="Q68" s="25"/>
      <c r="R68" s="153"/>
      <c r="S68" s="154"/>
      <c r="T68" s="152"/>
      <c r="U68" s="153"/>
      <c r="V68" s="153"/>
      <c r="W68" s="59" t="str">
        <f>IF(AND($E68&lt;&gt;"",$A68="J",Invoer!R97&lt;&gt;""),VLOOKUP(Invoer!R97,NORM!$F$26:$H$29,3,0),"")</f>
        <v/>
      </c>
      <c r="X68" s="59"/>
      <c r="Y68" s="25" t="str">
        <f t="shared" si="85"/>
        <v/>
      </c>
      <c r="Z68" s="25"/>
      <c r="AA68" s="26" t="str">
        <f t="shared" si="86"/>
        <v/>
      </c>
      <c r="AB68" s="26"/>
      <c r="AC68" s="153"/>
      <c r="AD68" s="153"/>
      <c r="AE68" s="153"/>
      <c r="AF68" s="153"/>
      <c r="AG68" s="153"/>
      <c r="AH68" s="25"/>
      <c r="AI68" s="153"/>
      <c r="AJ68" s="153"/>
      <c r="AK68" s="153"/>
      <c r="AL68" s="153"/>
      <c r="AM68" s="25" t="str">
        <f>IF(AND($E68&lt;&gt;"",$A68="J"),IF(Invoer!X97="Ja","J",IF(Invoer!X97="Nee","N","")),"")</f>
        <v/>
      </c>
      <c r="AN68" s="153"/>
      <c r="AO68" s="153"/>
      <c r="AP68" s="153" t="s">
        <v>311</v>
      </c>
      <c r="AQ68" s="153" t="s">
        <v>311</v>
      </c>
      <c r="AR68" s="153" t="s">
        <v>312</v>
      </c>
      <c r="AS68" s="153" t="s">
        <v>312</v>
      </c>
      <c r="AT68" s="1" t="str">
        <f>IF(AND($E68&lt;&gt;"",$A68="J",Invoer!O97&lt;&gt;""),VLOOKUP(Invoer!O97,NORM!$F$31:$H$38,3,0),"")</f>
        <v/>
      </c>
      <c r="AU68" s="1"/>
      <c r="AV68" s="1" t="str">
        <f>IF(AND($E68&lt;&gt;"",$A68="J"),Invoer!AH97,"")</f>
        <v/>
      </c>
      <c r="AW68" s="1"/>
      <c r="AX68" s="1" t="str">
        <f t="shared" si="87"/>
        <v/>
      </c>
      <c r="AY68" s="1"/>
      <c r="AZ68" s="3" t="str">
        <f t="shared" si="88"/>
        <v/>
      </c>
      <c r="BA68" s="3" t="str">
        <f t="shared" si="89"/>
        <v/>
      </c>
      <c r="BB68" s="3" t="str">
        <f t="shared" si="90"/>
        <v>N</v>
      </c>
      <c r="BC68" s="3" t="str">
        <f t="shared" si="91"/>
        <v>N</v>
      </c>
      <c r="BD68" s="3" t="str">
        <f t="shared" si="92"/>
        <v/>
      </c>
      <c r="BE68" s="3">
        <f t="shared" si="166"/>
        <v>0</v>
      </c>
      <c r="BF68" s="3" t="str">
        <f t="shared" si="93"/>
        <v/>
      </c>
      <c r="BG68" s="3" t="str">
        <f t="shared" si="94"/>
        <v/>
      </c>
      <c r="BH68" s="3" t="str">
        <f t="shared" si="95"/>
        <v>N</v>
      </c>
      <c r="BI68" s="24" t="str">
        <f t="shared" si="96"/>
        <v/>
      </c>
      <c r="BJ68" s="24" t="str">
        <f>IF(ISERROR(VLOOKUP($BD68,LOV_GWSGRP!A:A,1,0)),"N","J")</f>
        <v>N</v>
      </c>
      <c r="BK68" s="24" t="str">
        <f>IF(ISERROR(VLOOKUP($BD68,LOV_GWSGRP!D:D,1,0)),"N","J")</f>
        <v>N</v>
      </c>
      <c r="BL68" s="24" t="str">
        <f>IF(ISERROR(VLOOKUP($BD68,LOV_GWSGRP!G:G,1,0)),"N","J")</f>
        <v>N</v>
      </c>
      <c r="BM68" s="24" t="str">
        <f>IF(ISERROR(VLOOKUP($BD68,LOV_GWSGRP!M:M,1,0)),"N","J")</f>
        <v>N</v>
      </c>
      <c r="BN68" s="24" t="str">
        <f>IF(ISERROR(VLOOKUP($BD68,LOV_GWSGRP!P:P,1,0)),"N","J")</f>
        <v>N</v>
      </c>
      <c r="BO68" s="24" t="str">
        <f>IF(ISERROR(VLOOKUP($BD68,LOV_GWSGRP!S:S,1,0)),"N","J")</f>
        <v>N</v>
      </c>
      <c r="BP68" s="24" t="str">
        <f>IF(ISERROR(VLOOKUP($BD68,LOV_GWSGRP!V:V,1,0)),"N","J")</f>
        <v>N</v>
      </c>
      <c r="BQ68" s="24" t="str">
        <f>IF(ISERROR(VLOOKUP($BD68,LOV_GWSGRP!Y:Y,1,0)),"N","J")</f>
        <v>N</v>
      </c>
      <c r="BR68" s="24" t="str">
        <f>IF(ISERROR(VLOOKUP($BD68,LOV_GWSGRP!AB:AB,1,0)),"N","J")</f>
        <v>N</v>
      </c>
      <c r="BS68" s="24" t="str">
        <f>IF(ISERROR(VLOOKUP($BD68,LOV_GWSGRP!AE:AE,1,0)),"N","J")</f>
        <v>N</v>
      </c>
      <c r="BT68" s="24" t="str">
        <f>IF(ISERROR(VLOOKUP($BD68,LOV_GWSGRP!AH:AH,1,0)),"N","J")</f>
        <v>N</v>
      </c>
      <c r="BU68" s="24" t="str">
        <f>IF(ISERROR(VLOOKUP($BD68,LOV_GWSGRP!CJ:CJ,1,0)),"N","J")</f>
        <v>N</v>
      </c>
      <c r="BV68" s="24" t="str">
        <f>IF(ISERROR(VLOOKUP($BD68,LOV_GWSGRP!AN:AN,1,0)),"N","J")</f>
        <v>N</v>
      </c>
      <c r="BW68" s="24" t="str">
        <f>IF(ISERROR(VLOOKUP($BD68,LOV_GWSGRP!AQ:AQ,1,0)),"N","J")</f>
        <v>N</v>
      </c>
      <c r="BX68" s="24" t="str">
        <f>IF(ISERROR(VLOOKUP($BD68,LOV_GWSGRP!AT:AT,1,0)),"N","J")</f>
        <v>N</v>
      </c>
      <c r="BY68" s="24" t="str">
        <f>IF(ISERROR(VLOOKUP($BD68,LOV_GWSGRP!AW:AW,1,0)),"N","J")</f>
        <v>N</v>
      </c>
      <c r="BZ68" s="24" t="str">
        <f>IF(ISERROR(VLOOKUP($BD68,LOV_GWSGRP!AZ:AZ,1,0)),"N","J")</f>
        <v>N</v>
      </c>
      <c r="CA68" s="24" t="str">
        <f>IF(ISERROR(VLOOKUP($BD68,LOV_GWSGRP!BC:BC,1,0)),"N","J")</f>
        <v>N</v>
      </c>
      <c r="CB68" s="24" t="str">
        <f>IF(ISERROR(VLOOKUP($BD68,LOV_GWSGRP!BF:BF,1,0)),"N","J")</f>
        <v>N</v>
      </c>
      <c r="CC68" s="24" t="str">
        <f>IF(ISERROR(VLOOKUP($BD68,LOV_GWSGRP!BI:BI,1,0)),"N","J")</f>
        <v>N</v>
      </c>
      <c r="CD68" s="24" t="str">
        <f>IF(ISERROR(VLOOKUP($BD68,LOV_GWSGRP!J:J,1,0)),"N","J")</f>
        <v>N</v>
      </c>
      <c r="CE68" s="24" t="str">
        <f>IF(ISERROR(VLOOKUP($BD68,LOV_GWSGRP!BL:BL,1,0)),"N","J")</f>
        <v>N</v>
      </c>
      <c r="CF68" s="24"/>
      <c r="CG68" s="24" t="str">
        <f>IF(ISERROR(VLOOKUP($BD68,LOV_GWSGRP!BO:BO,1,0)),"N","J")</f>
        <v>N</v>
      </c>
      <c r="CH68" s="24" t="str">
        <f t="shared" si="97"/>
        <v>N</v>
      </c>
      <c r="CI68" s="24" t="str">
        <f>IF(ISERROR(VLOOKUP($BD68,GEWASCODE_GLMC8!F:F,1,0)),"N","J")</f>
        <v>N</v>
      </c>
      <c r="CJ68" s="24" t="str">
        <f>IF(COUNTIF($CI68:CI68,"J")&gt;0,"N",IF(ISERROR(VLOOKUP($BD68,GEWASCODE_GLMC8!G:G,1,0)),"N","J"))</f>
        <v>N</v>
      </c>
      <c r="CK68" s="24" t="str">
        <f>IF(COUNTIF($CI68:CJ68,"J")&gt;0,"N",IF(ISERROR(VLOOKUP($BD68,GEWASCODE_GLMC8!H:H,1,0)),"N","J"))</f>
        <v>N</v>
      </c>
      <c r="CL68" s="24" t="str">
        <f>IF(COUNTIF($CI68:CK68,"J")&gt;0,"N",IF(ISERROR(VLOOKUP($BD68,GEWASCODE_GLMC8!I:I,1,0)),"N","J"))</f>
        <v>N</v>
      </c>
      <c r="CM68" s="24" t="str">
        <f>IF(COUNTIF($CI68:CL68,"J")&gt;0,"N",IF(ISERROR(VLOOKUP($BD68,GEWASCODE_GLMC8!J:J,1,0)),"N","J"))</f>
        <v>N</v>
      </c>
      <c r="CN68" s="24" t="str">
        <f>IF(COUNTIF($CI68:CM68,"J")&gt;0,"N",IF(ISERROR(VLOOKUP($BD68,GEWASCODE_GLMC8!K:K,1,0)),"N","J"))</f>
        <v>N</v>
      </c>
      <c r="CO68" s="24" t="str">
        <f>IF(COUNTIF($CI68:CN68,"J")&gt;0,"N",IF(ISERROR(VLOOKUP($BD68,GEWASCODE_GLMC8!L:L,1,0)),"N","J"))</f>
        <v>N</v>
      </c>
      <c r="CP68" s="24" t="str">
        <f>IF(COUNTIF($CI68:CO68,"J")&gt;0,"N",IF(ISERROR(VLOOKUP($BD68,GEWASCODE_GLMC8!M:M,1,0)),"N","J"))</f>
        <v>N</v>
      </c>
      <c r="CQ68" s="24" t="str">
        <f>IF(COUNTIF($CI68:CP68,"J")&gt;0,"N",IF(ISERROR(VLOOKUP($BD68,GEWASCODE_GLMC8!N:N,1,0)),"N","J"))</f>
        <v>N</v>
      </c>
      <c r="CR68" s="24" t="str">
        <f>IF(COUNTIF($CI68:CQ68,"J")&gt;0,"N",IF(ISERROR(VLOOKUP($BD68,GEWASCODE_GLMC8!O:O,1,0)),"N","J"))</f>
        <v>N</v>
      </c>
      <c r="CS68" s="24" t="str">
        <f>IF(COUNTIF($CI68:CR68,"J")&gt;0,"N",IF(ISERROR(VLOOKUP($BD68,GEWASCODE_GLMC8!P:P,1,0)),"N","J"))</f>
        <v>N</v>
      </c>
      <c r="CT68" s="24" t="str">
        <f>IF(COUNTIF($CI68:CS68,"J")&gt;0,"N",IF(ISERROR(VLOOKUP($BD68,GEWASCODE_GLMC8!Q:Q,1,0)),"N","J"))</f>
        <v>N</v>
      </c>
      <c r="CU68" s="24" t="str">
        <f>IF(COUNTIF($CI68:CT68,"J")&gt;0,"N",IF(ISERROR(VLOOKUP($BD68,GEWASCODE_GLMC8!R:R,1,0)),"N","J"))</f>
        <v>N</v>
      </c>
      <c r="CV68" s="24" t="str">
        <f>IF(COUNTIF($CI68:CU68,"J")&gt;0,"N",IF(ISERROR(VLOOKUP($BD68,GEWASCODE_GLMC8!S:S,1,0)),"N","J"))</f>
        <v>N</v>
      </c>
      <c r="CW68" s="24" t="str">
        <f>IF(COUNTIF($CI68:CV68,"J")&gt;0,"N",IF(ISERROR(VLOOKUP($BD68,GEWASCODE_GLMC8!T:T,1,0)),"N","J"))</f>
        <v>N</v>
      </c>
      <c r="CX68" s="24" t="str">
        <f>IF(COUNTIF($CI68:CW68,"J")&gt;0,"N",IF(ISERROR(VLOOKUP($BD68,GEWASCODE_GLMC8!U:U,1,0)),"N","J"))</f>
        <v>N</v>
      </c>
      <c r="CY68" s="24" t="str">
        <f>IF(COUNTIF($CI68:CX68,"J")&gt;0,"N",IF(ISERROR(VLOOKUP($BD68,GEWASCODE_GLMC8!V:V,1,0)),"N","J"))</f>
        <v>N</v>
      </c>
      <c r="CZ68" s="24" t="str">
        <f>IF(COUNTIF($CI68:CY68,"J")&gt;0,"N",IF(ISERROR(VLOOKUP($BD68,GEWASCODE_GLMC8!W:W,1,0)),"N","J"))</f>
        <v>N</v>
      </c>
      <c r="DA68" s="24" t="str">
        <f>IF(COUNTIF($CI68:CZ68,"J")&gt;0,"N",IF(ISERROR(VLOOKUP($BD68,GEWASCODE_GLMC8!X:X,1,0)),"N","J"))</f>
        <v>N</v>
      </c>
      <c r="DB68" s="24" t="str">
        <f>IF(COUNTIF($CI68:DA68,"J")&gt;0,"N",IF(ISERROR(VLOOKUP($BD68,GEWASCODE_GLMC8!Y:Y,1,0)),"N","J"))</f>
        <v>N</v>
      </c>
      <c r="DC68" s="24" t="str">
        <f>IF(COUNTIF($CI68:DB68,"J")&gt;0,"N",IF(ISERROR(VLOOKUP($BD68,GEWASCODE_GLMC8!Z:Z,1,0)),"N","J"))</f>
        <v>N</v>
      </c>
      <c r="DD68" s="24" t="str">
        <f t="shared" si="98"/>
        <v>N</v>
      </c>
      <c r="DE68" s="3" t="str">
        <f t="shared" si="1"/>
        <v>N</v>
      </c>
      <c r="DF68" s="3" t="str">
        <f t="shared" si="2"/>
        <v>N</v>
      </c>
      <c r="DG68" s="3" t="str">
        <f t="shared" si="99"/>
        <v>N</v>
      </c>
      <c r="DH68" s="3" t="str">
        <f t="shared" si="100"/>
        <v>N</v>
      </c>
      <c r="DI68" s="3" t="str">
        <f t="shared" si="3"/>
        <v>N</v>
      </c>
      <c r="DJ68" s="3" t="str">
        <f t="shared" si="4"/>
        <v>N</v>
      </c>
      <c r="DK68" s="3">
        <f>0</f>
        <v>0</v>
      </c>
      <c r="DL68" s="3" t="str">
        <f t="shared" si="5"/>
        <v>N</v>
      </c>
      <c r="DM68" s="3" t="str">
        <f t="shared" si="6"/>
        <v>N</v>
      </c>
      <c r="DN68" t="str">
        <f>IF(AND($A68="J",COUNTIFS(activiteiten_perceel,percelen!$AZ68,activiteiten_maatregel_nr,percelen!DN$4,activiteiten_activiteit_voldoet_aan_voorwaarden,"J")&gt;0),DN$4,"")</f>
        <v/>
      </c>
      <c r="DO68" t="str">
        <f>IF(AND($A68="J",COUNTIFS(activiteiten_perceel,percelen!$AZ68,activiteiten_maatregel_nr,percelen!DO$4,activiteiten_activiteit_voldoet_aan_voorwaarden,"J")&gt;0),DO$4,"")</f>
        <v/>
      </c>
      <c r="DP68" t="str">
        <f>IF(AND($A68="J",COUNTIFS(activiteiten_perceel,percelen!$AZ68,activiteiten_maatregel_nr,percelen!DP$4,activiteiten_activiteit_voldoet_aan_voorwaarden,"J")&gt;0),DP$4,"")</f>
        <v/>
      </c>
      <c r="DQ68" t="str">
        <f>IF(AND($A68="J",COUNTIFS(activiteiten_perceel,percelen!$AZ68,activiteiten_maatregel_nr,percelen!DQ$4,activiteiten_activiteit_voldoet_aan_voorwaarden,"J")&gt;0),DQ$4,"")</f>
        <v/>
      </c>
      <c r="DR68" t="str">
        <f>IF(AND($A68="J",COUNTIFS(activiteiten_perceel,percelen!$AZ68,activiteiten_maatregel_nr,percelen!DR$4,activiteiten_activiteit_voldoet_aan_voorwaarden,"J")&gt;0),DR$4,"")</f>
        <v/>
      </c>
      <c r="DS68" t="str">
        <f>IF(AND($A68="J",COUNTIFS(activiteiten_perceel,percelen!$AZ68,activiteiten_maatregel_nr,percelen!DS$4,activiteiten_activiteit_voldoet_aan_voorwaarden,"J")&gt;0),DS$4,"")</f>
        <v/>
      </c>
      <c r="DT68" t="str">
        <f>IF(AND($A68="J",COUNTIFS(activiteiten_perceel,percelen!$AZ68,activiteiten_maatregel_nr,percelen!DT$4,activiteiten_activiteit_voldoet_aan_voorwaarden,"J")&gt;0),DT$4,"")</f>
        <v/>
      </c>
      <c r="DU68" t="str">
        <f>IF(AND($A68="J",COUNTIFS(activiteiten_perceel,percelen!$AZ68,activiteiten_maatregel_nr,percelen!DU$4,activiteiten_activiteit_voldoet_aan_voorwaarden,"J")&gt;0),DU$4,"")</f>
        <v/>
      </c>
      <c r="DV68" t="str">
        <f>IF(AND($A68="J",COUNTIFS(activiteiten_perceel,percelen!$AZ68,activiteiten_maatregel_nr,percelen!DV$4,activiteiten_activiteit_voldoet_aan_voorwaarden,"J")&gt;0),DV$4,"")</f>
        <v/>
      </c>
      <c r="DW68" t="str">
        <f>IF(AND($A68="J",COUNTIFS(activiteiten_perceel,percelen!$AZ68,activiteiten_maatregel_nr,percelen!DW$4,activiteiten_activiteit_voldoet_aan_voorwaarden,"J")&gt;0),DW$4,"")</f>
        <v/>
      </c>
      <c r="DX68" t="str">
        <f>IF(AND($A68="J",COUNTIFS(activiteiten_perceel,percelen!$AZ68,activiteiten_maatregel_nr,percelen!DX$4,activiteiten_activiteit_voldoet_aan_voorwaarden,"J")&gt;0),DX$4,"")</f>
        <v/>
      </c>
      <c r="DY68" t="str">
        <f>IF(AND($A68="J",COUNTIFS(activiteiten_perceel,percelen!$AZ68,activiteiten_maatregel_nr,percelen!DY$4,activiteiten_activiteit_voldoet_aan_voorwaarden,"J")&gt;0),DY$4,"")</f>
        <v/>
      </c>
      <c r="DZ68" t="str">
        <f>IF(AND($A68="J",COUNTIFS(activiteiten_perceel,percelen!$AZ68,activiteiten_maatregel_nr,percelen!DZ$4,activiteiten_activiteit_voldoet_aan_voorwaarden,"J")&gt;0),DZ$4,"")</f>
        <v/>
      </c>
      <c r="EA68" t="str">
        <f>IF(AND($A68="J",COUNTIFS(activiteiten_perceel,percelen!$AZ68,activiteiten_maatregel_nr,percelen!EA$4,activiteiten_activiteit_voldoet_aan_voorwaarden,"J")&gt;0),EA$4,"")</f>
        <v/>
      </c>
      <c r="EB68" t="str">
        <f>IF(AND($A68="J",COUNTIFS(activiteiten_perceel,percelen!$AZ68,activiteiten_maatregel_nr,percelen!EB$4,activiteiten_activiteit_voldoet_aan_voorwaarden,"J")&gt;0),EB$4,"")</f>
        <v/>
      </c>
      <c r="EC68" t="str">
        <f>IF(AND($A68="J",COUNTIFS(activiteiten_perceel,percelen!$AZ68,activiteiten_maatregel_nr,percelen!EC$4,activiteiten_activiteit_voldoet_aan_voorwaarden,"J")&gt;0),EC$4,"")</f>
        <v/>
      </c>
      <c r="ED68" t="str">
        <f>IF(AND($A68="J",COUNTIFS(activiteiten_perceel,percelen!$AZ68,activiteiten_maatregel_nr,percelen!ED$4,activiteiten_activiteit_voldoet_aan_voorwaarden,"J")&gt;0),ED$4,"")</f>
        <v/>
      </c>
      <c r="EE68" t="str">
        <f>IF(AND($A68="J",COUNTIFS(activiteiten_perceel,percelen!$AZ68,activiteiten_maatregel_nr,percelen!EE$4,activiteiten_activiteit_voldoet_aan_voorwaarden,"J")&gt;0),EE$4,"")</f>
        <v/>
      </c>
      <c r="EF68" t="str">
        <f>IF(AND($A68="J",COUNTIFS(activiteiten_perceel,percelen!$AZ68,activiteiten_maatregel_nr,percelen!EF$4,activiteiten_activiteit_voldoet_aan_voorwaarden,"J")&gt;0),EF$4,"")</f>
        <v/>
      </c>
      <c r="EG68" t="str">
        <f>IF(AND($A68="J",COUNTIFS(activiteiten_perceel,percelen!$AZ68,activiteiten_maatregel_nr,percelen!EG$4,activiteiten_activiteit_voldoet_aan_voorwaarden,"J")&gt;0),EG$4,"")</f>
        <v/>
      </c>
      <c r="EH68" t="str">
        <f>IF(AND($A68="J",COUNTIFS(activiteiten_perceel,percelen!$AZ68,activiteiten_maatregel_nr,percelen!EH$4,activiteiten_activiteit_voldoet_aan_voorwaarden,"J")&gt;0),EH$4,"")</f>
        <v/>
      </c>
      <c r="EI68" t="str">
        <f>IF(AND($A68="J",COUNTIFS(activiteiten_perceel,percelen!$AZ68,activiteiten_maatregel_nr,percelen!EI$4,activiteiten_activiteit_voldoet_aan_voorwaarden,"J")&gt;0),EI$4,"")</f>
        <v/>
      </c>
      <c r="EJ68">
        <f t="shared" si="101"/>
        <v>0</v>
      </c>
      <c r="EK68" t="str">
        <f t="shared" si="102"/>
        <v/>
      </c>
      <c r="EL68" t="str">
        <f t="shared" si="7"/>
        <v/>
      </c>
      <c r="EM68" t="str">
        <f t="shared" si="8"/>
        <v/>
      </c>
      <c r="EN68" t="str">
        <f t="shared" si="9"/>
        <v/>
      </c>
      <c r="EO68" t="str">
        <f t="shared" si="10"/>
        <v/>
      </c>
      <c r="EP68" t="str">
        <f t="shared" si="11"/>
        <v/>
      </c>
      <c r="EQ68" t="str">
        <f t="shared" si="12"/>
        <v/>
      </c>
      <c r="ER68" t="str">
        <f t="shared" si="13"/>
        <v/>
      </c>
      <c r="ES68" t="str">
        <f t="shared" si="14"/>
        <v/>
      </c>
      <c r="ET68" t="str">
        <f t="shared" si="15"/>
        <v/>
      </c>
      <c r="EU68" t="str">
        <f t="shared" si="16"/>
        <v/>
      </c>
      <c r="EV68" t="str">
        <f t="shared" si="17"/>
        <v/>
      </c>
      <c r="EW68" t="str">
        <f t="shared" si="103"/>
        <v>nvt</v>
      </c>
      <c r="EX68" t="str">
        <f t="shared" si="104"/>
        <v>nvt</v>
      </c>
      <c r="EY68" t="str">
        <f t="shared" si="105"/>
        <v>nvt</v>
      </c>
      <c r="EZ68" t="str">
        <f t="shared" si="106"/>
        <v>nvt</v>
      </c>
      <c r="FA68" t="str">
        <f t="shared" si="107"/>
        <v>nvt</v>
      </c>
      <c r="FB68" t="str">
        <f t="shared" si="108"/>
        <v>nvt</v>
      </c>
      <c r="FC68" t="str">
        <f t="shared" si="109"/>
        <v>nvt</v>
      </c>
      <c r="FD68" t="str">
        <f t="shared" si="110"/>
        <v>nvt</v>
      </c>
      <c r="FE68" t="str">
        <f>IF($EJ68=2,VLOOKUP(FD68,STAPELING!A:D,FE$1,0),"nvt")</f>
        <v>nvt</v>
      </c>
      <c r="FF68" t="str">
        <f t="shared" si="111"/>
        <v>nvt</v>
      </c>
      <c r="FG68" t="str">
        <f t="shared" si="112"/>
        <v>nvt</v>
      </c>
      <c r="FH68" t="str">
        <f t="shared" si="113"/>
        <v>nvt</v>
      </c>
      <c r="FI68" t="str">
        <f t="shared" si="114"/>
        <v>nvt</v>
      </c>
      <c r="FJ68" t="str">
        <f t="shared" si="115"/>
        <v>nvt</v>
      </c>
      <c r="FK68" t="str">
        <f t="shared" si="116"/>
        <v>nvt</v>
      </c>
      <c r="FL68" t="str">
        <f t="shared" si="117"/>
        <v>nvt</v>
      </c>
      <c r="FM68" t="str">
        <f t="shared" si="118"/>
        <v/>
      </c>
      <c r="FN68" t="str">
        <f>IF(ISERROR(VLOOKUP(FM68,STAPELING!I:AO,FN$1,0)),"N",VLOOKUP(FM68,STAPELING!I:AO,FN$1,0))</f>
        <v>J</v>
      </c>
      <c r="FO68" t="str">
        <f t="shared" si="119"/>
        <v>nvt</v>
      </c>
      <c r="FP68" t="str">
        <f t="shared" si="19"/>
        <v>nvt</v>
      </c>
      <c r="FQ68" t="str">
        <f t="shared" si="20"/>
        <v>nvt</v>
      </c>
      <c r="FR68" t="str">
        <f t="shared" si="21"/>
        <v>nvt</v>
      </c>
      <c r="FS68" t="str">
        <f t="shared" si="22"/>
        <v>nvt</v>
      </c>
      <c r="FT68" t="str">
        <f t="shared" si="23"/>
        <v>nvt</v>
      </c>
      <c r="FU68" t="str">
        <f t="shared" si="24"/>
        <v>nvt</v>
      </c>
      <c r="FV68" t="str">
        <f t="shared" si="25"/>
        <v>nvt</v>
      </c>
      <c r="FW68" t="str">
        <f t="shared" si="26"/>
        <v>nvt</v>
      </c>
      <c r="FX68" t="str">
        <f t="shared" si="27"/>
        <v>nvt</v>
      </c>
      <c r="FY68" t="str">
        <f t="shared" si="28"/>
        <v>nvt</v>
      </c>
      <c r="FZ68" t="str">
        <f t="shared" si="29"/>
        <v>nvt</v>
      </c>
      <c r="GA68" t="str">
        <f t="shared" si="30"/>
        <v>nvt</v>
      </c>
      <c r="GB68" t="str">
        <f>IF($EJ68&gt;2,IF(FO68="","zwart",VLOOKUP(FO68,STAPELING!J:AA,GB$1,0)),"nvt")</f>
        <v>nvt</v>
      </c>
      <c r="GC68" t="str">
        <f t="shared" si="120"/>
        <v>nvt</v>
      </c>
      <c r="GD68" t="str">
        <f t="shared" si="121"/>
        <v>nvt</v>
      </c>
      <c r="GE68" t="str">
        <f t="shared" si="122"/>
        <v>nvt</v>
      </c>
      <c r="GF68" t="str">
        <f t="shared" si="123"/>
        <v>nvt</v>
      </c>
      <c r="GG68" t="str">
        <f t="shared" si="124"/>
        <v>nvt</v>
      </c>
      <c r="GH68" t="str">
        <f t="shared" si="125"/>
        <v>nvt</v>
      </c>
      <c r="GI68" t="str">
        <f t="shared" si="126"/>
        <v>nvt</v>
      </c>
      <c r="GJ68" t="str">
        <f t="shared" si="127"/>
        <v>nvt</v>
      </c>
      <c r="GK68" t="str">
        <f t="shared" si="37"/>
        <v>nvt</v>
      </c>
      <c r="GL68" t="str">
        <f t="shared" si="38"/>
        <v>nvt</v>
      </c>
      <c r="GM68" t="str">
        <f t="shared" si="39"/>
        <v>nvt</v>
      </c>
      <c r="GN68" t="str">
        <f t="shared" si="40"/>
        <v>nvt</v>
      </c>
      <c r="GO68" t="str">
        <f t="shared" si="41"/>
        <v>nvt</v>
      </c>
      <c r="GP68" t="str">
        <f t="shared" si="42"/>
        <v>nvt</v>
      </c>
      <c r="GQ68" t="str">
        <f t="shared" si="43"/>
        <v>nvt</v>
      </c>
      <c r="GR68" t="str">
        <f t="shared" si="44"/>
        <v>nvt</v>
      </c>
      <c r="GS68" t="str">
        <f t="shared" si="45"/>
        <v>nvt</v>
      </c>
      <c r="GT68" t="str">
        <f t="shared" si="46"/>
        <v>nvt</v>
      </c>
      <c r="GU68" t="str">
        <f t="shared" si="47"/>
        <v>nvt</v>
      </c>
      <c r="GV68" t="str">
        <f t="shared" si="48"/>
        <v>nvt</v>
      </c>
      <c r="GW68" t="str">
        <f>IF($EJ68&gt;2,IF(GJ68="","zwart",VLOOKUP(GJ68,STAPELING!AB:AJ,GW$1,0)),"nvt")</f>
        <v>nvt</v>
      </c>
      <c r="GX68" t="str">
        <f t="shared" si="128"/>
        <v>nvt</v>
      </c>
      <c r="GY68" t="str">
        <f t="shared" si="129"/>
        <v>nvt</v>
      </c>
      <c r="GZ68" t="str">
        <f t="shared" si="130"/>
        <v>nvt</v>
      </c>
      <c r="HA68" t="str">
        <f t="shared" si="131"/>
        <v>nvt</v>
      </c>
      <c r="HB68" t="str">
        <f t="shared" si="132"/>
        <v>nvt</v>
      </c>
      <c r="HC68" t="str">
        <f t="shared" si="133"/>
        <v>nvt</v>
      </c>
      <c r="HD68" t="str">
        <f t="shared" si="134"/>
        <v>nvt</v>
      </c>
      <c r="HE68" t="str">
        <f t="shared" si="135"/>
        <v>nvt</v>
      </c>
      <c r="HF68" t="str">
        <f t="shared" si="136"/>
        <v>nvt</v>
      </c>
      <c r="HG68" t="str">
        <f t="shared" si="137"/>
        <v>nvt</v>
      </c>
      <c r="HH68" t="str">
        <f t="shared" si="138"/>
        <v>nvt</v>
      </c>
      <c r="HI68" t="str">
        <f t="shared" si="139"/>
        <v>nvt</v>
      </c>
      <c r="HJ68" t="str">
        <f t="shared" si="140"/>
        <v>nvt</v>
      </c>
      <c r="HK68" t="str">
        <f t="shared" si="141"/>
        <v>nvt</v>
      </c>
      <c r="HL68" t="str">
        <f t="shared" si="142"/>
        <v>nvt</v>
      </c>
      <c r="HM68" t="str">
        <f t="shared" si="60"/>
        <v>nvt</v>
      </c>
      <c r="HN68" t="str">
        <f t="shared" si="61"/>
        <v>nvt</v>
      </c>
      <c r="HO68" t="str">
        <f t="shared" si="62"/>
        <v>nvt</v>
      </c>
      <c r="HP68" t="str">
        <f t="shared" si="63"/>
        <v>nvt</v>
      </c>
      <c r="HQ68" t="str">
        <f t="shared" si="64"/>
        <v>nvt</v>
      </c>
      <c r="HR68" t="str">
        <f t="shared" si="65"/>
        <v>nvt</v>
      </c>
      <c r="HS68" t="str">
        <f t="shared" si="66"/>
        <v>nvt</v>
      </c>
      <c r="HT68" t="str">
        <f t="shared" si="67"/>
        <v>nvt</v>
      </c>
      <c r="HU68" t="str">
        <f t="shared" si="68"/>
        <v>nvt</v>
      </c>
      <c r="HV68" t="str">
        <f t="shared" si="69"/>
        <v>nvt</v>
      </c>
      <c r="HW68" t="str">
        <f t="shared" si="70"/>
        <v>nvt</v>
      </c>
      <c r="HX68" t="str">
        <f t="shared" si="71"/>
        <v>nvt</v>
      </c>
      <c r="HY68" t="str">
        <f>IF($EJ68&gt;2,IF(HL68="","zwart",VLOOKUP(HL68,STAPELING!AK:AN,HY$1,0)),"nvt")</f>
        <v>nvt</v>
      </c>
      <c r="HZ68" t="str">
        <f t="shared" si="143"/>
        <v>nvt</v>
      </c>
      <c r="IA68" t="str">
        <f t="shared" si="144"/>
        <v>nvt</v>
      </c>
      <c r="IB68" t="str">
        <f t="shared" si="145"/>
        <v>nvt</v>
      </c>
      <c r="IC68" t="str">
        <f t="shared" si="146"/>
        <v>nvt</v>
      </c>
      <c r="ID68" t="str">
        <f t="shared" si="147"/>
        <v>nvt</v>
      </c>
      <c r="IE68" t="str">
        <f t="shared" si="148"/>
        <v>nvt</v>
      </c>
      <c r="IF68" t="str">
        <f t="shared" si="149"/>
        <v>nvt</v>
      </c>
      <c r="IG68">
        <f t="shared" si="150"/>
        <v>0</v>
      </c>
      <c r="IH68">
        <f t="shared" si="151"/>
        <v>0</v>
      </c>
      <c r="II68">
        <f t="shared" si="152"/>
        <v>0</v>
      </c>
      <c r="IJ68">
        <f t="shared" si="153"/>
        <v>0</v>
      </c>
      <c r="IK68">
        <f t="shared" si="154"/>
        <v>0</v>
      </c>
      <c r="IL68">
        <f t="shared" si="155"/>
        <v>0</v>
      </c>
      <c r="IM68">
        <f t="shared" si="156"/>
        <v>0</v>
      </c>
      <c r="IN68">
        <f t="shared" si="157"/>
        <v>0</v>
      </c>
      <c r="IO68">
        <f t="shared" si="158"/>
        <v>0</v>
      </c>
      <c r="IP68">
        <f t="shared" si="159"/>
        <v>0</v>
      </c>
      <c r="IQ68">
        <f t="shared" si="160"/>
        <v>0</v>
      </c>
      <c r="IR68">
        <f t="shared" si="161"/>
        <v>0</v>
      </c>
      <c r="IS68">
        <f t="shared" si="162"/>
        <v>0</v>
      </c>
      <c r="IT68">
        <f t="shared" si="163"/>
        <v>0</v>
      </c>
      <c r="IU68" t="str">
        <f t="shared" si="164"/>
        <v>N</v>
      </c>
      <c r="IV68" t="str">
        <f t="shared" si="84"/>
        <v>N</v>
      </c>
      <c r="IW68" t="str">
        <f t="shared" si="165"/>
        <v>N</v>
      </c>
    </row>
    <row r="69" spans="1:257" x14ac:dyDescent="0.25">
      <c r="A69" t="str">
        <f>IF(ISERROR(VLOOKUP(E69,E$4:E68,1,0)),"J","N")</f>
        <v>N</v>
      </c>
      <c r="B69" s="8"/>
      <c r="C69" s="8"/>
      <c r="D69" s="25"/>
      <c r="E69" s="25" t="str">
        <f>IF(Invoer!B98="","",Invoer!B98)</f>
        <v/>
      </c>
      <c r="F69" s="25"/>
      <c r="G69" s="25"/>
      <c r="H69" s="25" t="str">
        <f>IF(AND($E69&lt;&gt;"",$A69="J"),Invoer!D98,"")</f>
        <v/>
      </c>
      <c r="I69" s="25"/>
      <c r="J69" s="26"/>
      <c r="K69" s="26" t="str">
        <f>IF(AND($E69&lt;&gt;"",$A69="J"),Invoer!L98,"")</f>
        <v/>
      </c>
      <c r="L69" s="26"/>
      <c r="M69" s="25"/>
      <c r="N69" s="152"/>
      <c r="O69" s="153"/>
      <c r="P69" s="25"/>
      <c r="Q69" s="25"/>
      <c r="R69" s="153"/>
      <c r="S69" s="154"/>
      <c r="T69" s="152"/>
      <c r="U69" s="153"/>
      <c r="V69" s="153"/>
      <c r="W69" s="59" t="str">
        <f>IF(AND($E69&lt;&gt;"",$A69="J",Invoer!R98&lt;&gt;""),VLOOKUP(Invoer!R98,NORM!$F$26:$H$29,3,0),"")</f>
        <v/>
      </c>
      <c r="X69" s="59"/>
      <c r="Y69" s="25" t="str">
        <f t="shared" si="85"/>
        <v/>
      </c>
      <c r="Z69" s="25"/>
      <c r="AA69" s="26" t="str">
        <f t="shared" si="86"/>
        <v/>
      </c>
      <c r="AB69" s="26"/>
      <c r="AC69" s="153"/>
      <c r="AD69" s="153"/>
      <c r="AE69" s="153"/>
      <c r="AF69" s="153"/>
      <c r="AG69" s="153"/>
      <c r="AH69" s="25"/>
      <c r="AI69" s="153"/>
      <c r="AJ69" s="153"/>
      <c r="AK69" s="153"/>
      <c r="AL69" s="153"/>
      <c r="AM69" s="25" t="str">
        <f>IF(AND($E69&lt;&gt;"",$A69="J"),IF(Invoer!X98="Ja","J",IF(Invoer!X98="Nee","N","")),"")</f>
        <v/>
      </c>
      <c r="AN69" s="153"/>
      <c r="AO69" s="153"/>
      <c r="AP69" s="153" t="s">
        <v>311</v>
      </c>
      <c r="AQ69" s="153" t="s">
        <v>311</v>
      </c>
      <c r="AR69" s="153" t="s">
        <v>312</v>
      </c>
      <c r="AS69" s="153" t="s">
        <v>312</v>
      </c>
      <c r="AT69" s="1" t="str">
        <f>IF(AND($E69&lt;&gt;"",$A69="J",Invoer!O98&lt;&gt;""),VLOOKUP(Invoer!O98,NORM!$F$31:$H$38,3,0),"")</f>
        <v/>
      </c>
      <c r="AU69" s="1"/>
      <c r="AV69" s="1" t="str">
        <f>IF(AND($E69&lt;&gt;"",$A69="J"),Invoer!AH98,"")</f>
        <v/>
      </c>
      <c r="AW69" s="1"/>
      <c r="AX69" s="1" t="str">
        <f t="shared" si="87"/>
        <v/>
      </c>
      <c r="AY69" s="1"/>
      <c r="AZ69" s="3" t="str">
        <f t="shared" si="88"/>
        <v/>
      </c>
      <c r="BA69" s="3" t="str">
        <f t="shared" si="89"/>
        <v/>
      </c>
      <c r="BB69" s="3" t="str">
        <f t="shared" si="90"/>
        <v>N</v>
      </c>
      <c r="BC69" s="3" t="str">
        <f t="shared" si="91"/>
        <v>N</v>
      </c>
      <c r="BD69" s="3" t="str">
        <f t="shared" si="92"/>
        <v/>
      </c>
      <c r="BE69" s="3">
        <f t="shared" si="166"/>
        <v>0</v>
      </c>
      <c r="BF69" s="3" t="str">
        <f t="shared" si="93"/>
        <v/>
      </c>
      <c r="BG69" s="3" t="str">
        <f t="shared" si="94"/>
        <v/>
      </c>
      <c r="BH69" s="3" t="str">
        <f t="shared" si="95"/>
        <v>N</v>
      </c>
      <c r="BI69" s="24" t="str">
        <f t="shared" si="96"/>
        <v/>
      </c>
      <c r="BJ69" s="24" t="str">
        <f>IF(ISERROR(VLOOKUP($BD69,LOV_GWSGRP!A:A,1,0)),"N","J")</f>
        <v>N</v>
      </c>
      <c r="BK69" s="24" t="str">
        <f>IF(ISERROR(VLOOKUP($BD69,LOV_GWSGRP!D:D,1,0)),"N","J")</f>
        <v>N</v>
      </c>
      <c r="BL69" s="24" t="str">
        <f>IF(ISERROR(VLOOKUP($BD69,LOV_GWSGRP!G:G,1,0)),"N","J")</f>
        <v>N</v>
      </c>
      <c r="BM69" s="24" t="str">
        <f>IF(ISERROR(VLOOKUP($BD69,LOV_GWSGRP!M:M,1,0)),"N","J")</f>
        <v>N</v>
      </c>
      <c r="BN69" s="24" t="str">
        <f>IF(ISERROR(VLOOKUP($BD69,LOV_GWSGRP!P:P,1,0)),"N","J")</f>
        <v>N</v>
      </c>
      <c r="BO69" s="24" t="str">
        <f>IF(ISERROR(VLOOKUP($BD69,LOV_GWSGRP!S:S,1,0)),"N","J")</f>
        <v>N</v>
      </c>
      <c r="BP69" s="24" t="str">
        <f>IF(ISERROR(VLOOKUP($BD69,LOV_GWSGRP!V:V,1,0)),"N","J")</f>
        <v>N</v>
      </c>
      <c r="BQ69" s="24" t="str">
        <f>IF(ISERROR(VLOOKUP($BD69,LOV_GWSGRP!Y:Y,1,0)),"N","J")</f>
        <v>N</v>
      </c>
      <c r="BR69" s="24" t="str">
        <f>IF(ISERROR(VLOOKUP($BD69,LOV_GWSGRP!AB:AB,1,0)),"N","J")</f>
        <v>N</v>
      </c>
      <c r="BS69" s="24" t="str">
        <f>IF(ISERROR(VLOOKUP($BD69,LOV_GWSGRP!AE:AE,1,0)),"N","J")</f>
        <v>N</v>
      </c>
      <c r="BT69" s="24" t="str">
        <f>IF(ISERROR(VLOOKUP($BD69,LOV_GWSGRP!AH:AH,1,0)),"N","J")</f>
        <v>N</v>
      </c>
      <c r="BU69" s="24" t="str">
        <f>IF(ISERROR(VLOOKUP($BD69,LOV_GWSGRP!CJ:CJ,1,0)),"N","J")</f>
        <v>N</v>
      </c>
      <c r="BV69" s="24" t="str">
        <f>IF(ISERROR(VLOOKUP($BD69,LOV_GWSGRP!AN:AN,1,0)),"N","J")</f>
        <v>N</v>
      </c>
      <c r="BW69" s="24" t="str">
        <f>IF(ISERROR(VLOOKUP($BD69,LOV_GWSGRP!AQ:AQ,1,0)),"N","J")</f>
        <v>N</v>
      </c>
      <c r="BX69" s="24" t="str">
        <f>IF(ISERROR(VLOOKUP($BD69,LOV_GWSGRP!AT:AT,1,0)),"N","J")</f>
        <v>N</v>
      </c>
      <c r="BY69" s="24" t="str">
        <f>IF(ISERROR(VLOOKUP($BD69,LOV_GWSGRP!AW:AW,1,0)),"N","J")</f>
        <v>N</v>
      </c>
      <c r="BZ69" s="24" t="str">
        <f>IF(ISERROR(VLOOKUP($BD69,LOV_GWSGRP!AZ:AZ,1,0)),"N","J")</f>
        <v>N</v>
      </c>
      <c r="CA69" s="24" t="str">
        <f>IF(ISERROR(VLOOKUP($BD69,LOV_GWSGRP!BC:BC,1,0)),"N","J")</f>
        <v>N</v>
      </c>
      <c r="CB69" s="24" t="str">
        <f>IF(ISERROR(VLOOKUP($BD69,LOV_GWSGRP!BF:BF,1,0)),"N","J")</f>
        <v>N</v>
      </c>
      <c r="CC69" s="24" t="str">
        <f>IF(ISERROR(VLOOKUP($BD69,LOV_GWSGRP!BI:BI,1,0)),"N","J")</f>
        <v>N</v>
      </c>
      <c r="CD69" s="24" t="str">
        <f>IF(ISERROR(VLOOKUP($BD69,LOV_GWSGRP!J:J,1,0)),"N","J")</f>
        <v>N</v>
      </c>
      <c r="CE69" s="24" t="str">
        <f>IF(ISERROR(VLOOKUP($BD69,LOV_GWSGRP!BL:BL,1,0)),"N","J")</f>
        <v>N</v>
      </c>
      <c r="CF69" s="24"/>
      <c r="CG69" s="24" t="str">
        <f>IF(ISERROR(VLOOKUP($BD69,LOV_GWSGRP!BO:BO,1,0)),"N","J")</f>
        <v>N</v>
      </c>
      <c r="CH69" s="24" t="str">
        <f t="shared" si="97"/>
        <v>N</v>
      </c>
      <c r="CI69" s="24" t="str">
        <f>IF(ISERROR(VLOOKUP($BD69,GEWASCODE_GLMC8!F:F,1,0)),"N","J")</f>
        <v>N</v>
      </c>
      <c r="CJ69" s="24" t="str">
        <f>IF(COUNTIF($CI69:CI69,"J")&gt;0,"N",IF(ISERROR(VLOOKUP($BD69,GEWASCODE_GLMC8!G:G,1,0)),"N","J"))</f>
        <v>N</v>
      </c>
      <c r="CK69" s="24" t="str">
        <f>IF(COUNTIF($CI69:CJ69,"J")&gt;0,"N",IF(ISERROR(VLOOKUP($BD69,GEWASCODE_GLMC8!H:H,1,0)),"N","J"))</f>
        <v>N</v>
      </c>
      <c r="CL69" s="24" t="str">
        <f>IF(COUNTIF($CI69:CK69,"J")&gt;0,"N",IF(ISERROR(VLOOKUP($BD69,GEWASCODE_GLMC8!I:I,1,0)),"N","J"))</f>
        <v>N</v>
      </c>
      <c r="CM69" s="24" t="str">
        <f>IF(COUNTIF($CI69:CL69,"J")&gt;0,"N",IF(ISERROR(VLOOKUP($BD69,GEWASCODE_GLMC8!J:J,1,0)),"N","J"))</f>
        <v>N</v>
      </c>
      <c r="CN69" s="24" t="str">
        <f>IF(COUNTIF($CI69:CM69,"J")&gt;0,"N",IF(ISERROR(VLOOKUP($BD69,GEWASCODE_GLMC8!K:K,1,0)),"N","J"))</f>
        <v>N</v>
      </c>
      <c r="CO69" s="24" t="str">
        <f>IF(COUNTIF($CI69:CN69,"J")&gt;0,"N",IF(ISERROR(VLOOKUP($BD69,GEWASCODE_GLMC8!L:L,1,0)),"N","J"))</f>
        <v>N</v>
      </c>
      <c r="CP69" s="24" t="str">
        <f>IF(COUNTIF($CI69:CO69,"J")&gt;0,"N",IF(ISERROR(VLOOKUP($BD69,GEWASCODE_GLMC8!M:M,1,0)),"N","J"))</f>
        <v>N</v>
      </c>
      <c r="CQ69" s="24" t="str">
        <f>IF(COUNTIF($CI69:CP69,"J")&gt;0,"N",IF(ISERROR(VLOOKUP($BD69,GEWASCODE_GLMC8!N:N,1,0)),"N","J"))</f>
        <v>N</v>
      </c>
      <c r="CR69" s="24" t="str">
        <f>IF(COUNTIF($CI69:CQ69,"J")&gt;0,"N",IF(ISERROR(VLOOKUP($BD69,GEWASCODE_GLMC8!O:O,1,0)),"N","J"))</f>
        <v>N</v>
      </c>
      <c r="CS69" s="24" t="str">
        <f>IF(COUNTIF($CI69:CR69,"J")&gt;0,"N",IF(ISERROR(VLOOKUP($BD69,GEWASCODE_GLMC8!P:P,1,0)),"N","J"))</f>
        <v>N</v>
      </c>
      <c r="CT69" s="24" t="str">
        <f>IF(COUNTIF($CI69:CS69,"J")&gt;0,"N",IF(ISERROR(VLOOKUP($BD69,GEWASCODE_GLMC8!Q:Q,1,0)),"N","J"))</f>
        <v>N</v>
      </c>
      <c r="CU69" s="24" t="str">
        <f>IF(COUNTIF($CI69:CT69,"J")&gt;0,"N",IF(ISERROR(VLOOKUP($BD69,GEWASCODE_GLMC8!R:R,1,0)),"N","J"))</f>
        <v>N</v>
      </c>
      <c r="CV69" s="24" t="str">
        <f>IF(COUNTIF($CI69:CU69,"J")&gt;0,"N",IF(ISERROR(VLOOKUP($BD69,GEWASCODE_GLMC8!S:S,1,0)),"N","J"))</f>
        <v>N</v>
      </c>
      <c r="CW69" s="24" t="str">
        <f>IF(COUNTIF($CI69:CV69,"J")&gt;0,"N",IF(ISERROR(VLOOKUP($BD69,GEWASCODE_GLMC8!T:T,1,0)),"N","J"))</f>
        <v>N</v>
      </c>
      <c r="CX69" s="24" t="str">
        <f>IF(COUNTIF($CI69:CW69,"J")&gt;0,"N",IF(ISERROR(VLOOKUP($BD69,GEWASCODE_GLMC8!U:U,1,0)),"N","J"))</f>
        <v>N</v>
      </c>
      <c r="CY69" s="24" t="str">
        <f>IF(COUNTIF($CI69:CX69,"J")&gt;0,"N",IF(ISERROR(VLOOKUP($BD69,GEWASCODE_GLMC8!V:V,1,0)),"N","J"))</f>
        <v>N</v>
      </c>
      <c r="CZ69" s="24" t="str">
        <f>IF(COUNTIF($CI69:CY69,"J")&gt;0,"N",IF(ISERROR(VLOOKUP($BD69,GEWASCODE_GLMC8!W:W,1,0)),"N","J"))</f>
        <v>N</v>
      </c>
      <c r="DA69" s="24" t="str">
        <f>IF(COUNTIF($CI69:CZ69,"J")&gt;0,"N",IF(ISERROR(VLOOKUP($BD69,GEWASCODE_GLMC8!X:X,1,0)),"N","J"))</f>
        <v>N</v>
      </c>
      <c r="DB69" s="24" t="str">
        <f>IF(COUNTIF($CI69:DA69,"J")&gt;0,"N",IF(ISERROR(VLOOKUP($BD69,GEWASCODE_GLMC8!Y:Y,1,0)),"N","J"))</f>
        <v>N</v>
      </c>
      <c r="DC69" s="24" t="str">
        <f>IF(COUNTIF($CI69:DB69,"J")&gt;0,"N",IF(ISERROR(VLOOKUP($BD69,GEWASCODE_GLMC8!Z:Z,1,0)),"N","J"))</f>
        <v>N</v>
      </c>
      <c r="DD69" s="24" t="str">
        <f t="shared" si="98"/>
        <v>N</v>
      </c>
      <c r="DE69" s="3" t="str">
        <f t="shared" ref="DE69:DE132" si="167">IF(OR(BJ69="J",BK69="J",BL69="J"),"J","N")</f>
        <v>N</v>
      </c>
      <c r="DF69" s="3" t="str">
        <f t="shared" ref="DF69:DF132" si="168">IF(AND(OR(BJ69="J",BK69="J",BL69="J"),BE69&gt;=0.01),"J","N")</f>
        <v>N</v>
      </c>
      <c r="DG69" s="3" t="str">
        <f t="shared" si="99"/>
        <v>N</v>
      </c>
      <c r="DH69" s="3" t="str">
        <f t="shared" si="100"/>
        <v>N</v>
      </c>
      <c r="DI69" s="3" t="str">
        <f t="shared" ref="DI69:DI132" si="169">IF(AND(OR(BY69="J",BZ69="J",CA69="J",CB69="J",CC69="J"),DE69="N",DG69="N"),"J","N")</f>
        <v>N</v>
      </c>
      <c r="DJ69" s="3" t="str">
        <f t="shared" ref="DJ69:DJ132" si="170">IF(AND(OR(BY69="J",BZ69="J",CA69="J",CB69="J",CC69="J"),DE69="N",DG69="N"),"J","N")</f>
        <v>N</v>
      </c>
      <c r="DK69" s="3">
        <f>0</f>
        <v>0</v>
      </c>
      <c r="DL69" s="3" t="str">
        <f t="shared" ref="DL69:DL132" si="171">IF(BC69="J","N",IF(AM69="J","J","N"))</f>
        <v>N</v>
      </c>
      <c r="DM69" s="3" t="str">
        <f t="shared" ref="DM69:DM132" si="172">IF(BC69="J","",IF(AX69="J","V","N"))</f>
        <v>N</v>
      </c>
      <c r="DN69" t="str">
        <f>IF(AND($A69="J",COUNTIFS(activiteiten_perceel,percelen!$AZ69,activiteiten_maatregel_nr,percelen!DN$4,activiteiten_activiteit_voldoet_aan_voorwaarden,"J")&gt;0),DN$4,"")</f>
        <v/>
      </c>
      <c r="DO69" t="str">
        <f>IF(AND($A69="J",COUNTIFS(activiteiten_perceel,percelen!$AZ69,activiteiten_maatregel_nr,percelen!DO$4,activiteiten_activiteit_voldoet_aan_voorwaarden,"J")&gt;0),DO$4,"")</f>
        <v/>
      </c>
      <c r="DP69" t="str">
        <f>IF(AND($A69="J",COUNTIFS(activiteiten_perceel,percelen!$AZ69,activiteiten_maatregel_nr,percelen!DP$4,activiteiten_activiteit_voldoet_aan_voorwaarden,"J")&gt;0),DP$4,"")</f>
        <v/>
      </c>
      <c r="DQ69" t="str">
        <f>IF(AND($A69="J",COUNTIFS(activiteiten_perceel,percelen!$AZ69,activiteiten_maatregel_nr,percelen!DQ$4,activiteiten_activiteit_voldoet_aan_voorwaarden,"J")&gt;0),DQ$4,"")</f>
        <v/>
      </c>
      <c r="DR69" t="str">
        <f>IF(AND($A69="J",COUNTIFS(activiteiten_perceel,percelen!$AZ69,activiteiten_maatregel_nr,percelen!DR$4,activiteiten_activiteit_voldoet_aan_voorwaarden,"J")&gt;0),DR$4,"")</f>
        <v/>
      </c>
      <c r="DS69" t="str">
        <f>IF(AND($A69="J",COUNTIFS(activiteiten_perceel,percelen!$AZ69,activiteiten_maatregel_nr,percelen!DS$4,activiteiten_activiteit_voldoet_aan_voorwaarden,"J")&gt;0),DS$4,"")</f>
        <v/>
      </c>
      <c r="DT69" t="str">
        <f>IF(AND($A69="J",COUNTIFS(activiteiten_perceel,percelen!$AZ69,activiteiten_maatregel_nr,percelen!DT$4,activiteiten_activiteit_voldoet_aan_voorwaarden,"J")&gt;0),DT$4,"")</f>
        <v/>
      </c>
      <c r="DU69" t="str">
        <f>IF(AND($A69="J",COUNTIFS(activiteiten_perceel,percelen!$AZ69,activiteiten_maatregel_nr,percelen!DU$4,activiteiten_activiteit_voldoet_aan_voorwaarden,"J")&gt;0),DU$4,"")</f>
        <v/>
      </c>
      <c r="DV69" t="str">
        <f>IF(AND($A69="J",COUNTIFS(activiteiten_perceel,percelen!$AZ69,activiteiten_maatregel_nr,percelen!DV$4,activiteiten_activiteit_voldoet_aan_voorwaarden,"J")&gt;0),DV$4,"")</f>
        <v/>
      </c>
      <c r="DW69" t="str">
        <f>IF(AND($A69="J",COUNTIFS(activiteiten_perceel,percelen!$AZ69,activiteiten_maatregel_nr,percelen!DW$4,activiteiten_activiteit_voldoet_aan_voorwaarden,"J")&gt;0),DW$4,"")</f>
        <v/>
      </c>
      <c r="DX69" t="str">
        <f>IF(AND($A69="J",COUNTIFS(activiteiten_perceel,percelen!$AZ69,activiteiten_maatregel_nr,percelen!DX$4,activiteiten_activiteit_voldoet_aan_voorwaarden,"J")&gt;0),DX$4,"")</f>
        <v/>
      </c>
      <c r="DY69" t="str">
        <f>IF(AND($A69="J",COUNTIFS(activiteiten_perceel,percelen!$AZ69,activiteiten_maatregel_nr,percelen!DY$4,activiteiten_activiteit_voldoet_aan_voorwaarden,"J")&gt;0),DY$4,"")</f>
        <v/>
      </c>
      <c r="DZ69" t="str">
        <f>IF(AND($A69="J",COUNTIFS(activiteiten_perceel,percelen!$AZ69,activiteiten_maatregel_nr,percelen!DZ$4,activiteiten_activiteit_voldoet_aan_voorwaarden,"J")&gt;0),DZ$4,"")</f>
        <v/>
      </c>
      <c r="EA69" t="str">
        <f>IF(AND($A69="J",COUNTIFS(activiteiten_perceel,percelen!$AZ69,activiteiten_maatregel_nr,percelen!EA$4,activiteiten_activiteit_voldoet_aan_voorwaarden,"J")&gt;0),EA$4,"")</f>
        <v/>
      </c>
      <c r="EB69" t="str">
        <f>IF(AND($A69="J",COUNTIFS(activiteiten_perceel,percelen!$AZ69,activiteiten_maatregel_nr,percelen!EB$4,activiteiten_activiteit_voldoet_aan_voorwaarden,"J")&gt;0),EB$4,"")</f>
        <v/>
      </c>
      <c r="EC69" t="str">
        <f>IF(AND($A69="J",COUNTIFS(activiteiten_perceel,percelen!$AZ69,activiteiten_maatregel_nr,percelen!EC$4,activiteiten_activiteit_voldoet_aan_voorwaarden,"J")&gt;0),EC$4,"")</f>
        <v/>
      </c>
      <c r="ED69" t="str">
        <f>IF(AND($A69="J",COUNTIFS(activiteiten_perceel,percelen!$AZ69,activiteiten_maatregel_nr,percelen!ED$4,activiteiten_activiteit_voldoet_aan_voorwaarden,"J")&gt;0),ED$4,"")</f>
        <v/>
      </c>
      <c r="EE69" t="str">
        <f>IF(AND($A69="J",COUNTIFS(activiteiten_perceel,percelen!$AZ69,activiteiten_maatregel_nr,percelen!EE$4,activiteiten_activiteit_voldoet_aan_voorwaarden,"J")&gt;0),EE$4,"")</f>
        <v/>
      </c>
      <c r="EF69" t="str">
        <f>IF(AND($A69="J",COUNTIFS(activiteiten_perceel,percelen!$AZ69,activiteiten_maatregel_nr,percelen!EF$4,activiteiten_activiteit_voldoet_aan_voorwaarden,"J")&gt;0),EF$4,"")</f>
        <v/>
      </c>
      <c r="EG69" t="str">
        <f>IF(AND($A69="J",COUNTIFS(activiteiten_perceel,percelen!$AZ69,activiteiten_maatregel_nr,percelen!EG$4,activiteiten_activiteit_voldoet_aan_voorwaarden,"J")&gt;0),EG$4,"")</f>
        <v/>
      </c>
      <c r="EH69" t="str">
        <f>IF(AND($A69="J",COUNTIFS(activiteiten_perceel,percelen!$AZ69,activiteiten_maatregel_nr,percelen!EH$4,activiteiten_activiteit_voldoet_aan_voorwaarden,"J")&gt;0),EH$4,"")</f>
        <v/>
      </c>
      <c r="EI69" t="str">
        <f>IF(AND($A69="J",COUNTIFS(activiteiten_perceel,percelen!$AZ69,activiteiten_maatregel_nr,percelen!EI$4,activiteiten_activiteit_voldoet_aan_voorwaarden,"J")&gt;0),EI$4,"")</f>
        <v/>
      </c>
      <c r="EJ69">
        <f t="shared" si="101"/>
        <v>0</v>
      </c>
      <c r="EK69" t="str">
        <f t="shared" ref="EK69:EK132" si="173">IF($A69="J",SUMIFS(activiteiten_berekende_waarde,activiteiten_uniek,"J",activiteiten_perceel,$E69),"")</f>
        <v/>
      </c>
      <c r="EL69" t="str">
        <f t="shared" ref="EL69:EL132" si="174">IF($A69="J",SUMIFS(activiteiten_berekende_punten_klimaat,activiteiten_uniek,"J",activiteiten_perceel,$E69),"")</f>
        <v/>
      </c>
      <c r="EM69" t="str">
        <f t="shared" ref="EM69:EM132" si="175">IF($A69="J",SUMIFS(activiteiten_berekende_punten_bodemlucht,activiteiten_uniek,"J",activiteiten_perceel,$E69),"")</f>
        <v/>
      </c>
      <c r="EN69" t="str">
        <f t="shared" ref="EN69:EN132" si="176">IF($A69="J",SUMIFS(activiteiten_berekende_punten_water,activiteiten_uniek,"J",activiteiten_perceel,$E69),"")</f>
        <v/>
      </c>
      <c r="EO69" t="str">
        <f t="shared" ref="EO69:EO132" si="177">IF($A69="J",SUMIFS(activiteiten_berekende_punten_landschap,activiteiten_uniek,"J",activiteiten_perceel,$E69),"")</f>
        <v/>
      </c>
      <c r="EP69" t="str">
        <f t="shared" ref="EP69:EP132" si="178">IF($A69="J",SUMIFS(activiteiten_berekende_punten_biodiversiteit,activiteiten_uniek,"J",activiteiten_perceel,$E69),"")</f>
        <v/>
      </c>
      <c r="EQ69" t="str">
        <f t="shared" ref="EQ69:EQ132" si="179">IF($A69="J",_xlfn.MAXIFS(activiteiten_berekende_waarde,activiteiten_uniek,"J",activiteiten_perceel,$E69),"")</f>
        <v/>
      </c>
      <c r="ER69" t="str">
        <f t="shared" ref="ER69:ER132" si="180">IF($A69="J",_xlfn.MAXIFS(activiteiten_berekende_punten_klimaat,activiteiten_uniek,"J",activiteiten_perceel,$E69),"")</f>
        <v/>
      </c>
      <c r="ES69" t="str">
        <f t="shared" ref="ES69:ES132" si="181">IF($A69="J",_xlfn.MAXIFS(activiteiten_berekende_punten_bodemlucht,activiteiten_uniek,"J",activiteiten_perceel,$E69),"")</f>
        <v/>
      </c>
      <c r="ET69" t="str">
        <f t="shared" ref="ET69:ET132" si="182">IF($A69="J",_xlfn.MAXIFS(activiteiten_berekende_punten_water,activiteiten_uniek,"J",activiteiten_perceel,$E69),"")</f>
        <v/>
      </c>
      <c r="EU69" t="str">
        <f t="shared" ref="EU69:EU132" si="183">IF($A69="J",_xlfn.MAXIFS(activiteiten_berekende_punten_landschap,activiteiten_uniek,"J",activiteiten_perceel,$E69),"")</f>
        <v/>
      </c>
      <c r="EV69" t="str">
        <f t="shared" ref="EV69:EV132" si="184">IF($A69="J",_xlfn.MAXIFS(activiteiten_berekende_punten_biodiversiteit,activiteiten_uniek,"J",activiteiten_perceel,$E69),"")</f>
        <v/>
      </c>
      <c r="EW69" t="str">
        <f t="shared" si="103"/>
        <v>nvt</v>
      </c>
      <c r="EX69" t="str">
        <f t="shared" si="104"/>
        <v>nvt</v>
      </c>
      <c r="EY69" t="str">
        <f t="shared" si="105"/>
        <v>nvt</v>
      </c>
      <c r="EZ69" t="str">
        <f t="shared" si="106"/>
        <v>nvt</v>
      </c>
      <c r="FA69" t="str">
        <f t="shared" si="107"/>
        <v>nvt</v>
      </c>
      <c r="FB69" t="str">
        <f t="shared" si="108"/>
        <v>nvt</v>
      </c>
      <c r="FC69" t="str">
        <f t="shared" si="109"/>
        <v>nvt</v>
      </c>
      <c r="FD69" t="str">
        <f t="shared" si="110"/>
        <v>nvt</v>
      </c>
      <c r="FE69" t="str">
        <f>IF($EJ69=2,VLOOKUP(FD69,STAPELING!A:D,FE$1,0),"nvt")</f>
        <v>nvt</v>
      </c>
      <c r="FF69" t="str">
        <f t="shared" si="111"/>
        <v>nvt</v>
      </c>
      <c r="FG69" t="str">
        <f t="shared" si="112"/>
        <v>nvt</v>
      </c>
      <c r="FH69" t="str">
        <f t="shared" si="113"/>
        <v>nvt</v>
      </c>
      <c r="FI69" t="str">
        <f t="shared" si="114"/>
        <v>nvt</v>
      </c>
      <c r="FJ69" t="str">
        <f t="shared" si="115"/>
        <v>nvt</v>
      </c>
      <c r="FK69" t="str">
        <f t="shared" si="116"/>
        <v>nvt</v>
      </c>
      <c r="FL69" t="str">
        <f t="shared" si="117"/>
        <v>nvt</v>
      </c>
      <c r="FM69" t="str">
        <f t="shared" si="118"/>
        <v/>
      </c>
      <c r="FN69" t="str">
        <f>IF(ISERROR(VLOOKUP(FM69,STAPELING!I:AO,FN$1,0)),"N",VLOOKUP(FM69,STAPELING!I:AO,FN$1,0))</f>
        <v>J</v>
      </c>
      <c r="FO69" t="str">
        <f t="shared" si="119"/>
        <v>nvt</v>
      </c>
      <c r="FP69" t="str">
        <f t="shared" ref="FP69:FP132" si="185">IF(AND($A69="J",$EJ69&gt;2),SUMIFS(activiteiten_berekende_waarde,activiteiten_uniek,"J",activiteiten_perceel,$E69,activiteiten_groep,RIGHT(FP$4,6)),"nvt")</f>
        <v>nvt</v>
      </c>
      <c r="FQ69" t="str">
        <f t="shared" ref="FQ69:FQ132" si="186">IF(AND($A69="J",$EJ69&gt;2),SUMIFS(activiteiten_berekende_punten_klimaat,activiteiten_uniek,"J",activiteiten_perceel,$E69,activiteiten_groep,RIGHT(FQ$4,6)),"nvt")</f>
        <v>nvt</v>
      </c>
      <c r="FR69" t="str">
        <f t="shared" ref="FR69:FR132" si="187">IF(AND($A69="J",$EJ69&gt;2),SUMIFS(activiteiten_berekende_punten_bodemlucht,activiteiten_uniek,"J",activiteiten_perceel,$E69,activiteiten_groep,RIGHT(FR$4,6)),"nvt")</f>
        <v>nvt</v>
      </c>
      <c r="FS69" t="str">
        <f t="shared" ref="FS69:FS132" si="188">IF(AND($A69="J",$EJ69&gt;2),SUMIFS(activiteiten_berekende_punten_water,activiteiten_uniek,"J",activiteiten_perceel,$E69,activiteiten_groep,RIGHT(FS$4,6)),"nvt")</f>
        <v>nvt</v>
      </c>
      <c r="FT69" t="str">
        <f t="shared" ref="FT69:FT132" si="189">IF(AND($A69="J",$EJ69&gt;2),SUMIFS(activiteiten_berekende_punten_landschap,activiteiten_uniek,"J",activiteiten_perceel,$E69,activiteiten_groep,RIGHT(FT$4,6)),"nvt")</f>
        <v>nvt</v>
      </c>
      <c r="FU69" t="str">
        <f t="shared" ref="FU69:FU132" si="190">IF(AND($A69="J",$EJ69&gt;2),SUMIFS(activiteiten_berekende_punten_biodiversiteit,activiteiten_uniek,"J",activiteiten_perceel,$E69,activiteiten_groep,RIGHT(FU$4,6)),"nvt")</f>
        <v>nvt</v>
      </c>
      <c r="FV69" t="str">
        <f t="shared" ref="FV69:FV132" si="191">IF(AND($A69="J",$EJ69&gt;2),_xlfn.MAXIFS(activiteiten_berekende_waarde,activiteiten_uniek,"J",activiteiten_perceel,$E69,activiteiten_groep,RIGHT(FV$4,6)),"nvt")</f>
        <v>nvt</v>
      </c>
      <c r="FW69" t="str">
        <f t="shared" ref="FW69:FW132" si="192">IF(AND($A69="J",$EJ69&gt;2),_xlfn.MAXIFS(activiteiten_berekende_punten_klimaat,activiteiten_uniek,"J",activiteiten_perceel,$E69,activiteiten_groep,RIGHT(FW$4,6)),"nvt")</f>
        <v>nvt</v>
      </c>
      <c r="FX69" t="str">
        <f t="shared" ref="FX69:FX132" si="193">IF(AND($A69="J",$EJ69&gt;2),_xlfn.MAXIFS(activiteiten_berekende_punten_bodemlucht,activiteiten_uniek,"J",activiteiten_perceel,$E69,activiteiten_groep,RIGHT(FX$4,6)),"nvt")</f>
        <v>nvt</v>
      </c>
      <c r="FY69" t="str">
        <f t="shared" ref="FY69:FY132" si="194">IF(AND($A69="J",$EJ69&gt;2),_xlfn.MAXIFS(activiteiten_berekende_punten_water,activiteiten_uniek,"J",activiteiten_perceel,$E69,activiteiten_groep,RIGHT(FY$4,6)),"nvt")</f>
        <v>nvt</v>
      </c>
      <c r="FZ69" t="str">
        <f t="shared" ref="FZ69:FZ132" si="195">IF(AND($A69="J",$EJ69&gt;2),_xlfn.MAXIFS(activiteiten_berekende_punten_landschap,activiteiten_uniek,"J",activiteiten_perceel,$E69,activiteiten_groep,RIGHT(FZ$4,6)),"nvt")</f>
        <v>nvt</v>
      </c>
      <c r="GA69" t="str">
        <f t="shared" ref="GA69:GA132" si="196">IF(AND($A69="J",$EJ69&gt;2),_xlfn.MAXIFS(activiteiten_berekende_punten_biodiversiteit,activiteiten_uniek,"J",activiteiten_perceel,$E69,activiteiten_groep,RIGHT(GA$4,6)),"nvt")</f>
        <v>nvt</v>
      </c>
      <c r="GB69" t="str">
        <f>IF($EJ69&gt;2,IF(FO69="","zwart",VLOOKUP(FO69,STAPELING!J:AA,GB$1,0)),"nvt")</f>
        <v>nvt</v>
      </c>
      <c r="GC69" t="str">
        <f t="shared" si="120"/>
        <v>nvt</v>
      </c>
      <c r="GD69" t="str">
        <f t="shared" si="121"/>
        <v>nvt</v>
      </c>
      <c r="GE69" t="str">
        <f t="shared" si="122"/>
        <v>nvt</v>
      </c>
      <c r="GF69" t="str">
        <f t="shared" si="123"/>
        <v>nvt</v>
      </c>
      <c r="GG69" t="str">
        <f t="shared" si="124"/>
        <v>nvt</v>
      </c>
      <c r="GH69" t="str">
        <f t="shared" si="125"/>
        <v>nvt</v>
      </c>
      <c r="GI69" t="str">
        <f t="shared" si="126"/>
        <v>nvt</v>
      </c>
      <c r="GJ69" t="str">
        <f t="shared" si="127"/>
        <v>nvt</v>
      </c>
      <c r="GK69" t="str">
        <f t="shared" ref="GK69:GK132" si="197">IF(AND($A69="J",$EJ69&gt;2),SUMIFS(activiteiten_berekende_waarde,activiteiten_uniek,"J",activiteiten_perceel,$E69,activiteiten_groep,RIGHT(GK$4,6)),"nvt")</f>
        <v>nvt</v>
      </c>
      <c r="GL69" t="str">
        <f t="shared" ref="GL69:GL132" si="198">IF(AND($A69="J",$EJ69&gt;2),SUMIFS(activiteiten_berekende_punten_klimaat,activiteiten_uniek,"J",activiteiten_perceel,$E69,activiteiten_groep,RIGHT(GL$4,6)),"nvt")</f>
        <v>nvt</v>
      </c>
      <c r="GM69" t="str">
        <f t="shared" ref="GM69:GM132" si="199">IF(AND($A69="J",$EJ69&gt;2),SUMIFS(activiteiten_berekende_punten_bodemlucht,activiteiten_uniek,"J",activiteiten_perceel,$E69,activiteiten_groep,RIGHT(GM$4,6)),"nvt")</f>
        <v>nvt</v>
      </c>
      <c r="GN69" t="str">
        <f t="shared" ref="GN69:GN132" si="200">IF(AND($A69="J",$EJ69&gt;2),SUMIFS(activiteiten_berekende_punten_water,activiteiten_uniek,"J",activiteiten_perceel,$E69,activiteiten_groep,RIGHT(GN$4,6)),"nvt")</f>
        <v>nvt</v>
      </c>
      <c r="GO69" t="str">
        <f t="shared" ref="GO69:GO132" si="201">IF(AND($A69="J",$EJ69&gt;2),SUMIFS(activiteiten_berekende_punten_landschap,activiteiten_uniek,"J",activiteiten_perceel,$E69,activiteiten_groep,RIGHT(GO$4,6)),"nvt")</f>
        <v>nvt</v>
      </c>
      <c r="GP69" t="str">
        <f t="shared" ref="GP69:GP132" si="202">IF(AND($A69="J",$EJ69&gt;2),SUMIFS(activiteiten_berekende_punten_biodiversiteit,activiteiten_uniek,"J",activiteiten_perceel,$E69,activiteiten_groep,RIGHT(GP$4,6)),"nvt")</f>
        <v>nvt</v>
      </c>
      <c r="GQ69" t="str">
        <f t="shared" ref="GQ69:GQ132" si="203">IF(AND($A69="J",$EJ69&gt;2),_xlfn.MAXIFS(activiteiten_berekende_waarde,activiteiten_uniek,"J",activiteiten_perceel,$E69,activiteiten_groep,RIGHT(GQ$4,6)),"nvt")</f>
        <v>nvt</v>
      </c>
      <c r="GR69" t="str">
        <f t="shared" ref="GR69:GR132" si="204">IF(AND($A69="J",$EJ69&gt;2),_xlfn.MAXIFS(activiteiten_berekende_punten_klimaat,activiteiten_uniek,"J",activiteiten_perceel,$E69,activiteiten_groep,RIGHT(GR$4,6)),"nvt")</f>
        <v>nvt</v>
      </c>
      <c r="GS69" t="str">
        <f t="shared" ref="GS69:GS132" si="205">IF(AND($A69="J",$EJ69&gt;2),_xlfn.MAXIFS(activiteiten_berekende_punten_bodemlucht,activiteiten_uniek,"J",activiteiten_perceel,$E69,activiteiten_groep,RIGHT(GS$4,6)),"nvt")</f>
        <v>nvt</v>
      </c>
      <c r="GT69" t="str">
        <f t="shared" ref="GT69:GT132" si="206">IF(AND($A69="J",$EJ69&gt;2),_xlfn.MAXIFS(activiteiten_berekende_punten_water,activiteiten_uniek,"J",activiteiten_perceel,$E69,activiteiten_groep,RIGHT(GT$4,6)),"nvt")</f>
        <v>nvt</v>
      </c>
      <c r="GU69" t="str">
        <f t="shared" ref="GU69:GU132" si="207">IF(AND($A69="J",$EJ69&gt;2),_xlfn.MAXIFS(activiteiten_berekende_punten_landschap,activiteiten_uniek,"J",activiteiten_perceel,$E69,activiteiten_groep,RIGHT(GU$4,6)),"nvt")</f>
        <v>nvt</v>
      </c>
      <c r="GV69" t="str">
        <f t="shared" ref="GV69:GV132" si="208">IF(AND($A69="J",$EJ69&gt;2),_xlfn.MAXIFS(activiteiten_berekende_punten_biodiversiteit,activiteiten_uniek,"J",activiteiten_perceel,$E69,activiteiten_groep,RIGHT(GV$4,6)),"nvt")</f>
        <v>nvt</v>
      </c>
      <c r="GW69" t="str">
        <f>IF($EJ69&gt;2,IF(GJ69="","zwart",VLOOKUP(GJ69,STAPELING!AB:AJ,GW$1,0)),"nvt")</f>
        <v>nvt</v>
      </c>
      <c r="GX69" t="str">
        <f t="shared" si="128"/>
        <v>nvt</v>
      </c>
      <c r="GY69" t="str">
        <f t="shared" si="129"/>
        <v>nvt</v>
      </c>
      <c r="GZ69" t="str">
        <f t="shared" si="130"/>
        <v>nvt</v>
      </c>
      <c r="HA69" t="str">
        <f t="shared" si="131"/>
        <v>nvt</v>
      </c>
      <c r="HB69" t="str">
        <f t="shared" si="132"/>
        <v>nvt</v>
      </c>
      <c r="HC69" t="str">
        <f t="shared" si="133"/>
        <v>nvt</v>
      </c>
      <c r="HD69" t="str">
        <f t="shared" si="134"/>
        <v>nvt</v>
      </c>
      <c r="HE69" t="str">
        <f t="shared" si="135"/>
        <v>nvt</v>
      </c>
      <c r="HF69" t="str">
        <f t="shared" si="136"/>
        <v>nvt</v>
      </c>
      <c r="HG69" t="str">
        <f t="shared" si="137"/>
        <v>nvt</v>
      </c>
      <c r="HH69" t="str">
        <f t="shared" si="138"/>
        <v>nvt</v>
      </c>
      <c r="HI69" t="str">
        <f t="shared" si="139"/>
        <v>nvt</v>
      </c>
      <c r="HJ69" t="str">
        <f t="shared" si="140"/>
        <v>nvt</v>
      </c>
      <c r="HK69" t="str">
        <f t="shared" si="141"/>
        <v>nvt</v>
      </c>
      <c r="HL69" t="str">
        <f t="shared" si="142"/>
        <v>nvt</v>
      </c>
      <c r="HM69" t="str">
        <f t="shared" ref="HM69:HM132" si="209">IF(AND($A69="J",$EJ69&gt;2),SUMIFS(activiteiten_berekende_waarde,activiteiten_uniek,"J",activiteiten_perceel,$E69,activiteiten_groep,RIGHT(HM$4,6)),"nvt")</f>
        <v>nvt</v>
      </c>
      <c r="HN69" t="str">
        <f t="shared" ref="HN69:HN132" si="210">IF(AND($A69="J",$EJ69&gt;2),SUMIFS(activiteiten_berekende_punten_klimaat,activiteiten_uniek,"J",activiteiten_perceel,$E69,activiteiten_groep,RIGHT(HN$4,6)),"nvt")</f>
        <v>nvt</v>
      </c>
      <c r="HO69" t="str">
        <f t="shared" ref="HO69:HO132" si="211">IF(AND($A69="J",$EJ69&gt;2),SUMIFS(activiteiten_berekende_punten_bodemlucht,activiteiten_uniek,"J",activiteiten_perceel,$E69,activiteiten_groep,RIGHT(HO$4,6)),"nvt")</f>
        <v>nvt</v>
      </c>
      <c r="HP69" t="str">
        <f t="shared" ref="HP69:HP132" si="212">IF(AND($A69="J",$EJ69&gt;2),SUMIFS(activiteiten_berekende_punten_water,activiteiten_uniek,"J",activiteiten_perceel,$E69,activiteiten_groep,RIGHT(HP$4,6)),"nvt")</f>
        <v>nvt</v>
      </c>
      <c r="HQ69" t="str">
        <f t="shared" ref="HQ69:HQ132" si="213">IF(AND($A69="J",$EJ69&gt;2),SUMIFS(activiteiten_berekende_punten_landschap,activiteiten_uniek,"J",activiteiten_perceel,$E69,activiteiten_groep,RIGHT(HQ$4,6)),"nvt")</f>
        <v>nvt</v>
      </c>
      <c r="HR69" t="str">
        <f t="shared" ref="HR69:HR132" si="214">IF(AND($A69="J",$EJ69&gt;2),SUMIFS(activiteiten_berekende_punten_biodiversiteit,activiteiten_uniek,"J",activiteiten_perceel,$E69,activiteiten_groep,RIGHT(HR$4,6)),"nvt")</f>
        <v>nvt</v>
      </c>
      <c r="HS69" t="str">
        <f t="shared" ref="HS69:HS132" si="215">IF(AND($A69="J",$EJ69&gt;2),_xlfn.MAXIFS(activiteiten_berekende_waarde,activiteiten_uniek,"J",activiteiten_perceel,$E69,activiteiten_groep,RIGHT(HS$4,6)),"nvt")</f>
        <v>nvt</v>
      </c>
      <c r="HT69" t="str">
        <f t="shared" ref="HT69:HT132" si="216">IF(AND($A69="J",$EJ69&gt;2),_xlfn.MAXIFS(activiteiten_berekende_punten_klimaat,activiteiten_uniek,"J",activiteiten_perceel,$E69,activiteiten_groep,RIGHT(HT$4,6)),"nvt")</f>
        <v>nvt</v>
      </c>
      <c r="HU69" t="str">
        <f t="shared" ref="HU69:HU132" si="217">IF(AND($A69="J",$EJ69&gt;2),_xlfn.MAXIFS(activiteiten_berekende_punten_bodemlucht,activiteiten_uniek,"J",activiteiten_perceel,$E69,activiteiten_groep,RIGHT(HU$4,6)),"nvt")</f>
        <v>nvt</v>
      </c>
      <c r="HV69" t="str">
        <f t="shared" ref="HV69:HV132" si="218">IF(AND($A69="J",$EJ69&gt;2),_xlfn.MAXIFS(activiteiten_berekende_punten_water,activiteiten_uniek,"J",activiteiten_perceel,$E69,activiteiten_groep,RIGHT(HV$4,6)),"nvt")</f>
        <v>nvt</v>
      </c>
      <c r="HW69" t="str">
        <f t="shared" ref="HW69:HW132" si="219">IF(AND($A69="J",$EJ69&gt;2),_xlfn.MAXIFS(activiteiten_berekende_punten_landschap,activiteiten_uniek,"J",activiteiten_perceel,$E69,activiteiten_groep,RIGHT(HW$4,6)),"nvt")</f>
        <v>nvt</v>
      </c>
      <c r="HX69" t="str">
        <f t="shared" ref="HX69:HX132" si="220">IF(AND($A69="J",$EJ69&gt;2),_xlfn.MAXIFS(activiteiten_berekende_punten_biodiversiteit,activiteiten_uniek,"J",activiteiten_perceel,$E69,activiteiten_groep,RIGHT(HX$4,6)),"nvt")</f>
        <v>nvt</v>
      </c>
      <c r="HY69" t="str">
        <f>IF($EJ69&gt;2,IF(HL69="","zwart",VLOOKUP(HL69,STAPELING!AK:AN,HY$1,0)),"nvt")</f>
        <v>nvt</v>
      </c>
      <c r="HZ69" t="str">
        <f t="shared" si="143"/>
        <v>nvt</v>
      </c>
      <c r="IA69" t="str">
        <f t="shared" si="144"/>
        <v>nvt</v>
      </c>
      <c r="IB69" t="str">
        <f t="shared" si="145"/>
        <v>nvt</v>
      </c>
      <c r="IC69" t="str">
        <f t="shared" si="146"/>
        <v>nvt</v>
      </c>
      <c r="ID69" t="str">
        <f t="shared" si="147"/>
        <v>nvt</v>
      </c>
      <c r="IE69" t="str">
        <f t="shared" si="148"/>
        <v>nvt</v>
      </c>
      <c r="IF69" t="str">
        <f t="shared" si="149"/>
        <v>nvt</v>
      </c>
      <c r="IG69">
        <f t="shared" si="150"/>
        <v>0</v>
      </c>
      <c r="IH69">
        <f t="shared" si="151"/>
        <v>0</v>
      </c>
      <c r="II69">
        <f t="shared" si="152"/>
        <v>0</v>
      </c>
      <c r="IJ69">
        <f t="shared" si="153"/>
        <v>0</v>
      </c>
      <c r="IK69">
        <f t="shared" si="154"/>
        <v>0</v>
      </c>
      <c r="IL69">
        <f t="shared" si="155"/>
        <v>0</v>
      </c>
      <c r="IM69">
        <f t="shared" si="156"/>
        <v>0</v>
      </c>
      <c r="IN69">
        <f t="shared" si="157"/>
        <v>0</v>
      </c>
      <c r="IO69">
        <f t="shared" si="158"/>
        <v>0</v>
      </c>
      <c r="IP69">
        <f t="shared" si="159"/>
        <v>0</v>
      </c>
      <c r="IQ69">
        <f t="shared" si="160"/>
        <v>0</v>
      </c>
      <c r="IR69">
        <f t="shared" si="161"/>
        <v>0</v>
      </c>
      <c r="IS69">
        <f t="shared" si="162"/>
        <v>0</v>
      </c>
      <c r="IT69">
        <f t="shared" si="163"/>
        <v>0</v>
      </c>
      <c r="IU69" t="str">
        <f t="shared" si="164"/>
        <v>N</v>
      </c>
      <c r="IV69" t="str">
        <f t="shared" ref="IV69:IV132" si="221">IF(AND(DL69="J",AV69="Ja"),"J","N")</f>
        <v>N</v>
      </c>
      <c r="IW69" t="str">
        <f t="shared" si="165"/>
        <v>N</v>
      </c>
    </row>
    <row r="70" spans="1:257" x14ac:dyDescent="0.25">
      <c r="A70" t="str">
        <f>IF(ISERROR(VLOOKUP(E70,E$4:E69,1,0)),"J","N")</f>
        <v>N</v>
      </c>
      <c r="B70" s="8"/>
      <c r="C70" s="8"/>
      <c r="D70" s="25"/>
      <c r="E70" s="25" t="str">
        <f>IF(Invoer!B99="","",Invoer!B99)</f>
        <v/>
      </c>
      <c r="F70" s="25"/>
      <c r="G70" s="25"/>
      <c r="H70" s="25" t="str">
        <f>IF(AND($E70&lt;&gt;"",$A70="J"),Invoer!D99,"")</f>
        <v/>
      </c>
      <c r="I70" s="25"/>
      <c r="J70" s="26"/>
      <c r="K70" s="26" t="str">
        <f>IF(AND($E70&lt;&gt;"",$A70="J"),Invoer!L99,"")</f>
        <v/>
      </c>
      <c r="L70" s="26"/>
      <c r="M70" s="25"/>
      <c r="N70" s="152"/>
      <c r="O70" s="153"/>
      <c r="P70" s="25"/>
      <c r="Q70" s="25"/>
      <c r="R70" s="153"/>
      <c r="S70" s="154"/>
      <c r="T70" s="152"/>
      <c r="U70" s="153"/>
      <c r="V70" s="153"/>
      <c r="W70" s="59" t="str">
        <f>IF(AND($E70&lt;&gt;"",$A70="J",Invoer!R99&lt;&gt;""),VLOOKUP(Invoer!R99,NORM!$F$26:$H$29,3,0),"")</f>
        <v/>
      </c>
      <c r="X70" s="59"/>
      <c r="Y70" s="25" t="str">
        <f t="shared" ref="Y70:Y133" si="222">IF(AND($E70&lt;&gt;"",$A70="J"),"","")</f>
        <v/>
      </c>
      <c r="Z70" s="25"/>
      <c r="AA70" s="26" t="str">
        <f t="shared" ref="AA70:AA133" si="223">IF(AND($E70&lt;&gt;"",$A70="J"),K70,"")</f>
        <v/>
      </c>
      <c r="AB70" s="26"/>
      <c r="AC70" s="153"/>
      <c r="AD70" s="153"/>
      <c r="AE70" s="153"/>
      <c r="AF70" s="153"/>
      <c r="AG70" s="153"/>
      <c r="AH70" s="25"/>
      <c r="AI70" s="153"/>
      <c r="AJ70" s="153"/>
      <c r="AK70" s="153"/>
      <c r="AL70" s="153"/>
      <c r="AM70" s="25" t="str">
        <f>IF(AND($E70&lt;&gt;"",$A70="J"),IF(Invoer!X99="Ja","J",IF(Invoer!X99="Nee","N","")),"")</f>
        <v/>
      </c>
      <c r="AN70" s="153"/>
      <c r="AO70" s="153"/>
      <c r="AP70" s="153" t="s">
        <v>311</v>
      </c>
      <c r="AQ70" s="153" t="s">
        <v>311</v>
      </c>
      <c r="AR70" s="153" t="s">
        <v>312</v>
      </c>
      <c r="AS70" s="153" t="s">
        <v>312</v>
      </c>
      <c r="AT70" s="1" t="str">
        <f>IF(AND($E70&lt;&gt;"",$A70="J",Invoer!O99&lt;&gt;""),VLOOKUP(Invoer!O99,NORM!$F$31:$H$38,3,0),"")</f>
        <v/>
      </c>
      <c r="AU70" s="1"/>
      <c r="AV70" s="1" t="str">
        <f>IF(AND($E70&lt;&gt;"",$A70="J"),Invoer!AH99,"")</f>
        <v/>
      </c>
      <c r="AW70" s="1"/>
      <c r="AX70" s="1" t="str">
        <f t="shared" ref="AX70:AX133" si="224">IF(AND($E70&lt;&gt;"",$A70="J"),"N","")</f>
        <v/>
      </c>
      <c r="AY70" s="1"/>
      <c r="AZ70" s="3" t="str">
        <f t="shared" ref="AZ70:AZ133" si="225">E70</f>
        <v/>
      </c>
      <c r="BA70" s="3" t="str">
        <f t="shared" ref="BA70:BA133" si="226">IF(F70&lt;&gt;"",F70,E70)</f>
        <v/>
      </c>
      <c r="BB70" s="3" t="str">
        <f t="shared" ref="BB70:BB133" si="227">IF(Q70="J","J","N")</f>
        <v>N</v>
      </c>
      <c r="BC70" s="3" t="str">
        <f t="shared" ref="BC70:BC133" si="228">IF(OR(AND(J70="",K70="",AZ70&lt;&gt;BA70),ISERROR(MATCH("*NOP*",M70,0))=FALSE,ISERROR(MATCH("*GIG*",M70,0))=FALSE),"J","N")</f>
        <v>N</v>
      </c>
      <c r="BD70" s="3" t="str">
        <f t="shared" ref="BD70:BD133" si="229">IF(I70&lt;&gt;"",I70,IF(H70&lt;&gt;"",H70,""))</f>
        <v/>
      </c>
      <c r="BE70" s="3">
        <f t="shared" ref="BE70:BE133" si="230">IF(P70="J",0,IF(L70&lt;&gt;"",MAX(0,L70),MAX(0,K70)))</f>
        <v>0</v>
      </c>
      <c r="BF70" s="3" t="str">
        <f t="shared" ref="BF70:BF133" si="231">IF(Z70&lt;&gt;"",Z70,IF(Y70&lt;&gt;"",Y70,""))</f>
        <v/>
      </c>
      <c r="BG70" s="3" t="str">
        <f t="shared" ref="BG70:BG133" si="232">IF(P70="J",0,IF(AB70&lt;&gt;"",MAX(0,AB70),IF(AA70&lt;&gt;"",MAX(0,AA70),"")))</f>
        <v/>
      </c>
      <c r="BH70" s="3" t="str">
        <f t="shared" ref="BH70:BH133" si="233">IF(P70="J","",IF(X70&lt;&gt;"",IF(OR(X70="01",X70="03",X70="04"),"J","N"),IF(OR(W70="01",W70="03",W70="04"),"J","N")))</f>
        <v>N</v>
      </c>
      <c r="BI70" s="24" t="str">
        <f t="shared" ref="BI70:BI133" si="234">IF(AU70&lt;&gt;"",TEXT(AU70,"00"),TEXT(AT70,"00"))</f>
        <v/>
      </c>
      <c r="BJ70" s="24" t="str">
        <f>IF(ISERROR(VLOOKUP($BD70,LOV_GWSGRP!A:A,1,0)),"N","J")</f>
        <v>N</v>
      </c>
      <c r="BK70" s="24" t="str">
        <f>IF(ISERROR(VLOOKUP($BD70,LOV_GWSGRP!D:D,1,0)),"N","J")</f>
        <v>N</v>
      </c>
      <c r="BL70" s="24" t="str">
        <f>IF(ISERROR(VLOOKUP($BD70,LOV_GWSGRP!G:G,1,0)),"N","J")</f>
        <v>N</v>
      </c>
      <c r="BM70" s="24" t="str">
        <f>IF(ISERROR(VLOOKUP($BD70,LOV_GWSGRP!M:M,1,0)),"N","J")</f>
        <v>N</v>
      </c>
      <c r="BN70" s="24" t="str">
        <f>IF(ISERROR(VLOOKUP($BD70,LOV_GWSGRP!P:P,1,0)),"N","J")</f>
        <v>N</v>
      </c>
      <c r="BO70" s="24" t="str">
        <f>IF(ISERROR(VLOOKUP($BD70,LOV_GWSGRP!S:S,1,0)),"N","J")</f>
        <v>N</v>
      </c>
      <c r="BP70" s="24" t="str">
        <f>IF(ISERROR(VLOOKUP($BD70,LOV_GWSGRP!V:V,1,0)),"N","J")</f>
        <v>N</v>
      </c>
      <c r="BQ70" s="24" t="str">
        <f>IF(ISERROR(VLOOKUP($BD70,LOV_GWSGRP!Y:Y,1,0)),"N","J")</f>
        <v>N</v>
      </c>
      <c r="BR70" s="24" t="str">
        <f>IF(ISERROR(VLOOKUP($BD70,LOV_GWSGRP!AB:AB,1,0)),"N","J")</f>
        <v>N</v>
      </c>
      <c r="BS70" s="24" t="str">
        <f>IF(ISERROR(VLOOKUP($BD70,LOV_GWSGRP!AE:AE,1,0)),"N","J")</f>
        <v>N</v>
      </c>
      <c r="BT70" s="24" t="str">
        <f>IF(ISERROR(VLOOKUP($BD70,LOV_GWSGRP!AH:AH,1,0)),"N","J")</f>
        <v>N</v>
      </c>
      <c r="BU70" s="24" t="str">
        <f>IF(ISERROR(VLOOKUP($BD70,LOV_GWSGRP!CJ:CJ,1,0)),"N","J")</f>
        <v>N</v>
      </c>
      <c r="BV70" s="24" t="str">
        <f>IF(ISERROR(VLOOKUP($BD70,LOV_GWSGRP!AN:AN,1,0)),"N","J")</f>
        <v>N</v>
      </c>
      <c r="BW70" s="24" t="str">
        <f>IF(ISERROR(VLOOKUP($BD70,LOV_GWSGRP!AQ:AQ,1,0)),"N","J")</f>
        <v>N</v>
      </c>
      <c r="BX70" s="24" t="str">
        <f>IF(ISERROR(VLOOKUP($BD70,LOV_GWSGRP!AT:AT,1,0)),"N","J")</f>
        <v>N</v>
      </c>
      <c r="BY70" s="24" t="str">
        <f>IF(ISERROR(VLOOKUP($BD70,LOV_GWSGRP!AW:AW,1,0)),"N","J")</f>
        <v>N</v>
      </c>
      <c r="BZ70" s="24" t="str">
        <f>IF(ISERROR(VLOOKUP($BD70,LOV_GWSGRP!AZ:AZ,1,0)),"N","J")</f>
        <v>N</v>
      </c>
      <c r="CA70" s="24" t="str">
        <f>IF(ISERROR(VLOOKUP($BD70,LOV_GWSGRP!BC:BC,1,0)),"N","J")</f>
        <v>N</v>
      </c>
      <c r="CB70" s="24" t="str">
        <f>IF(ISERROR(VLOOKUP($BD70,LOV_GWSGRP!BF:BF,1,0)),"N","J")</f>
        <v>N</v>
      </c>
      <c r="CC70" s="24" t="str">
        <f>IF(ISERROR(VLOOKUP($BD70,LOV_GWSGRP!BI:BI,1,0)),"N","J")</f>
        <v>N</v>
      </c>
      <c r="CD70" s="24" t="str">
        <f>IF(ISERROR(VLOOKUP($BD70,LOV_GWSGRP!J:J,1,0)),"N","J")</f>
        <v>N</v>
      </c>
      <c r="CE70" s="24" t="str">
        <f>IF(ISERROR(VLOOKUP($BD70,LOV_GWSGRP!BL:BL,1,0)),"N","J")</f>
        <v>N</v>
      </c>
      <c r="CF70" s="24"/>
      <c r="CG70" s="24" t="str">
        <f>IF(ISERROR(VLOOKUP($BD70,LOV_GWSGRP!BO:BO,1,0)),"N","J")</f>
        <v>N</v>
      </c>
      <c r="CH70" s="24" t="str">
        <f t="shared" ref="CH70:CH133" si="235">IF(OR(CJ70="J",CM70="J"),"J","N")</f>
        <v>N</v>
      </c>
      <c r="CI70" s="24" t="str">
        <f>IF(ISERROR(VLOOKUP($BD70,GEWASCODE_GLMC8!F:F,1,0)),"N","J")</f>
        <v>N</v>
      </c>
      <c r="CJ70" s="24" t="str">
        <f>IF(COUNTIF($CI70:CI70,"J")&gt;0,"N",IF(ISERROR(VLOOKUP($BD70,GEWASCODE_GLMC8!G:G,1,0)),"N","J"))</f>
        <v>N</v>
      </c>
      <c r="CK70" s="24" t="str">
        <f>IF(COUNTIF($CI70:CJ70,"J")&gt;0,"N",IF(ISERROR(VLOOKUP($BD70,GEWASCODE_GLMC8!H:H,1,0)),"N","J"))</f>
        <v>N</v>
      </c>
      <c r="CL70" s="24" t="str">
        <f>IF(COUNTIF($CI70:CK70,"J")&gt;0,"N",IF(ISERROR(VLOOKUP($BD70,GEWASCODE_GLMC8!I:I,1,0)),"N","J"))</f>
        <v>N</v>
      </c>
      <c r="CM70" s="24" t="str">
        <f>IF(COUNTIF($CI70:CL70,"J")&gt;0,"N",IF(ISERROR(VLOOKUP($BD70,GEWASCODE_GLMC8!J:J,1,0)),"N","J"))</f>
        <v>N</v>
      </c>
      <c r="CN70" s="24" t="str">
        <f>IF(COUNTIF($CI70:CM70,"J")&gt;0,"N",IF(ISERROR(VLOOKUP($BD70,GEWASCODE_GLMC8!K:K,1,0)),"N","J"))</f>
        <v>N</v>
      </c>
      <c r="CO70" s="24" t="str">
        <f>IF(COUNTIF($CI70:CN70,"J")&gt;0,"N",IF(ISERROR(VLOOKUP($BD70,GEWASCODE_GLMC8!L:L,1,0)),"N","J"))</f>
        <v>N</v>
      </c>
      <c r="CP70" s="24" t="str">
        <f>IF(COUNTIF($CI70:CO70,"J")&gt;0,"N",IF(ISERROR(VLOOKUP($BD70,GEWASCODE_GLMC8!M:M,1,0)),"N","J"))</f>
        <v>N</v>
      </c>
      <c r="CQ70" s="24" t="str">
        <f>IF(COUNTIF($CI70:CP70,"J")&gt;0,"N",IF(ISERROR(VLOOKUP($BD70,GEWASCODE_GLMC8!N:N,1,0)),"N","J"))</f>
        <v>N</v>
      </c>
      <c r="CR70" s="24" t="str">
        <f>IF(COUNTIF($CI70:CQ70,"J")&gt;0,"N",IF(ISERROR(VLOOKUP($BD70,GEWASCODE_GLMC8!O:O,1,0)),"N","J"))</f>
        <v>N</v>
      </c>
      <c r="CS70" s="24" t="str">
        <f>IF(COUNTIF($CI70:CR70,"J")&gt;0,"N",IF(ISERROR(VLOOKUP($BD70,GEWASCODE_GLMC8!P:P,1,0)),"N","J"))</f>
        <v>N</v>
      </c>
      <c r="CT70" s="24" t="str">
        <f>IF(COUNTIF($CI70:CS70,"J")&gt;0,"N",IF(ISERROR(VLOOKUP($BD70,GEWASCODE_GLMC8!Q:Q,1,0)),"N","J"))</f>
        <v>N</v>
      </c>
      <c r="CU70" s="24" t="str">
        <f>IF(COUNTIF($CI70:CT70,"J")&gt;0,"N",IF(ISERROR(VLOOKUP($BD70,GEWASCODE_GLMC8!R:R,1,0)),"N","J"))</f>
        <v>N</v>
      </c>
      <c r="CV70" s="24" t="str">
        <f>IF(COUNTIF($CI70:CU70,"J")&gt;0,"N",IF(ISERROR(VLOOKUP($BD70,GEWASCODE_GLMC8!S:S,1,0)),"N","J"))</f>
        <v>N</v>
      </c>
      <c r="CW70" s="24" t="str">
        <f>IF(COUNTIF($CI70:CV70,"J")&gt;0,"N",IF(ISERROR(VLOOKUP($BD70,GEWASCODE_GLMC8!T:T,1,0)),"N","J"))</f>
        <v>N</v>
      </c>
      <c r="CX70" s="24" t="str">
        <f>IF(COUNTIF($CI70:CW70,"J")&gt;0,"N",IF(ISERROR(VLOOKUP($BD70,GEWASCODE_GLMC8!U:U,1,0)),"N","J"))</f>
        <v>N</v>
      </c>
      <c r="CY70" s="24" t="str">
        <f>IF(COUNTIF($CI70:CX70,"J")&gt;0,"N",IF(ISERROR(VLOOKUP($BD70,GEWASCODE_GLMC8!V:V,1,0)),"N","J"))</f>
        <v>N</v>
      </c>
      <c r="CZ70" s="24" t="str">
        <f>IF(COUNTIF($CI70:CY70,"J")&gt;0,"N",IF(ISERROR(VLOOKUP($BD70,GEWASCODE_GLMC8!W:W,1,0)),"N","J"))</f>
        <v>N</v>
      </c>
      <c r="DA70" s="24" t="str">
        <f>IF(COUNTIF($CI70:CZ70,"J")&gt;0,"N",IF(ISERROR(VLOOKUP($BD70,GEWASCODE_GLMC8!X:X,1,0)),"N","J"))</f>
        <v>N</v>
      </c>
      <c r="DB70" s="24" t="str">
        <f>IF(COUNTIF($CI70:DA70,"J")&gt;0,"N",IF(ISERROR(VLOOKUP($BD70,GEWASCODE_GLMC8!Y:Y,1,0)),"N","J"))</f>
        <v>N</v>
      </c>
      <c r="DC70" s="24" t="str">
        <f>IF(COUNTIF($CI70:DB70,"J")&gt;0,"N",IF(ISERROR(VLOOKUP($BD70,GEWASCODE_GLMC8!Z:Z,1,0)),"N","J"))</f>
        <v>N</v>
      </c>
      <c r="DD70" s="24" t="str">
        <f t="shared" ref="DD70:DD133" si="236">IF(COUNTIF(CI70:DC70,"J")&gt;0,"J","N")</f>
        <v>N</v>
      </c>
      <c r="DE70" s="3" t="str">
        <f t="shared" si="167"/>
        <v>N</v>
      </c>
      <c r="DF70" s="3" t="str">
        <f t="shared" si="168"/>
        <v>N</v>
      </c>
      <c r="DG70" s="3" t="str">
        <f t="shared" ref="DG70:DG133" si="237">IF(AND(OR(BM70="J",BN70="J",BO70="J",BP70="J",BQ70="J",BR70="J",BS70="J",BT70="J",BU70="J",BV70="J",BW70="J",BX70="J"),DE70="N"),"J","N")</f>
        <v>N</v>
      </c>
      <c r="DH70" s="3" t="str">
        <f t="shared" ref="DH70:DH133" si="238">IF(AND(OR(BM70="J",BN70="J",BO70="J",BP70="J",BQ70="J",BR70="J",BS70="J",BT70="J",BU70="J",BV70="J",BW70="J",BX70="J"),DE70="N"),"J","N")</f>
        <v>N</v>
      </c>
      <c r="DI70" s="3" t="str">
        <f t="shared" si="169"/>
        <v>N</v>
      </c>
      <c r="DJ70" s="3" t="str">
        <f t="shared" si="170"/>
        <v>N</v>
      </c>
      <c r="DK70" s="3">
        <f>0</f>
        <v>0</v>
      </c>
      <c r="DL70" s="3" t="str">
        <f t="shared" si="171"/>
        <v>N</v>
      </c>
      <c r="DM70" s="3" t="str">
        <f t="shared" si="172"/>
        <v>N</v>
      </c>
      <c r="DN70" t="str">
        <f>IF(AND($A70="J",COUNTIFS(activiteiten_perceel,percelen!$AZ70,activiteiten_maatregel_nr,percelen!DN$4,activiteiten_activiteit_voldoet_aan_voorwaarden,"J")&gt;0),DN$4,"")</f>
        <v/>
      </c>
      <c r="DO70" t="str">
        <f>IF(AND($A70="J",COUNTIFS(activiteiten_perceel,percelen!$AZ70,activiteiten_maatregel_nr,percelen!DO$4,activiteiten_activiteit_voldoet_aan_voorwaarden,"J")&gt;0),DO$4,"")</f>
        <v/>
      </c>
      <c r="DP70" t="str">
        <f>IF(AND($A70="J",COUNTIFS(activiteiten_perceel,percelen!$AZ70,activiteiten_maatregel_nr,percelen!DP$4,activiteiten_activiteit_voldoet_aan_voorwaarden,"J")&gt;0),DP$4,"")</f>
        <v/>
      </c>
      <c r="DQ70" t="str">
        <f>IF(AND($A70="J",COUNTIFS(activiteiten_perceel,percelen!$AZ70,activiteiten_maatregel_nr,percelen!DQ$4,activiteiten_activiteit_voldoet_aan_voorwaarden,"J")&gt;0),DQ$4,"")</f>
        <v/>
      </c>
      <c r="DR70" t="str">
        <f>IF(AND($A70="J",COUNTIFS(activiteiten_perceel,percelen!$AZ70,activiteiten_maatregel_nr,percelen!DR$4,activiteiten_activiteit_voldoet_aan_voorwaarden,"J")&gt;0),DR$4,"")</f>
        <v/>
      </c>
      <c r="DS70" t="str">
        <f>IF(AND($A70="J",COUNTIFS(activiteiten_perceel,percelen!$AZ70,activiteiten_maatregel_nr,percelen!DS$4,activiteiten_activiteit_voldoet_aan_voorwaarden,"J")&gt;0),DS$4,"")</f>
        <v/>
      </c>
      <c r="DT70" t="str">
        <f>IF(AND($A70="J",COUNTIFS(activiteiten_perceel,percelen!$AZ70,activiteiten_maatregel_nr,percelen!DT$4,activiteiten_activiteit_voldoet_aan_voorwaarden,"J")&gt;0),DT$4,"")</f>
        <v/>
      </c>
      <c r="DU70" t="str">
        <f>IF(AND($A70="J",COUNTIFS(activiteiten_perceel,percelen!$AZ70,activiteiten_maatregel_nr,percelen!DU$4,activiteiten_activiteit_voldoet_aan_voorwaarden,"J")&gt;0),DU$4,"")</f>
        <v/>
      </c>
      <c r="DV70" t="str">
        <f>IF(AND($A70="J",COUNTIFS(activiteiten_perceel,percelen!$AZ70,activiteiten_maatregel_nr,percelen!DV$4,activiteiten_activiteit_voldoet_aan_voorwaarden,"J")&gt;0),DV$4,"")</f>
        <v/>
      </c>
      <c r="DW70" t="str">
        <f>IF(AND($A70="J",COUNTIFS(activiteiten_perceel,percelen!$AZ70,activiteiten_maatregel_nr,percelen!DW$4,activiteiten_activiteit_voldoet_aan_voorwaarden,"J")&gt;0),DW$4,"")</f>
        <v/>
      </c>
      <c r="DX70" t="str">
        <f>IF(AND($A70="J",COUNTIFS(activiteiten_perceel,percelen!$AZ70,activiteiten_maatregel_nr,percelen!DX$4,activiteiten_activiteit_voldoet_aan_voorwaarden,"J")&gt;0),DX$4,"")</f>
        <v/>
      </c>
      <c r="DY70" t="str">
        <f>IF(AND($A70="J",COUNTIFS(activiteiten_perceel,percelen!$AZ70,activiteiten_maatregel_nr,percelen!DY$4,activiteiten_activiteit_voldoet_aan_voorwaarden,"J")&gt;0),DY$4,"")</f>
        <v/>
      </c>
      <c r="DZ70" t="str">
        <f>IF(AND($A70="J",COUNTIFS(activiteiten_perceel,percelen!$AZ70,activiteiten_maatregel_nr,percelen!DZ$4,activiteiten_activiteit_voldoet_aan_voorwaarden,"J")&gt;0),DZ$4,"")</f>
        <v/>
      </c>
      <c r="EA70" t="str">
        <f>IF(AND($A70="J",COUNTIFS(activiteiten_perceel,percelen!$AZ70,activiteiten_maatregel_nr,percelen!EA$4,activiteiten_activiteit_voldoet_aan_voorwaarden,"J")&gt;0),EA$4,"")</f>
        <v/>
      </c>
      <c r="EB70" t="str">
        <f>IF(AND($A70="J",COUNTIFS(activiteiten_perceel,percelen!$AZ70,activiteiten_maatregel_nr,percelen!EB$4,activiteiten_activiteit_voldoet_aan_voorwaarden,"J")&gt;0),EB$4,"")</f>
        <v/>
      </c>
      <c r="EC70" t="str">
        <f>IF(AND($A70="J",COUNTIFS(activiteiten_perceel,percelen!$AZ70,activiteiten_maatregel_nr,percelen!EC$4,activiteiten_activiteit_voldoet_aan_voorwaarden,"J")&gt;0),EC$4,"")</f>
        <v/>
      </c>
      <c r="ED70" t="str">
        <f>IF(AND($A70="J",COUNTIFS(activiteiten_perceel,percelen!$AZ70,activiteiten_maatregel_nr,percelen!ED$4,activiteiten_activiteit_voldoet_aan_voorwaarden,"J")&gt;0),ED$4,"")</f>
        <v/>
      </c>
      <c r="EE70" t="str">
        <f>IF(AND($A70="J",COUNTIFS(activiteiten_perceel,percelen!$AZ70,activiteiten_maatregel_nr,percelen!EE$4,activiteiten_activiteit_voldoet_aan_voorwaarden,"J")&gt;0),EE$4,"")</f>
        <v/>
      </c>
      <c r="EF70" t="str">
        <f>IF(AND($A70="J",COUNTIFS(activiteiten_perceel,percelen!$AZ70,activiteiten_maatregel_nr,percelen!EF$4,activiteiten_activiteit_voldoet_aan_voorwaarden,"J")&gt;0),EF$4,"")</f>
        <v/>
      </c>
      <c r="EG70" t="str">
        <f>IF(AND($A70="J",COUNTIFS(activiteiten_perceel,percelen!$AZ70,activiteiten_maatregel_nr,percelen!EG$4,activiteiten_activiteit_voldoet_aan_voorwaarden,"J")&gt;0),EG$4,"")</f>
        <v/>
      </c>
      <c r="EH70" t="str">
        <f>IF(AND($A70="J",COUNTIFS(activiteiten_perceel,percelen!$AZ70,activiteiten_maatregel_nr,percelen!EH$4,activiteiten_activiteit_voldoet_aan_voorwaarden,"J")&gt;0),EH$4,"")</f>
        <v/>
      </c>
      <c r="EI70" t="str">
        <f>IF(AND($A70="J",COUNTIFS(activiteiten_perceel,percelen!$AZ70,activiteiten_maatregel_nr,percelen!EI$4,activiteiten_activiteit_voldoet_aan_voorwaarden,"J")&gt;0),EI$4,"")</f>
        <v/>
      </c>
      <c r="EJ70">
        <f t="shared" ref="EJ70:EJ133" si="239">COUNTA(DN$4:EI$4)-COUNTBLANK(DN70:EI70)</f>
        <v>0</v>
      </c>
      <c r="EK70" t="str">
        <f t="shared" si="173"/>
        <v/>
      </c>
      <c r="EL70" t="str">
        <f t="shared" si="174"/>
        <v/>
      </c>
      <c r="EM70" t="str">
        <f t="shared" si="175"/>
        <v/>
      </c>
      <c r="EN70" t="str">
        <f t="shared" si="176"/>
        <v/>
      </c>
      <c r="EO70" t="str">
        <f t="shared" si="177"/>
        <v/>
      </c>
      <c r="EP70" t="str">
        <f t="shared" si="178"/>
        <v/>
      </c>
      <c r="EQ70" t="str">
        <f t="shared" si="179"/>
        <v/>
      </c>
      <c r="ER70" t="str">
        <f t="shared" si="180"/>
        <v/>
      </c>
      <c r="ES70" t="str">
        <f t="shared" si="181"/>
        <v/>
      </c>
      <c r="ET70" t="str">
        <f t="shared" si="182"/>
        <v/>
      </c>
      <c r="EU70" t="str">
        <f t="shared" si="183"/>
        <v/>
      </c>
      <c r="EV70" t="str">
        <f t="shared" si="184"/>
        <v/>
      </c>
      <c r="EW70" t="str">
        <f t="shared" ref="EW70:EW133" si="240">IF($EJ70=1,EQ70,"nvt")</f>
        <v>nvt</v>
      </c>
      <c r="EX70" t="str">
        <f t="shared" ref="EX70:EX133" si="241">IF($EJ70=1,SUM(EY70:FC70),"nvt")</f>
        <v>nvt</v>
      </c>
      <c r="EY70" t="str">
        <f t="shared" ref="EY70:EY133" si="242">IF($EJ70=1,ER70,"nvt")</f>
        <v>nvt</v>
      </c>
      <c r="EZ70" t="str">
        <f t="shared" ref="EZ70:EZ133" si="243">IF($EJ70=1,ES70,"nvt")</f>
        <v>nvt</v>
      </c>
      <c r="FA70" t="str">
        <f t="shared" ref="FA70:FA133" si="244">IF($EJ70=1,ET70,"nvt")</f>
        <v>nvt</v>
      </c>
      <c r="FB70" t="str">
        <f t="shared" ref="FB70:FB133" si="245">IF($EJ70=1,EU70,"nvt")</f>
        <v>nvt</v>
      </c>
      <c r="FC70" t="str">
        <f t="shared" ref="FC70:FC133" si="246">IF($EJ70=1,EV70,"nvt")</f>
        <v>nvt</v>
      </c>
      <c r="FD70" t="str">
        <f t="shared" ref="FD70:FD133" si="247">IF($EJ70=2,DN70&amp;DO70&amp;DP70&amp;DQ70&amp;DR70&amp;DS70&amp;DT70&amp;DU70&amp;DV70&amp;DW70&amp;DX70&amp;DY70&amp;DZ70&amp;EA70&amp;EB70&amp;EC70&amp;ED70&amp;EE70&amp;EF70&amp;EG70&amp;EI70,"nvt")</f>
        <v>nvt</v>
      </c>
      <c r="FE70" t="str">
        <f>IF($EJ70=2,VLOOKUP(FD70,STAPELING!A:D,FE$1,0),"nvt")</f>
        <v>nvt</v>
      </c>
      <c r="FF70" t="str">
        <f t="shared" ref="FF70:FF133" si="248">IF($EJ70=2,IF($FE70="zwart",0,IF($FE70="groen",EQ70,IF($FE70="geel",EQ70,IF($FE70="blauw",EK70,0)))),"nvt")</f>
        <v>nvt</v>
      </c>
      <c r="FG70" t="str">
        <f t="shared" ref="FG70:FG133" si="249">IF($EJ70=2,SUM(FH70:FL70),"nvt")</f>
        <v>nvt</v>
      </c>
      <c r="FH70" t="str">
        <f t="shared" ref="FH70:FH133" si="250">IF($EJ70=2,IF($FE70="zwart",0,IF($FE70="groen",ER70,IF($FE70="geel",EL70,IF($FE70="blauw",EL70,0)))),"nvt")</f>
        <v>nvt</v>
      </c>
      <c r="FI70" t="str">
        <f t="shared" ref="FI70:FI133" si="251">IF($EJ70=2,IF($FE70="zwart",0,IF($FE70="groen",ES70,IF($FE70="geel",EM70,IF($FE70="blauw",EM70,0)))),"nvt")</f>
        <v>nvt</v>
      </c>
      <c r="FJ70" t="str">
        <f t="shared" ref="FJ70:FJ133" si="252">IF($EJ70=2,IF($FE70="zwart",0,IF($FE70="groen",ET70,IF($FE70="geel",EN70,IF($FE70="blauw",EN70,0)))),"nvt")</f>
        <v>nvt</v>
      </c>
      <c r="FK70" t="str">
        <f t="shared" ref="FK70:FK133" si="253">IF($EJ70=2,IF($FE70="zwart",0,IF($FE70="groen",EU70,IF($FE70="geel",EO70,IF($FE70="blauw",EO70,0)))),"nvt")</f>
        <v>nvt</v>
      </c>
      <c r="FL70" t="str">
        <f t="shared" ref="FL70:FL133" si="254">IF($EJ70=2,IF($FE70="zwart",0,IF($FE70="groen",EV70,IF($FE70="geel",EP70,IF($FE70="blauw",EP70,0)))),"nvt")</f>
        <v>nvt</v>
      </c>
      <c r="FM70" t="str">
        <f t="shared" ref="FM70:FM133" si="255">DN70&amp;DO70&amp;DP70&amp;DQ70&amp;DR70&amp;DS70&amp;DT70&amp;DU70&amp;DV70&amp;DW70&amp;DX70&amp;DY70&amp;DZ70&amp;EA70&amp;EB70&amp;EC70&amp;ED70&amp;EE70&amp;EF70&amp;EG70&amp;EI70</f>
        <v/>
      </c>
      <c r="FN70" t="str">
        <f>IF(ISERROR(VLOOKUP(FM70,STAPELING!I:AO,FN$1,0)),"N",VLOOKUP(FM70,STAPELING!I:AO,FN$1,0))</f>
        <v>J</v>
      </c>
      <c r="FO70" t="str">
        <f t="shared" ref="FO70:FO133" si="256">IF($EJ70&gt;2,DN70&amp;DO70&amp;DP70&amp;DQ70&amp;DR70&amp;DS70&amp;DT70&amp;DU70&amp;DV70&amp;DX70&amp;ED70&amp;EE70&amp;EF70&amp;EG70,"nvt")</f>
        <v>nvt</v>
      </c>
      <c r="FP70" t="str">
        <f t="shared" si="185"/>
        <v>nvt</v>
      </c>
      <c r="FQ70" t="str">
        <f t="shared" si="186"/>
        <v>nvt</v>
      </c>
      <c r="FR70" t="str">
        <f t="shared" si="187"/>
        <v>nvt</v>
      </c>
      <c r="FS70" t="str">
        <f t="shared" si="188"/>
        <v>nvt</v>
      </c>
      <c r="FT70" t="str">
        <f t="shared" si="189"/>
        <v>nvt</v>
      </c>
      <c r="FU70" t="str">
        <f t="shared" si="190"/>
        <v>nvt</v>
      </c>
      <c r="FV70" t="str">
        <f t="shared" si="191"/>
        <v>nvt</v>
      </c>
      <c r="FW70" t="str">
        <f t="shared" si="192"/>
        <v>nvt</v>
      </c>
      <c r="FX70" t="str">
        <f t="shared" si="193"/>
        <v>nvt</v>
      </c>
      <c r="FY70" t="str">
        <f t="shared" si="194"/>
        <v>nvt</v>
      </c>
      <c r="FZ70" t="str">
        <f t="shared" si="195"/>
        <v>nvt</v>
      </c>
      <c r="GA70" t="str">
        <f t="shared" si="196"/>
        <v>nvt</v>
      </c>
      <c r="GB70" t="str">
        <f>IF($EJ70&gt;2,IF(FO70="","zwart",VLOOKUP(FO70,STAPELING!J:AA,GB$1,0)),"nvt")</f>
        <v>nvt</v>
      </c>
      <c r="GC70" t="str">
        <f t="shared" ref="GC70:GC133" si="257">IF($EJ70&gt;2,IF($GB70="zwart",FV70,IF($GB70="groen",FV70,IF($GB70="geel",FV70,IF($GB70="blauw",FP70,0)))),"nvt")</f>
        <v>nvt</v>
      </c>
      <c r="GD70" t="str">
        <f t="shared" ref="GD70:GD133" si="258">IF($EJ70&gt;2,SUM(GE70:GI70),"nvt")</f>
        <v>nvt</v>
      </c>
      <c r="GE70" t="str">
        <f t="shared" ref="GE70:GE133" si="259">IF($EJ70&gt;2,IF($GB70="zwart",FW70,IF($GB70="groen",FW70,IF($GB70="geel",FQ70,IF($GB70="blauw",FQ70,0)))),"nvt")</f>
        <v>nvt</v>
      </c>
      <c r="GF70" t="str">
        <f t="shared" ref="GF70:GF133" si="260">IF($EJ70&gt;2,IF($GB70="zwart",FX70,IF($GB70="groen",FX70,IF($GB70="geel",FR70,IF($GB70="blauw",FR70,0)))),"nvt")</f>
        <v>nvt</v>
      </c>
      <c r="GG70" t="str">
        <f t="shared" ref="GG70:GG133" si="261">IF($EJ70&gt;2,IF($GB70="zwart",FY70,IF($GB70="groen",FY70,IF($GB70="geel",FS70,IF($GB70="blauw",FS70,0)))),"nvt")</f>
        <v>nvt</v>
      </c>
      <c r="GH70" t="str">
        <f t="shared" ref="GH70:GH133" si="262">IF($EJ70&gt;2,IF($GB70="zwart",FZ70,IF($GB70="groen",FZ70,IF($GB70="geel",FT70,IF($GB70="blauw",FT70,0)))),"nvt")</f>
        <v>nvt</v>
      </c>
      <c r="GI70" t="str">
        <f t="shared" ref="GI70:GI133" si="263">IF($EJ70&gt;2,IF($GB70="zwart",GA70,IF($GB70="groen",GA70,IF($GB70="geel",FU70,IF($GB70="blauw",FU70,0)))),"nvt")</f>
        <v>nvt</v>
      </c>
      <c r="GJ70" t="str">
        <f t="shared" ref="GJ70:GJ133" si="264">IF($EJ70&gt;2,DW70&amp;DY70&amp;DZ70&amp;EA70&amp;EB70&amp;EC70,"nvt")</f>
        <v>nvt</v>
      </c>
      <c r="GK70" t="str">
        <f t="shared" si="197"/>
        <v>nvt</v>
      </c>
      <c r="GL70" t="str">
        <f t="shared" si="198"/>
        <v>nvt</v>
      </c>
      <c r="GM70" t="str">
        <f t="shared" si="199"/>
        <v>nvt</v>
      </c>
      <c r="GN70" t="str">
        <f t="shared" si="200"/>
        <v>nvt</v>
      </c>
      <c r="GO70" t="str">
        <f t="shared" si="201"/>
        <v>nvt</v>
      </c>
      <c r="GP70" t="str">
        <f t="shared" si="202"/>
        <v>nvt</v>
      </c>
      <c r="GQ70" t="str">
        <f t="shared" si="203"/>
        <v>nvt</v>
      </c>
      <c r="GR70" t="str">
        <f t="shared" si="204"/>
        <v>nvt</v>
      </c>
      <c r="GS70" t="str">
        <f t="shared" si="205"/>
        <v>nvt</v>
      </c>
      <c r="GT70" t="str">
        <f t="shared" si="206"/>
        <v>nvt</v>
      </c>
      <c r="GU70" t="str">
        <f t="shared" si="207"/>
        <v>nvt</v>
      </c>
      <c r="GV70" t="str">
        <f t="shared" si="208"/>
        <v>nvt</v>
      </c>
      <c r="GW70" t="str">
        <f>IF($EJ70&gt;2,IF(GJ70="","zwart",VLOOKUP(GJ70,STAPELING!AB:AJ,GW$1,0)),"nvt")</f>
        <v>nvt</v>
      </c>
      <c r="GX70" t="str">
        <f t="shared" ref="GX70:GX133" si="265">IF($EJ70&gt;2,IF($GW70="zwart",GQ70,IF($GW70="groen",GQ70,IF($GW70="geel",GQ70,IF($GW70="blauw",GK70,0)))),"nvt")</f>
        <v>nvt</v>
      </c>
      <c r="GY70" t="str">
        <f t="shared" ref="GY70:GY133" si="266">IF($EJ70&gt;2,SUM(GZ70:HD70),"nvt")</f>
        <v>nvt</v>
      </c>
      <c r="GZ70" t="str">
        <f t="shared" ref="GZ70:GZ133" si="267">IF($EJ70&gt;2,IF($GW70="zwart",GR70,IF($GW70="groen",GR70,IF($GW70="geel",GL70,IF($GW70="blauw",GL70,0)))),"nvt")</f>
        <v>nvt</v>
      </c>
      <c r="HA70" t="str">
        <f t="shared" ref="HA70:HA133" si="268">IF($EJ70&gt;2,IF($GW70="zwart",GS70,IF($GW70="groen",GS70,IF($GW70="geel",GM70,IF($GW70="blauw",GM70,0)))),"nvt")</f>
        <v>nvt</v>
      </c>
      <c r="HB70" t="str">
        <f t="shared" ref="HB70:HB133" si="269">IF($EJ70&gt;2,IF($GW70="zwart",GT70,IF($GW70="groen",GT70,IF($GW70="geel",GN70,IF($GW70="blauw",GN70,0)))),"nvt")</f>
        <v>nvt</v>
      </c>
      <c r="HC70" t="str">
        <f t="shared" ref="HC70:HC133" si="270">IF($EJ70&gt;2,IF($GW70="zwart",GU70,IF($GW70="groen",GU70,IF($GW70="geel",GO70,IF($GW70="blauw",GO70,0)))),"nvt")</f>
        <v>nvt</v>
      </c>
      <c r="HD70" t="str">
        <f t="shared" ref="HD70:HD133" si="271">IF($EJ70&gt;2,IF($GW70="zwart",GV70,IF($GW70="groen",GV70,IF($GW70="geel",GP70,IF($GW70="blauw",GP70,0)))),"nvt")</f>
        <v>nvt</v>
      </c>
      <c r="HE70" t="str">
        <f t="shared" ref="HE70:HE133" si="272">IF($EJ70&gt;2,GC70+GX70,"nvt")</f>
        <v>nvt</v>
      </c>
      <c r="HF70" t="str">
        <f t="shared" ref="HF70:HF133" si="273">IF($EJ70&gt;2,SUM(HG70:HK70),"nvt")</f>
        <v>nvt</v>
      </c>
      <c r="HG70" t="str">
        <f t="shared" ref="HG70:HG133" si="274">IF($EJ70&gt;2,GE70+GZ70,"nvt")</f>
        <v>nvt</v>
      </c>
      <c r="HH70" t="str">
        <f t="shared" ref="HH70:HH133" si="275">IF($EJ70&gt;2,GF70+HA70,"nvt")</f>
        <v>nvt</v>
      </c>
      <c r="HI70" t="str">
        <f t="shared" ref="HI70:HI133" si="276">IF($EJ70&gt;2,GG70+HB70,"nvt")</f>
        <v>nvt</v>
      </c>
      <c r="HJ70" t="str">
        <f t="shared" ref="HJ70:HJ133" si="277">IF($EJ70&gt;2,GH70+HC70,"nvt")</f>
        <v>nvt</v>
      </c>
      <c r="HK70" t="str">
        <f t="shared" ref="HK70:HK133" si="278">IF($EJ70&gt;2,GI70+HD70,"nvt")</f>
        <v>nvt</v>
      </c>
      <c r="HL70" t="str">
        <f t="shared" ref="HL70:HL133" si="279">IF($EJ70&gt;2,EI70,"nvt")</f>
        <v>nvt</v>
      </c>
      <c r="HM70" t="str">
        <f t="shared" si="209"/>
        <v>nvt</v>
      </c>
      <c r="HN70" t="str">
        <f t="shared" si="210"/>
        <v>nvt</v>
      </c>
      <c r="HO70" t="str">
        <f t="shared" si="211"/>
        <v>nvt</v>
      </c>
      <c r="HP70" t="str">
        <f t="shared" si="212"/>
        <v>nvt</v>
      </c>
      <c r="HQ70" t="str">
        <f t="shared" si="213"/>
        <v>nvt</v>
      </c>
      <c r="HR70" t="str">
        <f t="shared" si="214"/>
        <v>nvt</v>
      </c>
      <c r="HS70" t="str">
        <f t="shared" si="215"/>
        <v>nvt</v>
      </c>
      <c r="HT70" t="str">
        <f t="shared" si="216"/>
        <v>nvt</v>
      </c>
      <c r="HU70" t="str">
        <f t="shared" si="217"/>
        <v>nvt</v>
      </c>
      <c r="HV70" t="str">
        <f t="shared" si="218"/>
        <v>nvt</v>
      </c>
      <c r="HW70" t="str">
        <f t="shared" si="219"/>
        <v>nvt</v>
      </c>
      <c r="HX70" t="str">
        <f t="shared" si="220"/>
        <v>nvt</v>
      </c>
      <c r="HY70" t="str">
        <f>IF($EJ70&gt;2,IF(HL70="","zwart",VLOOKUP(HL70,STAPELING!AK:AN,HY$1,0)),"nvt")</f>
        <v>nvt</v>
      </c>
      <c r="HZ70" t="str">
        <f t="shared" ref="HZ70:HZ133" si="280">IF($EJ70&gt;2,IF($HY70="zwart",HS70,IF($HY70="groen",HS70,IF($HY70="geel",HS70,IF($HY70="blauw",HM70,0)))),"nvt")</f>
        <v>nvt</v>
      </c>
      <c r="IA70" t="str">
        <f t="shared" ref="IA70:IA133" si="281">IF($EJ70&gt;2,SUM(IB70:IF70),"nvt")</f>
        <v>nvt</v>
      </c>
      <c r="IB70" t="str">
        <f t="shared" ref="IB70:IB133" si="282">IF($EJ70&gt;2,IF($HY70="zwart",HT70,IF($HY70="groen",HT70,IF($HY70="geel",HN70,IF($HY70="blauw",HN70,0)))),"nvt")</f>
        <v>nvt</v>
      </c>
      <c r="IC70" t="str">
        <f t="shared" ref="IC70:IC133" si="283">IF($EJ70&gt;2,IF($HY70="zwart",HU70,IF($HY70="groen",HU70,IF($HY70="geel",HO70,IF($HY70="blauw",HO70,0)))),"nvt")</f>
        <v>nvt</v>
      </c>
      <c r="ID70" t="str">
        <f t="shared" ref="ID70:ID133" si="284">IF($EJ70&gt;2,IF($HY70="zwart",HV70,IF($HY70="groen",HV70,IF($HY70="geel",HP70,IF($HY70="blauw",HP70,0)))),"nvt")</f>
        <v>nvt</v>
      </c>
      <c r="IE70" t="str">
        <f t="shared" ref="IE70:IE133" si="285">IF($EJ70&gt;2,IF($HY70="zwart",HW70,IF($HY70="groen",HW70,IF($HY70="geel",HQ70,IF($HY70="blauw",HQ70,0)))),"nvt")</f>
        <v>nvt</v>
      </c>
      <c r="IF70" t="str">
        <f t="shared" ref="IF70:IF133" si="286">IF($EJ70&gt;2,IF($HY70="zwart",HX70,IF($HY70="groen",HX70,IF($HY70="geel",HR70,IF($HY70="blauw",HR70,0)))),"nvt")</f>
        <v>nvt</v>
      </c>
      <c r="IG70">
        <f t="shared" ref="IG70:IG133" si="287">IF(AND($EJ70&gt;2,FN70="J"),MAX(HE70,HZ70),0)</f>
        <v>0</v>
      </c>
      <c r="IH70">
        <f t="shared" ref="IH70:IH133" si="288">IF(AND($EJ70&gt;2,FN70="J"),SUM(II70:IM70),0)</f>
        <v>0</v>
      </c>
      <c r="II70">
        <f t="shared" ref="II70:II133" si="289">IF(AND($EJ70&gt;2,FN70="J"),MAX(HG70,IB70),0)</f>
        <v>0</v>
      </c>
      <c r="IJ70">
        <f t="shared" ref="IJ70:IJ133" si="290">IF(AND($EJ70&gt;2,FN70="J"),MAX(HH70,IC70),0)</f>
        <v>0</v>
      </c>
      <c r="IK70">
        <f t="shared" ref="IK70:IK133" si="291">IF(AND($EJ70&gt;2,FN70="J"),MAX(HI70,ID70),0)</f>
        <v>0</v>
      </c>
      <c r="IL70">
        <f t="shared" ref="IL70:IL133" si="292">IF(AND($EJ70&gt;2,FN70="J"),MAX(HJ70,IE70),0)</f>
        <v>0</v>
      </c>
      <c r="IM70">
        <f t="shared" ref="IM70:IM133" si="293">IF(AND($EJ70&gt;2,FN70="J"),MAX(HK70,IF70),0)</f>
        <v>0</v>
      </c>
      <c r="IN70">
        <f t="shared" ref="IN70:IN133" si="294">IF($EJ70=0,0,IF($EJ70=1,EW70,IF($EJ70=2,FF70,IG70)))</f>
        <v>0</v>
      </c>
      <c r="IO70">
        <f t="shared" ref="IO70:IO133" si="295">IF($EJ70=0,0,SUM(IP70:IT70))</f>
        <v>0</v>
      </c>
      <c r="IP70">
        <f t="shared" ref="IP70:IP133" si="296">IF($EJ70=0,0,IF($EJ70=1,EY70,IF($EJ70=2,FH70,II70)))</f>
        <v>0</v>
      </c>
      <c r="IQ70">
        <f t="shared" ref="IQ70:IQ133" si="297">IF($EJ70=0,0,IF($EJ70=1,EZ70,IF($EJ70=2,FI70,IJ70)))</f>
        <v>0</v>
      </c>
      <c r="IR70">
        <f t="shared" ref="IR70:IR133" si="298">IF($EJ70=0,0,IF($EJ70=1,FA70,IF($EJ70=2,FJ70,IK70)))</f>
        <v>0</v>
      </c>
      <c r="IS70">
        <f t="shared" ref="IS70:IS133" si="299">IF($EJ70=0,0,IF($EJ70=1,FB70,IF($EJ70=2,FK70,IL70)))</f>
        <v>0</v>
      </c>
      <c r="IT70">
        <f t="shared" ref="IT70:IT133" si="300">IF($EJ70=0,0,IF($EJ70=1,FC70,IF($EJ70=2,FL70,IM70)))</f>
        <v>0</v>
      </c>
      <c r="IU70" t="str">
        <f t="shared" ref="IU70:IU133" si="301">IF(OR(AND(EJ70=2,FE70="grijs"),AND(EJ70&gt;2,FN70="N")),"J","N")</f>
        <v>N</v>
      </c>
      <c r="IV70" t="str">
        <f t="shared" si="221"/>
        <v>N</v>
      </c>
      <c r="IW70" t="str">
        <f t="shared" ref="IW70:IW133" si="302">IF(AND(DL70="J",DD70="N"),"J","N")</f>
        <v>N</v>
      </c>
    </row>
    <row r="71" spans="1:257" x14ac:dyDescent="0.25">
      <c r="A71" t="str">
        <f>IF(ISERROR(VLOOKUP(E71,E$4:E70,1,0)),"J","N")</f>
        <v>N</v>
      </c>
      <c r="B71" s="8"/>
      <c r="C71" s="8"/>
      <c r="D71" s="25"/>
      <c r="E71" s="25" t="str">
        <f>IF(Invoer!B100="","",Invoer!B100)</f>
        <v/>
      </c>
      <c r="F71" s="25"/>
      <c r="G71" s="25"/>
      <c r="H71" s="25" t="str">
        <f>IF(AND($E71&lt;&gt;"",$A71="J"),Invoer!D100,"")</f>
        <v/>
      </c>
      <c r="I71" s="25"/>
      <c r="J71" s="26"/>
      <c r="K71" s="26" t="str">
        <f>IF(AND($E71&lt;&gt;"",$A71="J"),Invoer!L100,"")</f>
        <v/>
      </c>
      <c r="L71" s="26"/>
      <c r="M71" s="25"/>
      <c r="N71" s="152"/>
      <c r="O71" s="153"/>
      <c r="P71" s="25"/>
      <c r="Q71" s="25"/>
      <c r="R71" s="153"/>
      <c r="S71" s="154"/>
      <c r="T71" s="152"/>
      <c r="U71" s="153"/>
      <c r="V71" s="153"/>
      <c r="W71" s="59" t="str">
        <f>IF(AND($E71&lt;&gt;"",$A71="J",Invoer!R100&lt;&gt;""),VLOOKUP(Invoer!R100,NORM!$F$26:$H$29,3,0),"")</f>
        <v/>
      </c>
      <c r="X71" s="59"/>
      <c r="Y71" s="25" t="str">
        <f t="shared" si="222"/>
        <v/>
      </c>
      <c r="Z71" s="25"/>
      <c r="AA71" s="26" t="str">
        <f t="shared" si="223"/>
        <v/>
      </c>
      <c r="AB71" s="26"/>
      <c r="AC71" s="153"/>
      <c r="AD71" s="153"/>
      <c r="AE71" s="153"/>
      <c r="AF71" s="153"/>
      <c r="AG71" s="153"/>
      <c r="AH71" s="25"/>
      <c r="AI71" s="153"/>
      <c r="AJ71" s="153"/>
      <c r="AK71" s="153"/>
      <c r="AL71" s="153"/>
      <c r="AM71" s="25" t="str">
        <f>IF(AND($E71&lt;&gt;"",$A71="J"),IF(Invoer!X100="Ja","J",IF(Invoer!X100="Nee","N","")),"")</f>
        <v/>
      </c>
      <c r="AN71" s="153"/>
      <c r="AO71" s="153"/>
      <c r="AP71" s="153" t="s">
        <v>311</v>
      </c>
      <c r="AQ71" s="153" t="s">
        <v>311</v>
      </c>
      <c r="AR71" s="153" t="s">
        <v>312</v>
      </c>
      <c r="AS71" s="153" t="s">
        <v>312</v>
      </c>
      <c r="AT71" s="1" t="str">
        <f>IF(AND($E71&lt;&gt;"",$A71="J",Invoer!O100&lt;&gt;""),VLOOKUP(Invoer!O100,NORM!$F$31:$H$38,3,0),"")</f>
        <v/>
      </c>
      <c r="AU71" s="1"/>
      <c r="AV71" s="1" t="str">
        <f>IF(AND($E71&lt;&gt;"",$A71="J"),Invoer!AH100,"")</f>
        <v/>
      </c>
      <c r="AW71" s="1"/>
      <c r="AX71" s="1" t="str">
        <f t="shared" si="224"/>
        <v/>
      </c>
      <c r="AY71" s="1"/>
      <c r="AZ71" s="3" t="str">
        <f t="shared" si="225"/>
        <v/>
      </c>
      <c r="BA71" s="3" t="str">
        <f t="shared" si="226"/>
        <v/>
      </c>
      <c r="BB71" s="3" t="str">
        <f t="shared" si="227"/>
        <v>N</v>
      </c>
      <c r="BC71" s="3" t="str">
        <f t="shared" si="228"/>
        <v>N</v>
      </c>
      <c r="BD71" s="3" t="str">
        <f t="shared" si="229"/>
        <v/>
      </c>
      <c r="BE71" s="3">
        <f t="shared" si="230"/>
        <v>0</v>
      </c>
      <c r="BF71" s="3" t="str">
        <f t="shared" si="231"/>
        <v/>
      </c>
      <c r="BG71" s="3" t="str">
        <f t="shared" si="232"/>
        <v/>
      </c>
      <c r="BH71" s="3" t="str">
        <f t="shared" si="233"/>
        <v>N</v>
      </c>
      <c r="BI71" s="24" t="str">
        <f t="shared" si="234"/>
        <v/>
      </c>
      <c r="BJ71" s="24" t="str">
        <f>IF(ISERROR(VLOOKUP($BD71,LOV_GWSGRP!A:A,1,0)),"N","J")</f>
        <v>N</v>
      </c>
      <c r="BK71" s="24" t="str">
        <f>IF(ISERROR(VLOOKUP($BD71,LOV_GWSGRP!D:D,1,0)),"N","J")</f>
        <v>N</v>
      </c>
      <c r="BL71" s="24" t="str">
        <f>IF(ISERROR(VLOOKUP($BD71,LOV_GWSGRP!G:G,1,0)),"N","J")</f>
        <v>N</v>
      </c>
      <c r="BM71" s="24" t="str">
        <f>IF(ISERROR(VLOOKUP($BD71,LOV_GWSGRP!M:M,1,0)),"N","J")</f>
        <v>N</v>
      </c>
      <c r="BN71" s="24" t="str">
        <f>IF(ISERROR(VLOOKUP($BD71,LOV_GWSGRP!P:P,1,0)),"N","J")</f>
        <v>N</v>
      </c>
      <c r="BO71" s="24" t="str">
        <f>IF(ISERROR(VLOOKUP($BD71,LOV_GWSGRP!S:S,1,0)),"N","J")</f>
        <v>N</v>
      </c>
      <c r="BP71" s="24" t="str">
        <f>IF(ISERROR(VLOOKUP($BD71,LOV_GWSGRP!V:V,1,0)),"N","J")</f>
        <v>N</v>
      </c>
      <c r="BQ71" s="24" t="str">
        <f>IF(ISERROR(VLOOKUP($BD71,LOV_GWSGRP!Y:Y,1,0)),"N","J")</f>
        <v>N</v>
      </c>
      <c r="BR71" s="24" t="str">
        <f>IF(ISERROR(VLOOKUP($BD71,LOV_GWSGRP!AB:AB,1,0)),"N","J")</f>
        <v>N</v>
      </c>
      <c r="BS71" s="24" t="str">
        <f>IF(ISERROR(VLOOKUP($BD71,LOV_GWSGRP!AE:AE,1,0)),"N","J")</f>
        <v>N</v>
      </c>
      <c r="BT71" s="24" t="str">
        <f>IF(ISERROR(VLOOKUP($BD71,LOV_GWSGRP!AH:AH,1,0)),"N","J")</f>
        <v>N</v>
      </c>
      <c r="BU71" s="24" t="str">
        <f>IF(ISERROR(VLOOKUP($BD71,LOV_GWSGRP!CJ:CJ,1,0)),"N","J")</f>
        <v>N</v>
      </c>
      <c r="BV71" s="24" t="str">
        <f>IF(ISERROR(VLOOKUP($BD71,LOV_GWSGRP!AN:AN,1,0)),"N","J")</f>
        <v>N</v>
      </c>
      <c r="BW71" s="24" t="str">
        <f>IF(ISERROR(VLOOKUP($BD71,LOV_GWSGRP!AQ:AQ,1,0)),"N","J")</f>
        <v>N</v>
      </c>
      <c r="BX71" s="24" t="str">
        <f>IF(ISERROR(VLOOKUP($BD71,LOV_GWSGRP!AT:AT,1,0)),"N","J")</f>
        <v>N</v>
      </c>
      <c r="BY71" s="24" t="str">
        <f>IF(ISERROR(VLOOKUP($BD71,LOV_GWSGRP!AW:AW,1,0)),"N","J")</f>
        <v>N</v>
      </c>
      <c r="BZ71" s="24" t="str">
        <f>IF(ISERROR(VLOOKUP($BD71,LOV_GWSGRP!AZ:AZ,1,0)),"N","J")</f>
        <v>N</v>
      </c>
      <c r="CA71" s="24" t="str">
        <f>IF(ISERROR(VLOOKUP($BD71,LOV_GWSGRP!BC:BC,1,0)),"N","J")</f>
        <v>N</v>
      </c>
      <c r="CB71" s="24" t="str">
        <f>IF(ISERROR(VLOOKUP($BD71,LOV_GWSGRP!BF:BF,1,0)),"N","J")</f>
        <v>N</v>
      </c>
      <c r="CC71" s="24" t="str">
        <f>IF(ISERROR(VLOOKUP($BD71,LOV_GWSGRP!BI:BI,1,0)),"N","J")</f>
        <v>N</v>
      </c>
      <c r="CD71" s="24" t="str">
        <f>IF(ISERROR(VLOOKUP($BD71,LOV_GWSGRP!J:J,1,0)),"N","J")</f>
        <v>N</v>
      </c>
      <c r="CE71" s="24" t="str">
        <f>IF(ISERROR(VLOOKUP($BD71,LOV_GWSGRP!BL:BL,1,0)),"N","J")</f>
        <v>N</v>
      </c>
      <c r="CF71" s="24"/>
      <c r="CG71" s="24" t="str">
        <f>IF(ISERROR(VLOOKUP($BD71,LOV_GWSGRP!BO:BO,1,0)),"N","J")</f>
        <v>N</v>
      </c>
      <c r="CH71" s="24" t="str">
        <f t="shared" si="235"/>
        <v>N</v>
      </c>
      <c r="CI71" s="24" t="str">
        <f>IF(ISERROR(VLOOKUP($BD71,GEWASCODE_GLMC8!F:F,1,0)),"N","J")</f>
        <v>N</v>
      </c>
      <c r="CJ71" s="24" t="str">
        <f>IF(COUNTIF($CI71:CI71,"J")&gt;0,"N",IF(ISERROR(VLOOKUP($BD71,GEWASCODE_GLMC8!G:G,1,0)),"N","J"))</f>
        <v>N</v>
      </c>
      <c r="CK71" s="24" t="str">
        <f>IF(COUNTIF($CI71:CJ71,"J")&gt;0,"N",IF(ISERROR(VLOOKUP($BD71,GEWASCODE_GLMC8!H:H,1,0)),"N","J"))</f>
        <v>N</v>
      </c>
      <c r="CL71" s="24" t="str">
        <f>IF(COUNTIF($CI71:CK71,"J")&gt;0,"N",IF(ISERROR(VLOOKUP($BD71,GEWASCODE_GLMC8!I:I,1,0)),"N","J"))</f>
        <v>N</v>
      </c>
      <c r="CM71" s="24" t="str">
        <f>IF(COUNTIF($CI71:CL71,"J")&gt;0,"N",IF(ISERROR(VLOOKUP($BD71,GEWASCODE_GLMC8!J:J,1,0)),"N","J"))</f>
        <v>N</v>
      </c>
      <c r="CN71" s="24" t="str">
        <f>IF(COUNTIF($CI71:CM71,"J")&gt;0,"N",IF(ISERROR(VLOOKUP($BD71,GEWASCODE_GLMC8!K:K,1,0)),"N","J"))</f>
        <v>N</v>
      </c>
      <c r="CO71" s="24" t="str">
        <f>IF(COUNTIF($CI71:CN71,"J")&gt;0,"N",IF(ISERROR(VLOOKUP($BD71,GEWASCODE_GLMC8!L:L,1,0)),"N","J"))</f>
        <v>N</v>
      </c>
      <c r="CP71" s="24" t="str">
        <f>IF(COUNTIF($CI71:CO71,"J")&gt;0,"N",IF(ISERROR(VLOOKUP($BD71,GEWASCODE_GLMC8!M:M,1,0)),"N","J"))</f>
        <v>N</v>
      </c>
      <c r="CQ71" s="24" t="str">
        <f>IF(COUNTIF($CI71:CP71,"J")&gt;0,"N",IF(ISERROR(VLOOKUP($BD71,GEWASCODE_GLMC8!N:N,1,0)),"N","J"))</f>
        <v>N</v>
      </c>
      <c r="CR71" s="24" t="str">
        <f>IF(COUNTIF($CI71:CQ71,"J")&gt;0,"N",IF(ISERROR(VLOOKUP($BD71,GEWASCODE_GLMC8!O:O,1,0)),"N","J"))</f>
        <v>N</v>
      </c>
      <c r="CS71" s="24" t="str">
        <f>IF(COUNTIF($CI71:CR71,"J")&gt;0,"N",IF(ISERROR(VLOOKUP($BD71,GEWASCODE_GLMC8!P:P,1,0)),"N","J"))</f>
        <v>N</v>
      </c>
      <c r="CT71" s="24" t="str">
        <f>IF(COUNTIF($CI71:CS71,"J")&gt;0,"N",IF(ISERROR(VLOOKUP($BD71,GEWASCODE_GLMC8!Q:Q,1,0)),"N","J"))</f>
        <v>N</v>
      </c>
      <c r="CU71" s="24" t="str">
        <f>IF(COUNTIF($CI71:CT71,"J")&gt;0,"N",IF(ISERROR(VLOOKUP($BD71,GEWASCODE_GLMC8!R:R,1,0)),"N","J"))</f>
        <v>N</v>
      </c>
      <c r="CV71" s="24" t="str">
        <f>IF(COUNTIF($CI71:CU71,"J")&gt;0,"N",IF(ISERROR(VLOOKUP($BD71,GEWASCODE_GLMC8!S:S,1,0)),"N","J"))</f>
        <v>N</v>
      </c>
      <c r="CW71" s="24" t="str">
        <f>IF(COUNTIF($CI71:CV71,"J")&gt;0,"N",IF(ISERROR(VLOOKUP($BD71,GEWASCODE_GLMC8!T:T,1,0)),"N","J"))</f>
        <v>N</v>
      </c>
      <c r="CX71" s="24" t="str">
        <f>IF(COUNTIF($CI71:CW71,"J")&gt;0,"N",IF(ISERROR(VLOOKUP($BD71,GEWASCODE_GLMC8!U:U,1,0)),"N","J"))</f>
        <v>N</v>
      </c>
      <c r="CY71" s="24" t="str">
        <f>IF(COUNTIF($CI71:CX71,"J")&gt;0,"N",IF(ISERROR(VLOOKUP($BD71,GEWASCODE_GLMC8!V:V,1,0)),"N","J"))</f>
        <v>N</v>
      </c>
      <c r="CZ71" s="24" t="str">
        <f>IF(COUNTIF($CI71:CY71,"J")&gt;0,"N",IF(ISERROR(VLOOKUP($BD71,GEWASCODE_GLMC8!W:W,1,0)),"N","J"))</f>
        <v>N</v>
      </c>
      <c r="DA71" s="24" t="str">
        <f>IF(COUNTIF($CI71:CZ71,"J")&gt;0,"N",IF(ISERROR(VLOOKUP($BD71,GEWASCODE_GLMC8!X:X,1,0)),"N","J"))</f>
        <v>N</v>
      </c>
      <c r="DB71" s="24" t="str">
        <f>IF(COUNTIF($CI71:DA71,"J")&gt;0,"N",IF(ISERROR(VLOOKUP($BD71,GEWASCODE_GLMC8!Y:Y,1,0)),"N","J"))</f>
        <v>N</v>
      </c>
      <c r="DC71" s="24" t="str">
        <f>IF(COUNTIF($CI71:DB71,"J")&gt;0,"N",IF(ISERROR(VLOOKUP($BD71,GEWASCODE_GLMC8!Z:Z,1,0)),"N","J"))</f>
        <v>N</v>
      </c>
      <c r="DD71" s="24" t="str">
        <f t="shared" si="236"/>
        <v>N</v>
      </c>
      <c r="DE71" s="3" t="str">
        <f t="shared" si="167"/>
        <v>N</v>
      </c>
      <c r="DF71" s="3" t="str">
        <f t="shared" si="168"/>
        <v>N</v>
      </c>
      <c r="DG71" s="3" t="str">
        <f t="shared" si="237"/>
        <v>N</v>
      </c>
      <c r="DH71" s="3" t="str">
        <f t="shared" si="238"/>
        <v>N</v>
      </c>
      <c r="DI71" s="3" t="str">
        <f t="shared" si="169"/>
        <v>N</v>
      </c>
      <c r="DJ71" s="3" t="str">
        <f t="shared" si="170"/>
        <v>N</v>
      </c>
      <c r="DK71" s="3">
        <f>0</f>
        <v>0</v>
      </c>
      <c r="DL71" s="3" t="str">
        <f t="shared" si="171"/>
        <v>N</v>
      </c>
      <c r="DM71" s="3" t="str">
        <f t="shared" si="172"/>
        <v>N</v>
      </c>
      <c r="DN71" t="str">
        <f>IF(AND($A71="J",COUNTIFS(activiteiten_perceel,percelen!$AZ71,activiteiten_maatregel_nr,percelen!DN$4,activiteiten_activiteit_voldoet_aan_voorwaarden,"J")&gt;0),DN$4,"")</f>
        <v/>
      </c>
      <c r="DO71" t="str">
        <f>IF(AND($A71="J",COUNTIFS(activiteiten_perceel,percelen!$AZ71,activiteiten_maatregel_nr,percelen!DO$4,activiteiten_activiteit_voldoet_aan_voorwaarden,"J")&gt;0),DO$4,"")</f>
        <v/>
      </c>
      <c r="DP71" t="str">
        <f>IF(AND($A71="J",COUNTIFS(activiteiten_perceel,percelen!$AZ71,activiteiten_maatregel_nr,percelen!DP$4,activiteiten_activiteit_voldoet_aan_voorwaarden,"J")&gt;0),DP$4,"")</f>
        <v/>
      </c>
      <c r="DQ71" t="str">
        <f>IF(AND($A71="J",COUNTIFS(activiteiten_perceel,percelen!$AZ71,activiteiten_maatregel_nr,percelen!DQ$4,activiteiten_activiteit_voldoet_aan_voorwaarden,"J")&gt;0),DQ$4,"")</f>
        <v/>
      </c>
      <c r="DR71" t="str">
        <f>IF(AND($A71="J",COUNTIFS(activiteiten_perceel,percelen!$AZ71,activiteiten_maatregel_nr,percelen!DR$4,activiteiten_activiteit_voldoet_aan_voorwaarden,"J")&gt;0),DR$4,"")</f>
        <v/>
      </c>
      <c r="DS71" t="str">
        <f>IF(AND($A71="J",COUNTIFS(activiteiten_perceel,percelen!$AZ71,activiteiten_maatregel_nr,percelen!DS$4,activiteiten_activiteit_voldoet_aan_voorwaarden,"J")&gt;0),DS$4,"")</f>
        <v/>
      </c>
      <c r="DT71" t="str">
        <f>IF(AND($A71="J",COUNTIFS(activiteiten_perceel,percelen!$AZ71,activiteiten_maatregel_nr,percelen!DT$4,activiteiten_activiteit_voldoet_aan_voorwaarden,"J")&gt;0),DT$4,"")</f>
        <v/>
      </c>
      <c r="DU71" t="str">
        <f>IF(AND($A71="J",COUNTIFS(activiteiten_perceel,percelen!$AZ71,activiteiten_maatregel_nr,percelen!DU$4,activiteiten_activiteit_voldoet_aan_voorwaarden,"J")&gt;0),DU$4,"")</f>
        <v/>
      </c>
      <c r="DV71" t="str">
        <f>IF(AND($A71="J",COUNTIFS(activiteiten_perceel,percelen!$AZ71,activiteiten_maatregel_nr,percelen!DV$4,activiteiten_activiteit_voldoet_aan_voorwaarden,"J")&gt;0),DV$4,"")</f>
        <v/>
      </c>
      <c r="DW71" t="str">
        <f>IF(AND($A71="J",COUNTIFS(activiteiten_perceel,percelen!$AZ71,activiteiten_maatregel_nr,percelen!DW$4,activiteiten_activiteit_voldoet_aan_voorwaarden,"J")&gt;0),DW$4,"")</f>
        <v/>
      </c>
      <c r="DX71" t="str">
        <f>IF(AND($A71="J",COUNTIFS(activiteiten_perceel,percelen!$AZ71,activiteiten_maatregel_nr,percelen!DX$4,activiteiten_activiteit_voldoet_aan_voorwaarden,"J")&gt;0),DX$4,"")</f>
        <v/>
      </c>
      <c r="DY71" t="str">
        <f>IF(AND($A71="J",COUNTIFS(activiteiten_perceel,percelen!$AZ71,activiteiten_maatregel_nr,percelen!DY$4,activiteiten_activiteit_voldoet_aan_voorwaarden,"J")&gt;0),DY$4,"")</f>
        <v/>
      </c>
      <c r="DZ71" t="str">
        <f>IF(AND($A71="J",COUNTIFS(activiteiten_perceel,percelen!$AZ71,activiteiten_maatregel_nr,percelen!DZ$4,activiteiten_activiteit_voldoet_aan_voorwaarden,"J")&gt;0),DZ$4,"")</f>
        <v/>
      </c>
      <c r="EA71" t="str">
        <f>IF(AND($A71="J",COUNTIFS(activiteiten_perceel,percelen!$AZ71,activiteiten_maatregel_nr,percelen!EA$4,activiteiten_activiteit_voldoet_aan_voorwaarden,"J")&gt;0),EA$4,"")</f>
        <v/>
      </c>
      <c r="EB71" t="str">
        <f>IF(AND($A71="J",COUNTIFS(activiteiten_perceel,percelen!$AZ71,activiteiten_maatregel_nr,percelen!EB$4,activiteiten_activiteit_voldoet_aan_voorwaarden,"J")&gt;0),EB$4,"")</f>
        <v/>
      </c>
      <c r="EC71" t="str">
        <f>IF(AND($A71="J",COUNTIFS(activiteiten_perceel,percelen!$AZ71,activiteiten_maatregel_nr,percelen!EC$4,activiteiten_activiteit_voldoet_aan_voorwaarden,"J")&gt;0),EC$4,"")</f>
        <v/>
      </c>
      <c r="ED71" t="str">
        <f>IF(AND($A71="J",COUNTIFS(activiteiten_perceel,percelen!$AZ71,activiteiten_maatregel_nr,percelen!ED$4,activiteiten_activiteit_voldoet_aan_voorwaarden,"J")&gt;0),ED$4,"")</f>
        <v/>
      </c>
      <c r="EE71" t="str">
        <f>IF(AND($A71="J",COUNTIFS(activiteiten_perceel,percelen!$AZ71,activiteiten_maatregel_nr,percelen!EE$4,activiteiten_activiteit_voldoet_aan_voorwaarden,"J")&gt;0),EE$4,"")</f>
        <v/>
      </c>
      <c r="EF71" t="str">
        <f>IF(AND($A71="J",COUNTIFS(activiteiten_perceel,percelen!$AZ71,activiteiten_maatregel_nr,percelen!EF$4,activiteiten_activiteit_voldoet_aan_voorwaarden,"J")&gt;0),EF$4,"")</f>
        <v/>
      </c>
      <c r="EG71" t="str">
        <f>IF(AND($A71="J",COUNTIFS(activiteiten_perceel,percelen!$AZ71,activiteiten_maatregel_nr,percelen!EG$4,activiteiten_activiteit_voldoet_aan_voorwaarden,"J")&gt;0),EG$4,"")</f>
        <v/>
      </c>
      <c r="EH71" t="str">
        <f>IF(AND($A71="J",COUNTIFS(activiteiten_perceel,percelen!$AZ71,activiteiten_maatregel_nr,percelen!EH$4,activiteiten_activiteit_voldoet_aan_voorwaarden,"J")&gt;0),EH$4,"")</f>
        <v/>
      </c>
      <c r="EI71" t="str">
        <f>IF(AND($A71="J",COUNTIFS(activiteiten_perceel,percelen!$AZ71,activiteiten_maatregel_nr,percelen!EI$4,activiteiten_activiteit_voldoet_aan_voorwaarden,"J")&gt;0),EI$4,"")</f>
        <v/>
      </c>
      <c r="EJ71">
        <f t="shared" si="239"/>
        <v>0</v>
      </c>
      <c r="EK71" t="str">
        <f t="shared" si="173"/>
        <v/>
      </c>
      <c r="EL71" t="str">
        <f t="shared" si="174"/>
        <v/>
      </c>
      <c r="EM71" t="str">
        <f t="shared" si="175"/>
        <v/>
      </c>
      <c r="EN71" t="str">
        <f t="shared" si="176"/>
        <v/>
      </c>
      <c r="EO71" t="str">
        <f t="shared" si="177"/>
        <v/>
      </c>
      <c r="EP71" t="str">
        <f t="shared" si="178"/>
        <v/>
      </c>
      <c r="EQ71" t="str">
        <f t="shared" si="179"/>
        <v/>
      </c>
      <c r="ER71" t="str">
        <f t="shared" si="180"/>
        <v/>
      </c>
      <c r="ES71" t="str">
        <f t="shared" si="181"/>
        <v/>
      </c>
      <c r="ET71" t="str">
        <f t="shared" si="182"/>
        <v/>
      </c>
      <c r="EU71" t="str">
        <f t="shared" si="183"/>
        <v/>
      </c>
      <c r="EV71" t="str">
        <f t="shared" si="184"/>
        <v/>
      </c>
      <c r="EW71" t="str">
        <f t="shared" si="240"/>
        <v>nvt</v>
      </c>
      <c r="EX71" t="str">
        <f t="shared" si="241"/>
        <v>nvt</v>
      </c>
      <c r="EY71" t="str">
        <f t="shared" si="242"/>
        <v>nvt</v>
      </c>
      <c r="EZ71" t="str">
        <f t="shared" si="243"/>
        <v>nvt</v>
      </c>
      <c r="FA71" t="str">
        <f t="shared" si="244"/>
        <v>nvt</v>
      </c>
      <c r="FB71" t="str">
        <f t="shared" si="245"/>
        <v>nvt</v>
      </c>
      <c r="FC71" t="str">
        <f t="shared" si="246"/>
        <v>nvt</v>
      </c>
      <c r="FD71" t="str">
        <f t="shared" si="247"/>
        <v>nvt</v>
      </c>
      <c r="FE71" t="str">
        <f>IF($EJ71=2,VLOOKUP(FD71,STAPELING!A:D,FE$1,0),"nvt")</f>
        <v>nvt</v>
      </c>
      <c r="FF71" t="str">
        <f t="shared" si="248"/>
        <v>nvt</v>
      </c>
      <c r="FG71" t="str">
        <f t="shared" si="249"/>
        <v>nvt</v>
      </c>
      <c r="FH71" t="str">
        <f t="shared" si="250"/>
        <v>nvt</v>
      </c>
      <c r="FI71" t="str">
        <f t="shared" si="251"/>
        <v>nvt</v>
      </c>
      <c r="FJ71" t="str">
        <f t="shared" si="252"/>
        <v>nvt</v>
      </c>
      <c r="FK71" t="str">
        <f t="shared" si="253"/>
        <v>nvt</v>
      </c>
      <c r="FL71" t="str">
        <f t="shared" si="254"/>
        <v>nvt</v>
      </c>
      <c r="FM71" t="str">
        <f t="shared" si="255"/>
        <v/>
      </c>
      <c r="FN71" t="str">
        <f>IF(ISERROR(VLOOKUP(FM71,STAPELING!I:AO,FN$1,0)),"N",VLOOKUP(FM71,STAPELING!I:AO,FN$1,0))</f>
        <v>J</v>
      </c>
      <c r="FO71" t="str">
        <f t="shared" si="256"/>
        <v>nvt</v>
      </c>
      <c r="FP71" t="str">
        <f t="shared" si="185"/>
        <v>nvt</v>
      </c>
      <c r="FQ71" t="str">
        <f t="shared" si="186"/>
        <v>nvt</v>
      </c>
      <c r="FR71" t="str">
        <f t="shared" si="187"/>
        <v>nvt</v>
      </c>
      <c r="FS71" t="str">
        <f t="shared" si="188"/>
        <v>nvt</v>
      </c>
      <c r="FT71" t="str">
        <f t="shared" si="189"/>
        <v>nvt</v>
      </c>
      <c r="FU71" t="str">
        <f t="shared" si="190"/>
        <v>nvt</v>
      </c>
      <c r="FV71" t="str">
        <f t="shared" si="191"/>
        <v>nvt</v>
      </c>
      <c r="FW71" t="str">
        <f t="shared" si="192"/>
        <v>nvt</v>
      </c>
      <c r="FX71" t="str">
        <f t="shared" si="193"/>
        <v>nvt</v>
      </c>
      <c r="FY71" t="str">
        <f t="shared" si="194"/>
        <v>nvt</v>
      </c>
      <c r="FZ71" t="str">
        <f t="shared" si="195"/>
        <v>nvt</v>
      </c>
      <c r="GA71" t="str">
        <f t="shared" si="196"/>
        <v>nvt</v>
      </c>
      <c r="GB71" t="str">
        <f>IF($EJ71&gt;2,IF(FO71="","zwart",VLOOKUP(FO71,STAPELING!J:AA,GB$1,0)),"nvt")</f>
        <v>nvt</v>
      </c>
      <c r="GC71" t="str">
        <f t="shared" si="257"/>
        <v>nvt</v>
      </c>
      <c r="GD71" t="str">
        <f t="shared" si="258"/>
        <v>nvt</v>
      </c>
      <c r="GE71" t="str">
        <f t="shared" si="259"/>
        <v>nvt</v>
      </c>
      <c r="GF71" t="str">
        <f t="shared" si="260"/>
        <v>nvt</v>
      </c>
      <c r="GG71" t="str">
        <f t="shared" si="261"/>
        <v>nvt</v>
      </c>
      <c r="GH71" t="str">
        <f t="shared" si="262"/>
        <v>nvt</v>
      </c>
      <c r="GI71" t="str">
        <f t="shared" si="263"/>
        <v>nvt</v>
      </c>
      <c r="GJ71" t="str">
        <f t="shared" si="264"/>
        <v>nvt</v>
      </c>
      <c r="GK71" t="str">
        <f t="shared" si="197"/>
        <v>nvt</v>
      </c>
      <c r="GL71" t="str">
        <f t="shared" si="198"/>
        <v>nvt</v>
      </c>
      <c r="GM71" t="str">
        <f t="shared" si="199"/>
        <v>nvt</v>
      </c>
      <c r="GN71" t="str">
        <f t="shared" si="200"/>
        <v>nvt</v>
      </c>
      <c r="GO71" t="str">
        <f t="shared" si="201"/>
        <v>nvt</v>
      </c>
      <c r="GP71" t="str">
        <f t="shared" si="202"/>
        <v>nvt</v>
      </c>
      <c r="GQ71" t="str">
        <f t="shared" si="203"/>
        <v>nvt</v>
      </c>
      <c r="GR71" t="str">
        <f t="shared" si="204"/>
        <v>nvt</v>
      </c>
      <c r="GS71" t="str">
        <f t="shared" si="205"/>
        <v>nvt</v>
      </c>
      <c r="GT71" t="str">
        <f t="shared" si="206"/>
        <v>nvt</v>
      </c>
      <c r="GU71" t="str">
        <f t="shared" si="207"/>
        <v>nvt</v>
      </c>
      <c r="GV71" t="str">
        <f t="shared" si="208"/>
        <v>nvt</v>
      </c>
      <c r="GW71" t="str">
        <f>IF($EJ71&gt;2,IF(GJ71="","zwart",VLOOKUP(GJ71,STAPELING!AB:AJ,GW$1,0)),"nvt")</f>
        <v>nvt</v>
      </c>
      <c r="GX71" t="str">
        <f t="shared" si="265"/>
        <v>nvt</v>
      </c>
      <c r="GY71" t="str">
        <f t="shared" si="266"/>
        <v>nvt</v>
      </c>
      <c r="GZ71" t="str">
        <f t="shared" si="267"/>
        <v>nvt</v>
      </c>
      <c r="HA71" t="str">
        <f t="shared" si="268"/>
        <v>nvt</v>
      </c>
      <c r="HB71" t="str">
        <f t="shared" si="269"/>
        <v>nvt</v>
      </c>
      <c r="HC71" t="str">
        <f t="shared" si="270"/>
        <v>nvt</v>
      </c>
      <c r="HD71" t="str">
        <f t="shared" si="271"/>
        <v>nvt</v>
      </c>
      <c r="HE71" t="str">
        <f t="shared" si="272"/>
        <v>nvt</v>
      </c>
      <c r="HF71" t="str">
        <f t="shared" si="273"/>
        <v>nvt</v>
      </c>
      <c r="HG71" t="str">
        <f t="shared" si="274"/>
        <v>nvt</v>
      </c>
      <c r="HH71" t="str">
        <f t="shared" si="275"/>
        <v>nvt</v>
      </c>
      <c r="HI71" t="str">
        <f t="shared" si="276"/>
        <v>nvt</v>
      </c>
      <c r="HJ71" t="str">
        <f t="shared" si="277"/>
        <v>nvt</v>
      </c>
      <c r="HK71" t="str">
        <f t="shared" si="278"/>
        <v>nvt</v>
      </c>
      <c r="HL71" t="str">
        <f t="shared" si="279"/>
        <v>nvt</v>
      </c>
      <c r="HM71" t="str">
        <f t="shared" si="209"/>
        <v>nvt</v>
      </c>
      <c r="HN71" t="str">
        <f t="shared" si="210"/>
        <v>nvt</v>
      </c>
      <c r="HO71" t="str">
        <f t="shared" si="211"/>
        <v>nvt</v>
      </c>
      <c r="HP71" t="str">
        <f t="shared" si="212"/>
        <v>nvt</v>
      </c>
      <c r="HQ71" t="str">
        <f t="shared" si="213"/>
        <v>nvt</v>
      </c>
      <c r="HR71" t="str">
        <f t="shared" si="214"/>
        <v>nvt</v>
      </c>
      <c r="HS71" t="str">
        <f t="shared" si="215"/>
        <v>nvt</v>
      </c>
      <c r="HT71" t="str">
        <f t="shared" si="216"/>
        <v>nvt</v>
      </c>
      <c r="HU71" t="str">
        <f t="shared" si="217"/>
        <v>nvt</v>
      </c>
      <c r="HV71" t="str">
        <f t="shared" si="218"/>
        <v>nvt</v>
      </c>
      <c r="HW71" t="str">
        <f t="shared" si="219"/>
        <v>nvt</v>
      </c>
      <c r="HX71" t="str">
        <f t="shared" si="220"/>
        <v>nvt</v>
      </c>
      <c r="HY71" t="str">
        <f>IF($EJ71&gt;2,IF(HL71="","zwart",VLOOKUP(HL71,STAPELING!AK:AN,HY$1,0)),"nvt")</f>
        <v>nvt</v>
      </c>
      <c r="HZ71" t="str">
        <f t="shared" si="280"/>
        <v>nvt</v>
      </c>
      <c r="IA71" t="str">
        <f t="shared" si="281"/>
        <v>nvt</v>
      </c>
      <c r="IB71" t="str">
        <f t="shared" si="282"/>
        <v>nvt</v>
      </c>
      <c r="IC71" t="str">
        <f t="shared" si="283"/>
        <v>nvt</v>
      </c>
      <c r="ID71" t="str">
        <f t="shared" si="284"/>
        <v>nvt</v>
      </c>
      <c r="IE71" t="str">
        <f t="shared" si="285"/>
        <v>nvt</v>
      </c>
      <c r="IF71" t="str">
        <f t="shared" si="286"/>
        <v>nvt</v>
      </c>
      <c r="IG71">
        <f t="shared" si="287"/>
        <v>0</v>
      </c>
      <c r="IH71">
        <f t="shared" si="288"/>
        <v>0</v>
      </c>
      <c r="II71">
        <f t="shared" si="289"/>
        <v>0</v>
      </c>
      <c r="IJ71">
        <f t="shared" si="290"/>
        <v>0</v>
      </c>
      <c r="IK71">
        <f t="shared" si="291"/>
        <v>0</v>
      </c>
      <c r="IL71">
        <f t="shared" si="292"/>
        <v>0</v>
      </c>
      <c r="IM71">
        <f t="shared" si="293"/>
        <v>0</v>
      </c>
      <c r="IN71">
        <f t="shared" si="294"/>
        <v>0</v>
      </c>
      <c r="IO71">
        <f t="shared" si="295"/>
        <v>0</v>
      </c>
      <c r="IP71">
        <f t="shared" si="296"/>
        <v>0</v>
      </c>
      <c r="IQ71">
        <f t="shared" si="297"/>
        <v>0</v>
      </c>
      <c r="IR71">
        <f t="shared" si="298"/>
        <v>0</v>
      </c>
      <c r="IS71">
        <f t="shared" si="299"/>
        <v>0</v>
      </c>
      <c r="IT71">
        <f t="shared" si="300"/>
        <v>0</v>
      </c>
      <c r="IU71" t="str">
        <f t="shared" si="301"/>
        <v>N</v>
      </c>
      <c r="IV71" t="str">
        <f t="shared" si="221"/>
        <v>N</v>
      </c>
      <c r="IW71" t="str">
        <f t="shared" si="302"/>
        <v>N</v>
      </c>
    </row>
    <row r="72" spans="1:257" x14ac:dyDescent="0.25">
      <c r="A72" t="str">
        <f>IF(ISERROR(VLOOKUP(E72,E$4:E71,1,0)),"J","N")</f>
        <v>N</v>
      </c>
      <c r="B72" s="8"/>
      <c r="C72" s="8"/>
      <c r="D72" s="25"/>
      <c r="E72" s="25" t="str">
        <f>IF(Invoer!B101="","",Invoer!B101)</f>
        <v/>
      </c>
      <c r="F72" s="25"/>
      <c r="G72" s="25"/>
      <c r="H72" s="25" t="str">
        <f>IF(AND($E72&lt;&gt;"",$A72="J"),Invoer!D101,"")</f>
        <v/>
      </c>
      <c r="I72" s="25"/>
      <c r="J72" s="26"/>
      <c r="K72" s="26" t="str">
        <f>IF(AND($E72&lt;&gt;"",$A72="J"),Invoer!L101,"")</f>
        <v/>
      </c>
      <c r="L72" s="26"/>
      <c r="M72" s="25"/>
      <c r="N72" s="152"/>
      <c r="O72" s="153"/>
      <c r="P72" s="25"/>
      <c r="Q72" s="25"/>
      <c r="R72" s="153"/>
      <c r="S72" s="154"/>
      <c r="T72" s="152"/>
      <c r="U72" s="153"/>
      <c r="V72" s="153"/>
      <c r="W72" s="59" t="str">
        <f>IF(AND($E72&lt;&gt;"",$A72="J",Invoer!R101&lt;&gt;""),VLOOKUP(Invoer!R101,NORM!$F$26:$H$29,3,0),"")</f>
        <v/>
      </c>
      <c r="X72" s="59"/>
      <c r="Y72" s="25" t="str">
        <f t="shared" si="222"/>
        <v/>
      </c>
      <c r="Z72" s="25"/>
      <c r="AA72" s="26" t="str">
        <f t="shared" si="223"/>
        <v/>
      </c>
      <c r="AB72" s="26"/>
      <c r="AC72" s="153"/>
      <c r="AD72" s="153"/>
      <c r="AE72" s="153"/>
      <c r="AF72" s="153"/>
      <c r="AG72" s="153"/>
      <c r="AH72" s="25"/>
      <c r="AI72" s="153"/>
      <c r="AJ72" s="153"/>
      <c r="AK72" s="153"/>
      <c r="AL72" s="153"/>
      <c r="AM72" s="25" t="str">
        <f>IF(AND($E72&lt;&gt;"",$A72="J"),IF(Invoer!X101="Ja","J",IF(Invoer!X101="Nee","N","")),"")</f>
        <v/>
      </c>
      <c r="AN72" s="153"/>
      <c r="AO72" s="153"/>
      <c r="AP72" s="153" t="s">
        <v>311</v>
      </c>
      <c r="AQ72" s="153" t="s">
        <v>311</v>
      </c>
      <c r="AR72" s="153" t="s">
        <v>312</v>
      </c>
      <c r="AS72" s="153" t="s">
        <v>312</v>
      </c>
      <c r="AT72" s="1" t="str">
        <f>IF(AND($E72&lt;&gt;"",$A72="J",Invoer!O101&lt;&gt;""),VLOOKUP(Invoer!O101,NORM!$F$31:$H$38,3,0),"")</f>
        <v/>
      </c>
      <c r="AU72" s="1"/>
      <c r="AV72" s="1" t="str">
        <f>IF(AND($E72&lt;&gt;"",$A72="J"),Invoer!AH101,"")</f>
        <v/>
      </c>
      <c r="AW72" s="1"/>
      <c r="AX72" s="1" t="str">
        <f t="shared" si="224"/>
        <v/>
      </c>
      <c r="AY72" s="1"/>
      <c r="AZ72" s="3" t="str">
        <f t="shared" si="225"/>
        <v/>
      </c>
      <c r="BA72" s="3" t="str">
        <f t="shared" si="226"/>
        <v/>
      </c>
      <c r="BB72" s="3" t="str">
        <f t="shared" si="227"/>
        <v>N</v>
      </c>
      <c r="BC72" s="3" t="str">
        <f t="shared" si="228"/>
        <v>N</v>
      </c>
      <c r="BD72" s="3" t="str">
        <f t="shared" si="229"/>
        <v/>
      </c>
      <c r="BE72" s="3">
        <f t="shared" si="230"/>
        <v>0</v>
      </c>
      <c r="BF72" s="3" t="str">
        <f t="shared" si="231"/>
        <v/>
      </c>
      <c r="BG72" s="3" t="str">
        <f t="shared" si="232"/>
        <v/>
      </c>
      <c r="BH72" s="3" t="str">
        <f t="shared" si="233"/>
        <v>N</v>
      </c>
      <c r="BI72" s="24" t="str">
        <f t="shared" si="234"/>
        <v/>
      </c>
      <c r="BJ72" s="24" t="str">
        <f>IF(ISERROR(VLOOKUP($BD72,LOV_GWSGRP!A:A,1,0)),"N","J")</f>
        <v>N</v>
      </c>
      <c r="BK72" s="24" t="str">
        <f>IF(ISERROR(VLOOKUP($BD72,LOV_GWSGRP!D:D,1,0)),"N","J")</f>
        <v>N</v>
      </c>
      <c r="BL72" s="24" t="str">
        <f>IF(ISERROR(VLOOKUP($BD72,LOV_GWSGRP!G:G,1,0)),"N","J")</f>
        <v>N</v>
      </c>
      <c r="BM72" s="24" t="str">
        <f>IF(ISERROR(VLOOKUP($BD72,LOV_GWSGRP!M:M,1,0)),"N","J")</f>
        <v>N</v>
      </c>
      <c r="BN72" s="24" t="str">
        <f>IF(ISERROR(VLOOKUP($BD72,LOV_GWSGRP!P:P,1,0)),"N","J")</f>
        <v>N</v>
      </c>
      <c r="BO72" s="24" t="str">
        <f>IF(ISERROR(VLOOKUP($BD72,LOV_GWSGRP!S:S,1,0)),"N","J")</f>
        <v>N</v>
      </c>
      <c r="BP72" s="24" t="str">
        <f>IF(ISERROR(VLOOKUP($BD72,LOV_GWSGRP!V:V,1,0)),"N","J")</f>
        <v>N</v>
      </c>
      <c r="BQ72" s="24" t="str">
        <f>IF(ISERROR(VLOOKUP($BD72,LOV_GWSGRP!Y:Y,1,0)),"N","J")</f>
        <v>N</v>
      </c>
      <c r="BR72" s="24" t="str">
        <f>IF(ISERROR(VLOOKUP($BD72,LOV_GWSGRP!AB:AB,1,0)),"N","J")</f>
        <v>N</v>
      </c>
      <c r="BS72" s="24" t="str">
        <f>IF(ISERROR(VLOOKUP($BD72,LOV_GWSGRP!AE:AE,1,0)),"N","J")</f>
        <v>N</v>
      </c>
      <c r="BT72" s="24" t="str">
        <f>IF(ISERROR(VLOOKUP($BD72,LOV_GWSGRP!AH:AH,1,0)),"N","J")</f>
        <v>N</v>
      </c>
      <c r="BU72" s="24" t="str">
        <f>IF(ISERROR(VLOOKUP($BD72,LOV_GWSGRP!CJ:CJ,1,0)),"N","J")</f>
        <v>N</v>
      </c>
      <c r="BV72" s="24" t="str">
        <f>IF(ISERROR(VLOOKUP($BD72,LOV_GWSGRP!AN:AN,1,0)),"N","J")</f>
        <v>N</v>
      </c>
      <c r="BW72" s="24" t="str">
        <f>IF(ISERROR(VLOOKUP($BD72,LOV_GWSGRP!AQ:AQ,1,0)),"N","J")</f>
        <v>N</v>
      </c>
      <c r="BX72" s="24" t="str">
        <f>IF(ISERROR(VLOOKUP($BD72,LOV_GWSGRP!AT:AT,1,0)),"N","J")</f>
        <v>N</v>
      </c>
      <c r="BY72" s="24" t="str">
        <f>IF(ISERROR(VLOOKUP($BD72,LOV_GWSGRP!AW:AW,1,0)),"N","J")</f>
        <v>N</v>
      </c>
      <c r="BZ72" s="24" t="str">
        <f>IF(ISERROR(VLOOKUP($BD72,LOV_GWSGRP!AZ:AZ,1,0)),"N","J")</f>
        <v>N</v>
      </c>
      <c r="CA72" s="24" t="str">
        <f>IF(ISERROR(VLOOKUP($BD72,LOV_GWSGRP!BC:BC,1,0)),"N","J")</f>
        <v>N</v>
      </c>
      <c r="CB72" s="24" t="str">
        <f>IF(ISERROR(VLOOKUP($BD72,LOV_GWSGRP!BF:BF,1,0)),"N","J")</f>
        <v>N</v>
      </c>
      <c r="CC72" s="24" t="str">
        <f>IF(ISERROR(VLOOKUP($BD72,LOV_GWSGRP!BI:BI,1,0)),"N","J")</f>
        <v>N</v>
      </c>
      <c r="CD72" s="24" t="str">
        <f>IF(ISERROR(VLOOKUP($BD72,LOV_GWSGRP!J:J,1,0)),"N","J")</f>
        <v>N</v>
      </c>
      <c r="CE72" s="24" t="str">
        <f>IF(ISERROR(VLOOKUP($BD72,LOV_GWSGRP!BL:BL,1,0)),"N","J")</f>
        <v>N</v>
      </c>
      <c r="CF72" s="24"/>
      <c r="CG72" s="24" t="str">
        <f>IF(ISERROR(VLOOKUP($BD72,LOV_GWSGRP!BO:BO,1,0)),"N","J")</f>
        <v>N</v>
      </c>
      <c r="CH72" s="24" t="str">
        <f t="shared" si="235"/>
        <v>N</v>
      </c>
      <c r="CI72" s="24" t="str">
        <f>IF(ISERROR(VLOOKUP($BD72,GEWASCODE_GLMC8!F:F,1,0)),"N","J")</f>
        <v>N</v>
      </c>
      <c r="CJ72" s="24" t="str">
        <f>IF(COUNTIF($CI72:CI72,"J")&gt;0,"N",IF(ISERROR(VLOOKUP($BD72,GEWASCODE_GLMC8!G:G,1,0)),"N","J"))</f>
        <v>N</v>
      </c>
      <c r="CK72" s="24" t="str">
        <f>IF(COUNTIF($CI72:CJ72,"J")&gt;0,"N",IF(ISERROR(VLOOKUP($BD72,GEWASCODE_GLMC8!H:H,1,0)),"N","J"))</f>
        <v>N</v>
      </c>
      <c r="CL72" s="24" t="str">
        <f>IF(COUNTIF($CI72:CK72,"J")&gt;0,"N",IF(ISERROR(VLOOKUP($BD72,GEWASCODE_GLMC8!I:I,1,0)),"N","J"))</f>
        <v>N</v>
      </c>
      <c r="CM72" s="24" t="str">
        <f>IF(COUNTIF($CI72:CL72,"J")&gt;0,"N",IF(ISERROR(VLOOKUP($BD72,GEWASCODE_GLMC8!J:J,1,0)),"N","J"))</f>
        <v>N</v>
      </c>
      <c r="CN72" s="24" t="str">
        <f>IF(COUNTIF($CI72:CM72,"J")&gt;0,"N",IF(ISERROR(VLOOKUP($BD72,GEWASCODE_GLMC8!K:K,1,0)),"N","J"))</f>
        <v>N</v>
      </c>
      <c r="CO72" s="24" t="str">
        <f>IF(COUNTIF($CI72:CN72,"J")&gt;0,"N",IF(ISERROR(VLOOKUP($BD72,GEWASCODE_GLMC8!L:L,1,0)),"N","J"))</f>
        <v>N</v>
      </c>
      <c r="CP72" s="24" t="str">
        <f>IF(COUNTIF($CI72:CO72,"J")&gt;0,"N",IF(ISERROR(VLOOKUP($BD72,GEWASCODE_GLMC8!M:M,1,0)),"N","J"))</f>
        <v>N</v>
      </c>
      <c r="CQ72" s="24" t="str">
        <f>IF(COUNTIF($CI72:CP72,"J")&gt;0,"N",IF(ISERROR(VLOOKUP($BD72,GEWASCODE_GLMC8!N:N,1,0)),"N","J"))</f>
        <v>N</v>
      </c>
      <c r="CR72" s="24" t="str">
        <f>IF(COUNTIF($CI72:CQ72,"J")&gt;0,"N",IF(ISERROR(VLOOKUP($BD72,GEWASCODE_GLMC8!O:O,1,0)),"N","J"))</f>
        <v>N</v>
      </c>
      <c r="CS72" s="24" t="str">
        <f>IF(COUNTIF($CI72:CR72,"J")&gt;0,"N",IF(ISERROR(VLOOKUP($BD72,GEWASCODE_GLMC8!P:P,1,0)),"N","J"))</f>
        <v>N</v>
      </c>
      <c r="CT72" s="24" t="str">
        <f>IF(COUNTIF($CI72:CS72,"J")&gt;0,"N",IF(ISERROR(VLOOKUP($BD72,GEWASCODE_GLMC8!Q:Q,1,0)),"N","J"))</f>
        <v>N</v>
      </c>
      <c r="CU72" s="24" t="str">
        <f>IF(COUNTIF($CI72:CT72,"J")&gt;0,"N",IF(ISERROR(VLOOKUP($BD72,GEWASCODE_GLMC8!R:R,1,0)),"N","J"))</f>
        <v>N</v>
      </c>
      <c r="CV72" s="24" t="str">
        <f>IF(COUNTIF($CI72:CU72,"J")&gt;0,"N",IF(ISERROR(VLOOKUP($BD72,GEWASCODE_GLMC8!S:S,1,0)),"N","J"))</f>
        <v>N</v>
      </c>
      <c r="CW72" s="24" t="str">
        <f>IF(COUNTIF($CI72:CV72,"J")&gt;0,"N",IF(ISERROR(VLOOKUP($BD72,GEWASCODE_GLMC8!T:T,1,0)),"N","J"))</f>
        <v>N</v>
      </c>
      <c r="CX72" s="24" t="str">
        <f>IF(COUNTIF($CI72:CW72,"J")&gt;0,"N",IF(ISERROR(VLOOKUP($BD72,GEWASCODE_GLMC8!U:U,1,0)),"N","J"))</f>
        <v>N</v>
      </c>
      <c r="CY72" s="24" t="str">
        <f>IF(COUNTIF($CI72:CX72,"J")&gt;0,"N",IF(ISERROR(VLOOKUP($BD72,GEWASCODE_GLMC8!V:V,1,0)),"N","J"))</f>
        <v>N</v>
      </c>
      <c r="CZ72" s="24" t="str">
        <f>IF(COUNTIF($CI72:CY72,"J")&gt;0,"N",IF(ISERROR(VLOOKUP($BD72,GEWASCODE_GLMC8!W:W,1,0)),"N","J"))</f>
        <v>N</v>
      </c>
      <c r="DA72" s="24" t="str">
        <f>IF(COUNTIF($CI72:CZ72,"J")&gt;0,"N",IF(ISERROR(VLOOKUP($BD72,GEWASCODE_GLMC8!X:X,1,0)),"N","J"))</f>
        <v>N</v>
      </c>
      <c r="DB72" s="24" t="str">
        <f>IF(COUNTIF($CI72:DA72,"J")&gt;0,"N",IF(ISERROR(VLOOKUP($BD72,GEWASCODE_GLMC8!Y:Y,1,0)),"N","J"))</f>
        <v>N</v>
      </c>
      <c r="DC72" s="24" t="str">
        <f>IF(COUNTIF($CI72:DB72,"J")&gt;0,"N",IF(ISERROR(VLOOKUP($BD72,GEWASCODE_GLMC8!Z:Z,1,0)),"N","J"))</f>
        <v>N</v>
      </c>
      <c r="DD72" s="24" t="str">
        <f t="shared" si="236"/>
        <v>N</v>
      </c>
      <c r="DE72" s="3" t="str">
        <f t="shared" si="167"/>
        <v>N</v>
      </c>
      <c r="DF72" s="3" t="str">
        <f t="shared" si="168"/>
        <v>N</v>
      </c>
      <c r="DG72" s="3" t="str">
        <f t="shared" si="237"/>
        <v>N</v>
      </c>
      <c r="DH72" s="3" t="str">
        <f t="shared" si="238"/>
        <v>N</v>
      </c>
      <c r="DI72" s="3" t="str">
        <f t="shared" si="169"/>
        <v>N</v>
      </c>
      <c r="DJ72" s="3" t="str">
        <f t="shared" si="170"/>
        <v>N</v>
      </c>
      <c r="DK72" s="3">
        <f>0</f>
        <v>0</v>
      </c>
      <c r="DL72" s="3" t="str">
        <f t="shared" si="171"/>
        <v>N</v>
      </c>
      <c r="DM72" s="3" t="str">
        <f t="shared" si="172"/>
        <v>N</v>
      </c>
      <c r="DN72" t="str">
        <f>IF(AND($A72="J",COUNTIFS(activiteiten_perceel,percelen!$AZ72,activiteiten_maatregel_nr,percelen!DN$4,activiteiten_activiteit_voldoet_aan_voorwaarden,"J")&gt;0),DN$4,"")</f>
        <v/>
      </c>
      <c r="DO72" t="str">
        <f>IF(AND($A72="J",COUNTIFS(activiteiten_perceel,percelen!$AZ72,activiteiten_maatregel_nr,percelen!DO$4,activiteiten_activiteit_voldoet_aan_voorwaarden,"J")&gt;0),DO$4,"")</f>
        <v/>
      </c>
      <c r="DP72" t="str">
        <f>IF(AND($A72="J",COUNTIFS(activiteiten_perceel,percelen!$AZ72,activiteiten_maatregel_nr,percelen!DP$4,activiteiten_activiteit_voldoet_aan_voorwaarden,"J")&gt;0),DP$4,"")</f>
        <v/>
      </c>
      <c r="DQ72" t="str">
        <f>IF(AND($A72="J",COUNTIFS(activiteiten_perceel,percelen!$AZ72,activiteiten_maatregel_nr,percelen!DQ$4,activiteiten_activiteit_voldoet_aan_voorwaarden,"J")&gt;0),DQ$4,"")</f>
        <v/>
      </c>
      <c r="DR72" t="str">
        <f>IF(AND($A72="J",COUNTIFS(activiteiten_perceel,percelen!$AZ72,activiteiten_maatregel_nr,percelen!DR$4,activiteiten_activiteit_voldoet_aan_voorwaarden,"J")&gt;0),DR$4,"")</f>
        <v/>
      </c>
      <c r="DS72" t="str">
        <f>IF(AND($A72="J",COUNTIFS(activiteiten_perceel,percelen!$AZ72,activiteiten_maatregel_nr,percelen!DS$4,activiteiten_activiteit_voldoet_aan_voorwaarden,"J")&gt;0),DS$4,"")</f>
        <v/>
      </c>
      <c r="DT72" t="str">
        <f>IF(AND($A72="J",COUNTIFS(activiteiten_perceel,percelen!$AZ72,activiteiten_maatregel_nr,percelen!DT$4,activiteiten_activiteit_voldoet_aan_voorwaarden,"J")&gt;0),DT$4,"")</f>
        <v/>
      </c>
      <c r="DU72" t="str">
        <f>IF(AND($A72="J",COUNTIFS(activiteiten_perceel,percelen!$AZ72,activiteiten_maatregel_nr,percelen!DU$4,activiteiten_activiteit_voldoet_aan_voorwaarden,"J")&gt;0),DU$4,"")</f>
        <v/>
      </c>
      <c r="DV72" t="str">
        <f>IF(AND($A72="J",COUNTIFS(activiteiten_perceel,percelen!$AZ72,activiteiten_maatregel_nr,percelen!DV$4,activiteiten_activiteit_voldoet_aan_voorwaarden,"J")&gt;0),DV$4,"")</f>
        <v/>
      </c>
      <c r="DW72" t="str">
        <f>IF(AND($A72="J",COUNTIFS(activiteiten_perceel,percelen!$AZ72,activiteiten_maatregel_nr,percelen!DW$4,activiteiten_activiteit_voldoet_aan_voorwaarden,"J")&gt;0),DW$4,"")</f>
        <v/>
      </c>
      <c r="DX72" t="str">
        <f>IF(AND($A72="J",COUNTIFS(activiteiten_perceel,percelen!$AZ72,activiteiten_maatregel_nr,percelen!DX$4,activiteiten_activiteit_voldoet_aan_voorwaarden,"J")&gt;0),DX$4,"")</f>
        <v/>
      </c>
      <c r="DY72" t="str">
        <f>IF(AND($A72="J",COUNTIFS(activiteiten_perceel,percelen!$AZ72,activiteiten_maatregel_nr,percelen!DY$4,activiteiten_activiteit_voldoet_aan_voorwaarden,"J")&gt;0),DY$4,"")</f>
        <v/>
      </c>
      <c r="DZ72" t="str">
        <f>IF(AND($A72="J",COUNTIFS(activiteiten_perceel,percelen!$AZ72,activiteiten_maatregel_nr,percelen!DZ$4,activiteiten_activiteit_voldoet_aan_voorwaarden,"J")&gt;0),DZ$4,"")</f>
        <v/>
      </c>
      <c r="EA72" t="str">
        <f>IF(AND($A72="J",COUNTIFS(activiteiten_perceel,percelen!$AZ72,activiteiten_maatregel_nr,percelen!EA$4,activiteiten_activiteit_voldoet_aan_voorwaarden,"J")&gt;0),EA$4,"")</f>
        <v/>
      </c>
      <c r="EB72" t="str">
        <f>IF(AND($A72="J",COUNTIFS(activiteiten_perceel,percelen!$AZ72,activiteiten_maatregel_nr,percelen!EB$4,activiteiten_activiteit_voldoet_aan_voorwaarden,"J")&gt;0),EB$4,"")</f>
        <v/>
      </c>
      <c r="EC72" t="str">
        <f>IF(AND($A72="J",COUNTIFS(activiteiten_perceel,percelen!$AZ72,activiteiten_maatregel_nr,percelen!EC$4,activiteiten_activiteit_voldoet_aan_voorwaarden,"J")&gt;0),EC$4,"")</f>
        <v/>
      </c>
      <c r="ED72" t="str">
        <f>IF(AND($A72="J",COUNTIFS(activiteiten_perceel,percelen!$AZ72,activiteiten_maatregel_nr,percelen!ED$4,activiteiten_activiteit_voldoet_aan_voorwaarden,"J")&gt;0),ED$4,"")</f>
        <v/>
      </c>
      <c r="EE72" t="str">
        <f>IF(AND($A72="J",COUNTIFS(activiteiten_perceel,percelen!$AZ72,activiteiten_maatregel_nr,percelen!EE$4,activiteiten_activiteit_voldoet_aan_voorwaarden,"J")&gt;0),EE$4,"")</f>
        <v/>
      </c>
      <c r="EF72" t="str">
        <f>IF(AND($A72="J",COUNTIFS(activiteiten_perceel,percelen!$AZ72,activiteiten_maatregel_nr,percelen!EF$4,activiteiten_activiteit_voldoet_aan_voorwaarden,"J")&gt;0),EF$4,"")</f>
        <v/>
      </c>
      <c r="EG72" t="str">
        <f>IF(AND($A72="J",COUNTIFS(activiteiten_perceel,percelen!$AZ72,activiteiten_maatregel_nr,percelen!EG$4,activiteiten_activiteit_voldoet_aan_voorwaarden,"J")&gt;0),EG$4,"")</f>
        <v/>
      </c>
      <c r="EH72" t="str">
        <f>IF(AND($A72="J",COUNTIFS(activiteiten_perceel,percelen!$AZ72,activiteiten_maatregel_nr,percelen!EH$4,activiteiten_activiteit_voldoet_aan_voorwaarden,"J")&gt;0),EH$4,"")</f>
        <v/>
      </c>
      <c r="EI72" t="str">
        <f>IF(AND($A72="J",COUNTIFS(activiteiten_perceel,percelen!$AZ72,activiteiten_maatregel_nr,percelen!EI$4,activiteiten_activiteit_voldoet_aan_voorwaarden,"J")&gt;0),EI$4,"")</f>
        <v/>
      </c>
      <c r="EJ72">
        <f t="shared" si="239"/>
        <v>0</v>
      </c>
      <c r="EK72" t="str">
        <f t="shared" si="173"/>
        <v/>
      </c>
      <c r="EL72" t="str">
        <f t="shared" si="174"/>
        <v/>
      </c>
      <c r="EM72" t="str">
        <f t="shared" si="175"/>
        <v/>
      </c>
      <c r="EN72" t="str">
        <f t="shared" si="176"/>
        <v/>
      </c>
      <c r="EO72" t="str">
        <f t="shared" si="177"/>
        <v/>
      </c>
      <c r="EP72" t="str">
        <f t="shared" si="178"/>
        <v/>
      </c>
      <c r="EQ72" t="str">
        <f t="shared" si="179"/>
        <v/>
      </c>
      <c r="ER72" t="str">
        <f t="shared" si="180"/>
        <v/>
      </c>
      <c r="ES72" t="str">
        <f t="shared" si="181"/>
        <v/>
      </c>
      <c r="ET72" t="str">
        <f t="shared" si="182"/>
        <v/>
      </c>
      <c r="EU72" t="str">
        <f t="shared" si="183"/>
        <v/>
      </c>
      <c r="EV72" t="str">
        <f t="shared" si="184"/>
        <v/>
      </c>
      <c r="EW72" t="str">
        <f t="shared" si="240"/>
        <v>nvt</v>
      </c>
      <c r="EX72" t="str">
        <f t="shared" si="241"/>
        <v>nvt</v>
      </c>
      <c r="EY72" t="str">
        <f t="shared" si="242"/>
        <v>nvt</v>
      </c>
      <c r="EZ72" t="str">
        <f t="shared" si="243"/>
        <v>nvt</v>
      </c>
      <c r="FA72" t="str">
        <f t="shared" si="244"/>
        <v>nvt</v>
      </c>
      <c r="FB72" t="str">
        <f t="shared" si="245"/>
        <v>nvt</v>
      </c>
      <c r="FC72" t="str">
        <f t="shared" si="246"/>
        <v>nvt</v>
      </c>
      <c r="FD72" t="str">
        <f t="shared" si="247"/>
        <v>nvt</v>
      </c>
      <c r="FE72" t="str">
        <f>IF($EJ72=2,VLOOKUP(FD72,STAPELING!A:D,FE$1,0),"nvt")</f>
        <v>nvt</v>
      </c>
      <c r="FF72" t="str">
        <f t="shared" si="248"/>
        <v>nvt</v>
      </c>
      <c r="FG72" t="str">
        <f t="shared" si="249"/>
        <v>nvt</v>
      </c>
      <c r="FH72" t="str">
        <f t="shared" si="250"/>
        <v>nvt</v>
      </c>
      <c r="FI72" t="str">
        <f t="shared" si="251"/>
        <v>nvt</v>
      </c>
      <c r="FJ72" t="str">
        <f t="shared" si="252"/>
        <v>nvt</v>
      </c>
      <c r="FK72" t="str">
        <f t="shared" si="253"/>
        <v>nvt</v>
      </c>
      <c r="FL72" t="str">
        <f t="shared" si="254"/>
        <v>nvt</v>
      </c>
      <c r="FM72" t="str">
        <f t="shared" si="255"/>
        <v/>
      </c>
      <c r="FN72" t="str">
        <f>IF(ISERROR(VLOOKUP(FM72,STAPELING!I:AO,FN$1,0)),"N",VLOOKUP(FM72,STAPELING!I:AO,FN$1,0))</f>
        <v>J</v>
      </c>
      <c r="FO72" t="str">
        <f t="shared" si="256"/>
        <v>nvt</v>
      </c>
      <c r="FP72" t="str">
        <f t="shared" si="185"/>
        <v>nvt</v>
      </c>
      <c r="FQ72" t="str">
        <f t="shared" si="186"/>
        <v>nvt</v>
      </c>
      <c r="FR72" t="str">
        <f t="shared" si="187"/>
        <v>nvt</v>
      </c>
      <c r="FS72" t="str">
        <f t="shared" si="188"/>
        <v>nvt</v>
      </c>
      <c r="FT72" t="str">
        <f t="shared" si="189"/>
        <v>nvt</v>
      </c>
      <c r="FU72" t="str">
        <f t="shared" si="190"/>
        <v>nvt</v>
      </c>
      <c r="FV72" t="str">
        <f t="shared" si="191"/>
        <v>nvt</v>
      </c>
      <c r="FW72" t="str">
        <f t="shared" si="192"/>
        <v>nvt</v>
      </c>
      <c r="FX72" t="str">
        <f t="shared" si="193"/>
        <v>nvt</v>
      </c>
      <c r="FY72" t="str">
        <f t="shared" si="194"/>
        <v>nvt</v>
      </c>
      <c r="FZ72" t="str">
        <f t="shared" si="195"/>
        <v>nvt</v>
      </c>
      <c r="GA72" t="str">
        <f t="shared" si="196"/>
        <v>nvt</v>
      </c>
      <c r="GB72" t="str">
        <f>IF($EJ72&gt;2,IF(FO72="","zwart",VLOOKUP(FO72,STAPELING!J:AA,GB$1,0)),"nvt")</f>
        <v>nvt</v>
      </c>
      <c r="GC72" t="str">
        <f t="shared" si="257"/>
        <v>nvt</v>
      </c>
      <c r="GD72" t="str">
        <f t="shared" si="258"/>
        <v>nvt</v>
      </c>
      <c r="GE72" t="str">
        <f t="shared" si="259"/>
        <v>nvt</v>
      </c>
      <c r="GF72" t="str">
        <f t="shared" si="260"/>
        <v>nvt</v>
      </c>
      <c r="GG72" t="str">
        <f t="shared" si="261"/>
        <v>nvt</v>
      </c>
      <c r="GH72" t="str">
        <f t="shared" si="262"/>
        <v>nvt</v>
      </c>
      <c r="GI72" t="str">
        <f t="shared" si="263"/>
        <v>nvt</v>
      </c>
      <c r="GJ72" t="str">
        <f t="shared" si="264"/>
        <v>nvt</v>
      </c>
      <c r="GK72" t="str">
        <f t="shared" si="197"/>
        <v>nvt</v>
      </c>
      <c r="GL72" t="str">
        <f t="shared" si="198"/>
        <v>nvt</v>
      </c>
      <c r="GM72" t="str">
        <f t="shared" si="199"/>
        <v>nvt</v>
      </c>
      <c r="GN72" t="str">
        <f t="shared" si="200"/>
        <v>nvt</v>
      </c>
      <c r="GO72" t="str">
        <f t="shared" si="201"/>
        <v>nvt</v>
      </c>
      <c r="GP72" t="str">
        <f t="shared" si="202"/>
        <v>nvt</v>
      </c>
      <c r="GQ72" t="str">
        <f t="shared" si="203"/>
        <v>nvt</v>
      </c>
      <c r="GR72" t="str">
        <f t="shared" si="204"/>
        <v>nvt</v>
      </c>
      <c r="GS72" t="str">
        <f t="shared" si="205"/>
        <v>nvt</v>
      </c>
      <c r="GT72" t="str">
        <f t="shared" si="206"/>
        <v>nvt</v>
      </c>
      <c r="GU72" t="str">
        <f t="shared" si="207"/>
        <v>nvt</v>
      </c>
      <c r="GV72" t="str">
        <f t="shared" si="208"/>
        <v>nvt</v>
      </c>
      <c r="GW72" t="str">
        <f>IF($EJ72&gt;2,IF(GJ72="","zwart",VLOOKUP(GJ72,STAPELING!AB:AJ,GW$1,0)),"nvt")</f>
        <v>nvt</v>
      </c>
      <c r="GX72" t="str">
        <f t="shared" si="265"/>
        <v>nvt</v>
      </c>
      <c r="GY72" t="str">
        <f t="shared" si="266"/>
        <v>nvt</v>
      </c>
      <c r="GZ72" t="str">
        <f t="shared" si="267"/>
        <v>nvt</v>
      </c>
      <c r="HA72" t="str">
        <f t="shared" si="268"/>
        <v>nvt</v>
      </c>
      <c r="HB72" t="str">
        <f t="shared" si="269"/>
        <v>nvt</v>
      </c>
      <c r="HC72" t="str">
        <f t="shared" si="270"/>
        <v>nvt</v>
      </c>
      <c r="HD72" t="str">
        <f t="shared" si="271"/>
        <v>nvt</v>
      </c>
      <c r="HE72" t="str">
        <f t="shared" si="272"/>
        <v>nvt</v>
      </c>
      <c r="HF72" t="str">
        <f t="shared" si="273"/>
        <v>nvt</v>
      </c>
      <c r="HG72" t="str">
        <f t="shared" si="274"/>
        <v>nvt</v>
      </c>
      <c r="HH72" t="str">
        <f t="shared" si="275"/>
        <v>nvt</v>
      </c>
      <c r="HI72" t="str">
        <f t="shared" si="276"/>
        <v>nvt</v>
      </c>
      <c r="HJ72" t="str">
        <f t="shared" si="277"/>
        <v>nvt</v>
      </c>
      <c r="HK72" t="str">
        <f t="shared" si="278"/>
        <v>nvt</v>
      </c>
      <c r="HL72" t="str">
        <f t="shared" si="279"/>
        <v>nvt</v>
      </c>
      <c r="HM72" t="str">
        <f t="shared" si="209"/>
        <v>nvt</v>
      </c>
      <c r="HN72" t="str">
        <f t="shared" si="210"/>
        <v>nvt</v>
      </c>
      <c r="HO72" t="str">
        <f t="shared" si="211"/>
        <v>nvt</v>
      </c>
      <c r="HP72" t="str">
        <f t="shared" si="212"/>
        <v>nvt</v>
      </c>
      <c r="HQ72" t="str">
        <f t="shared" si="213"/>
        <v>nvt</v>
      </c>
      <c r="HR72" t="str">
        <f t="shared" si="214"/>
        <v>nvt</v>
      </c>
      <c r="HS72" t="str">
        <f t="shared" si="215"/>
        <v>nvt</v>
      </c>
      <c r="HT72" t="str">
        <f t="shared" si="216"/>
        <v>nvt</v>
      </c>
      <c r="HU72" t="str">
        <f t="shared" si="217"/>
        <v>nvt</v>
      </c>
      <c r="HV72" t="str">
        <f t="shared" si="218"/>
        <v>nvt</v>
      </c>
      <c r="HW72" t="str">
        <f t="shared" si="219"/>
        <v>nvt</v>
      </c>
      <c r="HX72" t="str">
        <f t="shared" si="220"/>
        <v>nvt</v>
      </c>
      <c r="HY72" t="str">
        <f>IF($EJ72&gt;2,IF(HL72="","zwart",VLOOKUP(HL72,STAPELING!AK:AN,HY$1,0)),"nvt")</f>
        <v>nvt</v>
      </c>
      <c r="HZ72" t="str">
        <f t="shared" si="280"/>
        <v>nvt</v>
      </c>
      <c r="IA72" t="str">
        <f t="shared" si="281"/>
        <v>nvt</v>
      </c>
      <c r="IB72" t="str">
        <f t="shared" si="282"/>
        <v>nvt</v>
      </c>
      <c r="IC72" t="str">
        <f t="shared" si="283"/>
        <v>nvt</v>
      </c>
      <c r="ID72" t="str">
        <f t="shared" si="284"/>
        <v>nvt</v>
      </c>
      <c r="IE72" t="str">
        <f t="shared" si="285"/>
        <v>nvt</v>
      </c>
      <c r="IF72" t="str">
        <f t="shared" si="286"/>
        <v>nvt</v>
      </c>
      <c r="IG72">
        <f t="shared" si="287"/>
        <v>0</v>
      </c>
      <c r="IH72">
        <f t="shared" si="288"/>
        <v>0</v>
      </c>
      <c r="II72">
        <f t="shared" si="289"/>
        <v>0</v>
      </c>
      <c r="IJ72">
        <f t="shared" si="290"/>
        <v>0</v>
      </c>
      <c r="IK72">
        <f t="shared" si="291"/>
        <v>0</v>
      </c>
      <c r="IL72">
        <f t="shared" si="292"/>
        <v>0</v>
      </c>
      <c r="IM72">
        <f t="shared" si="293"/>
        <v>0</v>
      </c>
      <c r="IN72">
        <f t="shared" si="294"/>
        <v>0</v>
      </c>
      <c r="IO72">
        <f t="shared" si="295"/>
        <v>0</v>
      </c>
      <c r="IP72">
        <f t="shared" si="296"/>
        <v>0</v>
      </c>
      <c r="IQ72">
        <f t="shared" si="297"/>
        <v>0</v>
      </c>
      <c r="IR72">
        <f t="shared" si="298"/>
        <v>0</v>
      </c>
      <c r="IS72">
        <f t="shared" si="299"/>
        <v>0</v>
      </c>
      <c r="IT72">
        <f t="shared" si="300"/>
        <v>0</v>
      </c>
      <c r="IU72" t="str">
        <f t="shared" si="301"/>
        <v>N</v>
      </c>
      <c r="IV72" t="str">
        <f t="shared" si="221"/>
        <v>N</v>
      </c>
      <c r="IW72" t="str">
        <f t="shared" si="302"/>
        <v>N</v>
      </c>
    </row>
    <row r="73" spans="1:257" x14ac:dyDescent="0.25">
      <c r="A73" t="str">
        <f>IF(ISERROR(VLOOKUP(E73,E$4:E72,1,0)),"J","N")</f>
        <v>N</v>
      </c>
      <c r="B73" s="8"/>
      <c r="C73" s="8"/>
      <c r="D73" s="25"/>
      <c r="E73" s="25" t="str">
        <f>IF(Invoer!B102="","",Invoer!B102)</f>
        <v/>
      </c>
      <c r="F73" s="25"/>
      <c r="G73" s="25"/>
      <c r="H73" s="25" t="str">
        <f>IF(AND($E73&lt;&gt;"",$A73="J"),Invoer!D102,"")</f>
        <v/>
      </c>
      <c r="I73" s="25"/>
      <c r="J73" s="26"/>
      <c r="K73" s="26" t="str">
        <f>IF(AND($E73&lt;&gt;"",$A73="J"),Invoer!L102,"")</f>
        <v/>
      </c>
      <c r="L73" s="26"/>
      <c r="M73" s="25"/>
      <c r="N73" s="152"/>
      <c r="O73" s="153"/>
      <c r="P73" s="25"/>
      <c r="Q73" s="25"/>
      <c r="R73" s="153"/>
      <c r="S73" s="154"/>
      <c r="T73" s="152"/>
      <c r="U73" s="153"/>
      <c r="V73" s="153"/>
      <c r="W73" s="59" t="str">
        <f>IF(AND($E73&lt;&gt;"",$A73="J",Invoer!R102&lt;&gt;""),VLOOKUP(Invoer!R102,NORM!$F$26:$H$29,3,0),"")</f>
        <v/>
      </c>
      <c r="X73" s="59"/>
      <c r="Y73" s="25" t="str">
        <f t="shared" si="222"/>
        <v/>
      </c>
      <c r="Z73" s="25"/>
      <c r="AA73" s="26" t="str">
        <f t="shared" si="223"/>
        <v/>
      </c>
      <c r="AB73" s="26"/>
      <c r="AC73" s="153"/>
      <c r="AD73" s="153"/>
      <c r="AE73" s="153"/>
      <c r="AF73" s="153"/>
      <c r="AG73" s="153"/>
      <c r="AH73" s="25"/>
      <c r="AI73" s="153"/>
      <c r="AJ73" s="153"/>
      <c r="AK73" s="153"/>
      <c r="AL73" s="153"/>
      <c r="AM73" s="25" t="str">
        <f>IF(AND($E73&lt;&gt;"",$A73="J"),IF(Invoer!X102="Ja","J",IF(Invoer!X102="Nee","N","")),"")</f>
        <v/>
      </c>
      <c r="AN73" s="153"/>
      <c r="AO73" s="153"/>
      <c r="AP73" s="153" t="s">
        <v>311</v>
      </c>
      <c r="AQ73" s="153" t="s">
        <v>311</v>
      </c>
      <c r="AR73" s="153" t="s">
        <v>312</v>
      </c>
      <c r="AS73" s="153" t="s">
        <v>312</v>
      </c>
      <c r="AT73" s="1" t="str">
        <f>IF(AND($E73&lt;&gt;"",$A73="J",Invoer!O102&lt;&gt;""),VLOOKUP(Invoer!O102,NORM!$F$31:$H$38,3,0),"")</f>
        <v/>
      </c>
      <c r="AU73" s="1"/>
      <c r="AV73" s="1" t="str">
        <f>IF(AND($E73&lt;&gt;"",$A73="J"),Invoer!AH102,"")</f>
        <v/>
      </c>
      <c r="AW73" s="1"/>
      <c r="AX73" s="1" t="str">
        <f t="shared" si="224"/>
        <v/>
      </c>
      <c r="AY73" s="1"/>
      <c r="AZ73" s="3" t="str">
        <f t="shared" si="225"/>
        <v/>
      </c>
      <c r="BA73" s="3" t="str">
        <f t="shared" si="226"/>
        <v/>
      </c>
      <c r="BB73" s="3" t="str">
        <f t="shared" si="227"/>
        <v>N</v>
      </c>
      <c r="BC73" s="3" t="str">
        <f t="shared" si="228"/>
        <v>N</v>
      </c>
      <c r="BD73" s="3" t="str">
        <f t="shared" si="229"/>
        <v/>
      </c>
      <c r="BE73" s="3">
        <f t="shared" si="230"/>
        <v>0</v>
      </c>
      <c r="BF73" s="3" t="str">
        <f t="shared" si="231"/>
        <v/>
      </c>
      <c r="BG73" s="3" t="str">
        <f t="shared" si="232"/>
        <v/>
      </c>
      <c r="BH73" s="3" t="str">
        <f t="shared" si="233"/>
        <v>N</v>
      </c>
      <c r="BI73" s="24" t="str">
        <f t="shared" si="234"/>
        <v/>
      </c>
      <c r="BJ73" s="24" t="str">
        <f>IF(ISERROR(VLOOKUP($BD73,LOV_GWSGRP!A:A,1,0)),"N","J")</f>
        <v>N</v>
      </c>
      <c r="BK73" s="24" t="str">
        <f>IF(ISERROR(VLOOKUP($BD73,LOV_GWSGRP!D:D,1,0)),"N","J")</f>
        <v>N</v>
      </c>
      <c r="BL73" s="24" t="str">
        <f>IF(ISERROR(VLOOKUP($BD73,LOV_GWSGRP!G:G,1,0)),"N","J")</f>
        <v>N</v>
      </c>
      <c r="BM73" s="24" t="str">
        <f>IF(ISERROR(VLOOKUP($BD73,LOV_GWSGRP!M:M,1,0)),"N","J")</f>
        <v>N</v>
      </c>
      <c r="BN73" s="24" t="str">
        <f>IF(ISERROR(VLOOKUP($BD73,LOV_GWSGRP!P:P,1,0)),"N","J")</f>
        <v>N</v>
      </c>
      <c r="BO73" s="24" t="str">
        <f>IF(ISERROR(VLOOKUP($BD73,LOV_GWSGRP!S:S,1,0)),"N","J")</f>
        <v>N</v>
      </c>
      <c r="BP73" s="24" t="str">
        <f>IF(ISERROR(VLOOKUP($BD73,LOV_GWSGRP!V:V,1,0)),"N","J")</f>
        <v>N</v>
      </c>
      <c r="BQ73" s="24" t="str">
        <f>IF(ISERROR(VLOOKUP($BD73,LOV_GWSGRP!Y:Y,1,0)),"N","J")</f>
        <v>N</v>
      </c>
      <c r="BR73" s="24" t="str">
        <f>IF(ISERROR(VLOOKUP($BD73,LOV_GWSGRP!AB:AB,1,0)),"N","J")</f>
        <v>N</v>
      </c>
      <c r="BS73" s="24" t="str">
        <f>IF(ISERROR(VLOOKUP($BD73,LOV_GWSGRP!AE:AE,1,0)),"N","J")</f>
        <v>N</v>
      </c>
      <c r="BT73" s="24" t="str">
        <f>IF(ISERROR(VLOOKUP($BD73,LOV_GWSGRP!AH:AH,1,0)),"N","J")</f>
        <v>N</v>
      </c>
      <c r="BU73" s="24" t="str">
        <f>IF(ISERROR(VLOOKUP($BD73,LOV_GWSGRP!CJ:CJ,1,0)),"N","J")</f>
        <v>N</v>
      </c>
      <c r="BV73" s="24" t="str">
        <f>IF(ISERROR(VLOOKUP($BD73,LOV_GWSGRP!AN:AN,1,0)),"N","J")</f>
        <v>N</v>
      </c>
      <c r="BW73" s="24" t="str">
        <f>IF(ISERROR(VLOOKUP($BD73,LOV_GWSGRP!AQ:AQ,1,0)),"N","J")</f>
        <v>N</v>
      </c>
      <c r="BX73" s="24" t="str">
        <f>IF(ISERROR(VLOOKUP($BD73,LOV_GWSGRP!AT:AT,1,0)),"N","J")</f>
        <v>N</v>
      </c>
      <c r="BY73" s="24" t="str">
        <f>IF(ISERROR(VLOOKUP($BD73,LOV_GWSGRP!AW:AW,1,0)),"N","J")</f>
        <v>N</v>
      </c>
      <c r="BZ73" s="24" t="str">
        <f>IF(ISERROR(VLOOKUP($BD73,LOV_GWSGRP!AZ:AZ,1,0)),"N","J")</f>
        <v>N</v>
      </c>
      <c r="CA73" s="24" t="str">
        <f>IF(ISERROR(VLOOKUP($BD73,LOV_GWSGRP!BC:BC,1,0)),"N","J")</f>
        <v>N</v>
      </c>
      <c r="CB73" s="24" t="str">
        <f>IF(ISERROR(VLOOKUP($BD73,LOV_GWSGRP!BF:BF,1,0)),"N","J")</f>
        <v>N</v>
      </c>
      <c r="CC73" s="24" t="str">
        <f>IF(ISERROR(VLOOKUP($BD73,LOV_GWSGRP!BI:BI,1,0)),"N","J")</f>
        <v>N</v>
      </c>
      <c r="CD73" s="24" t="str">
        <f>IF(ISERROR(VLOOKUP($BD73,LOV_GWSGRP!J:J,1,0)),"N","J")</f>
        <v>N</v>
      </c>
      <c r="CE73" s="24" t="str">
        <f>IF(ISERROR(VLOOKUP($BD73,LOV_GWSGRP!BL:BL,1,0)),"N","J")</f>
        <v>N</v>
      </c>
      <c r="CF73" s="24"/>
      <c r="CG73" s="24" t="str">
        <f>IF(ISERROR(VLOOKUP($BD73,LOV_GWSGRP!BO:BO,1,0)),"N","J")</f>
        <v>N</v>
      </c>
      <c r="CH73" s="24" t="str">
        <f t="shared" si="235"/>
        <v>N</v>
      </c>
      <c r="CI73" s="24" t="str">
        <f>IF(ISERROR(VLOOKUP($BD73,GEWASCODE_GLMC8!F:F,1,0)),"N","J")</f>
        <v>N</v>
      </c>
      <c r="CJ73" s="24" t="str">
        <f>IF(COUNTIF($CI73:CI73,"J")&gt;0,"N",IF(ISERROR(VLOOKUP($BD73,GEWASCODE_GLMC8!G:G,1,0)),"N","J"))</f>
        <v>N</v>
      </c>
      <c r="CK73" s="24" t="str">
        <f>IF(COUNTIF($CI73:CJ73,"J")&gt;0,"N",IF(ISERROR(VLOOKUP($BD73,GEWASCODE_GLMC8!H:H,1,0)),"N","J"))</f>
        <v>N</v>
      </c>
      <c r="CL73" s="24" t="str">
        <f>IF(COUNTIF($CI73:CK73,"J")&gt;0,"N",IF(ISERROR(VLOOKUP($BD73,GEWASCODE_GLMC8!I:I,1,0)),"N","J"))</f>
        <v>N</v>
      </c>
      <c r="CM73" s="24" t="str">
        <f>IF(COUNTIF($CI73:CL73,"J")&gt;0,"N",IF(ISERROR(VLOOKUP($BD73,GEWASCODE_GLMC8!J:J,1,0)),"N","J"))</f>
        <v>N</v>
      </c>
      <c r="CN73" s="24" t="str">
        <f>IF(COUNTIF($CI73:CM73,"J")&gt;0,"N",IF(ISERROR(VLOOKUP($BD73,GEWASCODE_GLMC8!K:K,1,0)),"N","J"))</f>
        <v>N</v>
      </c>
      <c r="CO73" s="24" t="str">
        <f>IF(COUNTIF($CI73:CN73,"J")&gt;0,"N",IF(ISERROR(VLOOKUP($BD73,GEWASCODE_GLMC8!L:L,1,0)),"N","J"))</f>
        <v>N</v>
      </c>
      <c r="CP73" s="24" t="str">
        <f>IF(COUNTIF($CI73:CO73,"J")&gt;0,"N",IF(ISERROR(VLOOKUP($BD73,GEWASCODE_GLMC8!M:M,1,0)),"N","J"))</f>
        <v>N</v>
      </c>
      <c r="CQ73" s="24" t="str">
        <f>IF(COUNTIF($CI73:CP73,"J")&gt;0,"N",IF(ISERROR(VLOOKUP($BD73,GEWASCODE_GLMC8!N:N,1,0)),"N","J"))</f>
        <v>N</v>
      </c>
      <c r="CR73" s="24" t="str">
        <f>IF(COUNTIF($CI73:CQ73,"J")&gt;0,"N",IF(ISERROR(VLOOKUP($BD73,GEWASCODE_GLMC8!O:O,1,0)),"N","J"))</f>
        <v>N</v>
      </c>
      <c r="CS73" s="24" t="str">
        <f>IF(COUNTIF($CI73:CR73,"J")&gt;0,"N",IF(ISERROR(VLOOKUP($BD73,GEWASCODE_GLMC8!P:P,1,0)),"N","J"))</f>
        <v>N</v>
      </c>
      <c r="CT73" s="24" t="str">
        <f>IF(COUNTIF($CI73:CS73,"J")&gt;0,"N",IF(ISERROR(VLOOKUP($BD73,GEWASCODE_GLMC8!Q:Q,1,0)),"N","J"))</f>
        <v>N</v>
      </c>
      <c r="CU73" s="24" t="str">
        <f>IF(COUNTIF($CI73:CT73,"J")&gt;0,"N",IF(ISERROR(VLOOKUP($BD73,GEWASCODE_GLMC8!R:R,1,0)),"N","J"))</f>
        <v>N</v>
      </c>
      <c r="CV73" s="24" t="str">
        <f>IF(COUNTIF($CI73:CU73,"J")&gt;0,"N",IF(ISERROR(VLOOKUP($BD73,GEWASCODE_GLMC8!S:S,1,0)),"N","J"))</f>
        <v>N</v>
      </c>
      <c r="CW73" s="24" t="str">
        <f>IF(COUNTIF($CI73:CV73,"J")&gt;0,"N",IF(ISERROR(VLOOKUP($BD73,GEWASCODE_GLMC8!T:T,1,0)),"N","J"))</f>
        <v>N</v>
      </c>
      <c r="CX73" s="24" t="str">
        <f>IF(COUNTIF($CI73:CW73,"J")&gt;0,"N",IF(ISERROR(VLOOKUP($BD73,GEWASCODE_GLMC8!U:U,1,0)),"N","J"))</f>
        <v>N</v>
      </c>
      <c r="CY73" s="24" t="str">
        <f>IF(COUNTIF($CI73:CX73,"J")&gt;0,"N",IF(ISERROR(VLOOKUP($BD73,GEWASCODE_GLMC8!V:V,1,0)),"N","J"))</f>
        <v>N</v>
      </c>
      <c r="CZ73" s="24" t="str">
        <f>IF(COUNTIF($CI73:CY73,"J")&gt;0,"N",IF(ISERROR(VLOOKUP($BD73,GEWASCODE_GLMC8!W:W,1,0)),"N","J"))</f>
        <v>N</v>
      </c>
      <c r="DA73" s="24" t="str">
        <f>IF(COUNTIF($CI73:CZ73,"J")&gt;0,"N",IF(ISERROR(VLOOKUP($BD73,GEWASCODE_GLMC8!X:X,1,0)),"N","J"))</f>
        <v>N</v>
      </c>
      <c r="DB73" s="24" t="str">
        <f>IF(COUNTIF($CI73:DA73,"J")&gt;0,"N",IF(ISERROR(VLOOKUP($BD73,GEWASCODE_GLMC8!Y:Y,1,0)),"N","J"))</f>
        <v>N</v>
      </c>
      <c r="DC73" s="24" t="str">
        <f>IF(COUNTIF($CI73:DB73,"J")&gt;0,"N",IF(ISERROR(VLOOKUP($BD73,GEWASCODE_GLMC8!Z:Z,1,0)),"N","J"))</f>
        <v>N</v>
      </c>
      <c r="DD73" s="24" t="str">
        <f t="shared" si="236"/>
        <v>N</v>
      </c>
      <c r="DE73" s="3" t="str">
        <f t="shared" si="167"/>
        <v>N</v>
      </c>
      <c r="DF73" s="3" t="str">
        <f t="shared" si="168"/>
        <v>N</v>
      </c>
      <c r="DG73" s="3" t="str">
        <f t="shared" si="237"/>
        <v>N</v>
      </c>
      <c r="DH73" s="3" t="str">
        <f t="shared" si="238"/>
        <v>N</v>
      </c>
      <c r="DI73" s="3" t="str">
        <f t="shared" si="169"/>
        <v>N</v>
      </c>
      <c r="DJ73" s="3" t="str">
        <f t="shared" si="170"/>
        <v>N</v>
      </c>
      <c r="DK73" s="3">
        <f>0</f>
        <v>0</v>
      </c>
      <c r="DL73" s="3" t="str">
        <f t="shared" si="171"/>
        <v>N</v>
      </c>
      <c r="DM73" s="3" t="str">
        <f t="shared" si="172"/>
        <v>N</v>
      </c>
      <c r="DN73" t="str">
        <f>IF(AND($A73="J",COUNTIFS(activiteiten_perceel,percelen!$AZ73,activiteiten_maatregel_nr,percelen!DN$4,activiteiten_activiteit_voldoet_aan_voorwaarden,"J")&gt;0),DN$4,"")</f>
        <v/>
      </c>
      <c r="DO73" t="str">
        <f>IF(AND($A73="J",COUNTIFS(activiteiten_perceel,percelen!$AZ73,activiteiten_maatregel_nr,percelen!DO$4,activiteiten_activiteit_voldoet_aan_voorwaarden,"J")&gt;0),DO$4,"")</f>
        <v/>
      </c>
      <c r="DP73" t="str">
        <f>IF(AND($A73="J",COUNTIFS(activiteiten_perceel,percelen!$AZ73,activiteiten_maatregel_nr,percelen!DP$4,activiteiten_activiteit_voldoet_aan_voorwaarden,"J")&gt;0),DP$4,"")</f>
        <v/>
      </c>
      <c r="DQ73" t="str">
        <f>IF(AND($A73="J",COUNTIFS(activiteiten_perceel,percelen!$AZ73,activiteiten_maatregel_nr,percelen!DQ$4,activiteiten_activiteit_voldoet_aan_voorwaarden,"J")&gt;0),DQ$4,"")</f>
        <v/>
      </c>
      <c r="DR73" t="str">
        <f>IF(AND($A73="J",COUNTIFS(activiteiten_perceel,percelen!$AZ73,activiteiten_maatregel_nr,percelen!DR$4,activiteiten_activiteit_voldoet_aan_voorwaarden,"J")&gt;0),DR$4,"")</f>
        <v/>
      </c>
      <c r="DS73" t="str">
        <f>IF(AND($A73="J",COUNTIFS(activiteiten_perceel,percelen!$AZ73,activiteiten_maatregel_nr,percelen!DS$4,activiteiten_activiteit_voldoet_aan_voorwaarden,"J")&gt;0),DS$4,"")</f>
        <v/>
      </c>
      <c r="DT73" t="str">
        <f>IF(AND($A73="J",COUNTIFS(activiteiten_perceel,percelen!$AZ73,activiteiten_maatregel_nr,percelen!DT$4,activiteiten_activiteit_voldoet_aan_voorwaarden,"J")&gt;0),DT$4,"")</f>
        <v/>
      </c>
      <c r="DU73" t="str">
        <f>IF(AND($A73="J",COUNTIFS(activiteiten_perceel,percelen!$AZ73,activiteiten_maatregel_nr,percelen!DU$4,activiteiten_activiteit_voldoet_aan_voorwaarden,"J")&gt;0),DU$4,"")</f>
        <v/>
      </c>
      <c r="DV73" t="str">
        <f>IF(AND($A73="J",COUNTIFS(activiteiten_perceel,percelen!$AZ73,activiteiten_maatregel_nr,percelen!DV$4,activiteiten_activiteit_voldoet_aan_voorwaarden,"J")&gt;0),DV$4,"")</f>
        <v/>
      </c>
      <c r="DW73" t="str">
        <f>IF(AND($A73="J",COUNTIFS(activiteiten_perceel,percelen!$AZ73,activiteiten_maatregel_nr,percelen!DW$4,activiteiten_activiteit_voldoet_aan_voorwaarden,"J")&gt;0),DW$4,"")</f>
        <v/>
      </c>
      <c r="DX73" t="str">
        <f>IF(AND($A73="J",COUNTIFS(activiteiten_perceel,percelen!$AZ73,activiteiten_maatregel_nr,percelen!DX$4,activiteiten_activiteit_voldoet_aan_voorwaarden,"J")&gt;0),DX$4,"")</f>
        <v/>
      </c>
      <c r="DY73" t="str">
        <f>IF(AND($A73="J",COUNTIFS(activiteiten_perceel,percelen!$AZ73,activiteiten_maatregel_nr,percelen!DY$4,activiteiten_activiteit_voldoet_aan_voorwaarden,"J")&gt;0),DY$4,"")</f>
        <v/>
      </c>
      <c r="DZ73" t="str">
        <f>IF(AND($A73="J",COUNTIFS(activiteiten_perceel,percelen!$AZ73,activiteiten_maatregel_nr,percelen!DZ$4,activiteiten_activiteit_voldoet_aan_voorwaarden,"J")&gt;0),DZ$4,"")</f>
        <v/>
      </c>
      <c r="EA73" t="str">
        <f>IF(AND($A73="J",COUNTIFS(activiteiten_perceel,percelen!$AZ73,activiteiten_maatregel_nr,percelen!EA$4,activiteiten_activiteit_voldoet_aan_voorwaarden,"J")&gt;0),EA$4,"")</f>
        <v/>
      </c>
      <c r="EB73" t="str">
        <f>IF(AND($A73="J",COUNTIFS(activiteiten_perceel,percelen!$AZ73,activiteiten_maatregel_nr,percelen!EB$4,activiteiten_activiteit_voldoet_aan_voorwaarden,"J")&gt;0),EB$4,"")</f>
        <v/>
      </c>
      <c r="EC73" t="str">
        <f>IF(AND($A73="J",COUNTIFS(activiteiten_perceel,percelen!$AZ73,activiteiten_maatregel_nr,percelen!EC$4,activiteiten_activiteit_voldoet_aan_voorwaarden,"J")&gt;0),EC$4,"")</f>
        <v/>
      </c>
      <c r="ED73" t="str">
        <f>IF(AND($A73="J",COUNTIFS(activiteiten_perceel,percelen!$AZ73,activiteiten_maatregel_nr,percelen!ED$4,activiteiten_activiteit_voldoet_aan_voorwaarden,"J")&gt;0),ED$4,"")</f>
        <v/>
      </c>
      <c r="EE73" t="str">
        <f>IF(AND($A73="J",COUNTIFS(activiteiten_perceel,percelen!$AZ73,activiteiten_maatregel_nr,percelen!EE$4,activiteiten_activiteit_voldoet_aan_voorwaarden,"J")&gt;0),EE$4,"")</f>
        <v/>
      </c>
      <c r="EF73" t="str">
        <f>IF(AND($A73="J",COUNTIFS(activiteiten_perceel,percelen!$AZ73,activiteiten_maatregel_nr,percelen!EF$4,activiteiten_activiteit_voldoet_aan_voorwaarden,"J")&gt;0),EF$4,"")</f>
        <v/>
      </c>
      <c r="EG73" t="str">
        <f>IF(AND($A73="J",COUNTIFS(activiteiten_perceel,percelen!$AZ73,activiteiten_maatregel_nr,percelen!EG$4,activiteiten_activiteit_voldoet_aan_voorwaarden,"J")&gt;0),EG$4,"")</f>
        <v/>
      </c>
      <c r="EH73" t="str">
        <f>IF(AND($A73="J",COUNTIFS(activiteiten_perceel,percelen!$AZ73,activiteiten_maatregel_nr,percelen!EH$4,activiteiten_activiteit_voldoet_aan_voorwaarden,"J")&gt;0),EH$4,"")</f>
        <v/>
      </c>
      <c r="EI73" t="str">
        <f>IF(AND($A73="J",COUNTIFS(activiteiten_perceel,percelen!$AZ73,activiteiten_maatregel_nr,percelen!EI$4,activiteiten_activiteit_voldoet_aan_voorwaarden,"J")&gt;0),EI$4,"")</f>
        <v/>
      </c>
      <c r="EJ73">
        <f t="shared" si="239"/>
        <v>0</v>
      </c>
      <c r="EK73" t="str">
        <f t="shared" si="173"/>
        <v/>
      </c>
      <c r="EL73" t="str">
        <f t="shared" si="174"/>
        <v/>
      </c>
      <c r="EM73" t="str">
        <f t="shared" si="175"/>
        <v/>
      </c>
      <c r="EN73" t="str">
        <f t="shared" si="176"/>
        <v/>
      </c>
      <c r="EO73" t="str">
        <f t="shared" si="177"/>
        <v/>
      </c>
      <c r="EP73" t="str">
        <f t="shared" si="178"/>
        <v/>
      </c>
      <c r="EQ73" t="str">
        <f t="shared" si="179"/>
        <v/>
      </c>
      <c r="ER73" t="str">
        <f t="shared" si="180"/>
        <v/>
      </c>
      <c r="ES73" t="str">
        <f t="shared" si="181"/>
        <v/>
      </c>
      <c r="ET73" t="str">
        <f t="shared" si="182"/>
        <v/>
      </c>
      <c r="EU73" t="str">
        <f t="shared" si="183"/>
        <v/>
      </c>
      <c r="EV73" t="str">
        <f t="shared" si="184"/>
        <v/>
      </c>
      <c r="EW73" t="str">
        <f t="shared" si="240"/>
        <v>nvt</v>
      </c>
      <c r="EX73" t="str">
        <f t="shared" si="241"/>
        <v>nvt</v>
      </c>
      <c r="EY73" t="str">
        <f t="shared" si="242"/>
        <v>nvt</v>
      </c>
      <c r="EZ73" t="str">
        <f t="shared" si="243"/>
        <v>nvt</v>
      </c>
      <c r="FA73" t="str">
        <f t="shared" si="244"/>
        <v>nvt</v>
      </c>
      <c r="FB73" t="str">
        <f t="shared" si="245"/>
        <v>nvt</v>
      </c>
      <c r="FC73" t="str">
        <f t="shared" si="246"/>
        <v>nvt</v>
      </c>
      <c r="FD73" t="str">
        <f t="shared" si="247"/>
        <v>nvt</v>
      </c>
      <c r="FE73" t="str">
        <f>IF($EJ73=2,VLOOKUP(FD73,STAPELING!A:D,FE$1,0),"nvt")</f>
        <v>nvt</v>
      </c>
      <c r="FF73" t="str">
        <f t="shared" si="248"/>
        <v>nvt</v>
      </c>
      <c r="FG73" t="str">
        <f t="shared" si="249"/>
        <v>nvt</v>
      </c>
      <c r="FH73" t="str">
        <f t="shared" si="250"/>
        <v>nvt</v>
      </c>
      <c r="FI73" t="str">
        <f t="shared" si="251"/>
        <v>nvt</v>
      </c>
      <c r="FJ73" t="str">
        <f t="shared" si="252"/>
        <v>nvt</v>
      </c>
      <c r="FK73" t="str">
        <f t="shared" si="253"/>
        <v>nvt</v>
      </c>
      <c r="FL73" t="str">
        <f t="shared" si="254"/>
        <v>nvt</v>
      </c>
      <c r="FM73" t="str">
        <f t="shared" si="255"/>
        <v/>
      </c>
      <c r="FN73" t="str">
        <f>IF(ISERROR(VLOOKUP(FM73,STAPELING!I:AO,FN$1,0)),"N",VLOOKUP(FM73,STAPELING!I:AO,FN$1,0))</f>
        <v>J</v>
      </c>
      <c r="FO73" t="str">
        <f t="shared" si="256"/>
        <v>nvt</v>
      </c>
      <c r="FP73" t="str">
        <f t="shared" si="185"/>
        <v>nvt</v>
      </c>
      <c r="FQ73" t="str">
        <f t="shared" si="186"/>
        <v>nvt</v>
      </c>
      <c r="FR73" t="str">
        <f t="shared" si="187"/>
        <v>nvt</v>
      </c>
      <c r="FS73" t="str">
        <f t="shared" si="188"/>
        <v>nvt</v>
      </c>
      <c r="FT73" t="str">
        <f t="shared" si="189"/>
        <v>nvt</v>
      </c>
      <c r="FU73" t="str">
        <f t="shared" si="190"/>
        <v>nvt</v>
      </c>
      <c r="FV73" t="str">
        <f t="shared" si="191"/>
        <v>nvt</v>
      </c>
      <c r="FW73" t="str">
        <f t="shared" si="192"/>
        <v>nvt</v>
      </c>
      <c r="FX73" t="str">
        <f t="shared" si="193"/>
        <v>nvt</v>
      </c>
      <c r="FY73" t="str">
        <f t="shared" si="194"/>
        <v>nvt</v>
      </c>
      <c r="FZ73" t="str">
        <f t="shared" si="195"/>
        <v>nvt</v>
      </c>
      <c r="GA73" t="str">
        <f t="shared" si="196"/>
        <v>nvt</v>
      </c>
      <c r="GB73" t="str">
        <f>IF($EJ73&gt;2,IF(FO73="","zwart",VLOOKUP(FO73,STAPELING!J:AA,GB$1,0)),"nvt")</f>
        <v>nvt</v>
      </c>
      <c r="GC73" t="str">
        <f t="shared" si="257"/>
        <v>nvt</v>
      </c>
      <c r="GD73" t="str">
        <f t="shared" si="258"/>
        <v>nvt</v>
      </c>
      <c r="GE73" t="str">
        <f t="shared" si="259"/>
        <v>nvt</v>
      </c>
      <c r="GF73" t="str">
        <f t="shared" si="260"/>
        <v>nvt</v>
      </c>
      <c r="GG73" t="str">
        <f t="shared" si="261"/>
        <v>nvt</v>
      </c>
      <c r="GH73" t="str">
        <f t="shared" si="262"/>
        <v>nvt</v>
      </c>
      <c r="GI73" t="str">
        <f t="shared" si="263"/>
        <v>nvt</v>
      </c>
      <c r="GJ73" t="str">
        <f t="shared" si="264"/>
        <v>nvt</v>
      </c>
      <c r="GK73" t="str">
        <f t="shared" si="197"/>
        <v>nvt</v>
      </c>
      <c r="GL73" t="str">
        <f t="shared" si="198"/>
        <v>nvt</v>
      </c>
      <c r="GM73" t="str">
        <f t="shared" si="199"/>
        <v>nvt</v>
      </c>
      <c r="GN73" t="str">
        <f t="shared" si="200"/>
        <v>nvt</v>
      </c>
      <c r="GO73" t="str">
        <f t="shared" si="201"/>
        <v>nvt</v>
      </c>
      <c r="GP73" t="str">
        <f t="shared" si="202"/>
        <v>nvt</v>
      </c>
      <c r="GQ73" t="str">
        <f t="shared" si="203"/>
        <v>nvt</v>
      </c>
      <c r="GR73" t="str">
        <f t="shared" si="204"/>
        <v>nvt</v>
      </c>
      <c r="GS73" t="str">
        <f t="shared" si="205"/>
        <v>nvt</v>
      </c>
      <c r="GT73" t="str">
        <f t="shared" si="206"/>
        <v>nvt</v>
      </c>
      <c r="GU73" t="str">
        <f t="shared" si="207"/>
        <v>nvt</v>
      </c>
      <c r="GV73" t="str">
        <f t="shared" si="208"/>
        <v>nvt</v>
      </c>
      <c r="GW73" t="str">
        <f>IF($EJ73&gt;2,IF(GJ73="","zwart",VLOOKUP(GJ73,STAPELING!AB:AJ,GW$1,0)),"nvt")</f>
        <v>nvt</v>
      </c>
      <c r="GX73" t="str">
        <f t="shared" si="265"/>
        <v>nvt</v>
      </c>
      <c r="GY73" t="str">
        <f t="shared" si="266"/>
        <v>nvt</v>
      </c>
      <c r="GZ73" t="str">
        <f t="shared" si="267"/>
        <v>nvt</v>
      </c>
      <c r="HA73" t="str">
        <f t="shared" si="268"/>
        <v>nvt</v>
      </c>
      <c r="HB73" t="str">
        <f t="shared" si="269"/>
        <v>nvt</v>
      </c>
      <c r="HC73" t="str">
        <f t="shared" si="270"/>
        <v>nvt</v>
      </c>
      <c r="HD73" t="str">
        <f t="shared" si="271"/>
        <v>nvt</v>
      </c>
      <c r="HE73" t="str">
        <f t="shared" si="272"/>
        <v>nvt</v>
      </c>
      <c r="HF73" t="str">
        <f t="shared" si="273"/>
        <v>nvt</v>
      </c>
      <c r="HG73" t="str">
        <f t="shared" si="274"/>
        <v>nvt</v>
      </c>
      <c r="HH73" t="str">
        <f t="shared" si="275"/>
        <v>nvt</v>
      </c>
      <c r="HI73" t="str">
        <f t="shared" si="276"/>
        <v>nvt</v>
      </c>
      <c r="HJ73" t="str">
        <f t="shared" si="277"/>
        <v>nvt</v>
      </c>
      <c r="HK73" t="str">
        <f t="shared" si="278"/>
        <v>nvt</v>
      </c>
      <c r="HL73" t="str">
        <f t="shared" si="279"/>
        <v>nvt</v>
      </c>
      <c r="HM73" t="str">
        <f t="shared" si="209"/>
        <v>nvt</v>
      </c>
      <c r="HN73" t="str">
        <f t="shared" si="210"/>
        <v>nvt</v>
      </c>
      <c r="HO73" t="str">
        <f t="shared" si="211"/>
        <v>nvt</v>
      </c>
      <c r="HP73" t="str">
        <f t="shared" si="212"/>
        <v>nvt</v>
      </c>
      <c r="HQ73" t="str">
        <f t="shared" si="213"/>
        <v>nvt</v>
      </c>
      <c r="HR73" t="str">
        <f t="shared" si="214"/>
        <v>nvt</v>
      </c>
      <c r="HS73" t="str">
        <f t="shared" si="215"/>
        <v>nvt</v>
      </c>
      <c r="HT73" t="str">
        <f t="shared" si="216"/>
        <v>nvt</v>
      </c>
      <c r="HU73" t="str">
        <f t="shared" si="217"/>
        <v>nvt</v>
      </c>
      <c r="HV73" t="str">
        <f t="shared" si="218"/>
        <v>nvt</v>
      </c>
      <c r="HW73" t="str">
        <f t="shared" si="219"/>
        <v>nvt</v>
      </c>
      <c r="HX73" t="str">
        <f t="shared" si="220"/>
        <v>nvt</v>
      </c>
      <c r="HY73" t="str">
        <f>IF($EJ73&gt;2,IF(HL73="","zwart",VLOOKUP(HL73,STAPELING!AK:AN,HY$1,0)),"nvt")</f>
        <v>nvt</v>
      </c>
      <c r="HZ73" t="str">
        <f t="shared" si="280"/>
        <v>nvt</v>
      </c>
      <c r="IA73" t="str">
        <f t="shared" si="281"/>
        <v>nvt</v>
      </c>
      <c r="IB73" t="str">
        <f t="shared" si="282"/>
        <v>nvt</v>
      </c>
      <c r="IC73" t="str">
        <f t="shared" si="283"/>
        <v>nvt</v>
      </c>
      <c r="ID73" t="str">
        <f t="shared" si="284"/>
        <v>nvt</v>
      </c>
      <c r="IE73" t="str">
        <f t="shared" si="285"/>
        <v>nvt</v>
      </c>
      <c r="IF73" t="str">
        <f t="shared" si="286"/>
        <v>nvt</v>
      </c>
      <c r="IG73">
        <f t="shared" si="287"/>
        <v>0</v>
      </c>
      <c r="IH73">
        <f t="shared" si="288"/>
        <v>0</v>
      </c>
      <c r="II73">
        <f t="shared" si="289"/>
        <v>0</v>
      </c>
      <c r="IJ73">
        <f t="shared" si="290"/>
        <v>0</v>
      </c>
      <c r="IK73">
        <f t="shared" si="291"/>
        <v>0</v>
      </c>
      <c r="IL73">
        <f t="shared" si="292"/>
        <v>0</v>
      </c>
      <c r="IM73">
        <f t="shared" si="293"/>
        <v>0</v>
      </c>
      <c r="IN73">
        <f t="shared" si="294"/>
        <v>0</v>
      </c>
      <c r="IO73">
        <f t="shared" si="295"/>
        <v>0</v>
      </c>
      <c r="IP73">
        <f t="shared" si="296"/>
        <v>0</v>
      </c>
      <c r="IQ73">
        <f t="shared" si="297"/>
        <v>0</v>
      </c>
      <c r="IR73">
        <f t="shared" si="298"/>
        <v>0</v>
      </c>
      <c r="IS73">
        <f t="shared" si="299"/>
        <v>0</v>
      </c>
      <c r="IT73">
        <f t="shared" si="300"/>
        <v>0</v>
      </c>
      <c r="IU73" t="str">
        <f t="shared" si="301"/>
        <v>N</v>
      </c>
      <c r="IV73" t="str">
        <f t="shared" si="221"/>
        <v>N</v>
      </c>
      <c r="IW73" t="str">
        <f t="shared" si="302"/>
        <v>N</v>
      </c>
    </row>
    <row r="74" spans="1:257" x14ac:dyDescent="0.25">
      <c r="A74" t="str">
        <f>IF(ISERROR(VLOOKUP(E74,E$4:E73,1,0)),"J","N")</f>
        <v>N</v>
      </c>
      <c r="B74" s="8"/>
      <c r="C74" s="8"/>
      <c r="D74" s="25"/>
      <c r="E74" s="25" t="str">
        <f>IF(Invoer!B103="","",Invoer!B103)</f>
        <v/>
      </c>
      <c r="F74" s="25"/>
      <c r="G74" s="25"/>
      <c r="H74" s="25" t="str">
        <f>IF(AND($E74&lt;&gt;"",$A74="J"),Invoer!D103,"")</f>
        <v/>
      </c>
      <c r="I74" s="25"/>
      <c r="J74" s="26"/>
      <c r="K74" s="26" t="str">
        <f>IF(AND($E74&lt;&gt;"",$A74="J"),Invoer!L103,"")</f>
        <v/>
      </c>
      <c r="L74" s="26"/>
      <c r="M74" s="25"/>
      <c r="N74" s="152"/>
      <c r="O74" s="153"/>
      <c r="P74" s="25"/>
      <c r="Q74" s="25"/>
      <c r="R74" s="153"/>
      <c r="S74" s="154"/>
      <c r="T74" s="152"/>
      <c r="U74" s="153"/>
      <c r="V74" s="153"/>
      <c r="W74" s="59" t="str">
        <f>IF(AND($E74&lt;&gt;"",$A74="J",Invoer!R103&lt;&gt;""),VLOOKUP(Invoer!R103,NORM!$F$26:$H$29,3,0),"")</f>
        <v/>
      </c>
      <c r="X74" s="59"/>
      <c r="Y74" s="25" t="str">
        <f t="shared" si="222"/>
        <v/>
      </c>
      <c r="Z74" s="25"/>
      <c r="AA74" s="26" t="str">
        <f t="shared" si="223"/>
        <v/>
      </c>
      <c r="AB74" s="26"/>
      <c r="AC74" s="153"/>
      <c r="AD74" s="153"/>
      <c r="AE74" s="153"/>
      <c r="AF74" s="153"/>
      <c r="AG74" s="153"/>
      <c r="AH74" s="25"/>
      <c r="AI74" s="153"/>
      <c r="AJ74" s="153"/>
      <c r="AK74" s="153"/>
      <c r="AL74" s="153"/>
      <c r="AM74" s="25" t="str">
        <f>IF(AND($E74&lt;&gt;"",$A74="J"),IF(Invoer!X103="Ja","J",IF(Invoer!X103="Nee","N","")),"")</f>
        <v/>
      </c>
      <c r="AN74" s="153"/>
      <c r="AO74" s="153"/>
      <c r="AP74" s="153" t="s">
        <v>311</v>
      </c>
      <c r="AQ74" s="153" t="s">
        <v>311</v>
      </c>
      <c r="AR74" s="153" t="s">
        <v>312</v>
      </c>
      <c r="AS74" s="153" t="s">
        <v>312</v>
      </c>
      <c r="AT74" s="1" t="str">
        <f>IF(AND($E74&lt;&gt;"",$A74="J",Invoer!O103&lt;&gt;""),VLOOKUP(Invoer!O103,NORM!$F$31:$H$38,3,0),"")</f>
        <v/>
      </c>
      <c r="AU74" s="1"/>
      <c r="AV74" s="1" t="str">
        <f>IF(AND($E74&lt;&gt;"",$A74="J"),Invoer!AH103,"")</f>
        <v/>
      </c>
      <c r="AW74" s="1"/>
      <c r="AX74" s="1" t="str">
        <f t="shared" si="224"/>
        <v/>
      </c>
      <c r="AY74" s="1"/>
      <c r="AZ74" s="3" t="str">
        <f t="shared" si="225"/>
        <v/>
      </c>
      <c r="BA74" s="3" t="str">
        <f t="shared" si="226"/>
        <v/>
      </c>
      <c r="BB74" s="3" t="str">
        <f t="shared" si="227"/>
        <v>N</v>
      </c>
      <c r="BC74" s="3" t="str">
        <f t="shared" si="228"/>
        <v>N</v>
      </c>
      <c r="BD74" s="3" t="str">
        <f t="shared" si="229"/>
        <v/>
      </c>
      <c r="BE74" s="3">
        <f t="shared" si="230"/>
        <v>0</v>
      </c>
      <c r="BF74" s="3" t="str">
        <f t="shared" si="231"/>
        <v/>
      </c>
      <c r="BG74" s="3" t="str">
        <f t="shared" si="232"/>
        <v/>
      </c>
      <c r="BH74" s="3" t="str">
        <f t="shared" si="233"/>
        <v>N</v>
      </c>
      <c r="BI74" s="24" t="str">
        <f t="shared" si="234"/>
        <v/>
      </c>
      <c r="BJ74" s="24" t="str">
        <f>IF(ISERROR(VLOOKUP($BD74,LOV_GWSGRP!A:A,1,0)),"N","J")</f>
        <v>N</v>
      </c>
      <c r="BK74" s="24" t="str">
        <f>IF(ISERROR(VLOOKUP($BD74,LOV_GWSGRP!D:D,1,0)),"N","J")</f>
        <v>N</v>
      </c>
      <c r="BL74" s="24" t="str">
        <f>IF(ISERROR(VLOOKUP($BD74,LOV_GWSGRP!G:G,1,0)),"N","J")</f>
        <v>N</v>
      </c>
      <c r="BM74" s="24" t="str">
        <f>IF(ISERROR(VLOOKUP($BD74,LOV_GWSGRP!M:M,1,0)),"N","J")</f>
        <v>N</v>
      </c>
      <c r="BN74" s="24" t="str">
        <f>IF(ISERROR(VLOOKUP($BD74,LOV_GWSGRP!P:P,1,0)),"N","J")</f>
        <v>N</v>
      </c>
      <c r="BO74" s="24" t="str">
        <f>IF(ISERROR(VLOOKUP($BD74,LOV_GWSGRP!S:S,1,0)),"N","J")</f>
        <v>N</v>
      </c>
      <c r="BP74" s="24" t="str">
        <f>IF(ISERROR(VLOOKUP($BD74,LOV_GWSGRP!V:V,1,0)),"N","J")</f>
        <v>N</v>
      </c>
      <c r="BQ74" s="24" t="str">
        <f>IF(ISERROR(VLOOKUP($BD74,LOV_GWSGRP!Y:Y,1,0)),"N","J")</f>
        <v>N</v>
      </c>
      <c r="BR74" s="24" t="str">
        <f>IF(ISERROR(VLOOKUP($BD74,LOV_GWSGRP!AB:AB,1,0)),"N","J")</f>
        <v>N</v>
      </c>
      <c r="BS74" s="24" t="str">
        <f>IF(ISERROR(VLOOKUP($BD74,LOV_GWSGRP!AE:AE,1,0)),"N","J")</f>
        <v>N</v>
      </c>
      <c r="BT74" s="24" t="str">
        <f>IF(ISERROR(VLOOKUP($BD74,LOV_GWSGRP!AH:AH,1,0)),"N","J")</f>
        <v>N</v>
      </c>
      <c r="BU74" s="24" t="str">
        <f>IF(ISERROR(VLOOKUP($BD74,LOV_GWSGRP!CJ:CJ,1,0)),"N","J")</f>
        <v>N</v>
      </c>
      <c r="BV74" s="24" t="str">
        <f>IF(ISERROR(VLOOKUP($BD74,LOV_GWSGRP!AN:AN,1,0)),"N","J")</f>
        <v>N</v>
      </c>
      <c r="BW74" s="24" t="str">
        <f>IF(ISERROR(VLOOKUP($BD74,LOV_GWSGRP!AQ:AQ,1,0)),"N","J")</f>
        <v>N</v>
      </c>
      <c r="BX74" s="24" t="str">
        <f>IF(ISERROR(VLOOKUP($BD74,LOV_GWSGRP!AT:AT,1,0)),"N","J")</f>
        <v>N</v>
      </c>
      <c r="BY74" s="24" t="str">
        <f>IF(ISERROR(VLOOKUP($BD74,LOV_GWSGRP!AW:AW,1,0)),"N","J")</f>
        <v>N</v>
      </c>
      <c r="BZ74" s="24" t="str">
        <f>IF(ISERROR(VLOOKUP($BD74,LOV_GWSGRP!AZ:AZ,1,0)),"N","J")</f>
        <v>N</v>
      </c>
      <c r="CA74" s="24" t="str">
        <f>IF(ISERROR(VLOOKUP($BD74,LOV_GWSGRP!BC:BC,1,0)),"N","J")</f>
        <v>N</v>
      </c>
      <c r="CB74" s="24" t="str">
        <f>IF(ISERROR(VLOOKUP($BD74,LOV_GWSGRP!BF:BF,1,0)),"N","J")</f>
        <v>N</v>
      </c>
      <c r="CC74" s="24" t="str">
        <f>IF(ISERROR(VLOOKUP($BD74,LOV_GWSGRP!BI:BI,1,0)),"N","J")</f>
        <v>N</v>
      </c>
      <c r="CD74" s="24" t="str">
        <f>IF(ISERROR(VLOOKUP($BD74,LOV_GWSGRP!J:J,1,0)),"N","J")</f>
        <v>N</v>
      </c>
      <c r="CE74" s="24" t="str">
        <f>IF(ISERROR(VLOOKUP($BD74,LOV_GWSGRP!BL:BL,1,0)),"N","J")</f>
        <v>N</v>
      </c>
      <c r="CF74" s="24"/>
      <c r="CG74" s="24" t="str">
        <f>IF(ISERROR(VLOOKUP($BD74,LOV_GWSGRP!BO:BO,1,0)),"N","J")</f>
        <v>N</v>
      </c>
      <c r="CH74" s="24" t="str">
        <f t="shared" si="235"/>
        <v>N</v>
      </c>
      <c r="CI74" s="24" t="str">
        <f>IF(ISERROR(VLOOKUP($BD74,GEWASCODE_GLMC8!F:F,1,0)),"N","J")</f>
        <v>N</v>
      </c>
      <c r="CJ74" s="24" t="str">
        <f>IF(COUNTIF($CI74:CI74,"J")&gt;0,"N",IF(ISERROR(VLOOKUP($BD74,GEWASCODE_GLMC8!G:G,1,0)),"N","J"))</f>
        <v>N</v>
      </c>
      <c r="CK74" s="24" t="str">
        <f>IF(COUNTIF($CI74:CJ74,"J")&gt;0,"N",IF(ISERROR(VLOOKUP($BD74,GEWASCODE_GLMC8!H:H,1,0)),"N","J"))</f>
        <v>N</v>
      </c>
      <c r="CL74" s="24" t="str">
        <f>IF(COUNTIF($CI74:CK74,"J")&gt;0,"N",IF(ISERROR(VLOOKUP($BD74,GEWASCODE_GLMC8!I:I,1,0)),"N","J"))</f>
        <v>N</v>
      </c>
      <c r="CM74" s="24" t="str">
        <f>IF(COUNTIF($CI74:CL74,"J")&gt;0,"N",IF(ISERROR(VLOOKUP($BD74,GEWASCODE_GLMC8!J:J,1,0)),"N","J"))</f>
        <v>N</v>
      </c>
      <c r="CN74" s="24" t="str">
        <f>IF(COUNTIF($CI74:CM74,"J")&gt;0,"N",IF(ISERROR(VLOOKUP($BD74,GEWASCODE_GLMC8!K:K,1,0)),"N","J"))</f>
        <v>N</v>
      </c>
      <c r="CO74" s="24" t="str">
        <f>IF(COUNTIF($CI74:CN74,"J")&gt;0,"N",IF(ISERROR(VLOOKUP($BD74,GEWASCODE_GLMC8!L:L,1,0)),"N","J"))</f>
        <v>N</v>
      </c>
      <c r="CP74" s="24" t="str">
        <f>IF(COUNTIF($CI74:CO74,"J")&gt;0,"N",IF(ISERROR(VLOOKUP($BD74,GEWASCODE_GLMC8!M:M,1,0)),"N","J"))</f>
        <v>N</v>
      </c>
      <c r="CQ74" s="24" t="str">
        <f>IF(COUNTIF($CI74:CP74,"J")&gt;0,"N",IF(ISERROR(VLOOKUP($BD74,GEWASCODE_GLMC8!N:N,1,0)),"N","J"))</f>
        <v>N</v>
      </c>
      <c r="CR74" s="24" t="str">
        <f>IF(COUNTIF($CI74:CQ74,"J")&gt;0,"N",IF(ISERROR(VLOOKUP($BD74,GEWASCODE_GLMC8!O:O,1,0)),"N","J"))</f>
        <v>N</v>
      </c>
      <c r="CS74" s="24" t="str">
        <f>IF(COUNTIF($CI74:CR74,"J")&gt;0,"N",IF(ISERROR(VLOOKUP($BD74,GEWASCODE_GLMC8!P:P,1,0)),"N","J"))</f>
        <v>N</v>
      </c>
      <c r="CT74" s="24" t="str">
        <f>IF(COUNTIF($CI74:CS74,"J")&gt;0,"N",IF(ISERROR(VLOOKUP($BD74,GEWASCODE_GLMC8!Q:Q,1,0)),"N","J"))</f>
        <v>N</v>
      </c>
      <c r="CU74" s="24" t="str">
        <f>IF(COUNTIF($CI74:CT74,"J")&gt;0,"N",IF(ISERROR(VLOOKUP($BD74,GEWASCODE_GLMC8!R:R,1,0)),"N","J"))</f>
        <v>N</v>
      </c>
      <c r="CV74" s="24" t="str">
        <f>IF(COUNTIF($CI74:CU74,"J")&gt;0,"N",IF(ISERROR(VLOOKUP($BD74,GEWASCODE_GLMC8!S:S,1,0)),"N","J"))</f>
        <v>N</v>
      </c>
      <c r="CW74" s="24" t="str">
        <f>IF(COUNTIF($CI74:CV74,"J")&gt;0,"N",IF(ISERROR(VLOOKUP($BD74,GEWASCODE_GLMC8!T:T,1,0)),"N","J"))</f>
        <v>N</v>
      </c>
      <c r="CX74" s="24" t="str">
        <f>IF(COUNTIF($CI74:CW74,"J")&gt;0,"N",IF(ISERROR(VLOOKUP($BD74,GEWASCODE_GLMC8!U:U,1,0)),"N","J"))</f>
        <v>N</v>
      </c>
      <c r="CY74" s="24" t="str">
        <f>IF(COUNTIF($CI74:CX74,"J")&gt;0,"N",IF(ISERROR(VLOOKUP($BD74,GEWASCODE_GLMC8!V:V,1,0)),"N","J"))</f>
        <v>N</v>
      </c>
      <c r="CZ74" s="24" t="str">
        <f>IF(COUNTIF($CI74:CY74,"J")&gt;0,"N",IF(ISERROR(VLOOKUP($BD74,GEWASCODE_GLMC8!W:W,1,0)),"N","J"))</f>
        <v>N</v>
      </c>
      <c r="DA74" s="24" t="str">
        <f>IF(COUNTIF($CI74:CZ74,"J")&gt;0,"N",IF(ISERROR(VLOOKUP($BD74,GEWASCODE_GLMC8!X:X,1,0)),"N","J"))</f>
        <v>N</v>
      </c>
      <c r="DB74" s="24" t="str">
        <f>IF(COUNTIF($CI74:DA74,"J")&gt;0,"N",IF(ISERROR(VLOOKUP($BD74,GEWASCODE_GLMC8!Y:Y,1,0)),"N","J"))</f>
        <v>N</v>
      </c>
      <c r="DC74" s="24" t="str">
        <f>IF(COUNTIF($CI74:DB74,"J")&gt;0,"N",IF(ISERROR(VLOOKUP($BD74,GEWASCODE_GLMC8!Z:Z,1,0)),"N","J"))</f>
        <v>N</v>
      </c>
      <c r="DD74" s="24" t="str">
        <f t="shared" si="236"/>
        <v>N</v>
      </c>
      <c r="DE74" s="3" t="str">
        <f t="shared" si="167"/>
        <v>N</v>
      </c>
      <c r="DF74" s="3" t="str">
        <f t="shared" si="168"/>
        <v>N</v>
      </c>
      <c r="DG74" s="3" t="str">
        <f t="shared" si="237"/>
        <v>N</v>
      </c>
      <c r="DH74" s="3" t="str">
        <f t="shared" si="238"/>
        <v>N</v>
      </c>
      <c r="DI74" s="3" t="str">
        <f t="shared" si="169"/>
        <v>N</v>
      </c>
      <c r="DJ74" s="3" t="str">
        <f t="shared" si="170"/>
        <v>N</v>
      </c>
      <c r="DK74" s="3">
        <f>0</f>
        <v>0</v>
      </c>
      <c r="DL74" s="3" t="str">
        <f t="shared" si="171"/>
        <v>N</v>
      </c>
      <c r="DM74" s="3" t="str">
        <f t="shared" si="172"/>
        <v>N</v>
      </c>
      <c r="DN74" t="str">
        <f>IF(AND($A74="J",COUNTIFS(activiteiten_perceel,percelen!$AZ74,activiteiten_maatregel_nr,percelen!DN$4,activiteiten_activiteit_voldoet_aan_voorwaarden,"J")&gt;0),DN$4,"")</f>
        <v/>
      </c>
      <c r="DO74" t="str">
        <f>IF(AND($A74="J",COUNTIFS(activiteiten_perceel,percelen!$AZ74,activiteiten_maatregel_nr,percelen!DO$4,activiteiten_activiteit_voldoet_aan_voorwaarden,"J")&gt;0),DO$4,"")</f>
        <v/>
      </c>
      <c r="DP74" t="str">
        <f>IF(AND($A74="J",COUNTIFS(activiteiten_perceel,percelen!$AZ74,activiteiten_maatregel_nr,percelen!DP$4,activiteiten_activiteit_voldoet_aan_voorwaarden,"J")&gt;0),DP$4,"")</f>
        <v/>
      </c>
      <c r="DQ74" t="str">
        <f>IF(AND($A74="J",COUNTIFS(activiteiten_perceel,percelen!$AZ74,activiteiten_maatregel_nr,percelen!DQ$4,activiteiten_activiteit_voldoet_aan_voorwaarden,"J")&gt;0),DQ$4,"")</f>
        <v/>
      </c>
      <c r="DR74" t="str">
        <f>IF(AND($A74="J",COUNTIFS(activiteiten_perceel,percelen!$AZ74,activiteiten_maatregel_nr,percelen!DR$4,activiteiten_activiteit_voldoet_aan_voorwaarden,"J")&gt;0),DR$4,"")</f>
        <v/>
      </c>
      <c r="DS74" t="str">
        <f>IF(AND($A74="J",COUNTIFS(activiteiten_perceel,percelen!$AZ74,activiteiten_maatregel_nr,percelen!DS$4,activiteiten_activiteit_voldoet_aan_voorwaarden,"J")&gt;0),DS$4,"")</f>
        <v/>
      </c>
      <c r="DT74" t="str">
        <f>IF(AND($A74="J",COUNTIFS(activiteiten_perceel,percelen!$AZ74,activiteiten_maatregel_nr,percelen!DT$4,activiteiten_activiteit_voldoet_aan_voorwaarden,"J")&gt;0),DT$4,"")</f>
        <v/>
      </c>
      <c r="DU74" t="str">
        <f>IF(AND($A74="J",COUNTIFS(activiteiten_perceel,percelen!$AZ74,activiteiten_maatregel_nr,percelen!DU$4,activiteiten_activiteit_voldoet_aan_voorwaarden,"J")&gt;0),DU$4,"")</f>
        <v/>
      </c>
      <c r="DV74" t="str">
        <f>IF(AND($A74="J",COUNTIFS(activiteiten_perceel,percelen!$AZ74,activiteiten_maatregel_nr,percelen!DV$4,activiteiten_activiteit_voldoet_aan_voorwaarden,"J")&gt;0),DV$4,"")</f>
        <v/>
      </c>
      <c r="DW74" t="str">
        <f>IF(AND($A74="J",COUNTIFS(activiteiten_perceel,percelen!$AZ74,activiteiten_maatregel_nr,percelen!DW$4,activiteiten_activiteit_voldoet_aan_voorwaarden,"J")&gt;0),DW$4,"")</f>
        <v/>
      </c>
      <c r="DX74" t="str">
        <f>IF(AND($A74="J",COUNTIFS(activiteiten_perceel,percelen!$AZ74,activiteiten_maatregel_nr,percelen!DX$4,activiteiten_activiteit_voldoet_aan_voorwaarden,"J")&gt;0),DX$4,"")</f>
        <v/>
      </c>
      <c r="DY74" t="str">
        <f>IF(AND($A74="J",COUNTIFS(activiteiten_perceel,percelen!$AZ74,activiteiten_maatregel_nr,percelen!DY$4,activiteiten_activiteit_voldoet_aan_voorwaarden,"J")&gt;0),DY$4,"")</f>
        <v/>
      </c>
      <c r="DZ74" t="str">
        <f>IF(AND($A74="J",COUNTIFS(activiteiten_perceel,percelen!$AZ74,activiteiten_maatregel_nr,percelen!DZ$4,activiteiten_activiteit_voldoet_aan_voorwaarden,"J")&gt;0),DZ$4,"")</f>
        <v/>
      </c>
      <c r="EA74" t="str">
        <f>IF(AND($A74="J",COUNTIFS(activiteiten_perceel,percelen!$AZ74,activiteiten_maatregel_nr,percelen!EA$4,activiteiten_activiteit_voldoet_aan_voorwaarden,"J")&gt;0),EA$4,"")</f>
        <v/>
      </c>
      <c r="EB74" t="str">
        <f>IF(AND($A74="J",COUNTIFS(activiteiten_perceel,percelen!$AZ74,activiteiten_maatregel_nr,percelen!EB$4,activiteiten_activiteit_voldoet_aan_voorwaarden,"J")&gt;0),EB$4,"")</f>
        <v/>
      </c>
      <c r="EC74" t="str">
        <f>IF(AND($A74="J",COUNTIFS(activiteiten_perceel,percelen!$AZ74,activiteiten_maatregel_nr,percelen!EC$4,activiteiten_activiteit_voldoet_aan_voorwaarden,"J")&gt;0),EC$4,"")</f>
        <v/>
      </c>
      <c r="ED74" t="str">
        <f>IF(AND($A74="J",COUNTIFS(activiteiten_perceel,percelen!$AZ74,activiteiten_maatregel_nr,percelen!ED$4,activiteiten_activiteit_voldoet_aan_voorwaarden,"J")&gt;0),ED$4,"")</f>
        <v/>
      </c>
      <c r="EE74" t="str">
        <f>IF(AND($A74="J",COUNTIFS(activiteiten_perceel,percelen!$AZ74,activiteiten_maatregel_nr,percelen!EE$4,activiteiten_activiteit_voldoet_aan_voorwaarden,"J")&gt;0),EE$4,"")</f>
        <v/>
      </c>
      <c r="EF74" t="str">
        <f>IF(AND($A74="J",COUNTIFS(activiteiten_perceel,percelen!$AZ74,activiteiten_maatregel_nr,percelen!EF$4,activiteiten_activiteit_voldoet_aan_voorwaarden,"J")&gt;0),EF$4,"")</f>
        <v/>
      </c>
      <c r="EG74" t="str">
        <f>IF(AND($A74="J",COUNTIFS(activiteiten_perceel,percelen!$AZ74,activiteiten_maatregel_nr,percelen!EG$4,activiteiten_activiteit_voldoet_aan_voorwaarden,"J")&gt;0),EG$4,"")</f>
        <v/>
      </c>
      <c r="EH74" t="str">
        <f>IF(AND($A74="J",COUNTIFS(activiteiten_perceel,percelen!$AZ74,activiteiten_maatregel_nr,percelen!EH$4,activiteiten_activiteit_voldoet_aan_voorwaarden,"J")&gt;0),EH$4,"")</f>
        <v/>
      </c>
      <c r="EI74" t="str">
        <f>IF(AND($A74="J",COUNTIFS(activiteiten_perceel,percelen!$AZ74,activiteiten_maatregel_nr,percelen!EI$4,activiteiten_activiteit_voldoet_aan_voorwaarden,"J")&gt;0),EI$4,"")</f>
        <v/>
      </c>
      <c r="EJ74">
        <f t="shared" si="239"/>
        <v>0</v>
      </c>
      <c r="EK74" t="str">
        <f t="shared" si="173"/>
        <v/>
      </c>
      <c r="EL74" t="str">
        <f t="shared" si="174"/>
        <v/>
      </c>
      <c r="EM74" t="str">
        <f t="shared" si="175"/>
        <v/>
      </c>
      <c r="EN74" t="str">
        <f t="shared" si="176"/>
        <v/>
      </c>
      <c r="EO74" t="str">
        <f t="shared" si="177"/>
        <v/>
      </c>
      <c r="EP74" t="str">
        <f t="shared" si="178"/>
        <v/>
      </c>
      <c r="EQ74" t="str">
        <f t="shared" si="179"/>
        <v/>
      </c>
      <c r="ER74" t="str">
        <f t="shared" si="180"/>
        <v/>
      </c>
      <c r="ES74" t="str">
        <f t="shared" si="181"/>
        <v/>
      </c>
      <c r="ET74" t="str">
        <f t="shared" si="182"/>
        <v/>
      </c>
      <c r="EU74" t="str">
        <f t="shared" si="183"/>
        <v/>
      </c>
      <c r="EV74" t="str">
        <f t="shared" si="184"/>
        <v/>
      </c>
      <c r="EW74" t="str">
        <f t="shared" si="240"/>
        <v>nvt</v>
      </c>
      <c r="EX74" t="str">
        <f t="shared" si="241"/>
        <v>nvt</v>
      </c>
      <c r="EY74" t="str">
        <f t="shared" si="242"/>
        <v>nvt</v>
      </c>
      <c r="EZ74" t="str">
        <f t="shared" si="243"/>
        <v>nvt</v>
      </c>
      <c r="FA74" t="str">
        <f t="shared" si="244"/>
        <v>nvt</v>
      </c>
      <c r="FB74" t="str">
        <f t="shared" si="245"/>
        <v>nvt</v>
      </c>
      <c r="FC74" t="str">
        <f t="shared" si="246"/>
        <v>nvt</v>
      </c>
      <c r="FD74" t="str">
        <f t="shared" si="247"/>
        <v>nvt</v>
      </c>
      <c r="FE74" t="str">
        <f>IF($EJ74=2,VLOOKUP(FD74,STAPELING!A:D,FE$1,0),"nvt")</f>
        <v>nvt</v>
      </c>
      <c r="FF74" t="str">
        <f t="shared" si="248"/>
        <v>nvt</v>
      </c>
      <c r="FG74" t="str">
        <f t="shared" si="249"/>
        <v>nvt</v>
      </c>
      <c r="FH74" t="str">
        <f t="shared" si="250"/>
        <v>nvt</v>
      </c>
      <c r="FI74" t="str">
        <f t="shared" si="251"/>
        <v>nvt</v>
      </c>
      <c r="FJ74" t="str">
        <f t="shared" si="252"/>
        <v>nvt</v>
      </c>
      <c r="FK74" t="str">
        <f t="shared" si="253"/>
        <v>nvt</v>
      </c>
      <c r="FL74" t="str">
        <f t="shared" si="254"/>
        <v>nvt</v>
      </c>
      <c r="FM74" t="str">
        <f t="shared" si="255"/>
        <v/>
      </c>
      <c r="FN74" t="str">
        <f>IF(ISERROR(VLOOKUP(FM74,STAPELING!I:AO,FN$1,0)),"N",VLOOKUP(FM74,STAPELING!I:AO,FN$1,0))</f>
        <v>J</v>
      </c>
      <c r="FO74" t="str">
        <f t="shared" si="256"/>
        <v>nvt</v>
      </c>
      <c r="FP74" t="str">
        <f t="shared" si="185"/>
        <v>nvt</v>
      </c>
      <c r="FQ74" t="str">
        <f t="shared" si="186"/>
        <v>nvt</v>
      </c>
      <c r="FR74" t="str">
        <f t="shared" si="187"/>
        <v>nvt</v>
      </c>
      <c r="FS74" t="str">
        <f t="shared" si="188"/>
        <v>nvt</v>
      </c>
      <c r="FT74" t="str">
        <f t="shared" si="189"/>
        <v>nvt</v>
      </c>
      <c r="FU74" t="str">
        <f t="shared" si="190"/>
        <v>nvt</v>
      </c>
      <c r="FV74" t="str">
        <f t="shared" si="191"/>
        <v>nvt</v>
      </c>
      <c r="FW74" t="str">
        <f t="shared" si="192"/>
        <v>nvt</v>
      </c>
      <c r="FX74" t="str">
        <f t="shared" si="193"/>
        <v>nvt</v>
      </c>
      <c r="FY74" t="str">
        <f t="shared" si="194"/>
        <v>nvt</v>
      </c>
      <c r="FZ74" t="str">
        <f t="shared" si="195"/>
        <v>nvt</v>
      </c>
      <c r="GA74" t="str">
        <f t="shared" si="196"/>
        <v>nvt</v>
      </c>
      <c r="GB74" t="str">
        <f>IF($EJ74&gt;2,IF(FO74="","zwart",VLOOKUP(FO74,STAPELING!J:AA,GB$1,0)),"nvt")</f>
        <v>nvt</v>
      </c>
      <c r="GC74" t="str">
        <f t="shared" si="257"/>
        <v>nvt</v>
      </c>
      <c r="GD74" t="str">
        <f t="shared" si="258"/>
        <v>nvt</v>
      </c>
      <c r="GE74" t="str">
        <f t="shared" si="259"/>
        <v>nvt</v>
      </c>
      <c r="GF74" t="str">
        <f t="shared" si="260"/>
        <v>nvt</v>
      </c>
      <c r="GG74" t="str">
        <f t="shared" si="261"/>
        <v>nvt</v>
      </c>
      <c r="GH74" t="str">
        <f t="shared" si="262"/>
        <v>nvt</v>
      </c>
      <c r="GI74" t="str">
        <f t="shared" si="263"/>
        <v>nvt</v>
      </c>
      <c r="GJ74" t="str">
        <f t="shared" si="264"/>
        <v>nvt</v>
      </c>
      <c r="GK74" t="str">
        <f t="shared" si="197"/>
        <v>nvt</v>
      </c>
      <c r="GL74" t="str">
        <f t="shared" si="198"/>
        <v>nvt</v>
      </c>
      <c r="GM74" t="str">
        <f t="shared" si="199"/>
        <v>nvt</v>
      </c>
      <c r="GN74" t="str">
        <f t="shared" si="200"/>
        <v>nvt</v>
      </c>
      <c r="GO74" t="str">
        <f t="shared" si="201"/>
        <v>nvt</v>
      </c>
      <c r="GP74" t="str">
        <f t="shared" si="202"/>
        <v>nvt</v>
      </c>
      <c r="GQ74" t="str">
        <f t="shared" si="203"/>
        <v>nvt</v>
      </c>
      <c r="GR74" t="str">
        <f t="shared" si="204"/>
        <v>nvt</v>
      </c>
      <c r="GS74" t="str">
        <f t="shared" si="205"/>
        <v>nvt</v>
      </c>
      <c r="GT74" t="str">
        <f t="shared" si="206"/>
        <v>nvt</v>
      </c>
      <c r="GU74" t="str">
        <f t="shared" si="207"/>
        <v>nvt</v>
      </c>
      <c r="GV74" t="str">
        <f t="shared" si="208"/>
        <v>nvt</v>
      </c>
      <c r="GW74" t="str">
        <f>IF($EJ74&gt;2,IF(GJ74="","zwart",VLOOKUP(GJ74,STAPELING!AB:AJ,GW$1,0)),"nvt")</f>
        <v>nvt</v>
      </c>
      <c r="GX74" t="str">
        <f t="shared" si="265"/>
        <v>nvt</v>
      </c>
      <c r="GY74" t="str">
        <f t="shared" si="266"/>
        <v>nvt</v>
      </c>
      <c r="GZ74" t="str">
        <f t="shared" si="267"/>
        <v>nvt</v>
      </c>
      <c r="HA74" t="str">
        <f t="shared" si="268"/>
        <v>nvt</v>
      </c>
      <c r="HB74" t="str">
        <f t="shared" si="269"/>
        <v>nvt</v>
      </c>
      <c r="HC74" t="str">
        <f t="shared" si="270"/>
        <v>nvt</v>
      </c>
      <c r="HD74" t="str">
        <f t="shared" si="271"/>
        <v>nvt</v>
      </c>
      <c r="HE74" t="str">
        <f t="shared" si="272"/>
        <v>nvt</v>
      </c>
      <c r="HF74" t="str">
        <f t="shared" si="273"/>
        <v>nvt</v>
      </c>
      <c r="HG74" t="str">
        <f t="shared" si="274"/>
        <v>nvt</v>
      </c>
      <c r="HH74" t="str">
        <f t="shared" si="275"/>
        <v>nvt</v>
      </c>
      <c r="HI74" t="str">
        <f t="shared" si="276"/>
        <v>nvt</v>
      </c>
      <c r="HJ74" t="str">
        <f t="shared" si="277"/>
        <v>nvt</v>
      </c>
      <c r="HK74" t="str">
        <f t="shared" si="278"/>
        <v>nvt</v>
      </c>
      <c r="HL74" t="str">
        <f t="shared" si="279"/>
        <v>nvt</v>
      </c>
      <c r="HM74" t="str">
        <f t="shared" si="209"/>
        <v>nvt</v>
      </c>
      <c r="HN74" t="str">
        <f t="shared" si="210"/>
        <v>nvt</v>
      </c>
      <c r="HO74" t="str">
        <f t="shared" si="211"/>
        <v>nvt</v>
      </c>
      <c r="HP74" t="str">
        <f t="shared" si="212"/>
        <v>nvt</v>
      </c>
      <c r="HQ74" t="str">
        <f t="shared" si="213"/>
        <v>nvt</v>
      </c>
      <c r="HR74" t="str">
        <f t="shared" si="214"/>
        <v>nvt</v>
      </c>
      <c r="HS74" t="str">
        <f t="shared" si="215"/>
        <v>nvt</v>
      </c>
      <c r="HT74" t="str">
        <f t="shared" si="216"/>
        <v>nvt</v>
      </c>
      <c r="HU74" t="str">
        <f t="shared" si="217"/>
        <v>nvt</v>
      </c>
      <c r="HV74" t="str">
        <f t="shared" si="218"/>
        <v>nvt</v>
      </c>
      <c r="HW74" t="str">
        <f t="shared" si="219"/>
        <v>nvt</v>
      </c>
      <c r="HX74" t="str">
        <f t="shared" si="220"/>
        <v>nvt</v>
      </c>
      <c r="HY74" t="str">
        <f>IF($EJ74&gt;2,IF(HL74="","zwart",VLOOKUP(HL74,STAPELING!AK:AN,HY$1,0)),"nvt")</f>
        <v>nvt</v>
      </c>
      <c r="HZ74" t="str">
        <f t="shared" si="280"/>
        <v>nvt</v>
      </c>
      <c r="IA74" t="str">
        <f t="shared" si="281"/>
        <v>nvt</v>
      </c>
      <c r="IB74" t="str">
        <f t="shared" si="282"/>
        <v>nvt</v>
      </c>
      <c r="IC74" t="str">
        <f t="shared" si="283"/>
        <v>nvt</v>
      </c>
      <c r="ID74" t="str">
        <f t="shared" si="284"/>
        <v>nvt</v>
      </c>
      <c r="IE74" t="str">
        <f t="shared" si="285"/>
        <v>nvt</v>
      </c>
      <c r="IF74" t="str">
        <f t="shared" si="286"/>
        <v>nvt</v>
      </c>
      <c r="IG74">
        <f t="shared" si="287"/>
        <v>0</v>
      </c>
      <c r="IH74">
        <f t="shared" si="288"/>
        <v>0</v>
      </c>
      <c r="II74">
        <f t="shared" si="289"/>
        <v>0</v>
      </c>
      <c r="IJ74">
        <f t="shared" si="290"/>
        <v>0</v>
      </c>
      <c r="IK74">
        <f t="shared" si="291"/>
        <v>0</v>
      </c>
      <c r="IL74">
        <f t="shared" si="292"/>
        <v>0</v>
      </c>
      <c r="IM74">
        <f t="shared" si="293"/>
        <v>0</v>
      </c>
      <c r="IN74">
        <f t="shared" si="294"/>
        <v>0</v>
      </c>
      <c r="IO74">
        <f t="shared" si="295"/>
        <v>0</v>
      </c>
      <c r="IP74">
        <f t="shared" si="296"/>
        <v>0</v>
      </c>
      <c r="IQ74">
        <f t="shared" si="297"/>
        <v>0</v>
      </c>
      <c r="IR74">
        <f t="shared" si="298"/>
        <v>0</v>
      </c>
      <c r="IS74">
        <f t="shared" si="299"/>
        <v>0</v>
      </c>
      <c r="IT74">
        <f t="shared" si="300"/>
        <v>0</v>
      </c>
      <c r="IU74" t="str">
        <f t="shared" si="301"/>
        <v>N</v>
      </c>
      <c r="IV74" t="str">
        <f t="shared" si="221"/>
        <v>N</v>
      </c>
      <c r="IW74" t="str">
        <f t="shared" si="302"/>
        <v>N</v>
      </c>
    </row>
    <row r="75" spans="1:257" x14ac:dyDescent="0.25">
      <c r="A75" t="str">
        <f>IF(ISERROR(VLOOKUP(E75,E$4:E74,1,0)),"J","N")</f>
        <v>N</v>
      </c>
      <c r="B75" s="8"/>
      <c r="C75" s="8"/>
      <c r="D75" s="25"/>
      <c r="E75" s="25" t="str">
        <f>IF(Invoer!B104="","",Invoer!B104)</f>
        <v/>
      </c>
      <c r="F75" s="25"/>
      <c r="G75" s="25"/>
      <c r="H75" s="25" t="str">
        <f>IF(AND($E75&lt;&gt;"",$A75="J"),Invoer!D104,"")</f>
        <v/>
      </c>
      <c r="I75" s="25"/>
      <c r="J75" s="26"/>
      <c r="K75" s="26" t="str">
        <f>IF(AND($E75&lt;&gt;"",$A75="J"),Invoer!L104,"")</f>
        <v/>
      </c>
      <c r="L75" s="26"/>
      <c r="M75" s="25"/>
      <c r="N75" s="152"/>
      <c r="O75" s="153"/>
      <c r="P75" s="25"/>
      <c r="Q75" s="25"/>
      <c r="R75" s="153"/>
      <c r="S75" s="154"/>
      <c r="T75" s="152"/>
      <c r="U75" s="153"/>
      <c r="V75" s="153"/>
      <c r="W75" s="59" t="str">
        <f>IF(AND($E75&lt;&gt;"",$A75="J",Invoer!R104&lt;&gt;""),VLOOKUP(Invoer!R104,NORM!$F$26:$H$29,3,0),"")</f>
        <v/>
      </c>
      <c r="X75" s="59"/>
      <c r="Y75" s="25" t="str">
        <f t="shared" si="222"/>
        <v/>
      </c>
      <c r="Z75" s="25"/>
      <c r="AA75" s="26" t="str">
        <f t="shared" si="223"/>
        <v/>
      </c>
      <c r="AB75" s="26"/>
      <c r="AC75" s="153"/>
      <c r="AD75" s="153"/>
      <c r="AE75" s="153"/>
      <c r="AF75" s="153"/>
      <c r="AG75" s="153"/>
      <c r="AH75" s="25"/>
      <c r="AI75" s="153"/>
      <c r="AJ75" s="153"/>
      <c r="AK75" s="153"/>
      <c r="AL75" s="153"/>
      <c r="AM75" s="25" t="str">
        <f>IF(AND($E75&lt;&gt;"",$A75="J"),IF(Invoer!X104="Ja","J",IF(Invoer!X104="Nee","N","")),"")</f>
        <v/>
      </c>
      <c r="AN75" s="153"/>
      <c r="AO75" s="153"/>
      <c r="AP75" s="153" t="s">
        <v>311</v>
      </c>
      <c r="AQ75" s="153" t="s">
        <v>311</v>
      </c>
      <c r="AR75" s="153" t="s">
        <v>312</v>
      </c>
      <c r="AS75" s="153" t="s">
        <v>312</v>
      </c>
      <c r="AT75" s="1" t="str">
        <f>IF(AND($E75&lt;&gt;"",$A75="J",Invoer!O104&lt;&gt;""),VLOOKUP(Invoer!O104,NORM!$F$31:$H$38,3,0),"")</f>
        <v/>
      </c>
      <c r="AU75" s="1"/>
      <c r="AV75" s="1" t="str">
        <f>IF(AND($E75&lt;&gt;"",$A75="J"),Invoer!AH104,"")</f>
        <v/>
      </c>
      <c r="AW75" s="1"/>
      <c r="AX75" s="1" t="str">
        <f t="shared" si="224"/>
        <v/>
      </c>
      <c r="AY75" s="1"/>
      <c r="AZ75" s="3" t="str">
        <f t="shared" si="225"/>
        <v/>
      </c>
      <c r="BA75" s="3" t="str">
        <f t="shared" si="226"/>
        <v/>
      </c>
      <c r="BB75" s="3" t="str">
        <f t="shared" si="227"/>
        <v>N</v>
      </c>
      <c r="BC75" s="3" t="str">
        <f t="shared" si="228"/>
        <v>N</v>
      </c>
      <c r="BD75" s="3" t="str">
        <f t="shared" si="229"/>
        <v/>
      </c>
      <c r="BE75" s="3">
        <f t="shared" si="230"/>
        <v>0</v>
      </c>
      <c r="BF75" s="3" t="str">
        <f t="shared" si="231"/>
        <v/>
      </c>
      <c r="BG75" s="3" t="str">
        <f t="shared" si="232"/>
        <v/>
      </c>
      <c r="BH75" s="3" t="str">
        <f t="shared" si="233"/>
        <v>N</v>
      </c>
      <c r="BI75" s="24" t="str">
        <f t="shared" si="234"/>
        <v/>
      </c>
      <c r="BJ75" s="24" t="str">
        <f>IF(ISERROR(VLOOKUP($BD75,LOV_GWSGRP!A:A,1,0)),"N","J")</f>
        <v>N</v>
      </c>
      <c r="BK75" s="24" t="str">
        <f>IF(ISERROR(VLOOKUP($BD75,LOV_GWSGRP!D:D,1,0)),"N","J")</f>
        <v>N</v>
      </c>
      <c r="BL75" s="24" t="str">
        <f>IF(ISERROR(VLOOKUP($BD75,LOV_GWSGRP!G:G,1,0)),"N","J")</f>
        <v>N</v>
      </c>
      <c r="BM75" s="24" t="str">
        <f>IF(ISERROR(VLOOKUP($BD75,LOV_GWSGRP!M:M,1,0)),"N","J")</f>
        <v>N</v>
      </c>
      <c r="BN75" s="24" t="str">
        <f>IF(ISERROR(VLOOKUP($BD75,LOV_GWSGRP!P:P,1,0)),"N","J")</f>
        <v>N</v>
      </c>
      <c r="BO75" s="24" t="str">
        <f>IF(ISERROR(VLOOKUP($BD75,LOV_GWSGRP!S:S,1,0)),"N","J")</f>
        <v>N</v>
      </c>
      <c r="BP75" s="24" t="str">
        <f>IF(ISERROR(VLOOKUP($BD75,LOV_GWSGRP!V:V,1,0)),"N","J")</f>
        <v>N</v>
      </c>
      <c r="BQ75" s="24" t="str">
        <f>IF(ISERROR(VLOOKUP($BD75,LOV_GWSGRP!Y:Y,1,0)),"N","J")</f>
        <v>N</v>
      </c>
      <c r="BR75" s="24" t="str">
        <f>IF(ISERROR(VLOOKUP($BD75,LOV_GWSGRP!AB:AB,1,0)),"N","J")</f>
        <v>N</v>
      </c>
      <c r="BS75" s="24" t="str">
        <f>IF(ISERROR(VLOOKUP($BD75,LOV_GWSGRP!AE:AE,1,0)),"N","J")</f>
        <v>N</v>
      </c>
      <c r="BT75" s="24" t="str">
        <f>IF(ISERROR(VLOOKUP($BD75,LOV_GWSGRP!AH:AH,1,0)),"N","J")</f>
        <v>N</v>
      </c>
      <c r="BU75" s="24" t="str">
        <f>IF(ISERROR(VLOOKUP($BD75,LOV_GWSGRP!CJ:CJ,1,0)),"N","J")</f>
        <v>N</v>
      </c>
      <c r="BV75" s="24" t="str">
        <f>IF(ISERROR(VLOOKUP($BD75,LOV_GWSGRP!AN:AN,1,0)),"N","J")</f>
        <v>N</v>
      </c>
      <c r="BW75" s="24" t="str">
        <f>IF(ISERROR(VLOOKUP($BD75,LOV_GWSGRP!AQ:AQ,1,0)),"N","J")</f>
        <v>N</v>
      </c>
      <c r="BX75" s="24" t="str">
        <f>IF(ISERROR(VLOOKUP($BD75,LOV_GWSGRP!AT:AT,1,0)),"N","J")</f>
        <v>N</v>
      </c>
      <c r="BY75" s="24" t="str">
        <f>IF(ISERROR(VLOOKUP($BD75,LOV_GWSGRP!AW:AW,1,0)),"N","J")</f>
        <v>N</v>
      </c>
      <c r="BZ75" s="24" t="str">
        <f>IF(ISERROR(VLOOKUP($BD75,LOV_GWSGRP!AZ:AZ,1,0)),"N","J")</f>
        <v>N</v>
      </c>
      <c r="CA75" s="24" t="str">
        <f>IF(ISERROR(VLOOKUP($BD75,LOV_GWSGRP!BC:BC,1,0)),"N","J")</f>
        <v>N</v>
      </c>
      <c r="CB75" s="24" t="str">
        <f>IF(ISERROR(VLOOKUP($BD75,LOV_GWSGRP!BF:BF,1,0)),"N","J")</f>
        <v>N</v>
      </c>
      <c r="CC75" s="24" t="str">
        <f>IF(ISERROR(VLOOKUP($BD75,LOV_GWSGRP!BI:BI,1,0)),"N","J")</f>
        <v>N</v>
      </c>
      <c r="CD75" s="24" t="str">
        <f>IF(ISERROR(VLOOKUP($BD75,LOV_GWSGRP!J:J,1,0)),"N","J")</f>
        <v>N</v>
      </c>
      <c r="CE75" s="24" t="str">
        <f>IF(ISERROR(VLOOKUP($BD75,LOV_GWSGRP!BL:BL,1,0)),"N","J")</f>
        <v>N</v>
      </c>
      <c r="CF75" s="24"/>
      <c r="CG75" s="24" t="str">
        <f>IF(ISERROR(VLOOKUP($BD75,LOV_GWSGRP!BO:BO,1,0)),"N","J")</f>
        <v>N</v>
      </c>
      <c r="CH75" s="24" t="str">
        <f t="shared" si="235"/>
        <v>N</v>
      </c>
      <c r="CI75" s="24" t="str">
        <f>IF(ISERROR(VLOOKUP($BD75,GEWASCODE_GLMC8!F:F,1,0)),"N","J")</f>
        <v>N</v>
      </c>
      <c r="CJ75" s="24" t="str">
        <f>IF(COUNTIF($CI75:CI75,"J")&gt;0,"N",IF(ISERROR(VLOOKUP($BD75,GEWASCODE_GLMC8!G:G,1,0)),"N","J"))</f>
        <v>N</v>
      </c>
      <c r="CK75" s="24" t="str">
        <f>IF(COUNTIF($CI75:CJ75,"J")&gt;0,"N",IF(ISERROR(VLOOKUP($BD75,GEWASCODE_GLMC8!H:H,1,0)),"N","J"))</f>
        <v>N</v>
      </c>
      <c r="CL75" s="24" t="str">
        <f>IF(COUNTIF($CI75:CK75,"J")&gt;0,"N",IF(ISERROR(VLOOKUP($BD75,GEWASCODE_GLMC8!I:I,1,0)),"N","J"))</f>
        <v>N</v>
      </c>
      <c r="CM75" s="24" t="str">
        <f>IF(COUNTIF($CI75:CL75,"J")&gt;0,"N",IF(ISERROR(VLOOKUP($BD75,GEWASCODE_GLMC8!J:J,1,0)),"N","J"))</f>
        <v>N</v>
      </c>
      <c r="CN75" s="24" t="str">
        <f>IF(COUNTIF($CI75:CM75,"J")&gt;0,"N",IF(ISERROR(VLOOKUP($BD75,GEWASCODE_GLMC8!K:K,1,0)),"N","J"))</f>
        <v>N</v>
      </c>
      <c r="CO75" s="24" t="str">
        <f>IF(COUNTIF($CI75:CN75,"J")&gt;0,"N",IF(ISERROR(VLOOKUP($BD75,GEWASCODE_GLMC8!L:L,1,0)),"N","J"))</f>
        <v>N</v>
      </c>
      <c r="CP75" s="24" t="str">
        <f>IF(COUNTIF($CI75:CO75,"J")&gt;0,"N",IF(ISERROR(VLOOKUP($BD75,GEWASCODE_GLMC8!M:M,1,0)),"N","J"))</f>
        <v>N</v>
      </c>
      <c r="CQ75" s="24" t="str">
        <f>IF(COUNTIF($CI75:CP75,"J")&gt;0,"N",IF(ISERROR(VLOOKUP($BD75,GEWASCODE_GLMC8!N:N,1,0)),"N","J"))</f>
        <v>N</v>
      </c>
      <c r="CR75" s="24" t="str">
        <f>IF(COUNTIF($CI75:CQ75,"J")&gt;0,"N",IF(ISERROR(VLOOKUP($BD75,GEWASCODE_GLMC8!O:O,1,0)),"N","J"))</f>
        <v>N</v>
      </c>
      <c r="CS75" s="24" t="str">
        <f>IF(COUNTIF($CI75:CR75,"J")&gt;0,"N",IF(ISERROR(VLOOKUP($BD75,GEWASCODE_GLMC8!P:P,1,0)),"N","J"))</f>
        <v>N</v>
      </c>
      <c r="CT75" s="24" t="str">
        <f>IF(COUNTIF($CI75:CS75,"J")&gt;0,"N",IF(ISERROR(VLOOKUP($BD75,GEWASCODE_GLMC8!Q:Q,1,0)),"N","J"))</f>
        <v>N</v>
      </c>
      <c r="CU75" s="24" t="str">
        <f>IF(COUNTIF($CI75:CT75,"J")&gt;0,"N",IF(ISERROR(VLOOKUP($BD75,GEWASCODE_GLMC8!R:R,1,0)),"N","J"))</f>
        <v>N</v>
      </c>
      <c r="CV75" s="24" t="str">
        <f>IF(COUNTIF($CI75:CU75,"J")&gt;0,"N",IF(ISERROR(VLOOKUP($BD75,GEWASCODE_GLMC8!S:S,1,0)),"N","J"))</f>
        <v>N</v>
      </c>
      <c r="CW75" s="24" t="str">
        <f>IF(COUNTIF($CI75:CV75,"J")&gt;0,"N",IF(ISERROR(VLOOKUP($BD75,GEWASCODE_GLMC8!T:T,1,0)),"N","J"))</f>
        <v>N</v>
      </c>
      <c r="CX75" s="24" t="str">
        <f>IF(COUNTIF($CI75:CW75,"J")&gt;0,"N",IF(ISERROR(VLOOKUP($BD75,GEWASCODE_GLMC8!U:U,1,0)),"N","J"))</f>
        <v>N</v>
      </c>
      <c r="CY75" s="24" t="str">
        <f>IF(COUNTIF($CI75:CX75,"J")&gt;0,"N",IF(ISERROR(VLOOKUP($BD75,GEWASCODE_GLMC8!V:V,1,0)),"N","J"))</f>
        <v>N</v>
      </c>
      <c r="CZ75" s="24" t="str">
        <f>IF(COUNTIF($CI75:CY75,"J")&gt;0,"N",IF(ISERROR(VLOOKUP($BD75,GEWASCODE_GLMC8!W:W,1,0)),"N","J"))</f>
        <v>N</v>
      </c>
      <c r="DA75" s="24" t="str">
        <f>IF(COUNTIF($CI75:CZ75,"J")&gt;0,"N",IF(ISERROR(VLOOKUP($BD75,GEWASCODE_GLMC8!X:X,1,0)),"N","J"))</f>
        <v>N</v>
      </c>
      <c r="DB75" s="24" t="str">
        <f>IF(COUNTIF($CI75:DA75,"J")&gt;0,"N",IF(ISERROR(VLOOKUP($BD75,GEWASCODE_GLMC8!Y:Y,1,0)),"N","J"))</f>
        <v>N</v>
      </c>
      <c r="DC75" s="24" t="str">
        <f>IF(COUNTIF($CI75:DB75,"J")&gt;0,"N",IF(ISERROR(VLOOKUP($BD75,GEWASCODE_GLMC8!Z:Z,1,0)),"N","J"))</f>
        <v>N</v>
      </c>
      <c r="DD75" s="24" t="str">
        <f t="shared" si="236"/>
        <v>N</v>
      </c>
      <c r="DE75" s="3" t="str">
        <f t="shared" si="167"/>
        <v>N</v>
      </c>
      <c r="DF75" s="3" t="str">
        <f t="shared" si="168"/>
        <v>N</v>
      </c>
      <c r="DG75" s="3" t="str">
        <f t="shared" si="237"/>
        <v>N</v>
      </c>
      <c r="DH75" s="3" t="str">
        <f t="shared" si="238"/>
        <v>N</v>
      </c>
      <c r="DI75" s="3" t="str">
        <f t="shared" si="169"/>
        <v>N</v>
      </c>
      <c r="DJ75" s="3" t="str">
        <f t="shared" si="170"/>
        <v>N</v>
      </c>
      <c r="DK75" s="3">
        <f>0</f>
        <v>0</v>
      </c>
      <c r="DL75" s="3" t="str">
        <f t="shared" si="171"/>
        <v>N</v>
      </c>
      <c r="DM75" s="3" t="str">
        <f t="shared" si="172"/>
        <v>N</v>
      </c>
      <c r="DN75" t="str">
        <f>IF(AND($A75="J",COUNTIFS(activiteiten_perceel,percelen!$AZ75,activiteiten_maatregel_nr,percelen!DN$4,activiteiten_activiteit_voldoet_aan_voorwaarden,"J")&gt;0),DN$4,"")</f>
        <v/>
      </c>
      <c r="DO75" t="str">
        <f>IF(AND($A75="J",COUNTIFS(activiteiten_perceel,percelen!$AZ75,activiteiten_maatregel_nr,percelen!DO$4,activiteiten_activiteit_voldoet_aan_voorwaarden,"J")&gt;0),DO$4,"")</f>
        <v/>
      </c>
      <c r="DP75" t="str">
        <f>IF(AND($A75="J",COUNTIFS(activiteiten_perceel,percelen!$AZ75,activiteiten_maatregel_nr,percelen!DP$4,activiteiten_activiteit_voldoet_aan_voorwaarden,"J")&gt;0),DP$4,"")</f>
        <v/>
      </c>
      <c r="DQ75" t="str">
        <f>IF(AND($A75="J",COUNTIFS(activiteiten_perceel,percelen!$AZ75,activiteiten_maatregel_nr,percelen!DQ$4,activiteiten_activiteit_voldoet_aan_voorwaarden,"J")&gt;0),DQ$4,"")</f>
        <v/>
      </c>
      <c r="DR75" t="str">
        <f>IF(AND($A75="J",COUNTIFS(activiteiten_perceel,percelen!$AZ75,activiteiten_maatregel_nr,percelen!DR$4,activiteiten_activiteit_voldoet_aan_voorwaarden,"J")&gt;0),DR$4,"")</f>
        <v/>
      </c>
      <c r="DS75" t="str">
        <f>IF(AND($A75="J",COUNTIFS(activiteiten_perceel,percelen!$AZ75,activiteiten_maatregel_nr,percelen!DS$4,activiteiten_activiteit_voldoet_aan_voorwaarden,"J")&gt;0),DS$4,"")</f>
        <v/>
      </c>
      <c r="DT75" t="str">
        <f>IF(AND($A75="J",COUNTIFS(activiteiten_perceel,percelen!$AZ75,activiteiten_maatregel_nr,percelen!DT$4,activiteiten_activiteit_voldoet_aan_voorwaarden,"J")&gt;0),DT$4,"")</f>
        <v/>
      </c>
      <c r="DU75" t="str">
        <f>IF(AND($A75="J",COUNTIFS(activiteiten_perceel,percelen!$AZ75,activiteiten_maatregel_nr,percelen!DU$4,activiteiten_activiteit_voldoet_aan_voorwaarden,"J")&gt;0),DU$4,"")</f>
        <v/>
      </c>
      <c r="DV75" t="str">
        <f>IF(AND($A75="J",COUNTIFS(activiteiten_perceel,percelen!$AZ75,activiteiten_maatregel_nr,percelen!DV$4,activiteiten_activiteit_voldoet_aan_voorwaarden,"J")&gt;0),DV$4,"")</f>
        <v/>
      </c>
      <c r="DW75" t="str">
        <f>IF(AND($A75="J",COUNTIFS(activiteiten_perceel,percelen!$AZ75,activiteiten_maatregel_nr,percelen!DW$4,activiteiten_activiteit_voldoet_aan_voorwaarden,"J")&gt;0),DW$4,"")</f>
        <v/>
      </c>
      <c r="DX75" t="str">
        <f>IF(AND($A75="J",COUNTIFS(activiteiten_perceel,percelen!$AZ75,activiteiten_maatregel_nr,percelen!DX$4,activiteiten_activiteit_voldoet_aan_voorwaarden,"J")&gt;0),DX$4,"")</f>
        <v/>
      </c>
      <c r="DY75" t="str">
        <f>IF(AND($A75="J",COUNTIFS(activiteiten_perceel,percelen!$AZ75,activiteiten_maatregel_nr,percelen!DY$4,activiteiten_activiteit_voldoet_aan_voorwaarden,"J")&gt;0),DY$4,"")</f>
        <v/>
      </c>
      <c r="DZ75" t="str">
        <f>IF(AND($A75="J",COUNTIFS(activiteiten_perceel,percelen!$AZ75,activiteiten_maatregel_nr,percelen!DZ$4,activiteiten_activiteit_voldoet_aan_voorwaarden,"J")&gt;0),DZ$4,"")</f>
        <v/>
      </c>
      <c r="EA75" t="str">
        <f>IF(AND($A75="J",COUNTIFS(activiteiten_perceel,percelen!$AZ75,activiteiten_maatregel_nr,percelen!EA$4,activiteiten_activiteit_voldoet_aan_voorwaarden,"J")&gt;0),EA$4,"")</f>
        <v/>
      </c>
      <c r="EB75" t="str">
        <f>IF(AND($A75="J",COUNTIFS(activiteiten_perceel,percelen!$AZ75,activiteiten_maatregel_nr,percelen!EB$4,activiteiten_activiteit_voldoet_aan_voorwaarden,"J")&gt;0),EB$4,"")</f>
        <v/>
      </c>
      <c r="EC75" t="str">
        <f>IF(AND($A75="J",COUNTIFS(activiteiten_perceel,percelen!$AZ75,activiteiten_maatregel_nr,percelen!EC$4,activiteiten_activiteit_voldoet_aan_voorwaarden,"J")&gt;0),EC$4,"")</f>
        <v/>
      </c>
      <c r="ED75" t="str">
        <f>IF(AND($A75="J",COUNTIFS(activiteiten_perceel,percelen!$AZ75,activiteiten_maatregel_nr,percelen!ED$4,activiteiten_activiteit_voldoet_aan_voorwaarden,"J")&gt;0),ED$4,"")</f>
        <v/>
      </c>
      <c r="EE75" t="str">
        <f>IF(AND($A75="J",COUNTIFS(activiteiten_perceel,percelen!$AZ75,activiteiten_maatregel_nr,percelen!EE$4,activiteiten_activiteit_voldoet_aan_voorwaarden,"J")&gt;0),EE$4,"")</f>
        <v/>
      </c>
      <c r="EF75" t="str">
        <f>IF(AND($A75="J",COUNTIFS(activiteiten_perceel,percelen!$AZ75,activiteiten_maatregel_nr,percelen!EF$4,activiteiten_activiteit_voldoet_aan_voorwaarden,"J")&gt;0),EF$4,"")</f>
        <v/>
      </c>
      <c r="EG75" t="str">
        <f>IF(AND($A75="J",COUNTIFS(activiteiten_perceel,percelen!$AZ75,activiteiten_maatregel_nr,percelen!EG$4,activiteiten_activiteit_voldoet_aan_voorwaarden,"J")&gt;0),EG$4,"")</f>
        <v/>
      </c>
      <c r="EH75" t="str">
        <f>IF(AND($A75="J",COUNTIFS(activiteiten_perceel,percelen!$AZ75,activiteiten_maatregel_nr,percelen!EH$4,activiteiten_activiteit_voldoet_aan_voorwaarden,"J")&gt;0),EH$4,"")</f>
        <v/>
      </c>
      <c r="EI75" t="str">
        <f>IF(AND($A75="J",COUNTIFS(activiteiten_perceel,percelen!$AZ75,activiteiten_maatregel_nr,percelen!EI$4,activiteiten_activiteit_voldoet_aan_voorwaarden,"J")&gt;0),EI$4,"")</f>
        <v/>
      </c>
      <c r="EJ75">
        <f t="shared" si="239"/>
        <v>0</v>
      </c>
      <c r="EK75" t="str">
        <f t="shared" si="173"/>
        <v/>
      </c>
      <c r="EL75" t="str">
        <f t="shared" si="174"/>
        <v/>
      </c>
      <c r="EM75" t="str">
        <f t="shared" si="175"/>
        <v/>
      </c>
      <c r="EN75" t="str">
        <f t="shared" si="176"/>
        <v/>
      </c>
      <c r="EO75" t="str">
        <f t="shared" si="177"/>
        <v/>
      </c>
      <c r="EP75" t="str">
        <f t="shared" si="178"/>
        <v/>
      </c>
      <c r="EQ75" t="str">
        <f t="shared" si="179"/>
        <v/>
      </c>
      <c r="ER75" t="str">
        <f t="shared" si="180"/>
        <v/>
      </c>
      <c r="ES75" t="str">
        <f t="shared" si="181"/>
        <v/>
      </c>
      <c r="ET75" t="str">
        <f t="shared" si="182"/>
        <v/>
      </c>
      <c r="EU75" t="str">
        <f t="shared" si="183"/>
        <v/>
      </c>
      <c r="EV75" t="str">
        <f t="shared" si="184"/>
        <v/>
      </c>
      <c r="EW75" t="str">
        <f t="shared" si="240"/>
        <v>nvt</v>
      </c>
      <c r="EX75" t="str">
        <f t="shared" si="241"/>
        <v>nvt</v>
      </c>
      <c r="EY75" t="str">
        <f t="shared" si="242"/>
        <v>nvt</v>
      </c>
      <c r="EZ75" t="str">
        <f t="shared" si="243"/>
        <v>nvt</v>
      </c>
      <c r="FA75" t="str">
        <f t="shared" si="244"/>
        <v>nvt</v>
      </c>
      <c r="FB75" t="str">
        <f t="shared" si="245"/>
        <v>nvt</v>
      </c>
      <c r="FC75" t="str">
        <f t="shared" si="246"/>
        <v>nvt</v>
      </c>
      <c r="FD75" t="str">
        <f t="shared" si="247"/>
        <v>nvt</v>
      </c>
      <c r="FE75" t="str">
        <f>IF($EJ75=2,VLOOKUP(FD75,STAPELING!A:D,FE$1,0),"nvt")</f>
        <v>nvt</v>
      </c>
      <c r="FF75" t="str">
        <f t="shared" si="248"/>
        <v>nvt</v>
      </c>
      <c r="FG75" t="str">
        <f t="shared" si="249"/>
        <v>nvt</v>
      </c>
      <c r="FH75" t="str">
        <f t="shared" si="250"/>
        <v>nvt</v>
      </c>
      <c r="FI75" t="str">
        <f t="shared" si="251"/>
        <v>nvt</v>
      </c>
      <c r="FJ75" t="str">
        <f t="shared" si="252"/>
        <v>nvt</v>
      </c>
      <c r="FK75" t="str">
        <f t="shared" si="253"/>
        <v>nvt</v>
      </c>
      <c r="FL75" t="str">
        <f t="shared" si="254"/>
        <v>nvt</v>
      </c>
      <c r="FM75" t="str">
        <f t="shared" si="255"/>
        <v/>
      </c>
      <c r="FN75" t="str">
        <f>IF(ISERROR(VLOOKUP(FM75,STAPELING!I:AO,FN$1,0)),"N",VLOOKUP(FM75,STAPELING!I:AO,FN$1,0))</f>
        <v>J</v>
      </c>
      <c r="FO75" t="str">
        <f t="shared" si="256"/>
        <v>nvt</v>
      </c>
      <c r="FP75" t="str">
        <f t="shared" si="185"/>
        <v>nvt</v>
      </c>
      <c r="FQ75" t="str">
        <f t="shared" si="186"/>
        <v>nvt</v>
      </c>
      <c r="FR75" t="str">
        <f t="shared" si="187"/>
        <v>nvt</v>
      </c>
      <c r="FS75" t="str">
        <f t="shared" si="188"/>
        <v>nvt</v>
      </c>
      <c r="FT75" t="str">
        <f t="shared" si="189"/>
        <v>nvt</v>
      </c>
      <c r="FU75" t="str">
        <f t="shared" si="190"/>
        <v>nvt</v>
      </c>
      <c r="FV75" t="str">
        <f t="shared" si="191"/>
        <v>nvt</v>
      </c>
      <c r="FW75" t="str">
        <f t="shared" si="192"/>
        <v>nvt</v>
      </c>
      <c r="FX75" t="str">
        <f t="shared" si="193"/>
        <v>nvt</v>
      </c>
      <c r="FY75" t="str">
        <f t="shared" si="194"/>
        <v>nvt</v>
      </c>
      <c r="FZ75" t="str">
        <f t="shared" si="195"/>
        <v>nvt</v>
      </c>
      <c r="GA75" t="str">
        <f t="shared" si="196"/>
        <v>nvt</v>
      </c>
      <c r="GB75" t="str">
        <f>IF($EJ75&gt;2,IF(FO75="","zwart",VLOOKUP(FO75,STAPELING!J:AA,GB$1,0)),"nvt")</f>
        <v>nvt</v>
      </c>
      <c r="GC75" t="str">
        <f t="shared" si="257"/>
        <v>nvt</v>
      </c>
      <c r="GD75" t="str">
        <f t="shared" si="258"/>
        <v>nvt</v>
      </c>
      <c r="GE75" t="str">
        <f t="shared" si="259"/>
        <v>nvt</v>
      </c>
      <c r="GF75" t="str">
        <f t="shared" si="260"/>
        <v>nvt</v>
      </c>
      <c r="GG75" t="str">
        <f t="shared" si="261"/>
        <v>nvt</v>
      </c>
      <c r="GH75" t="str">
        <f t="shared" si="262"/>
        <v>nvt</v>
      </c>
      <c r="GI75" t="str">
        <f t="shared" si="263"/>
        <v>nvt</v>
      </c>
      <c r="GJ75" t="str">
        <f t="shared" si="264"/>
        <v>nvt</v>
      </c>
      <c r="GK75" t="str">
        <f t="shared" si="197"/>
        <v>nvt</v>
      </c>
      <c r="GL75" t="str">
        <f t="shared" si="198"/>
        <v>nvt</v>
      </c>
      <c r="GM75" t="str">
        <f t="shared" si="199"/>
        <v>nvt</v>
      </c>
      <c r="GN75" t="str">
        <f t="shared" si="200"/>
        <v>nvt</v>
      </c>
      <c r="GO75" t="str">
        <f t="shared" si="201"/>
        <v>nvt</v>
      </c>
      <c r="GP75" t="str">
        <f t="shared" si="202"/>
        <v>nvt</v>
      </c>
      <c r="GQ75" t="str">
        <f t="shared" si="203"/>
        <v>nvt</v>
      </c>
      <c r="GR75" t="str">
        <f t="shared" si="204"/>
        <v>nvt</v>
      </c>
      <c r="GS75" t="str">
        <f t="shared" si="205"/>
        <v>nvt</v>
      </c>
      <c r="GT75" t="str">
        <f t="shared" si="206"/>
        <v>nvt</v>
      </c>
      <c r="GU75" t="str">
        <f t="shared" si="207"/>
        <v>nvt</v>
      </c>
      <c r="GV75" t="str">
        <f t="shared" si="208"/>
        <v>nvt</v>
      </c>
      <c r="GW75" t="str">
        <f>IF($EJ75&gt;2,IF(GJ75="","zwart",VLOOKUP(GJ75,STAPELING!AB:AJ,GW$1,0)),"nvt")</f>
        <v>nvt</v>
      </c>
      <c r="GX75" t="str">
        <f t="shared" si="265"/>
        <v>nvt</v>
      </c>
      <c r="GY75" t="str">
        <f t="shared" si="266"/>
        <v>nvt</v>
      </c>
      <c r="GZ75" t="str">
        <f t="shared" si="267"/>
        <v>nvt</v>
      </c>
      <c r="HA75" t="str">
        <f t="shared" si="268"/>
        <v>nvt</v>
      </c>
      <c r="HB75" t="str">
        <f t="shared" si="269"/>
        <v>nvt</v>
      </c>
      <c r="HC75" t="str">
        <f t="shared" si="270"/>
        <v>nvt</v>
      </c>
      <c r="HD75" t="str">
        <f t="shared" si="271"/>
        <v>nvt</v>
      </c>
      <c r="HE75" t="str">
        <f t="shared" si="272"/>
        <v>nvt</v>
      </c>
      <c r="HF75" t="str">
        <f t="shared" si="273"/>
        <v>nvt</v>
      </c>
      <c r="HG75" t="str">
        <f t="shared" si="274"/>
        <v>nvt</v>
      </c>
      <c r="HH75" t="str">
        <f t="shared" si="275"/>
        <v>nvt</v>
      </c>
      <c r="HI75" t="str">
        <f t="shared" si="276"/>
        <v>nvt</v>
      </c>
      <c r="HJ75" t="str">
        <f t="shared" si="277"/>
        <v>nvt</v>
      </c>
      <c r="HK75" t="str">
        <f t="shared" si="278"/>
        <v>nvt</v>
      </c>
      <c r="HL75" t="str">
        <f t="shared" si="279"/>
        <v>nvt</v>
      </c>
      <c r="HM75" t="str">
        <f t="shared" si="209"/>
        <v>nvt</v>
      </c>
      <c r="HN75" t="str">
        <f t="shared" si="210"/>
        <v>nvt</v>
      </c>
      <c r="HO75" t="str">
        <f t="shared" si="211"/>
        <v>nvt</v>
      </c>
      <c r="HP75" t="str">
        <f t="shared" si="212"/>
        <v>nvt</v>
      </c>
      <c r="HQ75" t="str">
        <f t="shared" si="213"/>
        <v>nvt</v>
      </c>
      <c r="HR75" t="str">
        <f t="shared" si="214"/>
        <v>nvt</v>
      </c>
      <c r="HS75" t="str">
        <f t="shared" si="215"/>
        <v>nvt</v>
      </c>
      <c r="HT75" t="str">
        <f t="shared" si="216"/>
        <v>nvt</v>
      </c>
      <c r="HU75" t="str">
        <f t="shared" si="217"/>
        <v>nvt</v>
      </c>
      <c r="HV75" t="str">
        <f t="shared" si="218"/>
        <v>nvt</v>
      </c>
      <c r="HW75" t="str">
        <f t="shared" si="219"/>
        <v>nvt</v>
      </c>
      <c r="HX75" t="str">
        <f t="shared" si="220"/>
        <v>nvt</v>
      </c>
      <c r="HY75" t="str">
        <f>IF($EJ75&gt;2,IF(HL75="","zwart",VLOOKUP(HL75,STAPELING!AK:AN,HY$1,0)),"nvt")</f>
        <v>nvt</v>
      </c>
      <c r="HZ75" t="str">
        <f t="shared" si="280"/>
        <v>nvt</v>
      </c>
      <c r="IA75" t="str">
        <f t="shared" si="281"/>
        <v>nvt</v>
      </c>
      <c r="IB75" t="str">
        <f t="shared" si="282"/>
        <v>nvt</v>
      </c>
      <c r="IC75" t="str">
        <f t="shared" si="283"/>
        <v>nvt</v>
      </c>
      <c r="ID75" t="str">
        <f t="shared" si="284"/>
        <v>nvt</v>
      </c>
      <c r="IE75" t="str">
        <f t="shared" si="285"/>
        <v>nvt</v>
      </c>
      <c r="IF75" t="str">
        <f t="shared" si="286"/>
        <v>nvt</v>
      </c>
      <c r="IG75">
        <f t="shared" si="287"/>
        <v>0</v>
      </c>
      <c r="IH75">
        <f t="shared" si="288"/>
        <v>0</v>
      </c>
      <c r="II75">
        <f t="shared" si="289"/>
        <v>0</v>
      </c>
      <c r="IJ75">
        <f t="shared" si="290"/>
        <v>0</v>
      </c>
      <c r="IK75">
        <f t="shared" si="291"/>
        <v>0</v>
      </c>
      <c r="IL75">
        <f t="shared" si="292"/>
        <v>0</v>
      </c>
      <c r="IM75">
        <f t="shared" si="293"/>
        <v>0</v>
      </c>
      <c r="IN75">
        <f t="shared" si="294"/>
        <v>0</v>
      </c>
      <c r="IO75">
        <f t="shared" si="295"/>
        <v>0</v>
      </c>
      <c r="IP75">
        <f t="shared" si="296"/>
        <v>0</v>
      </c>
      <c r="IQ75">
        <f t="shared" si="297"/>
        <v>0</v>
      </c>
      <c r="IR75">
        <f t="shared" si="298"/>
        <v>0</v>
      </c>
      <c r="IS75">
        <f t="shared" si="299"/>
        <v>0</v>
      </c>
      <c r="IT75">
        <f t="shared" si="300"/>
        <v>0</v>
      </c>
      <c r="IU75" t="str">
        <f t="shared" si="301"/>
        <v>N</v>
      </c>
      <c r="IV75" t="str">
        <f t="shared" si="221"/>
        <v>N</v>
      </c>
      <c r="IW75" t="str">
        <f t="shared" si="302"/>
        <v>N</v>
      </c>
    </row>
    <row r="76" spans="1:257" x14ac:dyDescent="0.25">
      <c r="A76" t="str">
        <f>IF(ISERROR(VLOOKUP(E76,E$4:E75,1,0)),"J","N")</f>
        <v>N</v>
      </c>
      <c r="B76" s="8"/>
      <c r="C76" s="8"/>
      <c r="D76" s="25"/>
      <c r="E76" s="25" t="str">
        <f>IF(Invoer!B105="","",Invoer!B105)</f>
        <v/>
      </c>
      <c r="F76" s="25"/>
      <c r="G76" s="25"/>
      <c r="H76" s="25" t="str">
        <f>IF(AND($E76&lt;&gt;"",$A76="J"),Invoer!D105,"")</f>
        <v/>
      </c>
      <c r="I76" s="25"/>
      <c r="J76" s="26"/>
      <c r="K76" s="26" t="str">
        <f>IF(AND($E76&lt;&gt;"",$A76="J"),Invoer!L105,"")</f>
        <v/>
      </c>
      <c r="L76" s="26"/>
      <c r="M76" s="25"/>
      <c r="N76" s="152"/>
      <c r="O76" s="153"/>
      <c r="P76" s="25"/>
      <c r="Q76" s="25"/>
      <c r="R76" s="153"/>
      <c r="S76" s="154"/>
      <c r="T76" s="152"/>
      <c r="U76" s="153"/>
      <c r="V76" s="153"/>
      <c r="W76" s="59" t="str">
        <f>IF(AND($E76&lt;&gt;"",$A76="J",Invoer!R105&lt;&gt;""),VLOOKUP(Invoer!R105,NORM!$F$26:$H$29,3,0),"")</f>
        <v/>
      </c>
      <c r="X76" s="59"/>
      <c r="Y76" s="25" t="str">
        <f t="shared" si="222"/>
        <v/>
      </c>
      <c r="Z76" s="25"/>
      <c r="AA76" s="26" t="str">
        <f t="shared" si="223"/>
        <v/>
      </c>
      <c r="AB76" s="26"/>
      <c r="AC76" s="153"/>
      <c r="AD76" s="153"/>
      <c r="AE76" s="153"/>
      <c r="AF76" s="153"/>
      <c r="AG76" s="153"/>
      <c r="AH76" s="25"/>
      <c r="AI76" s="153"/>
      <c r="AJ76" s="153"/>
      <c r="AK76" s="153"/>
      <c r="AL76" s="153"/>
      <c r="AM76" s="25" t="str">
        <f>IF(AND($E76&lt;&gt;"",$A76="J"),IF(Invoer!X105="Ja","J",IF(Invoer!X105="Nee","N","")),"")</f>
        <v/>
      </c>
      <c r="AN76" s="153"/>
      <c r="AO76" s="153"/>
      <c r="AP76" s="153" t="s">
        <v>311</v>
      </c>
      <c r="AQ76" s="153" t="s">
        <v>311</v>
      </c>
      <c r="AR76" s="153" t="s">
        <v>312</v>
      </c>
      <c r="AS76" s="153" t="s">
        <v>312</v>
      </c>
      <c r="AT76" s="1" t="str">
        <f>IF(AND($E76&lt;&gt;"",$A76="J",Invoer!O105&lt;&gt;""),VLOOKUP(Invoer!O105,NORM!$F$31:$H$38,3,0),"")</f>
        <v/>
      </c>
      <c r="AU76" s="1"/>
      <c r="AV76" s="1" t="str">
        <f>IF(AND($E76&lt;&gt;"",$A76="J"),Invoer!AH105,"")</f>
        <v/>
      </c>
      <c r="AW76" s="1"/>
      <c r="AX76" s="1" t="str">
        <f t="shared" si="224"/>
        <v/>
      </c>
      <c r="AY76" s="1"/>
      <c r="AZ76" s="3" t="str">
        <f t="shared" si="225"/>
        <v/>
      </c>
      <c r="BA76" s="3" t="str">
        <f t="shared" si="226"/>
        <v/>
      </c>
      <c r="BB76" s="3" t="str">
        <f t="shared" si="227"/>
        <v>N</v>
      </c>
      <c r="BC76" s="3" t="str">
        <f t="shared" si="228"/>
        <v>N</v>
      </c>
      <c r="BD76" s="3" t="str">
        <f t="shared" si="229"/>
        <v/>
      </c>
      <c r="BE76" s="3">
        <f t="shared" si="230"/>
        <v>0</v>
      </c>
      <c r="BF76" s="3" t="str">
        <f t="shared" si="231"/>
        <v/>
      </c>
      <c r="BG76" s="3" t="str">
        <f t="shared" si="232"/>
        <v/>
      </c>
      <c r="BH76" s="3" t="str">
        <f t="shared" si="233"/>
        <v>N</v>
      </c>
      <c r="BI76" s="24" t="str">
        <f t="shared" si="234"/>
        <v/>
      </c>
      <c r="BJ76" s="24" t="str">
        <f>IF(ISERROR(VLOOKUP($BD76,LOV_GWSGRP!A:A,1,0)),"N","J")</f>
        <v>N</v>
      </c>
      <c r="BK76" s="24" t="str">
        <f>IF(ISERROR(VLOOKUP($BD76,LOV_GWSGRP!D:D,1,0)),"N","J")</f>
        <v>N</v>
      </c>
      <c r="BL76" s="24" t="str">
        <f>IF(ISERROR(VLOOKUP($BD76,LOV_GWSGRP!G:G,1,0)),"N","J")</f>
        <v>N</v>
      </c>
      <c r="BM76" s="24" t="str">
        <f>IF(ISERROR(VLOOKUP($BD76,LOV_GWSGRP!M:M,1,0)),"N","J")</f>
        <v>N</v>
      </c>
      <c r="BN76" s="24" t="str">
        <f>IF(ISERROR(VLOOKUP($BD76,LOV_GWSGRP!P:P,1,0)),"N","J")</f>
        <v>N</v>
      </c>
      <c r="BO76" s="24" t="str">
        <f>IF(ISERROR(VLOOKUP($BD76,LOV_GWSGRP!S:S,1,0)),"N","J")</f>
        <v>N</v>
      </c>
      <c r="BP76" s="24" t="str">
        <f>IF(ISERROR(VLOOKUP($BD76,LOV_GWSGRP!V:V,1,0)),"N","J")</f>
        <v>N</v>
      </c>
      <c r="BQ76" s="24" t="str">
        <f>IF(ISERROR(VLOOKUP($BD76,LOV_GWSGRP!Y:Y,1,0)),"N","J")</f>
        <v>N</v>
      </c>
      <c r="BR76" s="24" t="str">
        <f>IF(ISERROR(VLOOKUP($BD76,LOV_GWSGRP!AB:AB,1,0)),"N","J")</f>
        <v>N</v>
      </c>
      <c r="BS76" s="24" t="str">
        <f>IF(ISERROR(VLOOKUP($BD76,LOV_GWSGRP!AE:AE,1,0)),"N","J")</f>
        <v>N</v>
      </c>
      <c r="BT76" s="24" t="str">
        <f>IF(ISERROR(VLOOKUP($BD76,LOV_GWSGRP!AH:AH,1,0)),"N","J")</f>
        <v>N</v>
      </c>
      <c r="BU76" s="24" t="str">
        <f>IF(ISERROR(VLOOKUP($BD76,LOV_GWSGRP!CJ:CJ,1,0)),"N","J")</f>
        <v>N</v>
      </c>
      <c r="BV76" s="24" t="str">
        <f>IF(ISERROR(VLOOKUP($BD76,LOV_GWSGRP!AN:AN,1,0)),"N","J")</f>
        <v>N</v>
      </c>
      <c r="BW76" s="24" t="str">
        <f>IF(ISERROR(VLOOKUP($BD76,LOV_GWSGRP!AQ:AQ,1,0)),"N","J")</f>
        <v>N</v>
      </c>
      <c r="BX76" s="24" t="str">
        <f>IF(ISERROR(VLOOKUP($BD76,LOV_GWSGRP!AT:AT,1,0)),"N","J")</f>
        <v>N</v>
      </c>
      <c r="BY76" s="24" t="str">
        <f>IF(ISERROR(VLOOKUP($BD76,LOV_GWSGRP!AW:AW,1,0)),"N","J")</f>
        <v>N</v>
      </c>
      <c r="BZ76" s="24" t="str">
        <f>IF(ISERROR(VLOOKUP($BD76,LOV_GWSGRP!AZ:AZ,1,0)),"N","J")</f>
        <v>N</v>
      </c>
      <c r="CA76" s="24" t="str">
        <f>IF(ISERROR(VLOOKUP($BD76,LOV_GWSGRP!BC:BC,1,0)),"N","J")</f>
        <v>N</v>
      </c>
      <c r="CB76" s="24" t="str">
        <f>IF(ISERROR(VLOOKUP($BD76,LOV_GWSGRP!BF:BF,1,0)),"N","J")</f>
        <v>N</v>
      </c>
      <c r="CC76" s="24" t="str">
        <f>IF(ISERROR(VLOOKUP($BD76,LOV_GWSGRP!BI:BI,1,0)),"N","J")</f>
        <v>N</v>
      </c>
      <c r="CD76" s="24" t="str">
        <f>IF(ISERROR(VLOOKUP($BD76,LOV_GWSGRP!J:J,1,0)),"N","J")</f>
        <v>N</v>
      </c>
      <c r="CE76" s="24" t="str">
        <f>IF(ISERROR(VLOOKUP($BD76,LOV_GWSGRP!BL:BL,1,0)),"N","J")</f>
        <v>N</v>
      </c>
      <c r="CF76" s="24"/>
      <c r="CG76" s="24" t="str">
        <f>IF(ISERROR(VLOOKUP($BD76,LOV_GWSGRP!BO:BO,1,0)),"N","J")</f>
        <v>N</v>
      </c>
      <c r="CH76" s="24" t="str">
        <f t="shared" si="235"/>
        <v>N</v>
      </c>
      <c r="CI76" s="24" t="str">
        <f>IF(ISERROR(VLOOKUP($BD76,GEWASCODE_GLMC8!F:F,1,0)),"N","J")</f>
        <v>N</v>
      </c>
      <c r="CJ76" s="24" t="str">
        <f>IF(COUNTIF($CI76:CI76,"J")&gt;0,"N",IF(ISERROR(VLOOKUP($BD76,GEWASCODE_GLMC8!G:G,1,0)),"N","J"))</f>
        <v>N</v>
      </c>
      <c r="CK76" s="24" t="str">
        <f>IF(COUNTIF($CI76:CJ76,"J")&gt;0,"N",IF(ISERROR(VLOOKUP($BD76,GEWASCODE_GLMC8!H:H,1,0)),"N","J"))</f>
        <v>N</v>
      </c>
      <c r="CL76" s="24" t="str">
        <f>IF(COUNTIF($CI76:CK76,"J")&gt;0,"N",IF(ISERROR(VLOOKUP($BD76,GEWASCODE_GLMC8!I:I,1,0)),"N","J"))</f>
        <v>N</v>
      </c>
      <c r="CM76" s="24" t="str">
        <f>IF(COUNTIF($CI76:CL76,"J")&gt;0,"N",IF(ISERROR(VLOOKUP($BD76,GEWASCODE_GLMC8!J:J,1,0)),"N","J"))</f>
        <v>N</v>
      </c>
      <c r="CN76" s="24" t="str">
        <f>IF(COUNTIF($CI76:CM76,"J")&gt;0,"N",IF(ISERROR(VLOOKUP($BD76,GEWASCODE_GLMC8!K:K,1,0)),"N","J"))</f>
        <v>N</v>
      </c>
      <c r="CO76" s="24" t="str">
        <f>IF(COUNTIF($CI76:CN76,"J")&gt;0,"N",IF(ISERROR(VLOOKUP($BD76,GEWASCODE_GLMC8!L:L,1,0)),"N","J"))</f>
        <v>N</v>
      </c>
      <c r="CP76" s="24" t="str">
        <f>IF(COUNTIF($CI76:CO76,"J")&gt;0,"N",IF(ISERROR(VLOOKUP($BD76,GEWASCODE_GLMC8!M:M,1,0)),"N","J"))</f>
        <v>N</v>
      </c>
      <c r="CQ76" s="24" t="str">
        <f>IF(COUNTIF($CI76:CP76,"J")&gt;0,"N",IF(ISERROR(VLOOKUP($BD76,GEWASCODE_GLMC8!N:N,1,0)),"N","J"))</f>
        <v>N</v>
      </c>
      <c r="CR76" s="24" t="str">
        <f>IF(COUNTIF($CI76:CQ76,"J")&gt;0,"N",IF(ISERROR(VLOOKUP($BD76,GEWASCODE_GLMC8!O:O,1,0)),"N","J"))</f>
        <v>N</v>
      </c>
      <c r="CS76" s="24" t="str">
        <f>IF(COUNTIF($CI76:CR76,"J")&gt;0,"N",IF(ISERROR(VLOOKUP($BD76,GEWASCODE_GLMC8!P:P,1,0)),"N","J"))</f>
        <v>N</v>
      </c>
      <c r="CT76" s="24" t="str">
        <f>IF(COUNTIF($CI76:CS76,"J")&gt;0,"N",IF(ISERROR(VLOOKUP($BD76,GEWASCODE_GLMC8!Q:Q,1,0)),"N","J"))</f>
        <v>N</v>
      </c>
      <c r="CU76" s="24" t="str">
        <f>IF(COUNTIF($CI76:CT76,"J")&gt;0,"N",IF(ISERROR(VLOOKUP($BD76,GEWASCODE_GLMC8!R:R,1,0)),"N","J"))</f>
        <v>N</v>
      </c>
      <c r="CV76" s="24" t="str">
        <f>IF(COUNTIF($CI76:CU76,"J")&gt;0,"N",IF(ISERROR(VLOOKUP($BD76,GEWASCODE_GLMC8!S:S,1,0)),"N","J"))</f>
        <v>N</v>
      </c>
      <c r="CW76" s="24" t="str">
        <f>IF(COUNTIF($CI76:CV76,"J")&gt;0,"N",IF(ISERROR(VLOOKUP($BD76,GEWASCODE_GLMC8!T:T,1,0)),"N","J"))</f>
        <v>N</v>
      </c>
      <c r="CX76" s="24" t="str">
        <f>IF(COUNTIF($CI76:CW76,"J")&gt;0,"N",IF(ISERROR(VLOOKUP($BD76,GEWASCODE_GLMC8!U:U,1,0)),"N","J"))</f>
        <v>N</v>
      </c>
      <c r="CY76" s="24" t="str">
        <f>IF(COUNTIF($CI76:CX76,"J")&gt;0,"N",IF(ISERROR(VLOOKUP($BD76,GEWASCODE_GLMC8!V:V,1,0)),"N","J"))</f>
        <v>N</v>
      </c>
      <c r="CZ76" s="24" t="str">
        <f>IF(COUNTIF($CI76:CY76,"J")&gt;0,"N",IF(ISERROR(VLOOKUP($BD76,GEWASCODE_GLMC8!W:W,1,0)),"N","J"))</f>
        <v>N</v>
      </c>
      <c r="DA76" s="24" t="str">
        <f>IF(COUNTIF($CI76:CZ76,"J")&gt;0,"N",IF(ISERROR(VLOOKUP($BD76,GEWASCODE_GLMC8!X:X,1,0)),"N","J"))</f>
        <v>N</v>
      </c>
      <c r="DB76" s="24" t="str">
        <f>IF(COUNTIF($CI76:DA76,"J")&gt;0,"N",IF(ISERROR(VLOOKUP($BD76,GEWASCODE_GLMC8!Y:Y,1,0)),"N","J"))</f>
        <v>N</v>
      </c>
      <c r="DC76" s="24" t="str">
        <f>IF(COUNTIF($CI76:DB76,"J")&gt;0,"N",IF(ISERROR(VLOOKUP($BD76,GEWASCODE_GLMC8!Z:Z,1,0)),"N","J"))</f>
        <v>N</v>
      </c>
      <c r="DD76" s="24" t="str">
        <f t="shared" si="236"/>
        <v>N</v>
      </c>
      <c r="DE76" s="3" t="str">
        <f t="shared" si="167"/>
        <v>N</v>
      </c>
      <c r="DF76" s="3" t="str">
        <f t="shared" si="168"/>
        <v>N</v>
      </c>
      <c r="DG76" s="3" t="str">
        <f t="shared" si="237"/>
        <v>N</v>
      </c>
      <c r="DH76" s="3" t="str">
        <f t="shared" si="238"/>
        <v>N</v>
      </c>
      <c r="DI76" s="3" t="str">
        <f t="shared" si="169"/>
        <v>N</v>
      </c>
      <c r="DJ76" s="3" t="str">
        <f t="shared" si="170"/>
        <v>N</v>
      </c>
      <c r="DK76" s="3">
        <f>0</f>
        <v>0</v>
      </c>
      <c r="DL76" s="3" t="str">
        <f t="shared" si="171"/>
        <v>N</v>
      </c>
      <c r="DM76" s="3" t="str">
        <f t="shared" si="172"/>
        <v>N</v>
      </c>
      <c r="DN76" t="str">
        <f>IF(AND($A76="J",COUNTIFS(activiteiten_perceel,percelen!$AZ76,activiteiten_maatregel_nr,percelen!DN$4,activiteiten_activiteit_voldoet_aan_voorwaarden,"J")&gt;0),DN$4,"")</f>
        <v/>
      </c>
      <c r="DO76" t="str">
        <f>IF(AND($A76="J",COUNTIFS(activiteiten_perceel,percelen!$AZ76,activiteiten_maatregel_nr,percelen!DO$4,activiteiten_activiteit_voldoet_aan_voorwaarden,"J")&gt;0),DO$4,"")</f>
        <v/>
      </c>
      <c r="DP76" t="str">
        <f>IF(AND($A76="J",COUNTIFS(activiteiten_perceel,percelen!$AZ76,activiteiten_maatregel_nr,percelen!DP$4,activiteiten_activiteit_voldoet_aan_voorwaarden,"J")&gt;0),DP$4,"")</f>
        <v/>
      </c>
      <c r="DQ76" t="str">
        <f>IF(AND($A76="J",COUNTIFS(activiteiten_perceel,percelen!$AZ76,activiteiten_maatregel_nr,percelen!DQ$4,activiteiten_activiteit_voldoet_aan_voorwaarden,"J")&gt;0),DQ$4,"")</f>
        <v/>
      </c>
      <c r="DR76" t="str">
        <f>IF(AND($A76="J",COUNTIFS(activiteiten_perceel,percelen!$AZ76,activiteiten_maatregel_nr,percelen!DR$4,activiteiten_activiteit_voldoet_aan_voorwaarden,"J")&gt;0),DR$4,"")</f>
        <v/>
      </c>
      <c r="DS76" t="str">
        <f>IF(AND($A76="J",COUNTIFS(activiteiten_perceel,percelen!$AZ76,activiteiten_maatregel_nr,percelen!DS$4,activiteiten_activiteit_voldoet_aan_voorwaarden,"J")&gt;0),DS$4,"")</f>
        <v/>
      </c>
      <c r="DT76" t="str">
        <f>IF(AND($A76="J",COUNTIFS(activiteiten_perceel,percelen!$AZ76,activiteiten_maatregel_nr,percelen!DT$4,activiteiten_activiteit_voldoet_aan_voorwaarden,"J")&gt;0),DT$4,"")</f>
        <v/>
      </c>
      <c r="DU76" t="str">
        <f>IF(AND($A76="J",COUNTIFS(activiteiten_perceel,percelen!$AZ76,activiteiten_maatregel_nr,percelen!DU$4,activiteiten_activiteit_voldoet_aan_voorwaarden,"J")&gt;0),DU$4,"")</f>
        <v/>
      </c>
      <c r="DV76" t="str">
        <f>IF(AND($A76="J",COUNTIFS(activiteiten_perceel,percelen!$AZ76,activiteiten_maatregel_nr,percelen!DV$4,activiteiten_activiteit_voldoet_aan_voorwaarden,"J")&gt;0),DV$4,"")</f>
        <v/>
      </c>
      <c r="DW76" t="str">
        <f>IF(AND($A76="J",COUNTIFS(activiteiten_perceel,percelen!$AZ76,activiteiten_maatregel_nr,percelen!DW$4,activiteiten_activiteit_voldoet_aan_voorwaarden,"J")&gt;0),DW$4,"")</f>
        <v/>
      </c>
      <c r="DX76" t="str">
        <f>IF(AND($A76="J",COUNTIFS(activiteiten_perceel,percelen!$AZ76,activiteiten_maatregel_nr,percelen!DX$4,activiteiten_activiteit_voldoet_aan_voorwaarden,"J")&gt;0),DX$4,"")</f>
        <v/>
      </c>
      <c r="DY76" t="str">
        <f>IF(AND($A76="J",COUNTIFS(activiteiten_perceel,percelen!$AZ76,activiteiten_maatregel_nr,percelen!DY$4,activiteiten_activiteit_voldoet_aan_voorwaarden,"J")&gt;0),DY$4,"")</f>
        <v/>
      </c>
      <c r="DZ76" t="str">
        <f>IF(AND($A76="J",COUNTIFS(activiteiten_perceel,percelen!$AZ76,activiteiten_maatregel_nr,percelen!DZ$4,activiteiten_activiteit_voldoet_aan_voorwaarden,"J")&gt;0),DZ$4,"")</f>
        <v/>
      </c>
      <c r="EA76" t="str">
        <f>IF(AND($A76="J",COUNTIFS(activiteiten_perceel,percelen!$AZ76,activiteiten_maatregel_nr,percelen!EA$4,activiteiten_activiteit_voldoet_aan_voorwaarden,"J")&gt;0),EA$4,"")</f>
        <v/>
      </c>
      <c r="EB76" t="str">
        <f>IF(AND($A76="J",COUNTIFS(activiteiten_perceel,percelen!$AZ76,activiteiten_maatregel_nr,percelen!EB$4,activiteiten_activiteit_voldoet_aan_voorwaarden,"J")&gt;0),EB$4,"")</f>
        <v/>
      </c>
      <c r="EC76" t="str">
        <f>IF(AND($A76="J",COUNTIFS(activiteiten_perceel,percelen!$AZ76,activiteiten_maatregel_nr,percelen!EC$4,activiteiten_activiteit_voldoet_aan_voorwaarden,"J")&gt;0),EC$4,"")</f>
        <v/>
      </c>
      <c r="ED76" t="str">
        <f>IF(AND($A76="J",COUNTIFS(activiteiten_perceel,percelen!$AZ76,activiteiten_maatregel_nr,percelen!ED$4,activiteiten_activiteit_voldoet_aan_voorwaarden,"J")&gt;0),ED$4,"")</f>
        <v/>
      </c>
      <c r="EE76" t="str">
        <f>IF(AND($A76="J",COUNTIFS(activiteiten_perceel,percelen!$AZ76,activiteiten_maatregel_nr,percelen!EE$4,activiteiten_activiteit_voldoet_aan_voorwaarden,"J")&gt;0),EE$4,"")</f>
        <v/>
      </c>
      <c r="EF76" t="str">
        <f>IF(AND($A76="J",COUNTIFS(activiteiten_perceel,percelen!$AZ76,activiteiten_maatregel_nr,percelen!EF$4,activiteiten_activiteit_voldoet_aan_voorwaarden,"J")&gt;0),EF$4,"")</f>
        <v/>
      </c>
      <c r="EG76" t="str">
        <f>IF(AND($A76="J",COUNTIFS(activiteiten_perceel,percelen!$AZ76,activiteiten_maatregel_nr,percelen!EG$4,activiteiten_activiteit_voldoet_aan_voorwaarden,"J")&gt;0),EG$4,"")</f>
        <v/>
      </c>
      <c r="EH76" t="str">
        <f>IF(AND($A76="J",COUNTIFS(activiteiten_perceel,percelen!$AZ76,activiteiten_maatregel_nr,percelen!EH$4,activiteiten_activiteit_voldoet_aan_voorwaarden,"J")&gt;0),EH$4,"")</f>
        <v/>
      </c>
      <c r="EI76" t="str">
        <f>IF(AND($A76="J",COUNTIFS(activiteiten_perceel,percelen!$AZ76,activiteiten_maatregel_nr,percelen!EI$4,activiteiten_activiteit_voldoet_aan_voorwaarden,"J")&gt;0),EI$4,"")</f>
        <v/>
      </c>
      <c r="EJ76">
        <f t="shared" si="239"/>
        <v>0</v>
      </c>
      <c r="EK76" t="str">
        <f t="shared" si="173"/>
        <v/>
      </c>
      <c r="EL76" t="str">
        <f t="shared" si="174"/>
        <v/>
      </c>
      <c r="EM76" t="str">
        <f t="shared" si="175"/>
        <v/>
      </c>
      <c r="EN76" t="str">
        <f t="shared" si="176"/>
        <v/>
      </c>
      <c r="EO76" t="str">
        <f t="shared" si="177"/>
        <v/>
      </c>
      <c r="EP76" t="str">
        <f t="shared" si="178"/>
        <v/>
      </c>
      <c r="EQ76" t="str">
        <f t="shared" si="179"/>
        <v/>
      </c>
      <c r="ER76" t="str">
        <f t="shared" si="180"/>
        <v/>
      </c>
      <c r="ES76" t="str">
        <f t="shared" si="181"/>
        <v/>
      </c>
      <c r="ET76" t="str">
        <f t="shared" si="182"/>
        <v/>
      </c>
      <c r="EU76" t="str">
        <f t="shared" si="183"/>
        <v/>
      </c>
      <c r="EV76" t="str">
        <f t="shared" si="184"/>
        <v/>
      </c>
      <c r="EW76" t="str">
        <f t="shared" si="240"/>
        <v>nvt</v>
      </c>
      <c r="EX76" t="str">
        <f t="shared" si="241"/>
        <v>nvt</v>
      </c>
      <c r="EY76" t="str">
        <f t="shared" si="242"/>
        <v>nvt</v>
      </c>
      <c r="EZ76" t="str">
        <f t="shared" si="243"/>
        <v>nvt</v>
      </c>
      <c r="FA76" t="str">
        <f t="shared" si="244"/>
        <v>nvt</v>
      </c>
      <c r="FB76" t="str">
        <f t="shared" si="245"/>
        <v>nvt</v>
      </c>
      <c r="FC76" t="str">
        <f t="shared" si="246"/>
        <v>nvt</v>
      </c>
      <c r="FD76" t="str">
        <f t="shared" si="247"/>
        <v>nvt</v>
      </c>
      <c r="FE76" t="str">
        <f>IF($EJ76=2,VLOOKUP(FD76,STAPELING!A:D,FE$1,0),"nvt")</f>
        <v>nvt</v>
      </c>
      <c r="FF76" t="str">
        <f t="shared" si="248"/>
        <v>nvt</v>
      </c>
      <c r="FG76" t="str">
        <f t="shared" si="249"/>
        <v>nvt</v>
      </c>
      <c r="FH76" t="str">
        <f t="shared" si="250"/>
        <v>nvt</v>
      </c>
      <c r="FI76" t="str">
        <f t="shared" si="251"/>
        <v>nvt</v>
      </c>
      <c r="FJ76" t="str">
        <f t="shared" si="252"/>
        <v>nvt</v>
      </c>
      <c r="FK76" t="str">
        <f t="shared" si="253"/>
        <v>nvt</v>
      </c>
      <c r="FL76" t="str">
        <f t="shared" si="254"/>
        <v>nvt</v>
      </c>
      <c r="FM76" t="str">
        <f t="shared" si="255"/>
        <v/>
      </c>
      <c r="FN76" t="str">
        <f>IF(ISERROR(VLOOKUP(FM76,STAPELING!I:AO,FN$1,0)),"N",VLOOKUP(FM76,STAPELING!I:AO,FN$1,0))</f>
        <v>J</v>
      </c>
      <c r="FO76" t="str">
        <f t="shared" si="256"/>
        <v>nvt</v>
      </c>
      <c r="FP76" t="str">
        <f t="shared" si="185"/>
        <v>nvt</v>
      </c>
      <c r="FQ76" t="str">
        <f t="shared" si="186"/>
        <v>nvt</v>
      </c>
      <c r="FR76" t="str">
        <f t="shared" si="187"/>
        <v>nvt</v>
      </c>
      <c r="FS76" t="str">
        <f t="shared" si="188"/>
        <v>nvt</v>
      </c>
      <c r="FT76" t="str">
        <f t="shared" si="189"/>
        <v>nvt</v>
      </c>
      <c r="FU76" t="str">
        <f t="shared" si="190"/>
        <v>nvt</v>
      </c>
      <c r="FV76" t="str">
        <f t="shared" si="191"/>
        <v>nvt</v>
      </c>
      <c r="FW76" t="str">
        <f t="shared" si="192"/>
        <v>nvt</v>
      </c>
      <c r="FX76" t="str">
        <f t="shared" si="193"/>
        <v>nvt</v>
      </c>
      <c r="FY76" t="str">
        <f t="shared" si="194"/>
        <v>nvt</v>
      </c>
      <c r="FZ76" t="str">
        <f t="shared" si="195"/>
        <v>nvt</v>
      </c>
      <c r="GA76" t="str">
        <f t="shared" si="196"/>
        <v>nvt</v>
      </c>
      <c r="GB76" t="str">
        <f>IF($EJ76&gt;2,IF(FO76="","zwart",VLOOKUP(FO76,STAPELING!J:AA,GB$1,0)),"nvt")</f>
        <v>nvt</v>
      </c>
      <c r="GC76" t="str">
        <f t="shared" si="257"/>
        <v>nvt</v>
      </c>
      <c r="GD76" t="str">
        <f t="shared" si="258"/>
        <v>nvt</v>
      </c>
      <c r="GE76" t="str">
        <f t="shared" si="259"/>
        <v>nvt</v>
      </c>
      <c r="GF76" t="str">
        <f t="shared" si="260"/>
        <v>nvt</v>
      </c>
      <c r="GG76" t="str">
        <f t="shared" si="261"/>
        <v>nvt</v>
      </c>
      <c r="GH76" t="str">
        <f t="shared" si="262"/>
        <v>nvt</v>
      </c>
      <c r="GI76" t="str">
        <f t="shared" si="263"/>
        <v>nvt</v>
      </c>
      <c r="GJ76" t="str">
        <f t="shared" si="264"/>
        <v>nvt</v>
      </c>
      <c r="GK76" t="str">
        <f t="shared" si="197"/>
        <v>nvt</v>
      </c>
      <c r="GL76" t="str">
        <f t="shared" si="198"/>
        <v>nvt</v>
      </c>
      <c r="GM76" t="str">
        <f t="shared" si="199"/>
        <v>nvt</v>
      </c>
      <c r="GN76" t="str">
        <f t="shared" si="200"/>
        <v>nvt</v>
      </c>
      <c r="GO76" t="str">
        <f t="shared" si="201"/>
        <v>nvt</v>
      </c>
      <c r="GP76" t="str">
        <f t="shared" si="202"/>
        <v>nvt</v>
      </c>
      <c r="GQ76" t="str">
        <f t="shared" si="203"/>
        <v>nvt</v>
      </c>
      <c r="GR76" t="str">
        <f t="shared" si="204"/>
        <v>nvt</v>
      </c>
      <c r="GS76" t="str">
        <f t="shared" si="205"/>
        <v>nvt</v>
      </c>
      <c r="GT76" t="str">
        <f t="shared" si="206"/>
        <v>nvt</v>
      </c>
      <c r="GU76" t="str">
        <f t="shared" si="207"/>
        <v>nvt</v>
      </c>
      <c r="GV76" t="str">
        <f t="shared" si="208"/>
        <v>nvt</v>
      </c>
      <c r="GW76" t="str">
        <f>IF($EJ76&gt;2,IF(GJ76="","zwart",VLOOKUP(GJ76,STAPELING!AB:AJ,GW$1,0)),"nvt")</f>
        <v>nvt</v>
      </c>
      <c r="GX76" t="str">
        <f t="shared" si="265"/>
        <v>nvt</v>
      </c>
      <c r="GY76" t="str">
        <f t="shared" si="266"/>
        <v>nvt</v>
      </c>
      <c r="GZ76" t="str">
        <f t="shared" si="267"/>
        <v>nvt</v>
      </c>
      <c r="HA76" t="str">
        <f t="shared" si="268"/>
        <v>nvt</v>
      </c>
      <c r="HB76" t="str">
        <f t="shared" si="269"/>
        <v>nvt</v>
      </c>
      <c r="HC76" t="str">
        <f t="shared" si="270"/>
        <v>nvt</v>
      </c>
      <c r="HD76" t="str">
        <f t="shared" si="271"/>
        <v>nvt</v>
      </c>
      <c r="HE76" t="str">
        <f t="shared" si="272"/>
        <v>nvt</v>
      </c>
      <c r="HF76" t="str">
        <f t="shared" si="273"/>
        <v>nvt</v>
      </c>
      <c r="HG76" t="str">
        <f t="shared" si="274"/>
        <v>nvt</v>
      </c>
      <c r="HH76" t="str">
        <f t="shared" si="275"/>
        <v>nvt</v>
      </c>
      <c r="HI76" t="str">
        <f t="shared" si="276"/>
        <v>nvt</v>
      </c>
      <c r="HJ76" t="str">
        <f t="shared" si="277"/>
        <v>nvt</v>
      </c>
      <c r="HK76" t="str">
        <f t="shared" si="278"/>
        <v>nvt</v>
      </c>
      <c r="HL76" t="str">
        <f t="shared" si="279"/>
        <v>nvt</v>
      </c>
      <c r="HM76" t="str">
        <f t="shared" si="209"/>
        <v>nvt</v>
      </c>
      <c r="HN76" t="str">
        <f t="shared" si="210"/>
        <v>nvt</v>
      </c>
      <c r="HO76" t="str">
        <f t="shared" si="211"/>
        <v>nvt</v>
      </c>
      <c r="HP76" t="str">
        <f t="shared" si="212"/>
        <v>nvt</v>
      </c>
      <c r="HQ76" t="str">
        <f t="shared" si="213"/>
        <v>nvt</v>
      </c>
      <c r="HR76" t="str">
        <f t="shared" si="214"/>
        <v>nvt</v>
      </c>
      <c r="HS76" t="str">
        <f t="shared" si="215"/>
        <v>nvt</v>
      </c>
      <c r="HT76" t="str">
        <f t="shared" si="216"/>
        <v>nvt</v>
      </c>
      <c r="HU76" t="str">
        <f t="shared" si="217"/>
        <v>nvt</v>
      </c>
      <c r="HV76" t="str">
        <f t="shared" si="218"/>
        <v>nvt</v>
      </c>
      <c r="HW76" t="str">
        <f t="shared" si="219"/>
        <v>nvt</v>
      </c>
      <c r="HX76" t="str">
        <f t="shared" si="220"/>
        <v>nvt</v>
      </c>
      <c r="HY76" t="str">
        <f>IF($EJ76&gt;2,IF(HL76="","zwart",VLOOKUP(HL76,STAPELING!AK:AN,HY$1,0)),"nvt")</f>
        <v>nvt</v>
      </c>
      <c r="HZ76" t="str">
        <f t="shared" si="280"/>
        <v>nvt</v>
      </c>
      <c r="IA76" t="str">
        <f t="shared" si="281"/>
        <v>nvt</v>
      </c>
      <c r="IB76" t="str">
        <f t="shared" si="282"/>
        <v>nvt</v>
      </c>
      <c r="IC76" t="str">
        <f t="shared" si="283"/>
        <v>nvt</v>
      </c>
      <c r="ID76" t="str">
        <f t="shared" si="284"/>
        <v>nvt</v>
      </c>
      <c r="IE76" t="str">
        <f t="shared" si="285"/>
        <v>nvt</v>
      </c>
      <c r="IF76" t="str">
        <f t="shared" si="286"/>
        <v>nvt</v>
      </c>
      <c r="IG76">
        <f t="shared" si="287"/>
        <v>0</v>
      </c>
      <c r="IH76">
        <f t="shared" si="288"/>
        <v>0</v>
      </c>
      <c r="II76">
        <f t="shared" si="289"/>
        <v>0</v>
      </c>
      <c r="IJ76">
        <f t="shared" si="290"/>
        <v>0</v>
      </c>
      <c r="IK76">
        <f t="shared" si="291"/>
        <v>0</v>
      </c>
      <c r="IL76">
        <f t="shared" si="292"/>
        <v>0</v>
      </c>
      <c r="IM76">
        <f t="shared" si="293"/>
        <v>0</v>
      </c>
      <c r="IN76">
        <f t="shared" si="294"/>
        <v>0</v>
      </c>
      <c r="IO76">
        <f t="shared" si="295"/>
        <v>0</v>
      </c>
      <c r="IP76">
        <f t="shared" si="296"/>
        <v>0</v>
      </c>
      <c r="IQ76">
        <f t="shared" si="297"/>
        <v>0</v>
      </c>
      <c r="IR76">
        <f t="shared" si="298"/>
        <v>0</v>
      </c>
      <c r="IS76">
        <f t="shared" si="299"/>
        <v>0</v>
      </c>
      <c r="IT76">
        <f t="shared" si="300"/>
        <v>0</v>
      </c>
      <c r="IU76" t="str">
        <f t="shared" si="301"/>
        <v>N</v>
      </c>
      <c r="IV76" t="str">
        <f t="shared" si="221"/>
        <v>N</v>
      </c>
      <c r="IW76" t="str">
        <f t="shared" si="302"/>
        <v>N</v>
      </c>
    </row>
    <row r="77" spans="1:257" x14ac:dyDescent="0.25">
      <c r="A77" t="str">
        <f>IF(ISERROR(VLOOKUP(E77,E$4:E76,1,0)),"J","N")</f>
        <v>N</v>
      </c>
      <c r="B77" s="8"/>
      <c r="C77" s="8"/>
      <c r="D77" s="25"/>
      <c r="E77" s="25" t="str">
        <f>IF(Invoer!B106="","",Invoer!B106)</f>
        <v/>
      </c>
      <c r="F77" s="25"/>
      <c r="G77" s="25"/>
      <c r="H77" s="25" t="str">
        <f>IF(AND($E77&lt;&gt;"",$A77="J"),Invoer!D106,"")</f>
        <v/>
      </c>
      <c r="I77" s="25"/>
      <c r="J77" s="26"/>
      <c r="K77" s="26" t="str">
        <f>IF(AND($E77&lt;&gt;"",$A77="J"),Invoer!L106,"")</f>
        <v/>
      </c>
      <c r="L77" s="26"/>
      <c r="M77" s="25"/>
      <c r="N77" s="152"/>
      <c r="O77" s="153"/>
      <c r="P77" s="25"/>
      <c r="Q77" s="25"/>
      <c r="R77" s="153"/>
      <c r="S77" s="154"/>
      <c r="T77" s="152"/>
      <c r="U77" s="153"/>
      <c r="V77" s="153"/>
      <c r="W77" s="59" t="str">
        <f>IF(AND($E77&lt;&gt;"",$A77="J",Invoer!R106&lt;&gt;""),VLOOKUP(Invoer!R106,NORM!$F$26:$H$29,3,0),"")</f>
        <v/>
      </c>
      <c r="X77" s="59"/>
      <c r="Y77" s="25" t="str">
        <f t="shared" si="222"/>
        <v/>
      </c>
      <c r="Z77" s="25"/>
      <c r="AA77" s="26" t="str">
        <f t="shared" si="223"/>
        <v/>
      </c>
      <c r="AB77" s="26"/>
      <c r="AC77" s="153"/>
      <c r="AD77" s="153"/>
      <c r="AE77" s="153"/>
      <c r="AF77" s="153"/>
      <c r="AG77" s="153"/>
      <c r="AH77" s="25"/>
      <c r="AI77" s="153"/>
      <c r="AJ77" s="153"/>
      <c r="AK77" s="153"/>
      <c r="AL77" s="153"/>
      <c r="AM77" s="25" t="str">
        <f>IF(AND($E77&lt;&gt;"",$A77="J"),IF(Invoer!X106="Ja","J",IF(Invoer!X106="Nee","N","")),"")</f>
        <v/>
      </c>
      <c r="AN77" s="153"/>
      <c r="AO77" s="153"/>
      <c r="AP77" s="153" t="s">
        <v>311</v>
      </c>
      <c r="AQ77" s="153" t="s">
        <v>311</v>
      </c>
      <c r="AR77" s="153" t="s">
        <v>312</v>
      </c>
      <c r="AS77" s="153" t="s">
        <v>312</v>
      </c>
      <c r="AT77" s="1" t="str">
        <f>IF(AND($E77&lt;&gt;"",$A77="J",Invoer!O106&lt;&gt;""),VLOOKUP(Invoer!O106,NORM!$F$31:$H$38,3,0),"")</f>
        <v/>
      </c>
      <c r="AU77" s="1"/>
      <c r="AV77" s="1" t="str">
        <f>IF(AND($E77&lt;&gt;"",$A77="J"),Invoer!AH106,"")</f>
        <v/>
      </c>
      <c r="AW77" s="1"/>
      <c r="AX77" s="1" t="str">
        <f t="shared" si="224"/>
        <v/>
      </c>
      <c r="AY77" s="1"/>
      <c r="AZ77" s="3" t="str">
        <f t="shared" si="225"/>
        <v/>
      </c>
      <c r="BA77" s="3" t="str">
        <f t="shared" si="226"/>
        <v/>
      </c>
      <c r="BB77" s="3" t="str">
        <f t="shared" si="227"/>
        <v>N</v>
      </c>
      <c r="BC77" s="3" t="str">
        <f t="shared" si="228"/>
        <v>N</v>
      </c>
      <c r="BD77" s="3" t="str">
        <f t="shared" si="229"/>
        <v/>
      </c>
      <c r="BE77" s="3">
        <f t="shared" si="230"/>
        <v>0</v>
      </c>
      <c r="BF77" s="3" t="str">
        <f t="shared" si="231"/>
        <v/>
      </c>
      <c r="BG77" s="3" t="str">
        <f t="shared" si="232"/>
        <v/>
      </c>
      <c r="BH77" s="3" t="str">
        <f t="shared" si="233"/>
        <v>N</v>
      </c>
      <c r="BI77" s="24" t="str">
        <f t="shared" si="234"/>
        <v/>
      </c>
      <c r="BJ77" s="24" t="str">
        <f>IF(ISERROR(VLOOKUP($BD77,LOV_GWSGRP!A:A,1,0)),"N","J")</f>
        <v>N</v>
      </c>
      <c r="BK77" s="24" t="str">
        <f>IF(ISERROR(VLOOKUP($BD77,LOV_GWSGRP!D:D,1,0)),"N","J")</f>
        <v>N</v>
      </c>
      <c r="BL77" s="24" t="str">
        <f>IF(ISERROR(VLOOKUP($BD77,LOV_GWSGRP!G:G,1,0)),"N","J")</f>
        <v>N</v>
      </c>
      <c r="BM77" s="24" t="str">
        <f>IF(ISERROR(VLOOKUP($BD77,LOV_GWSGRP!M:M,1,0)),"N","J")</f>
        <v>N</v>
      </c>
      <c r="BN77" s="24" t="str">
        <f>IF(ISERROR(VLOOKUP($BD77,LOV_GWSGRP!P:P,1,0)),"N","J")</f>
        <v>N</v>
      </c>
      <c r="BO77" s="24" t="str">
        <f>IF(ISERROR(VLOOKUP($BD77,LOV_GWSGRP!S:S,1,0)),"N","J")</f>
        <v>N</v>
      </c>
      <c r="BP77" s="24" t="str">
        <f>IF(ISERROR(VLOOKUP($BD77,LOV_GWSGRP!V:V,1,0)),"N","J")</f>
        <v>N</v>
      </c>
      <c r="BQ77" s="24" t="str">
        <f>IF(ISERROR(VLOOKUP($BD77,LOV_GWSGRP!Y:Y,1,0)),"N","J")</f>
        <v>N</v>
      </c>
      <c r="BR77" s="24" t="str">
        <f>IF(ISERROR(VLOOKUP($BD77,LOV_GWSGRP!AB:AB,1,0)),"N","J")</f>
        <v>N</v>
      </c>
      <c r="BS77" s="24" t="str">
        <f>IF(ISERROR(VLOOKUP($BD77,LOV_GWSGRP!AE:AE,1,0)),"N","J")</f>
        <v>N</v>
      </c>
      <c r="BT77" s="24" t="str">
        <f>IF(ISERROR(VLOOKUP($BD77,LOV_GWSGRP!AH:AH,1,0)),"N","J")</f>
        <v>N</v>
      </c>
      <c r="BU77" s="24" t="str">
        <f>IF(ISERROR(VLOOKUP($BD77,LOV_GWSGRP!CJ:CJ,1,0)),"N","J")</f>
        <v>N</v>
      </c>
      <c r="BV77" s="24" t="str">
        <f>IF(ISERROR(VLOOKUP($BD77,LOV_GWSGRP!AN:AN,1,0)),"N","J")</f>
        <v>N</v>
      </c>
      <c r="BW77" s="24" t="str">
        <f>IF(ISERROR(VLOOKUP($BD77,LOV_GWSGRP!AQ:AQ,1,0)),"N","J")</f>
        <v>N</v>
      </c>
      <c r="BX77" s="24" t="str">
        <f>IF(ISERROR(VLOOKUP($BD77,LOV_GWSGRP!AT:AT,1,0)),"N","J")</f>
        <v>N</v>
      </c>
      <c r="BY77" s="24" t="str">
        <f>IF(ISERROR(VLOOKUP($BD77,LOV_GWSGRP!AW:AW,1,0)),"N","J")</f>
        <v>N</v>
      </c>
      <c r="BZ77" s="24" t="str">
        <f>IF(ISERROR(VLOOKUP($BD77,LOV_GWSGRP!AZ:AZ,1,0)),"N","J")</f>
        <v>N</v>
      </c>
      <c r="CA77" s="24" t="str">
        <f>IF(ISERROR(VLOOKUP($BD77,LOV_GWSGRP!BC:BC,1,0)),"N","J")</f>
        <v>N</v>
      </c>
      <c r="CB77" s="24" t="str">
        <f>IF(ISERROR(VLOOKUP($BD77,LOV_GWSGRP!BF:BF,1,0)),"N","J")</f>
        <v>N</v>
      </c>
      <c r="CC77" s="24" t="str">
        <f>IF(ISERROR(VLOOKUP($BD77,LOV_GWSGRP!BI:BI,1,0)),"N","J")</f>
        <v>N</v>
      </c>
      <c r="CD77" s="24" t="str">
        <f>IF(ISERROR(VLOOKUP($BD77,LOV_GWSGRP!J:J,1,0)),"N","J")</f>
        <v>N</v>
      </c>
      <c r="CE77" s="24" t="str">
        <f>IF(ISERROR(VLOOKUP($BD77,LOV_GWSGRP!BL:BL,1,0)),"N","J")</f>
        <v>N</v>
      </c>
      <c r="CF77" s="24"/>
      <c r="CG77" s="24" t="str">
        <f>IF(ISERROR(VLOOKUP($BD77,LOV_GWSGRP!BO:BO,1,0)),"N","J")</f>
        <v>N</v>
      </c>
      <c r="CH77" s="24" t="str">
        <f t="shared" si="235"/>
        <v>N</v>
      </c>
      <c r="CI77" s="24" t="str">
        <f>IF(ISERROR(VLOOKUP($BD77,GEWASCODE_GLMC8!F:F,1,0)),"N","J")</f>
        <v>N</v>
      </c>
      <c r="CJ77" s="24" t="str">
        <f>IF(COUNTIF($CI77:CI77,"J")&gt;0,"N",IF(ISERROR(VLOOKUP($BD77,GEWASCODE_GLMC8!G:G,1,0)),"N","J"))</f>
        <v>N</v>
      </c>
      <c r="CK77" s="24" t="str">
        <f>IF(COUNTIF($CI77:CJ77,"J")&gt;0,"N",IF(ISERROR(VLOOKUP($BD77,GEWASCODE_GLMC8!H:H,1,0)),"N","J"))</f>
        <v>N</v>
      </c>
      <c r="CL77" s="24" t="str">
        <f>IF(COUNTIF($CI77:CK77,"J")&gt;0,"N",IF(ISERROR(VLOOKUP($BD77,GEWASCODE_GLMC8!I:I,1,0)),"N","J"))</f>
        <v>N</v>
      </c>
      <c r="CM77" s="24" t="str">
        <f>IF(COUNTIF($CI77:CL77,"J")&gt;0,"N",IF(ISERROR(VLOOKUP($BD77,GEWASCODE_GLMC8!J:J,1,0)),"N","J"))</f>
        <v>N</v>
      </c>
      <c r="CN77" s="24" t="str">
        <f>IF(COUNTIF($CI77:CM77,"J")&gt;0,"N",IF(ISERROR(VLOOKUP($BD77,GEWASCODE_GLMC8!K:K,1,0)),"N","J"))</f>
        <v>N</v>
      </c>
      <c r="CO77" s="24" t="str">
        <f>IF(COUNTIF($CI77:CN77,"J")&gt;0,"N",IF(ISERROR(VLOOKUP($BD77,GEWASCODE_GLMC8!L:L,1,0)),"N","J"))</f>
        <v>N</v>
      </c>
      <c r="CP77" s="24" t="str">
        <f>IF(COUNTIF($CI77:CO77,"J")&gt;0,"N",IF(ISERROR(VLOOKUP($BD77,GEWASCODE_GLMC8!M:M,1,0)),"N","J"))</f>
        <v>N</v>
      </c>
      <c r="CQ77" s="24" t="str">
        <f>IF(COUNTIF($CI77:CP77,"J")&gt;0,"N",IF(ISERROR(VLOOKUP($BD77,GEWASCODE_GLMC8!N:N,1,0)),"N","J"))</f>
        <v>N</v>
      </c>
      <c r="CR77" s="24" t="str">
        <f>IF(COUNTIF($CI77:CQ77,"J")&gt;0,"N",IF(ISERROR(VLOOKUP($BD77,GEWASCODE_GLMC8!O:O,1,0)),"N","J"))</f>
        <v>N</v>
      </c>
      <c r="CS77" s="24" t="str">
        <f>IF(COUNTIF($CI77:CR77,"J")&gt;0,"N",IF(ISERROR(VLOOKUP($BD77,GEWASCODE_GLMC8!P:P,1,0)),"N","J"))</f>
        <v>N</v>
      </c>
      <c r="CT77" s="24" t="str">
        <f>IF(COUNTIF($CI77:CS77,"J")&gt;0,"N",IF(ISERROR(VLOOKUP($BD77,GEWASCODE_GLMC8!Q:Q,1,0)),"N","J"))</f>
        <v>N</v>
      </c>
      <c r="CU77" s="24" t="str">
        <f>IF(COUNTIF($CI77:CT77,"J")&gt;0,"N",IF(ISERROR(VLOOKUP($BD77,GEWASCODE_GLMC8!R:R,1,0)),"N","J"))</f>
        <v>N</v>
      </c>
      <c r="CV77" s="24" t="str">
        <f>IF(COUNTIF($CI77:CU77,"J")&gt;0,"N",IF(ISERROR(VLOOKUP($BD77,GEWASCODE_GLMC8!S:S,1,0)),"N","J"))</f>
        <v>N</v>
      </c>
      <c r="CW77" s="24" t="str">
        <f>IF(COUNTIF($CI77:CV77,"J")&gt;0,"N",IF(ISERROR(VLOOKUP($BD77,GEWASCODE_GLMC8!T:T,1,0)),"N","J"))</f>
        <v>N</v>
      </c>
      <c r="CX77" s="24" t="str">
        <f>IF(COUNTIF($CI77:CW77,"J")&gt;0,"N",IF(ISERROR(VLOOKUP($BD77,GEWASCODE_GLMC8!U:U,1,0)),"N","J"))</f>
        <v>N</v>
      </c>
      <c r="CY77" s="24" t="str">
        <f>IF(COUNTIF($CI77:CX77,"J")&gt;0,"N",IF(ISERROR(VLOOKUP($BD77,GEWASCODE_GLMC8!V:V,1,0)),"N","J"))</f>
        <v>N</v>
      </c>
      <c r="CZ77" s="24" t="str">
        <f>IF(COUNTIF($CI77:CY77,"J")&gt;0,"N",IF(ISERROR(VLOOKUP($BD77,GEWASCODE_GLMC8!W:W,1,0)),"N","J"))</f>
        <v>N</v>
      </c>
      <c r="DA77" s="24" t="str">
        <f>IF(COUNTIF($CI77:CZ77,"J")&gt;0,"N",IF(ISERROR(VLOOKUP($BD77,GEWASCODE_GLMC8!X:X,1,0)),"N","J"))</f>
        <v>N</v>
      </c>
      <c r="DB77" s="24" t="str">
        <f>IF(COUNTIF($CI77:DA77,"J")&gt;0,"N",IF(ISERROR(VLOOKUP($BD77,GEWASCODE_GLMC8!Y:Y,1,0)),"N","J"))</f>
        <v>N</v>
      </c>
      <c r="DC77" s="24" t="str">
        <f>IF(COUNTIF($CI77:DB77,"J")&gt;0,"N",IF(ISERROR(VLOOKUP($BD77,GEWASCODE_GLMC8!Z:Z,1,0)),"N","J"))</f>
        <v>N</v>
      </c>
      <c r="DD77" s="24" t="str">
        <f t="shared" si="236"/>
        <v>N</v>
      </c>
      <c r="DE77" s="3" t="str">
        <f t="shared" si="167"/>
        <v>N</v>
      </c>
      <c r="DF77" s="3" t="str">
        <f t="shared" si="168"/>
        <v>N</v>
      </c>
      <c r="DG77" s="3" t="str">
        <f t="shared" si="237"/>
        <v>N</v>
      </c>
      <c r="DH77" s="3" t="str">
        <f t="shared" si="238"/>
        <v>N</v>
      </c>
      <c r="DI77" s="3" t="str">
        <f t="shared" si="169"/>
        <v>N</v>
      </c>
      <c r="DJ77" s="3" t="str">
        <f t="shared" si="170"/>
        <v>N</v>
      </c>
      <c r="DK77" s="3">
        <f>0</f>
        <v>0</v>
      </c>
      <c r="DL77" s="3" t="str">
        <f t="shared" si="171"/>
        <v>N</v>
      </c>
      <c r="DM77" s="3" t="str">
        <f t="shared" si="172"/>
        <v>N</v>
      </c>
      <c r="DN77" t="str">
        <f>IF(AND($A77="J",COUNTIFS(activiteiten_perceel,percelen!$AZ77,activiteiten_maatregel_nr,percelen!DN$4,activiteiten_activiteit_voldoet_aan_voorwaarden,"J")&gt;0),DN$4,"")</f>
        <v/>
      </c>
      <c r="DO77" t="str">
        <f>IF(AND($A77="J",COUNTIFS(activiteiten_perceel,percelen!$AZ77,activiteiten_maatregel_nr,percelen!DO$4,activiteiten_activiteit_voldoet_aan_voorwaarden,"J")&gt;0),DO$4,"")</f>
        <v/>
      </c>
      <c r="DP77" t="str">
        <f>IF(AND($A77="J",COUNTIFS(activiteiten_perceel,percelen!$AZ77,activiteiten_maatregel_nr,percelen!DP$4,activiteiten_activiteit_voldoet_aan_voorwaarden,"J")&gt;0),DP$4,"")</f>
        <v/>
      </c>
      <c r="DQ77" t="str">
        <f>IF(AND($A77="J",COUNTIFS(activiteiten_perceel,percelen!$AZ77,activiteiten_maatregel_nr,percelen!DQ$4,activiteiten_activiteit_voldoet_aan_voorwaarden,"J")&gt;0),DQ$4,"")</f>
        <v/>
      </c>
      <c r="DR77" t="str">
        <f>IF(AND($A77="J",COUNTIFS(activiteiten_perceel,percelen!$AZ77,activiteiten_maatregel_nr,percelen!DR$4,activiteiten_activiteit_voldoet_aan_voorwaarden,"J")&gt;0),DR$4,"")</f>
        <v/>
      </c>
      <c r="DS77" t="str">
        <f>IF(AND($A77="J",COUNTIFS(activiteiten_perceel,percelen!$AZ77,activiteiten_maatregel_nr,percelen!DS$4,activiteiten_activiteit_voldoet_aan_voorwaarden,"J")&gt;0),DS$4,"")</f>
        <v/>
      </c>
      <c r="DT77" t="str">
        <f>IF(AND($A77="J",COUNTIFS(activiteiten_perceel,percelen!$AZ77,activiteiten_maatregel_nr,percelen!DT$4,activiteiten_activiteit_voldoet_aan_voorwaarden,"J")&gt;0),DT$4,"")</f>
        <v/>
      </c>
      <c r="DU77" t="str">
        <f>IF(AND($A77="J",COUNTIFS(activiteiten_perceel,percelen!$AZ77,activiteiten_maatregel_nr,percelen!DU$4,activiteiten_activiteit_voldoet_aan_voorwaarden,"J")&gt;0),DU$4,"")</f>
        <v/>
      </c>
      <c r="DV77" t="str">
        <f>IF(AND($A77="J",COUNTIFS(activiteiten_perceel,percelen!$AZ77,activiteiten_maatregel_nr,percelen!DV$4,activiteiten_activiteit_voldoet_aan_voorwaarden,"J")&gt;0),DV$4,"")</f>
        <v/>
      </c>
      <c r="DW77" t="str">
        <f>IF(AND($A77="J",COUNTIFS(activiteiten_perceel,percelen!$AZ77,activiteiten_maatregel_nr,percelen!DW$4,activiteiten_activiteit_voldoet_aan_voorwaarden,"J")&gt;0),DW$4,"")</f>
        <v/>
      </c>
      <c r="DX77" t="str">
        <f>IF(AND($A77="J",COUNTIFS(activiteiten_perceel,percelen!$AZ77,activiteiten_maatregel_nr,percelen!DX$4,activiteiten_activiteit_voldoet_aan_voorwaarden,"J")&gt;0),DX$4,"")</f>
        <v/>
      </c>
      <c r="DY77" t="str">
        <f>IF(AND($A77="J",COUNTIFS(activiteiten_perceel,percelen!$AZ77,activiteiten_maatregel_nr,percelen!DY$4,activiteiten_activiteit_voldoet_aan_voorwaarden,"J")&gt;0),DY$4,"")</f>
        <v/>
      </c>
      <c r="DZ77" t="str">
        <f>IF(AND($A77="J",COUNTIFS(activiteiten_perceel,percelen!$AZ77,activiteiten_maatregel_nr,percelen!DZ$4,activiteiten_activiteit_voldoet_aan_voorwaarden,"J")&gt;0),DZ$4,"")</f>
        <v/>
      </c>
      <c r="EA77" t="str">
        <f>IF(AND($A77="J",COUNTIFS(activiteiten_perceel,percelen!$AZ77,activiteiten_maatregel_nr,percelen!EA$4,activiteiten_activiteit_voldoet_aan_voorwaarden,"J")&gt;0),EA$4,"")</f>
        <v/>
      </c>
      <c r="EB77" t="str">
        <f>IF(AND($A77="J",COUNTIFS(activiteiten_perceel,percelen!$AZ77,activiteiten_maatregel_nr,percelen!EB$4,activiteiten_activiteit_voldoet_aan_voorwaarden,"J")&gt;0),EB$4,"")</f>
        <v/>
      </c>
      <c r="EC77" t="str">
        <f>IF(AND($A77="J",COUNTIFS(activiteiten_perceel,percelen!$AZ77,activiteiten_maatregel_nr,percelen!EC$4,activiteiten_activiteit_voldoet_aan_voorwaarden,"J")&gt;0),EC$4,"")</f>
        <v/>
      </c>
      <c r="ED77" t="str">
        <f>IF(AND($A77="J",COUNTIFS(activiteiten_perceel,percelen!$AZ77,activiteiten_maatregel_nr,percelen!ED$4,activiteiten_activiteit_voldoet_aan_voorwaarden,"J")&gt;0),ED$4,"")</f>
        <v/>
      </c>
      <c r="EE77" t="str">
        <f>IF(AND($A77="J",COUNTIFS(activiteiten_perceel,percelen!$AZ77,activiteiten_maatregel_nr,percelen!EE$4,activiteiten_activiteit_voldoet_aan_voorwaarden,"J")&gt;0),EE$4,"")</f>
        <v/>
      </c>
      <c r="EF77" t="str">
        <f>IF(AND($A77="J",COUNTIFS(activiteiten_perceel,percelen!$AZ77,activiteiten_maatregel_nr,percelen!EF$4,activiteiten_activiteit_voldoet_aan_voorwaarden,"J")&gt;0),EF$4,"")</f>
        <v/>
      </c>
      <c r="EG77" t="str">
        <f>IF(AND($A77="J",COUNTIFS(activiteiten_perceel,percelen!$AZ77,activiteiten_maatregel_nr,percelen!EG$4,activiteiten_activiteit_voldoet_aan_voorwaarden,"J")&gt;0),EG$4,"")</f>
        <v/>
      </c>
      <c r="EH77" t="str">
        <f>IF(AND($A77="J",COUNTIFS(activiteiten_perceel,percelen!$AZ77,activiteiten_maatregel_nr,percelen!EH$4,activiteiten_activiteit_voldoet_aan_voorwaarden,"J")&gt;0),EH$4,"")</f>
        <v/>
      </c>
      <c r="EI77" t="str">
        <f>IF(AND($A77="J",COUNTIFS(activiteiten_perceel,percelen!$AZ77,activiteiten_maatregel_nr,percelen!EI$4,activiteiten_activiteit_voldoet_aan_voorwaarden,"J")&gt;0),EI$4,"")</f>
        <v/>
      </c>
      <c r="EJ77">
        <f t="shared" si="239"/>
        <v>0</v>
      </c>
      <c r="EK77" t="str">
        <f t="shared" si="173"/>
        <v/>
      </c>
      <c r="EL77" t="str">
        <f t="shared" si="174"/>
        <v/>
      </c>
      <c r="EM77" t="str">
        <f t="shared" si="175"/>
        <v/>
      </c>
      <c r="EN77" t="str">
        <f t="shared" si="176"/>
        <v/>
      </c>
      <c r="EO77" t="str">
        <f t="shared" si="177"/>
        <v/>
      </c>
      <c r="EP77" t="str">
        <f t="shared" si="178"/>
        <v/>
      </c>
      <c r="EQ77" t="str">
        <f t="shared" si="179"/>
        <v/>
      </c>
      <c r="ER77" t="str">
        <f t="shared" si="180"/>
        <v/>
      </c>
      <c r="ES77" t="str">
        <f t="shared" si="181"/>
        <v/>
      </c>
      <c r="ET77" t="str">
        <f t="shared" si="182"/>
        <v/>
      </c>
      <c r="EU77" t="str">
        <f t="shared" si="183"/>
        <v/>
      </c>
      <c r="EV77" t="str">
        <f t="shared" si="184"/>
        <v/>
      </c>
      <c r="EW77" t="str">
        <f t="shared" si="240"/>
        <v>nvt</v>
      </c>
      <c r="EX77" t="str">
        <f t="shared" si="241"/>
        <v>nvt</v>
      </c>
      <c r="EY77" t="str">
        <f t="shared" si="242"/>
        <v>nvt</v>
      </c>
      <c r="EZ77" t="str">
        <f t="shared" si="243"/>
        <v>nvt</v>
      </c>
      <c r="FA77" t="str">
        <f t="shared" si="244"/>
        <v>nvt</v>
      </c>
      <c r="FB77" t="str">
        <f t="shared" si="245"/>
        <v>nvt</v>
      </c>
      <c r="FC77" t="str">
        <f t="shared" si="246"/>
        <v>nvt</v>
      </c>
      <c r="FD77" t="str">
        <f t="shared" si="247"/>
        <v>nvt</v>
      </c>
      <c r="FE77" t="str">
        <f>IF($EJ77=2,VLOOKUP(FD77,STAPELING!A:D,FE$1,0),"nvt")</f>
        <v>nvt</v>
      </c>
      <c r="FF77" t="str">
        <f t="shared" si="248"/>
        <v>nvt</v>
      </c>
      <c r="FG77" t="str">
        <f t="shared" si="249"/>
        <v>nvt</v>
      </c>
      <c r="FH77" t="str">
        <f t="shared" si="250"/>
        <v>nvt</v>
      </c>
      <c r="FI77" t="str">
        <f t="shared" si="251"/>
        <v>nvt</v>
      </c>
      <c r="FJ77" t="str">
        <f t="shared" si="252"/>
        <v>nvt</v>
      </c>
      <c r="FK77" t="str">
        <f t="shared" si="253"/>
        <v>nvt</v>
      </c>
      <c r="FL77" t="str">
        <f t="shared" si="254"/>
        <v>nvt</v>
      </c>
      <c r="FM77" t="str">
        <f t="shared" si="255"/>
        <v/>
      </c>
      <c r="FN77" t="str">
        <f>IF(ISERROR(VLOOKUP(FM77,STAPELING!I:AO,FN$1,0)),"N",VLOOKUP(FM77,STAPELING!I:AO,FN$1,0))</f>
        <v>J</v>
      </c>
      <c r="FO77" t="str">
        <f t="shared" si="256"/>
        <v>nvt</v>
      </c>
      <c r="FP77" t="str">
        <f t="shared" si="185"/>
        <v>nvt</v>
      </c>
      <c r="FQ77" t="str">
        <f t="shared" si="186"/>
        <v>nvt</v>
      </c>
      <c r="FR77" t="str">
        <f t="shared" si="187"/>
        <v>nvt</v>
      </c>
      <c r="FS77" t="str">
        <f t="shared" si="188"/>
        <v>nvt</v>
      </c>
      <c r="FT77" t="str">
        <f t="shared" si="189"/>
        <v>nvt</v>
      </c>
      <c r="FU77" t="str">
        <f t="shared" si="190"/>
        <v>nvt</v>
      </c>
      <c r="FV77" t="str">
        <f t="shared" si="191"/>
        <v>nvt</v>
      </c>
      <c r="FW77" t="str">
        <f t="shared" si="192"/>
        <v>nvt</v>
      </c>
      <c r="FX77" t="str">
        <f t="shared" si="193"/>
        <v>nvt</v>
      </c>
      <c r="FY77" t="str">
        <f t="shared" si="194"/>
        <v>nvt</v>
      </c>
      <c r="FZ77" t="str">
        <f t="shared" si="195"/>
        <v>nvt</v>
      </c>
      <c r="GA77" t="str">
        <f t="shared" si="196"/>
        <v>nvt</v>
      </c>
      <c r="GB77" t="str">
        <f>IF($EJ77&gt;2,IF(FO77="","zwart",VLOOKUP(FO77,STAPELING!J:AA,GB$1,0)),"nvt")</f>
        <v>nvt</v>
      </c>
      <c r="GC77" t="str">
        <f t="shared" si="257"/>
        <v>nvt</v>
      </c>
      <c r="GD77" t="str">
        <f t="shared" si="258"/>
        <v>nvt</v>
      </c>
      <c r="GE77" t="str">
        <f t="shared" si="259"/>
        <v>nvt</v>
      </c>
      <c r="GF77" t="str">
        <f t="shared" si="260"/>
        <v>nvt</v>
      </c>
      <c r="GG77" t="str">
        <f t="shared" si="261"/>
        <v>nvt</v>
      </c>
      <c r="GH77" t="str">
        <f t="shared" si="262"/>
        <v>nvt</v>
      </c>
      <c r="GI77" t="str">
        <f t="shared" si="263"/>
        <v>nvt</v>
      </c>
      <c r="GJ77" t="str">
        <f t="shared" si="264"/>
        <v>nvt</v>
      </c>
      <c r="GK77" t="str">
        <f t="shared" si="197"/>
        <v>nvt</v>
      </c>
      <c r="GL77" t="str">
        <f t="shared" si="198"/>
        <v>nvt</v>
      </c>
      <c r="GM77" t="str">
        <f t="shared" si="199"/>
        <v>nvt</v>
      </c>
      <c r="GN77" t="str">
        <f t="shared" si="200"/>
        <v>nvt</v>
      </c>
      <c r="GO77" t="str">
        <f t="shared" si="201"/>
        <v>nvt</v>
      </c>
      <c r="GP77" t="str">
        <f t="shared" si="202"/>
        <v>nvt</v>
      </c>
      <c r="GQ77" t="str">
        <f t="shared" si="203"/>
        <v>nvt</v>
      </c>
      <c r="GR77" t="str">
        <f t="shared" si="204"/>
        <v>nvt</v>
      </c>
      <c r="GS77" t="str">
        <f t="shared" si="205"/>
        <v>nvt</v>
      </c>
      <c r="GT77" t="str">
        <f t="shared" si="206"/>
        <v>nvt</v>
      </c>
      <c r="GU77" t="str">
        <f t="shared" si="207"/>
        <v>nvt</v>
      </c>
      <c r="GV77" t="str">
        <f t="shared" si="208"/>
        <v>nvt</v>
      </c>
      <c r="GW77" t="str">
        <f>IF($EJ77&gt;2,IF(GJ77="","zwart",VLOOKUP(GJ77,STAPELING!AB:AJ,GW$1,0)),"nvt")</f>
        <v>nvt</v>
      </c>
      <c r="GX77" t="str">
        <f t="shared" si="265"/>
        <v>nvt</v>
      </c>
      <c r="GY77" t="str">
        <f t="shared" si="266"/>
        <v>nvt</v>
      </c>
      <c r="GZ77" t="str">
        <f t="shared" si="267"/>
        <v>nvt</v>
      </c>
      <c r="HA77" t="str">
        <f t="shared" si="268"/>
        <v>nvt</v>
      </c>
      <c r="HB77" t="str">
        <f t="shared" si="269"/>
        <v>nvt</v>
      </c>
      <c r="HC77" t="str">
        <f t="shared" si="270"/>
        <v>nvt</v>
      </c>
      <c r="HD77" t="str">
        <f t="shared" si="271"/>
        <v>nvt</v>
      </c>
      <c r="HE77" t="str">
        <f t="shared" si="272"/>
        <v>nvt</v>
      </c>
      <c r="HF77" t="str">
        <f t="shared" si="273"/>
        <v>nvt</v>
      </c>
      <c r="HG77" t="str">
        <f t="shared" si="274"/>
        <v>nvt</v>
      </c>
      <c r="HH77" t="str">
        <f t="shared" si="275"/>
        <v>nvt</v>
      </c>
      <c r="HI77" t="str">
        <f t="shared" si="276"/>
        <v>nvt</v>
      </c>
      <c r="HJ77" t="str">
        <f t="shared" si="277"/>
        <v>nvt</v>
      </c>
      <c r="HK77" t="str">
        <f t="shared" si="278"/>
        <v>nvt</v>
      </c>
      <c r="HL77" t="str">
        <f t="shared" si="279"/>
        <v>nvt</v>
      </c>
      <c r="HM77" t="str">
        <f t="shared" si="209"/>
        <v>nvt</v>
      </c>
      <c r="HN77" t="str">
        <f t="shared" si="210"/>
        <v>nvt</v>
      </c>
      <c r="HO77" t="str">
        <f t="shared" si="211"/>
        <v>nvt</v>
      </c>
      <c r="HP77" t="str">
        <f t="shared" si="212"/>
        <v>nvt</v>
      </c>
      <c r="HQ77" t="str">
        <f t="shared" si="213"/>
        <v>nvt</v>
      </c>
      <c r="HR77" t="str">
        <f t="shared" si="214"/>
        <v>nvt</v>
      </c>
      <c r="HS77" t="str">
        <f t="shared" si="215"/>
        <v>nvt</v>
      </c>
      <c r="HT77" t="str">
        <f t="shared" si="216"/>
        <v>nvt</v>
      </c>
      <c r="HU77" t="str">
        <f t="shared" si="217"/>
        <v>nvt</v>
      </c>
      <c r="HV77" t="str">
        <f t="shared" si="218"/>
        <v>nvt</v>
      </c>
      <c r="HW77" t="str">
        <f t="shared" si="219"/>
        <v>nvt</v>
      </c>
      <c r="HX77" t="str">
        <f t="shared" si="220"/>
        <v>nvt</v>
      </c>
      <c r="HY77" t="str">
        <f>IF($EJ77&gt;2,IF(HL77="","zwart",VLOOKUP(HL77,STAPELING!AK:AN,HY$1,0)),"nvt")</f>
        <v>nvt</v>
      </c>
      <c r="HZ77" t="str">
        <f t="shared" si="280"/>
        <v>nvt</v>
      </c>
      <c r="IA77" t="str">
        <f t="shared" si="281"/>
        <v>nvt</v>
      </c>
      <c r="IB77" t="str">
        <f t="shared" si="282"/>
        <v>nvt</v>
      </c>
      <c r="IC77" t="str">
        <f t="shared" si="283"/>
        <v>nvt</v>
      </c>
      <c r="ID77" t="str">
        <f t="shared" si="284"/>
        <v>nvt</v>
      </c>
      <c r="IE77" t="str">
        <f t="shared" si="285"/>
        <v>nvt</v>
      </c>
      <c r="IF77" t="str">
        <f t="shared" si="286"/>
        <v>nvt</v>
      </c>
      <c r="IG77">
        <f t="shared" si="287"/>
        <v>0</v>
      </c>
      <c r="IH77">
        <f t="shared" si="288"/>
        <v>0</v>
      </c>
      <c r="II77">
        <f t="shared" si="289"/>
        <v>0</v>
      </c>
      <c r="IJ77">
        <f t="shared" si="290"/>
        <v>0</v>
      </c>
      <c r="IK77">
        <f t="shared" si="291"/>
        <v>0</v>
      </c>
      <c r="IL77">
        <f t="shared" si="292"/>
        <v>0</v>
      </c>
      <c r="IM77">
        <f t="shared" si="293"/>
        <v>0</v>
      </c>
      <c r="IN77">
        <f t="shared" si="294"/>
        <v>0</v>
      </c>
      <c r="IO77">
        <f t="shared" si="295"/>
        <v>0</v>
      </c>
      <c r="IP77">
        <f t="shared" si="296"/>
        <v>0</v>
      </c>
      <c r="IQ77">
        <f t="shared" si="297"/>
        <v>0</v>
      </c>
      <c r="IR77">
        <f t="shared" si="298"/>
        <v>0</v>
      </c>
      <c r="IS77">
        <f t="shared" si="299"/>
        <v>0</v>
      </c>
      <c r="IT77">
        <f t="shared" si="300"/>
        <v>0</v>
      </c>
      <c r="IU77" t="str">
        <f t="shared" si="301"/>
        <v>N</v>
      </c>
      <c r="IV77" t="str">
        <f t="shared" si="221"/>
        <v>N</v>
      </c>
      <c r="IW77" t="str">
        <f t="shared" si="302"/>
        <v>N</v>
      </c>
    </row>
    <row r="78" spans="1:257" x14ac:dyDescent="0.25">
      <c r="A78" t="str">
        <f>IF(ISERROR(VLOOKUP(E78,E$4:E77,1,0)),"J","N")</f>
        <v>N</v>
      </c>
      <c r="B78" s="8"/>
      <c r="C78" s="8"/>
      <c r="D78" s="25"/>
      <c r="E78" s="25" t="str">
        <f>IF(Invoer!B107="","",Invoer!B107)</f>
        <v/>
      </c>
      <c r="F78" s="25"/>
      <c r="G78" s="25"/>
      <c r="H78" s="25" t="str">
        <f>IF(AND($E78&lt;&gt;"",$A78="J"),Invoer!D107,"")</f>
        <v/>
      </c>
      <c r="I78" s="25"/>
      <c r="J78" s="26"/>
      <c r="K78" s="26" t="str">
        <f>IF(AND($E78&lt;&gt;"",$A78="J"),Invoer!L107,"")</f>
        <v/>
      </c>
      <c r="L78" s="26"/>
      <c r="M78" s="25"/>
      <c r="N78" s="152"/>
      <c r="O78" s="153"/>
      <c r="P78" s="25"/>
      <c r="Q78" s="25"/>
      <c r="R78" s="153"/>
      <c r="S78" s="154"/>
      <c r="T78" s="152"/>
      <c r="U78" s="153"/>
      <c r="V78" s="153"/>
      <c r="W78" s="59" t="str">
        <f>IF(AND($E78&lt;&gt;"",$A78="J",Invoer!R107&lt;&gt;""),VLOOKUP(Invoer!R107,NORM!$F$26:$H$29,3,0),"")</f>
        <v/>
      </c>
      <c r="X78" s="59"/>
      <c r="Y78" s="25" t="str">
        <f t="shared" si="222"/>
        <v/>
      </c>
      <c r="Z78" s="25"/>
      <c r="AA78" s="26" t="str">
        <f t="shared" si="223"/>
        <v/>
      </c>
      <c r="AB78" s="26"/>
      <c r="AC78" s="153"/>
      <c r="AD78" s="153"/>
      <c r="AE78" s="153"/>
      <c r="AF78" s="153"/>
      <c r="AG78" s="153"/>
      <c r="AH78" s="25"/>
      <c r="AI78" s="153"/>
      <c r="AJ78" s="153"/>
      <c r="AK78" s="153"/>
      <c r="AL78" s="153"/>
      <c r="AM78" s="25" t="str">
        <f>IF(AND($E78&lt;&gt;"",$A78="J"),IF(Invoer!X107="Ja","J",IF(Invoer!X107="Nee","N","")),"")</f>
        <v/>
      </c>
      <c r="AN78" s="153"/>
      <c r="AO78" s="153"/>
      <c r="AP78" s="153" t="s">
        <v>311</v>
      </c>
      <c r="AQ78" s="153" t="s">
        <v>311</v>
      </c>
      <c r="AR78" s="153" t="s">
        <v>312</v>
      </c>
      <c r="AS78" s="153" t="s">
        <v>312</v>
      </c>
      <c r="AT78" s="1" t="str">
        <f>IF(AND($E78&lt;&gt;"",$A78="J",Invoer!O107&lt;&gt;""),VLOOKUP(Invoer!O107,NORM!$F$31:$H$38,3,0),"")</f>
        <v/>
      </c>
      <c r="AU78" s="1"/>
      <c r="AV78" s="1" t="str">
        <f>IF(AND($E78&lt;&gt;"",$A78="J"),Invoer!AH107,"")</f>
        <v/>
      </c>
      <c r="AW78" s="1"/>
      <c r="AX78" s="1" t="str">
        <f t="shared" si="224"/>
        <v/>
      </c>
      <c r="AY78" s="1"/>
      <c r="AZ78" s="3" t="str">
        <f t="shared" si="225"/>
        <v/>
      </c>
      <c r="BA78" s="3" t="str">
        <f t="shared" si="226"/>
        <v/>
      </c>
      <c r="BB78" s="3" t="str">
        <f t="shared" si="227"/>
        <v>N</v>
      </c>
      <c r="BC78" s="3" t="str">
        <f t="shared" si="228"/>
        <v>N</v>
      </c>
      <c r="BD78" s="3" t="str">
        <f t="shared" si="229"/>
        <v/>
      </c>
      <c r="BE78" s="3">
        <f t="shared" si="230"/>
        <v>0</v>
      </c>
      <c r="BF78" s="3" t="str">
        <f t="shared" si="231"/>
        <v/>
      </c>
      <c r="BG78" s="3" t="str">
        <f t="shared" si="232"/>
        <v/>
      </c>
      <c r="BH78" s="3" t="str">
        <f t="shared" si="233"/>
        <v>N</v>
      </c>
      <c r="BI78" s="24" t="str">
        <f t="shared" si="234"/>
        <v/>
      </c>
      <c r="BJ78" s="24" t="str">
        <f>IF(ISERROR(VLOOKUP($BD78,LOV_GWSGRP!A:A,1,0)),"N","J")</f>
        <v>N</v>
      </c>
      <c r="BK78" s="24" t="str">
        <f>IF(ISERROR(VLOOKUP($BD78,LOV_GWSGRP!D:D,1,0)),"N","J")</f>
        <v>N</v>
      </c>
      <c r="BL78" s="24" t="str">
        <f>IF(ISERROR(VLOOKUP($BD78,LOV_GWSGRP!G:G,1,0)),"N","J")</f>
        <v>N</v>
      </c>
      <c r="BM78" s="24" t="str">
        <f>IF(ISERROR(VLOOKUP($BD78,LOV_GWSGRP!M:M,1,0)),"N","J")</f>
        <v>N</v>
      </c>
      <c r="BN78" s="24" t="str">
        <f>IF(ISERROR(VLOOKUP($BD78,LOV_GWSGRP!P:P,1,0)),"N","J")</f>
        <v>N</v>
      </c>
      <c r="BO78" s="24" t="str">
        <f>IF(ISERROR(VLOOKUP($BD78,LOV_GWSGRP!S:S,1,0)),"N","J")</f>
        <v>N</v>
      </c>
      <c r="BP78" s="24" t="str">
        <f>IF(ISERROR(VLOOKUP($BD78,LOV_GWSGRP!V:V,1,0)),"N","J")</f>
        <v>N</v>
      </c>
      <c r="BQ78" s="24" t="str">
        <f>IF(ISERROR(VLOOKUP($BD78,LOV_GWSGRP!Y:Y,1,0)),"N","J")</f>
        <v>N</v>
      </c>
      <c r="BR78" s="24" t="str">
        <f>IF(ISERROR(VLOOKUP($BD78,LOV_GWSGRP!AB:AB,1,0)),"N","J")</f>
        <v>N</v>
      </c>
      <c r="BS78" s="24" t="str">
        <f>IF(ISERROR(VLOOKUP($BD78,LOV_GWSGRP!AE:AE,1,0)),"N","J")</f>
        <v>N</v>
      </c>
      <c r="BT78" s="24" t="str">
        <f>IF(ISERROR(VLOOKUP($BD78,LOV_GWSGRP!AH:AH,1,0)),"N","J")</f>
        <v>N</v>
      </c>
      <c r="BU78" s="24" t="str">
        <f>IF(ISERROR(VLOOKUP($BD78,LOV_GWSGRP!CJ:CJ,1,0)),"N","J")</f>
        <v>N</v>
      </c>
      <c r="BV78" s="24" t="str">
        <f>IF(ISERROR(VLOOKUP($BD78,LOV_GWSGRP!AN:AN,1,0)),"N","J")</f>
        <v>N</v>
      </c>
      <c r="BW78" s="24" t="str">
        <f>IF(ISERROR(VLOOKUP($BD78,LOV_GWSGRP!AQ:AQ,1,0)),"N","J")</f>
        <v>N</v>
      </c>
      <c r="BX78" s="24" t="str">
        <f>IF(ISERROR(VLOOKUP($BD78,LOV_GWSGRP!AT:AT,1,0)),"N","J")</f>
        <v>N</v>
      </c>
      <c r="BY78" s="24" t="str">
        <f>IF(ISERROR(VLOOKUP($BD78,LOV_GWSGRP!AW:AW,1,0)),"N","J")</f>
        <v>N</v>
      </c>
      <c r="BZ78" s="24" t="str">
        <f>IF(ISERROR(VLOOKUP($BD78,LOV_GWSGRP!AZ:AZ,1,0)),"N","J")</f>
        <v>N</v>
      </c>
      <c r="CA78" s="24" t="str">
        <f>IF(ISERROR(VLOOKUP($BD78,LOV_GWSGRP!BC:BC,1,0)),"N","J")</f>
        <v>N</v>
      </c>
      <c r="CB78" s="24" t="str">
        <f>IF(ISERROR(VLOOKUP($BD78,LOV_GWSGRP!BF:BF,1,0)),"N","J")</f>
        <v>N</v>
      </c>
      <c r="CC78" s="24" t="str">
        <f>IF(ISERROR(VLOOKUP($BD78,LOV_GWSGRP!BI:BI,1,0)),"N","J")</f>
        <v>N</v>
      </c>
      <c r="CD78" s="24" t="str">
        <f>IF(ISERROR(VLOOKUP($BD78,LOV_GWSGRP!J:J,1,0)),"N","J")</f>
        <v>N</v>
      </c>
      <c r="CE78" s="24" t="str">
        <f>IF(ISERROR(VLOOKUP($BD78,LOV_GWSGRP!BL:BL,1,0)),"N","J")</f>
        <v>N</v>
      </c>
      <c r="CF78" s="24"/>
      <c r="CG78" s="24" t="str">
        <f>IF(ISERROR(VLOOKUP($BD78,LOV_GWSGRP!BO:BO,1,0)),"N","J")</f>
        <v>N</v>
      </c>
      <c r="CH78" s="24" t="str">
        <f t="shared" si="235"/>
        <v>N</v>
      </c>
      <c r="CI78" s="24" t="str">
        <f>IF(ISERROR(VLOOKUP($BD78,GEWASCODE_GLMC8!F:F,1,0)),"N","J")</f>
        <v>N</v>
      </c>
      <c r="CJ78" s="24" t="str">
        <f>IF(COUNTIF($CI78:CI78,"J")&gt;0,"N",IF(ISERROR(VLOOKUP($BD78,GEWASCODE_GLMC8!G:G,1,0)),"N","J"))</f>
        <v>N</v>
      </c>
      <c r="CK78" s="24" t="str">
        <f>IF(COUNTIF($CI78:CJ78,"J")&gt;0,"N",IF(ISERROR(VLOOKUP($BD78,GEWASCODE_GLMC8!H:H,1,0)),"N","J"))</f>
        <v>N</v>
      </c>
      <c r="CL78" s="24" t="str">
        <f>IF(COUNTIF($CI78:CK78,"J")&gt;0,"N",IF(ISERROR(VLOOKUP($BD78,GEWASCODE_GLMC8!I:I,1,0)),"N","J"))</f>
        <v>N</v>
      </c>
      <c r="CM78" s="24" t="str">
        <f>IF(COUNTIF($CI78:CL78,"J")&gt;0,"N",IF(ISERROR(VLOOKUP($BD78,GEWASCODE_GLMC8!J:J,1,0)),"N","J"))</f>
        <v>N</v>
      </c>
      <c r="CN78" s="24" t="str">
        <f>IF(COUNTIF($CI78:CM78,"J")&gt;0,"N",IF(ISERROR(VLOOKUP($BD78,GEWASCODE_GLMC8!K:K,1,0)),"N","J"))</f>
        <v>N</v>
      </c>
      <c r="CO78" s="24" t="str">
        <f>IF(COUNTIF($CI78:CN78,"J")&gt;0,"N",IF(ISERROR(VLOOKUP($BD78,GEWASCODE_GLMC8!L:L,1,0)),"N","J"))</f>
        <v>N</v>
      </c>
      <c r="CP78" s="24" t="str">
        <f>IF(COUNTIF($CI78:CO78,"J")&gt;0,"N",IF(ISERROR(VLOOKUP($BD78,GEWASCODE_GLMC8!M:M,1,0)),"N","J"))</f>
        <v>N</v>
      </c>
      <c r="CQ78" s="24" t="str">
        <f>IF(COUNTIF($CI78:CP78,"J")&gt;0,"N",IF(ISERROR(VLOOKUP($BD78,GEWASCODE_GLMC8!N:N,1,0)),"N","J"))</f>
        <v>N</v>
      </c>
      <c r="CR78" s="24" t="str">
        <f>IF(COUNTIF($CI78:CQ78,"J")&gt;0,"N",IF(ISERROR(VLOOKUP($BD78,GEWASCODE_GLMC8!O:O,1,0)),"N","J"))</f>
        <v>N</v>
      </c>
      <c r="CS78" s="24" t="str">
        <f>IF(COUNTIF($CI78:CR78,"J")&gt;0,"N",IF(ISERROR(VLOOKUP($BD78,GEWASCODE_GLMC8!P:P,1,0)),"N","J"))</f>
        <v>N</v>
      </c>
      <c r="CT78" s="24" t="str">
        <f>IF(COUNTIF($CI78:CS78,"J")&gt;0,"N",IF(ISERROR(VLOOKUP($BD78,GEWASCODE_GLMC8!Q:Q,1,0)),"N","J"))</f>
        <v>N</v>
      </c>
      <c r="CU78" s="24" t="str">
        <f>IF(COUNTIF($CI78:CT78,"J")&gt;0,"N",IF(ISERROR(VLOOKUP($BD78,GEWASCODE_GLMC8!R:R,1,0)),"N","J"))</f>
        <v>N</v>
      </c>
      <c r="CV78" s="24" t="str">
        <f>IF(COUNTIF($CI78:CU78,"J")&gt;0,"N",IF(ISERROR(VLOOKUP($BD78,GEWASCODE_GLMC8!S:S,1,0)),"N","J"))</f>
        <v>N</v>
      </c>
      <c r="CW78" s="24" t="str">
        <f>IF(COUNTIF($CI78:CV78,"J")&gt;0,"N",IF(ISERROR(VLOOKUP($BD78,GEWASCODE_GLMC8!T:T,1,0)),"N","J"))</f>
        <v>N</v>
      </c>
      <c r="CX78" s="24" t="str">
        <f>IF(COUNTIF($CI78:CW78,"J")&gt;0,"N",IF(ISERROR(VLOOKUP($BD78,GEWASCODE_GLMC8!U:U,1,0)),"N","J"))</f>
        <v>N</v>
      </c>
      <c r="CY78" s="24" t="str">
        <f>IF(COUNTIF($CI78:CX78,"J")&gt;0,"N",IF(ISERROR(VLOOKUP($BD78,GEWASCODE_GLMC8!V:V,1,0)),"N","J"))</f>
        <v>N</v>
      </c>
      <c r="CZ78" s="24" t="str">
        <f>IF(COUNTIF($CI78:CY78,"J")&gt;0,"N",IF(ISERROR(VLOOKUP($BD78,GEWASCODE_GLMC8!W:W,1,0)),"N","J"))</f>
        <v>N</v>
      </c>
      <c r="DA78" s="24" t="str">
        <f>IF(COUNTIF($CI78:CZ78,"J")&gt;0,"N",IF(ISERROR(VLOOKUP($BD78,GEWASCODE_GLMC8!X:X,1,0)),"N","J"))</f>
        <v>N</v>
      </c>
      <c r="DB78" s="24" t="str">
        <f>IF(COUNTIF($CI78:DA78,"J")&gt;0,"N",IF(ISERROR(VLOOKUP($BD78,GEWASCODE_GLMC8!Y:Y,1,0)),"N","J"))</f>
        <v>N</v>
      </c>
      <c r="DC78" s="24" t="str">
        <f>IF(COUNTIF($CI78:DB78,"J")&gt;0,"N",IF(ISERROR(VLOOKUP($BD78,GEWASCODE_GLMC8!Z:Z,1,0)),"N","J"))</f>
        <v>N</v>
      </c>
      <c r="DD78" s="24" t="str">
        <f t="shared" si="236"/>
        <v>N</v>
      </c>
      <c r="DE78" s="3" t="str">
        <f t="shared" si="167"/>
        <v>N</v>
      </c>
      <c r="DF78" s="3" t="str">
        <f t="shared" si="168"/>
        <v>N</v>
      </c>
      <c r="DG78" s="3" t="str">
        <f t="shared" si="237"/>
        <v>N</v>
      </c>
      <c r="DH78" s="3" t="str">
        <f t="shared" si="238"/>
        <v>N</v>
      </c>
      <c r="DI78" s="3" t="str">
        <f t="shared" si="169"/>
        <v>N</v>
      </c>
      <c r="DJ78" s="3" t="str">
        <f t="shared" si="170"/>
        <v>N</v>
      </c>
      <c r="DK78" s="3">
        <f>0</f>
        <v>0</v>
      </c>
      <c r="DL78" s="3" t="str">
        <f t="shared" si="171"/>
        <v>N</v>
      </c>
      <c r="DM78" s="3" t="str">
        <f t="shared" si="172"/>
        <v>N</v>
      </c>
      <c r="DN78" t="str">
        <f>IF(AND($A78="J",COUNTIFS(activiteiten_perceel,percelen!$AZ78,activiteiten_maatregel_nr,percelen!DN$4,activiteiten_activiteit_voldoet_aan_voorwaarden,"J")&gt;0),DN$4,"")</f>
        <v/>
      </c>
      <c r="DO78" t="str">
        <f>IF(AND($A78="J",COUNTIFS(activiteiten_perceel,percelen!$AZ78,activiteiten_maatregel_nr,percelen!DO$4,activiteiten_activiteit_voldoet_aan_voorwaarden,"J")&gt;0),DO$4,"")</f>
        <v/>
      </c>
      <c r="DP78" t="str">
        <f>IF(AND($A78="J",COUNTIFS(activiteiten_perceel,percelen!$AZ78,activiteiten_maatregel_nr,percelen!DP$4,activiteiten_activiteit_voldoet_aan_voorwaarden,"J")&gt;0),DP$4,"")</f>
        <v/>
      </c>
      <c r="DQ78" t="str">
        <f>IF(AND($A78="J",COUNTIFS(activiteiten_perceel,percelen!$AZ78,activiteiten_maatregel_nr,percelen!DQ$4,activiteiten_activiteit_voldoet_aan_voorwaarden,"J")&gt;0),DQ$4,"")</f>
        <v/>
      </c>
      <c r="DR78" t="str">
        <f>IF(AND($A78="J",COUNTIFS(activiteiten_perceel,percelen!$AZ78,activiteiten_maatregel_nr,percelen!DR$4,activiteiten_activiteit_voldoet_aan_voorwaarden,"J")&gt;0),DR$4,"")</f>
        <v/>
      </c>
      <c r="DS78" t="str">
        <f>IF(AND($A78="J",COUNTIFS(activiteiten_perceel,percelen!$AZ78,activiteiten_maatregel_nr,percelen!DS$4,activiteiten_activiteit_voldoet_aan_voorwaarden,"J")&gt;0),DS$4,"")</f>
        <v/>
      </c>
      <c r="DT78" t="str">
        <f>IF(AND($A78="J",COUNTIFS(activiteiten_perceel,percelen!$AZ78,activiteiten_maatregel_nr,percelen!DT$4,activiteiten_activiteit_voldoet_aan_voorwaarden,"J")&gt;0),DT$4,"")</f>
        <v/>
      </c>
      <c r="DU78" t="str">
        <f>IF(AND($A78="J",COUNTIFS(activiteiten_perceel,percelen!$AZ78,activiteiten_maatregel_nr,percelen!DU$4,activiteiten_activiteit_voldoet_aan_voorwaarden,"J")&gt;0),DU$4,"")</f>
        <v/>
      </c>
      <c r="DV78" t="str">
        <f>IF(AND($A78="J",COUNTIFS(activiteiten_perceel,percelen!$AZ78,activiteiten_maatregel_nr,percelen!DV$4,activiteiten_activiteit_voldoet_aan_voorwaarden,"J")&gt;0),DV$4,"")</f>
        <v/>
      </c>
      <c r="DW78" t="str">
        <f>IF(AND($A78="J",COUNTIFS(activiteiten_perceel,percelen!$AZ78,activiteiten_maatregel_nr,percelen!DW$4,activiteiten_activiteit_voldoet_aan_voorwaarden,"J")&gt;0),DW$4,"")</f>
        <v/>
      </c>
      <c r="DX78" t="str">
        <f>IF(AND($A78="J",COUNTIFS(activiteiten_perceel,percelen!$AZ78,activiteiten_maatregel_nr,percelen!DX$4,activiteiten_activiteit_voldoet_aan_voorwaarden,"J")&gt;0),DX$4,"")</f>
        <v/>
      </c>
      <c r="DY78" t="str">
        <f>IF(AND($A78="J",COUNTIFS(activiteiten_perceel,percelen!$AZ78,activiteiten_maatregel_nr,percelen!DY$4,activiteiten_activiteit_voldoet_aan_voorwaarden,"J")&gt;0),DY$4,"")</f>
        <v/>
      </c>
      <c r="DZ78" t="str">
        <f>IF(AND($A78="J",COUNTIFS(activiteiten_perceel,percelen!$AZ78,activiteiten_maatregel_nr,percelen!DZ$4,activiteiten_activiteit_voldoet_aan_voorwaarden,"J")&gt;0),DZ$4,"")</f>
        <v/>
      </c>
      <c r="EA78" t="str">
        <f>IF(AND($A78="J",COUNTIFS(activiteiten_perceel,percelen!$AZ78,activiteiten_maatregel_nr,percelen!EA$4,activiteiten_activiteit_voldoet_aan_voorwaarden,"J")&gt;0),EA$4,"")</f>
        <v/>
      </c>
      <c r="EB78" t="str">
        <f>IF(AND($A78="J",COUNTIFS(activiteiten_perceel,percelen!$AZ78,activiteiten_maatregel_nr,percelen!EB$4,activiteiten_activiteit_voldoet_aan_voorwaarden,"J")&gt;0),EB$4,"")</f>
        <v/>
      </c>
      <c r="EC78" t="str">
        <f>IF(AND($A78="J",COUNTIFS(activiteiten_perceel,percelen!$AZ78,activiteiten_maatregel_nr,percelen!EC$4,activiteiten_activiteit_voldoet_aan_voorwaarden,"J")&gt;0),EC$4,"")</f>
        <v/>
      </c>
      <c r="ED78" t="str">
        <f>IF(AND($A78="J",COUNTIFS(activiteiten_perceel,percelen!$AZ78,activiteiten_maatregel_nr,percelen!ED$4,activiteiten_activiteit_voldoet_aan_voorwaarden,"J")&gt;0),ED$4,"")</f>
        <v/>
      </c>
      <c r="EE78" t="str">
        <f>IF(AND($A78="J",COUNTIFS(activiteiten_perceel,percelen!$AZ78,activiteiten_maatregel_nr,percelen!EE$4,activiteiten_activiteit_voldoet_aan_voorwaarden,"J")&gt;0),EE$4,"")</f>
        <v/>
      </c>
      <c r="EF78" t="str">
        <f>IF(AND($A78="J",COUNTIFS(activiteiten_perceel,percelen!$AZ78,activiteiten_maatregel_nr,percelen!EF$4,activiteiten_activiteit_voldoet_aan_voorwaarden,"J")&gt;0),EF$4,"")</f>
        <v/>
      </c>
      <c r="EG78" t="str">
        <f>IF(AND($A78="J",COUNTIFS(activiteiten_perceel,percelen!$AZ78,activiteiten_maatregel_nr,percelen!EG$4,activiteiten_activiteit_voldoet_aan_voorwaarden,"J")&gt;0),EG$4,"")</f>
        <v/>
      </c>
      <c r="EH78" t="str">
        <f>IF(AND($A78="J",COUNTIFS(activiteiten_perceel,percelen!$AZ78,activiteiten_maatregel_nr,percelen!EH$4,activiteiten_activiteit_voldoet_aan_voorwaarden,"J")&gt;0),EH$4,"")</f>
        <v/>
      </c>
      <c r="EI78" t="str">
        <f>IF(AND($A78="J",COUNTIFS(activiteiten_perceel,percelen!$AZ78,activiteiten_maatregel_nr,percelen!EI$4,activiteiten_activiteit_voldoet_aan_voorwaarden,"J")&gt;0),EI$4,"")</f>
        <v/>
      </c>
      <c r="EJ78">
        <f t="shared" si="239"/>
        <v>0</v>
      </c>
      <c r="EK78" t="str">
        <f t="shared" si="173"/>
        <v/>
      </c>
      <c r="EL78" t="str">
        <f t="shared" si="174"/>
        <v/>
      </c>
      <c r="EM78" t="str">
        <f t="shared" si="175"/>
        <v/>
      </c>
      <c r="EN78" t="str">
        <f t="shared" si="176"/>
        <v/>
      </c>
      <c r="EO78" t="str">
        <f t="shared" si="177"/>
        <v/>
      </c>
      <c r="EP78" t="str">
        <f t="shared" si="178"/>
        <v/>
      </c>
      <c r="EQ78" t="str">
        <f t="shared" si="179"/>
        <v/>
      </c>
      <c r="ER78" t="str">
        <f t="shared" si="180"/>
        <v/>
      </c>
      <c r="ES78" t="str">
        <f t="shared" si="181"/>
        <v/>
      </c>
      <c r="ET78" t="str">
        <f t="shared" si="182"/>
        <v/>
      </c>
      <c r="EU78" t="str">
        <f t="shared" si="183"/>
        <v/>
      </c>
      <c r="EV78" t="str">
        <f t="shared" si="184"/>
        <v/>
      </c>
      <c r="EW78" t="str">
        <f t="shared" si="240"/>
        <v>nvt</v>
      </c>
      <c r="EX78" t="str">
        <f t="shared" si="241"/>
        <v>nvt</v>
      </c>
      <c r="EY78" t="str">
        <f t="shared" si="242"/>
        <v>nvt</v>
      </c>
      <c r="EZ78" t="str">
        <f t="shared" si="243"/>
        <v>nvt</v>
      </c>
      <c r="FA78" t="str">
        <f t="shared" si="244"/>
        <v>nvt</v>
      </c>
      <c r="FB78" t="str">
        <f t="shared" si="245"/>
        <v>nvt</v>
      </c>
      <c r="FC78" t="str">
        <f t="shared" si="246"/>
        <v>nvt</v>
      </c>
      <c r="FD78" t="str">
        <f t="shared" si="247"/>
        <v>nvt</v>
      </c>
      <c r="FE78" t="str">
        <f>IF($EJ78=2,VLOOKUP(FD78,STAPELING!A:D,FE$1,0),"nvt")</f>
        <v>nvt</v>
      </c>
      <c r="FF78" t="str">
        <f t="shared" si="248"/>
        <v>nvt</v>
      </c>
      <c r="FG78" t="str">
        <f t="shared" si="249"/>
        <v>nvt</v>
      </c>
      <c r="FH78" t="str">
        <f t="shared" si="250"/>
        <v>nvt</v>
      </c>
      <c r="FI78" t="str">
        <f t="shared" si="251"/>
        <v>nvt</v>
      </c>
      <c r="FJ78" t="str">
        <f t="shared" si="252"/>
        <v>nvt</v>
      </c>
      <c r="FK78" t="str">
        <f t="shared" si="253"/>
        <v>nvt</v>
      </c>
      <c r="FL78" t="str">
        <f t="shared" si="254"/>
        <v>nvt</v>
      </c>
      <c r="FM78" t="str">
        <f t="shared" si="255"/>
        <v/>
      </c>
      <c r="FN78" t="str">
        <f>IF(ISERROR(VLOOKUP(FM78,STAPELING!I:AO,FN$1,0)),"N",VLOOKUP(FM78,STAPELING!I:AO,FN$1,0))</f>
        <v>J</v>
      </c>
      <c r="FO78" t="str">
        <f t="shared" si="256"/>
        <v>nvt</v>
      </c>
      <c r="FP78" t="str">
        <f t="shared" si="185"/>
        <v>nvt</v>
      </c>
      <c r="FQ78" t="str">
        <f t="shared" si="186"/>
        <v>nvt</v>
      </c>
      <c r="FR78" t="str">
        <f t="shared" si="187"/>
        <v>nvt</v>
      </c>
      <c r="FS78" t="str">
        <f t="shared" si="188"/>
        <v>nvt</v>
      </c>
      <c r="FT78" t="str">
        <f t="shared" si="189"/>
        <v>nvt</v>
      </c>
      <c r="FU78" t="str">
        <f t="shared" si="190"/>
        <v>nvt</v>
      </c>
      <c r="FV78" t="str">
        <f t="shared" si="191"/>
        <v>nvt</v>
      </c>
      <c r="FW78" t="str">
        <f t="shared" si="192"/>
        <v>nvt</v>
      </c>
      <c r="FX78" t="str">
        <f t="shared" si="193"/>
        <v>nvt</v>
      </c>
      <c r="FY78" t="str">
        <f t="shared" si="194"/>
        <v>nvt</v>
      </c>
      <c r="FZ78" t="str">
        <f t="shared" si="195"/>
        <v>nvt</v>
      </c>
      <c r="GA78" t="str">
        <f t="shared" si="196"/>
        <v>nvt</v>
      </c>
      <c r="GB78" t="str">
        <f>IF($EJ78&gt;2,IF(FO78="","zwart",VLOOKUP(FO78,STAPELING!J:AA,GB$1,0)),"nvt")</f>
        <v>nvt</v>
      </c>
      <c r="GC78" t="str">
        <f t="shared" si="257"/>
        <v>nvt</v>
      </c>
      <c r="GD78" t="str">
        <f t="shared" si="258"/>
        <v>nvt</v>
      </c>
      <c r="GE78" t="str">
        <f t="shared" si="259"/>
        <v>nvt</v>
      </c>
      <c r="GF78" t="str">
        <f t="shared" si="260"/>
        <v>nvt</v>
      </c>
      <c r="GG78" t="str">
        <f t="shared" si="261"/>
        <v>nvt</v>
      </c>
      <c r="GH78" t="str">
        <f t="shared" si="262"/>
        <v>nvt</v>
      </c>
      <c r="GI78" t="str">
        <f t="shared" si="263"/>
        <v>nvt</v>
      </c>
      <c r="GJ78" t="str">
        <f t="shared" si="264"/>
        <v>nvt</v>
      </c>
      <c r="GK78" t="str">
        <f t="shared" si="197"/>
        <v>nvt</v>
      </c>
      <c r="GL78" t="str">
        <f t="shared" si="198"/>
        <v>nvt</v>
      </c>
      <c r="GM78" t="str">
        <f t="shared" si="199"/>
        <v>nvt</v>
      </c>
      <c r="GN78" t="str">
        <f t="shared" si="200"/>
        <v>nvt</v>
      </c>
      <c r="GO78" t="str">
        <f t="shared" si="201"/>
        <v>nvt</v>
      </c>
      <c r="GP78" t="str">
        <f t="shared" si="202"/>
        <v>nvt</v>
      </c>
      <c r="GQ78" t="str">
        <f t="shared" si="203"/>
        <v>nvt</v>
      </c>
      <c r="GR78" t="str">
        <f t="shared" si="204"/>
        <v>nvt</v>
      </c>
      <c r="GS78" t="str">
        <f t="shared" si="205"/>
        <v>nvt</v>
      </c>
      <c r="GT78" t="str">
        <f t="shared" si="206"/>
        <v>nvt</v>
      </c>
      <c r="GU78" t="str">
        <f t="shared" si="207"/>
        <v>nvt</v>
      </c>
      <c r="GV78" t="str">
        <f t="shared" si="208"/>
        <v>nvt</v>
      </c>
      <c r="GW78" t="str">
        <f>IF($EJ78&gt;2,IF(GJ78="","zwart",VLOOKUP(GJ78,STAPELING!AB:AJ,GW$1,0)),"nvt")</f>
        <v>nvt</v>
      </c>
      <c r="GX78" t="str">
        <f t="shared" si="265"/>
        <v>nvt</v>
      </c>
      <c r="GY78" t="str">
        <f t="shared" si="266"/>
        <v>nvt</v>
      </c>
      <c r="GZ78" t="str">
        <f t="shared" si="267"/>
        <v>nvt</v>
      </c>
      <c r="HA78" t="str">
        <f t="shared" si="268"/>
        <v>nvt</v>
      </c>
      <c r="HB78" t="str">
        <f t="shared" si="269"/>
        <v>nvt</v>
      </c>
      <c r="HC78" t="str">
        <f t="shared" si="270"/>
        <v>nvt</v>
      </c>
      <c r="HD78" t="str">
        <f t="shared" si="271"/>
        <v>nvt</v>
      </c>
      <c r="HE78" t="str">
        <f t="shared" si="272"/>
        <v>nvt</v>
      </c>
      <c r="HF78" t="str">
        <f t="shared" si="273"/>
        <v>nvt</v>
      </c>
      <c r="HG78" t="str">
        <f t="shared" si="274"/>
        <v>nvt</v>
      </c>
      <c r="HH78" t="str">
        <f t="shared" si="275"/>
        <v>nvt</v>
      </c>
      <c r="HI78" t="str">
        <f t="shared" si="276"/>
        <v>nvt</v>
      </c>
      <c r="HJ78" t="str">
        <f t="shared" si="277"/>
        <v>nvt</v>
      </c>
      <c r="HK78" t="str">
        <f t="shared" si="278"/>
        <v>nvt</v>
      </c>
      <c r="HL78" t="str">
        <f t="shared" si="279"/>
        <v>nvt</v>
      </c>
      <c r="HM78" t="str">
        <f t="shared" si="209"/>
        <v>nvt</v>
      </c>
      <c r="HN78" t="str">
        <f t="shared" si="210"/>
        <v>nvt</v>
      </c>
      <c r="HO78" t="str">
        <f t="shared" si="211"/>
        <v>nvt</v>
      </c>
      <c r="HP78" t="str">
        <f t="shared" si="212"/>
        <v>nvt</v>
      </c>
      <c r="HQ78" t="str">
        <f t="shared" si="213"/>
        <v>nvt</v>
      </c>
      <c r="HR78" t="str">
        <f t="shared" si="214"/>
        <v>nvt</v>
      </c>
      <c r="HS78" t="str">
        <f t="shared" si="215"/>
        <v>nvt</v>
      </c>
      <c r="HT78" t="str">
        <f t="shared" si="216"/>
        <v>nvt</v>
      </c>
      <c r="HU78" t="str">
        <f t="shared" si="217"/>
        <v>nvt</v>
      </c>
      <c r="HV78" t="str">
        <f t="shared" si="218"/>
        <v>nvt</v>
      </c>
      <c r="HW78" t="str">
        <f t="shared" si="219"/>
        <v>nvt</v>
      </c>
      <c r="HX78" t="str">
        <f t="shared" si="220"/>
        <v>nvt</v>
      </c>
      <c r="HY78" t="str">
        <f>IF($EJ78&gt;2,IF(HL78="","zwart",VLOOKUP(HL78,STAPELING!AK:AN,HY$1,0)),"nvt")</f>
        <v>nvt</v>
      </c>
      <c r="HZ78" t="str">
        <f t="shared" si="280"/>
        <v>nvt</v>
      </c>
      <c r="IA78" t="str">
        <f t="shared" si="281"/>
        <v>nvt</v>
      </c>
      <c r="IB78" t="str">
        <f t="shared" si="282"/>
        <v>nvt</v>
      </c>
      <c r="IC78" t="str">
        <f t="shared" si="283"/>
        <v>nvt</v>
      </c>
      <c r="ID78" t="str">
        <f t="shared" si="284"/>
        <v>nvt</v>
      </c>
      <c r="IE78" t="str">
        <f t="shared" si="285"/>
        <v>nvt</v>
      </c>
      <c r="IF78" t="str">
        <f t="shared" si="286"/>
        <v>nvt</v>
      </c>
      <c r="IG78">
        <f t="shared" si="287"/>
        <v>0</v>
      </c>
      <c r="IH78">
        <f t="shared" si="288"/>
        <v>0</v>
      </c>
      <c r="II78">
        <f t="shared" si="289"/>
        <v>0</v>
      </c>
      <c r="IJ78">
        <f t="shared" si="290"/>
        <v>0</v>
      </c>
      <c r="IK78">
        <f t="shared" si="291"/>
        <v>0</v>
      </c>
      <c r="IL78">
        <f t="shared" si="292"/>
        <v>0</v>
      </c>
      <c r="IM78">
        <f t="shared" si="293"/>
        <v>0</v>
      </c>
      <c r="IN78">
        <f t="shared" si="294"/>
        <v>0</v>
      </c>
      <c r="IO78">
        <f t="shared" si="295"/>
        <v>0</v>
      </c>
      <c r="IP78">
        <f t="shared" si="296"/>
        <v>0</v>
      </c>
      <c r="IQ78">
        <f t="shared" si="297"/>
        <v>0</v>
      </c>
      <c r="IR78">
        <f t="shared" si="298"/>
        <v>0</v>
      </c>
      <c r="IS78">
        <f t="shared" si="299"/>
        <v>0</v>
      </c>
      <c r="IT78">
        <f t="shared" si="300"/>
        <v>0</v>
      </c>
      <c r="IU78" t="str">
        <f t="shared" si="301"/>
        <v>N</v>
      </c>
      <c r="IV78" t="str">
        <f t="shared" si="221"/>
        <v>N</v>
      </c>
      <c r="IW78" t="str">
        <f t="shared" si="302"/>
        <v>N</v>
      </c>
    </row>
    <row r="79" spans="1:257" x14ac:dyDescent="0.25">
      <c r="A79" t="str">
        <f>IF(ISERROR(VLOOKUP(E79,E$4:E78,1,0)),"J","N")</f>
        <v>N</v>
      </c>
      <c r="B79" s="8"/>
      <c r="C79" s="8"/>
      <c r="D79" s="25"/>
      <c r="E79" s="25" t="str">
        <f>IF(Invoer!B108="","",Invoer!B108)</f>
        <v/>
      </c>
      <c r="F79" s="25"/>
      <c r="G79" s="25"/>
      <c r="H79" s="25" t="str">
        <f>IF(AND($E79&lt;&gt;"",$A79="J"),Invoer!D108,"")</f>
        <v/>
      </c>
      <c r="I79" s="25"/>
      <c r="J79" s="26"/>
      <c r="K79" s="26" t="str">
        <f>IF(AND($E79&lt;&gt;"",$A79="J"),Invoer!L108,"")</f>
        <v/>
      </c>
      <c r="L79" s="26"/>
      <c r="M79" s="25"/>
      <c r="N79" s="152"/>
      <c r="O79" s="153"/>
      <c r="P79" s="25"/>
      <c r="Q79" s="25"/>
      <c r="R79" s="153"/>
      <c r="S79" s="154"/>
      <c r="T79" s="152"/>
      <c r="U79" s="153"/>
      <c r="V79" s="153"/>
      <c r="W79" s="59" t="str">
        <f>IF(AND($E79&lt;&gt;"",$A79="J",Invoer!R108&lt;&gt;""),VLOOKUP(Invoer!R108,NORM!$F$26:$H$29,3,0),"")</f>
        <v/>
      </c>
      <c r="X79" s="59"/>
      <c r="Y79" s="25" t="str">
        <f t="shared" si="222"/>
        <v/>
      </c>
      <c r="Z79" s="25"/>
      <c r="AA79" s="26" t="str">
        <f t="shared" si="223"/>
        <v/>
      </c>
      <c r="AB79" s="26"/>
      <c r="AC79" s="153"/>
      <c r="AD79" s="153"/>
      <c r="AE79" s="153"/>
      <c r="AF79" s="153"/>
      <c r="AG79" s="153"/>
      <c r="AH79" s="25"/>
      <c r="AI79" s="153"/>
      <c r="AJ79" s="153"/>
      <c r="AK79" s="153"/>
      <c r="AL79" s="153"/>
      <c r="AM79" s="25" t="str">
        <f>IF(AND($E79&lt;&gt;"",$A79="J"),IF(Invoer!X108="Ja","J",IF(Invoer!X108="Nee","N","")),"")</f>
        <v/>
      </c>
      <c r="AN79" s="153"/>
      <c r="AO79" s="153"/>
      <c r="AP79" s="153" t="s">
        <v>311</v>
      </c>
      <c r="AQ79" s="153" t="s">
        <v>311</v>
      </c>
      <c r="AR79" s="153" t="s">
        <v>312</v>
      </c>
      <c r="AS79" s="153" t="s">
        <v>312</v>
      </c>
      <c r="AT79" s="1" t="str">
        <f>IF(AND($E79&lt;&gt;"",$A79="J",Invoer!O108&lt;&gt;""),VLOOKUP(Invoer!O108,NORM!$F$31:$H$38,3,0),"")</f>
        <v/>
      </c>
      <c r="AU79" s="1"/>
      <c r="AV79" s="1" t="str">
        <f>IF(AND($E79&lt;&gt;"",$A79="J"),Invoer!AH108,"")</f>
        <v/>
      </c>
      <c r="AW79" s="1"/>
      <c r="AX79" s="1" t="str">
        <f t="shared" si="224"/>
        <v/>
      </c>
      <c r="AY79" s="1"/>
      <c r="AZ79" s="3" t="str">
        <f t="shared" si="225"/>
        <v/>
      </c>
      <c r="BA79" s="3" t="str">
        <f t="shared" si="226"/>
        <v/>
      </c>
      <c r="BB79" s="3" t="str">
        <f t="shared" si="227"/>
        <v>N</v>
      </c>
      <c r="BC79" s="3" t="str">
        <f t="shared" si="228"/>
        <v>N</v>
      </c>
      <c r="BD79" s="3" t="str">
        <f t="shared" si="229"/>
        <v/>
      </c>
      <c r="BE79" s="3">
        <f t="shared" si="230"/>
        <v>0</v>
      </c>
      <c r="BF79" s="3" t="str">
        <f t="shared" si="231"/>
        <v/>
      </c>
      <c r="BG79" s="3" t="str">
        <f t="shared" si="232"/>
        <v/>
      </c>
      <c r="BH79" s="3" t="str">
        <f t="shared" si="233"/>
        <v>N</v>
      </c>
      <c r="BI79" s="24" t="str">
        <f t="shared" si="234"/>
        <v/>
      </c>
      <c r="BJ79" s="24" t="str">
        <f>IF(ISERROR(VLOOKUP($BD79,LOV_GWSGRP!A:A,1,0)),"N","J")</f>
        <v>N</v>
      </c>
      <c r="BK79" s="24" t="str">
        <f>IF(ISERROR(VLOOKUP($BD79,LOV_GWSGRP!D:D,1,0)),"N","J")</f>
        <v>N</v>
      </c>
      <c r="BL79" s="24" t="str">
        <f>IF(ISERROR(VLOOKUP($BD79,LOV_GWSGRP!G:G,1,0)),"N","J")</f>
        <v>N</v>
      </c>
      <c r="BM79" s="24" t="str">
        <f>IF(ISERROR(VLOOKUP($BD79,LOV_GWSGRP!M:M,1,0)),"N","J")</f>
        <v>N</v>
      </c>
      <c r="BN79" s="24" t="str">
        <f>IF(ISERROR(VLOOKUP($BD79,LOV_GWSGRP!P:P,1,0)),"N","J")</f>
        <v>N</v>
      </c>
      <c r="BO79" s="24" t="str">
        <f>IF(ISERROR(VLOOKUP($BD79,LOV_GWSGRP!S:S,1,0)),"N","J")</f>
        <v>N</v>
      </c>
      <c r="BP79" s="24" t="str">
        <f>IF(ISERROR(VLOOKUP($BD79,LOV_GWSGRP!V:V,1,0)),"N","J")</f>
        <v>N</v>
      </c>
      <c r="BQ79" s="24" t="str">
        <f>IF(ISERROR(VLOOKUP($BD79,LOV_GWSGRP!Y:Y,1,0)),"N","J")</f>
        <v>N</v>
      </c>
      <c r="BR79" s="24" t="str">
        <f>IF(ISERROR(VLOOKUP($BD79,LOV_GWSGRP!AB:AB,1,0)),"N","J")</f>
        <v>N</v>
      </c>
      <c r="BS79" s="24" t="str">
        <f>IF(ISERROR(VLOOKUP($BD79,LOV_GWSGRP!AE:AE,1,0)),"N","J")</f>
        <v>N</v>
      </c>
      <c r="BT79" s="24" t="str">
        <f>IF(ISERROR(VLOOKUP($BD79,LOV_GWSGRP!AH:AH,1,0)),"N","J")</f>
        <v>N</v>
      </c>
      <c r="BU79" s="24" t="str">
        <f>IF(ISERROR(VLOOKUP($BD79,LOV_GWSGRP!CJ:CJ,1,0)),"N","J")</f>
        <v>N</v>
      </c>
      <c r="BV79" s="24" t="str">
        <f>IF(ISERROR(VLOOKUP($BD79,LOV_GWSGRP!AN:AN,1,0)),"N","J")</f>
        <v>N</v>
      </c>
      <c r="BW79" s="24" t="str">
        <f>IF(ISERROR(VLOOKUP($BD79,LOV_GWSGRP!AQ:AQ,1,0)),"N","J")</f>
        <v>N</v>
      </c>
      <c r="BX79" s="24" t="str">
        <f>IF(ISERROR(VLOOKUP($BD79,LOV_GWSGRP!AT:AT,1,0)),"N","J")</f>
        <v>N</v>
      </c>
      <c r="BY79" s="24" t="str">
        <f>IF(ISERROR(VLOOKUP($BD79,LOV_GWSGRP!AW:AW,1,0)),"N","J")</f>
        <v>N</v>
      </c>
      <c r="BZ79" s="24" t="str">
        <f>IF(ISERROR(VLOOKUP($BD79,LOV_GWSGRP!AZ:AZ,1,0)),"N","J")</f>
        <v>N</v>
      </c>
      <c r="CA79" s="24" t="str">
        <f>IF(ISERROR(VLOOKUP($BD79,LOV_GWSGRP!BC:BC,1,0)),"N","J")</f>
        <v>N</v>
      </c>
      <c r="CB79" s="24" t="str">
        <f>IF(ISERROR(VLOOKUP($BD79,LOV_GWSGRP!BF:BF,1,0)),"N","J")</f>
        <v>N</v>
      </c>
      <c r="CC79" s="24" t="str">
        <f>IF(ISERROR(VLOOKUP($BD79,LOV_GWSGRP!BI:BI,1,0)),"N","J")</f>
        <v>N</v>
      </c>
      <c r="CD79" s="24" t="str">
        <f>IF(ISERROR(VLOOKUP($BD79,LOV_GWSGRP!J:J,1,0)),"N","J")</f>
        <v>N</v>
      </c>
      <c r="CE79" s="24" t="str">
        <f>IF(ISERROR(VLOOKUP($BD79,LOV_GWSGRP!BL:BL,1,0)),"N","J")</f>
        <v>N</v>
      </c>
      <c r="CF79" s="24"/>
      <c r="CG79" s="24" t="str">
        <f>IF(ISERROR(VLOOKUP($BD79,LOV_GWSGRP!BO:BO,1,0)),"N","J")</f>
        <v>N</v>
      </c>
      <c r="CH79" s="24" t="str">
        <f t="shared" si="235"/>
        <v>N</v>
      </c>
      <c r="CI79" s="24" t="str">
        <f>IF(ISERROR(VLOOKUP($BD79,GEWASCODE_GLMC8!F:F,1,0)),"N","J")</f>
        <v>N</v>
      </c>
      <c r="CJ79" s="24" t="str">
        <f>IF(COUNTIF($CI79:CI79,"J")&gt;0,"N",IF(ISERROR(VLOOKUP($BD79,GEWASCODE_GLMC8!G:G,1,0)),"N","J"))</f>
        <v>N</v>
      </c>
      <c r="CK79" s="24" t="str">
        <f>IF(COUNTIF($CI79:CJ79,"J")&gt;0,"N",IF(ISERROR(VLOOKUP($BD79,GEWASCODE_GLMC8!H:H,1,0)),"N","J"))</f>
        <v>N</v>
      </c>
      <c r="CL79" s="24" t="str">
        <f>IF(COUNTIF($CI79:CK79,"J")&gt;0,"N",IF(ISERROR(VLOOKUP($BD79,GEWASCODE_GLMC8!I:I,1,0)),"N","J"))</f>
        <v>N</v>
      </c>
      <c r="CM79" s="24" t="str">
        <f>IF(COUNTIF($CI79:CL79,"J")&gt;0,"N",IF(ISERROR(VLOOKUP($BD79,GEWASCODE_GLMC8!J:J,1,0)),"N","J"))</f>
        <v>N</v>
      </c>
      <c r="CN79" s="24" t="str">
        <f>IF(COUNTIF($CI79:CM79,"J")&gt;0,"N",IF(ISERROR(VLOOKUP($BD79,GEWASCODE_GLMC8!K:K,1,0)),"N","J"))</f>
        <v>N</v>
      </c>
      <c r="CO79" s="24" t="str">
        <f>IF(COUNTIF($CI79:CN79,"J")&gt;0,"N",IF(ISERROR(VLOOKUP($BD79,GEWASCODE_GLMC8!L:L,1,0)),"N","J"))</f>
        <v>N</v>
      </c>
      <c r="CP79" s="24" t="str">
        <f>IF(COUNTIF($CI79:CO79,"J")&gt;0,"N",IF(ISERROR(VLOOKUP($BD79,GEWASCODE_GLMC8!M:M,1,0)),"N","J"))</f>
        <v>N</v>
      </c>
      <c r="CQ79" s="24" t="str">
        <f>IF(COUNTIF($CI79:CP79,"J")&gt;0,"N",IF(ISERROR(VLOOKUP($BD79,GEWASCODE_GLMC8!N:N,1,0)),"N","J"))</f>
        <v>N</v>
      </c>
      <c r="CR79" s="24" t="str">
        <f>IF(COUNTIF($CI79:CQ79,"J")&gt;0,"N",IF(ISERROR(VLOOKUP($BD79,GEWASCODE_GLMC8!O:O,1,0)),"N","J"))</f>
        <v>N</v>
      </c>
      <c r="CS79" s="24" t="str">
        <f>IF(COUNTIF($CI79:CR79,"J")&gt;0,"N",IF(ISERROR(VLOOKUP($BD79,GEWASCODE_GLMC8!P:P,1,0)),"N","J"))</f>
        <v>N</v>
      </c>
      <c r="CT79" s="24" t="str">
        <f>IF(COUNTIF($CI79:CS79,"J")&gt;0,"N",IF(ISERROR(VLOOKUP($BD79,GEWASCODE_GLMC8!Q:Q,1,0)),"N","J"))</f>
        <v>N</v>
      </c>
      <c r="CU79" s="24" t="str">
        <f>IF(COUNTIF($CI79:CT79,"J")&gt;0,"N",IF(ISERROR(VLOOKUP($BD79,GEWASCODE_GLMC8!R:R,1,0)),"N","J"))</f>
        <v>N</v>
      </c>
      <c r="CV79" s="24" t="str">
        <f>IF(COUNTIF($CI79:CU79,"J")&gt;0,"N",IF(ISERROR(VLOOKUP($BD79,GEWASCODE_GLMC8!S:S,1,0)),"N","J"))</f>
        <v>N</v>
      </c>
      <c r="CW79" s="24" t="str">
        <f>IF(COUNTIF($CI79:CV79,"J")&gt;0,"N",IF(ISERROR(VLOOKUP($BD79,GEWASCODE_GLMC8!T:T,1,0)),"N","J"))</f>
        <v>N</v>
      </c>
      <c r="CX79" s="24" t="str">
        <f>IF(COUNTIF($CI79:CW79,"J")&gt;0,"N",IF(ISERROR(VLOOKUP($BD79,GEWASCODE_GLMC8!U:U,1,0)),"N","J"))</f>
        <v>N</v>
      </c>
      <c r="CY79" s="24" t="str">
        <f>IF(COUNTIF($CI79:CX79,"J")&gt;0,"N",IF(ISERROR(VLOOKUP($BD79,GEWASCODE_GLMC8!V:V,1,0)),"N","J"))</f>
        <v>N</v>
      </c>
      <c r="CZ79" s="24" t="str">
        <f>IF(COUNTIF($CI79:CY79,"J")&gt;0,"N",IF(ISERROR(VLOOKUP($BD79,GEWASCODE_GLMC8!W:W,1,0)),"N","J"))</f>
        <v>N</v>
      </c>
      <c r="DA79" s="24" t="str">
        <f>IF(COUNTIF($CI79:CZ79,"J")&gt;0,"N",IF(ISERROR(VLOOKUP($BD79,GEWASCODE_GLMC8!X:X,1,0)),"N","J"))</f>
        <v>N</v>
      </c>
      <c r="DB79" s="24" t="str">
        <f>IF(COUNTIF($CI79:DA79,"J")&gt;0,"N",IF(ISERROR(VLOOKUP($BD79,GEWASCODE_GLMC8!Y:Y,1,0)),"N","J"))</f>
        <v>N</v>
      </c>
      <c r="DC79" s="24" t="str">
        <f>IF(COUNTIF($CI79:DB79,"J")&gt;0,"N",IF(ISERROR(VLOOKUP($BD79,GEWASCODE_GLMC8!Z:Z,1,0)),"N","J"))</f>
        <v>N</v>
      </c>
      <c r="DD79" s="24" t="str">
        <f t="shared" si="236"/>
        <v>N</v>
      </c>
      <c r="DE79" s="3" t="str">
        <f t="shared" si="167"/>
        <v>N</v>
      </c>
      <c r="DF79" s="3" t="str">
        <f t="shared" si="168"/>
        <v>N</v>
      </c>
      <c r="DG79" s="3" t="str">
        <f t="shared" si="237"/>
        <v>N</v>
      </c>
      <c r="DH79" s="3" t="str">
        <f t="shared" si="238"/>
        <v>N</v>
      </c>
      <c r="DI79" s="3" t="str">
        <f t="shared" si="169"/>
        <v>N</v>
      </c>
      <c r="DJ79" s="3" t="str">
        <f t="shared" si="170"/>
        <v>N</v>
      </c>
      <c r="DK79" s="3">
        <f>0</f>
        <v>0</v>
      </c>
      <c r="DL79" s="3" t="str">
        <f t="shared" si="171"/>
        <v>N</v>
      </c>
      <c r="DM79" s="3" t="str">
        <f t="shared" si="172"/>
        <v>N</v>
      </c>
      <c r="DN79" t="str">
        <f>IF(AND($A79="J",COUNTIFS(activiteiten_perceel,percelen!$AZ79,activiteiten_maatregel_nr,percelen!DN$4,activiteiten_activiteit_voldoet_aan_voorwaarden,"J")&gt;0),DN$4,"")</f>
        <v/>
      </c>
      <c r="DO79" t="str">
        <f>IF(AND($A79="J",COUNTIFS(activiteiten_perceel,percelen!$AZ79,activiteiten_maatregel_nr,percelen!DO$4,activiteiten_activiteit_voldoet_aan_voorwaarden,"J")&gt;0),DO$4,"")</f>
        <v/>
      </c>
      <c r="DP79" t="str">
        <f>IF(AND($A79="J",COUNTIFS(activiteiten_perceel,percelen!$AZ79,activiteiten_maatregel_nr,percelen!DP$4,activiteiten_activiteit_voldoet_aan_voorwaarden,"J")&gt;0),DP$4,"")</f>
        <v/>
      </c>
      <c r="DQ79" t="str">
        <f>IF(AND($A79="J",COUNTIFS(activiteiten_perceel,percelen!$AZ79,activiteiten_maatregel_nr,percelen!DQ$4,activiteiten_activiteit_voldoet_aan_voorwaarden,"J")&gt;0),DQ$4,"")</f>
        <v/>
      </c>
      <c r="DR79" t="str">
        <f>IF(AND($A79="J",COUNTIFS(activiteiten_perceel,percelen!$AZ79,activiteiten_maatregel_nr,percelen!DR$4,activiteiten_activiteit_voldoet_aan_voorwaarden,"J")&gt;0),DR$4,"")</f>
        <v/>
      </c>
      <c r="DS79" t="str">
        <f>IF(AND($A79="J",COUNTIFS(activiteiten_perceel,percelen!$AZ79,activiteiten_maatregel_nr,percelen!DS$4,activiteiten_activiteit_voldoet_aan_voorwaarden,"J")&gt;0),DS$4,"")</f>
        <v/>
      </c>
      <c r="DT79" t="str">
        <f>IF(AND($A79="J",COUNTIFS(activiteiten_perceel,percelen!$AZ79,activiteiten_maatregel_nr,percelen!DT$4,activiteiten_activiteit_voldoet_aan_voorwaarden,"J")&gt;0),DT$4,"")</f>
        <v/>
      </c>
      <c r="DU79" t="str">
        <f>IF(AND($A79="J",COUNTIFS(activiteiten_perceel,percelen!$AZ79,activiteiten_maatregel_nr,percelen!DU$4,activiteiten_activiteit_voldoet_aan_voorwaarden,"J")&gt;0),DU$4,"")</f>
        <v/>
      </c>
      <c r="DV79" t="str">
        <f>IF(AND($A79="J",COUNTIFS(activiteiten_perceel,percelen!$AZ79,activiteiten_maatregel_nr,percelen!DV$4,activiteiten_activiteit_voldoet_aan_voorwaarden,"J")&gt;0),DV$4,"")</f>
        <v/>
      </c>
      <c r="DW79" t="str">
        <f>IF(AND($A79="J",COUNTIFS(activiteiten_perceel,percelen!$AZ79,activiteiten_maatregel_nr,percelen!DW$4,activiteiten_activiteit_voldoet_aan_voorwaarden,"J")&gt;0),DW$4,"")</f>
        <v/>
      </c>
      <c r="DX79" t="str">
        <f>IF(AND($A79="J",COUNTIFS(activiteiten_perceel,percelen!$AZ79,activiteiten_maatregel_nr,percelen!DX$4,activiteiten_activiteit_voldoet_aan_voorwaarden,"J")&gt;0),DX$4,"")</f>
        <v/>
      </c>
      <c r="DY79" t="str">
        <f>IF(AND($A79="J",COUNTIFS(activiteiten_perceel,percelen!$AZ79,activiteiten_maatregel_nr,percelen!DY$4,activiteiten_activiteit_voldoet_aan_voorwaarden,"J")&gt;0),DY$4,"")</f>
        <v/>
      </c>
      <c r="DZ79" t="str">
        <f>IF(AND($A79="J",COUNTIFS(activiteiten_perceel,percelen!$AZ79,activiteiten_maatregel_nr,percelen!DZ$4,activiteiten_activiteit_voldoet_aan_voorwaarden,"J")&gt;0),DZ$4,"")</f>
        <v/>
      </c>
      <c r="EA79" t="str">
        <f>IF(AND($A79="J",COUNTIFS(activiteiten_perceel,percelen!$AZ79,activiteiten_maatregel_nr,percelen!EA$4,activiteiten_activiteit_voldoet_aan_voorwaarden,"J")&gt;0),EA$4,"")</f>
        <v/>
      </c>
      <c r="EB79" t="str">
        <f>IF(AND($A79="J",COUNTIFS(activiteiten_perceel,percelen!$AZ79,activiteiten_maatregel_nr,percelen!EB$4,activiteiten_activiteit_voldoet_aan_voorwaarden,"J")&gt;0),EB$4,"")</f>
        <v/>
      </c>
      <c r="EC79" t="str">
        <f>IF(AND($A79="J",COUNTIFS(activiteiten_perceel,percelen!$AZ79,activiteiten_maatregel_nr,percelen!EC$4,activiteiten_activiteit_voldoet_aan_voorwaarden,"J")&gt;0),EC$4,"")</f>
        <v/>
      </c>
      <c r="ED79" t="str">
        <f>IF(AND($A79="J",COUNTIFS(activiteiten_perceel,percelen!$AZ79,activiteiten_maatregel_nr,percelen!ED$4,activiteiten_activiteit_voldoet_aan_voorwaarden,"J")&gt;0),ED$4,"")</f>
        <v/>
      </c>
      <c r="EE79" t="str">
        <f>IF(AND($A79="J",COUNTIFS(activiteiten_perceel,percelen!$AZ79,activiteiten_maatregel_nr,percelen!EE$4,activiteiten_activiteit_voldoet_aan_voorwaarden,"J")&gt;0),EE$4,"")</f>
        <v/>
      </c>
      <c r="EF79" t="str">
        <f>IF(AND($A79="J",COUNTIFS(activiteiten_perceel,percelen!$AZ79,activiteiten_maatregel_nr,percelen!EF$4,activiteiten_activiteit_voldoet_aan_voorwaarden,"J")&gt;0),EF$4,"")</f>
        <v/>
      </c>
      <c r="EG79" t="str">
        <f>IF(AND($A79="J",COUNTIFS(activiteiten_perceel,percelen!$AZ79,activiteiten_maatregel_nr,percelen!EG$4,activiteiten_activiteit_voldoet_aan_voorwaarden,"J")&gt;0),EG$4,"")</f>
        <v/>
      </c>
      <c r="EH79" t="str">
        <f>IF(AND($A79="J",COUNTIFS(activiteiten_perceel,percelen!$AZ79,activiteiten_maatregel_nr,percelen!EH$4,activiteiten_activiteit_voldoet_aan_voorwaarden,"J")&gt;0),EH$4,"")</f>
        <v/>
      </c>
      <c r="EI79" t="str">
        <f>IF(AND($A79="J",COUNTIFS(activiteiten_perceel,percelen!$AZ79,activiteiten_maatregel_nr,percelen!EI$4,activiteiten_activiteit_voldoet_aan_voorwaarden,"J")&gt;0),EI$4,"")</f>
        <v/>
      </c>
      <c r="EJ79">
        <f t="shared" si="239"/>
        <v>0</v>
      </c>
      <c r="EK79" t="str">
        <f t="shared" si="173"/>
        <v/>
      </c>
      <c r="EL79" t="str">
        <f t="shared" si="174"/>
        <v/>
      </c>
      <c r="EM79" t="str">
        <f t="shared" si="175"/>
        <v/>
      </c>
      <c r="EN79" t="str">
        <f t="shared" si="176"/>
        <v/>
      </c>
      <c r="EO79" t="str">
        <f t="shared" si="177"/>
        <v/>
      </c>
      <c r="EP79" t="str">
        <f t="shared" si="178"/>
        <v/>
      </c>
      <c r="EQ79" t="str">
        <f t="shared" si="179"/>
        <v/>
      </c>
      <c r="ER79" t="str">
        <f t="shared" si="180"/>
        <v/>
      </c>
      <c r="ES79" t="str">
        <f t="shared" si="181"/>
        <v/>
      </c>
      <c r="ET79" t="str">
        <f t="shared" si="182"/>
        <v/>
      </c>
      <c r="EU79" t="str">
        <f t="shared" si="183"/>
        <v/>
      </c>
      <c r="EV79" t="str">
        <f t="shared" si="184"/>
        <v/>
      </c>
      <c r="EW79" t="str">
        <f t="shared" si="240"/>
        <v>nvt</v>
      </c>
      <c r="EX79" t="str">
        <f t="shared" si="241"/>
        <v>nvt</v>
      </c>
      <c r="EY79" t="str">
        <f t="shared" si="242"/>
        <v>nvt</v>
      </c>
      <c r="EZ79" t="str">
        <f t="shared" si="243"/>
        <v>nvt</v>
      </c>
      <c r="FA79" t="str">
        <f t="shared" si="244"/>
        <v>nvt</v>
      </c>
      <c r="FB79" t="str">
        <f t="shared" si="245"/>
        <v>nvt</v>
      </c>
      <c r="FC79" t="str">
        <f t="shared" si="246"/>
        <v>nvt</v>
      </c>
      <c r="FD79" t="str">
        <f t="shared" si="247"/>
        <v>nvt</v>
      </c>
      <c r="FE79" t="str">
        <f>IF($EJ79=2,VLOOKUP(FD79,STAPELING!A:D,FE$1,0),"nvt")</f>
        <v>nvt</v>
      </c>
      <c r="FF79" t="str">
        <f t="shared" si="248"/>
        <v>nvt</v>
      </c>
      <c r="FG79" t="str">
        <f t="shared" si="249"/>
        <v>nvt</v>
      </c>
      <c r="FH79" t="str">
        <f t="shared" si="250"/>
        <v>nvt</v>
      </c>
      <c r="FI79" t="str">
        <f t="shared" si="251"/>
        <v>nvt</v>
      </c>
      <c r="FJ79" t="str">
        <f t="shared" si="252"/>
        <v>nvt</v>
      </c>
      <c r="FK79" t="str">
        <f t="shared" si="253"/>
        <v>nvt</v>
      </c>
      <c r="FL79" t="str">
        <f t="shared" si="254"/>
        <v>nvt</v>
      </c>
      <c r="FM79" t="str">
        <f t="shared" si="255"/>
        <v/>
      </c>
      <c r="FN79" t="str">
        <f>IF(ISERROR(VLOOKUP(FM79,STAPELING!I:AO,FN$1,0)),"N",VLOOKUP(FM79,STAPELING!I:AO,FN$1,0))</f>
        <v>J</v>
      </c>
      <c r="FO79" t="str">
        <f t="shared" si="256"/>
        <v>nvt</v>
      </c>
      <c r="FP79" t="str">
        <f t="shared" si="185"/>
        <v>nvt</v>
      </c>
      <c r="FQ79" t="str">
        <f t="shared" si="186"/>
        <v>nvt</v>
      </c>
      <c r="FR79" t="str">
        <f t="shared" si="187"/>
        <v>nvt</v>
      </c>
      <c r="FS79" t="str">
        <f t="shared" si="188"/>
        <v>nvt</v>
      </c>
      <c r="FT79" t="str">
        <f t="shared" si="189"/>
        <v>nvt</v>
      </c>
      <c r="FU79" t="str">
        <f t="shared" si="190"/>
        <v>nvt</v>
      </c>
      <c r="FV79" t="str">
        <f t="shared" si="191"/>
        <v>nvt</v>
      </c>
      <c r="FW79" t="str">
        <f t="shared" si="192"/>
        <v>nvt</v>
      </c>
      <c r="FX79" t="str">
        <f t="shared" si="193"/>
        <v>nvt</v>
      </c>
      <c r="FY79" t="str">
        <f t="shared" si="194"/>
        <v>nvt</v>
      </c>
      <c r="FZ79" t="str">
        <f t="shared" si="195"/>
        <v>nvt</v>
      </c>
      <c r="GA79" t="str">
        <f t="shared" si="196"/>
        <v>nvt</v>
      </c>
      <c r="GB79" t="str">
        <f>IF($EJ79&gt;2,IF(FO79="","zwart",VLOOKUP(FO79,STAPELING!J:AA,GB$1,0)),"nvt")</f>
        <v>nvt</v>
      </c>
      <c r="GC79" t="str">
        <f t="shared" si="257"/>
        <v>nvt</v>
      </c>
      <c r="GD79" t="str">
        <f t="shared" si="258"/>
        <v>nvt</v>
      </c>
      <c r="GE79" t="str">
        <f t="shared" si="259"/>
        <v>nvt</v>
      </c>
      <c r="GF79" t="str">
        <f t="shared" si="260"/>
        <v>nvt</v>
      </c>
      <c r="GG79" t="str">
        <f t="shared" si="261"/>
        <v>nvt</v>
      </c>
      <c r="GH79" t="str">
        <f t="shared" si="262"/>
        <v>nvt</v>
      </c>
      <c r="GI79" t="str">
        <f t="shared" si="263"/>
        <v>nvt</v>
      </c>
      <c r="GJ79" t="str">
        <f t="shared" si="264"/>
        <v>nvt</v>
      </c>
      <c r="GK79" t="str">
        <f t="shared" si="197"/>
        <v>nvt</v>
      </c>
      <c r="GL79" t="str">
        <f t="shared" si="198"/>
        <v>nvt</v>
      </c>
      <c r="GM79" t="str">
        <f t="shared" si="199"/>
        <v>nvt</v>
      </c>
      <c r="GN79" t="str">
        <f t="shared" si="200"/>
        <v>nvt</v>
      </c>
      <c r="GO79" t="str">
        <f t="shared" si="201"/>
        <v>nvt</v>
      </c>
      <c r="GP79" t="str">
        <f t="shared" si="202"/>
        <v>nvt</v>
      </c>
      <c r="GQ79" t="str">
        <f t="shared" si="203"/>
        <v>nvt</v>
      </c>
      <c r="GR79" t="str">
        <f t="shared" si="204"/>
        <v>nvt</v>
      </c>
      <c r="GS79" t="str">
        <f t="shared" si="205"/>
        <v>nvt</v>
      </c>
      <c r="GT79" t="str">
        <f t="shared" si="206"/>
        <v>nvt</v>
      </c>
      <c r="GU79" t="str">
        <f t="shared" si="207"/>
        <v>nvt</v>
      </c>
      <c r="GV79" t="str">
        <f t="shared" si="208"/>
        <v>nvt</v>
      </c>
      <c r="GW79" t="str">
        <f>IF($EJ79&gt;2,IF(GJ79="","zwart",VLOOKUP(GJ79,STAPELING!AB:AJ,GW$1,0)),"nvt")</f>
        <v>nvt</v>
      </c>
      <c r="GX79" t="str">
        <f t="shared" si="265"/>
        <v>nvt</v>
      </c>
      <c r="GY79" t="str">
        <f t="shared" si="266"/>
        <v>nvt</v>
      </c>
      <c r="GZ79" t="str">
        <f t="shared" si="267"/>
        <v>nvt</v>
      </c>
      <c r="HA79" t="str">
        <f t="shared" si="268"/>
        <v>nvt</v>
      </c>
      <c r="HB79" t="str">
        <f t="shared" si="269"/>
        <v>nvt</v>
      </c>
      <c r="HC79" t="str">
        <f t="shared" si="270"/>
        <v>nvt</v>
      </c>
      <c r="HD79" t="str">
        <f t="shared" si="271"/>
        <v>nvt</v>
      </c>
      <c r="HE79" t="str">
        <f t="shared" si="272"/>
        <v>nvt</v>
      </c>
      <c r="HF79" t="str">
        <f t="shared" si="273"/>
        <v>nvt</v>
      </c>
      <c r="HG79" t="str">
        <f t="shared" si="274"/>
        <v>nvt</v>
      </c>
      <c r="HH79" t="str">
        <f t="shared" si="275"/>
        <v>nvt</v>
      </c>
      <c r="HI79" t="str">
        <f t="shared" si="276"/>
        <v>nvt</v>
      </c>
      <c r="HJ79" t="str">
        <f t="shared" si="277"/>
        <v>nvt</v>
      </c>
      <c r="HK79" t="str">
        <f t="shared" si="278"/>
        <v>nvt</v>
      </c>
      <c r="HL79" t="str">
        <f t="shared" si="279"/>
        <v>nvt</v>
      </c>
      <c r="HM79" t="str">
        <f t="shared" si="209"/>
        <v>nvt</v>
      </c>
      <c r="HN79" t="str">
        <f t="shared" si="210"/>
        <v>nvt</v>
      </c>
      <c r="HO79" t="str">
        <f t="shared" si="211"/>
        <v>nvt</v>
      </c>
      <c r="HP79" t="str">
        <f t="shared" si="212"/>
        <v>nvt</v>
      </c>
      <c r="HQ79" t="str">
        <f t="shared" si="213"/>
        <v>nvt</v>
      </c>
      <c r="HR79" t="str">
        <f t="shared" si="214"/>
        <v>nvt</v>
      </c>
      <c r="HS79" t="str">
        <f t="shared" si="215"/>
        <v>nvt</v>
      </c>
      <c r="HT79" t="str">
        <f t="shared" si="216"/>
        <v>nvt</v>
      </c>
      <c r="HU79" t="str">
        <f t="shared" si="217"/>
        <v>nvt</v>
      </c>
      <c r="HV79" t="str">
        <f t="shared" si="218"/>
        <v>nvt</v>
      </c>
      <c r="HW79" t="str">
        <f t="shared" si="219"/>
        <v>nvt</v>
      </c>
      <c r="HX79" t="str">
        <f t="shared" si="220"/>
        <v>nvt</v>
      </c>
      <c r="HY79" t="str">
        <f>IF($EJ79&gt;2,IF(HL79="","zwart",VLOOKUP(HL79,STAPELING!AK:AN,HY$1,0)),"nvt")</f>
        <v>nvt</v>
      </c>
      <c r="HZ79" t="str">
        <f t="shared" si="280"/>
        <v>nvt</v>
      </c>
      <c r="IA79" t="str">
        <f t="shared" si="281"/>
        <v>nvt</v>
      </c>
      <c r="IB79" t="str">
        <f t="shared" si="282"/>
        <v>nvt</v>
      </c>
      <c r="IC79" t="str">
        <f t="shared" si="283"/>
        <v>nvt</v>
      </c>
      <c r="ID79" t="str">
        <f t="shared" si="284"/>
        <v>nvt</v>
      </c>
      <c r="IE79" t="str">
        <f t="shared" si="285"/>
        <v>nvt</v>
      </c>
      <c r="IF79" t="str">
        <f t="shared" si="286"/>
        <v>nvt</v>
      </c>
      <c r="IG79">
        <f t="shared" si="287"/>
        <v>0</v>
      </c>
      <c r="IH79">
        <f t="shared" si="288"/>
        <v>0</v>
      </c>
      <c r="II79">
        <f t="shared" si="289"/>
        <v>0</v>
      </c>
      <c r="IJ79">
        <f t="shared" si="290"/>
        <v>0</v>
      </c>
      <c r="IK79">
        <f t="shared" si="291"/>
        <v>0</v>
      </c>
      <c r="IL79">
        <f t="shared" si="292"/>
        <v>0</v>
      </c>
      <c r="IM79">
        <f t="shared" si="293"/>
        <v>0</v>
      </c>
      <c r="IN79">
        <f t="shared" si="294"/>
        <v>0</v>
      </c>
      <c r="IO79">
        <f t="shared" si="295"/>
        <v>0</v>
      </c>
      <c r="IP79">
        <f t="shared" si="296"/>
        <v>0</v>
      </c>
      <c r="IQ79">
        <f t="shared" si="297"/>
        <v>0</v>
      </c>
      <c r="IR79">
        <f t="shared" si="298"/>
        <v>0</v>
      </c>
      <c r="IS79">
        <f t="shared" si="299"/>
        <v>0</v>
      </c>
      <c r="IT79">
        <f t="shared" si="300"/>
        <v>0</v>
      </c>
      <c r="IU79" t="str">
        <f t="shared" si="301"/>
        <v>N</v>
      </c>
      <c r="IV79" t="str">
        <f t="shared" si="221"/>
        <v>N</v>
      </c>
      <c r="IW79" t="str">
        <f t="shared" si="302"/>
        <v>N</v>
      </c>
    </row>
    <row r="80" spans="1:257" x14ac:dyDescent="0.25">
      <c r="A80" t="str">
        <f>IF(ISERROR(VLOOKUP(E80,E$4:E79,1,0)),"J","N")</f>
        <v>N</v>
      </c>
      <c r="B80" s="8"/>
      <c r="C80" s="8"/>
      <c r="D80" s="25"/>
      <c r="E80" s="25" t="str">
        <f>IF(Invoer!B109="","",Invoer!B109)</f>
        <v/>
      </c>
      <c r="F80" s="25"/>
      <c r="G80" s="25"/>
      <c r="H80" s="25" t="str">
        <f>IF(AND($E80&lt;&gt;"",$A80="J"),Invoer!D109,"")</f>
        <v/>
      </c>
      <c r="I80" s="25"/>
      <c r="J80" s="26"/>
      <c r="K80" s="26" t="str">
        <f>IF(AND($E80&lt;&gt;"",$A80="J"),Invoer!L109,"")</f>
        <v/>
      </c>
      <c r="L80" s="26"/>
      <c r="M80" s="25"/>
      <c r="N80" s="152"/>
      <c r="O80" s="153"/>
      <c r="P80" s="25"/>
      <c r="Q80" s="25"/>
      <c r="R80" s="153"/>
      <c r="S80" s="154"/>
      <c r="T80" s="152"/>
      <c r="U80" s="153"/>
      <c r="V80" s="153"/>
      <c r="W80" s="59" t="str">
        <f>IF(AND($E80&lt;&gt;"",$A80="J",Invoer!R109&lt;&gt;""),VLOOKUP(Invoer!R109,NORM!$F$26:$H$29,3,0),"")</f>
        <v/>
      </c>
      <c r="X80" s="59"/>
      <c r="Y80" s="25" t="str">
        <f t="shared" si="222"/>
        <v/>
      </c>
      <c r="Z80" s="25"/>
      <c r="AA80" s="26" t="str">
        <f t="shared" si="223"/>
        <v/>
      </c>
      <c r="AB80" s="26"/>
      <c r="AC80" s="153"/>
      <c r="AD80" s="153"/>
      <c r="AE80" s="153"/>
      <c r="AF80" s="153"/>
      <c r="AG80" s="153"/>
      <c r="AH80" s="25"/>
      <c r="AI80" s="153"/>
      <c r="AJ80" s="153"/>
      <c r="AK80" s="153"/>
      <c r="AL80" s="153"/>
      <c r="AM80" s="25" t="str">
        <f>IF(AND($E80&lt;&gt;"",$A80="J"),IF(Invoer!X109="Ja","J",IF(Invoer!X109="Nee","N","")),"")</f>
        <v/>
      </c>
      <c r="AN80" s="153"/>
      <c r="AO80" s="153"/>
      <c r="AP80" s="153" t="s">
        <v>311</v>
      </c>
      <c r="AQ80" s="153" t="s">
        <v>311</v>
      </c>
      <c r="AR80" s="153" t="s">
        <v>312</v>
      </c>
      <c r="AS80" s="153" t="s">
        <v>312</v>
      </c>
      <c r="AT80" s="1" t="str">
        <f>IF(AND($E80&lt;&gt;"",$A80="J",Invoer!O109&lt;&gt;""),VLOOKUP(Invoer!O109,NORM!$F$31:$H$38,3,0),"")</f>
        <v/>
      </c>
      <c r="AU80" s="1"/>
      <c r="AV80" s="1" t="str">
        <f>IF(AND($E80&lt;&gt;"",$A80="J"),Invoer!AH109,"")</f>
        <v/>
      </c>
      <c r="AW80" s="1"/>
      <c r="AX80" s="1" t="str">
        <f t="shared" si="224"/>
        <v/>
      </c>
      <c r="AY80" s="1"/>
      <c r="AZ80" s="3" t="str">
        <f t="shared" si="225"/>
        <v/>
      </c>
      <c r="BA80" s="3" t="str">
        <f t="shared" si="226"/>
        <v/>
      </c>
      <c r="BB80" s="3" t="str">
        <f t="shared" si="227"/>
        <v>N</v>
      </c>
      <c r="BC80" s="3" t="str">
        <f t="shared" si="228"/>
        <v>N</v>
      </c>
      <c r="BD80" s="3" t="str">
        <f t="shared" si="229"/>
        <v/>
      </c>
      <c r="BE80" s="3">
        <f t="shared" si="230"/>
        <v>0</v>
      </c>
      <c r="BF80" s="3" t="str">
        <f t="shared" si="231"/>
        <v/>
      </c>
      <c r="BG80" s="3" t="str">
        <f t="shared" si="232"/>
        <v/>
      </c>
      <c r="BH80" s="3" t="str">
        <f t="shared" si="233"/>
        <v>N</v>
      </c>
      <c r="BI80" s="24" t="str">
        <f t="shared" si="234"/>
        <v/>
      </c>
      <c r="BJ80" s="24" t="str">
        <f>IF(ISERROR(VLOOKUP($BD80,LOV_GWSGRP!A:A,1,0)),"N","J")</f>
        <v>N</v>
      </c>
      <c r="BK80" s="24" t="str">
        <f>IF(ISERROR(VLOOKUP($BD80,LOV_GWSGRP!D:D,1,0)),"N","J")</f>
        <v>N</v>
      </c>
      <c r="BL80" s="24" t="str">
        <f>IF(ISERROR(VLOOKUP($BD80,LOV_GWSGRP!G:G,1,0)),"N","J")</f>
        <v>N</v>
      </c>
      <c r="BM80" s="24" t="str">
        <f>IF(ISERROR(VLOOKUP($BD80,LOV_GWSGRP!M:M,1,0)),"N","J")</f>
        <v>N</v>
      </c>
      <c r="BN80" s="24" t="str">
        <f>IF(ISERROR(VLOOKUP($BD80,LOV_GWSGRP!P:P,1,0)),"N","J")</f>
        <v>N</v>
      </c>
      <c r="BO80" s="24" t="str">
        <f>IF(ISERROR(VLOOKUP($BD80,LOV_GWSGRP!S:S,1,0)),"N","J")</f>
        <v>N</v>
      </c>
      <c r="BP80" s="24" t="str">
        <f>IF(ISERROR(VLOOKUP($BD80,LOV_GWSGRP!V:V,1,0)),"N","J")</f>
        <v>N</v>
      </c>
      <c r="BQ80" s="24" t="str">
        <f>IF(ISERROR(VLOOKUP($BD80,LOV_GWSGRP!Y:Y,1,0)),"N","J")</f>
        <v>N</v>
      </c>
      <c r="BR80" s="24" t="str">
        <f>IF(ISERROR(VLOOKUP($BD80,LOV_GWSGRP!AB:AB,1,0)),"N","J")</f>
        <v>N</v>
      </c>
      <c r="BS80" s="24" t="str">
        <f>IF(ISERROR(VLOOKUP($BD80,LOV_GWSGRP!AE:AE,1,0)),"N","J")</f>
        <v>N</v>
      </c>
      <c r="BT80" s="24" t="str">
        <f>IF(ISERROR(VLOOKUP($BD80,LOV_GWSGRP!AH:AH,1,0)),"N","J")</f>
        <v>N</v>
      </c>
      <c r="BU80" s="24" t="str">
        <f>IF(ISERROR(VLOOKUP($BD80,LOV_GWSGRP!CJ:CJ,1,0)),"N","J")</f>
        <v>N</v>
      </c>
      <c r="BV80" s="24" t="str">
        <f>IF(ISERROR(VLOOKUP($BD80,LOV_GWSGRP!AN:AN,1,0)),"N","J")</f>
        <v>N</v>
      </c>
      <c r="BW80" s="24" t="str">
        <f>IF(ISERROR(VLOOKUP($BD80,LOV_GWSGRP!AQ:AQ,1,0)),"N","J")</f>
        <v>N</v>
      </c>
      <c r="BX80" s="24" t="str">
        <f>IF(ISERROR(VLOOKUP($BD80,LOV_GWSGRP!AT:AT,1,0)),"N","J")</f>
        <v>N</v>
      </c>
      <c r="BY80" s="24" t="str">
        <f>IF(ISERROR(VLOOKUP($BD80,LOV_GWSGRP!AW:AW,1,0)),"N","J")</f>
        <v>N</v>
      </c>
      <c r="BZ80" s="24" t="str">
        <f>IF(ISERROR(VLOOKUP($BD80,LOV_GWSGRP!AZ:AZ,1,0)),"N","J")</f>
        <v>N</v>
      </c>
      <c r="CA80" s="24" t="str">
        <f>IF(ISERROR(VLOOKUP($BD80,LOV_GWSGRP!BC:BC,1,0)),"N","J")</f>
        <v>N</v>
      </c>
      <c r="CB80" s="24" t="str">
        <f>IF(ISERROR(VLOOKUP($BD80,LOV_GWSGRP!BF:BF,1,0)),"N","J")</f>
        <v>N</v>
      </c>
      <c r="CC80" s="24" t="str">
        <f>IF(ISERROR(VLOOKUP($BD80,LOV_GWSGRP!BI:BI,1,0)),"N","J")</f>
        <v>N</v>
      </c>
      <c r="CD80" s="24" t="str">
        <f>IF(ISERROR(VLOOKUP($BD80,LOV_GWSGRP!J:J,1,0)),"N","J")</f>
        <v>N</v>
      </c>
      <c r="CE80" s="24" t="str">
        <f>IF(ISERROR(VLOOKUP($BD80,LOV_GWSGRP!BL:BL,1,0)),"N","J")</f>
        <v>N</v>
      </c>
      <c r="CF80" s="24"/>
      <c r="CG80" s="24" t="str">
        <f>IF(ISERROR(VLOOKUP($BD80,LOV_GWSGRP!BO:BO,1,0)),"N","J")</f>
        <v>N</v>
      </c>
      <c r="CH80" s="24" t="str">
        <f t="shared" si="235"/>
        <v>N</v>
      </c>
      <c r="CI80" s="24" t="str">
        <f>IF(ISERROR(VLOOKUP($BD80,GEWASCODE_GLMC8!F:F,1,0)),"N","J")</f>
        <v>N</v>
      </c>
      <c r="CJ80" s="24" t="str">
        <f>IF(COUNTIF($CI80:CI80,"J")&gt;0,"N",IF(ISERROR(VLOOKUP($BD80,GEWASCODE_GLMC8!G:G,1,0)),"N","J"))</f>
        <v>N</v>
      </c>
      <c r="CK80" s="24" t="str">
        <f>IF(COUNTIF($CI80:CJ80,"J")&gt;0,"N",IF(ISERROR(VLOOKUP($BD80,GEWASCODE_GLMC8!H:H,1,0)),"N","J"))</f>
        <v>N</v>
      </c>
      <c r="CL80" s="24" t="str">
        <f>IF(COUNTIF($CI80:CK80,"J")&gt;0,"N",IF(ISERROR(VLOOKUP($BD80,GEWASCODE_GLMC8!I:I,1,0)),"N","J"))</f>
        <v>N</v>
      </c>
      <c r="CM80" s="24" t="str">
        <f>IF(COUNTIF($CI80:CL80,"J")&gt;0,"N",IF(ISERROR(VLOOKUP($BD80,GEWASCODE_GLMC8!J:J,1,0)),"N","J"))</f>
        <v>N</v>
      </c>
      <c r="CN80" s="24" t="str">
        <f>IF(COUNTIF($CI80:CM80,"J")&gt;0,"N",IF(ISERROR(VLOOKUP($BD80,GEWASCODE_GLMC8!K:K,1,0)),"N","J"))</f>
        <v>N</v>
      </c>
      <c r="CO80" s="24" t="str">
        <f>IF(COUNTIF($CI80:CN80,"J")&gt;0,"N",IF(ISERROR(VLOOKUP($BD80,GEWASCODE_GLMC8!L:L,1,0)),"N","J"))</f>
        <v>N</v>
      </c>
      <c r="CP80" s="24" t="str">
        <f>IF(COUNTIF($CI80:CO80,"J")&gt;0,"N",IF(ISERROR(VLOOKUP($BD80,GEWASCODE_GLMC8!M:M,1,0)),"N","J"))</f>
        <v>N</v>
      </c>
      <c r="CQ80" s="24" t="str">
        <f>IF(COUNTIF($CI80:CP80,"J")&gt;0,"N",IF(ISERROR(VLOOKUP($BD80,GEWASCODE_GLMC8!N:N,1,0)),"N","J"))</f>
        <v>N</v>
      </c>
      <c r="CR80" s="24" t="str">
        <f>IF(COUNTIF($CI80:CQ80,"J")&gt;0,"N",IF(ISERROR(VLOOKUP($BD80,GEWASCODE_GLMC8!O:O,1,0)),"N","J"))</f>
        <v>N</v>
      </c>
      <c r="CS80" s="24" t="str">
        <f>IF(COUNTIF($CI80:CR80,"J")&gt;0,"N",IF(ISERROR(VLOOKUP($BD80,GEWASCODE_GLMC8!P:P,1,0)),"N","J"))</f>
        <v>N</v>
      </c>
      <c r="CT80" s="24" t="str">
        <f>IF(COUNTIF($CI80:CS80,"J")&gt;0,"N",IF(ISERROR(VLOOKUP($BD80,GEWASCODE_GLMC8!Q:Q,1,0)),"N","J"))</f>
        <v>N</v>
      </c>
      <c r="CU80" s="24" t="str">
        <f>IF(COUNTIF($CI80:CT80,"J")&gt;0,"N",IF(ISERROR(VLOOKUP($BD80,GEWASCODE_GLMC8!R:R,1,0)),"N","J"))</f>
        <v>N</v>
      </c>
      <c r="CV80" s="24" t="str">
        <f>IF(COUNTIF($CI80:CU80,"J")&gt;0,"N",IF(ISERROR(VLOOKUP($BD80,GEWASCODE_GLMC8!S:S,1,0)),"N","J"))</f>
        <v>N</v>
      </c>
      <c r="CW80" s="24" t="str">
        <f>IF(COUNTIF($CI80:CV80,"J")&gt;0,"N",IF(ISERROR(VLOOKUP($BD80,GEWASCODE_GLMC8!T:T,1,0)),"N","J"))</f>
        <v>N</v>
      </c>
      <c r="CX80" s="24" t="str">
        <f>IF(COUNTIF($CI80:CW80,"J")&gt;0,"N",IF(ISERROR(VLOOKUP($BD80,GEWASCODE_GLMC8!U:U,1,0)),"N","J"))</f>
        <v>N</v>
      </c>
      <c r="CY80" s="24" t="str">
        <f>IF(COUNTIF($CI80:CX80,"J")&gt;0,"N",IF(ISERROR(VLOOKUP($BD80,GEWASCODE_GLMC8!V:V,1,0)),"N","J"))</f>
        <v>N</v>
      </c>
      <c r="CZ80" s="24" t="str">
        <f>IF(COUNTIF($CI80:CY80,"J")&gt;0,"N",IF(ISERROR(VLOOKUP($BD80,GEWASCODE_GLMC8!W:W,1,0)),"N","J"))</f>
        <v>N</v>
      </c>
      <c r="DA80" s="24" t="str">
        <f>IF(COUNTIF($CI80:CZ80,"J")&gt;0,"N",IF(ISERROR(VLOOKUP($BD80,GEWASCODE_GLMC8!X:X,1,0)),"N","J"))</f>
        <v>N</v>
      </c>
      <c r="DB80" s="24" t="str">
        <f>IF(COUNTIF($CI80:DA80,"J")&gt;0,"N",IF(ISERROR(VLOOKUP($BD80,GEWASCODE_GLMC8!Y:Y,1,0)),"N","J"))</f>
        <v>N</v>
      </c>
      <c r="DC80" s="24" t="str">
        <f>IF(COUNTIF($CI80:DB80,"J")&gt;0,"N",IF(ISERROR(VLOOKUP($BD80,GEWASCODE_GLMC8!Z:Z,1,0)),"N","J"))</f>
        <v>N</v>
      </c>
      <c r="DD80" s="24" t="str">
        <f t="shared" si="236"/>
        <v>N</v>
      </c>
      <c r="DE80" s="3" t="str">
        <f t="shared" si="167"/>
        <v>N</v>
      </c>
      <c r="DF80" s="3" t="str">
        <f t="shared" si="168"/>
        <v>N</v>
      </c>
      <c r="DG80" s="3" t="str">
        <f t="shared" si="237"/>
        <v>N</v>
      </c>
      <c r="DH80" s="3" t="str">
        <f t="shared" si="238"/>
        <v>N</v>
      </c>
      <c r="DI80" s="3" t="str">
        <f t="shared" si="169"/>
        <v>N</v>
      </c>
      <c r="DJ80" s="3" t="str">
        <f t="shared" si="170"/>
        <v>N</v>
      </c>
      <c r="DK80" s="3">
        <f>0</f>
        <v>0</v>
      </c>
      <c r="DL80" s="3" t="str">
        <f t="shared" si="171"/>
        <v>N</v>
      </c>
      <c r="DM80" s="3" t="str">
        <f t="shared" si="172"/>
        <v>N</v>
      </c>
      <c r="DN80" t="str">
        <f>IF(AND($A80="J",COUNTIFS(activiteiten_perceel,percelen!$AZ80,activiteiten_maatregel_nr,percelen!DN$4,activiteiten_activiteit_voldoet_aan_voorwaarden,"J")&gt;0),DN$4,"")</f>
        <v/>
      </c>
      <c r="DO80" t="str">
        <f>IF(AND($A80="J",COUNTIFS(activiteiten_perceel,percelen!$AZ80,activiteiten_maatregel_nr,percelen!DO$4,activiteiten_activiteit_voldoet_aan_voorwaarden,"J")&gt;0),DO$4,"")</f>
        <v/>
      </c>
      <c r="DP80" t="str">
        <f>IF(AND($A80="J",COUNTIFS(activiteiten_perceel,percelen!$AZ80,activiteiten_maatregel_nr,percelen!DP$4,activiteiten_activiteit_voldoet_aan_voorwaarden,"J")&gt;0),DP$4,"")</f>
        <v/>
      </c>
      <c r="DQ80" t="str">
        <f>IF(AND($A80="J",COUNTIFS(activiteiten_perceel,percelen!$AZ80,activiteiten_maatregel_nr,percelen!DQ$4,activiteiten_activiteit_voldoet_aan_voorwaarden,"J")&gt;0),DQ$4,"")</f>
        <v/>
      </c>
      <c r="DR80" t="str">
        <f>IF(AND($A80="J",COUNTIFS(activiteiten_perceel,percelen!$AZ80,activiteiten_maatregel_nr,percelen!DR$4,activiteiten_activiteit_voldoet_aan_voorwaarden,"J")&gt;0),DR$4,"")</f>
        <v/>
      </c>
      <c r="DS80" t="str">
        <f>IF(AND($A80="J",COUNTIFS(activiteiten_perceel,percelen!$AZ80,activiteiten_maatregel_nr,percelen!DS$4,activiteiten_activiteit_voldoet_aan_voorwaarden,"J")&gt;0),DS$4,"")</f>
        <v/>
      </c>
      <c r="DT80" t="str">
        <f>IF(AND($A80="J",COUNTIFS(activiteiten_perceel,percelen!$AZ80,activiteiten_maatregel_nr,percelen!DT$4,activiteiten_activiteit_voldoet_aan_voorwaarden,"J")&gt;0),DT$4,"")</f>
        <v/>
      </c>
      <c r="DU80" t="str">
        <f>IF(AND($A80="J",COUNTIFS(activiteiten_perceel,percelen!$AZ80,activiteiten_maatregel_nr,percelen!DU$4,activiteiten_activiteit_voldoet_aan_voorwaarden,"J")&gt;0),DU$4,"")</f>
        <v/>
      </c>
      <c r="DV80" t="str">
        <f>IF(AND($A80="J",COUNTIFS(activiteiten_perceel,percelen!$AZ80,activiteiten_maatregel_nr,percelen!DV$4,activiteiten_activiteit_voldoet_aan_voorwaarden,"J")&gt;0),DV$4,"")</f>
        <v/>
      </c>
      <c r="DW80" t="str">
        <f>IF(AND($A80="J",COUNTIFS(activiteiten_perceel,percelen!$AZ80,activiteiten_maatregel_nr,percelen!DW$4,activiteiten_activiteit_voldoet_aan_voorwaarden,"J")&gt;0),DW$4,"")</f>
        <v/>
      </c>
      <c r="DX80" t="str">
        <f>IF(AND($A80="J",COUNTIFS(activiteiten_perceel,percelen!$AZ80,activiteiten_maatregel_nr,percelen!DX$4,activiteiten_activiteit_voldoet_aan_voorwaarden,"J")&gt;0),DX$4,"")</f>
        <v/>
      </c>
      <c r="DY80" t="str">
        <f>IF(AND($A80="J",COUNTIFS(activiteiten_perceel,percelen!$AZ80,activiteiten_maatregel_nr,percelen!DY$4,activiteiten_activiteit_voldoet_aan_voorwaarden,"J")&gt;0),DY$4,"")</f>
        <v/>
      </c>
      <c r="DZ80" t="str">
        <f>IF(AND($A80="J",COUNTIFS(activiteiten_perceel,percelen!$AZ80,activiteiten_maatregel_nr,percelen!DZ$4,activiteiten_activiteit_voldoet_aan_voorwaarden,"J")&gt;0),DZ$4,"")</f>
        <v/>
      </c>
      <c r="EA80" t="str">
        <f>IF(AND($A80="J",COUNTIFS(activiteiten_perceel,percelen!$AZ80,activiteiten_maatregel_nr,percelen!EA$4,activiteiten_activiteit_voldoet_aan_voorwaarden,"J")&gt;0),EA$4,"")</f>
        <v/>
      </c>
      <c r="EB80" t="str">
        <f>IF(AND($A80="J",COUNTIFS(activiteiten_perceel,percelen!$AZ80,activiteiten_maatregel_nr,percelen!EB$4,activiteiten_activiteit_voldoet_aan_voorwaarden,"J")&gt;0),EB$4,"")</f>
        <v/>
      </c>
      <c r="EC80" t="str">
        <f>IF(AND($A80="J",COUNTIFS(activiteiten_perceel,percelen!$AZ80,activiteiten_maatregel_nr,percelen!EC$4,activiteiten_activiteit_voldoet_aan_voorwaarden,"J")&gt;0),EC$4,"")</f>
        <v/>
      </c>
      <c r="ED80" t="str">
        <f>IF(AND($A80="J",COUNTIFS(activiteiten_perceel,percelen!$AZ80,activiteiten_maatregel_nr,percelen!ED$4,activiteiten_activiteit_voldoet_aan_voorwaarden,"J")&gt;0),ED$4,"")</f>
        <v/>
      </c>
      <c r="EE80" t="str">
        <f>IF(AND($A80="J",COUNTIFS(activiteiten_perceel,percelen!$AZ80,activiteiten_maatregel_nr,percelen!EE$4,activiteiten_activiteit_voldoet_aan_voorwaarden,"J")&gt;0),EE$4,"")</f>
        <v/>
      </c>
      <c r="EF80" t="str">
        <f>IF(AND($A80="J",COUNTIFS(activiteiten_perceel,percelen!$AZ80,activiteiten_maatregel_nr,percelen!EF$4,activiteiten_activiteit_voldoet_aan_voorwaarden,"J")&gt;0),EF$4,"")</f>
        <v/>
      </c>
      <c r="EG80" t="str">
        <f>IF(AND($A80="J",COUNTIFS(activiteiten_perceel,percelen!$AZ80,activiteiten_maatregel_nr,percelen!EG$4,activiteiten_activiteit_voldoet_aan_voorwaarden,"J")&gt;0),EG$4,"")</f>
        <v/>
      </c>
      <c r="EH80" t="str">
        <f>IF(AND($A80="J",COUNTIFS(activiteiten_perceel,percelen!$AZ80,activiteiten_maatregel_nr,percelen!EH$4,activiteiten_activiteit_voldoet_aan_voorwaarden,"J")&gt;0),EH$4,"")</f>
        <v/>
      </c>
      <c r="EI80" t="str">
        <f>IF(AND($A80="J",COUNTIFS(activiteiten_perceel,percelen!$AZ80,activiteiten_maatregel_nr,percelen!EI$4,activiteiten_activiteit_voldoet_aan_voorwaarden,"J")&gt;0),EI$4,"")</f>
        <v/>
      </c>
      <c r="EJ80">
        <f t="shared" si="239"/>
        <v>0</v>
      </c>
      <c r="EK80" t="str">
        <f t="shared" si="173"/>
        <v/>
      </c>
      <c r="EL80" t="str">
        <f t="shared" si="174"/>
        <v/>
      </c>
      <c r="EM80" t="str">
        <f t="shared" si="175"/>
        <v/>
      </c>
      <c r="EN80" t="str">
        <f t="shared" si="176"/>
        <v/>
      </c>
      <c r="EO80" t="str">
        <f t="shared" si="177"/>
        <v/>
      </c>
      <c r="EP80" t="str">
        <f t="shared" si="178"/>
        <v/>
      </c>
      <c r="EQ80" t="str">
        <f t="shared" si="179"/>
        <v/>
      </c>
      <c r="ER80" t="str">
        <f t="shared" si="180"/>
        <v/>
      </c>
      <c r="ES80" t="str">
        <f t="shared" si="181"/>
        <v/>
      </c>
      <c r="ET80" t="str">
        <f t="shared" si="182"/>
        <v/>
      </c>
      <c r="EU80" t="str">
        <f t="shared" si="183"/>
        <v/>
      </c>
      <c r="EV80" t="str">
        <f t="shared" si="184"/>
        <v/>
      </c>
      <c r="EW80" t="str">
        <f t="shared" si="240"/>
        <v>nvt</v>
      </c>
      <c r="EX80" t="str">
        <f t="shared" si="241"/>
        <v>nvt</v>
      </c>
      <c r="EY80" t="str">
        <f t="shared" si="242"/>
        <v>nvt</v>
      </c>
      <c r="EZ80" t="str">
        <f t="shared" si="243"/>
        <v>nvt</v>
      </c>
      <c r="FA80" t="str">
        <f t="shared" si="244"/>
        <v>nvt</v>
      </c>
      <c r="FB80" t="str">
        <f t="shared" si="245"/>
        <v>nvt</v>
      </c>
      <c r="FC80" t="str">
        <f t="shared" si="246"/>
        <v>nvt</v>
      </c>
      <c r="FD80" t="str">
        <f t="shared" si="247"/>
        <v>nvt</v>
      </c>
      <c r="FE80" t="str">
        <f>IF($EJ80=2,VLOOKUP(FD80,STAPELING!A:D,FE$1,0),"nvt")</f>
        <v>nvt</v>
      </c>
      <c r="FF80" t="str">
        <f t="shared" si="248"/>
        <v>nvt</v>
      </c>
      <c r="FG80" t="str">
        <f t="shared" si="249"/>
        <v>nvt</v>
      </c>
      <c r="FH80" t="str">
        <f t="shared" si="250"/>
        <v>nvt</v>
      </c>
      <c r="FI80" t="str">
        <f t="shared" si="251"/>
        <v>nvt</v>
      </c>
      <c r="FJ80" t="str">
        <f t="shared" si="252"/>
        <v>nvt</v>
      </c>
      <c r="FK80" t="str">
        <f t="shared" si="253"/>
        <v>nvt</v>
      </c>
      <c r="FL80" t="str">
        <f t="shared" si="254"/>
        <v>nvt</v>
      </c>
      <c r="FM80" t="str">
        <f t="shared" si="255"/>
        <v/>
      </c>
      <c r="FN80" t="str">
        <f>IF(ISERROR(VLOOKUP(FM80,STAPELING!I:AO,FN$1,0)),"N",VLOOKUP(FM80,STAPELING!I:AO,FN$1,0))</f>
        <v>J</v>
      </c>
      <c r="FO80" t="str">
        <f t="shared" si="256"/>
        <v>nvt</v>
      </c>
      <c r="FP80" t="str">
        <f t="shared" si="185"/>
        <v>nvt</v>
      </c>
      <c r="FQ80" t="str">
        <f t="shared" si="186"/>
        <v>nvt</v>
      </c>
      <c r="FR80" t="str">
        <f t="shared" si="187"/>
        <v>nvt</v>
      </c>
      <c r="FS80" t="str">
        <f t="shared" si="188"/>
        <v>nvt</v>
      </c>
      <c r="FT80" t="str">
        <f t="shared" si="189"/>
        <v>nvt</v>
      </c>
      <c r="FU80" t="str">
        <f t="shared" si="190"/>
        <v>nvt</v>
      </c>
      <c r="FV80" t="str">
        <f t="shared" si="191"/>
        <v>nvt</v>
      </c>
      <c r="FW80" t="str">
        <f t="shared" si="192"/>
        <v>nvt</v>
      </c>
      <c r="FX80" t="str">
        <f t="shared" si="193"/>
        <v>nvt</v>
      </c>
      <c r="FY80" t="str">
        <f t="shared" si="194"/>
        <v>nvt</v>
      </c>
      <c r="FZ80" t="str">
        <f t="shared" si="195"/>
        <v>nvt</v>
      </c>
      <c r="GA80" t="str">
        <f t="shared" si="196"/>
        <v>nvt</v>
      </c>
      <c r="GB80" t="str">
        <f>IF($EJ80&gt;2,IF(FO80="","zwart",VLOOKUP(FO80,STAPELING!J:AA,GB$1,0)),"nvt")</f>
        <v>nvt</v>
      </c>
      <c r="GC80" t="str">
        <f t="shared" si="257"/>
        <v>nvt</v>
      </c>
      <c r="GD80" t="str">
        <f t="shared" si="258"/>
        <v>nvt</v>
      </c>
      <c r="GE80" t="str">
        <f t="shared" si="259"/>
        <v>nvt</v>
      </c>
      <c r="GF80" t="str">
        <f t="shared" si="260"/>
        <v>nvt</v>
      </c>
      <c r="GG80" t="str">
        <f t="shared" si="261"/>
        <v>nvt</v>
      </c>
      <c r="GH80" t="str">
        <f t="shared" si="262"/>
        <v>nvt</v>
      </c>
      <c r="GI80" t="str">
        <f t="shared" si="263"/>
        <v>nvt</v>
      </c>
      <c r="GJ80" t="str">
        <f t="shared" si="264"/>
        <v>nvt</v>
      </c>
      <c r="GK80" t="str">
        <f t="shared" si="197"/>
        <v>nvt</v>
      </c>
      <c r="GL80" t="str">
        <f t="shared" si="198"/>
        <v>nvt</v>
      </c>
      <c r="GM80" t="str">
        <f t="shared" si="199"/>
        <v>nvt</v>
      </c>
      <c r="GN80" t="str">
        <f t="shared" si="200"/>
        <v>nvt</v>
      </c>
      <c r="GO80" t="str">
        <f t="shared" si="201"/>
        <v>nvt</v>
      </c>
      <c r="GP80" t="str">
        <f t="shared" si="202"/>
        <v>nvt</v>
      </c>
      <c r="GQ80" t="str">
        <f t="shared" si="203"/>
        <v>nvt</v>
      </c>
      <c r="GR80" t="str">
        <f t="shared" si="204"/>
        <v>nvt</v>
      </c>
      <c r="GS80" t="str">
        <f t="shared" si="205"/>
        <v>nvt</v>
      </c>
      <c r="GT80" t="str">
        <f t="shared" si="206"/>
        <v>nvt</v>
      </c>
      <c r="GU80" t="str">
        <f t="shared" si="207"/>
        <v>nvt</v>
      </c>
      <c r="GV80" t="str">
        <f t="shared" si="208"/>
        <v>nvt</v>
      </c>
      <c r="GW80" t="str">
        <f>IF($EJ80&gt;2,IF(GJ80="","zwart",VLOOKUP(GJ80,STAPELING!AB:AJ,GW$1,0)),"nvt")</f>
        <v>nvt</v>
      </c>
      <c r="GX80" t="str">
        <f t="shared" si="265"/>
        <v>nvt</v>
      </c>
      <c r="GY80" t="str">
        <f t="shared" si="266"/>
        <v>nvt</v>
      </c>
      <c r="GZ80" t="str">
        <f t="shared" si="267"/>
        <v>nvt</v>
      </c>
      <c r="HA80" t="str">
        <f t="shared" si="268"/>
        <v>nvt</v>
      </c>
      <c r="HB80" t="str">
        <f t="shared" si="269"/>
        <v>nvt</v>
      </c>
      <c r="HC80" t="str">
        <f t="shared" si="270"/>
        <v>nvt</v>
      </c>
      <c r="HD80" t="str">
        <f t="shared" si="271"/>
        <v>nvt</v>
      </c>
      <c r="HE80" t="str">
        <f t="shared" si="272"/>
        <v>nvt</v>
      </c>
      <c r="HF80" t="str">
        <f t="shared" si="273"/>
        <v>nvt</v>
      </c>
      <c r="HG80" t="str">
        <f t="shared" si="274"/>
        <v>nvt</v>
      </c>
      <c r="HH80" t="str">
        <f t="shared" si="275"/>
        <v>nvt</v>
      </c>
      <c r="HI80" t="str">
        <f t="shared" si="276"/>
        <v>nvt</v>
      </c>
      <c r="HJ80" t="str">
        <f t="shared" si="277"/>
        <v>nvt</v>
      </c>
      <c r="HK80" t="str">
        <f t="shared" si="278"/>
        <v>nvt</v>
      </c>
      <c r="HL80" t="str">
        <f t="shared" si="279"/>
        <v>nvt</v>
      </c>
      <c r="HM80" t="str">
        <f t="shared" si="209"/>
        <v>nvt</v>
      </c>
      <c r="HN80" t="str">
        <f t="shared" si="210"/>
        <v>nvt</v>
      </c>
      <c r="HO80" t="str">
        <f t="shared" si="211"/>
        <v>nvt</v>
      </c>
      <c r="HP80" t="str">
        <f t="shared" si="212"/>
        <v>nvt</v>
      </c>
      <c r="HQ80" t="str">
        <f t="shared" si="213"/>
        <v>nvt</v>
      </c>
      <c r="HR80" t="str">
        <f t="shared" si="214"/>
        <v>nvt</v>
      </c>
      <c r="HS80" t="str">
        <f t="shared" si="215"/>
        <v>nvt</v>
      </c>
      <c r="HT80" t="str">
        <f t="shared" si="216"/>
        <v>nvt</v>
      </c>
      <c r="HU80" t="str">
        <f t="shared" si="217"/>
        <v>nvt</v>
      </c>
      <c r="HV80" t="str">
        <f t="shared" si="218"/>
        <v>nvt</v>
      </c>
      <c r="HW80" t="str">
        <f t="shared" si="219"/>
        <v>nvt</v>
      </c>
      <c r="HX80" t="str">
        <f t="shared" si="220"/>
        <v>nvt</v>
      </c>
      <c r="HY80" t="str">
        <f>IF($EJ80&gt;2,IF(HL80="","zwart",VLOOKUP(HL80,STAPELING!AK:AN,HY$1,0)),"nvt")</f>
        <v>nvt</v>
      </c>
      <c r="HZ80" t="str">
        <f t="shared" si="280"/>
        <v>nvt</v>
      </c>
      <c r="IA80" t="str">
        <f t="shared" si="281"/>
        <v>nvt</v>
      </c>
      <c r="IB80" t="str">
        <f t="shared" si="282"/>
        <v>nvt</v>
      </c>
      <c r="IC80" t="str">
        <f t="shared" si="283"/>
        <v>nvt</v>
      </c>
      <c r="ID80" t="str">
        <f t="shared" si="284"/>
        <v>nvt</v>
      </c>
      <c r="IE80" t="str">
        <f t="shared" si="285"/>
        <v>nvt</v>
      </c>
      <c r="IF80" t="str">
        <f t="shared" si="286"/>
        <v>nvt</v>
      </c>
      <c r="IG80">
        <f t="shared" si="287"/>
        <v>0</v>
      </c>
      <c r="IH80">
        <f t="shared" si="288"/>
        <v>0</v>
      </c>
      <c r="II80">
        <f t="shared" si="289"/>
        <v>0</v>
      </c>
      <c r="IJ80">
        <f t="shared" si="290"/>
        <v>0</v>
      </c>
      <c r="IK80">
        <f t="shared" si="291"/>
        <v>0</v>
      </c>
      <c r="IL80">
        <f t="shared" si="292"/>
        <v>0</v>
      </c>
      <c r="IM80">
        <f t="shared" si="293"/>
        <v>0</v>
      </c>
      <c r="IN80">
        <f t="shared" si="294"/>
        <v>0</v>
      </c>
      <c r="IO80">
        <f t="shared" si="295"/>
        <v>0</v>
      </c>
      <c r="IP80">
        <f t="shared" si="296"/>
        <v>0</v>
      </c>
      <c r="IQ80">
        <f t="shared" si="297"/>
        <v>0</v>
      </c>
      <c r="IR80">
        <f t="shared" si="298"/>
        <v>0</v>
      </c>
      <c r="IS80">
        <f t="shared" si="299"/>
        <v>0</v>
      </c>
      <c r="IT80">
        <f t="shared" si="300"/>
        <v>0</v>
      </c>
      <c r="IU80" t="str">
        <f t="shared" si="301"/>
        <v>N</v>
      </c>
      <c r="IV80" t="str">
        <f t="shared" si="221"/>
        <v>N</v>
      </c>
      <c r="IW80" t="str">
        <f t="shared" si="302"/>
        <v>N</v>
      </c>
    </row>
    <row r="81" spans="1:257" x14ac:dyDescent="0.25">
      <c r="A81" t="str">
        <f>IF(ISERROR(VLOOKUP(E81,E$4:E80,1,0)),"J","N")</f>
        <v>N</v>
      </c>
      <c r="B81" s="8"/>
      <c r="C81" s="8"/>
      <c r="D81" s="25"/>
      <c r="E81" s="25" t="str">
        <f>IF(Invoer!B110="","",Invoer!B110)</f>
        <v/>
      </c>
      <c r="F81" s="25"/>
      <c r="G81" s="25"/>
      <c r="H81" s="25" t="str">
        <f>IF(AND($E81&lt;&gt;"",$A81="J"),Invoer!D110,"")</f>
        <v/>
      </c>
      <c r="I81" s="25"/>
      <c r="J81" s="26"/>
      <c r="K81" s="26" t="str">
        <f>IF(AND($E81&lt;&gt;"",$A81="J"),Invoer!L110,"")</f>
        <v/>
      </c>
      <c r="L81" s="26"/>
      <c r="M81" s="25"/>
      <c r="N81" s="152"/>
      <c r="O81" s="153"/>
      <c r="P81" s="25"/>
      <c r="Q81" s="25"/>
      <c r="R81" s="153"/>
      <c r="S81" s="154"/>
      <c r="T81" s="152"/>
      <c r="U81" s="153"/>
      <c r="V81" s="153"/>
      <c r="W81" s="59" t="str">
        <f>IF(AND($E81&lt;&gt;"",$A81="J",Invoer!R110&lt;&gt;""),VLOOKUP(Invoer!R110,NORM!$F$26:$H$29,3,0),"")</f>
        <v/>
      </c>
      <c r="X81" s="59"/>
      <c r="Y81" s="25" t="str">
        <f t="shared" si="222"/>
        <v/>
      </c>
      <c r="Z81" s="25"/>
      <c r="AA81" s="26" t="str">
        <f t="shared" si="223"/>
        <v/>
      </c>
      <c r="AB81" s="26"/>
      <c r="AC81" s="153"/>
      <c r="AD81" s="153"/>
      <c r="AE81" s="153"/>
      <c r="AF81" s="153"/>
      <c r="AG81" s="153"/>
      <c r="AH81" s="25"/>
      <c r="AI81" s="153"/>
      <c r="AJ81" s="153"/>
      <c r="AK81" s="153"/>
      <c r="AL81" s="153"/>
      <c r="AM81" s="25" t="str">
        <f>IF(AND($E81&lt;&gt;"",$A81="J"),IF(Invoer!X110="Ja","J",IF(Invoer!X110="Nee","N","")),"")</f>
        <v/>
      </c>
      <c r="AN81" s="153"/>
      <c r="AO81" s="153"/>
      <c r="AP81" s="153" t="s">
        <v>311</v>
      </c>
      <c r="AQ81" s="153" t="s">
        <v>311</v>
      </c>
      <c r="AR81" s="153" t="s">
        <v>312</v>
      </c>
      <c r="AS81" s="153" t="s">
        <v>312</v>
      </c>
      <c r="AT81" s="1" t="str">
        <f>IF(AND($E81&lt;&gt;"",$A81="J",Invoer!O110&lt;&gt;""),VLOOKUP(Invoer!O110,NORM!$F$31:$H$38,3,0),"")</f>
        <v/>
      </c>
      <c r="AU81" s="1"/>
      <c r="AV81" s="1" t="str">
        <f>IF(AND($E81&lt;&gt;"",$A81="J"),Invoer!AH110,"")</f>
        <v/>
      </c>
      <c r="AW81" s="1"/>
      <c r="AX81" s="1" t="str">
        <f t="shared" si="224"/>
        <v/>
      </c>
      <c r="AY81" s="1"/>
      <c r="AZ81" s="3" t="str">
        <f t="shared" si="225"/>
        <v/>
      </c>
      <c r="BA81" s="3" t="str">
        <f t="shared" si="226"/>
        <v/>
      </c>
      <c r="BB81" s="3" t="str">
        <f t="shared" si="227"/>
        <v>N</v>
      </c>
      <c r="BC81" s="3" t="str">
        <f t="shared" si="228"/>
        <v>N</v>
      </c>
      <c r="BD81" s="3" t="str">
        <f t="shared" si="229"/>
        <v/>
      </c>
      <c r="BE81" s="3">
        <f t="shared" si="230"/>
        <v>0</v>
      </c>
      <c r="BF81" s="3" t="str">
        <f t="shared" si="231"/>
        <v/>
      </c>
      <c r="BG81" s="3" t="str">
        <f t="shared" si="232"/>
        <v/>
      </c>
      <c r="BH81" s="3" t="str">
        <f t="shared" si="233"/>
        <v>N</v>
      </c>
      <c r="BI81" s="24" t="str">
        <f t="shared" si="234"/>
        <v/>
      </c>
      <c r="BJ81" s="24" t="str">
        <f>IF(ISERROR(VLOOKUP($BD81,LOV_GWSGRP!A:A,1,0)),"N","J")</f>
        <v>N</v>
      </c>
      <c r="BK81" s="24" t="str">
        <f>IF(ISERROR(VLOOKUP($BD81,LOV_GWSGRP!D:D,1,0)),"N","J")</f>
        <v>N</v>
      </c>
      <c r="BL81" s="24" t="str">
        <f>IF(ISERROR(VLOOKUP($BD81,LOV_GWSGRP!G:G,1,0)),"N","J")</f>
        <v>N</v>
      </c>
      <c r="BM81" s="24" t="str">
        <f>IF(ISERROR(VLOOKUP($BD81,LOV_GWSGRP!M:M,1,0)),"N","J")</f>
        <v>N</v>
      </c>
      <c r="BN81" s="24" t="str">
        <f>IF(ISERROR(VLOOKUP($BD81,LOV_GWSGRP!P:P,1,0)),"N","J")</f>
        <v>N</v>
      </c>
      <c r="BO81" s="24" t="str">
        <f>IF(ISERROR(VLOOKUP($BD81,LOV_GWSGRP!S:S,1,0)),"N","J")</f>
        <v>N</v>
      </c>
      <c r="BP81" s="24" t="str">
        <f>IF(ISERROR(VLOOKUP($BD81,LOV_GWSGRP!V:V,1,0)),"N","J")</f>
        <v>N</v>
      </c>
      <c r="BQ81" s="24" t="str">
        <f>IF(ISERROR(VLOOKUP($BD81,LOV_GWSGRP!Y:Y,1,0)),"N","J")</f>
        <v>N</v>
      </c>
      <c r="BR81" s="24" t="str">
        <f>IF(ISERROR(VLOOKUP($BD81,LOV_GWSGRP!AB:AB,1,0)),"N","J")</f>
        <v>N</v>
      </c>
      <c r="BS81" s="24" t="str">
        <f>IF(ISERROR(VLOOKUP($BD81,LOV_GWSGRP!AE:AE,1,0)),"N","J")</f>
        <v>N</v>
      </c>
      <c r="BT81" s="24" t="str">
        <f>IF(ISERROR(VLOOKUP($BD81,LOV_GWSGRP!AH:AH,1,0)),"N","J")</f>
        <v>N</v>
      </c>
      <c r="BU81" s="24" t="str">
        <f>IF(ISERROR(VLOOKUP($BD81,LOV_GWSGRP!CJ:CJ,1,0)),"N","J")</f>
        <v>N</v>
      </c>
      <c r="BV81" s="24" t="str">
        <f>IF(ISERROR(VLOOKUP($BD81,LOV_GWSGRP!AN:AN,1,0)),"N","J")</f>
        <v>N</v>
      </c>
      <c r="BW81" s="24" t="str">
        <f>IF(ISERROR(VLOOKUP($BD81,LOV_GWSGRP!AQ:AQ,1,0)),"N","J")</f>
        <v>N</v>
      </c>
      <c r="BX81" s="24" t="str">
        <f>IF(ISERROR(VLOOKUP($BD81,LOV_GWSGRP!AT:AT,1,0)),"N","J")</f>
        <v>N</v>
      </c>
      <c r="BY81" s="24" t="str">
        <f>IF(ISERROR(VLOOKUP($BD81,LOV_GWSGRP!AW:AW,1,0)),"N","J")</f>
        <v>N</v>
      </c>
      <c r="BZ81" s="24" t="str">
        <f>IF(ISERROR(VLOOKUP($BD81,LOV_GWSGRP!AZ:AZ,1,0)),"N","J")</f>
        <v>N</v>
      </c>
      <c r="CA81" s="24" t="str">
        <f>IF(ISERROR(VLOOKUP($BD81,LOV_GWSGRP!BC:BC,1,0)),"N","J")</f>
        <v>N</v>
      </c>
      <c r="CB81" s="24" t="str">
        <f>IF(ISERROR(VLOOKUP($BD81,LOV_GWSGRP!BF:BF,1,0)),"N","J")</f>
        <v>N</v>
      </c>
      <c r="CC81" s="24" t="str">
        <f>IF(ISERROR(VLOOKUP($BD81,LOV_GWSGRP!BI:BI,1,0)),"N","J")</f>
        <v>N</v>
      </c>
      <c r="CD81" s="24" t="str">
        <f>IF(ISERROR(VLOOKUP($BD81,LOV_GWSGRP!J:J,1,0)),"N","J")</f>
        <v>N</v>
      </c>
      <c r="CE81" s="24" t="str">
        <f>IF(ISERROR(VLOOKUP($BD81,LOV_GWSGRP!BL:BL,1,0)),"N","J")</f>
        <v>N</v>
      </c>
      <c r="CF81" s="24"/>
      <c r="CG81" s="24" t="str">
        <f>IF(ISERROR(VLOOKUP($BD81,LOV_GWSGRP!BO:BO,1,0)),"N","J")</f>
        <v>N</v>
      </c>
      <c r="CH81" s="24" t="str">
        <f t="shared" si="235"/>
        <v>N</v>
      </c>
      <c r="CI81" s="24" t="str">
        <f>IF(ISERROR(VLOOKUP($BD81,GEWASCODE_GLMC8!F:F,1,0)),"N","J")</f>
        <v>N</v>
      </c>
      <c r="CJ81" s="24" t="str">
        <f>IF(COUNTIF($CI81:CI81,"J")&gt;0,"N",IF(ISERROR(VLOOKUP($BD81,GEWASCODE_GLMC8!G:G,1,0)),"N","J"))</f>
        <v>N</v>
      </c>
      <c r="CK81" s="24" t="str">
        <f>IF(COUNTIF($CI81:CJ81,"J")&gt;0,"N",IF(ISERROR(VLOOKUP($BD81,GEWASCODE_GLMC8!H:H,1,0)),"N","J"))</f>
        <v>N</v>
      </c>
      <c r="CL81" s="24" t="str">
        <f>IF(COUNTIF($CI81:CK81,"J")&gt;0,"N",IF(ISERROR(VLOOKUP($BD81,GEWASCODE_GLMC8!I:I,1,0)),"N","J"))</f>
        <v>N</v>
      </c>
      <c r="CM81" s="24" t="str">
        <f>IF(COUNTIF($CI81:CL81,"J")&gt;0,"N",IF(ISERROR(VLOOKUP($BD81,GEWASCODE_GLMC8!J:J,1,0)),"N","J"))</f>
        <v>N</v>
      </c>
      <c r="CN81" s="24" t="str">
        <f>IF(COUNTIF($CI81:CM81,"J")&gt;0,"N",IF(ISERROR(VLOOKUP($BD81,GEWASCODE_GLMC8!K:K,1,0)),"N","J"))</f>
        <v>N</v>
      </c>
      <c r="CO81" s="24" t="str">
        <f>IF(COUNTIF($CI81:CN81,"J")&gt;0,"N",IF(ISERROR(VLOOKUP($BD81,GEWASCODE_GLMC8!L:L,1,0)),"N","J"))</f>
        <v>N</v>
      </c>
      <c r="CP81" s="24" t="str">
        <f>IF(COUNTIF($CI81:CO81,"J")&gt;0,"N",IF(ISERROR(VLOOKUP($BD81,GEWASCODE_GLMC8!M:M,1,0)),"N","J"))</f>
        <v>N</v>
      </c>
      <c r="CQ81" s="24" t="str">
        <f>IF(COUNTIF($CI81:CP81,"J")&gt;0,"N",IF(ISERROR(VLOOKUP($BD81,GEWASCODE_GLMC8!N:N,1,0)),"N","J"))</f>
        <v>N</v>
      </c>
      <c r="CR81" s="24" t="str">
        <f>IF(COUNTIF($CI81:CQ81,"J")&gt;0,"N",IF(ISERROR(VLOOKUP($BD81,GEWASCODE_GLMC8!O:O,1,0)),"N","J"))</f>
        <v>N</v>
      </c>
      <c r="CS81" s="24" t="str">
        <f>IF(COUNTIF($CI81:CR81,"J")&gt;0,"N",IF(ISERROR(VLOOKUP($BD81,GEWASCODE_GLMC8!P:P,1,0)),"N","J"))</f>
        <v>N</v>
      </c>
      <c r="CT81" s="24" t="str">
        <f>IF(COUNTIF($CI81:CS81,"J")&gt;0,"N",IF(ISERROR(VLOOKUP($BD81,GEWASCODE_GLMC8!Q:Q,1,0)),"N","J"))</f>
        <v>N</v>
      </c>
      <c r="CU81" s="24" t="str">
        <f>IF(COUNTIF($CI81:CT81,"J")&gt;0,"N",IF(ISERROR(VLOOKUP($BD81,GEWASCODE_GLMC8!R:R,1,0)),"N","J"))</f>
        <v>N</v>
      </c>
      <c r="CV81" s="24" t="str">
        <f>IF(COUNTIF($CI81:CU81,"J")&gt;0,"N",IF(ISERROR(VLOOKUP($BD81,GEWASCODE_GLMC8!S:S,1,0)),"N","J"))</f>
        <v>N</v>
      </c>
      <c r="CW81" s="24" t="str">
        <f>IF(COUNTIF($CI81:CV81,"J")&gt;0,"N",IF(ISERROR(VLOOKUP($BD81,GEWASCODE_GLMC8!T:T,1,0)),"N","J"))</f>
        <v>N</v>
      </c>
      <c r="CX81" s="24" t="str">
        <f>IF(COUNTIF($CI81:CW81,"J")&gt;0,"N",IF(ISERROR(VLOOKUP($BD81,GEWASCODE_GLMC8!U:U,1,0)),"N","J"))</f>
        <v>N</v>
      </c>
      <c r="CY81" s="24" t="str">
        <f>IF(COUNTIF($CI81:CX81,"J")&gt;0,"N",IF(ISERROR(VLOOKUP($BD81,GEWASCODE_GLMC8!V:V,1,0)),"N","J"))</f>
        <v>N</v>
      </c>
      <c r="CZ81" s="24" t="str">
        <f>IF(COUNTIF($CI81:CY81,"J")&gt;0,"N",IF(ISERROR(VLOOKUP($BD81,GEWASCODE_GLMC8!W:W,1,0)),"N","J"))</f>
        <v>N</v>
      </c>
      <c r="DA81" s="24" t="str">
        <f>IF(COUNTIF($CI81:CZ81,"J")&gt;0,"N",IF(ISERROR(VLOOKUP($BD81,GEWASCODE_GLMC8!X:X,1,0)),"N","J"))</f>
        <v>N</v>
      </c>
      <c r="DB81" s="24" t="str">
        <f>IF(COUNTIF($CI81:DA81,"J")&gt;0,"N",IF(ISERROR(VLOOKUP($BD81,GEWASCODE_GLMC8!Y:Y,1,0)),"N","J"))</f>
        <v>N</v>
      </c>
      <c r="DC81" s="24" t="str">
        <f>IF(COUNTIF($CI81:DB81,"J")&gt;0,"N",IF(ISERROR(VLOOKUP($BD81,GEWASCODE_GLMC8!Z:Z,1,0)),"N","J"))</f>
        <v>N</v>
      </c>
      <c r="DD81" s="24" t="str">
        <f t="shared" si="236"/>
        <v>N</v>
      </c>
      <c r="DE81" s="3" t="str">
        <f t="shared" si="167"/>
        <v>N</v>
      </c>
      <c r="DF81" s="3" t="str">
        <f t="shared" si="168"/>
        <v>N</v>
      </c>
      <c r="DG81" s="3" t="str">
        <f t="shared" si="237"/>
        <v>N</v>
      </c>
      <c r="DH81" s="3" t="str">
        <f t="shared" si="238"/>
        <v>N</v>
      </c>
      <c r="DI81" s="3" t="str">
        <f t="shared" si="169"/>
        <v>N</v>
      </c>
      <c r="DJ81" s="3" t="str">
        <f t="shared" si="170"/>
        <v>N</v>
      </c>
      <c r="DK81" s="3">
        <f>0</f>
        <v>0</v>
      </c>
      <c r="DL81" s="3" t="str">
        <f t="shared" si="171"/>
        <v>N</v>
      </c>
      <c r="DM81" s="3" t="str">
        <f t="shared" si="172"/>
        <v>N</v>
      </c>
      <c r="DN81" t="str">
        <f>IF(AND($A81="J",COUNTIFS(activiteiten_perceel,percelen!$AZ81,activiteiten_maatregel_nr,percelen!DN$4,activiteiten_activiteit_voldoet_aan_voorwaarden,"J")&gt;0),DN$4,"")</f>
        <v/>
      </c>
      <c r="DO81" t="str">
        <f>IF(AND($A81="J",COUNTIFS(activiteiten_perceel,percelen!$AZ81,activiteiten_maatregel_nr,percelen!DO$4,activiteiten_activiteit_voldoet_aan_voorwaarden,"J")&gt;0),DO$4,"")</f>
        <v/>
      </c>
      <c r="DP81" t="str">
        <f>IF(AND($A81="J",COUNTIFS(activiteiten_perceel,percelen!$AZ81,activiteiten_maatregel_nr,percelen!DP$4,activiteiten_activiteit_voldoet_aan_voorwaarden,"J")&gt;0),DP$4,"")</f>
        <v/>
      </c>
      <c r="DQ81" t="str">
        <f>IF(AND($A81="J",COUNTIFS(activiteiten_perceel,percelen!$AZ81,activiteiten_maatregel_nr,percelen!DQ$4,activiteiten_activiteit_voldoet_aan_voorwaarden,"J")&gt;0),DQ$4,"")</f>
        <v/>
      </c>
      <c r="DR81" t="str">
        <f>IF(AND($A81="J",COUNTIFS(activiteiten_perceel,percelen!$AZ81,activiteiten_maatregel_nr,percelen!DR$4,activiteiten_activiteit_voldoet_aan_voorwaarden,"J")&gt;0),DR$4,"")</f>
        <v/>
      </c>
      <c r="DS81" t="str">
        <f>IF(AND($A81="J",COUNTIFS(activiteiten_perceel,percelen!$AZ81,activiteiten_maatregel_nr,percelen!DS$4,activiteiten_activiteit_voldoet_aan_voorwaarden,"J")&gt;0),DS$4,"")</f>
        <v/>
      </c>
      <c r="DT81" t="str">
        <f>IF(AND($A81="J",COUNTIFS(activiteiten_perceel,percelen!$AZ81,activiteiten_maatregel_nr,percelen!DT$4,activiteiten_activiteit_voldoet_aan_voorwaarden,"J")&gt;0),DT$4,"")</f>
        <v/>
      </c>
      <c r="DU81" t="str">
        <f>IF(AND($A81="J",COUNTIFS(activiteiten_perceel,percelen!$AZ81,activiteiten_maatregel_nr,percelen!DU$4,activiteiten_activiteit_voldoet_aan_voorwaarden,"J")&gt;0),DU$4,"")</f>
        <v/>
      </c>
      <c r="DV81" t="str">
        <f>IF(AND($A81="J",COUNTIFS(activiteiten_perceel,percelen!$AZ81,activiteiten_maatregel_nr,percelen!DV$4,activiteiten_activiteit_voldoet_aan_voorwaarden,"J")&gt;0),DV$4,"")</f>
        <v/>
      </c>
      <c r="DW81" t="str">
        <f>IF(AND($A81="J",COUNTIFS(activiteiten_perceel,percelen!$AZ81,activiteiten_maatregel_nr,percelen!DW$4,activiteiten_activiteit_voldoet_aan_voorwaarden,"J")&gt;0),DW$4,"")</f>
        <v/>
      </c>
      <c r="DX81" t="str">
        <f>IF(AND($A81="J",COUNTIFS(activiteiten_perceel,percelen!$AZ81,activiteiten_maatregel_nr,percelen!DX$4,activiteiten_activiteit_voldoet_aan_voorwaarden,"J")&gt;0),DX$4,"")</f>
        <v/>
      </c>
      <c r="DY81" t="str">
        <f>IF(AND($A81="J",COUNTIFS(activiteiten_perceel,percelen!$AZ81,activiteiten_maatregel_nr,percelen!DY$4,activiteiten_activiteit_voldoet_aan_voorwaarden,"J")&gt;0),DY$4,"")</f>
        <v/>
      </c>
      <c r="DZ81" t="str">
        <f>IF(AND($A81="J",COUNTIFS(activiteiten_perceel,percelen!$AZ81,activiteiten_maatregel_nr,percelen!DZ$4,activiteiten_activiteit_voldoet_aan_voorwaarden,"J")&gt;0),DZ$4,"")</f>
        <v/>
      </c>
      <c r="EA81" t="str">
        <f>IF(AND($A81="J",COUNTIFS(activiteiten_perceel,percelen!$AZ81,activiteiten_maatregel_nr,percelen!EA$4,activiteiten_activiteit_voldoet_aan_voorwaarden,"J")&gt;0),EA$4,"")</f>
        <v/>
      </c>
      <c r="EB81" t="str">
        <f>IF(AND($A81="J",COUNTIFS(activiteiten_perceel,percelen!$AZ81,activiteiten_maatregel_nr,percelen!EB$4,activiteiten_activiteit_voldoet_aan_voorwaarden,"J")&gt;0),EB$4,"")</f>
        <v/>
      </c>
      <c r="EC81" t="str">
        <f>IF(AND($A81="J",COUNTIFS(activiteiten_perceel,percelen!$AZ81,activiteiten_maatregel_nr,percelen!EC$4,activiteiten_activiteit_voldoet_aan_voorwaarden,"J")&gt;0),EC$4,"")</f>
        <v/>
      </c>
      <c r="ED81" t="str">
        <f>IF(AND($A81="J",COUNTIFS(activiteiten_perceel,percelen!$AZ81,activiteiten_maatregel_nr,percelen!ED$4,activiteiten_activiteit_voldoet_aan_voorwaarden,"J")&gt;0),ED$4,"")</f>
        <v/>
      </c>
      <c r="EE81" t="str">
        <f>IF(AND($A81="J",COUNTIFS(activiteiten_perceel,percelen!$AZ81,activiteiten_maatregel_nr,percelen!EE$4,activiteiten_activiteit_voldoet_aan_voorwaarden,"J")&gt;0),EE$4,"")</f>
        <v/>
      </c>
      <c r="EF81" t="str">
        <f>IF(AND($A81="J",COUNTIFS(activiteiten_perceel,percelen!$AZ81,activiteiten_maatregel_nr,percelen!EF$4,activiteiten_activiteit_voldoet_aan_voorwaarden,"J")&gt;0),EF$4,"")</f>
        <v/>
      </c>
      <c r="EG81" t="str">
        <f>IF(AND($A81="J",COUNTIFS(activiteiten_perceel,percelen!$AZ81,activiteiten_maatregel_nr,percelen!EG$4,activiteiten_activiteit_voldoet_aan_voorwaarden,"J")&gt;0),EG$4,"")</f>
        <v/>
      </c>
      <c r="EH81" t="str">
        <f>IF(AND($A81="J",COUNTIFS(activiteiten_perceel,percelen!$AZ81,activiteiten_maatregel_nr,percelen!EH$4,activiteiten_activiteit_voldoet_aan_voorwaarden,"J")&gt;0),EH$4,"")</f>
        <v/>
      </c>
      <c r="EI81" t="str">
        <f>IF(AND($A81="J",COUNTIFS(activiteiten_perceel,percelen!$AZ81,activiteiten_maatregel_nr,percelen!EI$4,activiteiten_activiteit_voldoet_aan_voorwaarden,"J")&gt;0),EI$4,"")</f>
        <v/>
      </c>
      <c r="EJ81">
        <f t="shared" si="239"/>
        <v>0</v>
      </c>
      <c r="EK81" t="str">
        <f t="shared" si="173"/>
        <v/>
      </c>
      <c r="EL81" t="str">
        <f t="shared" si="174"/>
        <v/>
      </c>
      <c r="EM81" t="str">
        <f t="shared" si="175"/>
        <v/>
      </c>
      <c r="EN81" t="str">
        <f t="shared" si="176"/>
        <v/>
      </c>
      <c r="EO81" t="str">
        <f t="shared" si="177"/>
        <v/>
      </c>
      <c r="EP81" t="str">
        <f t="shared" si="178"/>
        <v/>
      </c>
      <c r="EQ81" t="str">
        <f t="shared" si="179"/>
        <v/>
      </c>
      <c r="ER81" t="str">
        <f t="shared" si="180"/>
        <v/>
      </c>
      <c r="ES81" t="str">
        <f t="shared" si="181"/>
        <v/>
      </c>
      <c r="ET81" t="str">
        <f t="shared" si="182"/>
        <v/>
      </c>
      <c r="EU81" t="str">
        <f t="shared" si="183"/>
        <v/>
      </c>
      <c r="EV81" t="str">
        <f t="shared" si="184"/>
        <v/>
      </c>
      <c r="EW81" t="str">
        <f t="shared" si="240"/>
        <v>nvt</v>
      </c>
      <c r="EX81" t="str">
        <f t="shared" si="241"/>
        <v>nvt</v>
      </c>
      <c r="EY81" t="str">
        <f t="shared" si="242"/>
        <v>nvt</v>
      </c>
      <c r="EZ81" t="str">
        <f t="shared" si="243"/>
        <v>nvt</v>
      </c>
      <c r="FA81" t="str">
        <f t="shared" si="244"/>
        <v>nvt</v>
      </c>
      <c r="FB81" t="str">
        <f t="shared" si="245"/>
        <v>nvt</v>
      </c>
      <c r="FC81" t="str">
        <f t="shared" si="246"/>
        <v>nvt</v>
      </c>
      <c r="FD81" t="str">
        <f t="shared" si="247"/>
        <v>nvt</v>
      </c>
      <c r="FE81" t="str">
        <f>IF($EJ81=2,VLOOKUP(FD81,STAPELING!A:D,FE$1,0),"nvt")</f>
        <v>nvt</v>
      </c>
      <c r="FF81" t="str">
        <f t="shared" si="248"/>
        <v>nvt</v>
      </c>
      <c r="FG81" t="str">
        <f t="shared" si="249"/>
        <v>nvt</v>
      </c>
      <c r="FH81" t="str">
        <f t="shared" si="250"/>
        <v>nvt</v>
      </c>
      <c r="FI81" t="str">
        <f t="shared" si="251"/>
        <v>nvt</v>
      </c>
      <c r="FJ81" t="str">
        <f t="shared" si="252"/>
        <v>nvt</v>
      </c>
      <c r="FK81" t="str">
        <f t="shared" si="253"/>
        <v>nvt</v>
      </c>
      <c r="FL81" t="str">
        <f t="shared" si="254"/>
        <v>nvt</v>
      </c>
      <c r="FM81" t="str">
        <f t="shared" si="255"/>
        <v/>
      </c>
      <c r="FN81" t="str">
        <f>IF(ISERROR(VLOOKUP(FM81,STAPELING!I:AO,FN$1,0)),"N",VLOOKUP(FM81,STAPELING!I:AO,FN$1,0))</f>
        <v>J</v>
      </c>
      <c r="FO81" t="str">
        <f t="shared" si="256"/>
        <v>nvt</v>
      </c>
      <c r="FP81" t="str">
        <f t="shared" si="185"/>
        <v>nvt</v>
      </c>
      <c r="FQ81" t="str">
        <f t="shared" si="186"/>
        <v>nvt</v>
      </c>
      <c r="FR81" t="str">
        <f t="shared" si="187"/>
        <v>nvt</v>
      </c>
      <c r="FS81" t="str">
        <f t="shared" si="188"/>
        <v>nvt</v>
      </c>
      <c r="FT81" t="str">
        <f t="shared" si="189"/>
        <v>nvt</v>
      </c>
      <c r="FU81" t="str">
        <f t="shared" si="190"/>
        <v>nvt</v>
      </c>
      <c r="FV81" t="str">
        <f t="shared" si="191"/>
        <v>nvt</v>
      </c>
      <c r="FW81" t="str">
        <f t="shared" si="192"/>
        <v>nvt</v>
      </c>
      <c r="FX81" t="str">
        <f t="shared" si="193"/>
        <v>nvt</v>
      </c>
      <c r="FY81" t="str">
        <f t="shared" si="194"/>
        <v>nvt</v>
      </c>
      <c r="FZ81" t="str">
        <f t="shared" si="195"/>
        <v>nvt</v>
      </c>
      <c r="GA81" t="str">
        <f t="shared" si="196"/>
        <v>nvt</v>
      </c>
      <c r="GB81" t="str">
        <f>IF($EJ81&gt;2,IF(FO81="","zwart",VLOOKUP(FO81,STAPELING!J:AA,GB$1,0)),"nvt")</f>
        <v>nvt</v>
      </c>
      <c r="GC81" t="str">
        <f t="shared" si="257"/>
        <v>nvt</v>
      </c>
      <c r="GD81" t="str">
        <f t="shared" si="258"/>
        <v>nvt</v>
      </c>
      <c r="GE81" t="str">
        <f t="shared" si="259"/>
        <v>nvt</v>
      </c>
      <c r="GF81" t="str">
        <f t="shared" si="260"/>
        <v>nvt</v>
      </c>
      <c r="GG81" t="str">
        <f t="shared" si="261"/>
        <v>nvt</v>
      </c>
      <c r="GH81" t="str">
        <f t="shared" si="262"/>
        <v>nvt</v>
      </c>
      <c r="GI81" t="str">
        <f t="shared" si="263"/>
        <v>nvt</v>
      </c>
      <c r="GJ81" t="str">
        <f t="shared" si="264"/>
        <v>nvt</v>
      </c>
      <c r="GK81" t="str">
        <f t="shared" si="197"/>
        <v>nvt</v>
      </c>
      <c r="GL81" t="str">
        <f t="shared" si="198"/>
        <v>nvt</v>
      </c>
      <c r="GM81" t="str">
        <f t="shared" si="199"/>
        <v>nvt</v>
      </c>
      <c r="GN81" t="str">
        <f t="shared" si="200"/>
        <v>nvt</v>
      </c>
      <c r="GO81" t="str">
        <f t="shared" si="201"/>
        <v>nvt</v>
      </c>
      <c r="GP81" t="str">
        <f t="shared" si="202"/>
        <v>nvt</v>
      </c>
      <c r="GQ81" t="str">
        <f t="shared" si="203"/>
        <v>nvt</v>
      </c>
      <c r="GR81" t="str">
        <f t="shared" si="204"/>
        <v>nvt</v>
      </c>
      <c r="GS81" t="str">
        <f t="shared" si="205"/>
        <v>nvt</v>
      </c>
      <c r="GT81" t="str">
        <f t="shared" si="206"/>
        <v>nvt</v>
      </c>
      <c r="GU81" t="str">
        <f t="shared" si="207"/>
        <v>nvt</v>
      </c>
      <c r="GV81" t="str">
        <f t="shared" si="208"/>
        <v>nvt</v>
      </c>
      <c r="GW81" t="str">
        <f>IF($EJ81&gt;2,IF(GJ81="","zwart",VLOOKUP(GJ81,STAPELING!AB:AJ,GW$1,0)),"nvt")</f>
        <v>nvt</v>
      </c>
      <c r="GX81" t="str">
        <f t="shared" si="265"/>
        <v>nvt</v>
      </c>
      <c r="GY81" t="str">
        <f t="shared" si="266"/>
        <v>nvt</v>
      </c>
      <c r="GZ81" t="str">
        <f t="shared" si="267"/>
        <v>nvt</v>
      </c>
      <c r="HA81" t="str">
        <f t="shared" si="268"/>
        <v>nvt</v>
      </c>
      <c r="HB81" t="str">
        <f t="shared" si="269"/>
        <v>nvt</v>
      </c>
      <c r="HC81" t="str">
        <f t="shared" si="270"/>
        <v>nvt</v>
      </c>
      <c r="HD81" t="str">
        <f t="shared" si="271"/>
        <v>nvt</v>
      </c>
      <c r="HE81" t="str">
        <f t="shared" si="272"/>
        <v>nvt</v>
      </c>
      <c r="HF81" t="str">
        <f t="shared" si="273"/>
        <v>nvt</v>
      </c>
      <c r="HG81" t="str">
        <f t="shared" si="274"/>
        <v>nvt</v>
      </c>
      <c r="HH81" t="str">
        <f t="shared" si="275"/>
        <v>nvt</v>
      </c>
      <c r="HI81" t="str">
        <f t="shared" si="276"/>
        <v>nvt</v>
      </c>
      <c r="HJ81" t="str">
        <f t="shared" si="277"/>
        <v>nvt</v>
      </c>
      <c r="HK81" t="str">
        <f t="shared" si="278"/>
        <v>nvt</v>
      </c>
      <c r="HL81" t="str">
        <f t="shared" si="279"/>
        <v>nvt</v>
      </c>
      <c r="HM81" t="str">
        <f t="shared" si="209"/>
        <v>nvt</v>
      </c>
      <c r="HN81" t="str">
        <f t="shared" si="210"/>
        <v>nvt</v>
      </c>
      <c r="HO81" t="str">
        <f t="shared" si="211"/>
        <v>nvt</v>
      </c>
      <c r="HP81" t="str">
        <f t="shared" si="212"/>
        <v>nvt</v>
      </c>
      <c r="HQ81" t="str">
        <f t="shared" si="213"/>
        <v>nvt</v>
      </c>
      <c r="HR81" t="str">
        <f t="shared" si="214"/>
        <v>nvt</v>
      </c>
      <c r="HS81" t="str">
        <f t="shared" si="215"/>
        <v>nvt</v>
      </c>
      <c r="HT81" t="str">
        <f t="shared" si="216"/>
        <v>nvt</v>
      </c>
      <c r="HU81" t="str">
        <f t="shared" si="217"/>
        <v>nvt</v>
      </c>
      <c r="HV81" t="str">
        <f t="shared" si="218"/>
        <v>nvt</v>
      </c>
      <c r="HW81" t="str">
        <f t="shared" si="219"/>
        <v>nvt</v>
      </c>
      <c r="HX81" t="str">
        <f t="shared" si="220"/>
        <v>nvt</v>
      </c>
      <c r="HY81" t="str">
        <f>IF($EJ81&gt;2,IF(HL81="","zwart",VLOOKUP(HL81,STAPELING!AK:AN,HY$1,0)),"nvt")</f>
        <v>nvt</v>
      </c>
      <c r="HZ81" t="str">
        <f t="shared" si="280"/>
        <v>nvt</v>
      </c>
      <c r="IA81" t="str">
        <f t="shared" si="281"/>
        <v>nvt</v>
      </c>
      <c r="IB81" t="str">
        <f t="shared" si="282"/>
        <v>nvt</v>
      </c>
      <c r="IC81" t="str">
        <f t="shared" si="283"/>
        <v>nvt</v>
      </c>
      <c r="ID81" t="str">
        <f t="shared" si="284"/>
        <v>nvt</v>
      </c>
      <c r="IE81" t="str">
        <f t="shared" si="285"/>
        <v>nvt</v>
      </c>
      <c r="IF81" t="str">
        <f t="shared" si="286"/>
        <v>nvt</v>
      </c>
      <c r="IG81">
        <f t="shared" si="287"/>
        <v>0</v>
      </c>
      <c r="IH81">
        <f t="shared" si="288"/>
        <v>0</v>
      </c>
      <c r="II81">
        <f t="shared" si="289"/>
        <v>0</v>
      </c>
      <c r="IJ81">
        <f t="shared" si="290"/>
        <v>0</v>
      </c>
      <c r="IK81">
        <f t="shared" si="291"/>
        <v>0</v>
      </c>
      <c r="IL81">
        <f t="shared" si="292"/>
        <v>0</v>
      </c>
      <c r="IM81">
        <f t="shared" si="293"/>
        <v>0</v>
      </c>
      <c r="IN81">
        <f t="shared" si="294"/>
        <v>0</v>
      </c>
      <c r="IO81">
        <f t="shared" si="295"/>
        <v>0</v>
      </c>
      <c r="IP81">
        <f t="shared" si="296"/>
        <v>0</v>
      </c>
      <c r="IQ81">
        <f t="shared" si="297"/>
        <v>0</v>
      </c>
      <c r="IR81">
        <f t="shared" si="298"/>
        <v>0</v>
      </c>
      <c r="IS81">
        <f t="shared" si="299"/>
        <v>0</v>
      </c>
      <c r="IT81">
        <f t="shared" si="300"/>
        <v>0</v>
      </c>
      <c r="IU81" t="str">
        <f t="shared" si="301"/>
        <v>N</v>
      </c>
      <c r="IV81" t="str">
        <f t="shared" si="221"/>
        <v>N</v>
      </c>
      <c r="IW81" t="str">
        <f t="shared" si="302"/>
        <v>N</v>
      </c>
    </row>
    <row r="82" spans="1:257" x14ac:dyDescent="0.25">
      <c r="A82" t="str">
        <f>IF(ISERROR(VLOOKUP(E82,E$4:E81,1,0)),"J","N")</f>
        <v>N</v>
      </c>
      <c r="B82" s="8"/>
      <c r="C82" s="8"/>
      <c r="D82" s="25"/>
      <c r="E82" s="25" t="str">
        <f>IF(Invoer!B111="","",Invoer!B111)</f>
        <v/>
      </c>
      <c r="F82" s="25"/>
      <c r="G82" s="25"/>
      <c r="H82" s="25" t="str">
        <f>IF(AND($E82&lt;&gt;"",$A82="J"),Invoer!D111,"")</f>
        <v/>
      </c>
      <c r="I82" s="25"/>
      <c r="J82" s="26"/>
      <c r="K82" s="26" t="str">
        <f>IF(AND($E82&lt;&gt;"",$A82="J"),Invoer!L111,"")</f>
        <v/>
      </c>
      <c r="L82" s="26"/>
      <c r="M82" s="25"/>
      <c r="N82" s="152"/>
      <c r="O82" s="153"/>
      <c r="P82" s="25"/>
      <c r="Q82" s="25"/>
      <c r="R82" s="153"/>
      <c r="S82" s="154"/>
      <c r="T82" s="152"/>
      <c r="U82" s="153"/>
      <c r="V82" s="153"/>
      <c r="W82" s="59" t="str">
        <f>IF(AND($E82&lt;&gt;"",$A82="J",Invoer!R111&lt;&gt;""),VLOOKUP(Invoer!R111,NORM!$F$26:$H$29,3,0),"")</f>
        <v/>
      </c>
      <c r="X82" s="59"/>
      <c r="Y82" s="25" t="str">
        <f t="shared" si="222"/>
        <v/>
      </c>
      <c r="Z82" s="25"/>
      <c r="AA82" s="26" t="str">
        <f t="shared" si="223"/>
        <v/>
      </c>
      <c r="AB82" s="26"/>
      <c r="AC82" s="153"/>
      <c r="AD82" s="153"/>
      <c r="AE82" s="153"/>
      <c r="AF82" s="153"/>
      <c r="AG82" s="153"/>
      <c r="AH82" s="25"/>
      <c r="AI82" s="153"/>
      <c r="AJ82" s="153"/>
      <c r="AK82" s="153"/>
      <c r="AL82" s="153"/>
      <c r="AM82" s="25" t="str">
        <f>IF(AND($E82&lt;&gt;"",$A82="J"),IF(Invoer!X111="Ja","J",IF(Invoer!X111="Nee","N","")),"")</f>
        <v/>
      </c>
      <c r="AN82" s="153"/>
      <c r="AO82" s="153"/>
      <c r="AP82" s="153" t="s">
        <v>311</v>
      </c>
      <c r="AQ82" s="153" t="s">
        <v>311</v>
      </c>
      <c r="AR82" s="153" t="s">
        <v>312</v>
      </c>
      <c r="AS82" s="153" t="s">
        <v>312</v>
      </c>
      <c r="AT82" s="1" t="str">
        <f>IF(AND($E82&lt;&gt;"",$A82="J",Invoer!O111&lt;&gt;""),VLOOKUP(Invoer!O111,NORM!$F$31:$H$38,3,0),"")</f>
        <v/>
      </c>
      <c r="AU82" s="1"/>
      <c r="AV82" s="1" t="str">
        <f>IF(AND($E82&lt;&gt;"",$A82="J"),Invoer!AH111,"")</f>
        <v/>
      </c>
      <c r="AW82" s="1"/>
      <c r="AX82" s="1" t="str">
        <f t="shared" si="224"/>
        <v/>
      </c>
      <c r="AY82" s="1"/>
      <c r="AZ82" s="3" t="str">
        <f t="shared" si="225"/>
        <v/>
      </c>
      <c r="BA82" s="3" t="str">
        <f t="shared" si="226"/>
        <v/>
      </c>
      <c r="BB82" s="3" t="str">
        <f t="shared" si="227"/>
        <v>N</v>
      </c>
      <c r="BC82" s="3" t="str">
        <f t="shared" si="228"/>
        <v>N</v>
      </c>
      <c r="BD82" s="3" t="str">
        <f t="shared" si="229"/>
        <v/>
      </c>
      <c r="BE82" s="3">
        <f t="shared" si="230"/>
        <v>0</v>
      </c>
      <c r="BF82" s="3" t="str">
        <f t="shared" si="231"/>
        <v/>
      </c>
      <c r="BG82" s="3" t="str">
        <f t="shared" si="232"/>
        <v/>
      </c>
      <c r="BH82" s="3" t="str">
        <f t="shared" si="233"/>
        <v>N</v>
      </c>
      <c r="BI82" s="24" t="str">
        <f t="shared" si="234"/>
        <v/>
      </c>
      <c r="BJ82" s="24" t="str">
        <f>IF(ISERROR(VLOOKUP($BD82,LOV_GWSGRP!A:A,1,0)),"N","J")</f>
        <v>N</v>
      </c>
      <c r="BK82" s="24" t="str">
        <f>IF(ISERROR(VLOOKUP($BD82,LOV_GWSGRP!D:D,1,0)),"N","J")</f>
        <v>N</v>
      </c>
      <c r="BL82" s="24" t="str">
        <f>IF(ISERROR(VLOOKUP($BD82,LOV_GWSGRP!G:G,1,0)),"N","J")</f>
        <v>N</v>
      </c>
      <c r="BM82" s="24" t="str">
        <f>IF(ISERROR(VLOOKUP($BD82,LOV_GWSGRP!M:M,1,0)),"N","J")</f>
        <v>N</v>
      </c>
      <c r="BN82" s="24" t="str">
        <f>IF(ISERROR(VLOOKUP($BD82,LOV_GWSGRP!P:P,1,0)),"N","J")</f>
        <v>N</v>
      </c>
      <c r="BO82" s="24" t="str">
        <f>IF(ISERROR(VLOOKUP($BD82,LOV_GWSGRP!S:S,1,0)),"N","J")</f>
        <v>N</v>
      </c>
      <c r="BP82" s="24" t="str">
        <f>IF(ISERROR(VLOOKUP($BD82,LOV_GWSGRP!V:V,1,0)),"N","J")</f>
        <v>N</v>
      </c>
      <c r="BQ82" s="24" t="str">
        <f>IF(ISERROR(VLOOKUP($BD82,LOV_GWSGRP!Y:Y,1,0)),"N","J")</f>
        <v>N</v>
      </c>
      <c r="BR82" s="24" t="str">
        <f>IF(ISERROR(VLOOKUP($BD82,LOV_GWSGRP!AB:AB,1,0)),"N","J")</f>
        <v>N</v>
      </c>
      <c r="BS82" s="24" t="str">
        <f>IF(ISERROR(VLOOKUP($BD82,LOV_GWSGRP!AE:AE,1,0)),"N","J")</f>
        <v>N</v>
      </c>
      <c r="BT82" s="24" t="str">
        <f>IF(ISERROR(VLOOKUP($BD82,LOV_GWSGRP!AH:AH,1,0)),"N","J")</f>
        <v>N</v>
      </c>
      <c r="BU82" s="24" t="str">
        <f>IF(ISERROR(VLOOKUP($BD82,LOV_GWSGRP!CJ:CJ,1,0)),"N","J")</f>
        <v>N</v>
      </c>
      <c r="BV82" s="24" t="str">
        <f>IF(ISERROR(VLOOKUP($BD82,LOV_GWSGRP!AN:AN,1,0)),"N","J")</f>
        <v>N</v>
      </c>
      <c r="BW82" s="24" t="str">
        <f>IF(ISERROR(VLOOKUP($BD82,LOV_GWSGRP!AQ:AQ,1,0)),"N","J")</f>
        <v>N</v>
      </c>
      <c r="BX82" s="24" t="str">
        <f>IF(ISERROR(VLOOKUP($BD82,LOV_GWSGRP!AT:AT,1,0)),"N","J")</f>
        <v>N</v>
      </c>
      <c r="BY82" s="24" t="str">
        <f>IF(ISERROR(VLOOKUP($BD82,LOV_GWSGRP!AW:AW,1,0)),"N","J")</f>
        <v>N</v>
      </c>
      <c r="BZ82" s="24" t="str">
        <f>IF(ISERROR(VLOOKUP($BD82,LOV_GWSGRP!AZ:AZ,1,0)),"N","J")</f>
        <v>N</v>
      </c>
      <c r="CA82" s="24" t="str">
        <f>IF(ISERROR(VLOOKUP($BD82,LOV_GWSGRP!BC:BC,1,0)),"N","J")</f>
        <v>N</v>
      </c>
      <c r="CB82" s="24" t="str">
        <f>IF(ISERROR(VLOOKUP($BD82,LOV_GWSGRP!BF:BF,1,0)),"N","J")</f>
        <v>N</v>
      </c>
      <c r="CC82" s="24" t="str">
        <f>IF(ISERROR(VLOOKUP($BD82,LOV_GWSGRP!BI:BI,1,0)),"N","J")</f>
        <v>N</v>
      </c>
      <c r="CD82" s="24" t="str">
        <f>IF(ISERROR(VLOOKUP($BD82,LOV_GWSGRP!J:J,1,0)),"N","J")</f>
        <v>N</v>
      </c>
      <c r="CE82" s="24" t="str">
        <f>IF(ISERROR(VLOOKUP($BD82,LOV_GWSGRP!BL:BL,1,0)),"N","J")</f>
        <v>N</v>
      </c>
      <c r="CF82" s="24"/>
      <c r="CG82" s="24" t="str">
        <f>IF(ISERROR(VLOOKUP($BD82,LOV_GWSGRP!BO:BO,1,0)),"N","J")</f>
        <v>N</v>
      </c>
      <c r="CH82" s="24" t="str">
        <f t="shared" si="235"/>
        <v>N</v>
      </c>
      <c r="CI82" s="24" t="str">
        <f>IF(ISERROR(VLOOKUP($BD82,GEWASCODE_GLMC8!F:F,1,0)),"N","J")</f>
        <v>N</v>
      </c>
      <c r="CJ82" s="24" t="str">
        <f>IF(COUNTIF($CI82:CI82,"J")&gt;0,"N",IF(ISERROR(VLOOKUP($BD82,GEWASCODE_GLMC8!G:G,1,0)),"N","J"))</f>
        <v>N</v>
      </c>
      <c r="CK82" s="24" t="str">
        <f>IF(COUNTIF($CI82:CJ82,"J")&gt;0,"N",IF(ISERROR(VLOOKUP($BD82,GEWASCODE_GLMC8!H:H,1,0)),"N","J"))</f>
        <v>N</v>
      </c>
      <c r="CL82" s="24" t="str">
        <f>IF(COUNTIF($CI82:CK82,"J")&gt;0,"N",IF(ISERROR(VLOOKUP($BD82,GEWASCODE_GLMC8!I:I,1,0)),"N","J"))</f>
        <v>N</v>
      </c>
      <c r="CM82" s="24" t="str">
        <f>IF(COUNTIF($CI82:CL82,"J")&gt;0,"N",IF(ISERROR(VLOOKUP($BD82,GEWASCODE_GLMC8!J:J,1,0)),"N","J"))</f>
        <v>N</v>
      </c>
      <c r="CN82" s="24" t="str">
        <f>IF(COUNTIF($CI82:CM82,"J")&gt;0,"N",IF(ISERROR(VLOOKUP($BD82,GEWASCODE_GLMC8!K:K,1,0)),"N","J"))</f>
        <v>N</v>
      </c>
      <c r="CO82" s="24" t="str">
        <f>IF(COUNTIF($CI82:CN82,"J")&gt;0,"N",IF(ISERROR(VLOOKUP($BD82,GEWASCODE_GLMC8!L:L,1,0)),"N","J"))</f>
        <v>N</v>
      </c>
      <c r="CP82" s="24" t="str">
        <f>IF(COUNTIF($CI82:CO82,"J")&gt;0,"N",IF(ISERROR(VLOOKUP($BD82,GEWASCODE_GLMC8!M:M,1,0)),"N","J"))</f>
        <v>N</v>
      </c>
      <c r="CQ82" s="24" t="str">
        <f>IF(COUNTIF($CI82:CP82,"J")&gt;0,"N",IF(ISERROR(VLOOKUP($BD82,GEWASCODE_GLMC8!N:N,1,0)),"N","J"))</f>
        <v>N</v>
      </c>
      <c r="CR82" s="24" t="str">
        <f>IF(COUNTIF($CI82:CQ82,"J")&gt;0,"N",IF(ISERROR(VLOOKUP($BD82,GEWASCODE_GLMC8!O:O,1,0)),"N","J"))</f>
        <v>N</v>
      </c>
      <c r="CS82" s="24" t="str">
        <f>IF(COUNTIF($CI82:CR82,"J")&gt;0,"N",IF(ISERROR(VLOOKUP($BD82,GEWASCODE_GLMC8!P:P,1,0)),"N","J"))</f>
        <v>N</v>
      </c>
      <c r="CT82" s="24" t="str">
        <f>IF(COUNTIF($CI82:CS82,"J")&gt;0,"N",IF(ISERROR(VLOOKUP($BD82,GEWASCODE_GLMC8!Q:Q,1,0)),"N","J"))</f>
        <v>N</v>
      </c>
      <c r="CU82" s="24" t="str">
        <f>IF(COUNTIF($CI82:CT82,"J")&gt;0,"N",IF(ISERROR(VLOOKUP($BD82,GEWASCODE_GLMC8!R:R,1,0)),"N","J"))</f>
        <v>N</v>
      </c>
      <c r="CV82" s="24" t="str">
        <f>IF(COUNTIF($CI82:CU82,"J")&gt;0,"N",IF(ISERROR(VLOOKUP($BD82,GEWASCODE_GLMC8!S:S,1,0)),"N","J"))</f>
        <v>N</v>
      </c>
      <c r="CW82" s="24" t="str">
        <f>IF(COUNTIF($CI82:CV82,"J")&gt;0,"N",IF(ISERROR(VLOOKUP($BD82,GEWASCODE_GLMC8!T:T,1,0)),"N","J"))</f>
        <v>N</v>
      </c>
      <c r="CX82" s="24" t="str">
        <f>IF(COUNTIF($CI82:CW82,"J")&gt;0,"N",IF(ISERROR(VLOOKUP($BD82,GEWASCODE_GLMC8!U:U,1,0)),"N","J"))</f>
        <v>N</v>
      </c>
      <c r="CY82" s="24" t="str">
        <f>IF(COUNTIF($CI82:CX82,"J")&gt;0,"N",IF(ISERROR(VLOOKUP($BD82,GEWASCODE_GLMC8!V:V,1,0)),"N","J"))</f>
        <v>N</v>
      </c>
      <c r="CZ82" s="24" t="str">
        <f>IF(COUNTIF($CI82:CY82,"J")&gt;0,"N",IF(ISERROR(VLOOKUP($BD82,GEWASCODE_GLMC8!W:W,1,0)),"N","J"))</f>
        <v>N</v>
      </c>
      <c r="DA82" s="24" t="str">
        <f>IF(COUNTIF($CI82:CZ82,"J")&gt;0,"N",IF(ISERROR(VLOOKUP($BD82,GEWASCODE_GLMC8!X:X,1,0)),"N","J"))</f>
        <v>N</v>
      </c>
      <c r="DB82" s="24" t="str">
        <f>IF(COUNTIF($CI82:DA82,"J")&gt;0,"N",IF(ISERROR(VLOOKUP($BD82,GEWASCODE_GLMC8!Y:Y,1,0)),"N","J"))</f>
        <v>N</v>
      </c>
      <c r="DC82" s="24" t="str">
        <f>IF(COUNTIF($CI82:DB82,"J")&gt;0,"N",IF(ISERROR(VLOOKUP($BD82,GEWASCODE_GLMC8!Z:Z,1,0)),"N","J"))</f>
        <v>N</v>
      </c>
      <c r="DD82" s="24" t="str">
        <f t="shared" si="236"/>
        <v>N</v>
      </c>
      <c r="DE82" s="3" t="str">
        <f t="shared" si="167"/>
        <v>N</v>
      </c>
      <c r="DF82" s="3" t="str">
        <f t="shared" si="168"/>
        <v>N</v>
      </c>
      <c r="DG82" s="3" t="str">
        <f t="shared" si="237"/>
        <v>N</v>
      </c>
      <c r="DH82" s="3" t="str">
        <f t="shared" si="238"/>
        <v>N</v>
      </c>
      <c r="DI82" s="3" t="str">
        <f t="shared" si="169"/>
        <v>N</v>
      </c>
      <c r="DJ82" s="3" t="str">
        <f t="shared" si="170"/>
        <v>N</v>
      </c>
      <c r="DK82" s="3">
        <f>0</f>
        <v>0</v>
      </c>
      <c r="DL82" s="3" t="str">
        <f t="shared" si="171"/>
        <v>N</v>
      </c>
      <c r="DM82" s="3" t="str">
        <f t="shared" si="172"/>
        <v>N</v>
      </c>
      <c r="DN82" t="str">
        <f>IF(AND($A82="J",COUNTIFS(activiteiten_perceel,percelen!$AZ82,activiteiten_maatregel_nr,percelen!DN$4,activiteiten_activiteit_voldoet_aan_voorwaarden,"J")&gt;0),DN$4,"")</f>
        <v/>
      </c>
      <c r="DO82" t="str">
        <f>IF(AND($A82="J",COUNTIFS(activiteiten_perceel,percelen!$AZ82,activiteiten_maatregel_nr,percelen!DO$4,activiteiten_activiteit_voldoet_aan_voorwaarden,"J")&gt;0),DO$4,"")</f>
        <v/>
      </c>
      <c r="DP82" t="str">
        <f>IF(AND($A82="J",COUNTIFS(activiteiten_perceel,percelen!$AZ82,activiteiten_maatregel_nr,percelen!DP$4,activiteiten_activiteit_voldoet_aan_voorwaarden,"J")&gt;0),DP$4,"")</f>
        <v/>
      </c>
      <c r="DQ82" t="str">
        <f>IF(AND($A82="J",COUNTIFS(activiteiten_perceel,percelen!$AZ82,activiteiten_maatregel_nr,percelen!DQ$4,activiteiten_activiteit_voldoet_aan_voorwaarden,"J")&gt;0),DQ$4,"")</f>
        <v/>
      </c>
      <c r="DR82" t="str">
        <f>IF(AND($A82="J",COUNTIFS(activiteiten_perceel,percelen!$AZ82,activiteiten_maatregel_nr,percelen!DR$4,activiteiten_activiteit_voldoet_aan_voorwaarden,"J")&gt;0),DR$4,"")</f>
        <v/>
      </c>
      <c r="DS82" t="str">
        <f>IF(AND($A82="J",COUNTIFS(activiteiten_perceel,percelen!$AZ82,activiteiten_maatregel_nr,percelen!DS$4,activiteiten_activiteit_voldoet_aan_voorwaarden,"J")&gt;0),DS$4,"")</f>
        <v/>
      </c>
      <c r="DT82" t="str">
        <f>IF(AND($A82="J",COUNTIFS(activiteiten_perceel,percelen!$AZ82,activiteiten_maatregel_nr,percelen!DT$4,activiteiten_activiteit_voldoet_aan_voorwaarden,"J")&gt;0),DT$4,"")</f>
        <v/>
      </c>
      <c r="DU82" t="str">
        <f>IF(AND($A82="J",COUNTIFS(activiteiten_perceel,percelen!$AZ82,activiteiten_maatregel_nr,percelen!DU$4,activiteiten_activiteit_voldoet_aan_voorwaarden,"J")&gt;0),DU$4,"")</f>
        <v/>
      </c>
      <c r="DV82" t="str">
        <f>IF(AND($A82="J",COUNTIFS(activiteiten_perceel,percelen!$AZ82,activiteiten_maatregel_nr,percelen!DV$4,activiteiten_activiteit_voldoet_aan_voorwaarden,"J")&gt;0),DV$4,"")</f>
        <v/>
      </c>
      <c r="DW82" t="str">
        <f>IF(AND($A82="J",COUNTIFS(activiteiten_perceel,percelen!$AZ82,activiteiten_maatregel_nr,percelen!DW$4,activiteiten_activiteit_voldoet_aan_voorwaarden,"J")&gt;0),DW$4,"")</f>
        <v/>
      </c>
      <c r="DX82" t="str">
        <f>IF(AND($A82="J",COUNTIFS(activiteiten_perceel,percelen!$AZ82,activiteiten_maatregel_nr,percelen!DX$4,activiteiten_activiteit_voldoet_aan_voorwaarden,"J")&gt;0),DX$4,"")</f>
        <v/>
      </c>
      <c r="DY82" t="str">
        <f>IF(AND($A82="J",COUNTIFS(activiteiten_perceel,percelen!$AZ82,activiteiten_maatregel_nr,percelen!DY$4,activiteiten_activiteit_voldoet_aan_voorwaarden,"J")&gt;0),DY$4,"")</f>
        <v/>
      </c>
      <c r="DZ82" t="str">
        <f>IF(AND($A82="J",COUNTIFS(activiteiten_perceel,percelen!$AZ82,activiteiten_maatregel_nr,percelen!DZ$4,activiteiten_activiteit_voldoet_aan_voorwaarden,"J")&gt;0),DZ$4,"")</f>
        <v/>
      </c>
      <c r="EA82" t="str">
        <f>IF(AND($A82="J",COUNTIFS(activiteiten_perceel,percelen!$AZ82,activiteiten_maatregel_nr,percelen!EA$4,activiteiten_activiteit_voldoet_aan_voorwaarden,"J")&gt;0),EA$4,"")</f>
        <v/>
      </c>
      <c r="EB82" t="str">
        <f>IF(AND($A82="J",COUNTIFS(activiteiten_perceel,percelen!$AZ82,activiteiten_maatregel_nr,percelen!EB$4,activiteiten_activiteit_voldoet_aan_voorwaarden,"J")&gt;0),EB$4,"")</f>
        <v/>
      </c>
      <c r="EC82" t="str">
        <f>IF(AND($A82="J",COUNTIFS(activiteiten_perceel,percelen!$AZ82,activiteiten_maatregel_nr,percelen!EC$4,activiteiten_activiteit_voldoet_aan_voorwaarden,"J")&gt;0),EC$4,"")</f>
        <v/>
      </c>
      <c r="ED82" t="str">
        <f>IF(AND($A82="J",COUNTIFS(activiteiten_perceel,percelen!$AZ82,activiteiten_maatregel_nr,percelen!ED$4,activiteiten_activiteit_voldoet_aan_voorwaarden,"J")&gt;0),ED$4,"")</f>
        <v/>
      </c>
      <c r="EE82" t="str">
        <f>IF(AND($A82="J",COUNTIFS(activiteiten_perceel,percelen!$AZ82,activiteiten_maatregel_nr,percelen!EE$4,activiteiten_activiteit_voldoet_aan_voorwaarden,"J")&gt;0),EE$4,"")</f>
        <v/>
      </c>
      <c r="EF82" t="str">
        <f>IF(AND($A82="J",COUNTIFS(activiteiten_perceel,percelen!$AZ82,activiteiten_maatregel_nr,percelen!EF$4,activiteiten_activiteit_voldoet_aan_voorwaarden,"J")&gt;0),EF$4,"")</f>
        <v/>
      </c>
      <c r="EG82" t="str">
        <f>IF(AND($A82="J",COUNTIFS(activiteiten_perceel,percelen!$AZ82,activiteiten_maatregel_nr,percelen!EG$4,activiteiten_activiteit_voldoet_aan_voorwaarden,"J")&gt;0),EG$4,"")</f>
        <v/>
      </c>
      <c r="EH82" t="str">
        <f>IF(AND($A82="J",COUNTIFS(activiteiten_perceel,percelen!$AZ82,activiteiten_maatregel_nr,percelen!EH$4,activiteiten_activiteit_voldoet_aan_voorwaarden,"J")&gt;0),EH$4,"")</f>
        <v/>
      </c>
      <c r="EI82" t="str">
        <f>IF(AND($A82="J",COUNTIFS(activiteiten_perceel,percelen!$AZ82,activiteiten_maatregel_nr,percelen!EI$4,activiteiten_activiteit_voldoet_aan_voorwaarden,"J")&gt;0),EI$4,"")</f>
        <v/>
      </c>
      <c r="EJ82">
        <f t="shared" si="239"/>
        <v>0</v>
      </c>
      <c r="EK82" t="str">
        <f t="shared" si="173"/>
        <v/>
      </c>
      <c r="EL82" t="str">
        <f t="shared" si="174"/>
        <v/>
      </c>
      <c r="EM82" t="str">
        <f t="shared" si="175"/>
        <v/>
      </c>
      <c r="EN82" t="str">
        <f t="shared" si="176"/>
        <v/>
      </c>
      <c r="EO82" t="str">
        <f t="shared" si="177"/>
        <v/>
      </c>
      <c r="EP82" t="str">
        <f t="shared" si="178"/>
        <v/>
      </c>
      <c r="EQ82" t="str">
        <f t="shared" si="179"/>
        <v/>
      </c>
      <c r="ER82" t="str">
        <f t="shared" si="180"/>
        <v/>
      </c>
      <c r="ES82" t="str">
        <f t="shared" si="181"/>
        <v/>
      </c>
      <c r="ET82" t="str">
        <f t="shared" si="182"/>
        <v/>
      </c>
      <c r="EU82" t="str">
        <f t="shared" si="183"/>
        <v/>
      </c>
      <c r="EV82" t="str">
        <f t="shared" si="184"/>
        <v/>
      </c>
      <c r="EW82" t="str">
        <f t="shared" si="240"/>
        <v>nvt</v>
      </c>
      <c r="EX82" t="str">
        <f t="shared" si="241"/>
        <v>nvt</v>
      </c>
      <c r="EY82" t="str">
        <f t="shared" si="242"/>
        <v>nvt</v>
      </c>
      <c r="EZ82" t="str">
        <f t="shared" si="243"/>
        <v>nvt</v>
      </c>
      <c r="FA82" t="str">
        <f t="shared" si="244"/>
        <v>nvt</v>
      </c>
      <c r="FB82" t="str">
        <f t="shared" si="245"/>
        <v>nvt</v>
      </c>
      <c r="FC82" t="str">
        <f t="shared" si="246"/>
        <v>nvt</v>
      </c>
      <c r="FD82" t="str">
        <f t="shared" si="247"/>
        <v>nvt</v>
      </c>
      <c r="FE82" t="str">
        <f>IF($EJ82=2,VLOOKUP(FD82,STAPELING!A:D,FE$1,0),"nvt")</f>
        <v>nvt</v>
      </c>
      <c r="FF82" t="str">
        <f t="shared" si="248"/>
        <v>nvt</v>
      </c>
      <c r="FG82" t="str">
        <f t="shared" si="249"/>
        <v>nvt</v>
      </c>
      <c r="FH82" t="str">
        <f t="shared" si="250"/>
        <v>nvt</v>
      </c>
      <c r="FI82" t="str">
        <f t="shared" si="251"/>
        <v>nvt</v>
      </c>
      <c r="FJ82" t="str">
        <f t="shared" si="252"/>
        <v>nvt</v>
      </c>
      <c r="FK82" t="str">
        <f t="shared" si="253"/>
        <v>nvt</v>
      </c>
      <c r="FL82" t="str">
        <f t="shared" si="254"/>
        <v>nvt</v>
      </c>
      <c r="FM82" t="str">
        <f t="shared" si="255"/>
        <v/>
      </c>
      <c r="FN82" t="str">
        <f>IF(ISERROR(VLOOKUP(FM82,STAPELING!I:AO,FN$1,0)),"N",VLOOKUP(FM82,STAPELING!I:AO,FN$1,0))</f>
        <v>J</v>
      </c>
      <c r="FO82" t="str">
        <f t="shared" si="256"/>
        <v>nvt</v>
      </c>
      <c r="FP82" t="str">
        <f t="shared" si="185"/>
        <v>nvt</v>
      </c>
      <c r="FQ82" t="str">
        <f t="shared" si="186"/>
        <v>nvt</v>
      </c>
      <c r="FR82" t="str">
        <f t="shared" si="187"/>
        <v>nvt</v>
      </c>
      <c r="FS82" t="str">
        <f t="shared" si="188"/>
        <v>nvt</v>
      </c>
      <c r="FT82" t="str">
        <f t="shared" si="189"/>
        <v>nvt</v>
      </c>
      <c r="FU82" t="str">
        <f t="shared" si="190"/>
        <v>nvt</v>
      </c>
      <c r="FV82" t="str">
        <f t="shared" si="191"/>
        <v>nvt</v>
      </c>
      <c r="FW82" t="str">
        <f t="shared" si="192"/>
        <v>nvt</v>
      </c>
      <c r="FX82" t="str">
        <f t="shared" si="193"/>
        <v>nvt</v>
      </c>
      <c r="FY82" t="str">
        <f t="shared" si="194"/>
        <v>nvt</v>
      </c>
      <c r="FZ82" t="str">
        <f t="shared" si="195"/>
        <v>nvt</v>
      </c>
      <c r="GA82" t="str">
        <f t="shared" si="196"/>
        <v>nvt</v>
      </c>
      <c r="GB82" t="str">
        <f>IF($EJ82&gt;2,IF(FO82="","zwart",VLOOKUP(FO82,STAPELING!J:AA,GB$1,0)),"nvt")</f>
        <v>nvt</v>
      </c>
      <c r="GC82" t="str">
        <f t="shared" si="257"/>
        <v>nvt</v>
      </c>
      <c r="GD82" t="str">
        <f t="shared" si="258"/>
        <v>nvt</v>
      </c>
      <c r="GE82" t="str">
        <f t="shared" si="259"/>
        <v>nvt</v>
      </c>
      <c r="GF82" t="str">
        <f t="shared" si="260"/>
        <v>nvt</v>
      </c>
      <c r="GG82" t="str">
        <f t="shared" si="261"/>
        <v>nvt</v>
      </c>
      <c r="GH82" t="str">
        <f t="shared" si="262"/>
        <v>nvt</v>
      </c>
      <c r="GI82" t="str">
        <f t="shared" si="263"/>
        <v>nvt</v>
      </c>
      <c r="GJ82" t="str">
        <f t="shared" si="264"/>
        <v>nvt</v>
      </c>
      <c r="GK82" t="str">
        <f t="shared" si="197"/>
        <v>nvt</v>
      </c>
      <c r="GL82" t="str">
        <f t="shared" si="198"/>
        <v>nvt</v>
      </c>
      <c r="GM82" t="str">
        <f t="shared" si="199"/>
        <v>nvt</v>
      </c>
      <c r="GN82" t="str">
        <f t="shared" si="200"/>
        <v>nvt</v>
      </c>
      <c r="GO82" t="str">
        <f t="shared" si="201"/>
        <v>nvt</v>
      </c>
      <c r="GP82" t="str">
        <f t="shared" si="202"/>
        <v>nvt</v>
      </c>
      <c r="GQ82" t="str">
        <f t="shared" si="203"/>
        <v>nvt</v>
      </c>
      <c r="GR82" t="str">
        <f t="shared" si="204"/>
        <v>nvt</v>
      </c>
      <c r="GS82" t="str">
        <f t="shared" si="205"/>
        <v>nvt</v>
      </c>
      <c r="GT82" t="str">
        <f t="shared" si="206"/>
        <v>nvt</v>
      </c>
      <c r="GU82" t="str">
        <f t="shared" si="207"/>
        <v>nvt</v>
      </c>
      <c r="GV82" t="str">
        <f t="shared" si="208"/>
        <v>nvt</v>
      </c>
      <c r="GW82" t="str">
        <f>IF($EJ82&gt;2,IF(GJ82="","zwart",VLOOKUP(GJ82,STAPELING!AB:AJ,GW$1,0)),"nvt")</f>
        <v>nvt</v>
      </c>
      <c r="GX82" t="str">
        <f t="shared" si="265"/>
        <v>nvt</v>
      </c>
      <c r="GY82" t="str">
        <f t="shared" si="266"/>
        <v>nvt</v>
      </c>
      <c r="GZ82" t="str">
        <f t="shared" si="267"/>
        <v>nvt</v>
      </c>
      <c r="HA82" t="str">
        <f t="shared" si="268"/>
        <v>nvt</v>
      </c>
      <c r="HB82" t="str">
        <f t="shared" si="269"/>
        <v>nvt</v>
      </c>
      <c r="HC82" t="str">
        <f t="shared" si="270"/>
        <v>nvt</v>
      </c>
      <c r="HD82" t="str">
        <f t="shared" si="271"/>
        <v>nvt</v>
      </c>
      <c r="HE82" t="str">
        <f t="shared" si="272"/>
        <v>nvt</v>
      </c>
      <c r="HF82" t="str">
        <f t="shared" si="273"/>
        <v>nvt</v>
      </c>
      <c r="HG82" t="str">
        <f t="shared" si="274"/>
        <v>nvt</v>
      </c>
      <c r="HH82" t="str">
        <f t="shared" si="275"/>
        <v>nvt</v>
      </c>
      <c r="HI82" t="str">
        <f t="shared" si="276"/>
        <v>nvt</v>
      </c>
      <c r="HJ82" t="str">
        <f t="shared" si="277"/>
        <v>nvt</v>
      </c>
      <c r="HK82" t="str">
        <f t="shared" si="278"/>
        <v>nvt</v>
      </c>
      <c r="HL82" t="str">
        <f t="shared" si="279"/>
        <v>nvt</v>
      </c>
      <c r="HM82" t="str">
        <f t="shared" si="209"/>
        <v>nvt</v>
      </c>
      <c r="HN82" t="str">
        <f t="shared" si="210"/>
        <v>nvt</v>
      </c>
      <c r="HO82" t="str">
        <f t="shared" si="211"/>
        <v>nvt</v>
      </c>
      <c r="HP82" t="str">
        <f t="shared" si="212"/>
        <v>nvt</v>
      </c>
      <c r="HQ82" t="str">
        <f t="shared" si="213"/>
        <v>nvt</v>
      </c>
      <c r="HR82" t="str">
        <f t="shared" si="214"/>
        <v>nvt</v>
      </c>
      <c r="HS82" t="str">
        <f t="shared" si="215"/>
        <v>nvt</v>
      </c>
      <c r="HT82" t="str">
        <f t="shared" si="216"/>
        <v>nvt</v>
      </c>
      <c r="HU82" t="str">
        <f t="shared" si="217"/>
        <v>nvt</v>
      </c>
      <c r="HV82" t="str">
        <f t="shared" si="218"/>
        <v>nvt</v>
      </c>
      <c r="HW82" t="str">
        <f t="shared" si="219"/>
        <v>nvt</v>
      </c>
      <c r="HX82" t="str">
        <f t="shared" si="220"/>
        <v>nvt</v>
      </c>
      <c r="HY82" t="str">
        <f>IF($EJ82&gt;2,IF(HL82="","zwart",VLOOKUP(HL82,STAPELING!AK:AN,HY$1,0)),"nvt")</f>
        <v>nvt</v>
      </c>
      <c r="HZ82" t="str">
        <f t="shared" si="280"/>
        <v>nvt</v>
      </c>
      <c r="IA82" t="str">
        <f t="shared" si="281"/>
        <v>nvt</v>
      </c>
      <c r="IB82" t="str">
        <f t="shared" si="282"/>
        <v>nvt</v>
      </c>
      <c r="IC82" t="str">
        <f t="shared" si="283"/>
        <v>nvt</v>
      </c>
      <c r="ID82" t="str">
        <f t="shared" si="284"/>
        <v>nvt</v>
      </c>
      <c r="IE82" t="str">
        <f t="shared" si="285"/>
        <v>nvt</v>
      </c>
      <c r="IF82" t="str">
        <f t="shared" si="286"/>
        <v>nvt</v>
      </c>
      <c r="IG82">
        <f t="shared" si="287"/>
        <v>0</v>
      </c>
      <c r="IH82">
        <f t="shared" si="288"/>
        <v>0</v>
      </c>
      <c r="II82">
        <f t="shared" si="289"/>
        <v>0</v>
      </c>
      <c r="IJ82">
        <f t="shared" si="290"/>
        <v>0</v>
      </c>
      <c r="IK82">
        <f t="shared" si="291"/>
        <v>0</v>
      </c>
      <c r="IL82">
        <f t="shared" si="292"/>
        <v>0</v>
      </c>
      <c r="IM82">
        <f t="shared" si="293"/>
        <v>0</v>
      </c>
      <c r="IN82">
        <f t="shared" si="294"/>
        <v>0</v>
      </c>
      <c r="IO82">
        <f t="shared" si="295"/>
        <v>0</v>
      </c>
      <c r="IP82">
        <f t="shared" si="296"/>
        <v>0</v>
      </c>
      <c r="IQ82">
        <f t="shared" si="297"/>
        <v>0</v>
      </c>
      <c r="IR82">
        <f t="shared" si="298"/>
        <v>0</v>
      </c>
      <c r="IS82">
        <f t="shared" si="299"/>
        <v>0</v>
      </c>
      <c r="IT82">
        <f t="shared" si="300"/>
        <v>0</v>
      </c>
      <c r="IU82" t="str">
        <f t="shared" si="301"/>
        <v>N</v>
      </c>
      <c r="IV82" t="str">
        <f t="shared" si="221"/>
        <v>N</v>
      </c>
      <c r="IW82" t="str">
        <f t="shared" si="302"/>
        <v>N</v>
      </c>
    </row>
    <row r="83" spans="1:257" x14ac:dyDescent="0.25">
      <c r="A83" t="str">
        <f>IF(ISERROR(VLOOKUP(E83,E$4:E82,1,0)),"J","N")</f>
        <v>N</v>
      </c>
      <c r="B83" s="8"/>
      <c r="C83" s="8"/>
      <c r="D83" s="25"/>
      <c r="E83" s="25" t="str">
        <f>IF(Invoer!B112="","",Invoer!B112)</f>
        <v/>
      </c>
      <c r="F83" s="25"/>
      <c r="G83" s="25"/>
      <c r="H83" s="25" t="str">
        <f>IF(AND($E83&lt;&gt;"",$A83="J"),Invoer!D112,"")</f>
        <v/>
      </c>
      <c r="I83" s="25"/>
      <c r="J83" s="26"/>
      <c r="K83" s="26" t="str">
        <f>IF(AND($E83&lt;&gt;"",$A83="J"),Invoer!L112,"")</f>
        <v/>
      </c>
      <c r="L83" s="26"/>
      <c r="M83" s="25"/>
      <c r="N83" s="152"/>
      <c r="O83" s="153"/>
      <c r="P83" s="25"/>
      <c r="Q83" s="25"/>
      <c r="R83" s="153"/>
      <c r="S83" s="154"/>
      <c r="T83" s="152"/>
      <c r="U83" s="153"/>
      <c r="V83" s="153"/>
      <c r="W83" s="59" t="str">
        <f>IF(AND($E83&lt;&gt;"",$A83="J",Invoer!R112&lt;&gt;""),VLOOKUP(Invoer!R112,NORM!$F$26:$H$29,3,0),"")</f>
        <v/>
      </c>
      <c r="X83" s="59"/>
      <c r="Y83" s="25" t="str">
        <f t="shared" si="222"/>
        <v/>
      </c>
      <c r="Z83" s="25"/>
      <c r="AA83" s="26" t="str">
        <f t="shared" si="223"/>
        <v/>
      </c>
      <c r="AB83" s="26"/>
      <c r="AC83" s="153"/>
      <c r="AD83" s="153"/>
      <c r="AE83" s="153"/>
      <c r="AF83" s="153"/>
      <c r="AG83" s="153"/>
      <c r="AH83" s="25"/>
      <c r="AI83" s="153"/>
      <c r="AJ83" s="153"/>
      <c r="AK83" s="153"/>
      <c r="AL83" s="153"/>
      <c r="AM83" s="25" t="str">
        <f>IF(AND($E83&lt;&gt;"",$A83="J"),IF(Invoer!X112="Ja","J",IF(Invoer!X112="Nee","N","")),"")</f>
        <v/>
      </c>
      <c r="AN83" s="153"/>
      <c r="AO83" s="153"/>
      <c r="AP83" s="153" t="s">
        <v>311</v>
      </c>
      <c r="AQ83" s="153" t="s">
        <v>311</v>
      </c>
      <c r="AR83" s="153" t="s">
        <v>312</v>
      </c>
      <c r="AS83" s="153" t="s">
        <v>312</v>
      </c>
      <c r="AT83" s="1" t="str">
        <f>IF(AND($E83&lt;&gt;"",$A83="J",Invoer!O112&lt;&gt;""),VLOOKUP(Invoer!O112,NORM!$F$31:$H$38,3,0),"")</f>
        <v/>
      </c>
      <c r="AU83" s="1"/>
      <c r="AV83" s="1" t="str">
        <f>IF(AND($E83&lt;&gt;"",$A83="J"),Invoer!AH112,"")</f>
        <v/>
      </c>
      <c r="AW83" s="1"/>
      <c r="AX83" s="1" t="str">
        <f t="shared" si="224"/>
        <v/>
      </c>
      <c r="AY83" s="1"/>
      <c r="AZ83" s="3" t="str">
        <f t="shared" si="225"/>
        <v/>
      </c>
      <c r="BA83" s="3" t="str">
        <f t="shared" si="226"/>
        <v/>
      </c>
      <c r="BB83" s="3" t="str">
        <f t="shared" si="227"/>
        <v>N</v>
      </c>
      <c r="BC83" s="3" t="str">
        <f t="shared" si="228"/>
        <v>N</v>
      </c>
      <c r="BD83" s="3" t="str">
        <f t="shared" si="229"/>
        <v/>
      </c>
      <c r="BE83" s="3">
        <f t="shared" si="230"/>
        <v>0</v>
      </c>
      <c r="BF83" s="3" t="str">
        <f t="shared" si="231"/>
        <v/>
      </c>
      <c r="BG83" s="3" t="str">
        <f t="shared" si="232"/>
        <v/>
      </c>
      <c r="BH83" s="3" t="str">
        <f t="shared" si="233"/>
        <v>N</v>
      </c>
      <c r="BI83" s="24" t="str">
        <f t="shared" si="234"/>
        <v/>
      </c>
      <c r="BJ83" s="24" t="str">
        <f>IF(ISERROR(VLOOKUP($BD83,LOV_GWSGRP!A:A,1,0)),"N","J")</f>
        <v>N</v>
      </c>
      <c r="BK83" s="24" t="str">
        <f>IF(ISERROR(VLOOKUP($BD83,LOV_GWSGRP!D:D,1,0)),"N","J")</f>
        <v>N</v>
      </c>
      <c r="BL83" s="24" t="str">
        <f>IF(ISERROR(VLOOKUP($BD83,LOV_GWSGRP!G:G,1,0)),"N","J")</f>
        <v>N</v>
      </c>
      <c r="BM83" s="24" t="str">
        <f>IF(ISERROR(VLOOKUP($BD83,LOV_GWSGRP!M:M,1,0)),"N","J")</f>
        <v>N</v>
      </c>
      <c r="BN83" s="24" t="str">
        <f>IF(ISERROR(VLOOKUP($BD83,LOV_GWSGRP!P:P,1,0)),"N","J")</f>
        <v>N</v>
      </c>
      <c r="BO83" s="24" t="str">
        <f>IF(ISERROR(VLOOKUP($BD83,LOV_GWSGRP!S:S,1,0)),"N","J")</f>
        <v>N</v>
      </c>
      <c r="BP83" s="24" t="str">
        <f>IF(ISERROR(VLOOKUP($BD83,LOV_GWSGRP!V:V,1,0)),"N","J")</f>
        <v>N</v>
      </c>
      <c r="BQ83" s="24" t="str">
        <f>IF(ISERROR(VLOOKUP($BD83,LOV_GWSGRP!Y:Y,1,0)),"N","J")</f>
        <v>N</v>
      </c>
      <c r="BR83" s="24" t="str">
        <f>IF(ISERROR(VLOOKUP($BD83,LOV_GWSGRP!AB:AB,1,0)),"N","J")</f>
        <v>N</v>
      </c>
      <c r="BS83" s="24" t="str">
        <f>IF(ISERROR(VLOOKUP($BD83,LOV_GWSGRP!AE:AE,1,0)),"N","J")</f>
        <v>N</v>
      </c>
      <c r="BT83" s="24" t="str">
        <f>IF(ISERROR(VLOOKUP($BD83,LOV_GWSGRP!AH:AH,1,0)),"N","J")</f>
        <v>N</v>
      </c>
      <c r="BU83" s="24" t="str">
        <f>IF(ISERROR(VLOOKUP($BD83,LOV_GWSGRP!CJ:CJ,1,0)),"N","J")</f>
        <v>N</v>
      </c>
      <c r="BV83" s="24" t="str">
        <f>IF(ISERROR(VLOOKUP($BD83,LOV_GWSGRP!AN:AN,1,0)),"N","J")</f>
        <v>N</v>
      </c>
      <c r="BW83" s="24" t="str">
        <f>IF(ISERROR(VLOOKUP($BD83,LOV_GWSGRP!AQ:AQ,1,0)),"N","J")</f>
        <v>N</v>
      </c>
      <c r="BX83" s="24" t="str">
        <f>IF(ISERROR(VLOOKUP($BD83,LOV_GWSGRP!AT:AT,1,0)),"N","J")</f>
        <v>N</v>
      </c>
      <c r="BY83" s="24" t="str">
        <f>IF(ISERROR(VLOOKUP($BD83,LOV_GWSGRP!AW:AW,1,0)),"N","J")</f>
        <v>N</v>
      </c>
      <c r="BZ83" s="24" t="str">
        <f>IF(ISERROR(VLOOKUP($BD83,LOV_GWSGRP!AZ:AZ,1,0)),"N","J")</f>
        <v>N</v>
      </c>
      <c r="CA83" s="24" t="str">
        <f>IF(ISERROR(VLOOKUP($BD83,LOV_GWSGRP!BC:BC,1,0)),"N","J")</f>
        <v>N</v>
      </c>
      <c r="CB83" s="24" t="str">
        <f>IF(ISERROR(VLOOKUP($BD83,LOV_GWSGRP!BF:BF,1,0)),"N","J")</f>
        <v>N</v>
      </c>
      <c r="CC83" s="24" t="str">
        <f>IF(ISERROR(VLOOKUP($BD83,LOV_GWSGRP!BI:BI,1,0)),"N","J")</f>
        <v>N</v>
      </c>
      <c r="CD83" s="24" t="str">
        <f>IF(ISERROR(VLOOKUP($BD83,LOV_GWSGRP!J:J,1,0)),"N","J")</f>
        <v>N</v>
      </c>
      <c r="CE83" s="24" t="str">
        <f>IF(ISERROR(VLOOKUP($BD83,LOV_GWSGRP!BL:BL,1,0)),"N","J")</f>
        <v>N</v>
      </c>
      <c r="CF83" s="24"/>
      <c r="CG83" s="24" t="str">
        <f>IF(ISERROR(VLOOKUP($BD83,LOV_GWSGRP!BO:BO,1,0)),"N","J")</f>
        <v>N</v>
      </c>
      <c r="CH83" s="24" t="str">
        <f t="shared" si="235"/>
        <v>N</v>
      </c>
      <c r="CI83" s="24" t="str">
        <f>IF(ISERROR(VLOOKUP($BD83,GEWASCODE_GLMC8!F:F,1,0)),"N","J")</f>
        <v>N</v>
      </c>
      <c r="CJ83" s="24" t="str">
        <f>IF(COUNTIF($CI83:CI83,"J")&gt;0,"N",IF(ISERROR(VLOOKUP($BD83,GEWASCODE_GLMC8!G:G,1,0)),"N","J"))</f>
        <v>N</v>
      </c>
      <c r="CK83" s="24" t="str">
        <f>IF(COUNTIF($CI83:CJ83,"J")&gt;0,"N",IF(ISERROR(VLOOKUP($BD83,GEWASCODE_GLMC8!H:H,1,0)),"N","J"))</f>
        <v>N</v>
      </c>
      <c r="CL83" s="24" t="str">
        <f>IF(COUNTIF($CI83:CK83,"J")&gt;0,"N",IF(ISERROR(VLOOKUP($BD83,GEWASCODE_GLMC8!I:I,1,0)),"N","J"))</f>
        <v>N</v>
      </c>
      <c r="CM83" s="24" t="str">
        <f>IF(COUNTIF($CI83:CL83,"J")&gt;0,"N",IF(ISERROR(VLOOKUP($BD83,GEWASCODE_GLMC8!J:J,1,0)),"N","J"))</f>
        <v>N</v>
      </c>
      <c r="CN83" s="24" t="str">
        <f>IF(COUNTIF($CI83:CM83,"J")&gt;0,"N",IF(ISERROR(VLOOKUP($BD83,GEWASCODE_GLMC8!K:K,1,0)),"N","J"))</f>
        <v>N</v>
      </c>
      <c r="CO83" s="24" t="str">
        <f>IF(COUNTIF($CI83:CN83,"J")&gt;0,"N",IF(ISERROR(VLOOKUP($BD83,GEWASCODE_GLMC8!L:L,1,0)),"N","J"))</f>
        <v>N</v>
      </c>
      <c r="CP83" s="24" t="str">
        <f>IF(COUNTIF($CI83:CO83,"J")&gt;0,"N",IF(ISERROR(VLOOKUP($BD83,GEWASCODE_GLMC8!M:M,1,0)),"N","J"))</f>
        <v>N</v>
      </c>
      <c r="CQ83" s="24" t="str">
        <f>IF(COUNTIF($CI83:CP83,"J")&gt;0,"N",IF(ISERROR(VLOOKUP($BD83,GEWASCODE_GLMC8!N:N,1,0)),"N","J"))</f>
        <v>N</v>
      </c>
      <c r="CR83" s="24" t="str">
        <f>IF(COUNTIF($CI83:CQ83,"J")&gt;0,"N",IF(ISERROR(VLOOKUP($BD83,GEWASCODE_GLMC8!O:O,1,0)),"N","J"))</f>
        <v>N</v>
      </c>
      <c r="CS83" s="24" t="str">
        <f>IF(COUNTIF($CI83:CR83,"J")&gt;0,"N",IF(ISERROR(VLOOKUP($BD83,GEWASCODE_GLMC8!P:P,1,0)),"N","J"))</f>
        <v>N</v>
      </c>
      <c r="CT83" s="24" t="str">
        <f>IF(COUNTIF($CI83:CS83,"J")&gt;0,"N",IF(ISERROR(VLOOKUP($BD83,GEWASCODE_GLMC8!Q:Q,1,0)),"N","J"))</f>
        <v>N</v>
      </c>
      <c r="CU83" s="24" t="str">
        <f>IF(COUNTIF($CI83:CT83,"J")&gt;0,"N",IF(ISERROR(VLOOKUP($BD83,GEWASCODE_GLMC8!R:R,1,0)),"N","J"))</f>
        <v>N</v>
      </c>
      <c r="CV83" s="24" t="str">
        <f>IF(COUNTIF($CI83:CU83,"J")&gt;0,"N",IF(ISERROR(VLOOKUP($BD83,GEWASCODE_GLMC8!S:S,1,0)),"N","J"))</f>
        <v>N</v>
      </c>
      <c r="CW83" s="24" t="str">
        <f>IF(COUNTIF($CI83:CV83,"J")&gt;0,"N",IF(ISERROR(VLOOKUP($BD83,GEWASCODE_GLMC8!T:T,1,0)),"N","J"))</f>
        <v>N</v>
      </c>
      <c r="CX83" s="24" t="str">
        <f>IF(COUNTIF($CI83:CW83,"J")&gt;0,"N",IF(ISERROR(VLOOKUP($BD83,GEWASCODE_GLMC8!U:U,1,0)),"N","J"))</f>
        <v>N</v>
      </c>
      <c r="CY83" s="24" t="str">
        <f>IF(COUNTIF($CI83:CX83,"J")&gt;0,"N",IF(ISERROR(VLOOKUP($BD83,GEWASCODE_GLMC8!V:V,1,0)),"N","J"))</f>
        <v>N</v>
      </c>
      <c r="CZ83" s="24" t="str">
        <f>IF(COUNTIF($CI83:CY83,"J")&gt;0,"N",IF(ISERROR(VLOOKUP($BD83,GEWASCODE_GLMC8!W:W,1,0)),"N","J"))</f>
        <v>N</v>
      </c>
      <c r="DA83" s="24" t="str">
        <f>IF(COUNTIF($CI83:CZ83,"J")&gt;0,"N",IF(ISERROR(VLOOKUP($BD83,GEWASCODE_GLMC8!X:X,1,0)),"N","J"))</f>
        <v>N</v>
      </c>
      <c r="DB83" s="24" t="str">
        <f>IF(COUNTIF($CI83:DA83,"J")&gt;0,"N",IF(ISERROR(VLOOKUP($BD83,GEWASCODE_GLMC8!Y:Y,1,0)),"N","J"))</f>
        <v>N</v>
      </c>
      <c r="DC83" s="24" t="str">
        <f>IF(COUNTIF($CI83:DB83,"J")&gt;0,"N",IF(ISERROR(VLOOKUP($BD83,GEWASCODE_GLMC8!Z:Z,1,0)),"N","J"))</f>
        <v>N</v>
      </c>
      <c r="DD83" s="24" t="str">
        <f t="shared" si="236"/>
        <v>N</v>
      </c>
      <c r="DE83" s="3" t="str">
        <f t="shared" si="167"/>
        <v>N</v>
      </c>
      <c r="DF83" s="3" t="str">
        <f t="shared" si="168"/>
        <v>N</v>
      </c>
      <c r="DG83" s="3" t="str">
        <f t="shared" si="237"/>
        <v>N</v>
      </c>
      <c r="DH83" s="3" t="str">
        <f t="shared" si="238"/>
        <v>N</v>
      </c>
      <c r="DI83" s="3" t="str">
        <f t="shared" si="169"/>
        <v>N</v>
      </c>
      <c r="DJ83" s="3" t="str">
        <f t="shared" si="170"/>
        <v>N</v>
      </c>
      <c r="DK83" s="3">
        <f>0</f>
        <v>0</v>
      </c>
      <c r="DL83" s="3" t="str">
        <f t="shared" si="171"/>
        <v>N</v>
      </c>
      <c r="DM83" s="3" t="str">
        <f t="shared" si="172"/>
        <v>N</v>
      </c>
      <c r="DN83" t="str">
        <f>IF(AND($A83="J",COUNTIFS(activiteiten_perceel,percelen!$AZ83,activiteiten_maatregel_nr,percelen!DN$4,activiteiten_activiteit_voldoet_aan_voorwaarden,"J")&gt;0),DN$4,"")</f>
        <v/>
      </c>
      <c r="DO83" t="str">
        <f>IF(AND($A83="J",COUNTIFS(activiteiten_perceel,percelen!$AZ83,activiteiten_maatregel_nr,percelen!DO$4,activiteiten_activiteit_voldoet_aan_voorwaarden,"J")&gt;0),DO$4,"")</f>
        <v/>
      </c>
      <c r="DP83" t="str">
        <f>IF(AND($A83="J",COUNTIFS(activiteiten_perceel,percelen!$AZ83,activiteiten_maatregel_nr,percelen!DP$4,activiteiten_activiteit_voldoet_aan_voorwaarden,"J")&gt;0),DP$4,"")</f>
        <v/>
      </c>
      <c r="DQ83" t="str">
        <f>IF(AND($A83="J",COUNTIFS(activiteiten_perceel,percelen!$AZ83,activiteiten_maatregel_nr,percelen!DQ$4,activiteiten_activiteit_voldoet_aan_voorwaarden,"J")&gt;0),DQ$4,"")</f>
        <v/>
      </c>
      <c r="DR83" t="str">
        <f>IF(AND($A83="J",COUNTIFS(activiteiten_perceel,percelen!$AZ83,activiteiten_maatregel_nr,percelen!DR$4,activiteiten_activiteit_voldoet_aan_voorwaarden,"J")&gt;0),DR$4,"")</f>
        <v/>
      </c>
      <c r="DS83" t="str">
        <f>IF(AND($A83="J",COUNTIFS(activiteiten_perceel,percelen!$AZ83,activiteiten_maatregel_nr,percelen!DS$4,activiteiten_activiteit_voldoet_aan_voorwaarden,"J")&gt;0),DS$4,"")</f>
        <v/>
      </c>
      <c r="DT83" t="str">
        <f>IF(AND($A83="J",COUNTIFS(activiteiten_perceel,percelen!$AZ83,activiteiten_maatregel_nr,percelen!DT$4,activiteiten_activiteit_voldoet_aan_voorwaarden,"J")&gt;0),DT$4,"")</f>
        <v/>
      </c>
      <c r="DU83" t="str">
        <f>IF(AND($A83="J",COUNTIFS(activiteiten_perceel,percelen!$AZ83,activiteiten_maatregel_nr,percelen!DU$4,activiteiten_activiteit_voldoet_aan_voorwaarden,"J")&gt;0),DU$4,"")</f>
        <v/>
      </c>
      <c r="DV83" t="str">
        <f>IF(AND($A83="J",COUNTIFS(activiteiten_perceel,percelen!$AZ83,activiteiten_maatregel_nr,percelen!DV$4,activiteiten_activiteit_voldoet_aan_voorwaarden,"J")&gt;0),DV$4,"")</f>
        <v/>
      </c>
      <c r="DW83" t="str">
        <f>IF(AND($A83="J",COUNTIFS(activiteiten_perceel,percelen!$AZ83,activiteiten_maatregel_nr,percelen!DW$4,activiteiten_activiteit_voldoet_aan_voorwaarden,"J")&gt;0),DW$4,"")</f>
        <v/>
      </c>
      <c r="DX83" t="str">
        <f>IF(AND($A83="J",COUNTIFS(activiteiten_perceel,percelen!$AZ83,activiteiten_maatregel_nr,percelen!DX$4,activiteiten_activiteit_voldoet_aan_voorwaarden,"J")&gt;0),DX$4,"")</f>
        <v/>
      </c>
      <c r="DY83" t="str">
        <f>IF(AND($A83="J",COUNTIFS(activiteiten_perceel,percelen!$AZ83,activiteiten_maatregel_nr,percelen!DY$4,activiteiten_activiteit_voldoet_aan_voorwaarden,"J")&gt;0),DY$4,"")</f>
        <v/>
      </c>
      <c r="DZ83" t="str">
        <f>IF(AND($A83="J",COUNTIFS(activiteiten_perceel,percelen!$AZ83,activiteiten_maatregel_nr,percelen!DZ$4,activiteiten_activiteit_voldoet_aan_voorwaarden,"J")&gt;0),DZ$4,"")</f>
        <v/>
      </c>
      <c r="EA83" t="str">
        <f>IF(AND($A83="J",COUNTIFS(activiteiten_perceel,percelen!$AZ83,activiteiten_maatregel_nr,percelen!EA$4,activiteiten_activiteit_voldoet_aan_voorwaarden,"J")&gt;0),EA$4,"")</f>
        <v/>
      </c>
      <c r="EB83" t="str">
        <f>IF(AND($A83="J",COUNTIFS(activiteiten_perceel,percelen!$AZ83,activiteiten_maatregel_nr,percelen!EB$4,activiteiten_activiteit_voldoet_aan_voorwaarden,"J")&gt;0),EB$4,"")</f>
        <v/>
      </c>
      <c r="EC83" t="str">
        <f>IF(AND($A83="J",COUNTIFS(activiteiten_perceel,percelen!$AZ83,activiteiten_maatregel_nr,percelen!EC$4,activiteiten_activiteit_voldoet_aan_voorwaarden,"J")&gt;0),EC$4,"")</f>
        <v/>
      </c>
      <c r="ED83" t="str">
        <f>IF(AND($A83="J",COUNTIFS(activiteiten_perceel,percelen!$AZ83,activiteiten_maatregel_nr,percelen!ED$4,activiteiten_activiteit_voldoet_aan_voorwaarden,"J")&gt;0),ED$4,"")</f>
        <v/>
      </c>
      <c r="EE83" t="str">
        <f>IF(AND($A83="J",COUNTIFS(activiteiten_perceel,percelen!$AZ83,activiteiten_maatregel_nr,percelen!EE$4,activiteiten_activiteit_voldoet_aan_voorwaarden,"J")&gt;0),EE$4,"")</f>
        <v/>
      </c>
      <c r="EF83" t="str">
        <f>IF(AND($A83="J",COUNTIFS(activiteiten_perceel,percelen!$AZ83,activiteiten_maatregel_nr,percelen!EF$4,activiteiten_activiteit_voldoet_aan_voorwaarden,"J")&gt;0),EF$4,"")</f>
        <v/>
      </c>
      <c r="EG83" t="str">
        <f>IF(AND($A83="J",COUNTIFS(activiteiten_perceel,percelen!$AZ83,activiteiten_maatregel_nr,percelen!EG$4,activiteiten_activiteit_voldoet_aan_voorwaarden,"J")&gt;0),EG$4,"")</f>
        <v/>
      </c>
      <c r="EH83" t="str">
        <f>IF(AND($A83="J",COUNTIFS(activiteiten_perceel,percelen!$AZ83,activiteiten_maatregel_nr,percelen!EH$4,activiteiten_activiteit_voldoet_aan_voorwaarden,"J")&gt;0),EH$4,"")</f>
        <v/>
      </c>
      <c r="EI83" t="str">
        <f>IF(AND($A83="J",COUNTIFS(activiteiten_perceel,percelen!$AZ83,activiteiten_maatregel_nr,percelen!EI$4,activiteiten_activiteit_voldoet_aan_voorwaarden,"J")&gt;0),EI$4,"")</f>
        <v/>
      </c>
      <c r="EJ83">
        <f t="shared" si="239"/>
        <v>0</v>
      </c>
      <c r="EK83" t="str">
        <f t="shared" si="173"/>
        <v/>
      </c>
      <c r="EL83" t="str">
        <f t="shared" si="174"/>
        <v/>
      </c>
      <c r="EM83" t="str">
        <f t="shared" si="175"/>
        <v/>
      </c>
      <c r="EN83" t="str">
        <f t="shared" si="176"/>
        <v/>
      </c>
      <c r="EO83" t="str">
        <f t="shared" si="177"/>
        <v/>
      </c>
      <c r="EP83" t="str">
        <f t="shared" si="178"/>
        <v/>
      </c>
      <c r="EQ83" t="str">
        <f t="shared" si="179"/>
        <v/>
      </c>
      <c r="ER83" t="str">
        <f t="shared" si="180"/>
        <v/>
      </c>
      <c r="ES83" t="str">
        <f t="shared" si="181"/>
        <v/>
      </c>
      <c r="ET83" t="str">
        <f t="shared" si="182"/>
        <v/>
      </c>
      <c r="EU83" t="str">
        <f t="shared" si="183"/>
        <v/>
      </c>
      <c r="EV83" t="str">
        <f t="shared" si="184"/>
        <v/>
      </c>
      <c r="EW83" t="str">
        <f t="shared" si="240"/>
        <v>nvt</v>
      </c>
      <c r="EX83" t="str">
        <f t="shared" si="241"/>
        <v>nvt</v>
      </c>
      <c r="EY83" t="str">
        <f t="shared" si="242"/>
        <v>nvt</v>
      </c>
      <c r="EZ83" t="str">
        <f t="shared" si="243"/>
        <v>nvt</v>
      </c>
      <c r="FA83" t="str">
        <f t="shared" si="244"/>
        <v>nvt</v>
      </c>
      <c r="FB83" t="str">
        <f t="shared" si="245"/>
        <v>nvt</v>
      </c>
      <c r="FC83" t="str">
        <f t="shared" si="246"/>
        <v>nvt</v>
      </c>
      <c r="FD83" t="str">
        <f t="shared" si="247"/>
        <v>nvt</v>
      </c>
      <c r="FE83" t="str">
        <f>IF($EJ83=2,VLOOKUP(FD83,STAPELING!A:D,FE$1,0),"nvt")</f>
        <v>nvt</v>
      </c>
      <c r="FF83" t="str">
        <f t="shared" si="248"/>
        <v>nvt</v>
      </c>
      <c r="FG83" t="str">
        <f t="shared" si="249"/>
        <v>nvt</v>
      </c>
      <c r="FH83" t="str">
        <f t="shared" si="250"/>
        <v>nvt</v>
      </c>
      <c r="FI83" t="str">
        <f t="shared" si="251"/>
        <v>nvt</v>
      </c>
      <c r="FJ83" t="str">
        <f t="shared" si="252"/>
        <v>nvt</v>
      </c>
      <c r="FK83" t="str">
        <f t="shared" si="253"/>
        <v>nvt</v>
      </c>
      <c r="FL83" t="str">
        <f t="shared" si="254"/>
        <v>nvt</v>
      </c>
      <c r="FM83" t="str">
        <f t="shared" si="255"/>
        <v/>
      </c>
      <c r="FN83" t="str">
        <f>IF(ISERROR(VLOOKUP(FM83,STAPELING!I:AO,FN$1,0)),"N",VLOOKUP(FM83,STAPELING!I:AO,FN$1,0))</f>
        <v>J</v>
      </c>
      <c r="FO83" t="str">
        <f t="shared" si="256"/>
        <v>nvt</v>
      </c>
      <c r="FP83" t="str">
        <f t="shared" si="185"/>
        <v>nvt</v>
      </c>
      <c r="FQ83" t="str">
        <f t="shared" si="186"/>
        <v>nvt</v>
      </c>
      <c r="FR83" t="str">
        <f t="shared" si="187"/>
        <v>nvt</v>
      </c>
      <c r="FS83" t="str">
        <f t="shared" si="188"/>
        <v>nvt</v>
      </c>
      <c r="FT83" t="str">
        <f t="shared" si="189"/>
        <v>nvt</v>
      </c>
      <c r="FU83" t="str">
        <f t="shared" si="190"/>
        <v>nvt</v>
      </c>
      <c r="FV83" t="str">
        <f t="shared" si="191"/>
        <v>nvt</v>
      </c>
      <c r="FW83" t="str">
        <f t="shared" si="192"/>
        <v>nvt</v>
      </c>
      <c r="FX83" t="str">
        <f t="shared" si="193"/>
        <v>nvt</v>
      </c>
      <c r="FY83" t="str">
        <f t="shared" si="194"/>
        <v>nvt</v>
      </c>
      <c r="FZ83" t="str">
        <f t="shared" si="195"/>
        <v>nvt</v>
      </c>
      <c r="GA83" t="str">
        <f t="shared" si="196"/>
        <v>nvt</v>
      </c>
      <c r="GB83" t="str">
        <f>IF($EJ83&gt;2,IF(FO83="","zwart",VLOOKUP(FO83,STAPELING!J:AA,GB$1,0)),"nvt")</f>
        <v>nvt</v>
      </c>
      <c r="GC83" t="str">
        <f t="shared" si="257"/>
        <v>nvt</v>
      </c>
      <c r="GD83" t="str">
        <f t="shared" si="258"/>
        <v>nvt</v>
      </c>
      <c r="GE83" t="str">
        <f t="shared" si="259"/>
        <v>nvt</v>
      </c>
      <c r="GF83" t="str">
        <f t="shared" si="260"/>
        <v>nvt</v>
      </c>
      <c r="GG83" t="str">
        <f t="shared" si="261"/>
        <v>nvt</v>
      </c>
      <c r="GH83" t="str">
        <f t="shared" si="262"/>
        <v>nvt</v>
      </c>
      <c r="GI83" t="str">
        <f t="shared" si="263"/>
        <v>nvt</v>
      </c>
      <c r="GJ83" t="str">
        <f t="shared" si="264"/>
        <v>nvt</v>
      </c>
      <c r="GK83" t="str">
        <f t="shared" si="197"/>
        <v>nvt</v>
      </c>
      <c r="GL83" t="str">
        <f t="shared" si="198"/>
        <v>nvt</v>
      </c>
      <c r="GM83" t="str">
        <f t="shared" si="199"/>
        <v>nvt</v>
      </c>
      <c r="GN83" t="str">
        <f t="shared" si="200"/>
        <v>nvt</v>
      </c>
      <c r="GO83" t="str">
        <f t="shared" si="201"/>
        <v>nvt</v>
      </c>
      <c r="GP83" t="str">
        <f t="shared" si="202"/>
        <v>nvt</v>
      </c>
      <c r="GQ83" t="str">
        <f t="shared" si="203"/>
        <v>nvt</v>
      </c>
      <c r="GR83" t="str">
        <f t="shared" si="204"/>
        <v>nvt</v>
      </c>
      <c r="GS83" t="str">
        <f t="shared" si="205"/>
        <v>nvt</v>
      </c>
      <c r="GT83" t="str">
        <f t="shared" si="206"/>
        <v>nvt</v>
      </c>
      <c r="GU83" t="str">
        <f t="shared" si="207"/>
        <v>nvt</v>
      </c>
      <c r="GV83" t="str">
        <f t="shared" si="208"/>
        <v>nvt</v>
      </c>
      <c r="GW83" t="str">
        <f>IF($EJ83&gt;2,IF(GJ83="","zwart",VLOOKUP(GJ83,STAPELING!AB:AJ,GW$1,0)),"nvt")</f>
        <v>nvt</v>
      </c>
      <c r="GX83" t="str">
        <f t="shared" si="265"/>
        <v>nvt</v>
      </c>
      <c r="GY83" t="str">
        <f t="shared" si="266"/>
        <v>nvt</v>
      </c>
      <c r="GZ83" t="str">
        <f t="shared" si="267"/>
        <v>nvt</v>
      </c>
      <c r="HA83" t="str">
        <f t="shared" si="268"/>
        <v>nvt</v>
      </c>
      <c r="HB83" t="str">
        <f t="shared" si="269"/>
        <v>nvt</v>
      </c>
      <c r="HC83" t="str">
        <f t="shared" si="270"/>
        <v>nvt</v>
      </c>
      <c r="HD83" t="str">
        <f t="shared" si="271"/>
        <v>nvt</v>
      </c>
      <c r="HE83" t="str">
        <f t="shared" si="272"/>
        <v>nvt</v>
      </c>
      <c r="HF83" t="str">
        <f t="shared" si="273"/>
        <v>nvt</v>
      </c>
      <c r="HG83" t="str">
        <f t="shared" si="274"/>
        <v>nvt</v>
      </c>
      <c r="HH83" t="str">
        <f t="shared" si="275"/>
        <v>nvt</v>
      </c>
      <c r="HI83" t="str">
        <f t="shared" si="276"/>
        <v>nvt</v>
      </c>
      <c r="HJ83" t="str">
        <f t="shared" si="277"/>
        <v>nvt</v>
      </c>
      <c r="HK83" t="str">
        <f t="shared" si="278"/>
        <v>nvt</v>
      </c>
      <c r="HL83" t="str">
        <f t="shared" si="279"/>
        <v>nvt</v>
      </c>
      <c r="HM83" t="str">
        <f t="shared" si="209"/>
        <v>nvt</v>
      </c>
      <c r="HN83" t="str">
        <f t="shared" si="210"/>
        <v>nvt</v>
      </c>
      <c r="HO83" t="str">
        <f t="shared" si="211"/>
        <v>nvt</v>
      </c>
      <c r="HP83" t="str">
        <f t="shared" si="212"/>
        <v>nvt</v>
      </c>
      <c r="HQ83" t="str">
        <f t="shared" si="213"/>
        <v>nvt</v>
      </c>
      <c r="HR83" t="str">
        <f t="shared" si="214"/>
        <v>nvt</v>
      </c>
      <c r="HS83" t="str">
        <f t="shared" si="215"/>
        <v>nvt</v>
      </c>
      <c r="HT83" t="str">
        <f t="shared" si="216"/>
        <v>nvt</v>
      </c>
      <c r="HU83" t="str">
        <f t="shared" si="217"/>
        <v>nvt</v>
      </c>
      <c r="HV83" t="str">
        <f t="shared" si="218"/>
        <v>nvt</v>
      </c>
      <c r="HW83" t="str">
        <f t="shared" si="219"/>
        <v>nvt</v>
      </c>
      <c r="HX83" t="str">
        <f t="shared" si="220"/>
        <v>nvt</v>
      </c>
      <c r="HY83" t="str">
        <f>IF($EJ83&gt;2,IF(HL83="","zwart",VLOOKUP(HL83,STAPELING!AK:AN,HY$1,0)),"nvt")</f>
        <v>nvt</v>
      </c>
      <c r="HZ83" t="str">
        <f t="shared" si="280"/>
        <v>nvt</v>
      </c>
      <c r="IA83" t="str">
        <f t="shared" si="281"/>
        <v>nvt</v>
      </c>
      <c r="IB83" t="str">
        <f t="shared" si="282"/>
        <v>nvt</v>
      </c>
      <c r="IC83" t="str">
        <f t="shared" si="283"/>
        <v>nvt</v>
      </c>
      <c r="ID83" t="str">
        <f t="shared" si="284"/>
        <v>nvt</v>
      </c>
      <c r="IE83" t="str">
        <f t="shared" si="285"/>
        <v>nvt</v>
      </c>
      <c r="IF83" t="str">
        <f t="shared" si="286"/>
        <v>nvt</v>
      </c>
      <c r="IG83">
        <f t="shared" si="287"/>
        <v>0</v>
      </c>
      <c r="IH83">
        <f t="shared" si="288"/>
        <v>0</v>
      </c>
      <c r="II83">
        <f t="shared" si="289"/>
        <v>0</v>
      </c>
      <c r="IJ83">
        <f t="shared" si="290"/>
        <v>0</v>
      </c>
      <c r="IK83">
        <f t="shared" si="291"/>
        <v>0</v>
      </c>
      <c r="IL83">
        <f t="shared" si="292"/>
        <v>0</v>
      </c>
      <c r="IM83">
        <f t="shared" si="293"/>
        <v>0</v>
      </c>
      <c r="IN83">
        <f t="shared" si="294"/>
        <v>0</v>
      </c>
      <c r="IO83">
        <f t="shared" si="295"/>
        <v>0</v>
      </c>
      <c r="IP83">
        <f t="shared" si="296"/>
        <v>0</v>
      </c>
      <c r="IQ83">
        <f t="shared" si="297"/>
        <v>0</v>
      </c>
      <c r="IR83">
        <f t="shared" si="298"/>
        <v>0</v>
      </c>
      <c r="IS83">
        <f t="shared" si="299"/>
        <v>0</v>
      </c>
      <c r="IT83">
        <f t="shared" si="300"/>
        <v>0</v>
      </c>
      <c r="IU83" t="str">
        <f t="shared" si="301"/>
        <v>N</v>
      </c>
      <c r="IV83" t="str">
        <f t="shared" si="221"/>
        <v>N</v>
      </c>
      <c r="IW83" t="str">
        <f t="shared" si="302"/>
        <v>N</v>
      </c>
    </row>
    <row r="84" spans="1:257" x14ac:dyDescent="0.25">
      <c r="A84" t="str">
        <f>IF(ISERROR(VLOOKUP(E84,E$4:E83,1,0)),"J","N")</f>
        <v>N</v>
      </c>
      <c r="B84" s="8"/>
      <c r="C84" s="8"/>
      <c r="D84" s="25"/>
      <c r="E84" s="25" t="str">
        <f>IF(Invoer!B113="","",Invoer!B113)</f>
        <v/>
      </c>
      <c r="F84" s="25"/>
      <c r="G84" s="25"/>
      <c r="H84" s="25" t="str">
        <f>IF(AND($E84&lt;&gt;"",$A84="J"),Invoer!D113,"")</f>
        <v/>
      </c>
      <c r="I84" s="25"/>
      <c r="J84" s="26"/>
      <c r="K84" s="26" t="str">
        <f>IF(AND($E84&lt;&gt;"",$A84="J"),Invoer!L113,"")</f>
        <v/>
      </c>
      <c r="L84" s="26"/>
      <c r="M84" s="25"/>
      <c r="N84" s="152"/>
      <c r="O84" s="153"/>
      <c r="P84" s="25"/>
      <c r="Q84" s="25"/>
      <c r="R84" s="153"/>
      <c r="S84" s="154"/>
      <c r="T84" s="152"/>
      <c r="U84" s="153"/>
      <c r="V84" s="153"/>
      <c r="W84" s="59" t="str">
        <f>IF(AND($E84&lt;&gt;"",$A84="J",Invoer!R113&lt;&gt;""),VLOOKUP(Invoer!R113,NORM!$F$26:$H$29,3,0),"")</f>
        <v/>
      </c>
      <c r="X84" s="59"/>
      <c r="Y84" s="25" t="str">
        <f t="shared" si="222"/>
        <v/>
      </c>
      <c r="Z84" s="25"/>
      <c r="AA84" s="26" t="str">
        <f t="shared" si="223"/>
        <v/>
      </c>
      <c r="AB84" s="26"/>
      <c r="AC84" s="153"/>
      <c r="AD84" s="153"/>
      <c r="AE84" s="153"/>
      <c r="AF84" s="153"/>
      <c r="AG84" s="153"/>
      <c r="AH84" s="25"/>
      <c r="AI84" s="153"/>
      <c r="AJ84" s="153"/>
      <c r="AK84" s="153"/>
      <c r="AL84" s="153"/>
      <c r="AM84" s="25" t="str">
        <f>IF(AND($E84&lt;&gt;"",$A84="J"),IF(Invoer!X113="Ja","J",IF(Invoer!X113="Nee","N","")),"")</f>
        <v/>
      </c>
      <c r="AN84" s="153"/>
      <c r="AO84" s="153"/>
      <c r="AP84" s="153" t="s">
        <v>311</v>
      </c>
      <c r="AQ84" s="153" t="s">
        <v>311</v>
      </c>
      <c r="AR84" s="153" t="s">
        <v>312</v>
      </c>
      <c r="AS84" s="153" t="s">
        <v>312</v>
      </c>
      <c r="AT84" s="1" t="str">
        <f>IF(AND($E84&lt;&gt;"",$A84="J",Invoer!O113&lt;&gt;""),VLOOKUP(Invoer!O113,NORM!$F$31:$H$38,3,0),"")</f>
        <v/>
      </c>
      <c r="AU84" s="1"/>
      <c r="AV84" s="1" t="str">
        <f>IF(AND($E84&lt;&gt;"",$A84="J"),Invoer!AH113,"")</f>
        <v/>
      </c>
      <c r="AW84" s="1"/>
      <c r="AX84" s="1" t="str">
        <f t="shared" si="224"/>
        <v/>
      </c>
      <c r="AY84" s="1"/>
      <c r="AZ84" s="3" t="str">
        <f t="shared" si="225"/>
        <v/>
      </c>
      <c r="BA84" s="3" t="str">
        <f t="shared" si="226"/>
        <v/>
      </c>
      <c r="BB84" s="3" t="str">
        <f t="shared" si="227"/>
        <v>N</v>
      </c>
      <c r="BC84" s="3" t="str">
        <f t="shared" si="228"/>
        <v>N</v>
      </c>
      <c r="BD84" s="3" t="str">
        <f t="shared" si="229"/>
        <v/>
      </c>
      <c r="BE84" s="3">
        <f t="shared" si="230"/>
        <v>0</v>
      </c>
      <c r="BF84" s="3" t="str">
        <f t="shared" si="231"/>
        <v/>
      </c>
      <c r="BG84" s="3" t="str">
        <f t="shared" si="232"/>
        <v/>
      </c>
      <c r="BH84" s="3" t="str">
        <f t="shared" si="233"/>
        <v>N</v>
      </c>
      <c r="BI84" s="24" t="str">
        <f t="shared" si="234"/>
        <v/>
      </c>
      <c r="BJ84" s="24" t="str">
        <f>IF(ISERROR(VLOOKUP($BD84,LOV_GWSGRP!A:A,1,0)),"N","J")</f>
        <v>N</v>
      </c>
      <c r="BK84" s="24" t="str">
        <f>IF(ISERROR(VLOOKUP($BD84,LOV_GWSGRP!D:D,1,0)),"N","J")</f>
        <v>N</v>
      </c>
      <c r="BL84" s="24" t="str">
        <f>IF(ISERROR(VLOOKUP($BD84,LOV_GWSGRP!G:G,1,0)),"N","J")</f>
        <v>N</v>
      </c>
      <c r="BM84" s="24" t="str">
        <f>IF(ISERROR(VLOOKUP($BD84,LOV_GWSGRP!M:M,1,0)),"N","J")</f>
        <v>N</v>
      </c>
      <c r="BN84" s="24" t="str">
        <f>IF(ISERROR(VLOOKUP($BD84,LOV_GWSGRP!P:P,1,0)),"N","J")</f>
        <v>N</v>
      </c>
      <c r="BO84" s="24" t="str">
        <f>IF(ISERROR(VLOOKUP($BD84,LOV_GWSGRP!S:S,1,0)),"N","J")</f>
        <v>N</v>
      </c>
      <c r="BP84" s="24" t="str">
        <f>IF(ISERROR(VLOOKUP($BD84,LOV_GWSGRP!V:V,1,0)),"N","J")</f>
        <v>N</v>
      </c>
      <c r="BQ84" s="24" t="str">
        <f>IF(ISERROR(VLOOKUP($BD84,LOV_GWSGRP!Y:Y,1,0)),"N","J")</f>
        <v>N</v>
      </c>
      <c r="BR84" s="24" t="str">
        <f>IF(ISERROR(VLOOKUP($BD84,LOV_GWSGRP!AB:AB,1,0)),"N","J")</f>
        <v>N</v>
      </c>
      <c r="BS84" s="24" t="str">
        <f>IF(ISERROR(VLOOKUP($BD84,LOV_GWSGRP!AE:AE,1,0)),"N","J")</f>
        <v>N</v>
      </c>
      <c r="BT84" s="24" t="str">
        <f>IF(ISERROR(VLOOKUP($BD84,LOV_GWSGRP!AH:AH,1,0)),"N","J")</f>
        <v>N</v>
      </c>
      <c r="BU84" s="24" t="str">
        <f>IF(ISERROR(VLOOKUP($BD84,LOV_GWSGRP!CJ:CJ,1,0)),"N","J")</f>
        <v>N</v>
      </c>
      <c r="BV84" s="24" t="str">
        <f>IF(ISERROR(VLOOKUP($BD84,LOV_GWSGRP!AN:AN,1,0)),"N","J")</f>
        <v>N</v>
      </c>
      <c r="BW84" s="24" t="str">
        <f>IF(ISERROR(VLOOKUP($BD84,LOV_GWSGRP!AQ:AQ,1,0)),"N","J")</f>
        <v>N</v>
      </c>
      <c r="BX84" s="24" t="str">
        <f>IF(ISERROR(VLOOKUP($BD84,LOV_GWSGRP!AT:AT,1,0)),"N","J")</f>
        <v>N</v>
      </c>
      <c r="BY84" s="24" t="str">
        <f>IF(ISERROR(VLOOKUP($BD84,LOV_GWSGRP!AW:AW,1,0)),"N","J")</f>
        <v>N</v>
      </c>
      <c r="BZ84" s="24" t="str">
        <f>IF(ISERROR(VLOOKUP($BD84,LOV_GWSGRP!AZ:AZ,1,0)),"N","J")</f>
        <v>N</v>
      </c>
      <c r="CA84" s="24" t="str">
        <f>IF(ISERROR(VLOOKUP($BD84,LOV_GWSGRP!BC:BC,1,0)),"N","J")</f>
        <v>N</v>
      </c>
      <c r="CB84" s="24" t="str">
        <f>IF(ISERROR(VLOOKUP($BD84,LOV_GWSGRP!BF:BF,1,0)),"N","J")</f>
        <v>N</v>
      </c>
      <c r="CC84" s="24" t="str">
        <f>IF(ISERROR(VLOOKUP($BD84,LOV_GWSGRP!BI:BI,1,0)),"N","J")</f>
        <v>N</v>
      </c>
      <c r="CD84" s="24" t="str">
        <f>IF(ISERROR(VLOOKUP($BD84,LOV_GWSGRP!J:J,1,0)),"N","J")</f>
        <v>N</v>
      </c>
      <c r="CE84" s="24" t="str">
        <f>IF(ISERROR(VLOOKUP($BD84,LOV_GWSGRP!BL:BL,1,0)),"N","J")</f>
        <v>N</v>
      </c>
      <c r="CF84" s="24"/>
      <c r="CG84" s="24" t="str">
        <f>IF(ISERROR(VLOOKUP($BD84,LOV_GWSGRP!BO:BO,1,0)),"N","J")</f>
        <v>N</v>
      </c>
      <c r="CH84" s="24" t="str">
        <f t="shared" si="235"/>
        <v>N</v>
      </c>
      <c r="CI84" s="24" t="str">
        <f>IF(ISERROR(VLOOKUP($BD84,GEWASCODE_GLMC8!F:F,1,0)),"N","J")</f>
        <v>N</v>
      </c>
      <c r="CJ84" s="24" t="str">
        <f>IF(COUNTIF($CI84:CI84,"J")&gt;0,"N",IF(ISERROR(VLOOKUP($BD84,GEWASCODE_GLMC8!G:G,1,0)),"N","J"))</f>
        <v>N</v>
      </c>
      <c r="CK84" s="24" t="str">
        <f>IF(COUNTIF($CI84:CJ84,"J")&gt;0,"N",IF(ISERROR(VLOOKUP($BD84,GEWASCODE_GLMC8!H:H,1,0)),"N","J"))</f>
        <v>N</v>
      </c>
      <c r="CL84" s="24" t="str">
        <f>IF(COUNTIF($CI84:CK84,"J")&gt;0,"N",IF(ISERROR(VLOOKUP($BD84,GEWASCODE_GLMC8!I:I,1,0)),"N","J"))</f>
        <v>N</v>
      </c>
      <c r="CM84" s="24" t="str">
        <f>IF(COUNTIF($CI84:CL84,"J")&gt;0,"N",IF(ISERROR(VLOOKUP($BD84,GEWASCODE_GLMC8!J:J,1,0)),"N","J"))</f>
        <v>N</v>
      </c>
      <c r="CN84" s="24" t="str">
        <f>IF(COUNTIF($CI84:CM84,"J")&gt;0,"N",IF(ISERROR(VLOOKUP($BD84,GEWASCODE_GLMC8!K:K,1,0)),"N","J"))</f>
        <v>N</v>
      </c>
      <c r="CO84" s="24" t="str">
        <f>IF(COUNTIF($CI84:CN84,"J")&gt;0,"N",IF(ISERROR(VLOOKUP($BD84,GEWASCODE_GLMC8!L:L,1,0)),"N","J"))</f>
        <v>N</v>
      </c>
      <c r="CP84" s="24" t="str">
        <f>IF(COUNTIF($CI84:CO84,"J")&gt;0,"N",IF(ISERROR(VLOOKUP($BD84,GEWASCODE_GLMC8!M:M,1,0)),"N","J"))</f>
        <v>N</v>
      </c>
      <c r="CQ84" s="24" t="str">
        <f>IF(COUNTIF($CI84:CP84,"J")&gt;0,"N",IF(ISERROR(VLOOKUP($BD84,GEWASCODE_GLMC8!N:N,1,0)),"N","J"))</f>
        <v>N</v>
      </c>
      <c r="CR84" s="24" t="str">
        <f>IF(COUNTIF($CI84:CQ84,"J")&gt;0,"N",IF(ISERROR(VLOOKUP($BD84,GEWASCODE_GLMC8!O:O,1,0)),"N","J"))</f>
        <v>N</v>
      </c>
      <c r="CS84" s="24" t="str">
        <f>IF(COUNTIF($CI84:CR84,"J")&gt;0,"N",IF(ISERROR(VLOOKUP($BD84,GEWASCODE_GLMC8!P:P,1,0)),"N","J"))</f>
        <v>N</v>
      </c>
      <c r="CT84" s="24" t="str">
        <f>IF(COUNTIF($CI84:CS84,"J")&gt;0,"N",IF(ISERROR(VLOOKUP($BD84,GEWASCODE_GLMC8!Q:Q,1,0)),"N","J"))</f>
        <v>N</v>
      </c>
      <c r="CU84" s="24" t="str">
        <f>IF(COUNTIF($CI84:CT84,"J")&gt;0,"N",IF(ISERROR(VLOOKUP($BD84,GEWASCODE_GLMC8!R:R,1,0)),"N","J"))</f>
        <v>N</v>
      </c>
      <c r="CV84" s="24" t="str">
        <f>IF(COUNTIF($CI84:CU84,"J")&gt;0,"N",IF(ISERROR(VLOOKUP($BD84,GEWASCODE_GLMC8!S:S,1,0)),"N","J"))</f>
        <v>N</v>
      </c>
      <c r="CW84" s="24" t="str">
        <f>IF(COUNTIF($CI84:CV84,"J")&gt;0,"N",IF(ISERROR(VLOOKUP($BD84,GEWASCODE_GLMC8!T:T,1,0)),"N","J"))</f>
        <v>N</v>
      </c>
      <c r="CX84" s="24" t="str">
        <f>IF(COUNTIF($CI84:CW84,"J")&gt;0,"N",IF(ISERROR(VLOOKUP($BD84,GEWASCODE_GLMC8!U:U,1,0)),"N","J"))</f>
        <v>N</v>
      </c>
      <c r="CY84" s="24" t="str">
        <f>IF(COUNTIF($CI84:CX84,"J")&gt;0,"N",IF(ISERROR(VLOOKUP($BD84,GEWASCODE_GLMC8!V:V,1,0)),"N","J"))</f>
        <v>N</v>
      </c>
      <c r="CZ84" s="24" t="str">
        <f>IF(COUNTIF($CI84:CY84,"J")&gt;0,"N",IF(ISERROR(VLOOKUP($BD84,GEWASCODE_GLMC8!W:W,1,0)),"N","J"))</f>
        <v>N</v>
      </c>
      <c r="DA84" s="24" t="str">
        <f>IF(COUNTIF($CI84:CZ84,"J")&gt;0,"N",IF(ISERROR(VLOOKUP($BD84,GEWASCODE_GLMC8!X:X,1,0)),"N","J"))</f>
        <v>N</v>
      </c>
      <c r="DB84" s="24" t="str">
        <f>IF(COUNTIF($CI84:DA84,"J")&gt;0,"N",IF(ISERROR(VLOOKUP($BD84,GEWASCODE_GLMC8!Y:Y,1,0)),"N","J"))</f>
        <v>N</v>
      </c>
      <c r="DC84" s="24" t="str">
        <f>IF(COUNTIF($CI84:DB84,"J")&gt;0,"N",IF(ISERROR(VLOOKUP($BD84,GEWASCODE_GLMC8!Z:Z,1,0)),"N","J"))</f>
        <v>N</v>
      </c>
      <c r="DD84" s="24" t="str">
        <f t="shared" si="236"/>
        <v>N</v>
      </c>
      <c r="DE84" s="3" t="str">
        <f t="shared" si="167"/>
        <v>N</v>
      </c>
      <c r="DF84" s="3" t="str">
        <f t="shared" si="168"/>
        <v>N</v>
      </c>
      <c r="DG84" s="3" t="str">
        <f t="shared" si="237"/>
        <v>N</v>
      </c>
      <c r="DH84" s="3" t="str">
        <f t="shared" si="238"/>
        <v>N</v>
      </c>
      <c r="DI84" s="3" t="str">
        <f t="shared" si="169"/>
        <v>N</v>
      </c>
      <c r="DJ84" s="3" t="str">
        <f t="shared" si="170"/>
        <v>N</v>
      </c>
      <c r="DK84" s="3">
        <f>0</f>
        <v>0</v>
      </c>
      <c r="DL84" s="3" t="str">
        <f t="shared" si="171"/>
        <v>N</v>
      </c>
      <c r="DM84" s="3" t="str">
        <f t="shared" si="172"/>
        <v>N</v>
      </c>
      <c r="DN84" t="str">
        <f>IF(AND($A84="J",COUNTIFS(activiteiten_perceel,percelen!$AZ84,activiteiten_maatregel_nr,percelen!DN$4,activiteiten_activiteit_voldoet_aan_voorwaarden,"J")&gt;0),DN$4,"")</f>
        <v/>
      </c>
      <c r="DO84" t="str">
        <f>IF(AND($A84="J",COUNTIFS(activiteiten_perceel,percelen!$AZ84,activiteiten_maatregel_nr,percelen!DO$4,activiteiten_activiteit_voldoet_aan_voorwaarden,"J")&gt;0),DO$4,"")</f>
        <v/>
      </c>
      <c r="DP84" t="str">
        <f>IF(AND($A84="J",COUNTIFS(activiteiten_perceel,percelen!$AZ84,activiteiten_maatregel_nr,percelen!DP$4,activiteiten_activiteit_voldoet_aan_voorwaarden,"J")&gt;0),DP$4,"")</f>
        <v/>
      </c>
      <c r="DQ84" t="str">
        <f>IF(AND($A84="J",COUNTIFS(activiteiten_perceel,percelen!$AZ84,activiteiten_maatregel_nr,percelen!DQ$4,activiteiten_activiteit_voldoet_aan_voorwaarden,"J")&gt;0),DQ$4,"")</f>
        <v/>
      </c>
      <c r="DR84" t="str">
        <f>IF(AND($A84="J",COUNTIFS(activiteiten_perceel,percelen!$AZ84,activiteiten_maatregel_nr,percelen!DR$4,activiteiten_activiteit_voldoet_aan_voorwaarden,"J")&gt;0),DR$4,"")</f>
        <v/>
      </c>
      <c r="DS84" t="str">
        <f>IF(AND($A84="J",COUNTIFS(activiteiten_perceel,percelen!$AZ84,activiteiten_maatregel_nr,percelen!DS$4,activiteiten_activiteit_voldoet_aan_voorwaarden,"J")&gt;0),DS$4,"")</f>
        <v/>
      </c>
      <c r="DT84" t="str">
        <f>IF(AND($A84="J",COUNTIFS(activiteiten_perceel,percelen!$AZ84,activiteiten_maatregel_nr,percelen!DT$4,activiteiten_activiteit_voldoet_aan_voorwaarden,"J")&gt;0),DT$4,"")</f>
        <v/>
      </c>
      <c r="DU84" t="str">
        <f>IF(AND($A84="J",COUNTIFS(activiteiten_perceel,percelen!$AZ84,activiteiten_maatregel_nr,percelen!DU$4,activiteiten_activiteit_voldoet_aan_voorwaarden,"J")&gt;0),DU$4,"")</f>
        <v/>
      </c>
      <c r="DV84" t="str">
        <f>IF(AND($A84="J",COUNTIFS(activiteiten_perceel,percelen!$AZ84,activiteiten_maatregel_nr,percelen!DV$4,activiteiten_activiteit_voldoet_aan_voorwaarden,"J")&gt;0),DV$4,"")</f>
        <v/>
      </c>
      <c r="DW84" t="str">
        <f>IF(AND($A84="J",COUNTIFS(activiteiten_perceel,percelen!$AZ84,activiteiten_maatregel_nr,percelen!DW$4,activiteiten_activiteit_voldoet_aan_voorwaarden,"J")&gt;0),DW$4,"")</f>
        <v/>
      </c>
      <c r="DX84" t="str">
        <f>IF(AND($A84="J",COUNTIFS(activiteiten_perceel,percelen!$AZ84,activiteiten_maatregel_nr,percelen!DX$4,activiteiten_activiteit_voldoet_aan_voorwaarden,"J")&gt;0),DX$4,"")</f>
        <v/>
      </c>
      <c r="DY84" t="str">
        <f>IF(AND($A84="J",COUNTIFS(activiteiten_perceel,percelen!$AZ84,activiteiten_maatregel_nr,percelen!DY$4,activiteiten_activiteit_voldoet_aan_voorwaarden,"J")&gt;0),DY$4,"")</f>
        <v/>
      </c>
      <c r="DZ84" t="str">
        <f>IF(AND($A84="J",COUNTIFS(activiteiten_perceel,percelen!$AZ84,activiteiten_maatregel_nr,percelen!DZ$4,activiteiten_activiteit_voldoet_aan_voorwaarden,"J")&gt;0),DZ$4,"")</f>
        <v/>
      </c>
      <c r="EA84" t="str">
        <f>IF(AND($A84="J",COUNTIFS(activiteiten_perceel,percelen!$AZ84,activiteiten_maatregel_nr,percelen!EA$4,activiteiten_activiteit_voldoet_aan_voorwaarden,"J")&gt;0),EA$4,"")</f>
        <v/>
      </c>
      <c r="EB84" t="str">
        <f>IF(AND($A84="J",COUNTIFS(activiteiten_perceel,percelen!$AZ84,activiteiten_maatregel_nr,percelen!EB$4,activiteiten_activiteit_voldoet_aan_voorwaarden,"J")&gt;0),EB$4,"")</f>
        <v/>
      </c>
      <c r="EC84" t="str">
        <f>IF(AND($A84="J",COUNTIFS(activiteiten_perceel,percelen!$AZ84,activiteiten_maatregel_nr,percelen!EC$4,activiteiten_activiteit_voldoet_aan_voorwaarden,"J")&gt;0),EC$4,"")</f>
        <v/>
      </c>
      <c r="ED84" t="str">
        <f>IF(AND($A84="J",COUNTIFS(activiteiten_perceel,percelen!$AZ84,activiteiten_maatregel_nr,percelen!ED$4,activiteiten_activiteit_voldoet_aan_voorwaarden,"J")&gt;0),ED$4,"")</f>
        <v/>
      </c>
      <c r="EE84" t="str">
        <f>IF(AND($A84="J",COUNTIFS(activiteiten_perceel,percelen!$AZ84,activiteiten_maatregel_nr,percelen!EE$4,activiteiten_activiteit_voldoet_aan_voorwaarden,"J")&gt;0),EE$4,"")</f>
        <v/>
      </c>
      <c r="EF84" t="str">
        <f>IF(AND($A84="J",COUNTIFS(activiteiten_perceel,percelen!$AZ84,activiteiten_maatregel_nr,percelen!EF$4,activiteiten_activiteit_voldoet_aan_voorwaarden,"J")&gt;0),EF$4,"")</f>
        <v/>
      </c>
      <c r="EG84" t="str">
        <f>IF(AND($A84="J",COUNTIFS(activiteiten_perceel,percelen!$AZ84,activiteiten_maatregel_nr,percelen!EG$4,activiteiten_activiteit_voldoet_aan_voorwaarden,"J")&gt;0),EG$4,"")</f>
        <v/>
      </c>
      <c r="EH84" t="str">
        <f>IF(AND($A84="J",COUNTIFS(activiteiten_perceel,percelen!$AZ84,activiteiten_maatregel_nr,percelen!EH$4,activiteiten_activiteit_voldoet_aan_voorwaarden,"J")&gt;0),EH$4,"")</f>
        <v/>
      </c>
      <c r="EI84" t="str">
        <f>IF(AND($A84="J",COUNTIFS(activiteiten_perceel,percelen!$AZ84,activiteiten_maatregel_nr,percelen!EI$4,activiteiten_activiteit_voldoet_aan_voorwaarden,"J")&gt;0),EI$4,"")</f>
        <v/>
      </c>
      <c r="EJ84">
        <f t="shared" si="239"/>
        <v>0</v>
      </c>
      <c r="EK84" t="str">
        <f t="shared" si="173"/>
        <v/>
      </c>
      <c r="EL84" t="str">
        <f t="shared" si="174"/>
        <v/>
      </c>
      <c r="EM84" t="str">
        <f t="shared" si="175"/>
        <v/>
      </c>
      <c r="EN84" t="str">
        <f t="shared" si="176"/>
        <v/>
      </c>
      <c r="EO84" t="str">
        <f t="shared" si="177"/>
        <v/>
      </c>
      <c r="EP84" t="str">
        <f t="shared" si="178"/>
        <v/>
      </c>
      <c r="EQ84" t="str">
        <f t="shared" si="179"/>
        <v/>
      </c>
      <c r="ER84" t="str">
        <f t="shared" si="180"/>
        <v/>
      </c>
      <c r="ES84" t="str">
        <f t="shared" si="181"/>
        <v/>
      </c>
      <c r="ET84" t="str">
        <f t="shared" si="182"/>
        <v/>
      </c>
      <c r="EU84" t="str">
        <f t="shared" si="183"/>
        <v/>
      </c>
      <c r="EV84" t="str">
        <f t="shared" si="184"/>
        <v/>
      </c>
      <c r="EW84" t="str">
        <f t="shared" si="240"/>
        <v>nvt</v>
      </c>
      <c r="EX84" t="str">
        <f t="shared" si="241"/>
        <v>nvt</v>
      </c>
      <c r="EY84" t="str">
        <f t="shared" si="242"/>
        <v>nvt</v>
      </c>
      <c r="EZ84" t="str">
        <f t="shared" si="243"/>
        <v>nvt</v>
      </c>
      <c r="FA84" t="str">
        <f t="shared" si="244"/>
        <v>nvt</v>
      </c>
      <c r="FB84" t="str">
        <f t="shared" si="245"/>
        <v>nvt</v>
      </c>
      <c r="FC84" t="str">
        <f t="shared" si="246"/>
        <v>nvt</v>
      </c>
      <c r="FD84" t="str">
        <f t="shared" si="247"/>
        <v>nvt</v>
      </c>
      <c r="FE84" t="str">
        <f>IF($EJ84=2,VLOOKUP(FD84,STAPELING!A:D,FE$1,0),"nvt")</f>
        <v>nvt</v>
      </c>
      <c r="FF84" t="str">
        <f t="shared" si="248"/>
        <v>nvt</v>
      </c>
      <c r="FG84" t="str">
        <f t="shared" si="249"/>
        <v>nvt</v>
      </c>
      <c r="FH84" t="str">
        <f t="shared" si="250"/>
        <v>nvt</v>
      </c>
      <c r="FI84" t="str">
        <f t="shared" si="251"/>
        <v>nvt</v>
      </c>
      <c r="FJ84" t="str">
        <f t="shared" si="252"/>
        <v>nvt</v>
      </c>
      <c r="FK84" t="str">
        <f t="shared" si="253"/>
        <v>nvt</v>
      </c>
      <c r="FL84" t="str">
        <f t="shared" si="254"/>
        <v>nvt</v>
      </c>
      <c r="FM84" t="str">
        <f t="shared" si="255"/>
        <v/>
      </c>
      <c r="FN84" t="str">
        <f>IF(ISERROR(VLOOKUP(FM84,STAPELING!I:AO,FN$1,0)),"N",VLOOKUP(FM84,STAPELING!I:AO,FN$1,0))</f>
        <v>J</v>
      </c>
      <c r="FO84" t="str">
        <f t="shared" si="256"/>
        <v>nvt</v>
      </c>
      <c r="FP84" t="str">
        <f t="shared" si="185"/>
        <v>nvt</v>
      </c>
      <c r="FQ84" t="str">
        <f t="shared" si="186"/>
        <v>nvt</v>
      </c>
      <c r="FR84" t="str">
        <f t="shared" si="187"/>
        <v>nvt</v>
      </c>
      <c r="FS84" t="str">
        <f t="shared" si="188"/>
        <v>nvt</v>
      </c>
      <c r="FT84" t="str">
        <f t="shared" si="189"/>
        <v>nvt</v>
      </c>
      <c r="FU84" t="str">
        <f t="shared" si="190"/>
        <v>nvt</v>
      </c>
      <c r="FV84" t="str">
        <f t="shared" si="191"/>
        <v>nvt</v>
      </c>
      <c r="FW84" t="str">
        <f t="shared" si="192"/>
        <v>nvt</v>
      </c>
      <c r="FX84" t="str">
        <f t="shared" si="193"/>
        <v>nvt</v>
      </c>
      <c r="FY84" t="str">
        <f t="shared" si="194"/>
        <v>nvt</v>
      </c>
      <c r="FZ84" t="str">
        <f t="shared" si="195"/>
        <v>nvt</v>
      </c>
      <c r="GA84" t="str">
        <f t="shared" si="196"/>
        <v>nvt</v>
      </c>
      <c r="GB84" t="str">
        <f>IF($EJ84&gt;2,IF(FO84="","zwart",VLOOKUP(FO84,STAPELING!J:AA,GB$1,0)),"nvt")</f>
        <v>nvt</v>
      </c>
      <c r="GC84" t="str">
        <f t="shared" si="257"/>
        <v>nvt</v>
      </c>
      <c r="GD84" t="str">
        <f t="shared" si="258"/>
        <v>nvt</v>
      </c>
      <c r="GE84" t="str">
        <f t="shared" si="259"/>
        <v>nvt</v>
      </c>
      <c r="GF84" t="str">
        <f t="shared" si="260"/>
        <v>nvt</v>
      </c>
      <c r="GG84" t="str">
        <f t="shared" si="261"/>
        <v>nvt</v>
      </c>
      <c r="GH84" t="str">
        <f t="shared" si="262"/>
        <v>nvt</v>
      </c>
      <c r="GI84" t="str">
        <f t="shared" si="263"/>
        <v>nvt</v>
      </c>
      <c r="GJ84" t="str">
        <f t="shared" si="264"/>
        <v>nvt</v>
      </c>
      <c r="GK84" t="str">
        <f t="shared" si="197"/>
        <v>nvt</v>
      </c>
      <c r="GL84" t="str">
        <f t="shared" si="198"/>
        <v>nvt</v>
      </c>
      <c r="GM84" t="str">
        <f t="shared" si="199"/>
        <v>nvt</v>
      </c>
      <c r="GN84" t="str">
        <f t="shared" si="200"/>
        <v>nvt</v>
      </c>
      <c r="GO84" t="str">
        <f t="shared" si="201"/>
        <v>nvt</v>
      </c>
      <c r="GP84" t="str">
        <f t="shared" si="202"/>
        <v>nvt</v>
      </c>
      <c r="GQ84" t="str">
        <f t="shared" si="203"/>
        <v>nvt</v>
      </c>
      <c r="GR84" t="str">
        <f t="shared" si="204"/>
        <v>nvt</v>
      </c>
      <c r="GS84" t="str">
        <f t="shared" si="205"/>
        <v>nvt</v>
      </c>
      <c r="GT84" t="str">
        <f t="shared" si="206"/>
        <v>nvt</v>
      </c>
      <c r="GU84" t="str">
        <f t="shared" si="207"/>
        <v>nvt</v>
      </c>
      <c r="GV84" t="str">
        <f t="shared" si="208"/>
        <v>nvt</v>
      </c>
      <c r="GW84" t="str">
        <f>IF($EJ84&gt;2,IF(GJ84="","zwart",VLOOKUP(GJ84,STAPELING!AB:AJ,GW$1,0)),"nvt")</f>
        <v>nvt</v>
      </c>
      <c r="GX84" t="str">
        <f t="shared" si="265"/>
        <v>nvt</v>
      </c>
      <c r="GY84" t="str">
        <f t="shared" si="266"/>
        <v>nvt</v>
      </c>
      <c r="GZ84" t="str">
        <f t="shared" si="267"/>
        <v>nvt</v>
      </c>
      <c r="HA84" t="str">
        <f t="shared" si="268"/>
        <v>nvt</v>
      </c>
      <c r="HB84" t="str">
        <f t="shared" si="269"/>
        <v>nvt</v>
      </c>
      <c r="HC84" t="str">
        <f t="shared" si="270"/>
        <v>nvt</v>
      </c>
      <c r="HD84" t="str">
        <f t="shared" si="271"/>
        <v>nvt</v>
      </c>
      <c r="HE84" t="str">
        <f t="shared" si="272"/>
        <v>nvt</v>
      </c>
      <c r="HF84" t="str">
        <f t="shared" si="273"/>
        <v>nvt</v>
      </c>
      <c r="HG84" t="str">
        <f t="shared" si="274"/>
        <v>nvt</v>
      </c>
      <c r="HH84" t="str">
        <f t="shared" si="275"/>
        <v>nvt</v>
      </c>
      <c r="HI84" t="str">
        <f t="shared" si="276"/>
        <v>nvt</v>
      </c>
      <c r="HJ84" t="str">
        <f t="shared" si="277"/>
        <v>nvt</v>
      </c>
      <c r="HK84" t="str">
        <f t="shared" si="278"/>
        <v>nvt</v>
      </c>
      <c r="HL84" t="str">
        <f t="shared" si="279"/>
        <v>nvt</v>
      </c>
      <c r="HM84" t="str">
        <f t="shared" si="209"/>
        <v>nvt</v>
      </c>
      <c r="HN84" t="str">
        <f t="shared" si="210"/>
        <v>nvt</v>
      </c>
      <c r="HO84" t="str">
        <f t="shared" si="211"/>
        <v>nvt</v>
      </c>
      <c r="HP84" t="str">
        <f t="shared" si="212"/>
        <v>nvt</v>
      </c>
      <c r="HQ84" t="str">
        <f t="shared" si="213"/>
        <v>nvt</v>
      </c>
      <c r="HR84" t="str">
        <f t="shared" si="214"/>
        <v>nvt</v>
      </c>
      <c r="HS84" t="str">
        <f t="shared" si="215"/>
        <v>nvt</v>
      </c>
      <c r="HT84" t="str">
        <f t="shared" si="216"/>
        <v>nvt</v>
      </c>
      <c r="HU84" t="str">
        <f t="shared" si="217"/>
        <v>nvt</v>
      </c>
      <c r="HV84" t="str">
        <f t="shared" si="218"/>
        <v>nvt</v>
      </c>
      <c r="HW84" t="str">
        <f t="shared" si="219"/>
        <v>nvt</v>
      </c>
      <c r="HX84" t="str">
        <f t="shared" si="220"/>
        <v>nvt</v>
      </c>
      <c r="HY84" t="str">
        <f>IF($EJ84&gt;2,IF(HL84="","zwart",VLOOKUP(HL84,STAPELING!AK:AN,HY$1,0)),"nvt")</f>
        <v>nvt</v>
      </c>
      <c r="HZ84" t="str">
        <f t="shared" si="280"/>
        <v>nvt</v>
      </c>
      <c r="IA84" t="str">
        <f t="shared" si="281"/>
        <v>nvt</v>
      </c>
      <c r="IB84" t="str">
        <f t="shared" si="282"/>
        <v>nvt</v>
      </c>
      <c r="IC84" t="str">
        <f t="shared" si="283"/>
        <v>nvt</v>
      </c>
      <c r="ID84" t="str">
        <f t="shared" si="284"/>
        <v>nvt</v>
      </c>
      <c r="IE84" t="str">
        <f t="shared" si="285"/>
        <v>nvt</v>
      </c>
      <c r="IF84" t="str">
        <f t="shared" si="286"/>
        <v>nvt</v>
      </c>
      <c r="IG84">
        <f t="shared" si="287"/>
        <v>0</v>
      </c>
      <c r="IH84">
        <f t="shared" si="288"/>
        <v>0</v>
      </c>
      <c r="II84">
        <f t="shared" si="289"/>
        <v>0</v>
      </c>
      <c r="IJ84">
        <f t="shared" si="290"/>
        <v>0</v>
      </c>
      <c r="IK84">
        <f t="shared" si="291"/>
        <v>0</v>
      </c>
      <c r="IL84">
        <f t="shared" si="292"/>
        <v>0</v>
      </c>
      <c r="IM84">
        <f t="shared" si="293"/>
        <v>0</v>
      </c>
      <c r="IN84">
        <f t="shared" si="294"/>
        <v>0</v>
      </c>
      <c r="IO84">
        <f t="shared" si="295"/>
        <v>0</v>
      </c>
      <c r="IP84">
        <f t="shared" si="296"/>
        <v>0</v>
      </c>
      <c r="IQ84">
        <f t="shared" si="297"/>
        <v>0</v>
      </c>
      <c r="IR84">
        <f t="shared" si="298"/>
        <v>0</v>
      </c>
      <c r="IS84">
        <f t="shared" si="299"/>
        <v>0</v>
      </c>
      <c r="IT84">
        <f t="shared" si="300"/>
        <v>0</v>
      </c>
      <c r="IU84" t="str">
        <f t="shared" si="301"/>
        <v>N</v>
      </c>
      <c r="IV84" t="str">
        <f t="shared" si="221"/>
        <v>N</v>
      </c>
      <c r="IW84" t="str">
        <f t="shared" si="302"/>
        <v>N</v>
      </c>
    </row>
    <row r="85" spans="1:257" x14ac:dyDescent="0.25">
      <c r="A85" t="str">
        <f>IF(ISERROR(VLOOKUP(E85,E$4:E84,1,0)),"J","N")</f>
        <v>N</v>
      </c>
      <c r="B85" s="8"/>
      <c r="C85" s="8"/>
      <c r="D85" s="25"/>
      <c r="E85" s="25" t="str">
        <f>IF(Invoer!B114="","",Invoer!B114)</f>
        <v/>
      </c>
      <c r="F85" s="25"/>
      <c r="G85" s="25"/>
      <c r="H85" s="25" t="str">
        <f>IF(AND($E85&lt;&gt;"",$A85="J"),Invoer!D114,"")</f>
        <v/>
      </c>
      <c r="I85" s="25"/>
      <c r="J85" s="26"/>
      <c r="K85" s="26" t="str">
        <f>IF(AND($E85&lt;&gt;"",$A85="J"),Invoer!L114,"")</f>
        <v/>
      </c>
      <c r="L85" s="26"/>
      <c r="M85" s="25"/>
      <c r="N85" s="152"/>
      <c r="O85" s="153"/>
      <c r="P85" s="25"/>
      <c r="Q85" s="25"/>
      <c r="R85" s="153"/>
      <c r="S85" s="154"/>
      <c r="T85" s="152"/>
      <c r="U85" s="153"/>
      <c r="V85" s="153"/>
      <c r="W85" s="59" t="str">
        <f>IF(AND($E85&lt;&gt;"",$A85="J",Invoer!R114&lt;&gt;""),VLOOKUP(Invoer!R114,NORM!$F$26:$H$29,3,0),"")</f>
        <v/>
      </c>
      <c r="X85" s="59"/>
      <c r="Y85" s="25" t="str">
        <f t="shared" si="222"/>
        <v/>
      </c>
      <c r="Z85" s="25"/>
      <c r="AA85" s="26" t="str">
        <f t="shared" si="223"/>
        <v/>
      </c>
      <c r="AB85" s="26"/>
      <c r="AC85" s="153"/>
      <c r="AD85" s="153"/>
      <c r="AE85" s="153"/>
      <c r="AF85" s="153"/>
      <c r="AG85" s="153"/>
      <c r="AH85" s="25"/>
      <c r="AI85" s="153"/>
      <c r="AJ85" s="153"/>
      <c r="AK85" s="153"/>
      <c r="AL85" s="153"/>
      <c r="AM85" s="25" t="str">
        <f>IF(AND($E85&lt;&gt;"",$A85="J"),IF(Invoer!X114="Ja","J",IF(Invoer!X114="Nee","N","")),"")</f>
        <v/>
      </c>
      <c r="AN85" s="153"/>
      <c r="AO85" s="153"/>
      <c r="AP85" s="153" t="s">
        <v>311</v>
      </c>
      <c r="AQ85" s="153" t="s">
        <v>311</v>
      </c>
      <c r="AR85" s="153" t="s">
        <v>312</v>
      </c>
      <c r="AS85" s="153" t="s">
        <v>312</v>
      </c>
      <c r="AT85" s="1" t="str">
        <f>IF(AND($E85&lt;&gt;"",$A85="J",Invoer!O114&lt;&gt;""),VLOOKUP(Invoer!O114,NORM!$F$31:$H$38,3,0),"")</f>
        <v/>
      </c>
      <c r="AU85" s="1"/>
      <c r="AV85" s="1" t="str">
        <f>IF(AND($E85&lt;&gt;"",$A85="J"),Invoer!AH114,"")</f>
        <v/>
      </c>
      <c r="AW85" s="1"/>
      <c r="AX85" s="1" t="str">
        <f t="shared" si="224"/>
        <v/>
      </c>
      <c r="AY85" s="1"/>
      <c r="AZ85" s="3" t="str">
        <f t="shared" si="225"/>
        <v/>
      </c>
      <c r="BA85" s="3" t="str">
        <f t="shared" si="226"/>
        <v/>
      </c>
      <c r="BB85" s="3" t="str">
        <f t="shared" si="227"/>
        <v>N</v>
      </c>
      <c r="BC85" s="3" t="str">
        <f t="shared" si="228"/>
        <v>N</v>
      </c>
      <c r="BD85" s="3" t="str">
        <f t="shared" si="229"/>
        <v/>
      </c>
      <c r="BE85" s="3">
        <f t="shared" si="230"/>
        <v>0</v>
      </c>
      <c r="BF85" s="3" t="str">
        <f t="shared" si="231"/>
        <v/>
      </c>
      <c r="BG85" s="3" t="str">
        <f t="shared" si="232"/>
        <v/>
      </c>
      <c r="BH85" s="3" t="str">
        <f t="shared" si="233"/>
        <v>N</v>
      </c>
      <c r="BI85" s="24" t="str">
        <f t="shared" si="234"/>
        <v/>
      </c>
      <c r="BJ85" s="24" t="str">
        <f>IF(ISERROR(VLOOKUP($BD85,LOV_GWSGRP!A:A,1,0)),"N","J")</f>
        <v>N</v>
      </c>
      <c r="BK85" s="24" t="str">
        <f>IF(ISERROR(VLOOKUP($BD85,LOV_GWSGRP!D:D,1,0)),"N","J")</f>
        <v>N</v>
      </c>
      <c r="BL85" s="24" t="str">
        <f>IF(ISERROR(VLOOKUP($BD85,LOV_GWSGRP!G:G,1,0)),"N","J")</f>
        <v>N</v>
      </c>
      <c r="BM85" s="24" t="str">
        <f>IF(ISERROR(VLOOKUP($BD85,LOV_GWSGRP!M:M,1,0)),"N","J")</f>
        <v>N</v>
      </c>
      <c r="BN85" s="24" t="str">
        <f>IF(ISERROR(VLOOKUP($BD85,LOV_GWSGRP!P:P,1,0)),"N","J")</f>
        <v>N</v>
      </c>
      <c r="BO85" s="24" t="str">
        <f>IF(ISERROR(VLOOKUP($BD85,LOV_GWSGRP!S:S,1,0)),"N","J")</f>
        <v>N</v>
      </c>
      <c r="BP85" s="24" t="str">
        <f>IF(ISERROR(VLOOKUP($BD85,LOV_GWSGRP!V:V,1,0)),"N","J")</f>
        <v>N</v>
      </c>
      <c r="BQ85" s="24" t="str">
        <f>IF(ISERROR(VLOOKUP($BD85,LOV_GWSGRP!Y:Y,1,0)),"N","J")</f>
        <v>N</v>
      </c>
      <c r="BR85" s="24" t="str">
        <f>IF(ISERROR(VLOOKUP($BD85,LOV_GWSGRP!AB:AB,1,0)),"N","J")</f>
        <v>N</v>
      </c>
      <c r="BS85" s="24" t="str">
        <f>IF(ISERROR(VLOOKUP($BD85,LOV_GWSGRP!AE:AE,1,0)),"N","J")</f>
        <v>N</v>
      </c>
      <c r="BT85" s="24" t="str">
        <f>IF(ISERROR(VLOOKUP($BD85,LOV_GWSGRP!AH:AH,1,0)),"N","J")</f>
        <v>N</v>
      </c>
      <c r="BU85" s="24" t="str">
        <f>IF(ISERROR(VLOOKUP($BD85,LOV_GWSGRP!CJ:CJ,1,0)),"N","J")</f>
        <v>N</v>
      </c>
      <c r="BV85" s="24" t="str">
        <f>IF(ISERROR(VLOOKUP($BD85,LOV_GWSGRP!AN:AN,1,0)),"N","J")</f>
        <v>N</v>
      </c>
      <c r="BW85" s="24" t="str">
        <f>IF(ISERROR(VLOOKUP($BD85,LOV_GWSGRP!AQ:AQ,1,0)),"N","J")</f>
        <v>N</v>
      </c>
      <c r="BX85" s="24" t="str">
        <f>IF(ISERROR(VLOOKUP($BD85,LOV_GWSGRP!AT:AT,1,0)),"N","J")</f>
        <v>N</v>
      </c>
      <c r="BY85" s="24" t="str">
        <f>IF(ISERROR(VLOOKUP($BD85,LOV_GWSGRP!AW:AW,1,0)),"N","J")</f>
        <v>N</v>
      </c>
      <c r="BZ85" s="24" t="str">
        <f>IF(ISERROR(VLOOKUP($BD85,LOV_GWSGRP!AZ:AZ,1,0)),"N","J")</f>
        <v>N</v>
      </c>
      <c r="CA85" s="24" t="str">
        <f>IF(ISERROR(VLOOKUP($BD85,LOV_GWSGRP!BC:BC,1,0)),"N","J")</f>
        <v>N</v>
      </c>
      <c r="CB85" s="24" t="str">
        <f>IF(ISERROR(VLOOKUP($BD85,LOV_GWSGRP!BF:BF,1,0)),"N","J")</f>
        <v>N</v>
      </c>
      <c r="CC85" s="24" t="str">
        <f>IF(ISERROR(VLOOKUP($BD85,LOV_GWSGRP!BI:BI,1,0)),"N","J")</f>
        <v>N</v>
      </c>
      <c r="CD85" s="24" t="str">
        <f>IF(ISERROR(VLOOKUP($BD85,LOV_GWSGRP!J:J,1,0)),"N","J")</f>
        <v>N</v>
      </c>
      <c r="CE85" s="24" t="str">
        <f>IF(ISERROR(VLOOKUP($BD85,LOV_GWSGRP!BL:BL,1,0)),"N","J")</f>
        <v>N</v>
      </c>
      <c r="CF85" s="24"/>
      <c r="CG85" s="24" t="str">
        <f>IF(ISERROR(VLOOKUP($BD85,LOV_GWSGRP!BO:BO,1,0)),"N","J")</f>
        <v>N</v>
      </c>
      <c r="CH85" s="24" t="str">
        <f t="shared" si="235"/>
        <v>N</v>
      </c>
      <c r="CI85" s="24" t="str">
        <f>IF(ISERROR(VLOOKUP($BD85,GEWASCODE_GLMC8!F:F,1,0)),"N","J")</f>
        <v>N</v>
      </c>
      <c r="CJ85" s="24" t="str">
        <f>IF(COUNTIF($CI85:CI85,"J")&gt;0,"N",IF(ISERROR(VLOOKUP($BD85,GEWASCODE_GLMC8!G:G,1,0)),"N","J"))</f>
        <v>N</v>
      </c>
      <c r="CK85" s="24" t="str">
        <f>IF(COUNTIF($CI85:CJ85,"J")&gt;0,"N",IF(ISERROR(VLOOKUP($BD85,GEWASCODE_GLMC8!H:H,1,0)),"N","J"))</f>
        <v>N</v>
      </c>
      <c r="CL85" s="24" t="str">
        <f>IF(COUNTIF($CI85:CK85,"J")&gt;0,"N",IF(ISERROR(VLOOKUP($BD85,GEWASCODE_GLMC8!I:I,1,0)),"N","J"))</f>
        <v>N</v>
      </c>
      <c r="CM85" s="24" t="str">
        <f>IF(COUNTIF($CI85:CL85,"J")&gt;0,"N",IF(ISERROR(VLOOKUP($BD85,GEWASCODE_GLMC8!J:J,1,0)),"N","J"))</f>
        <v>N</v>
      </c>
      <c r="CN85" s="24" t="str">
        <f>IF(COUNTIF($CI85:CM85,"J")&gt;0,"N",IF(ISERROR(VLOOKUP($BD85,GEWASCODE_GLMC8!K:K,1,0)),"N","J"))</f>
        <v>N</v>
      </c>
      <c r="CO85" s="24" t="str">
        <f>IF(COUNTIF($CI85:CN85,"J")&gt;0,"N",IF(ISERROR(VLOOKUP($BD85,GEWASCODE_GLMC8!L:L,1,0)),"N","J"))</f>
        <v>N</v>
      </c>
      <c r="CP85" s="24" t="str">
        <f>IF(COUNTIF($CI85:CO85,"J")&gt;0,"N",IF(ISERROR(VLOOKUP($BD85,GEWASCODE_GLMC8!M:M,1,0)),"N","J"))</f>
        <v>N</v>
      </c>
      <c r="CQ85" s="24" t="str">
        <f>IF(COUNTIF($CI85:CP85,"J")&gt;0,"N",IF(ISERROR(VLOOKUP($BD85,GEWASCODE_GLMC8!N:N,1,0)),"N","J"))</f>
        <v>N</v>
      </c>
      <c r="CR85" s="24" t="str">
        <f>IF(COUNTIF($CI85:CQ85,"J")&gt;0,"N",IF(ISERROR(VLOOKUP($BD85,GEWASCODE_GLMC8!O:O,1,0)),"N","J"))</f>
        <v>N</v>
      </c>
      <c r="CS85" s="24" t="str">
        <f>IF(COUNTIF($CI85:CR85,"J")&gt;0,"N",IF(ISERROR(VLOOKUP($BD85,GEWASCODE_GLMC8!P:P,1,0)),"N","J"))</f>
        <v>N</v>
      </c>
      <c r="CT85" s="24" t="str">
        <f>IF(COUNTIF($CI85:CS85,"J")&gt;0,"N",IF(ISERROR(VLOOKUP($BD85,GEWASCODE_GLMC8!Q:Q,1,0)),"N","J"))</f>
        <v>N</v>
      </c>
      <c r="CU85" s="24" t="str">
        <f>IF(COUNTIF($CI85:CT85,"J")&gt;0,"N",IF(ISERROR(VLOOKUP($BD85,GEWASCODE_GLMC8!R:R,1,0)),"N","J"))</f>
        <v>N</v>
      </c>
      <c r="CV85" s="24" t="str">
        <f>IF(COUNTIF($CI85:CU85,"J")&gt;0,"N",IF(ISERROR(VLOOKUP($BD85,GEWASCODE_GLMC8!S:S,1,0)),"N","J"))</f>
        <v>N</v>
      </c>
      <c r="CW85" s="24" t="str">
        <f>IF(COUNTIF($CI85:CV85,"J")&gt;0,"N",IF(ISERROR(VLOOKUP($BD85,GEWASCODE_GLMC8!T:T,1,0)),"N","J"))</f>
        <v>N</v>
      </c>
      <c r="CX85" s="24" t="str">
        <f>IF(COUNTIF($CI85:CW85,"J")&gt;0,"N",IF(ISERROR(VLOOKUP($BD85,GEWASCODE_GLMC8!U:U,1,0)),"N","J"))</f>
        <v>N</v>
      </c>
      <c r="CY85" s="24" t="str">
        <f>IF(COUNTIF($CI85:CX85,"J")&gt;0,"N",IF(ISERROR(VLOOKUP($BD85,GEWASCODE_GLMC8!V:V,1,0)),"N","J"))</f>
        <v>N</v>
      </c>
      <c r="CZ85" s="24" t="str">
        <f>IF(COUNTIF($CI85:CY85,"J")&gt;0,"N",IF(ISERROR(VLOOKUP($BD85,GEWASCODE_GLMC8!W:W,1,0)),"N","J"))</f>
        <v>N</v>
      </c>
      <c r="DA85" s="24" t="str">
        <f>IF(COUNTIF($CI85:CZ85,"J")&gt;0,"N",IF(ISERROR(VLOOKUP($BD85,GEWASCODE_GLMC8!X:X,1,0)),"N","J"))</f>
        <v>N</v>
      </c>
      <c r="DB85" s="24" t="str">
        <f>IF(COUNTIF($CI85:DA85,"J")&gt;0,"N",IF(ISERROR(VLOOKUP($BD85,GEWASCODE_GLMC8!Y:Y,1,0)),"N","J"))</f>
        <v>N</v>
      </c>
      <c r="DC85" s="24" t="str">
        <f>IF(COUNTIF($CI85:DB85,"J")&gt;0,"N",IF(ISERROR(VLOOKUP($BD85,GEWASCODE_GLMC8!Z:Z,1,0)),"N","J"))</f>
        <v>N</v>
      </c>
      <c r="DD85" s="24" t="str">
        <f t="shared" si="236"/>
        <v>N</v>
      </c>
      <c r="DE85" s="3" t="str">
        <f t="shared" si="167"/>
        <v>N</v>
      </c>
      <c r="DF85" s="3" t="str">
        <f t="shared" si="168"/>
        <v>N</v>
      </c>
      <c r="DG85" s="3" t="str">
        <f t="shared" si="237"/>
        <v>N</v>
      </c>
      <c r="DH85" s="3" t="str">
        <f t="shared" si="238"/>
        <v>N</v>
      </c>
      <c r="DI85" s="3" t="str">
        <f t="shared" si="169"/>
        <v>N</v>
      </c>
      <c r="DJ85" s="3" t="str">
        <f t="shared" si="170"/>
        <v>N</v>
      </c>
      <c r="DK85" s="3">
        <f>0</f>
        <v>0</v>
      </c>
      <c r="DL85" s="3" t="str">
        <f t="shared" si="171"/>
        <v>N</v>
      </c>
      <c r="DM85" s="3" t="str">
        <f t="shared" si="172"/>
        <v>N</v>
      </c>
      <c r="DN85" t="str">
        <f>IF(AND($A85="J",COUNTIFS(activiteiten_perceel,percelen!$AZ85,activiteiten_maatregel_nr,percelen!DN$4,activiteiten_activiteit_voldoet_aan_voorwaarden,"J")&gt;0),DN$4,"")</f>
        <v/>
      </c>
      <c r="DO85" t="str">
        <f>IF(AND($A85="J",COUNTIFS(activiteiten_perceel,percelen!$AZ85,activiteiten_maatregel_nr,percelen!DO$4,activiteiten_activiteit_voldoet_aan_voorwaarden,"J")&gt;0),DO$4,"")</f>
        <v/>
      </c>
      <c r="DP85" t="str">
        <f>IF(AND($A85="J",COUNTIFS(activiteiten_perceel,percelen!$AZ85,activiteiten_maatregel_nr,percelen!DP$4,activiteiten_activiteit_voldoet_aan_voorwaarden,"J")&gt;0),DP$4,"")</f>
        <v/>
      </c>
      <c r="DQ85" t="str">
        <f>IF(AND($A85="J",COUNTIFS(activiteiten_perceel,percelen!$AZ85,activiteiten_maatregel_nr,percelen!DQ$4,activiteiten_activiteit_voldoet_aan_voorwaarden,"J")&gt;0),DQ$4,"")</f>
        <v/>
      </c>
      <c r="DR85" t="str">
        <f>IF(AND($A85="J",COUNTIFS(activiteiten_perceel,percelen!$AZ85,activiteiten_maatregel_nr,percelen!DR$4,activiteiten_activiteit_voldoet_aan_voorwaarden,"J")&gt;0),DR$4,"")</f>
        <v/>
      </c>
      <c r="DS85" t="str">
        <f>IF(AND($A85="J",COUNTIFS(activiteiten_perceel,percelen!$AZ85,activiteiten_maatregel_nr,percelen!DS$4,activiteiten_activiteit_voldoet_aan_voorwaarden,"J")&gt;0),DS$4,"")</f>
        <v/>
      </c>
      <c r="DT85" t="str">
        <f>IF(AND($A85="J",COUNTIFS(activiteiten_perceel,percelen!$AZ85,activiteiten_maatregel_nr,percelen!DT$4,activiteiten_activiteit_voldoet_aan_voorwaarden,"J")&gt;0),DT$4,"")</f>
        <v/>
      </c>
      <c r="DU85" t="str">
        <f>IF(AND($A85="J",COUNTIFS(activiteiten_perceel,percelen!$AZ85,activiteiten_maatregel_nr,percelen!DU$4,activiteiten_activiteit_voldoet_aan_voorwaarden,"J")&gt;0),DU$4,"")</f>
        <v/>
      </c>
      <c r="DV85" t="str">
        <f>IF(AND($A85="J",COUNTIFS(activiteiten_perceel,percelen!$AZ85,activiteiten_maatregel_nr,percelen!DV$4,activiteiten_activiteit_voldoet_aan_voorwaarden,"J")&gt;0),DV$4,"")</f>
        <v/>
      </c>
      <c r="DW85" t="str">
        <f>IF(AND($A85="J",COUNTIFS(activiteiten_perceel,percelen!$AZ85,activiteiten_maatregel_nr,percelen!DW$4,activiteiten_activiteit_voldoet_aan_voorwaarden,"J")&gt;0),DW$4,"")</f>
        <v/>
      </c>
      <c r="DX85" t="str">
        <f>IF(AND($A85="J",COUNTIFS(activiteiten_perceel,percelen!$AZ85,activiteiten_maatregel_nr,percelen!DX$4,activiteiten_activiteit_voldoet_aan_voorwaarden,"J")&gt;0),DX$4,"")</f>
        <v/>
      </c>
      <c r="DY85" t="str">
        <f>IF(AND($A85="J",COUNTIFS(activiteiten_perceel,percelen!$AZ85,activiteiten_maatregel_nr,percelen!DY$4,activiteiten_activiteit_voldoet_aan_voorwaarden,"J")&gt;0),DY$4,"")</f>
        <v/>
      </c>
      <c r="DZ85" t="str">
        <f>IF(AND($A85="J",COUNTIFS(activiteiten_perceel,percelen!$AZ85,activiteiten_maatregel_nr,percelen!DZ$4,activiteiten_activiteit_voldoet_aan_voorwaarden,"J")&gt;0),DZ$4,"")</f>
        <v/>
      </c>
      <c r="EA85" t="str">
        <f>IF(AND($A85="J",COUNTIFS(activiteiten_perceel,percelen!$AZ85,activiteiten_maatregel_nr,percelen!EA$4,activiteiten_activiteit_voldoet_aan_voorwaarden,"J")&gt;0),EA$4,"")</f>
        <v/>
      </c>
      <c r="EB85" t="str">
        <f>IF(AND($A85="J",COUNTIFS(activiteiten_perceel,percelen!$AZ85,activiteiten_maatregel_nr,percelen!EB$4,activiteiten_activiteit_voldoet_aan_voorwaarden,"J")&gt;0),EB$4,"")</f>
        <v/>
      </c>
      <c r="EC85" t="str">
        <f>IF(AND($A85="J",COUNTIFS(activiteiten_perceel,percelen!$AZ85,activiteiten_maatregel_nr,percelen!EC$4,activiteiten_activiteit_voldoet_aan_voorwaarden,"J")&gt;0),EC$4,"")</f>
        <v/>
      </c>
      <c r="ED85" t="str">
        <f>IF(AND($A85="J",COUNTIFS(activiteiten_perceel,percelen!$AZ85,activiteiten_maatregel_nr,percelen!ED$4,activiteiten_activiteit_voldoet_aan_voorwaarden,"J")&gt;0),ED$4,"")</f>
        <v/>
      </c>
      <c r="EE85" t="str">
        <f>IF(AND($A85="J",COUNTIFS(activiteiten_perceel,percelen!$AZ85,activiteiten_maatregel_nr,percelen!EE$4,activiteiten_activiteit_voldoet_aan_voorwaarden,"J")&gt;0),EE$4,"")</f>
        <v/>
      </c>
      <c r="EF85" t="str">
        <f>IF(AND($A85="J",COUNTIFS(activiteiten_perceel,percelen!$AZ85,activiteiten_maatregel_nr,percelen!EF$4,activiteiten_activiteit_voldoet_aan_voorwaarden,"J")&gt;0),EF$4,"")</f>
        <v/>
      </c>
      <c r="EG85" t="str">
        <f>IF(AND($A85="J",COUNTIFS(activiteiten_perceel,percelen!$AZ85,activiteiten_maatregel_nr,percelen!EG$4,activiteiten_activiteit_voldoet_aan_voorwaarden,"J")&gt;0),EG$4,"")</f>
        <v/>
      </c>
      <c r="EH85" t="str">
        <f>IF(AND($A85="J",COUNTIFS(activiteiten_perceel,percelen!$AZ85,activiteiten_maatregel_nr,percelen!EH$4,activiteiten_activiteit_voldoet_aan_voorwaarden,"J")&gt;0),EH$4,"")</f>
        <v/>
      </c>
      <c r="EI85" t="str">
        <f>IF(AND($A85="J",COUNTIFS(activiteiten_perceel,percelen!$AZ85,activiteiten_maatregel_nr,percelen!EI$4,activiteiten_activiteit_voldoet_aan_voorwaarden,"J")&gt;0),EI$4,"")</f>
        <v/>
      </c>
      <c r="EJ85">
        <f t="shared" si="239"/>
        <v>0</v>
      </c>
      <c r="EK85" t="str">
        <f t="shared" si="173"/>
        <v/>
      </c>
      <c r="EL85" t="str">
        <f t="shared" si="174"/>
        <v/>
      </c>
      <c r="EM85" t="str">
        <f t="shared" si="175"/>
        <v/>
      </c>
      <c r="EN85" t="str">
        <f t="shared" si="176"/>
        <v/>
      </c>
      <c r="EO85" t="str">
        <f t="shared" si="177"/>
        <v/>
      </c>
      <c r="EP85" t="str">
        <f t="shared" si="178"/>
        <v/>
      </c>
      <c r="EQ85" t="str">
        <f t="shared" si="179"/>
        <v/>
      </c>
      <c r="ER85" t="str">
        <f t="shared" si="180"/>
        <v/>
      </c>
      <c r="ES85" t="str">
        <f t="shared" si="181"/>
        <v/>
      </c>
      <c r="ET85" t="str">
        <f t="shared" si="182"/>
        <v/>
      </c>
      <c r="EU85" t="str">
        <f t="shared" si="183"/>
        <v/>
      </c>
      <c r="EV85" t="str">
        <f t="shared" si="184"/>
        <v/>
      </c>
      <c r="EW85" t="str">
        <f t="shared" si="240"/>
        <v>nvt</v>
      </c>
      <c r="EX85" t="str">
        <f t="shared" si="241"/>
        <v>nvt</v>
      </c>
      <c r="EY85" t="str">
        <f t="shared" si="242"/>
        <v>nvt</v>
      </c>
      <c r="EZ85" t="str">
        <f t="shared" si="243"/>
        <v>nvt</v>
      </c>
      <c r="FA85" t="str">
        <f t="shared" si="244"/>
        <v>nvt</v>
      </c>
      <c r="FB85" t="str">
        <f t="shared" si="245"/>
        <v>nvt</v>
      </c>
      <c r="FC85" t="str">
        <f t="shared" si="246"/>
        <v>nvt</v>
      </c>
      <c r="FD85" t="str">
        <f t="shared" si="247"/>
        <v>nvt</v>
      </c>
      <c r="FE85" t="str">
        <f>IF($EJ85=2,VLOOKUP(FD85,STAPELING!A:D,FE$1,0),"nvt")</f>
        <v>nvt</v>
      </c>
      <c r="FF85" t="str">
        <f t="shared" si="248"/>
        <v>nvt</v>
      </c>
      <c r="FG85" t="str">
        <f t="shared" si="249"/>
        <v>nvt</v>
      </c>
      <c r="FH85" t="str">
        <f t="shared" si="250"/>
        <v>nvt</v>
      </c>
      <c r="FI85" t="str">
        <f t="shared" si="251"/>
        <v>nvt</v>
      </c>
      <c r="FJ85" t="str">
        <f t="shared" si="252"/>
        <v>nvt</v>
      </c>
      <c r="FK85" t="str">
        <f t="shared" si="253"/>
        <v>nvt</v>
      </c>
      <c r="FL85" t="str">
        <f t="shared" si="254"/>
        <v>nvt</v>
      </c>
      <c r="FM85" t="str">
        <f t="shared" si="255"/>
        <v/>
      </c>
      <c r="FN85" t="str">
        <f>IF(ISERROR(VLOOKUP(FM85,STAPELING!I:AO,FN$1,0)),"N",VLOOKUP(FM85,STAPELING!I:AO,FN$1,0))</f>
        <v>J</v>
      </c>
      <c r="FO85" t="str">
        <f t="shared" si="256"/>
        <v>nvt</v>
      </c>
      <c r="FP85" t="str">
        <f t="shared" si="185"/>
        <v>nvt</v>
      </c>
      <c r="FQ85" t="str">
        <f t="shared" si="186"/>
        <v>nvt</v>
      </c>
      <c r="FR85" t="str">
        <f t="shared" si="187"/>
        <v>nvt</v>
      </c>
      <c r="FS85" t="str">
        <f t="shared" si="188"/>
        <v>nvt</v>
      </c>
      <c r="FT85" t="str">
        <f t="shared" si="189"/>
        <v>nvt</v>
      </c>
      <c r="FU85" t="str">
        <f t="shared" si="190"/>
        <v>nvt</v>
      </c>
      <c r="FV85" t="str">
        <f t="shared" si="191"/>
        <v>nvt</v>
      </c>
      <c r="FW85" t="str">
        <f t="shared" si="192"/>
        <v>nvt</v>
      </c>
      <c r="FX85" t="str">
        <f t="shared" si="193"/>
        <v>nvt</v>
      </c>
      <c r="FY85" t="str">
        <f t="shared" si="194"/>
        <v>nvt</v>
      </c>
      <c r="FZ85" t="str">
        <f t="shared" si="195"/>
        <v>nvt</v>
      </c>
      <c r="GA85" t="str">
        <f t="shared" si="196"/>
        <v>nvt</v>
      </c>
      <c r="GB85" t="str">
        <f>IF($EJ85&gt;2,IF(FO85="","zwart",VLOOKUP(FO85,STAPELING!J:AA,GB$1,0)),"nvt")</f>
        <v>nvt</v>
      </c>
      <c r="GC85" t="str">
        <f t="shared" si="257"/>
        <v>nvt</v>
      </c>
      <c r="GD85" t="str">
        <f t="shared" si="258"/>
        <v>nvt</v>
      </c>
      <c r="GE85" t="str">
        <f t="shared" si="259"/>
        <v>nvt</v>
      </c>
      <c r="GF85" t="str">
        <f t="shared" si="260"/>
        <v>nvt</v>
      </c>
      <c r="GG85" t="str">
        <f t="shared" si="261"/>
        <v>nvt</v>
      </c>
      <c r="GH85" t="str">
        <f t="shared" si="262"/>
        <v>nvt</v>
      </c>
      <c r="GI85" t="str">
        <f t="shared" si="263"/>
        <v>nvt</v>
      </c>
      <c r="GJ85" t="str">
        <f t="shared" si="264"/>
        <v>nvt</v>
      </c>
      <c r="GK85" t="str">
        <f t="shared" si="197"/>
        <v>nvt</v>
      </c>
      <c r="GL85" t="str">
        <f t="shared" si="198"/>
        <v>nvt</v>
      </c>
      <c r="GM85" t="str">
        <f t="shared" si="199"/>
        <v>nvt</v>
      </c>
      <c r="GN85" t="str">
        <f t="shared" si="200"/>
        <v>nvt</v>
      </c>
      <c r="GO85" t="str">
        <f t="shared" si="201"/>
        <v>nvt</v>
      </c>
      <c r="GP85" t="str">
        <f t="shared" si="202"/>
        <v>nvt</v>
      </c>
      <c r="GQ85" t="str">
        <f t="shared" si="203"/>
        <v>nvt</v>
      </c>
      <c r="GR85" t="str">
        <f t="shared" si="204"/>
        <v>nvt</v>
      </c>
      <c r="GS85" t="str">
        <f t="shared" si="205"/>
        <v>nvt</v>
      </c>
      <c r="GT85" t="str">
        <f t="shared" si="206"/>
        <v>nvt</v>
      </c>
      <c r="GU85" t="str">
        <f t="shared" si="207"/>
        <v>nvt</v>
      </c>
      <c r="GV85" t="str">
        <f t="shared" si="208"/>
        <v>nvt</v>
      </c>
      <c r="GW85" t="str">
        <f>IF($EJ85&gt;2,IF(GJ85="","zwart",VLOOKUP(GJ85,STAPELING!AB:AJ,GW$1,0)),"nvt")</f>
        <v>nvt</v>
      </c>
      <c r="GX85" t="str">
        <f t="shared" si="265"/>
        <v>nvt</v>
      </c>
      <c r="GY85" t="str">
        <f t="shared" si="266"/>
        <v>nvt</v>
      </c>
      <c r="GZ85" t="str">
        <f t="shared" si="267"/>
        <v>nvt</v>
      </c>
      <c r="HA85" t="str">
        <f t="shared" si="268"/>
        <v>nvt</v>
      </c>
      <c r="HB85" t="str">
        <f t="shared" si="269"/>
        <v>nvt</v>
      </c>
      <c r="HC85" t="str">
        <f t="shared" si="270"/>
        <v>nvt</v>
      </c>
      <c r="HD85" t="str">
        <f t="shared" si="271"/>
        <v>nvt</v>
      </c>
      <c r="HE85" t="str">
        <f t="shared" si="272"/>
        <v>nvt</v>
      </c>
      <c r="HF85" t="str">
        <f t="shared" si="273"/>
        <v>nvt</v>
      </c>
      <c r="HG85" t="str">
        <f t="shared" si="274"/>
        <v>nvt</v>
      </c>
      <c r="HH85" t="str">
        <f t="shared" si="275"/>
        <v>nvt</v>
      </c>
      <c r="HI85" t="str">
        <f t="shared" si="276"/>
        <v>nvt</v>
      </c>
      <c r="HJ85" t="str">
        <f t="shared" si="277"/>
        <v>nvt</v>
      </c>
      <c r="HK85" t="str">
        <f t="shared" si="278"/>
        <v>nvt</v>
      </c>
      <c r="HL85" t="str">
        <f t="shared" si="279"/>
        <v>nvt</v>
      </c>
      <c r="HM85" t="str">
        <f t="shared" si="209"/>
        <v>nvt</v>
      </c>
      <c r="HN85" t="str">
        <f t="shared" si="210"/>
        <v>nvt</v>
      </c>
      <c r="HO85" t="str">
        <f t="shared" si="211"/>
        <v>nvt</v>
      </c>
      <c r="HP85" t="str">
        <f t="shared" si="212"/>
        <v>nvt</v>
      </c>
      <c r="HQ85" t="str">
        <f t="shared" si="213"/>
        <v>nvt</v>
      </c>
      <c r="HR85" t="str">
        <f t="shared" si="214"/>
        <v>nvt</v>
      </c>
      <c r="HS85" t="str">
        <f t="shared" si="215"/>
        <v>nvt</v>
      </c>
      <c r="HT85" t="str">
        <f t="shared" si="216"/>
        <v>nvt</v>
      </c>
      <c r="HU85" t="str">
        <f t="shared" si="217"/>
        <v>nvt</v>
      </c>
      <c r="HV85" t="str">
        <f t="shared" si="218"/>
        <v>nvt</v>
      </c>
      <c r="HW85" t="str">
        <f t="shared" si="219"/>
        <v>nvt</v>
      </c>
      <c r="HX85" t="str">
        <f t="shared" si="220"/>
        <v>nvt</v>
      </c>
      <c r="HY85" t="str">
        <f>IF($EJ85&gt;2,IF(HL85="","zwart",VLOOKUP(HL85,STAPELING!AK:AN,HY$1,0)),"nvt")</f>
        <v>nvt</v>
      </c>
      <c r="HZ85" t="str">
        <f t="shared" si="280"/>
        <v>nvt</v>
      </c>
      <c r="IA85" t="str">
        <f t="shared" si="281"/>
        <v>nvt</v>
      </c>
      <c r="IB85" t="str">
        <f t="shared" si="282"/>
        <v>nvt</v>
      </c>
      <c r="IC85" t="str">
        <f t="shared" si="283"/>
        <v>nvt</v>
      </c>
      <c r="ID85" t="str">
        <f t="shared" si="284"/>
        <v>nvt</v>
      </c>
      <c r="IE85" t="str">
        <f t="shared" si="285"/>
        <v>nvt</v>
      </c>
      <c r="IF85" t="str">
        <f t="shared" si="286"/>
        <v>nvt</v>
      </c>
      <c r="IG85">
        <f t="shared" si="287"/>
        <v>0</v>
      </c>
      <c r="IH85">
        <f t="shared" si="288"/>
        <v>0</v>
      </c>
      <c r="II85">
        <f t="shared" si="289"/>
        <v>0</v>
      </c>
      <c r="IJ85">
        <f t="shared" si="290"/>
        <v>0</v>
      </c>
      <c r="IK85">
        <f t="shared" si="291"/>
        <v>0</v>
      </c>
      <c r="IL85">
        <f t="shared" si="292"/>
        <v>0</v>
      </c>
      <c r="IM85">
        <f t="shared" si="293"/>
        <v>0</v>
      </c>
      <c r="IN85">
        <f t="shared" si="294"/>
        <v>0</v>
      </c>
      <c r="IO85">
        <f t="shared" si="295"/>
        <v>0</v>
      </c>
      <c r="IP85">
        <f t="shared" si="296"/>
        <v>0</v>
      </c>
      <c r="IQ85">
        <f t="shared" si="297"/>
        <v>0</v>
      </c>
      <c r="IR85">
        <f t="shared" si="298"/>
        <v>0</v>
      </c>
      <c r="IS85">
        <f t="shared" si="299"/>
        <v>0</v>
      </c>
      <c r="IT85">
        <f t="shared" si="300"/>
        <v>0</v>
      </c>
      <c r="IU85" t="str">
        <f t="shared" si="301"/>
        <v>N</v>
      </c>
      <c r="IV85" t="str">
        <f t="shared" si="221"/>
        <v>N</v>
      </c>
      <c r="IW85" t="str">
        <f t="shared" si="302"/>
        <v>N</v>
      </c>
    </row>
    <row r="86" spans="1:257" x14ac:dyDescent="0.25">
      <c r="A86" t="str">
        <f>IF(ISERROR(VLOOKUP(E86,E$4:E85,1,0)),"J","N")</f>
        <v>N</v>
      </c>
      <c r="B86" s="8"/>
      <c r="C86" s="8"/>
      <c r="D86" s="25"/>
      <c r="E86" s="25" t="str">
        <f>IF(Invoer!B115="","",Invoer!B115)</f>
        <v/>
      </c>
      <c r="F86" s="25"/>
      <c r="G86" s="25"/>
      <c r="H86" s="25" t="str">
        <f>IF(AND($E86&lt;&gt;"",$A86="J"),Invoer!D115,"")</f>
        <v/>
      </c>
      <c r="I86" s="25"/>
      <c r="J86" s="26"/>
      <c r="K86" s="26" t="str">
        <f>IF(AND($E86&lt;&gt;"",$A86="J"),Invoer!L115,"")</f>
        <v/>
      </c>
      <c r="L86" s="26"/>
      <c r="M86" s="25"/>
      <c r="N86" s="152"/>
      <c r="O86" s="153"/>
      <c r="P86" s="25"/>
      <c r="Q86" s="25"/>
      <c r="R86" s="153"/>
      <c r="S86" s="154"/>
      <c r="T86" s="152"/>
      <c r="U86" s="153"/>
      <c r="V86" s="153"/>
      <c r="W86" s="59" t="str">
        <f>IF(AND($E86&lt;&gt;"",$A86="J",Invoer!R115&lt;&gt;""),VLOOKUP(Invoer!R115,NORM!$F$26:$H$29,3,0),"")</f>
        <v/>
      </c>
      <c r="X86" s="59"/>
      <c r="Y86" s="25" t="str">
        <f t="shared" si="222"/>
        <v/>
      </c>
      <c r="Z86" s="25"/>
      <c r="AA86" s="26" t="str">
        <f t="shared" si="223"/>
        <v/>
      </c>
      <c r="AB86" s="26"/>
      <c r="AC86" s="153"/>
      <c r="AD86" s="153"/>
      <c r="AE86" s="153"/>
      <c r="AF86" s="153"/>
      <c r="AG86" s="153"/>
      <c r="AH86" s="25"/>
      <c r="AI86" s="153"/>
      <c r="AJ86" s="153"/>
      <c r="AK86" s="153"/>
      <c r="AL86" s="153"/>
      <c r="AM86" s="25" t="str">
        <f>IF(AND($E86&lt;&gt;"",$A86="J"),IF(Invoer!X115="Ja","J",IF(Invoer!X115="Nee","N","")),"")</f>
        <v/>
      </c>
      <c r="AN86" s="153"/>
      <c r="AO86" s="153"/>
      <c r="AP86" s="153" t="s">
        <v>311</v>
      </c>
      <c r="AQ86" s="153" t="s">
        <v>311</v>
      </c>
      <c r="AR86" s="153" t="s">
        <v>312</v>
      </c>
      <c r="AS86" s="153" t="s">
        <v>312</v>
      </c>
      <c r="AT86" s="1" t="str">
        <f>IF(AND($E86&lt;&gt;"",$A86="J",Invoer!O115&lt;&gt;""),VLOOKUP(Invoer!O115,NORM!$F$31:$H$38,3,0),"")</f>
        <v/>
      </c>
      <c r="AU86" s="1"/>
      <c r="AV86" s="1" t="str">
        <f>IF(AND($E86&lt;&gt;"",$A86="J"),Invoer!AH115,"")</f>
        <v/>
      </c>
      <c r="AW86" s="1"/>
      <c r="AX86" s="1" t="str">
        <f t="shared" si="224"/>
        <v/>
      </c>
      <c r="AY86" s="1"/>
      <c r="AZ86" s="3" t="str">
        <f t="shared" si="225"/>
        <v/>
      </c>
      <c r="BA86" s="3" t="str">
        <f t="shared" si="226"/>
        <v/>
      </c>
      <c r="BB86" s="3" t="str">
        <f t="shared" si="227"/>
        <v>N</v>
      </c>
      <c r="BC86" s="3" t="str">
        <f t="shared" si="228"/>
        <v>N</v>
      </c>
      <c r="BD86" s="3" t="str">
        <f t="shared" si="229"/>
        <v/>
      </c>
      <c r="BE86" s="3">
        <f t="shared" si="230"/>
        <v>0</v>
      </c>
      <c r="BF86" s="3" t="str">
        <f t="shared" si="231"/>
        <v/>
      </c>
      <c r="BG86" s="3" t="str">
        <f t="shared" si="232"/>
        <v/>
      </c>
      <c r="BH86" s="3" t="str">
        <f t="shared" si="233"/>
        <v>N</v>
      </c>
      <c r="BI86" s="24" t="str">
        <f t="shared" si="234"/>
        <v/>
      </c>
      <c r="BJ86" s="24" t="str">
        <f>IF(ISERROR(VLOOKUP($BD86,LOV_GWSGRP!A:A,1,0)),"N","J")</f>
        <v>N</v>
      </c>
      <c r="BK86" s="24" t="str">
        <f>IF(ISERROR(VLOOKUP($BD86,LOV_GWSGRP!D:D,1,0)),"N","J")</f>
        <v>N</v>
      </c>
      <c r="BL86" s="24" t="str">
        <f>IF(ISERROR(VLOOKUP($BD86,LOV_GWSGRP!G:G,1,0)),"N","J")</f>
        <v>N</v>
      </c>
      <c r="BM86" s="24" t="str">
        <f>IF(ISERROR(VLOOKUP($BD86,LOV_GWSGRP!M:M,1,0)),"N","J")</f>
        <v>N</v>
      </c>
      <c r="BN86" s="24" t="str">
        <f>IF(ISERROR(VLOOKUP($BD86,LOV_GWSGRP!P:P,1,0)),"N","J")</f>
        <v>N</v>
      </c>
      <c r="BO86" s="24" t="str">
        <f>IF(ISERROR(VLOOKUP($BD86,LOV_GWSGRP!S:S,1,0)),"N","J")</f>
        <v>N</v>
      </c>
      <c r="BP86" s="24" t="str">
        <f>IF(ISERROR(VLOOKUP($BD86,LOV_GWSGRP!V:V,1,0)),"N","J")</f>
        <v>N</v>
      </c>
      <c r="BQ86" s="24" t="str">
        <f>IF(ISERROR(VLOOKUP($BD86,LOV_GWSGRP!Y:Y,1,0)),"N","J")</f>
        <v>N</v>
      </c>
      <c r="BR86" s="24" t="str">
        <f>IF(ISERROR(VLOOKUP($BD86,LOV_GWSGRP!AB:AB,1,0)),"N","J")</f>
        <v>N</v>
      </c>
      <c r="BS86" s="24" t="str">
        <f>IF(ISERROR(VLOOKUP($BD86,LOV_GWSGRP!AE:AE,1,0)),"N","J")</f>
        <v>N</v>
      </c>
      <c r="BT86" s="24" t="str">
        <f>IF(ISERROR(VLOOKUP($BD86,LOV_GWSGRP!AH:AH,1,0)),"N","J")</f>
        <v>N</v>
      </c>
      <c r="BU86" s="24" t="str">
        <f>IF(ISERROR(VLOOKUP($BD86,LOV_GWSGRP!CJ:CJ,1,0)),"N","J")</f>
        <v>N</v>
      </c>
      <c r="BV86" s="24" t="str">
        <f>IF(ISERROR(VLOOKUP($BD86,LOV_GWSGRP!AN:AN,1,0)),"N","J")</f>
        <v>N</v>
      </c>
      <c r="BW86" s="24" t="str">
        <f>IF(ISERROR(VLOOKUP($BD86,LOV_GWSGRP!AQ:AQ,1,0)),"N","J")</f>
        <v>N</v>
      </c>
      <c r="BX86" s="24" t="str">
        <f>IF(ISERROR(VLOOKUP($BD86,LOV_GWSGRP!AT:AT,1,0)),"N","J")</f>
        <v>N</v>
      </c>
      <c r="BY86" s="24" t="str">
        <f>IF(ISERROR(VLOOKUP($BD86,LOV_GWSGRP!AW:AW,1,0)),"N","J")</f>
        <v>N</v>
      </c>
      <c r="BZ86" s="24" t="str">
        <f>IF(ISERROR(VLOOKUP($BD86,LOV_GWSGRP!AZ:AZ,1,0)),"N","J")</f>
        <v>N</v>
      </c>
      <c r="CA86" s="24" t="str">
        <f>IF(ISERROR(VLOOKUP($BD86,LOV_GWSGRP!BC:BC,1,0)),"N","J")</f>
        <v>N</v>
      </c>
      <c r="CB86" s="24" t="str">
        <f>IF(ISERROR(VLOOKUP($BD86,LOV_GWSGRP!BF:BF,1,0)),"N","J")</f>
        <v>N</v>
      </c>
      <c r="CC86" s="24" t="str">
        <f>IF(ISERROR(VLOOKUP($BD86,LOV_GWSGRP!BI:BI,1,0)),"N","J")</f>
        <v>N</v>
      </c>
      <c r="CD86" s="24" t="str">
        <f>IF(ISERROR(VLOOKUP($BD86,LOV_GWSGRP!J:J,1,0)),"N","J")</f>
        <v>N</v>
      </c>
      <c r="CE86" s="24" t="str">
        <f>IF(ISERROR(VLOOKUP($BD86,LOV_GWSGRP!BL:BL,1,0)),"N","J")</f>
        <v>N</v>
      </c>
      <c r="CF86" s="24"/>
      <c r="CG86" s="24" t="str">
        <f>IF(ISERROR(VLOOKUP($BD86,LOV_GWSGRP!BO:BO,1,0)),"N","J")</f>
        <v>N</v>
      </c>
      <c r="CH86" s="24" t="str">
        <f t="shared" si="235"/>
        <v>N</v>
      </c>
      <c r="CI86" s="24" t="str">
        <f>IF(ISERROR(VLOOKUP($BD86,GEWASCODE_GLMC8!F:F,1,0)),"N","J")</f>
        <v>N</v>
      </c>
      <c r="CJ86" s="24" t="str">
        <f>IF(COUNTIF($CI86:CI86,"J")&gt;0,"N",IF(ISERROR(VLOOKUP($BD86,GEWASCODE_GLMC8!G:G,1,0)),"N","J"))</f>
        <v>N</v>
      </c>
      <c r="CK86" s="24" t="str">
        <f>IF(COUNTIF($CI86:CJ86,"J")&gt;0,"N",IF(ISERROR(VLOOKUP($BD86,GEWASCODE_GLMC8!H:H,1,0)),"N","J"))</f>
        <v>N</v>
      </c>
      <c r="CL86" s="24" t="str">
        <f>IF(COUNTIF($CI86:CK86,"J")&gt;0,"N",IF(ISERROR(VLOOKUP($BD86,GEWASCODE_GLMC8!I:I,1,0)),"N","J"))</f>
        <v>N</v>
      </c>
      <c r="CM86" s="24" t="str">
        <f>IF(COUNTIF($CI86:CL86,"J")&gt;0,"N",IF(ISERROR(VLOOKUP($BD86,GEWASCODE_GLMC8!J:J,1,0)),"N","J"))</f>
        <v>N</v>
      </c>
      <c r="CN86" s="24" t="str">
        <f>IF(COUNTIF($CI86:CM86,"J")&gt;0,"N",IF(ISERROR(VLOOKUP($BD86,GEWASCODE_GLMC8!K:K,1,0)),"N","J"))</f>
        <v>N</v>
      </c>
      <c r="CO86" s="24" t="str">
        <f>IF(COUNTIF($CI86:CN86,"J")&gt;0,"N",IF(ISERROR(VLOOKUP($BD86,GEWASCODE_GLMC8!L:L,1,0)),"N","J"))</f>
        <v>N</v>
      </c>
      <c r="CP86" s="24" t="str">
        <f>IF(COUNTIF($CI86:CO86,"J")&gt;0,"N",IF(ISERROR(VLOOKUP($BD86,GEWASCODE_GLMC8!M:M,1,0)),"N","J"))</f>
        <v>N</v>
      </c>
      <c r="CQ86" s="24" t="str">
        <f>IF(COUNTIF($CI86:CP86,"J")&gt;0,"N",IF(ISERROR(VLOOKUP($BD86,GEWASCODE_GLMC8!N:N,1,0)),"N","J"))</f>
        <v>N</v>
      </c>
      <c r="CR86" s="24" t="str">
        <f>IF(COUNTIF($CI86:CQ86,"J")&gt;0,"N",IF(ISERROR(VLOOKUP($BD86,GEWASCODE_GLMC8!O:O,1,0)),"N","J"))</f>
        <v>N</v>
      </c>
      <c r="CS86" s="24" t="str">
        <f>IF(COUNTIF($CI86:CR86,"J")&gt;0,"N",IF(ISERROR(VLOOKUP($BD86,GEWASCODE_GLMC8!P:P,1,0)),"N","J"))</f>
        <v>N</v>
      </c>
      <c r="CT86" s="24" t="str">
        <f>IF(COUNTIF($CI86:CS86,"J")&gt;0,"N",IF(ISERROR(VLOOKUP($BD86,GEWASCODE_GLMC8!Q:Q,1,0)),"N","J"))</f>
        <v>N</v>
      </c>
      <c r="CU86" s="24" t="str">
        <f>IF(COUNTIF($CI86:CT86,"J")&gt;0,"N",IF(ISERROR(VLOOKUP($BD86,GEWASCODE_GLMC8!R:R,1,0)),"N","J"))</f>
        <v>N</v>
      </c>
      <c r="CV86" s="24" t="str">
        <f>IF(COUNTIF($CI86:CU86,"J")&gt;0,"N",IF(ISERROR(VLOOKUP($BD86,GEWASCODE_GLMC8!S:S,1,0)),"N","J"))</f>
        <v>N</v>
      </c>
      <c r="CW86" s="24" t="str">
        <f>IF(COUNTIF($CI86:CV86,"J")&gt;0,"N",IF(ISERROR(VLOOKUP($BD86,GEWASCODE_GLMC8!T:T,1,0)),"N","J"))</f>
        <v>N</v>
      </c>
      <c r="CX86" s="24" t="str">
        <f>IF(COUNTIF($CI86:CW86,"J")&gt;0,"N",IF(ISERROR(VLOOKUP($BD86,GEWASCODE_GLMC8!U:U,1,0)),"N","J"))</f>
        <v>N</v>
      </c>
      <c r="CY86" s="24" t="str">
        <f>IF(COUNTIF($CI86:CX86,"J")&gt;0,"N",IF(ISERROR(VLOOKUP($BD86,GEWASCODE_GLMC8!V:V,1,0)),"N","J"))</f>
        <v>N</v>
      </c>
      <c r="CZ86" s="24" t="str">
        <f>IF(COUNTIF($CI86:CY86,"J")&gt;0,"N",IF(ISERROR(VLOOKUP($BD86,GEWASCODE_GLMC8!W:W,1,0)),"N","J"))</f>
        <v>N</v>
      </c>
      <c r="DA86" s="24" t="str">
        <f>IF(COUNTIF($CI86:CZ86,"J")&gt;0,"N",IF(ISERROR(VLOOKUP($BD86,GEWASCODE_GLMC8!X:X,1,0)),"N","J"))</f>
        <v>N</v>
      </c>
      <c r="DB86" s="24" t="str">
        <f>IF(COUNTIF($CI86:DA86,"J")&gt;0,"N",IF(ISERROR(VLOOKUP($BD86,GEWASCODE_GLMC8!Y:Y,1,0)),"N","J"))</f>
        <v>N</v>
      </c>
      <c r="DC86" s="24" t="str">
        <f>IF(COUNTIF($CI86:DB86,"J")&gt;0,"N",IF(ISERROR(VLOOKUP($BD86,GEWASCODE_GLMC8!Z:Z,1,0)),"N","J"))</f>
        <v>N</v>
      </c>
      <c r="DD86" s="24" t="str">
        <f t="shared" si="236"/>
        <v>N</v>
      </c>
      <c r="DE86" s="3" t="str">
        <f t="shared" si="167"/>
        <v>N</v>
      </c>
      <c r="DF86" s="3" t="str">
        <f t="shared" si="168"/>
        <v>N</v>
      </c>
      <c r="DG86" s="3" t="str">
        <f t="shared" si="237"/>
        <v>N</v>
      </c>
      <c r="DH86" s="3" t="str">
        <f t="shared" si="238"/>
        <v>N</v>
      </c>
      <c r="DI86" s="3" t="str">
        <f t="shared" si="169"/>
        <v>N</v>
      </c>
      <c r="DJ86" s="3" t="str">
        <f t="shared" si="170"/>
        <v>N</v>
      </c>
      <c r="DK86" s="3">
        <f>0</f>
        <v>0</v>
      </c>
      <c r="DL86" s="3" t="str">
        <f t="shared" si="171"/>
        <v>N</v>
      </c>
      <c r="DM86" s="3" t="str">
        <f t="shared" si="172"/>
        <v>N</v>
      </c>
      <c r="DN86" t="str">
        <f>IF(AND($A86="J",COUNTIFS(activiteiten_perceel,percelen!$AZ86,activiteiten_maatregel_nr,percelen!DN$4,activiteiten_activiteit_voldoet_aan_voorwaarden,"J")&gt;0),DN$4,"")</f>
        <v/>
      </c>
      <c r="DO86" t="str">
        <f>IF(AND($A86="J",COUNTIFS(activiteiten_perceel,percelen!$AZ86,activiteiten_maatregel_nr,percelen!DO$4,activiteiten_activiteit_voldoet_aan_voorwaarden,"J")&gt;0),DO$4,"")</f>
        <v/>
      </c>
      <c r="DP86" t="str">
        <f>IF(AND($A86="J",COUNTIFS(activiteiten_perceel,percelen!$AZ86,activiteiten_maatregel_nr,percelen!DP$4,activiteiten_activiteit_voldoet_aan_voorwaarden,"J")&gt;0),DP$4,"")</f>
        <v/>
      </c>
      <c r="DQ86" t="str">
        <f>IF(AND($A86="J",COUNTIFS(activiteiten_perceel,percelen!$AZ86,activiteiten_maatregel_nr,percelen!DQ$4,activiteiten_activiteit_voldoet_aan_voorwaarden,"J")&gt;0),DQ$4,"")</f>
        <v/>
      </c>
      <c r="DR86" t="str">
        <f>IF(AND($A86="J",COUNTIFS(activiteiten_perceel,percelen!$AZ86,activiteiten_maatregel_nr,percelen!DR$4,activiteiten_activiteit_voldoet_aan_voorwaarden,"J")&gt;0),DR$4,"")</f>
        <v/>
      </c>
      <c r="DS86" t="str">
        <f>IF(AND($A86="J",COUNTIFS(activiteiten_perceel,percelen!$AZ86,activiteiten_maatregel_nr,percelen!DS$4,activiteiten_activiteit_voldoet_aan_voorwaarden,"J")&gt;0),DS$4,"")</f>
        <v/>
      </c>
      <c r="DT86" t="str">
        <f>IF(AND($A86="J",COUNTIFS(activiteiten_perceel,percelen!$AZ86,activiteiten_maatregel_nr,percelen!DT$4,activiteiten_activiteit_voldoet_aan_voorwaarden,"J")&gt;0),DT$4,"")</f>
        <v/>
      </c>
      <c r="DU86" t="str">
        <f>IF(AND($A86="J",COUNTIFS(activiteiten_perceel,percelen!$AZ86,activiteiten_maatregel_nr,percelen!DU$4,activiteiten_activiteit_voldoet_aan_voorwaarden,"J")&gt;0),DU$4,"")</f>
        <v/>
      </c>
      <c r="DV86" t="str">
        <f>IF(AND($A86="J",COUNTIFS(activiteiten_perceel,percelen!$AZ86,activiteiten_maatregel_nr,percelen!DV$4,activiteiten_activiteit_voldoet_aan_voorwaarden,"J")&gt;0),DV$4,"")</f>
        <v/>
      </c>
      <c r="DW86" t="str">
        <f>IF(AND($A86="J",COUNTIFS(activiteiten_perceel,percelen!$AZ86,activiteiten_maatregel_nr,percelen!DW$4,activiteiten_activiteit_voldoet_aan_voorwaarden,"J")&gt;0),DW$4,"")</f>
        <v/>
      </c>
      <c r="DX86" t="str">
        <f>IF(AND($A86="J",COUNTIFS(activiteiten_perceel,percelen!$AZ86,activiteiten_maatregel_nr,percelen!DX$4,activiteiten_activiteit_voldoet_aan_voorwaarden,"J")&gt;0),DX$4,"")</f>
        <v/>
      </c>
      <c r="DY86" t="str">
        <f>IF(AND($A86="J",COUNTIFS(activiteiten_perceel,percelen!$AZ86,activiteiten_maatregel_nr,percelen!DY$4,activiteiten_activiteit_voldoet_aan_voorwaarden,"J")&gt;0),DY$4,"")</f>
        <v/>
      </c>
      <c r="DZ86" t="str">
        <f>IF(AND($A86="J",COUNTIFS(activiteiten_perceel,percelen!$AZ86,activiteiten_maatregel_nr,percelen!DZ$4,activiteiten_activiteit_voldoet_aan_voorwaarden,"J")&gt;0),DZ$4,"")</f>
        <v/>
      </c>
      <c r="EA86" t="str">
        <f>IF(AND($A86="J",COUNTIFS(activiteiten_perceel,percelen!$AZ86,activiteiten_maatregel_nr,percelen!EA$4,activiteiten_activiteit_voldoet_aan_voorwaarden,"J")&gt;0),EA$4,"")</f>
        <v/>
      </c>
      <c r="EB86" t="str">
        <f>IF(AND($A86="J",COUNTIFS(activiteiten_perceel,percelen!$AZ86,activiteiten_maatregel_nr,percelen!EB$4,activiteiten_activiteit_voldoet_aan_voorwaarden,"J")&gt;0),EB$4,"")</f>
        <v/>
      </c>
      <c r="EC86" t="str">
        <f>IF(AND($A86="J",COUNTIFS(activiteiten_perceel,percelen!$AZ86,activiteiten_maatregel_nr,percelen!EC$4,activiteiten_activiteit_voldoet_aan_voorwaarden,"J")&gt;0),EC$4,"")</f>
        <v/>
      </c>
      <c r="ED86" t="str">
        <f>IF(AND($A86="J",COUNTIFS(activiteiten_perceel,percelen!$AZ86,activiteiten_maatregel_nr,percelen!ED$4,activiteiten_activiteit_voldoet_aan_voorwaarden,"J")&gt;0),ED$4,"")</f>
        <v/>
      </c>
      <c r="EE86" t="str">
        <f>IF(AND($A86="J",COUNTIFS(activiteiten_perceel,percelen!$AZ86,activiteiten_maatregel_nr,percelen!EE$4,activiteiten_activiteit_voldoet_aan_voorwaarden,"J")&gt;0),EE$4,"")</f>
        <v/>
      </c>
      <c r="EF86" t="str">
        <f>IF(AND($A86="J",COUNTIFS(activiteiten_perceel,percelen!$AZ86,activiteiten_maatregel_nr,percelen!EF$4,activiteiten_activiteit_voldoet_aan_voorwaarden,"J")&gt;0),EF$4,"")</f>
        <v/>
      </c>
      <c r="EG86" t="str">
        <f>IF(AND($A86="J",COUNTIFS(activiteiten_perceel,percelen!$AZ86,activiteiten_maatregel_nr,percelen!EG$4,activiteiten_activiteit_voldoet_aan_voorwaarden,"J")&gt;0),EG$4,"")</f>
        <v/>
      </c>
      <c r="EH86" t="str">
        <f>IF(AND($A86="J",COUNTIFS(activiteiten_perceel,percelen!$AZ86,activiteiten_maatregel_nr,percelen!EH$4,activiteiten_activiteit_voldoet_aan_voorwaarden,"J")&gt;0),EH$4,"")</f>
        <v/>
      </c>
      <c r="EI86" t="str">
        <f>IF(AND($A86="J",COUNTIFS(activiteiten_perceel,percelen!$AZ86,activiteiten_maatregel_nr,percelen!EI$4,activiteiten_activiteit_voldoet_aan_voorwaarden,"J")&gt;0),EI$4,"")</f>
        <v/>
      </c>
      <c r="EJ86">
        <f t="shared" si="239"/>
        <v>0</v>
      </c>
      <c r="EK86" t="str">
        <f t="shared" si="173"/>
        <v/>
      </c>
      <c r="EL86" t="str">
        <f t="shared" si="174"/>
        <v/>
      </c>
      <c r="EM86" t="str">
        <f t="shared" si="175"/>
        <v/>
      </c>
      <c r="EN86" t="str">
        <f t="shared" si="176"/>
        <v/>
      </c>
      <c r="EO86" t="str">
        <f t="shared" si="177"/>
        <v/>
      </c>
      <c r="EP86" t="str">
        <f t="shared" si="178"/>
        <v/>
      </c>
      <c r="EQ86" t="str">
        <f t="shared" si="179"/>
        <v/>
      </c>
      <c r="ER86" t="str">
        <f t="shared" si="180"/>
        <v/>
      </c>
      <c r="ES86" t="str">
        <f t="shared" si="181"/>
        <v/>
      </c>
      <c r="ET86" t="str">
        <f t="shared" si="182"/>
        <v/>
      </c>
      <c r="EU86" t="str">
        <f t="shared" si="183"/>
        <v/>
      </c>
      <c r="EV86" t="str">
        <f t="shared" si="184"/>
        <v/>
      </c>
      <c r="EW86" t="str">
        <f t="shared" si="240"/>
        <v>nvt</v>
      </c>
      <c r="EX86" t="str">
        <f t="shared" si="241"/>
        <v>nvt</v>
      </c>
      <c r="EY86" t="str">
        <f t="shared" si="242"/>
        <v>nvt</v>
      </c>
      <c r="EZ86" t="str">
        <f t="shared" si="243"/>
        <v>nvt</v>
      </c>
      <c r="FA86" t="str">
        <f t="shared" si="244"/>
        <v>nvt</v>
      </c>
      <c r="FB86" t="str">
        <f t="shared" si="245"/>
        <v>nvt</v>
      </c>
      <c r="FC86" t="str">
        <f t="shared" si="246"/>
        <v>nvt</v>
      </c>
      <c r="FD86" t="str">
        <f t="shared" si="247"/>
        <v>nvt</v>
      </c>
      <c r="FE86" t="str">
        <f>IF($EJ86=2,VLOOKUP(FD86,STAPELING!A:D,FE$1,0),"nvt")</f>
        <v>nvt</v>
      </c>
      <c r="FF86" t="str">
        <f t="shared" si="248"/>
        <v>nvt</v>
      </c>
      <c r="FG86" t="str">
        <f t="shared" si="249"/>
        <v>nvt</v>
      </c>
      <c r="FH86" t="str">
        <f t="shared" si="250"/>
        <v>nvt</v>
      </c>
      <c r="FI86" t="str">
        <f t="shared" si="251"/>
        <v>nvt</v>
      </c>
      <c r="FJ86" t="str">
        <f t="shared" si="252"/>
        <v>nvt</v>
      </c>
      <c r="FK86" t="str">
        <f t="shared" si="253"/>
        <v>nvt</v>
      </c>
      <c r="FL86" t="str">
        <f t="shared" si="254"/>
        <v>nvt</v>
      </c>
      <c r="FM86" t="str">
        <f t="shared" si="255"/>
        <v/>
      </c>
      <c r="FN86" t="str">
        <f>IF(ISERROR(VLOOKUP(FM86,STAPELING!I:AO,FN$1,0)),"N",VLOOKUP(FM86,STAPELING!I:AO,FN$1,0))</f>
        <v>J</v>
      </c>
      <c r="FO86" t="str">
        <f t="shared" si="256"/>
        <v>nvt</v>
      </c>
      <c r="FP86" t="str">
        <f t="shared" si="185"/>
        <v>nvt</v>
      </c>
      <c r="FQ86" t="str">
        <f t="shared" si="186"/>
        <v>nvt</v>
      </c>
      <c r="FR86" t="str">
        <f t="shared" si="187"/>
        <v>nvt</v>
      </c>
      <c r="FS86" t="str">
        <f t="shared" si="188"/>
        <v>nvt</v>
      </c>
      <c r="FT86" t="str">
        <f t="shared" si="189"/>
        <v>nvt</v>
      </c>
      <c r="FU86" t="str">
        <f t="shared" si="190"/>
        <v>nvt</v>
      </c>
      <c r="FV86" t="str">
        <f t="shared" si="191"/>
        <v>nvt</v>
      </c>
      <c r="FW86" t="str">
        <f t="shared" si="192"/>
        <v>nvt</v>
      </c>
      <c r="FX86" t="str">
        <f t="shared" si="193"/>
        <v>nvt</v>
      </c>
      <c r="FY86" t="str">
        <f t="shared" si="194"/>
        <v>nvt</v>
      </c>
      <c r="FZ86" t="str">
        <f t="shared" si="195"/>
        <v>nvt</v>
      </c>
      <c r="GA86" t="str">
        <f t="shared" si="196"/>
        <v>nvt</v>
      </c>
      <c r="GB86" t="str">
        <f>IF($EJ86&gt;2,IF(FO86="","zwart",VLOOKUP(FO86,STAPELING!J:AA,GB$1,0)),"nvt")</f>
        <v>nvt</v>
      </c>
      <c r="GC86" t="str">
        <f t="shared" si="257"/>
        <v>nvt</v>
      </c>
      <c r="GD86" t="str">
        <f t="shared" si="258"/>
        <v>nvt</v>
      </c>
      <c r="GE86" t="str">
        <f t="shared" si="259"/>
        <v>nvt</v>
      </c>
      <c r="GF86" t="str">
        <f t="shared" si="260"/>
        <v>nvt</v>
      </c>
      <c r="GG86" t="str">
        <f t="shared" si="261"/>
        <v>nvt</v>
      </c>
      <c r="GH86" t="str">
        <f t="shared" si="262"/>
        <v>nvt</v>
      </c>
      <c r="GI86" t="str">
        <f t="shared" si="263"/>
        <v>nvt</v>
      </c>
      <c r="GJ86" t="str">
        <f t="shared" si="264"/>
        <v>nvt</v>
      </c>
      <c r="GK86" t="str">
        <f t="shared" si="197"/>
        <v>nvt</v>
      </c>
      <c r="GL86" t="str">
        <f t="shared" si="198"/>
        <v>nvt</v>
      </c>
      <c r="GM86" t="str">
        <f t="shared" si="199"/>
        <v>nvt</v>
      </c>
      <c r="GN86" t="str">
        <f t="shared" si="200"/>
        <v>nvt</v>
      </c>
      <c r="GO86" t="str">
        <f t="shared" si="201"/>
        <v>nvt</v>
      </c>
      <c r="GP86" t="str">
        <f t="shared" si="202"/>
        <v>nvt</v>
      </c>
      <c r="GQ86" t="str">
        <f t="shared" si="203"/>
        <v>nvt</v>
      </c>
      <c r="GR86" t="str">
        <f t="shared" si="204"/>
        <v>nvt</v>
      </c>
      <c r="GS86" t="str">
        <f t="shared" si="205"/>
        <v>nvt</v>
      </c>
      <c r="GT86" t="str">
        <f t="shared" si="206"/>
        <v>nvt</v>
      </c>
      <c r="GU86" t="str">
        <f t="shared" si="207"/>
        <v>nvt</v>
      </c>
      <c r="GV86" t="str">
        <f t="shared" si="208"/>
        <v>nvt</v>
      </c>
      <c r="GW86" t="str">
        <f>IF($EJ86&gt;2,IF(GJ86="","zwart",VLOOKUP(GJ86,STAPELING!AB:AJ,GW$1,0)),"nvt")</f>
        <v>nvt</v>
      </c>
      <c r="GX86" t="str">
        <f t="shared" si="265"/>
        <v>nvt</v>
      </c>
      <c r="GY86" t="str">
        <f t="shared" si="266"/>
        <v>nvt</v>
      </c>
      <c r="GZ86" t="str">
        <f t="shared" si="267"/>
        <v>nvt</v>
      </c>
      <c r="HA86" t="str">
        <f t="shared" si="268"/>
        <v>nvt</v>
      </c>
      <c r="HB86" t="str">
        <f t="shared" si="269"/>
        <v>nvt</v>
      </c>
      <c r="HC86" t="str">
        <f t="shared" si="270"/>
        <v>nvt</v>
      </c>
      <c r="HD86" t="str">
        <f t="shared" si="271"/>
        <v>nvt</v>
      </c>
      <c r="HE86" t="str">
        <f t="shared" si="272"/>
        <v>nvt</v>
      </c>
      <c r="HF86" t="str">
        <f t="shared" si="273"/>
        <v>nvt</v>
      </c>
      <c r="HG86" t="str">
        <f t="shared" si="274"/>
        <v>nvt</v>
      </c>
      <c r="HH86" t="str">
        <f t="shared" si="275"/>
        <v>nvt</v>
      </c>
      <c r="HI86" t="str">
        <f t="shared" si="276"/>
        <v>nvt</v>
      </c>
      <c r="HJ86" t="str">
        <f t="shared" si="277"/>
        <v>nvt</v>
      </c>
      <c r="HK86" t="str">
        <f t="shared" si="278"/>
        <v>nvt</v>
      </c>
      <c r="HL86" t="str">
        <f t="shared" si="279"/>
        <v>nvt</v>
      </c>
      <c r="HM86" t="str">
        <f t="shared" si="209"/>
        <v>nvt</v>
      </c>
      <c r="HN86" t="str">
        <f t="shared" si="210"/>
        <v>nvt</v>
      </c>
      <c r="HO86" t="str">
        <f t="shared" si="211"/>
        <v>nvt</v>
      </c>
      <c r="HP86" t="str">
        <f t="shared" si="212"/>
        <v>nvt</v>
      </c>
      <c r="HQ86" t="str">
        <f t="shared" si="213"/>
        <v>nvt</v>
      </c>
      <c r="HR86" t="str">
        <f t="shared" si="214"/>
        <v>nvt</v>
      </c>
      <c r="HS86" t="str">
        <f t="shared" si="215"/>
        <v>nvt</v>
      </c>
      <c r="HT86" t="str">
        <f t="shared" si="216"/>
        <v>nvt</v>
      </c>
      <c r="HU86" t="str">
        <f t="shared" si="217"/>
        <v>nvt</v>
      </c>
      <c r="HV86" t="str">
        <f t="shared" si="218"/>
        <v>nvt</v>
      </c>
      <c r="HW86" t="str">
        <f t="shared" si="219"/>
        <v>nvt</v>
      </c>
      <c r="HX86" t="str">
        <f t="shared" si="220"/>
        <v>nvt</v>
      </c>
      <c r="HY86" t="str">
        <f>IF($EJ86&gt;2,IF(HL86="","zwart",VLOOKUP(HL86,STAPELING!AK:AN,HY$1,0)),"nvt")</f>
        <v>nvt</v>
      </c>
      <c r="HZ86" t="str">
        <f t="shared" si="280"/>
        <v>nvt</v>
      </c>
      <c r="IA86" t="str">
        <f t="shared" si="281"/>
        <v>nvt</v>
      </c>
      <c r="IB86" t="str">
        <f t="shared" si="282"/>
        <v>nvt</v>
      </c>
      <c r="IC86" t="str">
        <f t="shared" si="283"/>
        <v>nvt</v>
      </c>
      <c r="ID86" t="str">
        <f t="shared" si="284"/>
        <v>nvt</v>
      </c>
      <c r="IE86" t="str">
        <f t="shared" si="285"/>
        <v>nvt</v>
      </c>
      <c r="IF86" t="str">
        <f t="shared" si="286"/>
        <v>nvt</v>
      </c>
      <c r="IG86">
        <f t="shared" si="287"/>
        <v>0</v>
      </c>
      <c r="IH86">
        <f t="shared" si="288"/>
        <v>0</v>
      </c>
      <c r="II86">
        <f t="shared" si="289"/>
        <v>0</v>
      </c>
      <c r="IJ86">
        <f t="shared" si="290"/>
        <v>0</v>
      </c>
      <c r="IK86">
        <f t="shared" si="291"/>
        <v>0</v>
      </c>
      <c r="IL86">
        <f t="shared" si="292"/>
        <v>0</v>
      </c>
      <c r="IM86">
        <f t="shared" si="293"/>
        <v>0</v>
      </c>
      <c r="IN86">
        <f t="shared" si="294"/>
        <v>0</v>
      </c>
      <c r="IO86">
        <f t="shared" si="295"/>
        <v>0</v>
      </c>
      <c r="IP86">
        <f t="shared" si="296"/>
        <v>0</v>
      </c>
      <c r="IQ86">
        <f t="shared" si="297"/>
        <v>0</v>
      </c>
      <c r="IR86">
        <f t="shared" si="298"/>
        <v>0</v>
      </c>
      <c r="IS86">
        <f t="shared" si="299"/>
        <v>0</v>
      </c>
      <c r="IT86">
        <f t="shared" si="300"/>
        <v>0</v>
      </c>
      <c r="IU86" t="str">
        <f t="shared" si="301"/>
        <v>N</v>
      </c>
      <c r="IV86" t="str">
        <f t="shared" si="221"/>
        <v>N</v>
      </c>
      <c r="IW86" t="str">
        <f t="shared" si="302"/>
        <v>N</v>
      </c>
    </row>
    <row r="87" spans="1:257" x14ac:dyDescent="0.25">
      <c r="A87" t="str">
        <f>IF(ISERROR(VLOOKUP(E87,E$4:E86,1,0)),"J","N")</f>
        <v>N</v>
      </c>
      <c r="B87" s="8"/>
      <c r="C87" s="8"/>
      <c r="D87" s="25"/>
      <c r="E87" s="25" t="str">
        <f>IF(Invoer!B116="","",Invoer!B116)</f>
        <v/>
      </c>
      <c r="F87" s="25"/>
      <c r="G87" s="25"/>
      <c r="H87" s="25" t="str">
        <f>IF(AND($E87&lt;&gt;"",$A87="J"),Invoer!D116,"")</f>
        <v/>
      </c>
      <c r="I87" s="25"/>
      <c r="J87" s="26"/>
      <c r="K87" s="26" t="str">
        <f>IF(AND($E87&lt;&gt;"",$A87="J"),Invoer!L116,"")</f>
        <v/>
      </c>
      <c r="L87" s="26"/>
      <c r="M87" s="25"/>
      <c r="N87" s="152"/>
      <c r="O87" s="153"/>
      <c r="P87" s="25"/>
      <c r="Q87" s="25"/>
      <c r="R87" s="153"/>
      <c r="S87" s="154"/>
      <c r="T87" s="152"/>
      <c r="U87" s="153"/>
      <c r="V87" s="153"/>
      <c r="W87" s="59" t="str">
        <f>IF(AND($E87&lt;&gt;"",$A87="J",Invoer!R116&lt;&gt;""),VLOOKUP(Invoer!R116,NORM!$F$26:$H$29,3,0),"")</f>
        <v/>
      </c>
      <c r="X87" s="59"/>
      <c r="Y87" s="25" t="str">
        <f t="shared" si="222"/>
        <v/>
      </c>
      <c r="Z87" s="25"/>
      <c r="AA87" s="26" t="str">
        <f t="shared" si="223"/>
        <v/>
      </c>
      <c r="AB87" s="26"/>
      <c r="AC87" s="153"/>
      <c r="AD87" s="153"/>
      <c r="AE87" s="153"/>
      <c r="AF87" s="153"/>
      <c r="AG87" s="153"/>
      <c r="AH87" s="25"/>
      <c r="AI87" s="153"/>
      <c r="AJ87" s="153"/>
      <c r="AK87" s="153"/>
      <c r="AL87" s="153"/>
      <c r="AM87" s="25" t="str">
        <f>IF(AND($E87&lt;&gt;"",$A87="J"),IF(Invoer!X116="Ja","J",IF(Invoer!X116="Nee","N","")),"")</f>
        <v/>
      </c>
      <c r="AN87" s="153"/>
      <c r="AO87" s="153"/>
      <c r="AP87" s="153" t="s">
        <v>311</v>
      </c>
      <c r="AQ87" s="153" t="s">
        <v>311</v>
      </c>
      <c r="AR87" s="153" t="s">
        <v>312</v>
      </c>
      <c r="AS87" s="153" t="s">
        <v>312</v>
      </c>
      <c r="AT87" s="1" t="str">
        <f>IF(AND($E87&lt;&gt;"",$A87="J",Invoer!O116&lt;&gt;""),VLOOKUP(Invoer!O116,NORM!$F$31:$H$38,3,0),"")</f>
        <v/>
      </c>
      <c r="AU87" s="1"/>
      <c r="AV87" s="1" t="str">
        <f>IF(AND($E87&lt;&gt;"",$A87="J"),Invoer!AH116,"")</f>
        <v/>
      </c>
      <c r="AW87" s="1"/>
      <c r="AX87" s="1" t="str">
        <f t="shared" si="224"/>
        <v/>
      </c>
      <c r="AY87" s="1"/>
      <c r="AZ87" s="3" t="str">
        <f t="shared" si="225"/>
        <v/>
      </c>
      <c r="BA87" s="3" t="str">
        <f t="shared" si="226"/>
        <v/>
      </c>
      <c r="BB87" s="3" t="str">
        <f t="shared" si="227"/>
        <v>N</v>
      </c>
      <c r="BC87" s="3" t="str">
        <f t="shared" si="228"/>
        <v>N</v>
      </c>
      <c r="BD87" s="3" t="str">
        <f t="shared" si="229"/>
        <v/>
      </c>
      <c r="BE87" s="3">
        <f t="shared" si="230"/>
        <v>0</v>
      </c>
      <c r="BF87" s="3" t="str">
        <f t="shared" si="231"/>
        <v/>
      </c>
      <c r="BG87" s="3" t="str">
        <f t="shared" si="232"/>
        <v/>
      </c>
      <c r="BH87" s="3" t="str">
        <f t="shared" si="233"/>
        <v>N</v>
      </c>
      <c r="BI87" s="24" t="str">
        <f t="shared" si="234"/>
        <v/>
      </c>
      <c r="BJ87" s="24" t="str">
        <f>IF(ISERROR(VLOOKUP($BD87,LOV_GWSGRP!A:A,1,0)),"N","J")</f>
        <v>N</v>
      </c>
      <c r="BK87" s="24" t="str">
        <f>IF(ISERROR(VLOOKUP($BD87,LOV_GWSGRP!D:D,1,0)),"N","J")</f>
        <v>N</v>
      </c>
      <c r="BL87" s="24" t="str">
        <f>IF(ISERROR(VLOOKUP($BD87,LOV_GWSGRP!G:G,1,0)),"N","J")</f>
        <v>N</v>
      </c>
      <c r="BM87" s="24" t="str">
        <f>IF(ISERROR(VLOOKUP($BD87,LOV_GWSGRP!M:M,1,0)),"N","J")</f>
        <v>N</v>
      </c>
      <c r="BN87" s="24" t="str">
        <f>IF(ISERROR(VLOOKUP($BD87,LOV_GWSGRP!P:P,1,0)),"N","J")</f>
        <v>N</v>
      </c>
      <c r="BO87" s="24" t="str">
        <f>IF(ISERROR(VLOOKUP($BD87,LOV_GWSGRP!S:S,1,0)),"N","J")</f>
        <v>N</v>
      </c>
      <c r="BP87" s="24" t="str">
        <f>IF(ISERROR(VLOOKUP($BD87,LOV_GWSGRP!V:V,1,0)),"N","J")</f>
        <v>N</v>
      </c>
      <c r="BQ87" s="24" t="str">
        <f>IF(ISERROR(VLOOKUP($BD87,LOV_GWSGRP!Y:Y,1,0)),"N","J")</f>
        <v>N</v>
      </c>
      <c r="BR87" s="24" t="str">
        <f>IF(ISERROR(VLOOKUP($BD87,LOV_GWSGRP!AB:AB,1,0)),"N","J")</f>
        <v>N</v>
      </c>
      <c r="BS87" s="24" t="str">
        <f>IF(ISERROR(VLOOKUP($BD87,LOV_GWSGRP!AE:AE,1,0)),"N","J")</f>
        <v>N</v>
      </c>
      <c r="BT87" s="24" t="str">
        <f>IF(ISERROR(VLOOKUP($BD87,LOV_GWSGRP!AH:AH,1,0)),"N","J")</f>
        <v>N</v>
      </c>
      <c r="BU87" s="24" t="str">
        <f>IF(ISERROR(VLOOKUP($BD87,LOV_GWSGRP!CJ:CJ,1,0)),"N","J")</f>
        <v>N</v>
      </c>
      <c r="BV87" s="24" t="str">
        <f>IF(ISERROR(VLOOKUP($BD87,LOV_GWSGRP!AN:AN,1,0)),"N","J")</f>
        <v>N</v>
      </c>
      <c r="BW87" s="24" t="str">
        <f>IF(ISERROR(VLOOKUP($BD87,LOV_GWSGRP!AQ:AQ,1,0)),"N","J")</f>
        <v>N</v>
      </c>
      <c r="BX87" s="24" t="str">
        <f>IF(ISERROR(VLOOKUP($BD87,LOV_GWSGRP!AT:AT,1,0)),"N","J")</f>
        <v>N</v>
      </c>
      <c r="BY87" s="24" t="str">
        <f>IF(ISERROR(VLOOKUP($BD87,LOV_GWSGRP!AW:AW,1,0)),"N","J")</f>
        <v>N</v>
      </c>
      <c r="BZ87" s="24" t="str">
        <f>IF(ISERROR(VLOOKUP($BD87,LOV_GWSGRP!AZ:AZ,1,0)),"N","J")</f>
        <v>N</v>
      </c>
      <c r="CA87" s="24" t="str">
        <f>IF(ISERROR(VLOOKUP($BD87,LOV_GWSGRP!BC:BC,1,0)),"N","J")</f>
        <v>N</v>
      </c>
      <c r="CB87" s="24" t="str">
        <f>IF(ISERROR(VLOOKUP($BD87,LOV_GWSGRP!BF:BF,1,0)),"N","J")</f>
        <v>N</v>
      </c>
      <c r="CC87" s="24" t="str">
        <f>IF(ISERROR(VLOOKUP($BD87,LOV_GWSGRP!BI:BI,1,0)),"N","J")</f>
        <v>N</v>
      </c>
      <c r="CD87" s="24" t="str">
        <f>IF(ISERROR(VLOOKUP($BD87,LOV_GWSGRP!J:J,1,0)),"N","J")</f>
        <v>N</v>
      </c>
      <c r="CE87" s="24" t="str">
        <f>IF(ISERROR(VLOOKUP($BD87,LOV_GWSGRP!BL:BL,1,0)),"N","J")</f>
        <v>N</v>
      </c>
      <c r="CF87" s="24"/>
      <c r="CG87" s="24" t="str">
        <f>IF(ISERROR(VLOOKUP($BD87,LOV_GWSGRP!BO:BO,1,0)),"N","J")</f>
        <v>N</v>
      </c>
      <c r="CH87" s="24" t="str">
        <f t="shared" si="235"/>
        <v>N</v>
      </c>
      <c r="CI87" s="24" t="str">
        <f>IF(ISERROR(VLOOKUP($BD87,GEWASCODE_GLMC8!F:F,1,0)),"N","J")</f>
        <v>N</v>
      </c>
      <c r="CJ87" s="24" t="str">
        <f>IF(COUNTIF($CI87:CI87,"J")&gt;0,"N",IF(ISERROR(VLOOKUP($BD87,GEWASCODE_GLMC8!G:G,1,0)),"N","J"))</f>
        <v>N</v>
      </c>
      <c r="CK87" s="24" t="str">
        <f>IF(COUNTIF($CI87:CJ87,"J")&gt;0,"N",IF(ISERROR(VLOOKUP($BD87,GEWASCODE_GLMC8!H:H,1,0)),"N","J"))</f>
        <v>N</v>
      </c>
      <c r="CL87" s="24" t="str">
        <f>IF(COUNTIF($CI87:CK87,"J")&gt;0,"N",IF(ISERROR(VLOOKUP($BD87,GEWASCODE_GLMC8!I:I,1,0)),"N","J"))</f>
        <v>N</v>
      </c>
      <c r="CM87" s="24" t="str">
        <f>IF(COUNTIF($CI87:CL87,"J")&gt;0,"N",IF(ISERROR(VLOOKUP($BD87,GEWASCODE_GLMC8!J:J,1,0)),"N","J"))</f>
        <v>N</v>
      </c>
      <c r="CN87" s="24" t="str">
        <f>IF(COUNTIF($CI87:CM87,"J")&gt;0,"N",IF(ISERROR(VLOOKUP($BD87,GEWASCODE_GLMC8!K:K,1,0)),"N","J"))</f>
        <v>N</v>
      </c>
      <c r="CO87" s="24" t="str">
        <f>IF(COUNTIF($CI87:CN87,"J")&gt;0,"N",IF(ISERROR(VLOOKUP($BD87,GEWASCODE_GLMC8!L:L,1,0)),"N","J"))</f>
        <v>N</v>
      </c>
      <c r="CP87" s="24" t="str">
        <f>IF(COUNTIF($CI87:CO87,"J")&gt;0,"N",IF(ISERROR(VLOOKUP($BD87,GEWASCODE_GLMC8!M:M,1,0)),"N","J"))</f>
        <v>N</v>
      </c>
      <c r="CQ87" s="24" t="str">
        <f>IF(COUNTIF($CI87:CP87,"J")&gt;0,"N",IF(ISERROR(VLOOKUP($BD87,GEWASCODE_GLMC8!N:N,1,0)),"N","J"))</f>
        <v>N</v>
      </c>
      <c r="CR87" s="24" t="str">
        <f>IF(COUNTIF($CI87:CQ87,"J")&gt;0,"N",IF(ISERROR(VLOOKUP($BD87,GEWASCODE_GLMC8!O:O,1,0)),"N","J"))</f>
        <v>N</v>
      </c>
      <c r="CS87" s="24" t="str">
        <f>IF(COUNTIF($CI87:CR87,"J")&gt;0,"N",IF(ISERROR(VLOOKUP($BD87,GEWASCODE_GLMC8!P:P,1,0)),"N","J"))</f>
        <v>N</v>
      </c>
      <c r="CT87" s="24" t="str">
        <f>IF(COUNTIF($CI87:CS87,"J")&gt;0,"N",IF(ISERROR(VLOOKUP($BD87,GEWASCODE_GLMC8!Q:Q,1,0)),"N","J"))</f>
        <v>N</v>
      </c>
      <c r="CU87" s="24" t="str">
        <f>IF(COUNTIF($CI87:CT87,"J")&gt;0,"N",IF(ISERROR(VLOOKUP($BD87,GEWASCODE_GLMC8!R:R,1,0)),"N","J"))</f>
        <v>N</v>
      </c>
      <c r="CV87" s="24" t="str">
        <f>IF(COUNTIF($CI87:CU87,"J")&gt;0,"N",IF(ISERROR(VLOOKUP($BD87,GEWASCODE_GLMC8!S:S,1,0)),"N","J"))</f>
        <v>N</v>
      </c>
      <c r="CW87" s="24" t="str">
        <f>IF(COUNTIF($CI87:CV87,"J")&gt;0,"N",IF(ISERROR(VLOOKUP($BD87,GEWASCODE_GLMC8!T:T,1,0)),"N","J"))</f>
        <v>N</v>
      </c>
      <c r="CX87" s="24" t="str">
        <f>IF(COUNTIF($CI87:CW87,"J")&gt;0,"N",IF(ISERROR(VLOOKUP($BD87,GEWASCODE_GLMC8!U:U,1,0)),"N","J"))</f>
        <v>N</v>
      </c>
      <c r="CY87" s="24" t="str">
        <f>IF(COUNTIF($CI87:CX87,"J")&gt;0,"N",IF(ISERROR(VLOOKUP($BD87,GEWASCODE_GLMC8!V:V,1,0)),"N","J"))</f>
        <v>N</v>
      </c>
      <c r="CZ87" s="24" t="str">
        <f>IF(COUNTIF($CI87:CY87,"J")&gt;0,"N",IF(ISERROR(VLOOKUP($BD87,GEWASCODE_GLMC8!W:W,1,0)),"N","J"))</f>
        <v>N</v>
      </c>
      <c r="DA87" s="24" t="str">
        <f>IF(COUNTIF($CI87:CZ87,"J")&gt;0,"N",IF(ISERROR(VLOOKUP($BD87,GEWASCODE_GLMC8!X:X,1,0)),"N","J"))</f>
        <v>N</v>
      </c>
      <c r="DB87" s="24" t="str">
        <f>IF(COUNTIF($CI87:DA87,"J")&gt;0,"N",IF(ISERROR(VLOOKUP($BD87,GEWASCODE_GLMC8!Y:Y,1,0)),"N","J"))</f>
        <v>N</v>
      </c>
      <c r="DC87" s="24" t="str">
        <f>IF(COUNTIF($CI87:DB87,"J")&gt;0,"N",IF(ISERROR(VLOOKUP($BD87,GEWASCODE_GLMC8!Z:Z,1,0)),"N","J"))</f>
        <v>N</v>
      </c>
      <c r="DD87" s="24" t="str">
        <f t="shared" si="236"/>
        <v>N</v>
      </c>
      <c r="DE87" s="3" t="str">
        <f t="shared" si="167"/>
        <v>N</v>
      </c>
      <c r="DF87" s="3" t="str">
        <f t="shared" si="168"/>
        <v>N</v>
      </c>
      <c r="DG87" s="3" t="str">
        <f t="shared" si="237"/>
        <v>N</v>
      </c>
      <c r="DH87" s="3" t="str">
        <f t="shared" si="238"/>
        <v>N</v>
      </c>
      <c r="DI87" s="3" t="str">
        <f t="shared" si="169"/>
        <v>N</v>
      </c>
      <c r="DJ87" s="3" t="str">
        <f t="shared" si="170"/>
        <v>N</v>
      </c>
      <c r="DK87" s="3">
        <f>0</f>
        <v>0</v>
      </c>
      <c r="DL87" s="3" t="str">
        <f t="shared" si="171"/>
        <v>N</v>
      </c>
      <c r="DM87" s="3" t="str">
        <f t="shared" si="172"/>
        <v>N</v>
      </c>
      <c r="DN87" t="str">
        <f>IF(AND($A87="J",COUNTIFS(activiteiten_perceel,percelen!$AZ87,activiteiten_maatregel_nr,percelen!DN$4,activiteiten_activiteit_voldoet_aan_voorwaarden,"J")&gt;0),DN$4,"")</f>
        <v/>
      </c>
      <c r="DO87" t="str">
        <f>IF(AND($A87="J",COUNTIFS(activiteiten_perceel,percelen!$AZ87,activiteiten_maatregel_nr,percelen!DO$4,activiteiten_activiteit_voldoet_aan_voorwaarden,"J")&gt;0),DO$4,"")</f>
        <v/>
      </c>
      <c r="DP87" t="str">
        <f>IF(AND($A87="J",COUNTIFS(activiteiten_perceel,percelen!$AZ87,activiteiten_maatregel_nr,percelen!DP$4,activiteiten_activiteit_voldoet_aan_voorwaarden,"J")&gt;0),DP$4,"")</f>
        <v/>
      </c>
      <c r="DQ87" t="str">
        <f>IF(AND($A87="J",COUNTIFS(activiteiten_perceel,percelen!$AZ87,activiteiten_maatregel_nr,percelen!DQ$4,activiteiten_activiteit_voldoet_aan_voorwaarden,"J")&gt;0),DQ$4,"")</f>
        <v/>
      </c>
      <c r="DR87" t="str">
        <f>IF(AND($A87="J",COUNTIFS(activiteiten_perceel,percelen!$AZ87,activiteiten_maatregel_nr,percelen!DR$4,activiteiten_activiteit_voldoet_aan_voorwaarden,"J")&gt;0),DR$4,"")</f>
        <v/>
      </c>
      <c r="DS87" t="str">
        <f>IF(AND($A87="J",COUNTIFS(activiteiten_perceel,percelen!$AZ87,activiteiten_maatregel_nr,percelen!DS$4,activiteiten_activiteit_voldoet_aan_voorwaarden,"J")&gt;0),DS$4,"")</f>
        <v/>
      </c>
      <c r="DT87" t="str">
        <f>IF(AND($A87="J",COUNTIFS(activiteiten_perceel,percelen!$AZ87,activiteiten_maatregel_nr,percelen!DT$4,activiteiten_activiteit_voldoet_aan_voorwaarden,"J")&gt;0),DT$4,"")</f>
        <v/>
      </c>
      <c r="DU87" t="str">
        <f>IF(AND($A87="J",COUNTIFS(activiteiten_perceel,percelen!$AZ87,activiteiten_maatregel_nr,percelen!DU$4,activiteiten_activiteit_voldoet_aan_voorwaarden,"J")&gt;0),DU$4,"")</f>
        <v/>
      </c>
      <c r="DV87" t="str">
        <f>IF(AND($A87="J",COUNTIFS(activiteiten_perceel,percelen!$AZ87,activiteiten_maatregel_nr,percelen!DV$4,activiteiten_activiteit_voldoet_aan_voorwaarden,"J")&gt;0),DV$4,"")</f>
        <v/>
      </c>
      <c r="DW87" t="str">
        <f>IF(AND($A87="J",COUNTIFS(activiteiten_perceel,percelen!$AZ87,activiteiten_maatregel_nr,percelen!DW$4,activiteiten_activiteit_voldoet_aan_voorwaarden,"J")&gt;0),DW$4,"")</f>
        <v/>
      </c>
      <c r="DX87" t="str">
        <f>IF(AND($A87="J",COUNTIFS(activiteiten_perceel,percelen!$AZ87,activiteiten_maatregel_nr,percelen!DX$4,activiteiten_activiteit_voldoet_aan_voorwaarden,"J")&gt;0),DX$4,"")</f>
        <v/>
      </c>
      <c r="DY87" t="str">
        <f>IF(AND($A87="J",COUNTIFS(activiteiten_perceel,percelen!$AZ87,activiteiten_maatregel_nr,percelen!DY$4,activiteiten_activiteit_voldoet_aan_voorwaarden,"J")&gt;0),DY$4,"")</f>
        <v/>
      </c>
      <c r="DZ87" t="str">
        <f>IF(AND($A87="J",COUNTIFS(activiteiten_perceel,percelen!$AZ87,activiteiten_maatregel_nr,percelen!DZ$4,activiteiten_activiteit_voldoet_aan_voorwaarden,"J")&gt;0),DZ$4,"")</f>
        <v/>
      </c>
      <c r="EA87" t="str">
        <f>IF(AND($A87="J",COUNTIFS(activiteiten_perceel,percelen!$AZ87,activiteiten_maatregel_nr,percelen!EA$4,activiteiten_activiteit_voldoet_aan_voorwaarden,"J")&gt;0),EA$4,"")</f>
        <v/>
      </c>
      <c r="EB87" t="str">
        <f>IF(AND($A87="J",COUNTIFS(activiteiten_perceel,percelen!$AZ87,activiteiten_maatregel_nr,percelen!EB$4,activiteiten_activiteit_voldoet_aan_voorwaarden,"J")&gt;0),EB$4,"")</f>
        <v/>
      </c>
      <c r="EC87" t="str">
        <f>IF(AND($A87="J",COUNTIFS(activiteiten_perceel,percelen!$AZ87,activiteiten_maatregel_nr,percelen!EC$4,activiteiten_activiteit_voldoet_aan_voorwaarden,"J")&gt;0),EC$4,"")</f>
        <v/>
      </c>
      <c r="ED87" t="str">
        <f>IF(AND($A87="J",COUNTIFS(activiteiten_perceel,percelen!$AZ87,activiteiten_maatregel_nr,percelen!ED$4,activiteiten_activiteit_voldoet_aan_voorwaarden,"J")&gt;0),ED$4,"")</f>
        <v/>
      </c>
      <c r="EE87" t="str">
        <f>IF(AND($A87="J",COUNTIFS(activiteiten_perceel,percelen!$AZ87,activiteiten_maatregel_nr,percelen!EE$4,activiteiten_activiteit_voldoet_aan_voorwaarden,"J")&gt;0),EE$4,"")</f>
        <v/>
      </c>
      <c r="EF87" t="str">
        <f>IF(AND($A87="J",COUNTIFS(activiteiten_perceel,percelen!$AZ87,activiteiten_maatregel_nr,percelen!EF$4,activiteiten_activiteit_voldoet_aan_voorwaarden,"J")&gt;0),EF$4,"")</f>
        <v/>
      </c>
      <c r="EG87" t="str">
        <f>IF(AND($A87="J",COUNTIFS(activiteiten_perceel,percelen!$AZ87,activiteiten_maatregel_nr,percelen!EG$4,activiteiten_activiteit_voldoet_aan_voorwaarden,"J")&gt;0),EG$4,"")</f>
        <v/>
      </c>
      <c r="EH87" t="str">
        <f>IF(AND($A87="J",COUNTIFS(activiteiten_perceel,percelen!$AZ87,activiteiten_maatregel_nr,percelen!EH$4,activiteiten_activiteit_voldoet_aan_voorwaarden,"J")&gt;0),EH$4,"")</f>
        <v/>
      </c>
      <c r="EI87" t="str">
        <f>IF(AND($A87="J",COUNTIFS(activiteiten_perceel,percelen!$AZ87,activiteiten_maatregel_nr,percelen!EI$4,activiteiten_activiteit_voldoet_aan_voorwaarden,"J")&gt;0),EI$4,"")</f>
        <v/>
      </c>
      <c r="EJ87">
        <f t="shared" si="239"/>
        <v>0</v>
      </c>
      <c r="EK87" t="str">
        <f t="shared" si="173"/>
        <v/>
      </c>
      <c r="EL87" t="str">
        <f t="shared" si="174"/>
        <v/>
      </c>
      <c r="EM87" t="str">
        <f t="shared" si="175"/>
        <v/>
      </c>
      <c r="EN87" t="str">
        <f t="shared" si="176"/>
        <v/>
      </c>
      <c r="EO87" t="str">
        <f t="shared" si="177"/>
        <v/>
      </c>
      <c r="EP87" t="str">
        <f t="shared" si="178"/>
        <v/>
      </c>
      <c r="EQ87" t="str">
        <f t="shared" si="179"/>
        <v/>
      </c>
      <c r="ER87" t="str">
        <f t="shared" si="180"/>
        <v/>
      </c>
      <c r="ES87" t="str">
        <f t="shared" si="181"/>
        <v/>
      </c>
      <c r="ET87" t="str">
        <f t="shared" si="182"/>
        <v/>
      </c>
      <c r="EU87" t="str">
        <f t="shared" si="183"/>
        <v/>
      </c>
      <c r="EV87" t="str">
        <f t="shared" si="184"/>
        <v/>
      </c>
      <c r="EW87" t="str">
        <f t="shared" si="240"/>
        <v>nvt</v>
      </c>
      <c r="EX87" t="str">
        <f t="shared" si="241"/>
        <v>nvt</v>
      </c>
      <c r="EY87" t="str">
        <f t="shared" si="242"/>
        <v>nvt</v>
      </c>
      <c r="EZ87" t="str">
        <f t="shared" si="243"/>
        <v>nvt</v>
      </c>
      <c r="FA87" t="str">
        <f t="shared" si="244"/>
        <v>nvt</v>
      </c>
      <c r="FB87" t="str">
        <f t="shared" si="245"/>
        <v>nvt</v>
      </c>
      <c r="FC87" t="str">
        <f t="shared" si="246"/>
        <v>nvt</v>
      </c>
      <c r="FD87" t="str">
        <f t="shared" si="247"/>
        <v>nvt</v>
      </c>
      <c r="FE87" t="str">
        <f>IF($EJ87=2,VLOOKUP(FD87,STAPELING!A:D,FE$1,0),"nvt")</f>
        <v>nvt</v>
      </c>
      <c r="FF87" t="str">
        <f t="shared" si="248"/>
        <v>nvt</v>
      </c>
      <c r="FG87" t="str">
        <f t="shared" si="249"/>
        <v>nvt</v>
      </c>
      <c r="FH87" t="str">
        <f t="shared" si="250"/>
        <v>nvt</v>
      </c>
      <c r="FI87" t="str">
        <f t="shared" si="251"/>
        <v>nvt</v>
      </c>
      <c r="FJ87" t="str">
        <f t="shared" si="252"/>
        <v>nvt</v>
      </c>
      <c r="FK87" t="str">
        <f t="shared" si="253"/>
        <v>nvt</v>
      </c>
      <c r="FL87" t="str">
        <f t="shared" si="254"/>
        <v>nvt</v>
      </c>
      <c r="FM87" t="str">
        <f t="shared" si="255"/>
        <v/>
      </c>
      <c r="FN87" t="str">
        <f>IF(ISERROR(VLOOKUP(FM87,STAPELING!I:AO,FN$1,0)),"N",VLOOKUP(FM87,STAPELING!I:AO,FN$1,0))</f>
        <v>J</v>
      </c>
      <c r="FO87" t="str">
        <f t="shared" si="256"/>
        <v>nvt</v>
      </c>
      <c r="FP87" t="str">
        <f t="shared" si="185"/>
        <v>nvt</v>
      </c>
      <c r="FQ87" t="str">
        <f t="shared" si="186"/>
        <v>nvt</v>
      </c>
      <c r="FR87" t="str">
        <f t="shared" si="187"/>
        <v>nvt</v>
      </c>
      <c r="FS87" t="str">
        <f t="shared" si="188"/>
        <v>nvt</v>
      </c>
      <c r="FT87" t="str">
        <f t="shared" si="189"/>
        <v>nvt</v>
      </c>
      <c r="FU87" t="str">
        <f t="shared" si="190"/>
        <v>nvt</v>
      </c>
      <c r="FV87" t="str">
        <f t="shared" si="191"/>
        <v>nvt</v>
      </c>
      <c r="FW87" t="str">
        <f t="shared" si="192"/>
        <v>nvt</v>
      </c>
      <c r="FX87" t="str">
        <f t="shared" si="193"/>
        <v>nvt</v>
      </c>
      <c r="FY87" t="str">
        <f t="shared" si="194"/>
        <v>nvt</v>
      </c>
      <c r="FZ87" t="str">
        <f t="shared" si="195"/>
        <v>nvt</v>
      </c>
      <c r="GA87" t="str">
        <f t="shared" si="196"/>
        <v>nvt</v>
      </c>
      <c r="GB87" t="str">
        <f>IF($EJ87&gt;2,IF(FO87="","zwart",VLOOKUP(FO87,STAPELING!J:AA,GB$1,0)),"nvt")</f>
        <v>nvt</v>
      </c>
      <c r="GC87" t="str">
        <f t="shared" si="257"/>
        <v>nvt</v>
      </c>
      <c r="GD87" t="str">
        <f t="shared" si="258"/>
        <v>nvt</v>
      </c>
      <c r="GE87" t="str">
        <f t="shared" si="259"/>
        <v>nvt</v>
      </c>
      <c r="GF87" t="str">
        <f t="shared" si="260"/>
        <v>nvt</v>
      </c>
      <c r="GG87" t="str">
        <f t="shared" si="261"/>
        <v>nvt</v>
      </c>
      <c r="GH87" t="str">
        <f t="shared" si="262"/>
        <v>nvt</v>
      </c>
      <c r="GI87" t="str">
        <f t="shared" si="263"/>
        <v>nvt</v>
      </c>
      <c r="GJ87" t="str">
        <f t="shared" si="264"/>
        <v>nvt</v>
      </c>
      <c r="GK87" t="str">
        <f t="shared" si="197"/>
        <v>nvt</v>
      </c>
      <c r="GL87" t="str">
        <f t="shared" si="198"/>
        <v>nvt</v>
      </c>
      <c r="GM87" t="str">
        <f t="shared" si="199"/>
        <v>nvt</v>
      </c>
      <c r="GN87" t="str">
        <f t="shared" si="200"/>
        <v>nvt</v>
      </c>
      <c r="GO87" t="str">
        <f t="shared" si="201"/>
        <v>nvt</v>
      </c>
      <c r="GP87" t="str">
        <f t="shared" si="202"/>
        <v>nvt</v>
      </c>
      <c r="GQ87" t="str">
        <f t="shared" si="203"/>
        <v>nvt</v>
      </c>
      <c r="GR87" t="str">
        <f t="shared" si="204"/>
        <v>nvt</v>
      </c>
      <c r="GS87" t="str">
        <f t="shared" si="205"/>
        <v>nvt</v>
      </c>
      <c r="GT87" t="str">
        <f t="shared" si="206"/>
        <v>nvt</v>
      </c>
      <c r="GU87" t="str">
        <f t="shared" si="207"/>
        <v>nvt</v>
      </c>
      <c r="GV87" t="str">
        <f t="shared" si="208"/>
        <v>nvt</v>
      </c>
      <c r="GW87" t="str">
        <f>IF($EJ87&gt;2,IF(GJ87="","zwart",VLOOKUP(GJ87,STAPELING!AB:AJ,GW$1,0)),"nvt")</f>
        <v>nvt</v>
      </c>
      <c r="GX87" t="str">
        <f t="shared" si="265"/>
        <v>nvt</v>
      </c>
      <c r="GY87" t="str">
        <f t="shared" si="266"/>
        <v>nvt</v>
      </c>
      <c r="GZ87" t="str">
        <f t="shared" si="267"/>
        <v>nvt</v>
      </c>
      <c r="HA87" t="str">
        <f t="shared" si="268"/>
        <v>nvt</v>
      </c>
      <c r="HB87" t="str">
        <f t="shared" si="269"/>
        <v>nvt</v>
      </c>
      <c r="HC87" t="str">
        <f t="shared" si="270"/>
        <v>nvt</v>
      </c>
      <c r="HD87" t="str">
        <f t="shared" si="271"/>
        <v>nvt</v>
      </c>
      <c r="HE87" t="str">
        <f t="shared" si="272"/>
        <v>nvt</v>
      </c>
      <c r="HF87" t="str">
        <f t="shared" si="273"/>
        <v>nvt</v>
      </c>
      <c r="HG87" t="str">
        <f t="shared" si="274"/>
        <v>nvt</v>
      </c>
      <c r="HH87" t="str">
        <f t="shared" si="275"/>
        <v>nvt</v>
      </c>
      <c r="HI87" t="str">
        <f t="shared" si="276"/>
        <v>nvt</v>
      </c>
      <c r="HJ87" t="str">
        <f t="shared" si="277"/>
        <v>nvt</v>
      </c>
      <c r="HK87" t="str">
        <f t="shared" si="278"/>
        <v>nvt</v>
      </c>
      <c r="HL87" t="str">
        <f t="shared" si="279"/>
        <v>nvt</v>
      </c>
      <c r="HM87" t="str">
        <f t="shared" si="209"/>
        <v>nvt</v>
      </c>
      <c r="HN87" t="str">
        <f t="shared" si="210"/>
        <v>nvt</v>
      </c>
      <c r="HO87" t="str">
        <f t="shared" si="211"/>
        <v>nvt</v>
      </c>
      <c r="HP87" t="str">
        <f t="shared" si="212"/>
        <v>nvt</v>
      </c>
      <c r="HQ87" t="str">
        <f t="shared" si="213"/>
        <v>nvt</v>
      </c>
      <c r="HR87" t="str">
        <f t="shared" si="214"/>
        <v>nvt</v>
      </c>
      <c r="HS87" t="str">
        <f t="shared" si="215"/>
        <v>nvt</v>
      </c>
      <c r="HT87" t="str">
        <f t="shared" si="216"/>
        <v>nvt</v>
      </c>
      <c r="HU87" t="str">
        <f t="shared" si="217"/>
        <v>nvt</v>
      </c>
      <c r="HV87" t="str">
        <f t="shared" si="218"/>
        <v>nvt</v>
      </c>
      <c r="HW87" t="str">
        <f t="shared" si="219"/>
        <v>nvt</v>
      </c>
      <c r="HX87" t="str">
        <f t="shared" si="220"/>
        <v>nvt</v>
      </c>
      <c r="HY87" t="str">
        <f>IF($EJ87&gt;2,IF(HL87="","zwart",VLOOKUP(HL87,STAPELING!AK:AN,HY$1,0)),"nvt")</f>
        <v>nvt</v>
      </c>
      <c r="HZ87" t="str">
        <f t="shared" si="280"/>
        <v>nvt</v>
      </c>
      <c r="IA87" t="str">
        <f t="shared" si="281"/>
        <v>nvt</v>
      </c>
      <c r="IB87" t="str">
        <f t="shared" si="282"/>
        <v>nvt</v>
      </c>
      <c r="IC87" t="str">
        <f t="shared" si="283"/>
        <v>nvt</v>
      </c>
      <c r="ID87" t="str">
        <f t="shared" si="284"/>
        <v>nvt</v>
      </c>
      <c r="IE87" t="str">
        <f t="shared" si="285"/>
        <v>nvt</v>
      </c>
      <c r="IF87" t="str">
        <f t="shared" si="286"/>
        <v>nvt</v>
      </c>
      <c r="IG87">
        <f t="shared" si="287"/>
        <v>0</v>
      </c>
      <c r="IH87">
        <f t="shared" si="288"/>
        <v>0</v>
      </c>
      <c r="II87">
        <f t="shared" si="289"/>
        <v>0</v>
      </c>
      <c r="IJ87">
        <f t="shared" si="290"/>
        <v>0</v>
      </c>
      <c r="IK87">
        <f t="shared" si="291"/>
        <v>0</v>
      </c>
      <c r="IL87">
        <f t="shared" si="292"/>
        <v>0</v>
      </c>
      <c r="IM87">
        <f t="shared" si="293"/>
        <v>0</v>
      </c>
      <c r="IN87">
        <f t="shared" si="294"/>
        <v>0</v>
      </c>
      <c r="IO87">
        <f t="shared" si="295"/>
        <v>0</v>
      </c>
      <c r="IP87">
        <f t="shared" si="296"/>
        <v>0</v>
      </c>
      <c r="IQ87">
        <f t="shared" si="297"/>
        <v>0</v>
      </c>
      <c r="IR87">
        <f t="shared" si="298"/>
        <v>0</v>
      </c>
      <c r="IS87">
        <f t="shared" si="299"/>
        <v>0</v>
      </c>
      <c r="IT87">
        <f t="shared" si="300"/>
        <v>0</v>
      </c>
      <c r="IU87" t="str">
        <f t="shared" si="301"/>
        <v>N</v>
      </c>
      <c r="IV87" t="str">
        <f t="shared" si="221"/>
        <v>N</v>
      </c>
      <c r="IW87" t="str">
        <f t="shared" si="302"/>
        <v>N</v>
      </c>
    </row>
    <row r="88" spans="1:257" x14ac:dyDescent="0.25">
      <c r="A88" t="str">
        <f>IF(ISERROR(VLOOKUP(E88,E$4:E87,1,0)),"J","N")</f>
        <v>N</v>
      </c>
      <c r="B88" s="8"/>
      <c r="C88" s="8"/>
      <c r="D88" s="25"/>
      <c r="E88" s="25" t="str">
        <f>IF(Invoer!B117="","",Invoer!B117)</f>
        <v/>
      </c>
      <c r="F88" s="25"/>
      <c r="G88" s="25"/>
      <c r="H88" s="25" t="str">
        <f>IF(AND($E88&lt;&gt;"",$A88="J"),Invoer!D117,"")</f>
        <v/>
      </c>
      <c r="I88" s="25"/>
      <c r="J88" s="26"/>
      <c r="K88" s="26" t="str">
        <f>IF(AND($E88&lt;&gt;"",$A88="J"),Invoer!L117,"")</f>
        <v/>
      </c>
      <c r="L88" s="26"/>
      <c r="M88" s="25"/>
      <c r="N88" s="152"/>
      <c r="O88" s="153"/>
      <c r="P88" s="25"/>
      <c r="Q88" s="25"/>
      <c r="R88" s="153"/>
      <c r="S88" s="154"/>
      <c r="T88" s="152"/>
      <c r="U88" s="153"/>
      <c r="V88" s="153"/>
      <c r="W88" s="59" t="str">
        <f>IF(AND($E88&lt;&gt;"",$A88="J",Invoer!R117&lt;&gt;""),VLOOKUP(Invoer!R117,NORM!$F$26:$H$29,3,0),"")</f>
        <v/>
      </c>
      <c r="X88" s="59"/>
      <c r="Y88" s="25" t="str">
        <f t="shared" si="222"/>
        <v/>
      </c>
      <c r="Z88" s="25"/>
      <c r="AA88" s="26" t="str">
        <f t="shared" si="223"/>
        <v/>
      </c>
      <c r="AB88" s="26"/>
      <c r="AC88" s="153"/>
      <c r="AD88" s="153"/>
      <c r="AE88" s="153"/>
      <c r="AF88" s="153"/>
      <c r="AG88" s="153"/>
      <c r="AH88" s="25"/>
      <c r="AI88" s="153"/>
      <c r="AJ88" s="153"/>
      <c r="AK88" s="153"/>
      <c r="AL88" s="153"/>
      <c r="AM88" s="25" t="str">
        <f>IF(AND($E88&lt;&gt;"",$A88="J"),IF(Invoer!X117="Ja","J",IF(Invoer!X117="Nee","N","")),"")</f>
        <v/>
      </c>
      <c r="AN88" s="153"/>
      <c r="AO88" s="153"/>
      <c r="AP88" s="153" t="s">
        <v>311</v>
      </c>
      <c r="AQ88" s="153" t="s">
        <v>311</v>
      </c>
      <c r="AR88" s="153" t="s">
        <v>312</v>
      </c>
      <c r="AS88" s="153" t="s">
        <v>312</v>
      </c>
      <c r="AT88" s="1" t="str">
        <f>IF(AND($E88&lt;&gt;"",$A88="J",Invoer!O117&lt;&gt;""),VLOOKUP(Invoer!O117,NORM!$F$31:$H$38,3,0),"")</f>
        <v/>
      </c>
      <c r="AU88" s="1"/>
      <c r="AV88" s="1" t="str">
        <f>IF(AND($E88&lt;&gt;"",$A88="J"),Invoer!AH117,"")</f>
        <v/>
      </c>
      <c r="AW88" s="1"/>
      <c r="AX88" s="1" t="str">
        <f t="shared" si="224"/>
        <v/>
      </c>
      <c r="AY88" s="1"/>
      <c r="AZ88" s="3" t="str">
        <f t="shared" si="225"/>
        <v/>
      </c>
      <c r="BA88" s="3" t="str">
        <f t="shared" si="226"/>
        <v/>
      </c>
      <c r="BB88" s="3" t="str">
        <f t="shared" si="227"/>
        <v>N</v>
      </c>
      <c r="BC88" s="3" t="str">
        <f t="shared" si="228"/>
        <v>N</v>
      </c>
      <c r="BD88" s="3" t="str">
        <f t="shared" si="229"/>
        <v/>
      </c>
      <c r="BE88" s="3">
        <f t="shared" si="230"/>
        <v>0</v>
      </c>
      <c r="BF88" s="3" t="str">
        <f t="shared" si="231"/>
        <v/>
      </c>
      <c r="BG88" s="3" t="str">
        <f t="shared" si="232"/>
        <v/>
      </c>
      <c r="BH88" s="3" t="str">
        <f t="shared" si="233"/>
        <v>N</v>
      </c>
      <c r="BI88" s="24" t="str">
        <f t="shared" si="234"/>
        <v/>
      </c>
      <c r="BJ88" s="24" t="str">
        <f>IF(ISERROR(VLOOKUP($BD88,LOV_GWSGRP!A:A,1,0)),"N","J")</f>
        <v>N</v>
      </c>
      <c r="BK88" s="24" t="str">
        <f>IF(ISERROR(VLOOKUP($BD88,LOV_GWSGRP!D:D,1,0)),"N","J")</f>
        <v>N</v>
      </c>
      <c r="BL88" s="24" t="str">
        <f>IF(ISERROR(VLOOKUP($BD88,LOV_GWSGRP!G:G,1,0)),"N","J")</f>
        <v>N</v>
      </c>
      <c r="BM88" s="24" t="str">
        <f>IF(ISERROR(VLOOKUP($BD88,LOV_GWSGRP!M:M,1,0)),"N","J")</f>
        <v>N</v>
      </c>
      <c r="BN88" s="24" t="str">
        <f>IF(ISERROR(VLOOKUP($BD88,LOV_GWSGRP!P:P,1,0)),"N","J")</f>
        <v>N</v>
      </c>
      <c r="BO88" s="24" t="str">
        <f>IF(ISERROR(VLOOKUP($BD88,LOV_GWSGRP!S:S,1,0)),"N","J")</f>
        <v>N</v>
      </c>
      <c r="BP88" s="24" t="str">
        <f>IF(ISERROR(VLOOKUP($BD88,LOV_GWSGRP!V:V,1,0)),"N","J")</f>
        <v>N</v>
      </c>
      <c r="BQ88" s="24" t="str">
        <f>IF(ISERROR(VLOOKUP($BD88,LOV_GWSGRP!Y:Y,1,0)),"N","J")</f>
        <v>N</v>
      </c>
      <c r="BR88" s="24" t="str">
        <f>IF(ISERROR(VLOOKUP($BD88,LOV_GWSGRP!AB:AB,1,0)),"N","J")</f>
        <v>N</v>
      </c>
      <c r="BS88" s="24" t="str">
        <f>IF(ISERROR(VLOOKUP($BD88,LOV_GWSGRP!AE:AE,1,0)),"N","J")</f>
        <v>N</v>
      </c>
      <c r="BT88" s="24" t="str">
        <f>IF(ISERROR(VLOOKUP($BD88,LOV_GWSGRP!AH:AH,1,0)),"N","J")</f>
        <v>N</v>
      </c>
      <c r="BU88" s="24" t="str">
        <f>IF(ISERROR(VLOOKUP($BD88,LOV_GWSGRP!CJ:CJ,1,0)),"N","J")</f>
        <v>N</v>
      </c>
      <c r="BV88" s="24" t="str">
        <f>IF(ISERROR(VLOOKUP($BD88,LOV_GWSGRP!AN:AN,1,0)),"N","J")</f>
        <v>N</v>
      </c>
      <c r="BW88" s="24" t="str">
        <f>IF(ISERROR(VLOOKUP($BD88,LOV_GWSGRP!AQ:AQ,1,0)),"N","J")</f>
        <v>N</v>
      </c>
      <c r="BX88" s="24" t="str">
        <f>IF(ISERROR(VLOOKUP($BD88,LOV_GWSGRP!AT:AT,1,0)),"N","J")</f>
        <v>N</v>
      </c>
      <c r="BY88" s="24" t="str">
        <f>IF(ISERROR(VLOOKUP($BD88,LOV_GWSGRP!AW:AW,1,0)),"N","J")</f>
        <v>N</v>
      </c>
      <c r="BZ88" s="24" t="str">
        <f>IF(ISERROR(VLOOKUP($BD88,LOV_GWSGRP!AZ:AZ,1,0)),"N","J")</f>
        <v>N</v>
      </c>
      <c r="CA88" s="24" t="str">
        <f>IF(ISERROR(VLOOKUP($BD88,LOV_GWSGRP!BC:BC,1,0)),"N","J")</f>
        <v>N</v>
      </c>
      <c r="CB88" s="24" t="str">
        <f>IF(ISERROR(VLOOKUP($BD88,LOV_GWSGRP!BF:BF,1,0)),"N","J")</f>
        <v>N</v>
      </c>
      <c r="CC88" s="24" t="str">
        <f>IF(ISERROR(VLOOKUP($BD88,LOV_GWSGRP!BI:BI,1,0)),"N","J")</f>
        <v>N</v>
      </c>
      <c r="CD88" s="24" t="str">
        <f>IF(ISERROR(VLOOKUP($BD88,LOV_GWSGRP!J:J,1,0)),"N","J")</f>
        <v>N</v>
      </c>
      <c r="CE88" s="24" t="str">
        <f>IF(ISERROR(VLOOKUP($BD88,LOV_GWSGRP!BL:BL,1,0)),"N","J")</f>
        <v>N</v>
      </c>
      <c r="CF88" s="24"/>
      <c r="CG88" s="24" t="str">
        <f>IF(ISERROR(VLOOKUP($BD88,LOV_GWSGRP!BO:BO,1,0)),"N","J")</f>
        <v>N</v>
      </c>
      <c r="CH88" s="24" t="str">
        <f t="shared" si="235"/>
        <v>N</v>
      </c>
      <c r="CI88" s="24" t="str">
        <f>IF(ISERROR(VLOOKUP($BD88,GEWASCODE_GLMC8!F:F,1,0)),"N","J")</f>
        <v>N</v>
      </c>
      <c r="CJ88" s="24" t="str">
        <f>IF(COUNTIF($CI88:CI88,"J")&gt;0,"N",IF(ISERROR(VLOOKUP($BD88,GEWASCODE_GLMC8!G:G,1,0)),"N","J"))</f>
        <v>N</v>
      </c>
      <c r="CK88" s="24" t="str">
        <f>IF(COUNTIF($CI88:CJ88,"J")&gt;0,"N",IF(ISERROR(VLOOKUP($BD88,GEWASCODE_GLMC8!H:H,1,0)),"N","J"))</f>
        <v>N</v>
      </c>
      <c r="CL88" s="24" t="str">
        <f>IF(COUNTIF($CI88:CK88,"J")&gt;0,"N",IF(ISERROR(VLOOKUP($BD88,GEWASCODE_GLMC8!I:I,1,0)),"N","J"))</f>
        <v>N</v>
      </c>
      <c r="CM88" s="24" t="str">
        <f>IF(COUNTIF($CI88:CL88,"J")&gt;0,"N",IF(ISERROR(VLOOKUP($BD88,GEWASCODE_GLMC8!J:J,1,0)),"N","J"))</f>
        <v>N</v>
      </c>
      <c r="CN88" s="24" t="str">
        <f>IF(COUNTIF($CI88:CM88,"J")&gt;0,"N",IF(ISERROR(VLOOKUP($BD88,GEWASCODE_GLMC8!K:K,1,0)),"N","J"))</f>
        <v>N</v>
      </c>
      <c r="CO88" s="24" t="str">
        <f>IF(COUNTIF($CI88:CN88,"J")&gt;0,"N",IF(ISERROR(VLOOKUP($BD88,GEWASCODE_GLMC8!L:L,1,0)),"N","J"))</f>
        <v>N</v>
      </c>
      <c r="CP88" s="24" t="str">
        <f>IF(COUNTIF($CI88:CO88,"J")&gt;0,"N",IF(ISERROR(VLOOKUP($BD88,GEWASCODE_GLMC8!M:M,1,0)),"N","J"))</f>
        <v>N</v>
      </c>
      <c r="CQ88" s="24" t="str">
        <f>IF(COUNTIF($CI88:CP88,"J")&gt;0,"N",IF(ISERROR(VLOOKUP($BD88,GEWASCODE_GLMC8!N:N,1,0)),"N","J"))</f>
        <v>N</v>
      </c>
      <c r="CR88" s="24" t="str">
        <f>IF(COUNTIF($CI88:CQ88,"J")&gt;0,"N",IF(ISERROR(VLOOKUP($BD88,GEWASCODE_GLMC8!O:O,1,0)),"N","J"))</f>
        <v>N</v>
      </c>
      <c r="CS88" s="24" t="str">
        <f>IF(COUNTIF($CI88:CR88,"J")&gt;0,"N",IF(ISERROR(VLOOKUP($BD88,GEWASCODE_GLMC8!P:P,1,0)),"N","J"))</f>
        <v>N</v>
      </c>
      <c r="CT88" s="24" t="str">
        <f>IF(COUNTIF($CI88:CS88,"J")&gt;0,"N",IF(ISERROR(VLOOKUP($BD88,GEWASCODE_GLMC8!Q:Q,1,0)),"N","J"))</f>
        <v>N</v>
      </c>
      <c r="CU88" s="24" t="str">
        <f>IF(COUNTIF($CI88:CT88,"J")&gt;0,"N",IF(ISERROR(VLOOKUP($BD88,GEWASCODE_GLMC8!R:R,1,0)),"N","J"))</f>
        <v>N</v>
      </c>
      <c r="CV88" s="24" t="str">
        <f>IF(COUNTIF($CI88:CU88,"J")&gt;0,"N",IF(ISERROR(VLOOKUP($BD88,GEWASCODE_GLMC8!S:S,1,0)),"N","J"))</f>
        <v>N</v>
      </c>
      <c r="CW88" s="24" t="str">
        <f>IF(COUNTIF($CI88:CV88,"J")&gt;0,"N",IF(ISERROR(VLOOKUP($BD88,GEWASCODE_GLMC8!T:T,1,0)),"N","J"))</f>
        <v>N</v>
      </c>
      <c r="CX88" s="24" t="str">
        <f>IF(COUNTIF($CI88:CW88,"J")&gt;0,"N",IF(ISERROR(VLOOKUP($BD88,GEWASCODE_GLMC8!U:U,1,0)),"N","J"))</f>
        <v>N</v>
      </c>
      <c r="CY88" s="24" t="str">
        <f>IF(COUNTIF($CI88:CX88,"J")&gt;0,"N",IF(ISERROR(VLOOKUP($BD88,GEWASCODE_GLMC8!V:V,1,0)),"N","J"))</f>
        <v>N</v>
      </c>
      <c r="CZ88" s="24" t="str">
        <f>IF(COUNTIF($CI88:CY88,"J")&gt;0,"N",IF(ISERROR(VLOOKUP($BD88,GEWASCODE_GLMC8!W:W,1,0)),"N","J"))</f>
        <v>N</v>
      </c>
      <c r="DA88" s="24" t="str">
        <f>IF(COUNTIF($CI88:CZ88,"J")&gt;0,"N",IF(ISERROR(VLOOKUP($BD88,GEWASCODE_GLMC8!X:X,1,0)),"N","J"))</f>
        <v>N</v>
      </c>
      <c r="DB88" s="24" t="str">
        <f>IF(COUNTIF($CI88:DA88,"J")&gt;0,"N",IF(ISERROR(VLOOKUP($BD88,GEWASCODE_GLMC8!Y:Y,1,0)),"N","J"))</f>
        <v>N</v>
      </c>
      <c r="DC88" s="24" t="str">
        <f>IF(COUNTIF($CI88:DB88,"J")&gt;0,"N",IF(ISERROR(VLOOKUP($BD88,GEWASCODE_GLMC8!Z:Z,1,0)),"N","J"))</f>
        <v>N</v>
      </c>
      <c r="DD88" s="24" t="str">
        <f t="shared" si="236"/>
        <v>N</v>
      </c>
      <c r="DE88" s="3" t="str">
        <f t="shared" si="167"/>
        <v>N</v>
      </c>
      <c r="DF88" s="3" t="str">
        <f t="shared" si="168"/>
        <v>N</v>
      </c>
      <c r="DG88" s="3" t="str">
        <f t="shared" si="237"/>
        <v>N</v>
      </c>
      <c r="DH88" s="3" t="str">
        <f t="shared" si="238"/>
        <v>N</v>
      </c>
      <c r="DI88" s="3" t="str">
        <f t="shared" si="169"/>
        <v>N</v>
      </c>
      <c r="DJ88" s="3" t="str">
        <f t="shared" si="170"/>
        <v>N</v>
      </c>
      <c r="DK88" s="3">
        <f>0</f>
        <v>0</v>
      </c>
      <c r="DL88" s="3" t="str">
        <f t="shared" si="171"/>
        <v>N</v>
      </c>
      <c r="DM88" s="3" t="str">
        <f t="shared" si="172"/>
        <v>N</v>
      </c>
      <c r="DN88" t="str">
        <f>IF(AND($A88="J",COUNTIFS(activiteiten_perceel,percelen!$AZ88,activiteiten_maatregel_nr,percelen!DN$4,activiteiten_activiteit_voldoet_aan_voorwaarden,"J")&gt;0),DN$4,"")</f>
        <v/>
      </c>
      <c r="DO88" t="str">
        <f>IF(AND($A88="J",COUNTIFS(activiteiten_perceel,percelen!$AZ88,activiteiten_maatregel_nr,percelen!DO$4,activiteiten_activiteit_voldoet_aan_voorwaarden,"J")&gt;0),DO$4,"")</f>
        <v/>
      </c>
      <c r="DP88" t="str">
        <f>IF(AND($A88="J",COUNTIFS(activiteiten_perceel,percelen!$AZ88,activiteiten_maatregel_nr,percelen!DP$4,activiteiten_activiteit_voldoet_aan_voorwaarden,"J")&gt;0),DP$4,"")</f>
        <v/>
      </c>
      <c r="DQ88" t="str">
        <f>IF(AND($A88="J",COUNTIFS(activiteiten_perceel,percelen!$AZ88,activiteiten_maatregel_nr,percelen!DQ$4,activiteiten_activiteit_voldoet_aan_voorwaarden,"J")&gt;0),DQ$4,"")</f>
        <v/>
      </c>
      <c r="DR88" t="str">
        <f>IF(AND($A88="J",COUNTIFS(activiteiten_perceel,percelen!$AZ88,activiteiten_maatregel_nr,percelen!DR$4,activiteiten_activiteit_voldoet_aan_voorwaarden,"J")&gt;0),DR$4,"")</f>
        <v/>
      </c>
      <c r="DS88" t="str">
        <f>IF(AND($A88="J",COUNTIFS(activiteiten_perceel,percelen!$AZ88,activiteiten_maatregel_nr,percelen!DS$4,activiteiten_activiteit_voldoet_aan_voorwaarden,"J")&gt;0),DS$4,"")</f>
        <v/>
      </c>
      <c r="DT88" t="str">
        <f>IF(AND($A88="J",COUNTIFS(activiteiten_perceel,percelen!$AZ88,activiteiten_maatregel_nr,percelen!DT$4,activiteiten_activiteit_voldoet_aan_voorwaarden,"J")&gt;0),DT$4,"")</f>
        <v/>
      </c>
      <c r="DU88" t="str">
        <f>IF(AND($A88="J",COUNTIFS(activiteiten_perceel,percelen!$AZ88,activiteiten_maatregel_nr,percelen!DU$4,activiteiten_activiteit_voldoet_aan_voorwaarden,"J")&gt;0),DU$4,"")</f>
        <v/>
      </c>
      <c r="DV88" t="str">
        <f>IF(AND($A88="J",COUNTIFS(activiteiten_perceel,percelen!$AZ88,activiteiten_maatregel_nr,percelen!DV$4,activiteiten_activiteit_voldoet_aan_voorwaarden,"J")&gt;0),DV$4,"")</f>
        <v/>
      </c>
      <c r="DW88" t="str">
        <f>IF(AND($A88="J",COUNTIFS(activiteiten_perceel,percelen!$AZ88,activiteiten_maatregel_nr,percelen!DW$4,activiteiten_activiteit_voldoet_aan_voorwaarden,"J")&gt;0),DW$4,"")</f>
        <v/>
      </c>
      <c r="DX88" t="str">
        <f>IF(AND($A88="J",COUNTIFS(activiteiten_perceel,percelen!$AZ88,activiteiten_maatregel_nr,percelen!DX$4,activiteiten_activiteit_voldoet_aan_voorwaarden,"J")&gt;0),DX$4,"")</f>
        <v/>
      </c>
      <c r="DY88" t="str">
        <f>IF(AND($A88="J",COUNTIFS(activiteiten_perceel,percelen!$AZ88,activiteiten_maatregel_nr,percelen!DY$4,activiteiten_activiteit_voldoet_aan_voorwaarden,"J")&gt;0),DY$4,"")</f>
        <v/>
      </c>
      <c r="DZ88" t="str">
        <f>IF(AND($A88="J",COUNTIFS(activiteiten_perceel,percelen!$AZ88,activiteiten_maatregel_nr,percelen!DZ$4,activiteiten_activiteit_voldoet_aan_voorwaarden,"J")&gt;0),DZ$4,"")</f>
        <v/>
      </c>
      <c r="EA88" t="str">
        <f>IF(AND($A88="J",COUNTIFS(activiteiten_perceel,percelen!$AZ88,activiteiten_maatregel_nr,percelen!EA$4,activiteiten_activiteit_voldoet_aan_voorwaarden,"J")&gt;0),EA$4,"")</f>
        <v/>
      </c>
      <c r="EB88" t="str">
        <f>IF(AND($A88="J",COUNTIFS(activiteiten_perceel,percelen!$AZ88,activiteiten_maatregel_nr,percelen!EB$4,activiteiten_activiteit_voldoet_aan_voorwaarden,"J")&gt;0),EB$4,"")</f>
        <v/>
      </c>
      <c r="EC88" t="str">
        <f>IF(AND($A88="J",COUNTIFS(activiteiten_perceel,percelen!$AZ88,activiteiten_maatregel_nr,percelen!EC$4,activiteiten_activiteit_voldoet_aan_voorwaarden,"J")&gt;0),EC$4,"")</f>
        <v/>
      </c>
      <c r="ED88" t="str">
        <f>IF(AND($A88="J",COUNTIFS(activiteiten_perceel,percelen!$AZ88,activiteiten_maatregel_nr,percelen!ED$4,activiteiten_activiteit_voldoet_aan_voorwaarden,"J")&gt;0),ED$4,"")</f>
        <v/>
      </c>
      <c r="EE88" t="str">
        <f>IF(AND($A88="J",COUNTIFS(activiteiten_perceel,percelen!$AZ88,activiteiten_maatregel_nr,percelen!EE$4,activiteiten_activiteit_voldoet_aan_voorwaarden,"J")&gt;0),EE$4,"")</f>
        <v/>
      </c>
      <c r="EF88" t="str">
        <f>IF(AND($A88="J",COUNTIFS(activiteiten_perceel,percelen!$AZ88,activiteiten_maatregel_nr,percelen!EF$4,activiteiten_activiteit_voldoet_aan_voorwaarden,"J")&gt;0),EF$4,"")</f>
        <v/>
      </c>
      <c r="EG88" t="str">
        <f>IF(AND($A88="J",COUNTIFS(activiteiten_perceel,percelen!$AZ88,activiteiten_maatregel_nr,percelen!EG$4,activiteiten_activiteit_voldoet_aan_voorwaarden,"J")&gt;0),EG$4,"")</f>
        <v/>
      </c>
      <c r="EH88" t="str">
        <f>IF(AND($A88="J",COUNTIFS(activiteiten_perceel,percelen!$AZ88,activiteiten_maatregel_nr,percelen!EH$4,activiteiten_activiteit_voldoet_aan_voorwaarden,"J")&gt;0),EH$4,"")</f>
        <v/>
      </c>
      <c r="EI88" t="str">
        <f>IF(AND($A88="J",COUNTIFS(activiteiten_perceel,percelen!$AZ88,activiteiten_maatregel_nr,percelen!EI$4,activiteiten_activiteit_voldoet_aan_voorwaarden,"J")&gt;0),EI$4,"")</f>
        <v/>
      </c>
      <c r="EJ88">
        <f t="shared" si="239"/>
        <v>0</v>
      </c>
      <c r="EK88" t="str">
        <f t="shared" si="173"/>
        <v/>
      </c>
      <c r="EL88" t="str">
        <f t="shared" si="174"/>
        <v/>
      </c>
      <c r="EM88" t="str">
        <f t="shared" si="175"/>
        <v/>
      </c>
      <c r="EN88" t="str">
        <f t="shared" si="176"/>
        <v/>
      </c>
      <c r="EO88" t="str">
        <f t="shared" si="177"/>
        <v/>
      </c>
      <c r="EP88" t="str">
        <f t="shared" si="178"/>
        <v/>
      </c>
      <c r="EQ88" t="str">
        <f t="shared" si="179"/>
        <v/>
      </c>
      <c r="ER88" t="str">
        <f t="shared" si="180"/>
        <v/>
      </c>
      <c r="ES88" t="str">
        <f t="shared" si="181"/>
        <v/>
      </c>
      <c r="ET88" t="str">
        <f t="shared" si="182"/>
        <v/>
      </c>
      <c r="EU88" t="str">
        <f t="shared" si="183"/>
        <v/>
      </c>
      <c r="EV88" t="str">
        <f t="shared" si="184"/>
        <v/>
      </c>
      <c r="EW88" t="str">
        <f t="shared" si="240"/>
        <v>nvt</v>
      </c>
      <c r="EX88" t="str">
        <f t="shared" si="241"/>
        <v>nvt</v>
      </c>
      <c r="EY88" t="str">
        <f t="shared" si="242"/>
        <v>nvt</v>
      </c>
      <c r="EZ88" t="str">
        <f t="shared" si="243"/>
        <v>nvt</v>
      </c>
      <c r="FA88" t="str">
        <f t="shared" si="244"/>
        <v>nvt</v>
      </c>
      <c r="FB88" t="str">
        <f t="shared" si="245"/>
        <v>nvt</v>
      </c>
      <c r="FC88" t="str">
        <f t="shared" si="246"/>
        <v>nvt</v>
      </c>
      <c r="FD88" t="str">
        <f t="shared" si="247"/>
        <v>nvt</v>
      </c>
      <c r="FE88" t="str">
        <f>IF($EJ88=2,VLOOKUP(FD88,STAPELING!A:D,FE$1,0),"nvt")</f>
        <v>nvt</v>
      </c>
      <c r="FF88" t="str">
        <f t="shared" si="248"/>
        <v>nvt</v>
      </c>
      <c r="FG88" t="str">
        <f t="shared" si="249"/>
        <v>nvt</v>
      </c>
      <c r="FH88" t="str">
        <f t="shared" si="250"/>
        <v>nvt</v>
      </c>
      <c r="FI88" t="str">
        <f t="shared" si="251"/>
        <v>nvt</v>
      </c>
      <c r="FJ88" t="str">
        <f t="shared" si="252"/>
        <v>nvt</v>
      </c>
      <c r="FK88" t="str">
        <f t="shared" si="253"/>
        <v>nvt</v>
      </c>
      <c r="FL88" t="str">
        <f t="shared" si="254"/>
        <v>nvt</v>
      </c>
      <c r="FM88" t="str">
        <f t="shared" si="255"/>
        <v/>
      </c>
      <c r="FN88" t="str">
        <f>IF(ISERROR(VLOOKUP(FM88,STAPELING!I:AO,FN$1,0)),"N",VLOOKUP(FM88,STAPELING!I:AO,FN$1,0))</f>
        <v>J</v>
      </c>
      <c r="FO88" t="str">
        <f t="shared" si="256"/>
        <v>nvt</v>
      </c>
      <c r="FP88" t="str">
        <f t="shared" si="185"/>
        <v>nvt</v>
      </c>
      <c r="FQ88" t="str">
        <f t="shared" si="186"/>
        <v>nvt</v>
      </c>
      <c r="FR88" t="str">
        <f t="shared" si="187"/>
        <v>nvt</v>
      </c>
      <c r="FS88" t="str">
        <f t="shared" si="188"/>
        <v>nvt</v>
      </c>
      <c r="FT88" t="str">
        <f t="shared" si="189"/>
        <v>nvt</v>
      </c>
      <c r="FU88" t="str">
        <f t="shared" si="190"/>
        <v>nvt</v>
      </c>
      <c r="FV88" t="str">
        <f t="shared" si="191"/>
        <v>nvt</v>
      </c>
      <c r="FW88" t="str">
        <f t="shared" si="192"/>
        <v>nvt</v>
      </c>
      <c r="FX88" t="str">
        <f t="shared" si="193"/>
        <v>nvt</v>
      </c>
      <c r="FY88" t="str">
        <f t="shared" si="194"/>
        <v>nvt</v>
      </c>
      <c r="FZ88" t="str">
        <f t="shared" si="195"/>
        <v>nvt</v>
      </c>
      <c r="GA88" t="str">
        <f t="shared" si="196"/>
        <v>nvt</v>
      </c>
      <c r="GB88" t="str">
        <f>IF($EJ88&gt;2,IF(FO88="","zwart",VLOOKUP(FO88,STAPELING!J:AA,GB$1,0)),"nvt")</f>
        <v>nvt</v>
      </c>
      <c r="GC88" t="str">
        <f t="shared" si="257"/>
        <v>nvt</v>
      </c>
      <c r="GD88" t="str">
        <f t="shared" si="258"/>
        <v>nvt</v>
      </c>
      <c r="GE88" t="str">
        <f t="shared" si="259"/>
        <v>nvt</v>
      </c>
      <c r="GF88" t="str">
        <f t="shared" si="260"/>
        <v>nvt</v>
      </c>
      <c r="GG88" t="str">
        <f t="shared" si="261"/>
        <v>nvt</v>
      </c>
      <c r="GH88" t="str">
        <f t="shared" si="262"/>
        <v>nvt</v>
      </c>
      <c r="GI88" t="str">
        <f t="shared" si="263"/>
        <v>nvt</v>
      </c>
      <c r="GJ88" t="str">
        <f t="shared" si="264"/>
        <v>nvt</v>
      </c>
      <c r="GK88" t="str">
        <f t="shared" si="197"/>
        <v>nvt</v>
      </c>
      <c r="GL88" t="str">
        <f t="shared" si="198"/>
        <v>nvt</v>
      </c>
      <c r="GM88" t="str">
        <f t="shared" si="199"/>
        <v>nvt</v>
      </c>
      <c r="GN88" t="str">
        <f t="shared" si="200"/>
        <v>nvt</v>
      </c>
      <c r="GO88" t="str">
        <f t="shared" si="201"/>
        <v>nvt</v>
      </c>
      <c r="GP88" t="str">
        <f t="shared" si="202"/>
        <v>nvt</v>
      </c>
      <c r="GQ88" t="str">
        <f t="shared" si="203"/>
        <v>nvt</v>
      </c>
      <c r="GR88" t="str">
        <f t="shared" si="204"/>
        <v>nvt</v>
      </c>
      <c r="GS88" t="str">
        <f t="shared" si="205"/>
        <v>nvt</v>
      </c>
      <c r="GT88" t="str">
        <f t="shared" si="206"/>
        <v>nvt</v>
      </c>
      <c r="GU88" t="str">
        <f t="shared" si="207"/>
        <v>nvt</v>
      </c>
      <c r="GV88" t="str">
        <f t="shared" si="208"/>
        <v>nvt</v>
      </c>
      <c r="GW88" t="str">
        <f>IF($EJ88&gt;2,IF(GJ88="","zwart",VLOOKUP(GJ88,STAPELING!AB:AJ,GW$1,0)),"nvt")</f>
        <v>nvt</v>
      </c>
      <c r="GX88" t="str">
        <f t="shared" si="265"/>
        <v>nvt</v>
      </c>
      <c r="GY88" t="str">
        <f t="shared" si="266"/>
        <v>nvt</v>
      </c>
      <c r="GZ88" t="str">
        <f t="shared" si="267"/>
        <v>nvt</v>
      </c>
      <c r="HA88" t="str">
        <f t="shared" si="268"/>
        <v>nvt</v>
      </c>
      <c r="HB88" t="str">
        <f t="shared" si="269"/>
        <v>nvt</v>
      </c>
      <c r="HC88" t="str">
        <f t="shared" si="270"/>
        <v>nvt</v>
      </c>
      <c r="HD88" t="str">
        <f t="shared" si="271"/>
        <v>nvt</v>
      </c>
      <c r="HE88" t="str">
        <f t="shared" si="272"/>
        <v>nvt</v>
      </c>
      <c r="HF88" t="str">
        <f t="shared" si="273"/>
        <v>nvt</v>
      </c>
      <c r="HG88" t="str">
        <f t="shared" si="274"/>
        <v>nvt</v>
      </c>
      <c r="HH88" t="str">
        <f t="shared" si="275"/>
        <v>nvt</v>
      </c>
      <c r="HI88" t="str">
        <f t="shared" si="276"/>
        <v>nvt</v>
      </c>
      <c r="HJ88" t="str">
        <f t="shared" si="277"/>
        <v>nvt</v>
      </c>
      <c r="HK88" t="str">
        <f t="shared" si="278"/>
        <v>nvt</v>
      </c>
      <c r="HL88" t="str">
        <f t="shared" si="279"/>
        <v>nvt</v>
      </c>
      <c r="HM88" t="str">
        <f t="shared" si="209"/>
        <v>nvt</v>
      </c>
      <c r="HN88" t="str">
        <f t="shared" si="210"/>
        <v>nvt</v>
      </c>
      <c r="HO88" t="str">
        <f t="shared" si="211"/>
        <v>nvt</v>
      </c>
      <c r="HP88" t="str">
        <f t="shared" si="212"/>
        <v>nvt</v>
      </c>
      <c r="HQ88" t="str">
        <f t="shared" si="213"/>
        <v>nvt</v>
      </c>
      <c r="HR88" t="str">
        <f t="shared" si="214"/>
        <v>nvt</v>
      </c>
      <c r="HS88" t="str">
        <f t="shared" si="215"/>
        <v>nvt</v>
      </c>
      <c r="HT88" t="str">
        <f t="shared" si="216"/>
        <v>nvt</v>
      </c>
      <c r="HU88" t="str">
        <f t="shared" si="217"/>
        <v>nvt</v>
      </c>
      <c r="HV88" t="str">
        <f t="shared" si="218"/>
        <v>nvt</v>
      </c>
      <c r="HW88" t="str">
        <f t="shared" si="219"/>
        <v>nvt</v>
      </c>
      <c r="HX88" t="str">
        <f t="shared" si="220"/>
        <v>nvt</v>
      </c>
      <c r="HY88" t="str">
        <f>IF($EJ88&gt;2,IF(HL88="","zwart",VLOOKUP(HL88,STAPELING!AK:AN,HY$1,0)),"nvt")</f>
        <v>nvt</v>
      </c>
      <c r="HZ88" t="str">
        <f t="shared" si="280"/>
        <v>nvt</v>
      </c>
      <c r="IA88" t="str">
        <f t="shared" si="281"/>
        <v>nvt</v>
      </c>
      <c r="IB88" t="str">
        <f t="shared" si="282"/>
        <v>nvt</v>
      </c>
      <c r="IC88" t="str">
        <f t="shared" si="283"/>
        <v>nvt</v>
      </c>
      <c r="ID88" t="str">
        <f t="shared" si="284"/>
        <v>nvt</v>
      </c>
      <c r="IE88" t="str">
        <f t="shared" si="285"/>
        <v>nvt</v>
      </c>
      <c r="IF88" t="str">
        <f t="shared" si="286"/>
        <v>nvt</v>
      </c>
      <c r="IG88">
        <f t="shared" si="287"/>
        <v>0</v>
      </c>
      <c r="IH88">
        <f t="shared" si="288"/>
        <v>0</v>
      </c>
      <c r="II88">
        <f t="shared" si="289"/>
        <v>0</v>
      </c>
      <c r="IJ88">
        <f t="shared" si="290"/>
        <v>0</v>
      </c>
      <c r="IK88">
        <f t="shared" si="291"/>
        <v>0</v>
      </c>
      <c r="IL88">
        <f t="shared" si="292"/>
        <v>0</v>
      </c>
      <c r="IM88">
        <f t="shared" si="293"/>
        <v>0</v>
      </c>
      <c r="IN88">
        <f t="shared" si="294"/>
        <v>0</v>
      </c>
      <c r="IO88">
        <f t="shared" si="295"/>
        <v>0</v>
      </c>
      <c r="IP88">
        <f t="shared" si="296"/>
        <v>0</v>
      </c>
      <c r="IQ88">
        <f t="shared" si="297"/>
        <v>0</v>
      </c>
      <c r="IR88">
        <f t="shared" si="298"/>
        <v>0</v>
      </c>
      <c r="IS88">
        <f t="shared" si="299"/>
        <v>0</v>
      </c>
      <c r="IT88">
        <f t="shared" si="300"/>
        <v>0</v>
      </c>
      <c r="IU88" t="str">
        <f t="shared" si="301"/>
        <v>N</v>
      </c>
      <c r="IV88" t="str">
        <f t="shared" si="221"/>
        <v>N</v>
      </c>
      <c r="IW88" t="str">
        <f t="shared" si="302"/>
        <v>N</v>
      </c>
    </row>
    <row r="89" spans="1:257" x14ac:dyDescent="0.25">
      <c r="A89" t="str">
        <f>IF(ISERROR(VLOOKUP(E89,E$4:E88,1,0)),"J","N")</f>
        <v>N</v>
      </c>
      <c r="E89" s="25" t="str">
        <f>IF(Invoer!B118="","",Invoer!B118)</f>
        <v/>
      </c>
      <c r="F89" s="25"/>
      <c r="G89" s="25"/>
      <c r="H89" s="25" t="str">
        <f>IF(AND($E89&lt;&gt;"",$A89="J"),Invoer!D118,"")</f>
        <v/>
      </c>
      <c r="I89" s="25"/>
      <c r="J89" s="26"/>
      <c r="K89" s="26" t="str">
        <f>IF(AND($E89&lt;&gt;"",$A89="J"),Invoer!L118,"")</f>
        <v/>
      </c>
      <c r="L89" s="26"/>
      <c r="M89" s="25"/>
      <c r="N89" s="152"/>
      <c r="O89" s="153"/>
      <c r="P89" s="25"/>
      <c r="Q89" s="25"/>
      <c r="R89" s="153"/>
      <c r="S89" s="154"/>
      <c r="T89" s="152"/>
      <c r="U89" s="153"/>
      <c r="V89" s="153"/>
      <c r="W89" s="59" t="str">
        <f>IF(AND($E89&lt;&gt;"",$A89="J",Invoer!R118&lt;&gt;""),VLOOKUP(Invoer!R118,NORM!$F$26:$H$29,3,0),"")</f>
        <v/>
      </c>
      <c r="X89" s="59"/>
      <c r="Y89" s="25" t="str">
        <f t="shared" si="222"/>
        <v/>
      </c>
      <c r="Z89" s="25"/>
      <c r="AA89" s="26" t="str">
        <f t="shared" si="223"/>
        <v/>
      </c>
      <c r="AB89" s="26"/>
      <c r="AC89" s="153"/>
      <c r="AD89" s="153"/>
      <c r="AE89" s="153"/>
      <c r="AF89" s="153"/>
      <c r="AG89" s="153"/>
      <c r="AH89" s="25"/>
      <c r="AI89" s="153"/>
      <c r="AJ89" s="153"/>
      <c r="AK89" s="153"/>
      <c r="AL89" s="153"/>
      <c r="AM89" s="25" t="str">
        <f>IF(AND($E89&lt;&gt;"",$A89="J"),IF(Invoer!X118="Ja","J",IF(Invoer!X118="Nee","N","")),"")</f>
        <v/>
      </c>
      <c r="AN89" s="153"/>
      <c r="AO89" s="153"/>
      <c r="AP89" s="153" t="s">
        <v>311</v>
      </c>
      <c r="AQ89" s="153" t="s">
        <v>311</v>
      </c>
      <c r="AR89" s="153" t="s">
        <v>312</v>
      </c>
      <c r="AS89" s="153" t="s">
        <v>312</v>
      </c>
      <c r="AT89" s="1" t="str">
        <f>IF(AND($E89&lt;&gt;"",$A89="J",Invoer!O118&lt;&gt;""),VLOOKUP(Invoer!O118,NORM!$F$31:$H$38,3,0),"")</f>
        <v/>
      </c>
      <c r="AU89" s="1"/>
      <c r="AV89" s="1" t="str">
        <f>IF(AND($E89&lt;&gt;"",$A89="J"),Invoer!AH118,"")</f>
        <v/>
      </c>
      <c r="AW89" s="1"/>
      <c r="AX89" s="1" t="str">
        <f t="shared" si="224"/>
        <v/>
      </c>
      <c r="AY89" s="1"/>
      <c r="AZ89" s="3" t="str">
        <f t="shared" si="225"/>
        <v/>
      </c>
      <c r="BA89" s="3" t="str">
        <f t="shared" si="226"/>
        <v/>
      </c>
      <c r="BB89" s="3" t="str">
        <f t="shared" si="227"/>
        <v>N</v>
      </c>
      <c r="BC89" s="3" t="str">
        <f t="shared" si="228"/>
        <v>N</v>
      </c>
      <c r="BD89" s="3" t="str">
        <f t="shared" si="229"/>
        <v/>
      </c>
      <c r="BE89" s="3">
        <f t="shared" si="230"/>
        <v>0</v>
      </c>
      <c r="BF89" s="3" t="str">
        <f t="shared" si="231"/>
        <v/>
      </c>
      <c r="BG89" s="3" t="str">
        <f t="shared" si="232"/>
        <v/>
      </c>
      <c r="BH89" s="3" t="str">
        <f t="shared" si="233"/>
        <v>N</v>
      </c>
      <c r="BI89" s="24" t="str">
        <f t="shared" si="234"/>
        <v/>
      </c>
      <c r="BJ89" s="24" t="str">
        <f>IF(ISERROR(VLOOKUP($BD89,LOV_GWSGRP!A:A,1,0)),"N","J")</f>
        <v>N</v>
      </c>
      <c r="BK89" s="24" t="str">
        <f>IF(ISERROR(VLOOKUP($BD89,LOV_GWSGRP!D:D,1,0)),"N","J")</f>
        <v>N</v>
      </c>
      <c r="BL89" s="24" t="str">
        <f>IF(ISERROR(VLOOKUP($BD89,LOV_GWSGRP!G:G,1,0)),"N","J")</f>
        <v>N</v>
      </c>
      <c r="BM89" s="24" t="str">
        <f>IF(ISERROR(VLOOKUP($BD89,LOV_GWSGRP!M:M,1,0)),"N","J")</f>
        <v>N</v>
      </c>
      <c r="BN89" s="24" t="str">
        <f>IF(ISERROR(VLOOKUP($BD89,LOV_GWSGRP!P:P,1,0)),"N","J")</f>
        <v>N</v>
      </c>
      <c r="BO89" s="24" t="str">
        <f>IF(ISERROR(VLOOKUP($BD89,LOV_GWSGRP!S:S,1,0)),"N","J")</f>
        <v>N</v>
      </c>
      <c r="BP89" s="24" t="str">
        <f>IF(ISERROR(VLOOKUP($BD89,LOV_GWSGRP!V:V,1,0)),"N","J")</f>
        <v>N</v>
      </c>
      <c r="BQ89" s="24" t="str">
        <f>IF(ISERROR(VLOOKUP($BD89,LOV_GWSGRP!Y:Y,1,0)),"N","J")</f>
        <v>N</v>
      </c>
      <c r="BR89" s="24" t="str">
        <f>IF(ISERROR(VLOOKUP($BD89,LOV_GWSGRP!AB:AB,1,0)),"N","J")</f>
        <v>N</v>
      </c>
      <c r="BS89" s="24" t="str">
        <f>IF(ISERROR(VLOOKUP($BD89,LOV_GWSGRP!AE:AE,1,0)),"N","J")</f>
        <v>N</v>
      </c>
      <c r="BT89" s="24" t="str">
        <f>IF(ISERROR(VLOOKUP($BD89,LOV_GWSGRP!AH:AH,1,0)),"N","J")</f>
        <v>N</v>
      </c>
      <c r="BU89" s="24" t="str">
        <f>IF(ISERROR(VLOOKUP($BD89,LOV_GWSGRP!CJ:CJ,1,0)),"N","J")</f>
        <v>N</v>
      </c>
      <c r="BV89" s="24" t="str">
        <f>IF(ISERROR(VLOOKUP($BD89,LOV_GWSGRP!AN:AN,1,0)),"N","J")</f>
        <v>N</v>
      </c>
      <c r="BW89" s="24" t="str">
        <f>IF(ISERROR(VLOOKUP($BD89,LOV_GWSGRP!AQ:AQ,1,0)),"N","J")</f>
        <v>N</v>
      </c>
      <c r="BX89" s="24" t="str">
        <f>IF(ISERROR(VLOOKUP($BD89,LOV_GWSGRP!AT:AT,1,0)),"N","J")</f>
        <v>N</v>
      </c>
      <c r="BY89" s="24" t="str">
        <f>IF(ISERROR(VLOOKUP($BD89,LOV_GWSGRP!AW:AW,1,0)),"N","J")</f>
        <v>N</v>
      </c>
      <c r="BZ89" s="24" t="str">
        <f>IF(ISERROR(VLOOKUP($BD89,LOV_GWSGRP!AZ:AZ,1,0)),"N","J")</f>
        <v>N</v>
      </c>
      <c r="CA89" s="24" t="str">
        <f>IF(ISERROR(VLOOKUP($BD89,LOV_GWSGRP!BC:BC,1,0)),"N","J")</f>
        <v>N</v>
      </c>
      <c r="CB89" s="24" t="str">
        <f>IF(ISERROR(VLOOKUP($BD89,LOV_GWSGRP!BF:BF,1,0)),"N","J")</f>
        <v>N</v>
      </c>
      <c r="CC89" s="24" t="str">
        <f>IF(ISERROR(VLOOKUP($BD89,LOV_GWSGRP!BI:BI,1,0)),"N","J")</f>
        <v>N</v>
      </c>
      <c r="CD89" s="24" t="str">
        <f>IF(ISERROR(VLOOKUP($BD89,LOV_GWSGRP!J:J,1,0)),"N","J")</f>
        <v>N</v>
      </c>
      <c r="CE89" s="24" t="str">
        <f>IF(ISERROR(VLOOKUP($BD89,LOV_GWSGRP!BL:BL,1,0)),"N","J")</f>
        <v>N</v>
      </c>
      <c r="CF89" s="24"/>
      <c r="CG89" s="24" t="str">
        <f>IF(ISERROR(VLOOKUP($BD89,LOV_GWSGRP!BO:BO,1,0)),"N","J")</f>
        <v>N</v>
      </c>
      <c r="CH89" s="24" t="str">
        <f t="shared" si="235"/>
        <v>N</v>
      </c>
      <c r="CI89" s="24" t="str">
        <f>IF(ISERROR(VLOOKUP($BD89,GEWASCODE_GLMC8!F:F,1,0)),"N","J")</f>
        <v>N</v>
      </c>
      <c r="CJ89" s="24" t="str">
        <f>IF(COUNTIF($CI89:CI89,"J")&gt;0,"N",IF(ISERROR(VLOOKUP($BD89,GEWASCODE_GLMC8!G:G,1,0)),"N","J"))</f>
        <v>N</v>
      </c>
      <c r="CK89" s="24" t="str">
        <f>IF(COUNTIF($CI89:CJ89,"J")&gt;0,"N",IF(ISERROR(VLOOKUP($BD89,GEWASCODE_GLMC8!H:H,1,0)),"N","J"))</f>
        <v>N</v>
      </c>
      <c r="CL89" s="24" t="str">
        <f>IF(COUNTIF($CI89:CK89,"J")&gt;0,"N",IF(ISERROR(VLOOKUP($BD89,GEWASCODE_GLMC8!I:I,1,0)),"N","J"))</f>
        <v>N</v>
      </c>
      <c r="CM89" s="24" t="str">
        <f>IF(COUNTIF($CI89:CL89,"J")&gt;0,"N",IF(ISERROR(VLOOKUP($BD89,GEWASCODE_GLMC8!J:J,1,0)),"N","J"))</f>
        <v>N</v>
      </c>
      <c r="CN89" s="24" t="str">
        <f>IF(COUNTIF($CI89:CM89,"J")&gt;0,"N",IF(ISERROR(VLOOKUP($BD89,GEWASCODE_GLMC8!K:K,1,0)),"N","J"))</f>
        <v>N</v>
      </c>
      <c r="CO89" s="24" t="str">
        <f>IF(COUNTIF($CI89:CN89,"J")&gt;0,"N",IF(ISERROR(VLOOKUP($BD89,GEWASCODE_GLMC8!L:L,1,0)),"N","J"))</f>
        <v>N</v>
      </c>
      <c r="CP89" s="24" t="str">
        <f>IF(COUNTIF($CI89:CO89,"J")&gt;0,"N",IF(ISERROR(VLOOKUP($BD89,GEWASCODE_GLMC8!M:M,1,0)),"N","J"))</f>
        <v>N</v>
      </c>
      <c r="CQ89" s="24" t="str">
        <f>IF(COUNTIF($CI89:CP89,"J")&gt;0,"N",IF(ISERROR(VLOOKUP($BD89,GEWASCODE_GLMC8!N:N,1,0)),"N","J"))</f>
        <v>N</v>
      </c>
      <c r="CR89" s="24" t="str">
        <f>IF(COUNTIF($CI89:CQ89,"J")&gt;0,"N",IF(ISERROR(VLOOKUP($BD89,GEWASCODE_GLMC8!O:O,1,0)),"N","J"))</f>
        <v>N</v>
      </c>
      <c r="CS89" s="24" t="str">
        <f>IF(COUNTIF($CI89:CR89,"J")&gt;0,"N",IF(ISERROR(VLOOKUP($BD89,GEWASCODE_GLMC8!P:P,1,0)),"N","J"))</f>
        <v>N</v>
      </c>
      <c r="CT89" s="24" t="str">
        <f>IF(COUNTIF($CI89:CS89,"J")&gt;0,"N",IF(ISERROR(VLOOKUP($BD89,GEWASCODE_GLMC8!Q:Q,1,0)),"N","J"))</f>
        <v>N</v>
      </c>
      <c r="CU89" s="24" t="str">
        <f>IF(COUNTIF($CI89:CT89,"J")&gt;0,"N",IF(ISERROR(VLOOKUP($BD89,GEWASCODE_GLMC8!R:R,1,0)),"N","J"))</f>
        <v>N</v>
      </c>
      <c r="CV89" s="24" t="str">
        <f>IF(COUNTIF($CI89:CU89,"J")&gt;0,"N",IF(ISERROR(VLOOKUP($BD89,GEWASCODE_GLMC8!S:S,1,0)),"N","J"))</f>
        <v>N</v>
      </c>
      <c r="CW89" s="24" t="str">
        <f>IF(COUNTIF($CI89:CV89,"J")&gt;0,"N",IF(ISERROR(VLOOKUP($BD89,GEWASCODE_GLMC8!T:T,1,0)),"N","J"))</f>
        <v>N</v>
      </c>
      <c r="CX89" s="24" t="str">
        <f>IF(COUNTIF($CI89:CW89,"J")&gt;0,"N",IF(ISERROR(VLOOKUP($BD89,GEWASCODE_GLMC8!U:U,1,0)),"N","J"))</f>
        <v>N</v>
      </c>
      <c r="CY89" s="24" t="str">
        <f>IF(COUNTIF($CI89:CX89,"J")&gt;0,"N",IF(ISERROR(VLOOKUP($BD89,GEWASCODE_GLMC8!V:V,1,0)),"N","J"))</f>
        <v>N</v>
      </c>
      <c r="CZ89" s="24" t="str">
        <f>IF(COUNTIF($CI89:CY89,"J")&gt;0,"N",IF(ISERROR(VLOOKUP($BD89,GEWASCODE_GLMC8!W:W,1,0)),"N","J"))</f>
        <v>N</v>
      </c>
      <c r="DA89" s="24" t="str">
        <f>IF(COUNTIF($CI89:CZ89,"J")&gt;0,"N",IF(ISERROR(VLOOKUP($BD89,GEWASCODE_GLMC8!X:X,1,0)),"N","J"))</f>
        <v>N</v>
      </c>
      <c r="DB89" s="24" t="str">
        <f>IF(COUNTIF($CI89:DA89,"J")&gt;0,"N",IF(ISERROR(VLOOKUP($BD89,GEWASCODE_GLMC8!Y:Y,1,0)),"N","J"))</f>
        <v>N</v>
      </c>
      <c r="DC89" s="24" t="str">
        <f>IF(COUNTIF($CI89:DB89,"J")&gt;0,"N",IF(ISERROR(VLOOKUP($BD89,GEWASCODE_GLMC8!Z:Z,1,0)),"N","J"))</f>
        <v>N</v>
      </c>
      <c r="DD89" s="24" t="str">
        <f t="shared" si="236"/>
        <v>N</v>
      </c>
      <c r="DE89" s="3" t="str">
        <f t="shared" si="167"/>
        <v>N</v>
      </c>
      <c r="DF89" s="3" t="str">
        <f t="shared" si="168"/>
        <v>N</v>
      </c>
      <c r="DG89" s="3" t="str">
        <f t="shared" si="237"/>
        <v>N</v>
      </c>
      <c r="DH89" s="3" t="str">
        <f t="shared" si="238"/>
        <v>N</v>
      </c>
      <c r="DI89" s="3" t="str">
        <f t="shared" si="169"/>
        <v>N</v>
      </c>
      <c r="DJ89" s="3" t="str">
        <f t="shared" si="170"/>
        <v>N</v>
      </c>
      <c r="DK89" s="3">
        <f>0</f>
        <v>0</v>
      </c>
      <c r="DL89" s="3" t="str">
        <f t="shared" si="171"/>
        <v>N</v>
      </c>
      <c r="DM89" s="3" t="str">
        <f t="shared" si="172"/>
        <v>N</v>
      </c>
      <c r="DN89" t="str">
        <f>IF(AND($A89="J",COUNTIFS(activiteiten_perceel,percelen!$AZ89,activiteiten_maatregel_nr,percelen!DN$4,activiteiten_activiteit_voldoet_aan_voorwaarden,"J")&gt;0),DN$4,"")</f>
        <v/>
      </c>
      <c r="DO89" t="str">
        <f>IF(AND($A89="J",COUNTIFS(activiteiten_perceel,percelen!$AZ89,activiteiten_maatregel_nr,percelen!DO$4,activiteiten_activiteit_voldoet_aan_voorwaarden,"J")&gt;0),DO$4,"")</f>
        <v/>
      </c>
      <c r="DP89" t="str">
        <f>IF(AND($A89="J",COUNTIFS(activiteiten_perceel,percelen!$AZ89,activiteiten_maatregel_nr,percelen!DP$4,activiteiten_activiteit_voldoet_aan_voorwaarden,"J")&gt;0),DP$4,"")</f>
        <v/>
      </c>
      <c r="DQ89" t="str">
        <f>IF(AND($A89="J",COUNTIFS(activiteiten_perceel,percelen!$AZ89,activiteiten_maatregel_nr,percelen!DQ$4,activiteiten_activiteit_voldoet_aan_voorwaarden,"J")&gt;0),DQ$4,"")</f>
        <v/>
      </c>
      <c r="DR89" t="str">
        <f>IF(AND($A89="J",COUNTIFS(activiteiten_perceel,percelen!$AZ89,activiteiten_maatregel_nr,percelen!DR$4,activiteiten_activiteit_voldoet_aan_voorwaarden,"J")&gt;0),DR$4,"")</f>
        <v/>
      </c>
      <c r="DS89" t="str">
        <f>IF(AND($A89="J",COUNTIFS(activiteiten_perceel,percelen!$AZ89,activiteiten_maatregel_nr,percelen!DS$4,activiteiten_activiteit_voldoet_aan_voorwaarden,"J")&gt;0),DS$4,"")</f>
        <v/>
      </c>
      <c r="DT89" t="str">
        <f>IF(AND($A89="J",COUNTIFS(activiteiten_perceel,percelen!$AZ89,activiteiten_maatregel_nr,percelen!DT$4,activiteiten_activiteit_voldoet_aan_voorwaarden,"J")&gt;0),DT$4,"")</f>
        <v/>
      </c>
      <c r="DU89" t="str">
        <f>IF(AND($A89="J",COUNTIFS(activiteiten_perceel,percelen!$AZ89,activiteiten_maatregel_nr,percelen!DU$4,activiteiten_activiteit_voldoet_aan_voorwaarden,"J")&gt;0),DU$4,"")</f>
        <v/>
      </c>
      <c r="DV89" t="str">
        <f>IF(AND($A89="J",COUNTIFS(activiteiten_perceel,percelen!$AZ89,activiteiten_maatregel_nr,percelen!DV$4,activiteiten_activiteit_voldoet_aan_voorwaarden,"J")&gt;0),DV$4,"")</f>
        <v/>
      </c>
      <c r="DW89" t="str">
        <f>IF(AND($A89="J",COUNTIFS(activiteiten_perceel,percelen!$AZ89,activiteiten_maatregel_nr,percelen!DW$4,activiteiten_activiteit_voldoet_aan_voorwaarden,"J")&gt;0),DW$4,"")</f>
        <v/>
      </c>
      <c r="DX89" t="str">
        <f>IF(AND($A89="J",COUNTIFS(activiteiten_perceel,percelen!$AZ89,activiteiten_maatregel_nr,percelen!DX$4,activiteiten_activiteit_voldoet_aan_voorwaarden,"J")&gt;0),DX$4,"")</f>
        <v/>
      </c>
      <c r="DY89" t="str">
        <f>IF(AND($A89="J",COUNTIFS(activiteiten_perceel,percelen!$AZ89,activiteiten_maatregel_nr,percelen!DY$4,activiteiten_activiteit_voldoet_aan_voorwaarden,"J")&gt;0),DY$4,"")</f>
        <v/>
      </c>
      <c r="DZ89" t="str">
        <f>IF(AND($A89="J",COUNTIFS(activiteiten_perceel,percelen!$AZ89,activiteiten_maatregel_nr,percelen!DZ$4,activiteiten_activiteit_voldoet_aan_voorwaarden,"J")&gt;0),DZ$4,"")</f>
        <v/>
      </c>
      <c r="EA89" t="str">
        <f>IF(AND($A89="J",COUNTIFS(activiteiten_perceel,percelen!$AZ89,activiteiten_maatregel_nr,percelen!EA$4,activiteiten_activiteit_voldoet_aan_voorwaarden,"J")&gt;0),EA$4,"")</f>
        <v/>
      </c>
      <c r="EB89" t="str">
        <f>IF(AND($A89="J",COUNTIFS(activiteiten_perceel,percelen!$AZ89,activiteiten_maatregel_nr,percelen!EB$4,activiteiten_activiteit_voldoet_aan_voorwaarden,"J")&gt;0),EB$4,"")</f>
        <v/>
      </c>
      <c r="EC89" t="str">
        <f>IF(AND($A89="J",COUNTIFS(activiteiten_perceel,percelen!$AZ89,activiteiten_maatregel_nr,percelen!EC$4,activiteiten_activiteit_voldoet_aan_voorwaarden,"J")&gt;0),EC$4,"")</f>
        <v/>
      </c>
      <c r="ED89" t="str">
        <f>IF(AND($A89="J",COUNTIFS(activiteiten_perceel,percelen!$AZ89,activiteiten_maatregel_nr,percelen!ED$4,activiteiten_activiteit_voldoet_aan_voorwaarden,"J")&gt;0),ED$4,"")</f>
        <v/>
      </c>
      <c r="EE89" t="str">
        <f>IF(AND($A89="J",COUNTIFS(activiteiten_perceel,percelen!$AZ89,activiteiten_maatregel_nr,percelen!EE$4,activiteiten_activiteit_voldoet_aan_voorwaarden,"J")&gt;0),EE$4,"")</f>
        <v/>
      </c>
      <c r="EF89" t="str">
        <f>IF(AND($A89="J",COUNTIFS(activiteiten_perceel,percelen!$AZ89,activiteiten_maatregel_nr,percelen!EF$4,activiteiten_activiteit_voldoet_aan_voorwaarden,"J")&gt;0),EF$4,"")</f>
        <v/>
      </c>
      <c r="EG89" t="str">
        <f>IF(AND($A89="J",COUNTIFS(activiteiten_perceel,percelen!$AZ89,activiteiten_maatregel_nr,percelen!EG$4,activiteiten_activiteit_voldoet_aan_voorwaarden,"J")&gt;0),EG$4,"")</f>
        <v/>
      </c>
      <c r="EH89" t="str">
        <f>IF(AND($A89="J",COUNTIFS(activiteiten_perceel,percelen!$AZ89,activiteiten_maatregel_nr,percelen!EH$4,activiteiten_activiteit_voldoet_aan_voorwaarden,"J")&gt;0),EH$4,"")</f>
        <v/>
      </c>
      <c r="EI89" t="str">
        <f>IF(AND($A89="J",COUNTIFS(activiteiten_perceel,percelen!$AZ89,activiteiten_maatregel_nr,percelen!EI$4,activiteiten_activiteit_voldoet_aan_voorwaarden,"J")&gt;0),EI$4,"")</f>
        <v/>
      </c>
      <c r="EJ89">
        <f t="shared" si="239"/>
        <v>0</v>
      </c>
      <c r="EK89" t="str">
        <f t="shared" si="173"/>
        <v/>
      </c>
      <c r="EL89" t="str">
        <f t="shared" si="174"/>
        <v/>
      </c>
      <c r="EM89" t="str">
        <f t="shared" si="175"/>
        <v/>
      </c>
      <c r="EN89" t="str">
        <f t="shared" si="176"/>
        <v/>
      </c>
      <c r="EO89" t="str">
        <f t="shared" si="177"/>
        <v/>
      </c>
      <c r="EP89" t="str">
        <f t="shared" si="178"/>
        <v/>
      </c>
      <c r="EQ89" t="str">
        <f t="shared" si="179"/>
        <v/>
      </c>
      <c r="ER89" t="str">
        <f t="shared" si="180"/>
        <v/>
      </c>
      <c r="ES89" t="str">
        <f t="shared" si="181"/>
        <v/>
      </c>
      <c r="ET89" t="str">
        <f t="shared" si="182"/>
        <v/>
      </c>
      <c r="EU89" t="str">
        <f t="shared" si="183"/>
        <v/>
      </c>
      <c r="EV89" t="str">
        <f t="shared" si="184"/>
        <v/>
      </c>
      <c r="EW89" t="str">
        <f t="shared" si="240"/>
        <v>nvt</v>
      </c>
      <c r="EX89" t="str">
        <f t="shared" si="241"/>
        <v>nvt</v>
      </c>
      <c r="EY89" t="str">
        <f t="shared" si="242"/>
        <v>nvt</v>
      </c>
      <c r="EZ89" t="str">
        <f t="shared" si="243"/>
        <v>nvt</v>
      </c>
      <c r="FA89" t="str">
        <f t="shared" si="244"/>
        <v>nvt</v>
      </c>
      <c r="FB89" t="str">
        <f t="shared" si="245"/>
        <v>nvt</v>
      </c>
      <c r="FC89" t="str">
        <f t="shared" si="246"/>
        <v>nvt</v>
      </c>
      <c r="FD89" t="str">
        <f t="shared" si="247"/>
        <v>nvt</v>
      </c>
      <c r="FE89" t="str">
        <f>IF($EJ89=2,VLOOKUP(FD89,STAPELING!A:D,FE$1,0),"nvt")</f>
        <v>nvt</v>
      </c>
      <c r="FF89" t="str">
        <f t="shared" si="248"/>
        <v>nvt</v>
      </c>
      <c r="FG89" t="str">
        <f t="shared" si="249"/>
        <v>nvt</v>
      </c>
      <c r="FH89" t="str">
        <f t="shared" si="250"/>
        <v>nvt</v>
      </c>
      <c r="FI89" t="str">
        <f t="shared" si="251"/>
        <v>nvt</v>
      </c>
      <c r="FJ89" t="str">
        <f t="shared" si="252"/>
        <v>nvt</v>
      </c>
      <c r="FK89" t="str">
        <f t="shared" si="253"/>
        <v>nvt</v>
      </c>
      <c r="FL89" t="str">
        <f t="shared" si="254"/>
        <v>nvt</v>
      </c>
      <c r="FM89" t="str">
        <f t="shared" si="255"/>
        <v/>
      </c>
      <c r="FN89" t="str">
        <f>IF(ISERROR(VLOOKUP(FM89,STAPELING!I:AO,FN$1,0)),"N",VLOOKUP(FM89,STAPELING!I:AO,FN$1,0))</f>
        <v>J</v>
      </c>
      <c r="FO89" t="str">
        <f t="shared" si="256"/>
        <v>nvt</v>
      </c>
      <c r="FP89" t="str">
        <f t="shared" si="185"/>
        <v>nvt</v>
      </c>
      <c r="FQ89" t="str">
        <f t="shared" si="186"/>
        <v>nvt</v>
      </c>
      <c r="FR89" t="str">
        <f t="shared" si="187"/>
        <v>nvt</v>
      </c>
      <c r="FS89" t="str">
        <f t="shared" si="188"/>
        <v>nvt</v>
      </c>
      <c r="FT89" t="str">
        <f t="shared" si="189"/>
        <v>nvt</v>
      </c>
      <c r="FU89" t="str">
        <f t="shared" si="190"/>
        <v>nvt</v>
      </c>
      <c r="FV89" t="str">
        <f t="shared" si="191"/>
        <v>nvt</v>
      </c>
      <c r="FW89" t="str">
        <f t="shared" si="192"/>
        <v>nvt</v>
      </c>
      <c r="FX89" t="str">
        <f t="shared" si="193"/>
        <v>nvt</v>
      </c>
      <c r="FY89" t="str">
        <f t="shared" si="194"/>
        <v>nvt</v>
      </c>
      <c r="FZ89" t="str">
        <f t="shared" si="195"/>
        <v>nvt</v>
      </c>
      <c r="GA89" t="str">
        <f t="shared" si="196"/>
        <v>nvt</v>
      </c>
      <c r="GB89" t="str">
        <f>IF($EJ89&gt;2,IF(FO89="","zwart",VLOOKUP(FO89,STAPELING!J:AA,GB$1,0)),"nvt")</f>
        <v>nvt</v>
      </c>
      <c r="GC89" t="str">
        <f t="shared" si="257"/>
        <v>nvt</v>
      </c>
      <c r="GD89" t="str">
        <f t="shared" si="258"/>
        <v>nvt</v>
      </c>
      <c r="GE89" t="str">
        <f t="shared" si="259"/>
        <v>nvt</v>
      </c>
      <c r="GF89" t="str">
        <f t="shared" si="260"/>
        <v>nvt</v>
      </c>
      <c r="GG89" t="str">
        <f t="shared" si="261"/>
        <v>nvt</v>
      </c>
      <c r="GH89" t="str">
        <f t="shared" si="262"/>
        <v>nvt</v>
      </c>
      <c r="GI89" t="str">
        <f t="shared" si="263"/>
        <v>nvt</v>
      </c>
      <c r="GJ89" t="str">
        <f t="shared" si="264"/>
        <v>nvt</v>
      </c>
      <c r="GK89" t="str">
        <f t="shared" si="197"/>
        <v>nvt</v>
      </c>
      <c r="GL89" t="str">
        <f t="shared" si="198"/>
        <v>nvt</v>
      </c>
      <c r="GM89" t="str">
        <f t="shared" si="199"/>
        <v>nvt</v>
      </c>
      <c r="GN89" t="str">
        <f t="shared" si="200"/>
        <v>nvt</v>
      </c>
      <c r="GO89" t="str">
        <f t="shared" si="201"/>
        <v>nvt</v>
      </c>
      <c r="GP89" t="str">
        <f t="shared" si="202"/>
        <v>nvt</v>
      </c>
      <c r="GQ89" t="str">
        <f t="shared" si="203"/>
        <v>nvt</v>
      </c>
      <c r="GR89" t="str">
        <f t="shared" si="204"/>
        <v>nvt</v>
      </c>
      <c r="GS89" t="str">
        <f t="shared" si="205"/>
        <v>nvt</v>
      </c>
      <c r="GT89" t="str">
        <f t="shared" si="206"/>
        <v>nvt</v>
      </c>
      <c r="GU89" t="str">
        <f t="shared" si="207"/>
        <v>nvt</v>
      </c>
      <c r="GV89" t="str">
        <f t="shared" si="208"/>
        <v>nvt</v>
      </c>
      <c r="GW89" t="str">
        <f>IF($EJ89&gt;2,IF(GJ89="","zwart",VLOOKUP(GJ89,STAPELING!AB:AJ,GW$1,0)),"nvt")</f>
        <v>nvt</v>
      </c>
      <c r="GX89" t="str">
        <f t="shared" si="265"/>
        <v>nvt</v>
      </c>
      <c r="GY89" t="str">
        <f t="shared" si="266"/>
        <v>nvt</v>
      </c>
      <c r="GZ89" t="str">
        <f t="shared" si="267"/>
        <v>nvt</v>
      </c>
      <c r="HA89" t="str">
        <f t="shared" si="268"/>
        <v>nvt</v>
      </c>
      <c r="HB89" t="str">
        <f t="shared" si="269"/>
        <v>nvt</v>
      </c>
      <c r="HC89" t="str">
        <f t="shared" si="270"/>
        <v>nvt</v>
      </c>
      <c r="HD89" t="str">
        <f t="shared" si="271"/>
        <v>nvt</v>
      </c>
      <c r="HE89" t="str">
        <f t="shared" si="272"/>
        <v>nvt</v>
      </c>
      <c r="HF89" t="str">
        <f t="shared" si="273"/>
        <v>nvt</v>
      </c>
      <c r="HG89" t="str">
        <f t="shared" si="274"/>
        <v>nvt</v>
      </c>
      <c r="HH89" t="str">
        <f t="shared" si="275"/>
        <v>nvt</v>
      </c>
      <c r="HI89" t="str">
        <f t="shared" si="276"/>
        <v>nvt</v>
      </c>
      <c r="HJ89" t="str">
        <f t="shared" si="277"/>
        <v>nvt</v>
      </c>
      <c r="HK89" t="str">
        <f t="shared" si="278"/>
        <v>nvt</v>
      </c>
      <c r="HL89" t="str">
        <f t="shared" si="279"/>
        <v>nvt</v>
      </c>
      <c r="HM89" t="str">
        <f t="shared" si="209"/>
        <v>nvt</v>
      </c>
      <c r="HN89" t="str">
        <f t="shared" si="210"/>
        <v>nvt</v>
      </c>
      <c r="HO89" t="str">
        <f t="shared" si="211"/>
        <v>nvt</v>
      </c>
      <c r="HP89" t="str">
        <f t="shared" si="212"/>
        <v>nvt</v>
      </c>
      <c r="HQ89" t="str">
        <f t="shared" si="213"/>
        <v>nvt</v>
      </c>
      <c r="HR89" t="str">
        <f t="shared" si="214"/>
        <v>nvt</v>
      </c>
      <c r="HS89" t="str">
        <f t="shared" si="215"/>
        <v>nvt</v>
      </c>
      <c r="HT89" t="str">
        <f t="shared" si="216"/>
        <v>nvt</v>
      </c>
      <c r="HU89" t="str">
        <f t="shared" si="217"/>
        <v>nvt</v>
      </c>
      <c r="HV89" t="str">
        <f t="shared" si="218"/>
        <v>nvt</v>
      </c>
      <c r="HW89" t="str">
        <f t="shared" si="219"/>
        <v>nvt</v>
      </c>
      <c r="HX89" t="str">
        <f t="shared" si="220"/>
        <v>nvt</v>
      </c>
      <c r="HY89" t="str">
        <f>IF($EJ89&gt;2,IF(HL89="","zwart",VLOOKUP(HL89,STAPELING!AK:AN,HY$1,0)),"nvt")</f>
        <v>nvt</v>
      </c>
      <c r="HZ89" t="str">
        <f t="shared" si="280"/>
        <v>nvt</v>
      </c>
      <c r="IA89" t="str">
        <f t="shared" si="281"/>
        <v>nvt</v>
      </c>
      <c r="IB89" t="str">
        <f t="shared" si="282"/>
        <v>nvt</v>
      </c>
      <c r="IC89" t="str">
        <f t="shared" si="283"/>
        <v>nvt</v>
      </c>
      <c r="ID89" t="str">
        <f t="shared" si="284"/>
        <v>nvt</v>
      </c>
      <c r="IE89" t="str">
        <f t="shared" si="285"/>
        <v>nvt</v>
      </c>
      <c r="IF89" t="str">
        <f t="shared" si="286"/>
        <v>nvt</v>
      </c>
      <c r="IG89">
        <f t="shared" si="287"/>
        <v>0</v>
      </c>
      <c r="IH89">
        <f t="shared" si="288"/>
        <v>0</v>
      </c>
      <c r="II89">
        <f t="shared" si="289"/>
        <v>0</v>
      </c>
      <c r="IJ89">
        <f t="shared" si="290"/>
        <v>0</v>
      </c>
      <c r="IK89">
        <f t="shared" si="291"/>
        <v>0</v>
      </c>
      <c r="IL89">
        <f t="shared" si="292"/>
        <v>0</v>
      </c>
      <c r="IM89">
        <f t="shared" si="293"/>
        <v>0</v>
      </c>
      <c r="IN89">
        <f t="shared" si="294"/>
        <v>0</v>
      </c>
      <c r="IO89">
        <f t="shared" si="295"/>
        <v>0</v>
      </c>
      <c r="IP89">
        <f t="shared" si="296"/>
        <v>0</v>
      </c>
      <c r="IQ89">
        <f t="shared" si="297"/>
        <v>0</v>
      </c>
      <c r="IR89">
        <f t="shared" si="298"/>
        <v>0</v>
      </c>
      <c r="IS89">
        <f t="shared" si="299"/>
        <v>0</v>
      </c>
      <c r="IT89">
        <f t="shared" si="300"/>
        <v>0</v>
      </c>
      <c r="IU89" t="str">
        <f t="shared" si="301"/>
        <v>N</v>
      </c>
      <c r="IV89" t="str">
        <f t="shared" si="221"/>
        <v>N</v>
      </c>
      <c r="IW89" t="str">
        <f t="shared" si="302"/>
        <v>N</v>
      </c>
    </row>
    <row r="90" spans="1:257" x14ac:dyDescent="0.25">
      <c r="A90" t="str">
        <f>IF(ISERROR(VLOOKUP(E90,E$4:E89,1,0)),"J","N")</f>
        <v>N</v>
      </c>
      <c r="E90" s="25" t="str">
        <f>IF(Invoer!B119="","",Invoer!B119)</f>
        <v/>
      </c>
      <c r="F90" s="25"/>
      <c r="G90" s="25"/>
      <c r="H90" s="25" t="str">
        <f>IF(AND($E90&lt;&gt;"",$A90="J"),Invoer!D119,"")</f>
        <v/>
      </c>
      <c r="I90" s="25"/>
      <c r="J90" s="26"/>
      <c r="K90" s="26" t="str">
        <f>IF(AND($E90&lt;&gt;"",$A90="J"),Invoer!L119,"")</f>
        <v/>
      </c>
      <c r="L90" s="26"/>
      <c r="M90" s="25"/>
      <c r="N90" s="152"/>
      <c r="O90" s="153"/>
      <c r="P90" s="25"/>
      <c r="Q90" s="25"/>
      <c r="R90" s="153"/>
      <c r="S90" s="154"/>
      <c r="T90" s="152"/>
      <c r="U90" s="153"/>
      <c r="V90" s="153"/>
      <c r="W90" s="59" t="str">
        <f>IF(AND($E90&lt;&gt;"",$A90="J",Invoer!R119&lt;&gt;""),VLOOKUP(Invoer!R119,NORM!$F$26:$H$29,3,0),"")</f>
        <v/>
      </c>
      <c r="X90" s="59"/>
      <c r="Y90" s="25" t="str">
        <f t="shared" si="222"/>
        <v/>
      </c>
      <c r="Z90" s="25"/>
      <c r="AA90" s="26" t="str">
        <f t="shared" si="223"/>
        <v/>
      </c>
      <c r="AB90" s="26"/>
      <c r="AC90" s="153"/>
      <c r="AD90" s="153"/>
      <c r="AE90" s="153"/>
      <c r="AF90" s="153"/>
      <c r="AG90" s="153"/>
      <c r="AH90" s="25"/>
      <c r="AI90" s="153"/>
      <c r="AJ90" s="153"/>
      <c r="AK90" s="153"/>
      <c r="AL90" s="153"/>
      <c r="AM90" s="25" t="str">
        <f>IF(AND($E90&lt;&gt;"",$A90="J"),IF(Invoer!X119="Ja","J",IF(Invoer!X119="Nee","N","")),"")</f>
        <v/>
      </c>
      <c r="AN90" s="153"/>
      <c r="AO90" s="153"/>
      <c r="AP90" s="153" t="s">
        <v>311</v>
      </c>
      <c r="AQ90" s="153" t="s">
        <v>311</v>
      </c>
      <c r="AR90" s="153" t="s">
        <v>312</v>
      </c>
      <c r="AS90" s="153" t="s">
        <v>312</v>
      </c>
      <c r="AT90" s="1" t="str">
        <f>IF(AND($E90&lt;&gt;"",$A90="J",Invoer!O119&lt;&gt;""),VLOOKUP(Invoer!O119,NORM!$F$31:$H$38,3,0),"")</f>
        <v/>
      </c>
      <c r="AU90" s="1"/>
      <c r="AV90" s="1" t="str">
        <f>IF(AND($E90&lt;&gt;"",$A90="J"),Invoer!AH119,"")</f>
        <v/>
      </c>
      <c r="AW90" s="1"/>
      <c r="AX90" s="1" t="str">
        <f t="shared" si="224"/>
        <v/>
      </c>
      <c r="AY90" s="1"/>
      <c r="AZ90" s="3" t="str">
        <f t="shared" si="225"/>
        <v/>
      </c>
      <c r="BA90" s="3" t="str">
        <f t="shared" si="226"/>
        <v/>
      </c>
      <c r="BB90" s="3" t="str">
        <f t="shared" si="227"/>
        <v>N</v>
      </c>
      <c r="BC90" s="3" t="str">
        <f t="shared" si="228"/>
        <v>N</v>
      </c>
      <c r="BD90" s="3" t="str">
        <f t="shared" si="229"/>
        <v/>
      </c>
      <c r="BE90" s="3">
        <f t="shared" si="230"/>
        <v>0</v>
      </c>
      <c r="BF90" s="3" t="str">
        <f t="shared" si="231"/>
        <v/>
      </c>
      <c r="BG90" s="3" t="str">
        <f t="shared" si="232"/>
        <v/>
      </c>
      <c r="BH90" s="3" t="str">
        <f t="shared" si="233"/>
        <v>N</v>
      </c>
      <c r="BI90" s="24" t="str">
        <f t="shared" si="234"/>
        <v/>
      </c>
      <c r="BJ90" s="24" t="str">
        <f>IF(ISERROR(VLOOKUP($BD90,LOV_GWSGRP!A:A,1,0)),"N","J")</f>
        <v>N</v>
      </c>
      <c r="BK90" s="24" t="str">
        <f>IF(ISERROR(VLOOKUP($BD90,LOV_GWSGRP!D:D,1,0)),"N","J")</f>
        <v>N</v>
      </c>
      <c r="BL90" s="24" t="str">
        <f>IF(ISERROR(VLOOKUP($BD90,LOV_GWSGRP!G:G,1,0)),"N","J")</f>
        <v>N</v>
      </c>
      <c r="BM90" s="24" t="str">
        <f>IF(ISERROR(VLOOKUP($BD90,LOV_GWSGRP!M:M,1,0)),"N","J")</f>
        <v>N</v>
      </c>
      <c r="BN90" s="24" t="str">
        <f>IF(ISERROR(VLOOKUP($BD90,LOV_GWSGRP!P:P,1,0)),"N","J")</f>
        <v>N</v>
      </c>
      <c r="BO90" s="24" t="str">
        <f>IF(ISERROR(VLOOKUP($BD90,LOV_GWSGRP!S:S,1,0)),"N","J")</f>
        <v>N</v>
      </c>
      <c r="BP90" s="24" t="str">
        <f>IF(ISERROR(VLOOKUP($BD90,LOV_GWSGRP!V:V,1,0)),"N","J")</f>
        <v>N</v>
      </c>
      <c r="BQ90" s="24" t="str">
        <f>IF(ISERROR(VLOOKUP($BD90,LOV_GWSGRP!Y:Y,1,0)),"N","J")</f>
        <v>N</v>
      </c>
      <c r="BR90" s="24" t="str">
        <f>IF(ISERROR(VLOOKUP($BD90,LOV_GWSGRP!AB:AB,1,0)),"N","J")</f>
        <v>N</v>
      </c>
      <c r="BS90" s="24" t="str">
        <f>IF(ISERROR(VLOOKUP($BD90,LOV_GWSGRP!AE:AE,1,0)),"N","J")</f>
        <v>N</v>
      </c>
      <c r="BT90" s="24" t="str">
        <f>IF(ISERROR(VLOOKUP($BD90,LOV_GWSGRP!AH:AH,1,0)),"N","J")</f>
        <v>N</v>
      </c>
      <c r="BU90" s="24" t="str">
        <f>IF(ISERROR(VLOOKUP($BD90,LOV_GWSGRP!CJ:CJ,1,0)),"N","J")</f>
        <v>N</v>
      </c>
      <c r="BV90" s="24" t="str">
        <f>IF(ISERROR(VLOOKUP($BD90,LOV_GWSGRP!AN:AN,1,0)),"N","J")</f>
        <v>N</v>
      </c>
      <c r="BW90" s="24" t="str">
        <f>IF(ISERROR(VLOOKUP($BD90,LOV_GWSGRP!AQ:AQ,1,0)),"N","J")</f>
        <v>N</v>
      </c>
      <c r="BX90" s="24" t="str">
        <f>IF(ISERROR(VLOOKUP($BD90,LOV_GWSGRP!AT:AT,1,0)),"N","J")</f>
        <v>N</v>
      </c>
      <c r="BY90" s="24" t="str">
        <f>IF(ISERROR(VLOOKUP($BD90,LOV_GWSGRP!AW:AW,1,0)),"N","J")</f>
        <v>N</v>
      </c>
      <c r="BZ90" s="24" t="str">
        <f>IF(ISERROR(VLOOKUP($BD90,LOV_GWSGRP!AZ:AZ,1,0)),"N","J")</f>
        <v>N</v>
      </c>
      <c r="CA90" s="24" t="str">
        <f>IF(ISERROR(VLOOKUP($BD90,LOV_GWSGRP!BC:BC,1,0)),"N","J")</f>
        <v>N</v>
      </c>
      <c r="CB90" s="24" t="str">
        <f>IF(ISERROR(VLOOKUP($BD90,LOV_GWSGRP!BF:BF,1,0)),"N","J")</f>
        <v>N</v>
      </c>
      <c r="CC90" s="24" t="str">
        <f>IF(ISERROR(VLOOKUP($BD90,LOV_GWSGRP!BI:BI,1,0)),"N","J")</f>
        <v>N</v>
      </c>
      <c r="CD90" s="24" t="str">
        <f>IF(ISERROR(VLOOKUP($BD90,LOV_GWSGRP!J:J,1,0)),"N","J")</f>
        <v>N</v>
      </c>
      <c r="CE90" s="24" t="str">
        <f>IF(ISERROR(VLOOKUP($BD90,LOV_GWSGRP!BL:BL,1,0)),"N","J")</f>
        <v>N</v>
      </c>
      <c r="CF90" s="24"/>
      <c r="CG90" s="24" t="str">
        <f>IF(ISERROR(VLOOKUP($BD90,LOV_GWSGRP!BO:BO,1,0)),"N","J")</f>
        <v>N</v>
      </c>
      <c r="CH90" s="24" t="str">
        <f t="shared" si="235"/>
        <v>N</v>
      </c>
      <c r="CI90" s="24" t="str">
        <f>IF(ISERROR(VLOOKUP($BD90,GEWASCODE_GLMC8!F:F,1,0)),"N","J")</f>
        <v>N</v>
      </c>
      <c r="CJ90" s="24" t="str">
        <f>IF(COUNTIF($CI90:CI90,"J")&gt;0,"N",IF(ISERROR(VLOOKUP($BD90,GEWASCODE_GLMC8!G:G,1,0)),"N","J"))</f>
        <v>N</v>
      </c>
      <c r="CK90" s="24" t="str">
        <f>IF(COUNTIF($CI90:CJ90,"J")&gt;0,"N",IF(ISERROR(VLOOKUP($BD90,GEWASCODE_GLMC8!H:H,1,0)),"N","J"))</f>
        <v>N</v>
      </c>
      <c r="CL90" s="24" t="str">
        <f>IF(COUNTIF($CI90:CK90,"J")&gt;0,"N",IF(ISERROR(VLOOKUP($BD90,GEWASCODE_GLMC8!I:I,1,0)),"N","J"))</f>
        <v>N</v>
      </c>
      <c r="CM90" s="24" t="str">
        <f>IF(COUNTIF($CI90:CL90,"J")&gt;0,"N",IF(ISERROR(VLOOKUP($BD90,GEWASCODE_GLMC8!J:J,1,0)),"N","J"))</f>
        <v>N</v>
      </c>
      <c r="CN90" s="24" t="str">
        <f>IF(COUNTIF($CI90:CM90,"J")&gt;0,"N",IF(ISERROR(VLOOKUP($BD90,GEWASCODE_GLMC8!K:K,1,0)),"N","J"))</f>
        <v>N</v>
      </c>
      <c r="CO90" s="24" t="str">
        <f>IF(COUNTIF($CI90:CN90,"J")&gt;0,"N",IF(ISERROR(VLOOKUP($BD90,GEWASCODE_GLMC8!L:L,1,0)),"N","J"))</f>
        <v>N</v>
      </c>
      <c r="CP90" s="24" t="str">
        <f>IF(COUNTIF($CI90:CO90,"J")&gt;0,"N",IF(ISERROR(VLOOKUP($BD90,GEWASCODE_GLMC8!M:M,1,0)),"N","J"))</f>
        <v>N</v>
      </c>
      <c r="CQ90" s="24" t="str">
        <f>IF(COUNTIF($CI90:CP90,"J")&gt;0,"N",IF(ISERROR(VLOOKUP($BD90,GEWASCODE_GLMC8!N:N,1,0)),"N","J"))</f>
        <v>N</v>
      </c>
      <c r="CR90" s="24" t="str">
        <f>IF(COUNTIF($CI90:CQ90,"J")&gt;0,"N",IF(ISERROR(VLOOKUP($BD90,GEWASCODE_GLMC8!O:O,1,0)),"N","J"))</f>
        <v>N</v>
      </c>
      <c r="CS90" s="24" t="str">
        <f>IF(COUNTIF($CI90:CR90,"J")&gt;0,"N",IF(ISERROR(VLOOKUP($BD90,GEWASCODE_GLMC8!P:P,1,0)),"N","J"))</f>
        <v>N</v>
      </c>
      <c r="CT90" s="24" t="str">
        <f>IF(COUNTIF($CI90:CS90,"J")&gt;0,"N",IF(ISERROR(VLOOKUP($BD90,GEWASCODE_GLMC8!Q:Q,1,0)),"N","J"))</f>
        <v>N</v>
      </c>
      <c r="CU90" s="24" t="str">
        <f>IF(COUNTIF($CI90:CT90,"J")&gt;0,"N",IF(ISERROR(VLOOKUP($BD90,GEWASCODE_GLMC8!R:R,1,0)),"N","J"))</f>
        <v>N</v>
      </c>
      <c r="CV90" s="24" t="str">
        <f>IF(COUNTIF($CI90:CU90,"J")&gt;0,"N",IF(ISERROR(VLOOKUP($BD90,GEWASCODE_GLMC8!S:S,1,0)),"N","J"))</f>
        <v>N</v>
      </c>
      <c r="CW90" s="24" t="str">
        <f>IF(COUNTIF($CI90:CV90,"J")&gt;0,"N",IF(ISERROR(VLOOKUP($BD90,GEWASCODE_GLMC8!T:T,1,0)),"N","J"))</f>
        <v>N</v>
      </c>
      <c r="CX90" s="24" t="str">
        <f>IF(COUNTIF($CI90:CW90,"J")&gt;0,"N",IF(ISERROR(VLOOKUP($BD90,GEWASCODE_GLMC8!U:U,1,0)),"N","J"))</f>
        <v>N</v>
      </c>
      <c r="CY90" s="24" t="str">
        <f>IF(COUNTIF($CI90:CX90,"J")&gt;0,"N",IF(ISERROR(VLOOKUP($BD90,GEWASCODE_GLMC8!V:V,1,0)),"N","J"))</f>
        <v>N</v>
      </c>
      <c r="CZ90" s="24" t="str">
        <f>IF(COUNTIF($CI90:CY90,"J")&gt;0,"N",IF(ISERROR(VLOOKUP($BD90,GEWASCODE_GLMC8!W:W,1,0)),"N","J"))</f>
        <v>N</v>
      </c>
      <c r="DA90" s="24" t="str">
        <f>IF(COUNTIF($CI90:CZ90,"J")&gt;0,"N",IF(ISERROR(VLOOKUP($BD90,GEWASCODE_GLMC8!X:X,1,0)),"N","J"))</f>
        <v>N</v>
      </c>
      <c r="DB90" s="24" t="str">
        <f>IF(COUNTIF($CI90:DA90,"J")&gt;0,"N",IF(ISERROR(VLOOKUP($BD90,GEWASCODE_GLMC8!Y:Y,1,0)),"N","J"))</f>
        <v>N</v>
      </c>
      <c r="DC90" s="24" t="str">
        <f>IF(COUNTIF($CI90:DB90,"J")&gt;0,"N",IF(ISERROR(VLOOKUP($BD90,GEWASCODE_GLMC8!Z:Z,1,0)),"N","J"))</f>
        <v>N</v>
      </c>
      <c r="DD90" s="24" t="str">
        <f t="shared" si="236"/>
        <v>N</v>
      </c>
      <c r="DE90" s="3" t="str">
        <f t="shared" si="167"/>
        <v>N</v>
      </c>
      <c r="DF90" s="3" t="str">
        <f t="shared" si="168"/>
        <v>N</v>
      </c>
      <c r="DG90" s="3" t="str">
        <f t="shared" si="237"/>
        <v>N</v>
      </c>
      <c r="DH90" s="3" t="str">
        <f t="shared" si="238"/>
        <v>N</v>
      </c>
      <c r="DI90" s="3" t="str">
        <f t="shared" si="169"/>
        <v>N</v>
      </c>
      <c r="DJ90" s="3" t="str">
        <f t="shared" si="170"/>
        <v>N</v>
      </c>
      <c r="DK90" s="3">
        <f>0</f>
        <v>0</v>
      </c>
      <c r="DL90" s="3" t="str">
        <f t="shared" si="171"/>
        <v>N</v>
      </c>
      <c r="DM90" s="3" t="str">
        <f t="shared" si="172"/>
        <v>N</v>
      </c>
      <c r="DN90" t="str">
        <f>IF(AND($A90="J",COUNTIFS(activiteiten_perceel,percelen!$AZ90,activiteiten_maatregel_nr,percelen!DN$4,activiteiten_activiteit_voldoet_aan_voorwaarden,"J")&gt;0),DN$4,"")</f>
        <v/>
      </c>
      <c r="DO90" t="str">
        <f>IF(AND($A90="J",COUNTIFS(activiteiten_perceel,percelen!$AZ90,activiteiten_maatregel_nr,percelen!DO$4,activiteiten_activiteit_voldoet_aan_voorwaarden,"J")&gt;0),DO$4,"")</f>
        <v/>
      </c>
      <c r="DP90" t="str">
        <f>IF(AND($A90="J",COUNTIFS(activiteiten_perceel,percelen!$AZ90,activiteiten_maatregel_nr,percelen!DP$4,activiteiten_activiteit_voldoet_aan_voorwaarden,"J")&gt;0),DP$4,"")</f>
        <v/>
      </c>
      <c r="DQ90" t="str">
        <f>IF(AND($A90="J",COUNTIFS(activiteiten_perceel,percelen!$AZ90,activiteiten_maatregel_nr,percelen!DQ$4,activiteiten_activiteit_voldoet_aan_voorwaarden,"J")&gt;0),DQ$4,"")</f>
        <v/>
      </c>
      <c r="DR90" t="str">
        <f>IF(AND($A90="J",COUNTIFS(activiteiten_perceel,percelen!$AZ90,activiteiten_maatregel_nr,percelen!DR$4,activiteiten_activiteit_voldoet_aan_voorwaarden,"J")&gt;0),DR$4,"")</f>
        <v/>
      </c>
      <c r="DS90" t="str">
        <f>IF(AND($A90="J",COUNTIFS(activiteiten_perceel,percelen!$AZ90,activiteiten_maatregel_nr,percelen!DS$4,activiteiten_activiteit_voldoet_aan_voorwaarden,"J")&gt;0),DS$4,"")</f>
        <v/>
      </c>
      <c r="DT90" t="str">
        <f>IF(AND($A90="J",COUNTIFS(activiteiten_perceel,percelen!$AZ90,activiteiten_maatregel_nr,percelen!DT$4,activiteiten_activiteit_voldoet_aan_voorwaarden,"J")&gt;0),DT$4,"")</f>
        <v/>
      </c>
      <c r="DU90" t="str">
        <f>IF(AND($A90="J",COUNTIFS(activiteiten_perceel,percelen!$AZ90,activiteiten_maatregel_nr,percelen!DU$4,activiteiten_activiteit_voldoet_aan_voorwaarden,"J")&gt;0),DU$4,"")</f>
        <v/>
      </c>
      <c r="DV90" t="str">
        <f>IF(AND($A90="J",COUNTIFS(activiteiten_perceel,percelen!$AZ90,activiteiten_maatregel_nr,percelen!DV$4,activiteiten_activiteit_voldoet_aan_voorwaarden,"J")&gt;0),DV$4,"")</f>
        <v/>
      </c>
      <c r="DW90" t="str">
        <f>IF(AND($A90="J",COUNTIFS(activiteiten_perceel,percelen!$AZ90,activiteiten_maatregel_nr,percelen!DW$4,activiteiten_activiteit_voldoet_aan_voorwaarden,"J")&gt;0),DW$4,"")</f>
        <v/>
      </c>
      <c r="DX90" t="str">
        <f>IF(AND($A90="J",COUNTIFS(activiteiten_perceel,percelen!$AZ90,activiteiten_maatregel_nr,percelen!DX$4,activiteiten_activiteit_voldoet_aan_voorwaarden,"J")&gt;0),DX$4,"")</f>
        <v/>
      </c>
      <c r="DY90" t="str">
        <f>IF(AND($A90="J",COUNTIFS(activiteiten_perceel,percelen!$AZ90,activiteiten_maatregel_nr,percelen!DY$4,activiteiten_activiteit_voldoet_aan_voorwaarden,"J")&gt;0),DY$4,"")</f>
        <v/>
      </c>
      <c r="DZ90" t="str">
        <f>IF(AND($A90="J",COUNTIFS(activiteiten_perceel,percelen!$AZ90,activiteiten_maatregel_nr,percelen!DZ$4,activiteiten_activiteit_voldoet_aan_voorwaarden,"J")&gt;0),DZ$4,"")</f>
        <v/>
      </c>
      <c r="EA90" t="str">
        <f>IF(AND($A90="J",COUNTIFS(activiteiten_perceel,percelen!$AZ90,activiteiten_maatregel_nr,percelen!EA$4,activiteiten_activiteit_voldoet_aan_voorwaarden,"J")&gt;0),EA$4,"")</f>
        <v/>
      </c>
      <c r="EB90" t="str">
        <f>IF(AND($A90="J",COUNTIFS(activiteiten_perceel,percelen!$AZ90,activiteiten_maatregel_nr,percelen!EB$4,activiteiten_activiteit_voldoet_aan_voorwaarden,"J")&gt;0),EB$4,"")</f>
        <v/>
      </c>
      <c r="EC90" t="str">
        <f>IF(AND($A90="J",COUNTIFS(activiteiten_perceel,percelen!$AZ90,activiteiten_maatregel_nr,percelen!EC$4,activiteiten_activiteit_voldoet_aan_voorwaarden,"J")&gt;0),EC$4,"")</f>
        <v/>
      </c>
      <c r="ED90" t="str">
        <f>IF(AND($A90="J",COUNTIFS(activiteiten_perceel,percelen!$AZ90,activiteiten_maatregel_nr,percelen!ED$4,activiteiten_activiteit_voldoet_aan_voorwaarden,"J")&gt;0),ED$4,"")</f>
        <v/>
      </c>
      <c r="EE90" t="str">
        <f>IF(AND($A90="J",COUNTIFS(activiteiten_perceel,percelen!$AZ90,activiteiten_maatregel_nr,percelen!EE$4,activiteiten_activiteit_voldoet_aan_voorwaarden,"J")&gt;0),EE$4,"")</f>
        <v/>
      </c>
      <c r="EF90" t="str">
        <f>IF(AND($A90="J",COUNTIFS(activiteiten_perceel,percelen!$AZ90,activiteiten_maatregel_nr,percelen!EF$4,activiteiten_activiteit_voldoet_aan_voorwaarden,"J")&gt;0),EF$4,"")</f>
        <v/>
      </c>
      <c r="EG90" t="str">
        <f>IF(AND($A90="J",COUNTIFS(activiteiten_perceel,percelen!$AZ90,activiteiten_maatregel_nr,percelen!EG$4,activiteiten_activiteit_voldoet_aan_voorwaarden,"J")&gt;0),EG$4,"")</f>
        <v/>
      </c>
      <c r="EH90" t="str">
        <f>IF(AND($A90="J",COUNTIFS(activiteiten_perceel,percelen!$AZ90,activiteiten_maatregel_nr,percelen!EH$4,activiteiten_activiteit_voldoet_aan_voorwaarden,"J")&gt;0),EH$4,"")</f>
        <v/>
      </c>
      <c r="EI90" t="str">
        <f>IF(AND($A90="J",COUNTIFS(activiteiten_perceel,percelen!$AZ90,activiteiten_maatregel_nr,percelen!EI$4,activiteiten_activiteit_voldoet_aan_voorwaarden,"J")&gt;0),EI$4,"")</f>
        <v/>
      </c>
      <c r="EJ90">
        <f t="shared" si="239"/>
        <v>0</v>
      </c>
      <c r="EK90" t="str">
        <f t="shared" si="173"/>
        <v/>
      </c>
      <c r="EL90" t="str">
        <f t="shared" si="174"/>
        <v/>
      </c>
      <c r="EM90" t="str">
        <f t="shared" si="175"/>
        <v/>
      </c>
      <c r="EN90" t="str">
        <f t="shared" si="176"/>
        <v/>
      </c>
      <c r="EO90" t="str">
        <f t="shared" si="177"/>
        <v/>
      </c>
      <c r="EP90" t="str">
        <f t="shared" si="178"/>
        <v/>
      </c>
      <c r="EQ90" t="str">
        <f t="shared" si="179"/>
        <v/>
      </c>
      <c r="ER90" t="str">
        <f t="shared" si="180"/>
        <v/>
      </c>
      <c r="ES90" t="str">
        <f t="shared" si="181"/>
        <v/>
      </c>
      <c r="ET90" t="str">
        <f t="shared" si="182"/>
        <v/>
      </c>
      <c r="EU90" t="str">
        <f t="shared" si="183"/>
        <v/>
      </c>
      <c r="EV90" t="str">
        <f t="shared" si="184"/>
        <v/>
      </c>
      <c r="EW90" t="str">
        <f t="shared" si="240"/>
        <v>nvt</v>
      </c>
      <c r="EX90" t="str">
        <f t="shared" si="241"/>
        <v>nvt</v>
      </c>
      <c r="EY90" t="str">
        <f t="shared" si="242"/>
        <v>nvt</v>
      </c>
      <c r="EZ90" t="str">
        <f t="shared" si="243"/>
        <v>nvt</v>
      </c>
      <c r="FA90" t="str">
        <f t="shared" si="244"/>
        <v>nvt</v>
      </c>
      <c r="FB90" t="str">
        <f t="shared" si="245"/>
        <v>nvt</v>
      </c>
      <c r="FC90" t="str">
        <f t="shared" si="246"/>
        <v>nvt</v>
      </c>
      <c r="FD90" t="str">
        <f t="shared" si="247"/>
        <v>nvt</v>
      </c>
      <c r="FE90" t="str">
        <f>IF($EJ90=2,VLOOKUP(FD90,STAPELING!A:D,FE$1,0),"nvt")</f>
        <v>nvt</v>
      </c>
      <c r="FF90" t="str">
        <f t="shared" si="248"/>
        <v>nvt</v>
      </c>
      <c r="FG90" t="str">
        <f t="shared" si="249"/>
        <v>nvt</v>
      </c>
      <c r="FH90" t="str">
        <f t="shared" si="250"/>
        <v>nvt</v>
      </c>
      <c r="FI90" t="str">
        <f t="shared" si="251"/>
        <v>nvt</v>
      </c>
      <c r="FJ90" t="str">
        <f t="shared" si="252"/>
        <v>nvt</v>
      </c>
      <c r="FK90" t="str">
        <f t="shared" si="253"/>
        <v>nvt</v>
      </c>
      <c r="FL90" t="str">
        <f t="shared" si="254"/>
        <v>nvt</v>
      </c>
      <c r="FM90" t="str">
        <f t="shared" si="255"/>
        <v/>
      </c>
      <c r="FN90" t="str">
        <f>IF(ISERROR(VLOOKUP(FM90,STAPELING!I:AO,FN$1,0)),"N",VLOOKUP(FM90,STAPELING!I:AO,FN$1,0))</f>
        <v>J</v>
      </c>
      <c r="FO90" t="str">
        <f t="shared" si="256"/>
        <v>nvt</v>
      </c>
      <c r="FP90" t="str">
        <f t="shared" si="185"/>
        <v>nvt</v>
      </c>
      <c r="FQ90" t="str">
        <f t="shared" si="186"/>
        <v>nvt</v>
      </c>
      <c r="FR90" t="str">
        <f t="shared" si="187"/>
        <v>nvt</v>
      </c>
      <c r="FS90" t="str">
        <f t="shared" si="188"/>
        <v>nvt</v>
      </c>
      <c r="FT90" t="str">
        <f t="shared" si="189"/>
        <v>nvt</v>
      </c>
      <c r="FU90" t="str">
        <f t="shared" si="190"/>
        <v>nvt</v>
      </c>
      <c r="FV90" t="str">
        <f t="shared" si="191"/>
        <v>nvt</v>
      </c>
      <c r="FW90" t="str">
        <f t="shared" si="192"/>
        <v>nvt</v>
      </c>
      <c r="FX90" t="str">
        <f t="shared" si="193"/>
        <v>nvt</v>
      </c>
      <c r="FY90" t="str">
        <f t="shared" si="194"/>
        <v>nvt</v>
      </c>
      <c r="FZ90" t="str">
        <f t="shared" si="195"/>
        <v>nvt</v>
      </c>
      <c r="GA90" t="str">
        <f t="shared" si="196"/>
        <v>nvt</v>
      </c>
      <c r="GB90" t="str">
        <f>IF($EJ90&gt;2,IF(FO90="","zwart",VLOOKUP(FO90,STAPELING!J:AA,GB$1,0)),"nvt")</f>
        <v>nvt</v>
      </c>
      <c r="GC90" t="str">
        <f t="shared" si="257"/>
        <v>nvt</v>
      </c>
      <c r="GD90" t="str">
        <f t="shared" si="258"/>
        <v>nvt</v>
      </c>
      <c r="GE90" t="str">
        <f t="shared" si="259"/>
        <v>nvt</v>
      </c>
      <c r="GF90" t="str">
        <f t="shared" si="260"/>
        <v>nvt</v>
      </c>
      <c r="GG90" t="str">
        <f t="shared" si="261"/>
        <v>nvt</v>
      </c>
      <c r="GH90" t="str">
        <f t="shared" si="262"/>
        <v>nvt</v>
      </c>
      <c r="GI90" t="str">
        <f t="shared" si="263"/>
        <v>nvt</v>
      </c>
      <c r="GJ90" t="str">
        <f t="shared" si="264"/>
        <v>nvt</v>
      </c>
      <c r="GK90" t="str">
        <f t="shared" si="197"/>
        <v>nvt</v>
      </c>
      <c r="GL90" t="str">
        <f t="shared" si="198"/>
        <v>nvt</v>
      </c>
      <c r="GM90" t="str">
        <f t="shared" si="199"/>
        <v>nvt</v>
      </c>
      <c r="GN90" t="str">
        <f t="shared" si="200"/>
        <v>nvt</v>
      </c>
      <c r="GO90" t="str">
        <f t="shared" si="201"/>
        <v>nvt</v>
      </c>
      <c r="GP90" t="str">
        <f t="shared" si="202"/>
        <v>nvt</v>
      </c>
      <c r="GQ90" t="str">
        <f t="shared" si="203"/>
        <v>nvt</v>
      </c>
      <c r="GR90" t="str">
        <f t="shared" si="204"/>
        <v>nvt</v>
      </c>
      <c r="GS90" t="str">
        <f t="shared" si="205"/>
        <v>nvt</v>
      </c>
      <c r="GT90" t="str">
        <f t="shared" si="206"/>
        <v>nvt</v>
      </c>
      <c r="GU90" t="str">
        <f t="shared" si="207"/>
        <v>nvt</v>
      </c>
      <c r="GV90" t="str">
        <f t="shared" si="208"/>
        <v>nvt</v>
      </c>
      <c r="GW90" t="str">
        <f>IF($EJ90&gt;2,IF(GJ90="","zwart",VLOOKUP(GJ90,STAPELING!AB:AJ,GW$1,0)),"nvt")</f>
        <v>nvt</v>
      </c>
      <c r="GX90" t="str">
        <f t="shared" si="265"/>
        <v>nvt</v>
      </c>
      <c r="GY90" t="str">
        <f t="shared" si="266"/>
        <v>nvt</v>
      </c>
      <c r="GZ90" t="str">
        <f t="shared" si="267"/>
        <v>nvt</v>
      </c>
      <c r="HA90" t="str">
        <f t="shared" si="268"/>
        <v>nvt</v>
      </c>
      <c r="HB90" t="str">
        <f t="shared" si="269"/>
        <v>nvt</v>
      </c>
      <c r="HC90" t="str">
        <f t="shared" si="270"/>
        <v>nvt</v>
      </c>
      <c r="HD90" t="str">
        <f t="shared" si="271"/>
        <v>nvt</v>
      </c>
      <c r="HE90" t="str">
        <f t="shared" si="272"/>
        <v>nvt</v>
      </c>
      <c r="HF90" t="str">
        <f t="shared" si="273"/>
        <v>nvt</v>
      </c>
      <c r="HG90" t="str">
        <f t="shared" si="274"/>
        <v>nvt</v>
      </c>
      <c r="HH90" t="str">
        <f t="shared" si="275"/>
        <v>nvt</v>
      </c>
      <c r="HI90" t="str">
        <f t="shared" si="276"/>
        <v>nvt</v>
      </c>
      <c r="HJ90" t="str">
        <f t="shared" si="277"/>
        <v>nvt</v>
      </c>
      <c r="HK90" t="str">
        <f t="shared" si="278"/>
        <v>nvt</v>
      </c>
      <c r="HL90" t="str">
        <f t="shared" si="279"/>
        <v>nvt</v>
      </c>
      <c r="HM90" t="str">
        <f t="shared" si="209"/>
        <v>nvt</v>
      </c>
      <c r="HN90" t="str">
        <f t="shared" si="210"/>
        <v>nvt</v>
      </c>
      <c r="HO90" t="str">
        <f t="shared" si="211"/>
        <v>nvt</v>
      </c>
      <c r="HP90" t="str">
        <f t="shared" si="212"/>
        <v>nvt</v>
      </c>
      <c r="HQ90" t="str">
        <f t="shared" si="213"/>
        <v>nvt</v>
      </c>
      <c r="HR90" t="str">
        <f t="shared" si="214"/>
        <v>nvt</v>
      </c>
      <c r="HS90" t="str">
        <f t="shared" si="215"/>
        <v>nvt</v>
      </c>
      <c r="HT90" t="str">
        <f t="shared" si="216"/>
        <v>nvt</v>
      </c>
      <c r="HU90" t="str">
        <f t="shared" si="217"/>
        <v>nvt</v>
      </c>
      <c r="HV90" t="str">
        <f t="shared" si="218"/>
        <v>nvt</v>
      </c>
      <c r="HW90" t="str">
        <f t="shared" si="219"/>
        <v>nvt</v>
      </c>
      <c r="HX90" t="str">
        <f t="shared" si="220"/>
        <v>nvt</v>
      </c>
      <c r="HY90" t="str">
        <f>IF($EJ90&gt;2,IF(HL90="","zwart",VLOOKUP(HL90,STAPELING!AK:AN,HY$1,0)),"nvt")</f>
        <v>nvt</v>
      </c>
      <c r="HZ90" t="str">
        <f t="shared" si="280"/>
        <v>nvt</v>
      </c>
      <c r="IA90" t="str">
        <f t="shared" si="281"/>
        <v>nvt</v>
      </c>
      <c r="IB90" t="str">
        <f t="shared" si="282"/>
        <v>nvt</v>
      </c>
      <c r="IC90" t="str">
        <f t="shared" si="283"/>
        <v>nvt</v>
      </c>
      <c r="ID90" t="str">
        <f t="shared" si="284"/>
        <v>nvt</v>
      </c>
      <c r="IE90" t="str">
        <f t="shared" si="285"/>
        <v>nvt</v>
      </c>
      <c r="IF90" t="str">
        <f t="shared" si="286"/>
        <v>nvt</v>
      </c>
      <c r="IG90">
        <f t="shared" si="287"/>
        <v>0</v>
      </c>
      <c r="IH90">
        <f t="shared" si="288"/>
        <v>0</v>
      </c>
      <c r="II90">
        <f t="shared" si="289"/>
        <v>0</v>
      </c>
      <c r="IJ90">
        <f t="shared" si="290"/>
        <v>0</v>
      </c>
      <c r="IK90">
        <f t="shared" si="291"/>
        <v>0</v>
      </c>
      <c r="IL90">
        <f t="shared" si="292"/>
        <v>0</v>
      </c>
      <c r="IM90">
        <f t="shared" si="293"/>
        <v>0</v>
      </c>
      <c r="IN90">
        <f t="shared" si="294"/>
        <v>0</v>
      </c>
      <c r="IO90">
        <f t="shared" si="295"/>
        <v>0</v>
      </c>
      <c r="IP90">
        <f t="shared" si="296"/>
        <v>0</v>
      </c>
      <c r="IQ90">
        <f t="shared" si="297"/>
        <v>0</v>
      </c>
      <c r="IR90">
        <f t="shared" si="298"/>
        <v>0</v>
      </c>
      <c r="IS90">
        <f t="shared" si="299"/>
        <v>0</v>
      </c>
      <c r="IT90">
        <f t="shared" si="300"/>
        <v>0</v>
      </c>
      <c r="IU90" t="str">
        <f t="shared" si="301"/>
        <v>N</v>
      </c>
      <c r="IV90" t="str">
        <f t="shared" si="221"/>
        <v>N</v>
      </c>
      <c r="IW90" t="str">
        <f t="shared" si="302"/>
        <v>N</v>
      </c>
    </row>
    <row r="91" spans="1:257" x14ac:dyDescent="0.25">
      <c r="A91" t="str">
        <f>IF(ISERROR(VLOOKUP(E91,E$4:E90,1,0)),"J","N")</f>
        <v>N</v>
      </c>
      <c r="E91" s="25" t="str">
        <f>IF(Invoer!B120="","",Invoer!B120)</f>
        <v/>
      </c>
      <c r="F91" s="25"/>
      <c r="G91" s="25"/>
      <c r="H91" s="25" t="str">
        <f>IF(AND($E91&lt;&gt;"",$A91="J"),Invoer!D120,"")</f>
        <v/>
      </c>
      <c r="I91" s="25"/>
      <c r="J91" s="26"/>
      <c r="K91" s="26" t="str">
        <f>IF(AND($E91&lt;&gt;"",$A91="J"),Invoer!L120,"")</f>
        <v/>
      </c>
      <c r="L91" s="26"/>
      <c r="M91" s="25"/>
      <c r="N91" s="152"/>
      <c r="O91" s="153"/>
      <c r="P91" s="25"/>
      <c r="Q91" s="25"/>
      <c r="R91" s="153"/>
      <c r="S91" s="154"/>
      <c r="T91" s="152"/>
      <c r="U91" s="153"/>
      <c r="V91" s="153"/>
      <c r="W91" s="59" t="str">
        <f>IF(AND($E91&lt;&gt;"",$A91="J",Invoer!R120&lt;&gt;""),VLOOKUP(Invoer!R120,NORM!$F$26:$H$29,3,0),"")</f>
        <v/>
      </c>
      <c r="X91" s="59"/>
      <c r="Y91" s="25" t="str">
        <f t="shared" si="222"/>
        <v/>
      </c>
      <c r="Z91" s="25"/>
      <c r="AA91" s="26" t="str">
        <f t="shared" si="223"/>
        <v/>
      </c>
      <c r="AB91" s="26"/>
      <c r="AC91" s="153"/>
      <c r="AD91" s="153"/>
      <c r="AE91" s="153"/>
      <c r="AF91" s="153"/>
      <c r="AG91" s="153"/>
      <c r="AH91" s="25"/>
      <c r="AI91" s="153"/>
      <c r="AJ91" s="153"/>
      <c r="AK91" s="153"/>
      <c r="AL91" s="153"/>
      <c r="AM91" s="25" t="str">
        <f>IF(AND($E91&lt;&gt;"",$A91="J"),IF(Invoer!X120="Ja","J",IF(Invoer!X120="Nee","N","")),"")</f>
        <v/>
      </c>
      <c r="AN91" s="153"/>
      <c r="AO91" s="153"/>
      <c r="AP91" s="153" t="s">
        <v>311</v>
      </c>
      <c r="AQ91" s="153" t="s">
        <v>311</v>
      </c>
      <c r="AR91" s="153" t="s">
        <v>312</v>
      </c>
      <c r="AS91" s="153" t="s">
        <v>312</v>
      </c>
      <c r="AT91" s="1" t="str">
        <f>IF(AND($E91&lt;&gt;"",$A91="J",Invoer!O120&lt;&gt;""),VLOOKUP(Invoer!O120,NORM!$F$31:$H$38,3,0),"")</f>
        <v/>
      </c>
      <c r="AU91" s="1"/>
      <c r="AV91" s="1" t="str">
        <f>IF(AND($E91&lt;&gt;"",$A91="J"),Invoer!AH120,"")</f>
        <v/>
      </c>
      <c r="AW91" s="1"/>
      <c r="AX91" s="1" t="str">
        <f t="shared" si="224"/>
        <v/>
      </c>
      <c r="AY91" s="1"/>
      <c r="AZ91" s="3" t="str">
        <f t="shared" si="225"/>
        <v/>
      </c>
      <c r="BA91" s="3" t="str">
        <f t="shared" si="226"/>
        <v/>
      </c>
      <c r="BB91" s="3" t="str">
        <f t="shared" si="227"/>
        <v>N</v>
      </c>
      <c r="BC91" s="3" t="str">
        <f t="shared" si="228"/>
        <v>N</v>
      </c>
      <c r="BD91" s="3" t="str">
        <f t="shared" si="229"/>
        <v/>
      </c>
      <c r="BE91" s="3">
        <f t="shared" si="230"/>
        <v>0</v>
      </c>
      <c r="BF91" s="3" t="str">
        <f t="shared" si="231"/>
        <v/>
      </c>
      <c r="BG91" s="3" t="str">
        <f t="shared" si="232"/>
        <v/>
      </c>
      <c r="BH91" s="3" t="str">
        <f t="shared" si="233"/>
        <v>N</v>
      </c>
      <c r="BI91" s="24" t="str">
        <f t="shared" si="234"/>
        <v/>
      </c>
      <c r="BJ91" s="24" t="str">
        <f>IF(ISERROR(VLOOKUP($BD91,LOV_GWSGRP!A:A,1,0)),"N","J")</f>
        <v>N</v>
      </c>
      <c r="BK91" s="24" t="str">
        <f>IF(ISERROR(VLOOKUP($BD91,LOV_GWSGRP!D:D,1,0)),"N","J")</f>
        <v>N</v>
      </c>
      <c r="BL91" s="24" t="str">
        <f>IF(ISERROR(VLOOKUP($BD91,LOV_GWSGRP!G:G,1,0)),"N","J")</f>
        <v>N</v>
      </c>
      <c r="BM91" s="24" t="str">
        <f>IF(ISERROR(VLOOKUP($BD91,LOV_GWSGRP!M:M,1,0)),"N","J")</f>
        <v>N</v>
      </c>
      <c r="BN91" s="24" t="str">
        <f>IF(ISERROR(VLOOKUP($BD91,LOV_GWSGRP!P:P,1,0)),"N","J")</f>
        <v>N</v>
      </c>
      <c r="BO91" s="24" t="str">
        <f>IF(ISERROR(VLOOKUP($BD91,LOV_GWSGRP!S:S,1,0)),"N","J")</f>
        <v>N</v>
      </c>
      <c r="BP91" s="24" t="str">
        <f>IF(ISERROR(VLOOKUP($BD91,LOV_GWSGRP!V:V,1,0)),"N","J")</f>
        <v>N</v>
      </c>
      <c r="BQ91" s="24" t="str">
        <f>IF(ISERROR(VLOOKUP($BD91,LOV_GWSGRP!Y:Y,1,0)),"N","J")</f>
        <v>N</v>
      </c>
      <c r="BR91" s="24" t="str">
        <f>IF(ISERROR(VLOOKUP($BD91,LOV_GWSGRP!AB:AB,1,0)),"N","J")</f>
        <v>N</v>
      </c>
      <c r="BS91" s="24" t="str">
        <f>IF(ISERROR(VLOOKUP($BD91,LOV_GWSGRP!AE:AE,1,0)),"N","J")</f>
        <v>N</v>
      </c>
      <c r="BT91" s="24" t="str">
        <f>IF(ISERROR(VLOOKUP($BD91,LOV_GWSGRP!AH:AH,1,0)),"N","J")</f>
        <v>N</v>
      </c>
      <c r="BU91" s="24" t="str">
        <f>IF(ISERROR(VLOOKUP($BD91,LOV_GWSGRP!CJ:CJ,1,0)),"N","J")</f>
        <v>N</v>
      </c>
      <c r="BV91" s="24" t="str">
        <f>IF(ISERROR(VLOOKUP($BD91,LOV_GWSGRP!AN:AN,1,0)),"N","J")</f>
        <v>N</v>
      </c>
      <c r="BW91" s="24" t="str">
        <f>IF(ISERROR(VLOOKUP($BD91,LOV_GWSGRP!AQ:AQ,1,0)),"N","J")</f>
        <v>N</v>
      </c>
      <c r="BX91" s="24" t="str">
        <f>IF(ISERROR(VLOOKUP($BD91,LOV_GWSGRP!AT:AT,1,0)),"N","J")</f>
        <v>N</v>
      </c>
      <c r="BY91" s="24" t="str">
        <f>IF(ISERROR(VLOOKUP($BD91,LOV_GWSGRP!AW:AW,1,0)),"N","J")</f>
        <v>N</v>
      </c>
      <c r="BZ91" s="24" t="str">
        <f>IF(ISERROR(VLOOKUP($BD91,LOV_GWSGRP!AZ:AZ,1,0)),"N","J")</f>
        <v>N</v>
      </c>
      <c r="CA91" s="24" t="str">
        <f>IF(ISERROR(VLOOKUP($BD91,LOV_GWSGRP!BC:BC,1,0)),"N","J")</f>
        <v>N</v>
      </c>
      <c r="CB91" s="24" t="str">
        <f>IF(ISERROR(VLOOKUP($BD91,LOV_GWSGRP!BF:BF,1,0)),"N","J")</f>
        <v>N</v>
      </c>
      <c r="CC91" s="24" t="str">
        <f>IF(ISERROR(VLOOKUP($BD91,LOV_GWSGRP!BI:BI,1,0)),"N","J")</f>
        <v>N</v>
      </c>
      <c r="CD91" s="24" t="str">
        <f>IF(ISERROR(VLOOKUP($BD91,LOV_GWSGRP!J:J,1,0)),"N","J")</f>
        <v>N</v>
      </c>
      <c r="CE91" s="24" t="str">
        <f>IF(ISERROR(VLOOKUP($BD91,LOV_GWSGRP!BL:BL,1,0)),"N","J")</f>
        <v>N</v>
      </c>
      <c r="CF91" s="24"/>
      <c r="CG91" s="24" t="str">
        <f>IF(ISERROR(VLOOKUP($BD91,LOV_GWSGRP!BO:BO,1,0)),"N","J")</f>
        <v>N</v>
      </c>
      <c r="CH91" s="24" t="str">
        <f t="shared" si="235"/>
        <v>N</v>
      </c>
      <c r="CI91" s="24" t="str">
        <f>IF(ISERROR(VLOOKUP($BD91,GEWASCODE_GLMC8!F:F,1,0)),"N","J")</f>
        <v>N</v>
      </c>
      <c r="CJ91" s="24" t="str">
        <f>IF(COUNTIF($CI91:CI91,"J")&gt;0,"N",IF(ISERROR(VLOOKUP($BD91,GEWASCODE_GLMC8!G:G,1,0)),"N","J"))</f>
        <v>N</v>
      </c>
      <c r="CK91" s="24" t="str">
        <f>IF(COUNTIF($CI91:CJ91,"J")&gt;0,"N",IF(ISERROR(VLOOKUP($BD91,GEWASCODE_GLMC8!H:H,1,0)),"N","J"))</f>
        <v>N</v>
      </c>
      <c r="CL91" s="24" t="str">
        <f>IF(COUNTIF($CI91:CK91,"J")&gt;0,"N",IF(ISERROR(VLOOKUP($BD91,GEWASCODE_GLMC8!I:I,1,0)),"N","J"))</f>
        <v>N</v>
      </c>
      <c r="CM91" s="24" t="str">
        <f>IF(COUNTIF($CI91:CL91,"J")&gt;0,"N",IF(ISERROR(VLOOKUP($BD91,GEWASCODE_GLMC8!J:J,1,0)),"N","J"))</f>
        <v>N</v>
      </c>
      <c r="CN91" s="24" t="str">
        <f>IF(COUNTIF($CI91:CM91,"J")&gt;0,"N",IF(ISERROR(VLOOKUP($BD91,GEWASCODE_GLMC8!K:K,1,0)),"N","J"))</f>
        <v>N</v>
      </c>
      <c r="CO91" s="24" t="str">
        <f>IF(COUNTIF($CI91:CN91,"J")&gt;0,"N",IF(ISERROR(VLOOKUP($BD91,GEWASCODE_GLMC8!L:L,1,0)),"N","J"))</f>
        <v>N</v>
      </c>
      <c r="CP91" s="24" t="str">
        <f>IF(COUNTIF($CI91:CO91,"J")&gt;0,"N",IF(ISERROR(VLOOKUP($BD91,GEWASCODE_GLMC8!M:M,1,0)),"N","J"))</f>
        <v>N</v>
      </c>
      <c r="CQ91" s="24" t="str">
        <f>IF(COUNTIF($CI91:CP91,"J")&gt;0,"N",IF(ISERROR(VLOOKUP($BD91,GEWASCODE_GLMC8!N:N,1,0)),"N","J"))</f>
        <v>N</v>
      </c>
      <c r="CR91" s="24" t="str">
        <f>IF(COUNTIF($CI91:CQ91,"J")&gt;0,"N",IF(ISERROR(VLOOKUP($BD91,GEWASCODE_GLMC8!O:O,1,0)),"N","J"))</f>
        <v>N</v>
      </c>
      <c r="CS91" s="24" t="str">
        <f>IF(COUNTIF($CI91:CR91,"J")&gt;0,"N",IF(ISERROR(VLOOKUP($BD91,GEWASCODE_GLMC8!P:P,1,0)),"N","J"))</f>
        <v>N</v>
      </c>
      <c r="CT91" s="24" t="str">
        <f>IF(COUNTIF($CI91:CS91,"J")&gt;0,"N",IF(ISERROR(VLOOKUP($BD91,GEWASCODE_GLMC8!Q:Q,1,0)),"N","J"))</f>
        <v>N</v>
      </c>
      <c r="CU91" s="24" t="str">
        <f>IF(COUNTIF($CI91:CT91,"J")&gt;0,"N",IF(ISERROR(VLOOKUP($BD91,GEWASCODE_GLMC8!R:R,1,0)),"N","J"))</f>
        <v>N</v>
      </c>
      <c r="CV91" s="24" t="str">
        <f>IF(COUNTIF($CI91:CU91,"J")&gt;0,"N",IF(ISERROR(VLOOKUP($BD91,GEWASCODE_GLMC8!S:S,1,0)),"N","J"))</f>
        <v>N</v>
      </c>
      <c r="CW91" s="24" t="str">
        <f>IF(COUNTIF($CI91:CV91,"J")&gt;0,"N",IF(ISERROR(VLOOKUP($BD91,GEWASCODE_GLMC8!T:T,1,0)),"N","J"))</f>
        <v>N</v>
      </c>
      <c r="CX91" s="24" t="str">
        <f>IF(COUNTIF($CI91:CW91,"J")&gt;0,"N",IF(ISERROR(VLOOKUP($BD91,GEWASCODE_GLMC8!U:U,1,0)),"N","J"))</f>
        <v>N</v>
      </c>
      <c r="CY91" s="24" t="str">
        <f>IF(COUNTIF($CI91:CX91,"J")&gt;0,"N",IF(ISERROR(VLOOKUP($BD91,GEWASCODE_GLMC8!V:V,1,0)),"N","J"))</f>
        <v>N</v>
      </c>
      <c r="CZ91" s="24" t="str">
        <f>IF(COUNTIF($CI91:CY91,"J")&gt;0,"N",IF(ISERROR(VLOOKUP($BD91,GEWASCODE_GLMC8!W:W,1,0)),"N","J"))</f>
        <v>N</v>
      </c>
      <c r="DA91" s="24" t="str">
        <f>IF(COUNTIF($CI91:CZ91,"J")&gt;0,"N",IF(ISERROR(VLOOKUP($BD91,GEWASCODE_GLMC8!X:X,1,0)),"N","J"))</f>
        <v>N</v>
      </c>
      <c r="DB91" s="24" t="str">
        <f>IF(COUNTIF($CI91:DA91,"J")&gt;0,"N",IF(ISERROR(VLOOKUP($BD91,GEWASCODE_GLMC8!Y:Y,1,0)),"N","J"))</f>
        <v>N</v>
      </c>
      <c r="DC91" s="24" t="str">
        <f>IF(COUNTIF($CI91:DB91,"J")&gt;0,"N",IF(ISERROR(VLOOKUP($BD91,GEWASCODE_GLMC8!Z:Z,1,0)),"N","J"))</f>
        <v>N</v>
      </c>
      <c r="DD91" s="24" t="str">
        <f t="shared" si="236"/>
        <v>N</v>
      </c>
      <c r="DE91" s="3" t="str">
        <f t="shared" si="167"/>
        <v>N</v>
      </c>
      <c r="DF91" s="3" t="str">
        <f t="shared" si="168"/>
        <v>N</v>
      </c>
      <c r="DG91" s="3" t="str">
        <f t="shared" si="237"/>
        <v>N</v>
      </c>
      <c r="DH91" s="3" t="str">
        <f t="shared" si="238"/>
        <v>N</v>
      </c>
      <c r="DI91" s="3" t="str">
        <f t="shared" si="169"/>
        <v>N</v>
      </c>
      <c r="DJ91" s="3" t="str">
        <f t="shared" si="170"/>
        <v>N</v>
      </c>
      <c r="DK91" s="3">
        <f>0</f>
        <v>0</v>
      </c>
      <c r="DL91" s="3" t="str">
        <f t="shared" si="171"/>
        <v>N</v>
      </c>
      <c r="DM91" s="3" t="str">
        <f t="shared" si="172"/>
        <v>N</v>
      </c>
      <c r="DN91" t="str">
        <f>IF(AND($A91="J",COUNTIFS(activiteiten_perceel,percelen!$AZ91,activiteiten_maatregel_nr,percelen!DN$4,activiteiten_activiteit_voldoet_aan_voorwaarden,"J")&gt;0),DN$4,"")</f>
        <v/>
      </c>
      <c r="DO91" t="str">
        <f>IF(AND($A91="J",COUNTIFS(activiteiten_perceel,percelen!$AZ91,activiteiten_maatregel_nr,percelen!DO$4,activiteiten_activiteit_voldoet_aan_voorwaarden,"J")&gt;0),DO$4,"")</f>
        <v/>
      </c>
      <c r="DP91" t="str">
        <f>IF(AND($A91="J",COUNTIFS(activiteiten_perceel,percelen!$AZ91,activiteiten_maatregel_nr,percelen!DP$4,activiteiten_activiteit_voldoet_aan_voorwaarden,"J")&gt;0),DP$4,"")</f>
        <v/>
      </c>
      <c r="DQ91" t="str">
        <f>IF(AND($A91="J",COUNTIFS(activiteiten_perceel,percelen!$AZ91,activiteiten_maatregel_nr,percelen!DQ$4,activiteiten_activiteit_voldoet_aan_voorwaarden,"J")&gt;0),DQ$4,"")</f>
        <v/>
      </c>
      <c r="DR91" t="str">
        <f>IF(AND($A91="J",COUNTIFS(activiteiten_perceel,percelen!$AZ91,activiteiten_maatregel_nr,percelen!DR$4,activiteiten_activiteit_voldoet_aan_voorwaarden,"J")&gt;0),DR$4,"")</f>
        <v/>
      </c>
      <c r="DS91" t="str">
        <f>IF(AND($A91="J",COUNTIFS(activiteiten_perceel,percelen!$AZ91,activiteiten_maatregel_nr,percelen!DS$4,activiteiten_activiteit_voldoet_aan_voorwaarden,"J")&gt;0),DS$4,"")</f>
        <v/>
      </c>
      <c r="DT91" t="str">
        <f>IF(AND($A91="J",COUNTIFS(activiteiten_perceel,percelen!$AZ91,activiteiten_maatregel_nr,percelen!DT$4,activiteiten_activiteit_voldoet_aan_voorwaarden,"J")&gt;0),DT$4,"")</f>
        <v/>
      </c>
      <c r="DU91" t="str">
        <f>IF(AND($A91="J",COUNTIFS(activiteiten_perceel,percelen!$AZ91,activiteiten_maatregel_nr,percelen!DU$4,activiteiten_activiteit_voldoet_aan_voorwaarden,"J")&gt;0),DU$4,"")</f>
        <v/>
      </c>
      <c r="DV91" t="str">
        <f>IF(AND($A91="J",COUNTIFS(activiteiten_perceel,percelen!$AZ91,activiteiten_maatregel_nr,percelen!DV$4,activiteiten_activiteit_voldoet_aan_voorwaarden,"J")&gt;0),DV$4,"")</f>
        <v/>
      </c>
      <c r="DW91" t="str">
        <f>IF(AND($A91="J",COUNTIFS(activiteiten_perceel,percelen!$AZ91,activiteiten_maatregel_nr,percelen!DW$4,activiteiten_activiteit_voldoet_aan_voorwaarden,"J")&gt;0),DW$4,"")</f>
        <v/>
      </c>
      <c r="DX91" t="str">
        <f>IF(AND($A91="J",COUNTIFS(activiteiten_perceel,percelen!$AZ91,activiteiten_maatregel_nr,percelen!DX$4,activiteiten_activiteit_voldoet_aan_voorwaarden,"J")&gt;0),DX$4,"")</f>
        <v/>
      </c>
      <c r="DY91" t="str">
        <f>IF(AND($A91="J",COUNTIFS(activiteiten_perceel,percelen!$AZ91,activiteiten_maatregel_nr,percelen!DY$4,activiteiten_activiteit_voldoet_aan_voorwaarden,"J")&gt;0),DY$4,"")</f>
        <v/>
      </c>
      <c r="DZ91" t="str">
        <f>IF(AND($A91="J",COUNTIFS(activiteiten_perceel,percelen!$AZ91,activiteiten_maatregel_nr,percelen!DZ$4,activiteiten_activiteit_voldoet_aan_voorwaarden,"J")&gt;0),DZ$4,"")</f>
        <v/>
      </c>
      <c r="EA91" t="str">
        <f>IF(AND($A91="J",COUNTIFS(activiteiten_perceel,percelen!$AZ91,activiteiten_maatregel_nr,percelen!EA$4,activiteiten_activiteit_voldoet_aan_voorwaarden,"J")&gt;0),EA$4,"")</f>
        <v/>
      </c>
      <c r="EB91" t="str">
        <f>IF(AND($A91="J",COUNTIFS(activiteiten_perceel,percelen!$AZ91,activiteiten_maatregel_nr,percelen!EB$4,activiteiten_activiteit_voldoet_aan_voorwaarden,"J")&gt;0),EB$4,"")</f>
        <v/>
      </c>
      <c r="EC91" t="str">
        <f>IF(AND($A91="J",COUNTIFS(activiteiten_perceel,percelen!$AZ91,activiteiten_maatregel_nr,percelen!EC$4,activiteiten_activiteit_voldoet_aan_voorwaarden,"J")&gt;0),EC$4,"")</f>
        <v/>
      </c>
      <c r="ED91" t="str">
        <f>IF(AND($A91="J",COUNTIFS(activiteiten_perceel,percelen!$AZ91,activiteiten_maatregel_nr,percelen!ED$4,activiteiten_activiteit_voldoet_aan_voorwaarden,"J")&gt;0),ED$4,"")</f>
        <v/>
      </c>
      <c r="EE91" t="str">
        <f>IF(AND($A91="J",COUNTIFS(activiteiten_perceel,percelen!$AZ91,activiteiten_maatregel_nr,percelen!EE$4,activiteiten_activiteit_voldoet_aan_voorwaarden,"J")&gt;0),EE$4,"")</f>
        <v/>
      </c>
      <c r="EF91" t="str">
        <f>IF(AND($A91="J",COUNTIFS(activiteiten_perceel,percelen!$AZ91,activiteiten_maatregel_nr,percelen!EF$4,activiteiten_activiteit_voldoet_aan_voorwaarden,"J")&gt;0),EF$4,"")</f>
        <v/>
      </c>
      <c r="EG91" t="str">
        <f>IF(AND($A91="J",COUNTIFS(activiteiten_perceel,percelen!$AZ91,activiteiten_maatregel_nr,percelen!EG$4,activiteiten_activiteit_voldoet_aan_voorwaarden,"J")&gt;0),EG$4,"")</f>
        <v/>
      </c>
      <c r="EH91" t="str">
        <f>IF(AND($A91="J",COUNTIFS(activiteiten_perceel,percelen!$AZ91,activiteiten_maatregel_nr,percelen!EH$4,activiteiten_activiteit_voldoet_aan_voorwaarden,"J")&gt;0),EH$4,"")</f>
        <v/>
      </c>
      <c r="EI91" t="str">
        <f>IF(AND($A91="J",COUNTIFS(activiteiten_perceel,percelen!$AZ91,activiteiten_maatregel_nr,percelen!EI$4,activiteiten_activiteit_voldoet_aan_voorwaarden,"J")&gt;0),EI$4,"")</f>
        <v/>
      </c>
      <c r="EJ91">
        <f t="shared" si="239"/>
        <v>0</v>
      </c>
      <c r="EK91" t="str">
        <f t="shared" si="173"/>
        <v/>
      </c>
      <c r="EL91" t="str">
        <f t="shared" si="174"/>
        <v/>
      </c>
      <c r="EM91" t="str">
        <f t="shared" si="175"/>
        <v/>
      </c>
      <c r="EN91" t="str">
        <f t="shared" si="176"/>
        <v/>
      </c>
      <c r="EO91" t="str">
        <f t="shared" si="177"/>
        <v/>
      </c>
      <c r="EP91" t="str">
        <f t="shared" si="178"/>
        <v/>
      </c>
      <c r="EQ91" t="str">
        <f t="shared" si="179"/>
        <v/>
      </c>
      <c r="ER91" t="str">
        <f t="shared" si="180"/>
        <v/>
      </c>
      <c r="ES91" t="str">
        <f t="shared" si="181"/>
        <v/>
      </c>
      <c r="ET91" t="str">
        <f t="shared" si="182"/>
        <v/>
      </c>
      <c r="EU91" t="str">
        <f t="shared" si="183"/>
        <v/>
      </c>
      <c r="EV91" t="str">
        <f t="shared" si="184"/>
        <v/>
      </c>
      <c r="EW91" t="str">
        <f t="shared" si="240"/>
        <v>nvt</v>
      </c>
      <c r="EX91" t="str">
        <f t="shared" si="241"/>
        <v>nvt</v>
      </c>
      <c r="EY91" t="str">
        <f t="shared" si="242"/>
        <v>nvt</v>
      </c>
      <c r="EZ91" t="str">
        <f t="shared" si="243"/>
        <v>nvt</v>
      </c>
      <c r="FA91" t="str">
        <f t="shared" si="244"/>
        <v>nvt</v>
      </c>
      <c r="FB91" t="str">
        <f t="shared" si="245"/>
        <v>nvt</v>
      </c>
      <c r="FC91" t="str">
        <f t="shared" si="246"/>
        <v>nvt</v>
      </c>
      <c r="FD91" t="str">
        <f t="shared" si="247"/>
        <v>nvt</v>
      </c>
      <c r="FE91" t="str">
        <f>IF($EJ91=2,VLOOKUP(FD91,STAPELING!A:D,FE$1,0),"nvt")</f>
        <v>nvt</v>
      </c>
      <c r="FF91" t="str">
        <f t="shared" si="248"/>
        <v>nvt</v>
      </c>
      <c r="FG91" t="str">
        <f t="shared" si="249"/>
        <v>nvt</v>
      </c>
      <c r="FH91" t="str">
        <f t="shared" si="250"/>
        <v>nvt</v>
      </c>
      <c r="FI91" t="str">
        <f t="shared" si="251"/>
        <v>nvt</v>
      </c>
      <c r="FJ91" t="str">
        <f t="shared" si="252"/>
        <v>nvt</v>
      </c>
      <c r="FK91" t="str">
        <f t="shared" si="253"/>
        <v>nvt</v>
      </c>
      <c r="FL91" t="str">
        <f t="shared" si="254"/>
        <v>nvt</v>
      </c>
      <c r="FM91" t="str">
        <f t="shared" si="255"/>
        <v/>
      </c>
      <c r="FN91" t="str">
        <f>IF(ISERROR(VLOOKUP(FM91,STAPELING!I:AO,FN$1,0)),"N",VLOOKUP(FM91,STAPELING!I:AO,FN$1,0))</f>
        <v>J</v>
      </c>
      <c r="FO91" t="str">
        <f t="shared" si="256"/>
        <v>nvt</v>
      </c>
      <c r="FP91" t="str">
        <f t="shared" si="185"/>
        <v>nvt</v>
      </c>
      <c r="FQ91" t="str">
        <f t="shared" si="186"/>
        <v>nvt</v>
      </c>
      <c r="FR91" t="str">
        <f t="shared" si="187"/>
        <v>nvt</v>
      </c>
      <c r="FS91" t="str">
        <f t="shared" si="188"/>
        <v>nvt</v>
      </c>
      <c r="FT91" t="str">
        <f t="shared" si="189"/>
        <v>nvt</v>
      </c>
      <c r="FU91" t="str">
        <f t="shared" si="190"/>
        <v>nvt</v>
      </c>
      <c r="FV91" t="str">
        <f t="shared" si="191"/>
        <v>nvt</v>
      </c>
      <c r="FW91" t="str">
        <f t="shared" si="192"/>
        <v>nvt</v>
      </c>
      <c r="FX91" t="str">
        <f t="shared" si="193"/>
        <v>nvt</v>
      </c>
      <c r="FY91" t="str">
        <f t="shared" si="194"/>
        <v>nvt</v>
      </c>
      <c r="FZ91" t="str">
        <f t="shared" si="195"/>
        <v>nvt</v>
      </c>
      <c r="GA91" t="str">
        <f t="shared" si="196"/>
        <v>nvt</v>
      </c>
      <c r="GB91" t="str">
        <f>IF($EJ91&gt;2,IF(FO91="","zwart",VLOOKUP(FO91,STAPELING!J:AA,GB$1,0)),"nvt")</f>
        <v>nvt</v>
      </c>
      <c r="GC91" t="str">
        <f t="shared" si="257"/>
        <v>nvt</v>
      </c>
      <c r="GD91" t="str">
        <f t="shared" si="258"/>
        <v>nvt</v>
      </c>
      <c r="GE91" t="str">
        <f t="shared" si="259"/>
        <v>nvt</v>
      </c>
      <c r="GF91" t="str">
        <f t="shared" si="260"/>
        <v>nvt</v>
      </c>
      <c r="GG91" t="str">
        <f t="shared" si="261"/>
        <v>nvt</v>
      </c>
      <c r="GH91" t="str">
        <f t="shared" si="262"/>
        <v>nvt</v>
      </c>
      <c r="GI91" t="str">
        <f t="shared" si="263"/>
        <v>nvt</v>
      </c>
      <c r="GJ91" t="str">
        <f t="shared" si="264"/>
        <v>nvt</v>
      </c>
      <c r="GK91" t="str">
        <f t="shared" si="197"/>
        <v>nvt</v>
      </c>
      <c r="GL91" t="str">
        <f t="shared" si="198"/>
        <v>nvt</v>
      </c>
      <c r="GM91" t="str">
        <f t="shared" si="199"/>
        <v>nvt</v>
      </c>
      <c r="GN91" t="str">
        <f t="shared" si="200"/>
        <v>nvt</v>
      </c>
      <c r="GO91" t="str">
        <f t="shared" si="201"/>
        <v>nvt</v>
      </c>
      <c r="GP91" t="str">
        <f t="shared" si="202"/>
        <v>nvt</v>
      </c>
      <c r="GQ91" t="str">
        <f t="shared" si="203"/>
        <v>nvt</v>
      </c>
      <c r="GR91" t="str">
        <f t="shared" si="204"/>
        <v>nvt</v>
      </c>
      <c r="GS91" t="str">
        <f t="shared" si="205"/>
        <v>nvt</v>
      </c>
      <c r="GT91" t="str">
        <f t="shared" si="206"/>
        <v>nvt</v>
      </c>
      <c r="GU91" t="str">
        <f t="shared" si="207"/>
        <v>nvt</v>
      </c>
      <c r="GV91" t="str">
        <f t="shared" si="208"/>
        <v>nvt</v>
      </c>
      <c r="GW91" t="str">
        <f>IF($EJ91&gt;2,IF(GJ91="","zwart",VLOOKUP(GJ91,STAPELING!AB:AJ,GW$1,0)),"nvt")</f>
        <v>nvt</v>
      </c>
      <c r="GX91" t="str">
        <f t="shared" si="265"/>
        <v>nvt</v>
      </c>
      <c r="GY91" t="str">
        <f t="shared" si="266"/>
        <v>nvt</v>
      </c>
      <c r="GZ91" t="str">
        <f t="shared" si="267"/>
        <v>nvt</v>
      </c>
      <c r="HA91" t="str">
        <f t="shared" si="268"/>
        <v>nvt</v>
      </c>
      <c r="HB91" t="str">
        <f t="shared" si="269"/>
        <v>nvt</v>
      </c>
      <c r="HC91" t="str">
        <f t="shared" si="270"/>
        <v>nvt</v>
      </c>
      <c r="HD91" t="str">
        <f t="shared" si="271"/>
        <v>nvt</v>
      </c>
      <c r="HE91" t="str">
        <f t="shared" si="272"/>
        <v>nvt</v>
      </c>
      <c r="HF91" t="str">
        <f t="shared" si="273"/>
        <v>nvt</v>
      </c>
      <c r="HG91" t="str">
        <f t="shared" si="274"/>
        <v>nvt</v>
      </c>
      <c r="HH91" t="str">
        <f t="shared" si="275"/>
        <v>nvt</v>
      </c>
      <c r="HI91" t="str">
        <f t="shared" si="276"/>
        <v>nvt</v>
      </c>
      <c r="HJ91" t="str">
        <f t="shared" si="277"/>
        <v>nvt</v>
      </c>
      <c r="HK91" t="str">
        <f t="shared" si="278"/>
        <v>nvt</v>
      </c>
      <c r="HL91" t="str">
        <f t="shared" si="279"/>
        <v>nvt</v>
      </c>
      <c r="HM91" t="str">
        <f t="shared" si="209"/>
        <v>nvt</v>
      </c>
      <c r="HN91" t="str">
        <f t="shared" si="210"/>
        <v>nvt</v>
      </c>
      <c r="HO91" t="str">
        <f t="shared" si="211"/>
        <v>nvt</v>
      </c>
      <c r="HP91" t="str">
        <f t="shared" si="212"/>
        <v>nvt</v>
      </c>
      <c r="HQ91" t="str">
        <f t="shared" si="213"/>
        <v>nvt</v>
      </c>
      <c r="HR91" t="str">
        <f t="shared" si="214"/>
        <v>nvt</v>
      </c>
      <c r="HS91" t="str">
        <f t="shared" si="215"/>
        <v>nvt</v>
      </c>
      <c r="HT91" t="str">
        <f t="shared" si="216"/>
        <v>nvt</v>
      </c>
      <c r="HU91" t="str">
        <f t="shared" si="217"/>
        <v>nvt</v>
      </c>
      <c r="HV91" t="str">
        <f t="shared" si="218"/>
        <v>nvt</v>
      </c>
      <c r="HW91" t="str">
        <f t="shared" si="219"/>
        <v>nvt</v>
      </c>
      <c r="HX91" t="str">
        <f t="shared" si="220"/>
        <v>nvt</v>
      </c>
      <c r="HY91" t="str">
        <f>IF($EJ91&gt;2,IF(HL91="","zwart",VLOOKUP(HL91,STAPELING!AK:AN,HY$1,0)),"nvt")</f>
        <v>nvt</v>
      </c>
      <c r="HZ91" t="str">
        <f t="shared" si="280"/>
        <v>nvt</v>
      </c>
      <c r="IA91" t="str">
        <f t="shared" si="281"/>
        <v>nvt</v>
      </c>
      <c r="IB91" t="str">
        <f t="shared" si="282"/>
        <v>nvt</v>
      </c>
      <c r="IC91" t="str">
        <f t="shared" si="283"/>
        <v>nvt</v>
      </c>
      <c r="ID91" t="str">
        <f t="shared" si="284"/>
        <v>nvt</v>
      </c>
      <c r="IE91" t="str">
        <f t="shared" si="285"/>
        <v>nvt</v>
      </c>
      <c r="IF91" t="str">
        <f t="shared" si="286"/>
        <v>nvt</v>
      </c>
      <c r="IG91">
        <f t="shared" si="287"/>
        <v>0</v>
      </c>
      <c r="IH91">
        <f t="shared" si="288"/>
        <v>0</v>
      </c>
      <c r="II91">
        <f t="shared" si="289"/>
        <v>0</v>
      </c>
      <c r="IJ91">
        <f t="shared" si="290"/>
        <v>0</v>
      </c>
      <c r="IK91">
        <f t="shared" si="291"/>
        <v>0</v>
      </c>
      <c r="IL91">
        <f t="shared" si="292"/>
        <v>0</v>
      </c>
      <c r="IM91">
        <f t="shared" si="293"/>
        <v>0</v>
      </c>
      <c r="IN91">
        <f t="shared" si="294"/>
        <v>0</v>
      </c>
      <c r="IO91">
        <f t="shared" si="295"/>
        <v>0</v>
      </c>
      <c r="IP91">
        <f t="shared" si="296"/>
        <v>0</v>
      </c>
      <c r="IQ91">
        <f t="shared" si="297"/>
        <v>0</v>
      </c>
      <c r="IR91">
        <f t="shared" si="298"/>
        <v>0</v>
      </c>
      <c r="IS91">
        <f t="shared" si="299"/>
        <v>0</v>
      </c>
      <c r="IT91">
        <f t="shared" si="300"/>
        <v>0</v>
      </c>
      <c r="IU91" t="str">
        <f t="shared" si="301"/>
        <v>N</v>
      </c>
      <c r="IV91" t="str">
        <f t="shared" si="221"/>
        <v>N</v>
      </c>
      <c r="IW91" t="str">
        <f t="shared" si="302"/>
        <v>N</v>
      </c>
    </row>
    <row r="92" spans="1:257" x14ac:dyDescent="0.25">
      <c r="A92" t="str">
        <f>IF(ISERROR(VLOOKUP(E92,E$4:E91,1,0)),"J","N")</f>
        <v>N</v>
      </c>
      <c r="E92" s="25" t="str">
        <f>IF(Invoer!B121="","",Invoer!B121)</f>
        <v/>
      </c>
      <c r="F92" s="25"/>
      <c r="G92" s="25"/>
      <c r="H92" s="25" t="str">
        <f>IF(AND($E92&lt;&gt;"",$A92="J"),Invoer!D121,"")</f>
        <v/>
      </c>
      <c r="I92" s="25"/>
      <c r="J92" s="26"/>
      <c r="K92" s="26" t="str">
        <f>IF(AND($E92&lt;&gt;"",$A92="J"),Invoer!L121,"")</f>
        <v/>
      </c>
      <c r="L92" s="26"/>
      <c r="M92" s="25"/>
      <c r="N92" s="152"/>
      <c r="O92" s="153"/>
      <c r="P92" s="25"/>
      <c r="Q92" s="25"/>
      <c r="R92" s="153"/>
      <c r="S92" s="154"/>
      <c r="T92" s="152"/>
      <c r="U92" s="153"/>
      <c r="V92" s="153"/>
      <c r="W92" s="59" t="str">
        <f>IF(AND($E92&lt;&gt;"",$A92="J",Invoer!R121&lt;&gt;""),VLOOKUP(Invoer!R121,NORM!$F$26:$H$29,3,0),"")</f>
        <v/>
      </c>
      <c r="X92" s="59"/>
      <c r="Y92" s="25" t="str">
        <f t="shared" si="222"/>
        <v/>
      </c>
      <c r="Z92" s="25"/>
      <c r="AA92" s="26" t="str">
        <f t="shared" si="223"/>
        <v/>
      </c>
      <c r="AB92" s="26"/>
      <c r="AC92" s="153"/>
      <c r="AD92" s="153"/>
      <c r="AE92" s="153"/>
      <c r="AF92" s="153"/>
      <c r="AG92" s="153"/>
      <c r="AH92" s="25"/>
      <c r="AI92" s="153"/>
      <c r="AJ92" s="153"/>
      <c r="AK92" s="153"/>
      <c r="AL92" s="153"/>
      <c r="AM92" s="25" t="str">
        <f>IF(AND($E92&lt;&gt;"",$A92="J"),IF(Invoer!X121="Ja","J",IF(Invoer!X121="Nee","N","")),"")</f>
        <v/>
      </c>
      <c r="AN92" s="153"/>
      <c r="AO92" s="153"/>
      <c r="AP92" s="153" t="s">
        <v>311</v>
      </c>
      <c r="AQ92" s="153" t="s">
        <v>311</v>
      </c>
      <c r="AR92" s="153" t="s">
        <v>312</v>
      </c>
      <c r="AS92" s="153" t="s">
        <v>312</v>
      </c>
      <c r="AT92" s="1" t="str">
        <f>IF(AND($E92&lt;&gt;"",$A92="J",Invoer!O121&lt;&gt;""),VLOOKUP(Invoer!O121,NORM!$F$31:$H$38,3,0),"")</f>
        <v/>
      </c>
      <c r="AU92" s="1"/>
      <c r="AV92" s="1" t="str">
        <f>IF(AND($E92&lt;&gt;"",$A92="J"),Invoer!AH121,"")</f>
        <v/>
      </c>
      <c r="AW92" s="1"/>
      <c r="AX92" s="1" t="str">
        <f t="shared" si="224"/>
        <v/>
      </c>
      <c r="AY92" s="1"/>
      <c r="AZ92" s="3" t="str">
        <f t="shared" si="225"/>
        <v/>
      </c>
      <c r="BA92" s="3" t="str">
        <f t="shared" si="226"/>
        <v/>
      </c>
      <c r="BB92" s="3" t="str">
        <f t="shared" si="227"/>
        <v>N</v>
      </c>
      <c r="BC92" s="3" t="str">
        <f t="shared" si="228"/>
        <v>N</v>
      </c>
      <c r="BD92" s="3" t="str">
        <f t="shared" si="229"/>
        <v/>
      </c>
      <c r="BE92" s="3">
        <f t="shared" si="230"/>
        <v>0</v>
      </c>
      <c r="BF92" s="3" t="str">
        <f t="shared" si="231"/>
        <v/>
      </c>
      <c r="BG92" s="3" t="str">
        <f t="shared" si="232"/>
        <v/>
      </c>
      <c r="BH92" s="3" t="str">
        <f t="shared" si="233"/>
        <v>N</v>
      </c>
      <c r="BI92" s="24" t="str">
        <f t="shared" si="234"/>
        <v/>
      </c>
      <c r="BJ92" s="24" t="str">
        <f>IF(ISERROR(VLOOKUP($BD92,LOV_GWSGRP!A:A,1,0)),"N","J")</f>
        <v>N</v>
      </c>
      <c r="BK92" s="24" t="str">
        <f>IF(ISERROR(VLOOKUP($BD92,LOV_GWSGRP!D:D,1,0)),"N","J")</f>
        <v>N</v>
      </c>
      <c r="BL92" s="24" t="str">
        <f>IF(ISERROR(VLOOKUP($BD92,LOV_GWSGRP!G:G,1,0)),"N","J")</f>
        <v>N</v>
      </c>
      <c r="BM92" s="24" t="str">
        <f>IF(ISERROR(VLOOKUP($BD92,LOV_GWSGRP!M:M,1,0)),"N","J")</f>
        <v>N</v>
      </c>
      <c r="BN92" s="24" t="str">
        <f>IF(ISERROR(VLOOKUP($BD92,LOV_GWSGRP!P:P,1,0)),"N","J")</f>
        <v>N</v>
      </c>
      <c r="BO92" s="24" t="str">
        <f>IF(ISERROR(VLOOKUP($BD92,LOV_GWSGRP!S:S,1,0)),"N","J")</f>
        <v>N</v>
      </c>
      <c r="BP92" s="24" t="str">
        <f>IF(ISERROR(VLOOKUP($BD92,LOV_GWSGRP!V:V,1,0)),"N","J")</f>
        <v>N</v>
      </c>
      <c r="BQ92" s="24" t="str">
        <f>IF(ISERROR(VLOOKUP($BD92,LOV_GWSGRP!Y:Y,1,0)),"N","J")</f>
        <v>N</v>
      </c>
      <c r="BR92" s="24" t="str">
        <f>IF(ISERROR(VLOOKUP($BD92,LOV_GWSGRP!AB:AB,1,0)),"N","J")</f>
        <v>N</v>
      </c>
      <c r="BS92" s="24" t="str">
        <f>IF(ISERROR(VLOOKUP($BD92,LOV_GWSGRP!AE:AE,1,0)),"N","J")</f>
        <v>N</v>
      </c>
      <c r="BT92" s="24" t="str">
        <f>IF(ISERROR(VLOOKUP($BD92,LOV_GWSGRP!AH:AH,1,0)),"N","J")</f>
        <v>N</v>
      </c>
      <c r="BU92" s="24" t="str">
        <f>IF(ISERROR(VLOOKUP($BD92,LOV_GWSGRP!CJ:CJ,1,0)),"N","J")</f>
        <v>N</v>
      </c>
      <c r="BV92" s="24" t="str">
        <f>IF(ISERROR(VLOOKUP($BD92,LOV_GWSGRP!AN:AN,1,0)),"N","J")</f>
        <v>N</v>
      </c>
      <c r="BW92" s="24" t="str">
        <f>IF(ISERROR(VLOOKUP($BD92,LOV_GWSGRP!AQ:AQ,1,0)),"N","J")</f>
        <v>N</v>
      </c>
      <c r="BX92" s="24" t="str">
        <f>IF(ISERROR(VLOOKUP($BD92,LOV_GWSGRP!AT:AT,1,0)),"N","J")</f>
        <v>N</v>
      </c>
      <c r="BY92" s="24" t="str">
        <f>IF(ISERROR(VLOOKUP($BD92,LOV_GWSGRP!AW:AW,1,0)),"N","J")</f>
        <v>N</v>
      </c>
      <c r="BZ92" s="24" t="str">
        <f>IF(ISERROR(VLOOKUP($BD92,LOV_GWSGRP!AZ:AZ,1,0)),"N","J")</f>
        <v>N</v>
      </c>
      <c r="CA92" s="24" t="str">
        <f>IF(ISERROR(VLOOKUP($BD92,LOV_GWSGRP!BC:BC,1,0)),"N","J")</f>
        <v>N</v>
      </c>
      <c r="CB92" s="24" t="str">
        <f>IF(ISERROR(VLOOKUP($BD92,LOV_GWSGRP!BF:BF,1,0)),"N","J")</f>
        <v>N</v>
      </c>
      <c r="CC92" s="24" t="str">
        <f>IF(ISERROR(VLOOKUP($BD92,LOV_GWSGRP!BI:BI,1,0)),"N","J")</f>
        <v>N</v>
      </c>
      <c r="CD92" s="24" t="str">
        <f>IF(ISERROR(VLOOKUP($BD92,LOV_GWSGRP!J:J,1,0)),"N","J")</f>
        <v>N</v>
      </c>
      <c r="CE92" s="24" t="str">
        <f>IF(ISERROR(VLOOKUP($BD92,LOV_GWSGRP!BL:BL,1,0)),"N","J")</f>
        <v>N</v>
      </c>
      <c r="CF92" s="24"/>
      <c r="CG92" s="24" t="str">
        <f>IF(ISERROR(VLOOKUP($BD92,LOV_GWSGRP!BO:BO,1,0)),"N","J")</f>
        <v>N</v>
      </c>
      <c r="CH92" s="24" t="str">
        <f t="shared" si="235"/>
        <v>N</v>
      </c>
      <c r="CI92" s="24" t="str">
        <f>IF(ISERROR(VLOOKUP($BD92,GEWASCODE_GLMC8!F:F,1,0)),"N","J")</f>
        <v>N</v>
      </c>
      <c r="CJ92" s="24" t="str">
        <f>IF(COUNTIF($CI92:CI92,"J")&gt;0,"N",IF(ISERROR(VLOOKUP($BD92,GEWASCODE_GLMC8!G:G,1,0)),"N","J"))</f>
        <v>N</v>
      </c>
      <c r="CK92" s="24" t="str">
        <f>IF(COUNTIF($CI92:CJ92,"J")&gt;0,"N",IF(ISERROR(VLOOKUP($BD92,GEWASCODE_GLMC8!H:H,1,0)),"N","J"))</f>
        <v>N</v>
      </c>
      <c r="CL92" s="24" t="str">
        <f>IF(COUNTIF($CI92:CK92,"J")&gt;0,"N",IF(ISERROR(VLOOKUP($BD92,GEWASCODE_GLMC8!I:I,1,0)),"N","J"))</f>
        <v>N</v>
      </c>
      <c r="CM92" s="24" t="str">
        <f>IF(COUNTIF($CI92:CL92,"J")&gt;0,"N",IF(ISERROR(VLOOKUP($BD92,GEWASCODE_GLMC8!J:J,1,0)),"N","J"))</f>
        <v>N</v>
      </c>
      <c r="CN92" s="24" t="str">
        <f>IF(COUNTIF($CI92:CM92,"J")&gt;0,"N",IF(ISERROR(VLOOKUP($BD92,GEWASCODE_GLMC8!K:K,1,0)),"N","J"))</f>
        <v>N</v>
      </c>
      <c r="CO92" s="24" t="str">
        <f>IF(COUNTIF($CI92:CN92,"J")&gt;0,"N",IF(ISERROR(VLOOKUP($BD92,GEWASCODE_GLMC8!L:L,1,0)),"N","J"))</f>
        <v>N</v>
      </c>
      <c r="CP92" s="24" t="str">
        <f>IF(COUNTIF($CI92:CO92,"J")&gt;0,"N",IF(ISERROR(VLOOKUP($BD92,GEWASCODE_GLMC8!M:M,1,0)),"N","J"))</f>
        <v>N</v>
      </c>
      <c r="CQ92" s="24" t="str">
        <f>IF(COUNTIF($CI92:CP92,"J")&gt;0,"N",IF(ISERROR(VLOOKUP($BD92,GEWASCODE_GLMC8!N:N,1,0)),"N","J"))</f>
        <v>N</v>
      </c>
      <c r="CR92" s="24" t="str">
        <f>IF(COUNTIF($CI92:CQ92,"J")&gt;0,"N",IF(ISERROR(VLOOKUP($BD92,GEWASCODE_GLMC8!O:O,1,0)),"N","J"))</f>
        <v>N</v>
      </c>
      <c r="CS92" s="24" t="str">
        <f>IF(COUNTIF($CI92:CR92,"J")&gt;0,"N",IF(ISERROR(VLOOKUP($BD92,GEWASCODE_GLMC8!P:P,1,0)),"N","J"))</f>
        <v>N</v>
      </c>
      <c r="CT92" s="24" t="str">
        <f>IF(COUNTIF($CI92:CS92,"J")&gt;0,"N",IF(ISERROR(VLOOKUP($BD92,GEWASCODE_GLMC8!Q:Q,1,0)),"N","J"))</f>
        <v>N</v>
      </c>
      <c r="CU92" s="24" t="str">
        <f>IF(COUNTIF($CI92:CT92,"J")&gt;0,"N",IF(ISERROR(VLOOKUP($BD92,GEWASCODE_GLMC8!R:R,1,0)),"N","J"))</f>
        <v>N</v>
      </c>
      <c r="CV92" s="24" t="str">
        <f>IF(COUNTIF($CI92:CU92,"J")&gt;0,"N",IF(ISERROR(VLOOKUP($BD92,GEWASCODE_GLMC8!S:S,1,0)),"N","J"))</f>
        <v>N</v>
      </c>
      <c r="CW92" s="24" t="str">
        <f>IF(COUNTIF($CI92:CV92,"J")&gt;0,"N",IF(ISERROR(VLOOKUP($BD92,GEWASCODE_GLMC8!T:T,1,0)),"N","J"))</f>
        <v>N</v>
      </c>
      <c r="CX92" s="24" t="str">
        <f>IF(COUNTIF($CI92:CW92,"J")&gt;0,"N",IF(ISERROR(VLOOKUP($BD92,GEWASCODE_GLMC8!U:U,1,0)),"N","J"))</f>
        <v>N</v>
      </c>
      <c r="CY92" s="24" t="str">
        <f>IF(COUNTIF($CI92:CX92,"J")&gt;0,"N",IF(ISERROR(VLOOKUP($BD92,GEWASCODE_GLMC8!V:V,1,0)),"N","J"))</f>
        <v>N</v>
      </c>
      <c r="CZ92" s="24" t="str">
        <f>IF(COUNTIF($CI92:CY92,"J")&gt;0,"N",IF(ISERROR(VLOOKUP($BD92,GEWASCODE_GLMC8!W:W,1,0)),"N","J"))</f>
        <v>N</v>
      </c>
      <c r="DA92" s="24" t="str">
        <f>IF(COUNTIF($CI92:CZ92,"J")&gt;0,"N",IF(ISERROR(VLOOKUP($BD92,GEWASCODE_GLMC8!X:X,1,0)),"N","J"))</f>
        <v>N</v>
      </c>
      <c r="DB92" s="24" t="str">
        <f>IF(COUNTIF($CI92:DA92,"J")&gt;0,"N",IF(ISERROR(VLOOKUP($BD92,GEWASCODE_GLMC8!Y:Y,1,0)),"N","J"))</f>
        <v>N</v>
      </c>
      <c r="DC92" s="24" t="str">
        <f>IF(COUNTIF($CI92:DB92,"J")&gt;0,"N",IF(ISERROR(VLOOKUP($BD92,GEWASCODE_GLMC8!Z:Z,1,0)),"N","J"))</f>
        <v>N</v>
      </c>
      <c r="DD92" s="24" t="str">
        <f t="shared" si="236"/>
        <v>N</v>
      </c>
      <c r="DE92" s="3" t="str">
        <f t="shared" si="167"/>
        <v>N</v>
      </c>
      <c r="DF92" s="3" t="str">
        <f t="shared" si="168"/>
        <v>N</v>
      </c>
      <c r="DG92" s="3" t="str">
        <f t="shared" si="237"/>
        <v>N</v>
      </c>
      <c r="DH92" s="3" t="str">
        <f t="shared" si="238"/>
        <v>N</v>
      </c>
      <c r="DI92" s="3" t="str">
        <f t="shared" si="169"/>
        <v>N</v>
      </c>
      <c r="DJ92" s="3" t="str">
        <f t="shared" si="170"/>
        <v>N</v>
      </c>
      <c r="DK92" s="3">
        <f>0</f>
        <v>0</v>
      </c>
      <c r="DL92" s="3" t="str">
        <f t="shared" si="171"/>
        <v>N</v>
      </c>
      <c r="DM92" s="3" t="str">
        <f t="shared" si="172"/>
        <v>N</v>
      </c>
      <c r="DN92" t="str">
        <f>IF(AND($A92="J",COUNTIFS(activiteiten_perceel,percelen!$AZ92,activiteiten_maatregel_nr,percelen!DN$4,activiteiten_activiteit_voldoet_aan_voorwaarden,"J")&gt;0),DN$4,"")</f>
        <v/>
      </c>
      <c r="DO92" t="str">
        <f>IF(AND($A92="J",COUNTIFS(activiteiten_perceel,percelen!$AZ92,activiteiten_maatregel_nr,percelen!DO$4,activiteiten_activiteit_voldoet_aan_voorwaarden,"J")&gt;0),DO$4,"")</f>
        <v/>
      </c>
      <c r="DP92" t="str">
        <f>IF(AND($A92="J",COUNTIFS(activiteiten_perceel,percelen!$AZ92,activiteiten_maatregel_nr,percelen!DP$4,activiteiten_activiteit_voldoet_aan_voorwaarden,"J")&gt;0),DP$4,"")</f>
        <v/>
      </c>
      <c r="DQ92" t="str">
        <f>IF(AND($A92="J",COUNTIFS(activiteiten_perceel,percelen!$AZ92,activiteiten_maatregel_nr,percelen!DQ$4,activiteiten_activiteit_voldoet_aan_voorwaarden,"J")&gt;0),DQ$4,"")</f>
        <v/>
      </c>
      <c r="DR92" t="str">
        <f>IF(AND($A92="J",COUNTIFS(activiteiten_perceel,percelen!$AZ92,activiteiten_maatregel_nr,percelen!DR$4,activiteiten_activiteit_voldoet_aan_voorwaarden,"J")&gt;0),DR$4,"")</f>
        <v/>
      </c>
      <c r="DS92" t="str">
        <f>IF(AND($A92="J",COUNTIFS(activiteiten_perceel,percelen!$AZ92,activiteiten_maatregel_nr,percelen!DS$4,activiteiten_activiteit_voldoet_aan_voorwaarden,"J")&gt;0),DS$4,"")</f>
        <v/>
      </c>
      <c r="DT92" t="str">
        <f>IF(AND($A92="J",COUNTIFS(activiteiten_perceel,percelen!$AZ92,activiteiten_maatregel_nr,percelen!DT$4,activiteiten_activiteit_voldoet_aan_voorwaarden,"J")&gt;0),DT$4,"")</f>
        <v/>
      </c>
      <c r="DU92" t="str">
        <f>IF(AND($A92="J",COUNTIFS(activiteiten_perceel,percelen!$AZ92,activiteiten_maatregel_nr,percelen!DU$4,activiteiten_activiteit_voldoet_aan_voorwaarden,"J")&gt;0),DU$4,"")</f>
        <v/>
      </c>
      <c r="DV92" t="str">
        <f>IF(AND($A92="J",COUNTIFS(activiteiten_perceel,percelen!$AZ92,activiteiten_maatregel_nr,percelen!DV$4,activiteiten_activiteit_voldoet_aan_voorwaarden,"J")&gt;0),DV$4,"")</f>
        <v/>
      </c>
      <c r="DW92" t="str">
        <f>IF(AND($A92="J",COUNTIFS(activiteiten_perceel,percelen!$AZ92,activiteiten_maatregel_nr,percelen!DW$4,activiteiten_activiteit_voldoet_aan_voorwaarden,"J")&gt;0),DW$4,"")</f>
        <v/>
      </c>
      <c r="DX92" t="str">
        <f>IF(AND($A92="J",COUNTIFS(activiteiten_perceel,percelen!$AZ92,activiteiten_maatregel_nr,percelen!DX$4,activiteiten_activiteit_voldoet_aan_voorwaarden,"J")&gt;0),DX$4,"")</f>
        <v/>
      </c>
      <c r="DY92" t="str">
        <f>IF(AND($A92="J",COUNTIFS(activiteiten_perceel,percelen!$AZ92,activiteiten_maatregel_nr,percelen!DY$4,activiteiten_activiteit_voldoet_aan_voorwaarden,"J")&gt;0),DY$4,"")</f>
        <v/>
      </c>
      <c r="DZ92" t="str">
        <f>IF(AND($A92="J",COUNTIFS(activiteiten_perceel,percelen!$AZ92,activiteiten_maatregel_nr,percelen!DZ$4,activiteiten_activiteit_voldoet_aan_voorwaarden,"J")&gt;0),DZ$4,"")</f>
        <v/>
      </c>
      <c r="EA92" t="str">
        <f>IF(AND($A92="J",COUNTIFS(activiteiten_perceel,percelen!$AZ92,activiteiten_maatregel_nr,percelen!EA$4,activiteiten_activiteit_voldoet_aan_voorwaarden,"J")&gt;0),EA$4,"")</f>
        <v/>
      </c>
      <c r="EB92" t="str">
        <f>IF(AND($A92="J",COUNTIFS(activiteiten_perceel,percelen!$AZ92,activiteiten_maatregel_nr,percelen!EB$4,activiteiten_activiteit_voldoet_aan_voorwaarden,"J")&gt;0),EB$4,"")</f>
        <v/>
      </c>
      <c r="EC92" t="str">
        <f>IF(AND($A92="J",COUNTIFS(activiteiten_perceel,percelen!$AZ92,activiteiten_maatregel_nr,percelen!EC$4,activiteiten_activiteit_voldoet_aan_voorwaarden,"J")&gt;0),EC$4,"")</f>
        <v/>
      </c>
      <c r="ED92" t="str">
        <f>IF(AND($A92="J",COUNTIFS(activiteiten_perceel,percelen!$AZ92,activiteiten_maatregel_nr,percelen!ED$4,activiteiten_activiteit_voldoet_aan_voorwaarden,"J")&gt;0),ED$4,"")</f>
        <v/>
      </c>
      <c r="EE92" t="str">
        <f>IF(AND($A92="J",COUNTIFS(activiteiten_perceel,percelen!$AZ92,activiteiten_maatregel_nr,percelen!EE$4,activiteiten_activiteit_voldoet_aan_voorwaarden,"J")&gt;0),EE$4,"")</f>
        <v/>
      </c>
      <c r="EF92" t="str">
        <f>IF(AND($A92="J",COUNTIFS(activiteiten_perceel,percelen!$AZ92,activiteiten_maatregel_nr,percelen!EF$4,activiteiten_activiteit_voldoet_aan_voorwaarden,"J")&gt;0),EF$4,"")</f>
        <v/>
      </c>
      <c r="EG92" t="str">
        <f>IF(AND($A92="J",COUNTIFS(activiteiten_perceel,percelen!$AZ92,activiteiten_maatregel_nr,percelen!EG$4,activiteiten_activiteit_voldoet_aan_voorwaarden,"J")&gt;0),EG$4,"")</f>
        <v/>
      </c>
      <c r="EH92" t="str">
        <f>IF(AND($A92="J",COUNTIFS(activiteiten_perceel,percelen!$AZ92,activiteiten_maatregel_nr,percelen!EH$4,activiteiten_activiteit_voldoet_aan_voorwaarden,"J")&gt;0),EH$4,"")</f>
        <v/>
      </c>
      <c r="EI92" t="str">
        <f>IF(AND($A92="J",COUNTIFS(activiteiten_perceel,percelen!$AZ92,activiteiten_maatregel_nr,percelen!EI$4,activiteiten_activiteit_voldoet_aan_voorwaarden,"J")&gt;0),EI$4,"")</f>
        <v/>
      </c>
      <c r="EJ92">
        <f t="shared" si="239"/>
        <v>0</v>
      </c>
      <c r="EK92" t="str">
        <f t="shared" si="173"/>
        <v/>
      </c>
      <c r="EL92" t="str">
        <f t="shared" si="174"/>
        <v/>
      </c>
      <c r="EM92" t="str">
        <f t="shared" si="175"/>
        <v/>
      </c>
      <c r="EN92" t="str">
        <f t="shared" si="176"/>
        <v/>
      </c>
      <c r="EO92" t="str">
        <f t="shared" si="177"/>
        <v/>
      </c>
      <c r="EP92" t="str">
        <f t="shared" si="178"/>
        <v/>
      </c>
      <c r="EQ92" t="str">
        <f t="shared" si="179"/>
        <v/>
      </c>
      <c r="ER92" t="str">
        <f t="shared" si="180"/>
        <v/>
      </c>
      <c r="ES92" t="str">
        <f t="shared" si="181"/>
        <v/>
      </c>
      <c r="ET92" t="str">
        <f t="shared" si="182"/>
        <v/>
      </c>
      <c r="EU92" t="str">
        <f t="shared" si="183"/>
        <v/>
      </c>
      <c r="EV92" t="str">
        <f t="shared" si="184"/>
        <v/>
      </c>
      <c r="EW92" t="str">
        <f t="shared" si="240"/>
        <v>nvt</v>
      </c>
      <c r="EX92" t="str">
        <f t="shared" si="241"/>
        <v>nvt</v>
      </c>
      <c r="EY92" t="str">
        <f t="shared" si="242"/>
        <v>nvt</v>
      </c>
      <c r="EZ92" t="str">
        <f t="shared" si="243"/>
        <v>nvt</v>
      </c>
      <c r="FA92" t="str">
        <f t="shared" si="244"/>
        <v>nvt</v>
      </c>
      <c r="FB92" t="str">
        <f t="shared" si="245"/>
        <v>nvt</v>
      </c>
      <c r="FC92" t="str">
        <f t="shared" si="246"/>
        <v>nvt</v>
      </c>
      <c r="FD92" t="str">
        <f t="shared" si="247"/>
        <v>nvt</v>
      </c>
      <c r="FE92" t="str">
        <f>IF($EJ92=2,VLOOKUP(FD92,STAPELING!A:D,FE$1,0),"nvt")</f>
        <v>nvt</v>
      </c>
      <c r="FF92" t="str">
        <f t="shared" si="248"/>
        <v>nvt</v>
      </c>
      <c r="FG92" t="str">
        <f t="shared" si="249"/>
        <v>nvt</v>
      </c>
      <c r="FH92" t="str">
        <f t="shared" si="250"/>
        <v>nvt</v>
      </c>
      <c r="FI92" t="str">
        <f t="shared" si="251"/>
        <v>nvt</v>
      </c>
      <c r="FJ92" t="str">
        <f t="shared" si="252"/>
        <v>nvt</v>
      </c>
      <c r="FK92" t="str">
        <f t="shared" si="253"/>
        <v>nvt</v>
      </c>
      <c r="FL92" t="str">
        <f t="shared" si="254"/>
        <v>nvt</v>
      </c>
      <c r="FM92" t="str">
        <f t="shared" si="255"/>
        <v/>
      </c>
      <c r="FN92" t="str">
        <f>IF(ISERROR(VLOOKUP(FM92,STAPELING!I:AO,FN$1,0)),"N",VLOOKUP(FM92,STAPELING!I:AO,FN$1,0))</f>
        <v>J</v>
      </c>
      <c r="FO92" t="str">
        <f t="shared" si="256"/>
        <v>nvt</v>
      </c>
      <c r="FP92" t="str">
        <f t="shared" si="185"/>
        <v>nvt</v>
      </c>
      <c r="FQ92" t="str">
        <f t="shared" si="186"/>
        <v>nvt</v>
      </c>
      <c r="FR92" t="str">
        <f t="shared" si="187"/>
        <v>nvt</v>
      </c>
      <c r="FS92" t="str">
        <f t="shared" si="188"/>
        <v>nvt</v>
      </c>
      <c r="FT92" t="str">
        <f t="shared" si="189"/>
        <v>nvt</v>
      </c>
      <c r="FU92" t="str">
        <f t="shared" si="190"/>
        <v>nvt</v>
      </c>
      <c r="FV92" t="str">
        <f t="shared" si="191"/>
        <v>nvt</v>
      </c>
      <c r="FW92" t="str">
        <f t="shared" si="192"/>
        <v>nvt</v>
      </c>
      <c r="FX92" t="str">
        <f t="shared" si="193"/>
        <v>nvt</v>
      </c>
      <c r="FY92" t="str">
        <f t="shared" si="194"/>
        <v>nvt</v>
      </c>
      <c r="FZ92" t="str">
        <f t="shared" si="195"/>
        <v>nvt</v>
      </c>
      <c r="GA92" t="str">
        <f t="shared" si="196"/>
        <v>nvt</v>
      </c>
      <c r="GB92" t="str">
        <f>IF($EJ92&gt;2,IF(FO92="","zwart",VLOOKUP(FO92,STAPELING!J:AA,GB$1,0)),"nvt")</f>
        <v>nvt</v>
      </c>
      <c r="GC92" t="str">
        <f t="shared" si="257"/>
        <v>nvt</v>
      </c>
      <c r="GD92" t="str">
        <f t="shared" si="258"/>
        <v>nvt</v>
      </c>
      <c r="GE92" t="str">
        <f t="shared" si="259"/>
        <v>nvt</v>
      </c>
      <c r="GF92" t="str">
        <f t="shared" si="260"/>
        <v>nvt</v>
      </c>
      <c r="GG92" t="str">
        <f t="shared" si="261"/>
        <v>nvt</v>
      </c>
      <c r="GH92" t="str">
        <f t="shared" si="262"/>
        <v>nvt</v>
      </c>
      <c r="GI92" t="str">
        <f t="shared" si="263"/>
        <v>nvt</v>
      </c>
      <c r="GJ92" t="str">
        <f t="shared" si="264"/>
        <v>nvt</v>
      </c>
      <c r="GK92" t="str">
        <f t="shared" si="197"/>
        <v>nvt</v>
      </c>
      <c r="GL92" t="str">
        <f t="shared" si="198"/>
        <v>nvt</v>
      </c>
      <c r="GM92" t="str">
        <f t="shared" si="199"/>
        <v>nvt</v>
      </c>
      <c r="GN92" t="str">
        <f t="shared" si="200"/>
        <v>nvt</v>
      </c>
      <c r="GO92" t="str">
        <f t="shared" si="201"/>
        <v>nvt</v>
      </c>
      <c r="GP92" t="str">
        <f t="shared" si="202"/>
        <v>nvt</v>
      </c>
      <c r="GQ92" t="str">
        <f t="shared" si="203"/>
        <v>nvt</v>
      </c>
      <c r="GR92" t="str">
        <f t="shared" si="204"/>
        <v>nvt</v>
      </c>
      <c r="GS92" t="str">
        <f t="shared" si="205"/>
        <v>nvt</v>
      </c>
      <c r="GT92" t="str">
        <f t="shared" si="206"/>
        <v>nvt</v>
      </c>
      <c r="GU92" t="str">
        <f t="shared" si="207"/>
        <v>nvt</v>
      </c>
      <c r="GV92" t="str">
        <f t="shared" si="208"/>
        <v>nvt</v>
      </c>
      <c r="GW92" t="str">
        <f>IF($EJ92&gt;2,IF(GJ92="","zwart",VLOOKUP(GJ92,STAPELING!AB:AJ,GW$1,0)),"nvt")</f>
        <v>nvt</v>
      </c>
      <c r="GX92" t="str">
        <f t="shared" si="265"/>
        <v>nvt</v>
      </c>
      <c r="GY92" t="str">
        <f t="shared" si="266"/>
        <v>nvt</v>
      </c>
      <c r="GZ92" t="str">
        <f t="shared" si="267"/>
        <v>nvt</v>
      </c>
      <c r="HA92" t="str">
        <f t="shared" si="268"/>
        <v>nvt</v>
      </c>
      <c r="HB92" t="str">
        <f t="shared" si="269"/>
        <v>nvt</v>
      </c>
      <c r="HC92" t="str">
        <f t="shared" si="270"/>
        <v>nvt</v>
      </c>
      <c r="HD92" t="str">
        <f t="shared" si="271"/>
        <v>nvt</v>
      </c>
      <c r="HE92" t="str">
        <f t="shared" si="272"/>
        <v>nvt</v>
      </c>
      <c r="HF92" t="str">
        <f t="shared" si="273"/>
        <v>nvt</v>
      </c>
      <c r="HG92" t="str">
        <f t="shared" si="274"/>
        <v>nvt</v>
      </c>
      <c r="HH92" t="str">
        <f t="shared" si="275"/>
        <v>nvt</v>
      </c>
      <c r="HI92" t="str">
        <f t="shared" si="276"/>
        <v>nvt</v>
      </c>
      <c r="HJ92" t="str">
        <f t="shared" si="277"/>
        <v>nvt</v>
      </c>
      <c r="HK92" t="str">
        <f t="shared" si="278"/>
        <v>nvt</v>
      </c>
      <c r="HL92" t="str">
        <f t="shared" si="279"/>
        <v>nvt</v>
      </c>
      <c r="HM92" t="str">
        <f t="shared" si="209"/>
        <v>nvt</v>
      </c>
      <c r="HN92" t="str">
        <f t="shared" si="210"/>
        <v>nvt</v>
      </c>
      <c r="HO92" t="str">
        <f t="shared" si="211"/>
        <v>nvt</v>
      </c>
      <c r="HP92" t="str">
        <f t="shared" si="212"/>
        <v>nvt</v>
      </c>
      <c r="HQ92" t="str">
        <f t="shared" si="213"/>
        <v>nvt</v>
      </c>
      <c r="HR92" t="str">
        <f t="shared" si="214"/>
        <v>nvt</v>
      </c>
      <c r="HS92" t="str">
        <f t="shared" si="215"/>
        <v>nvt</v>
      </c>
      <c r="HT92" t="str">
        <f t="shared" si="216"/>
        <v>nvt</v>
      </c>
      <c r="HU92" t="str">
        <f t="shared" si="217"/>
        <v>nvt</v>
      </c>
      <c r="HV92" t="str">
        <f t="shared" si="218"/>
        <v>nvt</v>
      </c>
      <c r="HW92" t="str">
        <f t="shared" si="219"/>
        <v>nvt</v>
      </c>
      <c r="HX92" t="str">
        <f t="shared" si="220"/>
        <v>nvt</v>
      </c>
      <c r="HY92" t="str">
        <f>IF($EJ92&gt;2,IF(HL92="","zwart",VLOOKUP(HL92,STAPELING!AK:AN,HY$1,0)),"nvt")</f>
        <v>nvt</v>
      </c>
      <c r="HZ92" t="str">
        <f t="shared" si="280"/>
        <v>nvt</v>
      </c>
      <c r="IA92" t="str">
        <f t="shared" si="281"/>
        <v>nvt</v>
      </c>
      <c r="IB92" t="str">
        <f t="shared" si="282"/>
        <v>nvt</v>
      </c>
      <c r="IC92" t="str">
        <f t="shared" si="283"/>
        <v>nvt</v>
      </c>
      <c r="ID92" t="str">
        <f t="shared" si="284"/>
        <v>nvt</v>
      </c>
      <c r="IE92" t="str">
        <f t="shared" si="285"/>
        <v>nvt</v>
      </c>
      <c r="IF92" t="str">
        <f t="shared" si="286"/>
        <v>nvt</v>
      </c>
      <c r="IG92">
        <f t="shared" si="287"/>
        <v>0</v>
      </c>
      <c r="IH92">
        <f t="shared" si="288"/>
        <v>0</v>
      </c>
      <c r="II92">
        <f t="shared" si="289"/>
        <v>0</v>
      </c>
      <c r="IJ92">
        <f t="shared" si="290"/>
        <v>0</v>
      </c>
      <c r="IK92">
        <f t="shared" si="291"/>
        <v>0</v>
      </c>
      <c r="IL92">
        <f t="shared" si="292"/>
        <v>0</v>
      </c>
      <c r="IM92">
        <f t="shared" si="293"/>
        <v>0</v>
      </c>
      <c r="IN92">
        <f t="shared" si="294"/>
        <v>0</v>
      </c>
      <c r="IO92">
        <f t="shared" si="295"/>
        <v>0</v>
      </c>
      <c r="IP92">
        <f t="shared" si="296"/>
        <v>0</v>
      </c>
      <c r="IQ92">
        <f t="shared" si="297"/>
        <v>0</v>
      </c>
      <c r="IR92">
        <f t="shared" si="298"/>
        <v>0</v>
      </c>
      <c r="IS92">
        <f t="shared" si="299"/>
        <v>0</v>
      </c>
      <c r="IT92">
        <f t="shared" si="300"/>
        <v>0</v>
      </c>
      <c r="IU92" t="str">
        <f t="shared" si="301"/>
        <v>N</v>
      </c>
      <c r="IV92" t="str">
        <f t="shared" si="221"/>
        <v>N</v>
      </c>
      <c r="IW92" t="str">
        <f t="shared" si="302"/>
        <v>N</v>
      </c>
    </row>
    <row r="93" spans="1:257" x14ac:dyDescent="0.25">
      <c r="A93" t="str">
        <f>IF(ISERROR(VLOOKUP(E93,E$4:E92,1,0)),"J","N")</f>
        <v>N</v>
      </c>
      <c r="E93" s="25" t="str">
        <f>IF(Invoer!B122="","",Invoer!B122)</f>
        <v/>
      </c>
      <c r="F93" s="25"/>
      <c r="G93" s="25"/>
      <c r="H93" s="25" t="str">
        <f>IF(AND($E93&lt;&gt;"",$A93="J"),Invoer!D122,"")</f>
        <v/>
      </c>
      <c r="I93" s="25"/>
      <c r="J93" s="26"/>
      <c r="K93" s="26" t="str">
        <f>IF(AND($E93&lt;&gt;"",$A93="J"),Invoer!L122,"")</f>
        <v/>
      </c>
      <c r="L93" s="26"/>
      <c r="M93" s="25"/>
      <c r="N93" s="152"/>
      <c r="O93" s="153"/>
      <c r="P93" s="25"/>
      <c r="Q93" s="25"/>
      <c r="R93" s="153"/>
      <c r="S93" s="154"/>
      <c r="T93" s="152"/>
      <c r="U93" s="153"/>
      <c r="V93" s="153"/>
      <c r="W93" s="59" t="str">
        <f>IF(AND($E93&lt;&gt;"",$A93="J",Invoer!R122&lt;&gt;""),VLOOKUP(Invoer!R122,NORM!$F$26:$H$29,3,0),"")</f>
        <v/>
      </c>
      <c r="X93" s="59"/>
      <c r="Y93" s="25" t="str">
        <f t="shared" si="222"/>
        <v/>
      </c>
      <c r="Z93" s="25"/>
      <c r="AA93" s="26" t="str">
        <f t="shared" si="223"/>
        <v/>
      </c>
      <c r="AB93" s="26"/>
      <c r="AC93" s="153"/>
      <c r="AD93" s="153"/>
      <c r="AE93" s="153"/>
      <c r="AF93" s="153"/>
      <c r="AG93" s="153"/>
      <c r="AH93" s="25"/>
      <c r="AI93" s="153"/>
      <c r="AJ93" s="153"/>
      <c r="AK93" s="153"/>
      <c r="AL93" s="153"/>
      <c r="AM93" s="25" t="str">
        <f>IF(AND($E93&lt;&gt;"",$A93="J"),IF(Invoer!X122="Ja","J",IF(Invoer!X122="Nee","N","")),"")</f>
        <v/>
      </c>
      <c r="AN93" s="153"/>
      <c r="AO93" s="153"/>
      <c r="AP93" s="153" t="s">
        <v>311</v>
      </c>
      <c r="AQ93" s="153" t="s">
        <v>311</v>
      </c>
      <c r="AR93" s="153" t="s">
        <v>312</v>
      </c>
      <c r="AS93" s="153" t="s">
        <v>312</v>
      </c>
      <c r="AT93" s="1" t="str">
        <f>IF(AND($E93&lt;&gt;"",$A93="J",Invoer!O122&lt;&gt;""),VLOOKUP(Invoer!O122,NORM!$F$31:$H$38,3,0),"")</f>
        <v/>
      </c>
      <c r="AU93" s="1"/>
      <c r="AV93" s="1" t="str">
        <f>IF(AND($E93&lt;&gt;"",$A93="J"),Invoer!AH122,"")</f>
        <v/>
      </c>
      <c r="AW93" s="1"/>
      <c r="AX93" s="1" t="str">
        <f t="shared" si="224"/>
        <v/>
      </c>
      <c r="AY93" s="1"/>
      <c r="AZ93" s="3" t="str">
        <f t="shared" si="225"/>
        <v/>
      </c>
      <c r="BA93" s="3" t="str">
        <f t="shared" si="226"/>
        <v/>
      </c>
      <c r="BB93" s="3" t="str">
        <f t="shared" si="227"/>
        <v>N</v>
      </c>
      <c r="BC93" s="3" t="str">
        <f t="shared" si="228"/>
        <v>N</v>
      </c>
      <c r="BD93" s="3" t="str">
        <f t="shared" si="229"/>
        <v/>
      </c>
      <c r="BE93" s="3">
        <f t="shared" si="230"/>
        <v>0</v>
      </c>
      <c r="BF93" s="3" t="str">
        <f t="shared" si="231"/>
        <v/>
      </c>
      <c r="BG93" s="3" t="str">
        <f t="shared" si="232"/>
        <v/>
      </c>
      <c r="BH93" s="3" t="str">
        <f t="shared" si="233"/>
        <v>N</v>
      </c>
      <c r="BI93" s="24" t="str">
        <f t="shared" si="234"/>
        <v/>
      </c>
      <c r="BJ93" s="24" t="str">
        <f>IF(ISERROR(VLOOKUP($BD93,LOV_GWSGRP!A:A,1,0)),"N","J")</f>
        <v>N</v>
      </c>
      <c r="BK93" s="24" t="str">
        <f>IF(ISERROR(VLOOKUP($BD93,LOV_GWSGRP!D:D,1,0)),"N","J")</f>
        <v>N</v>
      </c>
      <c r="BL93" s="24" t="str">
        <f>IF(ISERROR(VLOOKUP($BD93,LOV_GWSGRP!G:G,1,0)),"N","J")</f>
        <v>N</v>
      </c>
      <c r="BM93" s="24" t="str">
        <f>IF(ISERROR(VLOOKUP($BD93,LOV_GWSGRP!M:M,1,0)),"N","J")</f>
        <v>N</v>
      </c>
      <c r="BN93" s="24" t="str">
        <f>IF(ISERROR(VLOOKUP($BD93,LOV_GWSGRP!P:P,1,0)),"N","J")</f>
        <v>N</v>
      </c>
      <c r="BO93" s="24" t="str">
        <f>IF(ISERROR(VLOOKUP($BD93,LOV_GWSGRP!S:S,1,0)),"N","J")</f>
        <v>N</v>
      </c>
      <c r="BP93" s="24" t="str">
        <f>IF(ISERROR(VLOOKUP($BD93,LOV_GWSGRP!V:V,1,0)),"N","J")</f>
        <v>N</v>
      </c>
      <c r="BQ93" s="24" t="str">
        <f>IF(ISERROR(VLOOKUP($BD93,LOV_GWSGRP!Y:Y,1,0)),"N","J")</f>
        <v>N</v>
      </c>
      <c r="BR93" s="24" t="str">
        <f>IF(ISERROR(VLOOKUP($BD93,LOV_GWSGRP!AB:AB,1,0)),"N","J")</f>
        <v>N</v>
      </c>
      <c r="BS93" s="24" t="str">
        <f>IF(ISERROR(VLOOKUP($BD93,LOV_GWSGRP!AE:AE,1,0)),"N","J")</f>
        <v>N</v>
      </c>
      <c r="BT93" s="24" t="str">
        <f>IF(ISERROR(VLOOKUP($BD93,LOV_GWSGRP!AH:AH,1,0)),"N","J")</f>
        <v>N</v>
      </c>
      <c r="BU93" s="24" t="str">
        <f>IF(ISERROR(VLOOKUP($BD93,LOV_GWSGRP!CJ:CJ,1,0)),"N","J")</f>
        <v>N</v>
      </c>
      <c r="BV93" s="24" t="str">
        <f>IF(ISERROR(VLOOKUP($BD93,LOV_GWSGRP!AN:AN,1,0)),"N","J")</f>
        <v>N</v>
      </c>
      <c r="BW93" s="24" t="str">
        <f>IF(ISERROR(VLOOKUP($BD93,LOV_GWSGRP!AQ:AQ,1,0)),"N","J")</f>
        <v>N</v>
      </c>
      <c r="BX93" s="24" t="str">
        <f>IF(ISERROR(VLOOKUP($BD93,LOV_GWSGRP!AT:AT,1,0)),"N","J")</f>
        <v>N</v>
      </c>
      <c r="BY93" s="24" t="str">
        <f>IF(ISERROR(VLOOKUP($BD93,LOV_GWSGRP!AW:AW,1,0)),"N","J")</f>
        <v>N</v>
      </c>
      <c r="BZ93" s="24" t="str">
        <f>IF(ISERROR(VLOOKUP($BD93,LOV_GWSGRP!AZ:AZ,1,0)),"N","J")</f>
        <v>N</v>
      </c>
      <c r="CA93" s="24" t="str">
        <f>IF(ISERROR(VLOOKUP($BD93,LOV_GWSGRP!BC:BC,1,0)),"N","J")</f>
        <v>N</v>
      </c>
      <c r="CB93" s="24" t="str">
        <f>IF(ISERROR(VLOOKUP($BD93,LOV_GWSGRP!BF:BF,1,0)),"N","J")</f>
        <v>N</v>
      </c>
      <c r="CC93" s="24" t="str">
        <f>IF(ISERROR(VLOOKUP($BD93,LOV_GWSGRP!BI:BI,1,0)),"N","J")</f>
        <v>N</v>
      </c>
      <c r="CD93" s="24" t="str">
        <f>IF(ISERROR(VLOOKUP($BD93,LOV_GWSGRP!J:J,1,0)),"N","J")</f>
        <v>N</v>
      </c>
      <c r="CE93" s="24" t="str">
        <f>IF(ISERROR(VLOOKUP($BD93,LOV_GWSGRP!BL:BL,1,0)),"N","J")</f>
        <v>N</v>
      </c>
      <c r="CF93" s="24"/>
      <c r="CG93" s="24" t="str">
        <f>IF(ISERROR(VLOOKUP($BD93,LOV_GWSGRP!BO:BO,1,0)),"N","J")</f>
        <v>N</v>
      </c>
      <c r="CH93" s="24" t="str">
        <f t="shared" si="235"/>
        <v>N</v>
      </c>
      <c r="CI93" s="24" t="str">
        <f>IF(ISERROR(VLOOKUP($BD93,GEWASCODE_GLMC8!F:F,1,0)),"N","J")</f>
        <v>N</v>
      </c>
      <c r="CJ93" s="24" t="str">
        <f>IF(COUNTIF($CI93:CI93,"J")&gt;0,"N",IF(ISERROR(VLOOKUP($BD93,GEWASCODE_GLMC8!G:G,1,0)),"N","J"))</f>
        <v>N</v>
      </c>
      <c r="CK93" s="24" t="str">
        <f>IF(COUNTIF($CI93:CJ93,"J")&gt;0,"N",IF(ISERROR(VLOOKUP($BD93,GEWASCODE_GLMC8!H:H,1,0)),"N","J"))</f>
        <v>N</v>
      </c>
      <c r="CL93" s="24" t="str">
        <f>IF(COUNTIF($CI93:CK93,"J")&gt;0,"N",IF(ISERROR(VLOOKUP($BD93,GEWASCODE_GLMC8!I:I,1,0)),"N","J"))</f>
        <v>N</v>
      </c>
      <c r="CM93" s="24" t="str">
        <f>IF(COUNTIF($CI93:CL93,"J")&gt;0,"N",IF(ISERROR(VLOOKUP($BD93,GEWASCODE_GLMC8!J:J,1,0)),"N","J"))</f>
        <v>N</v>
      </c>
      <c r="CN93" s="24" t="str">
        <f>IF(COUNTIF($CI93:CM93,"J")&gt;0,"N",IF(ISERROR(VLOOKUP($BD93,GEWASCODE_GLMC8!K:K,1,0)),"N","J"))</f>
        <v>N</v>
      </c>
      <c r="CO93" s="24" t="str">
        <f>IF(COUNTIF($CI93:CN93,"J")&gt;0,"N",IF(ISERROR(VLOOKUP($BD93,GEWASCODE_GLMC8!L:L,1,0)),"N","J"))</f>
        <v>N</v>
      </c>
      <c r="CP93" s="24" t="str">
        <f>IF(COUNTIF($CI93:CO93,"J")&gt;0,"N",IF(ISERROR(VLOOKUP($BD93,GEWASCODE_GLMC8!M:M,1,0)),"N","J"))</f>
        <v>N</v>
      </c>
      <c r="CQ93" s="24" t="str">
        <f>IF(COUNTIF($CI93:CP93,"J")&gt;0,"N",IF(ISERROR(VLOOKUP($BD93,GEWASCODE_GLMC8!N:N,1,0)),"N","J"))</f>
        <v>N</v>
      </c>
      <c r="CR93" s="24" t="str">
        <f>IF(COUNTIF($CI93:CQ93,"J")&gt;0,"N",IF(ISERROR(VLOOKUP($BD93,GEWASCODE_GLMC8!O:O,1,0)),"N","J"))</f>
        <v>N</v>
      </c>
      <c r="CS93" s="24" t="str">
        <f>IF(COUNTIF($CI93:CR93,"J")&gt;0,"N",IF(ISERROR(VLOOKUP($BD93,GEWASCODE_GLMC8!P:P,1,0)),"N","J"))</f>
        <v>N</v>
      </c>
      <c r="CT93" s="24" t="str">
        <f>IF(COUNTIF($CI93:CS93,"J")&gt;0,"N",IF(ISERROR(VLOOKUP($BD93,GEWASCODE_GLMC8!Q:Q,1,0)),"N","J"))</f>
        <v>N</v>
      </c>
      <c r="CU93" s="24" t="str">
        <f>IF(COUNTIF($CI93:CT93,"J")&gt;0,"N",IF(ISERROR(VLOOKUP($BD93,GEWASCODE_GLMC8!R:R,1,0)),"N","J"))</f>
        <v>N</v>
      </c>
      <c r="CV93" s="24" t="str">
        <f>IF(COUNTIF($CI93:CU93,"J")&gt;0,"N",IF(ISERROR(VLOOKUP($BD93,GEWASCODE_GLMC8!S:S,1,0)),"N","J"))</f>
        <v>N</v>
      </c>
      <c r="CW93" s="24" t="str">
        <f>IF(COUNTIF($CI93:CV93,"J")&gt;0,"N",IF(ISERROR(VLOOKUP($BD93,GEWASCODE_GLMC8!T:T,1,0)),"N","J"))</f>
        <v>N</v>
      </c>
      <c r="CX93" s="24" t="str">
        <f>IF(COUNTIF($CI93:CW93,"J")&gt;0,"N",IF(ISERROR(VLOOKUP($BD93,GEWASCODE_GLMC8!U:U,1,0)),"N","J"))</f>
        <v>N</v>
      </c>
      <c r="CY93" s="24" t="str">
        <f>IF(COUNTIF($CI93:CX93,"J")&gt;0,"N",IF(ISERROR(VLOOKUP($BD93,GEWASCODE_GLMC8!V:V,1,0)),"N","J"))</f>
        <v>N</v>
      </c>
      <c r="CZ93" s="24" t="str">
        <f>IF(COUNTIF($CI93:CY93,"J")&gt;0,"N",IF(ISERROR(VLOOKUP($BD93,GEWASCODE_GLMC8!W:W,1,0)),"N","J"))</f>
        <v>N</v>
      </c>
      <c r="DA93" s="24" t="str">
        <f>IF(COUNTIF($CI93:CZ93,"J")&gt;0,"N",IF(ISERROR(VLOOKUP($BD93,GEWASCODE_GLMC8!X:X,1,0)),"N","J"))</f>
        <v>N</v>
      </c>
      <c r="DB93" s="24" t="str">
        <f>IF(COUNTIF($CI93:DA93,"J")&gt;0,"N",IF(ISERROR(VLOOKUP($BD93,GEWASCODE_GLMC8!Y:Y,1,0)),"N","J"))</f>
        <v>N</v>
      </c>
      <c r="DC93" s="24" t="str">
        <f>IF(COUNTIF($CI93:DB93,"J")&gt;0,"N",IF(ISERROR(VLOOKUP($BD93,GEWASCODE_GLMC8!Z:Z,1,0)),"N","J"))</f>
        <v>N</v>
      </c>
      <c r="DD93" s="24" t="str">
        <f t="shared" si="236"/>
        <v>N</v>
      </c>
      <c r="DE93" s="3" t="str">
        <f t="shared" si="167"/>
        <v>N</v>
      </c>
      <c r="DF93" s="3" t="str">
        <f t="shared" si="168"/>
        <v>N</v>
      </c>
      <c r="DG93" s="3" t="str">
        <f t="shared" si="237"/>
        <v>N</v>
      </c>
      <c r="DH93" s="3" t="str">
        <f t="shared" si="238"/>
        <v>N</v>
      </c>
      <c r="DI93" s="3" t="str">
        <f t="shared" si="169"/>
        <v>N</v>
      </c>
      <c r="DJ93" s="3" t="str">
        <f t="shared" si="170"/>
        <v>N</v>
      </c>
      <c r="DK93" s="3">
        <f>0</f>
        <v>0</v>
      </c>
      <c r="DL93" s="3" t="str">
        <f t="shared" si="171"/>
        <v>N</v>
      </c>
      <c r="DM93" s="3" t="str">
        <f t="shared" si="172"/>
        <v>N</v>
      </c>
      <c r="DN93" t="str">
        <f>IF(AND($A93="J",COUNTIFS(activiteiten_perceel,percelen!$AZ93,activiteiten_maatregel_nr,percelen!DN$4,activiteiten_activiteit_voldoet_aan_voorwaarden,"J")&gt;0),DN$4,"")</f>
        <v/>
      </c>
      <c r="DO93" t="str">
        <f>IF(AND($A93="J",COUNTIFS(activiteiten_perceel,percelen!$AZ93,activiteiten_maatregel_nr,percelen!DO$4,activiteiten_activiteit_voldoet_aan_voorwaarden,"J")&gt;0),DO$4,"")</f>
        <v/>
      </c>
      <c r="DP93" t="str">
        <f>IF(AND($A93="J",COUNTIFS(activiteiten_perceel,percelen!$AZ93,activiteiten_maatregel_nr,percelen!DP$4,activiteiten_activiteit_voldoet_aan_voorwaarden,"J")&gt;0),DP$4,"")</f>
        <v/>
      </c>
      <c r="DQ93" t="str">
        <f>IF(AND($A93="J",COUNTIFS(activiteiten_perceel,percelen!$AZ93,activiteiten_maatregel_nr,percelen!DQ$4,activiteiten_activiteit_voldoet_aan_voorwaarden,"J")&gt;0),DQ$4,"")</f>
        <v/>
      </c>
      <c r="DR93" t="str">
        <f>IF(AND($A93="J",COUNTIFS(activiteiten_perceel,percelen!$AZ93,activiteiten_maatregel_nr,percelen!DR$4,activiteiten_activiteit_voldoet_aan_voorwaarden,"J")&gt;0),DR$4,"")</f>
        <v/>
      </c>
      <c r="DS93" t="str">
        <f>IF(AND($A93="J",COUNTIFS(activiteiten_perceel,percelen!$AZ93,activiteiten_maatregel_nr,percelen!DS$4,activiteiten_activiteit_voldoet_aan_voorwaarden,"J")&gt;0),DS$4,"")</f>
        <v/>
      </c>
      <c r="DT93" t="str">
        <f>IF(AND($A93="J",COUNTIFS(activiteiten_perceel,percelen!$AZ93,activiteiten_maatregel_nr,percelen!DT$4,activiteiten_activiteit_voldoet_aan_voorwaarden,"J")&gt;0),DT$4,"")</f>
        <v/>
      </c>
      <c r="DU93" t="str">
        <f>IF(AND($A93="J",COUNTIFS(activiteiten_perceel,percelen!$AZ93,activiteiten_maatregel_nr,percelen!DU$4,activiteiten_activiteit_voldoet_aan_voorwaarden,"J")&gt;0),DU$4,"")</f>
        <v/>
      </c>
      <c r="DV93" t="str">
        <f>IF(AND($A93="J",COUNTIFS(activiteiten_perceel,percelen!$AZ93,activiteiten_maatregel_nr,percelen!DV$4,activiteiten_activiteit_voldoet_aan_voorwaarden,"J")&gt;0),DV$4,"")</f>
        <v/>
      </c>
      <c r="DW93" t="str">
        <f>IF(AND($A93="J",COUNTIFS(activiteiten_perceel,percelen!$AZ93,activiteiten_maatregel_nr,percelen!DW$4,activiteiten_activiteit_voldoet_aan_voorwaarden,"J")&gt;0),DW$4,"")</f>
        <v/>
      </c>
      <c r="DX93" t="str">
        <f>IF(AND($A93="J",COUNTIFS(activiteiten_perceel,percelen!$AZ93,activiteiten_maatregel_nr,percelen!DX$4,activiteiten_activiteit_voldoet_aan_voorwaarden,"J")&gt;0),DX$4,"")</f>
        <v/>
      </c>
      <c r="DY93" t="str">
        <f>IF(AND($A93="J",COUNTIFS(activiteiten_perceel,percelen!$AZ93,activiteiten_maatregel_nr,percelen!DY$4,activiteiten_activiteit_voldoet_aan_voorwaarden,"J")&gt;0),DY$4,"")</f>
        <v/>
      </c>
      <c r="DZ93" t="str">
        <f>IF(AND($A93="J",COUNTIFS(activiteiten_perceel,percelen!$AZ93,activiteiten_maatregel_nr,percelen!DZ$4,activiteiten_activiteit_voldoet_aan_voorwaarden,"J")&gt;0),DZ$4,"")</f>
        <v/>
      </c>
      <c r="EA93" t="str">
        <f>IF(AND($A93="J",COUNTIFS(activiteiten_perceel,percelen!$AZ93,activiteiten_maatregel_nr,percelen!EA$4,activiteiten_activiteit_voldoet_aan_voorwaarden,"J")&gt;0),EA$4,"")</f>
        <v/>
      </c>
      <c r="EB93" t="str">
        <f>IF(AND($A93="J",COUNTIFS(activiteiten_perceel,percelen!$AZ93,activiteiten_maatregel_nr,percelen!EB$4,activiteiten_activiteit_voldoet_aan_voorwaarden,"J")&gt;0),EB$4,"")</f>
        <v/>
      </c>
      <c r="EC93" t="str">
        <f>IF(AND($A93="J",COUNTIFS(activiteiten_perceel,percelen!$AZ93,activiteiten_maatregel_nr,percelen!EC$4,activiteiten_activiteit_voldoet_aan_voorwaarden,"J")&gt;0),EC$4,"")</f>
        <v/>
      </c>
      <c r="ED93" t="str">
        <f>IF(AND($A93="J",COUNTIFS(activiteiten_perceel,percelen!$AZ93,activiteiten_maatregel_nr,percelen!ED$4,activiteiten_activiteit_voldoet_aan_voorwaarden,"J")&gt;0),ED$4,"")</f>
        <v/>
      </c>
      <c r="EE93" t="str">
        <f>IF(AND($A93="J",COUNTIFS(activiteiten_perceel,percelen!$AZ93,activiteiten_maatregel_nr,percelen!EE$4,activiteiten_activiteit_voldoet_aan_voorwaarden,"J")&gt;0),EE$4,"")</f>
        <v/>
      </c>
      <c r="EF93" t="str">
        <f>IF(AND($A93="J",COUNTIFS(activiteiten_perceel,percelen!$AZ93,activiteiten_maatregel_nr,percelen!EF$4,activiteiten_activiteit_voldoet_aan_voorwaarden,"J")&gt;0),EF$4,"")</f>
        <v/>
      </c>
      <c r="EG93" t="str">
        <f>IF(AND($A93="J",COUNTIFS(activiteiten_perceel,percelen!$AZ93,activiteiten_maatregel_nr,percelen!EG$4,activiteiten_activiteit_voldoet_aan_voorwaarden,"J")&gt;0),EG$4,"")</f>
        <v/>
      </c>
      <c r="EH93" t="str">
        <f>IF(AND($A93="J",COUNTIFS(activiteiten_perceel,percelen!$AZ93,activiteiten_maatregel_nr,percelen!EH$4,activiteiten_activiteit_voldoet_aan_voorwaarden,"J")&gt;0),EH$4,"")</f>
        <v/>
      </c>
      <c r="EI93" t="str">
        <f>IF(AND($A93="J",COUNTIFS(activiteiten_perceel,percelen!$AZ93,activiteiten_maatregel_nr,percelen!EI$4,activiteiten_activiteit_voldoet_aan_voorwaarden,"J")&gt;0),EI$4,"")</f>
        <v/>
      </c>
      <c r="EJ93">
        <f t="shared" si="239"/>
        <v>0</v>
      </c>
      <c r="EK93" t="str">
        <f t="shared" si="173"/>
        <v/>
      </c>
      <c r="EL93" t="str">
        <f t="shared" si="174"/>
        <v/>
      </c>
      <c r="EM93" t="str">
        <f t="shared" si="175"/>
        <v/>
      </c>
      <c r="EN93" t="str">
        <f t="shared" si="176"/>
        <v/>
      </c>
      <c r="EO93" t="str">
        <f t="shared" si="177"/>
        <v/>
      </c>
      <c r="EP93" t="str">
        <f t="shared" si="178"/>
        <v/>
      </c>
      <c r="EQ93" t="str">
        <f t="shared" si="179"/>
        <v/>
      </c>
      <c r="ER93" t="str">
        <f t="shared" si="180"/>
        <v/>
      </c>
      <c r="ES93" t="str">
        <f t="shared" si="181"/>
        <v/>
      </c>
      <c r="ET93" t="str">
        <f t="shared" si="182"/>
        <v/>
      </c>
      <c r="EU93" t="str">
        <f t="shared" si="183"/>
        <v/>
      </c>
      <c r="EV93" t="str">
        <f t="shared" si="184"/>
        <v/>
      </c>
      <c r="EW93" t="str">
        <f t="shared" si="240"/>
        <v>nvt</v>
      </c>
      <c r="EX93" t="str">
        <f t="shared" si="241"/>
        <v>nvt</v>
      </c>
      <c r="EY93" t="str">
        <f t="shared" si="242"/>
        <v>nvt</v>
      </c>
      <c r="EZ93" t="str">
        <f t="shared" si="243"/>
        <v>nvt</v>
      </c>
      <c r="FA93" t="str">
        <f t="shared" si="244"/>
        <v>nvt</v>
      </c>
      <c r="FB93" t="str">
        <f t="shared" si="245"/>
        <v>nvt</v>
      </c>
      <c r="FC93" t="str">
        <f t="shared" si="246"/>
        <v>nvt</v>
      </c>
      <c r="FD93" t="str">
        <f t="shared" si="247"/>
        <v>nvt</v>
      </c>
      <c r="FE93" t="str">
        <f>IF($EJ93=2,VLOOKUP(FD93,STAPELING!A:D,FE$1,0),"nvt")</f>
        <v>nvt</v>
      </c>
      <c r="FF93" t="str">
        <f t="shared" si="248"/>
        <v>nvt</v>
      </c>
      <c r="FG93" t="str">
        <f t="shared" si="249"/>
        <v>nvt</v>
      </c>
      <c r="FH93" t="str">
        <f t="shared" si="250"/>
        <v>nvt</v>
      </c>
      <c r="FI93" t="str">
        <f t="shared" si="251"/>
        <v>nvt</v>
      </c>
      <c r="FJ93" t="str">
        <f t="shared" si="252"/>
        <v>nvt</v>
      </c>
      <c r="FK93" t="str">
        <f t="shared" si="253"/>
        <v>nvt</v>
      </c>
      <c r="FL93" t="str">
        <f t="shared" si="254"/>
        <v>nvt</v>
      </c>
      <c r="FM93" t="str">
        <f t="shared" si="255"/>
        <v/>
      </c>
      <c r="FN93" t="str">
        <f>IF(ISERROR(VLOOKUP(FM93,STAPELING!I:AO,FN$1,0)),"N",VLOOKUP(FM93,STAPELING!I:AO,FN$1,0))</f>
        <v>J</v>
      </c>
      <c r="FO93" t="str">
        <f t="shared" si="256"/>
        <v>nvt</v>
      </c>
      <c r="FP93" t="str">
        <f t="shared" si="185"/>
        <v>nvt</v>
      </c>
      <c r="FQ93" t="str">
        <f t="shared" si="186"/>
        <v>nvt</v>
      </c>
      <c r="FR93" t="str">
        <f t="shared" si="187"/>
        <v>nvt</v>
      </c>
      <c r="FS93" t="str">
        <f t="shared" si="188"/>
        <v>nvt</v>
      </c>
      <c r="FT93" t="str">
        <f t="shared" si="189"/>
        <v>nvt</v>
      </c>
      <c r="FU93" t="str">
        <f t="shared" si="190"/>
        <v>nvt</v>
      </c>
      <c r="FV93" t="str">
        <f t="shared" si="191"/>
        <v>nvt</v>
      </c>
      <c r="FW93" t="str">
        <f t="shared" si="192"/>
        <v>nvt</v>
      </c>
      <c r="FX93" t="str">
        <f t="shared" si="193"/>
        <v>nvt</v>
      </c>
      <c r="FY93" t="str">
        <f t="shared" si="194"/>
        <v>nvt</v>
      </c>
      <c r="FZ93" t="str">
        <f t="shared" si="195"/>
        <v>nvt</v>
      </c>
      <c r="GA93" t="str">
        <f t="shared" si="196"/>
        <v>nvt</v>
      </c>
      <c r="GB93" t="str">
        <f>IF($EJ93&gt;2,IF(FO93="","zwart",VLOOKUP(FO93,STAPELING!J:AA,GB$1,0)),"nvt")</f>
        <v>nvt</v>
      </c>
      <c r="GC93" t="str">
        <f t="shared" si="257"/>
        <v>nvt</v>
      </c>
      <c r="GD93" t="str">
        <f t="shared" si="258"/>
        <v>nvt</v>
      </c>
      <c r="GE93" t="str">
        <f t="shared" si="259"/>
        <v>nvt</v>
      </c>
      <c r="GF93" t="str">
        <f t="shared" si="260"/>
        <v>nvt</v>
      </c>
      <c r="GG93" t="str">
        <f t="shared" si="261"/>
        <v>nvt</v>
      </c>
      <c r="GH93" t="str">
        <f t="shared" si="262"/>
        <v>nvt</v>
      </c>
      <c r="GI93" t="str">
        <f t="shared" si="263"/>
        <v>nvt</v>
      </c>
      <c r="GJ93" t="str">
        <f t="shared" si="264"/>
        <v>nvt</v>
      </c>
      <c r="GK93" t="str">
        <f t="shared" si="197"/>
        <v>nvt</v>
      </c>
      <c r="GL93" t="str">
        <f t="shared" si="198"/>
        <v>nvt</v>
      </c>
      <c r="GM93" t="str">
        <f t="shared" si="199"/>
        <v>nvt</v>
      </c>
      <c r="GN93" t="str">
        <f t="shared" si="200"/>
        <v>nvt</v>
      </c>
      <c r="GO93" t="str">
        <f t="shared" si="201"/>
        <v>nvt</v>
      </c>
      <c r="GP93" t="str">
        <f t="shared" si="202"/>
        <v>nvt</v>
      </c>
      <c r="GQ93" t="str">
        <f t="shared" si="203"/>
        <v>nvt</v>
      </c>
      <c r="GR93" t="str">
        <f t="shared" si="204"/>
        <v>nvt</v>
      </c>
      <c r="GS93" t="str">
        <f t="shared" si="205"/>
        <v>nvt</v>
      </c>
      <c r="GT93" t="str">
        <f t="shared" si="206"/>
        <v>nvt</v>
      </c>
      <c r="GU93" t="str">
        <f t="shared" si="207"/>
        <v>nvt</v>
      </c>
      <c r="GV93" t="str">
        <f t="shared" si="208"/>
        <v>nvt</v>
      </c>
      <c r="GW93" t="str">
        <f>IF($EJ93&gt;2,IF(GJ93="","zwart",VLOOKUP(GJ93,STAPELING!AB:AJ,GW$1,0)),"nvt")</f>
        <v>nvt</v>
      </c>
      <c r="GX93" t="str">
        <f t="shared" si="265"/>
        <v>nvt</v>
      </c>
      <c r="GY93" t="str">
        <f t="shared" si="266"/>
        <v>nvt</v>
      </c>
      <c r="GZ93" t="str">
        <f t="shared" si="267"/>
        <v>nvt</v>
      </c>
      <c r="HA93" t="str">
        <f t="shared" si="268"/>
        <v>nvt</v>
      </c>
      <c r="HB93" t="str">
        <f t="shared" si="269"/>
        <v>nvt</v>
      </c>
      <c r="HC93" t="str">
        <f t="shared" si="270"/>
        <v>nvt</v>
      </c>
      <c r="HD93" t="str">
        <f t="shared" si="271"/>
        <v>nvt</v>
      </c>
      <c r="HE93" t="str">
        <f t="shared" si="272"/>
        <v>nvt</v>
      </c>
      <c r="HF93" t="str">
        <f t="shared" si="273"/>
        <v>nvt</v>
      </c>
      <c r="HG93" t="str">
        <f t="shared" si="274"/>
        <v>nvt</v>
      </c>
      <c r="HH93" t="str">
        <f t="shared" si="275"/>
        <v>nvt</v>
      </c>
      <c r="HI93" t="str">
        <f t="shared" si="276"/>
        <v>nvt</v>
      </c>
      <c r="HJ93" t="str">
        <f t="shared" si="277"/>
        <v>nvt</v>
      </c>
      <c r="HK93" t="str">
        <f t="shared" si="278"/>
        <v>nvt</v>
      </c>
      <c r="HL93" t="str">
        <f t="shared" si="279"/>
        <v>nvt</v>
      </c>
      <c r="HM93" t="str">
        <f t="shared" si="209"/>
        <v>nvt</v>
      </c>
      <c r="HN93" t="str">
        <f t="shared" si="210"/>
        <v>nvt</v>
      </c>
      <c r="HO93" t="str">
        <f t="shared" si="211"/>
        <v>nvt</v>
      </c>
      <c r="HP93" t="str">
        <f t="shared" si="212"/>
        <v>nvt</v>
      </c>
      <c r="HQ93" t="str">
        <f t="shared" si="213"/>
        <v>nvt</v>
      </c>
      <c r="HR93" t="str">
        <f t="shared" si="214"/>
        <v>nvt</v>
      </c>
      <c r="HS93" t="str">
        <f t="shared" si="215"/>
        <v>nvt</v>
      </c>
      <c r="HT93" t="str">
        <f t="shared" si="216"/>
        <v>nvt</v>
      </c>
      <c r="HU93" t="str">
        <f t="shared" si="217"/>
        <v>nvt</v>
      </c>
      <c r="HV93" t="str">
        <f t="shared" si="218"/>
        <v>nvt</v>
      </c>
      <c r="HW93" t="str">
        <f t="shared" si="219"/>
        <v>nvt</v>
      </c>
      <c r="HX93" t="str">
        <f t="shared" si="220"/>
        <v>nvt</v>
      </c>
      <c r="HY93" t="str">
        <f>IF($EJ93&gt;2,IF(HL93="","zwart",VLOOKUP(HL93,STAPELING!AK:AN,HY$1,0)),"nvt")</f>
        <v>nvt</v>
      </c>
      <c r="HZ93" t="str">
        <f t="shared" si="280"/>
        <v>nvt</v>
      </c>
      <c r="IA93" t="str">
        <f t="shared" si="281"/>
        <v>nvt</v>
      </c>
      <c r="IB93" t="str">
        <f t="shared" si="282"/>
        <v>nvt</v>
      </c>
      <c r="IC93" t="str">
        <f t="shared" si="283"/>
        <v>nvt</v>
      </c>
      <c r="ID93" t="str">
        <f t="shared" si="284"/>
        <v>nvt</v>
      </c>
      <c r="IE93" t="str">
        <f t="shared" si="285"/>
        <v>nvt</v>
      </c>
      <c r="IF93" t="str">
        <f t="shared" si="286"/>
        <v>nvt</v>
      </c>
      <c r="IG93">
        <f t="shared" si="287"/>
        <v>0</v>
      </c>
      <c r="IH93">
        <f t="shared" si="288"/>
        <v>0</v>
      </c>
      <c r="II93">
        <f t="shared" si="289"/>
        <v>0</v>
      </c>
      <c r="IJ93">
        <f t="shared" si="290"/>
        <v>0</v>
      </c>
      <c r="IK93">
        <f t="shared" si="291"/>
        <v>0</v>
      </c>
      <c r="IL93">
        <f t="shared" si="292"/>
        <v>0</v>
      </c>
      <c r="IM93">
        <f t="shared" si="293"/>
        <v>0</v>
      </c>
      <c r="IN93">
        <f t="shared" si="294"/>
        <v>0</v>
      </c>
      <c r="IO93">
        <f t="shared" si="295"/>
        <v>0</v>
      </c>
      <c r="IP93">
        <f t="shared" si="296"/>
        <v>0</v>
      </c>
      <c r="IQ93">
        <f t="shared" si="297"/>
        <v>0</v>
      </c>
      <c r="IR93">
        <f t="shared" si="298"/>
        <v>0</v>
      </c>
      <c r="IS93">
        <f t="shared" si="299"/>
        <v>0</v>
      </c>
      <c r="IT93">
        <f t="shared" si="300"/>
        <v>0</v>
      </c>
      <c r="IU93" t="str">
        <f t="shared" si="301"/>
        <v>N</v>
      </c>
      <c r="IV93" t="str">
        <f t="shared" si="221"/>
        <v>N</v>
      </c>
      <c r="IW93" t="str">
        <f t="shared" si="302"/>
        <v>N</v>
      </c>
    </row>
    <row r="94" spans="1:257" x14ac:dyDescent="0.25">
      <c r="A94" t="str">
        <f>IF(ISERROR(VLOOKUP(E94,E$4:E93,1,0)),"J","N")</f>
        <v>N</v>
      </c>
      <c r="E94" s="25" t="str">
        <f>IF(Invoer!B123="","",Invoer!B123)</f>
        <v/>
      </c>
      <c r="F94" s="25"/>
      <c r="G94" s="25"/>
      <c r="H94" s="25" t="str">
        <f>IF(AND($E94&lt;&gt;"",$A94="J"),Invoer!D123,"")</f>
        <v/>
      </c>
      <c r="I94" s="25"/>
      <c r="J94" s="26"/>
      <c r="K94" s="26" t="str">
        <f>IF(AND($E94&lt;&gt;"",$A94="J"),Invoer!L123,"")</f>
        <v/>
      </c>
      <c r="L94" s="26"/>
      <c r="M94" s="25"/>
      <c r="N94" s="152"/>
      <c r="O94" s="153"/>
      <c r="P94" s="25"/>
      <c r="Q94" s="25"/>
      <c r="R94" s="153"/>
      <c r="S94" s="154"/>
      <c r="T94" s="152"/>
      <c r="U94" s="153"/>
      <c r="V94" s="153"/>
      <c r="W94" s="59" t="str">
        <f>IF(AND($E94&lt;&gt;"",$A94="J",Invoer!R123&lt;&gt;""),VLOOKUP(Invoer!R123,NORM!$F$26:$H$29,3,0),"")</f>
        <v/>
      </c>
      <c r="X94" s="59"/>
      <c r="Y94" s="25" t="str">
        <f t="shared" si="222"/>
        <v/>
      </c>
      <c r="Z94" s="25"/>
      <c r="AA94" s="26" t="str">
        <f t="shared" si="223"/>
        <v/>
      </c>
      <c r="AB94" s="26"/>
      <c r="AC94" s="153"/>
      <c r="AD94" s="153"/>
      <c r="AE94" s="153"/>
      <c r="AF94" s="153"/>
      <c r="AG94" s="153"/>
      <c r="AH94" s="25"/>
      <c r="AI94" s="153"/>
      <c r="AJ94" s="153"/>
      <c r="AK94" s="153"/>
      <c r="AL94" s="153"/>
      <c r="AM94" s="25" t="str">
        <f>IF(AND($E94&lt;&gt;"",$A94="J"),IF(Invoer!X123="Ja","J",IF(Invoer!X123="Nee","N","")),"")</f>
        <v/>
      </c>
      <c r="AN94" s="153"/>
      <c r="AO94" s="153"/>
      <c r="AP94" s="153" t="s">
        <v>311</v>
      </c>
      <c r="AQ94" s="153" t="s">
        <v>311</v>
      </c>
      <c r="AR94" s="153" t="s">
        <v>312</v>
      </c>
      <c r="AS94" s="153" t="s">
        <v>312</v>
      </c>
      <c r="AT94" s="1" t="str">
        <f>IF(AND($E94&lt;&gt;"",$A94="J",Invoer!O123&lt;&gt;""),VLOOKUP(Invoer!O123,NORM!$F$31:$H$38,3,0),"")</f>
        <v/>
      </c>
      <c r="AU94" s="1"/>
      <c r="AV94" s="1" t="str">
        <f>IF(AND($E94&lt;&gt;"",$A94="J"),Invoer!AH123,"")</f>
        <v/>
      </c>
      <c r="AW94" s="1"/>
      <c r="AX94" s="1" t="str">
        <f t="shared" si="224"/>
        <v/>
      </c>
      <c r="AY94" s="1"/>
      <c r="AZ94" s="3" t="str">
        <f t="shared" si="225"/>
        <v/>
      </c>
      <c r="BA94" s="3" t="str">
        <f t="shared" si="226"/>
        <v/>
      </c>
      <c r="BB94" s="3" t="str">
        <f t="shared" si="227"/>
        <v>N</v>
      </c>
      <c r="BC94" s="3" t="str">
        <f t="shared" si="228"/>
        <v>N</v>
      </c>
      <c r="BD94" s="3" t="str">
        <f t="shared" si="229"/>
        <v/>
      </c>
      <c r="BE94" s="3">
        <f t="shared" si="230"/>
        <v>0</v>
      </c>
      <c r="BF94" s="3" t="str">
        <f t="shared" si="231"/>
        <v/>
      </c>
      <c r="BG94" s="3" t="str">
        <f t="shared" si="232"/>
        <v/>
      </c>
      <c r="BH94" s="3" t="str">
        <f t="shared" si="233"/>
        <v>N</v>
      </c>
      <c r="BI94" s="24" t="str">
        <f t="shared" si="234"/>
        <v/>
      </c>
      <c r="BJ94" s="24" t="str">
        <f>IF(ISERROR(VLOOKUP($BD94,LOV_GWSGRP!A:A,1,0)),"N","J")</f>
        <v>N</v>
      </c>
      <c r="BK94" s="24" t="str">
        <f>IF(ISERROR(VLOOKUP($BD94,LOV_GWSGRP!D:D,1,0)),"N","J")</f>
        <v>N</v>
      </c>
      <c r="BL94" s="24" t="str">
        <f>IF(ISERROR(VLOOKUP($BD94,LOV_GWSGRP!G:G,1,0)),"N","J")</f>
        <v>N</v>
      </c>
      <c r="BM94" s="24" t="str">
        <f>IF(ISERROR(VLOOKUP($BD94,LOV_GWSGRP!M:M,1,0)),"N","J")</f>
        <v>N</v>
      </c>
      <c r="BN94" s="24" t="str">
        <f>IF(ISERROR(VLOOKUP($BD94,LOV_GWSGRP!P:P,1,0)),"N","J")</f>
        <v>N</v>
      </c>
      <c r="BO94" s="24" t="str">
        <f>IF(ISERROR(VLOOKUP($BD94,LOV_GWSGRP!S:S,1,0)),"N","J")</f>
        <v>N</v>
      </c>
      <c r="BP94" s="24" t="str">
        <f>IF(ISERROR(VLOOKUP($BD94,LOV_GWSGRP!V:V,1,0)),"N","J")</f>
        <v>N</v>
      </c>
      <c r="BQ94" s="24" t="str">
        <f>IF(ISERROR(VLOOKUP($BD94,LOV_GWSGRP!Y:Y,1,0)),"N","J")</f>
        <v>N</v>
      </c>
      <c r="BR94" s="24" t="str">
        <f>IF(ISERROR(VLOOKUP($BD94,LOV_GWSGRP!AB:AB,1,0)),"N","J")</f>
        <v>N</v>
      </c>
      <c r="BS94" s="24" t="str">
        <f>IF(ISERROR(VLOOKUP($BD94,LOV_GWSGRP!AE:AE,1,0)),"N","J")</f>
        <v>N</v>
      </c>
      <c r="BT94" s="24" t="str">
        <f>IF(ISERROR(VLOOKUP($BD94,LOV_GWSGRP!AH:AH,1,0)),"N","J")</f>
        <v>N</v>
      </c>
      <c r="BU94" s="24" t="str">
        <f>IF(ISERROR(VLOOKUP($BD94,LOV_GWSGRP!CJ:CJ,1,0)),"N","J")</f>
        <v>N</v>
      </c>
      <c r="BV94" s="24" t="str">
        <f>IF(ISERROR(VLOOKUP($BD94,LOV_GWSGRP!AN:AN,1,0)),"N","J")</f>
        <v>N</v>
      </c>
      <c r="BW94" s="24" t="str">
        <f>IF(ISERROR(VLOOKUP($BD94,LOV_GWSGRP!AQ:AQ,1,0)),"N","J")</f>
        <v>N</v>
      </c>
      <c r="BX94" s="24" t="str">
        <f>IF(ISERROR(VLOOKUP($BD94,LOV_GWSGRP!AT:AT,1,0)),"N","J")</f>
        <v>N</v>
      </c>
      <c r="BY94" s="24" t="str">
        <f>IF(ISERROR(VLOOKUP($BD94,LOV_GWSGRP!AW:AW,1,0)),"N","J")</f>
        <v>N</v>
      </c>
      <c r="BZ94" s="24" t="str">
        <f>IF(ISERROR(VLOOKUP($BD94,LOV_GWSGRP!AZ:AZ,1,0)),"N","J")</f>
        <v>N</v>
      </c>
      <c r="CA94" s="24" t="str">
        <f>IF(ISERROR(VLOOKUP($BD94,LOV_GWSGRP!BC:BC,1,0)),"N","J")</f>
        <v>N</v>
      </c>
      <c r="CB94" s="24" t="str">
        <f>IF(ISERROR(VLOOKUP($BD94,LOV_GWSGRP!BF:BF,1,0)),"N","J")</f>
        <v>N</v>
      </c>
      <c r="CC94" s="24" t="str">
        <f>IF(ISERROR(VLOOKUP($BD94,LOV_GWSGRP!BI:BI,1,0)),"N","J")</f>
        <v>N</v>
      </c>
      <c r="CD94" s="24" t="str">
        <f>IF(ISERROR(VLOOKUP($BD94,LOV_GWSGRP!J:J,1,0)),"N","J")</f>
        <v>N</v>
      </c>
      <c r="CE94" s="24" t="str">
        <f>IF(ISERROR(VLOOKUP($BD94,LOV_GWSGRP!BL:BL,1,0)),"N","J")</f>
        <v>N</v>
      </c>
      <c r="CF94" s="24"/>
      <c r="CG94" s="24" t="str">
        <f>IF(ISERROR(VLOOKUP($BD94,LOV_GWSGRP!BO:BO,1,0)),"N","J")</f>
        <v>N</v>
      </c>
      <c r="CH94" s="24" t="str">
        <f t="shared" si="235"/>
        <v>N</v>
      </c>
      <c r="CI94" s="24" t="str">
        <f>IF(ISERROR(VLOOKUP($BD94,GEWASCODE_GLMC8!F:F,1,0)),"N","J")</f>
        <v>N</v>
      </c>
      <c r="CJ94" s="24" t="str">
        <f>IF(COUNTIF($CI94:CI94,"J")&gt;0,"N",IF(ISERROR(VLOOKUP($BD94,GEWASCODE_GLMC8!G:G,1,0)),"N","J"))</f>
        <v>N</v>
      </c>
      <c r="CK94" s="24" t="str">
        <f>IF(COUNTIF($CI94:CJ94,"J")&gt;0,"N",IF(ISERROR(VLOOKUP($BD94,GEWASCODE_GLMC8!H:H,1,0)),"N","J"))</f>
        <v>N</v>
      </c>
      <c r="CL94" s="24" t="str">
        <f>IF(COUNTIF($CI94:CK94,"J")&gt;0,"N",IF(ISERROR(VLOOKUP($BD94,GEWASCODE_GLMC8!I:I,1,0)),"N","J"))</f>
        <v>N</v>
      </c>
      <c r="CM94" s="24" t="str">
        <f>IF(COUNTIF($CI94:CL94,"J")&gt;0,"N",IF(ISERROR(VLOOKUP($BD94,GEWASCODE_GLMC8!J:J,1,0)),"N","J"))</f>
        <v>N</v>
      </c>
      <c r="CN94" s="24" t="str">
        <f>IF(COUNTIF($CI94:CM94,"J")&gt;0,"N",IF(ISERROR(VLOOKUP($BD94,GEWASCODE_GLMC8!K:K,1,0)),"N","J"))</f>
        <v>N</v>
      </c>
      <c r="CO94" s="24" t="str">
        <f>IF(COUNTIF($CI94:CN94,"J")&gt;0,"N",IF(ISERROR(VLOOKUP($BD94,GEWASCODE_GLMC8!L:L,1,0)),"N","J"))</f>
        <v>N</v>
      </c>
      <c r="CP94" s="24" t="str">
        <f>IF(COUNTIF($CI94:CO94,"J")&gt;0,"N",IF(ISERROR(VLOOKUP($BD94,GEWASCODE_GLMC8!M:M,1,0)),"N","J"))</f>
        <v>N</v>
      </c>
      <c r="CQ94" s="24" t="str">
        <f>IF(COUNTIF($CI94:CP94,"J")&gt;0,"N",IF(ISERROR(VLOOKUP($BD94,GEWASCODE_GLMC8!N:N,1,0)),"N","J"))</f>
        <v>N</v>
      </c>
      <c r="CR94" s="24" t="str">
        <f>IF(COUNTIF($CI94:CQ94,"J")&gt;0,"N",IF(ISERROR(VLOOKUP($BD94,GEWASCODE_GLMC8!O:O,1,0)),"N","J"))</f>
        <v>N</v>
      </c>
      <c r="CS94" s="24" t="str">
        <f>IF(COUNTIF($CI94:CR94,"J")&gt;0,"N",IF(ISERROR(VLOOKUP($BD94,GEWASCODE_GLMC8!P:P,1,0)),"N","J"))</f>
        <v>N</v>
      </c>
      <c r="CT94" s="24" t="str">
        <f>IF(COUNTIF($CI94:CS94,"J")&gt;0,"N",IF(ISERROR(VLOOKUP($BD94,GEWASCODE_GLMC8!Q:Q,1,0)),"N","J"))</f>
        <v>N</v>
      </c>
      <c r="CU94" s="24" t="str">
        <f>IF(COUNTIF($CI94:CT94,"J")&gt;0,"N",IF(ISERROR(VLOOKUP($BD94,GEWASCODE_GLMC8!R:R,1,0)),"N","J"))</f>
        <v>N</v>
      </c>
      <c r="CV94" s="24" t="str">
        <f>IF(COUNTIF($CI94:CU94,"J")&gt;0,"N",IF(ISERROR(VLOOKUP($BD94,GEWASCODE_GLMC8!S:S,1,0)),"N","J"))</f>
        <v>N</v>
      </c>
      <c r="CW94" s="24" t="str">
        <f>IF(COUNTIF($CI94:CV94,"J")&gt;0,"N",IF(ISERROR(VLOOKUP($BD94,GEWASCODE_GLMC8!T:T,1,0)),"N","J"))</f>
        <v>N</v>
      </c>
      <c r="CX94" s="24" t="str">
        <f>IF(COUNTIF($CI94:CW94,"J")&gt;0,"N",IF(ISERROR(VLOOKUP($BD94,GEWASCODE_GLMC8!U:U,1,0)),"N","J"))</f>
        <v>N</v>
      </c>
      <c r="CY94" s="24" t="str">
        <f>IF(COUNTIF($CI94:CX94,"J")&gt;0,"N",IF(ISERROR(VLOOKUP($BD94,GEWASCODE_GLMC8!V:V,1,0)),"N","J"))</f>
        <v>N</v>
      </c>
      <c r="CZ94" s="24" t="str">
        <f>IF(COUNTIF($CI94:CY94,"J")&gt;0,"N",IF(ISERROR(VLOOKUP($BD94,GEWASCODE_GLMC8!W:W,1,0)),"N","J"))</f>
        <v>N</v>
      </c>
      <c r="DA94" s="24" t="str">
        <f>IF(COUNTIF($CI94:CZ94,"J")&gt;0,"N",IF(ISERROR(VLOOKUP($BD94,GEWASCODE_GLMC8!X:X,1,0)),"N","J"))</f>
        <v>N</v>
      </c>
      <c r="DB94" s="24" t="str">
        <f>IF(COUNTIF($CI94:DA94,"J")&gt;0,"N",IF(ISERROR(VLOOKUP($BD94,GEWASCODE_GLMC8!Y:Y,1,0)),"N","J"))</f>
        <v>N</v>
      </c>
      <c r="DC94" s="24" t="str">
        <f>IF(COUNTIF($CI94:DB94,"J")&gt;0,"N",IF(ISERROR(VLOOKUP($BD94,GEWASCODE_GLMC8!Z:Z,1,0)),"N","J"))</f>
        <v>N</v>
      </c>
      <c r="DD94" s="24" t="str">
        <f t="shared" si="236"/>
        <v>N</v>
      </c>
      <c r="DE94" s="3" t="str">
        <f t="shared" si="167"/>
        <v>N</v>
      </c>
      <c r="DF94" s="3" t="str">
        <f t="shared" si="168"/>
        <v>N</v>
      </c>
      <c r="DG94" s="3" t="str">
        <f t="shared" si="237"/>
        <v>N</v>
      </c>
      <c r="DH94" s="3" t="str">
        <f t="shared" si="238"/>
        <v>N</v>
      </c>
      <c r="DI94" s="3" t="str">
        <f t="shared" si="169"/>
        <v>N</v>
      </c>
      <c r="DJ94" s="3" t="str">
        <f t="shared" si="170"/>
        <v>N</v>
      </c>
      <c r="DK94" s="3">
        <f>0</f>
        <v>0</v>
      </c>
      <c r="DL94" s="3" t="str">
        <f t="shared" si="171"/>
        <v>N</v>
      </c>
      <c r="DM94" s="3" t="str">
        <f t="shared" si="172"/>
        <v>N</v>
      </c>
      <c r="DN94" t="str">
        <f>IF(AND($A94="J",COUNTIFS(activiteiten_perceel,percelen!$AZ94,activiteiten_maatregel_nr,percelen!DN$4,activiteiten_activiteit_voldoet_aan_voorwaarden,"J")&gt;0),DN$4,"")</f>
        <v/>
      </c>
      <c r="DO94" t="str">
        <f>IF(AND($A94="J",COUNTIFS(activiteiten_perceel,percelen!$AZ94,activiteiten_maatregel_nr,percelen!DO$4,activiteiten_activiteit_voldoet_aan_voorwaarden,"J")&gt;0),DO$4,"")</f>
        <v/>
      </c>
      <c r="DP94" t="str">
        <f>IF(AND($A94="J",COUNTIFS(activiteiten_perceel,percelen!$AZ94,activiteiten_maatregel_nr,percelen!DP$4,activiteiten_activiteit_voldoet_aan_voorwaarden,"J")&gt;0),DP$4,"")</f>
        <v/>
      </c>
      <c r="DQ94" t="str">
        <f>IF(AND($A94="J",COUNTIFS(activiteiten_perceel,percelen!$AZ94,activiteiten_maatregel_nr,percelen!DQ$4,activiteiten_activiteit_voldoet_aan_voorwaarden,"J")&gt;0),DQ$4,"")</f>
        <v/>
      </c>
      <c r="DR94" t="str">
        <f>IF(AND($A94="J",COUNTIFS(activiteiten_perceel,percelen!$AZ94,activiteiten_maatregel_nr,percelen!DR$4,activiteiten_activiteit_voldoet_aan_voorwaarden,"J")&gt;0),DR$4,"")</f>
        <v/>
      </c>
      <c r="DS94" t="str">
        <f>IF(AND($A94="J",COUNTIFS(activiteiten_perceel,percelen!$AZ94,activiteiten_maatregel_nr,percelen!DS$4,activiteiten_activiteit_voldoet_aan_voorwaarden,"J")&gt;0),DS$4,"")</f>
        <v/>
      </c>
      <c r="DT94" t="str">
        <f>IF(AND($A94="J",COUNTIFS(activiteiten_perceel,percelen!$AZ94,activiteiten_maatregel_nr,percelen!DT$4,activiteiten_activiteit_voldoet_aan_voorwaarden,"J")&gt;0),DT$4,"")</f>
        <v/>
      </c>
      <c r="DU94" t="str">
        <f>IF(AND($A94="J",COUNTIFS(activiteiten_perceel,percelen!$AZ94,activiteiten_maatregel_nr,percelen!DU$4,activiteiten_activiteit_voldoet_aan_voorwaarden,"J")&gt;0),DU$4,"")</f>
        <v/>
      </c>
      <c r="DV94" t="str">
        <f>IF(AND($A94="J",COUNTIFS(activiteiten_perceel,percelen!$AZ94,activiteiten_maatregel_nr,percelen!DV$4,activiteiten_activiteit_voldoet_aan_voorwaarden,"J")&gt;0),DV$4,"")</f>
        <v/>
      </c>
      <c r="DW94" t="str">
        <f>IF(AND($A94="J",COUNTIFS(activiteiten_perceel,percelen!$AZ94,activiteiten_maatregel_nr,percelen!DW$4,activiteiten_activiteit_voldoet_aan_voorwaarden,"J")&gt;0),DW$4,"")</f>
        <v/>
      </c>
      <c r="DX94" t="str">
        <f>IF(AND($A94="J",COUNTIFS(activiteiten_perceel,percelen!$AZ94,activiteiten_maatregel_nr,percelen!DX$4,activiteiten_activiteit_voldoet_aan_voorwaarden,"J")&gt;0),DX$4,"")</f>
        <v/>
      </c>
      <c r="DY94" t="str">
        <f>IF(AND($A94="J",COUNTIFS(activiteiten_perceel,percelen!$AZ94,activiteiten_maatregel_nr,percelen!DY$4,activiteiten_activiteit_voldoet_aan_voorwaarden,"J")&gt;0),DY$4,"")</f>
        <v/>
      </c>
      <c r="DZ94" t="str">
        <f>IF(AND($A94="J",COUNTIFS(activiteiten_perceel,percelen!$AZ94,activiteiten_maatregel_nr,percelen!DZ$4,activiteiten_activiteit_voldoet_aan_voorwaarden,"J")&gt;0),DZ$4,"")</f>
        <v/>
      </c>
      <c r="EA94" t="str">
        <f>IF(AND($A94="J",COUNTIFS(activiteiten_perceel,percelen!$AZ94,activiteiten_maatregel_nr,percelen!EA$4,activiteiten_activiteit_voldoet_aan_voorwaarden,"J")&gt;0),EA$4,"")</f>
        <v/>
      </c>
      <c r="EB94" t="str">
        <f>IF(AND($A94="J",COUNTIFS(activiteiten_perceel,percelen!$AZ94,activiteiten_maatregel_nr,percelen!EB$4,activiteiten_activiteit_voldoet_aan_voorwaarden,"J")&gt;0),EB$4,"")</f>
        <v/>
      </c>
      <c r="EC94" t="str">
        <f>IF(AND($A94="J",COUNTIFS(activiteiten_perceel,percelen!$AZ94,activiteiten_maatregel_nr,percelen!EC$4,activiteiten_activiteit_voldoet_aan_voorwaarden,"J")&gt;0),EC$4,"")</f>
        <v/>
      </c>
      <c r="ED94" t="str">
        <f>IF(AND($A94="J",COUNTIFS(activiteiten_perceel,percelen!$AZ94,activiteiten_maatregel_nr,percelen!ED$4,activiteiten_activiteit_voldoet_aan_voorwaarden,"J")&gt;0),ED$4,"")</f>
        <v/>
      </c>
      <c r="EE94" t="str">
        <f>IF(AND($A94="J",COUNTIFS(activiteiten_perceel,percelen!$AZ94,activiteiten_maatregel_nr,percelen!EE$4,activiteiten_activiteit_voldoet_aan_voorwaarden,"J")&gt;0),EE$4,"")</f>
        <v/>
      </c>
      <c r="EF94" t="str">
        <f>IF(AND($A94="J",COUNTIFS(activiteiten_perceel,percelen!$AZ94,activiteiten_maatregel_nr,percelen!EF$4,activiteiten_activiteit_voldoet_aan_voorwaarden,"J")&gt;0),EF$4,"")</f>
        <v/>
      </c>
      <c r="EG94" t="str">
        <f>IF(AND($A94="J",COUNTIFS(activiteiten_perceel,percelen!$AZ94,activiteiten_maatregel_nr,percelen!EG$4,activiteiten_activiteit_voldoet_aan_voorwaarden,"J")&gt;0),EG$4,"")</f>
        <v/>
      </c>
      <c r="EH94" t="str">
        <f>IF(AND($A94="J",COUNTIFS(activiteiten_perceel,percelen!$AZ94,activiteiten_maatregel_nr,percelen!EH$4,activiteiten_activiteit_voldoet_aan_voorwaarden,"J")&gt;0),EH$4,"")</f>
        <v/>
      </c>
      <c r="EI94" t="str">
        <f>IF(AND($A94="J",COUNTIFS(activiteiten_perceel,percelen!$AZ94,activiteiten_maatregel_nr,percelen!EI$4,activiteiten_activiteit_voldoet_aan_voorwaarden,"J")&gt;0),EI$4,"")</f>
        <v/>
      </c>
      <c r="EJ94">
        <f t="shared" si="239"/>
        <v>0</v>
      </c>
      <c r="EK94" t="str">
        <f t="shared" si="173"/>
        <v/>
      </c>
      <c r="EL94" t="str">
        <f t="shared" si="174"/>
        <v/>
      </c>
      <c r="EM94" t="str">
        <f t="shared" si="175"/>
        <v/>
      </c>
      <c r="EN94" t="str">
        <f t="shared" si="176"/>
        <v/>
      </c>
      <c r="EO94" t="str">
        <f t="shared" si="177"/>
        <v/>
      </c>
      <c r="EP94" t="str">
        <f t="shared" si="178"/>
        <v/>
      </c>
      <c r="EQ94" t="str">
        <f t="shared" si="179"/>
        <v/>
      </c>
      <c r="ER94" t="str">
        <f t="shared" si="180"/>
        <v/>
      </c>
      <c r="ES94" t="str">
        <f t="shared" si="181"/>
        <v/>
      </c>
      <c r="ET94" t="str">
        <f t="shared" si="182"/>
        <v/>
      </c>
      <c r="EU94" t="str">
        <f t="shared" si="183"/>
        <v/>
      </c>
      <c r="EV94" t="str">
        <f t="shared" si="184"/>
        <v/>
      </c>
      <c r="EW94" t="str">
        <f t="shared" si="240"/>
        <v>nvt</v>
      </c>
      <c r="EX94" t="str">
        <f t="shared" si="241"/>
        <v>nvt</v>
      </c>
      <c r="EY94" t="str">
        <f t="shared" si="242"/>
        <v>nvt</v>
      </c>
      <c r="EZ94" t="str">
        <f t="shared" si="243"/>
        <v>nvt</v>
      </c>
      <c r="FA94" t="str">
        <f t="shared" si="244"/>
        <v>nvt</v>
      </c>
      <c r="FB94" t="str">
        <f t="shared" si="245"/>
        <v>nvt</v>
      </c>
      <c r="FC94" t="str">
        <f t="shared" si="246"/>
        <v>nvt</v>
      </c>
      <c r="FD94" t="str">
        <f t="shared" si="247"/>
        <v>nvt</v>
      </c>
      <c r="FE94" t="str">
        <f>IF($EJ94=2,VLOOKUP(FD94,STAPELING!A:D,FE$1,0),"nvt")</f>
        <v>nvt</v>
      </c>
      <c r="FF94" t="str">
        <f t="shared" si="248"/>
        <v>nvt</v>
      </c>
      <c r="FG94" t="str">
        <f t="shared" si="249"/>
        <v>nvt</v>
      </c>
      <c r="FH94" t="str">
        <f t="shared" si="250"/>
        <v>nvt</v>
      </c>
      <c r="FI94" t="str">
        <f t="shared" si="251"/>
        <v>nvt</v>
      </c>
      <c r="FJ94" t="str">
        <f t="shared" si="252"/>
        <v>nvt</v>
      </c>
      <c r="FK94" t="str">
        <f t="shared" si="253"/>
        <v>nvt</v>
      </c>
      <c r="FL94" t="str">
        <f t="shared" si="254"/>
        <v>nvt</v>
      </c>
      <c r="FM94" t="str">
        <f t="shared" si="255"/>
        <v/>
      </c>
      <c r="FN94" t="str">
        <f>IF(ISERROR(VLOOKUP(FM94,STAPELING!I:AO,FN$1,0)),"N",VLOOKUP(FM94,STAPELING!I:AO,FN$1,0))</f>
        <v>J</v>
      </c>
      <c r="FO94" t="str">
        <f t="shared" si="256"/>
        <v>nvt</v>
      </c>
      <c r="FP94" t="str">
        <f t="shared" si="185"/>
        <v>nvt</v>
      </c>
      <c r="FQ94" t="str">
        <f t="shared" si="186"/>
        <v>nvt</v>
      </c>
      <c r="FR94" t="str">
        <f t="shared" si="187"/>
        <v>nvt</v>
      </c>
      <c r="FS94" t="str">
        <f t="shared" si="188"/>
        <v>nvt</v>
      </c>
      <c r="FT94" t="str">
        <f t="shared" si="189"/>
        <v>nvt</v>
      </c>
      <c r="FU94" t="str">
        <f t="shared" si="190"/>
        <v>nvt</v>
      </c>
      <c r="FV94" t="str">
        <f t="shared" si="191"/>
        <v>nvt</v>
      </c>
      <c r="FW94" t="str">
        <f t="shared" si="192"/>
        <v>nvt</v>
      </c>
      <c r="FX94" t="str">
        <f t="shared" si="193"/>
        <v>nvt</v>
      </c>
      <c r="FY94" t="str">
        <f t="shared" si="194"/>
        <v>nvt</v>
      </c>
      <c r="FZ94" t="str">
        <f t="shared" si="195"/>
        <v>nvt</v>
      </c>
      <c r="GA94" t="str">
        <f t="shared" si="196"/>
        <v>nvt</v>
      </c>
      <c r="GB94" t="str">
        <f>IF($EJ94&gt;2,IF(FO94="","zwart",VLOOKUP(FO94,STAPELING!J:AA,GB$1,0)),"nvt")</f>
        <v>nvt</v>
      </c>
      <c r="GC94" t="str">
        <f t="shared" si="257"/>
        <v>nvt</v>
      </c>
      <c r="GD94" t="str">
        <f t="shared" si="258"/>
        <v>nvt</v>
      </c>
      <c r="GE94" t="str">
        <f t="shared" si="259"/>
        <v>nvt</v>
      </c>
      <c r="GF94" t="str">
        <f t="shared" si="260"/>
        <v>nvt</v>
      </c>
      <c r="GG94" t="str">
        <f t="shared" si="261"/>
        <v>nvt</v>
      </c>
      <c r="GH94" t="str">
        <f t="shared" si="262"/>
        <v>nvt</v>
      </c>
      <c r="GI94" t="str">
        <f t="shared" si="263"/>
        <v>nvt</v>
      </c>
      <c r="GJ94" t="str">
        <f t="shared" si="264"/>
        <v>nvt</v>
      </c>
      <c r="GK94" t="str">
        <f t="shared" si="197"/>
        <v>nvt</v>
      </c>
      <c r="GL94" t="str">
        <f t="shared" si="198"/>
        <v>nvt</v>
      </c>
      <c r="GM94" t="str">
        <f t="shared" si="199"/>
        <v>nvt</v>
      </c>
      <c r="GN94" t="str">
        <f t="shared" si="200"/>
        <v>nvt</v>
      </c>
      <c r="GO94" t="str">
        <f t="shared" si="201"/>
        <v>nvt</v>
      </c>
      <c r="GP94" t="str">
        <f t="shared" si="202"/>
        <v>nvt</v>
      </c>
      <c r="GQ94" t="str">
        <f t="shared" si="203"/>
        <v>nvt</v>
      </c>
      <c r="GR94" t="str">
        <f t="shared" si="204"/>
        <v>nvt</v>
      </c>
      <c r="GS94" t="str">
        <f t="shared" si="205"/>
        <v>nvt</v>
      </c>
      <c r="GT94" t="str">
        <f t="shared" si="206"/>
        <v>nvt</v>
      </c>
      <c r="GU94" t="str">
        <f t="shared" si="207"/>
        <v>nvt</v>
      </c>
      <c r="GV94" t="str">
        <f t="shared" si="208"/>
        <v>nvt</v>
      </c>
      <c r="GW94" t="str">
        <f>IF($EJ94&gt;2,IF(GJ94="","zwart",VLOOKUP(GJ94,STAPELING!AB:AJ,GW$1,0)),"nvt")</f>
        <v>nvt</v>
      </c>
      <c r="GX94" t="str">
        <f t="shared" si="265"/>
        <v>nvt</v>
      </c>
      <c r="GY94" t="str">
        <f t="shared" si="266"/>
        <v>nvt</v>
      </c>
      <c r="GZ94" t="str">
        <f t="shared" si="267"/>
        <v>nvt</v>
      </c>
      <c r="HA94" t="str">
        <f t="shared" si="268"/>
        <v>nvt</v>
      </c>
      <c r="HB94" t="str">
        <f t="shared" si="269"/>
        <v>nvt</v>
      </c>
      <c r="HC94" t="str">
        <f t="shared" si="270"/>
        <v>nvt</v>
      </c>
      <c r="HD94" t="str">
        <f t="shared" si="271"/>
        <v>nvt</v>
      </c>
      <c r="HE94" t="str">
        <f t="shared" si="272"/>
        <v>nvt</v>
      </c>
      <c r="HF94" t="str">
        <f t="shared" si="273"/>
        <v>nvt</v>
      </c>
      <c r="HG94" t="str">
        <f t="shared" si="274"/>
        <v>nvt</v>
      </c>
      <c r="HH94" t="str">
        <f t="shared" si="275"/>
        <v>nvt</v>
      </c>
      <c r="HI94" t="str">
        <f t="shared" si="276"/>
        <v>nvt</v>
      </c>
      <c r="HJ94" t="str">
        <f t="shared" si="277"/>
        <v>nvt</v>
      </c>
      <c r="HK94" t="str">
        <f t="shared" si="278"/>
        <v>nvt</v>
      </c>
      <c r="HL94" t="str">
        <f t="shared" si="279"/>
        <v>nvt</v>
      </c>
      <c r="HM94" t="str">
        <f t="shared" si="209"/>
        <v>nvt</v>
      </c>
      <c r="HN94" t="str">
        <f t="shared" si="210"/>
        <v>nvt</v>
      </c>
      <c r="HO94" t="str">
        <f t="shared" si="211"/>
        <v>nvt</v>
      </c>
      <c r="HP94" t="str">
        <f t="shared" si="212"/>
        <v>nvt</v>
      </c>
      <c r="HQ94" t="str">
        <f t="shared" si="213"/>
        <v>nvt</v>
      </c>
      <c r="HR94" t="str">
        <f t="shared" si="214"/>
        <v>nvt</v>
      </c>
      <c r="HS94" t="str">
        <f t="shared" si="215"/>
        <v>nvt</v>
      </c>
      <c r="HT94" t="str">
        <f t="shared" si="216"/>
        <v>nvt</v>
      </c>
      <c r="HU94" t="str">
        <f t="shared" si="217"/>
        <v>nvt</v>
      </c>
      <c r="HV94" t="str">
        <f t="shared" si="218"/>
        <v>nvt</v>
      </c>
      <c r="HW94" t="str">
        <f t="shared" si="219"/>
        <v>nvt</v>
      </c>
      <c r="HX94" t="str">
        <f t="shared" si="220"/>
        <v>nvt</v>
      </c>
      <c r="HY94" t="str">
        <f>IF($EJ94&gt;2,IF(HL94="","zwart",VLOOKUP(HL94,STAPELING!AK:AN,HY$1,0)),"nvt")</f>
        <v>nvt</v>
      </c>
      <c r="HZ94" t="str">
        <f t="shared" si="280"/>
        <v>nvt</v>
      </c>
      <c r="IA94" t="str">
        <f t="shared" si="281"/>
        <v>nvt</v>
      </c>
      <c r="IB94" t="str">
        <f t="shared" si="282"/>
        <v>nvt</v>
      </c>
      <c r="IC94" t="str">
        <f t="shared" si="283"/>
        <v>nvt</v>
      </c>
      <c r="ID94" t="str">
        <f t="shared" si="284"/>
        <v>nvt</v>
      </c>
      <c r="IE94" t="str">
        <f t="shared" si="285"/>
        <v>nvt</v>
      </c>
      <c r="IF94" t="str">
        <f t="shared" si="286"/>
        <v>nvt</v>
      </c>
      <c r="IG94">
        <f t="shared" si="287"/>
        <v>0</v>
      </c>
      <c r="IH94">
        <f t="shared" si="288"/>
        <v>0</v>
      </c>
      <c r="II94">
        <f t="shared" si="289"/>
        <v>0</v>
      </c>
      <c r="IJ94">
        <f t="shared" si="290"/>
        <v>0</v>
      </c>
      <c r="IK94">
        <f t="shared" si="291"/>
        <v>0</v>
      </c>
      <c r="IL94">
        <f t="shared" si="292"/>
        <v>0</v>
      </c>
      <c r="IM94">
        <f t="shared" si="293"/>
        <v>0</v>
      </c>
      <c r="IN94">
        <f t="shared" si="294"/>
        <v>0</v>
      </c>
      <c r="IO94">
        <f t="shared" si="295"/>
        <v>0</v>
      </c>
      <c r="IP94">
        <f t="shared" si="296"/>
        <v>0</v>
      </c>
      <c r="IQ94">
        <f t="shared" si="297"/>
        <v>0</v>
      </c>
      <c r="IR94">
        <f t="shared" si="298"/>
        <v>0</v>
      </c>
      <c r="IS94">
        <f t="shared" si="299"/>
        <v>0</v>
      </c>
      <c r="IT94">
        <f t="shared" si="300"/>
        <v>0</v>
      </c>
      <c r="IU94" t="str">
        <f t="shared" si="301"/>
        <v>N</v>
      </c>
      <c r="IV94" t="str">
        <f t="shared" si="221"/>
        <v>N</v>
      </c>
      <c r="IW94" t="str">
        <f t="shared" si="302"/>
        <v>N</v>
      </c>
    </row>
    <row r="95" spans="1:257" x14ac:dyDescent="0.25">
      <c r="A95" t="str">
        <f>IF(ISERROR(VLOOKUP(E95,E$4:E94,1,0)),"J","N")</f>
        <v>N</v>
      </c>
      <c r="E95" s="25" t="str">
        <f>IF(Invoer!B124="","",Invoer!B124)</f>
        <v/>
      </c>
      <c r="F95" s="25"/>
      <c r="G95" s="25"/>
      <c r="H95" s="25" t="str">
        <f>IF(AND($E95&lt;&gt;"",$A95="J"),Invoer!D124,"")</f>
        <v/>
      </c>
      <c r="I95" s="25"/>
      <c r="J95" s="26"/>
      <c r="K95" s="26" t="str">
        <f>IF(AND($E95&lt;&gt;"",$A95="J"),Invoer!L124,"")</f>
        <v/>
      </c>
      <c r="L95" s="26"/>
      <c r="M95" s="25"/>
      <c r="N95" s="152"/>
      <c r="O95" s="153"/>
      <c r="P95" s="25"/>
      <c r="Q95" s="25"/>
      <c r="R95" s="153"/>
      <c r="S95" s="154"/>
      <c r="T95" s="152"/>
      <c r="U95" s="153"/>
      <c r="V95" s="153"/>
      <c r="W95" s="59" t="str">
        <f>IF(AND($E95&lt;&gt;"",$A95="J",Invoer!R124&lt;&gt;""),VLOOKUP(Invoer!R124,NORM!$F$26:$H$29,3,0),"")</f>
        <v/>
      </c>
      <c r="X95" s="59"/>
      <c r="Y95" s="25" t="str">
        <f t="shared" si="222"/>
        <v/>
      </c>
      <c r="Z95" s="25"/>
      <c r="AA95" s="26" t="str">
        <f t="shared" si="223"/>
        <v/>
      </c>
      <c r="AB95" s="26"/>
      <c r="AC95" s="153"/>
      <c r="AD95" s="153"/>
      <c r="AE95" s="153"/>
      <c r="AF95" s="153"/>
      <c r="AG95" s="153"/>
      <c r="AH95" s="25"/>
      <c r="AI95" s="153"/>
      <c r="AJ95" s="153"/>
      <c r="AK95" s="153"/>
      <c r="AL95" s="153"/>
      <c r="AM95" s="25" t="str">
        <f>IF(AND($E95&lt;&gt;"",$A95="J"),IF(Invoer!X124="Ja","J",IF(Invoer!X124="Nee","N","")),"")</f>
        <v/>
      </c>
      <c r="AN95" s="153"/>
      <c r="AO95" s="153"/>
      <c r="AP95" s="153" t="s">
        <v>311</v>
      </c>
      <c r="AQ95" s="153" t="s">
        <v>311</v>
      </c>
      <c r="AR95" s="153" t="s">
        <v>312</v>
      </c>
      <c r="AS95" s="153" t="s">
        <v>312</v>
      </c>
      <c r="AT95" s="1" t="str">
        <f>IF(AND($E95&lt;&gt;"",$A95="J",Invoer!O124&lt;&gt;""),VLOOKUP(Invoer!O124,NORM!$F$31:$H$38,3,0),"")</f>
        <v/>
      </c>
      <c r="AU95" s="1"/>
      <c r="AV95" s="1" t="str">
        <f>IF(AND($E95&lt;&gt;"",$A95="J"),Invoer!AH124,"")</f>
        <v/>
      </c>
      <c r="AW95" s="1"/>
      <c r="AX95" s="1" t="str">
        <f t="shared" si="224"/>
        <v/>
      </c>
      <c r="AY95" s="1"/>
      <c r="AZ95" s="3" t="str">
        <f t="shared" si="225"/>
        <v/>
      </c>
      <c r="BA95" s="3" t="str">
        <f t="shared" si="226"/>
        <v/>
      </c>
      <c r="BB95" s="3" t="str">
        <f t="shared" si="227"/>
        <v>N</v>
      </c>
      <c r="BC95" s="3" t="str">
        <f t="shared" si="228"/>
        <v>N</v>
      </c>
      <c r="BD95" s="3" t="str">
        <f t="shared" si="229"/>
        <v/>
      </c>
      <c r="BE95" s="3">
        <f t="shared" si="230"/>
        <v>0</v>
      </c>
      <c r="BF95" s="3" t="str">
        <f t="shared" si="231"/>
        <v/>
      </c>
      <c r="BG95" s="3" t="str">
        <f t="shared" si="232"/>
        <v/>
      </c>
      <c r="BH95" s="3" t="str">
        <f t="shared" si="233"/>
        <v>N</v>
      </c>
      <c r="BI95" s="24" t="str">
        <f t="shared" si="234"/>
        <v/>
      </c>
      <c r="BJ95" s="24" t="str">
        <f>IF(ISERROR(VLOOKUP($BD95,LOV_GWSGRP!A:A,1,0)),"N","J")</f>
        <v>N</v>
      </c>
      <c r="BK95" s="24" t="str">
        <f>IF(ISERROR(VLOOKUP($BD95,LOV_GWSGRP!D:D,1,0)),"N","J")</f>
        <v>N</v>
      </c>
      <c r="BL95" s="24" t="str">
        <f>IF(ISERROR(VLOOKUP($BD95,LOV_GWSGRP!G:G,1,0)),"N","J")</f>
        <v>N</v>
      </c>
      <c r="BM95" s="24" t="str">
        <f>IF(ISERROR(VLOOKUP($BD95,LOV_GWSGRP!M:M,1,0)),"N","J")</f>
        <v>N</v>
      </c>
      <c r="BN95" s="24" t="str">
        <f>IF(ISERROR(VLOOKUP($BD95,LOV_GWSGRP!P:P,1,0)),"N","J")</f>
        <v>N</v>
      </c>
      <c r="BO95" s="24" t="str">
        <f>IF(ISERROR(VLOOKUP($BD95,LOV_GWSGRP!S:S,1,0)),"N","J")</f>
        <v>N</v>
      </c>
      <c r="BP95" s="24" t="str">
        <f>IF(ISERROR(VLOOKUP($BD95,LOV_GWSGRP!V:V,1,0)),"N","J")</f>
        <v>N</v>
      </c>
      <c r="BQ95" s="24" t="str">
        <f>IF(ISERROR(VLOOKUP($BD95,LOV_GWSGRP!Y:Y,1,0)),"N","J")</f>
        <v>N</v>
      </c>
      <c r="BR95" s="24" t="str">
        <f>IF(ISERROR(VLOOKUP($BD95,LOV_GWSGRP!AB:AB,1,0)),"N","J")</f>
        <v>N</v>
      </c>
      <c r="BS95" s="24" t="str">
        <f>IF(ISERROR(VLOOKUP($BD95,LOV_GWSGRP!AE:AE,1,0)),"N","J")</f>
        <v>N</v>
      </c>
      <c r="BT95" s="24" t="str">
        <f>IF(ISERROR(VLOOKUP($BD95,LOV_GWSGRP!AH:AH,1,0)),"N","J")</f>
        <v>N</v>
      </c>
      <c r="BU95" s="24" t="str">
        <f>IF(ISERROR(VLOOKUP($BD95,LOV_GWSGRP!CJ:CJ,1,0)),"N","J")</f>
        <v>N</v>
      </c>
      <c r="BV95" s="24" t="str">
        <f>IF(ISERROR(VLOOKUP($BD95,LOV_GWSGRP!AN:AN,1,0)),"N","J")</f>
        <v>N</v>
      </c>
      <c r="BW95" s="24" t="str">
        <f>IF(ISERROR(VLOOKUP($BD95,LOV_GWSGRP!AQ:AQ,1,0)),"N","J")</f>
        <v>N</v>
      </c>
      <c r="BX95" s="24" t="str">
        <f>IF(ISERROR(VLOOKUP($BD95,LOV_GWSGRP!AT:AT,1,0)),"N","J")</f>
        <v>N</v>
      </c>
      <c r="BY95" s="24" t="str">
        <f>IF(ISERROR(VLOOKUP($BD95,LOV_GWSGRP!AW:AW,1,0)),"N","J")</f>
        <v>N</v>
      </c>
      <c r="BZ95" s="24" t="str">
        <f>IF(ISERROR(VLOOKUP($BD95,LOV_GWSGRP!AZ:AZ,1,0)),"N","J")</f>
        <v>N</v>
      </c>
      <c r="CA95" s="24" t="str">
        <f>IF(ISERROR(VLOOKUP($BD95,LOV_GWSGRP!BC:BC,1,0)),"N","J")</f>
        <v>N</v>
      </c>
      <c r="CB95" s="24" t="str">
        <f>IF(ISERROR(VLOOKUP($BD95,LOV_GWSGRP!BF:BF,1,0)),"N","J")</f>
        <v>N</v>
      </c>
      <c r="CC95" s="24" t="str">
        <f>IF(ISERROR(VLOOKUP($BD95,LOV_GWSGRP!BI:BI,1,0)),"N","J")</f>
        <v>N</v>
      </c>
      <c r="CD95" s="24" t="str">
        <f>IF(ISERROR(VLOOKUP($BD95,LOV_GWSGRP!J:J,1,0)),"N","J")</f>
        <v>N</v>
      </c>
      <c r="CE95" s="24" t="str">
        <f>IF(ISERROR(VLOOKUP($BD95,LOV_GWSGRP!BL:BL,1,0)),"N","J")</f>
        <v>N</v>
      </c>
      <c r="CF95" s="24"/>
      <c r="CG95" s="24" t="str">
        <f>IF(ISERROR(VLOOKUP($BD95,LOV_GWSGRP!BO:BO,1,0)),"N","J")</f>
        <v>N</v>
      </c>
      <c r="CH95" s="24" t="str">
        <f t="shared" si="235"/>
        <v>N</v>
      </c>
      <c r="CI95" s="24" t="str">
        <f>IF(ISERROR(VLOOKUP($BD95,GEWASCODE_GLMC8!F:F,1,0)),"N","J")</f>
        <v>N</v>
      </c>
      <c r="CJ95" s="24" t="str">
        <f>IF(COUNTIF($CI95:CI95,"J")&gt;0,"N",IF(ISERROR(VLOOKUP($BD95,GEWASCODE_GLMC8!G:G,1,0)),"N","J"))</f>
        <v>N</v>
      </c>
      <c r="CK95" s="24" t="str">
        <f>IF(COUNTIF($CI95:CJ95,"J")&gt;0,"N",IF(ISERROR(VLOOKUP($BD95,GEWASCODE_GLMC8!H:H,1,0)),"N","J"))</f>
        <v>N</v>
      </c>
      <c r="CL95" s="24" t="str">
        <f>IF(COUNTIF($CI95:CK95,"J")&gt;0,"N",IF(ISERROR(VLOOKUP($BD95,GEWASCODE_GLMC8!I:I,1,0)),"N","J"))</f>
        <v>N</v>
      </c>
      <c r="CM95" s="24" t="str">
        <f>IF(COUNTIF($CI95:CL95,"J")&gt;0,"N",IF(ISERROR(VLOOKUP($BD95,GEWASCODE_GLMC8!J:J,1,0)),"N","J"))</f>
        <v>N</v>
      </c>
      <c r="CN95" s="24" t="str">
        <f>IF(COUNTIF($CI95:CM95,"J")&gt;0,"N",IF(ISERROR(VLOOKUP($BD95,GEWASCODE_GLMC8!K:K,1,0)),"N","J"))</f>
        <v>N</v>
      </c>
      <c r="CO95" s="24" t="str">
        <f>IF(COUNTIF($CI95:CN95,"J")&gt;0,"N",IF(ISERROR(VLOOKUP($BD95,GEWASCODE_GLMC8!L:L,1,0)),"N","J"))</f>
        <v>N</v>
      </c>
      <c r="CP95" s="24" t="str">
        <f>IF(COUNTIF($CI95:CO95,"J")&gt;0,"N",IF(ISERROR(VLOOKUP($BD95,GEWASCODE_GLMC8!M:M,1,0)),"N","J"))</f>
        <v>N</v>
      </c>
      <c r="CQ95" s="24" t="str">
        <f>IF(COUNTIF($CI95:CP95,"J")&gt;0,"N",IF(ISERROR(VLOOKUP($BD95,GEWASCODE_GLMC8!N:N,1,0)),"N","J"))</f>
        <v>N</v>
      </c>
      <c r="CR95" s="24" t="str">
        <f>IF(COUNTIF($CI95:CQ95,"J")&gt;0,"N",IF(ISERROR(VLOOKUP($BD95,GEWASCODE_GLMC8!O:O,1,0)),"N","J"))</f>
        <v>N</v>
      </c>
      <c r="CS95" s="24" t="str">
        <f>IF(COUNTIF($CI95:CR95,"J")&gt;0,"N",IF(ISERROR(VLOOKUP($BD95,GEWASCODE_GLMC8!P:P,1,0)),"N","J"))</f>
        <v>N</v>
      </c>
      <c r="CT95" s="24" t="str">
        <f>IF(COUNTIF($CI95:CS95,"J")&gt;0,"N",IF(ISERROR(VLOOKUP($BD95,GEWASCODE_GLMC8!Q:Q,1,0)),"N","J"))</f>
        <v>N</v>
      </c>
      <c r="CU95" s="24" t="str">
        <f>IF(COUNTIF($CI95:CT95,"J")&gt;0,"N",IF(ISERROR(VLOOKUP($BD95,GEWASCODE_GLMC8!R:R,1,0)),"N","J"))</f>
        <v>N</v>
      </c>
      <c r="CV95" s="24" t="str">
        <f>IF(COUNTIF($CI95:CU95,"J")&gt;0,"N",IF(ISERROR(VLOOKUP($BD95,GEWASCODE_GLMC8!S:S,1,0)),"N","J"))</f>
        <v>N</v>
      </c>
      <c r="CW95" s="24" t="str">
        <f>IF(COUNTIF($CI95:CV95,"J")&gt;0,"N",IF(ISERROR(VLOOKUP($BD95,GEWASCODE_GLMC8!T:T,1,0)),"N","J"))</f>
        <v>N</v>
      </c>
      <c r="CX95" s="24" t="str">
        <f>IF(COUNTIF($CI95:CW95,"J")&gt;0,"N",IF(ISERROR(VLOOKUP($BD95,GEWASCODE_GLMC8!U:U,1,0)),"N","J"))</f>
        <v>N</v>
      </c>
      <c r="CY95" s="24" t="str">
        <f>IF(COUNTIF($CI95:CX95,"J")&gt;0,"N",IF(ISERROR(VLOOKUP($BD95,GEWASCODE_GLMC8!V:V,1,0)),"N","J"))</f>
        <v>N</v>
      </c>
      <c r="CZ95" s="24" t="str">
        <f>IF(COUNTIF($CI95:CY95,"J")&gt;0,"N",IF(ISERROR(VLOOKUP($BD95,GEWASCODE_GLMC8!W:W,1,0)),"N","J"))</f>
        <v>N</v>
      </c>
      <c r="DA95" s="24" t="str">
        <f>IF(COUNTIF($CI95:CZ95,"J")&gt;0,"N",IF(ISERROR(VLOOKUP($BD95,GEWASCODE_GLMC8!X:X,1,0)),"N","J"))</f>
        <v>N</v>
      </c>
      <c r="DB95" s="24" t="str">
        <f>IF(COUNTIF($CI95:DA95,"J")&gt;0,"N",IF(ISERROR(VLOOKUP($BD95,GEWASCODE_GLMC8!Y:Y,1,0)),"N","J"))</f>
        <v>N</v>
      </c>
      <c r="DC95" s="24" t="str">
        <f>IF(COUNTIF($CI95:DB95,"J")&gt;0,"N",IF(ISERROR(VLOOKUP($BD95,GEWASCODE_GLMC8!Z:Z,1,0)),"N","J"))</f>
        <v>N</v>
      </c>
      <c r="DD95" s="24" t="str">
        <f t="shared" si="236"/>
        <v>N</v>
      </c>
      <c r="DE95" s="3" t="str">
        <f t="shared" si="167"/>
        <v>N</v>
      </c>
      <c r="DF95" s="3" t="str">
        <f t="shared" si="168"/>
        <v>N</v>
      </c>
      <c r="DG95" s="3" t="str">
        <f t="shared" si="237"/>
        <v>N</v>
      </c>
      <c r="DH95" s="3" t="str">
        <f t="shared" si="238"/>
        <v>N</v>
      </c>
      <c r="DI95" s="3" t="str">
        <f t="shared" si="169"/>
        <v>N</v>
      </c>
      <c r="DJ95" s="3" t="str">
        <f t="shared" si="170"/>
        <v>N</v>
      </c>
      <c r="DK95" s="3">
        <f>0</f>
        <v>0</v>
      </c>
      <c r="DL95" s="3" t="str">
        <f t="shared" si="171"/>
        <v>N</v>
      </c>
      <c r="DM95" s="3" t="str">
        <f t="shared" si="172"/>
        <v>N</v>
      </c>
      <c r="DN95" t="str">
        <f>IF(AND($A95="J",COUNTIFS(activiteiten_perceel,percelen!$AZ95,activiteiten_maatregel_nr,percelen!DN$4,activiteiten_activiteit_voldoet_aan_voorwaarden,"J")&gt;0),DN$4,"")</f>
        <v/>
      </c>
      <c r="DO95" t="str">
        <f>IF(AND($A95="J",COUNTIFS(activiteiten_perceel,percelen!$AZ95,activiteiten_maatregel_nr,percelen!DO$4,activiteiten_activiteit_voldoet_aan_voorwaarden,"J")&gt;0),DO$4,"")</f>
        <v/>
      </c>
      <c r="DP95" t="str">
        <f>IF(AND($A95="J",COUNTIFS(activiteiten_perceel,percelen!$AZ95,activiteiten_maatregel_nr,percelen!DP$4,activiteiten_activiteit_voldoet_aan_voorwaarden,"J")&gt;0),DP$4,"")</f>
        <v/>
      </c>
      <c r="DQ95" t="str">
        <f>IF(AND($A95="J",COUNTIFS(activiteiten_perceel,percelen!$AZ95,activiteiten_maatregel_nr,percelen!DQ$4,activiteiten_activiteit_voldoet_aan_voorwaarden,"J")&gt;0),DQ$4,"")</f>
        <v/>
      </c>
      <c r="DR95" t="str">
        <f>IF(AND($A95="J",COUNTIFS(activiteiten_perceel,percelen!$AZ95,activiteiten_maatregel_nr,percelen!DR$4,activiteiten_activiteit_voldoet_aan_voorwaarden,"J")&gt;0),DR$4,"")</f>
        <v/>
      </c>
      <c r="DS95" t="str">
        <f>IF(AND($A95="J",COUNTIFS(activiteiten_perceel,percelen!$AZ95,activiteiten_maatregel_nr,percelen!DS$4,activiteiten_activiteit_voldoet_aan_voorwaarden,"J")&gt;0),DS$4,"")</f>
        <v/>
      </c>
      <c r="DT95" t="str">
        <f>IF(AND($A95="J",COUNTIFS(activiteiten_perceel,percelen!$AZ95,activiteiten_maatregel_nr,percelen!DT$4,activiteiten_activiteit_voldoet_aan_voorwaarden,"J")&gt;0),DT$4,"")</f>
        <v/>
      </c>
      <c r="DU95" t="str">
        <f>IF(AND($A95="J",COUNTIFS(activiteiten_perceel,percelen!$AZ95,activiteiten_maatregel_nr,percelen!DU$4,activiteiten_activiteit_voldoet_aan_voorwaarden,"J")&gt;0),DU$4,"")</f>
        <v/>
      </c>
      <c r="DV95" t="str">
        <f>IF(AND($A95="J",COUNTIFS(activiteiten_perceel,percelen!$AZ95,activiteiten_maatregel_nr,percelen!DV$4,activiteiten_activiteit_voldoet_aan_voorwaarden,"J")&gt;0),DV$4,"")</f>
        <v/>
      </c>
      <c r="DW95" t="str">
        <f>IF(AND($A95="J",COUNTIFS(activiteiten_perceel,percelen!$AZ95,activiteiten_maatregel_nr,percelen!DW$4,activiteiten_activiteit_voldoet_aan_voorwaarden,"J")&gt;0),DW$4,"")</f>
        <v/>
      </c>
      <c r="DX95" t="str">
        <f>IF(AND($A95="J",COUNTIFS(activiteiten_perceel,percelen!$AZ95,activiteiten_maatregel_nr,percelen!DX$4,activiteiten_activiteit_voldoet_aan_voorwaarden,"J")&gt;0),DX$4,"")</f>
        <v/>
      </c>
      <c r="DY95" t="str">
        <f>IF(AND($A95="J",COUNTIFS(activiteiten_perceel,percelen!$AZ95,activiteiten_maatregel_nr,percelen!DY$4,activiteiten_activiteit_voldoet_aan_voorwaarden,"J")&gt;0),DY$4,"")</f>
        <v/>
      </c>
      <c r="DZ95" t="str">
        <f>IF(AND($A95="J",COUNTIFS(activiteiten_perceel,percelen!$AZ95,activiteiten_maatregel_nr,percelen!DZ$4,activiteiten_activiteit_voldoet_aan_voorwaarden,"J")&gt;0),DZ$4,"")</f>
        <v/>
      </c>
      <c r="EA95" t="str">
        <f>IF(AND($A95="J",COUNTIFS(activiteiten_perceel,percelen!$AZ95,activiteiten_maatregel_nr,percelen!EA$4,activiteiten_activiteit_voldoet_aan_voorwaarden,"J")&gt;0),EA$4,"")</f>
        <v/>
      </c>
      <c r="EB95" t="str">
        <f>IF(AND($A95="J",COUNTIFS(activiteiten_perceel,percelen!$AZ95,activiteiten_maatregel_nr,percelen!EB$4,activiteiten_activiteit_voldoet_aan_voorwaarden,"J")&gt;0),EB$4,"")</f>
        <v/>
      </c>
      <c r="EC95" t="str">
        <f>IF(AND($A95="J",COUNTIFS(activiteiten_perceel,percelen!$AZ95,activiteiten_maatregel_nr,percelen!EC$4,activiteiten_activiteit_voldoet_aan_voorwaarden,"J")&gt;0),EC$4,"")</f>
        <v/>
      </c>
      <c r="ED95" t="str">
        <f>IF(AND($A95="J",COUNTIFS(activiteiten_perceel,percelen!$AZ95,activiteiten_maatregel_nr,percelen!ED$4,activiteiten_activiteit_voldoet_aan_voorwaarden,"J")&gt;0),ED$4,"")</f>
        <v/>
      </c>
      <c r="EE95" t="str">
        <f>IF(AND($A95="J",COUNTIFS(activiteiten_perceel,percelen!$AZ95,activiteiten_maatregel_nr,percelen!EE$4,activiteiten_activiteit_voldoet_aan_voorwaarden,"J")&gt;0),EE$4,"")</f>
        <v/>
      </c>
      <c r="EF95" t="str">
        <f>IF(AND($A95="J",COUNTIFS(activiteiten_perceel,percelen!$AZ95,activiteiten_maatregel_nr,percelen!EF$4,activiteiten_activiteit_voldoet_aan_voorwaarden,"J")&gt;0),EF$4,"")</f>
        <v/>
      </c>
      <c r="EG95" t="str">
        <f>IF(AND($A95="J",COUNTIFS(activiteiten_perceel,percelen!$AZ95,activiteiten_maatregel_nr,percelen!EG$4,activiteiten_activiteit_voldoet_aan_voorwaarden,"J")&gt;0),EG$4,"")</f>
        <v/>
      </c>
      <c r="EH95" t="str">
        <f>IF(AND($A95="J",COUNTIFS(activiteiten_perceel,percelen!$AZ95,activiteiten_maatregel_nr,percelen!EH$4,activiteiten_activiteit_voldoet_aan_voorwaarden,"J")&gt;0),EH$4,"")</f>
        <v/>
      </c>
      <c r="EI95" t="str">
        <f>IF(AND($A95="J",COUNTIFS(activiteiten_perceel,percelen!$AZ95,activiteiten_maatregel_nr,percelen!EI$4,activiteiten_activiteit_voldoet_aan_voorwaarden,"J")&gt;0),EI$4,"")</f>
        <v/>
      </c>
      <c r="EJ95">
        <f t="shared" si="239"/>
        <v>0</v>
      </c>
      <c r="EK95" t="str">
        <f t="shared" si="173"/>
        <v/>
      </c>
      <c r="EL95" t="str">
        <f t="shared" si="174"/>
        <v/>
      </c>
      <c r="EM95" t="str">
        <f t="shared" si="175"/>
        <v/>
      </c>
      <c r="EN95" t="str">
        <f t="shared" si="176"/>
        <v/>
      </c>
      <c r="EO95" t="str">
        <f t="shared" si="177"/>
        <v/>
      </c>
      <c r="EP95" t="str">
        <f t="shared" si="178"/>
        <v/>
      </c>
      <c r="EQ95" t="str">
        <f t="shared" si="179"/>
        <v/>
      </c>
      <c r="ER95" t="str">
        <f t="shared" si="180"/>
        <v/>
      </c>
      <c r="ES95" t="str">
        <f t="shared" si="181"/>
        <v/>
      </c>
      <c r="ET95" t="str">
        <f t="shared" si="182"/>
        <v/>
      </c>
      <c r="EU95" t="str">
        <f t="shared" si="183"/>
        <v/>
      </c>
      <c r="EV95" t="str">
        <f t="shared" si="184"/>
        <v/>
      </c>
      <c r="EW95" t="str">
        <f t="shared" si="240"/>
        <v>nvt</v>
      </c>
      <c r="EX95" t="str">
        <f t="shared" si="241"/>
        <v>nvt</v>
      </c>
      <c r="EY95" t="str">
        <f t="shared" si="242"/>
        <v>nvt</v>
      </c>
      <c r="EZ95" t="str">
        <f t="shared" si="243"/>
        <v>nvt</v>
      </c>
      <c r="FA95" t="str">
        <f t="shared" si="244"/>
        <v>nvt</v>
      </c>
      <c r="FB95" t="str">
        <f t="shared" si="245"/>
        <v>nvt</v>
      </c>
      <c r="FC95" t="str">
        <f t="shared" si="246"/>
        <v>nvt</v>
      </c>
      <c r="FD95" t="str">
        <f t="shared" si="247"/>
        <v>nvt</v>
      </c>
      <c r="FE95" t="str">
        <f>IF($EJ95=2,VLOOKUP(FD95,STAPELING!A:D,FE$1,0),"nvt")</f>
        <v>nvt</v>
      </c>
      <c r="FF95" t="str">
        <f t="shared" si="248"/>
        <v>nvt</v>
      </c>
      <c r="FG95" t="str">
        <f t="shared" si="249"/>
        <v>nvt</v>
      </c>
      <c r="FH95" t="str">
        <f t="shared" si="250"/>
        <v>nvt</v>
      </c>
      <c r="FI95" t="str">
        <f t="shared" si="251"/>
        <v>nvt</v>
      </c>
      <c r="FJ95" t="str">
        <f t="shared" si="252"/>
        <v>nvt</v>
      </c>
      <c r="FK95" t="str">
        <f t="shared" si="253"/>
        <v>nvt</v>
      </c>
      <c r="FL95" t="str">
        <f t="shared" si="254"/>
        <v>nvt</v>
      </c>
      <c r="FM95" t="str">
        <f t="shared" si="255"/>
        <v/>
      </c>
      <c r="FN95" t="str">
        <f>IF(ISERROR(VLOOKUP(FM95,STAPELING!I:AO,FN$1,0)),"N",VLOOKUP(FM95,STAPELING!I:AO,FN$1,0))</f>
        <v>J</v>
      </c>
      <c r="FO95" t="str">
        <f t="shared" si="256"/>
        <v>nvt</v>
      </c>
      <c r="FP95" t="str">
        <f t="shared" si="185"/>
        <v>nvt</v>
      </c>
      <c r="FQ95" t="str">
        <f t="shared" si="186"/>
        <v>nvt</v>
      </c>
      <c r="FR95" t="str">
        <f t="shared" si="187"/>
        <v>nvt</v>
      </c>
      <c r="FS95" t="str">
        <f t="shared" si="188"/>
        <v>nvt</v>
      </c>
      <c r="FT95" t="str">
        <f t="shared" si="189"/>
        <v>nvt</v>
      </c>
      <c r="FU95" t="str">
        <f t="shared" si="190"/>
        <v>nvt</v>
      </c>
      <c r="FV95" t="str">
        <f t="shared" si="191"/>
        <v>nvt</v>
      </c>
      <c r="FW95" t="str">
        <f t="shared" si="192"/>
        <v>nvt</v>
      </c>
      <c r="FX95" t="str">
        <f t="shared" si="193"/>
        <v>nvt</v>
      </c>
      <c r="FY95" t="str">
        <f t="shared" si="194"/>
        <v>nvt</v>
      </c>
      <c r="FZ95" t="str">
        <f t="shared" si="195"/>
        <v>nvt</v>
      </c>
      <c r="GA95" t="str">
        <f t="shared" si="196"/>
        <v>nvt</v>
      </c>
      <c r="GB95" t="str">
        <f>IF($EJ95&gt;2,IF(FO95="","zwart",VLOOKUP(FO95,STAPELING!J:AA,GB$1,0)),"nvt")</f>
        <v>nvt</v>
      </c>
      <c r="GC95" t="str">
        <f t="shared" si="257"/>
        <v>nvt</v>
      </c>
      <c r="GD95" t="str">
        <f t="shared" si="258"/>
        <v>nvt</v>
      </c>
      <c r="GE95" t="str">
        <f t="shared" si="259"/>
        <v>nvt</v>
      </c>
      <c r="GF95" t="str">
        <f t="shared" si="260"/>
        <v>nvt</v>
      </c>
      <c r="GG95" t="str">
        <f t="shared" si="261"/>
        <v>nvt</v>
      </c>
      <c r="GH95" t="str">
        <f t="shared" si="262"/>
        <v>nvt</v>
      </c>
      <c r="GI95" t="str">
        <f t="shared" si="263"/>
        <v>nvt</v>
      </c>
      <c r="GJ95" t="str">
        <f t="shared" si="264"/>
        <v>nvt</v>
      </c>
      <c r="GK95" t="str">
        <f t="shared" si="197"/>
        <v>nvt</v>
      </c>
      <c r="GL95" t="str">
        <f t="shared" si="198"/>
        <v>nvt</v>
      </c>
      <c r="GM95" t="str">
        <f t="shared" si="199"/>
        <v>nvt</v>
      </c>
      <c r="GN95" t="str">
        <f t="shared" si="200"/>
        <v>nvt</v>
      </c>
      <c r="GO95" t="str">
        <f t="shared" si="201"/>
        <v>nvt</v>
      </c>
      <c r="GP95" t="str">
        <f t="shared" si="202"/>
        <v>nvt</v>
      </c>
      <c r="GQ95" t="str">
        <f t="shared" si="203"/>
        <v>nvt</v>
      </c>
      <c r="GR95" t="str">
        <f t="shared" si="204"/>
        <v>nvt</v>
      </c>
      <c r="GS95" t="str">
        <f t="shared" si="205"/>
        <v>nvt</v>
      </c>
      <c r="GT95" t="str">
        <f t="shared" si="206"/>
        <v>nvt</v>
      </c>
      <c r="GU95" t="str">
        <f t="shared" si="207"/>
        <v>nvt</v>
      </c>
      <c r="GV95" t="str">
        <f t="shared" si="208"/>
        <v>nvt</v>
      </c>
      <c r="GW95" t="str">
        <f>IF($EJ95&gt;2,IF(GJ95="","zwart",VLOOKUP(GJ95,STAPELING!AB:AJ,GW$1,0)),"nvt")</f>
        <v>nvt</v>
      </c>
      <c r="GX95" t="str">
        <f t="shared" si="265"/>
        <v>nvt</v>
      </c>
      <c r="GY95" t="str">
        <f t="shared" si="266"/>
        <v>nvt</v>
      </c>
      <c r="GZ95" t="str">
        <f t="shared" si="267"/>
        <v>nvt</v>
      </c>
      <c r="HA95" t="str">
        <f t="shared" si="268"/>
        <v>nvt</v>
      </c>
      <c r="HB95" t="str">
        <f t="shared" si="269"/>
        <v>nvt</v>
      </c>
      <c r="HC95" t="str">
        <f t="shared" si="270"/>
        <v>nvt</v>
      </c>
      <c r="HD95" t="str">
        <f t="shared" si="271"/>
        <v>nvt</v>
      </c>
      <c r="HE95" t="str">
        <f t="shared" si="272"/>
        <v>nvt</v>
      </c>
      <c r="HF95" t="str">
        <f t="shared" si="273"/>
        <v>nvt</v>
      </c>
      <c r="HG95" t="str">
        <f t="shared" si="274"/>
        <v>nvt</v>
      </c>
      <c r="HH95" t="str">
        <f t="shared" si="275"/>
        <v>nvt</v>
      </c>
      <c r="HI95" t="str">
        <f t="shared" si="276"/>
        <v>nvt</v>
      </c>
      <c r="HJ95" t="str">
        <f t="shared" si="277"/>
        <v>nvt</v>
      </c>
      <c r="HK95" t="str">
        <f t="shared" si="278"/>
        <v>nvt</v>
      </c>
      <c r="HL95" t="str">
        <f t="shared" si="279"/>
        <v>nvt</v>
      </c>
      <c r="HM95" t="str">
        <f t="shared" si="209"/>
        <v>nvt</v>
      </c>
      <c r="HN95" t="str">
        <f t="shared" si="210"/>
        <v>nvt</v>
      </c>
      <c r="HO95" t="str">
        <f t="shared" si="211"/>
        <v>nvt</v>
      </c>
      <c r="HP95" t="str">
        <f t="shared" si="212"/>
        <v>nvt</v>
      </c>
      <c r="HQ95" t="str">
        <f t="shared" si="213"/>
        <v>nvt</v>
      </c>
      <c r="HR95" t="str">
        <f t="shared" si="214"/>
        <v>nvt</v>
      </c>
      <c r="HS95" t="str">
        <f t="shared" si="215"/>
        <v>nvt</v>
      </c>
      <c r="HT95" t="str">
        <f t="shared" si="216"/>
        <v>nvt</v>
      </c>
      <c r="HU95" t="str">
        <f t="shared" si="217"/>
        <v>nvt</v>
      </c>
      <c r="HV95" t="str">
        <f t="shared" si="218"/>
        <v>nvt</v>
      </c>
      <c r="HW95" t="str">
        <f t="shared" si="219"/>
        <v>nvt</v>
      </c>
      <c r="HX95" t="str">
        <f t="shared" si="220"/>
        <v>nvt</v>
      </c>
      <c r="HY95" t="str">
        <f>IF($EJ95&gt;2,IF(HL95="","zwart",VLOOKUP(HL95,STAPELING!AK:AN,HY$1,0)),"nvt")</f>
        <v>nvt</v>
      </c>
      <c r="HZ95" t="str">
        <f t="shared" si="280"/>
        <v>nvt</v>
      </c>
      <c r="IA95" t="str">
        <f t="shared" si="281"/>
        <v>nvt</v>
      </c>
      <c r="IB95" t="str">
        <f t="shared" si="282"/>
        <v>nvt</v>
      </c>
      <c r="IC95" t="str">
        <f t="shared" si="283"/>
        <v>nvt</v>
      </c>
      <c r="ID95" t="str">
        <f t="shared" si="284"/>
        <v>nvt</v>
      </c>
      <c r="IE95" t="str">
        <f t="shared" si="285"/>
        <v>nvt</v>
      </c>
      <c r="IF95" t="str">
        <f t="shared" si="286"/>
        <v>nvt</v>
      </c>
      <c r="IG95">
        <f t="shared" si="287"/>
        <v>0</v>
      </c>
      <c r="IH95">
        <f t="shared" si="288"/>
        <v>0</v>
      </c>
      <c r="II95">
        <f t="shared" si="289"/>
        <v>0</v>
      </c>
      <c r="IJ95">
        <f t="shared" si="290"/>
        <v>0</v>
      </c>
      <c r="IK95">
        <f t="shared" si="291"/>
        <v>0</v>
      </c>
      <c r="IL95">
        <f t="shared" si="292"/>
        <v>0</v>
      </c>
      <c r="IM95">
        <f t="shared" si="293"/>
        <v>0</v>
      </c>
      <c r="IN95">
        <f t="shared" si="294"/>
        <v>0</v>
      </c>
      <c r="IO95">
        <f t="shared" si="295"/>
        <v>0</v>
      </c>
      <c r="IP95">
        <f t="shared" si="296"/>
        <v>0</v>
      </c>
      <c r="IQ95">
        <f t="shared" si="297"/>
        <v>0</v>
      </c>
      <c r="IR95">
        <f t="shared" si="298"/>
        <v>0</v>
      </c>
      <c r="IS95">
        <f t="shared" si="299"/>
        <v>0</v>
      </c>
      <c r="IT95">
        <f t="shared" si="300"/>
        <v>0</v>
      </c>
      <c r="IU95" t="str">
        <f t="shared" si="301"/>
        <v>N</v>
      </c>
      <c r="IV95" t="str">
        <f t="shared" si="221"/>
        <v>N</v>
      </c>
      <c r="IW95" t="str">
        <f t="shared" si="302"/>
        <v>N</v>
      </c>
    </row>
    <row r="96" spans="1:257" x14ac:dyDescent="0.25">
      <c r="A96" t="str">
        <f>IF(ISERROR(VLOOKUP(E96,E$4:E95,1,0)),"J","N")</f>
        <v>N</v>
      </c>
      <c r="E96" s="25" t="str">
        <f>IF(Invoer!B125="","",Invoer!B125)</f>
        <v/>
      </c>
      <c r="F96" s="25"/>
      <c r="G96" s="25"/>
      <c r="H96" s="25" t="str">
        <f>IF(AND($E96&lt;&gt;"",$A96="J"),Invoer!D125,"")</f>
        <v/>
      </c>
      <c r="I96" s="25"/>
      <c r="J96" s="26"/>
      <c r="K96" s="26" t="str">
        <f>IF(AND($E96&lt;&gt;"",$A96="J"),Invoer!L125,"")</f>
        <v/>
      </c>
      <c r="L96" s="26"/>
      <c r="M96" s="25"/>
      <c r="N96" s="152"/>
      <c r="O96" s="153"/>
      <c r="P96" s="25"/>
      <c r="Q96" s="25"/>
      <c r="R96" s="153"/>
      <c r="S96" s="154"/>
      <c r="T96" s="152"/>
      <c r="U96" s="153"/>
      <c r="V96" s="153"/>
      <c r="W96" s="59" t="str">
        <f>IF(AND($E96&lt;&gt;"",$A96="J",Invoer!R125&lt;&gt;""),VLOOKUP(Invoer!R125,NORM!$F$26:$H$29,3,0),"")</f>
        <v/>
      </c>
      <c r="X96" s="59"/>
      <c r="Y96" s="25" t="str">
        <f t="shared" si="222"/>
        <v/>
      </c>
      <c r="Z96" s="25"/>
      <c r="AA96" s="26" t="str">
        <f t="shared" si="223"/>
        <v/>
      </c>
      <c r="AB96" s="26"/>
      <c r="AC96" s="153"/>
      <c r="AD96" s="153"/>
      <c r="AE96" s="153"/>
      <c r="AF96" s="153"/>
      <c r="AG96" s="153"/>
      <c r="AH96" s="25"/>
      <c r="AI96" s="153"/>
      <c r="AJ96" s="153"/>
      <c r="AK96" s="153"/>
      <c r="AL96" s="153"/>
      <c r="AM96" s="25" t="str">
        <f>IF(AND($E96&lt;&gt;"",$A96="J"),IF(Invoer!X125="Ja","J",IF(Invoer!X125="Nee","N","")),"")</f>
        <v/>
      </c>
      <c r="AN96" s="153"/>
      <c r="AO96" s="153"/>
      <c r="AP96" s="153" t="s">
        <v>311</v>
      </c>
      <c r="AQ96" s="153" t="s">
        <v>311</v>
      </c>
      <c r="AR96" s="153" t="s">
        <v>312</v>
      </c>
      <c r="AS96" s="153" t="s">
        <v>312</v>
      </c>
      <c r="AT96" s="1" t="str">
        <f>IF(AND($E96&lt;&gt;"",$A96="J",Invoer!O125&lt;&gt;""),VLOOKUP(Invoer!O125,NORM!$F$31:$H$38,3,0),"")</f>
        <v/>
      </c>
      <c r="AU96" s="1"/>
      <c r="AV96" s="1" t="str">
        <f>IF(AND($E96&lt;&gt;"",$A96="J"),Invoer!AH125,"")</f>
        <v/>
      </c>
      <c r="AW96" s="1"/>
      <c r="AX96" s="1" t="str">
        <f t="shared" si="224"/>
        <v/>
      </c>
      <c r="AY96" s="1"/>
      <c r="AZ96" s="3" t="str">
        <f t="shared" si="225"/>
        <v/>
      </c>
      <c r="BA96" s="3" t="str">
        <f t="shared" si="226"/>
        <v/>
      </c>
      <c r="BB96" s="3" t="str">
        <f t="shared" si="227"/>
        <v>N</v>
      </c>
      <c r="BC96" s="3" t="str">
        <f t="shared" si="228"/>
        <v>N</v>
      </c>
      <c r="BD96" s="3" t="str">
        <f t="shared" si="229"/>
        <v/>
      </c>
      <c r="BE96" s="3">
        <f t="shared" si="230"/>
        <v>0</v>
      </c>
      <c r="BF96" s="3" t="str">
        <f t="shared" si="231"/>
        <v/>
      </c>
      <c r="BG96" s="3" t="str">
        <f t="shared" si="232"/>
        <v/>
      </c>
      <c r="BH96" s="3" t="str">
        <f t="shared" si="233"/>
        <v>N</v>
      </c>
      <c r="BI96" s="24" t="str">
        <f t="shared" si="234"/>
        <v/>
      </c>
      <c r="BJ96" s="24" t="str">
        <f>IF(ISERROR(VLOOKUP($BD96,LOV_GWSGRP!A:A,1,0)),"N","J")</f>
        <v>N</v>
      </c>
      <c r="BK96" s="24" t="str">
        <f>IF(ISERROR(VLOOKUP($BD96,LOV_GWSGRP!D:D,1,0)),"N","J")</f>
        <v>N</v>
      </c>
      <c r="BL96" s="24" t="str">
        <f>IF(ISERROR(VLOOKUP($BD96,LOV_GWSGRP!G:G,1,0)),"N","J")</f>
        <v>N</v>
      </c>
      <c r="BM96" s="24" t="str">
        <f>IF(ISERROR(VLOOKUP($BD96,LOV_GWSGRP!M:M,1,0)),"N","J")</f>
        <v>N</v>
      </c>
      <c r="BN96" s="24" t="str">
        <f>IF(ISERROR(VLOOKUP($BD96,LOV_GWSGRP!P:P,1,0)),"N","J")</f>
        <v>N</v>
      </c>
      <c r="BO96" s="24" t="str">
        <f>IF(ISERROR(VLOOKUP($BD96,LOV_GWSGRP!S:S,1,0)),"N","J")</f>
        <v>N</v>
      </c>
      <c r="BP96" s="24" t="str">
        <f>IF(ISERROR(VLOOKUP($BD96,LOV_GWSGRP!V:V,1,0)),"N","J")</f>
        <v>N</v>
      </c>
      <c r="BQ96" s="24" t="str">
        <f>IF(ISERROR(VLOOKUP($BD96,LOV_GWSGRP!Y:Y,1,0)),"N","J")</f>
        <v>N</v>
      </c>
      <c r="BR96" s="24" t="str">
        <f>IF(ISERROR(VLOOKUP($BD96,LOV_GWSGRP!AB:AB,1,0)),"N","J")</f>
        <v>N</v>
      </c>
      <c r="BS96" s="24" t="str">
        <f>IF(ISERROR(VLOOKUP($BD96,LOV_GWSGRP!AE:AE,1,0)),"N","J")</f>
        <v>N</v>
      </c>
      <c r="BT96" s="24" t="str">
        <f>IF(ISERROR(VLOOKUP($BD96,LOV_GWSGRP!AH:AH,1,0)),"N","J")</f>
        <v>N</v>
      </c>
      <c r="BU96" s="24" t="str">
        <f>IF(ISERROR(VLOOKUP($BD96,LOV_GWSGRP!CJ:CJ,1,0)),"N","J")</f>
        <v>N</v>
      </c>
      <c r="BV96" s="24" t="str">
        <f>IF(ISERROR(VLOOKUP($BD96,LOV_GWSGRP!AN:AN,1,0)),"N","J")</f>
        <v>N</v>
      </c>
      <c r="BW96" s="24" t="str">
        <f>IF(ISERROR(VLOOKUP($BD96,LOV_GWSGRP!AQ:AQ,1,0)),"N","J")</f>
        <v>N</v>
      </c>
      <c r="BX96" s="24" t="str">
        <f>IF(ISERROR(VLOOKUP($BD96,LOV_GWSGRP!AT:AT,1,0)),"N","J")</f>
        <v>N</v>
      </c>
      <c r="BY96" s="24" t="str">
        <f>IF(ISERROR(VLOOKUP($BD96,LOV_GWSGRP!AW:AW,1,0)),"N","J")</f>
        <v>N</v>
      </c>
      <c r="BZ96" s="24" t="str">
        <f>IF(ISERROR(VLOOKUP($BD96,LOV_GWSGRP!AZ:AZ,1,0)),"N","J")</f>
        <v>N</v>
      </c>
      <c r="CA96" s="24" t="str">
        <f>IF(ISERROR(VLOOKUP($BD96,LOV_GWSGRP!BC:BC,1,0)),"N","J")</f>
        <v>N</v>
      </c>
      <c r="CB96" s="24" t="str">
        <f>IF(ISERROR(VLOOKUP($BD96,LOV_GWSGRP!BF:BF,1,0)),"N","J")</f>
        <v>N</v>
      </c>
      <c r="CC96" s="24" t="str">
        <f>IF(ISERROR(VLOOKUP($BD96,LOV_GWSGRP!BI:BI,1,0)),"N","J")</f>
        <v>N</v>
      </c>
      <c r="CD96" s="24" t="str">
        <f>IF(ISERROR(VLOOKUP($BD96,LOV_GWSGRP!J:J,1,0)),"N","J")</f>
        <v>N</v>
      </c>
      <c r="CE96" s="24" t="str">
        <f>IF(ISERROR(VLOOKUP($BD96,LOV_GWSGRP!BL:BL,1,0)),"N","J")</f>
        <v>N</v>
      </c>
      <c r="CF96" s="24"/>
      <c r="CG96" s="24" t="str">
        <f>IF(ISERROR(VLOOKUP($BD96,LOV_GWSGRP!BO:BO,1,0)),"N","J")</f>
        <v>N</v>
      </c>
      <c r="CH96" s="24" t="str">
        <f t="shared" si="235"/>
        <v>N</v>
      </c>
      <c r="CI96" s="24" t="str">
        <f>IF(ISERROR(VLOOKUP($BD96,GEWASCODE_GLMC8!F:F,1,0)),"N","J")</f>
        <v>N</v>
      </c>
      <c r="CJ96" s="24" t="str">
        <f>IF(COUNTIF($CI96:CI96,"J")&gt;0,"N",IF(ISERROR(VLOOKUP($BD96,GEWASCODE_GLMC8!G:G,1,0)),"N","J"))</f>
        <v>N</v>
      </c>
      <c r="CK96" s="24" t="str">
        <f>IF(COUNTIF($CI96:CJ96,"J")&gt;0,"N",IF(ISERROR(VLOOKUP($BD96,GEWASCODE_GLMC8!H:H,1,0)),"N","J"))</f>
        <v>N</v>
      </c>
      <c r="CL96" s="24" t="str">
        <f>IF(COUNTIF($CI96:CK96,"J")&gt;0,"N",IF(ISERROR(VLOOKUP($BD96,GEWASCODE_GLMC8!I:I,1,0)),"N","J"))</f>
        <v>N</v>
      </c>
      <c r="CM96" s="24" t="str">
        <f>IF(COUNTIF($CI96:CL96,"J")&gt;0,"N",IF(ISERROR(VLOOKUP($BD96,GEWASCODE_GLMC8!J:J,1,0)),"N","J"))</f>
        <v>N</v>
      </c>
      <c r="CN96" s="24" t="str">
        <f>IF(COUNTIF($CI96:CM96,"J")&gt;0,"N",IF(ISERROR(VLOOKUP($BD96,GEWASCODE_GLMC8!K:K,1,0)),"N","J"))</f>
        <v>N</v>
      </c>
      <c r="CO96" s="24" t="str">
        <f>IF(COUNTIF($CI96:CN96,"J")&gt;0,"N",IF(ISERROR(VLOOKUP($BD96,GEWASCODE_GLMC8!L:L,1,0)),"N","J"))</f>
        <v>N</v>
      </c>
      <c r="CP96" s="24" t="str">
        <f>IF(COUNTIF($CI96:CO96,"J")&gt;0,"N",IF(ISERROR(VLOOKUP($BD96,GEWASCODE_GLMC8!M:M,1,0)),"N","J"))</f>
        <v>N</v>
      </c>
      <c r="CQ96" s="24" t="str">
        <f>IF(COUNTIF($CI96:CP96,"J")&gt;0,"N",IF(ISERROR(VLOOKUP($BD96,GEWASCODE_GLMC8!N:N,1,0)),"N","J"))</f>
        <v>N</v>
      </c>
      <c r="CR96" s="24" t="str">
        <f>IF(COUNTIF($CI96:CQ96,"J")&gt;0,"N",IF(ISERROR(VLOOKUP($BD96,GEWASCODE_GLMC8!O:O,1,0)),"N","J"))</f>
        <v>N</v>
      </c>
      <c r="CS96" s="24" t="str">
        <f>IF(COUNTIF($CI96:CR96,"J")&gt;0,"N",IF(ISERROR(VLOOKUP($BD96,GEWASCODE_GLMC8!P:P,1,0)),"N","J"))</f>
        <v>N</v>
      </c>
      <c r="CT96" s="24" t="str">
        <f>IF(COUNTIF($CI96:CS96,"J")&gt;0,"N",IF(ISERROR(VLOOKUP($BD96,GEWASCODE_GLMC8!Q:Q,1,0)),"N","J"))</f>
        <v>N</v>
      </c>
      <c r="CU96" s="24" t="str">
        <f>IF(COUNTIF($CI96:CT96,"J")&gt;0,"N",IF(ISERROR(VLOOKUP($BD96,GEWASCODE_GLMC8!R:R,1,0)),"N","J"))</f>
        <v>N</v>
      </c>
      <c r="CV96" s="24" t="str">
        <f>IF(COUNTIF($CI96:CU96,"J")&gt;0,"N",IF(ISERROR(VLOOKUP($BD96,GEWASCODE_GLMC8!S:S,1,0)),"N","J"))</f>
        <v>N</v>
      </c>
      <c r="CW96" s="24" t="str">
        <f>IF(COUNTIF($CI96:CV96,"J")&gt;0,"N",IF(ISERROR(VLOOKUP($BD96,GEWASCODE_GLMC8!T:T,1,0)),"N","J"))</f>
        <v>N</v>
      </c>
      <c r="CX96" s="24" t="str">
        <f>IF(COUNTIF($CI96:CW96,"J")&gt;0,"N",IF(ISERROR(VLOOKUP($BD96,GEWASCODE_GLMC8!U:U,1,0)),"N","J"))</f>
        <v>N</v>
      </c>
      <c r="CY96" s="24" t="str">
        <f>IF(COUNTIF($CI96:CX96,"J")&gt;0,"N",IF(ISERROR(VLOOKUP($BD96,GEWASCODE_GLMC8!V:V,1,0)),"N","J"))</f>
        <v>N</v>
      </c>
      <c r="CZ96" s="24" t="str">
        <f>IF(COUNTIF($CI96:CY96,"J")&gt;0,"N",IF(ISERROR(VLOOKUP($BD96,GEWASCODE_GLMC8!W:W,1,0)),"N","J"))</f>
        <v>N</v>
      </c>
      <c r="DA96" s="24" t="str">
        <f>IF(COUNTIF($CI96:CZ96,"J")&gt;0,"N",IF(ISERROR(VLOOKUP($BD96,GEWASCODE_GLMC8!X:X,1,0)),"N","J"))</f>
        <v>N</v>
      </c>
      <c r="DB96" s="24" t="str">
        <f>IF(COUNTIF($CI96:DA96,"J")&gt;0,"N",IF(ISERROR(VLOOKUP($BD96,GEWASCODE_GLMC8!Y:Y,1,0)),"N","J"))</f>
        <v>N</v>
      </c>
      <c r="DC96" s="24" t="str">
        <f>IF(COUNTIF($CI96:DB96,"J")&gt;0,"N",IF(ISERROR(VLOOKUP($BD96,GEWASCODE_GLMC8!Z:Z,1,0)),"N","J"))</f>
        <v>N</v>
      </c>
      <c r="DD96" s="24" t="str">
        <f t="shared" si="236"/>
        <v>N</v>
      </c>
      <c r="DE96" s="3" t="str">
        <f t="shared" si="167"/>
        <v>N</v>
      </c>
      <c r="DF96" s="3" t="str">
        <f t="shared" si="168"/>
        <v>N</v>
      </c>
      <c r="DG96" s="3" t="str">
        <f t="shared" si="237"/>
        <v>N</v>
      </c>
      <c r="DH96" s="3" t="str">
        <f t="shared" si="238"/>
        <v>N</v>
      </c>
      <c r="DI96" s="3" t="str">
        <f t="shared" si="169"/>
        <v>N</v>
      </c>
      <c r="DJ96" s="3" t="str">
        <f t="shared" si="170"/>
        <v>N</v>
      </c>
      <c r="DK96" s="3">
        <f>0</f>
        <v>0</v>
      </c>
      <c r="DL96" s="3" t="str">
        <f t="shared" si="171"/>
        <v>N</v>
      </c>
      <c r="DM96" s="3" t="str">
        <f t="shared" si="172"/>
        <v>N</v>
      </c>
      <c r="DN96" t="str">
        <f>IF(AND($A96="J",COUNTIFS(activiteiten_perceel,percelen!$AZ96,activiteiten_maatregel_nr,percelen!DN$4,activiteiten_activiteit_voldoet_aan_voorwaarden,"J")&gt;0),DN$4,"")</f>
        <v/>
      </c>
      <c r="DO96" t="str">
        <f>IF(AND($A96="J",COUNTIFS(activiteiten_perceel,percelen!$AZ96,activiteiten_maatregel_nr,percelen!DO$4,activiteiten_activiteit_voldoet_aan_voorwaarden,"J")&gt;0),DO$4,"")</f>
        <v/>
      </c>
      <c r="DP96" t="str">
        <f>IF(AND($A96="J",COUNTIFS(activiteiten_perceel,percelen!$AZ96,activiteiten_maatregel_nr,percelen!DP$4,activiteiten_activiteit_voldoet_aan_voorwaarden,"J")&gt;0),DP$4,"")</f>
        <v/>
      </c>
      <c r="DQ96" t="str">
        <f>IF(AND($A96="J",COUNTIFS(activiteiten_perceel,percelen!$AZ96,activiteiten_maatregel_nr,percelen!DQ$4,activiteiten_activiteit_voldoet_aan_voorwaarden,"J")&gt;0),DQ$4,"")</f>
        <v/>
      </c>
      <c r="DR96" t="str">
        <f>IF(AND($A96="J",COUNTIFS(activiteiten_perceel,percelen!$AZ96,activiteiten_maatregel_nr,percelen!DR$4,activiteiten_activiteit_voldoet_aan_voorwaarden,"J")&gt;0),DR$4,"")</f>
        <v/>
      </c>
      <c r="DS96" t="str">
        <f>IF(AND($A96="J",COUNTIFS(activiteiten_perceel,percelen!$AZ96,activiteiten_maatregel_nr,percelen!DS$4,activiteiten_activiteit_voldoet_aan_voorwaarden,"J")&gt;0),DS$4,"")</f>
        <v/>
      </c>
      <c r="DT96" t="str">
        <f>IF(AND($A96="J",COUNTIFS(activiteiten_perceel,percelen!$AZ96,activiteiten_maatregel_nr,percelen!DT$4,activiteiten_activiteit_voldoet_aan_voorwaarden,"J")&gt;0),DT$4,"")</f>
        <v/>
      </c>
      <c r="DU96" t="str">
        <f>IF(AND($A96="J",COUNTIFS(activiteiten_perceel,percelen!$AZ96,activiteiten_maatregel_nr,percelen!DU$4,activiteiten_activiteit_voldoet_aan_voorwaarden,"J")&gt;0),DU$4,"")</f>
        <v/>
      </c>
      <c r="DV96" t="str">
        <f>IF(AND($A96="J",COUNTIFS(activiteiten_perceel,percelen!$AZ96,activiteiten_maatregel_nr,percelen!DV$4,activiteiten_activiteit_voldoet_aan_voorwaarden,"J")&gt;0),DV$4,"")</f>
        <v/>
      </c>
      <c r="DW96" t="str">
        <f>IF(AND($A96="J",COUNTIFS(activiteiten_perceel,percelen!$AZ96,activiteiten_maatregel_nr,percelen!DW$4,activiteiten_activiteit_voldoet_aan_voorwaarden,"J")&gt;0),DW$4,"")</f>
        <v/>
      </c>
      <c r="DX96" t="str">
        <f>IF(AND($A96="J",COUNTIFS(activiteiten_perceel,percelen!$AZ96,activiteiten_maatregel_nr,percelen!DX$4,activiteiten_activiteit_voldoet_aan_voorwaarden,"J")&gt;0),DX$4,"")</f>
        <v/>
      </c>
      <c r="DY96" t="str">
        <f>IF(AND($A96="J",COUNTIFS(activiteiten_perceel,percelen!$AZ96,activiteiten_maatregel_nr,percelen!DY$4,activiteiten_activiteit_voldoet_aan_voorwaarden,"J")&gt;0),DY$4,"")</f>
        <v/>
      </c>
      <c r="DZ96" t="str">
        <f>IF(AND($A96="J",COUNTIFS(activiteiten_perceel,percelen!$AZ96,activiteiten_maatregel_nr,percelen!DZ$4,activiteiten_activiteit_voldoet_aan_voorwaarden,"J")&gt;0),DZ$4,"")</f>
        <v/>
      </c>
      <c r="EA96" t="str">
        <f>IF(AND($A96="J",COUNTIFS(activiteiten_perceel,percelen!$AZ96,activiteiten_maatregel_nr,percelen!EA$4,activiteiten_activiteit_voldoet_aan_voorwaarden,"J")&gt;0),EA$4,"")</f>
        <v/>
      </c>
      <c r="EB96" t="str">
        <f>IF(AND($A96="J",COUNTIFS(activiteiten_perceel,percelen!$AZ96,activiteiten_maatregel_nr,percelen!EB$4,activiteiten_activiteit_voldoet_aan_voorwaarden,"J")&gt;0),EB$4,"")</f>
        <v/>
      </c>
      <c r="EC96" t="str">
        <f>IF(AND($A96="J",COUNTIFS(activiteiten_perceel,percelen!$AZ96,activiteiten_maatregel_nr,percelen!EC$4,activiteiten_activiteit_voldoet_aan_voorwaarden,"J")&gt;0),EC$4,"")</f>
        <v/>
      </c>
      <c r="ED96" t="str">
        <f>IF(AND($A96="J",COUNTIFS(activiteiten_perceel,percelen!$AZ96,activiteiten_maatregel_nr,percelen!ED$4,activiteiten_activiteit_voldoet_aan_voorwaarden,"J")&gt;0),ED$4,"")</f>
        <v/>
      </c>
      <c r="EE96" t="str">
        <f>IF(AND($A96="J",COUNTIFS(activiteiten_perceel,percelen!$AZ96,activiteiten_maatregel_nr,percelen!EE$4,activiteiten_activiteit_voldoet_aan_voorwaarden,"J")&gt;0),EE$4,"")</f>
        <v/>
      </c>
      <c r="EF96" t="str">
        <f>IF(AND($A96="J",COUNTIFS(activiteiten_perceel,percelen!$AZ96,activiteiten_maatregel_nr,percelen!EF$4,activiteiten_activiteit_voldoet_aan_voorwaarden,"J")&gt;0),EF$4,"")</f>
        <v/>
      </c>
      <c r="EG96" t="str">
        <f>IF(AND($A96="J",COUNTIFS(activiteiten_perceel,percelen!$AZ96,activiteiten_maatregel_nr,percelen!EG$4,activiteiten_activiteit_voldoet_aan_voorwaarden,"J")&gt;0),EG$4,"")</f>
        <v/>
      </c>
      <c r="EH96" t="str">
        <f>IF(AND($A96="J",COUNTIFS(activiteiten_perceel,percelen!$AZ96,activiteiten_maatregel_nr,percelen!EH$4,activiteiten_activiteit_voldoet_aan_voorwaarden,"J")&gt;0),EH$4,"")</f>
        <v/>
      </c>
      <c r="EI96" t="str">
        <f>IF(AND($A96="J",COUNTIFS(activiteiten_perceel,percelen!$AZ96,activiteiten_maatregel_nr,percelen!EI$4,activiteiten_activiteit_voldoet_aan_voorwaarden,"J")&gt;0),EI$4,"")</f>
        <v/>
      </c>
      <c r="EJ96">
        <f t="shared" si="239"/>
        <v>0</v>
      </c>
      <c r="EK96" t="str">
        <f t="shared" si="173"/>
        <v/>
      </c>
      <c r="EL96" t="str">
        <f t="shared" si="174"/>
        <v/>
      </c>
      <c r="EM96" t="str">
        <f t="shared" si="175"/>
        <v/>
      </c>
      <c r="EN96" t="str">
        <f t="shared" si="176"/>
        <v/>
      </c>
      <c r="EO96" t="str">
        <f t="shared" si="177"/>
        <v/>
      </c>
      <c r="EP96" t="str">
        <f t="shared" si="178"/>
        <v/>
      </c>
      <c r="EQ96" t="str">
        <f t="shared" si="179"/>
        <v/>
      </c>
      <c r="ER96" t="str">
        <f t="shared" si="180"/>
        <v/>
      </c>
      <c r="ES96" t="str">
        <f t="shared" si="181"/>
        <v/>
      </c>
      <c r="ET96" t="str">
        <f t="shared" si="182"/>
        <v/>
      </c>
      <c r="EU96" t="str">
        <f t="shared" si="183"/>
        <v/>
      </c>
      <c r="EV96" t="str">
        <f t="shared" si="184"/>
        <v/>
      </c>
      <c r="EW96" t="str">
        <f t="shared" si="240"/>
        <v>nvt</v>
      </c>
      <c r="EX96" t="str">
        <f t="shared" si="241"/>
        <v>nvt</v>
      </c>
      <c r="EY96" t="str">
        <f t="shared" si="242"/>
        <v>nvt</v>
      </c>
      <c r="EZ96" t="str">
        <f t="shared" si="243"/>
        <v>nvt</v>
      </c>
      <c r="FA96" t="str">
        <f t="shared" si="244"/>
        <v>nvt</v>
      </c>
      <c r="FB96" t="str">
        <f t="shared" si="245"/>
        <v>nvt</v>
      </c>
      <c r="FC96" t="str">
        <f t="shared" si="246"/>
        <v>nvt</v>
      </c>
      <c r="FD96" t="str">
        <f t="shared" si="247"/>
        <v>nvt</v>
      </c>
      <c r="FE96" t="str">
        <f>IF($EJ96=2,VLOOKUP(FD96,STAPELING!A:D,FE$1,0),"nvt")</f>
        <v>nvt</v>
      </c>
      <c r="FF96" t="str">
        <f t="shared" si="248"/>
        <v>nvt</v>
      </c>
      <c r="FG96" t="str">
        <f t="shared" si="249"/>
        <v>nvt</v>
      </c>
      <c r="FH96" t="str">
        <f t="shared" si="250"/>
        <v>nvt</v>
      </c>
      <c r="FI96" t="str">
        <f t="shared" si="251"/>
        <v>nvt</v>
      </c>
      <c r="FJ96" t="str">
        <f t="shared" si="252"/>
        <v>nvt</v>
      </c>
      <c r="FK96" t="str">
        <f t="shared" si="253"/>
        <v>nvt</v>
      </c>
      <c r="FL96" t="str">
        <f t="shared" si="254"/>
        <v>nvt</v>
      </c>
      <c r="FM96" t="str">
        <f t="shared" si="255"/>
        <v/>
      </c>
      <c r="FN96" t="str">
        <f>IF(ISERROR(VLOOKUP(FM96,STAPELING!I:AO,FN$1,0)),"N",VLOOKUP(FM96,STAPELING!I:AO,FN$1,0))</f>
        <v>J</v>
      </c>
      <c r="FO96" t="str">
        <f t="shared" si="256"/>
        <v>nvt</v>
      </c>
      <c r="FP96" t="str">
        <f t="shared" si="185"/>
        <v>nvt</v>
      </c>
      <c r="FQ96" t="str">
        <f t="shared" si="186"/>
        <v>nvt</v>
      </c>
      <c r="FR96" t="str">
        <f t="shared" si="187"/>
        <v>nvt</v>
      </c>
      <c r="FS96" t="str">
        <f t="shared" si="188"/>
        <v>nvt</v>
      </c>
      <c r="FT96" t="str">
        <f t="shared" si="189"/>
        <v>nvt</v>
      </c>
      <c r="FU96" t="str">
        <f t="shared" si="190"/>
        <v>nvt</v>
      </c>
      <c r="FV96" t="str">
        <f t="shared" si="191"/>
        <v>nvt</v>
      </c>
      <c r="FW96" t="str">
        <f t="shared" si="192"/>
        <v>nvt</v>
      </c>
      <c r="FX96" t="str">
        <f t="shared" si="193"/>
        <v>nvt</v>
      </c>
      <c r="FY96" t="str">
        <f t="shared" si="194"/>
        <v>nvt</v>
      </c>
      <c r="FZ96" t="str">
        <f t="shared" si="195"/>
        <v>nvt</v>
      </c>
      <c r="GA96" t="str">
        <f t="shared" si="196"/>
        <v>nvt</v>
      </c>
      <c r="GB96" t="str">
        <f>IF($EJ96&gt;2,IF(FO96="","zwart",VLOOKUP(FO96,STAPELING!J:AA,GB$1,0)),"nvt")</f>
        <v>nvt</v>
      </c>
      <c r="GC96" t="str">
        <f t="shared" si="257"/>
        <v>nvt</v>
      </c>
      <c r="GD96" t="str">
        <f t="shared" si="258"/>
        <v>nvt</v>
      </c>
      <c r="GE96" t="str">
        <f t="shared" si="259"/>
        <v>nvt</v>
      </c>
      <c r="GF96" t="str">
        <f t="shared" si="260"/>
        <v>nvt</v>
      </c>
      <c r="GG96" t="str">
        <f t="shared" si="261"/>
        <v>nvt</v>
      </c>
      <c r="GH96" t="str">
        <f t="shared" si="262"/>
        <v>nvt</v>
      </c>
      <c r="GI96" t="str">
        <f t="shared" si="263"/>
        <v>nvt</v>
      </c>
      <c r="GJ96" t="str">
        <f t="shared" si="264"/>
        <v>nvt</v>
      </c>
      <c r="GK96" t="str">
        <f t="shared" si="197"/>
        <v>nvt</v>
      </c>
      <c r="GL96" t="str">
        <f t="shared" si="198"/>
        <v>nvt</v>
      </c>
      <c r="GM96" t="str">
        <f t="shared" si="199"/>
        <v>nvt</v>
      </c>
      <c r="GN96" t="str">
        <f t="shared" si="200"/>
        <v>nvt</v>
      </c>
      <c r="GO96" t="str">
        <f t="shared" si="201"/>
        <v>nvt</v>
      </c>
      <c r="GP96" t="str">
        <f t="shared" si="202"/>
        <v>nvt</v>
      </c>
      <c r="GQ96" t="str">
        <f t="shared" si="203"/>
        <v>nvt</v>
      </c>
      <c r="GR96" t="str">
        <f t="shared" si="204"/>
        <v>nvt</v>
      </c>
      <c r="GS96" t="str">
        <f t="shared" si="205"/>
        <v>nvt</v>
      </c>
      <c r="GT96" t="str">
        <f t="shared" si="206"/>
        <v>nvt</v>
      </c>
      <c r="GU96" t="str">
        <f t="shared" si="207"/>
        <v>nvt</v>
      </c>
      <c r="GV96" t="str">
        <f t="shared" si="208"/>
        <v>nvt</v>
      </c>
      <c r="GW96" t="str">
        <f>IF($EJ96&gt;2,IF(GJ96="","zwart",VLOOKUP(GJ96,STAPELING!AB:AJ,GW$1,0)),"nvt")</f>
        <v>nvt</v>
      </c>
      <c r="GX96" t="str">
        <f t="shared" si="265"/>
        <v>nvt</v>
      </c>
      <c r="GY96" t="str">
        <f t="shared" si="266"/>
        <v>nvt</v>
      </c>
      <c r="GZ96" t="str">
        <f t="shared" si="267"/>
        <v>nvt</v>
      </c>
      <c r="HA96" t="str">
        <f t="shared" si="268"/>
        <v>nvt</v>
      </c>
      <c r="HB96" t="str">
        <f t="shared" si="269"/>
        <v>nvt</v>
      </c>
      <c r="HC96" t="str">
        <f t="shared" si="270"/>
        <v>nvt</v>
      </c>
      <c r="HD96" t="str">
        <f t="shared" si="271"/>
        <v>nvt</v>
      </c>
      <c r="HE96" t="str">
        <f t="shared" si="272"/>
        <v>nvt</v>
      </c>
      <c r="HF96" t="str">
        <f t="shared" si="273"/>
        <v>nvt</v>
      </c>
      <c r="HG96" t="str">
        <f t="shared" si="274"/>
        <v>nvt</v>
      </c>
      <c r="HH96" t="str">
        <f t="shared" si="275"/>
        <v>nvt</v>
      </c>
      <c r="HI96" t="str">
        <f t="shared" si="276"/>
        <v>nvt</v>
      </c>
      <c r="HJ96" t="str">
        <f t="shared" si="277"/>
        <v>nvt</v>
      </c>
      <c r="HK96" t="str">
        <f t="shared" si="278"/>
        <v>nvt</v>
      </c>
      <c r="HL96" t="str">
        <f t="shared" si="279"/>
        <v>nvt</v>
      </c>
      <c r="HM96" t="str">
        <f t="shared" si="209"/>
        <v>nvt</v>
      </c>
      <c r="HN96" t="str">
        <f t="shared" si="210"/>
        <v>nvt</v>
      </c>
      <c r="HO96" t="str">
        <f t="shared" si="211"/>
        <v>nvt</v>
      </c>
      <c r="HP96" t="str">
        <f t="shared" si="212"/>
        <v>nvt</v>
      </c>
      <c r="HQ96" t="str">
        <f t="shared" si="213"/>
        <v>nvt</v>
      </c>
      <c r="HR96" t="str">
        <f t="shared" si="214"/>
        <v>nvt</v>
      </c>
      <c r="HS96" t="str">
        <f t="shared" si="215"/>
        <v>nvt</v>
      </c>
      <c r="HT96" t="str">
        <f t="shared" si="216"/>
        <v>nvt</v>
      </c>
      <c r="HU96" t="str">
        <f t="shared" si="217"/>
        <v>nvt</v>
      </c>
      <c r="HV96" t="str">
        <f t="shared" si="218"/>
        <v>nvt</v>
      </c>
      <c r="HW96" t="str">
        <f t="shared" si="219"/>
        <v>nvt</v>
      </c>
      <c r="HX96" t="str">
        <f t="shared" si="220"/>
        <v>nvt</v>
      </c>
      <c r="HY96" t="str">
        <f>IF($EJ96&gt;2,IF(HL96="","zwart",VLOOKUP(HL96,STAPELING!AK:AN,HY$1,0)),"nvt")</f>
        <v>nvt</v>
      </c>
      <c r="HZ96" t="str">
        <f t="shared" si="280"/>
        <v>nvt</v>
      </c>
      <c r="IA96" t="str">
        <f t="shared" si="281"/>
        <v>nvt</v>
      </c>
      <c r="IB96" t="str">
        <f t="shared" si="282"/>
        <v>nvt</v>
      </c>
      <c r="IC96" t="str">
        <f t="shared" si="283"/>
        <v>nvt</v>
      </c>
      <c r="ID96" t="str">
        <f t="shared" si="284"/>
        <v>nvt</v>
      </c>
      <c r="IE96" t="str">
        <f t="shared" si="285"/>
        <v>nvt</v>
      </c>
      <c r="IF96" t="str">
        <f t="shared" si="286"/>
        <v>nvt</v>
      </c>
      <c r="IG96">
        <f t="shared" si="287"/>
        <v>0</v>
      </c>
      <c r="IH96">
        <f t="shared" si="288"/>
        <v>0</v>
      </c>
      <c r="II96">
        <f t="shared" si="289"/>
        <v>0</v>
      </c>
      <c r="IJ96">
        <f t="shared" si="290"/>
        <v>0</v>
      </c>
      <c r="IK96">
        <f t="shared" si="291"/>
        <v>0</v>
      </c>
      <c r="IL96">
        <f t="shared" si="292"/>
        <v>0</v>
      </c>
      <c r="IM96">
        <f t="shared" si="293"/>
        <v>0</v>
      </c>
      <c r="IN96">
        <f t="shared" si="294"/>
        <v>0</v>
      </c>
      <c r="IO96">
        <f t="shared" si="295"/>
        <v>0</v>
      </c>
      <c r="IP96">
        <f t="shared" si="296"/>
        <v>0</v>
      </c>
      <c r="IQ96">
        <f t="shared" si="297"/>
        <v>0</v>
      </c>
      <c r="IR96">
        <f t="shared" si="298"/>
        <v>0</v>
      </c>
      <c r="IS96">
        <f t="shared" si="299"/>
        <v>0</v>
      </c>
      <c r="IT96">
        <f t="shared" si="300"/>
        <v>0</v>
      </c>
      <c r="IU96" t="str">
        <f t="shared" si="301"/>
        <v>N</v>
      </c>
      <c r="IV96" t="str">
        <f t="shared" si="221"/>
        <v>N</v>
      </c>
      <c r="IW96" t="str">
        <f t="shared" si="302"/>
        <v>N</v>
      </c>
    </row>
    <row r="97" spans="1:257" x14ac:dyDescent="0.25">
      <c r="A97" t="str">
        <f>IF(ISERROR(VLOOKUP(E97,E$4:E96,1,0)),"J","N")</f>
        <v>N</v>
      </c>
      <c r="E97" s="25" t="str">
        <f>IF(Invoer!B126="","",Invoer!B126)</f>
        <v/>
      </c>
      <c r="F97" s="25"/>
      <c r="G97" s="25"/>
      <c r="H97" s="25" t="str">
        <f>IF(AND($E97&lt;&gt;"",$A97="J"),Invoer!D126,"")</f>
        <v/>
      </c>
      <c r="I97" s="25"/>
      <c r="J97" s="26"/>
      <c r="K97" s="26" t="str">
        <f>IF(AND($E97&lt;&gt;"",$A97="J"),Invoer!L126,"")</f>
        <v/>
      </c>
      <c r="L97" s="26"/>
      <c r="M97" s="25"/>
      <c r="N97" s="152"/>
      <c r="O97" s="153"/>
      <c r="P97" s="25"/>
      <c r="Q97" s="25"/>
      <c r="R97" s="153"/>
      <c r="S97" s="154"/>
      <c r="T97" s="152"/>
      <c r="U97" s="153"/>
      <c r="V97" s="153"/>
      <c r="W97" s="59" t="str">
        <f>IF(AND($E97&lt;&gt;"",$A97="J",Invoer!R126&lt;&gt;""),VLOOKUP(Invoer!R126,NORM!$F$26:$H$29,3,0),"")</f>
        <v/>
      </c>
      <c r="X97" s="59"/>
      <c r="Y97" s="25" t="str">
        <f t="shared" si="222"/>
        <v/>
      </c>
      <c r="Z97" s="25"/>
      <c r="AA97" s="26" t="str">
        <f t="shared" si="223"/>
        <v/>
      </c>
      <c r="AB97" s="26"/>
      <c r="AC97" s="153"/>
      <c r="AD97" s="153"/>
      <c r="AE97" s="153"/>
      <c r="AF97" s="153"/>
      <c r="AG97" s="153"/>
      <c r="AH97" s="25"/>
      <c r="AI97" s="153"/>
      <c r="AJ97" s="153"/>
      <c r="AK97" s="153"/>
      <c r="AL97" s="153"/>
      <c r="AM97" s="25" t="str">
        <f>IF(AND($E97&lt;&gt;"",$A97="J"),IF(Invoer!X126="Ja","J",IF(Invoer!X126="Nee","N","")),"")</f>
        <v/>
      </c>
      <c r="AN97" s="153"/>
      <c r="AO97" s="153"/>
      <c r="AP97" s="153" t="s">
        <v>311</v>
      </c>
      <c r="AQ97" s="153" t="s">
        <v>311</v>
      </c>
      <c r="AR97" s="153" t="s">
        <v>312</v>
      </c>
      <c r="AS97" s="153" t="s">
        <v>312</v>
      </c>
      <c r="AT97" s="1" t="str">
        <f>IF(AND($E97&lt;&gt;"",$A97="J",Invoer!O126&lt;&gt;""),VLOOKUP(Invoer!O126,NORM!$F$31:$H$38,3,0),"")</f>
        <v/>
      </c>
      <c r="AU97" s="1"/>
      <c r="AV97" s="1" t="str">
        <f>IF(AND($E97&lt;&gt;"",$A97="J"),Invoer!AH126,"")</f>
        <v/>
      </c>
      <c r="AW97" s="1"/>
      <c r="AX97" s="1" t="str">
        <f t="shared" si="224"/>
        <v/>
      </c>
      <c r="AY97" s="1"/>
      <c r="AZ97" s="3" t="str">
        <f t="shared" si="225"/>
        <v/>
      </c>
      <c r="BA97" s="3" t="str">
        <f t="shared" si="226"/>
        <v/>
      </c>
      <c r="BB97" s="3" t="str">
        <f t="shared" si="227"/>
        <v>N</v>
      </c>
      <c r="BC97" s="3" t="str">
        <f t="shared" si="228"/>
        <v>N</v>
      </c>
      <c r="BD97" s="3" t="str">
        <f t="shared" si="229"/>
        <v/>
      </c>
      <c r="BE97" s="3">
        <f t="shared" si="230"/>
        <v>0</v>
      </c>
      <c r="BF97" s="3" t="str">
        <f t="shared" si="231"/>
        <v/>
      </c>
      <c r="BG97" s="3" t="str">
        <f t="shared" si="232"/>
        <v/>
      </c>
      <c r="BH97" s="3" t="str">
        <f t="shared" si="233"/>
        <v>N</v>
      </c>
      <c r="BI97" s="24" t="str">
        <f t="shared" si="234"/>
        <v/>
      </c>
      <c r="BJ97" s="24" t="str">
        <f>IF(ISERROR(VLOOKUP($BD97,LOV_GWSGRP!A:A,1,0)),"N","J")</f>
        <v>N</v>
      </c>
      <c r="BK97" s="24" t="str">
        <f>IF(ISERROR(VLOOKUP($BD97,LOV_GWSGRP!D:D,1,0)),"N","J")</f>
        <v>N</v>
      </c>
      <c r="BL97" s="24" t="str">
        <f>IF(ISERROR(VLOOKUP($BD97,LOV_GWSGRP!G:G,1,0)),"N","J")</f>
        <v>N</v>
      </c>
      <c r="BM97" s="24" t="str">
        <f>IF(ISERROR(VLOOKUP($BD97,LOV_GWSGRP!M:M,1,0)),"N","J")</f>
        <v>N</v>
      </c>
      <c r="BN97" s="24" t="str">
        <f>IF(ISERROR(VLOOKUP($BD97,LOV_GWSGRP!P:P,1,0)),"N","J")</f>
        <v>N</v>
      </c>
      <c r="BO97" s="24" t="str">
        <f>IF(ISERROR(VLOOKUP($BD97,LOV_GWSGRP!S:S,1,0)),"N","J")</f>
        <v>N</v>
      </c>
      <c r="BP97" s="24" t="str">
        <f>IF(ISERROR(VLOOKUP($BD97,LOV_GWSGRP!V:V,1,0)),"N","J")</f>
        <v>N</v>
      </c>
      <c r="BQ97" s="24" t="str">
        <f>IF(ISERROR(VLOOKUP($BD97,LOV_GWSGRP!Y:Y,1,0)),"N","J")</f>
        <v>N</v>
      </c>
      <c r="BR97" s="24" t="str">
        <f>IF(ISERROR(VLOOKUP($BD97,LOV_GWSGRP!AB:AB,1,0)),"N","J")</f>
        <v>N</v>
      </c>
      <c r="BS97" s="24" t="str">
        <f>IF(ISERROR(VLOOKUP($BD97,LOV_GWSGRP!AE:AE,1,0)),"N","J")</f>
        <v>N</v>
      </c>
      <c r="BT97" s="24" t="str">
        <f>IF(ISERROR(VLOOKUP($BD97,LOV_GWSGRP!AH:AH,1,0)),"N","J")</f>
        <v>N</v>
      </c>
      <c r="BU97" s="24" t="str">
        <f>IF(ISERROR(VLOOKUP($BD97,LOV_GWSGRP!CJ:CJ,1,0)),"N","J")</f>
        <v>N</v>
      </c>
      <c r="BV97" s="24" t="str">
        <f>IF(ISERROR(VLOOKUP($BD97,LOV_GWSGRP!AN:AN,1,0)),"N","J")</f>
        <v>N</v>
      </c>
      <c r="BW97" s="24" t="str">
        <f>IF(ISERROR(VLOOKUP($BD97,LOV_GWSGRP!AQ:AQ,1,0)),"N","J")</f>
        <v>N</v>
      </c>
      <c r="BX97" s="24" t="str">
        <f>IF(ISERROR(VLOOKUP($BD97,LOV_GWSGRP!AT:AT,1,0)),"N","J")</f>
        <v>N</v>
      </c>
      <c r="BY97" s="24" t="str">
        <f>IF(ISERROR(VLOOKUP($BD97,LOV_GWSGRP!AW:AW,1,0)),"N","J")</f>
        <v>N</v>
      </c>
      <c r="BZ97" s="24" t="str">
        <f>IF(ISERROR(VLOOKUP($BD97,LOV_GWSGRP!AZ:AZ,1,0)),"N","J")</f>
        <v>N</v>
      </c>
      <c r="CA97" s="24" t="str">
        <f>IF(ISERROR(VLOOKUP($BD97,LOV_GWSGRP!BC:BC,1,0)),"N","J")</f>
        <v>N</v>
      </c>
      <c r="CB97" s="24" t="str">
        <f>IF(ISERROR(VLOOKUP($BD97,LOV_GWSGRP!BF:BF,1,0)),"N","J")</f>
        <v>N</v>
      </c>
      <c r="CC97" s="24" t="str">
        <f>IF(ISERROR(VLOOKUP($BD97,LOV_GWSGRP!BI:BI,1,0)),"N","J")</f>
        <v>N</v>
      </c>
      <c r="CD97" s="24" t="str">
        <f>IF(ISERROR(VLOOKUP($BD97,LOV_GWSGRP!J:J,1,0)),"N","J")</f>
        <v>N</v>
      </c>
      <c r="CE97" s="24" t="str">
        <f>IF(ISERROR(VLOOKUP($BD97,LOV_GWSGRP!BL:BL,1,0)),"N","J")</f>
        <v>N</v>
      </c>
      <c r="CF97" s="24"/>
      <c r="CG97" s="24" t="str">
        <f>IF(ISERROR(VLOOKUP($BD97,LOV_GWSGRP!BO:BO,1,0)),"N","J")</f>
        <v>N</v>
      </c>
      <c r="CH97" s="24" t="str">
        <f t="shared" si="235"/>
        <v>N</v>
      </c>
      <c r="CI97" s="24" t="str">
        <f>IF(ISERROR(VLOOKUP($BD97,GEWASCODE_GLMC8!F:F,1,0)),"N","J")</f>
        <v>N</v>
      </c>
      <c r="CJ97" s="24" t="str">
        <f>IF(COUNTIF($CI97:CI97,"J")&gt;0,"N",IF(ISERROR(VLOOKUP($BD97,GEWASCODE_GLMC8!G:G,1,0)),"N","J"))</f>
        <v>N</v>
      </c>
      <c r="CK97" s="24" t="str">
        <f>IF(COUNTIF($CI97:CJ97,"J")&gt;0,"N",IF(ISERROR(VLOOKUP($BD97,GEWASCODE_GLMC8!H:H,1,0)),"N","J"))</f>
        <v>N</v>
      </c>
      <c r="CL97" s="24" t="str">
        <f>IF(COUNTIF($CI97:CK97,"J")&gt;0,"N",IF(ISERROR(VLOOKUP($BD97,GEWASCODE_GLMC8!I:I,1,0)),"N","J"))</f>
        <v>N</v>
      </c>
      <c r="CM97" s="24" t="str">
        <f>IF(COUNTIF($CI97:CL97,"J")&gt;0,"N",IF(ISERROR(VLOOKUP($BD97,GEWASCODE_GLMC8!J:J,1,0)),"N","J"))</f>
        <v>N</v>
      </c>
      <c r="CN97" s="24" t="str">
        <f>IF(COUNTIF($CI97:CM97,"J")&gt;0,"N",IF(ISERROR(VLOOKUP($BD97,GEWASCODE_GLMC8!K:K,1,0)),"N","J"))</f>
        <v>N</v>
      </c>
      <c r="CO97" s="24" t="str">
        <f>IF(COUNTIF($CI97:CN97,"J")&gt;0,"N",IF(ISERROR(VLOOKUP($BD97,GEWASCODE_GLMC8!L:L,1,0)),"N","J"))</f>
        <v>N</v>
      </c>
      <c r="CP97" s="24" t="str">
        <f>IF(COUNTIF($CI97:CO97,"J")&gt;0,"N",IF(ISERROR(VLOOKUP($BD97,GEWASCODE_GLMC8!M:M,1,0)),"N","J"))</f>
        <v>N</v>
      </c>
      <c r="CQ97" s="24" t="str">
        <f>IF(COUNTIF($CI97:CP97,"J")&gt;0,"N",IF(ISERROR(VLOOKUP($BD97,GEWASCODE_GLMC8!N:N,1,0)),"N","J"))</f>
        <v>N</v>
      </c>
      <c r="CR97" s="24" t="str">
        <f>IF(COUNTIF($CI97:CQ97,"J")&gt;0,"N",IF(ISERROR(VLOOKUP($BD97,GEWASCODE_GLMC8!O:O,1,0)),"N","J"))</f>
        <v>N</v>
      </c>
      <c r="CS97" s="24" t="str">
        <f>IF(COUNTIF($CI97:CR97,"J")&gt;0,"N",IF(ISERROR(VLOOKUP($BD97,GEWASCODE_GLMC8!P:P,1,0)),"N","J"))</f>
        <v>N</v>
      </c>
      <c r="CT97" s="24" t="str">
        <f>IF(COUNTIF($CI97:CS97,"J")&gt;0,"N",IF(ISERROR(VLOOKUP($BD97,GEWASCODE_GLMC8!Q:Q,1,0)),"N","J"))</f>
        <v>N</v>
      </c>
      <c r="CU97" s="24" t="str">
        <f>IF(COUNTIF($CI97:CT97,"J")&gt;0,"N",IF(ISERROR(VLOOKUP($BD97,GEWASCODE_GLMC8!R:R,1,0)),"N","J"))</f>
        <v>N</v>
      </c>
      <c r="CV97" s="24" t="str">
        <f>IF(COUNTIF($CI97:CU97,"J")&gt;0,"N",IF(ISERROR(VLOOKUP($BD97,GEWASCODE_GLMC8!S:S,1,0)),"N","J"))</f>
        <v>N</v>
      </c>
      <c r="CW97" s="24" t="str">
        <f>IF(COUNTIF($CI97:CV97,"J")&gt;0,"N",IF(ISERROR(VLOOKUP($BD97,GEWASCODE_GLMC8!T:T,1,0)),"N","J"))</f>
        <v>N</v>
      </c>
      <c r="CX97" s="24" t="str">
        <f>IF(COUNTIF($CI97:CW97,"J")&gt;0,"N",IF(ISERROR(VLOOKUP($BD97,GEWASCODE_GLMC8!U:U,1,0)),"N","J"))</f>
        <v>N</v>
      </c>
      <c r="CY97" s="24" t="str">
        <f>IF(COUNTIF($CI97:CX97,"J")&gt;0,"N",IF(ISERROR(VLOOKUP($BD97,GEWASCODE_GLMC8!V:V,1,0)),"N","J"))</f>
        <v>N</v>
      </c>
      <c r="CZ97" s="24" t="str">
        <f>IF(COUNTIF($CI97:CY97,"J")&gt;0,"N",IF(ISERROR(VLOOKUP($BD97,GEWASCODE_GLMC8!W:W,1,0)),"N","J"))</f>
        <v>N</v>
      </c>
      <c r="DA97" s="24" t="str">
        <f>IF(COUNTIF($CI97:CZ97,"J")&gt;0,"N",IF(ISERROR(VLOOKUP($BD97,GEWASCODE_GLMC8!X:X,1,0)),"N","J"))</f>
        <v>N</v>
      </c>
      <c r="DB97" s="24" t="str">
        <f>IF(COUNTIF($CI97:DA97,"J")&gt;0,"N",IF(ISERROR(VLOOKUP($BD97,GEWASCODE_GLMC8!Y:Y,1,0)),"N","J"))</f>
        <v>N</v>
      </c>
      <c r="DC97" s="24" t="str">
        <f>IF(COUNTIF($CI97:DB97,"J")&gt;0,"N",IF(ISERROR(VLOOKUP($BD97,GEWASCODE_GLMC8!Z:Z,1,0)),"N","J"))</f>
        <v>N</v>
      </c>
      <c r="DD97" s="24" t="str">
        <f t="shared" si="236"/>
        <v>N</v>
      </c>
      <c r="DE97" s="3" t="str">
        <f t="shared" si="167"/>
        <v>N</v>
      </c>
      <c r="DF97" s="3" t="str">
        <f t="shared" si="168"/>
        <v>N</v>
      </c>
      <c r="DG97" s="3" t="str">
        <f t="shared" si="237"/>
        <v>N</v>
      </c>
      <c r="DH97" s="3" t="str">
        <f t="shared" si="238"/>
        <v>N</v>
      </c>
      <c r="DI97" s="3" t="str">
        <f t="shared" si="169"/>
        <v>N</v>
      </c>
      <c r="DJ97" s="3" t="str">
        <f t="shared" si="170"/>
        <v>N</v>
      </c>
      <c r="DK97" s="3">
        <f>0</f>
        <v>0</v>
      </c>
      <c r="DL97" s="3" t="str">
        <f t="shared" si="171"/>
        <v>N</v>
      </c>
      <c r="DM97" s="3" t="str">
        <f t="shared" si="172"/>
        <v>N</v>
      </c>
      <c r="DN97" t="str">
        <f>IF(AND($A97="J",COUNTIFS(activiteiten_perceel,percelen!$AZ97,activiteiten_maatregel_nr,percelen!DN$4,activiteiten_activiteit_voldoet_aan_voorwaarden,"J")&gt;0),DN$4,"")</f>
        <v/>
      </c>
      <c r="DO97" t="str">
        <f>IF(AND($A97="J",COUNTIFS(activiteiten_perceel,percelen!$AZ97,activiteiten_maatregel_nr,percelen!DO$4,activiteiten_activiteit_voldoet_aan_voorwaarden,"J")&gt;0),DO$4,"")</f>
        <v/>
      </c>
      <c r="DP97" t="str">
        <f>IF(AND($A97="J",COUNTIFS(activiteiten_perceel,percelen!$AZ97,activiteiten_maatregel_nr,percelen!DP$4,activiteiten_activiteit_voldoet_aan_voorwaarden,"J")&gt;0),DP$4,"")</f>
        <v/>
      </c>
      <c r="DQ97" t="str">
        <f>IF(AND($A97="J",COUNTIFS(activiteiten_perceel,percelen!$AZ97,activiteiten_maatregel_nr,percelen!DQ$4,activiteiten_activiteit_voldoet_aan_voorwaarden,"J")&gt;0),DQ$4,"")</f>
        <v/>
      </c>
      <c r="DR97" t="str">
        <f>IF(AND($A97="J",COUNTIFS(activiteiten_perceel,percelen!$AZ97,activiteiten_maatregel_nr,percelen!DR$4,activiteiten_activiteit_voldoet_aan_voorwaarden,"J")&gt;0),DR$4,"")</f>
        <v/>
      </c>
      <c r="DS97" t="str">
        <f>IF(AND($A97="J",COUNTIFS(activiteiten_perceel,percelen!$AZ97,activiteiten_maatregel_nr,percelen!DS$4,activiteiten_activiteit_voldoet_aan_voorwaarden,"J")&gt;0),DS$4,"")</f>
        <v/>
      </c>
      <c r="DT97" t="str">
        <f>IF(AND($A97="J",COUNTIFS(activiteiten_perceel,percelen!$AZ97,activiteiten_maatregel_nr,percelen!DT$4,activiteiten_activiteit_voldoet_aan_voorwaarden,"J")&gt;0),DT$4,"")</f>
        <v/>
      </c>
      <c r="DU97" t="str">
        <f>IF(AND($A97="J",COUNTIFS(activiteiten_perceel,percelen!$AZ97,activiteiten_maatregel_nr,percelen!DU$4,activiteiten_activiteit_voldoet_aan_voorwaarden,"J")&gt;0),DU$4,"")</f>
        <v/>
      </c>
      <c r="DV97" t="str">
        <f>IF(AND($A97="J",COUNTIFS(activiteiten_perceel,percelen!$AZ97,activiteiten_maatregel_nr,percelen!DV$4,activiteiten_activiteit_voldoet_aan_voorwaarden,"J")&gt;0),DV$4,"")</f>
        <v/>
      </c>
      <c r="DW97" t="str">
        <f>IF(AND($A97="J",COUNTIFS(activiteiten_perceel,percelen!$AZ97,activiteiten_maatregel_nr,percelen!DW$4,activiteiten_activiteit_voldoet_aan_voorwaarden,"J")&gt;0),DW$4,"")</f>
        <v/>
      </c>
      <c r="DX97" t="str">
        <f>IF(AND($A97="J",COUNTIFS(activiteiten_perceel,percelen!$AZ97,activiteiten_maatregel_nr,percelen!DX$4,activiteiten_activiteit_voldoet_aan_voorwaarden,"J")&gt;0),DX$4,"")</f>
        <v/>
      </c>
      <c r="DY97" t="str">
        <f>IF(AND($A97="J",COUNTIFS(activiteiten_perceel,percelen!$AZ97,activiteiten_maatregel_nr,percelen!DY$4,activiteiten_activiteit_voldoet_aan_voorwaarden,"J")&gt;0),DY$4,"")</f>
        <v/>
      </c>
      <c r="DZ97" t="str">
        <f>IF(AND($A97="J",COUNTIFS(activiteiten_perceel,percelen!$AZ97,activiteiten_maatregel_nr,percelen!DZ$4,activiteiten_activiteit_voldoet_aan_voorwaarden,"J")&gt;0),DZ$4,"")</f>
        <v/>
      </c>
      <c r="EA97" t="str">
        <f>IF(AND($A97="J",COUNTIFS(activiteiten_perceel,percelen!$AZ97,activiteiten_maatregel_nr,percelen!EA$4,activiteiten_activiteit_voldoet_aan_voorwaarden,"J")&gt;0),EA$4,"")</f>
        <v/>
      </c>
      <c r="EB97" t="str">
        <f>IF(AND($A97="J",COUNTIFS(activiteiten_perceel,percelen!$AZ97,activiteiten_maatregel_nr,percelen!EB$4,activiteiten_activiteit_voldoet_aan_voorwaarden,"J")&gt;0),EB$4,"")</f>
        <v/>
      </c>
      <c r="EC97" t="str">
        <f>IF(AND($A97="J",COUNTIFS(activiteiten_perceel,percelen!$AZ97,activiteiten_maatregel_nr,percelen!EC$4,activiteiten_activiteit_voldoet_aan_voorwaarden,"J")&gt;0),EC$4,"")</f>
        <v/>
      </c>
      <c r="ED97" t="str">
        <f>IF(AND($A97="J",COUNTIFS(activiteiten_perceel,percelen!$AZ97,activiteiten_maatregel_nr,percelen!ED$4,activiteiten_activiteit_voldoet_aan_voorwaarden,"J")&gt;0),ED$4,"")</f>
        <v/>
      </c>
      <c r="EE97" t="str">
        <f>IF(AND($A97="J",COUNTIFS(activiteiten_perceel,percelen!$AZ97,activiteiten_maatregel_nr,percelen!EE$4,activiteiten_activiteit_voldoet_aan_voorwaarden,"J")&gt;0),EE$4,"")</f>
        <v/>
      </c>
      <c r="EF97" t="str">
        <f>IF(AND($A97="J",COUNTIFS(activiteiten_perceel,percelen!$AZ97,activiteiten_maatregel_nr,percelen!EF$4,activiteiten_activiteit_voldoet_aan_voorwaarden,"J")&gt;0),EF$4,"")</f>
        <v/>
      </c>
      <c r="EG97" t="str">
        <f>IF(AND($A97="J",COUNTIFS(activiteiten_perceel,percelen!$AZ97,activiteiten_maatregel_nr,percelen!EG$4,activiteiten_activiteit_voldoet_aan_voorwaarden,"J")&gt;0),EG$4,"")</f>
        <v/>
      </c>
      <c r="EH97" t="str">
        <f>IF(AND($A97="J",COUNTIFS(activiteiten_perceel,percelen!$AZ97,activiteiten_maatregel_nr,percelen!EH$4,activiteiten_activiteit_voldoet_aan_voorwaarden,"J")&gt;0),EH$4,"")</f>
        <v/>
      </c>
      <c r="EI97" t="str">
        <f>IF(AND($A97="J",COUNTIFS(activiteiten_perceel,percelen!$AZ97,activiteiten_maatregel_nr,percelen!EI$4,activiteiten_activiteit_voldoet_aan_voorwaarden,"J")&gt;0),EI$4,"")</f>
        <v/>
      </c>
      <c r="EJ97">
        <f t="shared" si="239"/>
        <v>0</v>
      </c>
      <c r="EK97" t="str">
        <f t="shared" si="173"/>
        <v/>
      </c>
      <c r="EL97" t="str">
        <f t="shared" si="174"/>
        <v/>
      </c>
      <c r="EM97" t="str">
        <f t="shared" si="175"/>
        <v/>
      </c>
      <c r="EN97" t="str">
        <f t="shared" si="176"/>
        <v/>
      </c>
      <c r="EO97" t="str">
        <f t="shared" si="177"/>
        <v/>
      </c>
      <c r="EP97" t="str">
        <f t="shared" si="178"/>
        <v/>
      </c>
      <c r="EQ97" t="str">
        <f t="shared" si="179"/>
        <v/>
      </c>
      <c r="ER97" t="str">
        <f t="shared" si="180"/>
        <v/>
      </c>
      <c r="ES97" t="str">
        <f t="shared" si="181"/>
        <v/>
      </c>
      <c r="ET97" t="str">
        <f t="shared" si="182"/>
        <v/>
      </c>
      <c r="EU97" t="str">
        <f t="shared" si="183"/>
        <v/>
      </c>
      <c r="EV97" t="str">
        <f t="shared" si="184"/>
        <v/>
      </c>
      <c r="EW97" t="str">
        <f t="shared" si="240"/>
        <v>nvt</v>
      </c>
      <c r="EX97" t="str">
        <f t="shared" si="241"/>
        <v>nvt</v>
      </c>
      <c r="EY97" t="str">
        <f t="shared" si="242"/>
        <v>nvt</v>
      </c>
      <c r="EZ97" t="str">
        <f t="shared" si="243"/>
        <v>nvt</v>
      </c>
      <c r="FA97" t="str">
        <f t="shared" si="244"/>
        <v>nvt</v>
      </c>
      <c r="FB97" t="str">
        <f t="shared" si="245"/>
        <v>nvt</v>
      </c>
      <c r="FC97" t="str">
        <f t="shared" si="246"/>
        <v>nvt</v>
      </c>
      <c r="FD97" t="str">
        <f t="shared" si="247"/>
        <v>nvt</v>
      </c>
      <c r="FE97" t="str">
        <f>IF($EJ97=2,VLOOKUP(FD97,STAPELING!A:D,FE$1,0),"nvt")</f>
        <v>nvt</v>
      </c>
      <c r="FF97" t="str">
        <f t="shared" si="248"/>
        <v>nvt</v>
      </c>
      <c r="FG97" t="str">
        <f t="shared" si="249"/>
        <v>nvt</v>
      </c>
      <c r="FH97" t="str">
        <f t="shared" si="250"/>
        <v>nvt</v>
      </c>
      <c r="FI97" t="str">
        <f t="shared" si="251"/>
        <v>nvt</v>
      </c>
      <c r="FJ97" t="str">
        <f t="shared" si="252"/>
        <v>nvt</v>
      </c>
      <c r="FK97" t="str">
        <f t="shared" si="253"/>
        <v>nvt</v>
      </c>
      <c r="FL97" t="str">
        <f t="shared" si="254"/>
        <v>nvt</v>
      </c>
      <c r="FM97" t="str">
        <f t="shared" si="255"/>
        <v/>
      </c>
      <c r="FN97" t="str">
        <f>IF(ISERROR(VLOOKUP(FM97,STAPELING!I:AO,FN$1,0)),"N",VLOOKUP(FM97,STAPELING!I:AO,FN$1,0))</f>
        <v>J</v>
      </c>
      <c r="FO97" t="str">
        <f t="shared" si="256"/>
        <v>nvt</v>
      </c>
      <c r="FP97" t="str">
        <f t="shared" si="185"/>
        <v>nvt</v>
      </c>
      <c r="FQ97" t="str">
        <f t="shared" si="186"/>
        <v>nvt</v>
      </c>
      <c r="FR97" t="str">
        <f t="shared" si="187"/>
        <v>nvt</v>
      </c>
      <c r="FS97" t="str">
        <f t="shared" si="188"/>
        <v>nvt</v>
      </c>
      <c r="FT97" t="str">
        <f t="shared" si="189"/>
        <v>nvt</v>
      </c>
      <c r="FU97" t="str">
        <f t="shared" si="190"/>
        <v>nvt</v>
      </c>
      <c r="FV97" t="str">
        <f t="shared" si="191"/>
        <v>nvt</v>
      </c>
      <c r="FW97" t="str">
        <f t="shared" si="192"/>
        <v>nvt</v>
      </c>
      <c r="FX97" t="str">
        <f t="shared" si="193"/>
        <v>nvt</v>
      </c>
      <c r="FY97" t="str">
        <f t="shared" si="194"/>
        <v>nvt</v>
      </c>
      <c r="FZ97" t="str">
        <f t="shared" si="195"/>
        <v>nvt</v>
      </c>
      <c r="GA97" t="str">
        <f t="shared" si="196"/>
        <v>nvt</v>
      </c>
      <c r="GB97" t="str">
        <f>IF($EJ97&gt;2,IF(FO97="","zwart",VLOOKUP(FO97,STAPELING!J:AA,GB$1,0)),"nvt")</f>
        <v>nvt</v>
      </c>
      <c r="GC97" t="str">
        <f t="shared" si="257"/>
        <v>nvt</v>
      </c>
      <c r="GD97" t="str">
        <f t="shared" si="258"/>
        <v>nvt</v>
      </c>
      <c r="GE97" t="str">
        <f t="shared" si="259"/>
        <v>nvt</v>
      </c>
      <c r="GF97" t="str">
        <f t="shared" si="260"/>
        <v>nvt</v>
      </c>
      <c r="GG97" t="str">
        <f t="shared" si="261"/>
        <v>nvt</v>
      </c>
      <c r="GH97" t="str">
        <f t="shared" si="262"/>
        <v>nvt</v>
      </c>
      <c r="GI97" t="str">
        <f t="shared" si="263"/>
        <v>nvt</v>
      </c>
      <c r="GJ97" t="str">
        <f t="shared" si="264"/>
        <v>nvt</v>
      </c>
      <c r="GK97" t="str">
        <f t="shared" si="197"/>
        <v>nvt</v>
      </c>
      <c r="GL97" t="str">
        <f t="shared" si="198"/>
        <v>nvt</v>
      </c>
      <c r="GM97" t="str">
        <f t="shared" si="199"/>
        <v>nvt</v>
      </c>
      <c r="GN97" t="str">
        <f t="shared" si="200"/>
        <v>nvt</v>
      </c>
      <c r="GO97" t="str">
        <f t="shared" si="201"/>
        <v>nvt</v>
      </c>
      <c r="GP97" t="str">
        <f t="shared" si="202"/>
        <v>nvt</v>
      </c>
      <c r="GQ97" t="str">
        <f t="shared" si="203"/>
        <v>nvt</v>
      </c>
      <c r="GR97" t="str">
        <f t="shared" si="204"/>
        <v>nvt</v>
      </c>
      <c r="GS97" t="str">
        <f t="shared" si="205"/>
        <v>nvt</v>
      </c>
      <c r="GT97" t="str">
        <f t="shared" si="206"/>
        <v>nvt</v>
      </c>
      <c r="GU97" t="str">
        <f t="shared" si="207"/>
        <v>nvt</v>
      </c>
      <c r="GV97" t="str">
        <f t="shared" si="208"/>
        <v>nvt</v>
      </c>
      <c r="GW97" t="str">
        <f>IF($EJ97&gt;2,IF(GJ97="","zwart",VLOOKUP(GJ97,STAPELING!AB:AJ,GW$1,0)),"nvt")</f>
        <v>nvt</v>
      </c>
      <c r="GX97" t="str">
        <f t="shared" si="265"/>
        <v>nvt</v>
      </c>
      <c r="GY97" t="str">
        <f t="shared" si="266"/>
        <v>nvt</v>
      </c>
      <c r="GZ97" t="str">
        <f t="shared" si="267"/>
        <v>nvt</v>
      </c>
      <c r="HA97" t="str">
        <f t="shared" si="268"/>
        <v>nvt</v>
      </c>
      <c r="HB97" t="str">
        <f t="shared" si="269"/>
        <v>nvt</v>
      </c>
      <c r="HC97" t="str">
        <f t="shared" si="270"/>
        <v>nvt</v>
      </c>
      <c r="HD97" t="str">
        <f t="shared" si="271"/>
        <v>nvt</v>
      </c>
      <c r="HE97" t="str">
        <f t="shared" si="272"/>
        <v>nvt</v>
      </c>
      <c r="HF97" t="str">
        <f t="shared" si="273"/>
        <v>nvt</v>
      </c>
      <c r="HG97" t="str">
        <f t="shared" si="274"/>
        <v>nvt</v>
      </c>
      <c r="HH97" t="str">
        <f t="shared" si="275"/>
        <v>nvt</v>
      </c>
      <c r="HI97" t="str">
        <f t="shared" si="276"/>
        <v>nvt</v>
      </c>
      <c r="HJ97" t="str">
        <f t="shared" si="277"/>
        <v>nvt</v>
      </c>
      <c r="HK97" t="str">
        <f t="shared" si="278"/>
        <v>nvt</v>
      </c>
      <c r="HL97" t="str">
        <f t="shared" si="279"/>
        <v>nvt</v>
      </c>
      <c r="HM97" t="str">
        <f t="shared" si="209"/>
        <v>nvt</v>
      </c>
      <c r="HN97" t="str">
        <f t="shared" si="210"/>
        <v>nvt</v>
      </c>
      <c r="HO97" t="str">
        <f t="shared" si="211"/>
        <v>nvt</v>
      </c>
      <c r="HP97" t="str">
        <f t="shared" si="212"/>
        <v>nvt</v>
      </c>
      <c r="HQ97" t="str">
        <f t="shared" si="213"/>
        <v>nvt</v>
      </c>
      <c r="HR97" t="str">
        <f t="shared" si="214"/>
        <v>nvt</v>
      </c>
      <c r="HS97" t="str">
        <f t="shared" si="215"/>
        <v>nvt</v>
      </c>
      <c r="HT97" t="str">
        <f t="shared" si="216"/>
        <v>nvt</v>
      </c>
      <c r="HU97" t="str">
        <f t="shared" si="217"/>
        <v>nvt</v>
      </c>
      <c r="HV97" t="str">
        <f t="shared" si="218"/>
        <v>nvt</v>
      </c>
      <c r="HW97" t="str">
        <f t="shared" si="219"/>
        <v>nvt</v>
      </c>
      <c r="HX97" t="str">
        <f t="shared" si="220"/>
        <v>nvt</v>
      </c>
      <c r="HY97" t="str">
        <f>IF($EJ97&gt;2,IF(HL97="","zwart",VLOOKUP(HL97,STAPELING!AK:AN,HY$1,0)),"nvt")</f>
        <v>nvt</v>
      </c>
      <c r="HZ97" t="str">
        <f t="shared" si="280"/>
        <v>nvt</v>
      </c>
      <c r="IA97" t="str">
        <f t="shared" si="281"/>
        <v>nvt</v>
      </c>
      <c r="IB97" t="str">
        <f t="shared" si="282"/>
        <v>nvt</v>
      </c>
      <c r="IC97" t="str">
        <f t="shared" si="283"/>
        <v>nvt</v>
      </c>
      <c r="ID97" t="str">
        <f t="shared" si="284"/>
        <v>nvt</v>
      </c>
      <c r="IE97" t="str">
        <f t="shared" si="285"/>
        <v>nvt</v>
      </c>
      <c r="IF97" t="str">
        <f t="shared" si="286"/>
        <v>nvt</v>
      </c>
      <c r="IG97">
        <f t="shared" si="287"/>
        <v>0</v>
      </c>
      <c r="IH97">
        <f t="shared" si="288"/>
        <v>0</v>
      </c>
      <c r="II97">
        <f t="shared" si="289"/>
        <v>0</v>
      </c>
      <c r="IJ97">
        <f t="shared" si="290"/>
        <v>0</v>
      </c>
      <c r="IK97">
        <f t="shared" si="291"/>
        <v>0</v>
      </c>
      <c r="IL97">
        <f t="shared" si="292"/>
        <v>0</v>
      </c>
      <c r="IM97">
        <f t="shared" si="293"/>
        <v>0</v>
      </c>
      <c r="IN97">
        <f t="shared" si="294"/>
        <v>0</v>
      </c>
      <c r="IO97">
        <f t="shared" si="295"/>
        <v>0</v>
      </c>
      <c r="IP97">
        <f t="shared" si="296"/>
        <v>0</v>
      </c>
      <c r="IQ97">
        <f t="shared" si="297"/>
        <v>0</v>
      </c>
      <c r="IR97">
        <f t="shared" si="298"/>
        <v>0</v>
      </c>
      <c r="IS97">
        <f t="shared" si="299"/>
        <v>0</v>
      </c>
      <c r="IT97">
        <f t="shared" si="300"/>
        <v>0</v>
      </c>
      <c r="IU97" t="str">
        <f t="shared" si="301"/>
        <v>N</v>
      </c>
      <c r="IV97" t="str">
        <f t="shared" si="221"/>
        <v>N</v>
      </c>
      <c r="IW97" t="str">
        <f t="shared" si="302"/>
        <v>N</v>
      </c>
    </row>
    <row r="98" spans="1:257" x14ac:dyDescent="0.25">
      <c r="A98" t="str">
        <f>IF(ISERROR(VLOOKUP(E98,E$4:E97,1,0)),"J","N")</f>
        <v>N</v>
      </c>
      <c r="E98" s="25" t="str">
        <f>IF(Invoer!B127="","",Invoer!B127)</f>
        <v/>
      </c>
      <c r="F98" s="25"/>
      <c r="G98" s="25"/>
      <c r="H98" s="25" t="str">
        <f>IF(AND($E98&lt;&gt;"",$A98="J"),Invoer!D127,"")</f>
        <v/>
      </c>
      <c r="I98" s="25"/>
      <c r="J98" s="26"/>
      <c r="K98" s="26" t="str">
        <f>IF(AND($E98&lt;&gt;"",$A98="J"),Invoer!L127,"")</f>
        <v/>
      </c>
      <c r="L98" s="26"/>
      <c r="M98" s="25"/>
      <c r="N98" s="152"/>
      <c r="O98" s="153"/>
      <c r="P98" s="25"/>
      <c r="Q98" s="25"/>
      <c r="R98" s="153"/>
      <c r="S98" s="154"/>
      <c r="T98" s="152"/>
      <c r="U98" s="153"/>
      <c r="V98" s="153"/>
      <c r="W98" s="59" t="str">
        <f>IF(AND($E98&lt;&gt;"",$A98="J",Invoer!R127&lt;&gt;""),VLOOKUP(Invoer!R127,NORM!$F$26:$H$29,3,0),"")</f>
        <v/>
      </c>
      <c r="X98" s="59"/>
      <c r="Y98" s="25" t="str">
        <f t="shared" si="222"/>
        <v/>
      </c>
      <c r="Z98" s="25"/>
      <c r="AA98" s="26" t="str">
        <f t="shared" si="223"/>
        <v/>
      </c>
      <c r="AB98" s="26"/>
      <c r="AC98" s="153"/>
      <c r="AD98" s="153"/>
      <c r="AE98" s="153"/>
      <c r="AF98" s="153"/>
      <c r="AG98" s="153"/>
      <c r="AH98" s="25"/>
      <c r="AI98" s="153"/>
      <c r="AJ98" s="153"/>
      <c r="AK98" s="153"/>
      <c r="AL98" s="153"/>
      <c r="AM98" s="25" t="str">
        <f>IF(AND($E98&lt;&gt;"",$A98="J"),IF(Invoer!X127="Ja","J",IF(Invoer!X127="Nee","N","")),"")</f>
        <v/>
      </c>
      <c r="AN98" s="153"/>
      <c r="AO98" s="153"/>
      <c r="AP98" s="153" t="s">
        <v>311</v>
      </c>
      <c r="AQ98" s="153" t="s">
        <v>311</v>
      </c>
      <c r="AR98" s="153" t="s">
        <v>312</v>
      </c>
      <c r="AS98" s="153" t="s">
        <v>312</v>
      </c>
      <c r="AT98" s="1" t="str">
        <f>IF(AND($E98&lt;&gt;"",$A98="J",Invoer!O127&lt;&gt;""),VLOOKUP(Invoer!O127,NORM!$F$31:$H$38,3,0),"")</f>
        <v/>
      </c>
      <c r="AU98" s="1"/>
      <c r="AV98" s="1" t="str">
        <f>IF(AND($E98&lt;&gt;"",$A98="J"),Invoer!AH127,"")</f>
        <v/>
      </c>
      <c r="AW98" s="1"/>
      <c r="AX98" s="1" t="str">
        <f t="shared" si="224"/>
        <v/>
      </c>
      <c r="AY98" s="1"/>
      <c r="AZ98" s="3" t="str">
        <f t="shared" si="225"/>
        <v/>
      </c>
      <c r="BA98" s="3" t="str">
        <f t="shared" si="226"/>
        <v/>
      </c>
      <c r="BB98" s="3" t="str">
        <f t="shared" si="227"/>
        <v>N</v>
      </c>
      <c r="BC98" s="3" t="str">
        <f t="shared" si="228"/>
        <v>N</v>
      </c>
      <c r="BD98" s="3" t="str">
        <f t="shared" si="229"/>
        <v/>
      </c>
      <c r="BE98" s="3">
        <f t="shared" si="230"/>
        <v>0</v>
      </c>
      <c r="BF98" s="3" t="str">
        <f t="shared" si="231"/>
        <v/>
      </c>
      <c r="BG98" s="3" t="str">
        <f t="shared" si="232"/>
        <v/>
      </c>
      <c r="BH98" s="3" t="str">
        <f t="shared" si="233"/>
        <v>N</v>
      </c>
      <c r="BI98" s="24" t="str">
        <f t="shared" si="234"/>
        <v/>
      </c>
      <c r="BJ98" s="24" t="str">
        <f>IF(ISERROR(VLOOKUP($BD98,LOV_GWSGRP!A:A,1,0)),"N","J")</f>
        <v>N</v>
      </c>
      <c r="BK98" s="24" t="str">
        <f>IF(ISERROR(VLOOKUP($BD98,LOV_GWSGRP!D:D,1,0)),"N","J")</f>
        <v>N</v>
      </c>
      <c r="BL98" s="24" t="str">
        <f>IF(ISERROR(VLOOKUP($BD98,LOV_GWSGRP!G:G,1,0)),"N","J")</f>
        <v>N</v>
      </c>
      <c r="BM98" s="24" t="str">
        <f>IF(ISERROR(VLOOKUP($BD98,LOV_GWSGRP!M:M,1,0)),"N","J")</f>
        <v>N</v>
      </c>
      <c r="BN98" s="24" t="str">
        <f>IF(ISERROR(VLOOKUP($BD98,LOV_GWSGRP!P:P,1,0)),"N","J")</f>
        <v>N</v>
      </c>
      <c r="BO98" s="24" t="str">
        <f>IF(ISERROR(VLOOKUP($BD98,LOV_GWSGRP!S:S,1,0)),"N","J")</f>
        <v>N</v>
      </c>
      <c r="BP98" s="24" t="str">
        <f>IF(ISERROR(VLOOKUP($BD98,LOV_GWSGRP!V:V,1,0)),"N","J")</f>
        <v>N</v>
      </c>
      <c r="BQ98" s="24" t="str">
        <f>IF(ISERROR(VLOOKUP($BD98,LOV_GWSGRP!Y:Y,1,0)),"N","J")</f>
        <v>N</v>
      </c>
      <c r="BR98" s="24" t="str">
        <f>IF(ISERROR(VLOOKUP($BD98,LOV_GWSGRP!AB:AB,1,0)),"N","J")</f>
        <v>N</v>
      </c>
      <c r="BS98" s="24" t="str">
        <f>IF(ISERROR(VLOOKUP($BD98,LOV_GWSGRP!AE:AE,1,0)),"N","J")</f>
        <v>N</v>
      </c>
      <c r="BT98" s="24" t="str">
        <f>IF(ISERROR(VLOOKUP($BD98,LOV_GWSGRP!AH:AH,1,0)),"N","J")</f>
        <v>N</v>
      </c>
      <c r="BU98" s="24" t="str">
        <f>IF(ISERROR(VLOOKUP($BD98,LOV_GWSGRP!CJ:CJ,1,0)),"N","J")</f>
        <v>N</v>
      </c>
      <c r="BV98" s="24" t="str">
        <f>IF(ISERROR(VLOOKUP($BD98,LOV_GWSGRP!AN:AN,1,0)),"N","J")</f>
        <v>N</v>
      </c>
      <c r="BW98" s="24" t="str">
        <f>IF(ISERROR(VLOOKUP($BD98,LOV_GWSGRP!AQ:AQ,1,0)),"N","J")</f>
        <v>N</v>
      </c>
      <c r="BX98" s="24" t="str">
        <f>IF(ISERROR(VLOOKUP($BD98,LOV_GWSGRP!AT:AT,1,0)),"N","J")</f>
        <v>N</v>
      </c>
      <c r="BY98" s="24" t="str">
        <f>IF(ISERROR(VLOOKUP($BD98,LOV_GWSGRP!AW:AW,1,0)),"N","J")</f>
        <v>N</v>
      </c>
      <c r="BZ98" s="24" t="str">
        <f>IF(ISERROR(VLOOKUP($BD98,LOV_GWSGRP!AZ:AZ,1,0)),"N","J")</f>
        <v>N</v>
      </c>
      <c r="CA98" s="24" t="str">
        <f>IF(ISERROR(VLOOKUP($BD98,LOV_GWSGRP!BC:BC,1,0)),"N","J")</f>
        <v>N</v>
      </c>
      <c r="CB98" s="24" t="str">
        <f>IF(ISERROR(VLOOKUP($BD98,LOV_GWSGRP!BF:BF,1,0)),"N","J")</f>
        <v>N</v>
      </c>
      <c r="CC98" s="24" t="str">
        <f>IF(ISERROR(VLOOKUP($BD98,LOV_GWSGRP!BI:BI,1,0)),"N","J")</f>
        <v>N</v>
      </c>
      <c r="CD98" s="24" t="str">
        <f>IF(ISERROR(VLOOKUP($BD98,LOV_GWSGRP!J:J,1,0)),"N","J")</f>
        <v>N</v>
      </c>
      <c r="CE98" s="24" t="str">
        <f>IF(ISERROR(VLOOKUP($BD98,LOV_GWSGRP!BL:BL,1,0)),"N","J")</f>
        <v>N</v>
      </c>
      <c r="CF98" s="24"/>
      <c r="CG98" s="24" t="str">
        <f>IF(ISERROR(VLOOKUP($BD98,LOV_GWSGRP!BO:BO,1,0)),"N","J")</f>
        <v>N</v>
      </c>
      <c r="CH98" s="24" t="str">
        <f t="shared" si="235"/>
        <v>N</v>
      </c>
      <c r="CI98" s="24" t="str">
        <f>IF(ISERROR(VLOOKUP($BD98,GEWASCODE_GLMC8!F:F,1,0)),"N","J")</f>
        <v>N</v>
      </c>
      <c r="CJ98" s="24" t="str">
        <f>IF(COUNTIF($CI98:CI98,"J")&gt;0,"N",IF(ISERROR(VLOOKUP($BD98,GEWASCODE_GLMC8!G:G,1,0)),"N","J"))</f>
        <v>N</v>
      </c>
      <c r="CK98" s="24" t="str">
        <f>IF(COUNTIF($CI98:CJ98,"J")&gt;0,"N",IF(ISERROR(VLOOKUP($BD98,GEWASCODE_GLMC8!H:H,1,0)),"N","J"))</f>
        <v>N</v>
      </c>
      <c r="CL98" s="24" t="str">
        <f>IF(COUNTIF($CI98:CK98,"J")&gt;0,"N",IF(ISERROR(VLOOKUP($BD98,GEWASCODE_GLMC8!I:I,1,0)),"N","J"))</f>
        <v>N</v>
      </c>
      <c r="CM98" s="24" t="str">
        <f>IF(COUNTIF($CI98:CL98,"J")&gt;0,"N",IF(ISERROR(VLOOKUP($BD98,GEWASCODE_GLMC8!J:J,1,0)),"N","J"))</f>
        <v>N</v>
      </c>
      <c r="CN98" s="24" t="str">
        <f>IF(COUNTIF($CI98:CM98,"J")&gt;0,"N",IF(ISERROR(VLOOKUP($BD98,GEWASCODE_GLMC8!K:K,1,0)),"N","J"))</f>
        <v>N</v>
      </c>
      <c r="CO98" s="24" t="str">
        <f>IF(COUNTIF($CI98:CN98,"J")&gt;0,"N",IF(ISERROR(VLOOKUP($BD98,GEWASCODE_GLMC8!L:L,1,0)),"N","J"))</f>
        <v>N</v>
      </c>
      <c r="CP98" s="24" t="str">
        <f>IF(COUNTIF($CI98:CO98,"J")&gt;0,"N",IF(ISERROR(VLOOKUP($BD98,GEWASCODE_GLMC8!M:M,1,0)),"N","J"))</f>
        <v>N</v>
      </c>
      <c r="CQ98" s="24" t="str">
        <f>IF(COUNTIF($CI98:CP98,"J")&gt;0,"N",IF(ISERROR(VLOOKUP($BD98,GEWASCODE_GLMC8!N:N,1,0)),"N","J"))</f>
        <v>N</v>
      </c>
      <c r="CR98" s="24" t="str">
        <f>IF(COUNTIF($CI98:CQ98,"J")&gt;0,"N",IF(ISERROR(VLOOKUP($BD98,GEWASCODE_GLMC8!O:O,1,0)),"N","J"))</f>
        <v>N</v>
      </c>
      <c r="CS98" s="24" t="str">
        <f>IF(COUNTIF($CI98:CR98,"J")&gt;0,"N",IF(ISERROR(VLOOKUP($BD98,GEWASCODE_GLMC8!P:P,1,0)),"N","J"))</f>
        <v>N</v>
      </c>
      <c r="CT98" s="24" t="str">
        <f>IF(COUNTIF($CI98:CS98,"J")&gt;0,"N",IF(ISERROR(VLOOKUP($BD98,GEWASCODE_GLMC8!Q:Q,1,0)),"N","J"))</f>
        <v>N</v>
      </c>
      <c r="CU98" s="24" t="str">
        <f>IF(COUNTIF($CI98:CT98,"J")&gt;0,"N",IF(ISERROR(VLOOKUP($BD98,GEWASCODE_GLMC8!R:R,1,0)),"N","J"))</f>
        <v>N</v>
      </c>
      <c r="CV98" s="24" t="str">
        <f>IF(COUNTIF($CI98:CU98,"J")&gt;0,"N",IF(ISERROR(VLOOKUP($BD98,GEWASCODE_GLMC8!S:S,1,0)),"N","J"))</f>
        <v>N</v>
      </c>
      <c r="CW98" s="24" t="str">
        <f>IF(COUNTIF($CI98:CV98,"J")&gt;0,"N",IF(ISERROR(VLOOKUP($BD98,GEWASCODE_GLMC8!T:T,1,0)),"N","J"))</f>
        <v>N</v>
      </c>
      <c r="CX98" s="24" t="str">
        <f>IF(COUNTIF($CI98:CW98,"J")&gt;0,"N",IF(ISERROR(VLOOKUP($BD98,GEWASCODE_GLMC8!U:U,1,0)),"N","J"))</f>
        <v>N</v>
      </c>
      <c r="CY98" s="24" t="str">
        <f>IF(COUNTIF($CI98:CX98,"J")&gt;0,"N",IF(ISERROR(VLOOKUP($BD98,GEWASCODE_GLMC8!V:V,1,0)),"N","J"))</f>
        <v>N</v>
      </c>
      <c r="CZ98" s="24" t="str">
        <f>IF(COUNTIF($CI98:CY98,"J")&gt;0,"N",IF(ISERROR(VLOOKUP($BD98,GEWASCODE_GLMC8!W:W,1,0)),"N","J"))</f>
        <v>N</v>
      </c>
      <c r="DA98" s="24" t="str">
        <f>IF(COUNTIF($CI98:CZ98,"J")&gt;0,"N",IF(ISERROR(VLOOKUP($BD98,GEWASCODE_GLMC8!X:X,1,0)),"N","J"))</f>
        <v>N</v>
      </c>
      <c r="DB98" s="24" t="str">
        <f>IF(COUNTIF($CI98:DA98,"J")&gt;0,"N",IF(ISERROR(VLOOKUP($BD98,GEWASCODE_GLMC8!Y:Y,1,0)),"N","J"))</f>
        <v>N</v>
      </c>
      <c r="DC98" s="24" t="str">
        <f>IF(COUNTIF($CI98:DB98,"J")&gt;0,"N",IF(ISERROR(VLOOKUP($BD98,GEWASCODE_GLMC8!Z:Z,1,0)),"N","J"))</f>
        <v>N</v>
      </c>
      <c r="DD98" s="24" t="str">
        <f t="shared" si="236"/>
        <v>N</v>
      </c>
      <c r="DE98" s="3" t="str">
        <f t="shared" si="167"/>
        <v>N</v>
      </c>
      <c r="DF98" s="3" t="str">
        <f t="shared" si="168"/>
        <v>N</v>
      </c>
      <c r="DG98" s="3" t="str">
        <f t="shared" si="237"/>
        <v>N</v>
      </c>
      <c r="DH98" s="3" t="str">
        <f t="shared" si="238"/>
        <v>N</v>
      </c>
      <c r="DI98" s="3" t="str">
        <f t="shared" si="169"/>
        <v>N</v>
      </c>
      <c r="DJ98" s="3" t="str">
        <f t="shared" si="170"/>
        <v>N</v>
      </c>
      <c r="DK98" s="3">
        <f>0</f>
        <v>0</v>
      </c>
      <c r="DL98" s="3" t="str">
        <f t="shared" si="171"/>
        <v>N</v>
      </c>
      <c r="DM98" s="3" t="str">
        <f t="shared" si="172"/>
        <v>N</v>
      </c>
      <c r="DN98" t="str">
        <f>IF(AND($A98="J",COUNTIFS(activiteiten_perceel,percelen!$AZ98,activiteiten_maatregel_nr,percelen!DN$4,activiteiten_activiteit_voldoet_aan_voorwaarden,"J")&gt;0),DN$4,"")</f>
        <v/>
      </c>
      <c r="DO98" t="str">
        <f>IF(AND($A98="J",COUNTIFS(activiteiten_perceel,percelen!$AZ98,activiteiten_maatregel_nr,percelen!DO$4,activiteiten_activiteit_voldoet_aan_voorwaarden,"J")&gt;0),DO$4,"")</f>
        <v/>
      </c>
      <c r="DP98" t="str">
        <f>IF(AND($A98="J",COUNTIFS(activiteiten_perceel,percelen!$AZ98,activiteiten_maatregel_nr,percelen!DP$4,activiteiten_activiteit_voldoet_aan_voorwaarden,"J")&gt;0),DP$4,"")</f>
        <v/>
      </c>
      <c r="DQ98" t="str">
        <f>IF(AND($A98="J",COUNTIFS(activiteiten_perceel,percelen!$AZ98,activiteiten_maatregel_nr,percelen!DQ$4,activiteiten_activiteit_voldoet_aan_voorwaarden,"J")&gt;0),DQ$4,"")</f>
        <v/>
      </c>
      <c r="DR98" t="str">
        <f>IF(AND($A98="J",COUNTIFS(activiteiten_perceel,percelen!$AZ98,activiteiten_maatregel_nr,percelen!DR$4,activiteiten_activiteit_voldoet_aan_voorwaarden,"J")&gt;0),DR$4,"")</f>
        <v/>
      </c>
      <c r="DS98" t="str">
        <f>IF(AND($A98="J",COUNTIFS(activiteiten_perceel,percelen!$AZ98,activiteiten_maatregel_nr,percelen!DS$4,activiteiten_activiteit_voldoet_aan_voorwaarden,"J")&gt;0),DS$4,"")</f>
        <v/>
      </c>
      <c r="DT98" t="str">
        <f>IF(AND($A98="J",COUNTIFS(activiteiten_perceel,percelen!$AZ98,activiteiten_maatregel_nr,percelen!DT$4,activiteiten_activiteit_voldoet_aan_voorwaarden,"J")&gt;0),DT$4,"")</f>
        <v/>
      </c>
      <c r="DU98" t="str">
        <f>IF(AND($A98="J",COUNTIFS(activiteiten_perceel,percelen!$AZ98,activiteiten_maatregel_nr,percelen!DU$4,activiteiten_activiteit_voldoet_aan_voorwaarden,"J")&gt;0),DU$4,"")</f>
        <v/>
      </c>
      <c r="DV98" t="str">
        <f>IF(AND($A98="J",COUNTIFS(activiteiten_perceel,percelen!$AZ98,activiteiten_maatregel_nr,percelen!DV$4,activiteiten_activiteit_voldoet_aan_voorwaarden,"J")&gt;0),DV$4,"")</f>
        <v/>
      </c>
      <c r="DW98" t="str">
        <f>IF(AND($A98="J",COUNTIFS(activiteiten_perceel,percelen!$AZ98,activiteiten_maatregel_nr,percelen!DW$4,activiteiten_activiteit_voldoet_aan_voorwaarden,"J")&gt;0),DW$4,"")</f>
        <v/>
      </c>
      <c r="DX98" t="str">
        <f>IF(AND($A98="J",COUNTIFS(activiteiten_perceel,percelen!$AZ98,activiteiten_maatregel_nr,percelen!DX$4,activiteiten_activiteit_voldoet_aan_voorwaarden,"J")&gt;0),DX$4,"")</f>
        <v/>
      </c>
      <c r="DY98" t="str">
        <f>IF(AND($A98="J",COUNTIFS(activiteiten_perceel,percelen!$AZ98,activiteiten_maatregel_nr,percelen!DY$4,activiteiten_activiteit_voldoet_aan_voorwaarden,"J")&gt;0),DY$4,"")</f>
        <v/>
      </c>
      <c r="DZ98" t="str">
        <f>IF(AND($A98="J",COUNTIFS(activiteiten_perceel,percelen!$AZ98,activiteiten_maatregel_nr,percelen!DZ$4,activiteiten_activiteit_voldoet_aan_voorwaarden,"J")&gt;0),DZ$4,"")</f>
        <v/>
      </c>
      <c r="EA98" t="str">
        <f>IF(AND($A98="J",COUNTIFS(activiteiten_perceel,percelen!$AZ98,activiteiten_maatregel_nr,percelen!EA$4,activiteiten_activiteit_voldoet_aan_voorwaarden,"J")&gt;0),EA$4,"")</f>
        <v/>
      </c>
      <c r="EB98" t="str">
        <f>IF(AND($A98="J",COUNTIFS(activiteiten_perceel,percelen!$AZ98,activiteiten_maatregel_nr,percelen!EB$4,activiteiten_activiteit_voldoet_aan_voorwaarden,"J")&gt;0),EB$4,"")</f>
        <v/>
      </c>
      <c r="EC98" t="str">
        <f>IF(AND($A98="J",COUNTIFS(activiteiten_perceel,percelen!$AZ98,activiteiten_maatregel_nr,percelen!EC$4,activiteiten_activiteit_voldoet_aan_voorwaarden,"J")&gt;0),EC$4,"")</f>
        <v/>
      </c>
      <c r="ED98" t="str">
        <f>IF(AND($A98="J",COUNTIFS(activiteiten_perceel,percelen!$AZ98,activiteiten_maatregel_nr,percelen!ED$4,activiteiten_activiteit_voldoet_aan_voorwaarden,"J")&gt;0),ED$4,"")</f>
        <v/>
      </c>
      <c r="EE98" t="str">
        <f>IF(AND($A98="J",COUNTIFS(activiteiten_perceel,percelen!$AZ98,activiteiten_maatregel_nr,percelen!EE$4,activiteiten_activiteit_voldoet_aan_voorwaarden,"J")&gt;0),EE$4,"")</f>
        <v/>
      </c>
      <c r="EF98" t="str">
        <f>IF(AND($A98="J",COUNTIFS(activiteiten_perceel,percelen!$AZ98,activiteiten_maatregel_nr,percelen!EF$4,activiteiten_activiteit_voldoet_aan_voorwaarden,"J")&gt;0),EF$4,"")</f>
        <v/>
      </c>
      <c r="EG98" t="str">
        <f>IF(AND($A98="J",COUNTIFS(activiteiten_perceel,percelen!$AZ98,activiteiten_maatregel_nr,percelen!EG$4,activiteiten_activiteit_voldoet_aan_voorwaarden,"J")&gt;0),EG$4,"")</f>
        <v/>
      </c>
      <c r="EH98" t="str">
        <f>IF(AND($A98="J",COUNTIFS(activiteiten_perceel,percelen!$AZ98,activiteiten_maatregel_nr,percelen!EH$4,activiteiten_activiteit_voldoet_aan_voorwaarden,"J")&gt;0),EH$4,"")</f>
        <v/>
      </c>
      <c r="EI98" t="str">
        <f>IF(AND($A98="J",COUNTIFS(activiteiten_perceel,percelen!$AZ98,activiteiten_maatregel_nr,percelen!EI$4,activiteiten_activiteit_voldoet_aan_voorwaarden,"J")&gt;0),EI$4,"")</f>
        <v/>
      </c>
      <c r="EJ98">
        <f t="shared" si="239"/>
        <v>0</v>
      </c>
      <c r="EK98" t="str">
        <f t="shared" si="173"/>
        <v/>
      </c>
      <c r="EL98" t="str">
        <f t="shared" si="174"/>
        <v/>
      </c>
      <c r="EM98" t="str">
        <f t="shared" si="175"/>
        <v/>
      </c>
      <c r="EN98" t="str">
        <f t="shared" si="176"/>
        <v/>
      </c>
      <c r="EO98" t="str">
        <f t="shared" si="177"/>
        <v/>
      </c>
      <c r="EP98" t="str">
        <f t="shared" si="178"/>
        <v/>
      </c>
      <c r="EQ98" t="str">
        <f t="shared" si="179"/>
        <v/>
      </c>
      <c r="ER98" t="str">
        <f t="shared" si="180"/>
        <v/>
      </c>
      <c r="ES98" t="str">
        <f t="shared" si="181"/>
        <v/>
      </c>
      <c r="ET98" t="str">
        <f t="shared" si="182"/>
        <v/>
      </c>
      <c r="EU98" t="str">
        <f t="shared" si="183"/>
        <v/>
      </c>
      <c r="EV98" t="str">
        <f t="shared" si="184"/>
        <v/>
      </c>
      <c r="EW98" t="str">
        <f t="shared" si="240"/>
        <v>nvt</v>
      </c>
      <c r="EX98" t="str">
        <f t="shared" si="241"/>
        <v>nvt</v>
      </c>
      <c r="EY98" t="str">
        <f t="shared" si="242"/>
        <v>nvt</v>
      </c>
      <c r="EZ98" t="str">
        <f t="shared" si="243"/>
        <v>nvt</v>
      </c>
      <c r="FA98" t="str">
        <f t="shared" si="244"/>
        <v>nvt</v>
      </c>
      <c r="FB98" t="str">
        <f t="shared" si="245"/>
        <v>nvt</v>
      </c>
      <c r="FC98" t="str">
        <f t="shared" si="246"/>
        <v>nvt</v>
      </c>
      <c r="FD98" t="str">
        <f t="shared" si="247"/>
        <v>nvt</v>
      </c>
      <c r="FE98" t="str">
        <f>IF($EJ98=2,VLOOKUP(FD98,STAPELING!A:D,FE$1,0),"nvt")</f>
        <v>nvt</v>
      </c>
      <c r="FF98" t="str">
        <f t="shared" si="248"/>
        <v>nvt</v>
      </c>
      <c r="FG98" t="str">
        <f t="shared" si="249"/>
        <v>nvt</v>
      </c>
      <c r="FH98" t="str">
        <f t="shared" si="250"/>
        <v>nvt</v>
      </c>
      <c r="FI98" t="str">
        <f t="shared" si="251"/>
        <v>nvt</v>
      </c>
      <c r="FJ98" t="str">
        <f t="shared" si="252"/>
        <v>nvt</v>
      </c>
      <c r="FK98" t="str">
        <f t="shared" si="253"/>
        <v>nvt</v>
      </c>
      <c r="FL98" t="str">
        <f t="shared" si="254"/>
        <v>nvt</v>
      </c>
      <c r="FM98" t="str">
        <f t="shared" si="255"/>
        <v/>
      </c>
      <c r="FN98" t="str">
        <f>IF(ISERROR(VLOOKUP(FM98,STAPELING!I:AO,FN$1,0)),"N",VLOOKUP(FM98,STAPELING!I:AO,FN$1,0))</f>
        <v>J</v>
      </c>
      <c r="FO98" t="str">
        <f t="shared" si="256"/>
        <v>nvt</v>
      </c>
      <c r="FP98" t="str">
        <f t="shared" si="185"/>
        <v>nvt</v>
      </c>
      <c r="FQ98" t="str">
        <f t="shared" si="186"/>
        <v>nvt</v>
      </c>
      <c r="FR98" t="str">
        <f t="shared" si="187"/>
        <v>nvt</v>
      </c>
      <c r="FS98" t="str">
        <f t="shared" si="188"/>
        <v>nvt</v>
      </c>
      <c r="FT98" t="str">
        <f t="shared" si="189"/>
        <v>nvt</v>
      </c>
      <c r="FU98" t="str">
        <f t="shared" si="190"/>
        <v>nvt</v>
      </c>
      <c r="FV98" t="str">
        <f t="shared" si="191"/>
        <v>nvt</v>
      </c>
      <c r="FW98" t="str">
        <f t="shared" si="192"/>
        <v>nvt</v>
      </c>
      <c r="FX98" t="str">
        <f t="shared" si="193"/>
        <v>nvt</v>
      </c>
      <c r="FY98" t="str">
        <f t="shared" si="194"/>
        <v>nvt</v>
      </c>
      <c r="FZ98" t="str">
        <f t="shared" si="195"/>
        <v>nvt</v>
      </c>
      <c r="GA98" t="str">
        <f t="shared" si="196"/>
        <v>nvt</v>
      </c>
      <c r="GB98" t="str">
        <f>IF($EJ98&gt;2,IF(FO98="","zwart",VLOOKUP(FO98,STAPELING!J:AA,GB$1,0)),"nvt")</f>
        <v>nvt</v>
      </c>
      <c r="GC98" t="str">
        <f t="shared" si="257"/>
        <v>nvt</v>
      </c>
      <c r="GD98" t="str">
        <f t="shared" si="258"/>
        <v>nvt</v>
      </c>
      <c r="GE98" t="str">
        <f t="shared" si="259"/>
        <v>nvt</v>
      </c>
      <c r="GF98" t="str">
        <f t="shared" si="260"/>
        <v>nvt</v>
      </c>
      <c r="GG98" t="str">
        <f t="shared" si="261"/>
        <v>nvt</v>
      </c>
      <c r="GH98" t="str">
        <f t="shared" si="262"/>
        <v>nvt</v>
      </c>
      <c r="GI98" t="str">
        <f t="shared" si="263"/>
        <v>nvt</v>
      </c>
      <c r="GJ98" t="str">
        <f t="shared" si="264"/>
        <v>nvt</v>
      </c>
      <c r="GK98" t="str">
        <f t="shared" si="197"/>
        <v>nvt</v>
      </c>
      <c r="GL98" t="str">
        <f t="shared" si="198"/>
        <v>nvt</v>
      </c>
      <c r="GM98" t="str">
        <f t="shared" si="199"/>
        <v>nvt</v>
      </c>
      <c r="GN98" t="str">
        <f t="shared" si="200"/>
        <v>nvt</v>
      </c>
      <c r="GO98" t="str">
        <f t="shared" si="201"/>
        <v>nvt</v>
      </c>
      <c r="GP98" t="str">
        <f t="shared" si="202"/>
        <v>nvt</v>
      </c>
      <c r="GQ98" t="str">
        <f t="shared" si="203"/>
        <v>nvt</v>
      </c>
      <c r="GR98" t="str">
        <f t="shared" si="204"/>
        <v>nvt</v>
      </c>
      <c r="GS98" t="str">
        <f t="shared" si="205"/>
        <v>nvt</v>
      </c>
      <c r="GT98" t="str">
        <f t="shared" si="206"/>
        <v>nvt</v>
      </c>
      <c r="GU98" t="str">
        <f t="shared" si="207"/>
        <v>nvt</v>
      </c>
      <c r="GV98" t="str">
        <f t="shared" si="208"/>
        <v>nvt</v>
      </c>
      <c r="GW98" t="str">
        <f>IF($EJ98&gt;2,IF(GJ98="","zwart",VLOOKUP(GJ98,STAPELING!AB:AJ,GW$1,0)),"nvt")</f>
        <v>nvt</v>
      </c>
      <c r="GX98" t="str">
        <f t="shared" si="265"/>
        <v>nvt</v>
      </c>
      <c r="GY98" t="str">
        <f t="shared" si="266"/>
        <v>nvt</v>
      </c>
      <c r="GZ98" t="str">
        <f t="shared" si="267"/>
        <v>nvt</v>
      </c>
      <c r="HA98" t="str">
        <f t="shared" si="268"/>
        <v>nvt</v>
      </c>
      <c r="HB98" t="str">
        <f t="shared" si="269"/>
        <v>nvt</v>
      </c>
      <c r="HC98" t="str">
        <f t="shared" si="270"/>
        <v>nvt</v>
      </c>
      <c r="HD98" t="str">
        <f t="shared" si="271"/>
        <v>nvt</v>
      </c>
      <c r="HE98" t="str">
        <f t="shared" si="272"/>
        <v>nvt</v>
      </c>
      <c r="HF98" t="str">
        <f t="shared" si="273"/>
        <v>nvt</v>
      </c>
      <c r="HG98" t="str">
        <f t="shared" si="274"/>
        <v>nvt</v>
      </c>
      <c r="HH98" t="str">
        <f t="shared" si="275"/>
        <v>nvt</v>
      </c>
      <c r="HI98" t="str">
        <f t="shared" si="276"/>
        <v>nvt</v>
      </c>
      <c r="HJ98" t="str">
        <f t="shared" si="277"/>
        <v>nvt</v>
      </c>
      <c r="HK98" t="str">
        <f t="shared" si="278"/>
        <v>nvt</v>
      </c>
      <c r="HL98" t="str">
        <f t="shared" si="279"/>
        <v>nvt</v>
      </c>
      <c r="HM98" t="str">
        <f t="shared" si="209"/>
        <v>nvt</v>
      </c>
      <c r="HN98" t="str">
        <f t="shared" si="210"/>
        <v>nvt</v>
      </c>
      <c r="HO98" t="str">
        <f t="shared" si="211"/>
        <v>nvt</v>
      </c>
      <c r="HP98" t="str">
        <f t="shared" si="212"/>
        <v>nvt</v>
      </c>
      <c r="HQ98" t="str">
        <f t="shared" si="213"/>
        <v>nvt</v>
      </c>
      <c r="HR98" t="str">
        <f t="shared" si="214"/>
        <v>nvt</v>
      </c>
      <c r="HS98" t="str">
        <f t="shared" si="215"/>
        <v>nvt</v>
      </c>
      <c r="HT98" t="str">
        <f t="shared" si="216"/>
        <v>nvt</v>
      </c>
      <c r="HU98" t="str">
        <f t="shared" si="217"/>
        <v>nvt</v>
      </c>
      <c r="HV98" t="str">
        <f t="shared" si="218"/>
        <v>nvt</v>
      </c>
      <c r="HW98" t="str">
        <f t="shared" si="219"/>
        <v>nvt</v>
      </c>
      <c r="HX98" t="str">
        <f t="shared" si="220"/>
        <v>nvt</v>
      </c>
      <c r="HY98" t="str">
        <f>IF($EJ98&gt;2,IF(HL98="","zwart",VLOOKUP(HL98,STAPELING!AK:AN,HY$1,0)),"nvt")</f>
        <v>nvt</v>
      </c>
      <c r="HZ98" t="str">
        <f t="shared" si="280"/>
        <v>nvt</v>
      </c>
      <c r="IA98" t="str">
        <f t="shared" si="281"/>
        <v>nvt</v>
      </c>
      <c r="IB98" t="str">
        <f t="shared" si="282"/>
        <v>nvt</v>
      </c>
      <c r="IC98" t="str">
        <f t="shared" si="283"/>
        <v>nvt</v>
      </c>
      <c r="ID98" t="str">
        <f t="shared" si="284"/>
        <v>nvt</v>
      </c>
      <c r="IE98" t="str">
        <f t="shared" si="285"/>
        <v>nvt</v>
      </c>
      <c r="IF98" t="str">
        <f t="shared" si="286"/>
        <v>nvt</v>
      </c>
      <c r="IG98">
        <f t="shared" si="287"/>
        <v>0</v>
      </c>
      <c r="IH98">
        <f t="shared" si="288"/>
        <v>0</v>
      </c>
      <c r="II98">
        <f t="shared" si="289"/>
        <v>0</v>
      </c>
      <c r="IJ98">
        <f t="shared" si="290"/>
        <v>0</v>
      </c>
      <c r="IK98">
        <f t="shared" si="291"/>
        <v>0</v>
      </c>
      <c r="IL98">
        <f t="shared" si="292"/>
        <v>0</v>
      </c>
      <c r="IM98">
        <f t="shared" si="293"/>
        <v>0</v>
      </c>
      <c r="IN98">
        <f t="shared" si="294"/>
        <v>0</v>
      </c>
      <c r="IO98">
        <f t="shared" si="295"/>
        <v>0</v>
      </c>
      <c r="IP98">
        <f t="shared" si="296"/>
        <v>0</v>
      </c>
      <c r="IQ98">
        <f t="shared" si="297"/>
        <v>0</v>
      </c>
      <c r="IR98">
        <f t="shared" si="298"/>
        <v>0</v>
      </c>
      <c r="IS98">
        <f t="shared" si="299"/>
        <v>0</v>
      </c>
      <c r="IT98">
        <f t="shared" si="300"/>
        <v>0</v>
      </c>
      <c r="IU98" t="str">
        <f t="shared" si="301"/>
        <v>N</v>
      </c>
      <c r="IV98" t="str">
        <f t="shared" si="221"/>
        <v>N</v>
      </c>
      <c r="IW98" t="str">
        <f t="shared" si="302"/>
        <v>N</v>
      </c>
    </row>
    <row r="99" spans="1:257" x14ac:dyDescent="0.25">
      <c r="A99" t="str">
        <f>IF(ISERROR(VLOOKUP(E99,E$4:E98,1,0)),"J","N")</f>
        <v>N</v>
      </c>
      <c r="E99" s="25" t="str">
        <f>IF(Invoer!B128="","",Invoer!B128)</f>
        <v/>
      </c>
      <c r="F99" s="25"/>
      <c r="G99" s="25"/>
      <c r="H99" s="25" t="str">
        <f>IF(AND($E99&lt;&gt;"",$A99="J"),Invoer!D128,"")</f>
        <v/>
      </c>
      <c r="I99" s="25"/>
      <c r="J99" s="26"/>
      <c r="K99" s="26" t="str">
        <f>IF(AND($E99&lt;&gt;"",$A99="J"),Invoer!L128,"")</f>
        <v/>
      </c>
      <c r="L99" s="26"/>
      <c r="M99" s="25"/>
      <c r="N99" s="152"/>
      <c r="O99" s="153"/>
      <c r="P99" s="25"/>
      <c r="Q99" s="25"/>
      <c r="R99" s="153"/>
      <c r="S99" s="154"/>
      <c r="T99" s="152"/>
      <c r="U99" s="153"/>
      <c r="V99" s="153"/>
      <c r="W99" s="59" t="str">
        <f>IF(AND($E99&lt;&gt;"",$A99="J",Invoer!R128&lt;&gt;""),VLOOKUP(Invoer!R128,NORM!$F$26:$H$29,3,0),"")</f>
        <v/>
      </c>
      <c r="X99" s="59"/>
      <c r="Y99" s="25" t="str">
        <f t="shared" si="222"/>
        <v/>
      </c>
      <c r="Z99" s="25"/>
      <c r="AA99" s="26" t="str">
        <f t="shared" si="223"/>
        <v/>
      </c>
      <c r="AB99" s="26"/>
      <c r="AC99" s="153"/>
      <c r="AD99" s="153"/>
      <c r="AE99" s="153"/>
      <c r="AF99" s="153"/>
      <c r="AG99" s="153"/>
      <c r="AH99" s="25"/>
      <c r="AI99" s="153"/>
      <c r="AJ99" s="153"/>
      <c r="AK99" s="153"/>
      <c r="AL99" s="153"/>
      <c r="AM99" s="25" t="str">
        <f>IF(AND($E99&lt;&gt;"",$A99="J"),IF(Invoer!X128="Ja","J",IF(Invoer!X128="Nee","N","")),"")</f>
        <v/>
      </c>
      <c r="AN99" s="153"/>
      <c r="AO99" s="153"/>
      <c r="AP99" s="153" t="s">
        <v>311</v>
      </c>
      <c r="AQ99" s="153" t="s">
        <v>311</v>
      </c>
      <c r="AR99" s="153" t="s">
        <v>312</v>
      </c>
      <c r="AS99" s="153" t="s">
        <v>312</v>
      </c>
      <c r="AT99" s="1" t="str">
        <f>IF(AND($E99&lt;&gt;"",$A99="J",Invoer!O128&lt;&gt;""),VLOOKUP(Invoer!O128,NORM!$F$31:$H$38,3,0),"")</f>
        <v/>
      </c>
      <c r="AU99" s="1"/>
      <c r="AV99" s="1" t="str">
        <f>IF(AND($E99&lt;&gt;"",$A99="J"),Invoer!AH128,"")</f>
        <v/>
      </c>
      <c r="AW99" s="1"/>
      <c r="AX99" s="1" t="str">
        <f t="shared" si="224"/>
        <v/>
      </c>
      <c r="AY99" s="1"/>
      <c r="AZ99" s="3" t="str">
        <f t="shared" si="225"/>
        <v/>
      </c>
      <c r="BA99" s="3" t="str">
        <f t="shared" si="226"/>
        <v/>
      </c>
      <c r="BB99" s="3" t="str">
        <f t="shared" si="227"/>
        <v>N</v>
      </c>
      <c r="BC99" s="3" t="str">
        <f t="shared" si="228"/>
        <v>N</v>
      </c>
      <c r="BD99" s="3" t="str">
        <f t="shared" si="229"/>
        <v/>
      </c>
      <c r="BE99" s="3">
        <f t="shared" si="230"/>
        <v>0</v>
      </c>
      <c r="BF99" s="3" t="str">
        <f t="shared" si="231"/>
        <v/>
      </c>
      <c r="BG99" s="3" t="str">
        <f t="shared" si="232"/>
        <v/>
      </c>
      <c r="BH99" s="3" t="str">
        <f t="shared" si="233"/>
        <v>N</v>
      </c>
      <c r="BI99" s="24" t="str">
        <f t="shared" si="234"/>
        <v/>
      </c>
      <c r="BJ99" s="24" t="str">
        <f>IF(ISERROR(VLOOKUP($BD99,LOV_GWSGRP!A:A,1,0)),"N","J")</f>
        <v>N</v>
      </c>
      <c r="BK99" s="24" t="str">
        <f>IF(ISERROR(VLOOKUP($BD99,LOV_GWSGRP!D:D,1,0)),"N","J")</f>
        <v>N</v>
      </c>
      <c r="BL99" s="24" t="str">
        <f>IF(ISERROR(VLOOKUP($BD99,LOV_GWSGRP!G:G,1,0)),"N","J")</f>
        <v>N</v>
      </c>
      <c r="BM99" s="24" t="str">
        <f>IF(ISERROR(VLOOKUP($BD99,LOV_GWSGRP!M:M,1,0)),"N","J")</f>
        <v>N</v>
      </c>
      <c r="BN99" s="24" t="str">
        <f>IF(ISERROR(VLOOKUP($BD99,LOV_GWSGRP!P:P,1,0)),"N","J")</f>
        <v>N</v>
      </c>
      <c r="BO99" s="24" t="str">
        <f>IF(ISERROR(VLOOKUP($BD99,LOV_GWSGRP!S:S,1,0)),"N","J")</f>
        <v>N</v>
      </c>
      <c r="BP99" s="24" t="str">
        <f>IF(ISERROR(VLOOKUP($BD99,LOV_GWSGRP!V:V,1,0)),"N","J")</f>
        <v>N</v>
      </c>
      <c r="BQ99" s="24" t="str">
        <f>IF(ISERROR(VLOOKUP($BD99,LOV_GWSGRP!Y:Y,1,0)),"N","J")</f>
        <v>N</v>
      </c>
      <c r="BR99" s="24" t="str">
        <f>IF(ISERROR(VLOOKUP($BD99,LOV_GWSGRP!AB:AB,1,0)),"N","J")</f>
        <v>N</v>
      </c>
      <c r="BS99" s="24" t="str">
        <f>IF(ISERROR(VLOOKUP($BD99,LOV_GWSGRP!AE:AE,1,0)),"N","J")</f>
        <v>N</v>
      </c>
      <c r="BT99" s="24" t="str">
        <f>IF(ISERROR(VLOOKUP($BD99,LOV_GWSGRP!AH:AH,1,0)),"N","J")</f>
        <v>N</v>
      </c>
      <c r="BU99" s="24" t="str">
        <f>IF(ISERROR(VLOOKUP($BD99,LOV_GWSGRP!CJ:CJ,1,0)),"N","J")</f>
        <v>N</v>
      </c>
      <c r="BV99" s="24" t="str">
        <f>IF(ISERROR(VLOOKUP($BD99,LOV_GWSGRP!AN:AN,1,0)),"N","J")</f>
        <v>N</v>
      </c>
      <c r="BW99" s="24" t="str">
        <f>IF(ISERROR(VLOOKUP($BD99,LOV_GWSGRP!AQ:AQ,1,0)),"N","J")</f>
        <v>N</v>
      </c>
      <c r="BX99" s="24" t="str">
        <f>IF(ISERROR(VLOOKUP($BD99,LOV_GWSGRP!AT:AT,1,0)),"N","J")</f>
        <v>N</v>
      </c>
      <c r="BY99" s="24" t="str">
        <f>IF(ISERROR(VLOOKUP($BD99,LOV_GWSGRP!AW:AW,1,0)),"N","J")</f>
        <v>N</v>
      </c>
      <c r="BZ99" s="24" t="str">
        <f>IF(ISERROR(VLOOKUP($BD99,LOV_GWSGRP!AZ:AZ,1,0)),"N","J")</f>
        <v>N</v>
      </c>
      <c r="CA99" s="24" t="str">
        <f>IF(ISERROR(VLOOKUP($BD99,LOV_GWSGRP!BC:BC,1,0)),"N","J")</f>
        <v>N</v>
      </c>
      <c r="CB99" s="24" t="str">
        <f>IF(ISERROR(VLOOKUP($BD99,LOV_GWSGRP!BF:BF,1,0)),"N","J")</f>
        <v>N</v>
      </c>
      <c r="CC99" s="24" t="str">
        <f>IF(ISERROR(VLOOKUP($BD99,LOV_GWSGRP!BI:BI,1,0)),"N","J")</f>
        <v>N</v>
      </c>
      <c r="CD99" s="24" t="str">
        <f>IF(ISERROR(VLOOKUP($BD99,LOV_GWSGRP!J:J,1,0)),"N","J")</f>
        <v>N</v>
      </c>
      <c r="CE99" s="24" t="str">
        <f>IF(ISERROR(VLOOKUP($BD99,LOV_GWSGRP!BL:BL,1,0)),"N","J")</f>
        <v>N</v>
      </c>
      <c r="CF99" s="24"/>
      <c r="CG99" s="24" t="str">
        <f>IF(ISERROR(VLOOKUP($BD99,LOV_GWSGRP!BO:BO,1,0)),"N","J")</f>
        <v>N</v>
      </c>
      <c r="CH99" s="24" t="str">
        <f t="shared" si="235"/>
        <v>N</v>
      </c>
      <c r="CI99" s="24" t="str">
        <f>IF(ISERROR(VLOOKUP($BD99,GEWASCODE_GLMC8!F:F,1,0)),"N","J")</f>
        <v>N</v>
      </c>
      <c r="CJ99" s="24" t="str">
        <f>IF(COUNTIF($CI99:CI99,"J")&gt;0,"N",IF(ISERROR(VLOOKUP($BD99,GEWASCODE_GLMC8!G:G,1,0)),"N","J"))</f>
        <v>N</v>
      </c>
      <c r="CK99" s="24" t="str">
        <f>IF(COUNTIF($CI99:CJ99,"J")&gt;0,"N",IF(ISERROR(VLOOKUP($BD99,GEWASCODE_GLMC8!H:H,1,0)),"N","J"))</f>
        <v>N</v>
      </c>
      <c r="CL99" s="24" t="str">
        <f>IF(COUNTIF($CI99:CK99,"J")&gt;0,"N",IF(ISERROR(VLOOKUP($BD99,GEWASCODE_GLMC8!I:I,1,0)),"N","J"))</f>
        <v>N</v>
      </c>
      <c r="CM99" s="24" t="str">
        <f>IF(COUNTIF($CI99:CL99,"J")&gt;0,"N",IF(ISERROR(VLOOKUP($BD99,GEWASCODE_GLMC8!J:J,1,0)),"N","J"))</f>
        <v>N</v>
      </c>
      <c r="CN99" s="24" t="str">
        <f>IF(COUNTIF($CI99:CM99,"J")&gt;0,"N",IF(ISERROR(VLOOKUP($BD99,GEWASCODE_GLMC8!K:K,1,0)),"N","J"))</f>
        <v>N</v>
      </c>
      <c r="CO99" s="24" t="str">
        <f>IF(COUNTIF($CI99:CN99,"J")&gt;0,"N",IF(ISERROR(VLOOKUP($BD99,GEWASCODE_GLMC8!L:L,1,0)),"N","J"))</f>
        <v>N</v>
      </c>
      <c r="CP99" s="24" t="str">
        <f>IF(COUNTIF($CI99:CO99,"J")&gt;0,"N",IF(ISERROR(VLOOKUP($BD99,GEWASCODE_GLMC8!M:M,1,0)),"N","J"))</f>
        <v>N</v>
      </c>
      <c r="CQ99" s="24" t="str">
        <f>IF(COUNTIF($CI99:CP99,"J")&gt;0,"N",IF(ISERROR(VLOOKUP($BD99,GEWASCODE_GLMC8!N:N,1,0)),"N","J"))</f>
        <v>N</v>
      </c>
      <c r="CR99" s="24" t="str">
        <f>IF(COUNTIF($CI99:CQ99,"J")&gt;0,"N",IF(ISERROR(VLOOKUP($BD99,GEWASCODE_GLMC8!O:O,1,0)),"N","J"))</f>
        <v>N</v>
      </c>
      <c r="CS99" s="24" t="str">
        <f>IF(COUNTIF($CI99:CR99,"J")&gt;0,"N",IF(ISERROR(VLOOKUP($BD99,GEWASCODE_GLMC8!P:P,1,0)),"N","J"))</f>
        <v>N</v>
      </c>
      <c r="CT99" s="24" t="str">
        <f>IF(COUNTIF($CI99:CS99,"J")&gt;0,"N",IF(ISERROR(VLOOKUP($BD99,GEWASCODE_GLMC8!Q:Q,1,0)),"N","J"))</f>
        <v>N</v>
      </c>
      <c r="CU99" s="24" t="str">
        <f>IF(COUNTIF($CI99:CT99,"J")&gt;0,"N",IF(ISERROR(VLOOKUP($BD99,GEWASCODE_GLMC8!R:R,1,0)),"N","J"))</f>
        <v>N</v>
      </c>
      <c r="CV99" s="24" t="str">
        <f>IF(COUNTIF($CI99:CU99,"J")&gt;0,"N",IF(ISERROR(VLOOKUP($BD99,GEWASCODE_GLMC8!S:S,1,0)),"N","J"))</f>
        <v>N</v>
      </c>
      <c r="CW99" s="24" t="str">
        <f>IF(COUNTIF($CI99:CV99,"J")&gt;0,"N",IF(ISERROR(VLOOKUP($BD99,GEWASCODE_GLMC8!T:T,1,0)),"N","J"))</f>
        <v>N</v>
      </c>
      <c r="CX99" s="24" t="str">
        <f>IF(COUNTIF($CI99:CW99,"J")&gt;0,"N",IF(ISERROR(VLOOKUP($BD99,GEWASCODE_GLMC8!U:U,1,0)),"N","J"))</f>
        <v>N</v>
      </c>
      <c r="CY99" s="24" t="str">
        <f>IF(COUNTIF($CI99:CX99,"J")&gt;0,"N",IF(ISERROR(VLOOKUP($BD99,GEWASCODE_GLMC8!V:V,1,0)),"N","J"))</f>
        <v>N</v>
      </c>
      <c r="CZ99" s="24" t="str">
        <f>IF(COUNTIF($CI99:CY99,"J")&gt;0,"N",IF(ISERROR(VLOOKUP($BD99,GEWASCODE_GLMC8!W:W,1,0)),"N","J"))</f>
        <v>N</v>
      </c>
      <c r="DA99" s="24" t="str">
        <f>IF(COUNTIF($CI99:CZ99,"J")&gt;0,"N",IF(ISERROR(VLOOKUP($BD99,GEWASCODE_GLMC8!X:X,1,0)),"N","J"))</f>
        <v>N</v>
      </c>
      <c r="DB99" s="24" t="str">
        <f>IF(COUNTIF($CI99:DA99,"J")&gt;0,"N",IF(ISERROR(VLOOKUP($BD99,GEWASCODE_GLMC8!Y:Y,1,0)),"N","J"))</f>
        <v>N</v>
      </c>
      <c r="DC99" s="24" t="str">
        <f>IF(COUNTIF($CI99:DB99,"J")&gt;0,"N",IF(ISERROR(VLOOKUP($BD99,GEWASCODE_GLMC8!Z:Z,1,0)),"N","J"))</f>
        <v>N</v>
      </c>
      <c r="DD99" s="24" t="str">
        <f t="shared" si="236"/>
        <v>N</v>
      </c>
      <c r="DE99" s="3" t="str">
        <f t="shared" si="167"/>
        <v>N</v>
      </c>
      <c r="DF99" s="3" t="str">
        <f t="shared" si="168"/>
        <v>N</v>
      </c>
      <c r="DG99" s="3" t="str">
        <f t="shared" si="237"/>
        <v>N</v>
      </c>
      <c r="DH99" s="3" t="str">
        <f t="shared" si="238"/>
        <v>N</v>
      </c>
      <c r="DI99" s="3" t="str">
        <f t="shared" si="169"/>
        <v>N</v>
      </c>
      <c r="DJ99" s="3" t="str">
        <f t="shared" si="170"/>
        <v>N</v>
      </c>
      <c r="DK99" s="3">
        <f>0</f>
        <v>0</v>
      </c>
      <c r="DL99" s="3" t="str">
        <f t="shared" si="171"/>
        <v>N</v>
      </c>
      <c r="DM99" s="3" t="str">
        <f t="shared" si="172"/>
        <v>N</v>
      </c>
      <c r="DN99" t="str">
        <f>IF(AND($A99="J",COUNTIFS(activiteiten_perceel,percelen!$AZ99,activiteiten_maatregel_nr,percelen!DN$4,activiteiten_activiteit_voldoet_aan_voorwaarden,"J")&gt;0),DN$4,"")</f>
        <v/>
      </c>
      <c r="DO99" t="str">
        <f>IF(AND($A99="J",COUNTIFS(activiteiten_perceel,percelen!$AZ99,activiteiten_maatregel_nr,percelen!DO$4,activiteiten_activiteit_voldoet_aan_voorwaarden,"J")&gt;0),DO$4,"")</f>
        <v/>
      </c>
      <c r="DP99" t="str">
        <f>IF(AND($A99="J",COUNTIFS(activiteiten_perceel,percelen!$AZ99,activiteiten_maatregel_nr,percelen!DP$4,activiteiten_activiteit_voldoet_aan_voorwaarden,"J")&gt;0),DP$4,"")</f>
        <v/>
      </c>
      <c r="DQ99" t="str">
        <f>IF(AND($A99="J",COUNTIFS(activiteiten_perceel,percelen!$AZ99,activiteiten_maatregel_nr,percelen!DQ$4,activiteiten_activiteit_voldoet_aan_voorwaarden,"J")&gt;0),DQ$4,"")</f>
        <v/>
      </c>
      <c r="DR99" t="str">
        <f>IF(AND($A99="J",COUNTIFS(activiteiten_perceel,percelen!$AZ99,activiteiten_maatregel_nr,percelen!DR$4,activiteiten_activiteit_voldoet_aan_voorwaarden,"J")&gt;0),DR$4,"")</f>
        <v/>
      </c>
      <c r="DS99" t="str">
        <f>IF(AND($A99="J",COUNTIFS(activiteiten_perceel,percelen!$AZ99,activiteiten_maatregel_nr,percelen!DS$4,activiteiten_activiteit_voldoet_aan_voorwaarden,"J")&gt;0),DS$4,"")</f>
        <v/>
      </c>
      <c r="DT99" t="str">
        <f>IF(AND($A99="J",COUNTIFS(activiteiten_perceel,percelen!$AZ99,activiteiten_maatregel_nr,percelen!DT$4,activiteiten_activiteit_voldoet_aan_voorwaarden,"J")&gt;0),DT$4,"")</f>
        <v/>
      </c>
      <c r="DU99" t="str">
        <f>IF(AND($A99="J",COUNTIFS(activiteiten_perceel,percelen!$AZ99,activiteiten_maatregel_nr,percelen!DU$4,activiteiten_activiteit_voldoet_aan_voorwaarden,"J")&gt;0),DU$4,"")</f>
        <v/>
      </c>
      <c r="DV99" t="str">
        <f>IF(AND($A99="J",COUNTIFS(activiteiten_perceel,percelen!$AZ99,activiteiten_maatregel_nr,percelen!DV$4,activiteiten_activiteit_voldoet_aan_voorwaarden,"J")&gt;0),DV$4,"")</f>
        <v/>
      </c>
      <c r="DW99" t="str">
        <f>IF(AND($A99="J",COUNTIFS(activiteiten_perceel,percelen!$AZ99,activiteiten_maatregel_nr,percelen!DW$4,activiteiten_activiteit_voldoet_aan_voorwaarden,"J")&gt;0),DW$4,"")</f>
        <v/>
      </c>
      <c r="DX99" t="str">
        <f>IF(AND($A99="J",COUNTIFS(activiteiten_perceel,percelen!$AZ99,activiteiten_maatregel_nr,percelen!DX$4,activiteiten_activiteit_voldoet_aan_voorwaarden,"J")&gt;0),DX$4,"")</f>
        <v/>
      </c>
      <c r="DY99" t="str">
        <f>IF(AND($A99="J",COUNTIFS(activiteiten_perceel,percelen!$AZ99,activiteiten_maatregel_nr,percelen!DY$4,activiteiten_activiteit_voldoet_aan_voorwaarden,"J")&gt;0),DY$4,"")</f>
        <v/>
      </c>
      <c r="DZ99" t="str">
        <f>IF(AND($A99="J",COUNTIFS(activiteiten_perceel,percelen!$AZ99,activiteiten_maatregel_nr,percelen!DZ$4,activiteiten_activiteit_voldoet_aan_voorwaarden,"J")&gt;0),DZ$4,"")</f>
        <v/>
      </c>
      <c r="EA99" t="str">
        <f>IF(AND($A99="J",COUNTIFS(activiteiten_perceel,percelen!$AZ99,activiteiten_maatregel_nr,percelen!EA$4,activiteiten_activiteit_voldoet_aan_voorwaarden,"J")&gt;0),EA$4,"")</f>
        <v/>
      </c>
      <c r="EB99" t="str">
        <f>IF(AND($A99="J",COUNTIFS(activiteiten_perceel,percelen!$AZ99,activiteiten_maatregel_nr,percelen!EB$4,activiteiten_activiteit_voldoet_aan_voorwaarden,"J")&gt;0),EB$4,"")</f>
        <v/>
      </c>
      <c r="EC99" t="str">
        <f>IF(AND($A99="J",COUNTIFS(activiteiten_perceel,percelen!$AZ99,activiteiten_maatregel_nr,percelen!EC$4,activiteiten_activiteit_voldoet_aan_voorwaarden,"J")&gt;0),EC$4,"")</f>
        <v/>
      </c>
      <c r="ED99" t="str">
        <f>IF(AND($A99="J",COUNTIFS(activiteiten_perceel,percelen!$AZ99,activiteiten_maatregel_nr,percelen!ED$4,activiteiten_activiteit_voldoet_aan_voorwaarden,"J")&gt;0),ED$4,"")</f>
        <v/>
      </c>
      <c r="EE99" t="str">
        <f>IF(AND($A99="J",COUNTIFS(activiteiten_perceel,percelen!$AZ99,activiteiten_maatregel_nr,percelen!EE$4,activiteiten_activiteit_voldoet_aan_voorwaarden,"J")&gt;0),EE$4,"")</f>
        <v/>
      </c>
      <c r="EF99" t="str">
        <f>IF(AND($A99="J",COUNTIFS(activiteiten_perceel,percelen!$AZ99,activiteiten_maatregel_nr,percelen!EF$4,activiteiten_activiteit_voldoet_aan_voorwaarden,"J")&gt;0),EF$4,"")</f>
        <v/>
      </c>
      <c r="EG99" t="str">
        <f>IF(AND($A99="J",COUNTIFS(activiteiten_perceel,percelen!$AZ99,activiteiten_maatregel_nr,percelen!EG$4,activiteiten_activiteit_voldoet_aan_voorwaarden,"J")&gt;0),EG$4,"")</f>
        <v/>
      </c>
      <c r="EH99" t="str">
        <f>IF(AND($A99="J",COUNTIFS(activiteiten_perceel,percelen!$AZ99,activiteiten_maatregel_nr,percelen!EH$4,activiteiten_activiteit_voldoet_aan_voorwaarden,"J")&gt;0),EH$4,"")</f>
        <v/>
      </c>
      <c r="EI99" t="str">
        <f>IF(AND($A99="J",COUNTIFS(activiteiten_perceel,percelen!$AZ99,activiteiten_maatregel_nr,percelen!EI$4,activiteiten_activiteit_voldoet_aan_voorwaarden,"J")&gt;0),EI$4,"")</f>
        <v/>
      </c>
      <c r="EJ99">
        <f t="shared" si="239"/>
        <v>0</v>
      </c>
      <c r="EK99" t="str">
        <f t="shared" si="173"/>
        <v/>
      </c>
      <c r="EL99" t="str">
        <f t="shared" si="174"/>
        <v/>
      </c>
      <c r="EM99" t="str">
        <f t="shared" si="175"/>
        <v/>
      </c>
      <c r="EN99" t="str">
        <f t="shared" si="176"/>
        <v/>
      </c>
      <c r="EO99" t="str">
        <f t="shared" si="177"/>
        <v/>
      </c>
      <c r="EP99" t="str">
        <f t="shared" si="178"/>
        <v/>
      </c>
      <c r="EQ99" t="str">
        <f t="shared" si="179"/>
        <v/>
      </c>
      <c r="ER99" t="str">
        <f t="shared" si="180"/>
        <v/>
      </c>
      <c r="ES99" t="str">
        <f t="shared" si="181"/>
        <v/>
      </c>
      <c r="ET99" t="str">
        <f t="shared" si="182"/>
        <v/>
      </c>
      <c r="EU99" t="str">
        <f t="shared" si="183"/>
        <v/>
      </c>
      <c r="EV99" t="str">
        <f t="shared" si="184"/>
        <v/>
      </c>
      <c r="EW99" t="str">
        <f t="shared" si="240"/>
        <v>nvt</v>
      </c>
      <c r="EX99" t="str">
        <f t="shared" si="241"/>
        <v>nvt</v>
      </c>
      <c r="EY99" t="str">
        <f t="shared" si="242"/>
        <v>nvt</v>
      </c>
      <c r="EZ99" t="str">
        <f t="shared" si="243"/>
        <v>nvt</v>
      </c>
      <c r="FA99" t="str">
        <f t="shared" si="244"/>
        <v>nvt</v>
      </c>
      <c r="FB99" t="str">
        <f t="shared" si="245"/>
        <v>nvt</v>
      </c>
      <c r="FC99" t="str">
        <f t="shared" si="246"/>
        <v>nvt</v>
      </c>
      <c r="FD99" t="str">
        <f t="shared" si="247"/>
        <v>nvt</v>
      </c>
      <c r="FE99" t="str">
        <f>IF($EJ99=2,VLOOKUP(FD99,STAPELING!A:D,FE$1,0),"nvt")</f>
        <v>nvt</v>
      </c>
      <c r="FF99" t="str">
        <f t="shared" si="248"/>
        <v>nvt</v>
      </c>
      <c r="FG99" t="str">
        <f t="shared" si="249"/>
        <v>nvt</v>
      </c>
      <c r="FH99" t="str">
        <f t="shared" si="250"/>
        <v>nvt</v>
      </c>
      <c r="FI99" t="str">
        <f t="shared" si="251"/>
        <v>nvt</v>
      </c>
      <c r="FJ99" t="str">
        <f t="shared" si="252"/>
        <v>nvt</v>
      </c>
      <c r="FK99" t="str">
        <f t="shared" si="253"/>
        <v>nvt</v>
      </c>
      <c r="FL99" t="str">
        <f t="shared" si="254"/>
        <v>nvt</v>
      </c>
      <c r="FM99" t="str">
        <f t="shared" si="255"/>
        <v/>
      </c>
      <c r="FN99" t="str">
        <f>IF(ISERROR(VLOOKUP(FM99,STAPELING!I:AO,FN$1,0)),"N",VLOOKUP(FM99,STAPELING!I:AO,FN$1,0))</f>
        <v>J</v>
      </c>
      <c r="FO99" t="str">
        <f t="shared" si="256"/>
        <v>nvt</v>
      </c>
      <c r="FP99" t="str">
        <f t="shared" si="185"/>
        <v>nvt</v>
      </c>
      <c r="FQ99" t="str">
        <f t="shared" si="186"/>
        <v>nvt</v>
      </c>
      <c r="FR99" t="str">
        <f t="shared" si="187"/>
        <v>nvt</v>
      </c>
      <c r="FS99" t="str">
        <f t="shared" si="188"/>
        <v>nvt</v>
      </c>
      <c r="FT99" t="str">
        <f t="shared" si="189"/>
        <v>nvt</v>
      </c>
      <c r="FU99" t="str">
        <f t="shared" si="190"/>
        <v>nvt</v>
      </c>
      <c r="FV99" t="str">
        <f t="shared" si="191"/>
        <v>nvt</v>
      </c>
      <c r="FW99" t="str">
        <f t="shared" si="192"/>
        <v>nvt</v>
      </c>
      <c r="FX99" t="str">
        <f t="shared" si="193"/>
        <v>nvt</v>
      </c>
      <c r="FY99" t="str">
        <f t="shared" si="194"/>
        <v>nvt</v>
      </c>
      <c r="FZ99" t="str">
        <f t="shared" si="195"/>
        <v>nvt</v>
      </c>
      <c r="GA99" t="str">
        <f t="shared" si="196"/>
        <v>nvt</v>
      </c>
      <c r="GB99" t="str">
        <f>IF($EJ99&gt;2,IF(FO99="","zwart",VLOOKUP(FO99,STAPELING!J:AA,GB$1,0)),"nvt")</f>
        <v>nvt</v>
      </c>
      <c r="GC99" t="str">
        <f t="shared" si="257"/>
        <v>nvt</v>
      </c>
      <c r="GD99" t="str">
        <f t="shared" si="258"/>
        <v>nvt</v>
      </c>
      <c r="GE99" t="str">
        <f t="shared" si="259"/>
        <v>nvt</v>
      </c>
      <c r="GF99" t="str">
        <f t="shared" si="260"/>
        <v>nvt</v>
      </c>
      <c r="GG99" t="str">
        <f t="shared" si="261"/>
        <v>nvt</v>
      </c>
      <c r="GH99" t="str">
        <f t="shared" si="262"/>
        <v>nvt</v>
      </c>
      <c r="GI99" t="str">
        <f t="shared" si="263"/>
        <v>nvt</v>
      </c>
      <c r="GJ99" t="str">
        <f t="shared" si="264"/>
        <v>nvt</v>
      </c>
      <c r="GK99" t="str">
        <f t="shared" si="197"/>
        <v>nvt</v>
      </c>
      <c r="GL99" t="str">
        <f t="shared" si="198"/>
        <v>nvt</v>
      </c>
      <c r="GM99" t="str">
        <f t="shared" si="199"/>
        <v>nvt</v>
      </c>
      <c r="GN99" t="str">
        <f t="shared" si="200"/>
        <v>nvt</v>
      </c>
      <c r="GO99" t="str">
        <f t="shared" si="201"/>
        <v>nvt</v>
      </c>
      <c r="GP99" t="str">
        <f t="shared" si="202"/>
        <v>nvt</v>
      </c>
      <c r="GQ99" t="str">
        <f t="shared" si="203"/>
        <v>nvt</v>
      </c>
      <c r="GR99" t="str">
        <f t="shared" si="204"/>
        <v>nvt</v>
      </c>
      <c r="GS99" t="str">
        <f t="shared" si="205"/>
        <v>nvt</v>
      </c>
      <c r="GT99" t="str">
        <f t="shared" si="206"/>
        <v>nvt</v>
      </c>
      <c r="GU99" t="str">
        <f t="shared" si="207"/>
        <v>nvt</v>
      </c>
      <c r="GV99" t="str">
        <f t="shared" si="208"/>
        <v>nvt</v>
      </c>
      <c r="GW99" t="str">
        <f>IF($EJ99&gt;2,IF(GJ99="","zwart",VLOOKUP(GJ99,STAPELING!AB:AJ,GW$1,0)),"nvt")</f>
        <v>nvt</v>
      </c>
      <c r="GX99" t="str">
        <f t="shared" si="265"/>
        <v>nvt</v>
      </c>
      <c r="GY99" t="str">
        <f t="shared" si="266"/>
        <v>nvt</v>
      </c>
      <c r="GZ99" t="str">
        <f t="shared" si="267"/>
        <v>nvt</v>
      </c>
      <c r="HA99" t="str">
        <f t="shared" si="268"/>
        <v>nvt</v>
      </c>
      <c r="HB99" t="str">
        <f t="shared" si="269"/>
        <v>nvt</v>
      </c>
      <c r="HC99" t="str">
        <f t="shared" si="270"/>
        <v>nvt</v>
      </c>
      <c r="HD99" t="str">
        <f t="shared" si="271"/>
        <v>nvt</v>
      </c>
      <c r="HE99" t="str">
        <f t="shared" si="272"/>
        <v>nvt</v>
      </c>
      <c r="HF99" t="str">
        <f t="shared" si="273"/>
        <v>nvt</v>
      </c>
      <c r="HG99" t="str">
        <f t="shared" si="274"/>
        <v>nvt</v>
      </c>
      <c r="HH99" t="str">
        <f t="shared" si="275"/>
        <v>nvt</v>
      </c>
      <c r="HI99" t="str">
        <f t="shared" si="276"/>
        <v>nvt</v>
      </c>
      <c r="HJ99" t="str">
        <f t="shared" si="277"/>
        <v>nvt</v>
      </c>
      <c r="HK99" t="str">
        <f t="shared" si="278"/>
        <v>nvt</v>
      </c>
      <c r="HL99" t="str">
        <f t="shared" si="279"/>
        <v>nvt</v>
      </c>
      <c r="HM99" t="str">
        <f t="shared" si="209"/>
        <v>nvt</v>
      </c>
      <c r="HN99" t="str">
        <f t="shared" si="210"/>
        <v>nvt</v>
      </c>
      <c r="HO99" t="str">
        <f t="shared" si="211"/>
        <v>nvt</v>
      </c>
      <c r="HP99" t="str">
        <f t="shared" si="212"/>
        <v>nvt</v>
      </c>
      <c r="HQ99" t="str">
        <f t="shared" si="213"/>
        <v>nvt</v>
      </c>
      <c r="HR99" t="str">
        <f t="shared" si="214"/>
        <v>nvt</v>
      </c>
      <c r="HS99" t="str">
        <f t="shared" si="215"/>
        <v>nvt</v>
      </c>
      <c r="HT99" t="str">
        <f t="shared" si="216"/>
        <v>nvt</v>
      </c>
      <c r="HU99" t="str">
        <f t="shared" si="217"/>
        <v>nvt</v>
      </c>
      <c r="HV99" t="str">
        <f t="shared" si="218"/>
        <v>nvt</v>
      </c>
      <c r="HW99" t="str">
        <f t="shared" si="219"/>
        <v>nvt</v>
      </c>
      <c r="HX99" t="str">
        <f t="shared" si="220"/>
        <v>nvt</v>
      </c>
      <c r="HY99" t="str">
        <f>IF($EJ99&gt;2,IF(HL99="","zwart",VLOOKUP(HL99,STAPELING!AK:AN,HY$1,0)),"nvt")</f>
        <v>nvt</v>
      </c>
      <c r="HZ99" t="str">
        <f t="shared" si="280"/>
        <v>nvt</v>
      </c>
      <c r="IA99" t="str">
        <f t="shared" si="281"/>
        <v>nvt</v>
      </c>
      <c r="IB99" t="str">
        <f t="shared" si="282"/>
        <v>nvt</v>
      </c>
      <c r="IC99" t="str">
        <f t="shared" si="283"/>
        <v>nvt</v>
      </c>
      <c r="ID99" t="str">
        <f t="shared" si="284"/>
        <v>nvt</v>
      </c>
      <c r="IE99" t="str">
        <f t="shared" si="285"/>
        <v>nvt</v>
      </c>
      <c r="IF99" t="str">
        <f t="shared" si="286"/>
        <v>nvt</v>
      </c>
      <c r="IG99">
        <f t="shared" si="287"/>
        <v>0</v>
      </c>
      <c r="IH99">
        <f t="shared" si="288"/>
        <v>0</v>
      </c>
      <c r="II99">
        <f t="shared" si="289"/>
        <v>0</v>
      </c>
      <c r="IJ99">
        <f t="shared" si="290"/>
        <v>0</v>
      </c>
      <c r="IK99">
        <f t="shared" si="291"/>
        <v>0</v>
      </c>
      <c r="IL99">
        <f t="shared" si="292"/>
        <v>0</v>
      </c>
      <c r="IM99">
        <f t="shared" si="293"/>
        <v>0</v>
      </c>
      <c r="IN99">
        <f t="shared" si="294"/>
        <v>0</v>
      </c>
      <c r="IO99">
        <f t="shared" si="295"/>
        <v>0</v>
      </c>
      <c r="IP99">
        <f t="shared" si="296"/>
        <v>0</v>
      </c>
      <c r="IQ99">
        <f t="shared" si="297"/>
        <v>0</v>
      </c>
      <c r="IR99">
        <f t="shared" si="298"/>
        <v>0</v>
      </c>
      <c r="IS99">
        <f t="shared" si="299"/>
        <v>0</v>
      </c>
      <c r="IT99">
        <f t="shared" si="300"/>
        <v>0</v>
      </c>
      <c r="IU99" t="str">
        <f t="shared" si="301"/>
        <v>N</v>
      </c>
      <c r="IV99" t="str">
        <f t="shared" si="221"/>
        <v>N</v>
      </c>
      <c r="IW99" t="str">
        <f t="shared" si="302"/>
        <v>N</v>
      </c>
    </row>
    <row r="100" spans="1:257" x14ac:dyDescent="0.25">
      <c r="A100" t="str">
        <f>IF(ISERROR(VLOOKUP(E100,E$4:E99,1,0)),"J","N")</f>
        <v>N</v>
      </c>
      <c r="E100" s="25" t="str">
        <f>IF(Invoer!B129="","",Invoer!B129)</f>
        <v/>
      </c>
      <c r="F100" s="25"/>
      <c r="G100" s="25"/>
      <c r="H100" s="25" t="str">
        <f>IF(AND($E100&lt;&gt;"",$A100="J"),Invoer!D129,"")</f>
        <v/>
      </c>
      <c r="I100" s="25"/>
      <c r="J100" s="26"/>
      <c r="K100" s="26" t="str">
        <f>IF(AND($E100&lt;&gt;"",$A100="J"),Invoer!L129,"")</f>
        <v/>
      </c>
      <c r="L100" s="26"/>
      <c r="M100" s="25"/>
      <c r="N100" s="152"/>
      <c r="O100" s="153"/>
      <c r="P100" s="25"/>
      <c r="Q100" s="25"/>
      <c r="R100" s="153"/>
      <c r="S100" s="154"/>
      <c r="T100" s="152"/>
      <c r="U100" s="153"/>
      <c r="V100" s="153"/>
      <c r="W100" s="59" t="str">
        <f>IF(AND($E100&lt;&gt;"",$A100="J",Invoer!R129&lt;&gt;""),VLOOKUP(Invoer!R129,NORM!$F$26:$H$29,3,0),"")</f>
        <v/>
      </c>
      <c r="X100" s="59"/>
      <c r="Y100" s="25" t="str">
        <f t="shared" si="222"/>
        <v/>
      </c>
      <c r="Z100" s="25"/>
      <c r="AA100" s="26" t="str">
        <f t="shared" si="223"/>
        <v/>
      </c>
      <c r="AB100" s="26"/>
      <c r="AC100" s="153"/>
      <c r="AD100" s="153"/>
      <c r="AE100" s="153"/>
      <c r="AF100" s="153"/>
      <c r="AG100" s="153"/>
      <c r="AH100" s="25"/>
      <c r="AI100" s="153"/>
      <c r="AJ100" s="153"/>
      <c r="AK100" s="153"/>
      <c r="AL100" s="153"/>
      <c r="AM100" s="25" t="str">
        <f>IF(AND($E100&lt;&gt;"",$A100="J"),IF(Invoer!X129="Ja","J",IF(Invoer!X129="Nee","N","")),"")</f>
        <v/>
      </c>
      <c r="AN100" s="153"/>
      <c r="AO100" s="153"/>
      <c r="AP100" s="153" t="s">
        <v>311</v>
      </c>
      <c r="AQ100" s="153" t="s">
        <v>311</v>
      </c>
      <c r="AR100" s="153" t="s">
        <v>312</v>
      </c>
      <c r="AS100" s="153" t="s">
        <v>312</v>
      </c>
      <c r="AT100" s="1" t="str">
        <f>IF(AND($E100&lt;&gt;"",$A100="J",Invoer!O129&lt;&gt;""),VLOOKUP(Invoer!O129,NORM!$F$31:$H$38,3,0),"")</f>
        <v/>
      </c>
      <c r="AU100" s="1"/>
      <c r="AV100" s="1" t="str">
        <f>IF(AND($E100&lt;&gt;"",$A100="J"),Invoer!AH129,"")</f>
        <v/>
      </c>
      <c r="AW100" s="1"/>
      <c r="AX100" s="1" t="str">
        <f t="shared" si="224"/>
        <v/>
      </c>
      <c r="AY100" s="1"/>
      <c r="AZ100" s="3" t="str">
        <f t="shared" si="225"/>
        <v/>
      </c>
      <c r="BA100" s="3" t="str">
        <f t="shared" si="226"/>
        <v/>
      </c>
      <c r="BB100" s="3" t="str">
        <f t="shared" si="227"/>
        <v>N</v>
      </c>
      <c r="BC100" s="3" t="str">
        <f t="shared" si="228"/>
        <v>N</v>
      </c>
      <c r="BD100" s="3" t="str">
        <f t="shared" si="229"/>
        <v/>
      </c>
      <c r="BE100" s="3">
        <f t="shared" si="230"/>
        <v>0</v>
      </c>
      <c r="BF100" s="3" t="str">
        <f t="shared" si="231"/>
        <v/>
      </c>
      <c r="BG100" s="3" t="str">
        <f t="shared" si="232"/>
        <v/>
      </c>
      <c r="BH100" s="3" t="str">
        <f t="shared" si="233"/>
        <v>N</v>
      </c>
      <c r="BI100" s="24" t="str">
        <f t="shared" si="234"/>
        <v/>
      </c>
      <c r="BJ100" s="24" t="str">
        <f>IF(ISERROR(VLOOKUP($BD100,LOV_GWSGRP!A:A,1,0)),"N","J")</f>
        <v>N</v>
      </c>
      <c r="BK100" s="24" t="str">
        <f>IF(ISERROR(VLOOKUP($BD100,LOV_GWSGRP!D:D,1,0)),"N","J")</f>
        <v>N</v>
      </c>
      <c r="BL100" s="24" t="str">
        <f>IF(ISERROR(VLOOKUP($BD100,LOV_GWSGRP!G:G,1,0)),"N","J")</f>
        <v>N</v>
      </c>
      <c r="BM100" s="24" t="str">
        <f>IF(ISERROR(VLOOKUP($BD100,LOV_GWSGRP!M:M,1,0)),"N","J")</f>
        <v>N</v>
      </c>
      <c r="BN100" s="24" t="str">
        <f>IF(ISERROR(VLOOKUP($BD100,LOV_GWSGRP!P:P,1,0)),"N","J")</f>
        <v>N</v>
      </c>
      <c r="BO100" s="24" t="str">
        <f>IF(ISERROR(VLOOKUP($BD100,LOV_GWSGRP!S:S,1,0)),"N","J")</f>
        <v>N</v>
      </c>
      <c r="BP100" s="24" t="str">
        <f>IF(ISERROR(VLOOKUP($BD100,LOV_GWSGRP!V:V,1,0)),"N","J")</f>
        <v>N</v>
      </c>
      <c r="BQ100" s="24" t="str">
        <f>IF(ISERROR(VLOOKUP($BD100,LOV_GWSGRP!Y:Y,1,0)),"N","J")</f>
        <v>N</v>
      </c>
      <c r="BR100" s="24" t="str">
        <f>IF(ISERROR(VLOOKUP($BD100,LOV_GWSGRP!AB:AB,1,0)),"N","J")</f>
        <v>N</v>
      </c>
      <c r="BS100" s="24" t="str">
        <f>IF(ISERROR(VLOOKUP($BD100,LOV_GWSGRP!AE:AE,1,0)),"N","J")</f>
        <v>N</v>
      </c>
      <c r="BT100" s="24" t="str">
        <f>IF(ISERROR(VLOOKUP($BD100,LOV_GWSGRP!AH:AH,1,0)),"N","J")</f>
        <v>N</v>
      </c>
      <c r="BU100" s="24" t="str">
        <f>IF(ISERROR(VLOOKUP($BD100,LOV_GWSGRP!CJ:CJ,1,0)),"N","J")</f>
        <v>N</v>
      </c>
      <c r="BV100" s="24" t="str">
        <f>IF(ISERROR(VLOOKUP($BD100,LOV_GWSGRP!AN:AN,1,0)),"N","J")</f>
        <v>N</v>
      </c>
      <c r="BW100" s="24" t="str">
        <f>IF(ISERROR(VLOOKUP($BD100,LOV_GWSGRP!AQ:AQ,1,0)),"N","J")</f>
        <v>N</v>
      </c>
      <c r="BX100" s="24" t="str">
        <f>IF(ISERROR(VLOOKUP($BD100,LOV_GWSGRP!AT:AT,1,0)),"N","J")</f>
        <v>N</v>
      </c>
      <c r="BY100" s="24" t="str">
        <f>IF(ISERROR(VLOOKUP($BD100,LOV_GWSGRP!AW:AW,1,0)),"N","J")</f>
        <v>N</v>
      </c>
      <c r="BZ100" s="24" t="str">
        <f>IF(ISERROR(VLOOKUP($BD100,LOV_GWSGRP!AZ:AZ,1,0)),"N","J")</f>
        <v>N</v>
      </c>
      <c r="CA100" s="24" t="str">
        <f>IF(ISERROR(VLOOKUP($BD100,LOV_GWSGRP!BC:BC,1,0)),"N","J")</f>
        <v>N</v>
      </c>
      <c r="CB100" s="24" t="str">
        <f>IF(ISERROR(VLOOKUP($BD100,LOV_GWSGRP!BF:BF,1,0)),"N","J")</f>
        <v>N</v>
      </c>
      <c r="CC100" s="24" t="str">
        <f>IF(ISERROR(VLOOKUP($BD100,LOV_GWSGRP!BI:BI,1,0)),"N","J")</f>
        <v>N</v>
      </c>
      <c r="CD100" s="24" t="str">
        <f>IF(ISERROR(VLOOKUP($BD100,LOV_GWSGRP!J:J,1,0)),"N","J")</f>
        <v>N</v>
      </c>
      <c r="CE100" s="24" t="str">
        <f>IF(ISERROR(VLOOKUP($BD100,LOV_GWSGRP!BL:BL,1,0)),"N","J")</f>
        <v>N</v>
      </c>
      <c r="CF100" s="24"/>
      <c r="CG100" s="24" t="str">
        <f>IF(ISERROR(VLOOKUP($BD100,LOV_GWSGRP!BO:BO,1,0)),"N","J")</f>
        <v>N</v>
      </c>
      <c r="CH100" s="24" t="str">
        <f t="shared" si="235"/>
        <v>N</v>
      </c>
      <c r="CI100" s="24" t="str">
        <f>IF(ISERROR(VLOOKUP($BD100,GEWASCODE_GLMC8!F:F,1,0)),"N","J")</f>
        <v>N</v>
      </c>
      <c r="CJ100" s="24" t="str">
        <f>IF(COUNTIF($CI100:CI100,"J")&gt;0,"N",IF(ISERROR(VLOOKUP($BD100,GEWASCODE_GLMC8!G:G,1,0)),"N","J"))</f>
        <v>N</v>
      </c>
      <c r="CK100" s="24" t="str">
        <f>IF(COUNTIF($CI100:CJ100,"J")&gt;0,"N",IF(ISERROR(VLOOKUP($BD100,GEWASCODE_GLMC8!H:H,1,0)),"N","J"))</f>
        <v>N</v>
      </c>
      <c r="CL100" s="24" t="str">
        <f>IF(COUNTIF($CI100:CK100,"J")&gt;0,"N",IF(ISERROR(VLOOKUP($BD100,GEWASCODE_GLMC8!I:I,1,0)),"N","J"))</f>
        <v>N</v>
      </c>
      <c r="CM100" s="24" t="str">
        <f>IF(COUNTIF($CI100:CL100,"J")&gt;0,"N",IF(ISERROR(VLOOKUP($BD100,GEWASCODE_GLMC8!J:J,1,0)),"N","J"))</f>
        <v>N</v>
      </c>
      <c r="CN100" s="24" t="str">
        <f>IF(COUNTIF($CI100:CM100,"J")&gt;0,"N",IF(ISERROR(VLOOKUP($BD100,GEWASCODE_GLMC8!K:K,1,0)),"N","J"))</f>
        <v>N</v>
      </c>
      <c r="CO100" s="24" t="str">
        <f>IF(COUNTIF($CI100:CN100,"J")&gt;0,"N",IF(ISERROR(VLOOKUP($BD100,GEWASCODE_GLMC8!L:L,1,0)),"N","J"))</f>
        <v>N</v>
      </c>
      <c r="CP100" s="24" t="str">
        <f>IF(COUNTIF($CI100:CO100,"J")&gt;0,"N",IF(ISERROR(VLOOKUP($BD100,GEWASCODE_GLMC8!M:M,1,0)),"N","J"))</f>
        <v>N</v>
      </c>
      <c r="CQ100" s="24" t="str">
        <f>IF(COUNTIF($CI100:CP100,"J")&gt;0,"N",IF(ISERROR(VLOOKUP($BD100,GEWASCODE_GLMC8!N:N,1,0)),"N","J"))</f>
        <v>N</v>
      </c>
      <c r="CR100" s="24" t="str">
        <f>IF(COUNTIF($CI100:CQ100,"J")&gt;0,"N",IF(ISERROR(VLOOKUP($BD100,GEWASCODE_GLMC8!O:O,1,0)),"N","J"))</f>
        <v>N</v>
      </c>
      <c r="CS100" s="24" t="str">
        <f>IF(COUNTIF($CI100:CR100,"J")&gt;0,"N",IF(ISERROR(VLOOKUP($BD100,GEWASCODE_GLMC8!P:P,1,0)),"N","J"))</f>
        <v>N</v>
      </c>
      <c r="CT100" s="24" t="str">
        <f>IF(COUNTIF($CI100:CS100,"J")&gt;0,"N",IF(ISERROR(VLOOKUP($BD100,GEWASCODE_GLMC8!Q:Q,1,0)),"N","J"))</f>
        <v>N</v>
      </c>
      <c r="CU100" s="24" t="str">
        <f>IF(COUNTIF($CI100:CT100,"J")&gt;0,"N",IF(ISERROR(VLOOKUP($BD100,GEWASCODE_GLMC8!R:R,1,0)),"N","J"))</f>
        <v>N</v>
      </c>
      <c r="CV100" s="24" t="str">
        <f>IF(COUNTIF($CI100:CU100,"J")&gt;0,"N",IF(ISERROR(VLOOKUP($BD100,GEWASCODE_GLMC8!S:S,1,0)),"N","J"))</f>
        <v>N</v>
      </c>
      <c r="CW100" s="24" t="str">
        <f>IF(COUNTIF($CI100:CV100,"J")&gt;0,"N",IF(ISERROR(VLOOKUP($BD100,GEWASCODE_GLMC8!T:T,1,0)),"N","J"))</f>
        <v>N</v>
      </c>
      <c r="CX100" s="24" t="str">
        <f>IF(COUNTIF($CI100:CW100,"J")&gt;0,"N",IF(ISERROR(VLOOKUP($BD100,GEWASCODE_GLMC8!U:U,1,0)),"N","J"))</f>
        <v>N</v>
      </c>
      <c r="CY100" s="24" t="str">
        <f>IF(COUNTIF($CI100:CX100,"J")&gt;0,"N",IF(ISERROR(VLOOKUP($BD100,GEWASCODE_GLMC8!V:V,1,0)),"N","J"))</f>
        <v>N</v>
      </c>
      <c r="CZ100" s="24" t="str">
        <f>IF(COUNTIF($CI100:CY100,"J")&gt;0,"N",IF(ISERROR(VLOOKUP($BD100,GEWASCODE_GLMC8!W:W,1,0)),"N","J"))</f>
        <v>N</v>
      </c>
      <c r="DA100" s="24" t="str">
        <f>IF(COUNTIF($CI100:CZ100,"J")&gt;0,"N",IF(ISERROR(VLOOKUP($BD100,GEWASCODE_GLMC8!X:X,1,0)),"N","J"))</f>
        <v>N</v>
      </c>
      <c r="DB100" s="24" t="str">
        <f>IF(COUNTIF($CI100:DA100,"J")&gt;0,"N",IF(ISERROR(VLOOKUP($BD100,GEWASCODE_GLMC8!Y:Y,1,0)),"N","J"))</f>
        <v>N</v>
      </c>
      <c r="DC100" s="24" t="str">
        <f>IF(COUNTIF($CI100:DB100,"J")&gt;0,"N",IF(ISERROR(VLOOKUP($BD100,GEWASCODE_GLMC8!Z:Z,1,0)),"N","J"))</f>
        <v>N</v>
      </c>
      <c r="DD100" s="24" t="str">
        <f t="shared" si="236"/>
        <v>N</v>
      </c>
      <c r="DE100" s="3" t="str">
        <f t="shared" si="167"/>
        <v>N</v>
      </c>
      <c r="DF100" s="3" t="str">
        <f t="shared" si="168"/>
        <v>N</v>
      </c>
      <c r="DG100" s="3" t="str">
        <f t="shared" si="237"/>
        <v>N</v>
      </c>
      <c r="DH100" s="3" t="str">
        <f t="shared" si="238"/>
        <v>N</v>
      </c>
      <c r="DI100" s="3" t="str">
        <f t="shared" si="169"/>
        <v>N</v>
      </c>
      <c r="DJ100" s="3" t="str">
        <f t="shared" si="170"/>
        <v>N</v>
      </c>
      <c r="DK100" s="3">
        <f>0</f>
        <v>0</v>
      </c>
      <c r="DL100" s="3" t="str">
        <f t="shared" si="171"/>
        <v>N</v>
      </c>
      <c r="DM100" s="3" t="str">
        <f t="shared" si="172"/>
        <v>N</v>
      </c>
      <c r="DN100" t="str">
        <f>IF(AND($A100="J",COUNTIFS(activiteiten_perceel,percelen!$AZ100,activiteiten_maatregel_nr,percelen!DN$4,activiteiten_activiteit_voldoet_aan_voorwaarden,"J")&gt;0),DN$4,"")</f>
        <v/>
      </c>
      <c r="DO100" t="str">
        <f>IF(AND($A100="J",COUNTIFS(activiteiten_perceel,percelen!$AZ100,activiteiten_maatregel_nr,percelen!DO$4,activiteiten_activiteit_voldoet_aan_voorwaarden,"J")&gt;0),DO$4,"")</f>
        <v/>
      </c>
      <c r="DP100" t="str">
        <f>IF(AND($A100="J",COUNTIFS(activiteiten_perceel,percelen!$AZ100,activiteiten_maatregel_nr,percelen!DP$4,activiteiten_activiteit_voldoet_aan_voorwaarden,"J")&gt;0),DP$4,"")</f>
        <v/>
      </c>
      <c r="DQ100" t="str">
        <f>IF(AND($A100="J",COUNTIFS(activiteiten_perceel,percelen!$AZ100,activiteiten_maatregel_nr,percelen!DQ$4,activiteiten_activiteit_voldoet_aan_voorwaarden,"J")&gt;0),DQ$4,"")</f>
        <v/>
      </c>
      <c r="DR100" t="str">
        <f>IF(AND($A100="J",COUNTIFS(activiteiten_perceel,percelen!$AZ100,activiteiten_maatregel_nr,percelen!DR$4,activiteiten_activiteit_voldoet_aan_voorwaarden,"J")&gt;0),DR$4,"")</f>
        <v/>
      </c>
      <c r="DS100" t="str">
        <f>IF(AND($A100="J",COUNTIFS(activiteiten_perceel,percelen!$AZ100,activiteiten_maatregel_nr,percelen!DS$4,activiteiten_activiteit_voldoet_aan_voorwaarden,"J")&gt;0),DS$4,"")</f>
        <v/>
      </c>
      <c r="DT100" t="str">
        <f>IF(AND($A100="J",COUNTIFS(activiteiten_perceel,percelen!$AZ100,activiteiten_maatregel_nr,percelen!DT$4,activiteiten_activiteit_voldoet_aan_voorwaarden,"J")&gt;0),DT$4,"")</f>
        <v/>
      </c>
      <c r="DU100" t="str">
        <f>IF(AND($A100="J",COUNTIFS(activiteiten_perceel,percelen!$AZ100,activiteiten_maatregel_nr,percelen!DU$4,activiteiten_activiteit_voldoet_aan_voorwaarden,"J")&gt;0),DU$4,"")</f>
        <v/>
      </c>
      <c r="DV100" t="str">
        <f>IF(AND($A100="J",COUNTIFS(activiteiten_perceel,percelen!$AZ100,activiteiten_maatregel_nr,percelen!DV$4,activiteiten_activiteit_voldoet_aan_voorwaarden,"J")&gt;0),DV$4,"")</f>
        <v/>
      </c>
      <c r="DW100" t="str">
        <f>IF(AND($A100="J",COUNTIFS(activiteiten_perceel,percelen!$AZ100,activiteiten_maatregel_nr,percelen!DW$4,activiteiten_activiteit_voldoet_aan_voorwaarden,"J")&gt;0),DW$4,"")</f>
        <v/>
      </c>
      <c r="DX100" t="str">
        <f>IF(AND($A100="J",COUNTIFS(activiteiten_perceel,percelen!$AZ100,activiteiten_maatregel_nr,percelen!DX$4,activiteiten_activiteit_voldoet_aan_voorwaarden,"J")&gt;0),DX$4,"")</f>
        <v/>
      </c>
      <c r="DY100" t="str">
        <f>IF(AND($A100="J",COUNTIFS(activiteiten_perceel,percelen!$AZ100,activiteiten_maatregel_nr,percelen!DY$4,activiteiten_activiteit_voldoet_aan_voorwaarden,"J")&gt;0),DY$4,"")</f>
        <v/>
      </c>
      <c r="DZ100" t="str">
        <f>IF(AND($A100="J",COUNTIFS(activiteiten_perceel,percelen!$AZ100,activiteiten_maatregel_nr,percelen!DZ$4,activiteiten_activiteit_voldoet_aan_voorwaarden,"J")&gt;0),DZ$4,"")</f>
        <v/>
      </c>
      <c r="EA100" t="str">
        <f>IF(AND($A100="J",COUNTIFS(activiteiten_perceel,percelen!$AZ100,activiteiten_maatregel_nr,percelen!EA$4,activiteiten_activiteit_voldoet_aan_voorwaarden,"J")&gt;0),EA$4,"")</f>
        <v/>
      </c>
      <c r="EB100" t="str">
        <f>IF(AND($A100="J",COUNTIFS(activiteiten_perceel,percelen!$AZ100,activiteiten_maatregel_nr,percelen!EB$4,activiteiten_activiteit_voldoet_aan_voorwaarden,"J")&gt;0),EB$4,"")</f>
        <v/>
      </c>
      <c r="EC100" t="str">
        <f>IF(AND($A100="J",COUNTIFS(activiteiten_perceel,percelen!$AZ100,activiteiten_maatregel_nr,percelen!EC$4,activiteiten_activiteit_voldoet_aan_voorwaarden,"J")&gt;0),EC$4,"")</f>
        <v/>
      </c>
      <c r="ED100" t="str">
        <f>IF(AND($A100="J",COUNTIFS(activiteiten_perceel,percelen!$AZ100,activiteiten_maatregel_nr,percelen!ED$4,activiteiten_activiteit_voldoet_aan_voorwaarden,"J")&gt;0),ED$4,"")</f>
        <v/>
      </c>
      <c r="EE100" t="str">
        <f>IF(AND($A100="J",COUNTIFS(activiteiten_perceel,percelen!$AZ100,activiteiten_maatregel_nr,percelen!EE$4,activiteiten_activiteit_voldoet_aan_voorwaarden,"J")&gt;0),EE$4,"")</f>
        <v/>
      </c>
      <c r="EF100" t="str">
        <f>IF(AND($A100="J",COUNTIFS(activiteiten_perceel,percelen!$AZ100,activiteiten_maatregel_nr,percelen!EF$4,activiteiten_activiteit_voldoet_aan_voorwaarden,"J")&gt;0),EF$4,"")</f>
        <v/>
      </c>
      <c r="EG100" t="str">
        <f>IF(AND($A100="J",COUNTIFS(activiteiten_perceel,percelen!$AZ100,activiteiten_maatregel_nr,percelen!EG$4,activiteiten_activiteit_voldoet_aan_voorwaarden,"J")&gt;0),EG$4,"")</f>
        <v/>
      </c>
      <c r="EH100" t="str">
        <f>IF(AND($A100="J",COUNTIFS(activiteiten_perceel,percelen!$AZ100,activiteiten_maatregel_nr,percelen!EH$4,activiteiten_activiteit_voldoet_aan_voorwaarden,"J")&gt;0),EH$4,"")</f>
        <v/>
      </c>
      <c r="EI100" t="str">
        <f>IF(AND($A100="J",COUNTIFS(activiteiten_perceel,percelen!$AZ100,activiteiten_maatregel_nr,percelen!EI$4,activiteiten_activiteit_voldoet_aan_voorwaarden,"J")&gt;0),EI$4,"")</f>
        <v/>
      </c>
      <c r="EJ100">
        <f t="shared" si="239"/>
        <v>0</v>
      </c>
      <c r="EK100" t="str">
        <f t="shared" si="173"/>
        <v/>
      </c>
      <c r="EL100" t="str">
        <f t="shared" si="174"/>
        <v/>
      </c>
      <c r="EM100" t="str">
        <f t="shared" si="175"/>
        <v/>
      </c>
      <c r="EN100" t="str">
        <f t="shared" si="176"/>
        <v/>
      </c>
      <c r="EO100" t="str">
        <f t="shared" si="177"/>
        <v/>
      </c>
      <c r="EP100" t="str">
        <f t="shared" si="178"/>
        <v/>
      </c>
      <c r="EQ100" t="str">
        <f t="shared" si="179"/>
        <v/>
      </c>
      <c r="ER100" t="str">
        <f t="shared" si="180"/>
        <v/>
      </c>
      <c r="ES100" t="str">
        <f t="shared" si="181"/>
        <v/>
      </c>
      <c r="ET100" t="str">
        <f t="shared" si="182"/>
        <v/>
      </c>
      <c r="EU100" t="str">
        <f t="shared" si="183"/>
        <v/>
      </c>
      <c r="EV100" t="str">
        <f t="shared" si="184"/>
        <v/>
      </c>
      <c r="EW100" t="str">
        <f t="shared" si="240"/>
        <v>nvt</v>
      </c>
      <c r="EX100" t="str">
        <f t="shared" si="241"/>
        <v>nvt</v>
      </c>
      <c r="EY100" t="str">
        <f t="shared" si="242"/>
        <v>nvt</v>
      </c>
      <c r="EZ100" t="str">
        <f t="shared" si="243"/>
        <v>nvt</v>
      </c>
      <c r="FA100" t="str">
        <f t="shared" si="244"/>
        <v>nvt</v>
      </c>
      <c r="FB100" t="str">
        <f t="shared" si="245"/>
        <v>nvt</v>
      </c>
      <c r="FC100" t="str">
        <f t="shared" si="246"/>
        <v>nvt</v>
      </c>
      <c r="FD100" t="str">
        <f t="shared" si="247"/>
        <v>nvt</v>
      </c>
      <c r="FE100" t="str">
        <f>IF($EJ100=2,VLOOKUP(FD100,STAPELING!A:D,FE$1,0),"nvt")</f>
        <v>nvt</v>
      </c>
      <c r="FF100" t="str">
        <f t="shared" si="248"/>
        <v>nvt</v>
      </c>
      <c r="FG100" t="str">
        <f t="shared" si="249"/>
        <v>nvt</v>
      </c>
      <c r="FH100" t="str">
        <f t="shared" si="250"/>
        <v>nvt</v>
      </c>
      <c r="FI100" t="str">
        <f t="shared" si="251"/>
        <v>nvt</v>
      </c>
      <c r="FJ100" t="str">
        <f t="shared" si="252"/>
        <v>nvt</v>
      </c>
      <c r="FK100" t="str">
        <f t="shared" si="253"/>
        <v>nvt</v>
      </c>
      <c r="FL100" t="str">
        <f t="shared" si="254"/>
        <v>nvt</v>
      </c>
      <c r="FM100" t="str">
        <f t="shared" si="255"/>
        <v/>
      </c>
      <c r="FN100" t="str">
        <f>IF(ISERROR(VLOOKUP(FM100,STAPELING!I:AO,FN$1,0)),"N",VLOOKUP(FM100,STAPELING!I:AO,FN$1,0))</f>
        <v>J</v>
      </c>
      <c r="FO100" t="str">
        <f t="shared" si="256"/>
        <v>nvt</v>
      </c>
      <c r="FP100" t="str">
        <f t="shared" si="185"/>
        <v>nvt</v>
      </c>
      <c r="FQ100" t="str">
        <f t="shared" si="186"/>
        <v>nvt</v>
      </c>
      <c r="FR100" t="str">
        <f t="shared" si="187"/>
        <v>nvt</v>
      </c>
      <c r="FS100" t="str">
        <f t="shared" si="188"/>
        <v>nvt</v>
      </c>
      <c r="FT100" t="str">
        <f t="shared" si="189"/>
        <v>nvt</v>
      </c>
      <c r="FU100" t="str">
        <f t="shared" si="190"/>
        <v>nvt</v>
      </c>
      <c r="FV100" t="str">
        <f t="shared" si="191"/>
        <v>nvt</v>
      </c>
      <c r="FW100" t="str">
        <f t="shared" si="192"/>
        <v>nvt</v>
      </c>
      <c r="FX100" t="str">
        <f t="shared" si="193"/>
        <v>nvt</v>
      </c>
      <c r="FY100" t="str">
        <f t="shared" si="194"/>
        <v>nvt</v>
      </c>
      <c r="FZ100" t="str">
        <f t="shared" si="195"/>
        <v>nvt</v>
      </c>
      <c r="GA100" t="str">
        <f t="shared" si="196"/>
        <v>nvt</v>
      </c>
      <c r="GB100" t="str">
        <f>IF($EJ100&gt;2,IF(FO100="","zwart",VLOOKUP(FO100,STAPELING!J:AA,GB$1,0)),"nvt")</f>
        <v>nvt</v>
      </c>
      <c r="GC100" t="str">
        <f t="shared" si="257"/>
        <v>nvt</v>
      </c>
      <c r="GD100" t="str">
        <f t="shared" si="258"/>
        <v>nvt</v>
      </c>
      <c r="GE100" t="str">
        <f t="shared" si="259"/>
        <v>nvt</v>
      </c>
      <c r="GF100" t="str">
        <f t="shared" si="260"/>
        <v>nvt</v>
      </c>
      <c r="GG100" t="str">
        <f t="shared" si="261"/>
        <v>nvt</v>
      </c>
      <c r="GH100" t="str">
        <f t="shared" si="262"/>
        <v>nvt</v>
      </c>
      <c r="GI100" t="str">
        <f t="shared" si="263"/>
        <v>nvt</v>
      </c>
      <c r="GJ100" t="str">
        <f t="shared" si="264"/>
        <v>nvt</v>
      </c>
      <c r="GK100" t="str">
        <f t="shared" si="197"/>
        <v>nvt</v>
      </c>
      <c r="GL100" t="str">
        <f t="shared" si="198"/>
        <v>nvt</v>
      </c>
      <c r="GM100" t="str">
        <f t="shared" si="199"/>
        <v>nvt</v>
      </c>
      <c r="GN100" t="str">
        <f t="shared" si="200"/>
        <v>nvt</v>
      </c>
      <c r="GO100" t="str">
        <f t="shared" si="201"/>
        <v>nvt</v>
      </c>
      <c r="GP100" t="str">
        <f t="shared" si="202"/>
        <v>nvt</v>
      </c>
      <c r="GQ100" t="str">
        <f t="shared" si="203"/>
        <v>nvt</v>
      </c>
      <c r="GR100" t="str">
        <f t="shared" si="204"/>
        <v>nvt</v>
      </c>
      <c r="GS100" t="str">
        <f t="shared" si="205"/>
        <v>nvt</v>
      </c>
      <c r="GT100" t="str">
        <f t="shared" si="206"/>
        <v>nvt</v>
      </c>
      <c r="GU100" t="str">
        <f t="shared" si="207"/>
        <v>nvt</v>
      </c>
      <c r="GV100" t="str">
        <f t="shared" si="208"/>
        <v>nvt</v>
      </c>
      <c r="GW100" t="str">
        <f>IF($EJ100&gt;2,IF(GJ100="","zwart",VLOOKUP(GJ100,STAPELING!AB:AJ,GW$1,0)),"nvt")</f>
        <v>nvt</v>
      </c>
      <c r="GX100" t="str">
        <f t="shared" si="265"/>
        <v>nvt</v>
      </c>
      <c r="GY100" t="str">
        <f t="shared" si="266"/>
        <v>nvt</v>
      </c>
      <c r="GZ100" t="str">
        <f t="shared" si="267"/>
        <v>nvt</v>
      </c>
      <c r="HA100" t="str">
        <f t="shared" si="268"/>
        <v>nvt</v>
      </c>
      <c r="HB100" t="str">
        <f t="shared" si="269"/>
        <v>nvt</v>
      </c>
      <c r="HC100" t="str">
        <f t="shared" si="270"/>
        <v>nvt</v>
      </c>
      <c r="HD100" t="str">
        <f t="shared" si="271"/>
        <v>nvt</v>
      </c>
      <c r="HE100" t="str">
        <f t="shared" si="272"/>
        <v>nvt</v>
      </c>
      <c r="HF100" t="str">
        <f t="shared" si="273"/>
        <v>nvt</v>
      </c>
      <c r="HG100" t="str">
        <f t="shared" si="274"/>
        <v>nvt</v>
      </c>
      <c r="HH100" t="str">
        <f t="shared" si="275"/>
        <v>nvt</v>
      </c>
      <c r="HI100" t="str">
        <f t="shared" si="276"/>
        <v>nvt</v>
      </c>
      <c r="HJ100" t="str">
        <f t="shared" si="277"/>
        <v>nvt</v>
      </c>
      <c r="HK100" t="str">
        <f t="shared" si="278"/>
        <v>nvt</v>
      </c>
      <c r="HL100" t="str">
        <f t="shared" si="279"/>
        <v>nvt</v>
      </c>
      <c r="HM100" t="str">
        <f t="shared" si="209"/>
        <v>nvt</v>
      </c>
      <c r="HN100" t="str">
        <f t="shared" si="210"/>
        <v>nvt</v>
      </c>
      <c r="HO100" t="str">
        <f t="shared" si="211"/>
        <v>nvt</v>
      </c>
      <c r="HP100" t="str">
        <f t="shared" si="212"/>
        <v>nvt</v>
      </c>
      <c r="HQ100" t="str">
        <f t="shared" si="213"/>
        <v>nvt</v>
      </c>
      <c r="HR100" t="str">
        <f t="shared" si="214"/>
        <v>nvt</v>
      </c>
      <c r="HS100" t="str">
        <f t="shared" si="215"/>
        <v>nvt</v>
      </c>
      <c r="HT100" t="str">
        <f t="shared" si="216"/>
        <v>nvt</v>
      </c>
      <c r="HU100" t="str">
        <f t="shared" si="217"/>
        <v>nvt</v>
      </c>
      <c r="HV100" t="str">
        <f t="shared" si="218"/>
        <v>nvt</v>
      </c>
      <c r="HW100" t="str">
        <f t="shared" si="219"/>
        <v>nvt</v>
      </c>
      <c r="HX100" t="str">
        <f t="shared" si="220"/>
        <v>nvt</v>
      </c>
      <c r="HY100" t="str">
        <f>IF($EJ100&gt;2,IF(HL100="","zwart",VLOOKUP(HL100,STAPELING!AK:AN,HY$1,0)),"nvt")</f>
        <v>nvt</v>
      </c>
      <c r="HZ100" t="str">
        <f t="shared" si="280"/>
        <v>nvt</v>
      </c>
      <c r="IA100" t="str">
        <f t="shared" si="281"/>
        <v>nvt</v>
      </c>
      <c r="IB100" t="str">
        <f t="shared" si="282"/>
        <v>nvt</v>
      </c>
      <c r="IC100" t="str">
        <f t="shared" si="283"/>
        <v>nvt</v>
      </c>
      <c r="ID100" t="str">
        <f t="shared" si="284"/>
        <v>nvt</v>
      </c>
      <c r="IE100" t="str">
        <f t="shared" si="285"/>
        <v>nvt</v>
      </c>
      <c r="IF100" t="str">
        <f t="shared" si="286"/>
        <v>nvt</v>
      </c>
      <c r="IG100">
        <f t="shared" si="287"/>
        <v>0</v>
      </c>
      <c r="IH100">
        <f t="shared" si="288"/>
        <v>0</v>
      </c>
      <c r="II100">
        <f t="shared" si="289"/>
        <v>0</v>
      </c>
      <c r="IJ100">
        <f t="shared" si="290"/>
        <v>0</v>
      </c>
      <c r="IK100">
        <f t="shared" si="291"/>
        <v>0</v>
      </c>
      <c r="IL100">
        <f t="shared" si="292"/>
        <v>0</v>
      </c>
      <c r="IM100">
        <f t="shared" si="293"/>
        <v>0</v>
      </c>
      <c r="IN100">
        <f t="shared" si="294"/>
        <v>0</v>
      </c>
      <c r="IO100">
        <f t="shared" si="295"/>
        <v>0</v>
      </c>
      <c r="IP100">
        <f t="shared" si="296"/>
        <v>0</v>
      </c>
      <c r="IQ100">
        <f t="shared" si="297"/>
        <v>0</v>
      </c>
      <c r="IR100">
        <f t="shared" si="298"/>
        <v>0</v>
      </c>
      <c r="IS100">
        <f t="shared" si="299"/>
        <v>0</v>
      </c>
      <c r="IT100">
        <f t="shared" si="300"/>
        <v>0</v>
      </c>
      <c r="IU100" t="str">
        <f t="shared" si="301"/>
        <v>N</v>
      </c>
      <c r="IV100" t="str">
        <f t="shared" si="221"/>
        <v>N</v>
      </c>
      <c r="IW100" t="str">
        <f t="shared" si="302"/>
        <v>N</v>
      </c>
    </row>
    <row r="101" spans="1:257" x14ac:dyDescent="0.25">
      <c r="A101" t="str">
        <f>IF(ISERROR(VLOOKUP(E101,E$4:E100,1,0)),"J","N")</f>
        <v>N</v>
      </c>
      <c r="E101" s="25" t="str">
        <f>IF(Invoer!B130="","",Invoer!B130)</f>
        <v/>
      </c>
      <c r="F101" s="25"/>
      <c r="G101" s="25"/>
      <c r="H101" s="25" t="str">
        <f>IF(AND($E101&lt;&gt;"",$A101="J"),Invoer!D130,"")</f>
        <v/>
      </c>
      <c r="I101" s="25"/>
      <c r="J101" s="26"/>
      <c r="K101" s="26" t="str">
        <f>IF(AND($E101&lt;&gt;"",$A101="J"),Invoer!L130,"")</f>
        <v/>
      </c>
      <c r="L101" s="26"/>
      <c r="M101" s="25"/>
      <c r="N101" s="152"/>
      <c r="O101" s="153"/>
      <c r="P101" s="25"/>
      <c r="Q101" s="25"/>
      <c r="R101" s="153"/>
      <c r="S101" s="154"/>
      <c r="T101" s="152"/>
      <c r="U101" s="153"/>
      <c r="V101" s="153"/>
      <c r="W101" s="59" t="str">
        <f>IF(AND($E101&lt;&gt;"",$A101="J",Invoer!R130&lt;&gt;""),VLOOKUP(Invoer!R130,NORM!$F$26:$H$29,3,0),"")</f>
        <v/>
      </c>
      <c r="X101" s="59"/>
      <c r="Y101" s="25" t="str">
        <f t="shared" si="222"/>
        <v/>
      </c>
      <c r="Z101" s="25"/>
      <c r="AA101" s="26" t="str">
        <f t="shared" si="223"/>
        <v/>
      </c>
      <c r="AB101" s="26"/>
      <c r="AC101" s="153"/>
      <c r="AD101" s="153"/>
      <c r="AE101" s="153"/>
      <c r="AF101" s="153"/>
      <c r="AG101" s="153"/>
      <c r="AH101" s="25"/>
      <c r="AI101" s="153"/>
      <c r="AJ101" s="153"/>
      <c r="AK101" s="153"/>
      <c r="AL101" s="153"/>
      <c r="AM101" s="25" t="str">
        <f>IF(AND($E101&lt;&gt;"",$A101="J"),IF(Invoer!X130="Ja","J",IF(Invoer!X130="Nee","N","")),"")</f>
        <v/>
      </c>
      <c r="AN101" s="153"/>
      <c r="AO101" s="153"/>
      <c r="AP101" s="153" t="s">
        <v>311</v>
      </c>
      <c r="AQ101" s="153" t="s">
        <v>311</v>
      </c>
      <c r="AR101" s="153" t="s">
        <v>312</v>
      </c>
      <c r="AS101" s="153" t="s">
        <v>312</v>
      </c>
      <c r="AT101" s="1" t="str">
        <f>IF(AND($E101&lt;&gt;"",$A101="J",Invoer!O130&lt;&gt;""),VLOOKUP(Invoer!O130,NORM!$F$31:$H$38,3,0),"")</f>
        <v/>
      </c>
      <c r="AU101" s="1"/>
      <c r="AV101" s="1" t="str">
        <f>IF(AND($E101&lt;&gt;"",$A101="J"),Invoer!AH130,"")</f>
        <v/>
      </c>
      <c r="AW101" s="1"/>
      <c r="AX101" s="1" t="str">
        <f t="shared" si="224"/>
        <v/>
      </c>
      <c r="AY101" s="1"/>
      <c r="AZ101" s="3" t="str">
        <f t="shared" si="225"/>
        <v/>
      </c>
      <c r="BA101" s="3" t="str">
        <f t="shared" si="226"/>
        <v/>
      </c>
      <c r="BB101" s="3" t="str">
        <f t="shared" si="227"/>
        <v>N</v>
      </c>
      <c r="BC101" s="3" t="str">
        <f t="shared" si="228"/>
        <v>N</v>
      </c>
      <c r="BD101" s="3" t="str">
        <f t="shared" si="229"/>
        <v/>
      </c>
      <c r="BE101" s="3">
        <f t="shared" si="230"/>
        <v>0</v>
      </c>
      <c r="BF101" s="3" t="str">
        <f t="shared" si="231"/>
        <v/>
      </c>
      <c r="BG101" s="3" t="str">
        <f t="shared" si="232"/>
        <v/>
      </c>
      <c r="BH101" s="3" t="str">
        <f t="shared" si="233"/>
        <v>N</v>
      </c>
      <c r="BI101" s="24" t="str">
        <f t="shared" si="234"/>
        <v/>
      </c>
      <c r="BJ101" s="24" t="str">
        <f>IF(ISERROR(VLOOKUP($BD101,LOV_GWSGRP!A:A,1,0)),"N","J")</f>
        <v>N</v>
      </c>
      <c r="BK101" s="24" t="str">
        <f>IF(ISERROR(VLOOKUP($BD101,LOV_GWSGRP!D:D,1,0)),"N","J")</f>
        <v>N</v>
      </c>
      <c r="BL101" s="24" t="str">
        <f>IF(ISERROR(VLOOKUP($BD101,LOV_GWSGRP!G:G,1,0)),"N","J")</f>
        <v>N</v>
      </c>
      <c r="BM101" s="24" t="str">
        <f>IF(ISERROR(VLOOKUP($BD101,LOV_GWSGRP!M:M,1,0)),"N","J")</f>
        <v>N</v>
      </c>
      <c r="BN101" s="24" t="str">
        <f>IF(ISERROR(VLOOKUP($BD101,LOV_GWSGRP!P:P,1,0)),"N","J")</f>
        <v>N</v>
      </c>
      <c r="BO101" s="24" t="str">
        <f>IF(ISERROR(VLOOKUP($BD101,LOV_GWSGRP!S:S,1,0)),"N","J")</f>
        <v>N</v>
      </c>
      <c r="BP101" s="24" t="str">
        <f>IF(ISERROR(VLOOKUP($BD101,LOV_GWSGRP!V:V,1,0)),"N","J")</f>
        <v>N</v>
      </c>
      <c r="BQ101" s="24" t="str">
        <f>IF(ISERROR(VLOOKUP($BD101,LOV_GWSGRP!Y:Y,1,0)),"N","J")</f>
        <v>N</v>
      </c>
      <c r="BR101" s="24" t="str">
        <f>IF(ISERROR(VLOOKUP($BD101,LOV_GWSGRP!AB:AB,1,0)),"N","J")</f>
        <v>N</v>
      </c>
      <c r="BS101" s="24" t="str">
        <f>IF(ISERROR(VLOOKUP($BD101,LOV_GWSGRP!AE:AE,1,0)),"N","J")</f>
        <v>N</v>
      </c>
      <c r="BT101" s="24" t="str">
        <f>IF(ISERROR(VLOOKUP($BD101,LOV_GWSGRP!AH:AH,1,0)),"N","J")</f>
        <v>N</v>
      </c>
      <c r="BU101" s="24" t="str">
        <f>IF(ISERROR(VLOOKUP($BD101,LOV_GWSGRP!CJ:CJ,1,0)),"N","J")</f>
        <v>N</v>
      </c>
      <c r="BV101" s="24" t="str">
        <f>IF(ISERROR(VLOOKUP($BD101,LOV_GWSGRP!AN:AN,1,0)),"N","J")</f>
        <v>N</v>
      </c>
      <c r="BW101" s="24" t="str">
        <f>IF(ISERROR(VLOOKUP($BD101,LOV_GWSGRP!AQ:AQ,1,0)),"N","J")</f>
        <v>N</v>
      </c>
      <c r="BX101" s="24" t="str">
        <f>IF(ISERROR(VLOOKUP($BD101,LOV_GWSGRP!AT:AT,1,0)),"N","J")</f>
        <v>N</v>
      </c>
      <c r="BY101" s="24" t="str">
        <f>IF(ISERROR(VLOOKUP($BD101,LOV_GWSGRP!AW:AW,1,0)),"N","J")</f>
        <v>N</v>
      </c>
      <c r="BZ101" s="24" t="str">
        <f>IF(ISERROR(VLOOKUP($BD101,LOV_GWSGRP!AZ:AZ,1,0)),"N","J")</f>
        <v>N</v>
      </c>
      <c r="CA101" s="24" t="str">
        <f>IF(ISERROR(VLOOKUP($BD101,LOV_GWSGRP!BC:BC,1,0)),"N","J")</f>
        <v>N</v>
      </c>
      <c r="CB101" s="24" t="str">
        <f>IF(ISERROR(VLOOKUP($BD101,LOV_GWSGRP!BF:BF,1,0)),"N","J")</f>
        <v>N</v>
      </c>
      <c r="CC101" s="24" t="str">
        <f>IF(ISERROR(VLOOKUP($BD101,LOV_GWSGRP!BI:BI,1,0)),"N","J")</f>
        <v>N</v>
      </c>
      <c r="CD101" s="24" t="str">
        <f>IF(ISERROR(VLOOKUP($BD101,LOV_GWSGRP!J:J,1,0)),"N","J")</f>
        <v>N</v>
      </c>
      <c r="CE101" s="24" t="str">
        <f>IF(ISERROR(VLOOKUP($BD101,LOV_GWSGRP!BL:BL,1,0)),"N","J")</f>
        <v>N</v>
      </c>
      <c r="CF101" s="24"/>
      <c r="CG101" s="24" t="str">
        <f>IF(ISERROR(VLOOKUP($BD101,LOV_GWSGRP!BO:BO,1,0)),"N","J")</f>
        <v>N</v>
      </c>
      <c r="CH101" s="24" t="str">
        <f t="shared" si="235"/>
        <v>N</v>
      </c>
      <c r="CI101" s="24" t="str">
        <f>IF(ISERROR(VLOOKUP($BD101,GEWASCODE_GLMC8!F:F,1,0)),"N","J")</f>
        <v>N</v>
      </c>
      <c r="CJ101" s="24" t="str">
        <f>IF(COUNTIF($CI101:CI101,"J")&gt;0,"N",IF(ISERROR(VLOOKUP($BD101,GEWASCODE_GLMC8!G:G,1,0)),"N","J"))</f>
        <v>N</v>
      </c>
      <c r="CK101" s="24" t="str">
        <f>IF(COUNTIF($CI101:CJ101,"J")&gt;0,"N",IF(ISERROR(VLOOKUP($BD101,GEWASCODE_GLMC8!H:H,1,0)),"N","J"))</f>
        <v>N</v>
      </c>
      <c r="CL101" s="24" t="str">
        <f>IF(COUNTIF($CI101:CK101,"J")&gt;0,"N",IF(ISERROR(VLOOKUP($BD101,GEWASCODE_GLMC8!I:I,1,0)),"N","J"))</f>
        <v>N</v>
      </c>
      <c r="CM101" s="24" t="str">
        <f>IF(COUNTIF($CI101:CL101,"J")&gt;0,"N",IF(ISERROR(VLOOKUP($BD101,GEWASCODE_GLMC8!J:J,1,0)),"N","J"))</f>
        <v>N</v>
      </c>
      <c r="CN101" s="24" t="str">
        <f>IF(COUNTIF($CI101:CM101,"J")&gt;0,"N",IF(ISERROR(VLOOKUP($BD101,GEWASCODE_GLMC8!K:K,1,0)),"N","J"))</f>
        <v>N</v>
      </c>
      <c r="CO101" s="24" t="str">
        <f>IF(COUNTIF($CI101:CN101,"J")&gt;0,"N",IF(ISERROR(VLOOKUP($BD101,GEWASCODE_GLMC8!L:L,1,0)),"N","J"))</f>
        <v>N</v>
      </c>
      <c r="CP101" s="24" t="str">
        <f>IF(COUNTIF($CI101:CO101,"J")&gt;0,"N",IF(ISERROR(VLOOKUP($BD101,GEWASCODE_GLMC8!M:M,1,0)),"N","J"))</f>
        <v>N</v>
      </c>
      <c r="CQ101" s="24" t="str">
        <f>IF(COUNTIF($CI101:CP101,"J")&gt;0,"N",IF(ISERROR(VLOOKUP($BD101,GEWASCODE_GLMC8!N:N,1,0)),"N","J"))</f>
        <v>N</v>
      </c>
      <c r="CR101" s="24" t="str">
        <f>IF(COUNTIF($CI101:CQ101,"J")&gt;0,"N",IF(ISERROR(VLOOKUP($BD101,GEWASCODE_GLMC8!O:O,1,0)),"N","J"))</f>
        <v>N</v>
      </c>
      <c r="CS101" s="24" t="str">
        <f>IF(COUNTIF($CI101:CR101,"J")&gt;0,"N",IF(ISERROR(VLOOKUP($BD101,GEWASCODE_GLMC8!P:P,1,0)),"N","J"))</f>
        <v>N</v>
      </c>
      <c r="CT101" s="24" t="str">
        <f>IF(COUNTIF($CI101:CS101,"J")&gt;0,"N",IF(ISERROR(VLOOKUP($BD101,GEWASCODE_GLMC8!Q:Q,1,0)),"N","J"))</f>
        <v>N</v>
      </c>
      <c r="CU101" s="24" t="str">
        <f>IF(COUNTIF($CI101:CT101,"J")&gt;0,"N",IF(ISERROR(VLOOKUP($BD101,GEWASCODE_GLMC8!R:R,1,0)),"N","J"))</f>
        <v>N</v>
      </c>
      <c r="CV101" s="24" t="str">
        <f>IF(COUNTIF($CI101:CU101,"J")&gt;0,"N",IF(ISERROR(VLOOKUP($BD101,GEWASCODE_GLMC8!S:S,1,0)),"N","J"))</f>
        <v>N</v>
      </c>
      <c r="CW101" s="24" t="str">
        <f>IF(COUNTIF($CI101:CV101,"J")&gt;0,"N",IF(ISERROR(VLOOKUP($BD101,GEWASCODE_GLMC8!T:T,1,0)),"N","J"))</f>
        <v>N</v>
      </c>
      <c r="CX101" s="24" t="str">
        <f>IF(COUNTIF($CI101:CW101,"J")&gt;0,"N",IF(ISERROR(VLOOKUP($BD101,GEWASCODE_GLMC8!U:U,1,0)),"N","J"))</f>
        <v>N</v>
      </c>
      <c r="CY101" s="24" t="str">
        <f>IF(COUNTIF($CI101:CX101,"J")&gt;0,"N",IF(ISERROR(VLOOKUP($BD101,GEWASCODE_GLMC8!V:V,1,0)),"N","J"))</f>
        <v>N</v>
      </c>
      <c r="CZ101" s="24" t="str">
        <f>IF(COUNTIF($CI101:CY101,"J")&gt;0,"N",IF(ISERROR(VLOOKUP($BD101,GEWASCODE_GLMC8!W:W,1,0)),"N","J"))</f>
        <v>N</v>
      </c>
      <c r="DA101" s="24" t="str">
        <f>IF(COUNTIF($CI101:CZ101,"J")&gt;0,"N",IF(ISERROR(VLOOKUP($BD101,GEWASCODE_GLMC8!X:X,1,0)),"N","J"))</f>
        <v>N</v>
      </c>
      <c r="DB101" s="24" t="str">
        <f>IF(COUNTIF($CI101:DA101,"J")&gt;0,"N",IF(ISERROR(VLOOKUP($BD101,GEWASCODE_GLMC8!Y:Y,1,0)),"N","J"))</f>
        <v>N</v>
      </c>
      <c r="DC101" s="24" t="str">
        <f>IF(COUNTIF($CI101:DB101,"J")&gt;0,"N",IF(ISERROR(VLOOKUP($BD101,GEWASCODE_GLMC8!Z:Z,1,0)),"N","J"))</f>
        <v>N</v>
      </c>
      <c r="DD101" s="24" t="str">
        <f t="shared" si="236"/>
        <v>N</v>
      </c>
      <c r="DE101" s="3" t="str">
        <f t="shared" si="167"/>
        <v>N</v>
      </c>
      <c r="DF101" s="3" t="str">
        <f t="shared" si="168"/>
        <v>N</v>
      </c>
      <c r="DG101" s="3" t="str">
        <f t="shared" si="237"/>
        <v>N</v>
      </c>
      <c r="DH101" s="3" t="str">
        <f t="shared" si="238"/>
        <v>N</v>
      </c>
      <c r="DI101" s="3" t="str">
        <f t="shared" si="169"/>
        <v>N</v>
      </c>
      <c r="DJ101" s="3" t="str">
        <f t="shared" si="170"/>
        <v>N</v>
      </c>
      <c r="DK101" s="3">
        <f>0</f>
        <v>0</v>
      </c>
      <c r="DL101" s="3" t="str">
        <f t="shared" si="171"/>
        <v>N</v>
      </c>
      <c r="DM101" s="3" t="str">
        <f t="shared" si="172"/>
        <v>N</v>
      </c>
      <c r="DN101" t="str">
        <f>IF(AND($A101="J",COUNTIFS(activiteiten_perceel,percelen!$AZ101,activiteiten_maatregel_nr,percelen!DN$4,activiteiten_activiteit_voldoet_aan_voorwaarden,"J")&gt;0),DN$4,"")</f>
        <v/>
      </c>
      <c r="DO101" t="str">
        <f>IF(AND($A101="J",COUNTIFS(activiteiten_perceel,percelen!$AZ101,activiteiten_maatregel_nr,percelen!DO$4,activiteiten_activiteit_voldoet_aan_voorwaarden,"J")&gt;0),DO$4,"")</f>
        <v/>
      </c>
      <c r="DP101" t="str">
        <f>IF(AND($A101="J",COUNTIFS(activiteiten_perceel,percelen!$AZ101,activiteiten_maatregel_nr,percelen!DP$4,activiteiten_activiteit_voldoet_aan_voorwaarden,"J")&gt;0),DP$4,"")</f>
        <v/>
      </c>
      <c r="DQ101" t="str">
        <f>IF(AND($A101="J",COUNTIFS(activiteiten_perceel,percelen!$AZ101,activiteiten_maatregel_nr,percelen!DQ$4,activiteiten_activiteit_voldoet_aan_voorwaarden,"J")&gt;0),DQ$4,"")</f>
        <v/>
      </c>
      <c r="DR101" t="str">
        <f>IF(AND($A101="J",COUNTIFS(activiteiten_perceel,percelen!$AZ101,activiteiten_maatregel_nr,percelen!DR$4,activiteiten_activiteit_voldoet_aan_voorwaarden,"J")&gt;0),DR$4,"")</f>
        <v/>
      </c>
      <c r="DS101" t="str">
        <f>IF(AND($A101="J",COUNTIFS(activiteiten_perceel,percelen!$AZ101,activiteiten_maatregel_nr,percelen!DS$4,activiteiten_activiteit_voldoet_aan_voorwaarden,"J")&gt;0),DS$4,"")</f>
        <v/>
      </c>
      <c r="DT101" t="str">
        <f>IF(AND($A101="J",COUNTIFS(activiteiten_perceel,percelen!$AZ101,activiteiten_maatregel_nr,percelen!DT$4,activiteiten_activiteit_voldoet_aan_voorwaarden,"J")&gt;0),DT$4,"")</f>
        <v/>
      </c>
      <c r="DU101" t="str">
        <f>IF(AND($A101="J",COUNTIFS(activiteiten_perceel,percelen!$AZ101,activiteiten_maatregel_nr,percelen!DU$4,activiteiten_activiteit_voldoet_aan_voorwaarden,"J")&gt;0),DU$4,"")</f>
        <v/>
      </c>
      <c r="DV101" t="str">
        <f>IF(AND($A101="J",COUNTIFS(activiteiten_perceel,percelen!$AZ101,activiteiten_maatregel_nr,percelen!DV$4,activiteiten_activiteit_voldoet_aan_voorwaarden,"J")&gt;0),DV$4,"")</f>
        <v/>
      </c>
      <c r="DW101" t="str">
        <f>IF(AND($A101="J",COUNTIFS(activiteiten_perceel,percelen!$AZ101,activiteiten_maatregel_nr,percelen!DW$4,activiteiten_activiteit_voldoet_aan_voorwaarden,"J")&gt;0),DW$4,"")</f>
        <v/>
      </c>
      <c r="DX101" t="str">
        <f>IF(AND($A101="J",COUNTIFS(activiteiten_perceel,percelen!$AZ101,activiteiten_maatregel_nr,percelen!DX$4,activiteiten_activiteit_voldoet_aan_voorwaarden,"J")&gt;0),DX$4,"")</f>
        <v/>
      </c>
      <c r="DY101" t="str">
        <f>IF(AND($A101="J",COUNTIFS(activiteiten_perceel,percelen!$AZ101,activiteiten_maatregel_nr,percelen!DY$4,activiteiten_activiteit_voldoet_aan_voorwaarden,"J")&gt;0),DY$4,"")</f>
        <v/>
      </c>
      <c r="DZ101" t="str">
        <f>IF(AND($A101="J",COUNTIFS(activiteiten_perceel,percelen!$AZ101,activiteiten_maatregel_nr,percelen!DZ$4,activiteiten_activiteit_voldoet_aan_voorwaarden,"J")&gt;0),DZ$4,"")</f>
        <v/>
      </c>
      <c r="EA101" t="str">
        <f>IF(AND($A101="J",COUNTIFS(activiteiten_perceel,percelen!$AZ101,activiteiten_maatregel_nr,percelen!EA$4,activiteiten_activiteit_voldoet_aan_voorwaarden,"J")&gt;0),EA$4,"")</f>
        <v/>
      </c>
      <c r="EB101" t="str">
        <f>IF(AND($A101="J",COUNTIFS(activiteiten_perceel,percelen!$AZ101,activiteiten_maatregel_nr,percelen!EB$4,activiteiten_activiteit_voldoet_aan_voorwaarden,"J")&gt;0),EB$4,"")</f>
        <v/>
      </c>
      <c r="EC101" t="str">
        <f>IF(AND($A101="J",COUNTIFS(activiteiten_perceel,percelen!$AZ101,activiteiten_maatregel_nr,percelen!EC$4,activiteiten_activiteit_voldoet_aan_voorwaarden,"J")&gt;0),EC$4,"")</f>
        <v/>
      </c>
      <c r="ED101" t="str">
        <f>IF(AND($A101="J",COUNTIFS(activiteiten_perceel,percelen!$AZ101,activiteiten_maatregel_nr,percelen!ED$4,activiteiten_activiteit_voldoet_aan_voorwaarden,"J")&gt;0),ED$4,"")</f>
        <v/>
      </c>
      <c r="EE101" t="str">
        <f>IF(AND($A101="J",COUNTIFS(activiteiten_perceel,percelen!$AZ101,activiteiten_maatregel_nr,percelen!EE$4,activiteiten_activiteit_voldoet_aan_voorwaarden,"J")&gt;0),EE$4,"")</f>
        <v/>
      </c>
      <c r="EF101" t="str">
        <f>IF(AND($A101="J",COUNTIFS(activiteiten_perceel,percelen!$AZ101,activiteiten_maatregel_nr,percelen!EF$4,activiteiten_activiteit_voldoet_aan_voorwaarden,"J")&gt;0),EF$4,"")</f>
        <v/>
      </c>
      <c r="EG101" t="str">
        <f>IF(AND($A101="J",COUNTIFS(activiteiten_perceel,percelen!$AZ101,activiteiten_maatregel_nr,percelen!EG$4,activiteiten_activiteit_voldoet_aan_voorwaarden,"J")&gt;0),EG$4,"")</f>
        <v/>
      </c>
      <c r="EH101" t="str">
        <f>IF(AND($A101="J",COUNTIFS(activiteiten_perceel,percelen!$AZ101,activiteiten_maatregel_nr,percelen!EH$4,activiteiten_activiteit_voldoet_aan_voorwaarden,"J")&gt;0),EH$4,"")</f>
        <v/>
      </c>
      <c r="EI101" t="str">
        <f>IF(AND($A101="J",COUNTIFS(activiteiten_perceel,percelen!$AZ101,activiteiten_maatregel_nr,percelen!EI$4,activiteiten_activiteit_voldoet_aan_voorwaarden,"J")&gt;0),EI$4,"")</f>
        <v/>
      </c>
      <c r="EJ101">
        <f t="shared" si="239"/>
        <v>0</v>
      </c>
      <c r="EK101" t="str">
        <f t="shared" si="173"/>
        <v/>
      </c>
      <c r="EL101" t="str">
        <f t="shared" si="174"/>
        <v/>
      </c>
      <c r="EM101" t="str">
        <f t="shared" si="175"/>
        <v/>
      </c>
      <c r="EN101" t="str">
        <f t="shared" si="176"/>
        <v/>
      </c>
      <c r="EO101" t="str">
        <f t="shared" si="177"/>
        <v/>
      </c>
      <c r="EP101" t="str">
        <f t="shared" si="178"/>
        <v/>
      </c>
      <c r="EQ101" t="str">
        <f t="shared" si="179"/>
        <v/>
      </c>
      <c r="ER101" t="str">
        <f t="shared" si="180"/>
        <v/>
      </c>
      <c r="ES101" t="str">
        <f t="shared" si="181"/>
        <v/>
      </c>
      <c r="ET101" t="str">
        <f t="shared" si="182"/>
        <v/>
      </c>
      <c r="EU101" t="str">
        <f t="shared" si="183"/>
        <v/>
      </c>
      <c r="EV101" t="str">
        <f t="shared" si="184"/>
        <v/>
      </c>
      <c r="EW101" t="str">
        <f t="shared" si="240"/>
        <v>nvt</v>
      </c>
      <c r="EX101" t="str">
        <f t="shared" si="241"/>
        <v>nvt</v>
      </c>
      <c r="EY101" t="str">
        <f t="shared" si="242"/>
        <v>nvt</v>
      </c>
      <c r="EZ101" t="str">
        <f t="shared" si="243"/>
        <v>nvt</v>
      </c>
      <c r="FA101" t="str">
        <f t="shared" si="244"/>
        <v>nvt</v>
      </c>
      <c r="FB101" t="str">
        <f t="shared" si="245"/>
        <v>nvt</v>
      </c>
      <c r="FC101" t="str">
        <f t="shared" si="246"/>
        <v>nvt</v>
      </c>
      <c r="FD101" t="str">
        <f t="shared" si="247"/>
        <v>nvt</v>
      </c>
      <c r="FE101" t="str">
        <f>IF($EJ101=2,VLOOKUP(FD101,STAPELING!A:D,FE$1,0),"nvt")</f>
        <v>nvt</v>
      </c>
      <c r="FF101" t="str">
        <f t="shared" si="248"/>
        <v>nvt</v>
      </c>
      <c r="FG101" t="str">
        <f t="shared" si="249"/>
        <v>nvt</v>
      </c>
      <c r="FH101" t="str">
        <f t="shared" si="250"/>
        <v>nvt</v>
      </c>
      <c r="FI101" t="str">
        <f t="shared" si="251"/>
        <v>nvt</v>
      </c>
      <c r="FJ101" t="str">
        <f t="shared" si="252"/>
        <v>nvt</v>
      </c>
      <c r="FK101" t="str">
        <f t="shared" si="253"/>
        <v>nvt</v>
      </c>
      <c r="FL101" t="str">
        <f t="shared" si="254"/>
        <v>nvt</v>
      </c>
      <c r="FM101" t="str">
        <f t="shared" si="255"/>
        <v/>
      </c>
      <c r="FN101" t="str">
        <f>IF(ISERROR(VLOOKUP(FM101,STAPELING!I:AO,FN$1,0)),"N",VLOOKUP(FM101,STAPELING!I:AO,FN$1,0))</f>
        <v>J</v>
      </c>
      <c r="FO101" t="str">
        <f t="shared" si="256"/>
        <v>nvt</v>
      </c>
      <c r="FP101" t="str">
        <f t="shared" si="185"/>
        <v>nvt</v>
      </c>
      <c r="FQ101" t="str">
        <f t="shared" si="186"/>
        <v>nvt</v>
      </c>
      <c r="FR101" t="str">
        <f t="shared" si="187"/>
        <v>nvt</v>
      </c>
      <c r="FS101" t="str">
        <f t="shared" si="188"/>
        <v>nvt</v>
      </c>
      <c r="FT101" t="str">
        <f t="shared" si="189"/>
        <v>nvt</v>
      </c>
      <c r="FU101" t="str">
        <f t="shared" si="190"/>
        <v>nvt</v>
      </c>
      <c r="FV101" t="str">
        <f t="shared" si="191"/>
        <v>nvt</v>
      </c>
      <c r="FW101" t="str">
        <f t="shared" si="192"/>
        <v>nvt</v>
      </c>
      <c r="FX101" t="str">
        <f t="shared" si="193"/>
        <v>nvt</v>
      </c>
      <c r="FY101" t="str">
        <f t="shared" si="194"/>
        <v>nvt</v>
      </c>
      <c r="FZ101" t="str">
        <f t="shared" si="195"/>
        <v>nvt</v>
      </c>
      <c r="GA101" t="str">
        <f t="shared" si="196"/>
        <v>nvt</v>
      </c>
      <c r="GB101" t="str">
        <f>IF($EJ101&gt;2,IF(FO101="","zwart",VLOOKUP(FO101,STAPELING!J:AA,GB$1,0)),"nvt")</f>
        <v>nvt</v>
      </c>
      <c r="GC101" t="str">
        <f t="shared" si="257"/>
        <v>nvt</v>
      </c>
      <c r="GD101" t="str">
        <f t="shared" si="258"/>
        <v>nvt</v>
      </c>
      <c r="GE101" t="str">
        <f t="shared" si="259"/>
        <v>nvt</v>
      </c>
      <c r="GF101" t="str">
        <f t="shared" si="260"/>
        <v>nvt</v>
      </c>
      <c r="GG101" t="str">
        <f t="shared" si="261"/>
        <v>nvt</v>
      </c>
      <c r="GH101" t="str">
        <f t="shared" si="262"/>
        <v>nvt</v>
      </c>
      <c r="GI101" t="str">
        <f t="shared" si="263"/>
        <v>nvt</v>
      </c>
      <c r="GJ101" t="str">
        <f t="shared" si="264"/>
        <v>nvt</v>
      </c>
      <c r="GK101" t="str">
        <f t="shared" si="197"/>
        <v>nvt</v>
      </c>
      <c r="GL101" t="str">
        <f t="shared" si="198"/>
        <v>nvt</v>
      </c>
      <c r="GM101" t="str">
        <f t="shared" si="199"/>
        <v>nvt</v>
      </c>
      <c r="GN101" t="str">
        <f t="shared" si="200"/>
        <v>nvt</v>
      </c>
      <c r="GO101" t="str">
        <f t="shared" si="201"/>
        <v>nvt</v>
      </c>
      <c r="GP101" t="str">
        <f t="shared" si="202"/>
        <v>nvt</v>
      </c>
      <c r="GQ101" t="str">
        <f t="shared" si="203"/>
        <v>nvt</v>
      </c>
      <c r="GR101" t="str">
        <f t="shared" si="204"/>
        <v>nvt</v>
      </c>
      <c r="GS101" t="str">
        <f t="shared" si="205"/>
        <v>nvt</v>
      </c>
      <c r="GT101" t="str">
        <f t="shared" si="206"/>
        <v>nvt</v>
      </c>
      <c r="GU101" t="str">
        <f t="shared" si="207"/>
        <v>nvt</v>
      </c>
      <c r="GV101" t="str">
        <f t="shared" si="208"/>
        <v>nvt</v>
      </c>
      <c r="GW101" t="str">
        <f>IF($EJ101&gt;2,IF(GJ101="","zwart",VLOOKUP(GJ101,STAPELING!AB:AJ,GW$1,0)),"nvt")</f>
        <v>nvt</v>
      </c>
      <c r="GX101" t="str">
        <f t="shared" si="265"/>
        <v>nvt</v>
      </c>
      <c r="GY101" t="str">
        <f t="shared" si="266"/>
        <v>nvt</v>
      </c>
      <c r="GZ101" t="str">
        <f t="shared" si="267"/>
        <v>nvt</v>
      </c>
      <c r="HA101" t="str">
        <f t="shared" si="268"/>
        <v>nvt</v>
      </c>
      <c r="HB101" t="str">
        <f t="shared" si="269"/>
        <v>nvt</v>
      </c>
      <c r="HC101" t="str">
        <f t="shared" si="270"/>
        <v>nvt</v>
      </c>
      <c r="HD101" t="str">
        <f t="shared" si="271"/>
        <v>nvt</v>
      </c>
      <c r="HE101" t="str">
        <f t="shared" si="272"/>
        <v>nvt</v>
      </c>
      <c r="HF101" t="str">
        <f t="shared" si="273"/>
        <v>nvt</v>
      </c>
      <c r="HG101" t="str">
        <f t="shared" si="274"/>
        <v>nvt</v>
      </c>
      <c r="HH101" t="str">
        <f t="shared" si="275"/>
        <v>nvt</v>
      </c>
      <c r="HI101" t="str">
        <f t="shared" si="276"/>
        <v>nvt</v>
      </c>
      <c r="HJ101" t="str">
        <f t="shared" si="277"/>
        <v>nvt</v>
      </c>
      <c r="HK101" t="str">
        <f t="shared" si="278"/>
        <v>nvt</v>
      </c>
      <c r="HL101" t="str">
        <f t="shared" si="279"/>
        <v>nvt</v>
      </c>
      <c r="HM101" t="str">
        <f t="shared" si="209"/>
        <v>nvt</v>
      </c>
      <c r="HN101" t="str">
        <f t="shared" si="210"/>
        <v>nvt</v>
      </c>
      <c r="HO101" t="str">
        <f t="shared" si="211"/>
        <v>nvt</v>
      </c>
      <c r="HP101" t="str">
        <f t="shared" si="212"/>
        <v>nvt</v>
      </c>
      <c r="HQ101" t="str">
        <f t="shared" si="213"/>
        <v>nvt</v>
      </c>
      <c r="HR101" t="str">
        <f t="shared" si="214"/>
        <v>nvt</v>
      </c>
      <c r="HS101" t="str">
        <f t="shared" si="215"/>
        <v>nvt</v>
      </c>
      <c r="HT101" t="str">
        <f t="shared" si="216"/>
        <v>nvt</v>
      </c>
      <c r="HU101" t="str">
        <f t="shared" si="217"/>
        <v>nvt</v>
      </c>
      <c r="HV101" t="str">
        <f t="shared" si="218"/>
        <v>nvt</v>
      </c>
      <c r="HW101" t="str">
        <f t="shared" si="219"/>
        <v>nvt</v>
      </c>
      <c r="HX101" t="str">
        <f t="shared" si="220"/>
        <v>nvt</v>
      </c>
      <c r="HY101" t="str">
        <f>IF($EJ101&gt;2,IF(HL101="","zwart",VLOOKUP(HL101,STAPELING!AK:AN,HY$1,0)),"nvt")</f>
        <v>nvt</v>
      </c>
      <c r="HZ101" t="str">
        <f t="shared" si="280"/>
        <v>nvt</v>
      </c>
      <c r="IA101" t="str">
        <f t="shared" si="281"/>
        <v>nvt</v>
      </c>
      <c r="IB101" t="str">
        <f t="shared" si="282"/>
        <v>nvt</v>
      </c>
      <c r="IC101" t="str">
        <f t="shared" si="283"/>
        <v>nvt</v>
      </c>
      <c r="ID101" t="str">
        <f t="shared" si="284"/>
        <v>nvt</v>
      </c>
      <c r="IE101" t="str">
        <f t="shared" si="285"/>
        <v>nvt</v>
      </c>
      <c r="IF101" t="str">
        <f t="shared" si="286"/>
        <v>nvt</v>
      </c>
      <c r="IG101">
        <f t="shared" si="287"/>
        <v>0</v>
      </c>
      <c r="IH101">
        <f t="shared" si="288"/>
        <v>0</v>
      </c>
      <c r="II101">
        <f t="shared" si="289"/>
        <v>0</v>
      </c>
      <c r="IJ101">
        <f t="shared" si="290"/>
        <v>0</v>
      </c>
      <c r="IK101">
        <f t="shared" si="291"/>
        <v>0</v>
      </c>
      <c r="IL101">
        <f t="shared" si="292"/>
        <v>0</v>
      </c>
      <c r="IM101">
        <f t="shared" si="293"/>
        <v>0</v>
      </c>
      <c r="IN101">
        <f t="shared" si="294"/>
        <v>0</v>
      </c>
      <c r="IO101">
        <f t="shared" si="295"/>
        <v>0</v>
      </c>
      <c r="IP101">
        <f t="shared" si="296"/>
        <v>0</v>
      </c>
      <c r="IQ101">
        <f t="shared" si="297"/>
        <v>0</v>
      </c>
      <c r="IR101">
        <f t="shared" si="298"/>
        <v>0</v>
      </c>
      <c r="IS101">
        <f t="shared" si="299"/>
        <v>0</v>
      </c>
      <c r="IT101">
        <f t="shared" si="300"/>
        <v>0</v>
      </c>
      <c r="IU101" t="str">
        <f t="shared" si="301"/>
        <v>N</v>
      </c>
      <c r="IV101" t="str">
        <f t="shared" si="221"/>
        <v>N</v>
      </c>
      <c r="IW101" t="str">
        <f t="shared" si="302"/>
        <v>N</v>
      </c>
    </row>
    <row r="102" spans="1:257" x14ac:dyDescent="0.25">
      <c r="A102" t="str">
        <f>IF(ISERROR(VLOOKUP(E102,E$4:E101,1,0)),"J","N")</f>
        <v>N</v>
      </c>
      <c r="E102" s="25" t="str">
        <f>IF(Invoer!B131="","",Invoer!B131)</f>
        <v/>
      </c>
      <c r="F102" s="25"/>
      <c r="G102" s="25"/>
      <c r="H102" s="25" t="str">
        <f>IF(AND($E102&lt;&gt;"",$A102="J"),Invoer!D131,"")</f>
        <v/>
      </c>
      <c r="I102" s="25"/>
      <c r="J102" s="26"/>
      <c r="K102" s="26" t="str">
        <f>IF(AND($E102&lt;&gt;"",$A102="J"),Invoer!L131,"")</f>
        <v/>
      </c>
      <c r="L102" s="26"/>
      <c r="M102" s="25"/>
      <c r="N102" s="152"/>
      <c r="O102" s="153"/>
      <c r="P102" s="25"/>
      <c r="Q102" s="25"/>
      <c r="R102" s="153"/>
      <c r="S102" s="154"/>
      <c r="T102" s="152"/>
      <c r="U102" s="153"/>
      <c r="V102" s="153"/>
      <c r="W102" s="59" t="str">
        <f>IF(AND($E102&lt;&gt;"",$A102="J",Invoer!R131&lt;&gt;""),VLOOKUP(Invoer!R131,NORM!$F$26:$H$29,3,0),"")</f>
        <v/>
      </c>
      <c r="X102" s="59"/>
      <c r="Y102" s="25" t="str">
        <f t="shared" si="222"/>
        <v/>
      </c>
      <c r="Z102" s="25"/>
      <c r="AA102" s="26" t="str">
        <f t="shared" si="223"/>
        <v/>
      </c>
      <c r="AB102" s="26"/>
      <c r="AC102" s="153"/>
      <c r="AD102" s="153"/>
      <c r="AE102" s="153"/>
      <c r="AF102" s="153"/>
      <c r="AG102" s="153"/>
      <c r="AH102" s="25"/>
      <c r="AI102" s="153"/>
      <c r="AJ102" s="153"/>
      <c r="AK102" s="153"/>
      <c r="AL102" s="153"/>
      <c r="AM102" s="25" t="str">
        <f>IF(AND($E102&lt;&gt;"",$A102="J"),IF(Invoer!X131="Ja","J",IF(Invoer!X131="Nee","N","")),"")</f>
        <v/>
      </c>
      <c r="AN102" s="153"/>
      <c r="AO102" s="153"/>
      <c r="AP102" s="153" t="s">
        <v>311</v>
      </c>
      <c r="AQ102" s="153" t="s">
        <v>311</v>
      </c>
      <c r="AR102" s="153" t="s">
        <v>312</v>
      </c>
      <c r="AS102" s="153" t="s">
        <v>312</v>
      </c>
      <c r="AT102" s="1" t="str">
        <f>IF(AND($E102&lt;&gt;"",$A102="J",Invoer!O131&lt;&gt;""),VLOOKUP(Invoer!O131,NORM!$F$31:$H$38,3,0),"")</f>
        <v/>
      </c>
      <c r="AU102" s="1"/>
      <c r="AV102" s="1" t="str">
        <f>IF(AND($E102&lt;&gt;"",$A102="J"),Invoer!AH131,"")</f>
        <v/>
      </c>
      <c r="AW102" s="1"/>
      <c r="AX102" s="1" t="str">
        <f t="shared" si="224"/>
        <v/>
      </c>
      <c r="AY102" s="1"/>
      <c r="AZ102" s="3" t="str">
        <f t="shared" si="225"/>
        <v/>
      </c>
      <c r="BA102" s="3" t="str">
        <f t="shared" si="226"/>
        <v/>
      </c>
      <c r="BB102" s="3" t="str">
        <f t="shared" si="227"/>
        <v>N</v>
      </c>
      <c r="BC102" s="3" t="str">
        <f t="shared" si="228"/>
        <v>N</v>
      </c>
      <c r="BD102" s="3" t="str">
        <f t="shared" si="229"/>
        <v/>
      </c>
      <c r="BE102" s="3">
        <f t="shared" si="230"/>
        <v>0</v>
      </c>
      <c r="BF102" s="3" t="str">
        <f t="shared" si="231"/>
        <v/>
      </c>
      <c r="BG102" s="3" t="str">
        <f t="shared" si="232"/>
        <v/>
      </c>
      <c r="BH102" s="3" t="str">
        <f t="shared" si="233"/>
        <v>N</v>
      </c>
      <c r="BI102" s="24" t="str">
        <f t="shared" si="234"/>
        <v/>
      </c>
      <c r="BJ102" s="24" t="str">
        <f>IF(ISERROR(VLOOKUP($BD102,LOV_GWSGRP!A:A,1,0)),"N","J")</f>
        <v>N</v>
      </c>
      <c r="BK102" s="24" t="str">
        <f>IF(ISERROR(VLOOKUP($BD102,LOV_GWSGRP!D:D,1,0)),"N","J")</f>
        <v>N</v>
      </c>
      <c r="BL102" s="24" t="str">
        <f>IF(ISERROR(VLOOKUP($BD102,LOV_GWSGRP!G:G,1,0)),"N","J")</f>
        <v>N</v>
      </c>
      <c r="BM102" s="24" t="str">
        <f>IF(ISERROR(VLOOKUP($BD102,LOV_GWSGRP!M:M,1,0)),"N","J")</f>
        <v>N</v>
      </c>
      <c r="BN102" s="24" t="str">
        <f>IF(ISERROR(VLOOKUP($BD102,LOV_GWSGRP!P:P,1,0)),"N","J")</f>
        <v>N</v>
      </c>
      <c r="BO102" s="24" t="str">
        <f>IF(ISERROR(VLOOKUP($BD102,LOV_GWSGRP!S:S,1,0)),"N","J")</f>
        <v>N</v>
      </c>
      <c r="BP102" s="24" t="str">
        <f>IF(ISERROR(VLOOKUP($BD102,LOV_GWSGRP!V:V,1,0)),"N","J")</f>
        <v>N</v>
      </c>
      <c r="BQ102" s="24" t="str">
        <f>IF(ISERROR(VLOOKUP($BD102,LOV_GWSGRP!Y:Y,1,0)),"N","J")</f>
        <v>N</v>
      </c>
      <c r="BR102" s="24" t="str">
        <f>IF(ISERROR(VLOOKUP($BD102,LOV_GWSGRP!AB:AB,1,0)),"N","J")</f>
        <v>N</v>
      </c>
      <c r="BS102" s="24" t="str">
        <f>IF(ISERROR(VLOOKUP($BD102,LOV_GWSGRP!AE:AE,1,0)),"N","J")</f>
        <v>N</v>
      </c>
      <c r="BT102" s="24" t="str">
        <f>IF(ISERROR(VLOOKUP($BD102,LOV_GWSGRP!AH:AH,1,0)),"N","J")</f>
        <v>N</v>
      </c>
      <c r="BU102" s="24" t="str">
        <f>IF(ISERROR(VLOOKUP($BD102,LOV_GWSGRP!CJ:CJ,1,0)),"N","J")</f>
        <v>N</v>
      </c>
      <c r="BV102" s="24" t="str">
        <f>IF(ISERROR(VLOOKUP($BD102,LOV_GWSGRP!AN:AN,1,0)),"N","J")</f>
        <v>N</v>
      </c>
      <c r="BW102" s="24" t="str">
        <f>IF(ISERROR(VLOOKUP($BD102,LOV_GWSGRP!AQ:AQ,1,0)),"N","J")</f>
        <v>N</v>
      </c>
      <c r="BX102" s="24" t="str">
        <f>IF(ISERROR(VLOOKUP($BD102,LOV_GWSGRP!AT:AT,1,0)),"N","J")</f>
        <v>N</v>
      </c>
      <c r="BY102" s="24" t="str">
        <f>IF(ISERROR(VLOOKUP($BD102,LOV_GWSGRP!AW:AW,1,0)),"N","J")</f>
        <v>N</v>
      </c>
      <c r="BZ102" s="24" t="str">
        <f>IF(ISERROR(VLOOKUP($BD102,LOV_GWSGRP!AZ:AZ,1,0)),"N","J")</f>
        <v>N</v>
      </c>
      <c r="CA102" s="24" t="str">
        <f>IF(ISERROR(VLOOKUP($BD102,LOV_GWSGRP!BC:BC,1,0)),"N","J")</f>
        <v>N</v>
      </c>
      <c r="CB102" s="24" t="str">
        <f>IF(ISERROR(VLOOKUP($BD102,LOV_GWSGRP!BF:BF,1,0)),"N","J")</f>
        <v>N</v>
      </c>
      <c r="CC102" s="24" t="str">
        <f>IF(ISERROR(VLOOKUP($BD102,LOV_GWSGRP!BI:BI,1,0)),"N","J")</f>
        <v>N</v>
      </c>
      <c r="CD102" s="24" t="str">
        <f>IF(ISERROR(VLOOKUP($BD102,LOV_GWSGRP!J:J,1,0)),"N","J")</f>
        <v>N</v>
      </c>
      <c r="CE102" s="24" t="str">
        <f>IF(ISERROR(VLOOKUP($BD102,LOV_GWSGRP!BL:BL,1,0)),"N","J")</f>
        <v>N</v>
      </c>
      <c r="CF102" s="24"/>
      <c r="CG102" s="24" t="str">
        <f>IF(ISERROR(VLOOKUP($BD102,LOV_GWSGRP!BO:BO,1,0)),"N","J")</f>
        <v>N</v>
      </c>
      <c r="CH102" s="24" t="str">
        <f t="shared" si="235"/>
        <v>N</v>
      </c>
      <c r="CI102" s="24" t="str">
        <f>IF(ISERROR(VLOOKUP($BD102,GEWASCODE_GLMC8!F:F,1,0)),"N","J")</f>
        <v>N</v>
      </c>
      <c r="CJ102" s="24" t="str">
        <f>IF(COUNTIF($CI102:CI102,"J")&gt;0,"N",IF(ISERROR(VLOOKUP($BD102,GEWASCODE_GLMC8!G:G,1,0)),"N","J"))</f>
        <v>N</v>
      </c>
      <c r="CK102" s="24" t="str">
        <f>IF(COUNTIF($CI102:CJ102,"J")&gt;0,"N",IF(ISERROR(VLOOKUP($BD102,GEWASCODE_GLMC8!H:H,1,0)),"N","J"))</f>
        <v>N</v>
      </c>
      <c r="CL102" s="24" t="str">
        <f>IF(COUNTIF($CI102:CK102,"J")&gt;0,"N",IF(ISERROR(VLOOKUP($BD102,GEWASCODE_GLMC8!I:I,1,0)),"N","J"))</f>
        <v>N</v>
      </c>
      <c r="CM102" s="24" t="str">
        <f>IF(COUNTIF($CI102:CL102,"J")&gt;0,"N",IF(ISERROR(VLOOKUP($BD102,GEWASCODE_GLMC8!J:J,1,0)),"N","J"))</f>
        <v>N</v>
      </c>
      <c r="CN102" s="24" t="str">
        <f>IF(COUNTIF($CI102:CM102,"J")&gt;0,"N",IF(ISERROR(VLOOKUP($BD102,GEWASCODE_GLMC8!K:K,1,0)),"N","J"))</f>
        <v>N</v>
      </c>
      <c r="CO102" s="24" t="str">
        <f>IF(COUNTIF($CI102:CN102,"J")&gt;0,"N",IF(ISERROR(VLOOKUP($BD102,GEWASCODE_GLMC8!L:L,1,0)),"N","J"))</f>
        <v>N</v>
      </c>
      <c r="CP102" s="24" t="str">
        <f>IF(COUNTIF($CI102:CO102,"J")&gt;0,"N",IF(ISERROR(VLOOKUP($BD102,GEWASCODE_GLMC8!M:M,1,0)),"N","J"))</f>
        <v>N</v>
      </c>
      <c r="CQ102" s="24" t="str">
        <f>IF(COUNTIF($CI102:CP102,"J")&gt;0,"N",IF(ISERROR(VLOOKUP($BD102,GEWASCODE_GLMC8!N:N,1,0)),"N","J"))</f>
        <v>N</v>
      </c>
      <c r="CR102" s="24" t="str">
        <f>IF(COUNTIF($CI102:CQ102,"J")&gt;0,"N",IF(ISERROR(VLOOKUP($BD102,GEWASCODE_GLMC8!O:O,1,0)),"N","J"))</f>
        <v>N</v>
      </c>
      <c r="CS102" s="24" t="str">
        <f>IF(COUNTIF($CI102:CR102,"J")&gt;0,"N",IF(ISERROR(VLOOKUP($BD102,GEWASCODE_GLMC8!P:P,1,0)),"N","J"))</f>
        <v>N</v>
      </c>
      <c r="CT102" s="24" t="str">
        <f>IF(COUNTIF($CI102:CS102,"J")&gt;0,"N",IF(ISERROR(VLOOKUP($BD102,GEWASCODE_GLMC8!Q:Q,1,0)),"N","J"))</f>
        <v>N</v>
      </c>
      <c r="CU102" s="24" t="str">
        <f>IF(COUNTIF($CI102:CT102,"J")&gt;0,"N",IF(ISERROR(VLOOKUP($BD102,GEWASCODE_GLMC8!R:R,1,0)),"N","J"))</f>
        <v>N</v>
      </c>
      <c r="CV102" s="24" t="str">
        <f>IF(COUNTIF($CI102:CU102,"J")&gt;0,"N",IF(ISERROR(VLOOKUP($BD102,GEWASCODE_GLMC8!S:S,1,0)),"N","J"))</f>
        <v>N</v>
      </c>
      <c r="CW102" s="24" t="str">
        <f>IF(COUNTIF($CI102:CV102,"J")&gt;0,"N",IF(ISERROR(VLOOKUP($BD102,GEWASCODE_GLMC8!T:T,1,0)),"N","J"))</f>
        <v>N</v>
      </c>
      <c r="CX102" s="24" t="str">
        <f>IF(COUNTIF($CI102:CW102,"J")&gt;0,"N",IF(ISERROR(VLOOKUP($BD102,GEWASCODE_GLMC8!U:U,1,0)),"N","J"))</f>
        <v>N</v>
      </c>
      <c r="CY102" s="24" t="str">
        <f>IF(COUNTIF($CI102:CX102,"J")&gt;0,"N",IF(ISERROR(VLOOKUP($BD102,GEWASCODE_GLMC8!V:V,1,0)),"N","J"))</f>
        <v>N</v>
      </c>
      <c r="CZ102" s="24" t="str">
        <f>IF(COUNTIF($CI102:CY102,"J")&gt;0,"N",IF(ISERROR(VLOOKUP($BD102,GEWASCODE_GLMC8!W:W,1,0)),"N","J"))</f>
        <v>N</v>
      </c>
      <c r="DA102" s="24" t="str">
        <f>IF(COUNTIF($CI102:CZ102,"J")&gt;0,"N",IF(ISERROR(VLOOKUP($BD102,GEWASCODE_GLMC8!X:X,1,0)),"N","J"))</f>
        <v>N</v>
      </c>
      <c r="DB102" s="24" t="str">
        <f>IF(COUNTIF($CI102:DA102,"J")&gt;0,"N",IF(ISERROR(VLOOKUP($BD102,GEWASCODE_GLMC8!Y:Y,1,0)),"N","J"))</f>
        <v>N</v>
      </c>
      <c r="DC102" s="24" t="str">
        <f>IF(COUNTIF($CI102:DB102,"J")&gt;0,"N",IF(ISERROR(VLOOKUP($BD102,GEWASCODE_GLMC8!Z:Z,1,0)),"N","J"))</f>
        <v>N</v>
      </c>
      <c r="DD102" s="24" t="str">
        <f t="shared" si="236"/>
        <v>N</v>
      </c>
      <c r="DE102" s="3" t="str">
        <f t="shared" si="167"/>
        <v>N</v>
      </c>
      <c r="DF102" s="3" t="str">
        <f t="shared" si="168"/>
        <v>N</v>
      </c>
      <c r="DG102" s="3" t="str">
        <f t="shared" si="237"/>
        <v>N</v>
      </c>
      <c r="DH102" s="3" t="str">
        <f t="shared" si="238"/>
        <v>N</v>
      </c>
      <c r="DI102" s="3" t="str">
        <f t="shared" si="169"/>
        <v>N</v>
      </c>
      <c r="DJ102" s="3" t="str">
        <f t="shared" si="170"/>
        <v>N</v>
      </c>
      <c r="DK102" s="3">
        <f>0</f>
        <v>0</v>
      </c>
      <c r="DL102" s="3" t="str">
        <f t="shared" si="171"/>
        <v>N</v>
      </c>
      <c r="DM102" s="3" t="str">
        <f t="shared" si="172"/>
        <v>N</v>
      </c>
      <c r="DN102" t="str">
        <f>IF(AND($A102="J",COUNTIFS(activiteiten_perceel,percelen!$AZ102,activiteiten_maatregel_nr,percelen!DN$4,activiteiten_activiteit_voldoet_aan_voorwaarden,"J")&gt;0),DN$4,"")</f>
        <v/>
      </c>
      <c r="DO102" t="str">
        <f>IF(AND($A102="J",COUNTIFS(activiteiten_perceel,percelen!$AZ102,activiteiten_maatregel_nr,percelen!DO$4,activiteiten_activiteit_voldoet_aan_voorwaarden,"J")&gt;0),DO$4,"")</f>
        <v/>
      </c>
      <c r="DP102" t="str">
        <f>IF(AND($A102="J",COUNTIFS(activiteiten_perceel,percelen!$AZ102,activiteiten_maatregel_nr,percelen!DP$4,activiteiten_activiteit_voldoet_aan_voorwaarden,"J")&gt;0),DP$4,"")</f>
        <v/>
      </c>
      <c r="DQ102" t="str">
        <f>IF(AND($A102="J",COUNTIFS(activiteiten_perceel,percelen!$AZ102,activiteiten_maatregel_nr,percelen!DQ$4,activiteiten_activiteit_voldoet_aan_voorwaarden,"J")&gt;0),DQ$4,"")</f>
        <v/>
      </c>
      <c r="DR102" t="str">
        <f>IF(AND($A102="J",COUNTIFS(activiteiten_perceel,percelen!$AZ102,activiteiten_maatregel_nr,percelen!DR$4,activiteiten_activiteit_voldoet_aan_voorwaarden,"J")&gt;0),DR$4,"")</f>
        <v/>
      </c>
      <c r="DS102" t="str">
        <f>IF(AND($A102="J",COUNTIFS(activiteiten_perceel,percelen!$AZ102,activiteiten_maatregel_nr,percelen!DS$4,activiteiten_activiteit_voldoet_aan_voorwaarden,"J")&gt;0),DS$4,"")</f>
        <v/>
      </c>
      <c r="DT102" t="str">
        <f>IF(AND($A102="J",COUNTIFS(activiteiten_perceel,percelen!$AZ102,activiteiten_maatregel_nr,percelen!DT$4,activiteiten_activiteit_voldoet_aan_voorwaarden,"J")&gt;0),DT$4,"")</f>
        <v/>
      </c>
      <c r="DU102" t="str">
        <f>IF(AND($A102="J",COUNTIFS(activiteiten_perceel,percelen!$AZ102,activiteiten_maatregel_nr,percelen!DU$4,activiteiten_activiteit_voldoet_aan_voorwaarden,"J")&gt;0),DU$4,"")</f>
        <v/>
      </c>
      <c r="DV102" t="str">
        <f>IF(AND($A102="J",COUNTIFS(activiteiten_perceel,percelen!$AZ102,activiteiten_maatregel_nr,percelen!DV$4,activiteiten_activiteit_voldoet_aan_voorwaarden,"J")&gt;0),DV$4,"")</f>
        <v/>
      </c>
      <c r="DW102" t="str">
        <f>IF(AND($A102="J",COUNTIFS(activiteiten_perceel,percelen!$AZ102,activiteiten_maatregel_nr,percelen!DW$4,activiteiten_activiteit_voldoet_aan_voorwaarden,"J")&gt;0),DW$4,"")</f>
        <v/>
      </c>
      <c r="DX102" t="str">
        <f>IF(AND($A102="J",COUNTIFS(activiteiten_perceel,percelen!$AZ102,activiteiten_maatregel_nr,percelen!DX$4,activiteiten_activiteit_voldoet_aan_voorwaarden,"J")&gt;0),DX$4,"")</f>
        <v/>
      </c>
      <c r="DY102" t="str">
        <f>IF(AND($A102="J",COUNTIFS(activiteiten_perceel,percelen!$AZ102,activiteiten_maatregel_nr,percelen!DY$4,activiteiten_activiteit_voldoet_aan_voorwaarden,"J")&gt;0),DY$4,"")</f>
        <v/>
      </c>
      <c r="DZ102" t="str">
        <f>IF(AND($A102="J",COUNTIFS(activiteiten_perceel,percelen!$AZ102,activiteiten_maatregel_nr,percelen!DZ$4,activiteiten_activiteit_voldoet_aan_voorwaarden,"J")&gt;0),DZ$4,"")</f>
        <v/>
      </c>
      <c r="EA102" t="str">
        <f>IF(AND($A102="J",COUNTIFS(activiteiten_perceel,percelen!$AZ102,activiteiten_maatregel_nr,percelen!EA$4,activiteiten_activiteit_voldoet_aan_voorwaarden,"J")&gt;0),EA$4,"")</f>
        <v/>
      </c>
      <c r="EB102" t="str">
        <f>IF(AND($A102="J",COUNTIFS(activiteiten_perceel,percelen!$AZ102,activiteiten_maatregel_nr,percelen!EB$4,activiteiten_activiteit_voldoet_aan_voorwaarden,"J")&gt;0),EB$4,"")</f>
        <v/>
      </c>
      <c r="EC102" t="str">
        <f>IF(AND($A102="J",COUNTIFS(activiteiten_perceel,percelen!$AZ102,activiteiten_maatregel_nr,percelen!EC$4,activiteiten_activiteit_voldoet_aan_voorwaarden,"J")&gt;0),EC$4,"")</f>
        <v/>
      </c>
      <c r="ED102" t="str">
        <f>IF(AND($A102="J",COUNTIFS(activiteiten_perceel,percelen!$AZ102,activiteiten_maatregel_nr,percelen!ED$4,activiteiten_activiteit_voldoet_aan_voorwaarden,"J")&gt;0),ED$4,"")</f>
        <v/>
      </c>
      <c r="EE102" t="str">
        <f>IF(AND($A102="J",COUNTIFS(activiteiten_perceel,percelen!$AZ102,activiteiten_maatregel_nr,percelen!EE$4,activiteiten_activiteit_voldoet_aan_voorwaarden,"J")&gt;0),EE$4,"")</f>
        <v/>
      </c>
      <c r="EF102" t="str">
        <f>IF(AND($A102="J",COUNTIFS(activiteiten_perceel,percelen!$AZ102,activiteiten_maatregel_nr,percelen!EF$4,activiteiten_activiteit_voldoet_aan_voorwaarden,"J")&gt;0),EF$4,"")</f>
        <v/>
      </c>
      <c r="EG102" t="str">
        <f>IF(AND($A102="J",COUNTIFS(activiteiten_perceel,percelen!$AZ102,activiteiten_maatregel_nr,percelen!EG$4,activiteiten_activiteit_voldoet_aan_voorwaarden,"J")&gt;0),EG$4,"")</f>
        <v/>
      </c>
      <c r="EH102" t="str">
        <f>IF(AND($A102="J",COUNTIFS(activiteiten_perceel,percelen!$AZ102,activiteiten_maatregel_nr,percelen!EH$4,activiteiten_activiteit_voldoet_aan_voorwaarden,"J")&gt;0),EH$4,"")</f>
        <v/>
      </c>
      <c r="EI102" t="str">
        <f>IF(AND($A102="J",COUNTIFS(activiteiten_perceel,percelen!$AZ102,activiteiten_maatregel_nr,percelen!EI$4,activiteiten_activiteit_voldoet_aan_voorwaarden,"J")&gt;0),EI$4,"")</f>
        <v/>
      </c>
      <c r="EJ102">
        <f t="shared" si="239"/>
        <v>0</v>
      </c>
      <c r="EK102" t="str">
        <f t="shared" si="173"/>
        <v/>
      </c>
      <c r="EL102" t="str">
        <f t="shared" si="174"/>
        <v/>
      </c>
      <c r="EM102" t="str">
        <f t="shared" si="175"/>
        <v/>
      </c>
      <c r="EN102" t="str">
        <f t="shared" si="176"/>
        <v/>
      </c>
      <c r="EO102" t="str">
        <f t="shared" si="177"/>
        <v/>
      </c>
      <c r="EP102" t="str">
        <f t="shared" si="178"/>
        <v/>
      </c>
      <c r="EQ102" t="str">
        <f t="shared" si="179"/>
        <v/>
      </c>
      <c r="ER102" t="str">
        <f t="shared" si="180"/>
        <v/>
      </c>
      <c r="ES102" t="str">
        <f t="shared" si="181"/>
        <v/>
      </c>
      <c r="ET102" t="str">
        <f t="shared" si="182"/>
        <v/>
      </c>
      <c r="EU102" t="str">
        <f t="shared" si="183"/>
        <v/>
      </c>
      <c r="EV102" t="str">
        <f t="shared" si="184"/>
        <v/>
      </c>
      <c r="EW102" t="str">
        <f t="shared" si="240"/>
        <v>nvt</v>
      </c>
      <c r="EX102" t="str">
        <f t="shared" si="241"/>
        <v>nvt</v>
      </c>
      <c r="EY102" t="str">
        <f t="shared" si="242"/>
        <v>nvt</v>
      </c>
      <c r="EZ102" t="str">
        <f t="shared" si="243"/>
        <v>nvt</v>
      </c>
      <c r="FA102" t="str">
        <f t="shared" si="244"/>
        <v>nvt</v>
      </c>
      <c r="FB102" t="str">
        <f t="shared" si="245"/>
        <v>nvt</v>
      </c>
      <c r="FC102" t="str">
        <f t="shared" si="246"/>
        <v>nvt</v>
      </c>
      <c r="FD102" t="str">
        <f t="shared" si="247"/>
        <v>nvt</v>
      </c>
      <c r="FE102" t="str">
        <f>IF($EJ102=2,VLOOKUP(FD102,STAPELING!A:D,FE$1,0),"nvt")</f>
        <v>nvt</v>
      </c>
      <c r="FF102" t="str">
        <f t="shared" si="248"/>
        <v>nvt</v>
      </c>
      <c r="FG102" t="str">
        <f t="shared" si="249"/>
        <v>nvt</v>
      </c>
      <c r="FH102" t="str">
        <f t="shared" si="250"/>
        <v>nvt</v>
      </c>
      <c r="FI102" t="str">
        <f t="shared" si="251"/>
        <v>nvt</v>
      </c>
      <c r="FJ102" t="str">
        <f t="shared" si="252"/>
        <v>nvt</v>
      </c>
      <c r="FK102" t="str">
        <f t="shared" si="253"/>
        <v>nvt</v>
      </c>
      <c r="FL102" t="str">
        <f t="shared" si="254"/>
        <v>nvt</v>
      </c>
      <c r="FM102" t="str">
        <f t="shared" si="255"/>
        <v/>
      </c>
      <c r="FN102" t="str">
        <f>IF(ISERROR(VLOOKUP(FM102,STAPELING!I:AO,FN$1,0)),"N",VLOOKUP(FM102,STAPELING!I:AO,FN$1,0))</f>
        <v>J</v>
      </c>
      <c r="FO102" t="str">
        <f t="shared" si="256"/>
        <v>nvt</v>
      </c>
      <c r="FP102" t="str">
        <f t="shared" si="185"/>
        <v>nvt</v>
      </c>
      <c r="FQ102" t="str">
        <f t="shared" si="186"/>
        <v>nvt</v>
      </c>
      <c r="FR102" t="str">
        <f t="shared" si="187"/>
        <v>nvt</v>
      </c>
      <c r="FS102" t="str">
        <f t="shared" si="188"/>
        <v>nvt</v>
      </c>
      <c r="FT102" t="str">
        <f t="shared" si="189"/>
        <v>nvt</v>
      </c>
      <c r="FU102" t="str">
        <f t="shared" si="190"/>
        <v>nvt</v>
      </c>
      <c r="FV102" t="str">
        <f t="shared" si="191"/>
        <v>nvt</v>
      </c>
      <c r="FW102" t="str">
        <f t="shared" si="192"/>
        <v>nvt</v>
      </c>
      <c r="FX102" t="str">
        <f t="shared" si="193"/>
        <v>nvt</v>
      </c>
      <c r="FY102" t="str">
        <f t="shared" si="194"/>
        <v>nvt</v>
      </c>
      <c r="FZ102" t="str">
        <f t="shared" si="195"/>
        <v>nvt</v>
      </c>
      <c r="GA102" t="str">
        <f t="shared" si="196"/>
        <v>nvt</v>
      </c>
      <c r="GB102" t="str">
        <f>IF($EJ102&gt;2,IF(FO102="","zwart",VLOOKUP(FO102,STAPELING!J:AA,GB$1,0)),"nvt")</f>
        <v>nvt</v>
      </c>
      <c r="GC102" t="str">
        <f t="shared" si="257"/>
        <v>nvt</v>
      </c>
      <c r="GD102" t="str">
        <f t="shared" si="258"/>
        <v>nvt</v>
      </c>
      <c r="GE102" t="str">
        <f t="shared" si="259"/>
        <v>nvt</v>
      </c>
      <c r="GF102" t="str">
        <f t="shared" si="260"/>
        <v>nvt</v>
      </c>
      <c r="GG102" t="str">
        <f t="shared" si="261"/>
        <v>nvt</v>
      </c>
      <c r="GH102" t="str">
        <f t="shared" si="262"/>
        <v>nvt</v>
      </c>
      <c r="GI102" t="str">
        <f t="shared" si="263"/>
        <v>nvt</v>
      </c>
      <c r="GJ102" t="str">
        <f t="shared" si="264"/>
        <v>nvt</v>
      </c>
      <c r="GK102" t="str">
        <f t="shared" si="197"/>
        <v>nvt</v>
      </c>
      <c r="GL102" t="str">
        <f t="shared" si="198"/>
        <v>nvt</v>
      </c>
      <c r="GM102" t="str">
        <f t="shared" si="199"/>
        <v>nvt</v>
      </c>
      <c r="GN102" t="str">
        <f t="shared" si="200"/>
        <v>nvt</v>
      </c>
      <c r="GO102" t="str">
        <f t="shared" si="201"/>
        <v>nvt</v>
      </c>
      <c r="GP102" t="str">
        <f t="shared" si="202"/>
        <v>nvt</v>
      </c>
      <c r="GQ102" t="str">
        <f t="shared" si="203"/>
        <v>nvt</v>
      </c>
      <c r="GR102" t="str">
        <f t="shared" si="204"/>
        <v>nvt</v>
      </c>
      <c r="GS102" t="str">
        <f t="shared" si="205"/>
        <v>nvt</v>
      </c>
      <c r="GT102" t="str">
        <f t="shared" si="206"/>
        <v>nvt</v>
      </c>
      <c r="GU102" t="str">
        <f t="shared" si="207"/>
        <v>nvt</v>
      </c>
      <c r="GV102" t="str">
        <f t="shared" si="208"/>
        <v>nvt</v>
      </c>
      <c r="GW102" t="str">
        <f>IF($EJ102&gt;2,IF(GJ102="","zwart",VLOOKUP(GJ102,STAPELING!AB:AJ,GW$1,0)),"nvt")</f>
        <v>nvt</v>
      </c>
      <c r="GX102" t="str">
        <f t="shared" si="265"/>
        <v>nvt</v>
      </c>
      <c r="GY102" t="str">
        <f t="shared" si="266"/>
        <v>nvt</v>
      </c>
      <c r="GZ102" t="str">
        <f t="shared" si="267"/>
        <v>nvt</v>
      </c>
      <c r="HA102" t="str">
        <f t="shared" si="268"/>
        <v>nvt</v>
      </c>
      <c r="HB102" t="str">
        <f t="shared" si="269"/>
        <v>nvt</v>
      </c>
      <c r="HC102" t="str">
        <f t="shared" si="270"/>
        <v>nvt</v>
      </c>
      <c r="HD102" t="str">
        <f t="shared" si="271"/>
        <v>nvt</v>
      </c>
      <c r="HE102" t="str">
        <f t="shared" si="272"/>
        <v>nvt</v>
      </c>
      <c r="HF102" t="str">
        <f t="shared" si="273"/>
        <v>nvt</v>
      </c>
      <c r="HG102" t="str">
        <f t="shared" si="274"/>
        <v>nvt</v>
      </c>
      <c r="HH102" t="str">
        <f t="shared" si="275"/>
        <v>nvt</v>
      </c>
      <c r="HI102" t="str">
        <f t="shared" si="276"/>
        <v>nvt</v>
      </c>
      <c r="HJ102" t="str">
        <f t="shared" si="277"/>
        <v>nvt</v>
      </c>
      <c r="HK102" t="str">
        <f t="shared" si="278"/>
        <v>nvt</v>
      </c>
      <c r="HL102" t="str">
        <f t="shared" si="279"/>
        <v>nvt</v>
      </c>
      <c r="HM102" t="str">
        <f t="shared" si="209"/>
        <v>nvt</v>
      </c>
      <c r="HN102" t="str">
        <f t="shared" si="210"/>
        <v>nvt</v>
      </c>
      <c r="HO102" t="str">
        <f t="shared" si="211"/>
        <v>nvt</v>
      </c>
      <c r="HP102" t="str">
        <f t="shared" si="212"/>
        <v>nvt</v>
      </c>
      <c r="HQ102" t="str">
        <f t="shared" si="213"/>
        <v>nvt</v>
      </c>
      <c r="HR102" t="str">
        <f t="shared" si="214"/>
        <v>nvt</v>
      </c>
      <c r="HS102" t="str">
        <f t="shared" si="215"/>
        <v>nvt</v>
      </c>
      <c r="HT102" t="str">
        <f t="shared" si="216"/>
        <v>nvt</v>
      </c>
      <c r="HU102" t="str">
        <f t="shared" si="217"/>
        <v>nvt</v>
      </c>
      <c r="HV102" t="str">
        <f t="shared" si="218"/>
        <v>nvt</v>
      </c>
      <c r="HW102" t="str">
        <f t="shared" si="219"/>
        <v>nvt</v>
      </c>
      <c r="HX102" t="str">
        <f t="shared" si="220"/>
        <v>nvt</v>
      </c>
      <c r="HY102" t="str">
        <f>IF($EJ102&gt;2,IF(HL102="","zwart",VLOOKUP(HL102,STAPELING!AK:AN,HY$1,0)),"nvt")</f>
        <v>nvt</v>
      </c>
      <c r="HZ102" t="str">
        <f t="shared" si="280"/>
        <v>nvt</v>
      </c>
      <c r="IA102" t="str">
        <f t="shared" si="281"/>
        <v>nvt</v>
      </c>
      <c r="IB102" t="str">
        <f t="shared" si="282"/>
        <v>nvt</v>
      </c>
      <c r="IC102" t="str">
        <f t="shared" si="283"/>
        <v>nvt</v>
      </c>
      <c r="ID102" t="str">
        <f t="shared" si="284"/>
        <v>nvt</v>
      </c>
      <c r="IE102" t="str">
        <f t="shared" si="285"/>
        <v>nvt</v>
      </c>
      <c r="IF102" t="str">
        <f t="shared" si="286"/>
        <v>nvt</v>
      </c>
      <c r="IG102">
        <f t="shared" si="287"/>
        <v>0</v>
      </c>
      <c r="IH102">
        <f t="shared" si="288"/>
        <v>0</v>
      </c>
      <c r="II102">
        <f t="shared" si="289"/>
        <v>0</v>
      </c>
      <c r="IJ102">
        <f t="shared" si="290"/>
        <v>0</v>
      </c>
      <c r="IK102">
        <f t="shared" si="291"/>
        <v>0</v>
      </c>
      <c r="IL102">
        <f t="shared" si="292"/>
        <v>0</v>
      </c>
      <c r="IM102">
        <f t="shared" si="293"/>
        <v>0</v>
      </c>
      <c r="IN102">
        <f t="shared" si="294"/>
        <v>0</v>
      </c>
      <c r="IO102">
        <f t="shared" si="295"/>
        <v>0</v>
      </c>
      <c r="IP102">
        <f t="shared" si="296"/>
        <v>0</v>
      </c>
      <c r="IQ102">
        <f t="shared" si="297"/>
        <v>0</v>
      </c>
      <c r="IR102">
        <f t="shared" si="298"/>
        <v>0</v>
      </c>
      <c r="IS102">
        <f t="shared" si="299"/>
        <v>0</v>
      </c>
      <c r="IT102">
        <f t="shared" si="300"/>
        <v>0</v>
      </c>
      <c r="IU102" t="str">
        <f t="shared" si="301"/>
        <v>N</v>
      </c>
      <c r="IV102" t="str">
        <f t="shared" si="221"/>
        <v>N</v>
      </c>
      <c r="IW102" t="str">
        <f t="shared" si="302"/>
        <v>N</v>
      </c>
    </row>
    <row r="103" spans="1:257" x14ac:dyDescent="0.25">
      <c r="A103" t="str">
        <f>IF(ISERROR(VLOOKUP(E103,E$4:E102,1,0)),"J","N")</f>
        <v>N</v>
      </c>
      <c r="E103" s="25" t="str">
        <f>IF(Invoer!B132="","",Invoer!B132)</f>
        <v/>
      </c>
      <c r="F103" s="25"/>
      <c r="G103" s="25"/>
      <c r="H103" s="25" t="str">
        <f>IF(AND($E103&lt;&gt;"",$A103="J"),Invoer!D132,"")</f>
        <v/>
      </c>
      <c r="I103" s="25"/>
      <c r="J103" s="26"/>
      <c r="K103" s="26" t="str">
        <f>IF(AND($E103&lt;&gt;"",$A103="J"),Invoer!L132,"")</f>
        <v/>
      </c>
      <c r="L103" s="26"/>
      <c r="M103" s="25"/>
      <c r="N103" s="152"/>
      <c r="O103" s="153"/>
      <c r="P103" s="25"/>
      <c r="Q103" s="25"/>
      <c r="R103" s="153"/>
      <c r="S103" s="154"/>
      <c r="T103" s="152"/>
      <c r="U103" s="153"/>
      <c r="V103" s="153"/>
      <c r="W103" s="59" t="str">
        <f>IF(AND($E103&lt;&gt;"",$A103="J",Invoer!R132&lt;&gt;""),VLOOKUP(Invoer!R132,NORM!$F$26:$H$29,3,0),"")</f>
        <v/>
      </c>
      <c r="X103" s="59"/>
      <c r="Y103" s="25" t="str">
        <f t="shared" si="222"/>
        <v/>
      </c>
      <c r="Z103" s="25"/>
      <c r="AA103" s="26" t="str">
        <f t="shared" si="223"/>
        <v/>
      </c>
      <c r="AB103" s="26"/>
      <c r="AC103" s="153"/>
      <c r="AD103" s="153"/>
      <c r="AE103" s="153"/>
      <c r="AF103" s="153"/>
      <c r="AG103" s="153"/>
      <c r="AH103" s="25"/>
      <c r="AI103" s="153"/>
      <c r="AJ103" s="153"/>
      <c r="AK103" s="153"/>
      <c r="AL103" s="153"/>
      <c r="AM103" s="25" t="str">
        <f>IF(AND($E103&lt;&gt;"",$A103="J"),IF(Invoer!X132="Ja","J",IF(Invoer!X132="Nee","N","")),"")</f>
        <v/>
      </c>
      <c r="AN103" s="153"/>
      <c r="AO103" s="153"/>
      <c r="AP103" s="153" t="s">
        <v>311</v>
      </c>
      <c r="AQ103" s="153" t="s">
        <v>311</v>
      </c>
      <c r="AR103" s="153" t="s">
        <v>312</v>
      </c>
      <c r="AS103" s="153" t="s">
        <v>312</v>
      </c>
      <c r="AT103" s="1" t="str">
        <f>IF(AND($E103&lt;&gt;"",$A103="J",Invoer!O132&lt;&gt;""),VLOOKUP(Invoer!O132,NORM!$F$31:$H$38,3,0),"")</f>
        <v/>
      </c>
      <c r="AU103" s="1"/>
      <c r="AV103" s="1" t="str">
        <f>IF(AND($E103&lt;&gt;"",$A103="J"),Invoer!AH132,"")</f>
        <v/>
      </c>
      <c r="AW103" s="1"/>
      <c r="AX103" s="1" t="str">
        <f t="shared" si="224"/>
        <v/>
      </c>
      <c r="AY103" s="1"/>
      <c r="AZ103" s="3" t="str">
        <f t="shared" si="225"/>
        <v/>
      </c>
      <c r="BA103" s="3" t="str">
        <f t="shared" si="226"/>
        <v/>
      </c>
      <c r="BB103" s="3" t="str">
        <f t="shared" si="227"/>
        <v>N</v>
      </c>
      <c r="BC103" s="3" t="str">
        <f t="shared" si="228"/>
        <v>N</v>
      </c>
      <c r="BD103" s="3" t="str">
        <f t="shared" si="229"/>
        <v/>
      </c>
      <c r="BE103" s="3">
        <f t="shared" si="230"/>
        <v>0</v>
      </c>
      <c r="BF103" s="3" t="str">
        <f t="shared" si="231"/>
        <v/>
      </c>
      <c r="BG103" s="3" t="str">
        <f t="shared" si="232"/>
        <v/>
      </c>
      <c r="BH103" s="3" t="str">
        <f t="shared" si="233"/>
        <v>N</v>
      </c>
      <c r="BI103" s="24" t="str">
        <f t="shared" si="234"/>
        <v/>
      </c>
      <c r="BJ103" s="24" t="str">
        <f>IF(ISERROR(VLOOKUP($BD103,LOV_GWSGRP!A:A,1,0)),"N","J")</f>
        <v>N</v>
      </c>
      <c r="BK103" s="24" t="str">
        <f>IF(ISERROR(VLOOKUP($BD103,LOV_GWSGRP!D:D,1,0)),"N","J")</f>
        <v>N</v>
      </c>
      <c r="BL103" s="24" t="str">
        <f>IF(ISERROR(VLOOKUP($BD103,LOV_GWSGRP!G:G,1,0)),"N","J")</f>
        <v>N</v>
      </c>
      <c r="BM103" s="24" t="str">
        <f>IF(ISERROR(VLOOKUP($BD103,LOV_GWSGRP!M:M,1,0)),"N","J")</f>
        <v>N</v>
      </c>
      <c r="BN103" s="24" t="str">
        <f>IF(ISERROR(VLOOKUP($BD103,LOV_GWSGRP!P:P,1,0)),"N","J")</f>
        <v>N</v>
      </c>
      <c r="BO103" s="24" t="str">
        <f>IF(ISERROR(VLOOKUP($BD103,LOV_GWSGRP!S:S,1,0)),"N","J")</f>
        <v>N</v>
      </c>
      <c r="BP103" s="24" t="str">
        <f>IF(ISERROR(VLOOKUP($BD103,LOV_GWSGRP!V:V,1,0)),"N","J")</f>
        <v>N</v>
      </c>
      <c r="BQ103" s="24" t="str">
        <f>IF(ISERROR(VLOOKUP($BD103,LOV_GWSGRP!Y:Y,1,0)),"N","J")</f>
        <v>N</v>
      </c>
      <c r="BR103" s="24" t="str">
        <f>IF(ISERROR(VLOOKUP($BD103,LOV_GWSGRP!AB:AB,1,0)),"N","J")</f>
        <v>N</v>
      </c>
      <c r="BS103" s="24" t="str">
        <f>IF(ISERROR(VLOOKUP($BD103,LOV_GWSGRP!AE:AE,1,0)),"N","J")</f>
        <v>N</v>
      </c>
      <c r="BT103" s="24" t="str">
        <f>IF(ISERROR(VLOOKUP($BD103,LOV_GWSGRP!AH:AH,1,0)),"N","J")</f>
        <v>N</v>
      </c>
      <c r="BU103" s="24" t="str">
        <f>IF(ISERROR(VLOOKUP($BD103,LOV_GWSGRP!CJ:CJ,1,0)),"N","J")</f>
        <v>N</v>
      </c>
      <c r="BV103" s="24" t="str">
        <f>IF(ISERROR(VLOOKUP($BD103,LOV_GWSGRP!AN:AN,1,0)),"N","J")</f>
        <v>N</v>
      </c>
      <c r="BW103" s="24" t="str">
        <f>IF(ISERROR(VLOOKUP($BD103,LOV_GWSGRP!AQ:AQ,1,0)),"N","J")</f>
        <v>N</v>
      </c>
      <c r="BX103" s="24" t="str">
        <f>IF(ISERROR(VLOOKUP($BD103,LOV_GWSGRP!AT:AT,1,0)),"N","J")</f>
        <v>N</v>
      </c>
      <c r="BY103" s="24" t="str">
        <f>IF(ISERROR(VLOOKUP($BD103,LOV_GWSGRP!AW:AW,1,0)),"N","J")</f>
        <v>N</v>
      </c>
      <c r="BZ103" s="24" t="str">
        <f>IF(ISERROR(VLOOKUP($BD103,LOV_GWSGRP!AZ:AZ,1,0)),"N","J")</f>
        <v>N</v>
      </c>
      <c r="CA103" s="24" t="str">
        <f>IF(ISERROR(VLOOKUP($BD103,LOV_GWSGRP!BC:BC,1,0)),"N","J")</f>
        <v>N</v>
      </c>
      <c r="CB103" s="24" t="str">
        <f>IF(ISERROR(VLOOKUP($BD103,LOV_GWSGRP!BF:BF,1,0)),"N","J")</f>
        <v>N</v>
      </c>
      <c r="CC103" s="24" t="str">
        <f>IF(ISERROR(VLOOKUP($BD103,LOV_GWSGRP!BI:BI,1,0)),"N","J")</f>
        <v>N</v>
      </c>
      <c r="CD103" s="24" t="str">
        <f>IF(ISERROR(VLOOKUP($BD103,LOV_GWSGRP!J:J,1,0)),"N","J")</f>
        <v>N</v>
      </c>
      <c r="CE103" s="24" t="str">
        <f>IF(ISERROR(VLOOKUP($BD103,LOV_GWSGRP!BL:BL,1,0)),"N","J")</f>
        <v>N</v>
      </c>
      <c r="CF103" s="24"/>
      <c r="CG103" s="24" t="str">
        <f>IF(ISERROR(VLOOKUP($BD103,LOV_GWSGRP!BO:BO,1,0)),"N","J")</f>
        <v>N</v>
      </c>
      <c r="CH103" s="24" t="str">
        <f t="shared" si="235"/>
        <v>N</v>
      </c>
      <c r="CI103" s="24" t="str">
        <f>IF(ISERROR(VLOOKUP($BD103,GEWASCODE_GLMC8!F:F,1,0)),"N","J")</f>
        <v>N</v>
      </c>
      <c r="CJ103" s="24" t="str">
        <f>IF(COUNTIF($CI103:CI103,"J")&gt;0,"N",IF(ISERROR(VLOOKUP($BD103,GEWASCODE_GLMC8!G:G,1,0)),"N","J"))</f>
        <v>N</v>
      </c>
      <c r="CK103" s="24" t="str">
        <f>IF(COUNTIF($CI103:CJ103,"J")&gt;0,"N",IF(ISERROR(VLOOKUP($BD103,GEWASCODE_GLMC8!H:H,1,0)),"N","J"))</f>
        <v>N</v>
      </c>
      <c r="CL103" s="24" t="str">
        <f>IF(COUNTIF($CI103:CK103,"J")&gt;0,"N",IF(ISERROR(VLOOKUP($BD103,GEWASCODE_GLMC8!I:I,1,0)),"N","J"))</f>
        <v>N</v>
      </c>
      <c r="CM103" s="24" t="str">
        <f>IF(COUNTIF($CI103:CL103,"J")&gt;0,"N",IF(ISERROR(VLOOKUP($BD103,GEWASCODE_GLMC8!J:J,1,0)),"N","J"))</f>
        <v>N</v>
      </c>
      <c r="CN103" s="24" t="str">
        <f>IF(COUNTIF($CI103:CM103,"J")&gt;0,"N",IF(ISERROR(VLOOKUP($BD103,GEWASCODE_GLMC8!K:K,1,0)),"N","J"))</f>
        <v>N</v>
      </c>
      <c r="CO103" s="24" t="str">
        <f>IF(COUNTIF($CI103:CN103,"J")&gt;0,"N",IF(ISERROR(VLOOKUP($BD103,GEWASCODE_GLMC8!L:L,1,0)),"N","J"))</f>
        <v>N</v>
      </c>
      <c r="CP103" s="24" t="str">
        <f>IF(COUNTIF($CI103:CO103,"J")&gt;0,"N",IF(ISERROR(VLOOKUP($BD103,GEWASCODE_GLMC8!M:M,1,0)),"N","J"))</f>
        <v>N</v>
      </c>
      <c r="CQ103" s="24" t="str">
        <f>IF(COUNTIF($CI103:CP103,"J")&gt;0,"N",IF(ISERROR(VLOOKUP($BD103,GEWASCODE_GLMC8!N:N,1,0)),"N","J"))</f>
        <v>N</v>
      </c>
      <c r="CR103" s="24" t="str">
        <f>IF(COUNTIF($CI103:CQ103,"J")&gt;0,"N",IF(ISERROR(VLOOKUP($BD103,GEWASCODE_GLMC8!O:O,1,0)),"N","J"))</f>
        <v>N</v>
      </c>
      <c r="CS103" s="24" t="str">
        <f>IF(COUNTIF($CI103:CR103,"J")&gt;0,"N",IF(ISERROR(VLOOKUP($BD103,GEWASCODE_GLMC8!P:P,1,0)),"N","J"))</f>
        <v>N</v>
      </c>
      <c r="CT103" s="24" t="str">
        <f>IF(COUNTIF($CI103:CS103,"J")&gt;0,"N",IF(ISERROR(VLOOKUP($BD103,GEWASCODE_GLMC8!Q:Q,1,0)),"N","J"))</f>
        <v>N</v>
      </c>
      <c r="CU103" s="24" t="str">
        <f>IF(COUNTIF($CI103:CT103,"J")&gt;0,"N",IF(ISERROR(VLOOKUP($BD103,GEWASCODE_GLMC8!R:R,1,0)),"N","J"))</f>
        <v>N</v>
      </c>
      <c r="CV103" s="24" t="str">
        <f>IF(COUNTIF($CI103:CU103,"J")&gt;0,"N",IF(ISERROR(VLOOKUP($BD103,GEWASCODE_GLMC8!S:S,1,0)),"N","J"))</f>
        <v>N</v>
      </c>
      <c r="CW103" s="24" t="str">
        <f>IF(COUNTIF($CI103:CV103,"J")&gt;0,"N",IF(ISERROR(VLOOKUP($BD103,GEWASCODE_GLMC8!T:T,1,0)),"N","J"))</f>
        <v>N</v>
      </c>
      <c r="CX103" s="24" t="str">
        <f>IF(COUNTIF($CI103:CW103,"J")&gt;0,"N",IF(ISERROR(VLOOKUP($BD103,GEWASCODE_GLMC8!U:U,1,0)),"N","J"))</f>
        <v>N</v>
      </c>
      <c r="CY103" s="24" t="str">
        <f>IF(COUNTIF($CI103:CX103,"J")&gt;0,"N",IF(ISERROR(VLOOKUP($BD103,GEWASCODE_GLMC8!V:V,1,0)),"N","J"))</f>
        <v>N</v>
      </c>
      <c r="CZ103" s="24" t="str">
        <f>IF(COUNTIF($CI103:CY103,"J")&gt;0,"N",IF(ISERROR(VLOOKUP($BD103,GEWASCODE_GLMC8!W:W,1,0)),"N","J"))</f>
        <v>N</v>
      </c>
      <c r="DA103" s="24" t="str">
        <f>IF(COUNTIF($CI103:CZ103,"J")&gt;0,"N",IF(ISERROR(VLOOKUP($BD103,GEWASCODE_GLMC8!X:X,1,0)),"N","J"))</f>
        <v>N</v>
      </c>
      <c r="DB103" s="24" t="str">
        <f>IF(COUNTIF($CI103:DA103,"J")&gt;0,"N",IF(ISERROR(VLOOKUP($BD103,GEWASCODE_GLMC8!Y:Y,1,0)),"N","J"))</f>
        <v>N</v>
      </c>
      <c r="DC103" s="24" t="str">
        <f>IF(COUNTIF($CI103:DB103,"J")&gt;0,"N",IF(ISERROR(VLOOKUP($BD103,GEWASCODE_GLMC8!Z:Z,1,0)),"N","J"))</f>
        <v>N</v>
      </c>
      <c r="DD103" s="24" t="str">
        <f t="shared" si="236"/>
        <v>N</v>
      </c>
      <c r="DE103" s="3" t="str">
        <f t="shared" si="167"/>
        <v>N</v>
      </c>
      <c r="DF103" s="3" t="str">
        <f t="shared" si="168"/>
        <v>N</v>
      </c>
      <c r="DG103" s="3" t="str">
        <f t="shared" si="237"/>
        <v>N</v>
      </c>
      <c r="DH103" s="3" t="str">
        <f t="shared" si="238"/>
        <v>N</v>
      </c>
      <c r="DI103" s="3" t="str">
        <f t="shared" si="169"/>
        <v>N</v>
      </c>
      <c r="DJ103" s="3" t="str">
        <f t="shared" si="170"/>
        <v>N</v>
      </c>
      <c r="DK103" s="3">
        <f>0</f>
        <v>0</v>
      </c>
      <c r="DL103" s="3" t="str">
        <f t="shared" si="171"/>
        <v>N</v>
      </c>
      <c r="DM103" s="3" t="str">
        <f t="shared" si="172"/>
        <v>N</v>
      </c>
      <c r="DN103" t="str">
        <f>IF(AND($A103="J",COUNTIFS(activiteiten_perceel,percelen!$AZ103,activiteiten_maatregel_nr,percelen!DN$4,activiteiten_activiteit_voldoet_aan_voorwaarden,"J")&gt;0),DN$4,"")</f>
        <v/>
      </c>
      <c r="DO103" t="str">
        <f>IF(AND($A103="J",COUNTIFS(activiteiten_perceel,percelen!$AZ103,activiteiten_maatregel_nr,percelen!DO$4,activiteiten_activiteit_voldoet_aan_voorwaarden,"J")&gt;0),DO$4,"")</f>
        <v/>
      </c>
      <c r="DP103" t="str">
        <f>IF(AND($A103="J",COUNTIFS(activiteiten_perceel,percelen!$AZ103,activiteiten_maatregel_nr,percelen!DP$4,activiteiten_activiteit_voldoet_aan_voorwaarden,"J")&gt;0),DP$4,"")</f>
        <v/>
      </c>
      <c r="DQ103" t="str">
        <f>IF(AND($A103="J",COUNTIFS(activiteiten_perceel,percelen!$AZ103,activiteiten_maatregel_nr,percelen!DQ$4,activiteiten_activiteit_voldoet_aan_voorwaarden,"J")&gt;0),DQ$4,"")</f>
        <v/>
      </c>
      <c r="DR103" t="str">
        <f>IF(AND($A103="J",COUNTIFS(activiteiten_perceel,percelen!$AZ103,activiteiten_maatregel_nr,percelen!DR$4,activiteiten_activiteit_voldoet_aan_voorwaarden,"J")&gt;0),DR$4,"")</f>
        <v/>
      </c>
      <c r="DS103" t="str">
        <f>IF(AND($A103="J",COUNTIFS(activiteiten_perceel,percelen!$AZ103,activiteiten_maatregel_nr,percelen!DS$4,activiteiten_activiteit_voldoet_aan_voorwaarden,"J")&gt;0),DS$4,"")</f>
        <v/>
      </c>
      <c r="DT103" t="str">
        <f>IF(AND($A103="J",COUNTIFS(activiteiten_perceel,percelen!$AZ103,activiteiten_maatregel_nr,percelen!DT$4,activiteiten_activiteit_voldoet_aan_voorwaarden,"J")&gt;0),DT$4,"")</f>
        <v/>
      </c>
      <c r="DU103" t="str">
        <f>IF(AND($A103="J",COUNTIFS(activiteiten_perceel,percelen!$AZ103,activiteiten_maatregel_nr,percelen!DU$4,activiteiten_activiteit_voldoet_aan_voorwaarden,"J")&gt;0),DU$4,"")</f>
        <v/>
      </c>
      <c r="DV103" t="str">
        <f>IF(AND($A103="J",COUNTIFS(activiteiten_perceel,percelen!$AZ103,activiteiten_maatregel_nr,percelen!DV$4,activiteiten_activiteit_voldoet_aan_voorwaarden,"J")&gt;0),DV$4,"")</f>
        <v/>
      </c>
      <c r="DW103" t="str">
        <f>IF(AND($A103="J",COUNTIFS(activiteiten_perceel,percelen!$AZ103,activiteiten_maatregel_nr,percelen!DW$4,activiteiten_activiteit_voldoet_aan_voorwaarden,"J")&gt;0),DW$4,"")</f>
        <v/>
      </c>
      <c r="DX103" t="str">
        <f>IF(AND($A103="J",COUNTIFS(activiteiten_perceel,percelen!$AZ103,activiteiten_maatregel_nr,percelen!DX$4,activiteiten_activiteit_voldoet_aan_voorwaarden,"J")&gt;0),DX$4,"")</f>
        <v/>
      </c>
      <c r="DY103" t="str">
        <f>IF(AND($A103="J",COUNTIFS(activiteiten_perceel,percelen!$AZ103,activiteiten_maatregel_nr,percelen!DY$4,activiteiten_activiteit_voldoet_aan_voorwaarden,"J")&gt;0),DY$4,"")</f>
        <v/>
      </c>
      <c r="DZ103" t="str">
        <f>IF(AND($A103="J",COUNTIFS(activiteiten_perceel,percelen!$AZ103,activiteiten_maatregel_nr,percelen!DZ$4,activiteiten_activiteit_voldoet_aan_voorwaarden,"J")&gt;0),DZ$4,"")</f>
        <v/>
      </c>
      <c r="EA103" t="str">
        <f>IF(AND($A103="J",COUNTIFS(activiteiten_perceel,percelen!$AZ103,activiteiten_maatregel_nr,percelen!EA$4,activiteiten_activiteit_voldoet_aan_voorwaarden,"J")&gt;0),EA$4,"")</f>
        <v/>
      </c>
      <c r="EB103" t="str">
        <f>IF(AND($A103="J",COUNTIFS(activiteiten_perceel,percelen!$AZ103,activiteiten_maatregel_nr,percelen!EB$4,activiteiten_activiteit_voldoet_aan_voorwaarden,"J")&gt;0),EB$4,"")</f>
        <v/>
      </c>
      <c r="EC103" t="str">
        <f>IF(AND($A103="J",COUNTIFS(activiteiten_perceel,percelen!$AZ103,activiteiten_maatregel_nr,percelen!EC$4,activiteiten_activiteit_voldoet_aan_voorwaarden,"J")&gt;0),EC$4,"")</f>
        <v/>
      </c>
      <c r="ED103" t="str">
        <f>IF(AND($A103="J",COUNTIFS(activiteiten_perceel,percelen!$AZ103,activiteiten_maatregel_nr,percelen!ED$4,activiteiten_activiteit_voldoet_aan_voorwaarden,"J")&gt;0),ED$4,"")</f>
        <v/>
      </c>
      <c r="EE103" t="str">
        <f>IF(AND($A103="J",COUNTIFS(activiteiten_perceel,percelen!$AZ103,activiteiten_maatregel_nr,percelen!EE$4,activiteiten_activiteit_voldoet_aan_voorwaarden,"J")&gt;0),EE$4,"")</f>
        <v/>
      </c>
      <c r="EF103" t="str">
        <f>IF(AND($A103="J",COUNTIFS(activiteiten_perceel,percelen!$AZ103,activiteiten_maatregel_nr,percelen!EF$4,activiteiten_activiteit_voldoet_aan_voorwaarden,"J")&gt;0),EF$4,"")</f>
        <v/>
      </c>
      <c r="EG103" t="str">
        <f>IF(AND($A103="J",COUNTIFS(activiteiten_perceel,percelen!$AZ103,activiteiten_maatregel_nr,percelen!EG$4,activiteiten_activiteit_voldoet_aan_voorwaarden,"J")&gt;0),EG$4,"")</f>
        <v/>
      </c>
      <c r="EH103" t="str">
        <f>IF(AND($A103="J",COUNTIFS(activiteiten_perceel,percelen!$AZ103,activiteiten_maatregel_nr,percelen!EH$4,activiteiten_activiteit_voldoet_aan_voorwaarden,"J")&gt;0),EH$4,"")</f>
        <v/>
      </c>
      <c r="EI103" t="str">
        <f>IF(AND($A103="J",COUNTIFS(activiteiten_perceel,percelen!$AZ103,activiteiten_maatregel_nr,percelen!EI$4,activiteiten_activiteit_voldoet_aan_voorwaarden,"J")&gt;0),EI$4,"")</f>
        <v/>
      </c>
      <c r="EJ103">
        <f t="shared" si="239"/>
        <v>0</v>
      </c>
      <c r="EK103" t="str">
        <f t="shared" si="173"/>
        <v/>
      </c>
      <c r="EL103" t="str">
        <f t="shared" si="174"/>
        <v/>
      </c>
      <c r="EM103" t="str">
        <f t="shared" si="175"/>
        <v/>
      </c>
      <c r="EN103" t="str">
        <f t="shared" si="176"/>
        <v/>
      </c>
      <c r="EO103" t="str">
        <f t="shared" si="177"/>
        <v/>
      </c>
      <c r="EP103" t="str">
        <f t="shared" si="178"/>
        <v/>
      </c>
      <c r="EQ103" t="str">
        <f t="shared" si="179"/>
        <v/>
      </c>
      <c r="ER103" t="str">
        <f t="shared" si="180"/>
        <v/>
      </c>
      <c r="ES103" t="str">
        <f t="shared" si="181"/>
        <v/>
      </c>
      <c r="ET103" t="str">
        <f t="shared" si="182"/>
        <v/>
      </c>
      <c r="EU103" t="str">
        <f t="shared" si="183"/>
        <v/>
      </c>
      <c r="EV103" t="str">
        <f t="shared" si="184"/>
        <v/>
      </c>
      <c r="EW103" t="str">
        <f t="shared" si="240"/>
        <v>nvt</v>
      </c>
      <c r="EX103" t="str">
        <f t="shared" si="241"/>
        <v>nvt</v>
      </c>
      <c r="EY103" t="str">
        <f t="shared" si="242"/>
        <v>nvt</v>
      </c>
      <c r="EZ103" t="str">
        <f t="shared" si="243"/>
        <v>nvt</v>
      </c>
      <c r="FA103" t="str">
        <f t="shared" si="244"/>
        <v>nvt</v>
      </c>
      <c r="FB103" t="str">
        <f t="shared" si="245"/>
        <v>nvt</v>
      </c>
      <c r="FC103" t="str">
        <f t="shared" si="246"/>
        <v>nvt</v>
      </c>
      <c r="FD103" t="str">
        <f t="shared" si="247"/>
        <v>nvt</v>
      </c>
      <c r="FE103" t="str">
        <f>IF($EJ103=2,VLOOKUP(FD103,STAPELING!A:D,FE$1,0),"nvt")</f>
        <v>nvt</v>
      </c>
      <c r="FF103" t="str">
        <f t="shared" si="248"/>
        <v>nvt</v>
      </c>
      <c r="FG103" t="str">
        <f t="shared" si="249"/>
        <v>nvt</v>
      </c>
      <c r="FH103" t="str">
        <f t="shared" si="250"/>
        <v>nvt</v>
      </c>
      <c r="FI103" t="str">
        <f t="shared" si="251"/>
        <v>nvt</v>
      </c>
      <c r="FJ103" t="str">
        <f t="shared" si="252"/>
        <v>nvt</v>
      </c>
      <c r="FK103" t="str">
        <f t="shared" si="253"/>
        <v>nvt</v>
      </c>
      <c r="FL103" t="str">
        <f t="shared" si="254"/>
        <v>nvt</v>
      </c>
      <c r="FM103" t="str">
        <f t="shared" si="255"/>
        <v/>
      </c>
      <c r="FN103" t="str">
        <f>IF(ISERROR(VLOOKUP(FM103,STAPELING!I:AO,FN$1,0)),"N",VLOOKUP(FM103,STAPELING!I:AO,FN$1,0))</f>
        <v>J</v>
      </c>
      <c r="FO103" t="str">
        <f t="shared" si="256"/>
        <v>nvt</v>
      </c>
      <c r="FP103" t="str">
        <f t="shared" si="185"/>
        <v>nvt</v>
      </c>
      <c r="FQ103" t="str">
        <f t="shared" si="186"/>
        <v>nvt</v>
      </c>
      <c r="FR103" t="str">
        <f t="shared" si="187"/>
        <v>nvt</v>
      </c>
      <c r="FS103" t="str">
        <f t="shared" si="188"/>
        <v>nvt</v>
      </c>
      <c r="FT103" t="str">
        <f t="shared" si="189"/>
        <v>nvt</v>
      </c>
      <c r="FU103" t="str">
        <f t="shared" si="190"/>
        <v>nvt</v>
      </c>
      <c r="FV103" t="str">
        <f t="shared" si="191"/>
        <v>nvt</v>
      </c>
      <c r="FW103" t="str">
        <f t="shared" si="192"/>
        <v>nvt</v>
      </c>
      <c r="FX103" t="str">
        <f t="shared" si="193"/>
        <v>nvt</v>
      </c>
      <c r="FY103" t="str">
        <f t="shared" si="194"/>
        <v>nvt</v>
      </c>
      <c r="FZ103" t="str">
        <f t="shared" si="195"/>
        <v>nvt</v>
      </c>
      <c r="GA103" t="str">
        <f t="shared" si="196"/>
        <v>nvt</v>
      </c>
      <c r="GB103" t="str">
        <f>IF($EJ103&gt;2,IF(FO103="","zwart",VLOOKUP(FO103,STAPELING!J:AA,GB$1,0)),"nvt")</f>
        <v>nvt</v>
      </c>
      <c r="GC103" t="str">
        <f t="shared" si="257"/>
        <v>nvt</v>
      </c>
      <c r="GD103" t="str">
        <f t="shared" si="258"/>
        <v>nvt</v>
      </c>
      <c r="GE103" t="str">
        <f t="shared" si="259"/>
        <v>nvt</v>
      </c>
      <c r="GF103" t="str">
        <f t="shared" si="260"/>
        <v>nvt</v>
      </c>
      <c r="GG103" t="str">
        <f t="shared" si="261"/>
        <v>nvt</v>
      </c>
      <c r="GH103" t="str">
        <f t="shared" si="262"/>
        <v>nvt</v>
      </c>
      <c r="GI103" t="str">
        <f t="shared" si="263"/>
        <v>nvt</v>
      </c>
      <c r="GJ103" t="str">
        <f t="shared" si="264"/>
        <v>nvt</v>
      </c>
      <c r="GK103" t="str">
        <f t="shared" si="197"/>
        <v>nvt</v>
      </c>
      <c r="GL103" t="str">
        <f t="shared" si="198"/>
        <v>nvt</v>
      </c>
      <c r="GM103" t="str">
        <f t="shared" si="199"/>
        <v>nvt</v>
      </c>
      <c r="GN103" t="str">
        <f t="shared" si="200"/>
        <v>nvt</v>
      </c>
      <c r="GO103" t="str">
        <f t="shared" si="201"/>
        <v>nvt</v>
      </c>
      <c r="GP103" t="str">
        <f t="shared" si="202"/>
        <v>nvt</v>
      </c>
      <c r="GQ103" t="str">
        <f t="shared" si="203"/>
        <v>nvt</v>
      </c>
      <c r="GR103" t="str">
        <f t="shared" si="204"/>
        <v>nvt</v>
      </c>
      <c r="GS103" t="str">
        <f t="shared" si="205"/>
        <v>nvt</v>
      </c>
      <c r="GT103" t="str">
        <f t="shared" si="206"/>
        <v>nvt</v>
      </c>
      <c r="GU103" t="str">
        <f t="shared" si="207"/>
        <v>nvt</v>
      </c>
      <c r="GV103" t="str">
        <f t="shared" si="208"/>
        <v>nvt</v>
      </c>
      <c r="GW103" t="str">
        <f>IF($EJ103&gt;2,IF(GJ103="","zwart",VLOOKUP(GJ103,STAPELING!AB:AJ,GW$1,0)),"nvt")</f>
        <v>nvt</v>
      </c>
      <c r="GX103" t="str">
        <f t="shared" si="265"/>
        <v>nvt</v>
      </c>
      <c r="GY103" t="str">
        <f t="shared" si="266"/>
        <v>nvt</v>
      </c>
      <c r="GZ103" t="str">
        <f t="shared" si="267"/>
        <v>nvt</v>
      </c>
      <c r="HA103" t="str">
        <f t="shared" si="268"/>
        <v>nvt</v>
      </c>
      <c r="HB103" t="str">
        <f t="shared" si="269"/>
        <v>nvt</v>
      </c>
      <c r="HC103" t="str">
        <f t="shared" si="270"/>
        <v>nvt</v>
      </c>
      <c r="HD103" t="str">
        <f t="shared" si="271"/>
        <v>nvt</v>
      </c>
      <c r="HE103" t="str">
        <f t="shared" si="272"/>
        <v>nvt</v>
      </c>
      <c r="HF103" t="str">
        <f t="shared" si="273"/>
        <v>nvt</v>
      </c>
      <c r="HG103" t="str">
        <f t="shared" si="274"/>
        <v>nvt</v>
      </c>
      <c r="HH103" t="str">
        <f t="shared" si="275"/>
        <v>nvt</v>
      </c>
      <c r="HI103" t="str">
        <f t="shared" si="276"/>
        <v>nvt</v>
      </c>
      <c r="HJ103" t="str">
        <f t="shared" si="277"/>
        <v>nvt</v>
      </c>
      <c r="HK103" t="str">
        <f t="shared" si="278"/>
        <v>nvt</v>
      </c>
      <c r="HL103" t="str">
        <f t="shared" si="279"/>
        <v>nvt</v>
      </c>
      <c r="HM103" t="str">
        <f t="shared" si="209"/>
        <v>nvt</v>
      </c>
      <c r="HN103" t="str">
        <f t="shared" si="210"/>
        <v>nvt</v>
      </c>
      <c r="HO103" t="str">
        <f t="shared" si="211"/>
        <v>nvt</v>
      </c>
      <c r="HP103" t="str">
        <f t="shared" si="212"/>
        <v>nvt</v>
      </c>
      <c r="HQ103" t="str">
        <f t="shared" si="213"/>
        <v>nvt</v>
      </c>
      <c r="HR103" t="str">
        <f t="shared" si="214"/>
        <v>nvt</v>
      </c>
      <c r="HS103" t="str">
        <f t="shared" si="215"/>
        <v>nvt</v>
      </c>
      <c r="HT103" t="str">
        <f t="shared" si="216"/>
        <v>nvt</v>
      </c>
      <c r="HU103" t="str">
        <f t="shared" si="217"/>
        <v>nvt</v>
      </c>
      <c r="HV103" t="str">
        <f t="shared" si="218"/>
        <v>nvt</v>
      </c>
      <c r="HW103" t="str">
        <f t="shared" si="219"/>
        <v>nvt</v>
      </c>
      <c r="HX103" t="str">
        <f t="shared" si="220"/>
        <v>nvt</v>
      </c>
      <c r="HY103" t="str">
        <f>IF($EJ103&gt;2,IF(HL103="","zwart",VLOOKUP(HL103,STAPELING!AK:AN,HY$1,0)),"nvt")</f>
        <v>nvt</v>
      </c>
      <c r="HZ103" t="str">
        <f t="shared" si="280"/>
        <v>nvt</v>
      </c>
      <c r="IA103" t="str">
        <f t="shared" si="281"/>
        <v>nvt</v>
      </c>
      <c r="IB103" t="str">
        <f t="shared" si="282"/>
        <v>nvt</v>
      </c>
      <c r="IC103" t="str">
        <f t="shared" si="283"/>
        <v>nvt</v>
      </c>
      <c r="ID103" t="str">
        <f t="shared" si="284"/>
        <v>nvt</v>
      </c>
      <c r="IE103" t="str">
        <f t="shared" si="285"/>
        <v>nvt</v>
      </c>
      <c r="IF103" t="str">
        <f t="shared" si="286"/>
        <v>nvt</v>
      </c>
      <c r="IG103">
        <f t="shared" si="287"/>
        <v>0</v>
      </c>
      <c r="IH103">
        <f t="shared" si="288"/>
        <v>0</v>
      </c>
      <c r="II103">
        <f t="shared" si="289"/>
        <v>0</v>
      </c>
      <c r="IJ103">
        <f t="shared" si="290"/>
        <v>0</v>
      </c>
      <c r="IK103">
        <f t="shared" si="291"/>
        <v>0</v>
      </c>
      <c r="IL103">
        <f t="shared" si="292"/>
        <v>0</v>
      </c>
      <c r="IM103">
        <f t="shared" si="293"/>
        <v>0</v>
      </c>
      <c r="IN103">
        <f t="shared" si="294"/>
        <v>0</v>
      </c>
      <c r="IO103">
        <f t="shared" si="295"/>
        <v>0</v>
      </c>
      <c r="IP103">
        <f t="shared" si="296"/>
        <v>0</v>
      </c>
      <c r="IQ103">
        <f t="shared" si="297"/>
        <v>0</v>
      </c>
      <c r="IR103">
        <f t="shared" si="298"/>
        <v>0</v>
      </c>
      <c r="IS103">
        <f t="shared" si="299"/>
        <v>0</v>
      </c>
      <c r="IT103">
        <f t="shared" si="300"/>
        <v>0</v>
      </c>
      <c r="IU103" t="str">
        <f t="shared" si="301"/>
        <v>N</v>
      </c>
      <c r="IV103" t="str">
        <f t="shared" si="221"/>
        <v>N</v>
      </c>
      <c r="IW103" t="str">
        <f t="shared" si="302"/>
        <v>N</v>
      </c>
    </row>
    <row r="104" spans="1:257" x14ac:dyDescent="0.25">
      <c r="A104" t="str">
        <f>IF(ISERROR(VLOOKUP(E104,E$4:E103,1,0)),"J","N")</f>
        <v>N</v>
      </c>
      <c r="E104" s="25" t="str">
        <f>IF(Invoer!B133="","",Invoer!B133)</f>
        <v/>
      </c>
      <c r="F104" s="25"/>
      <c r="G104" s="25"/>
      <c r="H104" s="25" t="str">
        <f>IF(AND($E104&lt;&gt;"",$A104="J"),Invoer!D133,"")</f>
        <v/>
      </c>
      <c r="I104" s="25"/>
      <c r="J104" s="26"/>
      <c r="K104" s="26" t="str">
        <f>IF(AND($E104&lt;&gt;"",$A104="J"),Invoer!L133,"")</f>
        <v/>
      </c>
      <c r="L104" s="26"/>
      <c r="M104" s="25"/>
      <c r="N104" s="152"/>
      <c r="O104" s="153"/>
      <c r="P104" s="25"/>
      <c r="Q104" s="25"/>
      <c r="R104" s="153"/>
      <c r="S104" s="154"/>
      <c r="T104" s="152"/>
      <c r="U104" s="153"/>
      <c r="V104" s="153"/>
      <c r="W104" s="59" t="str">
        <f>IF(AND($E104&lt;&gt;"",$A104="J",Invoer!R133&lt;&gt;""),VLOOKUP(Invoer!R133,NORM!$F$26:$H$29,3,0),"")</f>
        <v/>
      </c>
      <c r="X104" s="59"/>
      <c r="Y104" s="25" t="str">
        <f t="shared" si="222"/>
        <v/>
      </c>
      <c r="Z104" s="25"/>
      <c r="AA104" s="26" t="str">
        <f t="shared" si="223"/>
        <v/>
      </c>
      <c r="AB104" s="26"/>
      <c r="AC104" s="153"/>
      <c r="AD104" s="153"/>
      <c r="AE104" s="153"/>
      <c r="AF104" s="153"/>
      <c r="AG104" s="153"/>
      <c r="AH104" s="25"/>
      <c r="AI104" s="153"/>
      <c r="AJ104" s="153"/>
      <c r="AK104" s="153"/>
      <c r="AL104" s="153"/>
      <c r="AM104" s="25" t="str">
        <f>IF(AND($E104&lt;&gt;"",$A104="J"),IF(Invoer!X133="Ja","J",IF(Invoer!X133="Nee","N","")),"")</f>
        <v/>
      </c>
      <c r="AN104" s="153"/>
      <c r="AO104" s="153"/>
      <c r="AP104" s="153" t="s">
        <v>311</v>
      </c>
      <c r="AQ104" s="153" t="s">
        <v>311</v>
      </c>
      <c r="AR104" s="153" t="s">
        <v>312</v>
      </c>
      <c r="AS104" s="153" t="s">
        <v>312</v>
      </c>
      <c r="AT104" s="1" t="str">
        <f>IF(AND($E104&lt;&gt;"",$A104="J",Invoer!O133&lt;&gt;""),VLOOKUP(Invoer!O133,NORM!$F$31:$H$38,3,0),"")</f>
        <v/>
      </c>
      <c r="AU104" s="1"/>
      <c r="AV104" s="1" t="str">
        <f>IF(AND($E104&lt;&gt;"",$A104="J"),Invoer!AH133,"")</f>
        <v/>
      </c>
      <c r="AW104" s="1"/>
      <c r="AX104" s="1" t="str">
        <f t="shared" si="224"/>
        <v/>
      </c>
      <c r="AY104" s="1"/>
      <c r="AZ104" s="3" t="str">
        <f t="shared" si="225"/>
        <v/>
      </c>
      <c r="BA104" s="3" t="str">
        <f t="shared" si="226"/>
        <v/>
      </c>
      <c r="BB104" s="3" t="str">
        <f t="shared" si="227"/>
        <v>N</v>
      </c>
      <c r="BC104" s="3" t="str">
        <f t="shared" si="228"/>
        <v>N</v>
      </c>
      <c r="BD104" s="3" t="str">
        <f t="shared" si="229"/>
        <v/>
      </c>
      <c r="BE104" s="3">
        <f t="shared" si="230"/>
        <v>0</v>
      </c>
      <c r="BF104" s="3" t="str">
        <f t="shared" si="231"/>
        <v/>
      </c>
      <c r="BG104" s="3" t="str">
        <f t="shared" si="232"/>
        <v/>
      </c>
      <c r="BH104" s="3" t="str">
        <f t="shared" si="233"/>
        <v>N</v>
      </c>
      <c r="BI104" s="24" t="str">
        <f t="shared" si="234"/>
        <v/>
      </c>
      <c r="BJ104" s="24" t="str">
        <f>IF(ISERROR(VLOOKUP($BD104,LOV_GWSGRP!A:A,1,0)),"N","J")</f>
        <v>N</v>
      </c>
      <c r="BK104" s="24" t="str">
        <f>IF(ISERROR(VLOOKUP($BD104,LOV_GWSGRP!D:D,1,0)),"N","J")</f>
        <v>N</v>
      </c>
      <c r="BL104" s="24" t="str">
        <f>IF(ISERROR(VLOOKUP($BD104,LOV_GWSGRP!G:G,1,0)),"N","J")</f>
        <v>N</v>
      </c>
      <c r="BM104" s="24" t="str">
        <f>IF(ISERROR(VLOOKUP($BD104,LOV_GWSGRP!M:M,1,0)),"N","J")</f>
        <v>N</v>
      </c>
      <c r="BN104" s="24" t="str">
        <f>IF(ISERROR(VLOOKUP($BD104,LOV_GWSGRP!P:P,1,0)),"N","J")</f>
        <v>N</v>
      </c>
      <c r="BO104" s="24" t="str">
        <f>IF(ISERROR(VLOOKUP($BD104,LOV_GWSGRP!S:S,1,0)),"N","J")</f>
        <v>N</v>
      </c>
      <c r="BP104" s="24" t="str">
        <f>IF(ISERROR(VLOOKUP($BD104,LOV_GWSGRP!V:V,1,0)),"N","J")</f>
        <v>N</v>
      </c>
      <c r="BQ104" s="24" t="str">
        <f>IF(ISERROR(VLOOKUP($BD104,LOV_GWSGRP!Y:Y,1,0)),"N","J")</f>
        <v>N</v>
      </c>
      <c r="BR104" s="24" t="str">
        <f>IF(ISERROR(VLOOKUP($BD104,LOV_GWSGRP!AB:AB,1,0)),"N","J")</f>
        <v>N</v>
      </c>
      <c r="BS104" s="24" t="str">
        <f>IF(ISERROR(VLOOKUP($BD104,LOV_GWSGRP!AE:AE,1,0)),"N","J")</f>
        <v>N</v>
      </c>
      <c r="BT104" s="24" t="str">
        <f>IF(ISERROR(VLOOKUP($BD104,LOV_GWSGRP!AH:AH,1,0)),"N","J")</f>
        <v>N</v>
      </c>
      <c r="BU104" s="24" t="str">
        <f>IF(ISERROR(VLOOKUP($BD104,LOV_GWSGRP!CJ:CJ,1,0)),"N","J")</f>
        <v>N</v>
      </c>
      <c r="BV104" s="24" t="str">
        <f>IF(ISERROR(VLOOKUP($BD104,LOV_GWSGRP!AN:AN,1,0)),"N","J")</f>
        <v>N</v>
      </c>
      <c r="BW104" s="24" t="str">
        <f>IF(ISERROR(VLOOKUP($BD104,LOV_GWSGRP!AQ:AQ,1,0)),"N","J")</f>
        <v>N</v>
      </c>
      <c r="BX104" s="24" t="str">
        <f>IF(ISERROR(VLOOKUP($BD104,LOV_GWSGRP!AT:AT,1,0)),"N","J")</f>
        <v>N</v>
      </c>
      <c r="BY104" s="24" t="str">
        <f>IF(ISERROR(VLOOKUP($BD104,LOV_GWSGRP!AW:AW,1,0)),"N","J")</f>
        <v>N</v>
      </c>
      <c r="BZ104" s="24" t="str">
        <f>IF(ISERROR(VLOOKUP($BD104,LOV_GWSGRP!AZ:AZ,1,0)),"N","J")</f>
        <v>N</v>
      </c>
      <c r="CA104" s="24" t="str">
        <f>IF(ISERROR(VLOOKUP($BD104,LOV_GWSGRP!BC:BC,1,0)),"N","J")</f>
        <v>N</v>
      </c>
      <c r="CB104" s="24" t="str">
        <f>IF(ISERROR(VLOOKUP($BD104,LOV_GWSGRP!BF:BF,1,0)),"N","J")</f>
        <v>N</v>
      </c>
      <c r="CC104" s="24" t="str">
        <f>IF(ISERROR(VLOOKUP($BD104,LOV_GWSGRP!BI:BI,1,0)),"N","J")</f>
        <v>N</v>
      </c>
      <c r="CD104" s="24" t="str">
        <f>IF(ISERROR(VLOOKUP($BD104,LOV_GWSGRP!J:J,1,0)),"N","J")</f>
        <v>N</v>
      </c>
      <c r="CE104" s="24" t="str">
        <f>IF(ISERROR(VLOOKUP($BD104,LOV_GWSGRP!BL:BL,1,0)),"N","J")</f>
        <v>N</v>
      </c>
      <c r="CF104" s="24"/>
      <c r="CG104" s="24" t="str">
        <f>IF(ISERROR(VLOOKUP($BD104,LOV_GWSGRP!BO:BO,1,0)),"N","J")</f>
        <v>N</v>
      </c>
      <c r="CH104" s="24" t="str">
        <f t="shared" si="235"/>
        <v>N</v>
      </c>
      <c r="CI104" s="24" t="str">
        <f>IF(ISERROR(VLOOKUP($BD104,GEWASCODE_GLMC8!F:F,1,0)),"N","J")</f>
        <v>N</v>
      </c>
      <c r="CJ104" s="24" t="str">
        <f>IF(COUNTIF($CI104:CI104,"J")&gt;0,"N",IF(ISERROR(VLOOKUP($BD104,GEWASCODE_GLMC8!G:G,1,0)),"N","J"))</f>
        <v>N</v>
      </c>
      <c r="CK104" s="24" t="str">
        <f>IF(COUNTIF($CI104:CJ104,"J")&gt;0,"N",IF(ISERROR(VLOOKUP($BD104,GEWASCODE_GLMC8!H:H,1,0)),"N","J"))</f>
        <v>N</v>
      </c>
      <c r="CL104" s="24" t="str">
        <f>IF(COUNTIF($CI104:CK104,"J")&gt;0,"N",IF(ISERROR(VLOOKUP($BD104,GEWASCODE_GLMC8!I:I,1,0)),"N","J"))</f>
        <v>N</v>
      </c>
      <c r="CM104" s="24" t="str">
        <f>IF(COUNTIF($CI104:CL104,"J")&gt;0,"N",IF(ISERROR(VLOOKUP($BD104,GEWASCODE_GLMC8!J:J,1,0)),"N","J"))</f>
        <v>N</v>
      </c>
      <c r="CN104" s="24" t="str">
        <f>IF(COUNTIF($CI104:CM104,"J")&gt;0,"N",IF(ISERROR(VLOOKUP($BD104,GEWASCODE_GLMC8!K:K,1,0)),"N","J"))</f>
        <v>N</v>
      </c>
      <c r="CO104" s="24" t="str">
        <f>IF(COUNTIF($CI104:CN104,"J")&gt;0,"N",IF(ISERROR(VLOOKUP($BD104,GEWASCODE_GLMC8!L:L,1,0)),"N","J"))</f>
        <v>N</v>
      </c>
      <c r="CP104" s="24" t="str">
        <f>IF(COUNTIF($CI104:CO104,"J")&gt;0,"N",IF(ISERROR(VLOOKUP($BD104,GEWASCODE_GLMC8!M:M,1,0)),"N","J"))</f>
        <v>N</v>
      </c>
      <c r="CQ104" s="24" t="str">
        <f>IF(COUNTIF($CI104:CP104,"J")&gt;0,"N",IF(ISERROR(VLOOKUP($BD104,GEWASCODE_GLMC8!N:N,1,0)),"N","J"))</f>
        <v>N</v>
      </c>
      <c r="CR104" s="24" t="str">
        <f>IF(COUNTIF($CI104:CQ104,"J")&gt;0,"N",IF(ISERROR(VLOOKUP($BD104,GEWASCODE_GLMC8!O:O,1,0)),"N","J"))</f>
        <v>N</v>
      </c>
      <c r="CS104" s="24" t="str">
        <f>IF(COUNTIF($CI104:CR104,"J")&gt;0,"N",IF(ISERROR(VLOOKUP($BD104,GEWASCODE_GLMC8!P:P,1,0)),"N","J"))</f>
        <v>N</v>
      </c>
      <c r="CT104" s="24" t="str">
        <f>IF(COUNTIF($CI104:CS104,"J")&gt;0,"N",IF(ISERROR(VLOOKUP($BD104,GEWASCODE_GLMC8!Q:Q,1,0)),"N","J"))</f>
        <v>N</v>
      </c>
      <c r="CU104" s="24" t="str">
        <f>IF(COUNTIF($CI104:CT104,"J")&gt;0,"N",IF(ISERROR(VLOOKUP($BD104,GEWASCODE_GLMC8!R:R,1,0)),"N","J"))</f>
        <v>N</v>
      </c>
      <c r="CV104" s="24" t="str">
        <f>IF(COUNTIF($CI104:CU104,"J")&gt;0,"N",IF(ISERROR(VLOOKUP($BD104,GEWASCODE_GLMC8!S:S,1,0)),"N","J"))</f>
        <v>N</v>
      </c>
      <c r="CW104" s="24" t="str">
        <f>IF(COUNTIF($CI104:CV104,"J")&gt;0,"N",IF(ISERROR(VLOOKUP($BD104,GEWASCODE_GLMC8!T:T,1,0)),"N","J"))</f>
        <v>N</v>
      </c>
      <c r="CX104" s="24" t="str">
        <f>IF(COUNTIF($CI104:CW104,"J")&gt;0,"N",IF(ISERROR(VLOOKUP($BD104,GEWASCODE_GLMC8!U:U,1,0)),"N","J"))</f>
        <v>N</v>
      </c>
      <c r="CY104" s="24" t="str">
        <f>IF(COUNTIF($CI104:CX104,"J")&gt;0,"N",IF(ISERROR(VLOOKUP($BD104,GEWASCODE_GLMC8!V:V,1,0)),"N","J"))</f>
        <v>N</v>
      </c>
      <c r="CZ104" s="24" t="str">
        <f>IF(COUNTIF($CI104:CY104,"J")&gt;0,"N",IF(ISERROR(VLOOKUP($BD104,GEWASCODE_GLMC8!W:W,1,0)),"N","J"))</f>
        <v>N</v>
      </c>
      <c r="DA104" s="24" t="str">
        <f>IF(COUNTIF($CI104:CZ104,"J")&gt;0,"N",IF(ISERROR(VLOOKUP($BD104,GEWASCODE_GLMC8!X:X,1,0)),"N","J"))</f>
        <v>N</v>
      </c>
      <c r="DB104" s="24" t="str">
        <f>IF(COUNTIF($CI104:DA104,"J")&gt;0,"N",IF(ISERROR(VLOOKUP($BD104,GEWASCODE_GLMC8!Y:Y,1,0)),"N","J"))</f>
        <v>N</v>
      </c>
      <c r="DC104" s="24" t="str">
        <f>IF(COUNTIF($CI104:DB104,"J")&gt;0,"N",IF(ISERROR(VLOOKUP($BD104,GEWASCODE_GLMC8!Z:Z,1,0)),"N","J"))</f>
        <v>N</v>
      </c>
      <c r="DD104" s="24" t="str">
        <f t="shared" si="236"/>
        <v>N</v>
      </c>
      <c r="DE104" s="3" t="str">
        <f t="shared" si="167"/>
        <v>N</v>
      </c>
      <c r="DF104" s="3" t="str">
        <f t="shared" si="168"/>
        <v>N</v>
      </c>
      <c r="DG104" s="3" t="str">
        <f t="shared" si="237"/>
        <v>N</v>
      </c>
      <c r="DH104" s="3" t="str">
        <f t="shared" si="238"/>
        <v>N</v>
      </c>
      <c r="DI104" s="3" t="str">
        <f t="shared" si="169"/>
        <v>N</v>
      </c>
      <c r="DJ104" s="3" t="str">
        <f t="shared" si="170"/>
        <v>N</v>
      </c>
      <c r="DK104" s="3">
        <f>0</f>
        <v>0</v>
      </c>
      <c r="DL104" s="3" t="str">
        <f t="shared" si="171"/>
        <v>N</v>
      </c>
      <c r="DM104" s="3" t="str">
        <f t="shared" si="172"/>
        <v>N</v>
      </c>
      <c r="DN104" t="str">
        <f>IF(AND($A104="J",COUNTIFS(activiteiten_perceel,percelen!$AZ104,activiteiten_maatregel_nr,percelen!DN$4,activiteiten_activiteit_voldoet_aan_voorwaarden,"J")&gt;0),DN$4,"")</f>
        <v/>
      </c>
      <c r="DO104" t="str">
        <f>IF(AND($A104="J",COUNTIFS(activiteiten_perceel,percelen!$AZ104,activiteiten_maatregel_nr,percelen!DO$4,activiteiten_activiteit_voldoet_aan_voorwaarden,"J")&gt;0),DO$4,"")</f>
        <v/>
      </c>
      <c r="DP104" t="str">
        <f>IF(AND($A104="J",COUNTIFS(activiteiten_perceel,percelen!$AZ104,activiteiten_maatregel_nr,percelen!DP$4,activiteiten_activiteit_voldoet_aan_voorwaarden,"J")&gt;0),DP$4,"")</f>
        <v/>
      </c>
      <c r="DQ104" t="str">
        <f>IF(AND($A104="J",COUNTIFS(activiteiten_perceel,percelen!$AZ104,activiteiten_maatregel_nr,percelen!DQ$4,activiteiten_activiteit_voldoet_aan_voorwaarden,"J")&gt;0),DQ$4,"")</f>
        <v/>
      </c>
      <c r="DR104" t="str">
        <f>IF(AND($A104="J",COUNTIFS(activiteiten_perceel,percelen!$AZ104,activiteiten_maatregel_nr,percelen!DR$4,activiteiten_activiteit_voldoet_aan_voorwaarden,"J")&gt;0),DR$4,"")</f>
        <v/>
      </c>
      <c r="DS104" t="str">
        <f>IF(AND($A104="J",COUNTIFS(activiteiten_perceel,percelen!$AZ104,activiteiten_maatregel_nr,percelen!DS$4,activiteiten_activiteit_voldoet_aan_voorwaarden,"J")&gt;0),DS$4,"")</f>
        <v/>
      </c>
      <c r="DT104" t="str">
        <f>IF(AND($A104="J",COUNTIFS(activiteiten_perceel,percelen!$AZ104,activiteiten_maatregel_nr,percelen!DT$4,activiteiten_activiteit_voldoet_aan_voorwaarden,"J")&gt;0),DT$4,"")</f>
        <v/>
      </c>
      <c r="DU104" t="str">
        <f>IF(AND($A104="J",COUNTIFS(activiteiten_perceel,percelen!$AZ104,activiteiten_maatregel_nr,percelen!DU$4,activiteiten_activiteit_voldoet_aan_voorwaarden,"J")&gt;0),DU$4,"")</f>
        <v/>
      </c>
      <c r="DV104" t="str">
        <f>IF(AND($A104="J",COUNTIFS(activiteiten_perceel,percelen!$AZ104,activiteiten_maatregel_nr,percelen!DV$4,activiteiten_activiteit_voldoet_aan_voorwaarden,"J")&gt;0),DV$4,"")</f>
        <v/>
      </c>
      <c r="DW104" t="str">
        <f>IF(AND($A104="J",COUNTIFS(activiteiten_perceel,percelen!$AZ104,activiteiten_maatregel_nr,percelen!DW$4,activiteiten_activiteit_voldoet_aan_voorwaarden,"J")&gt;0),DW$4,"")</f>
        <v/>
      </c>
      <c r="DX104" t="str">
        <f>IF(AND($A104="J",COUNTIFS(activiteiten_perceel,percelen!$AZ104,activiteiten_maatregel_nr,percelen!DX$4,activiteiten_activiteit_voldoet_aan_voorwaarden,"J")&gt;0),DX$4,"")</f>
        <v/>
      </c>
      <c r="DY104" t="str">
        <f>IF(AND($A104="J",COUNTIFS(activiteiten_perceel,percelen!$AZ104,activiteiten_maatregel_nr,percelen!DY$4,activiteiten_activiteit_voldoet_aan_voorwaarden,"J")&gt;0),DY$4,"")</f>
        <v/>
      </c>
      <c r="DZ104" t="str">
        <f>IF(AND($A104="J",COUNTIFS(activiteiten_perceel,percelen!$AZ104,activiteiten_maatregel_nr,percelen!DZ$4,activiteiten_activiteit_voldoet_aan_voorwaarden,"J")&gt;0),DZ$4,"")</f>
        <v/>
      </c>
      <c r="EA104" t="str">
        <f>IF(AND($A104="J",COUNTIFS(activiteiten_perceel,percelen!$AZ104,activiteiten_maatregel_nr,percelen!EA$4,activiteiten_activiteit_voldoet_aan_voorwaarden,"J")&gt;0),EA$4,"")</f>
        <v/>
      </c>
      <c r="EB104" t="str">
        <f>IF(AND($A104="J",COUNTIFS(activiteiten_perceel,percelen!$AZ104,activiteiten_maatregel_nr,percelen!EB$4,activiteiten_activiteit_voldoet_aan_voorwaarden,"J")&gt;0),EB$4,"")</f>
        <v/>
      </c>
      <c r="EC104" t="str">
        <f>IF(AND($A104="J",COUNTIFS(activiteiten_perceel,percelen!$AZ104,activiteiten_maatregel_nr,percelen!EC$4,activiteiten_activiteit_voldoet_aan_voorwaarden,"J")&gt;0),EC$4,"")</f>
        <v/>
      </c>
      <c r="ED104" t="str">
        <f>IF(AND($A104="J",COUNTIFS(activiteiten_perceel,percelen!$AZ104,activiteiten_maatregel_nr,percelen!ED$4,activiteiten_activiteit_voldoet_aan_voorwaarden,"J")&gt;0),ED$4,"")</f>
        <v/>
      </c>
      <c r="EE104" t="str">
        <f>IF(AND($A104="J",COUNTIFS(activiteiten_perceel,percelen!$AZ104,activiteiten_maatregel_nr,percelen!EE$4,activiteiten_activiteit_voldoet_aan_voorwaarden,"J")&gt;0),EE$4,"")</f>
        <v/>
      </c>
      <c r="EF104" t="str">
        <f>IF(AND($A104="J",COUNTIFS(activiteiten_perceel,percelen!$AZ104,activiteiten_maatregel_nr,percelen!EF$4,activiteiten_activiteit_voldoet_aan_voorwaarden,"J")&gt;0),EF$4,"")</f>
        <v/>
      </c>
      <c r="EG104" t="str">
        <f>IF(AND($A104="J",COUNTIFS(activiteiten_perceel,percelen!$AZ104,activiteiten_maatregel_nr,percelen!EG$4,activiteiten_activiteit_voldoet_aan_voorwaarden,"J")&gt;0),EG$4,"")</f>
        <v/>
      </c>
      <c r="EH104" t="str">
        <f>IF(AND($A104="J",COUNTIFS(activiteiten_perceel,percelen!$AZ104,activiteiten_maatregel_nr,percelen!EH$4,activiteiten_activiteit_voldoet_aan_voorwaarden,"J")&gt;0),EH$4,"")</f>
        <v/>
      </c>
      <c r="EI104" t="str">
        <f>IF(AND($A104="J",COUNTIFS(activiteiten_perceel,percelen!$AZ104,activiteiten_maatregel_nr,percelen!EI$4,activiteiten_activiteit_voldoet_aan_voorwaarden,"J")&gt;0),EI$4,"")</f>
        <v/>
      </c>
      <c r="EJ104">
        <f t="shared" si="239"/>
        <v>0</v>
      </c>
      <c r="EK104" t="str">
        <f t="shared" si="173"/>
        <v/>
      </c>
      <c r="EL104" t="str">
        <f t="shared" si="174"/>
        <v/>
      </c>
      <c r="EM104" t="str">
        <f t="shared" si="175"/>
        <v/>
      </c>
      <c r="EN104" t="str">
        <f t="shared" si="176"/>
        <v/>
      </c>
      <c r="EO104" t="str">
        <f t="shared" si="177"/>
        <v/>
      </c>
      <c r="EP104" t="str">
        <f t="shared" si="178"/>
        <v/>
      </c>
      <c r="EQ104" t="str">
        <f t="shared" si="179"/>
        <v/>
      </c>
      <c r="ER104" t="str">
        <f t="shared" si="180"/>
        <v/>
      </c>
      <c r="ES104" t="str">
        <f t="shared" si="181"/>
        <v/>
      </c>
      <c r="ET104" t="str">
        <f t="shared" si="182"/>
        <v/>
      </c>
      <c r="EU104" t="str">
        <f t="shared" si="183"/>
        <v/>
      </c>
      <c r="EV104" t="str">
        <f t="shared" si="184"/>
        <v/>
      </c>
      <c r="EW104" t="str">
        <f t="shared" si="240"/>
        <v>nvt</v>
      </c>
      <c r="EX104" t="str">
        <f t="shared" si="241"/>
        <v>nvt</v>
      </c>
      <c r="EY104" t="str">
        <f t="shared" si="242"/>
        <v>nvt</v>
      </c>
      <c r="EZ104" t="str">
        <f t="shared" si="243"/>
        <v>nvt</v>
      </c>
      <c r="FA104" t="str">
        <f t="shared" si="244"/>
        <v>nvt</v>
      </c>
      <c r="FB104" t="str">
        <f t="shared" si="245"/>
        <v>nvt</v>
      </c>
      <c r="FC104" t="str">
        <f t="shared" si="246"/>
        <v>nvt</v>
      </c>
      <c r="FD104" t="str">
        <f t="shared" si="247"/>
        <v>nvt</v>
      </c>
      <c r="FE104" t="str">
        <f>IF($EJ104=2,VLOOKUP(FD104,STAPELING!A:D,FE$1,0),"nvt")</f>
        <v>nvt</v>
      </c>
      <c r="FF104" t="str">
        <f t="shared" si="248"/>
        <v>nvt</v>
      </c>
      <c r="FG104" t="str">
        <f t="shared" si="249"/>
        <v>nvt</v>
      </c>
      <c r="FH104" t="str">
        <f t="shared" si="250"/>
        <v>nvt</v>
      </c>
      <c r="FI104" t="str">
        <f t="shared" si="251"/>
        <v>nvt</v>
      </c>
      <c r="FJ104" t="str">
        <f t="shared" si="252"/>
        <v>nvt</v>
      </c>
      <c r="FK104" t="str">
        <f t="shared" si="253"/>
        <v>nvt</v>
      </c>
      <c r="FL104" t="str">
        <f t="shared" si="254"/>
        <v>nvt</v>
      </c>
      <c r="FM104" t="str">
        <f t="shared" si="255"/>
        <v/>
      </c>
      <c r="FN104" t="str">
        <f>IF(ISERROR(VLOOKUP(FM104,STAPELING!I:AO,FN$1,0)),"N",VLOOKUP(FM104,STAPELING!I:AO,FN$1,0))</f>
        <v>J</v>
      </c>
      <c r="FO104" t="str">
        <f t="shared" si="256"/>
        <v>nvt</v>
      </c>
      <c r="FP104" t="str">
        <f t="shared" si="185"/>
        <v>nvt</v>
      </c>
      <c r="FQ104" t="str">
        <f t="shared" si="186"/>
        <v>nvt</v>
      </c>
      <c r="FR104" t="str">
        <f t="shared" si="187"/>
        <v>nvt</v>
      </c>
      <c r="FS104" t="str">
        <f t="shared" si="188"/>
        <v>nvt</v>
      </c>
      <c r="FT104" t="str">
        <f t="shared" si="189"/>
        <v>nvt</v>
      </c>
      <c r="FU104" t="str">
        <f t="shared" si="190"/>
        <v>nvt</v>
      </c>
      <c r="FV104" t="str">
        <f t="shared" si="191"/>
        <v>nvt</v>
      </c>
      <c r="FW104" t="str">
        <f t="shared" si="192"/>
        <v>nvt</v>
      </c>
      <c r="FX104" t="str">
        <f t="shared" si="193"/>
        <v>nvt</v>
      </c>
      <c r="FY104" t="str">
        <f t="shared" si="194"/>
        <v>nvt</v>
      </c>
      <c r="FZ104" t="str">
        <f t="shared" si="195"/>
        <v>nvt</v>
      </c>
      <c r="GA104" t="str">
        <f t="shared" si="196"/>
        <v>nvt</v>
      </c>
      <c r="GB104" t="str">
        <f>IF($EJ104&gt;2,IF(FO104="","zwart",VLOOKUP(FO104,STAPELING!J:AA,GB$1,0)),"nvt")</f>
        <v>nvt</v>
      </c>
      <c r="GC104" t="str">
        <f t="shared" si="257"/>
        <v>nvt</v>
      </c>
      <c r="GD104" t="str">
        <f t="shared" si="258"/>
        <v>nvt</v>
      </c>
      <c r="GE104" t="str">
        <f t="shared" si="259"/>
        <v>nvt</v>
      </c>
      <c r="GF104" t="str">
        <f t="shared" si="260"/>
        <v>nvt</v>
      </c>
      <c r="GG104" t="str">
        <f t="shared" si="261"/>
        <v>nvt</v>
      </c>
      <c r="GH104" t="str">
        <f t="shared" si="262"/>
        <v>nvt</v>
      </c>
      <c r="GI104" t="str">
        <f t="shared" si="263"/>
        <v>nvt</v>
      </c>
      <c r="GJ104" t="str">
        <f t="shared" si="264"/>
        <v>nvt</v>
      </c>
      <c r="GK104" t="str">
        <f t="shared" si="197"/>
        <v>nvt</v>
      </c>
      <c r="GL104" t="str">
        <f t="shared" si="198"/>
        <v>nvt</v>
      </c>
      <c r="GM104" t="str">
        <f t="shared" si="199"/>
        <v>nvt</v>
      </c>
      <c r="GN104" t="str">
        <f t="shared" si="200"/>
        <v>nvt</v>
      </c>
      <c r="GO104" t="str">
        <f t="shared" si="201"/>
        <v>nvt</v>
      </c>
      <c r="GP104" t="str">
        <f t="shared" si="202"/>
        <v>nvt</v>
      </c>
      <c r="GQ104" t="str">
        <f t="shared" si="203"/>
        <v>nvt</v>
      </c>
      <c r="GR104" t="str">
        <f t="shared" si="204"/>
        <v>nvt</v>
      </c>
      <c r="GS104" t="str">
        <f t="shared" si="205"/>
        <v>nvt</v>
      </c>
      <c r="GT104" t="str">
        <f t="shared" si="206"/>
        <v>nvt</v>
      </c>
      <c r="GU104" t="str">
        <f t="shared" si="207"/>
        <v>nvt</v>
      </c>
      <c r="GV104" t="str">
        <f t="shared" si="208"/>
        <v>nvt</v>
      </c>
      <c r="GW104" t="str">
        <f>IF($EJ104&gt;2,IF(GJ104="","zwart",VLOOKUP(GJ104,STAPELING!AB:AJ,GW$1,0)),"nvt")</f>
        <v>nvt</v>
      </c>
      <c r="GX104" t="str">
        <f t="shared" si="265"/>
        <v>nvt</v>
      </c>
      <c r="GY104" t="str">
        <f t="shared" si="266"/>
        <v>nvt</v>
      </c>
      <c r="GZ104" t="str">
        <f t="shared" si="267"/>
        <v>nvt</v>
      </c>
      <c r="HA104" t="str">
        <f t="shared" si="268"/>
        <v>nvt</v>
      </c>
      <c r="HB104" t="str">
        <f t="shared" si="269"/>
        <v>nvt</v>
      </c>
      <c r="HC104" t="str">
        <f t="shared" si="270"/>
        <v>nvt</v>
      </c>
      <c r="HD104" t="str">
        <f t="shared" si="271"/>
        <v>nvt</v>
      </c>
      <c r="HE104" t="str">
        <f t="shared" si="272"/>
        <v>nvt</v>
      </c>
      <c r="HF104" t="str">
        <f t="shared" si="273"/>
        <v>nvt</v>
      </c>
      <c r="HG104" t="str">
        <f t="shared" si="274"/>
        <v>nvt</v>
      </c>
      <c r="HH104" t="str">
        <f t="shared" si="275"/>
        <v>nvt</v>
      </c>
      <c r="HI104" t="str">
        <f t="shared" si="276"/>
        <v>nvt</v>
      </c>
      <c r="HJ104" t="str">
        <f t="shared" si="277"/>
        <v>nvt</v>
      </c>
      <c r="HK104" t="str">
        <f t="shared" si="278"/>
        <v>nvt</v>
      </c>
      <c r="HL104" t="str">
        <f t="shared" si="279"/>
        <v>nvt</v>
      </c>
      <c r="HM104" t="str">
        <f t="shared" si="209"/>
        <v>nvt</v>
      </c>
      <c r="HN104" t="str">
        <f t="shared" si="210"/>
        <v>nvt</v>
      </c>
      <c r="HO104" t="str">
        <f t="shared" si="211"/>
        <v>nvt</v>
      </c>
      <c r="HP104" t="str">
        <f t="shared" si="212"/>
        <v>nvt</v>
      </c>
      <c r="HQ104" t="str">
        <f t="shared" si="213"/>
        <v>nvt</v>
      </c>
      <c r="HR104" t="str">
        <f t="shared" si="214"/>
        <v>nvt</v>
      </c>
      <c r="HS104" t="str">
        <f t="shared" si="215"/>
        <v>nvt</v>
      </c>
      <c r="HT104" t="str">
        <f t="shared" si="216"/>
        <v>nvt</v>
      </c>
      <c r="HU104" t="str">
        <f t="shared" si="217"/>
        <v>nvt</v>
      </c>
      <c r="HV104" t="str">
        <f t="shared" si="218"/>
        <v>nvt</v>
      </c>
      <c r="HW104" t="str">
        <f t="shared" si="219"/>
        <v>nvt</v>
      </c>
      <c r="HX104" t="str">
        <f t="shared" si="220"/>
        <v>nvt</v>
      </c>
      <c r="HY104" t="str">
        <f>IF($EJ104&gt;2,IF(HL104="","zwart",VLOOKUP(HL104,STAPELING!AK:AN,HY$1,0)),"nvt")</f>
        <v>nvt</v>
      </c>
      <c r="HZ104" t="str">
        <f t="shared" si="280"/>
        <v>nvt</v>
      </c>
      <c r="IA104" t="str">
        <f t="shared" si="281"/>
        <v>nvt</v>
      </c>
      <c r="IB104" t="str">
        <f t="shared" si="282"/>
        <v>nvt</v>
      </c>
      <c r="IC104" t="str">
        <f t="shared" si="283"/>
        <v>nvt</v>
      </c>
      <c r="ID104" t="str">
        <f t="shared" si="284"/>
        <v>nvt</v>
      </c>
      <c r="IE104" t="str">
        <f t="shared" si="285"/>
        <v>nvt</v>
      </c>
      <c r="IF104" t="str">
        <f t="shared" si="286"/>
        <v>nvt</v>
      </c>
      <c r="IG104">
        <f t="shared" si="287"/>
        <v>0</v>
      </c>
      <c r="IH104">
        <f t="shared" si="288"/>
        <v>0</v>
      </c>
      <c r="II104">
        <f t="shared" si="289"/>
        <v>0</v>
      </c>
      <c r="IJ104">
        <f t="shared" si="290"/>
        <v>0</v>
      </c>
      <c r="IK104">
        <f t="shared" si="291"/>
        <v>0</v>
      </c>
      <c r="IL104">
        <f t="shared" si="292"/>
        <v>0</v>
      </c>
      <c r="IM104">
        <f t="shared" si="293"/>
        <v>0</v>
      </c>
      <c r="IN104">
        <f t="shared" si="294"/>
        <v>0</v>
      </c>
      <c r="IO104">
        <f t="shared" si="295"/>
        <v>0</v>
      </c>
      <c r="IP104">
        <f t="shared" si="296"/>
        <v>0</v>
      </c>
      <c r="IQ104">
        <f t="shared" si="297"/>
        <v>0</v>
      </c>
      <c r="IR104">
        <f t="shared" si="298"/>
        <v>0</v>
      </c>
      <c r="IS104">
        <f t="shared" si="299"/>
        <v>0</v>
      </c>
      <c r="IT104">
        <f t="shared" si="300"/>
        <v>0</v>
      </c>
      <c r="IU104" t="str">
        <f t="shared" si="301"/>
        <v>N</v>
      </c>
      <c r="IV104" t="str">
        <f t="shared" si="221"/>
        <v>N</v>
      </c>
      <c r="IW104" t="str">
        <f t="shared" si="302"/>
        <v>N</v>
      </c>
    </row>
    <row r="105" spans="1:257" x14ac:dyDescent="0.25">
      <c r="A105" t="str">
        <f>IF(ISERROR(VLOOKUP(E105,E$4:E104,1,0)),"J","N")</f>
        <v>N</v>
      </c>
      <c r="E105" s="25" t="str">
        <f>IF(Invoer!B134="","",Invoer!B134)</f>
        <v/>
      </c>
      <c r="F105" s="25"/>
      <c r="G105" s="25"/>
      <c r="H105" s="25" t="str">
        <f>IF(AND($E105&lt;&gt;"",$A105="J"),Invoer!D134,"")</f>
        <v/>
      </c>
      <c r="I105" s="25"/>
      <c r="J105" s="26"/>
      <c r="K105" s="26" t="str">
        <f>IF(AND($E105&lt;&gt;"",$A105="J"),Invoer!L134,"")</f>
        <v/>
      </c>
      <c r="L105" s="26"/>
      <c r="M105" s="25"/>
      <c r="N105" s="152"/>
      <c r="O105" s="153"/>
      <c r="P105" s="25"/>
      <c r="Q105" s="25"/>
      <c r="R105" s="153"/>
      <c r="S105" s="154"/>
      <c r="T105" s="152"/>
      <c r="U105" s="153"/>
      <c r="V105" s="153"/>
      <c r="W105" s="59" t="str">
        <f>IF(AND($E105&lt;&gt;"",$A105="J",Invoer!R134&lt;&gt;""),VLOOKUP(Invoer!R134,NORM!$F$26:$H$29,3,0),"")</f>
        <v/>
      </c>
      <c r="X105" s="59"/>
      <c r="Y105" s="25" t="str">
        <f t="shared" si="222"/>
        <v/>
      </c>
      <c r="Z105" s="25"/>
      <c r="AA105" s="26" t="str">
        <f t="shared" si="223"/>
        <v/>
      </c>
      <c r="AB105" s="26"/>
      <c r="AC105" s="153"/>
      <c r="AD105" s="153"/>
      <c r="AE105" s="153"/>
      <c r="AF105" s="153"/>
      <c r="AG105" s="153"/>
      <c r="AH105" s="25"/>
      <c r="AI105" s="153"/>
      <c r="AJ105" s="153"/>
      <c r="AK105" s="153"/>
      <c r="AL105" s="153"/>
      <c r="AM105" s="25" t="str">
        <f>IF(AND($E105&lt;&gt;"",$A105="J"),IF(Invoer!X134="Ja","J",IF(Invoer!X134="Nee","N","")),"")</f>
        <v/>
      </c>
      <c r="AN105" s="153"/>
      <c r="AO105" s="153"/>
      <c r="AP105" s="153" t="s">
        <v>311</v>
      </c>
      <c r="AQ105" s="153" t="s">
        <v>311</v>
      </c>
      <c r="AR105" s="153" t="s">
        <v>312</v>
      </c>
      <c r="AS105" s="153" t="s">
        <v>312</v>
      </c>
      <c r="AT105" s="1" t="str">
        <f>IF(AND($E105&lt;&gt;"",$A105="J",Invoer!O134&lt;&gt;""),VLOOKUP(Invoer!O134,NORM!$F$31:$H$38,3,0),"")</f>
        <v/>
      </c>
      <c r="AU105" s="1"/>
      <c r="AV105" s="1" t="str">
        <f>IF(AND($E105&lt;&gt;"",$A105="J"),Invoer!AH134,"")</f>
        <v/>
      </c>
      <c r="AW105" s="1"/>
      <c r="AX105" s="1" t="str">
        <f t="shared" si="224"/>
        <v/>
      </c>
      <c r="AY105" s="1"/>
      <c r="AZ105" s="3" t="str">
        <f t="shared" si="225"/>
        <v/>
      </c>
      <c r="BA105" s="3" t="str">
        <f t="shared" si="226"/>
        <v/>
      </c>
      <c r="BB105" s="3" t="str">
        <f t="shared" si="227"/>
        <v>N</v>
      </c>
      <c r="BC105" s="3" t="str">
        <f t="shared" si="228"/>
        <v>N</v>
      </c>
      <c r="BD105" s="3" t="str">
        <f t="shared" si="229"/>
        <v/>
      </c>
      <c r="BE105" s="3">
        <f t="shared" si="230"/>
        <v>0</v>
      </c>
      <c r="BF105" s="3" t="str">
        <f t="shared" si="231"/>
        <v/>
      </c>
      <c r="BG105" s="3" t="str">
        <f t="shared" si="232"/>
        <v/>
      </c>
      <c r="BH105" s="3" t="str">
        <f t="shared" si="233"/>
        <v>N</v>
      </c>
      <c r="BI105" s="24" t="str">
        <f t="shared" si="234"/>
        <v/>
      </c>
      <c r="BJ105" s="24" t="str">
        <f>IF(ISERROR(VLOOKUP($BD105,LOV_GWSGRP!A:A,1,0)),"N","J")</f>
        <v>N</v>
      </c>
      <c r="BK105" s="24" t="str">
        <f>IF(ISERROR(VLOOKUP($BD105,LOV_GWSGRP!D:D,1,0)),"N","J")</f>
        <v>N</v>
      </c>
      <c r="BL105" s="24" t="str">
        <f>IF(ISERROR(VLOOKUP($BD105,LOV_GWSGRP!G:G,1,0)),"N","J")</f>
        <v>N</v>
      </c>
      <c r="BM105" s="24" t="str">
        <f>IF(ISERROR(VLOOKUP($BD105,LOV_GWSGRP!M:M,1,0)),"N","J")</f>
        <v>N</v>
      </c>
      <c r="BN105" s="24" t="str">
        <f>IF(ISERROR(VLOOKUP($BD105,LOV_GWSGRP!P:P,1,0)),"N","J")</f>
        <v>N</v>
      </c>
      <c r="BO105" s="24" t="str">
        <f>IF(ISERROR(VLOOKUP($BD105,LOV_GWSGRP!S:S,1,0)),"N","J")</f>
        <v>N</v>
      </c>
      <c r="BP105" s="24" t="str">
        <f>IF(ISERROR(VLOOKUP($BD105,LOV_GWSGRP!V:V,1,0)),"N","J")</f>
        <v>N</v>
      </c>
      <c r="BQ105" s="24" t="str">
        <f>IF(ISERROR(VLOOKUP($BD105,LOV_GWSGRP!Y:Y,1,0)),"N","J")</f>
        <v>N</v>
      </c>
      <c r="BR105" s="24" t="str">
        <f>IF(ISERROR(VLOOKUP($BD105,LOV_GWSGRP!AB:AB,1,0)),"N","J")</f>
        <v>N</v>
      </c>
      <c r="BS105" s="24" t="str">
        <f>IF(ISERROR(VLOOKUP($BD105,LOV_GWSGRP!AE:AE,1,0)),"N","J")</f>
        <v>N</v>
      </c>
      <c r="BT105" s="24" t="str">
        <f>IF(ISERROR(VLOOKUP($BD105,LOV_GWSGRP!AH:AH,1,0)),"N","J")</f>
        <v>N</v>
      </c>
      <c r="BU105" s="24" t="str">
        <f>IF(ISERROR(VLOOKUP($BD105,LOV_GWSGRP!CJ:CJ,1,0)),"N","J")</f>
        <v>N</v>
      </c>
      <c r="BV105" s="24" t="str">
        <f>IF(ISERROR(VLOOKUP($BD105,LOV_GWSGRP!AN:AN,1,0)),"N","J")</f>
        <v>N</v>
      </c>
      <c r="BW105" s="24" t="str">
        <f>IF(ISERROR(VLOOKUP($BD105,LOV_GWSGRP!AQ:AQ,1,0)),"N","J")</f>
        <v>N</v>
      </c>
      <c r="BX105" s="24" t="str">
        <f>IF(ISERROR(VLOOKUP($BD105,LOV_GWSGRP!AT:AT,1,0)),"N","J")</f>
        <v>N</v>
      </c>
      <c r="BY105" s="24" t="str">
        <f>IF(ISERROR(VLOOKUP($BD105,LOV_GWSGRP!AW:AW,1,0)),"N","J")</f>
        <v>N</v>
      </c>
      <c r="BZ105" s="24" t="str">
        <f>IF(ISERROR(VLOOKUP($BD105,LOV_GWSGRP!AZ:AZ,1,0)),"N","J")</f>
        <v>N</v>
      </c>
      <c r="CA105" s="24" t="str">
        <f>IF(ISERROR(VLOOKUP($BD105,LOV_GWSGRP!BC:BC,1,0)),"N","J")</f>
        <v>N</v>
      </c>
      <c r="CB105" s="24" t="str">
        <f>IF(ISERROR(VLOOKUP($BD105,LOV_GWSGRP!BF:BF,1,0)),"N","J")</f>
        <v>N</v>
      </c>
      <c r="CC105" s="24" t="str">
        <f>IF(ISERROR(VLOOKUP($BD105,LOV_GWSGRP!BI:BI,1,0)),"N","J")</f>
        <v>N</v>
      </c>
      <c r="CD105" s="24" t="str">
        <f>IF(ISERROR(VLOOKUP($BD105,LOV_GWSGRP!J:J,1,0)),"N","J")</f>
        <v>N</v>
      </c>
      <c r="CE105" s="24" t="str">
        <f>IF(ISERROR(VLOOKUP($BD105,LOV_GWSGRP!BL:BL,1,0)),"N","J")</f>
        <v>N</v>
      </c>
      <c r="CF105" s="24"/>
      <c r="CG105" s="24" t="str">
        <f>IF(ISERROR(VLOOKUP($BD105,LOV_GWSGRP!BO:BO,1,0)),"N","J")</f>
        <v>N</v>
      </c>
      <c r="CH105" s="24" t="str">
        <f t="shared" si="235"/>
        <v>N</v>
      </c>
      <c r="CI105" s="24" t="str">
        <f>IF(ISERROR(VLOOKUP($BD105,GEWASCODE_GLMC8!F:F,1,0)),"N","J")</f>
        <v>N</v>
      </c>
      <c r="CJ105" s="24" t="str">
        <f>IF(COUNTIF($CI105:CI105,"J")&gt;0,"N",IF(ISERROR(VLOOKUP($BD105,GEWASCODE_GLMC8!G:G,1,0)),"N","J"))</f>
        <v>N</v>
      </c>
      <c r="CK105" s="24" t="str">
        <f>IF(COUNTIF($CI105:CJ105,"J")&gt;0,"N",IF(ISERROR(VLOOKUP($BD105,GEWASCODE_GLMC8!H:H,1,0)),"N","J"))</f>
        <v>N</v>
      </c>
      <c r="CL105" s="24" t="str">
        <f>IF(COUNTIF($CI105:CK105,"J")&gt;0,"N",IF(ISERROR(VLOOKUP($BD105,GEWASCODE_GLMC8!I:I,1,0)),"N","J"))</f>
        <v>N</v>
      </c>
      <c r="CM105" s="24" t="str">
        <f>IF(COUNTIF($CI105:CL105,"J")&gt;0,"N",IF(ISERROR(VLOOKUP($BD105,GEWASCODE_GLMC8!J:J,1,0)),"N","J"))</f>
        <v>N</v>
      </c>
      <c r="CN105" s="24" t="str">
        <f>IF(COUNTIF($CI105:CM105,"J")&gt;0,"N",IF(ISERROR(VLOOKUP($BD105,GEWASCODE_GLMC8!K:K,1,0)),"N","J"))</f>
        <v>N</v>
      </c>
      <c r="CO105" s="24" t="str">
        <f>IF(COUNTIF($CI105:CN105,"J")&gt;0,"N",IF(ISERROR(VLOOKUP($BD105,GEWASCODE_GLMC8!L:L,1,0)),"N","J"))</f>
        <v>N</v>
      </c>
      <c r="CP105" s="24" t="str">
        <f>IF(COUNTIF($CI105:CO105,"J")&gt;0,"N",IF(ISERROR(VLOOKUP($BD105,GEWASCODE_GLMC8!M:M,1,0)),"N","J"))</f>
        <v>N</v>
      </c>
      <c r="CQ105" s="24" t="str">
        <f>IF(COUNTIF($CI105:CP105,"J")&gt;0,"N",IF(ISERROR(VLOOKUP($BD105,GEWASCODE_GLMC8!N:N,1,0)),"N","J"))</f>
        <v>N</v>
      </c>
      <c r="CR105" s="24" t="str">
        <f>IF(COUNTIF($CI105:CQ105,"J")&gt;0,"N",IF(ISERROR(VLOOKUP($BD105,GEWASCODE_GLMC8!O:O,1,0)),"N","J"))</f>
        <v>N</v>
      </c>
      <c r="CS105" s="24" t="str">
        <f>IF(COUNTIF($CI105:CR105,"J")&gt;0,"N",IF(ISERROR(VLOOKUP($BD105,GEWASCODE_GLMC8!P:P,1,0)),"N","J"))</f>
        <v>N</v>
      </c>
      <c r="CT105" s="24" t="str">
        <f>IF(COUNTIF($CI105:CS105,"J")&gt;0,"N",IF(ISERROR(VLOOKUP($BD105,GEWASCODE_GLMC8!Q:Q,1,0)),"N","J"))</f>
        <v>N</v>
      </c>
      <c r="CU105" s="24" t="str">
        <f>IF(COUNTIF($CI105:CT105,"J")&gt;0,"N",IF(ISERROR(VLOOKUP($BD105,GEWASCODE_GLMC8!R:R,1,0)),"N","J"))</f>
        <v>N</v>
      </c>
      <c r="CV105" s="24" t="str">
        <f>IF(COUNTIF($CI105:CU105,"J")&gt;0,"N",IF(ISERROR(VLOOKUP($BD105,GEWASCODE_GLMC8!S:S,1,0)),"N","J"))</f>
        <v>N</v>
      </c>
      <c r="CW105" s="24" t="str">
        <f>IF(COUNTIF($CI105:CV105,"J")&gt;0,"N",IF(ISERROR(VLOOKUP($BD105,GEWASCODE_GLMC8!T:T,1,0)),"N","J"))</f>
        <v>N</v>
      </c>
      <c r="CX105" s="24" t="str">
        <f>IF(COUNTIF($CI105:CW105,"J")&gt;0,"N",IF(ISERROR(VLOOKUP($BD105,GEWASCODE_GLMC8!U:U,1,0)),"N","J"))</f>
        <v>N</v>
      </c>
      <c r="CY105" s="24" t="str">
        <f>IF(COUNTIF($CI105:CX105,"J")&gt;0,"N",IF(ISERROR(VLOOKUP($BD105,GEWASCODE_GLMC8!V:V,1,0)),"N","J"))</f>
        <v>N</v>
      </c>
      <c r="CZ105" s="24" t="str">
        <f>IF(COUNTIF($CI105:CY105,"J")&gt;0,"N",IF(ISERROR(VLOOKUP($BD105,GEWASCODE_GLMC8!W:W,1,0)),"N","J"))</f>
        <v>N</v>
      </c>
      <c r="DA105" s="24" t="str">
        <f>IF(COUNTIF($CI105:CZ105,"J")&gt;0,"N",IF(ISERROR(VLOOKUP($BD105,GEWASCODE_GLMC8!X:X,1,0)),"N","J"))</f>
        <v>N</v>
      </c>
      <c r="DB105" s="24" t="str">
        <f>IF(COUNTIF($CI105:DA105,"J")&gt;0,"N",IF(ISERROR(VLOOKUP($BD105,GEWASCODE_GLMC8!Y:Y,1,0)),"N","J"))</f>
        <v>N</v>
      </c>
      <c r="DC105" s="24" t="str">
        <f>IF(COUNTIF($CI105:DB105,"J")&gt;0,"N",IF(ISERROR(VLOOKUP($BD105,GEWASCODE_GLMC8!Z:Z,1,0)),"N","J"))</f>
        <v>N</v>
      </c>
      <c r="DD105" s="24" t="str">
        <f t="shared" si="236"/>
        <v>N</v>
      </c>
      <c r="DE105" s="3" t="str">
        <f t="shared" si="167"/>
        <v>N</v>
      </c>
      <c r="DF105" s="3" t="str">
        <f t="shared" si="168"/>
        <v>N</v>
      </c>
      <c r="DG105" s="3" t="str">
        <f t="shared" si="237"/>
        <v>N</v>
      </c>
      <c r="DH105" s="3" t="str">
        <f t="shared" si="238"/>
        <v>N</v>
      </c>
      <c r="DI105" s="3" t="str">
        <f t="shared" si="169"/>
        <v>N</v>
      </c>
      <c r="DJ105" s="3" t="str">
        <f t="shared" si="170"/>
        <v>N</v>
      </c>
      <c r="DK105" s="3">
        <f>0</f>
        <v>0</v>
      </c>
      <c r="DL105" s="3" t="str">
        <f t="shared" si="171"/>
        <v>N</v>
      </c>
      <c r="DM105" s="3" t="str">
        <f t="shared" si="172"/>
        <v>N</v>
      </c>
      <c r="DN105" t="str">
        <f>IF(AND($A105="J",COUNTIFS(activiteiten_perceel,percelen!$AZ105,activiteiten_maatregel_nr,percelen!DN$4,activiteiten_activiteit_voldoet_aan_voorwaarden,"J")&gt;0),DN$4,"")</f>
        <v/>
      </c>
      <c r="DO105" t="str">
        <f>IF(AND($A105="J",COUNTIFS(activiteiten_perceel,percelen!$AZ105,activiteiten_maatregel_nr,percelen!DO$4,activiteiten_activiteit_voldoet_aan_voorwaarden,"J")&gt;0),DO$4,"")</f>
        <v/>
      </c>
      <c r="DP105" t="str">
        <f>IF(AND($A105="J",COUNTIFS(activiteiten_perceel,percelen!$AZ105,activiteiten_maatregel_nr,percelen!DP$4,activiteiten_activiteit_voldoet_aan_voorwaarden,"J")&gt;0),DP$4,"")</f>
        <v/>
      </c>
      <c r="DQ105" t="str">
        <f>IF(AND($A105="J",COUNTIFS(activiteiten_perceel,percelen!$AZ105,activiteiten_maatregel_nr,percelen!DQ$4,activiteiten_activiteit_voldoet_aan_voorwaarden,"J")&gt;0),DQ$4,"")</f>
        <v/>
      </c>
      <c r="DR105" t="str">
        <f>IF(AND($A105="J",COUNTIFS(activiteiten_perceel,percelen!$AZ105,activiteiten_maatregel_nr,percelen!DR$4,activiteiten_activiteit_voldoet_aan_voorwaarden,"J")&gt;0),DR$4,"")</f>
        <v/>
      </c>
      <c r="DS105" t="str">
        <f>IF(AND($A105="J",COUNTIFS(activiteiten_perceel,percelen!$AZ105,activiteiten_maatregel_nr,percelen!DS$4,activiteiten_activiteit_voldoet_aan_voorwaarden,"J")&gt;0),DS$4,"")</f>
        <v/>
      </c>
      <c r="DT105" t="str">
        <f>IF(AND($A105="J",COUNTIFS(activiteiten_perceel,percelen!$AZ105,activiteiten_maatregel_nr,percelen!DT$4,activiteiten_activiteit_voldoet_aan_voorwaarden,"J")&gt;0),DT$4,"")</f>
        <v/>
      </c>
      <c r="DU105" t="str">
        <f>IF(AND($A105="J",COUNTIFS(activiteiten_perceel,percelen!$AZ105,activiteiten_maatregel_nr,percelen!DU$4,activiteiten_activiteit_voldoet_aan_voorwaarden,"J")&gt;0),DU$4,"")</f>
        <v/>
      </c>
      <c r="DV105" t="str">
        <f>IF(AND($A105="J",COUNTIFS(activiteiten_perceel,percelen!$AZ105,activiteiten_maatregel_nr,percelen!DV$4,activiteiten_activiteit_voldoet_aan_voorwaarden,"J")&gt;0),DV$4,"")</f>
        <v/>
      </c>
      <c r="DW105" t="str">
        <f>IF(AND($A105="J",COUNTIFS(activiteiten_perceel,percelen!$AZ105,activiteiten_maatregel_nr,percelen!DW$4,activiteiten_activiteit_voldoet_aan_voorwaarden,"J")&gt;0),DW$4,"")</f>
        <v/>
      </c>
      <c r="DX105" t="str">
        <f>IF(AND($A105="J",COUNTIFS(activiteiten_perceel,percelen!$AZ105,activiteiten_maatregel_nr,percelen!DX$4,activiteiten_activiteit_voldoet_aan_voorwaarden,"J")&gt;0),DX$4,"")</f>
        <v/>
      </c>
      <c r="DY105" t="str">
        <f>IF(AND($A105="J",COUNTIFS(activiteiten_perceel,percelen!$AZ105,activiteiten_maatregel_nr,percelen!DY$4,activiteiten_activiteit_voldoet_aan_voorwaarden,"J")&gt;0),DY$4,"")</f>
        <v/>
      </c>
      <c r="DZ105" t="str">
        <f>IF(AND($A105="J",COUNTIFS(activiteiten_perceel,percelen!$AZ105,activiteiten_maatregel_nr,percelen!DZ$4,activiteiten_activiteit_voldoet_aan_voorwaarden,"J")&gt;0),DZ$4,"")</f>
        <v/>
      </c>
      <c r="EA105" t="str">
        <f>IF(AND($A105="J",COUNTIFS(activiteiten_perceel,percelen!$AZ105,activiteiten_maatregel_nr,percelen!EA$4,activiteiten_activiteit_voldoet_aan_voorwaarden,"J")&gt;0),EA$4,"")</f>
        <v/>
      </c>
      <c r="EB105" t="str">
        <f>IF(AND($A105="J",COUNTIFS(activiteiten_perceel,percelen!$AZ105,activiteiten_maatregel_nr,percelen!EB$4,activiteiten_activiteit_voldoet_aan_voorwaarden,"J")&gt;0),EB$4,"")</f>
        <v/>
      </c>
      <c r="EC105" t="str">
        <f>IF(AND($A105="J",COUNTIFS(activiteiten_perceel,percelen!$AZ105,activiteiten_maatregel_nr,percelen!EC$4,activiteiten_activiteit_voldoet_aan_voorwaarden,"J")&gt;0),EC$4,"")</f>
        <v/>
      </c>
      <c r="ED105" t="str">
        <f>IF(AND($A105="J",COUNTIFS(activiteiten_perceel,percelen!$AZ105,activiteiten_maatregel_nr,percelen!ED$4,activiteiten_activiteit_voldoet_aan_voorwaarden,"J")&gt;0),ED$4,"")</f>
        <v/>
      </c>
      <c r="EE105" t="str">
        <f>IF(AND($A105="J",COUNTIFS(activiteiten_perceel,percelen!$AZ105,activiteiten_maatregel_nr,percelen!EE$4,activiteiten_activiteit_voldoet_aan_voorwaarden,"J")&gt;0),EE$4,"")</f>
        <v/>
      </c>
      <c r="EF105" t="str">
        <f>IF(AND($A105="J",COUNTIFS(activiteiten_perceel,percelen!$AZ105,activiteiten_maatregel_nr,percelen!EF$4,activiteiten_activiteit_voldoet_aan_voorwaarden,"J")&gt;0),EF$4,"")</f>
        <v/>
      </c>
      <c r="EG105" t="str">
        <f>IF(AND($A105="J",COUNTIFS(activiteiten_perceel,percelen!$AZ105,activiteiten_maatregel_nr,percelen!EG$4,activiteiten_activiteit_voldoet_aan_voorwaarden,"J")&gt;0),EG$4,"")</f>
        <v/>
      </c>
      <c r="EH105" t="str">
        <f>IF(AND($A105="J",COUNTIFS(activiteiten_perceel,percelen!$AZ105,activiteiten_maatregel_nr,percelen!EH$4,activiteiten_activiteit_voldoet_aan_voorwaarden,"J")&gt;0),EH$4,"")</f>
        <v/>
      </c>
      <c r="EI105" t="str">
        <f>IF(AND($A105="J",COUNTIFS(activiteiten_perceel,percelen!$AZ105,activiteiten_maatregel_nr,percelen!EI$4,activiteiten_activiteit_voldoet_aan_voorwaarden,"J")&gt;0),EI$4,"")</f>
        <v/>
      </c>
      <c r="EJ105">
        <f t="shared" si="239"/>
        <v>0</v>
      </c>
      <c r="EK105" t="str">
        <f t="shared" si="173"/>
        <v/>
      </c>
      <c r="EL105" t="str">
        <f t="shared" si="174"/>
        <v/>
      </c>
      <c r="EM105" t="str">
        <f t="shared" si="175"/>
        <v/>
      </c>
      <c r="EN105" t="str">
        <f t="shared" si="176"/>
        <v/>
      </c>
      <c r="EO105" t="str">
        <f t="shared" si="177"/>
        <v/>
      </c>
      <c r="EP105" t="str">
        <f t="shared" si="178"/>
        <v/>
      </c>
      <c r="EQ105" t="str">
        <f t="shared" si="179"/>
        <v/>
      </c>
      <c r="ER105" t="str">
        <f t="shared" si="180"/>
        <v/>
      </c>
      <c r="ES105" t="str">
        <f t="shared" si="181"/>
        <v/>
      </c>
      <c r="ET105" t="str">
        <f t="shared" si="182"/>
        <v/>
      </c>
      <c r="EU105" t="str">
        <f t="shared" si="183"/>
        <v/>
      </c>
      <c r="EV105" t="str">
        <f t="shared" si="184"/>
        <v/>
      </c>
      <c r="EW105" t="str">
        <f t="shared" si="240"/>
        <v>nvt</v>
      </c>
      <c r="EX105" t="str">
        <f t="shared" si="241"/>
        <v>nvt</v>
      </c>
      <c r="EY105" t="str">
        <f t="shared" si="242"/>
        <v>nvt</v>
      </c>
      <c r="EZ105" t="str">
        <f t="shared" si="243"/>
        <v>nvt</v>
      </c>
      <c r="FA105" t="str">
        <f t="shared" si="244"/>
        <v>nvt</v>
      </c>
      <c r="FB105" t="str">
        <f t="shared" si="245"/>
        <v>nvt</v>
      </c>
      <c r="FC105" t="str">
        <f t="shared" si="246"/>
        <v>nvt</v>
      </c>
      <c r="FD105" t="str">
        <f t="shared" si="247"/>
        <v>nvt</v>
      </c>
      <c r="FE105" t="str">
        <f>IF($EJ105=2,VLOOKUP(FD105,STAPELING!A:D,FE$1,0),"nvt")</f>
        <v>nvt</v>
      </c>
      <c r="FF105" t="str">
        <f t="shared" si="248"/>
        <v>nvt</v>
      </c>
      <c r="FG105" t="str">
        <f t="shared" si="249"/>
        <v>nvt</v>
      </c>
      <c r="FH105" t="str">
        <f t="shared" si="250"/>
        <v>nvt</v>
      </c>
      <c r="FI105" t="str">
        <f t="shared" si="251"/>
        <v>nvt</v>
      </c>
      <c r="FJ105" t="str">
        <f t="shared" si="252"/>
        <v>nvt</v>
      </c>
      <c r="FK105" t="str">
        <f t="shared" si="253"/>
        <v>nvt</v>
      </c>
      <c r="FL105" t="str">
        <f t="shared" si="254"/>
        <v>nvt</v>
      </c>
      <c r="FM105" t="str">
        <f t="shared" si="255"/>
        <v/>
      </c>
      <c r="FN105" t="str">
        <f>IF(ISERROR(VLOOKUP(FM105,STAPELING!I:AO,FN$1,0)),"N",VLOOKUP(FM105,STAPELING!I:AO,FN$1,0))</f>
        <v>J</v>
      </c>
      <c r="FO105" t="str">
        <f t="shared" si="256"/>
        <v>nvt</v>
      </c>
      <c r="FP105" t="str">
        <f t="shared" si="185"/>
        <v>nvt</v>
      </c>
      <c r="FQ105" t="str">
        <f t="shared" si="186"/>
        <v>nvt</v>
      </c>
      <c r="FR105" t="str">
        <f t="shared" si="187"/>
        <v>nvt</v>
      </c>
      <c r="FS105" t="str">
        <f t="shared" si="188"/>
        <v>nvt</v>
      </c>
      <c r="FT105" t="str">
        <f t="shared" si="189"/>
        <v>nvt</v>
      </c>
      <c r="FU105" t="str">
        <f t="shared" si="190"/>
        <v>nvt</v>
      </c>
      <c r="FV105" t="str">
        <f t="shared" si="191"/>
        <v>nvt</v>
      </c>
      <c r="FW105" t="str">
        <f t="shared" si="192"/>
        <v>nvt</v>
      </c>
      <c r="FX105" t="str">
        <f t="shared" si="193"/>
        <v>nvt</v>
      </c>
      <c r="FY105" t="str">
        <f t="shared" si="194"/>
        <v>nvt</v>
      </c>
      <c r="FZ105" t="str">
        <f t="shared" si="195"/>
        <v>nvt</v>
      </c>
      <c r="GA105" t="str">
        <f t="shared" si="196"/>
        <v>nvt</v>
      </c>
      <c r="GB105" t="str">
        <f>IF($EJ105&gt;2,IF(FO105="","zwart",VLOOKUP(FO105,STAPELING!J:AA,GB$1,0)),"nvt")</f>
        <v>nvt</v>
      </c>
      <c r="GC105" t="str">
        <f t="shared" si="257"/>
        <v>nvt</v>
      </c>
      <c r="GD105" t="str">
        <f t="shared" si="258"/>
        <v>nvt</v>
      </c>
      <c r="GE105" t="str">
        <f t="shared" si="259"/>
        <v>nvt</v>
      </c>
      <c r="GF105" t="str">
        <f t="shared" si="260"/>
        <v>nvt</v>
      </c>
      <c r="GG105" t="str">
        <f t="shared" si="261"/>
        <v>nvt</v>
      </c>
      <c r="GH105" t="str">
        <f t="shared" si="262"/>
        <v>nvt</v>
      </c>
      <c r="GI105" t="str">
        <f t="shared" si="263"/>
        <v>nvt</v>
      </c>
      <c r="GJ105" t="str">
        <f t="shared" si="264"/>
        <v>nvt</v>
      </c>
      <c r="GK105" t="str">
        <f t="shared" si="197"/>
        <v>nvt</v>
      </c>
      <c r="GL105" t="str">
        <f t="shared" si="198"/>
        <v>nvt</v>
      </c>
      <c r="GM105" t="str">
        <f t="shared" si="199"/>
        <v>nvt</v>
      </c>
      <c r="GN105" t="str">
        <f t="shared" si="200"/>
        <v>nvt</v>
      </c>
      <c r="GO105" t="str">
        <f t="shared" si="201"/>
        <v>nvt</v>
      </c>
      <c r="GP105" t="str">
        <f t="shared" si="202"/>
        <v>nvt</v>
      </c>
      <c r="GQ105" t="str">
        <f t="shared" si="203"/>
        <v>nvt</v>
      </c>
      <c r="GR105" t="str">
        <f t="shared" si="204"/>
        <v>nvt</v>
      </c>
      <c r="GS105" t="str">
        <f t="shared" si="205"/>
        <v>nvt</v>
      </c>
      <c r="GT105" t="str">
        <f t="shared" si="206"/>
        <v>nvt</v>
      </c>
      <c r="GU105" t="str">
        <f t="shared" si="207"/>
        <v>nvt</v>
      </c>
      <c r="GV105" t="str">
        <f t="shared" si="208"/>
        <v>nvt</v>
      </c>
      <c r="GW105" t="str">
        <f>IF($EJ105&gt;2,IF(GJ105="","zwart",VLOOKUP(GJ105,STAPELING!AB:AJ,GW$1,0)),"nvt")</f>
        <v>nvt</v>
      </c>
      <c r="GX105" t="str">
        <f t="shared" si="265"/>
        <v>nvt</v>
      </c>
      <c r="GY105" t="str">
        <f t="shared" si="266"/>
        <v>nvt</v>
      </c>
      <c r="GZ105" t="str">
        <f t="shared" si="267"/>
        <v>nvt</v>
      </c>
      <c r="HA105" t="str">
        <f t="shared" si="268"/>
        <v>nvt</v>
      </c>
      <c r="HB105" t="str">
        <f t="shared" si="269"/>
        <v>nvt</v>
      </c>
      <c r="HC105" t="str">
        <f t="shared" si="270"/>
        <v>nvt</v>
      </c>
      <c r="HD105" t="str">
        <f t="shared" si="271"/>
        <v>nvt</v>
      </c>
      <c r="HE105" t="str">
        <f t="shared" si="272"/>
        <v>nvt</v>
      </c>
      <c r="HF105" t="str">
        <f t="shared" si="273"/>
        <v>nvt</v>
      </c>
      <c r="HG105" t="str">
        <f t="shared" si="274"/>
        <v>nvt</v>
      </c>
      <c r="HH105" t="str">
        <f t="shared" si="275"/>
        <v>nvt</v>
      </c>
      <c r="HI105" t="str">
        <f t="shared" si="276"/>
        <v>nvt</v>
      </c>
      <c r="HJ105" t="str">
        <f t="shared" si="277"/>
        <v>nvt</v>
      </c>
      <c r="HK105" t="str">
        <f t="shared" si="278"/>
        <v>nvt</v>
      </c>
      <c r="HL105" t="str">
        <f t="shared" si="279"/>
        <v>nvt</v>
      </c>
      <c r="HM105" t="str">
        <f t="shared" si="209"/>
        <v>nvt</v>
      </c>
      <c r="HN105" t="str">
        <f t="shared" si="210"/>
        <v>nvt</v>
      </c>
      <c r="HO105" t="str">
        <f t="shared" si="211"/>
        <v>nvt</v>
      </c>
      <c r="HP105" t="str">
        <f t="shared" si="212"/>
        <v>nvt</v>
      </c>
      <c r="HQ105" t="str">
        <f t="shared" si="213"/>
        <v>nvt</v>
      </c>
      <c r="HR105" t="str">
        <f t="shared" si="214"/>
        <v>nvt</v>
      </c>
      <c r="HS105" t="str">
        <f t="shared" si="215"/>
        <v>nvt</v>
      </c>
      <c r="HT105" t="str">
        <f t="shared" si="216"/>
        <v>nvt</v>
      </c>
      <c r="HU105" t="str">
        <f t="shared" si="217"/>
        <v>nvt</v>
      </c>
      <c r="HV105" t="str">
        <f t="shared" si="218"/>
        <v>nvt</v>
      </c>
      <c r="HW105" t="str">
        <f t="shared" si="219"/>
        <v>nvt</v>
      </c>
      <c r="HX105" t="str">
        <f t="shared" si="220"/>
        <v>nvt</v>
      </c>
      <c r="HY105" t="str">
        <f>IF($EJ105&gt;2,IF(HL105="","zwart",VLOOKUP(HL105,STAPELING!AK:AN,HY$1,0)),"nvt")</f>
        <v>nvt</v>
      </c>
      <c r="HZ105" t="str">
        <f t="shared" si="280"/>
        <v>nvt</v>
      </c>
      <c r="IA105" t="str">
        <f t="shared" si="281"/>
        <v>nvt</v>
      </c>
      <c r="IB105" t="str">
        <f t="shared" si="282"/>
        <v>nvt</v>
      </c>
      <c r="IC105" t="str">
        <f t="shared" si="283"/>
        <v>nvt</v>
      </c>
      <c r="ID105" t="str">
        <f t="shared" si="284"/>
        <v>nvt</v>
      </c>
      <c r="IE105" t="str">
        <f t="shared" si="285"/>
        <v>nvt</v>
      </c>
      <c r="IF105" t="str">
        <f t="shared" si="286"/>
        <v>nvt</v>
      </c>
      <c r="IG105">
        <f t="shared" si="287"/>
        <v>0</v>
      </c>
      <c r="IH105">
        <f t="shared" si="288"/>
        <v>0</v>
      </c>
      <c r="II105">
        <f t="shared" si="289"/>
        <v>0</v>
      </c>
      <c r="IJ105">
        <f t="shared" si="290"/>
        <v>0</v>
      </c>
      <c r="IK105">
        <f t="shared" si="291"/>
        <v>0</v>
      </c>
      <c r="IL105">
        <f t="shared" si="292"/>
        <v>0</v>
      </c>
      <c r="IM105">
        <f t="shared" si="293"/>
        <v>0</v>
      </c>
      <c r="IN105">
        <f t="shared" si="294"/>
        <v>0</v>
      </c>
      <c r="IO105">
        <f t="shared" si="295"/>
        <v>0</v>
      </c>
      <c r="IP105">
        <f t="shared" si="296"/>
        <v>0</v>
      </c>
      <c r="IQ105">
        <f t="shared" si="297"/>
        <v>0</v>
      </c>
      <c r="IR105">
        <f t="shared" si="298"/>
        <v>0</v>
      </c>
      <c r="IS105">
        <f t="shared" si="299"/>
        <v>0</v>
      </c>
      <c r="IT105">
        <f t="shared" si="300"/>
        <v>0</v>
      </c>
      <c r="IU105" t="str">
        <f t="shared" si="301"/>
        <v>N</v>
      </c>
      <c r="IV105" t="str">
        <f t="shared" si="221"/>
        <v>N</v>
      </c>
      <c r="IW105" t="str">
        <f t="shared" si="302"/>
        <v>N</v>
      </c>
    </row>
    <row r="106" spans="1:257" x14ac:dyDescent="0.25">
      <c r="A106" t="str">
        <f>IF(ISERROR(VLOOKUP(E106,E$4:E105,1,0)),"J","N")</f>
        <v>N</v>
      </c>
      <c r="E106" s="25" t="str">
        <f>IF(Invoer!B135="","",Invoer!B135)</f>
        <v/>
      </c>
      <c r="F106" s="25"/>
      <c r="G106" s="25"/>
      <c r="H106" s="25" t="str">
        <f>IF(AND($E106&lt;&gt;"",$A106="J"),Invoer!D135,"")</f>
        <v/>
      </c>
      <c r="I106" s="25"/>
      <c r="J106" s="26"/>
      <c r="K106" s="26" t="str">
        <f>IF(AND($E106&lt;&gt;"",$A106="J"),Invoer!L135,"")</f>
        <v/>
      </c>
      <c r="L106" s="26"/>
      <c r="M106" s="25"/>
      <c r="N106" s="152"/>
      <c r="O106" s="153"/>
      <c r="P106" s="25"/>
      <c r="Q106" s="25"/>
      <c r="R106" s="153"/>
      <c r="S106" s="154"/>
      <c r="T106" s="152"/>
      <c r="U106" s="153"/>
      <c r="V106" s="153"/>
      <c r="W106" s="59" t="str">
        <f>IF(AND($E106&lt;&gt;"",$A106="J",Invoer!R135&lt;&gt;""),VLOOKUP(Invoer!R135,NORM!$F$26:$H$29,3,0),"")</f>
        <v/>
      </c>
      <c r="X106" s="59"/>
      <c r="Y106" s="25" t="str">
        <f t="shared" si="222"/>
        <v/>
      </c>
      <c r="Z106" s="25"/>
      <c r="AA106" s="26" t="str">
        <f t="shared" si="223"/>
        <v/>
      </c>
      <c r="AB106" s="26"/>
      <c r="AC106" s="153"/>
      <c r="AD106" s="153"/>
      <c r="AE106" s="153"/>
      <c r="AF106" s="153"/>
      <c r="AG106" s="153"/>
      <c r="AH106" s="25"/>
      <c r="AI106" s="153"/>
      <c r="AJ106" s="153"/>
      <c r="AK106" s="153"/>
      <c r="AL106" s="153"/>
      <c r="AM106" s="25" t="str">
        <f>IF(AND($E106&lt;&gt;"",$A106="J"),IF(Invoer!X135="Ja","J",IF(Invoer!X135="Nee","N","")),"")</f>
        <v/>
      </c>
      <c r="AN106" s="153"/>
      <c r="AO106" s="153"/>
      <c r="AP106" s="153" t="s">
        <v>311</v>
      </c>
      <c r="AQ106" s="153" t="s">
        <v>311</v>
      </c>
      <c r="AR106" s="153" t="s">
        <v>312</v>
      </c>
      <c r="AS106" s="153" t="s">
        <v>312</v>
      </c>
      <c r="AT106" s="1" t="str">
        <f>IF(AND($E106&lt;&gt;"",$A106="J",Invoer!O135&lt;&gt;""),VLOOKUP(Invoer!O135,NORM!$F$31:$H$38,3,0),"")</f>
        <v/>
      </c>
      <c r="AU106" s="1"/>
      <c r="AV106" s="1" t="str">
        <f>IF(AND($E106&lt;&gt;"",$A106="J"),Invoer!AH135,"")</f>
        <v/>
      </c>
      <c r="AW106" s="1"/>
      <c r="AX106" s="1" t="str">
        <f t="shared" si="224"/>
        <v/>
      </c>
      <c r="AY106" s="1"/>
      <c r="AZ106" s="3" t="str">
        <f t="shared" si="225"/>
        <v/>
      </c>
      <c r="BA106" s="3" t="str">
        <f t="shared" si="226"/>
        <v/>
      </c>
      <c r="BB106" s="3" t="str">
        <f t="shared" si="227"/>
        <v>N</v>
      </c>
      <c r="BC106" s="3" t="str">
        <f t="shared" si="228"/>
        <v>N</v>
      </c>
      <c r="BD106" s="3" t="str">
        <f t="shared" si="229"/>
        <v/>
      </c>
      <c r="BE106" s="3">
        <f t="shared" si="230"/>
        <v>0</v>
      </c>
      <c r="BF106" s="3" t="str">
        <f t="shared" si="231"/>
        <v/>
      </c>
      <c r="BG106" s="3" t="str">
        <f t="shared" si="232"/>
        <v/>
      </c>
      <c r="BH106" s="3" t="str">
        <f t="shared" si="233"/>
        <v>N</v>
      </c>
      <c r="BI106" s="24" t="str">
        <f t="shared" si="234"/>
        <v/>
      </c>
      <c r="BJ106" s="24" t="str">
        <f>IF(ISERROR(VLOOKUP($BD106,LOV_GWSGRP!A:A,1,0)),"N","J")</f>
        <v>N</v>
      </c>
      <c r="BK106" s="24" t="str">
        <f>IF(ISERROR(VLOOKUP($BD106,LOV_GWSGRP!D:D,1,0)),"N","J")</f>
        <v>N</v>
      </c>
      <c r="BL106" s="24" t="str">
        <f>IF(ISERROR(VLOOKUP($BD106,LOV_GWSGRP!G:G,1,0)),"N","J")</f>
        <v>N</v>
      </c>
      <c r="BM106" s="24" t="str">
        <f>IF(ISERROR(VLOOKUP($BD106,LOV_GWSGRP!M:M,1,0)),"N","J")</f>
        <v>N</v>
      </c>
      <c r="BN106" s="24" t="str">
        <f>IF(ISERROR(VLOOKUP($BD106,LOV_GWSGRP!P:P,1,0)),"N","J")</f>
        <v>N</v>
      </c>
      <c r="BO106" s="24" t="str">
        <f>IF(ISERROR(VLOOKUP($BD106,LOV_GWSGRP!S:S,1,0)),"N","J")</f>
        <v>N</v>
      </c>
      <c r="BP106" s="24" t="str">
        <f>IF(ISERROR(VLOOKUP($BD106,LOV_GWSGRP!V:V,1,0)),"N","J")</f>
        <v>N</v>
      </c>
      <c r="BQ106" s="24" t="str">
        <f>IF(ISERROR(VLOOKUP($BD106,LOV_GWSGRP!Y:Y,1,0)),"N","J")</f>
        <v>N</v>
      </c>
      <c r="BR106" s="24" t="str">
        <f>IF(ISERROR(VLOOKUP($BD106,LOV_GWSGRP!AB:AB,1,0)),"N","J")</f>
        <v>N</v>
      </c>
      <c r="BS106" s="24" t="str">
        <f>IF(ISERROR(VLOOKUP($BD106,LOV_GWSGRP!AE:AE,1,0)),"N","J")</f>
        <v>N</v>
      </c>
      <c r="BT106" s="24" t="str">
        <f>IF(ISERROR(VLOOKUP($BD106,LOV_GWSGRP!AH:AH,1,0)),"N","J")</f>
        <v>N</v>
      </c>
      <c r="BU106" s="24" t="str">
        <f>IF(ISERROR(VLOOKUP($BD106,LOV_GWSGRP!CJ:CJ,1,0)),"N","J")</f>
        <v>N</v>
      </c>
      <c r="BV106" s="24" t="str">
        <f>IF(ISERROR(VLOOKUP($BD106,LOV_GWSGRP!AN:AN,1,0)),"N","J")</f>
        <v>N</v>
      </c>
      <c r="BW106" s="24" t="str">
        <f>IF(ISERROR(VLOOKUP($BD106,LOV_GWSGRP!AQ:AQ,1,0)),"N","J")</f>
        <v>N</v>
      </c>
      <c r="BX106" s="24" t="str">
        <f>IF(ISERROR(VLOOKUP($BD106,LOV_GWSGRP!AT:AT,1,0)),"N","J")</f>
        <v>N</v>
      </c>
      <c r="BY106" s="24" t="str">
        <f>IF(ISERROR(VLOOKUP($BD106,LOV_GWSGRP!AW:AW,1,0)),"N","J")</f>
        <v>N</v>
      </c>
      <c r="BZ106" s="24" t="str">
        <f>IF(ISERROR(VLOOKUP($BD106,LOV_GWSGRP!AZ:AZ,1,0)),"N","J")</f>
        <v>N</v>
      </c>
      <c r="CA106" s="24" t="str">
        <f>IF(ISERROR(VLOOKUP($BD106,LOV_GWSGRP!BC:BC,1,0)),"N","J")</f>
        <v>N</v>
      </c>
      <c r="CB106" s="24" t="str">
        <f>IF(ISERROR(VLOOKUP($BD106,LOV_GWSGRP!BF:BF,1,0)),"N","J")</f>
        <v>N</v>
      </c>
      <c r="CC106" s="24" t="str">
        <f>IF(ISERROR(VLOOKUP($BD106,LOV_GWSGRP!BI:BI,1,0)),"N","J")</f>
        <v>N</v>
      </c>
      <c r="CD106" s="24" t="str">
        <f>IF(ISERROR(VLOOKUP($BD106,LOV_GWSGRP!J:J,1,0)),"N","J")</f>
        <v>N</v>
      </c>
      <c r="CE106" s="24" t="str">
        <f>IF(ISERROR(VLOOKUP($BD106,LOV_GWSGRP!BL:BL,1,0)),"N","J")</f>
        <v>N</v>
      </c>
      <c r="CF106" s="24"/>
      <c r="CG106" s="24" t="str">
        <f>IF(ISERROR(VLOOKUP($BD106,LOV_GWSGRP!BO:BO,1,0)),"N","J")</f>
        <v>N</v>
      </c>
      <c r="CH106" s="24" t="str">
        <f t="shared" si="235"/>
        <v>N</v>
      </c>
      <c r="CI106" s="24" t="str">
        <f>IF(ISERROR(VLOOKUP($BD106,GEWASCODE_GLMC8!F:F,1,0)),"N","J")</f>
        <v>N</v>
      </c>
      <c r="CJ106" s="24" t="str">
        <f>IF(COUNTIF($CI106:CI106,"J")&gt;0,"N",IF(ISERROR(VLOOKUP($BD106,GEWASCODE_GLMC8!G:G,1,0)),"N","J"))</f>
        <v>N</v>
      </c>
      <c r="CK106" s="24" t="str">
        <f>IF(COUNTIF($CI106:CJ106,"J")&gt;0,"N",IF(ISERROR(VLOOKUP($BD106,GEWASCODE_GLMC8!H:H,1,0)),"N","J"))</f>
        <v>N</v>
      </c>
      <c r="CL106" s="24" t="str">
        <f>IF(COUNTIF($CI106:CK106,"J")&gt;0,"N",IF(ISERROR(VLOOKUP($BD106,GEWASCODE_GLMC8!I:I,1,0)),"N","J"))</f>
        <v>N</v>
      </c>
      <c r="CM106" s="24" t="str">
        <f>IF(COUNTIF($CI106:CL106,"J")&gt;0,"N",IF(ISERROR(VLOOKUP($BD106,GEWASCODE_GLMC8!J:J,1,0)),"N","J"))</f>
        <v>N</v>
      </c>
      <c r="CN106" s="24" t="str">
        <f>IF(COUNTIF($CI106:CM106,"J")&gt;0,"N",IF(ISERROR(VLOOKUP($BD106,GEWASCODE_GLMC8!K:K,1,0)),"N","J"))</f>
        <v>N</v>
      </c>
      <c r="CO106" s="24" t="str">
        <f>IF(COUNTIF($CI106:CN106,"J")&gt;0,"N",IF(ISERROR(VLOOKUP($BD106,GEWASCODE_GLMC8!L:L,1,0)),"N","J"))</f>
        <v>N</v>
      </c>
      <c r="CP106" s="24" t="str">
        <f>IF(COUNTIF($CI106:CO106,"J")&gt;0,"N",IF(ISERROR(VLOOKUP($BD106,GEWASCODE_GLMC8!M:M,1,0)),"N","J"))</f>
        <v>N</v>
      </c>
      <c r="CQ106" s="24" t="str">
        <f>IF(COUNTIF($CI106:CP106,"J")&gt;0,"N",IF(ISERROR(VLOOKUP($BD106,GEWASCODE_GLMC8!N:N,1,0)),"N","J"))</f>
        <v>N</v>
      </c>
      <c r="CR106" s="24" t="str">
        <f>IF(COUNTIF($CI106:CQ106,"J")&gt;0,"N",IF(ISERROR(VLOOKUP($BD106,GEWASCODE_GLMC8!O:O,1,0)),"N","J"))</f>
        <v>N</v>
      </c>
      <c r="CS106" s="24" t="str">
        <f>IF(COUNTIF($CI106:CR106,"J")&gt;0,"N",IF(ISERROR(VLOOKUP($BD106,GEWASCODE_GLMC8!P:P,1,0)),"N","J"))</f>
        <v>N</v>
      </c>
      <c r="CT106" s="24" t="str">
        <f>IF(COUNTIF($CI106:CS106,"J")&gt;0,"N",IF(ISERROR(VLOOKUP($BD106,GEWASCODE_GLMC8!Q:Q,1,0)),"N","J"))</f>
        <v>N</v>
      </c>
      <c r="CU106" s="24" t="str">
        <f>IF(COUNTIF($CI106:CT106,"J")&gt;0,"N",IF(ISERROR(VLOOKUP($BD106,GEWASCODE_GLMC8!R:R,1,0)),"N","J"))</f>
        <v>N</v>
      </c>
      <c r="CV106" s="24" t="str">
        <f>IF(COUNTIF($CI106:CU106,"J")&gt;0,"N",IF(ISERROR(VLOOKUP($BD106,GEWASCODE_GLMC8!S:S,1,0)),"N","J"))</f>
        <v>N</v>
      </c>
      <c r="CW106" s="24" t="str">
        <f>IF(COUNTIF($CI106:CV106,"J")&gt;0,"N",IF(ISERROR(VLOOKUP($BD106,GEWASCODE_GLMC8!T:T,1,0)),"N","J"))</f>
        <v>N</v>
      </c>
      <c r="CX106" s="24" t="str">
        <f>IF(COUNTIF($CI106:CW106,"J")&gt;0,"N",IF(ISERROR(VLOOKUP($BD106,GEWASCODE_GLMC8!U:U,1,0)),"N","J"))</f>
        <v>N</v>
      </c>
      <c r="CY106" s="24" t="str">
        <f>IF(COUNTIF($CI106:CX106,"J")&gt;0,"N",IF(ISERROR(VLOOKUP($BD106,GEWASCODE_GLMC8!V:V,1,0)),"N","J"))</f>
        <v>N</v>
      </c>
      <c r="CZ106" s="24" t="str">
        <f>IF(COUNTIF($CI106:CY106,"J")&gt;0,"N",IF(ISERROR(VLOOKUP($BD106,GEWASCODE_GLMC8!W:W,1,0)),"N","J"))</f>
        <v>N</v>
      </c>
      <c r="DA106" s="24" t="str">
        <f>IF(COUNTIF($CI106:CZ106,"J")&gt;0,"N",IF(ISERROR(VLOOKUP($BD106,GEWASCODE_GLMC8!X:X,1,0)),"N","J"))</f>
        <v>N</v>
      </c>
      <c r="DB106" s="24" t="str">
        <f>IF(COUNTIF($CI106:DA106,"J")&gt;0,"N",IF(ISERROR(VLOOKUP($BD106,GEWASCODE_GLMC8!Y:Y,1,0)),"N","J"))</f>
        <v>N</v>
      </c>
      <c r="DC106" s="24" t="str">
        <f>IF(COUNTIF($CI106:DB106,"J")&gt;0,"N",IF(ISERROR(VLOOKUP($BD106,GEWASCODE_GLMC8!Z:Z,1,0)),"N","J"))</f>
        <v>N</v>
      </c>
      <c r="DD106" s="24" t="str">
        <f t="shared" si="236"/>
        <v>N</v>
      </c>
      <c r="DE106" s="3" t="str">
        <f t="shared" si="167"/>
        <v>N</v>
      </c>
      <c r="DF106" s="3" t="str">
        <f t="shared" si="168"/>
        <v>N</v>
      </c>
      <c r="DG106" s="3" t="str">
        <f t="shared" si="237"/>
        <v>N</v>
      </c>
      <c r="DH106" s="3" t="str">
        <f t="shared" si="238"/>
        <v>N</v>
      </c>
      <c r="DI106" s="3" t="str">
        <f t="shared" si="169"/>
        <v>N</v>
      </c>
      <c r="DJ106" s="3" t="str">
        <f t="shared" si="170"/>
        <v>N</v>
      </c>
      <c r="DK106" s="3">
        <f>0</f>
        <v>0</v>
      </c>
      <c r="DL106" s="3" t="str">
        <f t="shared" si="171"/>
        <v>N</v>
      </c>
      <c r="DM106" s="3" t="str">
        <f t="shared" si="172"/>
        <v>N</v>
      </c>
      <c r="DN106" t="str">
        <f>IF(AND($A106="J",COUNTIFS(activiteiten_perceel,percelen!$AZ106,activiteiten_maatregel_nr,percelen!DN$4,activiteiten_activiteit_voldoet_aan_voorwaarden,"J")&gt;0),DN$4,"")</f>
        <v/>
      </c>
      <c r="DO106" t="str">
        <f>IF(AND($A106="J",COUNTIFS(activiteiten_perceel,percelen!$AZ106,activiteiten_maatregel_nr,percelen!DO$4,activiteiten_activiteit_voldoet_aan_voorwaarden,"J")&gt;0),DO$4,"")</f>
        <v/>
      </c>
      <c r="DP106" t="str">
        <f>IF(AND($A106="J",COUNTIFS(activiteiten_perceel,percelen!$AZ106,activiteiten_maatregel_nr,percelen!DP$4,activiteiten_activiteit_voldoet_aan_voorwaarden,"J")&gt;0),DP$4,"")</f>
        <v/>
      </c>
      <c r="DQ106" t="str">
        <f>IF(AND($A106="J",COUNTIFS(activiteiten_perceel,percelen!$AZ106,activiteiten_maatregel_nr,percelen!DQ$4,activiteiten_activiteit_voldoet_aan_voorwaarden,"J")&gt;0),DQ$4,"")</f>
        <v/>
      </c>
      <c r="DR106" t="str">
        <f>IF(AND($A106="J",COUNTIFS(activiteiten_perceel,percelen!$AZ106,activiteiten_maatregel_nr,percelen!DR$4,activiteiten_activiteit_voldoet_aan_voorwaarden,"J")&gt;0),DR$4,"")</f>
        <v/>
      </c>
      <c r="DS106" t="str">
        <f>IF(AND($A106="J",COUNTIFS(activiteiten_perceel,percelen!$AZ106,activiteiten_maatregel_nr,percelen!DS$4,activiteiten_activiteit_voldoet_aan_voorwaarden,"J")&gt;0),DS$4,"")</f>
        <v/>
      </c>
      <c r="DT106" t="str">
        <f>IF(AND($A106="J",COUNTIFS(activiteiten_perceel,percelen!$AZ106,activiteiten_maatregel_nr,percelen!DT$4,activiteiten_activiteit_voldoet_aan_voorwaarden,"J")&gt;0),DT$4,"")</f>
        <v/>
      </c>
      <c r="DU106" t="str">
        <f>IF(AND($A106="J",COUNTIFS(activiteiten_perceel,percelen!$AZ106,activiteiten_maatregel_nr,percelen!DU$4,activiteiten_activiteit_voldoet_aan_voorwaarden,"J")&gt;0),DU$4,"")</f>
        <v/>
      </c>
      <c r="DV106" t="str">
        <f>IF(AND($A106="J",COUNTIFS(activiteiten_perceel,percelen!$AZ106,activiteiten_maatregel_nr,percelen!DV$4,activiteiten_activiteit_voldoet_aan_voorwaarden,"J")&gt;0),DV$4,"")</f>
        <v/>
      </c>
      <c r="DW106" t="str">
        <f>IF(AND($A106="J",COUNTIFS(activiteiten_perceel,percelen!$AZ106,activiteiten_maatregel_nr,percelen!DW$4,activiteiten_activiteit_voldoet_aan_voorwaarden,"J")&gt;0),DW$4,"")</f>
        <v/>
      </c>
      <c r="DX106" t="str">
        <f>IF(AND($A106="J",COUNTIFS(activiteiten_perceel,percelen!$AZ106,activiteiten_maatregel_nr,percelen!DX$4,activiteiten_activiteit_voldoet_aan_voorwaarden,"J")&gt;0),DX$4,"")</f>
        <v/>
      </c>
      <c r="DY106" t="str">
        <f>IF(AND($A106="J",COUNTIFS(activiteiten_perceel,percelen!$AZ106,activiteiten_maatregel_nr,percelen!DY$4,activiteiten_activiteit_voldoet_aan_voorwaarden,"J")&gt;0),DY$4,"")</f>
        <v/>
      </c>
      <c r="DZ106" t="str">
        <f>IF(AND($A106="J",COUNTIFS(activiteiten_perceel,percelen!$AZ106,activiteiten_maatregel_nr,percelen!DZ$4,activiteiten_activiteit_voldoet_aan_voorwaarden,"J")&gt;0),DZ$4,"")</f>
        <v/>
      </c>
      <c r="EA106" t="str">
        <f>IF(AND($A106="J",COUNTIFS(activiteiten_perceel,percelen!$AZ106,activiteiten_maatregel_nr,percelen!EA$4,activiteiten_activiteit_voldoet_aan_voorwaarden,"J")&gt;0),EA$4,"")</f>
        <v/>
      </c>
      <c r="EB106" t="str">
        <f>IF(AND($A106="J",COUNTIFS(activiteiten_perceel,percelen!$AZ106,activiteiten_maatregel_nr,percelen!EB$4,activiteiten_activiteit_voldoet_aan_voorwaarden,"J")&gt;0),EB$4,"")</f>
        <v/>
      </c>
      <c r="EC106" t="str">
        <f>IF(AND($A106="J",COUNTIFS(activiteiten_perceel,percelen!$AZ106,activiteiten_maatregel_nr,percelen!EC$4,activiteiten_activiteit_voldoet_aan_voorwaarden,"J")&gt;0),EC$4,"")</f>
        <v/>
      </c>
      <c r="ED106" t="str">
        <f>IF(AND($A106="J",COUNTIFS(activiteiten_perceel,percelen!$AZ106,activiteiten_maatregel_nr,percelen!ED$4,activiteiten_activiteit_voldoet_aan_voorwaarden,"J")&gt;0),ED$4,"")</f>
        <v/>
      </c>
      <c r="EE106" t="str">
        <f>IF(AND($A106="J",COUNTIFS(activiteiten_perceel,percelen!$AZ106,activiteiten_maatregel_nr,percelen!EE$4,activiteiten_activiteit_voldoet_aan_voorwaarden,"J")&gt;0),EE$4,"")</f>
        <v/>
      </c>
      <c r="EF106" t="str">
        <f>IF(AND($A106="J",COUNTIFS(activiteiten_perceel,percelen!$AZ106,activiteiten_maatregel_nr,percelen!EF$4,activiteiten_activiteit_voldoet_aan_voorwaarden,"J")&gt;0),EF$4,"")</f>
        <v/>
      </c>
      <c r="EG106" t="str">
        <f>IF(AND($A106="J",COUNTIFS(activiteiten_perceel,percelen!$AZ106,activiteiten_maatregel_nr,percelen!EG$4,activiteiten_activiteit_voldoet_aan_voorwaarden,"J")&gt;0),EG$4,"")</f>
        <v/>
      </c>
      <c r="EH106" t="str">
        <f>IF(AND($A106="J",COUNTIFS(activiteiten_perceel,percelen!$AZ106,activiteiten_maatregel_nr,percelen!EH$4,activiteiten_activiteit_voldoet_aan_voorwaarden,"J")&gt;0),EH$4,"")</f>
        <v/>
      </c>
      <c r="EI106" t="str">
        <f>IF(AND($A106="J",COUNTIFS(activiteiten_perceel,percelen!$AZ106,activiteiten_maatregel_nr,percelen!EI$4,activiteiten_activiteit_voldoet_aan_voorwaarden,"J")&gt;0),EI$4,"")</f>
        <v/>
      </c>
      <c r="EJ106">
        <f t="shared" si="239"/>
        <v>0</v>
      </c>
      <c r="EK106" t="str">
        <f t="shared" si="173"/>
        <v/>
      </c>
      <c r="EL106" t="str">
        <f t="shared" si="174"/>
        <v/>
      </c>
      <c r="EM106" t="str">
        <f t="shared" si="175"/>
        <v/>
      </c>
      <c r="EN106" t="str">
        <f t="shared" si="176"/>
        <v/>
      </c>
      <c r="EO106" t="str">
        <f t="shared" si="177"/>
        <v/>
      </c>
      <c r="EP106" t="str">
        <f t="shared" si="178"/>
        <v/>
      </c>
      <c r="EQ106" t="str">
        <f t="shared" si="179"/>
        <v/>
      </c>
      <c r="ER106" t="str">
        <f t="shared" si="180"/>
        <v/>
      </c>
      <c r="ES106" t="str">
        <f t="shared" si="181"/>
        <v/>
      </c>
      <c r="ET106" t="str">
        <f t="shared" si="182"/>
        <v/>
      </c>
      <c r="EU106" t="str">
        <f t="shared" si="183"/>
        <v/>
      </c>
      <c r="EV106" t="str">
        <f t="shared" si="184"/>
        <v/>
      </c>
      <c r="EW106" t="str">
        <f t="shared" si="240"/>
        <v>nvt</v>
      </c>
      <c r="EX106" t="str">
        <f t="shared" si="241"/>
        <v>nvt</v>
      </c>
      <c r="EY106" t="str">
        <f t="shared" si="242"/>
        <v>nvt</v>
      </c>
      <c r="EZ106" t="str">
        <f t="shared" si="243"/>
        <v>nvt</v>
      </c>
      <c r="FA106" t="str">
        <f t="shared" si="244"/>
        <v>nvt</v>
      </c>
      <c r="FB106" t="str">
        <f t="shared" si="245"/>
        <v>nvt</v>
      </c>
      <c r="FC106" t="str">
        <f t="shared" si="246"/>
        <v>nvt</v>
      </c>
      <c r="FD106" t="str">
        <f t="shared" si="247"/>
        <v>nvt</v>
      </c>
      <c r="FE106" t="str">
        <f>IF($EJ106=2,VLOOKUP(FD106,STAPELING!A:D,FE$1,0),"nvt")</f>
        <v>nvt</v>
      </c>
      <c r="FF106" t="str">
        <f t="shared" si="248"/>
        <v>nvt</v>
      </c>
      <c r="FG106" t="str">
        <f t="shared" si="249"/>
        <v>nvt</v>
      </c>
      <c r="FH106" t="str">
        <f t="shared" si="250"/>
        <v>nvt</v>
      </c>
      <c r="FI106" t="str">
        <f t="shared" si="251"/>
        <v>nvt</v>
      </c>
      <c r="FJ106" t="str">
        <f t="shared" si="252"/>
        <v>nvt</v>
      </c>
      <c r="FK106" t="str">
        <f t="shared" si="253"/>
        <v>nvt</v>
      </c>
      <c r="FL106" t="str">
        <f t="shared" si="254"/>
        <v>nvt</v>
      </c>
      <c r="FM106" t="str">
        <f t="shared" si="255"/>
        <v/>
      </c>
      <c r="FN106" t="str">
        <f>IF(ISERROR(VLOOKUP(FM106,STAPELING!I:AO,FN$1,0)),"N",VLOOKUP(FM106,STAPELING!I:AO,FN$1,0))</f>
        <v>J</v>
      </c>
      <c r="FO106" t="str">
        <f t="shared" si="256"/>
        <v>nvt</v>
      </c>
      <c r="FP106" t="str">
        <f t="shared" si="185"/>
        <v>nvt</v>
      </c>
      <c r="FQ106" t="str">
        <f t="shared" si="186"/>
        <v>nvt</v>
      </c>
      <c r="FR106" t="str">
        <f t="shared" si="187"/>
        <v>nvt</v>
      </c>
      <c r="FS106" t="str">
        <f t="shared" si="188"/>
        <v>nvt</v>
      </c>
      <c r="FT106" t="str">
        <f t="shared" si="189"/>
        <v>nvt</v>
      </c>
      <c r="FU106" t="str">
        <f t="shared" si="190"/>
        <v>nvt</v>
      </c>
      <c r="FV106" t="str">
        <f t="shared" si="191"/>
        <v>nvt</v>
      </c>
      <c r="FW106" t="str">
        <f t="shared" si="192"/>
        <v>nvt</v>
      </c>
      <c r="FX106" t="str">
        <f t="shared" si="193"/>
        <v>nvt</v>
      </c>
      <c r="FY106" t="str">
        <f t="shared" si="194"/>
        <v>nvt</v>
      </c>
      <c r="FZ106" t="str">
        <f t="shared" si="195"/>
        <v>nvt</v>
      </c>
      <c r="GA106" t="str">
        <f t="shared" si="196"/>
        <v>nvt</v>
      </c>
      <c r="GB106" t="str">
        <f>IF($EJ106&gt;2,IF(FO106="","zwart",VLOOKUP(FO106,STAPELING!J:AA,GB$1,0)),"nvt")</f>
        <v>nvt</v>
      </c>
      <c r="GC106" t="str">
        <f t="shared" si="257"/>
        <v>nvt</v>
      </c>
      <c r="GD106" t="str">
        <f t="shared" si="258"/>
        <v>nvt</v>
      </c>
      <c r="GE106" t="str">
        <f t="shared" si="259"/>
        <v>nvt</v>
      </c>
      <c r="GF106" t="str">
        <f t="shared" si="260"/>
        <v>nvt</v>
      </c>
      <c r="GG106" t="str">
        <f t="shared" si="261"/>
        <v>nvt</v>
      </c>
      <c r="GH106" t="str">
        <f t="shared" si="262"/>
        <v>nvt</v>
      </c>
      <c r="GI106" t="str">
        <f t="shared" si="263"/>
        <v>nvt</v>
      </c>
      <c r="GJ106" t="str">
        <f t="shared" si="264"/>
        <v>nvt</v>
      </c>
      <c r="GK106" t="str">
        <f t="shared" si="197"/>
        <v>nvt</v>
      </c>
      <c r="GL106" t="str">
        <f t="shared" si="198"/>
        <v>nvt</v>
      </c>
      <c r="GM106" t="str">
        <f t="shared" si="199"/>
        <v>nvt</v>
      </c>
      <c r="GN106" t="str">
        <f t="shared" si="200"/>
        <v>nvt</v>
      </c>
      <c r="GO106" t="str">
        <f t="shared" si="201"/>
        <v>nvt</v>
      </c>
      <c r="GP106" t="str">
        <f t="shared" si="202"/>
        <v>nvt</v>
      </c>
      <c r="GQ106" t="str">
        <f t="shared" si="203"/>
        <v>nvt</v>
      </c>
      <c r="GR106" t="str">
        <f t="shared" si="204"/>
        <v>nvt</v>
      </c>
      <c r="GS106" t="str">
        <f t="shared" si="205"/>
        <v>nvt</v>
      </c>
      <c r="GT106" t="str">
        <f t="shared" si="206"/>
        <v>nvt</v>
      </c>
      <c r="GU106" t="str">
        <f t="shared" si="207"/>
        <v>nvt</v>
      </c>
      <c r="GV106" t="str">
        <f t="shared" si="208"/>
        <v>nvt</v>
      </c>
      <c r="GW106" t="str">
        <f>IF($EJ106&gt;2,IF(GJ106="","zwart",VLOOKUP(GJ106,STAPELING!AB:AJ,GW$1,0)),"nvt")</f>
        <v>nvt</v>
      </c>
      <c r="GX106" t="str">
        <f t="shared" si="265"/>
        <v>nvt</v>
      </c>
      <c r="GY106" t="str">
        <f t="shared" si="266"/>
        <v>nvt</v>
      </c>
      <c r="GZ106" t="str">
        <f t="shared" si="267"/>
        <v>nvt</v>
      </c>
      <c r="HA106" t="str">
        <f t="shared" si="268"/>
        <v>nvt</v>
      </c>
      <c r="HB106" t="str">
        <f t="shared" si="269"/>
        <v>nvt</v>
      </c>
      <c r="HC106" t="str">
        <f t="shared" si="270"/>
        <v>nvt</v>
      </c>
      <c r="HD106" t="str">
        <f t="shared" si="271"/>
        <v>nvt</v>
      </c>
      <c r="HE106" t="str">
        <f t="shared" si="272"/>
        <v>nvt</v>
      </c>
      <c r="HF106" t="str">
        <f t="shared" si="273"/>
        <v>nvt</v>
      </c>
      <c r="HG106" t="str">
        <f t="shared" si="274"/>
        <v>nvt</v>
      </c>
      <c r="HH106" t="str">
        <f t="shared" si="275"/>
        <v>nvt</v>
      </c>
      <c r="HI106" t="str">
        <f t="shared" si="276"/>
        <v>nvt</v>
      </c>
      <c r="HJ106" t="str">
        <f t="shared" si="277"/>
        <v>nvt</v>
      </c>
      <c r="HK106" t="str">
        <f t="shared" si="278"/>
        <v>nvt</v>
      </c>
      <c r="HL106" t="str">
        <f t="shared" si="279"/>
        <v>nvt</v>
      </c>
      <c r="HM106" t="str">
        <f t="shared" si="209"/>
        <v>nvt</v>
      </c>
      <c r="HN106" t="str">
        <f t="shared" si="210"/>
        <v>nvt</v>
      </c>
      <c r="HO106" t="str">
        <f t="shared" si="211"/>
        <v>nvt</v>
      </c>
      <c r="HP106" t="str">
        <f t="shared" si="212"/>
        <v>nvt</v>
      </c>
      <c r="HQ106" t="str">
        <f t="shared" si="213"/>
        <v>nvt</v>
      </c>
      <c r="HR106" t="str">
        <f t="shared" si="214"/>
        <v>nvt</v>
      </c>
      <c r="HS106" t="str">
        <f t="shared" si="215"/>
        <v>nvt</v>
      </c>
      <c r="HT106" t="str">
        <f t="shared" si="216"/>
        <v>nvt</v>
      </c>
      <c r="HU106" t="str">
        <f t="shared" si="217"/>
        <v>nvt</v>
      </c>
      <c r="HV106" t="str">
        <f t="shared" si="218"/>
        <v>nvt</v>
      </c>
      <c r="HW106" t="str">
        <f t="shared" si="219"/>
        <v>nvt</v>
      </c>
      <c r="HX106" t="str">
        <f t="shared" si="220"/>
        <v>nvt</v>
      </c>
      <c r="HY106" t="str">
        <f>IF($EJ106&gt;2,IF(HL106="","zwart",VLOOKUP(HL106,STAPELING!AK:AN,HY$1,0)),"nvt")</f>
        <v>nvt</v>
      </c>
      <c r="HZ106" t="str">
        <f t="shared" si="280"/>
        <v>nvt</v>
      </c>
      <c r="IA106" t="str">
        <f t="shared" si="281"/>
        <v>nvt</v>
      </c>
      <c r="IB106" t="str">
        <f t="shared" si="282"/>
        <v>nvt</v>
      </c>
      <c r="IC106" t="str">
        <f t="shared" si="283"/>
        <v>nvt</v>
      </c>
      <c r="ID106" t="str">
        <f t="shared" si="284"/>
        <v>nvt</v>
      </c>
      <c r="IE106" t="str">
        <f t="shared" si="285"/>
        <v>nvt</v>
      </c>
      <c r="IF106" t="str">
        <f t="shared" si="286"/>
        <v>nvt</v>
      </c>
      <c r="IG106">
        <f t="shared" si="287"/>
        <v>0</v>
      </c>
      <c r="IH106">
        <f t="shared" si="288"/>
        <v>0</v>
      </c>
      <c r="II106">
        <f t="shared" si="289"/>
        <v>0</v>
      </c>
      <c r="IJ106">
        <f t="shared" si="290"/>
        <v>0</v>
      </c>
      <c r="IK106">
        <f t="shared" si="291"/>
        <v>0</v>
      </c>
      <c r="IL106">
        <f t="shared" si="292"/>
        <v>0</v>
      </c>
      <c r="IM106">
        <f t="shared" si="293"/>
        <v>0</v>
      </c>
      <c r="IN106">
        <f t="shared" si="294"/>
        <v>0</v>
      </c>
      <c r="IO106">
        <f t="shared" si="295"/>
        <v>0</v>
      </c>
      <c r="IP106">
        <f t="shared" si="296"/>
        <v>0</v>
      </c>
      <c r="IQ106">
        <f t="shared" si="297"/>
        <v>0</v>
      </c>
      <c r="IR106">
        <f t="shared" si="298"/>
        <v>0</v>
      </c>
      <c r="IS106">
        <f t="shared" si="299"/>
        <v>0</v>
      </c>
      <c r="IT106">
        <f t="shared" si="300"/>
        <v>0</v>
      </c>
      <c r="IU106" t="str">
        <f t="shared" si="301"/>
        <v>N</v>
      </c>
      <c r="IV106" t="str">
        <f t="shared" si="221"/>
        <v>N</v>
      </c>
      <c r="IW106" t="str">
        <f t="shared" si="302"/>
        <v>N</v>
      </c>
    </row>
    <row r="107" spans="1:257" x14ac:dyDescent="0.25">
      <c r="A107" t="str">
        <f>IF(ISERROR(VLOOKUP(E107,E$4:E106,1,0)),"J","N")</f>
        <v>N</v>
      </c>
      <c r="E107" s="25" t="str">
        <f>IF(Invoer!B136="","",Invoer!B136)</f>
        <v/>
      </c>
      <c r="F107" s="25"/>
      <c r="G107" s="25"/>
      <c r="H107" s="25" t="str">
        <f>IF(AND($E107&lt;&gt;"",$A107="J"),Invoer!D136,"")</f>
        <v/>
      </c>
      <c r="I107" s="25"/>
      <c r="J107" s="26"/>
      <c r="K107" s="26" t="str">
        <f>IF(AND($E107&lt;&gt;"",$A107="J"),Invoer!L136,"")</f>
        <v/>
      </c>
      <c r="L107" s="26"/>
      <c r="M107" s="25"/>
      <c r="N107" s="152"/>
      <c r="O107" s="153"/>
      <c r="P107" s="25"/>
      <c r="Q107" s="25"/>
      <c r="R107" s="153"/>
      <c r="S107" s="154"/>
      <c r="T107" s="152"/>
      <c r="U107" s="153"/>
      <c r="V107" s="153"/>
      <c r="W107" s="59" t="str">
        <f>IF(AND($E107&lt;&gt;"",$A107="J",Invoer!R136&lt;&gt;""),VLOOKUP(Invoer!R136,NORM!$F$26:$H$29,3,0),"")</f>
        <v/>
      </c>
      <c r="X107" s="59"/>
      <c r="Y107" s="25" t="str">
        <f t="shared" si="222"/>
        <v/>
      </c>
      <c r="Z107" s="25"/>
      <c r="AA107" s="26" t="str">
        <f t="shared" si="223"/>
        <v/>
      </c>
      <c r="AB107" s="26"/>
      <c r="AC107" s="153"/>
      <c r="AD107" s="153"/>
      <c r="AE107" s="153"/>
      <c r="AF107" s="153"/>
      <c r="AG107" s="153"/>
      <c r="AH107" s="25"/>
      <c r="AI107" s="153"/>
      <c r="AJ107" s="153"/>
      <c r="AK107" s="153"/>
      <c r="AL107" s="153"/>
      <c r="AM107" s="25" t="str">
        <f>IF(AND($E107&lt;&gt;"",$A107="J"),IF(Invoer!X136="Ja","J",IF(Invoer!X136="Nee","N","")),"")</f>
        <v/>
      </c>
      <c r="AN107" s="153"/>
      <c r="AO107" s="153"/>
      <c r="AP107" s="153" t="s">
        <v>311</v>
      </c>
      <c r="AQ107" s="153" t="s">
        <v>311</v>
      </c>
      <c r="AR107" s="153" t="s">
        <v>312</v>
      </c>
      <c r="AS107" s="153" t="s">
        <v>312</v>
      </c>
      <c r="AT107" s="1" t="str">
        <f>IF(AND($E107&lt;&gt;"",$A107="J",Invoer!O136&lt;&gt;""),VLOOKUP(Invoer!O136,NORM!$F$31:$H$38,3,0),"")</f>
        <v/>
      </c>
      <c r="AU107" s="1"/>
      <c r="AV107" s="1" t="str">
        <f>IF(AND($E107&lt;&gt;"",$A107="J"),Invoer!AH136,"")</f>
        <v/>
      </c>
      <c r="AW107" s="1"/>
      <c r="AX107" s="1" t="str">
        <f t="shared" si="224"/>
        <v/>
      </c>
      <c r="AY107" s="1"/>
      <c r="AZ107" s="3" t="str">
        <f t="shared" si="225"/>
        <v/>
      </c>
      <c r="BA107" s="3" t="str">
        <f t="shared" si="226"/>
        <v/>
      </c>
      <c r="BB107" s="3" t="str">
        <f t="shared" si="227"/>
        <v>N</v>
      </c>
      <c r="BC107" s="3" t="str">
        <f t="shared" si="228"/>
        <v>N</v>
      </c>
      <c r="BD107" s="3" t="str">
        <f t="shared" si="229"/>
        <v/>
      </c>
      <c r="BE107" s="3">
        <f t="shared" si="230"/>
        <v>0</v>
      </c>
      <c r="BF107" s="3" t="str">
        <f t="shared" si="231"/>
        <v/>
      </c>
      <c r="BG107" s="3" t="str">
        <f t="shared" si="232"/>
        <v/>
      </c>
      <c r="BH107" s="3" t="str">
        <f t="shared" si="233"/>
        <v>N</v>
      </c>
      <c r="BI107" s="24" t="str">
        <f t="shared" si="234"/>
        <v/>
      </c>
      <c r="BJ107" s="24" t="str">
        <f>IF(ISERROR(VLOOKUP($BD107,LOV_GWSGRP!A:A,1,0)),"N","J")</f>
        <v>N</v>
      </c>
      <c r="BK107" s="24" t="str">
        <f>IF(ISERROR(VLOOKUP($BD107,LOV_GWSGRP!D:D,1,0)),"N","J")</f>
        <v>N</v>
      </c>
      <c r="BL107" s="24" t="str">
        <f>IF(ISERROR(VLOOKUP($BD107,LOV_GWSGRP!G:G,1,0)),"N","J")</f>
        <v>N</v>
      </c>
      <c r="BM107" s="24" t="str">
        <f>IF(ISERROR(VLOOKUP($BD107,LOV_GWSGRP!M:M,1,0)),"N","J")</f>
        <v>N</v>
      </c>
      <c r="BN107" s="24" t="str">
        <f>IF(ISERROR(VLOOKUP($BD107,LOV_GWSGRP!P:P,1,0)),"N","J")</f>
        <v>N</v>
      </c>
      <c r="BO107" s="24" t="str">
        <f>IF(ISERROR(VLOOKUP($BD107,LOV_GWSGRP!S:S,1,0)),"N","J")</f>
        <v>N</v>
      </c>
      <c r="BP107" s="24" t="str">
        <f>IF(ISERROR(VLOOKUP($BD107,LOV_GWSGRP!V:V,1,0)),"N","J")</f>
        <v>N</v>
      </c>
      <c r="BQ107" s="24" t="str">
        <f>IF(ISERROR(VLOOKUP($BD107,LOV_GWSGRP!Y:Y,1,0)),"N","J")</f>
        <v>N</v>
      </c>
      <c r="BR107" s="24" t="str">
        <f>IF(ISERROR(VLOOKUP($BD107,LOV_GWSGRP!AB:AB,1,0)),"N","J")</f>
        <v>N</v>
      </c>
      <c r="BS107" s="24" t="str">
        <f>IF(ISERROR(VLOOKUP($BD107,LOV_GWSGRP!AE:AE,1,0)),"N","J")</f>
        <v>N</v>
      </c>
      <c r="BT107" s="24" t="str">
        <f>IF(ISERROR(VLOOKUP($BD107,LOV_GWSGRP!AH:AH,1,0)),"N","J")</f>
        <v>N</v>
      </c>
      <c r="BU107" s="24" t="str">
        <f>IF(ISERROR(VLOOKUP($BD107,LOV_GWSGRP!CJ:CJ,1,0)),"N","J")</f>
        <v>N</v>
      </c>
      <c r="BV107" s="24" t="str">
        <f>IF(ISERROR(VLOOKUP($BD107,LOV_GWSGRP!AN:AN,1,0)),"N","J")</f>
        <v>N</v>
      </c>
      <c r="BW107" s="24" t="str">
        <f>IF(ISERROR(VLOOKUP($BD107,LOV_GWSGRP!AQ:AQ,1,0)),"N","J")</f>
        <v>N</v>
      </c>
      <c r="BX107" s="24" t="str">
        <f>IF(ISERROR(VLOOKUP($BD107,LOV_GWSGRP!AT:AT,1,0)),"N","J")</f>
        <v>N</v>
      </c>
      <c r="BY107" s="24" t="str">
        <f>IF(ISERROR(VLOOKUP($BD107,LOV_GWSGRP!AW:AW,1,0)),"N","J")</f>
        <v>N</v>
      </c>
      <c r="BZ107" s="24" t="str">
        <f>IF(ISERROR(VLOOKUP($BD107,LOV_GWSGRP!AZ:AZ,1,0)),"N","J")</f>
        <v>N</v>
      </c>
      <c r="CA107" s="24" t="str">
        <f>IF(ISERROR(VLOOKUP($BD107,LOV_GWSGRP!BC:BC,1,0)),"N","J")</f>
        <v>N</v>
      </c>
      <c r="CB107" s="24" t="str">
        <f>IF(ISERROR(VLOOKUP($BD107,LOV_GWSGRP!BF:BF,1,0)),"N","J")</f>
        <v>N</v>
      </c>
      <c r="CC107" s="24" t="str">
        <f>IF(ISERROR(VLOOKUP($BD107,LOV_GWSGRP!BI:BI,1,0)),"N","J")</f>
        <v>N</v>
      </c>
      <c r="CD107" s="24" t="str">
        <f>IF(ISERROR(VLOOKUP($BD107,LOV_GWSGRP!J:J,1,0)),"N","J")</f>
        <v>N</v>
      </c>
      <c r="CE107" s="24" t="str">
        <f>IF(ISERROR(VLOOKUP($BD107,LOV_GWSGRP!BL:BL,1,0)),"N","J")</f>
        <v>N</v>
      </c>
      <c r="CF107" s="24"/>
      <c r="CG107" s="24" t="str">
        <f>IF(ISERROR(VLOOKUP($BD107,LOV_GWSGRP!BO:BO,1,0)),"N","J")</f>
        <v>N</v>
      </c>
      <c r="CH107" s="24" t="str">
        <f t="shared" si="235"/>
        <v>N</v>
      </c>
      <c r="CI107" s="24" t="str">
        <f>IF(ISERROR(VLOOKUP($BD107,GEWASCODE_GLMC8!F:F,1,0)),"N","J")</f>
        <v>N</v>
      </c>
      <c r="CJ107" s="24" t="str">
        <f>IF(COUNTIF($CI107:CI107,"J")&gt;0,"N",IF(ISERROR(VLOOKUP($BD107,GEWASCODE_GLMC8!G:G,1,0)),"N","J"))</f>
        <v>N</v>
      </c>
      <c r="CK107" s="24" t="str">
        <f>IF(COUNTIF($CI107:CJ107,"J")&gt;0,"N",IF(ISERROR(VLOOKUP($BD107,GEWASCODE_GLMC8!H:H,1,0)),"N","J"))</f>
        <v>N</v>
      </c>
      <c r="CL107" s="24" t="str">
        <f>IF(COUNTIF($CI107:CK107,"J")&gt;0,"N",IF(ISERROR(VLOOKUP($BD107,GEWASCODE_GLMC8!I:I,1,0)),"N","J"))</f>
        <v>N</v>
      </c>
      <c r="CM107" s="24" t="str">
        <f>IF(COUNTIF($CI107:CL107,"J")&gt;0,"N",IF(ISERROR(VLOOKUP($BD107,GEWASCODE_GLMC8!J:J,1,0)),"N","J"))</f>
        <v>N</v>
      </c>
      <c r="CN107" s="24" t="str">
        <f>IF(COUNTIF($CI107:CM107,"J")&gt;0,"N",IF(ISERROR(VLOOKUP($BD107,GEWASCODE_GLMC8!K:K,1,0)),"N","J"))</f>
        <v>N</v>
      </c>
      <c r="CO107" s="24" t="str">
        <f>IF(COUNTIF($CI107:CN107,"J")&gt;0,"N",IF(ISERROR(VLOOKUP($BD107,GEWASCODE_GLMC8!L:L,1,0)),"N","J"))</f>
        <v>N</v>
      </c>
      <c r="CP107" s="24" t="str">
        <f>IF(COUNTIF($CI107:CO107,"J")&gt;0,"N",IF(ISERROR(VLOOKUP($BD107,GEWASCODE_GLMC8!M:M,1,0)),"N","J"))</f>
        <v>N</v>
      </c>
      <c r="CQ107" s="24" t="str">
        <f>IF(COUNTIF($CI107:CP107,"J")&gt;0,"N",IF(ISERROR(VLOOKUP($BD107,GEWASCODE_GLMC8!N:N,1,0)),"N","J"))</f>
        <v>N</v>
      </c>
      <c r="CR107" s="24" t="str">
        <f>IF(COUNTIF($CI107:CQ107,"J")&gt;0,"N",IF(ISERROR(VLOOKUP($BD107,GEWASCODE_GLMC8!O:O,1,0)),"N","J"))</f>
        <v>N</v>
      </c>
      <c r="CS107" s="24" t="str">
        <f>IF(COUNTIF($CI107:CR107,"J")&gt;0,"N",IF(ISERROR(VLOOKUP($BD107,GEWASCODE_GLMC8!P:P,1,0)),"N","J"))</f>
        <v>N</v>
      </c>
      <c r="CT107" s="24" t="str">
        <f>IF(COUNTIF($CI107:CS107,"J")&gt;0,"N",IF(ISERROR(VLOOKUP($BD107,GEWASCODE_GLMC8!Q:Q,1,0)),"N","J"))</f>
        <v>N</v>
      </c>
      <c r="CU107" s="24" t="str">
        <f>IF(COUNTIF($CI107:CT107,"J")&gt;0,"N",IF(ISERROR(VLOOKUP($BD107,GEWASCODE_GLMC8!R:R,1,0)),"N","J"))</f>
        <v>N</v>
      </c>
      <c r="CV107" s="24" t="str">
        <f>IF(COUNTIF($CI107:CU107,"J")&gt;0,"N",IF(ISERROR(VLOOKUP($BD107,GEWASCODE_GLMC8!S:S,1,0)),"N","J"))</f>
        <v>N</v>
      </c>
      <c r="CW107" s="24" t="str">
        <f>IF(COUNTIF($CI107:CV107,"J")&gt;0,"N",IF(ISERROR(VLOOKUP($BD107,GEWASCODE_GLMC8!T:T,1,0)),"N","J"))</f>
        <v>N</v>
      </c>
      <c r="CX107" s="24" t="str">
        <f>IF(COUNTIF($CI107:CW107,"J")&gt;0,"N",IF(ISERROR(VLOOKUP($BD107,GEWASCODE_GLMC8!U:U,1,0)),"N","J"))</f>
        <v>N</v>
      </c>
      <c r="CY107" s="24" t="str">
        <f>IF(COUNTIF($CI107:CX107,"J")&gt;0,"N",IF(ISERROR(VLOOKUP($BD107,GEWASCODE_GLMC8!V:V,1,0)),"N","J"))</f>
        <v>N</v>
      </c>
      <c r="CZ107" s="24" t="str">
        <f>IF(COUNTIF($CI107:CY107,"J")&gt;0,"N",IF(ISERROR(VLOOKUP($BD107,GEWASCODE_GLMC8!W:W,1,0)),"N","J"))</f>
        <v>N</v>
      </c>
      <c r="DA107" s="24" t="str">
        <f>IF(COUNTIF($CI107:CZ107,"J")&gt;0,"N",IF(ISERROR(VLOOKUP($BD107,GEWASCODE_GLMC8!X:X,1,0)),"N","J"))</f>
        <v>N</v>
      </c>
      <c r="DB107" s="24" t="str">
        <f>IF(COUNTIF($CI107:DA107,"J")&gt;0,"N",IF(ISERROR(VLOOKUP($BD107,GEWASCODE_GLMC8!Y:Y,1,0)),"N","J"))</f>
        <v>N</v>
      </c>
      <c r="DC107" s="24" t="str">
        <f>IF(COUNTIF($CI107:DB107,"J")&gt;0,"N",IF(ISERROR(VLOOKUP($BD107,GEWASCODE_GLMC8!Z:Z,1,0)),"N","J"))</f>
        <v>N</v>
      </c>
      <c r="DD107" s="24" t="str">
        <f t="shared" si="236"/>
        <v>N</v>
      </c>
      <c r="DE107" s="3" t="str">
        <f t="shared" si="167"/>
        <v>N</v>
      </c>
      <c r="DF107" s="3" t="str">
        <f t="shared" si="168"/>
        <v>N</v>
      </c>
      <c r="DG107" s="3" t="str">
        <f t="shared" si="237"/>
        <v>N</v>
      </c>
      <c r="DH107" s="3" t="str">
        <f t="shared" si="238"/>
        <v>N</v>
      </c>
      <c r="DI107" s="3" t="str">
        <f t="shared" si="169"/>
        <v>N</v>
      </c>
      <c r="DJ107" s="3" t="str">
        <f t="shared" si="170"/>
        <v>N</v>
      </c>
      <c r="DK107" s="3">
        <f>0</f>
        <v>0</v>
      </c>
      <c r="DL107" s="3" t="str">
        <f t="shared" si="171"/>
        <v>N</v>
      </c>
      <c r="DM107" s="3" t="str">
        <f t="shared" si="172"/>
        <v>N</v>
      </c>
      <c r="DN107" t="str">
        <f>IF(AND($A107="J",COUNTIFS(activiteiten_perceel,percelen!$AZ107,activiteiten_maatregel_nr,percelen!DN$4,activiteiten_activiteit_voldoet_aan_voorwaarden,"J")&gt;0),DN$4,"")</f>
        <v/>
      </c>
      <c r="DO107" t="str">
        <f>IF(AND($A107="J",COUNTIFS(activiteiten_perceel,percelen!$AZ107,activiteiten_maatregel_nr,percelen!DO$4,activiteiten_activiteit_voldoet_aan_voorwaarden,"J")&gt;0),DO$4,"")</f>
        <v/>
      </c>
      <c r="DP107" t="str">
        <f>IF(AND($A107="J",COUNTIFS(activiteiten_perceel,percelen!$AZ107,activiteiten_maatregel_nr,percelen!DP$4,activiteiten_activiteit_voldoet_aan_voorwaarden,"J")&gt;0),DP$4,"")</f>
        <v/>
      </c>
      <c r="DQ107" t="str">
        <f>IF(AND($A107="J",COUNTIFS(activiteiten_perceel,percelen!$AZ107,activiteiten_maatregel_nr,percelen!DQ$4,activiteiten_activiteit_voldoet_aan_voorwaarden,"J")&gt;0),DQ$4,"")</f>
        <v/>
      </c>
      <c r="DR107" t="str">
        <f>IF(AND($A107="J",COUNTIFS(activiteiten_perceel,percelen!$AZ107,activiteiten_maatregel_nr,percelen!DR$4,activiteiten_activiteit_voldoet_aan_voorwaarden,"J")&gt;0),DR$4,"")</f>
        <v/>
      </c>
      <c r="DS107" t="str">
        <f>IF(AND($A107="J",COUNTIFS(activiteiten_perceel,percelen!$AZ107,activiteiten_maatregel_nr,percelen!DS$4,activiteiten_activiteit_voldoet_aan_voorwaarden,"J")&gt;0),DS$4,"")</f>
        <v/>
      </c>
      <c r="DT107" t="str">
        <f>IF(AND($A107="J",COUNTIFS(activiteiten_perceel,percelen!$AZ107,activiteiten_maatregel_nr,percelen!DT$4,activiteiten_activiteit_voldoet_aan_voorwaarden,"J")&gt;0),DT$4,"")</f>
        <v/>
      </c>
      <c r="DU107" t="str">
        <f>IF(AND($A107="J",COUNTIFS(activiteiten_perceel,percelen!$AZ107,activiteiten_maatregel_nr,percelen!DU$4,activiteiten_activiteit_voldoet_aan_voorwaarden,"J")&gt;0),DU$4,"")</f>
        <v/>
      </c>
      <c r="DV107" t="str">
        <f>IF(AND($A107="J",COUNTIFS(activiteiten_perceel,percelen!$AZ107,activiteiten_maatregel_nr,percelen!DV$4,activiteiten_activiteit_voldoet_aan_voorwaarden,"J")&gt;0),DV$4,"")</f>
        <v/>
      </c>
      <c r="DW107" t="str">
        <f>IF(AND($A107="J",COUNTIFS(activiteiten_perceel,percelen!$AZ107,activiteiten_maatregel_nr,percelen!DW$4,activiteiten_activiteit_voldoet_aan_voorwaarden,"J")&gt;0),DW$4,"")</f>
        <v/>
      </c>
      <c r="DX107" t="str">
        <f>IF(AND($A107="J",COUNTIFS(activiteiten_perceel,percelen!$AZ107,activiteiten_maatregel_nr,percelen!DX$4,activiteiten_activiteit_voldoet_aan_voorwaarden,"J")&gt;0),DX$4,"")</f>
        <v/>
      </c>
      <c r="DY107" t="str">
        <f>IF(AND($A107="J",COUNTIFS(activiteiten_perceel,percelen!$AZ107,activiteiten_maatregel_nr,percelen!DY$4,activiteiten_activiteit_voldoet_aan_voorwaarden,"J")&gt;0),DY$4,"")</f>
        <v/>
      </c>
      <c r="DZ107" t="str">
        <f>IF(AND($A107="J",COUNTIFS(activiteiten_perceel,percelen!$AZ107,activiteiten_maatregel_nr,percelen!DZ$4,activiteiten_activiteit_voldoet_aan_voorwaarden,"J")&gt;0),DZ$4,"")</f>
        <v/>
      </c>
      <c r="EA107" t="str">
        <f>IF(AND($A107="J",COUNTIFS(activiteiten_perceel,percelen!$AZ107,activiteiten_maatregel_nr,percelen!EA$4,activiteiten_activiteit_voldoet_aan_voorwaarden,"J")&gt;0),EA$4,"")</f>
        <v/>
      </c>
      <c r="EB107" t="str">
        <f>IF(AND($A107="J",COUNTIFS(activiteiten_perceel,percelen!$AZ107,activiteiten_maatregel_nr,percelen!EB$4,activiteiten_activiteit_voldoet_aan_voorwaarden,"J")&gt;0),EB$4,"")</f>
        <v/>
      </c>
      <c r="EC107" t="str">
        <f>IF(AND($A107="J",COUNTIFS(activiteiten_perceel,percelen!$AZ107,activiteiten_maatregel_nr,percelen!EC$4,activiteiten_activiteit_voldoet_aan_voorwaarden,"J")&gt;0),EC$4,"")</f>
        <v/>
      </c>
      <c r="ED107" t="str">
        <f>IF(AND($A107="J",COUNTIFS(activiteiten_perceel,percelen!$AZ107,activiteiten_maatregel_nr,percelen!ED$4,activiteiten_activiteit_voldoet_aan_voorwaarden,"J")&gt;0),ED$4,"")</f>
        <v/>
      </c>
      <c r="EE107" t="str">
        <f>IF(AND($A107="J",COUNTIFS(activiteiten_perceel,percelen!$AZ107,activiteiten_maatregel_nr,percelen!EE$4,activiteiten_activiteit_voldoet_aan_voorwaarden,"J")&gt;0),EE$4,"")</f>
        <v/>
      </c>
      <c r="EF107" t="str">
        <f>IF(AND($A107="J",COUNTIFS(activiteiten_perceel,percelen!$AZ107,activiteiten_maatregel_nr,percelen!EF$4,activiteiten_activiteit_voldoet_aan_voorwaarden,"J")&gt;0),EF$4,"")</f>
        <v/>
      </c>
      <c r="EG107" t="str">
        <f>IF(AND($A107="J",COUNTIFS(activiteiten_perceel,percelen!$AZ107,activiteiten_maatregel_nr,percelen!EG$4,activiteiten_activiteit_voldoet_aan_voorwaarden,"J")&gt;0),EG$4,"")</f>
        <v/>
      </c>
      <c r="EH107" t="str">
        <f>IF(AND($A107="J",COUNTIFS(activiteiten_perceel,percelen!$AZ107,activiteiten_maatregel_nr,percelen!EH$4,activiteiten_activiteit_voldoet_aan_voorwaarden,"J")&gt;0),EH$4,"")</f>
        <v/>
      </c>
      <c r="EI107" t="str">
        <f>IF(AND($A107="J",COUNTIFS(activiteiten_perceel,percelen!$AZ107,activiteiten_maatregel_nr,percelen!EI$4,activiteiten_activiteit_voldoet_aan_voorwaarden,"J")&gt;0),EI$4,"")</f>
        <v/>
      </c>
      <c r="EJ107">
        <f t="shared" si="239"/>
        <v>0</v>
      </c>
      <c r="EK107" t="str">
        <f t="shared" si="173"/>
        <v/>
      </c>
      <c r="EL107" t="str">
        <f t="shared" si="174"/>
        <v/>
      </c>
      <c r="EM107" t="str">
        <f t="shared" si="175"/>
        <v/>
      </c>
      <c r="EN107" t="str">
        <f t="shared" si="176"/>
        <v/>
      </c>
      <c r="EO107" t="str">
        <f t="shared" si="177"/>
        <v/>
      </c>
      <c r="EP107" t="str">
        <f t="shared" si="178"/>
        <v/>
      </c>
      <c r="EQ107" t="str">
        <f t="shared" si="179"/>
        <v/>
      </c>
      <c r="ER107" t="str">
        <f t="shared" si="180"/>
        <v/>
      </c>
      <c r="ES107" t="str">
        <f t="shared" si="181"/>
        <v/>
      </c>
      <c r="ET107" t="str">
        <f t="shared" si="182"/>
        <v/>
      </c>
      <c r="EU107" t="str">
        <f t="shared" si="183"/>
        <v/>
      </c>
      <c r="EV107" t="str">
        <f t="shared" si="184"/>
        <v/>
      </c>
      <c r="EW107" t="str">
        <f t="shared" si="240"/>
        <v>nvt</v>
      </c>
      <c r="EX107" t="str">
        <f t="shared" si="241"/>
        <v>nvt</v>
      </c>
      <c r="EY107" t="str">
        <f t="shared" si="242"/>
        <v>nvt</v>
      </c>
      <c r="EZ107" t="str">
        <f t="shared" si="243"/>
        <v>nvt</v>
      </c>
      <c r="FA107" t="str">
        <f t="shared" si="244"/>
        <v>nvt</v>
      </c>
      <c r="FB107" t="str">
        <f t="shared" si="245"/>
        <v>nvt</v>
      </c>
      <c r="FC107" t="str">
        <f t="shared" si="246"/>
        <v>nvt</v>
      </c>
      <c r="FD107" t="str">
        <f t="shared" si="247"/>
        <v>nvt</v>
      </c>
      <c r="FE107" t="str">
        <f>IF($EJ107=2,VLOOKUP(FD107,STAPELING!A:D,FE$1,0),"nvt")</f>
        <v>nvt</v>
      </c>
      <c r="FF107" t="str">
        <f t="shared" si="248"/>
        <v>nvt</v>
      </c>
      <c r="FG107" t="str">
        <f t="shared" si="249"/>
        <v>nvt</v>
      </c>
      <c r="FH107" t="str">
        <f t="shared" si="250"/>
        <v>nvt</v>
      </c>
      <c r="FI107" t="str">
        <f t="shared" si="251"/>
        <v>nvt</v>
      </c>
      <c r="FJ107" t="str">
        <f t="shared" si="252"/>
        <v>nvt</v>
      </c>
      <c r="FK107" t="str">
        <f t="shared" si="253"/>
        <v>nvt</v>
      </c>
      <c r="FL107" t="str">
        <f t="shared" si="254"/>
        <v>nvt</v>
      </c>
      <c r="FM107" t="str">
        <f t="shared" si="255"/>
        <v/>
      </c>
      <c r="FN107" t="str">
        <f>IF(ISERROR(VLOOKUP(FM107,STAPELING!I:AO,FN$1,0)),"N",VLOOKUP(FM107,STAPELING!I:AO,FN$1,0))</f>
        <v>J</v>
      </c>
      <c r="FO107" t="str">
        <f t="shared" si="256"/>
        <v>nvt</v>
      </c>
      <c r="FP107" t="str">
        <f t="shared" si="185"/>
        <v>nvt</v>
      </c>
      <c r="FQ107" t="str">
        <f t="shared" si="186"/>
        <v>nvt</v>
      </c>
      <c r="FR107" t="str">
        <f t="shared" si="187"/>
        <v>nvt</v>
      </c>
      <c r="FS107" t="str">
        <f t="shared" si="188"/>
        <v>nvt</v>
      </c>
      <c r="FT107" t="str">
        <f t="shared" si="189"/>
        <v>nvt</v>
      </c>
      <c r="FU107" t="str">
        <f t="shared" si="190"/>
        <v>nvt</v>
      </c>
      <c r="FV107" t="str">
        <f t="shared" si="191"/>
        <v>nvt</v>
      </c>
      <c r="FW107" t="str">
        <f t="shared" si="192"/>
        <v>nvt</v>
      </c>
      <c r="FX107" t="str">
        <f t="shared" si="193"/>
        <v>nvt</v>
      </c>
      <c r="FY107" t="str">
        <f t="shared" si="194"/>
        <v>nvt</v>
      </c>
      <c r="FZ107" t="str">
        <f t="shared" si="195"/>
        <v>nvt</v>
      </c>
      <c r="GA107" t="str">
        <f t="shared" si="196"/>
        <v>nvt</v>
      </c>
      <c r="GB107" t="str">
        <f>IF($EJ107&gt;2,IF(FO107="","zwart",VLOOKUP(FO107,STAPELING!J:AA,GB$1,0)),"nvt")</f>
        <v>nvt</v>
      </c>
      <c r="GC107" t="str">
        <f t="shared" si="257"/>
        <v>nvt</v>
      </c>
      <c r="GD107" t="str">
        <f t="shared" si="258"/>
        <v>nvt</v>
      </c>
      <c r="GE107" t="str">
        <f t="shared" si="259"/>
        <v>nvt</v>
      </c>
      <c r="GF107" t="str">
        <f t="shared" si="260"/>
        <v>nvt</v>
      </c>
      <c r="GG107" t="str">
        <f t="shared" si="261"/>
        <v>nvt</v>
      </c>
      <c r="GH107" t="str">
        <f t="shared" si="262"/>
        <v>nvt</v>
      </c>
      <c r="GI107" t="str">
        <f t="shared" si="263"/>
        <v>nvt</v>
      </c>
      <c r="GJ107" t="str">
        <f t="shared" si="264"/>
        <v>nvt</v>
      </c>
      <c r="GK107" t="str">
        <f t="shared" si="197"/>
        <v>nvt</v>
      </c>
      <c r="GL107" t="str">
        <f t="shared" si="198"/>
        <v>nvt</v>
      </c>
      <c r="GM107" t="str">
        <f t="shared" si="199"/>
        <v>nvt</v>
      </c>
      <c r="GN107" t="str">
        <f t="shared" si="200"/>
        <v>nvt</v>
      </c>
      <c r="GO107" t="str">
        <f t="shared" si="201"/>
        <v>nvt</v>
      </c>
      <c r="GP107" t="str">
        <f t="shared" si="202"/>
        <v>nvt</v>
      </c>
      <c r="GQ107" t="str">
        <f t="shared" si="203"/>
        <v>nvt</v>
      </c>
      <c r="GR107" t="str">
        <f t="shared" si="204"/>
        <v>nvt</v>
      </c>
      <c r="GS107" t="str">
        <f t="shared" si="205"/>
        <v>nvt</v>
      </c>
      <c r="GT107" t="str">
        <f t="shared" si="206"/>
        <v>nvt</v>
      </c>
      <c r="GU107" t="str">
        <f t="shared" si="207"/>
        <v>nvt</v>
      </c>
      <c r="GV107" t="str">
        <f t="shared" si="208"/>
        <v>nvt</v>
      </c>
      <c r="GW107" t="str">
        <f>IF($EJ107&gt;2,IF(GJ107="","zwart",VLOOKUP(GJ107,STAPELING!AB:AJ,GW$1,0)),"nvt")</f>
        <v>nvt</v>
      </c>
      <c r="GX107" t="str">
        <f t="shared" si="265"/>
        <v>nvt</v>
      </c>
      <c r="GY107" t="str">
        <f t="shared" si="266"/>
        <v>nvt</v>
      </c>
      <c r="GZ107" t="str">
        <f t="shared" si="267"/>
        <v>nvt</v>
      </c>
      <c r="HA107" t="str">
        <f t="shared" si="268"/>
        <v>nvt</v>
      </c>
      <c r="HB107" t="str">
        <f t="shared" si="269"/>
        <v>nvt</v>
      </c>
      <c r="HC107" t="str">
        <f t="shared" si="270"/>
        <v>nvt</v>
      </c>
      <c r="HD107" t="str">
        <f t="shared" si="271"/>
        <v>nvt</v>
      </c>
      <c r="HE107" t="str">
        <f t="shared" si="272"/>
        <v>nvt</v>
      </c>
      <c r="HF107" t="str">
        <f t="shared" si="273"/>
        <v>nvt</v>
      </c>
      <c r="HG107" t="str">
        <f t="shared" si="274"/>
        <v>nvt</v>
      </c>
      <c r="HH107" t="str">
        <f t="shared" si="275"/>
        <v>nvt</v>
      </c>
      <c r="HI107" t="str">
        <f t="shared" si="276"/>
        <v>nvt</v>
      </c>
      <c r="HJ107" t="str">
        <f t="shared" si="277"/>
        <v>nvt</v>
      </c>
      <c r="HK107" t="str">
        <f t="shared" si="278"/>
        <v>nvt</v>
      </c>
      <c r="HL107" t="str">
        <f t="shared" si="279"/>
        <v>nvt</v>
      </c>
      <c r="HM107" t="str">
        <f t="shared" si="209"/>
        <v>nvt</v>
      </c>
      <c r="HN107" t="str">
        <f t="shared" si="210"/>
        <v>nvt</v>
      </c>
      <c r="HO107" t="str">
        <f t="shared" si="211"/>
        <v>nvt</v>
      </c>
      <c r="HP107" t="str">
        <f t="shared" si="212"/>
        <v>nvt</v>
      </c>
      <c r="HQ107" t="str">
        <f t="shared" si="213"/>
        <v>nvt</v>
      </c>
      <c r="HR107" t="str">
        <f t="shared" si="214"/>
        <v>nvt</v>
      </c>
      <c r="HS107" t="str">
        <f t="shared" si="215"/>
        <v>nvt</v>
      </c>
      <c r="HT107" t="str">
        <f t="shared" si="216"/>
        <v>nvt</v>
      </c>
      <c r="HU107" t="str">
        <f t="shared" si="217"/>
        <v>nvt</v>
      </c>
      <c r="HV107" t="str">
        <f t="shared" si="218"/>
        <v>nvt</v>
      </c>
      <c r="HW107" t="str">
        <f t="shared" si="219"/>
        <v>nvt</v>
      </c>
      <c r="HX107" t="str">
        <f t="shared" si="220"/>
        <v>nvt</v>
      </c>
      <c r="HY107" t="str">
        <f>IF($EJ107&gt;2,IF(HL107="","zwart",VLOOKUP(HL107,STAPELING!AK:AN,HY$1,0)),"nvt")</f>
        <v>nvt</v>
      </c>
      <c r="HZ107" t="str">
        <f t="shared" si="280"/>
        <v>nvt</v>
      </c>
      <c r="IA107" t="str">
        <f t="shared" si="281"/>
        <v>nvt</v>
      </c>
      <c r="IB107" t="str">
        <f t="shared" si="282"/>
        <v>nvt</v>
      </c>
      <c r="IC107" t="str">
        <f t="shared" si="283"/>
        <v>nvt</v>
      </c>
      <c r="ID107" t="str">
        <f t="shared" si="284"/>
        <v>nvt</v>
      </c>
      <c r="IE107" t="str">
        <f t="shared" si="285"/>
        <v>nvt</v>
      </c>
      <c r="IF107" t="str">
        <f t="shared" si="286"/>
        <v>nvt</v>
      </c>
      <c r="IG107">
        <f t="shared" si="287"/>
        <v>0</v>
      </c>
      <c r="IH107">
        <f t="shared" si="288"/>
        <v>0</v>
      </c>
      <c r="II107">
        <f t="shared" si="289"/>
        <v>0</v>
      </c>
      <c r="IJ107">
        <f t="shared" si="290"/>
        <v>0</v>
      </c>
      <c r="IK107">
        <f t="shared" si="291"/>
        <v>0</v>
      </c>
      <c r="IL107">
        <f t="shared" si="292"/>
        <v>0</v>
      </c>
      <c r="IM107">
        <f t="shared" si="293"/>
        <v>0</v>
      </c>
      <c r="IN107">
        <f t="shared" si="294"/>
        <v>0</v>
      </c>
      <c r="IO107">
        <f t="shared" si="295"/>
        <v>0</v>
      </c>
      <c r="IP107">
        <f t="shared" si="296"/>
        <v>0</v>
      </c>
      <c r="IQ107">
        <f t="shared" si="297"/>
        <v>0</v>
      </c>
      <c r="IR107">
        <f t="shared" si="298"/>
        <v>0</v>
      </c>
      <c r="IS107">
        <f t="shared" si="299"/>
        <v>0</v>
      </c>
      <c r="IT107">
        <f t="shared" si="300"/>
        <v>0</v>
      </c>
      <c r="IU107" t="str">
        <f t="shared" si="301"/>
        <v>N</v>
      </c>
      <c r="IV107" t="str">
        <f t="shared" si="221"/>
        <v>N</v>
      </c>
      <c r="IW107" t="str">
        <f t="shared" si="302"/>
        <v>N</v>
      </c>
    </row>
    <row r="108" spans="1:257" x14ac:dyDescent="0.25">
      <c r="A108" t="str">
        <f>IF(ISERROR(VLOOKUP(E108,E$4:E107,1,0)),"J","N")</f>
        <v>N</v>
      </c>
      <c r="E108" s="25" t="str">
        <f>IF(Invoer!B137="","",Invoer!B137)</f>
        <v/>
      </c>
      <c r="F108" s="25"/>
      <c r="G108" s="25"/>
      <c r="H108" s="25" t="str">
        <f>IF(AND($E108&lt;&gt;"",$A108="J"),Invoer!D137,"")</f>
        <v/>
      </c>
      <c r="I108" s="25"/>
      <c r="J108" s="26"/>
      <c r="K108" s="26" t="str">
        <f>IF(AND($E108&lt;&gt;"",$A108="J"),Invoer!L137,"")</f>
        <v/>
      </c>
      <c r="L108" s="26"/>
      <c r="M108" s="25"/>
      <c r="N108" s="152"/>
      <c r="O108" s="153"/>
      <c r="P108" s="25"/>
      <c r="Q108" s="25"/>
      <c r="R108" s="153"/>
      <c r="S108" s="154"/>
      <c r="T108" s="152"/>
      <c r="U108" s="153"/>
      <c r="V108" s="153"/>
      <c r="W108" s="59" t="str">
        <f>IF(AND($E108&lt;&gt;"",$A108="J",Invoer!R137&lt;&gt;""),VLOOKUP(Invoer!R137,NORM!$F$26:$H$29,3,0),"")</f>
        <v/>
      </c>
      <c r="X108" s="59"/>
      <c r="Y108" s="25" t="str">
        <f t="shared" si="222"/>
        <v/>
      </c>
      <c r="Z108" s="25"/>
      <c r="AA108" s="26" t="str">
        <f t="shared" si="223"/>
        <v/>
      </c>
      <c r="AB108" s="26"/>
      <c r="AC108" s="153"/>
      <c r="AD108" s="153"/>
      <c r="AE108" s="153"/>
      <c r="AF108" s="153"/>
      <c r="AG108" s="153"/>
      <c r="AH108" s="25"/>
      <c r="AI108" s="153"/>
      <c r="AJ108" s="153"/>
      <c r="AK108" s="153"/>
      <c r="AL108" s="153"/>
      <c r="AM108" s="25" t="str">
        <f>IF(AND($E108&lt;&gt;"",$A108="J"),IF(Invoer!X137="Ja","J",IF(Invoer!X137="Nee","N","")),"")</f>
        <v/>
      </c>
      <c r="AN108" s="153"/>
      <c r="AO108" s="153"/>
      <c r="AP108" s="153" t="s">
        <v>311</v>
      </c>
      <c r="AQ108" s="153" t="s">
        <v>311</v>
      </c>
      <c r="AR108" s="153" t="s">
        <v>312</v>
      </c>
      <c r="AS108" s="153" t="s">
        <v>312</v>
      </c>
      <c r="AT108" s="1" t="str">
        <f>IF(AND($E108&lt;&gt;"",$A108="J",Invoer!O137&lt;&gt;""),VLOOKUP(Invoer!O137,NORM!$F$31:$H$38,3,0),"")</f>
        <v/>
      </c>
      <c r="AU108" s="1"/>
      <c r="AV108" s="1" t="str">
        <f>IF(AND($E108&lt;&gt;"",$A108="J"),Invoer!AH137,"")</f>
        <v/>
      </c>
      <c r="AW108" s="1"/>
      <c r="AX108" s="1" t="str">
        <f t="shared" si="224"/>
        <v/>
      </c>
      <c r="AY108" s="1"/>
      <c r="AZ108" s="3" t="str">
        <f t="shared" si="225"/>
        <v/>
      </c>
      <c r="BA108" s="3" t="str">
        <f t="shared" si="226"/>
        <v/>
      </c>
      <c r="BB108" s="3" t="str">
        <f t="shared" si="227"/>
        <v>N</v>
      </c>
      <c r="BC108" s="3" t="str">
        <f t="shared" si="228"/>
        <v>N</v>
      </c>
      <c r="BD108" s="3" t="str">
        <f t="shared" si="229"/>
        <v/>
      </c>
      <c r="BE108" s="3">
        <f t="shared" si="230"/>
        <v>0</v>
      </c>
      <c r="BF108" s="3" t="str">
        <f t="shared" si="231"/>
        <v/>
      </c>
      <c r="BG108" s="3" t="str">
        <f t="shared" si="232"/>
        <v/>
      </c>
      <c r="BH108" s="3" t="str">
        <f t="shared" si="233"/>
        <v>N</v>
      </c>
      <c r="BI108" s="24" t="str">
        <f t="shared" si="234"/>
        <v/>
      </c>
      <c r="BJ108" s="24" t="str">
        <f>IF(ISERROR(VLOOKUP($BD108,LOV_GWSGRP!A:A,1,0)),"N","J")</f>
        <v>N</v>
      </c>
      <c r="BK108" s="24" t="str">
        <f>IF(ISERROR(VLOOKUP($BD108,LOV_GWSGRP!D:D,1,0)),"N","J")</f>
        <v>N</v>
      </c>
      <c r="BL108" s="24" t="str">
        <f>IF(ISERROR(VLOOKUP($BD108,LOV_GWSGRP!G:G,1,0)),"N","J")</f>
        <v>N</v>
      </c>
      <c r="BM108" s="24" t="str">
        <f>IF(ISERROR(VLOOKUP($BD108,LOV_GWSGRP!M:M,1,0)),"N","J")</f>
        <v>N</v>
      </c>
      <c r="BN108" s="24" t="str">
        <f>IF(ISERROR(VLOOKUP($BD108,LOV_GWSGRP!P:P,1,0)),"N","J")</f>
        <v>N</v>
      </c>
      <c r="BO108" s="24" t="str">
        <f>IF(ISERROR(VLOOKUP($BD108,LOV_GWSGRP!S:S,1,0)),"N","J")</f>
        <v>N</v>
      </c>
      <c r="BP108" s="24" t="str">
        <f>IF(ISERROR(VLOOKUP($BD108,LOV_GWSGRP!V:V,1,0)),"N","J")</f>
        <v>N</v>
      </c>
      <c r="BQ108" s="24" t="str">
        <f>IF(ISERROR(VLOOKUP($BD108,LOV_GWSGRP!Y:Y,1,0)),"N","J")</f>
        <v>N</v>
      </c>
      <c r="BR108" s="24" t="str">
        <f>IF(ISERROR(VLOOKUP($BD108,LOV_GWSGRP!AB:AB,1,0)),"N","J")</f>
        <v>N</v>
      </c>
      <c r="BS108" s="24" t="str">
        <f>IF(ISERROR(VLOOKUP($BD108,LOV_GWSGRP!AE:AE,1,0)),"N","J")</f>
        <v>N</v>
      </c>
      <c r="BT108" s="24" t="str">
        <f>IF(ISERROR(VLOOKUP($BD108,LOV_GWSGRP!AH:AH,1,0)),"N","J")</f>
        <v>N</v>
      </c>
      <c r="BU108" s="24" t="str">
        <f>IF(ISERROR(VLOOKUP($BD108,LOV_GWSGRP!CJ:CJ,1,0)),"N","J")</f>
        <v>N</v>
      </c>
      <c r="BV108" s="24" t="str">
        <f>IF(ISERROR(VLOOKUP($BD108,LOV_GWSGRP!AN:AN,1,0)),"N","J")</f>
        <v>N</v>
      </c>
      <c r="BW108" s="24" t="str">
        <f>IF(ISERROR(VLOOKUP($BD108,LOV_GWSGRP!AQ:AQ,1,0)),"N","J")</f>
        <v>N</v>
      </c>
      <c r="BX108" s="24" t="str">
        <f>IF(ISERROR(VLOOKUP($BD108,LOV_GWSGRP!AT:AT,1,0)),"N","J")</f>
        <v>N</v>
      </c>
      <c r="BY108" s="24" t="str">
        <f>IF(ISERROR(VLOOKUP($BD108,LOV_GWSGRP!AW:AW,1,0)),"N","J")</f>
        <v>N</v>
      </c>
      <c r="BZ108" s="24" t="str">
        <f>IF(ISERROR(VLOOKUP($BD108,LOV_GWSGRP!AZ:AZ,1,0)),"N","J")</f>
        <v>N</v>
      </c>
      <c r="CA108" s="24" t="str">
        <f>IF(ISERROR(VLOOKUP($BD108,LOV_GWSGRP!BC:BC,1,0)),"N","J")</f>
        <v>N</v>
      </c>
      <c r="CB108" s="24" t="str">
        <f>IF(ISERROR(VLOOKUP($BD108,LOV_GWSGRP!BF:BF,1,0)),"N","J")</f>
        <v>N</v>
      </c>
      <c r="CC108" s="24" t="str">
        <f>IF(ISERROR(VLOOKUP($BD108,LOV_GWSGRP!BI:BI,1,0)),"N","J")</f>
        <v>N</v>
      </c>
      <c r="CD108" s="24" t="str">
        <f>IF(ISERROR(VLOOKUP($BD108,LOV_GWSGRP!J:J,1,0)),"N","J")</f>
        <v>N</v>
      </c>
      <c r="CE108" s="24" t="str">
        <f>IF(ISERROR(VLOOKUP($BD108,LOV_GWSGRP!BL:BL,1,0)),"N","J")</f>
        <v>N</v>
      </c>
      <c r="CF108" s="24"/>
      <c r="CG108" s="24" t="str">
        <f>IF(ISERROR(VLOOKUP($BD108,LOV_GWSGRP!BO:BO,1,0)),"N","J")</f>
        <v>N</v>
      </c>
      <c r="CH108" s="24" t="str">
        <f t="shared" si="235"/>
        <v>N</v>
      </c>
      <c r="CI108" s="24" t="str">
        <f>IF(ISERROR(VLOOKUP($BD108,GEWASCODE_GLMC8!F:F,1,0)),"N","J")</f>
        <v>N</v>
      </c>
      <c r="CJ108" s="24" t="str">
        <f>IF(COUNTIF($CI108:CI108,"J")&gt;0,"N",IF(ISERROR(VLOOKUP($BD108,GEWASCODE_GLMC8!G:G,1,0)),"N","J"))</f>
        <v>N</v>
      </c>
      <c r="CK108" s="24" t="str">
        <f>IF(COUNTIF($CI108:CJ108,"J")&gt;0,"N",IF(ISERROR(VLOOKUP($BD108,GEWASCODE_GLMC8!H:H,1,0)),"N","J"))</f>
        <v>N</v>
      </c>
      <c r="CL108" s="24" t="str">
        <f>IF(COUNTIF($CI108:CK108,"J")&gt;0,"N",IF(ISERROR(VLOOKUP($BD108,GEWASCODE_GLMC8!I:I,1,0)),"N","J"))</f>
        <v>N</v>
      </c>
      <c r="CM108" s="24" t="str">
        <f>IF(COUNTIF($CI108:CL108,"J")&gt;0,"N",IF(ISERROR(VLOOKUP($BD108,GEWASCODE_GLMC8!J:J,1,0)),"N","J"))</f>
        <v>N</v>
      </c>
      <c r="CN108" s="24" t="str">
        <f>IF(COUNTIF($CI108:CM108,"J")&gt;0,"N",IF(ISERROR(VLOOKUP($BD108,GEWASCODE_GLMC8!K:K,1,0)),"N","J"))</f>
        <v>N</v>
      </c>
      <c r="CO108" s="24" t="str">
        <f>IF(COUNTIF($CI108:CN108,"J")&gt;0,"N",IF(ISERROR(VLOOKUP($BD108,GEWASCODE_GLMC8!L:L,1,0)),"N","J"))</f>
        <v>N</v>
      </c>
      <c r="CP108" s="24" t="str">
        <f>IF(COUNTIF($CI108:CO108,"J")&gt;0,"N",IF(ISERROR(VLOOKUP($BD108,GEWASCODE_GLMC8!M:M,1,0)),"N","J"))</f>
        <v>N</v>
      </c>
      <c r="CQ108" s="24" t="str">
        <f>IF(COUNTIF($CI108:CP108,"J")&gt;0,"N",IF(ISERROR(VLOOKUP($BD108,GEWASCODE_GLMC8!N:N,1,0)),"N","J"))</f>
        <v>N</v>
      </c>
      <c r="CR108" s="24" t="str">
        <f>IF(COUNTIF($CI108:CQ108,"J")&gt;0,"N",IF(ISERROR(VLOOKUP($BD108,GEWASCODE_GLMC8!O:O,1,0)),"N","J"))</f>
        <v>N</v>
      </c>
      <c r="CS108" s="24" t="str">
        <f>IF(COUNTIF($CI108:CR108,"J")&gt;0,"N",IF(ISERROR(VLOOKUP($BD108,GEWASCODE_GLMC8!P:P,1,0)),"N","J"))</f>
        <v>N</v>
      </c>
      <c r="CT108" s="24" t="str">
        <f>IF(COUNTIF($CI108:CS108,"J")&gt;0,"N",IF(ISERROR(VLOOKUP($BD108,GEWASCODE_GLMC8!Q:Q,1,0)),"N","J"))</f>
        <v>N</v>
      </c>
      <c r="CU108" s="24" t="str">
        <f>IF(COUNTIF($CI108:CT108,"J")&gt;0,"N",IF(ISERROR(VLOOKUP($BD108,GEWASCODE_GLMC8!R:R,1,0)),"N","J"))</f>
        <v>N</v>
      </c>
      <c r="CV108" s="24" t="str">
        <f>IF(COUNTIF($CI108:CU108,"J")&gt;0,"N",IF(ISERROR(VLOOKUP($BD108,GEWASCODE_GLMC8!S:S,1,0)),"N","J"))</f>
        <v>N</v>
      </c>
      <c r="CW108" s="24" t="str">
        <f>IF(COUNTIF($CI108:CV108,"J")&gt;0,"N",IF(ISERROR(VLOOKUP($BD108,GEWASCODE_GLMC8!T:T,1,0)),"N","J"))</f>
        <v>N</v>
      </c>
      <c r="CX108" s="24" t="str">
        <f>IF(COUNTIF($CI108:CW108,"J")&gt;0,"N",IF(ISERROR(VLOOKUP($BD108,GEWASCODE_GLMC8!U:U,1,0)),"N","J"))</f>
        <v>N</v>
      </c>
      <c r="CY108" s="24" t="str">
        <f>IF(COUNTIF($CI108:CX108,"J")&gt;0,"N",IF(ISERROR(VLOOKUP($BD108,GEWASCODE_GLMC8!V:V,1,0)),"N","J"))</f>
        <v>N</v>
      </c>
      <c r="CZ108" s="24" t="str">
        <f>IF(COUNTIF($CI108:CY108,"J")&gt;0,"N",IF(ISERROR(VLOOKUP($BD108,GEWASCODE_GLMC8!W:W,1,0)),"N","J"))</f>
        <v>N</v>
      </c>
      <c r="DA108" s="24" t="str">
        <f>IF(COUNTIF($CI108:CZ108,"J")&gt;0,"N",IF(ISERROR(VLOOKUP($BD108,GEWASCODE_GLMC8!X:X,1,0)),"N","J"))</f>
        <v>N</v>
      </c>
      <c r="DB108" s="24" t="str">
        <f>IF(COUNTIF($CI108:DA108,"J")&gt;0,"N",IF(ISERROR(VLOOKUP($BD108,GEWASCODE_GLMC8!Y:Y,1,0)),"N","J"))</f>
        <v>N</v>
      </c>
      <c r="DC108" s="24" t="str">
        <f>IF(COUNTIF($CI108:DB108,"J")&gt;0,"N",IF(ISERROR(VLOOKUP($BD108,GEWASCODE_GLMC8!Z:Z,1,0)),"N","J"))</f>
        <v>N</v>
      </c>
      <c r="DD108" s="24" t="str">
        <f t="shared" si="236"/>
        <v>N</v>
      </c>
      <c r="DE108" s="3" t="str">
        <f t="shared" si="167"/>
        <v>N</v>
      </c>
      <c r="DF108" s="3" t="str">
        <f t="shared" si="168"/>
        <v>N</v>
      </c>
      <c r="DG108" s="3" t="str">
        <f t="shared" si="237"/>
        <v>N</v>
      </c>
      <c r="DH108" s="3" t="str">
        <f t="shared" si="238"/>
        <v>N</v>
      </c>
      <c r="DI108" s="3" t="str">
        <f t="shared" si="169"/>
        <v>N</v>
      </c>
      <c r="DJ108" s="3" t="str">
        <f t="shared" si="170"/>
        <v>N</v>
      </c>
      <c r="DK108" s="3">
        <f>0</f>
        <v>0</v>
      </c>
      <c r="DL108" s="3" t="str">
        <f t="shared" si="171"/>
        <v>N</v>
      </c>
      <c r="DM108" s="3" t="str">
        <f t="shared" si="172"/>
        <v>N</v>
      </c>
      <c r="DN108" t="str">
        <f>IF(AND($A108="J",COUNTIFS(activiteiten_perceel,percelen!$AZ108,activiteiten_maatregel_nr,percelen!DN$4,activiteiten_activiteit_voldoet_aan_voorwaarden,"J")&gt;0),DN$4,"")</f>
        <v/>
      </c>
      <c r="DO108" t="str">
        <f>IF(AND($A108="J",COUNTIFS(activiteiten_perceel,percelen!$AZ108,activiteiten_maatregel_nr,percelen!DO$4,activiteiten_activiteit_voldoet_aan_voorwaarden,"J")&gt;0),DO$4,"")</f>
        <v/>
      </c>
      <c r="DP108" t="str">
        <f>IF(AND($A108="J",COUNTIFS(activiteiten_perceel,percelen!$AZ108,activiteiten_maatregel_nr,percelen!DP$4,activiteiten_activiteit_voldoet_aan_voorwaarden,"J")&gt;0),DP$4,"")</f>
        <v/>
      </c>
      <c r="DQ108" t="str">
        <f>IF(AND($A108="J",COUNTIFS(activiteiten_perceel,percelen!$AZ108,activiteiten_maatregel_nr,percelen!DQ$4,activiteiten_activiteit_voldoet_aan_voorwaarden,"J")&gt;0),DQ$4,"")</f>
        <v/>
      </c>
      <c r="DR108" t="str">
        <f>IF(AND($A108="J",COUNTIFS(activiteiten_perceel,percelen!$AZ108,activiteiten_maatregel_nr,percelen!DR$4,activiteiten_activiteit_voldoet_aan_voorwaarden,"J")&gt;0),DR$4,"")</f>
        <v/>
      </c>
      <c r="DS108" t="str">
        <f>IF(AND($A108="J",COUNTIFS(activiteiten_perceel,percelen!$AZ108,activiteiten_maatregel_nr,percelen!DS$4,activiteiten_activiteit_voldoet_aan_voorwaarden,"J")&gt;0),DS$4,"")</f>
        <v/>
      </c>
      <c r="DT108" t="str">
        <f>IF(AND($A108="J",COUNTIFS(activiteiten_perceel,percelen!$AZ108,activiteiten_maatregel_nr,percelen!DT$4,activiteiten_activiteit_voldoet_aan_voorwaarden,"J")&gt;0),DT$4,"")</f>
        <v/>
      </c>
      <c r="DU108" t="str">
        <f>IF(AND($A108="J",COUNTIFS(activiteiten_perceel,percelen!$AZ108,activiteiten_maatregel_nr,percelen!DU$4,activiteiten_activiteit_voldoet_aan_voorwaarden,"J")&gt;0),DU$4,"")</f>
        <v/>
      </c>
      <c r="DV108" t="str">
        <f>IF(AND($A108="J",COUNTIFS(activiteiten_perceel,percelen!$AZ108,activiteiten_maatregel_nr,percelen!DV$4,activiteiten_activiteit_voldoet_aan_voorwaarden,"J")&gt;0),DV$4,"")</f>
        <v/>
      </c>
      <c r="DW108" t="str">
        <f>IF(AND($A108="J",COUNTIFS(activiteiten_perceel,percelen!$AZ108,activiteiten_maatregel_nr,percelen!DW$4,activiteiten_activiteit_voldoet_aan_voorwaarden,"J")&gt;0),DW$4,"")</f>
        <v/>
      </c>
      <c r="DX108" t="str">
        <f>IF(AND($A108="J",COUNTIFS(activiteiten_perceel,percelen!$AZ108,activiteiten_maatregel_nr,percelen!DX$4,activiteiten_activiteit_voldoet_aan_voorwaarden,"J")&gt;0),DX$4,"")</f>
        <v/>
      </c>
      <c r="DY108" t="str">
        <f>IF(AND($A108="J",COUNTIFS(activiteiten_perceel,percelen!$AZ108,activiteiten_maatregel_nr,percelen!DY$4,activiteiten_activiteit_voldoet_aan_voorwaarden,"J")&gt;0),DY$4,"")</f>
        <v/>
      </c>
      <c r="DZ108" t="str">
        <f>IF(AND($A108="J",COUNTIFS(activiteiten_perceel,percelen!$AZ108,activiteiten_maatregel_nr,percelen!DZ$4,activiteiten_activiteit_voldoet_aan_voorwaarden,"J")&gt;0),DZ$4,"")</f>
        <v/>
      </c>
      <c r="EA108" t="str">
        <f>IF(AND($A108="J",COUNTIFS(activiteiten_perceel,percelen!$AZ108,activiteiten_maatregel_nr,percelen!EA$4,activiteiten_activiteit_voldoet_aan_voorwaarden,"J")&gt;0),EA$4,"")</f>
        <v/>
      </c>
      <c r="EB108" t="str">
        <f>IF(AND($A108="J",COUNTIFS(activiteiten_perceel,percelen!$AZ108,activiteiten_maatregel_nr,percelen!EB$4,activiteiten_activiteit_voldoet_aan_voorwaarden,"J")&gt;0),EB$4,"")</f>
        <v/>
      </c>
      <c r="EC108" t="str">
        <f>IF(AND($A108="J",COUNTIFS(activiteiten_perceel,percelen!$AZ108,activiteiten_maatregel_nr,percelen!EC$4,activiteiten_activiteit_voldoet_aan_voorwaarden,"J")&gt;0),EC$4,"")</f>
        <v/>
      </c>
      <c r="ED108" t="str">
        <f>IF(AND($A108="J",COUNTIFS(activiteiten_perceel,percelen!$AZ108,activiteiten_maatregel_nr,percelen!ED$4,activiteiten_activiteit_voldoet_aan_voorwaarden,"J")&gt;0),ED$4,"")</f>
        <v/>
      </c>
      <c r="EE108" t="str">
        <f>IF(AND($A108="J",COUNTIFS(activiteiten_perceel,percelen!$AZ108,activiteiten_maatregel_nr,percelen!EE$4,activiteiten_activiteit_voldoet_aan_voorwaarden,"J")&gt;0),EE$4,"")</f>
        <v/>
      </c>
      <c r="EF108" t="str">
        <f>IF(AND($A108="J",COUNTIFS(activiteiten_perceel,percelen!$AZ108,activiteiten_maatregel_nr,percelen!EF$4,activiteiten_activiteit_voldoet_aan_voorwaarden,"J")&gt;0),EF$4,"")</f>
        <v/>
      </c>
      <c r="EG108" t="str">
        <f>IF(AND($A108="J",COUNTIFS(activiteiten_perceel,percelen!$AZ108,activiteiten_maatregel_nr,percelen!EG$4,activiteiten_activiteit_voldoet_aan_voorwaarden,"J")&gt;0),EG$4,"")</f>
        <v/>
      </c>
      <c r="EH108" t="str">
        <f>IF(AND($A108="J",COUNTIFS(activiteiten_perceel,percelen!$AZ108,activiteiten_maatregel_nr,percelen!EH$4,activiteiten_activiteit_voldoet_aan_voorwaarden,"J")&gt;0),EH$4,"")</f>
        <v/>
      </c>
      <c r="EI108" t="str">
        <f>IF(AND($A108="J",COUNTIFS(activiteiten_perceel,percelen!$AZ108,activiteiten_maatregel_nr,percelen!EI$4,activiteiten_activiteit_voldoet_aan_voorwaarden,"J")&gt;0),EI$4,"")</f>
        <v/>
      </c>
      <c r="EJ108">
        <f t="shared" si="239"/>
        <v>0</v>
      </c>
      <c r="EK108" t="str">
        <f t="shared" si="173"/>
        <v/>
      </c>
      <c r="EL108" t="str">
        <f t="shared" si="174"/>
        <v/>
      </c>
      <c r="EM108" t="str">
        <f t="shared" si="175"/>
        <v/>
      </c>
      <c r="EN108" t="str">
        <f t="shared" si="176"/>
        <v/>
      </c>
      <c r="EO108" t="str">
        <f t="shared" si="177"/>
        <v/>
      </c>
      <c r="EP108" t="str">
        <f t="shared" si="178"/>
        <v/>
      </c>
      <c r="EQ108" t="str">
        <f t="shared" si="179"/>
        <v/>
      </c>
      <c r="ER108" t="str">
        <f t="shared" si="180"/>
        <v/>
      </c>
      <c r="ES108" t="str">
        <f t="shared" si="181"/>
        <v/>
      </c>
      <c r="ET108" t="str">
        <f t="shared" si="182"/>
        <v/>
      </c>
      <c r="EU108" t="str">
        <f t="shared" si="183"/>
        <v/>
      </c>
      <c r="EV108" t="str">
        <f t="shared" si="184"/>
        <v/>
      </c>
      <c r="EW108" t="str">
        <f t="shared" si="240"/>
        <v>nvt</v>
      </c>
      <c r="EX108" t="str">
        <f t="shared" si="241"/>
        <v>nvt</v>
      </c>
      <c r="EY108" t="str">
        <f t="shared" si="242"/>
        <v>nvt</v>
      </c>
      <c r="EZ108" t="str">
        <f t="shared" si="243"/>
        <v>nvt</v>
      </c>
      <c r="FA108" t="str">
        <f t="shared" si="244"/>
        <v>nvt</v>
      </c>
      <c r="FB108" t="str">
        <f t="shared" si="245"/>
        <v>nvt</v>
      </c>
      <c r="FC108" t="str">
        <f t="shared" si="246"/>
        <v>nvt</v>
      </c>
      <c r="FD108" t="str">
        <f t="shared" si="247"/>
        <v>nvt</v>
      </c>
      <c r="FE108" t="str">
        <f>IF($EJ108=2,VLOOKUP(FD108,STAPELING!A:D,FE$1,0),"nvt")</f>
        <v>nvt</v>
      </c>
      <c r="FF108" t="str">
        <f t="shared" si="248"/>
        <v>nvt</v>
      </c>
      <c r="FG108" t="str">
        <f t="shared" si="249"/>
        <v>nvt</v>
      </c>
      <c r="FH108" t="str">
        <f t="shared" si="250"/>
        <v>nvt</v>
      </c>
      <c r="FI108" t="str">
        <f t="shared" si="251"/>
        <v>nvt</v>
      </c>
      <c r="FJ108" t="str">
        <f t="shared" si="252"/>
        <v>nvt</v>
      </c>
      <c r="FK108" t="str">
        <f t="shared" si="253"/>
        <v>nvt</v>
      </c>
      <c r="FL108" t="str">
        <f t="shared" si="254"/>
        <v>nvt</v>
      </c>
      <c r="FM108" t="str">
        <f t="shared" si="255"/>
        <v/>
      </c>
      <c r="FN108" t="str">
        <f>IF(ISERROR(VLOOKUP(FM108,STAPELING!I:AO,FN$1,0)),"N",VLOOKUP(FM108,STAPELING!I:AO,FN$1,0))</f>
        <v>J</v>
      </c>
      <c r="FO108" t="str">
        <f t="shared" si="256"/>
        <v>nvt</v>
      </c>
      <c r="FP108" t="str">
        <f t="shared" si="185"/>
        <v>nvt</v>
      </c>
      <c r="FQ108" t="str">
        <f t="shared" si="186"/>
        <v>nvt</v>
      </c>
      <c r="FR108" t="str">
        <f t="shared" si="187"/>
        <v>nvt</v>
      </c>
      <c r="FS108" t="str">
        <f t="shared" si="188"/>
        <v>nvt</v>
      </c>
      <c r="FT108" t="str">
        <f t="shared" si="189"/>
        <v>nvt</v>
      </c>
      <c r="FU108" t="str">
        <f t="shared" si="190"/>
        <v>nvt</v>
      </c>
      <c r="FV108" t="str">
        <f t="shared" si="191"/>
        <v>nvt</v>
      </c>
      <c r="FW108" t="str">
        <f t="shared" si="192"/>
        <v>nvt</v>
      </c>
      <c r="FX108" t="str">
        <f t="shared" si="193"/>
        <v>nvt</v>
      </c>
      <c r="FY108" t="str">
        <f t="shared" si="194"/>
        <v>nvt</v>
      </c>
      <c r="FZ108" t="str">
        <f t="shared" si="195"/>
        <v>nvt</v>
      </c>
      <c r="GA108" t="str">
        <f t="shared" si="196"/>
        <v>nvt</v>
      </c>
      <c r="GB108" t="str">
        <f>IF($EJ108&gt;2,IF(FO108="","zwart",VLOOKUP(FO108,STAPELING!J:AA,GB$1,0)),"nvt")</f>
        <v>nvt</v>
      </c>
      <c r="GC108" t="str">
        <f t="shared" si="257"/>
        <v>nvt</v>
      </c>
      <c r="GD108" t="str">
        <f t="shared" si="258"/>
        <v>nvt</v>
      </c>
      <c r="GE108" t="str">
        <f t="shared" si="259"/>
        <v>nvt</v>
      </c>
      <c r="GF108" t="str">
        <f t="shared" si="260"/>
        <v>nvt</v>
      </c>
      <c r="GG108" t="str">
        <f t="shared" si="261"/>
        <v>nvt</v>
      </c>
      <c r="GH108" t="str">
        <f t="shared" si="262"/>
        <v>nvt</v>
      </c>
      <c r="GI108" t="str">
        <f t="shared" si="263"/>
        <v>nvt</v>
      </c>
      <c r="GJ108" t="str">
        <f t="shared" si="264"/>
        <v>nvt</v>
      </c>
      <c r="GK108" t="str">
        <f t="shared" si="197"/>
        <v>nvt</v>
      </c>
      <c r="GL108" t="str">
        <f t="shared" si="198"/>
        <v>nvt</v>
      </c>
      <c r="GM108" t="str">
        <f t="shared" si="199"/>
        <v>nvt</v>
      </c>
      <c r="GN108" t="str">
        <f t="shared" si="200"/>
        <v>nvt</v>
      </c>
      <c r="GO108" t="str">
        <f t="shared" si="201"/>
        <v>nvt</v>
      </c>
      <c r="GP108" t="str">
        <f t="shared" si="202"/>
        <v>nvt</v>
      </c>
      <c r="GQ108" t="str">
        <f t="shared" si="203"/>
        <v>nvt</v>
      </c>
      <c r="GR108" t="str">
        <f t="shared" si="204"/>
        <v>nvt</v>
      </c>
      <c r="GS108" t="str">
        <f t="shared" si="205"/>
        <v>nvt</v>
      </c>
      <c r="GT108" t="str">
        <f t="shared" si="206"/>
        <v>nvt</v>
      </c>
      <c r="GU108" t="str">
        <f t="shared" si="207"/>
        <v>nvt</v>
      </c>
      <c r="GV108" t="str">
        <f t="shared" si="208"/>
        <v>nvt</v>
      </c>
      <c r="GW108" t="str">
        <f>IF($EJ108&gt;2,IF(GJ108="","zwart",VLOOKUP(GJ108,STAPELING!AB:AJ,GW$1,0)),"nvt")</f>
        <v>nvt</v>
      </c>
      <c r="GX108" t="str">
        <f t="shared" si="265"/>
        <v>nvt</v>
      </c>
      <c r="GY108" t="str">
        <f t="shared" si="266"/>
        <v>nvt</v>
      </c>
      <c r="GZ108" t="str">
        <f t="shared" si="267"/>
        <v>nvt</v>
      </c>
      <c r="HA108" t="str">
        <f t="shared" si="268"/>
        <v>nvt</v>
      </c>
      <c r="HB108" t="str">
        <f t="shared" si="269"/>
        <v>nvt</v>
      </c>
      <c r="HC108" t="str">
        <f t="shared" si="270"/>
        <v>nvt</v>
      </c>
      <c r="HD108" t="str">
        <f t="shared" si="271"/>
        <v>nvt</v>
      </c>
      <c r="HE108" t="str">
        <f t="shared" si="272"/>
        <v>nvt</v>
      </c>
      <c r="HF108" t="str">
        <f t="shared" si="273"/>
        <v>nvt</v>
      </c>
      <c r="HG108" t="str">
        <f t="shared" si="274"/>
        <v>nvt</v>
      </c>
      <c r="HH108" t="str">
        <f t="shared" si="275"/>
        <v>nvt</v>
      </c>
      <c r="HI108" t="str">
        <f t="shared" si="276"/>
        <v>nvt</v>
      </c>
      <c r="HJ108" t="str">
        <f t="shared" si="277"/>
        <v>nvt</v>
      </c>
      <c r="HK108" t="str">
        <f t="shared" si="278"/>
        <v>nvt</v>
      </c>
      <c r="HL108" t="str">
        <f t="shared" si="279"/>
        <v>nvt</v>
      </c>
      <c r="HM108" t="str">
        <f t="shared" si="209"/>
        <v>nvt</v>
      </c>
      <c r="HN108" t="str">
        <f t="shared" si="210"/>
        <v>nvt</v>
      </c>
      <c r="HO108" t="str">
        <f t="shared" si="211"/>
        <v>nvt</v>
      </c>
      <c r="HP108" t="str">
        <f t="shared" si="212"/>
        <v>nvt</v>
      </c>
      <c r="HQ108" t="str">
        <f t="shared" si="213"/>
        <v>nvt</v>
      </c>
      <c r="HR108" t="str">
        <f t="shared" si="214"/>
        <v>nvt</v>
      </c>
      <c r="HS108" t="str">
        <f t="shared" si="215"/>
        <v>nvt</v>
      </c>
      <c r="HT108" t="str">
        <f t="shared" si="216"/>
        <v>nvt</v>
      </c>
      <c r="HU108" t="str">
        <f t="shared" si="217"/>
        <v>nvt</v>
      </c>
      <c r="HV108" t="str">
        <f t="shared" si="218"/>
        <v>nvt</v>
      </c>
      <c r="HW108" t="str">
        <f t="shared" si="219"/>
        <v>nvt</v>
      </c>
      <c r="HX108" t="str">
        <f t="shared" si="220"/>
        <v>nvt</v>
      </c>
      <c r="HY108" t="str">
        <f>IF($EJ108&gt;2,IF(HL108="","zwart",VLOOKUP(HL108,STAPELING!AK:AN,HY$1,0)),"nvt")</f>
        <v>nvt</v>
      </c>
      <c r="HZ108" t="str">
        <f t="shared" si="280"/>
        <v>nvt</v>
      </c>
      <c r="IA108" t="str">
        <f t="shared" si="281"/>
        <v>nvt</v>
      </c>
      <c r="IB108" t="str">
        <f t="shared" si="282"/>
        <v>nvt</v>
      </c>
      <c r="IC108" t="str">
        <f t="shared" si="283"/>
        <v>nvt</v>
      </c>
      <c r="ID108" t="str">
        <f t="shared" si="284"/>
        <v>nvt</v>
      </c>
      <c r="IE108" t="str">
        <f t="shared" si="285"/>
        <v>nvt</v>
      </c>
      <c r="IF108" t="str">
        <f t="shared" si="286"/>
        <v>nvt</v>
      </c>
      <c r="IG108">
        <f t="shared" si="287"/>
        <v>0</v>
      </c>
      <c r="IH108">
        <f t="shared" si="288"/>
        <v>0</v>
      </c>
      <c r="II108">
        <f t="shared" si="289"/>
        <v>0</v>
      </c>
      <c r="IJ108">
        <f t="shared" si="290"/>
        <v>0</v>
      </c>
      <c r="IK108">
        <f t="shared" si="291"/>
        <v>0</v>
      </c>
      <c r="IL108">
        <f t="shared" si="292"/>
        <v>0</v>
      </c>
      <c r="IM108">
        <f t="shared" si="293"/>
        <v>0</v>
      </c>
      <c r="IN108">
        <f t="shared" si="294"/>
        <v>0</v>
      </c>
      <c r="IO108">
        <f t="shared" si="295"/>
        <v>0</v>
      </c>
      <c r="IP108">
        <f t="shared" si="296"/>
        <v>0</v>
      </c>
      <c r="IQ108">
        <f t="shared" si="297"/>
        <v>0</v>
      </c>
      <c r="IR108">
        <f t="shared" si="298"/>
        <v>0</v>
      </c>
      <c r="IS108">
        <f t="shared" si="299"/>
        <v>0</v>
      </c>
      <c r="IT108">
        <f t="shared" si="300"/>
        <v>0</v>
      </c>
      <c r="IU108" t="str">
        <f t="shared" si="301"/>
        <v>N</v>
      </c>
      <c r="IV108" t="str">
        <f t="shared" si="221"/>
        <v>N</v>
      </c>
      <c r="IW108" t="str">
        <f t="shared" si="302"/>
        <v>N</v>
      </c>
    </row>
    <row r="109" spans="1:257" x14ac:dyDescent="0.25">
      <c r="A109" t="str">
        <f>IF(ISERROR(VLOOKUP(E109,E$4:E108,1,0)),"J","N")</f>
        <v>N</v>
      </c>
      <c r="E109" s="25" t="str">
        <f>IF(Invoer!B138="","",Invoer!B138)</f>
        <v/>
      </c>
      <c r="F109" s="25"/>
      <c r="G109" s="25"/>
      <c r="H109" s="25" t="str">
        <f>IF(AND($E109&lt;&gt;"",$A109="J"),Invoer!D138,"")</f>
        <v/>
      </c>
      <c r="I109" s="25"/>
      <c r="J109" s="26"/>
      <c r="K109" s="26" t="str">
        <f>IF(AND($E109&lt;&gt;"",$A109="J"),Invoer!L138,"")</f>
        <v/>
      </c>
      <c r="L109" s="26"/>
      <c r="M109" s="25"/>
      <c r="N109" s="152"/>
      <c r="O109" s="153"/>
      <c r="P109" s="25"/>
      <c r="Q109" s="25"/>
      <c r="R109" s="153"/>
      <c r="S109" s="154"/>
      <c r="T109" s="152"/>
      <c r="U109" s="153"/>
      <c r="V109" s="153"/>
      <c r="W109" s="59" t="str">
        <f>IF(AND($E109&lt;&gt;"",$A109="J",Invoer!R138&lt;&gt;""),VLOOKUP(Invoer!R138,NORM!$F$26:$H$29,3,0),"")</f>
        <v/>
      </c>
      <c r="X109" s="59"/>
      <c r="Y109" s="25" t="str">
        <f t="shared" si="222"/>
        <v/>
      </c>
      <c r="Z109" s="25"/>
      <c r="AA109" s="26" t="str">
        <f t="shared" si="223"/>
        <v/>
      </c>
      <c r="AB109" s="26"/>
      <c r="AC109" s="153"/>
      <c r="AD109" s="153"/>
      <c r="AE109" s="153"/>
      <c r="AF109" s="153"/>
      <c r="AG109" s="153"/>
      <c r="AH109" s="25"/>
      <c r="AI109" s="153"/>
      <c r="AJ109" s="153"/>
      <c r="AK109" s="153"/>
      <c r="AL109" s="153"/>
      <c r="AM109" s="25" t="str">
        <f>IF(AND($E109&lt;&gt;"",$A109="J"),IF(Invoer!X138="Ja","J",IF(Invoer!X138="Nee","N","")),"")</f>
        <v/>
      </c>
      <c r="AN109" s="153"/>
      <c r="AO109" s="153"/>
      <c r="AP109" s="153" t="s">
        <v>311</v>
      </c>
      <c r="AQ109" s="153" t="s">
        <v>311</v>
      </c>
      <c r="AR109" s="153" t="s">
        <v>312</v>
      </c>
      <c r="AS109" s="153" t="s">
        <v>312</v>
      </c>
      <c r="AT109" s="1" t="str">
        <f>IF(AND($E109&lt;&gt;"",$A109="J",Invoer!O138&lt;&gt;""),VLOOKUP(Invoer!O138,NORM!$F$31:$H$38,3,0),"")</f>
        <v/>
      </c>
      <c r="AU109" s="1"/>
      <c r="AV109" s="1" t="str">
        <f>IF(AND($E109&lt;&gt;"",$A109="J"),Invoer!AH138,"")</f>
        <v/>
      </c>
      <c r="AW109" s="1"/>
      <c r="AX109" s="1" t="str">
        <f t="shared" si="224"/>
        <v/>
      </c>
      <c r="AY109" s="1"/>
      <c r="AZ109" s="3" t="str">
        <f t="shared" si="225"/>
        <v/>
      </c>
      <c r="BA109" s="3" t="str">
        <f t="shared" si="226"/>
        <v/>
      </c>
      <c r="BB109" s="3" t="str">
        <f t="shared" si="227"/>
        <v>N</v>
      </c>
      <c r="BC109" s="3" t="str">
        <f t="shared" si="228"/>
        <v>N</v>
      </c>
      <c r="BD109" s="3" t="str">
        <f t="shared" si="229"/>
        <v/>
      </c>
      <c r="BE109" s="3">
        <f t="shared" si="230"/>
        <v>0</v>
      </c>
      <c r="BF109" s="3" t="str">
        <f t="shared" si="231"/>
        <v/>
      </c>
      <c r="BG109" s="3" t="str">
        <f t="shared" si="232"/>
        <v/>
      </c>
      <c r="BH109" s="3" t="str">
        <f t="shared" si="233"/>
        <v>N</v>
      </c>
      <c r="BI109" s="24" t="str">
        <f t="shared" si="234"/>
        <v/>
      </c>
      <c r="BJ109" s="24" t="str">
        <f>IF(ISERROR(VLOOKUP($BD109,LOV_GWSGRP!A:A,1,0)),"N","J")</f>
        <v>N</v>
      </c>
      <c r="BK109" s="24" t="str">
        <f>IF(ISERROR(VLOOKUP($BD109,LOV_GWSGRP!D:D,1,0)),"N","J")</f>
        <v>N</v>
      </c>
      <c r="BL109" s="24" t="str">
        <f>IF(ISERROR(VLOOKUP($BD109,LOV_GWSGRP!G:G,1,0)),"N","J")</f>
        <v>N</v>
      </c>
      <c r="BM109" s="24" t="str">
        <f>IF(ISERROR(VLOOKUP($BD109,LOV_GWSGRP!M:M,1,0)),"N","J")</f>
        <v>N</v>
      </c>
      <c r="BN109" s="24" t="str">
        <f>IF(ISERROR(VLOOKUP($BD109,LOV_GWSGRP!P:P,1,0)),"N","J")</f>
        <v>N</v>
      </c>
      <c r="BO109" s="24" t="str">
        <f>IF(ISERROR(VLOOKUP($BD109,LOV_GWSGRP!S:S,1,0)),"N","J")</f>
        <v>N</v>
      </c>
      <c r="BP109" s="24" t="str">
        <f>IF(ISERROR(VLOOKUP($BD109,LOV_GWSGRP!V:V,1,0)),"N","J")</f>
        <v>N</v>
      </c>
      <c r="BQ109" s="24" t="str">
        <f>IF(ISERROR(VLOOKUP($BD109,LOV_GWSGRP!Y:Y,1,0)),"N","J")</f>
        <v>N</v>
      </c>
      <c r="BR109" s="24" t="str">
        <f>IF(ISERROR(VLOOKUP($BD109,LOV_GWSGRP!AB:AB,1,0)),"N","J")</f>
        <v>N</v>
      </c>
      <c r="BS109" s="24" t="str">
        <f>IF(ISERROR(VLOOKUP($BD109,LOV_GWSGRP!AE:AE,1,0)),"N","J")</f>
        <v>N</v>
      </c>
      <c r="BT109" s="24" t="str">
        <f>IF(ISERROR(VLOOKUP($BD109,LOV_GWSGRP!AH:AH,1,0)),"N","J")</f>
        <v>N</v>
      </c>
      <c r="BU109" s="24" t="str">
        <f>IF(ISERROR(VLOOKUP($BD109,LOV_GWSGRP!CJ:CJ,1,0)),"N","J")</f>
        <v>N</v>
      </c>
      <c r="BV109" s="24" t="str">
        <f>IF(ISERROR(VLOOKUP($BD109,LOV_GWSGRP!AN:AN,1,0)),"N","J")</f>
        <v>N</v>
      </c>
      <c r="BW109" s="24" t="str">
        <f>IF(ISERROR(VLOOKUP($BD109,LOV_GWSGRP!AQ:AQ,1,0)),"N","J")</f>
        <v>N</v>
      </c>
      <c r="BX109" s="24" t="str">
        <f>IF(ISERROR(VLOOKUP($BD109,LOV_GWSGRP!AT:AT,1,0)),"N","J")</f>
        <v>N</v>
      </c>
      <c r="BY109" s="24" t="str">
        <f>IF(ISERROR(VLOOKUP($BD109,LOV_GWSGRP!AW:AW,1,0)),"N","J")</f>
        <v>N</v>
      </c>
      <c r="BZ109" s="24" t="str">
        <f>IF(ISERROR(VLOOKUP($BD109,LOV_GWSGRP!AZ:AZ,1,0)),"N","J")</f>
        <v>N</v>
      </c>
      <c r="CA109" s="24" t="str">
        <f>IF(ISERROR(VLOOKUP($BD109,LOV_GWSGRP!BC:BC,1,0)),"N","J")</f>
        <v>N</v>
      </c>
      <c r="CB109" s="24" t="str">
        <f>IF(ISERROR(VLOOKUP($BD109,LOV_GWSGRP!BF:BF,1,0)),"N","J")</f>
        <v>N</v>
      </c>
      <c r="CC109" s="24" t="str">
        <f>IF(ISERROR(VLOOKUP($BD109,LOV_GWSGRP!BI:BI,1,0)),"N","J")</f>
        <v>N</v>
      </c>
      <c r="CD109" s="24" t="str">
        <f>IF(ISERROR(VLOOKUP($BD109,LOV_GWSGRP!J:J,1,0)),"N","J")</f>
        <v>N</v>
      </c>
      <c r="CE109" s="24" t="str">
        <f>IF(ISERROR(VLOOKUP($BD109,LOV_GWSGRP!BL:BL,1,0)),"N","J")</f>
        <v>N</v>
      </c>
      <c r="CF109" s="24"/>
      <c r="CG109" s="24" t="str">
        <f>IF(ISERROR(VLOOKUP($BD109,LOV_GWSGRP!BO:BO,1,0)),"N","J")</f>
        <v>N</v>
      </c>
      <c r="CH109" s="24" t="str">
        <f t="shared" si="235"/>
        <v>N</v>
      </c>
      <c r="CI109" s="24" t="str">
        <f>IF(ISERROR(VLOOKUP($BD109,GEWASCODE_GLMC8!F:F,1,0)),"N","J")</f>
        <v>N</v>
      </c>
      <c r="CJ109" s="24" t="str">
        <f>IF(COUNTIF($CI109:CI109,"J")&gt;0,"N",IF(ISERROR(VLOOKUP($BD109,GEWASCODE_GLMC8!G:G,1,0)),"N","J"))</f>
        <v>N</v>
      </c>
      <c r="CK109" s="24" t="str">
        <f>IF(COUNTIF($CI109:CJ109,"J")&gt;0,"N",IF(ISERROR(VLOOKUP($BD109,GEWASCODE_GLMC8!H:H,1,0)),"N","J"))</f>
        <v>N</v>
      </c>
      <c r="CL109" s="24" t="str">
        <f>IF(COUNTIF($CI109:CK109,"J")&gt;0,"N",IF(ISERROR(VLOOKUP($BD109,GEWASCODE_GLMC8!I:I,1,0)),"N","J"))</f>
        <v>N</v>
      </c>
      <c r="CM109" s="24" t="str">
        <f>IF(COUNTIF($CI109:CL109,"J")&gt;0,"N",IF(ISERROR(VLOOKUP($BD109,GEWASCODE_GLMC8!J:J,1,0)),"N","J"))</f>
        <v>N</v>
      </c>
      <c r="CN109" s="24" t="str">
        <f>IF(COUNTIF($CI109:CM109,"J")&gt;0,"N",IF(ISERROR(VLOOKUP($BD109,GEWASCODE_GLMC8!K:K,1,0)),"N","J"))</f>
        <v>N</v>
      </c>
      <c r="CO109" s="24" t="str">
        <f>IF(COUNTIF($CI109:CN109,"J")&gt;0,"N",IF(ISERROR(VLOOKUP($BD109,GEWASCODE_GLMC8!L:L,1,0)),"N","J"))</f>
        <v>N</v>
      </c>
      <c r="CP109" s="24" t="str">
        <f>IF(COUNTIF($CI109:CO109,"J")&gt;0,"N",IF(ISERROR(VLOOKUP($BD109,GEWASCODE_GLMC8!M:M,1,0)),"N","J"))</f>
        <v>N</v>
      </c>
      <c r="CQ109" s="24" t="str">
        <f>IF(COUNTIF($CI109:CP109,"J")&gt;0,"N",IF(ISERROR(VLOOKUP($BD109,GEWASCODE_GLMC8!N:N,1,0)),"N","J"))</f>
        <v>N</v>
      </c>
      <c r="CR109" s="24" t="str">
        <f>IF(COUNTIF($CI109:CQ109,"J")&gt;0,"N",IF(ISERROR(VLOOKUP($BD109,GEWASCODE_GLMC8!O:O,1,0)),"N","J"))</f>
        <v>N</v>
      </c>
      <c r="CS109" s="24" t="str">
        <f>IF(COUNTIF($CI109:CR109,"J")&gt;0,"N",IF(ISERROR(VLOOKUP($BD109,GEWASCODE_GLMC8!P:P,1,0)),"N","J"))</f>
        <v>N</v>
      </c>
      <c r="CT109" s="24" t="str">
        <f>IF(COUNTIF($CI109:CS109,"J")&gt;0,"N",IF(ISERROR(VLOOKUP($BD109,GEWASCODE_GLMC8!Q:Q,1,0)),"N","J"))</f>
        <v>N</v>
      </c>
      <c r="CU109" s="24" t="str">
        <f>IF(COUNTIF($CI109:CT109,"J")&gt;0,"N",IF(ISERROR(VLOOKUP($BD109,GEWASCODE_GLMC8!R:R,1,0)),"N","J"))</f>
        <v>N</v>
      </c>
      <c r="CV109" s="24" t="str">
        <f>IF(COUNTIF($CI109:CU109,"J")&gt;0,"N",IF(ISERROR(VLOOKUP($BD109,GEWASCODE_GLMC8!S:S,1,0)),"N","J"))</f>
        <v>N</v>
      </c>
      <c r="CW109" s="24" t="str">
        <f>IF(COUNTIF($CI109:CV109,"J")&gt;0,"N",IF(ISERROR(VLOOKUP($BD109,GEWASCODE_GLMC8!T:T,1,0)),"N","J"))</f>
        <v>N</v>
      </c>
      <c r="CX109" s="24" t="str">
        <f>IF(COUNTIF($CI109:CW109,"J")&gt;0,"N",IF(ISERROR(VLOOKUP($BD109,GEWASCODE_GLMC8!U:U,1,0)),"N","J"))</f>
        <v>N</v>
      </c>
      <c r="CY109" s="24" t="str">
        <f>IF(COUNTIF($CI109:CX109,"J")&gt;0,"N",IF(ISERROR(VLOOKUP($BD109,GEWASCODE_GLMC8!V:V,1,0)),"N","J"))</f>
        <v>N</v>
      </c>
      <c r="CZ109" s="24" t="str">
        <f>IF(COUNTIF($CI109:CY109,"J")&gt;0,"N",IF(ISERROR(VLOOKUP($BD109,GEWASCODE_GLMC8!W:W,1,0)),"N","J"))</f>
        <v>N</v>
      </c>
      <c r="DA109" s="24" t="str">
        <f>IF(COUNTIF($CI109:CZ109,"J")&gt;0,"N",IF(ISERROR(VLOOKUP($BD109,GEWASCODE_GLMC8!X:X,1,0)),"N","J"))</f>
        <v>N</v>
      </c>
      <c r="DB109" s="24" t="str">
        <f>IF(COUNTIF($CI109:DA109,"J")&gt;0,"N",IF(ISERROR(VLOOKUP($BD109,GEWASCODE_GLMC8!Y:Y,1,0)),"N","J"))</f>
        <v>N</v>
      </c>
      <c r="DC109" s="24" t="str">
        <f>IF(COUNTIF($CI109:DB109,"J")&gt;0,"N",IF(ISERROR(VLOOKUP($BD109,GEWASCODE_GLMC8!Z:Z,1,0)),"N","J"))</f>
        <v>N</v>
      </c>
      <c r="DD109" s="24" t="str">
        <f t="shared" si="236"/>
        <v>N</v>
      </c>
      <c r="DE109" s="3" t="str">
        <f t="shared" si="167"/>
        <v>N</v>
      </c>
      <c r="DF109" s="3" t="str">
        <f t="shared" si="168"/>
        <v>N</v>
      </c>
      <c r="DG109" s="3" t="str">
        <f t="shared" si="237"/>
        <v>N</v>
      </c>
      <c r="DH109" s="3" t="str">
        <f t="shared" si="238"/>
        <v>N</v>
      </c>
      <c r="DI109" s="3" t="str">
        <f t="shared" si="169"/>
        <v>N</v>
      </c>
      <c r="DJ109" s="3" t="str">
        <f t="shared" si="170"/>
        <v>N</v>
      </c>
      <c r="DK109" s="3">
        <f>0</f>
        <v>0</v>
      </c>
      <c r="DL109" s="3" t="str">
        <f t="shared" si="171"/>
        <v>N</v>
      </c>
      <c r="DM109" s="3" t="str">
        <f t="shared" si="172"/>
        <v>N</v>
      </c>
      <c r="DN109" t="str">
        <f>IF(AND($A109="J",COUNTIFS(activiteiten_perceel,percelen!$AZ109,activiteiten_maatregel_nr,percelen!DN$4,activiteiten_activiteit_voldoet_aan_voorwaarden,"J")&gt;0),DN$4,"")</f>
        <v/>
      </c>
      <c r="DO109" t="str">
        <f>IF(AND($A109="J",COUNTIFS(activiteiten_perceel,percelen!$AZ109,activiteiten_maatregel_nr,percelen!DO$4,activiteiten_activiteit_voldoet_aan_voorwaarden,"J")&gt;0),DO$4,"")</f>
        <v/>
      </c>
      <c r="DP109" t="str">
        <f>IF(AND($A109="J",COUNTIFS(activiteiten_perceel,percelen!$AZ109,activiteiten_maatregel_nr,percelen!DP$4,activiteiten_activiteit_voldoet_aan_voorwaarden,"J")&gt;0),DP$4,"")</f>
        <v/>
      </c>
      <c r="DQ109" t="str">
        <f>IF(AND($A109="J",COUNTIFS(activiteiten_perceel,percelen!$AZ109,activiteiten_maatregel_nr,percelen!DQ$4,activiteiten_activiteit_voldoet_aan_voorwaarden,"J")&gt;0),DQ$4,"")</f>
        <v/>
      </c>
      <c r="DR109" t="str">
        <f>IF(AND($A109="J",COUNTIFS(activiteiten_perceel,percelen!$AZ109,activiteiten_maatregel_nr,percelen!DR$4,activiteiten_activiteit_voldoet_aan_voorwaarden,"J")&gt;0),DR$4,"")</f>
        <v/>
      </c>
      <c r="DS109" t="str">
        <f>IF(AND($A109="J",COUNTIFS(activiteiten_perceel,percelen!$AZ109,activiteiten_maatregel_nr,percelen!DS$4,activiteiten_activiteit_voldoet_aan_voorwaarden,"J")&gt;0),DS$4,"")</f>
        <v/>
      </c>
      <c r="DT109" t="str">
        <f>IF(AND($A109="J",COUNTIFS(activiteiten_perceel,percelen!$AZ109,activiteiten_maatregel_nr,percelen!DT$4,activiteiten_activiteit_voldoet_aan_voorwaarden,"J")&gt;0),DT$4,"")</f>
        <v/>
      </c>
      <c r="DU109" t="str">
        <f>IF(AND($A109="J",COUNTIFS(activiteiten_perceel,percelen!$AZ109,activiteiten_maatregel_nr,percelen!DU$4,activiteiten_activiteit_voldoet_aan_voorwaarden,"J")&gt;0),DU$4,"")</f>
        <v/>
      </c>
      <c r="DV109" t="str">
        <f>IF(AND($A109="J",COUNTIFS(activiteiten_perceel,percelen!$AZ109,activiteiten_maatregel_nr,percelen!DV$4,activiteiten_activiteit_voldoet_aan_voorwaarden,"J")&gt;0),DV$4,"")</f>
        <v/>
      </c>
      <c r="DW109" t="str">
        <f>IF(AND($A109="J",COUNTIFS(activiteiten_perceel,percelen!$AZ109,activiteiten_maatregel_nr,percelen!DW$4,activiteiten_activiteit_voldoet_aan_voorwaarden,"J")&gt;0),DW$4,"")</f>
        <v/>
      </c>
      <c r="DX109" t="str">
        <f>IF(AND($A109="J",COUNTIFS(activiteiten_perceel,percelen!$AZ109,activiteiten_maatregel_nr,percelen!DX$4,activiteiten_activiteit_voldoet_aan_voorwaarden,"J")&gt;0),DX$4,"")</f>
        <v/>
      </c>
      <c r="DY109" t="str">
        <f>IF(AND($A109="J",COUNTIFS(activiteiten_perceel,percelen!$AZ109,activiteiten_maatregel_nr,percelen!DY$4,activiteiten_activiteit_voldoet_aan_voorwaarden,"J")&gt;0),DY$4,"")</f>
        <v/>
      </c>
      <c r="DZ109" t="str">
        <f>IF(AND($A109="J",COUNTIFS(activiteiten_perceel,percelen!$AZ109,activiteiten_maatregel_nr,percelen!DZ$4,activiteiten_activiteit_voldoet_aan_voorwaarden,"J")&gt;0),DZ$4,"")</f>
        <v/>
      </c>
      <c r="EA109" t="str">
        <f>IF(AND($A109="J",COUNTIFS(activiteiten_perceel,percelen!$AZ109,activiteiten_maatregel_nr,percelen!EA$4,activiteiten_activiteit_voldoet_aan_voorwaarden,"J")&gt;0),EA$4,"")</f>
        <v/>
      </c>
      <c r="EB109" t="str">
        <f>IF(AND($A109="J",COUNTIFS(activiteiten_perceel,percelen!$AZ109,activiteiten_maatregel_nr,percelen!EB$4,activiteiten_activiteit_voldoet_aan_voorwaarden,"J")&gt;0),EB$4,"")</f>
        <v/>
      </c>
      <c r="EC109" t="str">
        <f>IF(AND($A109="J",COUNTIFS(activiteiten_perceel,percelen!$AZ109,activiteiten_maatregel_nr,percelen!EC$4,activiteiten_activiteit_voldoet_aan_voorwaarden,"J")&gt;0),EC$4,"")</f>
        <v/>
      </c>
      <c r="ED109" t="str">
        <f>IF(AND($A109="J",COUNTIFS(activiteiten_perceel,percelen!$AZ109,activiteiten_maatregel_nr,percelen!ED$4,activiteiten_activiteit_voldoet_aan_voorwaarden,"J")&gt;0),ED$4,"")</f>
        <v/>
      </c>
      <c r="EE109" t="str">
        <f>IF(AND($A109="J",COUNTIFS(activiteiten_perceel,percelen!$AZ109,activiteiten_maatregel_nr,percelen!EE$4,activiteiten_activiteit_voldoet_aan_voorwaarden,"J")&gt;0),EE$4,"")</f>
        <v/>
      </c>
      <c r="EF109" t="str">
        <f>IF(AND($A109="J",COUNTIFS(activiteiten_perceel,percelen!$AZ109,activiteiten_maatregel_nr,percelen!EF$4,activiteiten_activiteit_voldoet_aan_voorwaarden,"J")&gt;0),EF$4,"")</f>
        <v/>
      </c>
      <c r="EG109" t="str">
        <f>IF(AND($A109="J",COUNTIFS(activiteiten_perceel,percelen!$AZ109,activiteiten_maatregel_nr,percelen!EG$4,activiteiten_activiteit_voldoet_aan_voorwaarden,"J")&gt;0),EG$4,"")</f>
        <v/>
      </c>
      <c r="EH109" t="str">
        <f>IF(AND($A109="J",COUNTIFS(activiteiten_perceel,percelen!$AZ109,activiteiten_maatregel_nr,percelen!EH$4,activiteiten_activiteit_voldoet_aan_voorwaarden,"J")&gt;0),EH$4,"")</f>
        <v/>
      </c>
      <c r="EI109" t="str">
        <f>IF(AND($A109="J",COUNTIFS(activiteiten_perceel,percelen!$AZ109,activiteiten_maatregel_nr,percelen!EI$4,activiteiten_activiteit_voldoet_aan_voorwaarden,"J")&gt;0),EI$4,"")</f>
        <v/>
      </c>
      <c r="EJ109">
        <f t="shared" si="239"/>
        <v>0</v>
      </c>
      <c r="EK109" t="str">
        <f t="shared" si="173"/>
        <v/>
      </c>
      <c r="EL109" t="str">
        <f t="shared" si="174"/>
        <v/>
      </c>
      <c r="EM109" t="str">
        <f t="shared" si="175"/>
        <v/>
      </c>
      <c r="EN109" t="str">
        <f t="shared" si="176"/>
        <v/>
      </c>
      <c r="EO109" t="str">
        <f t="shared" si="177"/>
        <v/>
      </c>
      <c r="EP109" t="str">
        <f t="shared" si="178"/>
        <v/>
      </c>
      <c r="EQ109" t="str">
        <f t="shared" si="179"/>
        <v/>
      </c>
      <c r="ER109" t="str">
        <f t="shared" si="180"/>
        <v/>
      </c>
      <c r="ES109" t="str">
        <f t="shared" si="181"/>
        <v/>
      </c>
      <c r="ET109" t="str">
        <f t="shared" si="182"/>
        <v/>
      </c>
      <c r="EU109" t="str">
        <f t="shared" si="183"/>
        <v/>
      </c>
      <c r="EV109" t="str">
        <f t="shared" si="184"/>
        <v/>
      </c>
      <c r="EW109" t="str">
        <f t="shared" si="240"/>
        <v>nvt</v>
      </c>
      <c r="EX109" t="str">
        <f t="shared" si="241"/>
        <v>nvt</v>
      </c>
      <c r="EY109" t="str">
        <f t="shared" si="242"/>
        <v>nvt</v>
      </c>
      <c r="EZ109" t="str">
        <f t="shared" si="243"/>
        <v>nvt</v>
      </c>
      <c r="FA109" t="str">
        <f t="shared" si="244"/>
        <v>nvt</v>
      </c>
      <c r="FB109" t="str">
        <f t="shared" si="245"/>
        <v>nvt</v>
      </c>
      <c r="FC109" t="str">
        <f t="shared" si="246"/>
        <v>nvt</v>
      </c>
      <c r="FD109" t="str">
        <f t="shared" si="247"/>
        <v>nvt</v>
      </c>
      <c r="FE109" t="str">
        <f>IF($EJ109=2,VLOOKUP(FD109,STAPELING!A:D,FE$1,0),"nvt")</f>
        <v>nvt</v>
      </c>
      <c r="FF109" t="str">
        <f t="shared" si="248"/>
        <v>nvt</v>
      </c>
      <c r="FG109" t="str">
        <f t="shared" si="249"/>
        <v>nvt</v>
      </c>
      <c r="FH109" t="str">
        <f t="shared" si="250"/>
        <v>nvt</v>
      </c>
      <c r="FI109" t="str">
        <f t="shared" si="251"/>
        <v>nvt</v>
      </c>
      <c r="FJ109" t="str">
        <f t="shared" si="252"/>
        <v>nvt</v>
      </c>
      <c r="FK109" t="str">
        <f t="shared" si="253"/>
        <v>nvt</v>
      </c>
      <c r="FL109" t="str">
        <f t="shared" si="254"/>
        <v>nvt</v>
      </c>
      <c r="FM109" t="str">
        <f t="shared" si="255"/>
        <v/>
      </c>
      <c r="FN109" t="str">
        <f>IF(ISERROR(VLOOKUP(FM109,STAPELING!I:AO,FN$1,0)),"N",VLOOKUP(FM109,STAPELING!I:AO,FN$1,0))</f>
        <v>J</v>
      </c>
      <c r="FO109" t="str">
        <f t="shared" si="256"/>
        <v>nvt</v>
      </c>
      <c r="FP109" t="str">
        <f t="shared" si="185"/>
        <v>nvt</v>
      </c>
      <c r="FQ109" t="str">
        <f t="shared" si="186"/>
        <v>nvt</v>
      </c>
      <c r="FR109" t="str">
        <f t="shared" si="187"/>
        <v>nvt</v>
      </c>
      <c r="FS109" t="str">
        <f t="shared" si="188"/>
        <v>nvt</v>
      </c>
      <c r="FT109" t="str">
        <f t="shared" si="189"/>
        <v>nvt</v>
      </c>
      <c r="FU109" t="str">
        <f t="shared" si="190"/>
        <v>nvt</v>
      </c>
      <c r="FV109" t="str">
        <f t="shared" si="191"/>
        <v>nvt</v>
      </c>
      <c r="FW109" t="str">
        <f t="shared" si="192"/>
        <v>nvt</v>
      </c>
      <c r="FX109" t="str">
        <f t="shared" si="193"/>
        <v>nvt</v>
      </c>
      <c r="FY109" t="str">
        <f t="shared" si="194"/>
        <v>nvt</v>
      </c>
      <c r="FZ109" t="str">
        <f t="shared" si="195"/>
        <v>nvt</v>
      </c>
      <c r="GA109" t="str">
        <f t="shared" si="196"/>
        <v>nvt</v>
      </c>
      <c r="GB109" t="str">
        <f>IF($EJ109&gt;2,IF(FO109="","zwart",VLOOKUP(FO109,STAPELING!J:AA,GB$1,0)),"nvt")</f>
        <v>nvt</v>
      </c>
      <c r="GC109" t="str">
        <f t="shared" si="257"/>
        <v>nvt</v>
      </c>
      <c r="GD109" t="str">
        <f t="shared" si="258"/>
        <v>nvt</v>
      </c>
      <c r="GE109" t="str">
        <f t="shared" si="259"/>
        <v>nvt</v>
      </c>
      <c r="GF109" t="str">
        <f t="shared" si="260"/>
        <v>nvt</v>
      </c>
      <c r="GG109" t="str">
        <f t="shared" si="261"/>
        <v>nvt</v>
      </c>
      <c r="GH109" t="str">
        <f t="shared" si="262"/>
        <v>nvt</v>
      </c>
      <c r="GI109" t="str">
        <f t="shared" si="263"/>
        <v>nvt</v>
      </c>
      <c r="GJ109" t="str">
        <f t="shared" si="264"/>
        <v>nvt</v>
      </c>
      <c r="GK109" t="str">
        <f t="shared" si="197"/>
        <v>nvt</v>
      </c>
      <c r="GL109" t="str">
        <f t="shared" si="198"/>
        <v>nvt</v>
      </c>
      <c r="GM109" t="str">
        <f t="shared" si="199"/>
        <v>nvt</v>
      </c>
      <c r="GN109" t="str">
        <f t="shared" si="200"/>
        <v>nvt</v>
      </c>
      <c r="GO109" t="str">
        <f t="shared" si="201"/>
        <v>nvt</v>
      </c>
      <c r="GP109" t="str">
        <f t="shared" si="202"/>
        <v>nvt</v>
      </c>
      <c r="GQ109" t="str">
        <f t="shared" si="203"/>
        <v>nvt</v>
      </c>
      <c r="GR109" t="str">
        <f t="shared" si="204"/>
        <v>nvt</v>
      </c>
      <c r="GS109" t="str">
        <f t="shared" si="205"/>
        <v>nvt</v>
      </c>
      <c r="GT109" t="str">
        <f t="shared" si="206"/>
        <v>nvt</v>
      </c>
      <c r="GU109" t="str">
        <f t="shared" si="207"/>
        <v>nvt</v>
      </c>
      <c r="GV109" t="str">
        <f t="shared" si="208"/>
        <v>nvt</v>
      </c>
      <c r="GW109" t="str">
        <f>IF($EJ109&gt;2,IF(GJ109="","zwart",VLOOKUP(GJ109,STAPELING!AB:AJ,GW$1,0)),"nvt")</f>
        <v>nvt</v>
      </c>
      <c r="GX109" t="str">
        <f t="shared" si="265"/>
        <v>nvt</v>
      </c>
      <c r="GY109" t="str">
        <f t="shared" si="266"/>
        <v>nvt</v>
      </c>
      <c r="GZ109" t="str">
        <f t="shared" si="267"/>
        <v>nvt</v>
      </c>
      <c r="HA109" t="str">
        <f t="shared" si="268"/>
        <v>nvt</v>
      </c>
      <c r="HB109" t="str">
        <f t="shared" si="269"/>
        <v>nvt</v>
      </c>
      <c r="HC109" t="str">
        <f t="shared" si="270"/>
        <v>nvt</v>
      </c>
      <c r="HD109" t="str">
        <f t="shared" si="271"/>
        <v>nvt</v>
      </c>
      <c r="HE109" t="str">
        <f t="shared" si="272"/>
        <v>nvt</v>
      </c>
      <c r="HF109" t="str">
        <f t="shared" si="273"/>
        <v>nvt</v>
      </c>
      <c r="HG109" t="str">
        <f t="shared" si="274"/>
        <v>nvt</v>
      </c>
      <c r="HH109" t="str">
        <f t="shared" si="275"/>
        <v>nvt</v>
      </c>
      <c r="HI109" t="str">
        <f t="shared" si="276"/>
        <v>nvt</v>
      </c>
      <c r="HJ109" t="str">
        <f t="shared" si="277"/>
        <v>nvt</v>
      </c>
      <c r="HK109" t="str">
        <f t="shared" si="278"/>
        <v>nvt</v>
      </c>
      <c r="HL109" t="str">
        <f t="shared" si="279"/>
        <v>nvt</v>
      </c>
      <c r="HM109" t="str">
        <f t="shared" si="209"/>
        <v>nvt</v>
      </c>
      <c r="HN109" t="str">
        <f t="shared" si="210"/>
        <v>nvt</v>
      </c>
      <c r="HO109" t="str">
        <f t="shared" si="211"/>
        <v>nvt</v>
      </c>
      <c r="HP109" t="str">
        <f t="shared" si="212"/>
        <v>nvt</v>
      </c>
      <c r="HQ109" t="str">
        <f t="shared" si="213"/>
        <v>nvt</v>
      </c>
      <c r="HR109" t="str">
        <f t="shared" si="214"/>
        <v>nvt</v>
      </c>
      <c r="HS109" t="str">
        <f t="shared" si="215"/>
        <v>nvt</v>
      </c>
      <c r="HT109" t="str">
        <f t="shared" si="216"/>
        <v>nvt</v>
      </c>
      <c r="HU109" t="str">
        <f t="shared" si="217"/>
        <v>nvt</v>
      </c>
      <c r="HV109" t="str">
        <f t="shared" si="218"/>
        <v>nvt</v>
      </c>
      <c r="HW109" t="str">
        <f t="shared" si="219"/>
        <v>nvt</v>
      </c>
      <c r="HX109" t="str">
        <f t="shared" si="220"/>
        <v>nvt</v>
      </c>
      <c r="HY109" t="str">
        <f>IF($EJ109&gt;2,IF(HL109="","zwart",VLOOKUP(HL109,STAPELING!AK:AN,HY$1,0)),"nvt")</f>
        <v>nvt</v>
      </c>
      <c r="HZ109" t="str">
        <f t="shared" si="280"/>
        <v>nvt</v>
      </c>
      <c r="IA109" t="str">
        <f t="shared" si="281"/>
        <v>nvt</v>
      </c>
      <c r="IB109" t="str">
        <f t="shared" si="282"/>
        <v>nvt</v>
      </c>
      <c r="IC109" t="str">
        <f t="shared" si="283"/>
        <v>nvt</v>
      </c>
      <c r="ID109" t="str">
        <f t="shared" si="284"/>
        <v>nvt</v>
      </c>
      <c r="IE109" t="str">
        <f t="shared" si="285"/>
        <v>nvt</v>
      </c>
      <c r="IF109" t="str">
        <f t="shared" si="286"/>
        <v>nvt</v>
      </c>
      <c r="IG109">
        <f t="shared" si="287"/>
        <v>0</v>
      </c>
      <c r="IH109">
        <f t="shared" si="288"/>
        <v>0</v>
      </c>
      <c r="II109">
        <f t="shared" si="289"/>
        <v>0</v>
      </c>
      <c r="IJ109">
        <f t="shared" si="290"/>
        <v>0</v>
      </c>
      <c r="IK109">
        <f t="shared" si="291"/>
        <v>0</v>
      </c>
      <c r="IL109">
        <f t="shared" si="292"/>
        <v>0</v>
      </c>
      <c r="IM109">
        <f t="shared" si="293"/>
        <v>0</v>
      </c>
      <c r="IN109">
        <f t="shared" si="294"/>
        <v>0</v>
      </c>
      <c r="IO109">
        <f t="shared" si="295"/>
        <v>0</v>
      </c>
      <c r="IP109">
        <f t="shared" si="296"/>
        <v>0</v>
      </c>
      <c r="IQ109">
        <f t="shared" si="297"/>
        <v>0</v>
      </c>
      <c r="IR109">
        <f t="shared" si="298"/>
        <v>0</v>
      </c>
      <c r="IS109">
        <f t="shared" si="299"/>
        <v>0</v>
      </c>
      <c r="IT109">
        <f t="shared" si="300"/>
        <v>0</v>
      </c>
      <c r="IU109" t="str">
        <f t="shared" si="301"/>
        <v>N</v>
      </c>
      <c r="IV109" t="str">
        <f t="shared" si="221"/>
        <v>N</v>
      </c>
      <c r="IW109" t="str">
        <f t="shared" si="302"/>
        <v>N</v>
      </c>
    </row>
    <row r="110" spans="1:257" x14ac:dyDescent="0.25">
      <c r="A110" t="str">
        <f>IF(ISERROR(VLOOKUP(E110,E$4:E109,1,0)),"J","N")</f>
        <v>N</v>
      </c>
      <c r="E110" s="25" t="str">
        <f>IF(Invoer!B139="","",Invoer!B139)</f>
        <v/>
      </c>
      <c r="F110" s="25"/>
      <c r="G110" s="25"/>
      <c r="H110" s="25" t="str">
        <f>IF(AND($E110&lt;&gt;"",$A110="J"),Invoer!D139,"")</f>
        <v/>
      </c>
      <c r="I110" s="25"/>
      <c r="J110" s="26"/>
      <c r="K110" s="26" t="str">
        <f>IF(AND($E110&lt;&gt;"",$A110="J"),Invoer!L139,"")</f>
        <v/>
      </c>
      <c r="L110" s="26"/>
      <c r="M110" s="25"/>
      <c r="N110" s="152"/>
      <c r="O110" s="153"/>
      <c r="P110" s="25"/>
      <c r="Q110" s="25"/>
      <c r="R110" s="153"/>
      <c r="S110" s="154"/>
      <c r="T110" s="152"/>
      <c r="U110" s="153"/>
      <c r="V110" s="153"/>
      <c r="W110" s="59" t="str">
        <f>IF(AND($E110&lt;&gt;"",$A110="J",Invoer!R139&lt;&gt;""),VLOOKUP(Invoer!R139,NORM!$F$26:$H$29,3,0),"")</f>
        <v/>
      </c>
      <c r="X110" s="59"/>
      <c r="Y110" s="25" t="str">
        <f t="shared" si="222"/>
        <v/>
      </c>
      <c r="Z110" s="25"/>
      <c r="AA110" s="26" t="str">
        <f t="shared" si="223"/>
        <v/>
      </c>
      <c r="AB110" s="26"/>
      <c r="AC110" s="153"/>
      <c r="AD110" s="153"/>
      <c r="AE110" s="153"/>
      <c r="AF110" s="153"/>
      <c r="AG110" s="153"/>
      <c r="AH110" s="25"/>
      <c r="AI110" s="153"/>
      <c r="AJ110" s="153"/>
      <c r="AK110" s="153"/>
      <c r="AL110" s="153"/>
      <c r="AM110" s="25" t="str">
        <f>IF(AND($E110&lt;&gt;"",$A110="J"),IF(Invoer!X139="Ja","J",IF(Invoer!X139="Nee","N","")),"")</f>
        <v/>
      </c>
      <c r="AN110" s="153"/>
      <c r="AO110" s="153"/>
      <c r="AP110" s="153" t="s">
        <v>311</v>
      </c>
      <c r="AQ110" s="153" t="s">
        <v>311</v>
      </c>
      <c r="AR110" s="153" t="s">
        <v>312</v>
      </c>
      <c r="AS110" s="153" t="s">
        <v>312</v>
      </c>
      <c r="AT110" s="1" t="str">
        <f>IF(AND($E110&lt;&gt;"",$A110="J",Invoer!O139&lt;&gt;""),VLOOKUP(Invoer!O139,NORM!$F$31:$H$38,3,0),"")</f>
        <v/>
      </c>
      <c r="AU110" s="1"/>
      <c r="AV110" s="1" t="str">
        <f>IF(AND($E110&lt;&gt;"",$A110="J"),Invoer!AH139,"")</f>
        <v/>
      </c>
      <c r="AW110" s="1"/>
      <c r="AX110" s="1" t="str">
        <f t="shared" si="224"/>
        <v/>
      </c>
      <c r="AY110" s="1"/>
      <c r="AZ110" s="3" t="str">
        <f t="shared" si="225"/>
        <v/>
      </c>
      <c r="BA110" s="3" t="str">
        <f t="shared" si="226"/>
        <v/>
      </c>
      <c r="BB110" s="3" t="str">
        <f t="shared" si="227"/>
        <v>N</v>
      </c>
      <c r="BC110" s="3" t="str">
        <f t="shared" si="228"/>
        <v>N</v>
      </c>
      <c r="BD110" s="3" t="str">
        <f t="shared" si="229"/>
        <v/>
      </c>
      <c r="BE110" s="3">
        <f t="shared" si="230"/>
        <v>0</v>
      </c>
      <c r="BF110" s="3" t="str">
        <f t="shared" si="231"/>
        <v/>
      </c>
      <c r="BG110" s="3" t="str">
        <f t="shared" si="232"/>
        <v/>
      </c>
      <c r="BH110" s="3" t="str">
        <f t="shared" si="233"/>
        <v>N</v>
      </c>
      <c r="BI110" s="24" t="str">
        <f t="shared" si="234"/>
        <v/>
      </c>
      <c r="BJ110" s="24" t="str">
        <f>IF(ISERROR(VLOOKUP($BD110,LOV_GWSGRP!A:A,1,0)),"N","J")</f>
        <v>N</v>
      </c>
      <c r="BK110" s="24" t="str">
        <f>IF(ISERROR(VLOOKUP($BD110,LOV_GWSGRP!D:D,1,0)),"N","J")</f>
        <v>N</v>
      </c>
      <c r="BL110" s="24" t="str">
        <f>IF(ISERROR(VLOOKUP($BD110,LOV_GWSGRP!G:G,1,0)),"N","J")</f>
        <v>N</v>
      </c>
      <c r="BM110" s="24" t="str">
        <f>IF(ISERROR(VLOOKUP($BD110,LOV_GWSGRP!M:M,1,0)),"N","J")</f>
        <v>N</v>
      </c>
      <c r="BN110" s="24" t="str">
        <f>IF(ISERROR(VLOOKUP($BD110,LOV_GWSGRP!P:P,1,0)),"N","J")</f>
        <v>N</v>
      </c>
      <c r="BO110" s="24" t="str">
        <f>IF(ISERROR(VLOOKUP($BD110,LOV_GWSGRP!S:S,1,0)),"N","J")</f>
        <v>N</v>
      </c>
      <c r="BP110" s="24" t="str">
        <f>IF(ISERROR(VLOOKUP($BD110,LOV_GWSGRP!V:V,1,0)),"N","J")</f>
        <v>N</v>
      </c>
      <c r="BQ110" s="24" t="str">
        <f>IF(ISERROR(VLOOKUP($BD110,LOV_GWSGRP!Y:Y,1,0)),"N","J")</f>
        <v>N</v>
      </c>
      <c r="BR110" s="24" t="str">
        <f>IF(ISERROR(VLOOKUP($BD110,LOV_GWSGRP!AB:AB,1,0)),"N","J")</f>
        <v>N</v>
      </c>
      <c r="BS110" s="24" t="str">
        <f>IF(ISERROR(VLOOKUP($BD110,LOV_GWSGRP!AE:AE,1,0)),"N","J")</f>
        <v>N</v>
      </c>
      <c r="BT110" s="24" t="str">
        <f>IF(ISERROR(VLOOKUP($BD110,LOV_GWSGRP!AH:AH,1,0)),"N","J")</f>
        <v>N</v>
      </c>
      <c r="BU110" s="24" t="str">
        <f>IF(ISERROR(VLOOKUP($BD110,LOV_GWSGRP!CJ:CJ,1,0)),"N","J")</f>
        <v>N</v>
      </c>
      <c r="BV110" s="24" t="str">
        <f>IF(ISERROR(VLOOKUP($BD110,LOV_GWSGRP!AN:AN,1,0)),"N","J")</f>
        <v>N</v>
      </c>
      <c r="BW110" s="24" t="str">
        <f>IF(ISERROR(VLOOKUP($BD110,LOV_GWSGRP!AQ:AQ,1,0)),"N","J")</f>
        <v>N</v>
      </c>
      <c r="BX110" s="24" t="str">
        <f>IF(ISERROR(VLOOKUP($BD110,LOV_GWSGRP!AT:AT,1,0)),"N","J")</f>
        <v>N</v>
      </c>
      <c r="BY110" s="24" t="str">
        <f>IF(ISERROR(VLOOKUP($BD110,LOV_GWSGRP!AW:AW,1,0)),"N","J")</f>
        <v>N</v>
      </c>
      <c r="BZ110" s="24" t="str">
        <f>IF(ISERROR(VLOOKUP($BD110,LOV_GWSGRP!AZ:AZ,1,0)),"N","J")</f>
        <v>N</v>
      </c>
      <c r="CA110" s="24" t="str">
        <f>IF(ISERROR(VLOOKUP($BD110,LOV_GWSGRP!BC:BC,1,0)),"N","J")</f>
        <v>N</v>
      </c>
      <c r="CB110" s="24" t="str">
        <f>IF(ISERROR(VLOOKUP($BD110,LOV_GWSGRP!BF:BF,1,0)),"N","J")</f>
        <v>N</v>
      </c>
      <c r="CC110" s="24" t="str">
        <f>IF(ISERROR(VLOOKUP($BD110,LOV_GWSGRP!BI:BI,1,0)),"N","J")</f>
        <v>N</v>
      </c>
      <c r="CD110" s="24" t="str">
        <f>IF(ISERROR(VLOOKUP($BD110,LOV_GWSGRP!J:J,1,0)),"N","J")</f>
        <v>N</v>
      </c>
      <c r="CE110" s="24" t="str">
        <f>IF(ISERROR(VLOOKUP($BD110,LOV_GWSGRP!BL:BL,1,0)),"N","J")</f>
        <v>N</v>
      </c>
      <c r="CF110" s="24"/>
      <c r="CG110" s="24" t="str">
        <f>IF(ISERROR(VLOOKUP($BD110,LOV_GWSGRP!BO:BO,1,0)),"N","J")</f>
        <v>N</v>
      </c>
      <c r="CH110" s="24" t="str">
        <f t="shared" si="235"/>
        <v>N</v>
      </c>
      <c r="CI110" s="24" t="str">
        <f>IF(ISERROR(VLOOKUP($BD110,GEWASCODE_GLMC8!F:F,1,0)),"N","J")</f>
        <v>N</v>
      </c>
      <c r="CJ110" s="24" t="str">
        <f>IF(COUNTIF($CI110:CI110,"J")&gt;0,"N",IF(ISERROR(VLOOKUP($BD110,GEWASCODE_GLMC8!G:G,1,0)),"N","J"))</f>
        <v>N</v>
      </c>
      <c r="CK110" s="24" t="str">
        <f>IF(COUNTIF($CI110:CJ110,"J")&gt;0,"N",IF(ISERROR(VLOOKUP($BD110,GEWASCODE_GLMC8!H:H,1,0)),"N","J"))</f>
        <v>N</v>
      </c>
      <c r="CL110" s="24" t="str">
        <f>IF(COUNTIF($CI110:CK110,"J")&gt;0,"N",IF(ISERROR(VLOOKUP($BD110,GEWASCODE_GLMC8!I:I,1,0)),"N","J"))</f>
        <v>N</v>
      </c>
      <c r="CM110" s="24" t="str">
        <f>IF(COUNTIF($CI110:CL110,"J")&gt;0,"N",IF(ISERROR(VLOOKUP($BD110,GEWASCODE_GLMC8!J:J,1,0)),"N","J"))</f>
        <v>N</v>
      </c>
      <c r="CN110" s="24" t="str">
        <f>IF(COUNTIF($CI110:CM110,"J")&gt;0,"N",IF(ISERROR(VLOOKUP($BD110,GEWASCODE_GLMC8!K:K,1,0)),"N","J"))</f>
        <v>N</v>
      </c>
      <c r="CO110" s="24" t="str">
        <f>IF(COUNTIF($CI110:CN110,"J")&gt;0,"N",IF(ISERROR(VLOOKUP($BD110,GEWASCODE_GLMC8!L:L,1,0)),"N","J"))</f>
        <v>N</v>
      </c>
      <c r="CP110" s="24" t="str">
        <f>IF(COUNTIF($CI110:CO110,"J")&gt;0,"N",IF(ISERROR(VLOOKUP($BD110,GEWASCODE_GLMC8!M:M,1,0)),"N","J"))</f>
        <v>N</v>
      </c>
      <c r="CQ110" s="24" t="str">
        <f>IF(COUNTIF($CI110:CP110,"J")&gt;0,"N",IF(ISERROR(VLOOKUP($BD110,GEWASCODE_GLMC8!N:N,1,0)),"N","J"))</f>
        <v>N</v>
      </c>
      <c r="CR110" s="24" t="str">
        <f>IF(COUNTIF($CI110:CQ110,"J")&gt;0,"N",IF(ISERROR(VLOOKUP($BD110,GEWASCODE_GLMC8!O:O,1,0)),"N","J"))</f>
        <v>N</v>
      </c>
      <c r="CS110" s="24" t="str">
        <f>IF(COUNTIF($CI110:CR110,"J")&gt;0,"N",IF(ISERROR(VLOOKUP($BD110,GEWASCODE_GLMC8!P:P,1,0)),"N","J"))</f>
        <v>N</v>
      </c>
      <c r="CT110" s="24" t="str">
        <f>IF(COUNTIF($CI110:CS110,"J")&gt;0,"N",IF(ISERROR(VLOOKUP($BD110,GEWASCODE_GLMC8!Q:Q,1,0)),"N","J"))</f>
        <v>N</v>
      </c>
      <c r="CU110" s="24" t="str">
        <f>IF(COUNTIF($CI110:CT110,"J")&gt;0,"N",IF(ISERROR(VLOOKUP($BD110,GEWASCODE_GLMC8!R:R,1,0)),"N","J"))</f>
        <v>N</v>
      </c>
      <c r="CV110" s="24" t="str">
        <f>IF(COUNTIF($CI110:CU110,"J")&gt;0,"N",IF(ISERROR(VLOOKUP($BD110,GEWASCODE_GLMC8!S:S,1,0)),"N","J"))</f>
        <v>N</v>
      </c>
      <c r="CW110" s="24" t="str">
        <f>IF(COUNTIF($CI110:CV110,"J")&gt;0,"N",IF(ISERROR(VLOOKUP($BD110,GEWASCODE_GLMC8!T:T,1,0)),"N","J"))</f>
        <v>N</v>
      </c>
      <c r="CX110" s="24" t="str">
        <f>IF(COUNTIF($CI110:CW110,"J")&gt;0,"N",IF(ISERROR(VLOOKUP($BD110,GEWASCODE_GLMC8!U:U,1,0)),"N","J"))</f>
        <v>N</v>
      </c>
      <c r="CY110" s="24" t="str">
        <f>IF(COUNTIF($CI110:CX110,"J")&gt;0,"N",IF(ISERROR(VLOOKUP($BD110,GEWASCODE_GLMC8!V:V,1,0)),"N","J"))</f>
        <v>N</v>
      </c>
      <c r="CZ110" s="24" t="str">
        <f>IF(COUNTIF($CI110:CY110,"J")&gt;0,"N",IF(ISERROR(VLOOKUP($BD110,GEWASCODE_GLMC8!W:W,1,0)),"N","J"))</f>
        <v>N</v>
      </c>
      <c r="DA110" s="24" t="str">
        <f>IF(COUNTIF($CI110:CZ110,"J")&gt;0,"N",IF(ISERROR(VLOOKUP($BD110,GEWASCODE_GLMC8!X:X,1,0)),"N","J"))</f>
        <v>N</v>
      </c>
      <c r="DB110" s="24" t="str">
        <f>IF(COUNTIF($CI110:DA110,"J")&gt;0,"N",IF(ISERROR(VLOOKUP($BD110,GEWASCODE_GLMC8!Y:Y,1,0)),"N","J"))</f>
        <v>N</v>
      </c>
      <c r="DC110" s="24" t="str">
        <f>IF(COUNTIF($CI110:DB110,"J")&gt;0,"N",IF(ISERROR(VLOOKUP($BD110,GEWASCODE_GLMC8!Z:Z,1,0)),"N","J"))</f>
        <v>N</v>
      </c>
      <c r="DD110" s="24" t="str">
        <f t="shared" si="236"/>
        <v>N</v>
      </c>
      <c r="DE110" s="3" t="str">
        <f t="shared" si="167"/>
        <v>N</v>
      </c>
      <c r="DF110" s="3" t="str">
        <f t="shared" si="168"/>
        <v>N</v>
      </c>
      <c r="DG110" s="3" t="str">
        <f t="shared" si="237"/>
        <v>N</v>
      </c>
      <c r="DH110" s="3" t="str">
        <f t="shared" si="238"/>
        <v>N</v>
      </c>
      <c r="DI110" s="3" t="str">
        <f t="shared" si="169"/>
        <v>N</v>
      </c>
      <c r="DJ110" s="3" t="str">
        <f t="shared" si="170"/>
        <v>N</v>
      </c>
      <c r="DK110" s="3">
        <f>0</f>
        <v>0</v>
      </c>
      <c r="DL110" s="3" t="str">
        <f t="shared" si="171"/>
        <v>N</v>
      </c>
      <c r="DM110" s="3" t="str">
        <f t="shared" si="172"/>
        <v>N</v>
      </c>
      <c r="DN110" t="str">
        <f>IF(AND($A110="J",COUNTIFS(activiteiten_perceel,percelen!$AZ110,activiteiten_maatregel_nr,percelen!DN$4,activiteiten_activiteit_voldoet_aan_voorwaarden,"J")&gt;0),DN$4,"")</f>
        <v/>
      </c>
      <c r="DO110" t="str">
        <f>IF(AND($A110="J",COUNTIFS(activiteiten_perceel,percelen!$AZ110,activiteiten_maatregel_nr,percelen!DO$4,activiteiten_activiteit_voldoet_aan_voorwaarden,"J")&gt;0),DO$4,"")</f>
        <v/>
      </c>
      <c r="DP110" t="str">
        <f>IF(AND($A110="J",COUNTIFS(activiteiten_perceel,percelen!$AZ110,activiteiten_maatregel_nr,percelen!DP$4,activiteiten_activiteit_voldoet_aan_voorwaarden,"J")&gt;0),DP$4,"")</f>
        <v/>
      </c>
      <c r="DQ110" t="str">
        <f>IF(AND($A110="J",COUNTIFS(activiteiten_perceel,percelen!$AZ110,activiteiten_maatregel_nr,percelen!DQ$4,activiteiten_activiteit_voldoet_aan_voorwaarden,"J")&gt;0),DQ$4,"")</f>
        <v/>
      </c>
      <c r="DR110" t="str">
        <f>IF(AND($A110="J",COUNTIFS(activiteiten_perceel,percelen!$AZ110,activiteiten_maatregel_nr,percelen!DR$4,activiteiten_activiteit_voldoet_aan_voorwaarden,"J")&gt;0),DR$4,"")</f>
        <v/>
      </c>
      <c r="DS110" t="str">
        <f>IF(AND($A110="J",COUNTIFS(activiteiten_perceel,percelen!$AZ110,activiteiten_maatregel_nr,percelen!DS$4,activiteiten_activiteit_voldoet_aan_voorwaarden,"J")&gt;0),DS$4,"")</f>
        <v/>
      </c>
      <c r="DT110" t="str">
        <f>IF(AND($A110="J",COUNTIFS(activiteiten_perceel,percelen!$AZ110,activiteiten_maatregel_nr,percelen!DT$4,activiteiten_activiteit_voldoet_aan_voorwaarden,"J")&gt;0),DT$4,"")</f>
        <v/>
      </c>
      <c r="DU110" t="str">
        <f>IF(AND($A110="J",COUNTIFS(activiteiten_perceel,percelen!$AZ110,activiteiten_maatregel_nr,percelen!DU$4,activiteiten_activiteit_voldoet_aan_voorwaarden,"J")&gt;0),DU$4,"")</f>
        <v/>
      </c>
      <c r="DV110" t="str">
        <f>IF(AND($A110="J",COUNTIFS(activiteiten_perceel,percelen!$AZ110,activiteiten_maatregel_nr,percelen!DV$4,activiteiten_activiteit_voldoet_aan_voorwaarden,"J")&gt;0),DV$4,"")</f>
        <v/>
      </c>
      <c r="DW110" t="str">
        <f>IF(AND($A110="J",COUNTIFS(activiteiten_perceel,percelen!$AZ110,activiteiten_maatregel_nr,percelen!DW$4,activiteiten_activiteit_voldoet_aan_voorwaarden,"J")&gt;0),DW$4,"")</f>
        <v/>
      </c>
      <c r="DX110" t="str">
        <f>IF(AND($A110="J",COUNTIFS(activiteiten_perceel,percelen!$AZ110,activiteiten_maatregel_nr,percelen!DX$4,activiteiten_activiteit_voldoet_aan_voorwaarden,"J")&gt;0),DX$4,"")</f>
        <v/>
      </c>
      <c r="DY110" t="str">
        <f>IF(AND($A110="J",COUNTIFS(activiteiten_perceel,percelen!$AZ110,activiteiten_maatregel_nr,percelen!DY$4,activiteiten_activiteit_voldoet_aan_voorwaarden,"J")&gt;0),DY$4,"")</f>
        <v/>
      </c>
      <c r="DZ110" t="str">
        <f>IF(AND($A110="J",COUNTIFS(activiteiten_perceel,percelen!$AZ110,activiteiten_maatregel_nr,percelen!DZ$4,activiteiten_activiteit_voldoet_aan_voorwaarden,"J")&gt;0),DZ$4,"")</f>
        <v/>
      </c>
      <c r="EA110" t="str">
        <f>IF(AND($A110="J",COUNTIFS(activiteiten_perceel,percelen!$AZ110,activiteiten_maatregel_nr,percelen!EA$4,activiteiten_activiteit_voldoet_aan_voorwaarden,"J")&gt;0),EA$4,"")</f>
        <v/>
      </c>
      <c r="EB110" t="str">
        <f>IF(AND($A110="J",COUNTIFS(activiteiten_perceel,percelen!$AZ110,activiteiten_maatregel_nr,percelen!EB$4,activiteiten_activiteit_voldoet_aan_voorwaarden,"J")&gt;0),EB$4,"")</f>
        <v/>
      </c>
      <c r="EC110" t="str">
        <f>IF(AND($A110="J",COUNTIFS(activiteiten_perceel,percelen!$AZ110,activiteiten_maatregel_nr,percelen!EC$4,activiteiten_activiteit_voldoet_aan_voorwaarden,"J")&gt;0),EC$4,"")</f>
        <v/>
      </c>
      <c r="ED110" t="str">
        <f>IF(AND($A110="J",COUNTIFS(activiteiten_perceel,percelen!$AZ110,activiteiten_maatregel_nr,percelen!ED$4,activiteiten_activiteit_voldoet_aan_voorwaarden,"J")&gt;0),ED$4,"")</f>
        <v/>
      </c>
      <c r="EE110" t="str">
        <f>IF(AND($A110="J",COUNTIFS(activiteiten_perceel,percelen!$AZ110,activiteiten_maatregel_nr,percelen!EE$4,activiteiten_activiteit_voldoet_aan_voorwaarden,"J")&gt;0),EE$4,"")</f>
        <v/>
      </c>
      <c r="EF110" t="str">
        <f>IF(AND($A110="J",COUNTIFS(activiteiten_perceel,percelen!$AZ110,activiteiten_maatregel_nr,percelen!EF$4,activiteiten_activiteit_voldoet_aan_voorwaarden,"J")&gt;0),EF$4,"")</f>
        <v/>
      </c>
      <c r="EG110" t="str">
        <f>IF(AND($A110="J",COUNTIFS(activiteiten_perceel,percelen!$AZ110,activiteiten_maatregel_nr,percelen!EG$4,activiteiten_activiteit_voldoet_aan_voorwaarden,"J")&gt;0),EG$4,"")</f>
        <v/>
      </c>
      <c r="EH110" t="str">
        <f>IF(AND($A110="J",COUNTIFS(activiteiten_perceel,percelen!$AZ110,activiteiten_maatregel_nr,percelen!EH$4,activiteiten_activiteit_voldoet_aan_voorwaarden,"J")&gt;0),EH$4,"")</f>
        <v/>
      </c>
      <c r="EI110" t="str">
        <f>IF(AND($A110="J",COUNTIFS(activiteiten_perceel,percelen!$AZ110,activiteiten_maatregel_nr,percelen!EI$4,activiteiten_activiteit_voldoet_aan_voorwaarden,"J")&gt;0),EI$4,"")</f>
        <v/>
      </c>
      <c r="EJ110">
        <f t="shared" si="239"/>
        <v>0</v>
      </c>
      <c r="EK110" t="str">
        <f t="shared" si="173"/>
        <v/>
      </c>
      <c r="EL110" t="str">
        <f t="shared" si="174"/>
        <v/>
      </c>
      <c r="EM110" t="str">
        <f t="shared" si="175"/>
        <v/>
      </c>
      <c r="EN110" t="str">
        <f t="shared" si="176"/>
        <v/>
      </c>
      <c r="EO110" t="str">
        <f t="shared" si="177"/>
        <v/>
      </c>
      <c r="EP110" t="str">
        <f t="shared" si="178"/>
        <v/>
      </c>
      <c r="EQ110" t="str">
        <f t="shared" si="179"/>
        <v/>
      </c>
      <c r="ER110" t="str">
        <f t="shared" si="180"/>
        <v/>
      </c>
      <c r="ES110" t="str">
        <f t="shared" si="181"/>
        <v/>
      </c>
      <c r="ET110" t="str">
        <f t="shared" si="182"/>
        <v/>
      </c>
      <c r="EU110" t="str">
        <f t="shared" si="183"/>
        <v/>
      </c>
      <c r="EV110" t="str">
        <f t="shared" si="184"/>
        <v/>
      </c>
      <c r="EW110" t="str">
        <f t="shared" si="240"/>
        <v>nvt</v>
      </c>
      <c r="EX110" t="str">
        <f t="shared" si="241"/>
        <v>nvt</v>
      </c>
      <c r="EY110" t="str">
        <f t="shared" si="242"/>
        <v>nvt</v>
      </c>
      <c r="EZ110" t="str">
        <f t="shared" si="243"/>
        <v>nvt</v>
      </c>
      <c r="FA110" t="str">
        <f t="shared" si="244"/>
        <v>nvt</v>
      </c>
      <c r="FB110" t="str">
        <f t="shared" si="245"/>
        <v>nvt</v>
      </c>
      <c r="FC110" t="str">
        <f t="shared" si="246"/>
        <v>nvt</v>
      </c>
      <c r="FD110" t="str">
        <f t="shared" si="247"/>
        <v>nvt</v>
      </c>
      <c r="FE110" t="str">
        <f>IF($EJ110=2,VLOOKUP(FD110,STAPELING!A:D,FE$1,0),"nvt")</f>
        <v>nvt</v>
      </c>
      <c r="FF110" t="str">
        <f t="shared" si="248"/>
        <v>nvt</v>
      </c>
      <c r="FG110" t="str">
        <f t="shared" si="249"/>
        <v>nvt</v>
      </c>
      <c r="FH110" t="str">
        <f t="shared" si="250"/>
        <v>nvt</v>
      </c>
      <c r="FI110" t="str">
        <f t="shared" si="251"/>
        <v>nvt</v>
      </c>
      <c r="FJ110" t="str">
        <f t="shared" si="252"/>
        <v>nvt</v>
      </c>
      <c r="FK110" t="str">
        <f t="shared" si="253"/>
        <v>nvt</v>
      </c>
      <c r="FL110" t="str">
        <f t="shared" si="254"/>
        <v>nvt</v>
      </c>
      <c r="FM110" t="str">
        <f t="shared" si="255"/>
        <v/>
      </c>
      <c r="FN110" t="str">
        <f>IF(ISERROR(VLOOKUP(FM110,STAPELING!I:AO,FN$1,0)),"N",VLOOKUP(FM110,STAPELING!I:AO,FN$1,0))</f>
        <v>J</v>
      </c>
      <c r="FO110" t="str">
        <f t="shared" si="256"/>
        <v>nvt</v>
      </c>
      <c r="FP110" t="str">
        <f t="shared" si="185"/>
        <v>nvt</v>
      </c>
      <c r="FQ110" t="str">
        <f t="shared" si="186"/>
        <v>nvt</v>
      </c>
      <c r="FR110" t="str">
        <f t="shared" si="187"/>
        <v>nvt</v>
      </c>
      <c r="FS110" t="str">
        <f t="shared" si="188"/>
        <v>nvt</v>
      </c>
      <c r="FT110" t="str">
        <f t="shared" si="189"/>
        <v>nvt</v>
      </c>
      <c r="FU110" t="str">
        <f t="shared" si="190"/>
        <v>nvt</v>
      </c>
      <c r="FV110" t="str">
        <f t="shared" si="191"/>
        <v>nvt</v>
      </c>
      <c r="FW110" t="str">
        <f t="shared" si="192"/>
        <v>nvt</v>
      </c>
      <c r="FX110" t="str">
        <f t="shared" si="193"/>
        <v>nvt</v>
      </c>
      <c r="FY110" t="str">
        <f t="shared" si="194"/>
        <v>nvt</v>
      </c>
      <c r="FZ110" t="str">
        <f t="shared" si="195"/>
        <v>nvt</v>
      </c>
      <c r="GA110" t="str">
        <f t="shared" si="196"/>
        <v>nvt</v>
      </c>
      <c r="GB110" t="str">
        <f>IF($EJ110&gt;2,IF(FO110="","zwart",VLOOKUP(FO110,STAPELING!J:AA,GB$1,0)),"nvt")</f>
        <v>nvt</v>
      </c>
      <c r="GC110" t="str">
        <f t="shared" si="257"/>
        <v>nvt</v>
      </c>
      <c r="GD110" t="str">
        <f t="shared" si="258"/>
        <v>nvt</v>
      </c>
      <c r="GE110" t="str">
        <f t="shared" si="259"/>
        <v>nvt</v>
      </c>
      <c r="GF110" t="str">
        <f t="shared" si="260"/>
        <v>nvt</v>
      </c>
      <c r="GG110" t="str">
        <f t="shared" si="261"/>
        <v>nvt</v>
      </c>
      <c r="GH110" t="str">
        <f t="shared" si="262"/>
        <v>nvt</v>
      </c>
      <c r="GI110" t="str">
        <f t="shared" si="263"/>
        <v>nvt</v>
      </c>
      <c r="GJ110" t="str">
        <f t="shared" si="264"/>
        <v>nvt</v>
      </c>
      <c r="GK110" t="str">
        <f t="shared" si="197"/>
        <v>nvt</v>
      </c>
      <c r="GL110" t="str">
        <f t="shared" si="198"/>
        <v>nvt</v>
      </c>
      <c r="GM110" t="str">
        <f t="shared" si="199"/>
        <v>nvt</v>
      </c>
      <c r="GN110" t="str">
        <f t="shared" si="200"/>
        <v>nvt</v>
      </c>
      <c r="GO110" t="str">
        <f t="shared" si="201"/>
        <v>nvt</v>
      </c>
      <c r="GP110" t="str">
        <f t="shared" si="202"/>
        <v>nvt</v>
      </c>
      <c r="GQ110" t="str">
        <f t="shared" si="203"/>
        <v>nvt</v>
      </c>
      <c r="GR110" t="str">
        <f t="shared" si="204"/>
        <v>nvt</v>
      </c>
      <c r="GS110" t="str">
        <f t="shared" si="205"/>
        <v>nvt</v>
      </c>
      <c r="GT110" t="str">
        <f t="shared" si="206"/>
        <v>nvt</v>
      </c>
      <c r="GU110" t="str">
        <f t="shared" si="207"/>
        <v>nvt</v>
      </c>
      <c r="GV110" t="str">
        <f t="shared" si="208"/>
        <v>nvt</v>
      </c>
      <c r="GW110" t="str">
        <f>IF($EJ110&gt;2,IF(GJ110="","zwart",VLOOKUP(GJ110,STAPELING!AB:AJ,GW$1,0)),"nvt")</f>
        <v>nvt</v>
      </c>
      <c r="GX110" t="str">
        <f t="shared" si="265"/>
        <v>nvt</v>
      </c>
      <c r="GY110" t="str">
        <f t="shared" si="266"/>
        <v>nvt</v>
      </c>
      <c r="GZ110" t="str">
        <f t="shared" si="267"/>
        <v>nvt</v>
      </c>
      <c r="HA110" t="str">
        <f t="shared" si="268"/>
        <v>nvt</v>
      </c>
      <c r="HB110" t="str">
        <f t="shared" si="269"/>
        <v>nvt</v>
      </c>
      <c r="HC110" t="str">
        <f t="shared" si="270"/>
        <v>nvt</v>
      </c>
      <c r="HD110" t="str">
        <f t="shared" si="271"/>
        <v>nvt</v>
      </c>
      <c r="HE110" t="str">
        <f t="shared" si="272"/>
        <v>nvt</v>
      </c>
      <c r="HF110" t="str">
        <f t="shared" si="273"/>
        <v>nvt</v>
      </c>
      <c r="HG110" t="str">
        <f t="shared" si="274"/>
        <v>nvt</v>
      </c>
      <c r="HH110" t="str">
        <f t="shared" si="275"/>
        <v>nvt</v>
      </c>
      <c r="HI110" t="str">
        <f t="shared" si="276"/>
        <v>nvt</v>
      </c>
      <c r="HJ110" t="str">
        <f t="shared" si="277"/>
        <v>nvt</v>
      </c>
      <c r="HK110" t="str">
        <f t="shared" si="278"/>
        <v>nvt</v>
      </c>
      <c r="HL110" t="str">
        <f t="shared" si="279"/>
        <v>nvt</v>
      </c>
      <c r="HM110" t="str">
        <f t="shared" si="209"/>
        <v>nvt</v>
      </c>
      <c r="HN110" t="str">
        <f t="shared" si="210"/>
        <v>nvt</v>
      </c>
      <c r="HO110" t="str">
        <f t="shared" si="211"/>
        <v>nvt</v>
      </c>
      <c r="HP110" t="str">
        <f t="shared" si="212"/>
        <v>nvt</v>
      </c>
      <c r="HQ110" t="str">
        <f t="shared" si="213"/>
        <v>nvt</v>
      </c>
      <c r="HR110" t="str">
        <f t="shared" si="214"/>
        <v>nvt</v>
      </c>
      <c r="HS110" t="str">
        <f t="shared" si="215"/>
        <v>nvt</v>
      </c>
      <c r="HT110" t="str">
        <f t="shared" si="216"/>
        <v>nvt</v>
      </c>
      <c r="HU110" t="str">
        <f t="shared" si="217"/>
        <v>nvt</v>
      </c>
      <c r="HV110" t="str">
        <f t="shared" si="218"/>
        <v>nvt</v>
      </c>
      <c r="HW110" t="str">
        <f t="shared" si="219"/>
        <v>nvt</v>
      </c>
      <c r="HX110" t="str">
        <f t="shared" si="220"/>
        <v>nvt</v>
      </c>
      <c r="HY110" t="str">
        <f>IF($EJ110&gt;2,IF(HL110="","zwart",VLOOKUP(HL110,STAPELING!AK:AN,HY$1,0)),"nvt")</f>
        <v>nvt</v>
      </c>
      <c r="HZ110" t="str">
        <f t="shared" si="280"/>
        <v>nvt</v>
      </c>
      <c r="IA110" t="str">
        <f t="shared" si="281"/>
        <v>nvt</v>
      </c>
      <c r="IB110" t="str">
        <f t="shared" si="282"/>
        <v>nvt</v>
      </c>
      <c r="IC110" t="str">
        <f t="shared" si="283"/>
        <v>nvt</v>
      </c>
      <c r="ID110" t="str">
        <f t="shared" si="284"/>
        <v>nvt</v>
      </c>
      <c r="IE110" t="str">
        <f t="shared" si="285"/>
        <v>nvt</v>
      </c>
      <c r="IF110" t="str">
        <f t="shared" si="286"/>
        <v>nvt</v>
      </c>
      <c r="IG110">
        <f t="shared" si="287"/>
        <v>0</v>
      </c>
      <c r="IH110">
        <f t="shared" si="288"/>
        <v>0</v>
      </c>
      <c r="II110">
        <f t="shared" si="289"/>
        <v>0</v>
      </c>
      <c r="IJ110">
        <f t="shared" si="290"/>
        <v>0</v>
      </c>
      <c r="IK110">
        <f t="shared" si="291"/>
        <v>0</v>
      </c>
      <c r="IL110">
        <f t="shared" si="292"/>
        <v>0</v>
      </c>
      <c r="IM110">
        <f t="shared" si="293"/>
        <v>0</v>
      </c>
      <c r="IN110">
        <f t="shared" si="294"/>
        <v>0</v>
      </c>
      <c r="IO110">
        <f t="shared" si="295"/>
        <v>0</v>
      </c>
      <c r="IP110">
        <f t="shared" si="296"/>
        <v>0</v>
      </c>
      <c r="IQ110">
        <f t="shared" si="297"/>
        <v>0</v>
      </c>
      <c r="IR110">
        <f t="shared" si="298"/>
        <v>0</v>
      </c>
      <c r="IS110">
        <f t="shared" si="299"/>
        <v>0</v>
      </c>
      <c r="IT110">
        <f t="shared" si="300"/>
        <v>0</v>
      </c>
      <c r="IU110" t="str">
        <f t="shared" si="301"/>
        <v>N</v>
      </c>
      <c r="IV110" t="str">
        <f t="shared" si="221"/>
        <v>N</v>
      </c>
      <c r="IW110" t="str">
        <f t="shared" si="302"/>
        <v>N</v>
      </c>
    </row>
    <row r="111" spans="1:257" x14ac:dyDescent="0.25">
      <c r="A111" t="str">
        <f>IF(ISERROR(VLOOKUP(E111,E$4:E110,1,0)),"J","N")</f>
        <v>N</v>
      </c>
      <c r="E111" s="25" t="str">
        <f>IF(Invoer!B140="","",Invoer!B140)</f>
        <v/>
      </c>
      <c r="F111" s="25"/>
      <c r="G111" s="25"/>
      <c r="H111" s="25" t="str">
        <f>IF(AND($E111&lt;&gt;"",$A111="J"),Invoer!D140,"")</f>
        <v/>
      </c>
      <c r="I111" s="25"/>
      <c r="J111" s="26"/>
      <c r="K111" s="26" t="str">
        <f>IF(AND($E111&lt;&gt;"",$A111="J"),Invoer!L140,"")</f>
        <v/>
      </c>
      <c r="L111" s="26"/>
      <c r="M111" s="25"/>
      <c r="N111" s="152"/>
      <c r="O111" s="153"/>
      <c r="P111" s="25"/>
      <c r="Q111" s="25"/>
      <c r="R111" s="153"/>
      <c r="S111" s="154"/>
      <c r="T111" s="152"/>
      <c r="U111" s="153"/>
      <c r="V111" s="153"/>
      <c r="W111" s="59" t="str">
        <f>IF(AND($E111&lt;&gt;"",$A111="J",Invoer!R140&lt;&gt;""),VLOOKUP(Invoer!R140,NORM!$F$26:$H$29,3,0),"")</f>
        <v/>
      </c>
      <c r="X111" s="59"/>
      <c r="Y111" s="25" t="str">
        <f t="shared" si="222"/>
        <v/>
      </c>
      <c r="Z111" s="25"/>
      <c r="AA111" s="26" t="str">
        <f t="shared" si="223"/>
        <v/>
      </c>
      <c r="AB111" s="26"/>
      <c r="AC111" s="153"/>
      <c r="AD111" s="153"/>
      <c r="AE111" s="153"/>
      <c r="AF111" s="153"/>
      <c r="AG111" s="153"/>
      <c r="AH111" s="25"/>
      <c r="AI111" s="153"/>
      <c r="AJ111" s="153"/>
      <c r="AK111" s="153"/>
      <c r="AL111" s="153"/>
      <c r="AM111" s="25" t="str">
        <f>IF(AND($E111&lt;&gt;"",$A111="J"),IF(Invoer!X140="Ja","J",IF(Invoer!X140="Nee","N","")),"")</f>
        <v/>
      </c>
      <c r="AN111" s="153"/>
      <c r="AO111" s="153"/>
      <c r="AP111" s="153" t="s">
        <v>311</v>
      </c>
      <c r="AQ111" s="153" t="s">
        <v>311</v>
      </c>
      <c r="AR111" s="153" t="s">
        <v>312</v>
      </c>
      <c r="AS111" s="153" t="s">
        <v>312</v>
      </c>
      <c r="AT111" s="1" t="str">
        <f>IF(AND($E111&lt;&gt;"",$A111="J",Invoer!O140&lt;&gt;""),VLOOKUP(Invoer!O140,NORM!$F$31:$H$38,3,0),"")</f>
        <v/>
      </c>
      <c r="AU111" s="1"/>
      <c r="AV111" s="1" t="str">
        <f>IF(AND($E111&lt;&gt;"",$A111="J"),Invoer!AH140,"")</f>
        <v/>
      </c>
      <c r="AW111" s="1"/>
      <c r="AX111" s="1" t="str">
        <f t="shared" si="224"/>
        <v/>
      </c>
      <c r="AY111" s="1"/>
      <c r="AZ111" s="3" t="str">
        <f t="shared" si="225"/>
        <v/>
      </c>
      <c r="BA111" s="3" t="str">
        <f t="shared" si="226"/>
        <v/>
      </c>
      <c r="BB111" s="3" t="str">
        <f t="shared" si="227"/>
        <v>N</v>
      </c>
      <c r="BC111" s="3" t="str">
        <f t="shared" si="228"/>
        <v>N</v>
      </c>
      <c r="BD111" s="3" t="str">
        <f t="shared" si="229"/>
        <v/>
      </c>
      <c r="BE111" s="3">
        <f t="shared" si="230"/>
        <v>0</v>
      </c>
      <c r="BF111" s="3" t="str">
        <f t="shared" si="231"/>
        <v/>
      </c>
      <c r="BG111" s="3" t="str">
        <f t="shared" si="232"/>
        <v/>
      </c>
      <c r="BH111" s="3" t="str">
        <f t="shared" si="233"/>
        <v>N</v>
      </c>
      <c r="BI111" s="24" t="str">
        <f t="shared" si="234"/>
        <v/>
      </c>
      <c r="BJ111" s="24" t="str">
        <f>IF(ISERROR(VLOOKUP($BD111,LOV_GWSGRP!A:A,1,0)),"N","J")</f>
        <v>N</v>
      </c>
      <c r="BK111" s="24" t="str">
        <f>IF(ISERROR(VLOOKUP($BD111,LOV_GWSGRP!D:D,1,0)),"N","J")</f>
        <v>N</v>
      </c>
      <c r="BL111" s="24" t="str">
        <f>IF(ISERROR(VLOOKUP($BD111,LOV_GWSGRP!G:G,1,0)),"N","J")</f>
        <v>N</v>
      </c>
      <c r="BM111" s="24" t="str">
        <f>IF(ISERROR(VLOOKUP($BD111,LOV_GWSGRP!M:M,1,0)),"N","J")</f>
        <v>N</v>
      </c>
      <c r="BN111" s="24" t="str">
        <f>IF(ISERROR(VLOOKUP($BD111,LOV_GWSGRP!P:P,1,0)),"N","J")</f>
        <v>N</v>
      </c>
      <c r="BO111" s="24" t="str">
        <f>IF(ISERROR(VLOOKUP($BD111,LOV_GWSGRP!S:S,1,0)),"N","J")</f>
        <v>N</v>
      </c>
      <c r="BP111" s="24" t="str">
        <f>IF(ISERROR(VLOOKUP($BD111,LOV_GWSGRP!V:V,1,0)),"N","J")</f>
        <v>N</v>
      </c>
      <c r="BQ111" s="24" t="str">
        <f>IF(ISERROR(VLOOKUP($BD111,LOV_GWSGRP!Y:Y,1,0)),"N","J")</f>
        <v>N</v>
      </c>
      <c r="BR111" s="24" t="str">
        <f>IF(ISERROR(VLOOKUP($BD111,LOV_GWSGRP!AB:AB,1,0)),"N","J")</f>
        <v>N</v>
      </c>
      <c r="BS111" s="24" t="str">
        <f>IF(ISERROR(VLOOKUP($BD111,LOV_GWSGRP!AE:AE,1,0)),"N","J")</f>
        <v>N</v>
      </c>
      <c r="BT111" s="24" t="str">
        <f>IF(ISERROR(VLOOKUP($BD111,LOV_GWSGRP!AH:AH,1,0)),"N","J")</f>
        <v>N</v>
      </c>
      <c r="BU111" s="24" t="str">
        <f>IF(ISERROR(VLOOKUP($BD111,LOV_GWSGRP!CJ:CJ,1,0)),"N","J")</f>
        <v>N</v>
      </c>
      <c r="BV111" s="24" t="str">
        <f>IF(ISERROR(VLOOKUP($BD111,LOV_GWSGRP!AN:AN,1,0)),"N","J")</f>
        <v>N</v>
      </c>
      <c r="BW111" s="24" t="str">
        <f>IF(ISERROR(VLOOKUP($BD111,LOV_GWSGRP!AQ:AQ,1,0)),"N","J")</f>
        <v>N</v>
      </c>
      <c r="BX111" s="24" t="str">
        <f>IF(ISERROR(VLOOKUP($BD111,LOV_GWSGRP!AT:AT,1,0)),"N","J")</f>
        <v>N</v>
      </c>
      <c r="BY111" s="24" t="str">
        <f>IF(ISERROR(VLOOKUP($BD111,LOV_GWSGRP!AW:AW,1,0)),"N","J")</f>
        <v>N</v>
      </c>
      <c r="BZ111" s="24" t="str">
        <f>IF(ISERROR(VLOOKUP($BD111,LOV_GWSGRP!AZ:AZ,1,0)),"N","J")</f>
        <v>N</v>
      </c>
      <c r="CA111" s="24" t="str">
        <f>IF(ISERROR(VLOOKUP($BD111,LOV_GWSGRP!BC:BC,1,0)),"N","J")</f>
        <v>N</v>
      </c>
      <c r="CB111" s="24" t="str">
        <f>IF(ISERROR(VLOOKUP($BD111,LOV_GWSGRP!BF:BF,1,0)),"N","J")</f>
        <v>N</v>
      </c>
      <c r="CC111" s="24" t="str">
        <f>IF(ISERROR(VLOOKUP($BD111,LOV_GWSGRP!BI:BI,1,0)),"N","J")</f>
        <v>N</v>
      </c>
      <c r="CD111" s="24" t="str">
        <f>IF(ISERROR(VLOOKUP($BD111,LOV_GWSGRP!J:J,1,0)),"N","J")</f>
        <v>N</v>
      </c>
      <c r="CE111" s="24" t="str">
        <f>IF(ISERROR(VLOOKUP($BD111,LOV_GWSGRP!BL:BL,1,0)),"N","J")</f>
        <v>N</v>
      </c>
      <c r="CF111" s="24"/>
      <c r="CG111" s="24" t="str">
        <f>IF(ISERROR(VLOOKUP($BD111,LOV_GWSGRP!BO:BO,1,0)),"N","J")</f>
        <v>N</v>
      </c>
      <c r="CH111" s="24" t="str">
        <f t="shared" si="235"/>
        <v>N</v>
      </c>
      <c r="CI111" s="24" t="str">
        <f>IF(ISERROR(VLOOKUP($BD111,GEWASCODE_GLMC8!F:F,1,0)),"N","J")</f>
        <v>N</v>
      </c>
      <c r="CJ111" s="24" t="str">
        <f>IF(COUNTIF($CI111:CI111,"J")&gt;0,"N",IF(ISERROR(VLOOKUP($BD111,GEWASCODE_GLMC8!G:G,1,0)),"N","J"))</f>
        <v>N</v>
      </c>
      <c r="CK111" s="24" t="str">
        <f>IF(COUNTIF($CI111:CJ111,"J")&gt;0,"N",IF(ISERROR(VLOOKUP($BD111,GEWASCODE_GLMC8!H:H,1,0)),"N","J"))</f>
        <v>N</v>
      </c>
      <c r="CL111" s="24" t="str">
        <f>IF(COUNTIF($CI111:CK111,"J")&gt;0,"N",IF(ISERROR(VLOOKUP($BD111,GEWASCODE_GLMC8!I:I,1,0)),"N","J"))</f>
        <v>N</v>
      </c>
      <c r="CM111" s="24" t="str">
        <f>IF(COUNTIF($CI111:CL111,"J")&gt;0,"N",IF(ISERROR(VLOOKUP($BD111,GEWASCODE_GLMC8!J:J,1,0)),"N","J"))</f>
        <v>N</v>
      </c>
      <c r="CN111" s="24" t="str">
        <f>IF(COUNTIF($CI111:CM111,"J")&gt;0,"N",IF(ISERROR(VLOOKUP($BD111,GEWASCODE_GLMC8!K:K,1,0)),"N","J"))</f>
        <v>N</v>
      </c>
      <c r="CO111" s="24" t="str">
        <f>IF(COUNTIF($CI111:CN111,"J")&gt;0,"N",IF(ISERROR(VLOOKUP($BD111,GEWASCODE_GLMC8!L:L,1,0)),"N","J"))</f>
        <v>N</v>
      </c>
      <c r="CP111" s="24" t="str">
        <f>IF(COUNTIF($CI111:CO111,"J")&gt;0,"N",IF(ISERROR(VLOOKUP($BD111,GEWASCODE_GLMC8!M:M,1,0)),"N","J"))</f>
        <v>N</v>
      </c>
      <c r="CQ111" s="24" t="str">
        <f>IF(COUNTIF($CI111:CP111,"J")&gt;0,"N",IF(ISERROR(VLOOKUP($BD111,GEWASCODE_GLMC8!N:N,1,0)),"N","J"))</f>
        <v>N</v>
      </c>
      <c r="CR111" s="24" t="str">
        <f>IF(COUNTIF($CI111:CQ111,"J")&gt;0,"N",IF(ISERROR(VLOOKUP($BD111,GEWASCODE_GLMC8!O:O,1,0)),"N","J"))</f>
        <v>N</v>
      </c>
      <c r="CS111" s="24" t="str">
        <f>IF(COUNTIF($CI111:CR111,"J")&gt;0,"N",IF(ISERROR(VLOOKUP($BD111,GEWASCODE_GLMC8!P:P,1,0)),"N","J"))</f>
        <v>N</v>
      </c>
      <c r="CT111" s="24" t="str">
        <f>IF(COUNTIF($CI111:CS111,"J")&gt;0,"N",IF(ISERROR(VLOOKUP($BD111,GEWASCODE_GLMC8!Q:Q,1,0)),"N","J"))</f>
        <v>N</v>
      </c>
      <c r="CU111" s="24" t="str">
        <f>IF(COUNTIF($CI111:CT111,"J")&gt;0,"N",IF(ISERROR(VLOOKUP($BD111,GEWASCODE_GLMC8!R:R,1,0)),"N","J"))</f>
        <v>N</v>
      </c>
      <c r="CV111" s="24" t="str">
        <f>IF(COUNTIF($CI111:CU111,"J")&gt;0,"N",IF(ISERROR(VLOOKUP($BD111,GEWASCODE_GLMC8!S:S,1,0)),"N","J"))</f>
        <v>N</v>
      </c>
      <c r="CW111" s="24" t="str">
        <f>IF(COUNTIF($CI111:CV111,"J")&gt;0,"N",IF(ISERROR(VLOOKUP($BD111,GEWASCODE_GLMC8!T:T,1,0)),"N","J"))</f>
        <v>N</v>
      </c>
      <c r="CX111" s="24" t="str">
        <f>IF(COUNTIF($CI111:CW111,"J")&gt;0,"N",IF(ISERROR(VLOOKUP($BD111,GEWASCODE_GLMC8!U:U,1,0)),"N","J"))</f>
        <v>N</v>
      </c>
      <c r="CY111" s="24" t="str">
        <f>IF(COUNTIF($CI111:CX111,"J")&gt;0,"N",IF(ISERROR(VLOOKUP($BD111,GEWASCODE_GLMC8!V:V,1,0)),"N","J"))</f>
        <v>N</v>
      </c>
      <c r="CZ111" s="24" t="str">
        <f>IF(COUNTIF($CI111:CY111,"J")&gt;0,"N",IF(ISERROR(VLOOKUP($BD111,GEWASCODE_GLMC8!W:W,1,0)),"N","J"))</f>
        <v>N</v>
      </c>
      <c r="DA111" s="24" t="str">
        <f>IF(COUNTIF($CI111:CZ111,"J")&gt;0,"N",IF(ISERROR(VLOOKUP($BD111,GEWASCODE_GLMC8!X:X,1,0)),"N","J"))</f>
        <v>N</v>
      </c>
      <c r="DB111" s="24" t="str">
        <f>IF(COUNTIF($CI111:DA111,"J")&gt;0,"N",IF(ISERROR(VLOOKUP($BD111,GEWASCODE_GLMC8!Y:Y,1,0)),"N","J"))</f>
        <v>N</v>
      </c>
      <c r="DC111" s="24" t="str">
        <f>IF(COUNTIF($CI111:DB111,"J")&gt;0,"N",IF(ISERROR(VLOOKUP($BD111,GEWASCODE_GLMC8!Z:Z,1,0)),"N","J"))</f>
        <v>N</v>
      </c>
      <c r="DD111" s="24" t="str">
        <f t="shared" si="236"/>
        <v>N</v>
      </c>
      <c r="DE111" s="3" t="str">
        <f t="shared" si="167"/>
        <v>N</v>
      </c>
      <c r="DF111" s="3" t="str">
        <f t="shared" si="168"/>
        <v>N</v>
      </c>
      <c r="DG111" s="3" t="str">
        <f t="shared" si="237"/>
        <v>N</v>
      </c>
      <c r="DH111" s="3" t="str">
        <f t="shared" si="238"/>
        <v>N</v>
      </c>
      <c r="DI111" s="3" t="str">
        <f t="shared" si="169"/>
        <v>N</v>
      </c>
      <c r="DJ111" s="3" t="str">
        <f t="shared" si="170"/>
        <v>N</v>
      </c>
      <c r="DK111" s="3">
        <f>0</f>
        <v>0</v>
      </c>
      <c r="DL111" s="3" t="str">
        <f t="shared" si="171"/>
        <v>N</v>
      </c>
      <c r="DM111" s="3" t="str">
        <f t="shared" si="172"/>
        <v>N</v>
      </c>
      <c r="DN111" t="str">
        <f>IF(AND($A111="J",COUNTIFS(activiteiten_perceel,percelen!$AZ111,activiteiten_maatregel_nr,percelen!DN$4,activiteiten_activiteit_voldoet_aan_voorwaarden,"J")&gt;0),DN$4,"")</f>
        <v/>
      </c>
      <c r="DO111" t="str">
        <f>IF(AND($A111="J",COUNTIFS(activiteiten_perceel,percelen!$AZ111,activiteiten_maatregel_nr,percelen!DO$4,activiteiten_activiteit_voldoet_aan_voorwaarden,"J")&gt;0),DO$4,"")</f>
        <v/>
      </c>
      <c r="DP111" t="str">
        <f>IF(AND($A111="J",COUNTIFS(activiteiten_perceel,percelen!$AZ111,activiteiten_maatregel_nr,percelen!DP$4,activiteiten_activiteit_voldoet_aan_voorwaarden,"J")&gt;0),DP$4,"")</f>
        <v/>
      </c>
      <c r="DQ111" t="str">
        <f>IF(AND($A111="J",COUNTIFS(activiteiten_perceel,percelen!$AZ111,activiteiten_maatregel_nr,percelen!DQ$4,activiteiten_activiteit_voldoet_aan_voorwaarden,"J")&gt;0),DQ$4,"")</f>
        <v/>
      </c>
      <c r="DR111" t="str">
        <f>IF(AND($A111="J",COUNTIFS(activiteiten_perceel,percelen!$AZ111,activiteiten_maatregel_nr,percelen!DR$4,activiteiten_activiteit_voldoet_aan_voorwaarden,"J")&gt;0),DR$4,"")</f>
        <v/>
      </c>
      <c r="DS111" t="str">
        <f>IF(AND($A111="J",COUNTIFS(activiteiten_perceel,percelen!$AZ111,activiteiten_maatregel_nr,percelen!DS$4,activiteiten_activiteit_voldoet_aan_voorwaarden,"J")&gt;0),DS$4,"")</f>
        <v/>
      </c>
      <c r="DT111" t="str">
        <f>IF(AND($A111="J",COUNTIFS(activiteiten_perceel,percelen!$AZ111,activiteiten_maatregel_nr,percelen!DT$4,activiteiten_activiteit_voldoet_aan_voorwaarden,"J")&gt;0),DT$4,"")</f>
        <v/>
      </c>
      <c r="DU111" t="str">
        <f>IF(AND($A111="J",COUNTIFS(activiteiten_perceel,percelen!$AZ111,activiteiten_maatregel_nr,percelen!DU$4,activiteiten_activiteit_voldoet_aan_voorwaarden,"J")&gt;0),DU$4,"")</f>
        <v/>
      </c>
      <c r="DV111" t="str">
        <f>IF(AND($A111="J",COUNTIFS(activiteiten_perceel,percelen!$AZ111,activiteiten_maatregel_nr,percelen!DV$4,activiteiten_activiteit_voldoet_aan_voorwaarden,"J")&gt;0),DV$4,"")</f>
        <v/>
      </c>
      <c r="DW111" t="str">
        <f>IF(AND($A111="J",COUNTIFS(activiteiten_perceel,percelen!$AZ111,activiteiten_maatregel_nr,percelen!DW$4,activiteiten_activiteit_voldoet_aan_voorwaarden,"J")&gt;0),DW$4,"")</f>
        <v/>
      </c>
      <c r="DX111" t="str">
        <f>IF(AND($A111="J",COUNTIFS(activiteiten_perceel,percelen!$AZ111,activiteiten_maatregel_nr,percelen!DX$4,activiteiten_activiteit_voldoet_aan_voorwaarden,"J")&gt;0),DX$4,"")</f>
        <v/>
      </c>
      <c r="DY111" t="str">
        <f>IF(AND($A111="J",COUNTIFS(activiteiten_perceel,percelen!$AZ111,activiteiten_maatregel_nr,percelen!DY$4,activiteiten_activiteit_voldoet_aan_voorwaarden,"J")&gt;0),DY$4,"")</f>
        <v/>
      </c>
      <c r="DZ111" t="str">
        <f>IF(AND($A111="J",COUNTIFS(activiteiten_perceel,percelen!$AZ111,activiteiten_maatregel_nr,percelen!DZ$4,activiteiten_activiteit_voldoet_aan_voorwaarden,"J")&gt;0),DZ$4,"")</f>
        <v/>
      </c>
      <c r="EA111" t="str">
        <f>IF(AND($A111="J",COUNTIFS(activiteiten_perceel,percelen!$AZ111,activiteiten_maatregel_nr,percelen!EA$4,activiteiten_activiteit_voldoet_aan_voorwaarden,"J")&gt;0),EA$4,"")</f>
        <v/>
      </c>
      <c r="EB111" t="str">
        <f>IF(AND($A111="J",COUNTIFS(activiteiten_perceel,percelen!$AZ111,activiteiten_maatregel_nr,percelen!EB$4,activiteiten_activiteit_voldoet_aan_voorwaarden,"J")&gt;0),EB$4,"")</f>
        <v/>
      </c>
      <c r="EC111" t="str">
        <f>IF(AND($A111="J",COUNTIFS(activiteiten_perceel,percelen!$AZ111,activiteiten_maatregel_nr,percelen!EC$4,activiteiten_activiteit_voldoet_aan_voorwaarden,"J")&gt;0),EC$4,"")</f>
        <v/>
      </c>
      <c r="ED111" t="str">
        <f>IF(AND($A111="J",COUNTIFS(activiteiten_perceel,percelen!$AZ111,activiteiten_maatregel_nr,percelen!ED$4,activiteiten_activiteit_voldoet_aan_voorwaarden,"J")&gt;0),ED$4,"")</f>
        <v/>
      </c>
      <c r="EE111" t="str">
        <f>IF(AND($A111="J",COUNTIFS(activiteiten_perceel,percelen!$AZ111,activiteiten_maatregel_nr,percelen!EE$4,activiteiten_activiteit_voldoet_aan_voorwaarden,"J")&gt;0),EE$4,"")</f>
        <v/>
      </c>
      <c r="EF111" t="str">
        <f>IF(AND($A111="J",COUNTIFS(activiteiten_perceel,percelen!$AZ111,activiteiten_maatregel_nr,percelen!EF$4,activiteiten_activiteit_voldoet_aan_voorwaarden,"J")&gt;0),EF$4,"")</f>
        <v/>
      </c>
      <c r="EG111" t="str">
        <f>IF(AND($A111="J",COUNTIFS(activiteiten_perceel,percelen!$AZ111,activiteiten_maatregel_nr,percelen!EG$4,activiteiten_activiteit_voldoet_aan_voorwaarden,"J")&gt;0),EG$4,"")</f>
        <v/>
      </c>
      <c r="EH111" t="str">
        <f>IF(AND($A111="J",COUNTIFS(activiteiten_perceel,percelen!$AZ111,activiteiten_maatregel_nr,percelen!EH$4,activiteiten_activiteit_voldoet_aan_voorwaarden,"J")&gt;0),EH$4,"")</f>
        <v/>
      </c>
      <c r="EI111" t="str">
        <f>IF(AND($A111="J",COUNTIFS(activiteiten_perceel,percelen!$AZ111,activiteiten_maatregel_nr,percelen!EI$4,activiteiten_activiteit_voldoet_aan_voorwaarden,"J")&gt;0),EI$4,"")</f>
        <v/>
      </c>
      <c r="EJ111">
        <f t="shared" si="239"/>
        <v>0</v>
      </c>
      <c r="EK111" t="str">
        <f t="shared" si="173"/>
        <v/>
      </c>
      <c r="EL111" t="str">
        <f t="shared" si="174"/>
        <v/>
      </c>
      <c r="EM111" t="str">
        <f t="shared" si="175"/>
        <v/>
      </c>
      <c r="EN111" t="str">
        <f t="shared" si="176"/>
        <v/>
      </c>
      <c r="EO111" t="str">
        <f t="shared" si="177"/>
        <v/>
      </c>
      <c r="EP111" t="str">
        <f t="shared" si="178"/>
        <v/>
      </c>
      <c r="EQ111" t="str">
        <f t="shared" si="179"/>
        <v/>
      </c>
      <c r="ER111" t="str">
        <f t="shared" si="180"/>
        <v/>
      </c>
      <c r="ES111" t="str">
        <f t="shared" si="181"/>
        <v/>
      </c>
      <c r="ET111" t="str">
        <f t="shared" si="182"/>
        <v/>
      </c>
      <c r="EU111" t="str">
        <f t="shared" si="183"/>
        <v/>
      </c>
      <c r="EV111" t="str">
        <f t="shared" si="184"/>
        <v/>
      </c>
      <c r="EW111" t="str">
        <f t="shared" si="240"/>
        <v>nvt</v>
      </c>
      <c r="EX111" t="str">
        <f t="shared" si="241"/>
        <v>nvt</v>
      </c>
      <c r="EY111" t="str">
        <f t="shared" si="242"/>
        <v>nvt</v>
      </c>
      <c r="EZ111" t="str">
        <f t="shared" si="243"/>
        <v>nvt</v>
      </c>
      <c r="FA111" t="str">
        <f t="shared" si="244"/>
        <v>nvt</v>
      </c>
      <c r="FB111" t="str">
        <f t="shared" si="245"/>
        <v>nvt</v>
      </c>
      <c r="FC111" t="str">
        <f t="shared" si="246"/>
        <v>nvt</v>
      </c>
      <c r="FD111" t="str">
        <f t="shared" si="247"/>
        <v>nvt</v>
      </c>
      <c r="FE111" t="str">
        <f>IF($EJ111=2,VLOOKUP(FD111,STAPELING!A:D,FE$1,0),"nvt")</f>
        <v>nvt</v>
      </c>
      <c r="FF111" t="str">
        <f t="shared" si="248"/>
        <v>nvt</v>
      </c>
      <c r="FG111" t="str">
        <f t="shared" si="249"/>
        <v>nvt</v>
      </c>
      <c r="FH111" t="str">
        <f t="shared" si="250"/>
        <v>nvt</v>
      </c>
      <c r="FI111" t="str">
        <f t="shared" si="251"/>
        <v>nvt</v>
      </c>
      <c r="FJ111" t="str">
        <f t="shared" si="252"/>
        <v>nvt</v>
      </c>
      <c r="FK111" t="str">
        <f t="shared" si="253"/>
        <v>nvt</v>
      </c>
      <c r="FL111" t="str">
        <f t="shared" si="254"/>
        <v>nvt</v>
      </c>
      <c r="FM111" t="str">
        <f t="shared" si="255"/>
        <v/>
      </c>
      <c r="FN111" t="str">
        <f>IF(ISERROR(VLOOKUP(FM111,STAPELING!I:AO,FN$1,0)),"N",VLOOKUP(FM111,STAPELING!I:AO,FN$1,0))</f>
        <v>J</v>
      </c>
      <c r="FO111" t="str">
        <f t="shared" si="256"/>
        <v>nvt</v>
      </c>
      <c r="FP111" t="str">
        <f t="shared" si="185"/>
        <v>nvt</v>
      </c>
      <c r="FQ111" t="str">
        <f t="shared" si="186"/>
        <v>nvt</v>
      </c>
      <c r="FR111" t="str">
        <f t="shared" si="187"/>
        <v>nvt</v>
      </c>
      <c r="FS111" t="str">
        <f t="shared" si="188"/>
        <v>nvt</v>
      </c>
      <c r="FT111" t="str">
        <f t="shared" si="189"/>
        <v>nvt</v>
      </c>
      <c r="FU111" t="str">
        <f t="shared" si="190"/>
        <v>nvt</v>
      </c>
      <c r="FV111" t="str">
        <f t="shared" si="191"/>
        <v>nvt</v>
      </c>
      <c r="FW111" t="str">
        <f t="shared" si="192"/>
        <v>nvt</v>
      </c>
      <c r="FX111" t="str">
        <f t="shared" si="193"/>
        <v>nvt</v>
      </c>
      <c r="FY111" t="str">
        <f t="shared" si="194"/>
        <v>nvt</v>
      </c>
      <c r="FZ111" t="str">
        <f t="shared" si="195"/>
        <v>nvt</v>
      </c>
      <c r="GA111" t="str">
        <f t="shared" si="196"/>
        <v>nvt</v>
      </c>
      <c r="GB111" t="str">
        <f>IF($EJ111&gt;2,IF(FO111="","zwart",VLOOKUP(FO111,STAPELING!J:AA,GB$1,0)),"nvt")</f>
        <v>nvt</v>
      </c>
      <c r="GC111" t="str">
        <f t="shared" si="257"/>
        <v>nvt</v>
      </c>
      <c r="GD111" t="str">
        <f t="shared" si="258"/>
        <v>nvt</v>
      </c>
      <c r="GE111" t="str">
        <f t="shared" si="259"/>
        <v>nvt</v>
      </c>
      <c r="GF111" t="str">
        <f t="shared" si="260"/>
        <v>nvt</v>
      </c>
      <c r="GG111" t="str">
        <f t="shared" si="261"/>
        <v>nvt</v>
      </c>
      <c r="GH111" t="str">
        <f t="shared" si="262"/>
        <v>nvt</v>
      </c>
      <c r="GI111" t="str">
        <f t="shared" si="263"/>
        <v>nvt</v>
      </c>
      <c r="GJ111" t="str">
        <f t="shared" si="264"/>
        <v>nvt</v>
      </c>
      <c r="GK111" t="str">
        <f t="shared" si="197"/>
        <v>nvt</v>
      </c>
      <c r="GL111" t="str">
        <f t="shared" si="198"/>
        <v>nvt</v>
      </c>
      <c r="GM111" t="str">
        <f t="shared" si="199"/>
        <v>nvt</v>
      </c>
      <c r="GN111" t="str">
        <f t="shared" si="200"/>
        <v>nvt</v>
      </c>
      <c r="GO111" t="str">
        <f t="shared" si="201"/>
        <v>nvt</v>
      </c>
      <c r="GP111" t="str">
        <f t="shared" si="202"/>
        <v>nvt</v>
      </c>
      <c r="GQ111" t="str">
        <f t="shared" si="203"/>
        <v>nvt</v>
      </c>
      <c r="GR111" t="str">
        <f t="shared" si="204"/>
        <v>nvt</v>
      </c>
      <c r="GS111" t="str">
        <f t="shared" si="205"/>
        <v>nvt</v>
      </c>
      <c r="GT111" t="str">
        <f t="shared" si="206"/>
        <v>nvt</v>
      </c>
      <c r="GU111" t="str">
        <f t="shared" si="207"/>
        <v>nvt</v>
      </c>
      <c r="GV111" t="str">
        <f t="shared" si="208"/>
        <v>nvt</v>
      </c>
      <c r="GW111" t="str">
        <f>IF($EJ111&gt;2,IF(GJ111="","zwart",VLOOKUP(GJ111,STAPELING!AB:AJ,GW$1,0)),"nvt")</f>
        <v>nvt</v>
      </c>
      <c r="GX111" t="str">
        <f t="shared" si="265"/>
        <v>nvt</v>
      </c>
      <c r="GY111" t="str">
        <f t="shared" si="266"/>
        <v>nvt</v>
      </c>
      <c r="GZ111" t="str">
        <f t="shared" si="267"/>
        <v>nvt</v>
      </c>
      <c r="HA111" t="str">
        <f t="shared" si="268"/>
        <v>nvt</v>
      </c>
      <c r="HB111" t="str">
        <f t="shared" si="269"/>
        <v>nvt</v>
      </c>
      <c r="HC111" t="str">
        <f t="shared" si="270"/>
        <v>nvt</v>
      </c>
      <c r="HD111" t="str">
        <f t="shared" si="271"/>
        <v>nvt</v>
      </c>
      <c r="HE111" t="str">
        <f t="shared" si="272"/>
        <v>nvt</v>
      </c>
      <c r="HF111" t="str">
        <f t="shared" si="273"/>
        <v>nvt</v>
      </c>
      <c r="HG111" t="str">
        <f t="shared" si="274"/>
        <v>nvt</v>
      </c>
      <c r="HH111" t="str">
        <f t="shared" si="275"/>
        <v>nvt</v>
      </c>
      <c r="HI111" t="str">
        <f t="shared" si="276"/>
        <v>nvt</v>
      </c>
      <c r="HJ111" t="str">
        <f t="shared" si="277"/>
        <v>nvt</v>
      </c>
      <c r="HK111" t="str">
        <f t="shared" si="278"/>
        <v>nvt</v>
      </c>
      <c r="HL111" t="str">
        <f t="shared" si="279"/>
        <v>nvt</v>
      </c>
      <c r="HM111" t="str">
        <f t="shared" si="209"/>
        <v>nvt</v>
      </c>
      <c r="HN111" t="str">
        <f t="shared" si="210"/>
        <v>nvt</v>
      </c>
      <c r="HO111" t="str">
        <f t="shared" si="211"/>
        <v>nvt</v>
      </c>
      <c r="HP111" t="str">
        <f t="shared" si="212"/>
        <v>nvt</v>
      </c>
      <c r="HQ111" t="str">
        <f t="shared" si="213"/>
        <v>nvt</v>
      </c>
      <c r="HR111" t="str">
        <f t="shared" si="214"/>
        <v>nvt</v>
      </c>
      <c r="HS111" t="str">
        <f t="shared" si="215"/>
        <v>nvt</v>
      </c>
      <c r="HT111" t="str">
        <f t="shared" si="216"/>
        <v>nvt</v>
      </c>
      <c r="HU111" t="str">
        <f t="shared" si="217"/>
        <v>nvt</v>
      </c>
      <c r="HV111" t="str">
        <f t="shared" si="218"/>
        <v>nvt</v>
      </c>
      <c r="HW111" t="str">
        <f t="shared" si="219"/>
        <v>nvt</v>
      </c>
      <c r="HX111" t="str">
        <f t="shared" si="220"/>
        <v>nvt</v>
      </c>
      <c r="HY111" t="str">
        <f>IF($EJ111&gt;2,IF(HL111="","zwart",VLOOKUP(HL111,STAPELING!AK:AN,HY$1,0)),"nvt")</f>
        <v>nvt</v>
      </c>
      <c r="HZ111" t="str">
        <f t="shared" si="280"/>
        <v>nvt</v>
      </c>
      <c r="IA111" t="str">
        <f t="shared" si="281"/>
        <v>nvt</v>
      </c>
      <c r="IB111" t="str">
        <f t="shared" si="282"/>
        <v>nvt</v>
      </c>
      <c r="IC111" t="str">
        <f t="shared" si="283"/>
        <v>nvt</v>
      </c>
      <c r="ID111" t="str">
        <f t="shared" si="284"/>
        <v>nvt</v>
      </c>
      <c r="IE111" t="str">
        <f t="shared" si="285"/>
        <v>nvt</v>
      </c>
      <c r="IF111" t="str">
        <f t="shared" si="286"/>
        <v>nvt</v>
      </c>
      <c r="IG111">
        <f t="shared" si="287"/>
        <v>0</v>
      </c>
      <c r="IH111">
        <f t="shared" si="288"/>
        <v>0</v>
      </c>
      <c r="II111">
        <f t="shared" si="289"/>
        <v>0</v>
      </c>
      <c r="IJ111">
        <f t="shared" si="290"/>
        <v>0</v>
      </c>
      <c r="IK111">
        <f t="shared" si="291"/>
        <v>0</v>
      </c>
      <c r="IL111">
        <f t="shared" si="292"/>
        <v>0</v>
      </c>
      <c r="IM111">
        <f t="shared" si="293"/>
        <v>0</v>
      </c>
      <c r="IN111">
        <f t="shared" si="294"/>
        <v>0</v>
      </c>
      <c r="IO111">
        <f t="shared" si="295"/>
        <v>0</v>
      </c>
      <c r="IP111">
        <f t="shared" si="296"/>
        <v>0</v>
      </c>
      <c r="IQ111">
        <f t="shared" si="297"/>
        <v>0</v>
      </c>
      <c r="IR111">
        <f t="shared" si="298"/>
        <v>0</v>
      </c>
      <c r="IS111">
        <f t="shared" si="299"/>
        <v>0</v>
      </c>
      <c r="IT111">
        <f t="shared" si="300"/>
        <v>0</v>
      </c>
      <c r="IU111" t="str">
        <f t="shared" si="301"/>
        <v>N</v>
      </c>
      <c r="IV111" t="str">
        <f t="shared" si="221"/>
        <v>N</v>
      </c>
      <c r="IW111" t="str">
        <f t="shared" si="302"/>
        <v>N</v>
      </c>
    </row>
    <row r="112" spans="1:257" x14ac:dyDescent="0.25">
      <c r="A112" t="str">
        <f>IF(ISERROR(VLOOKUP(E112,E$4:E111,1,0)),"J","N")</f>
        <v>N</v>
      </c>
      <c r="E112" s="25" t="str">
        <f>IF(Invoer!B141="","",Invoer!B141)</f>
        <v/>
      </c>
      <c r="F112" s="25"/>
      <c r="G112" s="25"/>
      <c r="H112" s="25" t="str">
        <f>IF(AND($E112&lt;&gt;"",$A112="J"),Invoer!D141,"")</f>
        <v/>
      </c>
      <c r="I112" s="25"/>
      <c r="J112" s="26"/>
      <c r="K112" s="26" t="str">
        <f>IF(AND($E112&lt;&gt;"",$A112="J"),Invoer!L141,"")</f>
        <v/>
      </c>
      <c r="L112" s="26"/>
      <c r="M112" s="25"/>
      <c r="N112" s="152"/>
      <c r="O112" s="153"/>
      <c r="P112" s="25"/>
      <c r="Q112" s="25"/>
      <c r="R112" s="153"/>
      <c r="S112" s="154"/>
      <c r="T112" s="152"/>
      <c r="U112" s="153"/>
      <c r="V112" s="153"/>
      <c r="W112" s="59" t="str">
        <f>IF(AND($E112&lt;&gt;"",$A112="J",Invoer!R141&lt;&gt;""),VLOOKUP(Invoer!R141,NORM!$F$26:$H$29,3,0),"")</f>
        <v/>
      </c>
      <c r="X112" s="59"/>
      <c r="Y112" s="25" t="str">
        <f t="shared" si="222"/>
        <v/>
      </c>
      <c r="Z112" s="25"/>
      <c r="AA112" s="26" t="str">
        <f t="shared" si="223"/>
        <v/>
      </c>
      <c r="AB112" s="26"/>
      <c r="AC112" s="153"/>
      <c r="AD112" s="153"/>
      <c r="AE112" s="153"/>
      <c r="AF112" s="153"/>
      <c r="AG112" s="153"/>
      <c r="AH112" s="25"/>
      <c r="AI112" s="153"/>
      <c r="AJ112" s="153"/>
      <c r="AK112" s="153"/>
      <c r="AL112" s="153"/>
      <c r="AM112" s="25" t="str">
        <f>IF(AND($E112&lt;&gt;"",$A112="J"),IF(Invoer!X141="Ja","J",IF(Invoer!X141="Nee","N","")),"")</f>
        <v/>
      </c>
      <c r="AN112" s="153"/>
      <c r="AO112" s="153"/>
      <c r="AP112" s="153" t="s">
        <v>311</v>
      </c>
      <c r="AQ112" s="153" t="s">
        <v>311</v>
      </c>
      <c r="AR112" s="153" t="s">
        <v>312</v>
      </c>
      <c r="AS112" s="153" t="s">
        <v>312</v>
      </c>
      <c r="AT112" s="1" t="str">
        <f>IF(AND($E112&lt;&gt;"",$A112="J",Invoer!O141&lt;&gt;""),VLOOKUP(Invoer!O141,NORM!$F$31:$H$38,3,0),"")</f>
        <v/>
      </c>
      <c r="AU112" s="1"/>
      <c r="AV112" s="1" t="str">
        <f>IF(AND($E112&lt;&gt;"",$A112="J"),Invoer!AH141,"")</f>
        <v/>
      </c>
      <c r="AW112" s="1"/>
      <c r="AX112" s="1" t="str">
        <f t="shared" si="224"/>
        <v/>
      </c>
      <c r="AY112" s="1"/>
      <c r="AZ112" s="3" t="str">
        <f t="shared" si="225"/>
        <v/>
      </c>
      <c r="BA112" s="3" t="str">
        <f t="shared" si="226"/>
        <v/>
      </c>
      <c r="BB112" s="3" t="str">
        <f t="shared" si="227"/>
        <v>N</v>
      </c>
      <c r="BC112" s="3" t="str">
        <f t="shared" si="228"/>
        <v>N</v>
      </c>
      <c r="BD112" s="3" t="str">
        <f t="shared" si="229"/>
        <v/>
      </c>
      <c r="BE112" s="3">
        <f t="shared" si="230"/>
        <v>0</v>
      </c>
      <c r="BF112" s="3" t="str">
        <f t="shared" si="231"/>
        <v/>
      </c>
      <c r="BG112" s="3" t="str">
        <f t="shared" si="232"/>
        <v/>
      </c>
      <c r="BH112" s="3" t="str">
        <f t="shared" si="233"/>
        <v>N</v>
      </c>
      <c r="BI112" s="24" t="str">
        <f t="shared" si="234"/>
        <v/>
      </c>
      <c r="BJ112" s="24" t="str">
        <f>IF(ISERROR(VLOOKUP($BD112,LOV_GWSGRP!A:A,1,0)),"N","J")</f>
        <v>N</v>
      </c>
      <c r="BK112" s="24" t="str">
        <f>IF(ISERROR(VLOOKUP($BD112,LOV_GWSGRP!D:D,1,0)),"N","J")</f>
        <v>N</v>
      </c>
      <c r="BL112" s="24" t="str">
        <f>IF(ISERROR(VLOOKUP($BD112,LOV_GWSGRP!G:G,1,0)),"N","J")</f>
        <v>N</v>
      </c>
      <c r="BM112" s="24" t="str">
        <f>IF(ISERROR(VLOOKUP($BD112,LOV_GWSGRP!M:M,1,0)),"N","J")</f>
        <v>N</v>
      </c>
      <c r="BN112" s="24" t="str">
        <f>IF(ISERROR(VLOOKUP($BD112,LOV_GWSGRP!P:P,1,0)),"N","J")</f>
        <v>N</v>
      </c>
      <c r="BO112" s="24" t="str">
        <f>IF(ISERROR(VLOOKUP($BD112,LOV_GWSGRP!S:S,1,0)),"N","J")</f>
        <v>N</v>
      </c>
      <c r="BP112" s="24" t="str">
        <f>IF(ISERROR(VLOOKUP($BD112,LOV_GWSGRP!V:V,1,0)),"N","J")</f>
        <v>N</v>
      </c>
      <c r="BQ112" s="24" t="str">
        <f>IF(ISERROR(VLOOKUP($BD112,LOV_GWSGRP!Y:Y,1,0)),"N","J")</f>
        <v>N</v>
      </c>
      <c r="BR112" s="24" t="str">
        <f>IF(ISERROR(VLOOKUP($BD112,LOV_GWSGRP!AB:AB,1,0)),"N","J")</f>
        <v>N</v>
      </c>
      <c r="BS112" s="24" t="str">
        <f>IF(ISERROR(VLOOKUP($BD112,LOV_GWSGRP!AE:AE,1,0)),"N","J")</f>
        <v>N</v>
      </c>
      <c r="BT112" s="24" t="str">
        <f>IF(ISERROR(VLOOKUP($BD112,LOV_GWSGRP!AH:AH,1,0)),"N","J")</f>
        <v>N</v>
      </c>
      <c r="BU112" s="24" t="str">
        <f>IF(ISERROR(VLOOKUP($BD112,LOV_GWSGRP!CJ:CJ,1,0)),"N","J")</f>
        <v>N</v>
      </c>
      <c r="BV112" s="24" t="str">
        <f>IF(ISERROR(VLOOKUP($BD112,LOV_GWSGRP!AN:AN,1,0)),"N","J")</f>
        <v>N</v>
      </c>
      <c r="BW112" s="24" t="str">
        <f>IF(ISERROR(VLOOKUP($BD112,LOV_GWSGRP!AQ:AQ,1,0)),"N","J")</f>
        <v>N</v>
      </c>
      <c r="BX112" s="24" t="str">
        <f>IF(ISERROR(VLOOKUP($BD112,LOV_GWSGRP!AT:AT,1,0)),"N","J")</f>
        <v>N</v>
      </c>
      <c r="BY112" s="24" t="str">
        <f>IF(ISERROR(VLOOKUP($BD112,LOV_GWSGRP!AW:AW,1,0)),"N","J")</f>
        <v>N</v>
      </c>
      <c r="BZ112" s="24" t="str">
        <f>IF(ISERROR(VLOOKUP($BD112,LOV_GWSGRP!AZ:AZ,1,0)),"N","J")</f>
        <v>N</v>
      </c>
      <c r="CA112" s="24" t="str">
        <f>IF(ISERROR(VLOOKUP($BD112,LOV_GWSGRP!BC:BC,1,0)),"N","J")</f>
        <v>N</v>
      </c>
      <c r="CB112" s="24" t="str">
        <f>IF(ISERROR(VLOOKUP($BD112,LOV_GWSGRP!BF:BF,1,0)),"N","J")</f>
        <v>N</v>
      </c>
      <c r="CC112" s="24" t="str">
        <f>IF(ISERROR(VLOOKUP($BD112,LOV_GWSGRP!BI:BI,1,0)),"N","J")</f>
        <v>N</v>
      </c>
      <c r="CD112" s="24" t="str">
        <f>IF(ISERROR(VLOOKUP($BD112,LOV_GWSGRP!J:J,1,0)),"N","J")</f>
        <v>N</v>
      </c>
      <c r="CE112" s="24" t="str">
        <f>IF(ISERROR(VLOOKUP($BD112,LOV_GWSGRP!BL:BL,1,0)),"N","J")</f>
        <v>N</v>
      </c>
      <c r="CF112" s="24"/>
      <c r="CG112" s="24" t="str">
        <f>IF(ISERROR(VLOOKUP($BD112,LOV_GWSGRP!BO:BO,1,0)),"N","J")</f>
        <v>N</v>
      </c>
      <c r="CH112" s="24" t="str">
        <f t="shared" si="235"/>
        <v>N</v>
      </c>
      <c r="CI112" s="24" t="str">
        <f>IF(ISERROR(VLOOKUP($BD112,GEWASCODE_GLMC8!F:F,1,0)),"N","J")</f>
        <v>N</v>
      </c>
      <c r="CJ112" s="24" t="str">
        <f>IF(COUNTIF($CI112:CI112,"J")&gt;0,"N",IF(ISERROR(VLOOKUP($BD112,GEWASCODE_GLMC8!G:G,1,0)),"N","J"))</f>
        <v>N</v>
      </c>
      <c r="CK112" s="24" t="str">
        <f>IF(COUNTIF($CI112:CJ112,"J")&gt;0,"N",IF(ISERROR(VLOOKUP($BD112,GEWASCODE_GLMC8!H:H,1,0)),"N","J"))</f>
        <v>N</v>
      </c>
      <c r="CL112" s="24" t="str">
        <f>IF(COUNTIF($CI112:CK112,"J")&gt;0,"N",IF(ISERROR(VLOOKUP($BD112,GEWASCODE_GLMC8!I:I,1,0)),"N","J"))</f>
        <v>N</v>
      </c>
      <c r="CM112" s="24" t="str">
        <f>IF(COUNTIF($CI112:CL112,"J")&gt;0,"N",IF(ISERROR(VLOOKUP($BD112,GEWASCODE_GLMC8!J:J,1,0)),"N","J"))</f>
        <v>N</v>
      </c>
      <c r="CN112" s="24" t="str">
        <f>IF(COUNTIF($CI112:CM112,"J")&gt;0,"N",IF(ISERROR(VLOOKUP($BD112,GEWASCODE_GLMC8!K:K,1,0)),"N","J"))</f>
        <v>N</v>
      </c>
      <c r="CO112" s="24" t="str">
        <f>IF(COUNTIF($CI112:CN112,"J")&gt;0,"N",IF(ISERROR(VLOOKUP($BD112,GEWASCODE_GLMC8!L:L,1,0)),"N","J"))</f>
        <v>N</v>
      </c>
      <c r="CP112" s="24" t="str">
        <f>IF(COUNTIF($CI112:CO112,"J")&gt;0,"N",IF(ISERROR(VLOOKUP($BD112,GEWASCODE_GLMC8!M:M,1,0)),"N","J"))</f>
        <v>N</v>
      </c>
      <c r="CQ112" s="24" t="str">
        <f>IF(COUNTIF($CI112:CP112,"J")&gt;0,"N",IF(ISERROR(VLOOKUP($BD112,GEWASCODE_GLMC8!N:N,1,0)),"N","J"))</f>
        <v>N</v>
      </c>
      <c r="CR112" s="24" t="str">
        <f>IF(COUNTIF($CI112:CQ112,"J")&gt;0,"N",IF(ISERROR(VLOOKUP($BD112,GEWASCODE_GLMC8!O:O,1,0)),"N","J"))</f>
        <v>N</v>
      </c>
      <c r="CS112" s="24" t="str">
        <f>IF(COUNTIF($CI112:CR112,"J")&gt;0,"N",IF(ISERROR(VLOOKUP($BD112,GEWASCODE_GLMC8!P:P,1,0)),"N","J"))</f>
        <v>N</v>
      </c>
      <c r="CT112" s="24" t="str">
        <f>IF(COUNTIF($CI112:CS112,"J")&gt;0,"N",IF(ISERROR(VLOOKUP($BD112,GEWASCODE_GLMC8!Q:Q,1,0)),"N","J"))</f>
        <v>N</v>
      </c>
      <c r="CU112" s="24" t="str">
        <f>IF(COUNTIF($CI112:CT112,"J")&gt;0,"N",IF(ISERROR(VLOOKUP($BD112,GEWASCODE_GLMC8!R:R,1,0)),"N","J"))</f>
        <v>N</v>
      </c>
      <c r="CV112" s="24" t="str">
        <f>IF(COUNTIF($CI112:CU112,"J")&gt;0,"N",IF(ISERROR(VLOOKUP($BD112,GEWASCODE_GLMC8!S:S,1,0)),"N","J"))</f>
        <v>N</v>
      </c>
      <c r="CW112" s="24" t="str">
        <f>IF(COUNTIF($CI112:CV112,"J")&gt;0,"N",IF(ISERROR(VLOOKUP($BD112,GEWASCODE_GLMC8!T:T,1,0)),"N","J"))</f>
        <v>N</v>
      </c>
      <c r="CX112" s="24" t="str">
        <f>IF(COUNTIF($CI112:CW112,"J")&gt;0,"N",IF(ISERROR(VLOOKUP($BD112,GEWASCODE_GLMC8!U:U,1,0)),"N","J"))</f>
        <v>N</v>
      </c>
      <c r="CY112" s="24" t="str">
        <f>IF(COUNTIF($CI112:CX112,"J")&gt;0,"N",IF(ISERROR(VLOOKUP($BD112,GEWASCODE_GLMC8!V:V,1,0)),"N","J"))</f>
        <v>N</v>
      </c>
      <c r="CZ112" s="24" t="str">
        <f>IF(COUNTIF($CI112:CY112,"J")&gt;0,"N",IF(ISERROR(VLOOKUP($BD112,GEWASCODE_GLMC8!W:W,1,0)),"N","J"))</f>
        <v>N</v>
      </c>
      <c r="DA112" s="24" t="str">
        <f>IF(COUNTIF($CI112:CZ112,"J")&gt;0,"N",IF(ISERROR(VLOOKUP($BD112,GEWASCODE_GLMC8!X:X,1,0)),"N","J"))</f>
        <v>N</v>
      </c>
      <c r="DB112" s="24" t="str">
        <f>IF(COUNTIF($CI112:DA112,"J")&gt;0,"N",IF(ISERROR(VLOOKUP($BD112,GEWASCODE_GLMC8!Y:Y,1,0)),"N","J"))</f>
        <v>N</v>
      </c>
      <c r="DC112" s="24" t="str">
        <f>IF(COUNTIF($CI112:DB112,"J")&gt;0,"N",IF(ISERROR(VLOOKUP($BD112,GEWASCODE_GLMC8!Z:Z,1,0)),"N","J"))</f>
        <v>N</v>
      </c>
      <c r="DD112" s="24" t="str">
        <f t="shared" si="236"/>
        <v>N</v>
      </c>
      <c r="DE112" s="3" t="str">
        <f t="shared" si="167"/>
        <v>N</v>
      </c>
      <c r="DF112" s="3" t="str">
        <f t="shared" si="168"/>
        <v>N</v>
      </c>
      <c r="DG112" s="3" t="str">
        <f t="shared" si="237"/>
        <v>N</v>
      </c>
      <c r="DH112" s="3" t="str">
        <f t="shared" si="238"/>
        <v>N</v>
      </c>
      <c r="DI112" s="3" t="str">
        <f t="shared" si="169"/>
        <v>N</v>
      </c>
      <c r="DJ112" s="3" t="str">
        <f t="shared" si="170"/>
        <v>N</v>
      </c>
      <c r="DK112" s="3">
        <f>0</f>
        <v>0</v>
      </c>
      <c r="DL112" s="3" t="str">
        <f t="shared" si="171"/>
        <v>N</v>
      </c>
      <c r="DM112" s="3" t="str">
        <f t="shared" si="172"/>
        <v>N</v>
      </c>
      <c r="DN112" t="str">
        <f>IF(AND($A112="J",COUNTIFS(activiteiten_perceel,percelen!$AZ112,activiteiten_maatregel_nr,percelen!DN$4,activiteiten_activiteit_voldoet_aan_voorwaarden,"J")&gt;0),DN$4,"")</f>
        <v/>
      </c>
      <c r="DO112" t="str">
        <f>IF(AND($A112="J",COUNTIFS(activiteiten_perceel,percelen!$AZ112,activiteiten_maatregel_nr,percelen!DO$4,activiteiten_activiteit_voldoet_aan_voorwaarden,"J")&gt;0),DO$4,"")</f>
        <v/>
      </c>
      <c r="DP112" t="str">
        <f>IF(AND($A112="J",COUNTIFS(activiteiten_perceel,percelen!$AZ112,activiteiten_maatregel_nr,percelen!DP$4,activiteiten_activiteit_voldoet_aan_voorwaarden,"J")&gt;0),DP$4,"")</f>
        <v/>
      </c>
      <c r="DQ112" t="str">
        <f>IF(AND($A112="J",COUNTIFS(activiteiten_perceel,percelen!$AZ112,activiteiten_maatregel_nr,percelen!DQ$4,activiteiten_activiteit_voldoet_aan_voorwaarden,"J")&gt;0),DQ$4,"")</f>
        <v/>
      </c>
      <c r="DR112" t="str">
        <f>IF(AND($A112="J",COUNTIFS(activiteiten_perceel,percelen!$AZ112,activiteiten_maatregel_nr,percelen!DR$4,activiteiten_activiteit_voldoet_aan_voorwaarden,"J")&gt;0),DR$4,"")</f>
        <v/>
      </c>
      <c r="DS112" t="str">
        <f>IF(AND($A112="J",COUNTIFS(activiteiten_perceel,percelen!$AZ112,activiteiten_maatregel_nr,percelen!DS$4,activiteiten_activiteit_voldoet_aan_voorwaarden,"J")&gt;0),DS$4,"")</f>
        <v/>
      </c>
      <c r="DT112" t="str">
        <f>IF(AND($A112="J",COUNTIFS(activiteiten_perceel,percelen!$AZ112,activiteiten_maatregel_nr,percelen!DT$4,activiteiten_activiteit_voldoet_aan_voorwaarden,"J")&gt;0),DT$4,"")</f>
        <v/>
      </c>
      <c r="DU112" t="str">
        <f>IF(AND($A112="J",COUNTIFS(activiteiten_perceel,percelen!$AZ112,activiteiten_maatregel_nr,percelen!DU$4,activiteiten_activiteit_voldoet_aan_voorwaarden,"J")&gt;0),DU$4,"")</f>
        <v/>
      </c>
      <c r="DV112" t="str">
        <f>IF(AND($A112="J",COUNTIFS(activiteiten_perceel,percelen!$AZ112,activiteiten_maatregel_nr,percelen!DV$4,activiteiten_activiteit_voldoet_aan_voorwaarden,"J")&gt;0),DV$4,"")</f>
        <v/>
      </c>
      <c r="DW112" t="str">
        <f>IF(AND($A112="J",COUNTIFS(activiteiten_perceel,percelen!$AZ112,activiteiten_maatregel_nr,percelen!DW$4,activiteiten_activiteit_voldoet_aan_voorwaarden,"J")&gt;0),DW$4,"")</f>
        <v/>
      </c>
      <c r="DX112" t="str">
        <f>IF(AND($A112="J",COUNTIFS(activiteiten_perceel,percelen!$AZ112,activiteiten_maatregel_nr,percelen!DX$4,activiteiten_activiteit_voldoet_aan_voorwaarden,"J")&gt;0),DX$4,"")</f>
        <v/>
      </c>
      <c r="DY112" t="str">
        <f>IF(AND($A112="J",COUNTIFS(activiteiten_perceel,percelen!$AZ112,activiteiten_maatregel_nr,percelen!DY$4,activiteiten_activiteit_voldoet_aan_voorwaarden,"J")&gt;0),DY$4,"")</f>
        <v/>
      </c>
      <c r="DZ112" t="str">
        <f>IF(AND($A112="J",COUNTIFS(activiteiten_perceel,percelen!$AZ112,activiteiten_maatregel_nr,percelen!DZ$4,activiteiten_activiteit_voldoet_aan_voorwaarden,"J")&gt;0),DZ$4,"")</f>
        <v/>
      </c>
      <c r="EA112" t="str">
        <f>IF(AND($A112="J",COUNTIFS(activiteiten_perceel,percelen!$AZ112,activiteiten_maatregel_nr,percelen!EA$4,activiteiten_activiteit_voldoet_aan_voorwaarden,"J")&gt;0),EA$4,"")</f>
        <v/>
      </c>
      <c r="EB112" t="str">
        <f>IF(AND($A112="J",COUNTIFS(activiteiten_perceel,percelen!$AZ112,activiteiten_maatregel_nr,percelen!EB$4,activiteiten_activiteit_voldoet_aan_voorwaarden,"J")&gt;0),EB$4,"")</f>
        <v/>
      </c>
      <c r="EC112" t="str">
        <f>IF(AND($A112="J",COUNTIFS(activiteiten_perceel,percelen!$AZ112,activiteiten_maatregel_nr,percelen!EC$4,activiteiten_activiteit_voldoet_aan_voorwaarden,"J")&gt;0),EC$4,"")</f>
        <v/>
      </c>
      <c r="ED112" t="str">
        <f>IF(AND($A112="J",COUNTIFS(activiteiten_perceel,percelen!$AZ112,activiteiten_maatregel_nr,percelen!ED$4,activiteiten_activiteit_voldoet_aan_voorwaarden,"J")&gt;0),ED$4,"")</f>
        <v/>
      </c>
      <c r="EE112" t="str">
        <f>IF(AND($A112="J",COUNTIFS(activiteiten_perceel,percelen!$AZ112,activiteiten_maatregel_nr,percelen!EE$4,activiteiten_activiteit_voldoet_aan_voorwaarden,"J")&gt;0),EE$4,"")</f>
        <v/>
      </c>
      <c r="EF112" t="str">
        <f>IF(AND($A112="J",COUNTIFS(activiteiten_perceel,percelen!$AZ112,activiteiten_maatregel_nr,percelen!EF$4,activiteiten_activiteit_voldoet_aan_voorwaarden,"J")&gt;0),EF$4,"")</f>
        <v/>
      </c>
      <c r="EG112" t="str">
        <f>IF(AND($A112="J",COUNTIFS(activiteiten_perceel,percelen!$AZ112,activiteiten_maatregel_nr,percelen!EG$4,activiteiten_activiteit_voldoet_aan_voorwaarden,"J")&gt;0),EG$4,"")</f>
        <v/>
      </c>
      <c r="EH112" t="str">
        <f>IF(AND($A112="J",COUNTIFS(activiteiten_perceel,percelen!$AZ112,activiteiten_maatregel_nr,percelen!EH$4,activiteiten_activiteit_voldoet_aan_voorwaarden,"J")&gt;0),EH$4,"")</f>
        <v/>
      </c>
      <c r="EI112" t="str">
        <f>IF(AND($A112="J",COUNTIFS(activiteiten_perceel,percelen!$AZ112,activiteiten_maatregel_nr,percelen!EI$4,activiteiten_activiteit_voldoet_aan_voorwaarden,"J")&gt;0),EI$4,"")</f>
        <v/>
      </c>
      <c r="EJ112">
        <f t="shared" si="239"/>
        <v>0</v>
      </c>
      <c r="EK112" t="str">
        <f t="shared" si="173"/>
        <v/>
      </c>
      <c r="EL112" t="str">
        <f t="shared" si="174"/>
        <v/>
      </c>
      <c r="EM112" t="str">
        <f t="shared" si="175"/>
        <v/>
      </c>
      <c r="EN112" t="str">
        <f t="shared" si="176"/>
        <v/>
      </c>
      <c r="EO112" t="str">
        <f t="shared" si="177"/>
        <v/>
      </c>
      <c r="EP112" t="str">
        <f t="shared" si="178"/>
        <v/>
      </c>
      <c r="EQ112" t="str">
        <f t="shared" si="179"/>
        <v/>
      </c>
      <c r="ER112" t="str">
        <f t="shared" si="180"/>
        <v/>
      </c>
      <c r="ES112" t="str">
        <f t="shared" si="181"/>
        <v/>
      </c>
      <c r="ET112" t="str">
        <f t="shared" si="182"/>
        <v/>
      </c>
      <c r="EU112" t="str">
        <f t="shared" si="183"/>
        <v/>
      </c>
      <c r="EV112" t="str">
        <f t="shared" si="184"/>
        <v/>
      </c>
      <c r="EW112" t="str">
        <f t="shared" si="240"/>
        <v>nvt</v>
      </c>
      <c r="EX112" t="str">
        <f t="shared" si="241"/>
        <v>nvt</v>
      </c>
      <c r="EY112" t="str">
        <f t="shared" si="242"/>
        <v>nvt</v>
      </c>
      <c r="EZ112" t="str">
        <f t="shared" si="243"/>
        <v>nvt</v>
      </c>
      <c r="FA112" t="str">
        <f t="shared" si="244"/>
        <v>nvt</v>
      </c>
      <c r="FB112" t="str">
        <f t="shared" si="245"/>
        <v>nvt</v>
      </c>
      <c r="FC112" t="str">
        <f t="shared" si="246"/>
        <v>nvt</v>
      </c>
      <c r="FD112" t="str">
        <f t="shared" si="247"/>
        <v>nvt</v>
      </c>
      <c r="FE112" t="str">
        <f>IF($EJ112=2,VLOOKUP(FD112,STAPELING!A:D,FE$1,0),"nvt")</f>
        <v>nvt</v>
      </c>
      <c r="FF112" t="str">
        <f t="shared" si="248"/>
        <v>nvt</v>
      </c>
      <c r="FG112" t="str">
        <f t="shared" si="249"/>
        <v>nvt</v>
      </c>
      <c r="FH112" t="str">
        <f t="shared" si="250"/>
        <v>nvt</v>
      </c>
      <c r="FI112" t="str">
        <f t="shared" si="251"/>
        <v>nvt</v>
      </c>
      <c r="FJ112" t="str">
        <f t="shared" si="252"/>
        <v>nvt</v>
      </c>
      <c r="FK112" t="str">
        <f t="shared" si="253"/>
        <v>nvt</v>
      </c>
      <c r="FL112" t="str">
        <f t="shared" si="254"/>
        <v>nvt</v>
      </c>
      <c r="FM112" t="str">
        <f t="shared" si="255"/>
        <v/>
      </c>
      <c r="FN112" t="str">
        <f>IF(ISERROR(VLOOKUP(FM112,STAPELING!I:AO,FN$1,0)),"N",VLOOKUP(FM112,STAPELING!I:AO,FN$1,0))</f>
        <v>J</v>
      </c>
      <c r="FO112" t="str">
        <f t="shared" si="256"/>
        <v>nvt</v>
      </c>
      <c r="FP112" t="str">
        <f t="shared" si="185"/>
        <v>nvt</v>
      </c>
      <c r="FQ112" t="str">
        <f t="shared" si="186"/>
        <v>nvt</v>
      </c>
      <c r="FR112" t="str">
        <f t="shared" si="187"/>
        <v>nvt</v>
      </c>
      <c r="FS112" t="str">
        <f t="shared" si="188"/>
        <v>nvt</v>
      </c>
      <c r="FT112" t="str">
        <f t="shared" si="189"/>
        <v>nvt</v>
      </c>
      <c r="FU112" t="str">
        <f t="shared" si="190"/>
        <v>nvt</v>
      </c>
      <c r="FV112" t="str">
        <f t="shared" si="191"/>
        <v>nvt</v>
      </c>
      <c r="FW112" t="str">
        <f t="shared" si="192"/>
        <v>nvt</v>
      </c>
      <c r="FX112" t="str">
        <f t="shared" si="193"/>
        <v>nvt</v>
      </c>
      <c r="FY112" t="str">
        <f t="shared" si="194"/>
        <v>nvt</v>
      </c>
      <c r="FZ112" t="str">
        <f t="shared" si="195"/>
        <v>nvt</v>
      </c>
      <c r="GA112" t="str">
        <f t="shared" si="196"/>
        <v>nvt</v>
      </c>
      <c r="GB112" t="str">
        <f>IF($EJ112&gt;2,IF(FO112="","zwart",VLOOKUP(FO112,STAPELING!J:AA,GB$1,0)),"nvt")</f>
        <v>nvt</v>
      </c>
      <c r="GC112" t="str">
        <f t="shared" si="257"/>
        <v>nvt</v>
      </c>
      <c r="GD112" t="str">
        <f t="shared" si="258"/>
        <v>nvt</v>
      </c>
      <c r="GE112" t="str">
        <f t="shared" si="259"/>
        <v>nvt</v>
      </c>
      <c r="GF112" t="str">
        <f t="shared" si="260"/>
        <v>nvt</v>
      </c>
      <c r="GG112" t="str">
        <f t="shared" si="261"/>
        <v>nvt</v>
      </c>
      <c r="GH112" t="str">
        <f t="shared" si="262"/>
        <v>nvt</v>
      </c>
      <c r="GI112" t="str">
        <f t="shared" si="263"/>
        <v>nvt</v>
      </c>
      <c r="GJ112" t="str">
        <f t="shared" si="264"/>
        <v>nvt</v>
      </c>
      <c r="GK112" t="str">
        <f t="shared" si="197"/>
        <v>nvt</v>
      </c>
      <c r="GL112" t="str">
        <f t="shared" si="198"/>
        <v>nvt</v>
      </c>
      <c r="GM112" t="str">
        <f t="shared" si="199"/>
        <v>nvt</v>
      </c>
      <c r="GN112" t="str">
        <f t="shared" si="200"/>
        <v>nvt</v>
      </c>
      <c r="GO112" t="str">
        <f t="shared" si="201"/>
        <v>nvt</v>
      </c>
      <c r="GP112" t="str">
        <f t="shared" si="202"/>
        <v>nvt</v>
      </c>
      <c r="GQ112" t="str">
        <f t="shared" si="203"/>
        <v>nvt</v>
      </c>
      <c r="GR112" t="str">
        <f t="shared" si="204"/>
        <v>nvt</v>
      </c>
      <c r="GS112" t="str">
        <f t="shared" si="205"/>
        <v>nvt</v>
      </c>
      <c r="GT112" t="str">
        <f t="shared" si="206"/>
        <v>nvt</v>
      </c>
      <c r="GU112" t="str">
        <f t="shared" si="207"/>
        <v>nvt</v>
      </c>
      <c r="GV112" t="str">
        <f t="shared" si="208"/>
        <v>nvt</v>
      </c>
      <c r="GW112" t="str">
        <f>IF($EJ112&gt;2,IF(GJ112="","zwart",VLOOKUP(GJ112,STAPELING!AB:AJ,GW$1,0)),"nvt")</f>
        <v>nvt</v>
      </c>
      <c r="GX112" t="str">
        <f t="shared" si="265"/>
        <v>nvt</v>
      </c>
      <c r="GY112" t="str">
        <f t="shared" si="266"/>
        <v>nvt</v>
      </c>
      <c r="GZ112" t="str">
        <f t="shared" si="267"/>
        <v>nvt</v>
      </c>
      <c r="HA112" t="str">
        <f t="shared" si="268"/>
        <v>nvt</v>
      </c>
      <c r="HB112" t="str">
        <f t="shared" si="269"/>
        <v>nvt</v>
      </c>
      <c r="HC112" t="str">
        <f t="shared" si="270"/>
        <v>nvt</v>
      </c>
      <c r="HD112" t="str">
        <f t="shared" si="271"/>
        <v>nvt</v>
      </c>
      <c r="HE112" t="str">
        <f t="shared" si="272"/>
        <v>nvt</v>
      </c>
      <c r="HF112" t="str">
        <f t="shared" si="273"/>
        <v>nvt</v>
      </c>
      <c r="HG112" t="str">
        <f t="shared" si="274"/>
        <v>nvt</v>
      </c>
      <c r="HH112" t="str">
        <f t="shared" si="275"/>
        <v>nvt</v>
      </c>
      <c r="HI112" t="str">
        <f t="shared" si="276"/>
        <v>nvt</v>
      </c>
      <c r="HJ112" t="str">
        <f t="shared" si="277"/>
        <v>nvt</v>
      </c>
      <c r="HK112" t="str">
        <f t="shared" si="278"/>
        <v>nvt</v>
      </c>
      <c r="HL112" t="str">
        <f t="shared" si="279"/>
        <v>nvt</v>
      </c>
      <c r="HM112" t="str">
        <f t="shared" si="209"/>
        <v>nvt</v>
      </c>
      <c r="HN112" t="str">
        <f t="shared" si="210"/>
        <v>nvt</v>
      </c>
      <c r="HO112" t="str">
        <f t="shared" si="211"/>
        <v>nvt</v>
      </c>
      <c r="HP112" t="str">
        <f t="shared" si="212"/>
        <v>nvt</v>
      </c>
      <c r="HQ112" t="str">
        <f t="shared" si="213"/>
        <v>nvt</v>
      </c>
      <c r="HR112" t="str">
        <f t="shared" si="214"/>
        <v>nvt</v>
      </c>
      <c r="HS112" t="str">
        <f t="shared" si="215"/>
        <v>nvt</v>
      </c>
      <c r="HT112" t="str">
        <f t="shared" si="216"/>
        <v>nvt</v>
      </c>
      <c r="HU112" t="str">
        <f t="shared" si="217"/>
        <v>nvt</v>
      </c>
      <c r="HV112" t="str">
        <f t="shared" si="218"/>
        <v>nvt</v>
      </c>
      <c r="HW112" t="str">
        <f t="shared" si="219"/>
        <v>nvt</v>
      </c>
      <c r="HX112" t="str">
        <f t="shared" si="220"/>
        <v>nvt</v>
      </c>
      <c r="HY112" t="str">
        <f>IF($EJ112&gt;2,IF(HL112="","zwart",VLOOKUP(HL112,STAPELING!AK:AN,HY$1,0)),"nvt")</f>
        <v>nvt</v>
      </c>
      <c r="HZ112" t="str">
        <f t="shared" si="280"/>
        <v>nvt</v>
      </c>
      <c r="IA112" t="str">
        <f t="shared" si="281"/>
        <v>nvt</v>
      </c>
      <c r="IB112" t="str">
        <f t="shared" si="282"/>
        <v>nvt</v>
      </c>
      <c r="IC112" t="str">
        <f t="shared" si="283"/>
        <v>nvt</v>
      </c>
      <c r="ID112" t="str">
        <f t="shared" si="284"/>
        <v>nvt</v>
      </c>
      <c r="IE112" t="str">
        <f t="shared" si="285"/>
        <v>nvt</v>
      </c>
      <c r="IF112" t="str">
        <f t="shared" si="286"/>
        <v>nvt</v>
      </c>
      <c r="IG112">
        <f t="shared" si="287"/>
        <v>0</v>
      </c>
      <c r="IH112">
        <f t="shared" si="288"/>
        <v>0</v>
      </c>
      <c r="II112">
        <f t="shared" si="289"/>
        <v>0</v>
      </c>
      <c r="IJ112">
        <f t="shared" si="290"/>
        <v>0</v>
      </c>
      <c r="IK112">
        <f t="shared" si="291"/>
        <v>0</v>
      </c>
      <c r="IL112">
        <f t="shared" si="292"/>
        <v>0</v>
      </c>
      <c r="IM112">
        <f t="shared" si="293"/>
        <v>0</v>
      </c>
      <c r="IN112">
        <f t="shared" si="294"/>
        <v>0</v>
      </c>
      <c r="IO112">
        <f t="shared" si="295"/>
        <v>0</v>
      </c>
      <c r="IP112">
        <f t="shared" si="296"/>
        <v>0</v>
      </c>
      <c r="IQ112">
        <f t="shared" si="297"/>
        <v>0</v>
      </c>
      <c r="IR112">
        <f t="shared" si="298"/>
        <v>0</v>
      </c>
      <c r="IS112">
        <f t="shared" si="299"/>
        <v>0</v>
      </c>
      <c r="IT112">
        <f t="shared" si="300"/>
        <v>0</v>
      </c>
      <c r="IU112" t="str">
        <f t="shared" si="301"/>
        <v>N</v>
      </c>
      <c r="IV112" t="str">
        <f t="shared" si="221"/>
        <v>N</v>
      </c>
      <c r="IW112" t="str">
        <f t="shared" si="302"/>
        <v>N</v>
      </c>
    </row>
    <row r="113" spans="1:257" x14ac:dyDescent="0.25">
      <c r="A113" t="str">
        <f>IF(ISERROR(VLOOKUP(E113,E$4:E112,1,0)),"J","N")</f>
        <v>N</v>
      </c>
      <c r="E113" s="25" t="str">
        <f>IF(Invoer!B142="","",Invoer!B142)</f>
        <v/>
      </c>
      <c r="F113" s="25"/>
      <c r="G113" s="25"/>
      <c r="H113" s="25" t="str">
        <f>IF(AND($E113&lt;&gt;"",$A113="J"),Invoer!D142,"")</f>
        <v/>
      </c>
      <c r="I113" s="25"/>
      <c r="J113" s="26"/>
      <c r="K113" s="26" t="str">
        <f>IF(AND($E113&lt;&gt;"",$A113="J"),Invoer!L142,"")</f>
        <v/>
      </c>
      <c r="L113" s="26"/>
      <c r="M113" s="25"/>
      <c r="N113" s="152"/>
      <c r="O113" s="153"/>
      <c r="P113" s="25"/>
      <c r="Q113" s="25"/>
      <c r="R113" s="153"/>
      <c r="S113" s="154"/>
      <c r="T113" s="152"/>
      <c r="U113" s="153"/>
      <c r="V113" s="153"/>
      <c r="W113" s="59" t="str">
        <f>IF(AND($E113&lt;&gt;"",$A113="J",Invoer!R142&lt;&gt;""),VLOOKUP(Invoer!R142,NORM!$F$26:$H$29,3,0),"")</f>
        <v/>
      </c>
      <c r="X113" s="59"/>
      <c r="Y113" s="25" t="str">
        <f t="shared" si="222"/>
        <v/>
      </c>
      <c r="Z113" s="25"/>
      <c r="AA113" s="26" t="str">
        <f t="shared" si="223"/>
        <v/>
      </c>
      <c r="AB113" s="26"/>
      <c r="AC113" s="153"/>
      <c r="AD113" s="153"/>
      <c r="AE113" s="153"/>
      <c r="AF113" s="153"/>
      <c r="AG113" s="153"/>
      <c r="AH113" s="25"/>
      <c r="AI113" s="153"/>
      <c r="AJ113" s="153"/>
      <c r="AK113" s="153"/>
      <c r="AL113" s="153"/>
      <c r="AM113" s="25" t="str">
        <f>IF(AND($E113&lt;&gt;"",$A113="J"),IF(Invoer!X142="Ja","J",IF(Invoer!X142="Nee","N","")),"")</f>
        <v/>
      </c>
      <c r="AN113" s="153"/>
      <c r="AO113" s="153"/>
      <c r="AP113" s="153" t="s">
        <v>311</v>
      </c>
      <c r="AQ113" s="153" t="s">
        <v>311</v>
      </c>
      <c r="AR113" s="153" t="s">
        <v>312</v>
      </c>
      <c r="AS113" s="153" t="s">
        <v>312</v>
      </c>
      <c r="AT113" s="1" t="str">
        <f>IF(AND($E113&lt;&gt;"",$A113="J",Invoer!O142&lt;&gt;""),VLOOKUP(Invoer!O142,NORM!$F$31:$H$38,3,0),"")</f>
        <v/>
      </c>
      <c r="AU113" s="1"/>
      <c r="AV113" s="1" t="str">
        <f>IF(AND($E113&lt;&gt;"",$A113="J"),Invoer!AH142,"")</f>
        <v/>
      </c>
      <c r="AW113" s="1"/>
      <c r="AX113" s="1" t="str">
        <f t="shared" si="224"/>
        <v/>
      </c>
      <c r="AY113" s="1"/>
      <c r="AZ113" s="3" t="str">
        <f t="shared" si="225"/>
        <v/>
      </c>
      <c r="BA113" s="3" t="str">
        <f t="shared" si="226"/>
        <v/>
      </c>
      <c r="BB113" s="3" t="str">
        <f t="shared" si="227"/>
        <v>N</v>
      </c>
      <c r="BC113" s="3" t="str">
        <f t="shared" si="228"/>
        <v>N</v>
      </c>
      <c r="BD113" s="3" t="str">
        <f t="shared" si="229"/>
        <v/>
      </c>
      <c r="BE113" s="3">
        <f t="shared" si="230"/>
        <v>0</v>
      </c>
      <c r="BF113" s="3" t="str">
        <f t="shared" si="231"/>
        <v/>
      </c>
      <c r="BG113" s="3" t="str">
        <f t="shared" si="232"/>
        <v/>
      </c>
      <c r="BH113" s="3" t="str">
        <f t="shared" si="233"/>
        <v>N</v>
      </c>
      <c r="BI113" s="24" t="str">
        <f t="shared" si="234"/>
        <v/>
      </c>
      <c r="BJ113" s="24" t="str">
        <f>IF(ISERROR(VLOOKUP($BD113,LOV_GWSGRP!A:A,1,0)),"N","J")</f>
        <v>N</v>
      </c>
      <c r="BK113" s="24" t="str">
        <f>IF(ISERROR(VLOOKUP($BD113,LOV_GWSGRP!D:D,1,0)),"N","J")</f>
        <v>N</v>
      </c>
      <c r="BL113" s="24" t="str">
        <f>IF(ISERROR(VLOOKUP($BD113,LOV_GWSGRP!G:G,1,0)),"N","J")</f>
        <v>N</v>
      </c>
      <c r="BM113" s="24" t="str">
        <f>IF(ISERROR(VLOOKUP($BD113,LOV_GWSGRP!M:M,1,0)),"N","J")</f>
        <v>N</v>
      </c>
      <c r="BN113" s="24" t="str">
        <f>IF(ISERROR(VLOOKUP($BD113,LOV_GWSGRP!P:P,1,0)),"N","J")</f>
        <v>N</v>
      </c>
      <c r="BO113" s="24" t="str">
        <f>IF(ISERROR(VLOOKUP($BD113,LOV_GWSGRP!S:S,1,0)),"N","J")</f>
        <v>N</v>
      </c>
      <c r="BP113" s="24" t="str">
        <f>IF(ISERROR(VLOOKUP($BD113,LOV_GWSGRP!V:V,1,0)),"N","J")</f>
        <v>N</v>
      </c>
      <c r="BQ113" s="24" t="str">
        <f>IF(ISERROR(VLOOKUP($BD113,LOV_GWSGRP!Y:Y,1,0)),"N","J")</f>
        <v>N</v>
      </c>
      <c r="BR113" s="24" t="str">
        <f>IF(ISERROR(VLOOKUP($BD113,LOV_GWSGRP!AB:AB,1,0)),"N","J")</f>
        <v>N</v>
      </c>
      <c r="BS113" s="24" t="str">
        <f>IF(ISERROR(VLOOKUP($BD113,LOV_GWSGRP!AE:AE,1,0)),"N","J")</f>
        <v>N</v>
      </c>
      <c r="BT113" s="24" t="str">
        <f>IF(ISERROR(VLOOKUP($BD113,LOV_GWSGRP!AH:AH,1,0)),"N","J")</f>
        <v>N</v>
      </c>
      <c r="BU113" s="24" t="str">
        <f>IF(ISERROR(VLOOKUP($BD113,LOV_GWSGRP!CJ:CJ,1,0)),"N","J")</f>
        <v>N</v>
      </c>
      <c r="BV113" s="24" t="str">
        <f>IF(ISERROR(VLOOKUP($BD113,LOV_GWSGRP!AN:AN,1,0)),"N","J")</f>
        <v>N</v>
      </c>
      <c r="BW113" s="24" t="str">
        <f>IF(ISERROR(VLOOKUP($BD113,LOV_GWSGRP!AQ:AQ,1,0)),"N","J")</f>
        <v>N</v>
      </c>
      <c r="BX113" s="24" t="str">
        <f>IF(ISERROR(VLOOKUP($BD113,LOV_GWSGRP!AT:AT,1,0)),"N","J")</f>
        <v>N</v>
      </c>
      <c r="BY113" s="24" t="str">
        <f>IF(ISERROR(VLOOKUP($BD113,LOV_GWSGRP!AW:AW,1,0)),"N","J")</f>
        <v>N</v>
      </c>
      <c r="BZ113" s="24" t="str">
        <f>IF(ISERROR(VLOOKUP($BD113,LOV_GWSGRP!AZ:AZ,1,0)),"N","J")</f>
        <v>N</v>
      </c>
      <c r="CA113" s="24" t="str">
        <f>IF(ISERROR(VLOOKUP($BD113,LOV_GWSGRP!BC:BC,1,0)),"N","J")</f>
        <v>N</v>
      </c>
      <c r="CB113" s="24" t="str">
        <f>IF(ISERROR(VLOOKUP($BD113,LOV_GWSGRP!BF:BF,1,0)),"N","J")</f>
        <v>N</v>
      </c>
      <c r="CC113" s="24" t="str">
        <f>IF(ISERROR(VLOOKUP($BD113,LOV_GWSGRP!BI:BI,1,0)),"N","J")</f>
        <v>N</v>
      </c>
      <c r="CD113" s="24" t="str">
        <f>IF(ISERROR(VLOOKUP($BD113,LOV_GWSGRP!J:J,1,0)),"N","J")</f>
        <v>N</v>
      </c>
      <c r="CE113" s="24" t="str">
        <f>IF(ISERROR(VLOOKUP($BD113,LOV_GWSGRP!BL:BL,1,0)),"N","J")</f>
        <v>N</v>
      </c>
      <c r="CF113" s="24"/>
      <c r="CG113" s="24" t="str">
        <f>IF(ISERROR(VLOOKUP($BD113,LOV_GWSGRP!BO:BO,1,0)),"N","J")</f>
        <v>N</v>
      </c>
      <c r="CH113" s="24" t="str">
        <f t="shared" si="235"/>
        <v>N</v>
      </c>
      <c r="CI113" s="24" t="str">
        <f>IF(ISERROR(VLOOKUP($BD113,GEWASCODE_GLMC8!F:F,1,0)),"N","J")</f>
        <v>N</v>
      </c>
      <c r="CJ113" s="24" t="str">
        <f>IF(COUNTIF($CI113:CI113,"J")&gt;0,"N",IF(ISERROR(VLOOKUP($BD113,GEWASCODE_GLMC8!G:G,1,0)),"N","J"))</f>
        <v>N</v>
      </c>
      <c r="CK113" s="24" t="str">
        <f>IF(COUNTIF($CI113:CJ113,"J")&gt;0,"N",IF(ISERROR(VLOOKUP($BD113,GEWASCODE_GLMC8!H:H,1,0)),"N","J"))</f>
        <v>N</v>
      </c>
      <c r="CL113" s="24" t="str">
        <f>IF(COUNTIF($CI113:CK113,"J")&gt;0,"N",IF(ISERROR(VLOOKUP($BD113,GEWASCODE_GLMC8!I:I,1,0)),"N","J"))</f>
        <v>N</v>
      </c>
      <c r="CM113" s="24" t="str">
        <f>IF(COUNTIF($CI113:CL113,"J")&gt;0,"N",IF(ISERROR(VLOOKUP($BD113,GEWASCODE_GLMC8!J:J,1,0)),"N","J"))</f>
        <v>N</v>
      </c>
      <c r="CN113" s="24" t="str">
        <f>IF(COUNTIF($CI113:CM113,"J")&gt;0,"N",IF(ISERROR(VLOOKUP($BD113,GEWASCODE_GLMC8!K:K,1,0)),"N","J"))</f>
        <v>N</v>
      </c>
      <c r="CO113" s="24" t="str">
        <f>IF(COUNTIF($CI113:CN113,"J")&gt;0,"N",IF(ISERROR(VLOOKUP($BD113,GEWASCODE_GLMC8!L:L,1,0)),"N","J"))</f>
        <v>N</v>
      </c>
      <c r="CP113" s="24" t="str">
        <f>IF(COUNTIF($CI113:CO113,"J")&gt;0,"N",IF(ISERROR(VLOOKUP($BD113,GEWASCODE_GLMC8!M:M,1,0)),"N","J"))</f>
        <v>N</v>
      </c>
      <c r="CQ113" s="24" t="str">
        <f>IF(COUNTIF($CI113:CP113,"J")&gt;0,"N",IF(ISERROR(VLOOKUP($BD113,GEWASCODE_GLMC8!N:N,1,0)),"N","J"))</f>
        <v>N</v>
      </c>
      <c r="CR113" s="24" t="str">
        <f>IF(COUNTIF($CI113:CQ113,"J")&gt;0,"N",IF(ISERROR(VLOOKUP($BD113,GEWASCODE_GLMC8!O:O,1,0)),"N","J"))</f>
        <v>N</v>
      </c>
      <c r="CS113" s="24" t="str">
        <f>IF(COUNTIF($CI113:CR113,"J")&gt;0,"N",IF(ISERROR(VLOOKUP($BD113,GEWASCODE_GLMC8!P:P,1,0)),"N","J"))</f>
        <v>N</v>
      </c>
      <c r="CT113" s="24" t="str">
        <f>IF(COUNTIF($CI113:CS113,"J")&gt;0,"N",IF(ISERROR(VLOOKUP($BD113,GEWASCODE_GLMC8!Q:Q,1,0)),"N","J"))</f>
        <v>N</v>
      </c>
      <c r="CU113" s="24" t="str">
        <f>IF(COUNTIF($CI113:CT113,"J")&gt;0,"N",IF(ISERROR(VLOOKUP($BD113,GEWASCODE_GLMC8!R:R,1,0)),"N","J"))</f>
        <v>N</v>
      </c>
      <c r="CV113" s="24" t="str">
        <f>IF(COUNTIF($CI113:CU113,"J")&gt;0,"N",IF(ISERROR(VLOOKUP($BD113,GEWASCODE_GLMC8!S:S,1,0)),"N","J"))</f>
        <v>N</v>
      </c>
      <c r="CW113" s="24" t="str">
        <f>IF(COUNTIF($CI113:CV113,"J")&gt;0,"N",IF(ISERROR(VLOOKUP($BD113,GEWASCODE_GLMC8!T:T,1,0)),"N","J"))</f>
        <v>N</v>
      </c>
      <c r="CX113" s="24" t="str">
        <f>IF(COUNTIF($CI113:CW113,"J")&gt;0,"N",IF(ISERROR(VLOOKUP($BD113,GEWASCODE_GLMC8!U:U,1,0)),"N","J"))</f>
        <v>N</v>
      </c>
      <c r="CY113" s="24" t="str">
        <f>IF(COUNTIF($CI113:CX113,"J")&gt;0,"N",IF(ISERROR(VLOOKUP($BD113,GEWASCODE_GLMC8!V:V,1,0)),"N","J"))</f>
        <v>N</v>
      </c>
      <c r="CZ113" s="24" t="str">
        <f>IF(COUNTIF($CI113:CY113,"J")&gt;0,"N",IF(ISERROR(VLOOKUP($BD113,GEWASCODE_GLMC8!W:W,1,0)),"N","J"))</f>
        <v>N</v>
      </c>
      <c r="DA113" s="24" t="str">
        <f>IF(COUNTIF($CI113:CZ113,"J")&gt;0,"N",IF(ISERROR(VLOOKUP($BD113,GEWASCODE_GLMC8!X:X,1,0)),"N","J"))</f>
        <v>N</v>
      </c>
      <c r="DB113" s="24" t="str">
        <f>IF(COUNTIF($CI113:DA113,"J")&gt;0,"N",IF(ISERROR(VLOOKUP($BD113,GEWASCODE_GLMC8!Y:Y,1,0)),"N","J"))</f>
        <v>N</v>
      </c>
      <c r="DC113" s="24" t="str">
        <f>IF(COUNTIF($CI113:DB113,"J")&gt;0,"N",IF(ISERROR(VLOOKUP($BD113,GEWASCODE_GLMC8!Z:Z,1,0)),"N","J"))</f>
        <v>N</v>
      </c>
      <c r="DD113" s="24" t="str">
        <f t="shared" si="236"/>
        <v>N</v>
      </c>
      <c r="DE113" s="3" t="str">
        <f t="shared" si="167"/>
        <v>N</v>
      </c>
      <c r="DF113" s="3" t="str">
        <f t="shared" si="168"/>
        <v>N</v>
      </c>
      <c r="DG113" s="3" t="str">
        <f t="shared" si="237"/>
        <v>N</v>
      </c>
      <c r="DH113" s="3" t="str">
        <f t="shared" si="238"/>
        <v>N</v>
      </c>
      <c r="DI113" s="3" t="str">
        <f t="shared" si="169"/>
        <v>N</v>
      </c>
      <c r="DJ113" s="3" t="str">
        <f t="shared" si="170"/>
        <v>N</v>
      </c>
      <c r="DK113" s="3">
        <f>0</f>
        <v>0</v>
      </c>
      <c r="DL113" s="3" t="str">
        <f t="shared" si="171"/>
        <v>N</v>
      </c>
      <c r="DM113" s="3" t="str">
        <f t="shared" si="172"/>
        <v>N</v>
      </c>
      <c r="DN113" t="str">
        <f>IF(AND($A113="J",COUNTIFS(activiteiten_perceel,percelen!$AZ113,activiteiten_maatregel_nr,percelen!DN$4,activiteiten_activiteit_voldoet_aan_voorwaarden,"J")&gt;0),DN$4,"")</f>
        <v/>
      </c>
      <c r="DO113" t="str">
        <f>IF(AND($A113="J",COUNTIFS(activiteiten_perceel,percelen!$AZ113,activiteiten_maatregel_nr,percelen!DO$4,activiteiten_activiteit_voldoet_aan_voorwaarden,"J")&gt;0),DO$4,"")</f>
        <v/>
      </c>
      <c r="DP113" t="str">
        <f>IF(AND($A113="J",COUNTIFS(activiteiten_perceel,percelen!$AZ113,activiteiten_maatregel_nr,percelen!DP$4,activiteiten_activiteit_voldoet_aan_voorwaarden,"J")&gt;0),DP$4,"")</f>
        <v/>
      </c>
      <c r="DQ113" t="str">
        <f>IF(AND($A113="J",COUNTIFS(activiteiten_perceel,percelen!$AZ113,activiteiten_maatregel_nr,percelen!DQ$4,activiteiten_activiteit_voldoet_aan_voorwaarden,"J")&gt;0),DQ$4,"")</f>
        <v/>
      </c>
      <c r="DR113" t="str">
        <f>IF(AND($A113="J",COUNTIFS(activiteiten_perceel,percelen!$AZ113,activiteiten_maatregel_nr,percelen!DR$4,activiteiten_activiteit_voldoet_aan_voorwaarden,"J")&gt;0),DR$4,"")</f>
        <v/>
      </c>
      <c r="DS113" t="str">
        <f>IF(AND($A113="J",COUNTIFS(activiteiten_perceel,percelen!$AZ113,activiteiten_maatregel_nr,percelen!DS$4,activiteiten_activiteit_voldoet_aan_voorwaarden,"J")&gt;0),DS$4,"")</f>
        <v/>
      </c>
      <c r="DT113" t="str">
        <f>IF(AND($A113="J",COUNTIFS(activiteiten_perceel,percelen!$AZ113,activiteiten_maatregel_nr,percelen!DT$4,activiteiten_activiteit_voldoet_aan_voorwaarden,"J")&gt;0),DT$4,"")</f>
        <v/>
      </c>
      <c r="DU113" t="str">
        <f>IF(AND($A113="J",COUNTIFS(activiteiten_perceel,percelen!$AZ113,activiteiten_maatregel_nr,percelen!DU$4,activiteiten_activiteit_voldoet_aan_voorwaarden,"J")&gt;0),DU$4,"")</f>
        <v/>
      </c>
      <c r="DV113" t="str">
        <f>IF(AND($A113="J",COUNTIFS(activiteiten_perceel,percelen!$AZ113,activiteiten_maatregel_nr,percelen!DV$4,activiteiten_activiteit_voldoet_aan_voorwaarden,"J")&gt;0),DV$4,"")</f>
        <v/>
      </c>
      <c r="DW113" t="str">
        <f>IF(AND($A113="J",COUNTIFS(activiteiten_perceel,percelen!$AZ113,activiteiten_maatregel_nr,percelen!DW$4,activiteiten_activiteit_voldoet_aan_voorwaarden,"J")&gt;0),DW$4,"")</f>
        <v/>
      </c>
      <c r="DX113" t="str">
        <f>IF(AND($A113="J",COUNTIFS(activiteiten_perceel,percelen!$AZ113,activiteiten_maatregel_nr,percelen!DX$4,activiteiten_activiteit_voldoet_aan_voorwaarden,"J")&gt;0),DX$4,"")</f>
        <v/>
      </c>
      <c r="DY113" t="str">
        <f>IF(AND($A113="J",COUNTIFS(activiteiten_perceel,percelen!$AZ113,activiteiten_maatregel_nr,percelen!DY$4,activiteiten_activiteit_voldoet_aan_voorwaarden,"J")&gt;0),DY$4,"")</f>
        <v/>
      </c>
      <c r="DZ113" t="str">
        <f>IF(AND($A113="J",COUNTIFS(activiteiten_perceel,percelen!$AZ113,activiteiten_maatregel_nr,percelen!DZ$4,activiteiten_activiteit_voldoet_aan_voorwaarden,"J")&gt;0),DZ$4,"")</f>
        <v/>
      </c>
      <c r="EA113" t="str">
        <f>IF(AND($A113="J",COUNTIFS(activiteiten_perceel,percelen!$AZ113,activiteiten_maatregel_nr,percelen!EA$4,activiteiten_activiteit_voldoet_aan_voorwaarden,"J")&gt;0),EA$4,"")</f>
        <v/>
      </c>
      <c r="EB113" t="str">
        <f>IF(AND($A113="J",COUNTIFS(activiteiten_perceel,percelen!$AZ113,activiteiten_maatregel_nr,percelen!EB$4,activiteiten_activiteit_voldoet_aan_voorwaarden,"J")&gt;0),EB$4,"")</f>
        <v/>
      </c>
      <c r="EC113" t="str">
        <f>IF(AND($A113="J",COUNTIFS(activiteiten_perceel,percelen!$AZ113,activiteiten_maatregel_nr,percelen!EC$4,activiteiten_activiteit_voldoet_aan_voorwaarden,"J")&gt;0),EC$4,"")</f>
        <v/>
      </c>
      <c r="ED113" t="str">
        <f>IF(AND($A113="J",COUNTIFS(activiteiten_perceel,percelen!$AZ113,activiteiten_maatregel_nr,percelen!ED$4,activiteiten_activiteit_voldoet_aan_voorwaarden,"J")&gt;0),ED$4,"")</f>
        <v/>
      </c>
      <c r="EE113" t="str">
        <f>IF(AND($A113="J",COUNTIFS(activiteiten_perceel,percelen!$AZ113,activiteiten_maatregel_nr,percelen!EE$4,activiteiten_activiteit_voldoet_aan_voorwaarden,"J")&gt;0),EE$4,"")</f>
        <v/>
      </c>
      <c r="EF113" t="str">
        <f>IF(AND($A113="J",COUNTIFS(activiteiten_perceel,percelen!$AZ113,activiteiten_maatregel_nr,percelen!EF$4,activiteiten_activiteit_voldoet_aan_voorwaarden,"J")&gt;0),EF$4,"")</f>
        <v/>
      </c>
      <c r="EG113" t="str">
        <f>IF(AND($A113="J",COUNTIFS(activiteiten_perceel,percelen!$AZ113,activiteiten_maatregel_nr,percelen!EG$4,activiteiten_activiteit_voldoet_aan_voorwaarden,"J")&gt;0),EG$4,"")</f>
        <v/>
      </c>
      <c r="EH113" t="str">
        <f>IF(AND($A113="J",COUNTIFS(activiteiten_perceel,percelen!$AZ113,activiteiten_maatregel_nr,percelen!EH$4,activiteiten_activiteit_voldoet_aan_voorwaarden,"J")&gt;0),EH$4,"")</f>
        <v/>
      </c>
      <c r="EI113" t="str">
        <f>IF(AND($A113="J",COUNTIFS(activiteiten_perceel,percelen!$AZ113,activiteiten_maatregel_nr,percelen!EI$4,activiteiten_activiteit_voldoet_aan_voorwaarden,"J")&gt;0),EI$4,"")</f>
        <v/>
      </c>
      <c r="EJ113">
        <f t="shared" si="239"/>
        <v>0</v>
      </c>
      <c r="EK113" t="str">
        <f t="shared" si="173"/>
        <v/>
      </c>
      <c r="EL113" t="str">
        <f t="shared" si="174"/>
        <v/>
      </c>
      <c r="EM113" t="str">
        <f t="shared" si="175"/>
        <v/>
      </c>
      <c r="EN113" t="str">
        <f t="shared" si="176"/>
        <v/>
      </c>
      <c r="EO113" t="str">
        <f t="shared" si="177"/>
        <v/>
      </c>
      <c r="EP113" t="str">
        <f t="shared" si="178"/>
        <v/>
      </c>
      <c r="EQ113" t="str">
        <f t="shared" si="179"/>
        <v/>
      </c>
      <c r="ER113" t="str">
        <f t="shared" si="180"/>
        <v/>
      </c>
      <c r="ES113" t="str">
        <f t="shared" si="181"/>
        <v/>
      </c>
      <c r="ET113" t="str">
        <f t="shared" si="182"/>
        <v/>
      </c>
      <c r="EU113" t="str">
        <f t="shared" si="183"/>
        <v/>
      </c>
      <c r="EV113" t="str">
        <f t="shared" si="184"/>
        <v/>
      </c>
      <c r="EW113" t="str">
        <f t="shared" si="240"/>
        <v>nvt</v>
      </c>
      <c r="EX113" t="str">
        <f t="shared" si="241"/>
        <v>nvt</v>
      </c>
      <c r="EY113" t="str">
        <f t="shared" si="242"/>
        <v>nvt</v>
      </c>
      <c r="EZ113" t="str">
        <f t="shared" si="243"/>
        <v>nvt</v>
      </c>
      <c r="FA113" t="str">
        <f t="shared" si="244"/>
        <v>nvt</v>
      </c>
      <c r="FB113" t="str">
        <f t="shared" si="245"/>
        <v>nvt</v>
      </c>
      <c r="FC113" t="str">
        <f t="shared" si="246"/>
        <v>nvt</v>
      </c>
      <c r="FD113" t="str">
        <f t="shared" si="247"/>
        <v>nvt</v>
      </c>
      <c r="FE113" t="str">
        <f>IF($EJ113=2,VLOOKUP(FD113,STAPELING!A:D,FE$1,0),"nvt")</f>
        <v>nvt</v>
      </c>
      <c r="FF113" t="str">
        <f t="shared" si="248"/>
        <v>nvt</v>
      </c>
      <c r="FG113" t="str">
        <f t="shared" si="249"/>
        <v>nvt</v>
      </c>
      <c r="FH113" t="str">
        <f t="shared" si="250"/>
        <v>nvt</v>
      </c>
      <c r="FI113" t="str">
        <f t="shared" si="251"/>
        <v>nvt</v>
      </c>
      <c r="FJ113" t="str">
        <f t="shared" si="252"/>
        <v>nvt</v>
      </c>
      <c r="FK113" t="str">
        <f t="shared" si="253"/>
        <v>nvt</v>
      </c>
      <c r="FL113" t="str">
        <f t="shared" si="254"/>
        <v>nvt</v>
      </c>
      <c r="FM113" t="str">
        <f t="shared" si="255"/>
        <v/>
      </c>
      <c r="FN113" t="str">
        <f>IF(ISERROR(VLOOKUP(FM113,STAPELING!I:AO,FN$1,0)),"N",VLOOKUP(FM113,STAPELING!I:AO,FN$1,0))</f>
        <v>J</v>
      </c>
      <c r="FO113" t="str">
        <f t="shared" si="256"/>
        <v>nvt</v>
      </c>
      <c r="FP113" t="str">
        <f t="shared" si="185"/>
        <v>nvt</v>
      </c>
      <c r="FQ113" t="str">
        <f t="shared" si="186"/>
        <v>nvt</v>
      </c>
      <c r="FR113" t="str">
        <f t="shared" si="187"/>
        <v>nvt</v>
      </c>
      <c r="FS113" t="str">
        <f t="shared" si="188"/>
        <v>nvt</v>
      </c>
      <c r="FT113" t="str">
        <f t="shared" si="189"/>
        <v>nvt</v>
      </c>
      <c r="FU113" t="str">
        <f t="shared" si="190"/>
        <v>nvt</v>
      </c>
      <c r="FV113" t="str">
        <f t="shared" si="191"/>
        <v>nvt</v>
      </c>
      <c r="FW113" t="str">
        <f t="shared" si="192"/>
        <v>nvt</v>
      </c>
      <c r="FX113" t="str">
        <f t="shared" si="193"/>
        <v>nvt</v>
      </c>
      <c r="FY113" t="str">
        <f t="shared" si="194"/>
        <v>nvt</v>
      </c>
      <c r="FZ113" t="str">
        <f t="shared" si="195"/>
        <v>nvt</v>
      </c>
      <c r="GA113" t="str">
        <f t="shared" si="196"/>
        <v>nvt</v>
      </c>
      <c r="GB113" t="str">
        <f>IF($EJ113&gt;2,IF(FO113="","zwart",VLOOKUP(FO113,STAPELING!J:AA,GB$1,0)),"nvt")</f>
        <v>nvt</v>
      </c>
      <c r="GC113" t="str">
        <f t="shared" si="257"/>
        <v>nvt</v>
      </c>
      <c r="GD113" t="str">
        <f t="shared" si="258"/>
        <v>nvt</v>
      </c>
      <c r="GE113" t="str">
        <f t="shared" si="259"/>
        <v>nvt</v>
      </c>
      <c r="GF113" t="str">
        <f t="shared" si="260"/>
        <v>nvt</v>
      </c>
      <c r="GG113" t="str">
        <f t="shared" si="261"/>
        <v>nvt</v>
      </c>
      <c r="GH113" t="str">
        <f t="shared" si="262"/>
        <v>nvt</v>
      </c>
      <c r="GI113" t="str">
        <f t="shared" si="263"/>
        <v>nvt</v>
      </c>
      <c r="GJ113" t="str">
        <f t="shared" si="264"/>
        <v>nvt</v>
      </c>
      <c r="GK113" t="str">
        <f t="shared" si="197"/>
        <v>nvt</v>
      </c>
      <c r="GL113" t="str">
        <f t="shared" si="198"/>
        <v>nvt</v>
      </c>
      <c r="GM113" t="str">
        <f t="shared" si="199"/>
        <v>nvt</v>
      </c>
      <c r="GN113" t="str">
        <f t="shared" si="200"/>
        <v>nvt</v>
      </c>
      <c r="GO113" t="str">
        <f t="shared" si="201"/>
        <v>nvt</v>
      </c>
      <c r="GP113" t="str">
        <f t="shared" si="202"/>
        <v>nvt</v>
      </c>
      <c r="GQ113" t="str">
        <f t="shared" si="203"/>
        <v>nvt</v>
      </c>
      <c r="GR113" t="str">
        <f t="shared" si="204"/>
        <v>nvt</v>
      </c>
      <c r="GS113" t="str">
        <f t="shared" si="205"/>
        <v>nvt</v>
      </c>
      <c r="GT113" t="str">
        <f t="shared" si="206"/>
        <v>nvt</v>
      </c>
      <c r="GU113" t="str">
        <f t="shared" si="207"/>
        <v>nvt</v>
      </c>
      <c r="GV113" t="str">
        <f t="shared" si="208"/>
        <v>nvt</v>
      </c>
      <c r="GW113" t="str">
        <f>IF($EJ113&gt;2,IF(GJ113="","zwart",VLOOKUP(GJ113,STAPELING!AB:AJ,GW$1,0)),"nvt")</f>
        <v>nvt</v>
      </c>
      <c r="GX113" t="str">
        <f t="shared" si="265"/>
        <v>nvt</v>
      </c>
      <c r="GY113" t="str">
        <f t="shared" si="266"/>
        <v>nvt</v>
      </c>
      <c r="GZ113" t="str">
        <f t="shared" si="267"/>
        <v>nvt</v>
      </c>
      <c r="HA113" t="str">
        <f t="shared" si="268"/>
        <v>nvt</v>
      </c>
      <c r="HB113" t="str">
        <f t="shared" si="269"/>
        <v>nvt</v>
      </c>
      <c r="HC113" t="str">
        <f t="shared" si="270"/>
        <v>nvt</v>
      </c>
      <c r="HD113" t="str">
        <f t="shared" si="271"/>
        <v>nvt</v>
      </c>
      <c r="HE113" t="str">
        <f t="shared" si="272"/>
        <v>nvt</v>
      </c>
      <c r="HF113" t="str">
        <f t="shared" si="273"/>
        <v>nvt</v>
      </c>
      <c r="HG113" t="str">
        <f t="shared" si="274"/>
        <v>nvt</v>
      </c>
      <c r="HH113" t="str">
        <f t="shared" si="275"/>
        <v>nvt</v>
      </c>
      <c r="HI113" t="str">
        <f t="shared" si="276"/>
        <v>nvt</v>
      </c>
      <c r="HJ113" t="str">
        <f t="shared" si="277"/>
        <v>nvt</v>
      </c>
      <c r="HK113" t="str">
        <f t="shared" si="278"/>
        <v>nvt</v>
      </c>
      <c r="HL113" t="str">
        <f t="shared" si="279"/>
        <v>nvt</v>
      </c>
      <c r="HM113" t="str">
        <f t="shared" si="209"/>
        <v>nvt</v>
      </c>
      <c r="HN113" t="str">
        <f t="shared" si="210"/>
        <v>nvt</v>
      </c>
      <c r="HO113" t="str">
        <f t="shared" si="211"/>
        <v>nvt</v>
      </c>
      <c r="HP113" t="str">
        <f t="shared" si="212"/>
        <v>nvt</v>
      </c>
      <c r="HQ113" t="str">
        <f t="shared" si="213"/>
        <v>nvt</v>
      </c>
      <c r="HR113" t="str">
        <f t="shared" si="214"/>
        <v>nvt</v>
      </c>
      <c r="HS113" t="str">
        <f t="shared" si="215"/>
        <v>nvt</v>
      </c>
      <c r="HT113" t="str">
        <f t="shared" si="216"/>
        <v>nvt</v>
      </c>
      <c r="HU113" t="str">
        <f t="shared" si="217"/>
        <v>nvt</v>
      </c>
      <c r="HV113" t="str">
        <f t="shared" si="218"/>
        <v>nvt</v>
      </c>
      <c r="HW113" t="str">
        <f t="shared" si="219"/>
        <v>nvt</v>
      </c>
      <c r="HX113" t="str">
        <f t="shared" si="220"/>
        <v>nvt</v>
      </c>
      <c r="HY113" t="str">
        <f>IF($EJ113&gt;2,IF(HL113="","zwart",VLOOKUP(HL113,STAPELING!AK:AN,HY$1,0)),"nvt")</f>
        <v>nvt</v>
      </c>
      <c r="HZ113" t="str">
        <f t="shared" si="280"/>
        <v>nvt</v>
      </c>
      <c r="IA113" t="str">
        <f t="shared" si="281"/>
        <v>nvt</v>
      </c>
      <c r="IB113" t="str">
        <f t="shared" si="282"/>
        <v>nvt</v>
      </c>
      <c r="IC113" t="str">
        <f t="shared" si="283"/>
        <v>nvt</v>
      </c>
      <c r="ID113" t="str">
        <f t="shared" si="284"/>
        <v>nvt</v>
      </c>
      <c r="IE113" t="str">
        <f t="shared" si="285"/>
        <v>nvt</v>
      </c>
      <c r="IF113" t="str">
        <f t="shared" si="286"/>
        <v>nvt</v>
      </c>
      <c r="IG113">
        <f t="shared" si="287"/>
        <v>0</v>
      </c>
      <c r="IH113">
        <f t="shared" si="288"/>
        <v>0</v>
      </c>
      <c r="II113">
        <f t="shared" si="289"/>
        <v>0</v>
      </c>
      <c r="IJ113">
        <f t="shared" si="290"/>
        <v>0</v>
      </c>
      <c r="IK113">
        <f t="shared" si="291"/>
        <v>0</v>
      </c>
      <c r="IL113">
        <f t="shared" si="292"/>
        <v>0</v>
      </c>
      <c r="IM113">
        <f t="shared" si="293"/>
        <v>0</v>
      </c>
      <c r="IN113">
        <f t="shared" si="294"/>
        <v>0</v>
      </c>
      <c r="IO113">
        <f t="shared" si="295"/>
        <v>0</v>
      </c>
      <c r="IP113">
        <f t="shared" si="296"/>
        <v>0</v>
      </c>
      <c r="IQ113">
        <f t="shared" si="297"/>
        <v>0</v>
      </c>
      <c r="IR113">
        <f t="shared" si="298"/>
        <v>0</v>
      </c>
      <c r="IS113">
        <f t="shared" si="299"/>
        <v>0</v>
      </c>
      <c r="IT113">
        <f t="shared" si="300"/>
        <v>0</v>
      </c>
      <c r="IU113" t="str">
        <f t="shared" si="301"/>
        <v>N</v>
      </c>
      <c r="IV113" t="str">
        <f t="shared" si="221"/>
        <v>N</v>
      </c>
      <c r="IW113" t="str">
        <f t="shared" si="302"/>
        <v>N</v>
      </c>
    </row>
    <row r="114" spans="1:257" x14ac:dyDescent="0.25">
      <c r="A114" t="str">
        <f>IF(ISERROR(VLOOKUP(E114,E$4:E113,1,0)),"J","N")</f>
        <v>N</v>
      </c>
      <c r="E114" s="25" t="str">
        <f>IF(Invoer!B143="","",Invoer!B143)</f>
        <v/>
      </c>
      <c r="F114" s="25"/>
      <c r="G114" s="25"/>
      <c r="H114" s="25" t="str">
        <f>IF(AND($E114&lt;&gt;"",$A114="J"),Invoer!D143,"")</f>
        <v/>
      </c>
      <c r="I114" s="25"/>
      <c r="J114" s="26"/>
      <c r="K114" s="26" t="str">
        <f>IF(AND($E114&lt;&gt;"",$A114="J"),Invoer!L143,"")</f>
        <v/>
      </c>
      <c r="L114" s="26"/>
      <c r="M114" s="25"/>
      <c r="N114" s="152"/>
      <c r="O114" s="153"/>
      <c r="P114" s="25"/>
      <c r="Q114" s="25"/>
      <c r="R114" s="153"/>
      <c r="S114" s="154"/>
      <c r="T114" s="152"/>
      <c r="U114" s="153"/>
      <c r="V114" s="153"/>
      <c r="W114" s="59" t="str">
        <f>IF(AND($E114&lt;&gt;"",$A114="J",Invoer!R143&lt;&gt;""),VLOOKUP(Invoer!R143,NORM!$F$26:$H$29,3,0),"")</f>
        <v/>
      </c>
      <c r="X114" s="59"/>
      <c r="Y114" s="25" t="str">
        <f t="shared" si="222"/>
        <v/>
      </c>
      <c r="Z114" s="25"/>
      <c r="AA114" s="26" t="str">
        <f t="shared" si="223"/>
        <v/>
      </c>
      <c r="AB114" s="26"/>
      <c r="AC114" s="153"/>
      <c r="AD114" s="153"/>
      <c r="AE114" s="153"/>
      <c r="AF114" s="153"/>
      <c r="AG114" s="153"/>
      <c r="AH114" s="25"/>
      <c r="AI114" s="153"/>
      <c r="AJ114" s="153"/>
      <c r="AK114" s="153"/>
      <c r="AL114" s="153"/>
      <c r="AM114" s="25" t="str">
        <f>IF(AND($E114&lt;&gt;"",$A114="J"),IF(Invoer!X143="Ja","J",IF(Invoer!X143="Nee","N","")),"")</f>
        <v/>
      </c>
      <c r="AN114" s="153"/>
      <c r="AO114" s="153"/>
      <c r="AP114" s="153" t="s">
        <v>311</v>
      </c>
      <c r="AQ114" s="153" t="s">
        <v>311</v>
      </c>
      <c r="AR114" s="153" t="s">
        <v>312</v>
      </c>
      <c r="AS114" s="153" t="s">
        <v>312</v>
      </c>
      <c r="AT114" s="1" t="str">
        <f>IF(AND($E114&lt;&gt;"",$A114="J",Invoer!O143&lt;&gt;""),VLOOKUP(Invoer!O143,NORM!$F$31:$H$38,3,0),"")</f>
        <v/>
      </c>
      <c r="AU114" s="1"/>
      <c r="AV114" s="1" t="str">
        <f>IF(AND($E114&lt;&gt;"",$A114="J"),Invoer!AH143,"")</f>
        <v/>
      </c>
      <c r="AW114" s="1"/>
      <c r="AX114" s="1" t="str">
        <f t="shared" si="224"/>
        <v/>
      </c>
      <c r="AY114" s="1"/>
      <c r="AZ114" s="3" t="str">
        <f t="shared" si="225"/>
        <v/>
      </c>
      <c r="BA114" s="3" t="str">
        <f t="shared" si="226"/>
        <v/>
      </c>
      <c r="BB114" s="3" t="str">
        <f t="shared" si="227"/>
        <v>N</v>
      </c>
      <c r="BC114" s="3" t="str">
        <f t="shared" si="228"/>
        <v>N</v>
      </c>
      <c r="BD114" s="3" t="str">
        <f t="shared" si="229"/>
        <v/>
      </c>
      <c r="BE114" s="3">
        <f t="shared" si="230"/>
        <v>0</v>
      </c>
      <c r="BF114" s="3" t="str">
        <f t="shared" si="231"/>
        <v/>
      </c>
      <c r="BG114" s="3" t="str">
        <f t="shared" si="232"/>
        <v/>
      </c>
      <c r="BH114" s="3" t="str">
        <f t="shared" si="233"/>
        <v>N</v>
      </c>
      <c r="BI114" s="24" t="str">
        <f t="shared" si="234"/>
        <v/>
      </c>
      <c r="BJ114" s="24" t="str">
        <f>IF(ISERROR(VLOOKUP($BD114,LOV_GWSGRP!A:A,1,0)),"N","J")</f>
        <v>N</v>
      </c>
      <c r="BK114" s="24" t="str">
        <f>IF(ISERROR(VLOOKUP($BD114,LOV_GWSGRP!D:D,1,0)),"N","J")</f>
        <v>N</v>
      </c>
      <c r="BL114" s="24" t="str">
        <f>IF(ISERROR(VLOOKUP($BD114,LOV_GWSGRP!G:G,1,0)),"N","J")</f>
        <v>N</v>
      </c>
      <c r="BM114" s="24" t="str">
        <f>IF(ISERROR(VLOOKUP($BD114,LOV_GWSGRP!M:M,1,0)),"N","J")</f>
        <v>N</v>
      </c>
      <c r="BN114" s="24" t="str">
        <f>IF(ISERROR(VLOOKUP($BD114,LOV_GWSGRP!P:P,1,0)),"N","J")</f>
        <v>N</v>
      </c>
      <c r="BO114" s="24" t="str">
        <f>IF(ISERROR(VLOOKUP($BD114,LOV_GWSGRP!S:S,1,0)),"N","J")</f>
        <v>N</v>
      </c>
      <c r="BP114" s="24" t="str">
        <f>IF(ISERROR(VLOOKUP($BD114,LOV_GWSGRP!V:V,1,0)),"N","J")</f>
        <v>N</v>
      </c>
      <c r="BQ114" s="24" t="str">
        <f>IF(ISERROR(VLOOKUP($BD114,LOV_GWSGRP!Y:Y,1,0)),"N","J")</f>
        <v>N</v>
      </c>
      <c r="BR114" s="24" t="str">
        <f>IF(ISERROR(VLOOKUP($BD114,LOV_GWSGRP!AB:AB,1,0)),"N","J")</f>
        <v>N</v>
      </c>
      <c r="BS114" s="24" t="str">
        <f>IF(ISERROR(VLOOKUP($BD114,LOV_GWSGRP!AE:AE,1,0)),"N","J")</f>
        <v>N</v>
      </c>
      <c r="BT114" s="24" t="str">
        <f>IF(ISERROR(VLOOKUP($BD114,LOV_GWSGRP!AH:AH,1,0)),"N","J")</f>
        <v>N</v>
      </c>
      <c r="BU114" s="24" t="str">
        <f>IF(ISERROR(VLOOKUP($BD114,LOV_GWSGRP!CJ:CJ,1,0)),"N","J")</f>
        <v>N</v>
      </c>
      <c r="BV114" s="24" t="str">
        <f>IF(ISERROR(VLOOKUP($BD114,LOV_GWSGRP!AN:AN,1,0)),"N","J")</f>
        <v>N</v>
      </c>
      <c r="BW114" s="24" t="str">
        <f>IF(ISERROR(VLOOKUP($BD114,LOV_GWSGRP!AQ:AQ,1,0)),"N","J")</f>
        <v>N</v>
      </c>
      <c r="BX114" s="24" t="str">
        <f>IF(ISERROR(VLOOKUP($BD114,LOV_GWSGRP!AT:AT,1,0)),"N","J")</f>
        <v>N</v>
      </c>
      <c r="BY114" s="24" t="str">
        <f>IF(ISERROR(VLOOKUP($BD114,LOV_GWSGRP!AW:AW,1,0)),"N","J")</f>
        <v>N</v>
      </c>
      <c r="BZ114" s="24" t="str">
        <f>IF(ISERROR(VLOOKUP($BD114,LOV_GWSGRP!AZ:AZ,1,0)),"N","J")</f>
        <v>N</v>
      </c>
      <c r="CA114" s="24" t="str">
        <f>IF(ISERROR(VLOOKUP($BD114,LOV_GWSGRP!BC:BC,1,0)),"N","J")</f>
        <v>N</v>
      </c>
      <c r="CB114" s="24" t="str">
        <f>IF(ISERROR(VLOOKUP($BD114,LOV_GWSGRP!BF:BF,1,0)),"N","J")</f>
        <v>N</v>
      </c>
      <c r="CC114" s="24" t="str">
        <f>IF(ISERROR(VLOOKUP($BD114,LOV_GWSGRP!BI:BI,1,0)),"N","J")</f>
        <v>N</v>
      </c>
      <c r="CD114" s="24" t="str">
        <f>IF(ISERROR(VLOOKUP($BD114,LOV_GWSGRP!J:J,1,0)),"N","J")</f>
        <v>N</v>
      </c>
      <c r="CE114" s="24" t="str">
        <f>IF(ISERROR(VLOOKUP($BD114,LOV_GWSGRP!BL:BL,1,0)),"N","J")</f>
        <v>N</v>
      </c>
      <c r="CF114" s="24"/>
      <c r="CG114" s="24" t="str">
        <f>IF(ISERROR(VLOOKUP($BD114,LOV_GWSGRP!BO:BO,1,0)),"N","J")</f>
        <v>N</v>
      </c>
      <c r="CH114" s="24" t="str">
        <f t="shared" si="235"/>
        <v>N</v>
      </c>
      <c r="CI114" s="24" t="str">
        <f>IF(ISERROR(VLOOKUP($BD114,GEWASCODE_GLMC8!F:F,1,0)),"N","J")</f>
        <v>N</v>
      </c>
      <c r="CJ114" s="24" t="str">
        <f>IF(COUNTIF($CI114:CI114,"J")&gt;0,"N",IF(ISERROR(VLOOKUP($BD114,GEWASCODE_GLMC8!G:G,1,0)),"N","J"))</f>
        <v>N</v>
      </c>
      <c r="CK114" s="24" t="str">
        <f>IF(COUNTIF($CI114:CJ114,"J")&gt;0,"N",IF(ISERROR(VLOOKUP($BD114,GEWASCODE_GLMC8!H:H,1,0)),"N","J"))</f>
        <v>N</v>
      </c>
      <c r="CL114" s="24" t="str">
        <f>IF(COUNTIF($CI114:CK114,"J")&gt;0,"N",IF(ISERROR(VLOOKUP($BD114,GEWASCODE_GLMC8!I:I,1,0)),"N","J"))</f>
        <v>N</v>
      </c>
      <c r="CM114" s="24" t="str">
        <f>IF(COUNTIF($CI114:CL114,"J")&gt;0,"N",IF(ISERROR(VLOOKUP($BD114,GEWASCODE_GLMC8!J:J,1,0)),"N","J"))</f>
        <v>N</v>
      </c>
      <c r="CN114" s="24" t="str">
        <f>IF(COUNTIF($CI114:CM114,"J")&gt;0,"N",IF(ISERROR(VLOOKUP($BD114,GEWASCODE_GLMC8!K:K,1,0)),"N","J"))</f>
        <v>N</v>
      </c>
      <c r="CO114" s="24" t="str">
        <f>IF(COUNTIF($CI114:CN114,"J")&gt;0,"N",IF(ISERROR(VLOOKUP($BD114,GEWASCODE_GLMC8!L:L,1,0)),"N","J"))</f>
        <v>N</v>
      </c>
      <c r="CP114" s="24" t="str">
        <f>IF(COUNTIF($CI114:CO114,"J")&gt;0,"N",IF(ISERROR(VLOOKUP($BD114,GEWASCODE_GLMC8!M:M,1,0)),"N","J"))</f>
        <v>N</v>
      </c>
      <c r="CQ114" s="24" t="str">
        <f>IF(COUNTIF($CI114:CP114,"J")&gt;0,"N",IF(ISERROR(VLOOKUP($BD114,GEWASCODE_GLMC8!N:N,1,0)),"N","J"))</f>
        <v>N</v>
      </c>
      <c r="CR114" s="24" t="str">
        <f>IF(COUNTIF($CI114:CQ114,"J")&gt;0,"N",IF(ISERROR(VLOOKUP($BD114,GEWASCODE_GLMC8!O:O,1,0)),"N","J"))</f>
        <v>N</v>
      </c>
      <c r="CS114" s="24" t="str">
        <f>IF(COUNTIF($CI114:CR114,"J")&gt;0,"N",IF(ISERROR(VLOOKUP($BD114,GEWASCODE_GLMC8!P:P,1,0)),"N","J"))</f>
        <v>N</v>
      </c>
      <c r="CT114" s="24" t="str">
        <f>IF(COUNTIF($CI114:CS114,"J")&gt;0,"N",IF(ISERROR(VLOOKUP($BD114,GEWASCODE_GLMC8!Q:Q,1,0)),"N","J"))</f>
        <v>N</v>
      </c>
      <c r="CU114" s="24" t="str">
        <f>IF(COUNTIF($CI114:CT114,"J")&gt;0,"N",IF(ISERROR(VLOOKUP($BD114,GEWASCODE_GLMC8!R:R,1,0)),"N","J"))</f>
        <v>N</v>
      </c>
      <c r="CV114" s="24" t="str">
        <f>IF(COUNTIF($CI114:CU114,"J")&gt;0,"N",IF(ISERROR(VLOOKUP($BD114,GEWASCODE_GLMC8!S:S,1,0)),"N","J"))</f>
        <v>N</v>
      </c>
      <c r="CW114" s="24" t="str">
        <f>IF(COUNTIF($CI114:CV114,"J")&gt;0,"N",IF(ISERROR(VLOOKUP($BD114,GEWASCODE_GLMC8!T:T,1,0)),"N","J"))</f>
        <v>N</v>
      </c>
      <c r="CX114" s="24" t="str">
        <f>IF(COUNTIF($CI114:CW114,"J")&gt;0,"N",IF(ISERROR(VLOOKUP($BD114,GEWASCODE_GLMC8!U:U,1,0)),"N","J"))</f>
        <v>N</v>
      </c>
      <c r="CY114" s="24" t="str">
        <f>IF(COUNTIF($CI114:CX114,"J")&gt;0,"N",IF(ISERROR(VLOOKUP($BD114,GEWASCODE_GLMC8!V:V,1,0)),"N","J"))</f>
        <v>N</v>
      </c>
      <c r="CZ114" s="24" t="str">
        <f>IF(COUNTIF($CI114:CY114,"J")&gt;0,"N",IF(ISERROR(VLOOKUP($BD114,GEWASCODE_GLMC8!W:W,1,0)),"N","J"))</f>
        <v>N</v>
      </c>
      <c r="DA114" s="24" t="str">
        <f>IF(COUNTIF($CI114:CZ114,"J")&gt;0,"N",IF(ISERROR(VLOOKUP($BD114,GEWASCODE_GLMC8!X:X,1,0)),"N","J"))</f>
        <v>N</v>
      </c>
      <c r="DB114" s="24" t="str">
        <f>IF(COUNTIF($CI114:DA114,"J")&gt;0,"N",IF(ISERROR(VLOOKUP($BD114,GEWASCODE_GLMC8!Y:Y,1,0)),"N","J"))</f>
        <v>N</v>
      </c>
      <c r="DC114" s="24" t="str">
        <f>IF(COUNTIF($CI114:DB114,"J")&gt;0,"N",IF(ISERROR(VLOOKUP($BD114,GEWASCODE_GLMC8!Z:Z,1,0)),"N","J"))</f>
        <v>N</v>
      </c>
      <c r="DD114" s="24" t="str">
        <f t="shared" si="236"/>
        <v>N</v>
      </c>
      <c r="DE114" s="3" t="str">
        <f t="shared" si="167"/>
        <v>N</v>
      </c>
      <c r="DF114" s="3" t="str">
        <f t="shared" si="168"/>
        <v>N</v>
      </c>
      <c r="DG114" s="3" t="str">
        <f t="shared" si="237"/>
        <v>N</v>
      </c>
      <c r="DH114" s="3" t="str">
        <f t="shared" si="238"/>
        <v>N</v>
      </c>
      <c r="DI114" s="3" t="str">
        <f t="shared" si="169"/>
        <v>N</v>
      </c>
      <c r="DJ114" s="3" t="str">
        <f t="shared" si="170"/>
        <v>N</v>
      </c>
      <c r="DK114" s="3">
        <f>0</f>
        <v>0</v>
      </c>
      <c r="DL114" s="3" t="str">
        <f t="shared" si="171"/>
        <v>N</v>
      </c>
      <c r="DM114" s="3" t="str">
        <f t="shared" si="172"/>
        <v>N</v>
      </c>
      <c r="DN114" t="str">
        <f>IF(AND($A114="J",COUNTIFS(activiteiten_perceel,percelen!$AZ114,activiteiten_maatregel_nr,percelen!DN$4,activiteiten_activiteit_voldoet_aan_voorwaarden,"J")&gt;0),DN$4,"")</f>
        <v/>
      </c>
      <c r="DO114" t="str">
        <f>IF(AND($A114="J",COUNTIFS(activiteiten_perceel,percelen!$AZ114,activiteiten_maatregel_nr,percelen!DO$4,activiteiten_activiteit_voldoet_aan_voorwaarden,"J")&gt;0),DO$4,"")</f>
        <v/>
      </c>
      <c r="DP114" t="str">
        <f>IF(AND($A114="J",COUNTIFS(activiteiten_perceel,percelen!$AZ114,activiteiten_maatregel_nr,percelen!DP$4,activiteiten_activiteit_voldoet_aan_voorwaarden,"J")&gt;0),DP$4,"")</f>
        <v/>
      </c>
      <c r="DQ114" t="str">
        <f>IF(AND($A114="J",COUNTIFS(activiteiten_perceel,percelen!$AZ114,activiteiten_maatregel_nr,percelen!DQ$4,activiteiten_activiteit_voldoet_aan_voorwaarden,"J")&gt;0),DQ$4,"")</f>
        <v/>
      </c>
      <c r="DR114" t="str">
        <f>IF(AND($A114="J",COUNTIFS(activiteiten_perceel,percelen!$AZ114,activiteiten_maatregel_nr,percelen!DR$4,activiteiten_activiteit_voldoet_aan_voorwaarden,"J")&gt;0),DR$4,"")</f>
        <v/>
      </c>
      <c r="DS114" t="str">
        <f>IF(AND($A114="J",COUNTIFS(activiteiten_perceel,percelen!$AZ114,activiteiten_maatregel_nr,percelen!DS$4,activiteiten_activiteit_voldoet_aan_voorwaarden,"J")&gt;0),DS$4,"")</f>
        <v/>
      </c>
      <c r="DT114" t="str">
        <f>IF(AND($A114="J",COUNTIFS(activiteiten_perceel,percelen!$AZ114,activiteiten_maatregel_nr,percelen!DT$4,activiteiten_activiteit_voldoet_aan_voorwaarden,"J")&gt;0),DT$4,"")</f>
        <v/>
      </c>
      <c r="DU114" t="str">
        <f>IF(AND($A114="J",COUNTIFS(activiteiten_perceel,percelen!$AZ114,activiteiten_maatregel_nr,percelen!DU$4,activiteiten_activiteit_voldoet_aan_voorwaarden,"J")&gt;0),DU$4,"")</f>
        <v/>
      </c>
      <c r="DV114" t="str">
        <f>IF(AND($A114="J",COUNTIFS(activiteiten_perceel,percelen!$AZ114,activiteiten_maatregel_nr,percelen!DV$4,activiteiten_activiteit_voldoet_aan_voorwaarden,"J")&gt;0),DV$4,"")</f>
        <v/>
      </c>
      <c r="DW114" t="str">
        <f>IF(AND($A114="J",COUNTIFS(activiteiten_perceel,percelen!$AZ114,activiteiten_maatregel_nr,percelen!DW$4,activiteiten_activiteit_voldoet_aan_voorwaarden,"J")&gt;0),DW$4,"")</f>
        <v/>
      </c>
      <c r="DX114" t="str">
        <f>IF(AND($A114="J",COUNTIFS(activiteiten_perceel,percelen!$AZ114,activiteiten_maatregel_nr,percelen!DX$4,activiteiten_activiteit_voldoet_aan_voorwaarden,"J")&gt;0),DX$4,"")</f>
        <v/>
      </c>
      <c r="DY114" t="str">
        <f>IF(AND($A114="J",COUNTIFS(activiteiten_perceel,percelen!$AZ114,activiteiten_maatregel_nr,percelen!DY$4,activiteiten_activiteit_voldoet_aan_voorwaarden,"J")&gt;0),DY$4,"")</f>
        <v/>
      </c>
      <c r="DZ114" t="str">
        <f>IF(AND($A114="J",COUNTIFS(activiteiten_perceel,percelen!$AZ114,activiteiten_maatregel_nr,percelen!DZ$4,activiteiten_activiteit_voldoet_aan_voorwaarden,"J")&gt;0),DZ$4,"")</f>
        <v/>
      </c>
      <c r="EA114" t="str">
        <f>IF(AND($A114="J",COUNTIFS(activiteiten_perceel,percelen!$AZ114,activiteiten_maatregel_nr,percelen!EA$4,activiteiten_activiteit_voldoet_aan_voorwaarden,"J")&gt;0),EA$4,"")</f>
        <v/>
      </c>
      <c r="EB114" t="str">
        <f>IF(AND($A114="J",COUNTIFS(activiteiten_perceel,percelen!$AZ114,activiteiten_maatregel_nr,percelen!EB$4,activiteiten_activiteit_voldoet_aan_voorwaarden,"J")&gt;0),EB$4,"")</f>
        <v/>
      </c>
      <c r="EC114" t="str">
        <f>IF(AND($A114="J",COUNTIFS(activiteiten_perceel,percelen!$AZ114,activiteiten_maatregel_nr,percelen!EC$4,activiteiten_activiteit_voldoet_aan_voorwaarden,"J")&gt;0),EC$4,"")</f>
        <v/>
      </c>
      <c r="ED114" t="str">
        <f>IF(AND($A114="J",COUNTIFS(activiteiten_perceel,percelen!$AZ114,activiteiten_maatregel_nr,percelen!ED$4,activiteiten_activiteit_voldoet_aan_voorwaarden,"J")&gt;0),ED$4,"")</f>
        <v/>
      </c>
      <c r="EE114" t="str">
        <f>IF(AND($A114="J",COUNTIFS(activiteiten_perceel,percelen!$AZ114,activiteiten_maatregel_nr,percelen!EE$4,activiteiten_activiteit_voldoet_aan_voorwaarden,"J")&gt;0),EE$4,"")</f>
        <v/>
      </c>
      <c r="EF114" t="str">
        <f>IF(AND($A114="J",COUNTIFS(activiteiten_perceel,percelen!$AZ114,activiteiten_maatregel_nr,percelen!EF$4,activiteiten_activiteit_voldoet_aan_voorwaarden,"J")&gt;0),EF$4,"")</f>
        <v/>
      </c>
      <c r="EG114" t="str">
        <f>IF(AND($A114="J",COUNTIFS(activiteiten_perceel,percelen!$AZ114,activiteiten_maatregel_nr,percelen!EG$4,activiteiten_activiteit_voldoet_aan_voorwaarden,"J")&gt;0),EG$4,"")</f>
        <v/>
      </c>
      <c r="EH114" t="str">
        <f>IF(AND($A114="J",COUNTIFS(activiteiten_perceel,percelen!$AZ114,activiteiten_maatregel_nr,percelen!EH$4,activiteiten_activiteit_voldoet_aan_voorwaarden,"J")&gt;0),EH$4,"")</f>
        <v/>
      </c>
      <c r="EI114" t="str">
        <f>IF(AND($A114="J",COUNTIFS(activiteiten_perceel,percelen!$AZ114,activiteiten_maatregel_nr,percelen!EI$4,activiteiten_activiteit_voldoet_aan_voorwaarden,"J")&gt;0),EI$4,"")</f>
        <v/>
      </c>
      <c r="EJ114">
        <f t="shared" si="239"/>
        <v>0</v>
      </c>
      <c r="EK114" t="str">
        <f t="shared" si="173"/>
        <v/>
      </c>
      <c r="EL114" t="str">
        <f t="shared" si="174"/>
        <v/>
      </c>
      <c r="EM114" t="str">
        <f t="shared" si="175"/>
        <v/>
      </c>
      <c r="EN114" t="str">
        <f t="shared" si="176"/>
        <v/>
      </c>
      <c r="EO114" t="str">
        <f t="shared" si="177"/>
        <v/>
      </c>
      <c r="EP114" t="str">
        <f t="shared" si="178"/>
        <v/>
      </c>
      <c r="EQ114" t="str">
        <f t="shared" si="179"/>
        <v/>
      </c>
      <c r="ER114" t="str">
        <f t="shared" si="180"/>
        <v/>
      </c>
      <c r="ES114" t="str">
        <f t="shared" si="181"/>
        <v/>
      </c>
      <c r="ET114" t="str">
        <f t="shared" si="182"/>
        <v/>
      </c>
      <c r="EU114" t="str">
        <f t="shared" si="183"/>
        <v/>
      </c>
      <c r="EV114" t="str">
        <f t="shared" si="184"/>
        <v/>
      </c>
      <c r="EW114" t="str">
        <f t="shared" si="240"/>
        <v>nvt</v>
      </c>
      <c r="EX114" t="str">
        <f t="shared" si="241"/>
        <v>nvt</v>
      </c>
      <c r="EY114" t="str">
        <f t="shared" si="242"/>
        <v>nvt</v>
      </c>
      <c r="EZ114" t="str">
        <f t="shared" si="243"/>
        <v>nvt</v>
      </c>
      <c r="FA114" t="str">
        <f t="shared" si="244"/>
        <v>nvt</v>
      </c>
      <c r="FB114" t="str">
        <f t="shared" si="245"/>
        <v>nvt</v>
      </c>
      <c r="FC114" t="str">
        <f t="shared" si="246"/>
        <v>nvt</v>
      </c>
      <c r="FD114" t="str">
        <f t="shared" si="247"/>
        <v>nvt</v>
      </c>
      <c r="FE114" t="str">
        <f>IF($EJ114=2,VLOOKUP(FD114,STAPELING!A:D,FE$1,0),"nvt")</f>
        <v>nvt</v>
      </c>
      <c r="FF114" t="str">
        <f t="shared" si="248"/>
        <v>nvt</v>
      </c>
      <c r="FG114" t="str">
        <f t="shared" si="249"/>
        <v>nvt</v>
      </c>
      <c r="FH114" t="str">
        <f t="shared" si="250"/>
        <v>nvt</v>
      </c>
      <c r="FI114" t="str">
        <f t="shared" si="251"/>
        <v>nvt</v>
      </c>
      <c r="FJ114" t="str">
        <f t="shared" si="252"/>
        <v>nvt</v>
      </c>
      <c r="FK114" t="str">
        <f t="shared" si="253"/>
        <v>nvt</v>
      </c>
      <c r="FL114" t="str">
        <f t="shared" si="254"/>
        <v>nvt</v>
      </c>
      <c r="FM114" t="str">
        <f t="shared" si="255"/>
        <v/>
      </c>
      <c r="FN114" t="str">
        <f>IF(ISERROR(VLOOKUP(FM114,STAPELING!I:AO,FN$1,0)),"N",VLOOKUP(FM114,STAPELING!I:AO,FN$1,0))</f>
        <v>J</v>
      </c>
      <c r="FO114" t="str">
        <f t="shared" si="256"/>
        <v>nvt</v>
      </c>
      <c r="FP114" t="str">
        <f t="shared" si="185"/>
        <v>nvt</v>
      </c>
      <c r="FQ114" t="str">
        <f t="shared" si="186"/>
        <v>nvt</v>
      </c>
      <c r="FR114" t="str">
        <f t="shared" si="187"/>
        <v>nvt</v>
      </c>
      <c r="FS114" t="str">
        <f t="shared" si="188"/>
        <v>nvt</v>
      </c>
      <c r="FT114" t="str">
        <f t="shared" si="189"/>
        <v>nvt</v>
      </c>
      <c r="FU114" t="str">
        <f t="shared" si="190"/>
        <v>nvt</v>
      </c>
      <c r="FV114" t="str">
        <f t="shared" si="191"/>
        <v>nvt</v>
      </c>
      <c r="FW114" t="str">
        <f t="shared" si="192"/>
        <v>nvt</v>
      </c>
      <c r="FX114" t="str">
        <f t="shared" si="193"/>
        <v>nvt</v>
      </c>
      <c r="FY114" t="str">
        <f t="shared" si="194"/>
        <v>nvt</v>
      </c>
      <c r="FZ114" t="str">
        <f t="shared" si="195"/>
        <v>nvt</v>
      </c>
      <c r="GA114" t="str">
        <f t="shared" si="196"/>
        <v>nvt</v>
      </c>
      <c r="GB114" t="str">
        <f>IF($EJ114&gt;2,IF(FO114="","zwart",VLOOKUP(FO114,STAPELING!J:AA,GB$1,0)),"nvt")</f>
        <v>nvt</v>
      </c>
      <c r="GC114" t="str">
        <f t="shared" si="257"/>
        <v>nvt</v>
      </c>
      <c r="GD114" t="str">
        <f t="shared" si="258"/>
        <v>nvt</v>
      </c>
      <c r="GE114" t="str">
        <f t="shared" si="259"/>
        <v>nvt</v>
      </c>
      <c r="GF114" t="str">
        <f t="shared" si="260"/>
        <v>nvt</v>
      </c>
      <c r="GG114" t="str">
        <f t="shared" si="261"/>
        <v>nvt</v>
      </c>
      <c r="GH114" t="str">
        <f t="shared" si="262"/>
        <v>nvt</v>
      </c>
      <c r="GI114" t="str">
        <f t="shared" si="263"/>
        <v>nvt</v>
      </c>
      <c r="GJ114" t="str">
        <f t="shared" si="264"/>
        <v>nvt</v>
      </c>
      <c r="GK114" t="str">
        <f t="shared" si="197"/>
        <v>nvt</v>
      </c>
      <c r="GL114" t="str">
        <f t="shared" si="198"/>
        <v>nvt</v>
      </c>
      <c r="GM114" t="str">
        <f t="shared" si="199"/>
        <v>nvt</v>
      </c>
      <c r="GN114" t="str">
        <f t="shared" si="200"/>
        <v>nvt</v>
      </c>
      <c r="GO114" t="str">
        <f t="shared" si="201"/>
        <v>nvt</v>
      </c>
      <c r="GP114" t="str">
        <f t="shared" si="202"/>
        <v>nvt</v>
      </c>
      <c r="GQ114" t="str">
        <f t="shared" si="203"/>
        <v>nvt</v>
      </c>
      <c r="GR114" t="str">
        <f t="shared" si="204"/>
        <v>nvt</v>
      </c>
      <c r="GS114" t="str">
        <f t="shared" si="205"/>
        <v>nvt</v>
      </c>
      <c r="GT114" t="str">
        <f t="shared" si="206"/>
        <v>nvt</v>
      </c>
      <c r="GU114" t="str">
        <f t="shared" si="207"/>
        <v>nvt</v>
      </c>
      <c r="GV114" t="str">
        <f t="shared" si="208"/>
        <v>nvt</v>
      </c>
      <c r="GW114" t="str">
        <f>IF($EJ114&gt;2,IF(GJ114="","zwart",VLOOKUP(GJ114,STAPELING!AB:AJ,GW$1,0)),"nvt")</f>
        <v>nvt</v>
      </c>
      <c r="GX114" t="str">
        <f t="shared" si="265"/>
        <v>nvt</v>
      </c>
      <c r="GY114" t="str">
        <f t="shared" si="266"/>
        <v>nvt</v>
      </c>
      <c r="GZ114" t="str">
        <f t="shared" si="267"/>
        <v>nvt</v>
      </c>
      <c r="HA114" t="str">
        <f t="shared" si="268"/>
        <v>nvt</v>
      </c>
      <c r="HB114" t="str">
        <f t="shared" si="269"/>
        <v>nvt</v>
      </c>
      <c r="HC114" t="str">
        <f t="shared" si="270"/>
        <v>nvt</v>
      </c>
      <c r="HD114" t="str">
        <f t="shared" si="271"/>
        <v>nvt</v>
      </c>
      <c r="HE114" t="str">
        <f t="shared" si="272"/>
        <v>nvt</v>
      </c>
      <c r="HF114" t="str">
        <f t="shared" si="273"/>
        <v>nvt</v>
      </c>
      <c r="HG114" t="str">
        <f t="shared" si="274"/>
        <v>nvt</v>
      </c>
      <c r="HH114" t="str">
        <f t="shared" si="275"/>
        <v>nvt</v>
      </c>
      <c r="HI114" t="str">
        <f t="shared" si="276"/>
        <v>nvt</v>
      </c>
      <c r="HJ114" t="str">
        <f t="shared" si="277"/>
        <v>nvt</v>
      </c>
      <c r="HK114" t="str">
        <f t="shared" si="278"/>
        <v>nvt</v>
      </c>
      <c r="HL114" t="str">
        <f t="shared" si="279"/>
        <v>nvt</v>
      </c>
      <c r="HM114" t="str">
        <f t="shared" si="209"/>
        <v>nvt</v>
      </c>
      <c r="HN114" t="str">
        <f t="shared" si="210"/>
        <v>nvt</v>
      </c>
      <c r="HO114" t="str">
        <f t="shared" si="211"/>
        <v>nvt</v>
      </c>
      <c r="HP114" t="str">
        <f t="shared" si="212"/>
        <v>nvt</v>
      </c>
      <c r="HQ114" t="str">
        <f t="shared" si="213"/>
        <v>nvt</v>
      </c>
      <c r="HR114" t="str">
        <f t="shared" si="214"/>
        <v>nvt</v>
      </c>
      <c r="HS114" t="str">
        <f t="shared" si="215"/>
        <v>nvt</v>
      </c>
      <c r="HT114" t="str">
        <f t="shared" si="216"/>
        <v>nvt</v>
      </c>
      <c r="HU114" t="str">
        <f t="shared" si="217"/>
        <v>nvt</v>
      </c>
      <c r="HV114" t="str">
        <f t="shared" si="218"/>
        <v>nvt</v>
      </c>
      <c r="HW114" t="str">
        <f t="shared" si="219"/>
        <v>nvt</v>
      </c>
      <c r="HX114" t="str">
        <f t="shared" si="220"/>
        <v>nvt</v>
      </c>
      <c r="HY114" t="str">
        <f>IF($EJ114&gt;2,IF(HL114="","zwart",VLOOKUP(HL114,STAPELING!AK:AN,HY$1,0)),"nvt")</f>
        <v>nvt</v>
      </c>
      <c r="HZ114" t="str">
        <f t="shared" si="280"/>
        <v>nvt</v>
      </c>
      <c r="IA114" t="str">
        <f t="shared" si="281"/>
        <v>nvt</v>
      </c>
      <c r="IB114" t="str">
        <f t="shared" si="282"/>
        <v>nvt</v>
      </c>
      <c r="IC114" t="str">
        <f t="shared" si="283"/>
        <v>nvt</v>
      </c>
      <c r="ID114" t="str">
        <f t="shared" si="284"/>
        <v>nvt</v>
      </c>
      <c r="IE114" t="str">
        <f t="shared" si="285"/>
        <v>nvt</v>
      </c>
      <c r="IF114" t="str">
        <f t="shared" si="286"/>
        <v>nvt</v>
      </c>
      <c r="IG114">
        <f t="shared" si="287"/>
        <v>0</v>
      </c>
      <c r="IH114">
        <f t="shared" si="288"/>
        <v>0</v>
      </c>
      <c r="II114">
        <f t="shared" si="289"/>
        <v>0</v>
      </c>
      <c r="IJ114">
        <f t="shared" si="290"/>
        <v>0</v>
      </c>
      <c r="IK114">
        <f t="shared" si="291"/>
        <v>0</v>
      </c>
      <c r="IL114">
        <f t="shared" si="292"/>
        <v>0</v>
      </c>
      <c r="IM114">
        <f t="shared" si="293"/>
        <v>0</v>
      </c>
      <c r="IN114">
        <f t="shared" si="294"/>
        <v>0</v>
      </c>
      <c r="IO114">
        <f t="shared" si="295"/>
        <v>0</v>
      </c>
      <c r="IP114">
        <f t="shared" si="296"/>
        <v>0</v>
      </c>
      <c r="IQ114">
        <f t="shared" si="297"/>
        <v>0</v>
      </c>
      <c r="IR114">
        <f t="shared" si="298"/>
        <v>0</v>
      </c>
      <c r="IS114">
        <f t="shared" si="299"/>
        <v>0</v>
      </c>
      <c r="IT114">
        <f t="shared" si="300"/>
        <v>0</v>
      </c>
      <c r="IU114" t="str">
        <f t="shared" si="301"/>
        <v>N</v>
      </c>
      <c r="IV114" t="str">
        <f t="shared" si="221"/>
        <v>N</v>
      </c>
      <c r="IW114" t="str">
        <f t="shared" si="302"/>
        <v>N</v>
      </c>
    </row>
    <row r="115" spans="1:257" x14ac:dyDescent="0.25">
      <c r="A115" t="str">
        <f>IF(ISERROR(VLOOKUP(E115,E$4:E114,1,0)),"J","N")</f>
        <v>N</v>
      </c>
      <c r="E115" s="25" t="str">
        <f>IF(Invoer!B144="","",Invoer!B144)</f>
        <v/>
      </c>
      <c r="F115" s="25"/>
      <c r="G115" s="25"/>
      <c r="H115" s="25" t="str">
        <f>IF(AND($E115&lt;&gt;"",$A115="J"),Invoer!D144,"")</f>
        <v/>
      </c>
      <c r="I115" s="25"/>
      <c r="J115" s="26"/>
      <c r="K115" s="26" t="str">
        <f>IF(AND($E115&lt;&gt;"",$A115="J"),Invoer!L144,"")</f>
        <v/>
      </c>
      <c r="L115" s="26"/>
      <c r="M115" s="25"/>
      <c r="N115" s="152"/>
      <c r="O115" s="153"/>
      <c r="P115" s="25"/>
      <c r="Q115" s="25"/>
      <c r="R115" s="153"/>
      <c r="S115" s="154"/>
      <c r="T115" s="152"/>
      <c r="U115" s="153"/>
      <c r="V115" s="153"/>
      <c r="W115" s="59" t="str">
        <f>IF(AND($E115&lt;&gt;"",$A115="J",Invoer!R144&lt;&gt;""),VLOOKUP(Invoer!R144,NORM!$F$26:$H$29,3,0),"")</f>
        <v/>
      </c>
      <c r="X115" s="59"/>
      <c r="Y115" s="25" t="str">
        <f t="shared" si="222"/>
        <v/>
      </c>
      <c r="Z115" s="25"/>
      <c r="AA115" s="26" t="str">
        <f t="shared" si="223"/>
        <v/>
      </c>
      <c r="AB115" s="26"/>
      <c r="AC115" s="153"/>
      <c r="AD115" s="153"/>
      <c r="AE115" s="153"/>
      <c r="AF115" s="153"/>
      <c r="AG115" s="153"/>
      <c r="AH115" s="25"/>
      <c r="AI115" s="153"/>
      <c r="AJ115" s="153"/>
      <c r="AK115" s="153"/>
      <c r="AL115" s="153"/>
      <c r="AM115" s="25" t="str">
        <f>IF(AND($E115&lt;&gt;"",$A115="J"),IF(Invoer!X144="Ja","J",IF(Invoer!X144="Nee","N","")),"")</f>
        <v/>
      </c>
      <c r="AN115" s="153"/>
      <c r="AO115" s="153"/>
      <c r="AP115" s="153" t="s">
        <v>311</v>
      </c>
      <c r="AQ115" s="153" t="s">
        <v>311</v>
      </c>
      <c r="AR115" s="153" t="s">
        <v>312</v>
      </c>
      <c r="AS115" s="153" t="s">
        <v>312</v>
      </c>
      <c r="AT115" s="1" t="str">
        <f>IF(AND($E115&lt;&gt;"",$A115="J",Invoer!O144&lt;&gt;""),VLOOKUP(Invoer!O144,NORM!$F$31:$H$38,3,0),"")</f>
        <v/>
      </c>
      <c r="AU115" s="1"/>
      <c r="AV115" s="1" t="str">
        <f>IF(AND($E115&lt;&gt;"",$A115="J"),Invoer!AH144,"")</f>
        <v/>
      </c>
      <c r="AW115" s="1"/>
      <c r="AX115" s="1" t="str">
        <f t="shared" si="224"/>
        <v/>
      </c>
      <c r="AY115" s="1"/>
      <c r="AZ115" s="3" t="str">
        <f t="shared" si="225"/>
        <v/>
      </c>
      <c r="BA115" s="3" t="str">
        <f t="shared" si="226"/>
        <v/>
      </c>
      <c r="BB115" s="3" t="str">
        <f t="shared" si="227"/>
        <v>N</v>
      </c>
      <c r="BC115" s="3" t="str">
        <f t="shared" si="228"/>
        <v>N</v>
      </c>
      <c r="BD115" s="3" t="str">
        <f t="shared" si="229"/>
        <v/>
      </c>
      <c r="BE115" s="3">
        <f t="shared" si="230"/>
        <v>0</v>
      </c>
      <c r="BF115" s="3" t="str">
        <f t="shared" si="231"/>
        <v/>
      </c>
      <c r="BG115" s="3" t="str">
        <f t="shared" si="232"/>
        <v/>
      </c>
      <c r="BH115" s="3" t="str">
        <f t="shared" si="233"/>
        <v>N</v>
      </c>
      <c r="BI115" s="24" t="str">
        <f t="shared" si="234"/>
        <v/>
      </c>
      <c r="BJ115" s="24" t="str">
        <f>IF(ISERROR(VLOOKUP($BD115,LOV_GWSGRP!A:A,1,0)),"N","J")</f>
        <v>N</v>
      </c>
      <c r="BK115" s="24" t="str">
        <f>IF(ISERROR(VLOOKUP($BD115,LOV_GWSGRP!D:D,1,0)),"N","J")</f>
        <v>N</v>
      </c>
      <c r="BL115" s="24" t="str">
        <f>IF(ISERROR(VLOOKUP($BD115,LOV_GWSGRP!G:G,1,0)),"N","J")</f>
        <v>N</v>
      </c>
      <c r="BM115" s="24" t="str">
        <f>IF(ISERROR(VLOOKUP($BD115,LOV_GWSGRP!M:M,1,0)),"N","J")</f>
        <v>N</v>
      </c>
      <c r="BN115" s="24" t="str">
        <f>IF(ISERROR(VLOOKUP($BD115,LOV_GWSGRP!P:P,1,0)),"N","J")</f>
        <v>N</v>
      </c>
      <c r="BO115" s="24" t="str">
        <f>IF(ISERROR(VLOOKUP($BD115,LOV_GWSGRP!S:S,1,0)),"N","J")</f>
        <v>N</v>
      </c>
      <c r="BP115" s="24" t="str">
        <f>IF(ISERROR(VLOOKUP($BD115,LOV_GWSGRP!V:V,1,0)),"N","J")</f>
        <v>N</v>
      </c>
      <c r="BQ115" s="24" t="str">
        <f>IF(ISERROR(VLOOKUP($BD115,LOV_GWSGRP!Y:Y,1,0)),"N","J")</f>
        <v>N</v>
      </c>
      <c r="BR115" s="24" t="str">
        <f>IF(ISERROR(VLOOKUP($BD115,LOV_GWSGRP!AB:AB,1,0)),"N","J")</f>
        <v>N</v>
      </c>
      <c r="BS115" s="24" t="str">
        <f>IF(ISERROR(VLOOKUP($BD115,LOV_GWSGRP!AE:AE,1,0)),"N","J")</f>
        <v>N</v>
      </c>
      <c r="BT115" s="24" t="str">
        <f>IF(ISERROR(VLOOKUP($BD115,LOV_GWSGRP!AH:AH,1,0)),"N","J")</f>
        <v>N</v>
      </c>
      <c r="BU115" s="24" t="str">
        <f>IF(ISERROR(VLOOKUP($BD115,LOV_GWSGRP!CJ:CJ,1,0)),"N","J")</f>
        <v>N</v>
      </c>
      <c r="BV115" s="24" t="str">
        <f>IF(ISERROR(VLOOKUP($BD115,LOV_GWSGRP!AN:AN,1,0)),"N","J")</f>
        <v>N</v>
      </c>
      <c r="BW115" s="24" t="str">
        <f>IF(ISERROR(VLOOKUP($BD115,LOV_GWSGRP!AQ:AQ,1,0)),"N","J")</f>
        <v>N</v>
      </c>
      <c r="BX115" s="24" t="str">
        <f>IF(ISERROR(VLOOKUP($BD115,LOV_GWSGRP!AT:AT,1,0)),"N","J")</f>
        <v>N</v>
      </c>
      <c r="BY115" s="24" t="str">
        <f>IF(ISERROR(VLOOKUP($BD115,LOV_GWSGRP!AW:AW,1,0)),"N","J")</f>
        <v>N</v>
      </c>
      <c r="BZ115" s="24" t="str">
        <f>IF(ISERROR(VLOOKUP($BD115,LOV_GWSGRP!AZ:AZ,1,0)),"N","J")</f>
        <v>N</v>
      </c>
      <c r="CA115" s="24" t="str">
        <f>IF(ISERROR(VLOOKUP($BD115,LOV_GWSGRP!BC:BC,1,0)),"N","J")</f>
        <v>N</v>
      </c>
      <c r="CB115" s="24" t="str">
        <f>IF(ISERROR(VLOOKUP($BD115,LOV_GWSGRP!BF:BF,1,0)),"N","J")</f>
        <v>N</v>
      </c>
      <c r="CC115" s="24" t="str">
        <f>IF(ISERROR(VLOOKUP($BD115,LOV_GWSGRP!BI:BI,1,0)),"N","J")</f>
        <v>N</v>
      </c>
      <c r="CD115" s="24" t="str">
        <f>IF(ISERROR(VLOOKUP($BD115,LOV_GWSGRP!J:J,1,0)),"N","J")</f>
        <v>N</v>
      </c>
      <c r="CE115" s="24" t="str">
        <f>IF(ISERROR(VLOOKUP($BD115,LOV_GWSGRP!BL:BL,1,0)),"N","J")</f>
        <v>N</v>
      </c>
      <c r="CF115" s="24"/>
      <c r="CG115" s="24" t="str">
        <f>IF(ISERROR(VLOOKUP($BD115,LOV_GWSGRP!BO:BO,1,0)),"N","J")</f>
        <v>N</v>
      </c>
      <c r="CH115" s="24" t="str">
        <f t="shared" si="235"/>
        <v>N</v>
      </c>
      <c r="CI115" s="24" t="str">
        <f>IF(ISERROR(VLOOKUP($BD115,GEWASCODE_GLMC8!F:F,1,0)),"N","J")</f>
        <v>N</v>
      </c>
      <c r="CJ115" s="24" t="str">
        <f>IF(COUNTIF($CI115:CI115,"J")&gt;0,"N",IF(ISERROR(VLOOKUP($BD115,GEWASCODE_GLMC8!G:G,1,0)),"N","J"))</f>
        <v>N</v>
      </c>
      <c r="CK115" s="24" t="str">
        <f>IF(COUNTIF($CI115:CJ115,"J")&gt;0,"N",IF(ISERROR(VLOOKUP($BD115,GEWASCODE_GLMC8!H:H,1,0)),"N","J"))</f>
        <v>N</v>
      </c>
      <c r="CL115" s="24" t="str">
        <f>IF(COUNTIF($CI115:CK115,"J")&gt;0,"N",IF(ISERROR(VLOOKUP($BD115,GEWASCODE_GLMC8!I:I,1,0)),"N","J"))</f>
        <v>N</v>
      </c>
      <c r="CM115" s="24" t="str">
        <f>IF(COUNTIF($CI115:CL115,"J")&gt;0,"N",IF(ISERROR(VLOOKUP($BD115,GEWASCODE_GLMC8!J:J,1,0)),"N","J"))</f>
        <v>N</v>
      </c>
      <c r="CN115" s="24" t="str">
        <f>IF(COUNTIF($CI115:CM115,"J")&gt;0,"N",IF(ISERROR(VLOOKUP($BD115,GEWASCODE_GLMC8!K:K,1,0)),"N","J"))</f>
        <v>N</v>
      </c>
      <c r="CO115" s="24" t="str">
        <f>IF(COUNTIF($CI115:CN115,"J")&gt;0,"N",IF(ISERROR(VLOOKUP($BD115,GEWASCODE_GLMC8!L:L,1,0)),"N","J"))</f>
        <v>N</v>
      </c>
      <c r="CP115" s="24" t="str">
        <f>IF(COUNTIF($CI115:CO115,"J")&gt;0,"N",IF(ISERROR(VLOOKUP($BD115,GEWASCODE_GLMC8!M:M,1,0)),"N","J"))</f>
        <v>N</v>
      </c>
      <c r="CQ115" s="24" t="str">
        <f>IF(COUNTIF($CI115:CP115,"J")&gt;0,"N",IF(ISERROR(VLOOKUP($BD115,GEWASCODE_GLMC8!N:N,1,0)),"N","J"))</f>
        <v>N</v>
      </c>
      <c r="CR115" s="24" t="str">
        <f>IF(COUNTIF($CI115:CQ115,"J")&gt;0,"N",IF(ISERROR(VLOOKUP($BD115,GEWASCODE_GLMC8!O:O,1,0)),"N","J"))</f>
        <v>N</v>
      </c>
      <c r="CS115" s="24" t="str">
        <f>IF(COUNTIF($CI115:CR115,"J")&gt;0,"N",IF(ISERROR(VLOOKUP($BD115,GEWASCODE_GLMC8!P:P,1,0)),"N","J"))</f>
        <v>N</v>
      </c>
      <c r="CT115" s="24" t="str">
        <f>IF(COUNTIF($CI115:CS115,"J")&gt;0,"N",IF(ISERROR(VLOOKUP($BD115,GEWASCODE_GLMC8!Q:Q,1,0)),"N","J"))</f>
        <v>N</v>
      </c>
      <c r="CU115" s="24" t="str">
        <f>IF(COUNTIF($CI115:CT115,"J")&gt;0,"N",IF(ISERROR(VLOOKUP($BD115,GEWASCODE_GLMC8!R:R,1,0)),"N","J"))</f>
        <v>N</v>
      </c>
      <c r="CV115" s="24" t="str">
        <f>IF(COUNTIF($CI115:CU115,"J")&gt;0,"N",IF(ISERROR(VLOOKUP($BD115,GEWASCODE_GLMC8!S:S,1,0)),"N","J"))</f>
        <v>N</v>
      </c>
      <c r="CW115" s="24" t="str">
        <f>IF(COUNTIF($CI115:CV115,"J")&gt;0,"N",IF(ISERROR(VLOOKUP($BD115,GEWASCODE_GLMC8!T:T,1,0)),"N","J"))</f>
        <v>N</v>
      </c>
      <c r="CX115" s="24" t="str">
        <f>IF(COUNTIF($CI115:CW115,"J")&gt;0,"N",IF(ISERROR(VLOOKUP($BD115,GEWASCODE_GLMC8!U:U,1,0)),"N","J"))</f>
        <v>N</v>
      </c>
      <c r="CY115" s="24" t="str">
        <f>IF(COUNTIF($CI115:CX115,"J")&gt;0,"N",IF(ISERROR(VLOOKUP($BD115,GEWASCODE_GLMC8!V:V,1,0)),"N","J"))</f>
        <v>N</v>
      </c>
      <c r="CZ115" s="24" t="str">
        <f>IF(COUNTIF($CI115:CY115,"J")&gt;0,"N",IF(ISERROR(VLOOKUP($BD115,GEWASCODE_GLMC8!W:W,1,0)),"N","J"))</f>
        <v>N</v>
      </c>
      <c r="DA115" s="24" t="str">
        <f>IF(COUNTIF($CI115:CZ115,"J")&gt;0,"N",IF(ISERROR(VLOOKUP($BD115,GEWASCODE_GLMC8!X:X,1,0)),"N","J"))</f>
        <v>N</v>
      </c>
      <c r="DB115" s="24" t="str">
        <f>IF(COUNTIF($CI115:DA115,"J")&gt;0,"N",IF(ISERROR(VLOOKUP($BD115,GEWASCODE_GLMC8!Y:Y,1,0)),"N","J"))</f>
        <v>N</v>
      </c>
      <c r="DC115" s="24" t="str">
        <f>IF(COUNTIF($CI115:DB115,"J")&gt;0,"N",IF(ISERROR(VLOOKUP($BD115,GEWASCODE_GLMC8!Z:Z,1,0)),"N","J"))</f>
        <v>N</v>
      </c>
      <c r="DD115" s="24" t="str">
        <f t="shared" si="236"/>
        <v>N</v>
      </c>
      <c r="DE115" s="3" t="str">
        <f t="shared" si="167"/>
        <v>N</v>
      </c>
      <c r="DF115" s="3" t="str">
        <f t="shared" si="168"/>
        <v>N</v>
      </c>
      <c r="DG115" s="3" t="str">
        <f t="shared" si="237"/>
        <v>N</v>
      </c>
      <c r="DH115" s="3" t="str">
        <f t="shared" si="238"/>
        <v>N</v>
      </c>
      <c r="DI115" s="3" t="str">
        <f t="shared" si="169"/>
        <v>N</v>
      </c>
      <c r="DJ115" s="3" t="str">
        <f t="shared" si="170"/>
        <v>N</v>
      </c>
      <c r="DK115" s="3">
        <f>0</f>
        <v>0</v>
      </c>
      <c r="DL115" s="3" t="str">
        <f t="shared" si="171"/>
        <v>N</v>
      </c>
      <c r="DM115" s="3" t="str">
        <f t="shared" si="172"/>
        <v>N</v>
      </c>
      <c r="DN115" t="str">
        <f>IF(AND($A115="J",COUNTIFS(activiteiten_perceel,percelen!$AZ115,activiteiten_maatregel_nr,percelen!DN$4,activiteiten_activiteit_voldoet_aan_voorwaarden,"J")&gt;0),DN$4,"")</f>
        <v/>
      </c>
      <c r="DO115" t="str">
        <f>IF(AND($A115="J",COUNTIFS(activiteiten_perceel,percelen!$AZ115,activiteiten_maatregel_nr,percelen!DO$4,activiteiten_activiteit_voldoet_aan_voorwaarden,"J")&gt;0),DO$4,"")</f>
        <v/>
      </c>
      <c r="DP115" t="str">
        <f>IF(AND($A115="J",COUNTIFS(activiteiten_perceel,percelen!$AZ115,activiteiten_maatregel_nr,percelen!DP$4,activiteiten_activiteit_voldoet_aan_voorwaarden,"J")&gt;0),DP$4,"")</f>
        <v/>
      </c>
      <c r="DQ115" t="str">
        <f>IF(AND($A115="J",COUNTIFS(activiteiten_perceel,percelen!$AZ115,activiteiten_maatregel_nr,percelen!DQ$4,activiteiten_activiteit_voldoet_aan_voorwaarden,"J")&gt;0),DQ$4,"")</f>
        <v/>
      </c>
      <c r="DR115" t="str">
        <f>IF(AND($A115="J",COUNTIFS(activiteiten_perceel,percelen!$AZ115,activiteiten_maatregel_nr,percelen!DR$4,activiteiten_activiteit_voldoet_aan_voorwaarden,"J")&gt;0),DR$4,"")</f>
        <v/>
      </c>
      <c r="DS115" t="str">
        <f>IF(AND($A115="J",COUNTIFS(activiteiten_perceel,percelen!$AZ115,activiteiten_maatregel_nr,percelen!DS$4,activiteiten_activiteit_voldoet_aan_voorwaarden,"J")&gt;0),DS$4,"")</f>
        <v/>
      </c>
      <c r="DT115" t="str">
        <f>IF(AND($A115="J",COUNTIFS(activiteiten_perceel,percelen!$AZ115,activiteiten_maatregel_nr,percelen!DT$4,activiteiten_activiteit_voldoet_aan_voorwaarden,"J")&gt;0),DT$4,"")</f>
        <v/>
      </c>
      <c r="DU115" t="str">
        <f>IF(AND($A115="J",COUNTIFS(activiteiten_perceel,percelen!$AZ115,activiteiten_maatregel_nr,percelen!DU$4,activiteiten_activiteit_voldoet_aan_voorwaarden,"J")&gt;0),DU$4,"")</f>
        <v/>
      </c>
      <c r="DV115" t="str">
        <f>IF(AND($A115="J",COUNTIFS(activiteiten_perceel,percelen!$AZ115,activiteiten_maatregel_nr,percelen!DV$4,activiteiten_activiteit_voldoet_aan_voorwaarden,"J")&gt;0),DV$4,"")</f>
        <v/>
      </c>
      <c r="DW115" t="str">
        <f>IF(AND($A115="J",COUNTIFS(activiteiten_perceel,percelen!$AZ115,activiteiten_maatregel_nr,percelen!DW$4,activiteiten_activiteit_voldoet_aan_voorwaarden,"J")&gt;0),DW$4,"")</f>
        <v/>
      </c>
      <c r="DX115" t="str">
        <f>IF(AND($A115="J",COUNTIFS(activiteiten_perceel,percelen!$AZ115,activiteiten_maatregel_nr,percelen!DX$4,activiteiten_activiteit_voldoet_aan_voorwaarden,"J")&gt;0),DX$4,"")</f>
        <v/>
      </c>
      <c r="DY115" t="str">
        <f>IF(AND($A115="J",COUNTIFS(activiteiten_perceel,percelen!$AZ115,activiteiten_maatregel_nr,percelen!DY$4,activiteiten_activiteit_voldoet_aan_voorwaarden,"J")&gt;0),DY$4,"")</f>
        <v/>
      </c>
      <c r="DZ115" t="str">
        <f>IF(AND($A115="J",COUNTIFS(activiteiten_perceel,percelen!$AZ115,activiteiten_maatregel_nr,percelen!DZ$4,activiteiten_activiteit_voldoet_aan_voorwaarden,"J")&gt;0),DZ$4,"")</f>
        <v/>
      </c>
      <c r="EA115" t="str">
        <f>IF(AND($A115="J",COUNTIFS(activiteiten_perceel,percelen!$AZ115,activiteiten_maatregel_nr,percelen!EA$4,activiteiten_activiteit_voldoet_aan_voorwaarden,"J")&gt;0),EA$4,"")</f>
        <v/>
      </c>
      <c r="EB115" t="str">
        <f>IF(AND($A115="J",COUNTIFS(activiteiten_perceel,percelen!$AZ115,activiteiten_maatregel_nr,percelen!EB$4,activiteiten_activiteit_voldoet_aan_voorwaarden,"J")&gt;0),EB$4,"")</f>
        <v/>
      </c>
      <c r="EC115" t="str">
        <f>IF(AND($A115="J",COUNTIFS(activiteiten_perceel,percelen!$AZ115,activiteiten_maatregel_nr,percelen!EC$4,activiteiten_activiteit_voldoet_aan_voorwaarden,"J")&gt;0),EC$4,"")</f>
        <v/>
      </c>
      <c r="ED115" t="str">
        <f>IF(AND($A115="J",COUNTIFS(activiteiten_perceel,percelen!$AZ115,activiteiten_maatregel_nr,percelen!ED$4,activiteiten_activiteit_voldoet_aan_voorwaarden,"J")&gt;0),ED$4,"")</f>
        <v/>
      </c>
      <c r="EE115" t="str">
        <f>IF(AND($A115="J",COUNTIFS(activiteiten_perceel,percelen!$AZ115,activiteiten_maatregel_nr,percelen!EE$4,activiteiten_activiteit_voldoet_aan_voorwaarden,"J")&gt;0),EE$4,"")</f>
        <v/>
      </c>
      <c r="EF115" t="str">
        <f>IF(AND($A115="J",COUNTIFS(activiteiten_perceel,percelen!$AZ115,activiteiten_maatregel_nr,percelen!EF$4,activiteiten_activiteit_voldoet_aan_voorwaarden,"J")&gt;0),EF$4,"")</f>
        <v/>
      </c>
      <c r="EG115" t="str">
        <f>IF(AND($A115="J",COUNTIFS(activiteiten_perceel,percelen!$AZ115,activiteiten_maatregel_nr,percelen!EG$4,activiteiten_activiteit_voldoet_aan_voorwaarden,"J")&gt;0),EG$4,"")</f>
        <v/>
      </c>
      <c r="EH115" t="str">
        <f>IF(AND($A115="J",COUNTIFS(activiteiten_perceel,percelen!$AZ115,activiteiten_maatregel_nr,percelen!EH$4,activiteiten_activiteit_voldoet_aan_voorwaarden,"J")&gt;0),EH$4,"")</f>
        <v/>
      </c>
      <c r="EI115" t="str">
        <f>IF(AND($A115="J",COUNTIFS(activiteiten_perceel,percelen!$AZ115,activiteiten_maatregel_nr,percelen!EI$4,activiteiten_activiteit_voldoet_aan_voorwaarden,"J")&gt;0),EI$4,"")</f>
        <v/>
      </c>
      <c r="EJ115">
        <f t="shared" si="239"/>
        <v>0</v>
      </c>
      <c r="EK115" t="str">
        <f t="shared" si="173"/>
        <v/>
      </c>
      <c r="EL115" t="str">
        <f t="shared" si="174"/>
        <v/>
      </c>
      <c r="EM115" t="str">
        <f t="shared" si="175"/>
        <v/>
      </c>
      <c r="EN115" t="str">
        <f t="shared" si="176"/>
        <v/>
      </c>
      <c r="EO115" t="str">
        <f t="shared" si="177"/>
        <v/>
      </c>
      <c r="EP115" t="str">
        <f t="shared" si="178"/>
        <v/>
      </c>
      <c r="EQ115" t="str">
        <f t="shared" si="179"/>
        <v/>
      </c>
      <c r="ER115" t="str">
        <f t="shared" si="180"/>
        <v/>
      </c>
      <c r="ES115" t="str">
        <f t="shared" si="181"/>
        <v/>
      </c>
      <c r="ET115" t="str">
        <f t="shared" si="182"/>
        <v/>
      </c>
      <c r="EU115" t="str">
        <f t="shared" si="183"/>
        <v/>
      </c>
      <c r="EV115" t="str">
        <f t="shared" si="184"/>
        <v/>
      </c>
      <c r="EW115" t="str">
        <f t="shared" si="240"/>
        <v>nvt</v>
      </c>
      <c r="EX115" t="str">
        <f t="shared" si="241"/>
        <v>nvt</v>
      </c>
      <c r="EY115" t="str">
        <f t="shared" si="242"/>
        <v>nvt</v>
      </c>
      <c r="EZ115" t="str">
        <f t="shared" si="243"/>
        <v>nvt</v>
      </c>
      <c r="FA115" t="str">
        <f t="shared" si="244"/>
        <v>nvt</v>
      </c>
      <c r="FB115" t="str">
        <f t="shared" si="245"/>
        <v>nvt</v>
      </c>
      <c r="FC115" t="str">
        <f t="shared" si="246"/>
        <v>nvt</v>
      </c>
      <c r="FD115" t="str">
        <f t="shared" si="247"/>
        <v>nvt</v>
      </c>
      <c r="FE115" t="str">
        <f>IF($EJ115=2,VLOOKUP(FD115,STAPELING!A:D,FE$1,0),"nvt")</f>
        <v>nvt</v>
      </c>
      <c r="FF115" t="str">
        <f t="shared" si="248"/>
        <v>nvt</v>
      </c>
      <c r="FG115" t="str">
        <f t="shared" si="249"/>
        <v>nvt</v>
      </c>
      <c r="FH115" t="str">
        <f t="shared" si="250"/>
        <v>nvt</v>
      </c>
      <c r="FI115" t="str">
        <f t="shared" si="251"/>
        <v>nvt</v>
      </c>
      <c r="FJ115" t="str">
        <f t="shared" si="252"/>
        <v>nvt</v>
      </c>
      <c r="FK115" t="str">
        <f t="shared" si="253"/>
        <v>nvt</v>
      </c>
      <c r="FL115" t="str">
        <f t="shared" si="254"/>
        <v>nvt</v>
      </c>
      <c r="FM115" t="str">
        <f t="shared" si="255"/>
        <v/>
      </c>
      <c r="FN115" t="str">
        <f>IF(ISERROR(VLOOKUP(FM115,STAPELING!I:AO,FN$1,0)),"N",VLOOKUP(FM115,STAPELING!I:AO,FN$1,0))</f>
        <v>J</v>
      </c>
      <c r="FO115" t="str">
        <f t="shared" si="256"/>
        <v>nvt</v>
      </c>
      <c r="FP115" t="str">
        <f t="shared" si="185"/>
        <v>nvt</v>
      </c>
      <c r="FQ115" t="str">
        <f t="shared" si="186"/>
        <v>nvt</v>
      </c>
      <c r="FR115" t="str">
        <f t="shared" si="187"/>
        <v>nvt</v>
      </c>
      <c r="FS115" t="str">
        <f t="shared" si="188"/>
        <v>nvt</v>
      </c>
      <c r="FT115" t="str">
        <f t="shared" si="189"/>
        <v>nvt</v>
      </c>
      <c r="FU115" t="str">
        <f t="shared" si="190"/>
        <v>nvt</v>
      </c>
      <c r="FV115" t="str">
        <f t="shared" si="191"/>
        <v>nvt</v>
      </c>
      <c r="FW115" t="str">
        <f t="shared" si="192"/>
        <v>nvt</v>
      </c>
      <c r="FX115" t="str">
        <f t="shared" si="193"/>
        <v>nvt</v>
      </c>
      <c r="FY115" t="str">
        <f t="shared" si="194"/>
        <v>nvt</v>
      </c>
      <c r="FZ115" t="str">
        <f t="shared" si="195"/>
        <v>nvt</v>
      </c>
      <c r="GA115" t="str">
        <f t="shared" si="196"/>
        <v>nvt</v>
      </c>
      <c r="GB115" t="str">
        <f>IF($EJ115&gt;2,IF(FO115="","zwart",VLOOKUP(FO115,STAPELING!J:AA,GB$1,0)),"nvt")</f>
        <v>nvt</v>
      </c>
      <c r="GC115" t="str">
        <f t="shared" si="257"/>
        <v>nvt</v>
      </c>
      <c r="GD115" t="str">
        <f t="shared" si="258"/>
        <v>nvt</v>
      </c>
      <c r="GE115" t="str">
        <f t="shared" si="259"/>
        <v>nvt</v>
      </c>
      <c r="GF115" t="str">
        <f t="shared" si="260"/>
        <v>nvt</v>
      </c>
      <c r="GG115" t="str">
        <f t="shared" si="261"/>
        <v>nvt</v>
      </c>
      <c r="GH115" t="str">
        <f t="shared" si="262"/>
        <v>nvt</v>
      </c>
      <c r="GI115" t="str">
        <f t="shared" si="263"/>
        <v>nvt</v>
      </c>
      <c r="GJ115" t="str">
        <f t="shared" si="264"/>
        <v>nvt</v>
      </c>
      <c r="GK115" t="str">
        <f t="shared" si="197"/>
        <v>nvt</v>
      </c>
      <c r="GL115" t="str">
        <f t="shared" si="198"/>
        <v>nvt</v>
      </c>
      <c r="GM115" t="str">
        <f t="shared" si="199"/>
        <v>nvt</v>
      </c>
      <c r="GN115" t="str">
        <f t="shared" si="200"/>
        <v>nvt</v>
      </c>
      <c r="GO115" t="str">
        <f t="shared" si="201"/>
        <v>nvt</v>
      </c>
      <c r="GP115" t="str">
        <f t="shared" si="202"/>
        <v>nvt</v>
      </c>
      <c r="GQ115" t="str">
        <f t="shared" si="203"/>
        <v>nvt</v>
      </c>
      <c r="GR115" t="str">
        <f t="shared" si="204"/>
        <v>nvt</v>
      </c>
      <c r="GS115" t="str">
        <f t="shared" si="205"/>
        <v>nvt</v>
      </c>
      <c r="GT115" t="str">
        <f t="shared" si="206"/>
        <v>nvt</v>
      </c>
      <c r="GU115" t="str">
        <f t="shared" si="207"/>
        <v>nvt</v>
      </c>
      <c r="GV115" t="str">
        <f t="shared" si="208"/>
        <v>nvt</v>
      </c>
      <c r="GW115" t="str">
        <f>IF($EJ115&gt;2,IF(GJ115="","zwart",VLOOKUP(GJ115,STAPELING!AB:AJ,GW$1,0)),"nvt")</f>
        <v>nvt</v>
      </c>
      <c r="GX115" t="str">
        <f t="shared" si="265"/>
        <v>nvt</v>
      </c>
      <c r="GY115" t="str">
        <f t="shared" si="266"/>
        <v>nvt</v>
      </c>
      <c r="GZ115" t="str">
        <f t="shared" si="267"/>
        <v>nvt</v>
      </c>
      <c r="HA115" t="str">
        <f t="shared" si="268"/>
        <v>nvt</v>
      </c>
      <c r="HB115" t="str">
        <f t="shared" si="269"/>
        <v>nvt</v>
      </c>
      <c r="HC115" t="str">
        <f t="shared" si="270"/>
        <v>nvt</v>
      </c>
      <c r="HD115" t="str">
        <f t="shared" si="271"/>
        <v>nvt</v>
      </c>
      <c r="HE115" t="str">
        <f t="shared" si="272"/>
        <v>nvt</v>
      </c>
      <c r="HF115" t="str">
        <f t="shared" si="273"/>
        <v>nvt</v>
      </c>
      <c r="HG115" t="str">
        <f t="shared" si="274"/>
        <v>nvt</v>
      </c>
      <c r="HH115" t="str">
        <f t="shared" si="275"/>
        <v>nvt</v>
      </c>
      <c r="HI115" t="str">
        <f t="shared" si="276"/>
        <v>nvt</v>
      </c>
      <c r="HJ115" t="str">
        <f t="shared" si="277"/>
        <v>nvt</v>
      </c>
      <c r="HK115" t="str">
        <f t="shared" si="278"/>
        <v>nvt</v>
      </c>
      <c r="HL115" t="str">
        <f t="shared" si="279"/>
        <v>nvt</v>
      </c>
      <c r="HM115" t="str">
        <f t="shared" si="209"/>
        <v>nvt</v>
      </c>
      <c r="HN115" t="str">
        <f t="shared" si="210"/>
        <v>nvt</v>
      </c>
      <c r="HO115" t="str">
        <f t="shared" si="211"/>
        <v>nvt</v>
      </c>
      <c r="HP115" t="str">
        <f t="shared" si="212"/>
        <v>nvt</v>
      </c>
      <c r="HQ115" t="str">
        <f t="shared" si="213"/>
        <v>nvt</v>
      </c>
      <c r="HR115" t="str">
        <f t="shared" si="214"/>
        <v>nvt</v>
      </c>
      <c r="HS115" t="str">
        <f t="shared" si="215"/>
        <v>nvt</v>
      </c>
      <c r="HT115" t="str">
        <f t="shared" si="216"/>
        <v>nvt</v>
      </c>
      <c r="HU115" t="str">
        <f t="shared" si="217"/>
        <v>nvt</v>
      </c>
      <c r="HV115" t="str">
        <f t="shared" si="218"/>
        <v>nvt</v>
      </c>
      <c r="HW115" t="str">
        <f t="shared" si="219"/>
        <v>nvt</v>
      </c>
      <c r="HX115" t="str">
        <f t="shared" si="220"/>
        <v>nvt</v>
      </c>
      <c r="HY115" t="str">
        <f>IF($EJ115&gt;2,IF(HL115="","zwart",VLOOKUP(HL115,STAPELING!AK:AN,HY$1,0)),"nvt")</f>
        <v>nvt</v>
      </c>
      <c r="HZ115" t="str">
        <f t="shared" si="280"/>
        <v>nvt</v>
      </c>
      <c r="IA115" t="str">
        <f t="shared" si="281"/>
        <v>nvt</v>
      </c>
      <c r="IB115" t="str">
        <f t="shared" si="282"/>
        <v>nvt</v>
      </c>
      <c r="IC115" t="str">
        <f t="shared" si="283"/>
        <v>nvt</v>
      </c>
      <c r="ID115" t="str">
        <f t="shared" si="284"/>
        <v>nvt</v>
      </c>
      <c r="IE115" t="str">
        <f t="shared" si="285"/>
        <v>nvt</v>
      </c>
      <c r="IF115" t="str">
        <f t="shared" si="286"/>
        <v>nvt</v>
      </c>
      <c r="IG115">
        <f t="shared" si="287"/>
        <v>0</v>
      </c>
      <c r="IH115">
        <f t="shared" si="288"/>
        <v>0</v>
      </c>
      <c r="II115">
        <f t="shared" si="289"/>
        <v>0</v>
      </c>
      <c r="IJ115">
        <f t="shared" si="290"/>
        <v>0</v>
      </c>
      <c r="IK115">
        <f t="shared" si="291"/>
        <v>0</v>
      </c>
      <c r="IL115">
        <f t="shared" si="292"/>
        <v>0</v>
      </c>
      <c r="IM115">
        <f t="shared" si="293"/>
        <v>0</v>
      </c>
      <c r="IN115">
        <f t="shared" si="294"/>
        <v>0</v>
      </c>
      <c r="IO115">
        <f t="shared" si="295"/>
        <v>0</v>
      </c>
      <c r="IP115">
        <f t="shared" si="296"/>
        <v>0</v>
      </c>
      <c r="IQ115">
        <f t="shared" si="297"/>
        <v>0</v>
      </c>
      <c r="IR115">
        <f t="shared" si="298"/>
        <v>0</v>
      </c>
      <c r="IS115">
        <f t="shared" si="299"/>
        <v>0</v>
      </c>
      <c r="IT115">
        <f t="shared" si="300"/>
        <v>0</v>
      </c>
      <c r="IU115" t="str">
        <f t="shared" si="301"/>
        <v>N</v>
      </c>
      <c r="IV115" t="str">
        <f t="shared" si="221"/>
        <v>N</v>
      </c>
      <c r="IW115" t="str">
        <f t="shared" si="302"/>
        <v>N</v>
      </c>
    </row>
    <row r="116" spans="1:257" x14ac:dyDescent="0.25">
      <c r="A116" t="str">
        <f>IF(ISERROR(VLOOKUP(E116,E$4:E115,1,0)),"J","N")</f>
        <v>N</v>
      </c>
      <c r="E116" s="25" t="str">
        <f>IF(Invoer!B145="","",Invoer!B145)</f>
        <v/>
      </c>
      <c r="F116" s="25"/>
      <c r="G116" s="25"/>
      <c r="H116" s="25" t="str">
        <f>IF(AND($E116&lt;&gt;"",$A116="J"),Invoer!D145,"")</f>
        <v/>
      </c>
      <c r="I116" s="25"/>
      <c r="J116" s="26"/>
      <c r="K116" s="26" t="str">
        <f>IF(AND($E116&lt;&gt;"",$A116="J"),Invoer!L145,"")</f>
        <v/>
      </c>
      <c r="L116" s="26"/>
      <c r="M116" s="25"/>
      <c r="N116" s="152"/>
      <c r="O116" s="153"/>
      <c r="P116" s="25"/>
      <c r="Q116" s="25"/>
      <c r="R116" s="153"/>
      <c r="S116" s="154"/>
      <c r="T116" s="152"/>
      <c r="U116" s="153"/>
      <c r="V116" s="153"/>
      <c r="W116" s="59" t="str">
        <f>IF(AND($E116&lt;&gt;"",$A116="J",Invoer!R145&lt;&gt;""),VLOOKUP(Invoer!R145,NORM!$F$26:$H$29,3,0),"")</f>
        <v/>
      </c>
      <c r="X116" s="59"/>
      <c r="Y116" s="25" t="str">
        <f t="shared" si="222"/>
        <v/>
      </c>
      <c r="Z116" s="25"/>
      <c r="AA116" s="26" t="str">
        <f t="shared" si="223"/>
        <v/>
      </c>
      <c r="AB116" s="26"/>
      <c r="AC116" s="153"/>
      <c r="AD116" s="153"/>
      <c r="AE116" s="153"/>
      <c r="AF116" s="153"/>
      <c r="AG116" s="153"/>
      <c r="AH116" s="25"/>
      <c r="AI116" s="153"/>
      <c r="AJ116" s="153"/>
      <c r="AK116" s="153"/>
      <c r="AL116" s="153"/>
      <c r="AM116" s="25" t="str">
        <f>IF(AND($E116&lt;&gt;"",$A116="J"),IF(Invoer!X145="Ja","J",IF(Invoer!X145="Nee","N","")),"")</f>
        <v/>
      </c>
      <c r="AN116" s="153"/>
      <c r="AO116" s="153"/>
      <c r="AP116" s="153" t="s">
        <v>311</v>
      </c>
      <c r="AQ116" s="153" t="s">
        <v>311</v>
      </c>
      <c r="AR116" s="153" t="s">
        <v>312</v>
      </c>
      <c r="AS116" s="153" t="s">
        <v>312</v>
      </c>
      <c r="AT116" s="1" t="str">
        <f>IF(AND($E116&lt;&gt;"",$A116="J",Invoer!O145&lt;&gt;""),VLOOKUP(Invoer!O145,NORM!$F$31:$H$38,3,0),"")</f>
        <v/>
      </c>
      <c r="AU116" s="1"/>
      <c r="AV116" s="1" t="str">
        <f>IF(AND($E116&lt;&gt;"",$A116="J"),Invoer!AH145,"")</f>
        <v/>
      </c>
      <c r="AW116" s="1"/>
      <c r="AX116" s="1" t="str">
        <f t="shared" si="224"/>
        <v/>
      </c>
      <c r="AY116" s="1"/>
      <c r="AZ116" s="3" t="str">
        <f t="shared" si="225"/>
        <v/>
      </c>
      <c r="BA116" s="3" t="str">
        <f t="shared" si="226"/>
        <v/>
      </c>
      <c r="BB116" s="3" t="str">
        <f t="shared" si="227"/>
        <v>N</v>
      </c>
      <c r="BC116" s="3" t="str">
        <f t="shared" si="228"/>
        <v>N</v>
      </c>
      <c r="BD116" s="3" t="str">
        <f t="shared" si="229"/>
        <v/>
      </c>
      <c r="BE116" s="3">
        <f t="shared" si="230"/>
        <v>0</v>
      </c>
      <c r="BF116" s="3" t="str">
        <f t="shared" si="231"/>
        <v/>
      </c>
      <c r="BG116" s="3" t="str">
        <f t="shared" si="232"/>
        <v/>
      </c>
      <c r="BH116" s="3" t="str">
        <f t="shared" si="233"/>
        <v>N</v>
      </c>
      <c r="BI116" s="24" t="str">
        <f t="shared" si="234"/>
        <v/>
      </c>
      <c r="BJ116" s="24" t="str">
        <f>IF(ISERROR(VLOOKUP($BD116,LOV_GWSGRP!A:A,1,0)),"N","J")</f>
        <v>N</v>
      </c>
      <c r="BK116" s="24" t="str">
        <f>IF(ISERROR(VLOOKUP($BD116,LOV_GWSGRP!D:D,1,0)),"N","J")</f>
        <v>N</v>
      </c>
      <c r="BL116" s="24" t="str">
        <f>IF(ISERROR(VLOOKUP($BD116,LOV_GWSGRP!G:G,1,0)),"N","J")</f>
        <v>N</v>
      </c>
      <c r="BM116" s="24" t="str">
        <f>IF(ISERROR(VLOOKUP($BD116,LOV_GWSGRP!M:M,1,0)),"N","J")</f>
        <v>N</v>
      </c>
      <c r="BN116" s="24" t="str">
        <f>IF(ISERROR(VLOOKUP($BD116,LOV_GWSGRP!P:P,1,0)),"N","J")</f>
        <v>N</v>
      </c>
      <c r="BO116" s="24" t="str">
        <f>IF(ISERROR(VLOOKUP($BD116,LOV_GWSGRP!S:S,1,0)),"N","J")</f>
        <v>N</v>
      </c>
      <c r="BP116" s="24" t="str">
        <f>IF(ISERROR(VLOOKUP($BD116,LOV_GWSGRP!V:V,1,0)),"N","J")</f>
        <v>N</v>
      </c>
      <c r="BQ116" s="24" t="str">
        <f>IF(ISERROR(VLOOKUP($BD116,LOV_GWSGRP!Y:Y,1,0)),"N","J")</f>
        <v>N</v>
      </c>
      <c r="BR116" s="24" t="str">
        <f>IF(ISERROR(VLOOKUP($BD116,LOV_GWSGRP!AB:AB,1,0)),"N","J")</f>
        <v>N</v>
      </c>
      <c r="BS116" s="24" t="str">
        <f>IF(ISERROR(VLOOKUP($BD116,LOV_GWSGRP!AE:AE,1,0)),"N","J")</f>
        <v>N</v>
      </c>
      <c r="BT116" s="24" t="str">
        <f>IF(ISERROR(VLOOKUP($BD116,LOV_GWSGRP!AH:AH,1,0)),"N","J")</f>
        <v>N</v>
      </c>
      <c r="BU116" s="24" t="str">
        <f>IF(ISERROR(VLOOKUP($BD116,LOV_GWSGRP!CJ:CJ,1,0)),"N","J")</f>
        <v>N</v>
      </c>
      <c r="BV116" s="24" t="str">
        <f>IF(ISERROR(VLOOKUP($BD116,LOV_GWSGRP!AN:AN,1,0)),"N","J")</f>
        <v>N</v>
      </c>
      <c r="BW116" s="24" t="str">
        <f>IF(ISERROR(VLOOKUP($BD116,LOV_GWSGRP!AQ:AQ,1,0)),"N","J")</f>
        <v>N</v>
      </c>
      <c r="BX116" s="24" t="str">
        <f>IF(ISERROR(VLOOKUP($BD116,LOV_GWSGRP!AT:AT,1,0)),"N","J")</f>
        <v>N</v>
      </c>
      <c r="BY116" s="24" t="str">
        <f>IF(ISERROR(VLOOKUP($BD116,LOV_GWSGRP!AW:AW,1,0)),"N","J")</f>
        <v>N</v>
      </c>
      <c r="BZ116" s="24" t="str">
        <f>IF(ISERROR(VLOOKUP($BD116,LOV_GWSGRP!AZ:AZ,1,0)),"N","J")</f>
        <v>N</v>
      </c>
      <c r="CA116" s="24" t="str">
        <f>IF(ISERROR(VLOOKUP($BD116,LOV_GWSGRP!BC:BC,1,0)),"N","J")</f>
        <v>N</v>
      </c>
      <c r="CB116" s="24" t="str">
        <f>IF(ISERROR(VLOOKUP($BD116,LOV_GWSGRP!BF:BF,1,0)),"N","J")</f>
        <v>N</v>
      </c>
      <c r="CC116" s="24" t="str">
        <f>IF(ISERROR(VLOOKUP($BD116,LOV_GWSGRP!BI:BI,1,0)),"N","J")</f>
        <v>N</v>
      </c>
      <c r="CD116" s="24" t="str">
        <f>IF(ISERROR(VLOOKUP($BD116,LOV_GWSGRP!J:J,1,0)),"N","J")</f>
        <v>N</v>
      </c>
      <c r="CE116" s="24" t="str">
        <f>IF(ISERROR(VLOOKUP($BD116,LOV_GWSGRP!BL:BL,1,0)),"N","J")</f>
        <v>N</v>
      </c>
      <c r="CF116" s="24"/>
      <c r="CG116" s="24" t="str">
        <f>IF(ISERROR(VLOOKUP($BD116,LOV_GWSGRP!BO:BO,1,0)),"N","J")</f>
        <v>N</v>
      </c>
      <c r="CH116" s="24" t="str">
        <f t="shared" si="235"/>
        <v>N</v>
      </c>
      <c r="CI116" s="24" t="str">
        <f>IF(ISERROR(VLOOKUP($BD116,GEWASCODE_GLMC8!F:F,1,0)),"N","J")</f>
        <v>N</v>
      </c>
      <c r="CJ116" s="24" t="str">
        <f>IF(COUNTIF($CI116:CI116,"J")&gt;0,"N",IF(ISERROR(VLOOKUP($BD116,GEWASCODE_GLMC8!G:G,1,0)),"N","J"))</f>
        <v>N</v>
      </c>
      <c r="CK116" s="24" t="str">
        <f>IF(COUNTIF($CI116:CJ116,"J")&gt;0,"N",IF(ISERROR(VLOOKUP($BD116,GEWASCODE_GLMC8!H:H,1,0)),"N","J"))</f>
        <v>N</v>
      </c>
      <c r="CL116" s="24" t="str">
        <f>IF(COUNTIF($CI116:CK116,"J")&gt;0,"N",IF(ISERROR(VLOOKUP($BD116,GEWASCODE_GLMC8!I:I,1,0)),"N","J"))</f>
        <v>N</v>
      </c>
      <c r="CM116" s="24" t="str">
        <f>IF(COUNTIF($CI116:CL116,"J")&gt;0,"N",IF(ISERROR(VLOOKUP($BD116,GEWASCODE_GLMC8!J:J,1,0)),"N","J"))</f>
        <v>N</v>
      </c>
      <c r="CN116" s="24" t="str">
        <f>IF(COUNTIF($CI116:CM116,"J")&gt;0,"N",IF(ISERROR(VLOOKUP($BD116,GEWASCODE_GLMC8!K:K,1,0)),"N","J"))</f>
        <v>N</v>
      </c>
      <c r="CO116" s="24" t="str">
        <f>IF(COUNTIF($CI116:CN116,"J")&gt;0,"N",IF(ISERROR(VLOOKUP($BD116,GEWASCODE_GLMC8!L:L,1,0)),"N","J"))</f>
        <v>N</v>
      </c>
      <c r="CP116" s="24" t="str">
        <f>IF(COUNTIF($CI116:CO116,"J")&gt;0,"N",IF(ISERROR(VLOOKUP($BD116,GEWASCODE_GLMC8!M:M,1,0)),"N","J"))</f>
        <v>N</v>
      </c>
      <c r="CQ116" s="24" t="str">
        <f>IF(COUNTIF($CI116:CP116,"J")&gt;0,"N",IF(ISERROR(VLOOKUP($BD116,GEWASCODE_GLMC8!N:N,1,0)),"N","J"))</f>
        <v>N</v>
      </c>
      <c r="CR116" s="24" t="str">
        <f>IF(COUNTIF($CI116:CQ116,"J")&gt;0,"N",IF(ISERROR(VLOOKUP($BD116,GEWASCODE_GLMC8!O:O,1,0)),"N","J"))</f>
        <v>N</v>
      </c>
      <c r="CS116" s="24" t="str">
        <f>IF(COUNTIF($CI116:CR116,"J")&gt;0,"N",IF(ISERROR(VLOOKUP($BD116,GEWASCODE_GLMC8!P:P,1,0)),"N","J"))</f>
        <v>N</v>
      </c>
      <c r="CT116" s="24" t="str">
        <f>IF(COUNTIF($CI116:CS116,"J")&gt;0,"N",IF(ISERROR(VLOOKUP($BD116,GEWASCODE_GLMC8!Q:Q,1,0)),"N","J"))</f>
        <v>N</v>
      </c>
      <c r="CU116" s="24" t="str">
        <f>IF(COUNTIF($CI116:CT116,"J")&gt;0,"N",IF(ISERROR(VLOOKUP($BD116,GEWASCODE_GLMC8!R:R,1,0)),"N","J"))</f>
        <v>N</v>
      </c>
      <c r="CV116" s="24" t="str">
        <f>IF(COUNTIF($CI116:CU116,"J")&gt;0,"N",IF(ISERROR(VLOOKUP($BD116,GEWASCODE_GLMC8!S:S,1,0)),"N","J"))</f>
        <v>N</v>
      </c>
      <c r="CW116" s="24" t="str">
        <f>IF(COUNTIF($CI116:CV116,"J")&gt;0,"N",IF(ISERROR(VLOOKUP($BD116,GEWASCODE_GLMC8!T:T,1,0)),"N","J"))</f>
        <v>N</v>
      </c>
      <c r="CX116" s="24" t="str">
        <f>IF(COUNTIF($CI116:CW116,"J")&gt;0,"N",IF(ISERROR(VLOOKUP($BD116,GEWASCODE_GLMC8!U:U,1,0)),"N","J"))</f>
        <v>N</v>
      </c>
      <c r="CY116" s="24" t="str">
        <f>IF(COUNTIF($CI116:CX116,"J")&gt;0,"N",IF(ISERROR(VLOOKUP($BD116,GEWASCODE_GLMC8!V:V,1,0)),"N","J"))</f>
        <v>N</v>
      </c>
      <c r="CZ116" s="24" t="str">
        <f>IF(COUNTIF($CI116:CY116,"J")&gt;0,"N",IF(ISERROR(VLOOKUP($BD116,GEWASCODE_GLMC8!W:W,1,0)),"N","J"))</f>
        <v>N</v>
      </c>
      <c r="DA116" s="24" t="str">
        <f>IF(COUNTIF($CI116:CZ116,"J")&gt;0,"N",IF(ISERROR(VLOOKUP($BD116,GEWASCODE_GLMC8!X:X,1,0)),"N","J"))</f>
        <v>N</v>
      </c>
      <c r="DB116" s="24" t="str">
        <f>IF(COUNTIF($CI116:DA116,"J")&gt;0,"N",IF(ISERROR(VLOOKUP($BD116,GEWASCODE_GLMC8!Y:Y,1,0)),"N","J"))</f>
        <v>N</v>
      </c>
      <c r="DC116" s="24" t="str">
        <f>IF(COUNTIF($CI116:DB116,"J")&gt;0,"N",IF(ISERROR(VLOOKUP($BD116,GEWASCODE_GLMC8!Z:Z,1,0)),"N","J"))</f>
        <v>N</v>
      </c>
      <c r="DD116" s="24" t="str">
        <f t="shared" si="236"/>
        <v>N</v>
      </c>
      <c r="DE116" s="3" t="str">
        <f t="shared" si="167"/>
        <v>N</v>
      </c>
      <c r="DF116" s="3" t="str">
        <f t="shared" si="168"/>
        <v>N</v>
      </c>
      <c r="DG116" s="3" t="str">
        <f t="shared" si="237"/>
        <v>N</v>
      </c>
      <c r="DH116" s="3" t="str">
        <f t="shared" si="238"/>
        <v>N</v>
      </c>
      <c r="DI116" s="3" t="str">
        <f t="shared" si="169"/>
        <v>N</v>
      </c>
      <c r="DJ116" s="3" t="str">
        <f t="shared" si="170"/>
        <v>N</v>
      </c>
      <c r="DK116" s="3">
        <f>0</f>
        <v>0</v>
      </c>
      <c r="DL116" s="3" t="str">
        <f t="shared" si="171"/>
        <v>N</v>
      </c>
      <c r="DM116" s="3" t="str">
        <f t="shared" si="172"/>
        <v>N</v>
      </c>
      <c r="DN116" t="str">
        <f>IF(AND($A116="J",COUNTIFS(activiteiten_perceel,percelen!$AZ116,activiteiten_maatregel_nr,percelen!DN$4,activiteiten_activiteit_voldoet_aan_voorwaarden,"J")&gt;0),DN$4,"")</f>
        <v/>
      </c>
      <c r="DO116" t="str">
        <f>IF(AND($A116="J",COUNTIFS(activiteiten_perceel,percelen!$AZ116,activiteiten_maatregel_nr,percelen!DO$4,activiteiten_activiteit_voldoet_aan_voorwaarden,"J")&gt;0),DO$4,"")</f>
        <v/>
      </c>
      <c r="DP116" t="str">
        <f>IF(AND($A116="J",COUNTIFS(activiteiten_perceel,percelen!$AZ116,activiteiten_maatregel_nr,percelen!DP$4,activiteiten_activiteit_voldoet_aan_voorwaarden,"J")&gt;0),DP$4,"")</f>
        <v/>
      </c>
      <c r="DQ116" t="str">
        <f>IF(AND($A116="J",COUNTIFS(activiteiten_perceel,percelen!$AZ116,activiteiten_maatregel_nr,percelen!DQ$4,activiteiten_activiteit_voldoet_aan_voorwaarden,"J")&gt;0),DQ$4,"")</f>
        <v/>
      </c>
      <c r="DR116" t="str">
        <f>IF(AND($A116="J",COUNTIFS(activiteiten_perceel,percelen!$AZ116,activiteiten_maatregel_nr,percelen!DR$4,activiteiten_activiteit_voldoet_aan_voorwaarden,"J")&gt;0),DR$4,"")</f>
        <v/>
      </c>
      <c r="DS116" t="str">
        <f>IF(AND($A116="J",COUNTIFS(activiteiten_perceel,percelen!$AZ116,activiteiten_maatregel_nr,percelen!DS$4,activiteiten_activiteit_voldoet_aan_voorwaarden,"J")&gt;0),DS$4,"")</f>
        <v/>
      </c>
      <c r="DT116" t="str">
        <f>IF(AND($A116="J",COUNTIFS(activiteiten_perceel,percelen!$AZ116,activiteiten_maatregel_nr,percelen!DT$4,activiteiten_activiteit_voldoet_aan_voorwaarden,"J")&gt;0),DT$4,"")</f>
        <v/>
      </c>
      <c r="DU116" t="str">
        <f>IF(AND($A116="J",COUNTIFS(activiteiten_perceel,percelen!$AZ116,activiteiten_maatregel_nr,percelen!DU$4,activiteiten_activiteit_voldoet_aan_voorwaarden,"J")&gt;0),DU$4,"")</f>
        <v/>
      </c>
      <c r="DV116" t="str">
        <f>IF(AND($A116="J",COUNTIFS(activiteiten_perceel,percelen!$AZ116,activiteiten_maatregel_nr,percelen!DV$4,activiteiten_activiteit_voldoet_aan_voorwaarden,"J")&gt;0),DV$4,"")</f>
        <v/>
      </c>
      <c r="DW116" t="str">
        <f>IF(AND($A116="J",COUNTIFS(activiteiten_perceel,percelen!$AZ116,activiteiten_maatregel_nr,percelen!DW$4,activiteiten_activiteit_voldoet_aan_voorwaarden,"J")&gt;0),DW$4,"")</f>
        <v/>
      </c>
      <c r="DX116" t="str">
        <f>IF(AND($A116="J",COUNTIFS(activiteiten_perceel,percelen!$AZ116,activiteiten_maatregel_nr,percelen!DX$4,activiteiten_activiteit_voldoet_aan_voorwaarden,"J")&gt;0),DX$4,"")</f>
        <v/>
      </c>
      <c r="DY116" t="str">
        <f>IF(AND($A116="J",COUNTIFS(activiteiten_perceel,percelen!$AZ116,activiteiten_maatregel_nr,percelen!DY$4,activiteiten_activiteit_voldoet_aan_voorwaarden,"J")&gt;0),DY$4,"")</f>
        <v/>
      </c>
      <c r="DZ116" t="str">
        <f>IF(AND($A116="J",COUNTIFS(activiteiten_perceel,percelen!$AZ116,activiteiten_maatregel_nr,percelen!DZ$4,activiteiten_activiteit_voldoet_aan_voorwaarden,"J")&gt;0),DZ$4,"")</f>
        <v/>
      </c>
      <c r="EA116" t="str">
        <f>IF(AND($A116="J",COUNTIFS(activiteiten_perceel,percelen!$AZ116,activiteiten_maatregel_nr,percelen!EA$4,activiteiten_activiteit_voldoet_aan_voorwaarden,"J")&gt;0),EA$4,"")</f>
        <v/>
      </c>
      <c r="EB116" t="str">
        <f>IF(AND($A116="J",COUNTIFS(activiteiten_perceel,percelen!$AZ116,activiteiten_maatregel_nr,percelen!EB$4,activiteiten_activiteit_voldoet_aan_voorwaarden,"J")&gt;0),EB$4,"")</f>
        <v/>
      </c>
      <c r="EC116" t="str">
        <f>IF(AND($A116="J",COUNTIFS(activiteiten_perceel,percelen!$AZ116,activiteiten_maatregel_nr,percelen!EC$4,activiteiten_activiteit_voldoet_aan_voorwaarden,"J")&gt;0),EC$4,"")</f>
        <v/>
      </c>
      <c r="ED116" t="str">
        <f>IF(AND($A116="J",COUNTIFS(activiteiten_perceel,percelen!$AZ116,activiteiten_maatregel_nr,percelen!ED$4,activiteiten_activiteit_voldoet_aan_voorwaarden,"J")&gt;0),ED$4,"")</f>
        <v/>
      </c>
      <c r="EE116" t="str">
        <f>IF(AND($A116="J",COUNTIFS(activiteiten_perceel,percelen!$AZ116,activiteiten_maatregel_nr,percelen!EE$4,activiteiten_activiteit_voldoet_aan_voorwaarden,"J")&gt;0),EE$4,"")</f>
        <v/>
      </c>
      <c r="EF116" t="str">
        <f>IF(AND($A116="J",COUNTIFS(activiteiten_perceel,percelen!$AZ116,activiteiten_maatregel_nr,percelen!EF$4,activiteiten_activiteit_voldoet_aan_voorwaarden,"J")&gt;0),EF$4,"")</f>
        <v/>
      </c>
      <c r="EG116" t="str">
        <f>IF(AND($A116="J",COUNTIFS(activiteiten_perceel,percelen!$AZ116,activiteiten_maatregel_nr,percelen!EG$4,activiteiten_activiteit_voldoet_aan_voorwaarden,"J")&gt;0),EG$4,"")</f>
        <v/>
      </c>
      <c r="EH116" t="str">
        <f>IF(AND($A116="J",COUNTIFS(activiteiten_perceel,percelen!$AZ116,activiteiten_maatregel_nr,percelen!EH$4,activiteiten_activiteit_voldoet_aan_voorwaarden,"J")&gt;0),EH$4,"")</f>
        <v/>
      </c>
      <c r="EI116" t="str">
        <f>IF(AND($A116="J",COUNTIFS(activiteiten_perceel,percelen!$AZ116,activiteiten_maatregel_nr,percelen!EI$4,activiteiten_activiteit_voldoet_aan_voorwaarden,"J")&gt;0),EI$4,"")</f>
        <v/>
      </c>
      <c r="EJ116">
        <f t="shared" si="239"/>
        <v>0</v>
      </c>
      <c r="EK116" t="str">
        <f t="shared" si="173"/>
        <v/>
      </c>
      <c r="EL116" t="str">
        <f t="shared" si="174"/>
        <v/>
      </c>
      <c r="EM116" t="str">
        <f t="shared" si="175"/>
        <v/>
      </c>
      <c r="EN116" t="str">
        <f t="shared" si="176"/>
        <v/>
      </c>
      <c r="EO116" t="str">
        <f t="shared" si="177"/>
        <v/>
      </c>
      <c r="EP116" t="str">
        <f t="shared" si="178"/>
        <v/>
      </c>
      <c r="EQ116" t="str">
        <f t="shared" si="179"/>
        <v/>
      </c>
      <c r="ER116" t="str">
        <f t="shared" si="180"/>
        <v/>
      </c>
      <c r="ES116" t="str">
        <f t="shared" si="181"/>
        <v/>
      </c>
      <c r="ET116" t="str">
        <f t="shared" si="182"/>
        <v/>
      </c>
      <c r="EU116" t="str">
        <f t="shared" si="183"/>
        <v/>
      </c>
      <c r="EV116" t="str">
        <f t="shared" si="184"/>
        <v/>
      </c>
      <c r="EW116" t="str">
        <f t="shared" si="240"/>
        <v>nvt</v>
      </c>
      <c r="EX116" t="str">
        <f t="shared" si="241"/>
        <v>nvt</v>
      </c>
      <c r="EY116" t="str">
        <f t="shared" si="242"/>
        <v>nvt</v>
      </c>
      <c r="EZ116" t="str">
        <f t="shared" si="243"/>
        <v>nvt</v>
      </c>
      <c r="FA116" t="str">
        <f t="shared" si="244"/>
        <v>nvt</v>
      </c>
      <c r="FB116" t="str">
        <f t="shared" si="245"/>
        <v>nvt</v>
      </c>
      <c r="FC116" t="str">
        <f t="shared" si="246"/>
        <v>nvt</v>
      </c>
      <c r="FD116" t="str">
        <f t="shared" si="247"/>
        <v>nvt</v>
      </c>
      <c r="FE116" t="str">
        <f>IF($EJ116=2,VLOOKUP(FD116,STAPELING!A:D,FE$1,0),"nvt")</f>
        <v>nvt</v>
      </c>
      <c r="FF116" t="str">
        <f t="shared" si="248"/>
        <v>nvt</v>
      </c>
      <c r="FG116" t="str">
        <f t="shared" si="249"/>
        <v>nvt</v>
      </c>
      <c r="FH116" t="str">
        <f t="shared" si="250"/>
        <v>nvt</v>
      </c>
      <c r="FI116" t="str">
        <f t="shared" si="251"/>
        <v>nvt</v>
      </c>
      <c r="FJ116" t="str">
        <f t="shared" si="252"/>
        <v>nvt</v>
      </c>
      <c r="FK116" t="str">
        <f t="shared" si="253"/>
        <v>nvt</v>
      </c>
      <c r="FL116" t="str">
        <f t="shared" si="254"/>
        <v>nvt</v>
      </c>
      <c r="FM116" t="str">
        <f t="shared" si="255"/>
        <v/>
      </c>
      <c r="FN116" t="str">
        <f>IF(ISERROR(VLOOKUP(FM116,STAPELING!I:AO,FN$1,0)),"N",VLOOKUP(FM116,STAPELING!I:AO,FN$1,0))</f>
        <v>J</v>
      </c>
      <c r="FO116" t="str">
        <f t="shared" si="256"/>
        <v>nvt</v>
      </c>
      <c r="FP116" t="str">
        <f t="shared" si="185"/>
        <v>nvt</v>
      </c>
      <c r="FQ116" t="str">
        <f t="shared" si="186"/>
        <v>nvt</v>
      </c>
      <c r="FR116" t="str">
        <f t="shared" si="187"/>
        <v>nvt</v>
      </c>
      <c r="FS116" t="str">
        <f t="shared" si="188"/>
        <v>nvt</v>
      </c>
      <c r="FT116" t="str">
        <f t="shared" si="189"/>
        <v>nvt</v>
      </c>
      <c r="FU116" t="str">
        <f t="shared" si="190"/>
        <v>nvt</v>
      </c>
      <c r="FV116" t="str">
        <f t="shared" si="191"/>
        <v>nvt</v>
      </c>
      <c r="FW116" t="str">
        <f t="shared" si="192"/>
        <v>nvt</v>
      </c>
      <c r="FX116" t="str">
        <f t="shared" si="193"/>
        <v>nvt</v>
      </c>
      <c r="FY116" t="str">
        <f t="shared" si="194"/>
        <v>nvt</v>
      </c>
      <c r="FZ116" t="str">
        <f t="shared" si="195"/>
        <v>nvt</v>
      </c>
      <c r="GA116" t="str">
        <f t="shared" si="196"/>
        <v>nvt</v>
      </c>
      <c r="GB116" t="str">
        <f>IF($EJ116&gt;2,IF(FO116="","zwart",VLOOKUP(FO116,STAPELING!J:AA,GB$1,0)),"nvt")</f>
        <v>nvt</v>
      </c>
      <c r="GC116" t="str">
        <f t="shared" si="257"/>
        <v>nvt</v>
      </c>
      <c r="GD116" t="str">
        <f t="shared" si="258"/>
        <v>nvt</v>
      </c>
      <c r="GE116" t="str">
        <f t="shared" si="259"/>
        <v>nvt</v>
      </c>
      <c r="GF116" t="str">
        <f t="shared" si="260"/>
        <v>nvt</v>
      </c>
      <c r="GG116" t="str">
        <f t="shared" si="261"/>
        <v>nvt</v>
      </c>
      <c r="GH116" t="str">
        <f t="shared" si="262"/>
        <v>nvt</v>
      </c>
      <c r="GI116" t="str">
        <f t="shared" si="263"/>
        <v>nvt</v>
      </c>
      <c r="GJ116" t="str">
        <f t="shared" si="264"/>
        <v>nvt</v>
      </c>
      <c r="GK116" t="str">
        <f t="shared" si="197"/>
        <v>nvt</v>
      </c>
      <c r="GL116" t="str">
        <f t="shared" si="198"/>
        <v>nvt</v>
      </c>
      <c r="GM116" t="str">
        <f t="shared" si="199"/>
        <v>nvt</v>
      </c>
      <c r="GN116" t="str">
        <f t="shared" si="200"/>
        <v>nvt</v>
      </c>
      <c r="GO116" t="str">
        <f t="shared" si="201"/>
        <v>nvt</v>
      </c>
      <c r="GP116" t="str">
        <f t="shared" si="202"/>
        <v>nvt</v>
      </c>
      <c r="GQ116" t="str">
        <f t="shared" si="203"/>
        <v>nvt</v>
      </c>
      <c r="GR116" t="str">
        <f t="shared" si="204"/>
        <v>nvt</v>
      </c>
      <c r="GS116" t="str">
        <f t="shared" si="205"/>
        <v>nvt</v>
      </c>
      <c r="GT116" t="str">
        <f t="shared" si="206"/>
        <v>nvt</v>
      </c>
      <c r="GU116" t="str">
        <f t="shared" si="207"/>
        <v>nvt</v>
      </c>
      <c r="GV116" t="str">
        <f t="shared" si="208"/>
        <v>nvt</v>
      </c>
      <c r="GW116" t="str">
        <f>IF($EJ116&gt;2,IF(GJ116="","zwart",VLOOKUP(GJ116,STAPELING!AB:AJ,GW$1,0)),"nvt")</f>
        <v>nvt</v>
      </c>
      <c r="GX116" t="str">
        <f t="shared" si="265"/>
        <v>nvt</v>
      </c>
      <c r="GY116" t="str">
        <f t="shared" si="266"/>
        <v>nvt</v>
      </c>
      <c r="GZ116" t="str">
        <f t="shared" si="267"/>
        <v>nvt</v>
      </c>
      <c r="HA116" t="str">
        <f t="shared" si="268"/>
        <v>nvt</v>
      </c>
      <c r="HB116" t="str">
        <f t="shared" si="269"/>
        <v>nvt</v>
      </c>
      <c r="HC116" t="str">
        <f t="shared" si="270"/>
        <v>nvt</v>
      </c>
      <c r="HD116" t="str">
        <f t="shared" si="271"/>
        <v>nvt</v>
      </c>
      <c r="HE116" t="str">
        <f t="shared" si="272"/>
        <v>nvt</v>
      </c>
      <c r="HF116" t="str">
        <f t="shared" si="273"/>
        <v>nvt</v>
      </c>
      <c r="HG116" t="str">
        <f t="shared" si="274"/>
        <v>nvt</v>
      </c>
      <c r="HH116" t="str">
        <f t="shared" si="275"/>
        <v>nvt</v>
      </c>
      <c r="HI116" t="str">
        <f t="shared" si="276"/>
        <v>nvt</v>
      </c>
      <c r="HJ116" t="str">
        <f t="shared" si="277"/>
        <v>nvt</v>
      </c>
      <c r="HK116" t="str">
        <f t="shared" si="278"/>
        <v>nvt</v>
      </c>
      <c r="HL116" t="str">
        <f t="shared" si="279"/>
        <v>nvt</v>
      </c>
      <c r="HM116" t="str">
        <f t="shared" si="209"/>
        <v>nvt</v>
      </c>
      <c r="HN116" t="str">
        <f t="shared" si="210"/>
        <v>nvt</v>
      </c>
      <c r="HO116" t="str">
        <f t="shared" si="211"/>
        <v>nvt</v>
      </c>
      <c r="HP116" t="str">
        <f t="shared" si="212"/>
        <v>nvt</v>
      </c>
      <c r="HQ116" t="str">
        <f t="shared" si="213"/>
        <v>nvt</v>
      </c>
      <c r="HR116" t="str">
        <f t="shared" si="214"/>
        <v>nvt</v>
      </c>
      <c r="HS116" t="str">
        <f t="shared" si="215"/>
        <v>nvt</v>
      </c>
      <c r="HT116" t="str">
        <f t="shared" si="216"/>
        <v>nvt</v>
      </c>
      <c r="HU116" t="str">
        <f t="shared" si="217"/>
        <v>nvt</v>
      </c>
      <c r="HV116" t="str">
        <f t="shared" si="218"/>
        <v>nvt</v>
      </c>
      <c r="HW116" t="str">
        <f t="shared" si="219"/>
        <v>nvt</v>
      </c>
      <c r="HX116" t="str">
        <f t="shared" si="220"/>
        <v>nvt</v>
      </c>
      <c r="HY116" t="str">
        <f>IF($EJ116&gt;2,IF(HL116="","zwart",VLOOKUP(HL116,STAPELING!AK:AN,HY$1,0)),"nvt")</f>
        <v>nvt</v>
      </c>
      <c r="HZ116" t="str">
        <f t="shared" si="280"/>
        <v>nvt</v>
      </c>
      <c r="IA116" t="str">
        <f t="shared" si="281"/>
        <v>nvt</v>
      </c>
      <c r="IB116" t="str">
        <f t="shared" si="282"/>
        <v>nvt</v>
      </c>
      <c r="IC116" t="str">
        <f t="shared" si="283"/>
        <v>nvt</v>
      </c>
      <c r="ID116" t="str">
        <f t="shared" si="284"/>
        <v>nvt</v>
      </c>
      <c r="IE116" t="str">
        <f t="shared" si="285"/>
        <v>nvt</v>
      </c>
      <c r="IF116" t="str">
        <f t="shared" si="286"/>
        <v>nvt</v>
      </c>
      <c r="IG116">
        <f t="shared" si="287"/>
        <v>0</v>
      </c>
      <c r="IH116">
        <f t="shared" si="288"/>
        <v>0</v>
      </c>
      <c r="II116">
        <f t="shared" si="289"/>
        <v>0</v>
      </c>
      <c r="IJ116">
        <f t="shared" si="290"/>
        <v>0</v>
      </c>
      <c r="IK116">
        <f t="shared" si="291"/>
        <v>0</v>
      </c>
      <c r="IL116">
        <f t="shared" si="292"/>
        <v>0</v>
      </c>
      <c r="IM116">
        <f t="shared" si="293"/>
        <v>0</v>
      </c>
      <c r="IN116">
        <f t="shared" si="294"/>
        <v>0</v>
      </c>
      <c r="IO116">
        <f t="shared" si="295"/>
        <v>0</v>
      </c>
      <c r="IP116">
        <f t="shared" si="296"/>
        <v>0</v>
      </c>
      <c r="IQ116">
        <f t="shared" si="297"/>
        <v>0</v>
      </c>
      <c r="IR116">
        <f t="shared" si="298"/>
        <v>0</v>
      </c>
      <c r="IS116">
        <f t="shared" si="299"/>
        <v>0</v>
      </c>
      <c r="IT116">
        <f t="shared" si="300"/>
        <v>0</v>
      </c>
      <c r="IU116" t="str">
        <f t="shared" si="301"/>
        <v>N</v>
      </c>
      <c r="IV116" t="str">
        <f t="shared" si="221"/>
        <v>N</v>
      </c>
      <c r="IW116" t="str">
        <f t="shared" si="302"/>
        <v>N</v>
      </c>
    </row>
    <row r="117" spans="1:257" x14ac:dyDescent="0.25">
      <c r="A117" t="str">
        <f>IF(ISERROR(VLOOKUP(E117,E$4:E116,1,0)),"J","N")</f>
        <v>N</v>
      </c>
      <c r="E117" s="25" t="str">
        <f>IF(Invoer!B146="","",Invoer!B146)</f>
        <v/>
      </c>
      <c r="F117" s="25"/>
      <c r="G117" s="25"/>
      <c r="H117" s="25" t="str">
        <f>IF(AND($E117&lt;&gt;"",$A117="J"),Invoer!D146,"")</f>
        <v/>
      </c>
      <c r="I117" s="25"/>
      <c r="J117" s="26"/>
      <c r="K117" s="26" t="str">
        <f>IF(AND($E117&lt;&gt;"",$A117="J"),Invoer!L146,"")</f>
        <v/>
      </c>
      <c r="L117" s="26"/>
      <c r="M117" s="25"/>
      <c r="N117" s="152"/>
      <c r="O117" s="153"/>
      <c r="P117" s="25"/>
      <c r="Q117" s="25"/>
      <c r="R117" s="153"/>
      <c r="S117" s="154"/>
      <c r="T117" s="152"/>
      <c r="U117" s="153"/>
      <c r="V117" s="153"/>
      <c r="W117" s="59" t="str">
        <f>IF(AND($E117&lt;&gt;"",$A117="J",Invoer!R146&lt;&gt;""),VLOOKUP(Invoer!R146,NORM!$F$26:$H$29,3,0),"")</f>
        <v/>
      </c>
      <c r="X117" s="59"/>
      <c r="Y117" s="25" t="str">
        <f t="shared" si="222"/>
        <v/>
      </c>
      <c r="Z117" s="25"/>
      <c r="AA117" s="26" t="str">
        <f t="shared" si="223"/>
        <v/>
      </c>
      <c r="AB117" s="26"/>
      <c r="AC117" s="153"/>
      <c r="AD117" s="153"/>
      <c r="AE117" s="153"/>
      <c r="AF117" s="153"/>
      <c r="AG117" s="153"/>
      <c r="AH117" s="25"/>
      <c r="AI117" s="153"/>
      <c r="AJ117" s="153"/>
      <c r="AK117" s="153"/>
      <c r="AL117" s="153"/>
      <c r="AM117" s="25" t="str">
        <f>IF(AND($E117&lt;&gt;"",$A117="J"),IF(Invoer!X146="Ja","J",IF(Invoer!X146="Nee","N","")),"")</f>
        <v/>
      </c>
      <c r="AN117" s="153"/>
      <c r="AO117" s="153"/>
      <c r="AP117" s="153" t="s">
        <v>311</v>
      </c>
      <c r="AQ117" s="153" t="s">
        <v>311</v>
      </c>
      <c r="AR117" s="153" t="s">
        <v>312</v>
      </c>
      <c r="AS117" s="153" t="s">
        <v>312</v>
      </c>
      <c r="AT117" s="1" t="str">
        <f>IF(AND($E117&lt;&gt;"",$A117="J",Invoer!O146&lt;&gt;""),VLOOKUP(Invoer!O146,NORM!$F$31:$H$38,3,0),"")</f>
        <v/>
      </c>
      <c r="AU117" s="1"/>
      <c r="AV117" s="1" t="str">
        <f>IF(AND($E117&lt;&gt;"",$A117="J"),Invoer!AH146,"")</f>
        <v/>
      </c>
      <c r="AW117" s="1"/>
      <c r="AX117" s="1" t="str">
        <f t="shared" si="224"/>
        <v/>
      </c>
      <c r="AY117" s="1"/>
      <c r="AZ117" s="3" t="str">
        <f t="shared" si="225"/>
        <v/>
      </c>
      <c r="BA117" s="3" t="str">
        <f t="shared" si="226"/>
        <v/>
      </c>
      <c r="BB117" s="3" t="str">
        <f t="shared" si="227"/>
        <v>N</v>
      </c>
      <c r="BC117" s="3" t="str">
        <f t="shared" si="228"/>
        <v>N</v>
      </c>
      <c r="BD117" s="3" t="str">
        <f t="shared" si="229"/>
        <v/>
      </c>
      <c r="BE117" s="3">
        <f t="shared" si="230"/>
        <v>0</v>
      </c>
      <c r="BF117" s="3" t="str">
        <f t="shared" si="231"/>
        <v/>
      </c>
      <c r="BG117" s="3" t="str">
        <f t="shared" si="232"/>
        <v/>
      </c>
      <c r="BH117" s="3" t="str">
        <f t="shared" si="233"/>
        <v>N</v>
      </c>
      <c r="BI117" s="24" t="str">
        <f t="shared" si="234"/>
        <v/>
      </c>
      <c r="BJ117" s="24" t="str">
        <f>IF(ISERROR(VLOOKUP($BD117,LOV_GWSGRP!A:A,1,0)),"N","J")</f>
        <v>N</v>
      </c>
      <c r="BK117" s="24" t="str">
        <f>IF(ISERROR(VLOOKUP($BD117,LOV_GWSGRP!D:D,1,0)),"N","J")</f>
        <v>N</v>
      </c>
      <c r="BL117" s="24" t="str">
        <f>IF(ISERROR(VLOOKUP($BD117,LOV_GWSGRP!G:G,1,0)),"N","J")</f>
        <v>N</v>
      </c>
      <c r="BM117" s="24" t="str">
        <f>IF(ISERROR(VLOOKUP($BD117,LOV_GWSGRP!M:M,1,0)),"N","J")</f>
        <v>N</v>
      </c>
      <c r="BN117" s="24" t="str">
        <f>IF(ISERROR(VLOOKUP($BD117,LOV_GWSGRP!P:P,1,0)),"N","J")</f>
        <v>N</v>
      </c>
      <c r="BO117" s="24" t="str">
        <f>IF(ISERROR(VLOOKUP($BD117,LOV_GWSGRP!S:S,1,0)),"N","J")</f>
        <v>N</v>
      </c>
      <c r="BP117" s="24" t="str">
        <f>IF(ISERROR(VLOOKUP($BD117,LOV_GWSGRP!V:V,1,0)),"N","J")</f>
        <v>N</v>
      </c>
      <c r="BQ117" s="24" t="str">
        <f>IF(ISERROR(VLOOKUP($BD117,LOV_GWSGRP!Y:Y,1,0)),"N","J")</f>
        <v>N</v>
      </c>
      <c r="BR117" s="24" t="str">
        <f>IF(ISERROR(VLOOKUP($BD117,LOV_GWSGRP!AB:AB,1,0)),"N","J")</f>
        <v>N</v>
      </c>
      <c r="BS117" s="24" t="str">
        <f>IF(ISERROR(VLOOKUP($BD117,LOV_GWSGRP!AE:AE,1,0)),"N","J")</f>
        <v>N</v>
      </c>
      <c r="BT117" s="24" t="str">
        <f>IF(ISERROR(VLOOKUP($BD117,LOV_GWSGRP!AH:AH,1,0)),"N","J")</f>
        <v>N</v>
      </c>
      <c r="BU117" s="24" t="str">
        <f>IF(ISERROR(VLOOKUP($BD117,LOV_GWSGRP!CJ:CJ,1,0)),"N","J")</f>
        <v>N</v>
      </c>
      <c r="BV117" s="24" t="str">
        <f>IF(ISERROR(VLOOKUP($BD117,LOV_GWSGRP!AN:AN,1,0)),"N","J")</f>
        <v>N</v>
      </c>
      <c r="BW117" s="24" t="str">
        <f>IF(ISERROR(VLOOKUP($BD117,LOV_GWSGRP!AQ:AQ,1,0)),"N","J")</f>
        <v>N</v>
      </c>
      <c r="BX117" s="24" t="str">
        <f>IF(ISERROR(VLOOKUP($BD117,LOV_GWSGRP!AT:AT,1,0)),"N","J")</f>
        <v>N</v>
      </c>
      <c r="BY117" s="24" t="str">
        <f>IF(ISERROR(VLOOKUP($BD117,LOV_GWSGRP!AW:AW,1,0)),"N","J")</f>
        <v>N</v>
      </c>
      <c r="BZ117" s="24" t="str">
        <f>IF(ISERROR(VLOOKUP($BD117,LOV_GWSGRP!AZ:AZ,1,0)),"N","J")</f>
        <v>N</v>
      </c>
      <c r="CA117" s="24" t="str">
        <f>IF(ISERROR(VLOOKUP($BD117,LOV_GWSGRP!BC:BC,1,0)),"N","J")</f>
        <v>N</v>
      </c>
      <c r="CB117" s="24" t="str">
        <f>IF(ISERROR(VLOOKUP($BD117,LOV_GWSGRP!BF:BF,1,0)),"N","J")</f>
        <v>N</v>
      </c>
      <c r="CC117" s="24" t="str">
        <f>IF(ISERROR(VLOOKUP($BD117,LOV_GWSGRP!BI:BI,1,0)),"N","J")</f>
        <v>N</v>
      </c>
      <c r="CD117" s="24" t="str">
        <f>IF(ISERROR(VLOOKUP($BD117,LOV_GWSGRP!J:J,1,0)),"N","J")</f>
        <v>N</v>
      </c>
      <c r="CE117" s="24" t="str">
        <f>IF(ISERROR(VLOOKUP($BD117,LOV_GWSGRP!BL:BL,1,0)),"N","J")</f>
        <v>N</v>
      </c>
      <c r="CF117" s="24"/>
      <c r="CG117" s="24" t="str">
        <f>IF(ISERROR(VLOOKUP($BD117,LOV_GWSGRP!BO:BO,1,0)),"N","J")</f>
        <v>N</v>
      </c>
      <c r="CH117" s="24" t="str">
        <f t="shared" si="235"/>
        <v>N</v>
      </c>
      <c r="CI117" s="24" t="str">
        <f>IF(ISERROR(VLOOKUP($BD117,GEWASCODE_GLMC8!F:F,1,0)),"N","J")</f>
        <v>N</v>
      </c>
      <c r="CJ117" s="24" t="str">
        <f>IF(COUNTIF($CI117:CI117,"J")&gt;0,"N",IF(ISERROR(VLOOKUP($BD117,GEWASCODE_GLMC8!G:G,1,0)),"N","J"))</f>
        <v>N</v>
      </c>
      <c r="CK117" s="24" t="str">
        <f>IF(COUNTIF($CI117:CJ117,"J")&gt;0,"N",IF(ISERROR(VLOOKUP($BD117,GEWASCODE_GLMC8!H:H,1,0)),"N","J"))</f>
        <v>N</v>
      </c>
      <c r="CL117" s="24" t="str">
        <f>IF(COUNTIF($CI117:CK117,"J")&gt;0,"N",IF(ISERROR(VLOOKUP($BD117,GEWASCODE_GLMC8!I:I,1,0)),"N","J"))</f>
        <v>N</v>
      </c>
      <c r="CM117" s="24" t="str">
        <f>IF(COUNTIF($CI117:CL117,"J")&gt;0,"N",IF(ISERROR(VLOOKUP($BD117,GEWASCODE_GLMC8!J:J,1,0)),"N","J"))</f>
        <v>N</v>
      </c>
      <c r="CN117" s="24" t="str">
        <f>IF(COUNTIF($CI117:CM117,"J")&gt;0,"N",IF(ISERROR(VLOOKUP($BD117,GEWASCODE_GLMC8!K:K,1,0)),"N","J"))</f>
        <v>N</v>
      </c>
      <c r="CO117" s="24" t="str">
        <f>IF(COUNTIF($CI117:CN117,"J")&gt;0,"N",IF(ISERROR(VLOOKUP($BD117,GEWASCODE_GLMC8!L:L,1,0)),"N","J"))</f>
        <v>N</v>
      </c>
      <c r="CP117" s="24" t="str">
        <f>IF(COUNTIF($CI117:CO117,"J")&gt;0,"N",IF(ISERROR(VLOOKUP($BD117,GEWASCODE_GLMC8!M:M,1,0)),"N","J"))</f>
        <v>N</v>
      </c>
      <c r="CQ117" s="24" t="str">
        <f>IF(COUNTIF($CI117:CP117,"J")&gt;0,"N",IF(ISERROR(VLOOKUP($BD117,GEWASCODE_GLMC8!N:N,1,0)),"N","J"))</f>
        <v>N</v>
      </c>
      <c r="CR117" s="24" t="str">
        <f>IF(COUNTIF($CI117:CQ117,"J")&gt;0,"N",IF(ISERROR(VLOOKUP($BD117,GEWASCODE_GLMC8!O:O,1,0)),"N","J"))</f>
        <v>N</v>
      </c>
      <c r="CS117" s="24" t="str">
        <f>IF(COUNTIF($CI117:CR117,"J")&gt;0,"N",IF(ISERROR(VLOOKUP($BD117,GEWASCODE_GLMC8!P:P,1,0)),"N","J"))</f>
        <v>N</v>
      </c>
      <c r="CT117" s="24" t="str">
        <f>IF(COUNTIF($CI117:CS117,"J")&gt;0,"N",IF(ISERROR(VLOOKUP($BD117,GEWASCODE_GLMC8!Q:Q,1,0)),"N","J"))</f>
        <v>N</v>
      </c>
      <c r="CU117" s="24" t="str">
        <f>IF(COUNTIF($CI117:CT117,"J")&gt;0,"N",IF(ISERROR(VLOOKUP($BD117,GEWASCODE_GLMC8!R:R,1,0)),"N","J"))</f>
        <v>N</v>
      </c>
      <c r="CV117" s="24" t="str">
        <f>IF(COUNTIF($CI117:CU117,"J")&gt;0,"N",IF(ISERROR(VLOOKUP($BD117,GEWASCODE_GLMC8!S:S,1,0)),"N","J"))</f>
        <v>N</v>
      </c>
      <c r="CW117" s="24" t="str">
        <f>IF(COUNTIF($CI117:CV117,"J")&gt;0,"N",IF(ISERROR(VLOOKUP($BD117,GEWASCODE_GLMC8!T:T,1,0)),"N","J"))</f>
        <v>N</v>
      </c>
      <c r="CX117" s="24" t="str">
        <f>IF(COUNTIF($CI117:CW117,"J")&gt;0,"N",IF(ISERROR(VLOOKUP($BD117,GEWASCODE_GLMC8!U:U,1,0)),"N","J"))</f>
        <v>N</v>
      </c>
      <c r="CY117" s="24" t="str">
        <f>IF(COUNTIF($CI117:CX117,"J")&gt;0,"N",IF(ISERROR(VLOOKUP($BD117,GEWASCODE_GLMC8!V:V,1,0)),"N","J"))</f>
        <v>N</v>
      </c>
      <c r="CZ117" s="24" t="str">
        <f>IF(COUNTIF($CI117:CY117,"J")&gt;0,"N",IF(ISERROR(VLOOKUP($BD117,GEWASCODE_GLMC8!W:W,1,0)),"N","J"))</f>
        <v>N</v>
      </c>
      <c r="DA117" s="24" t="str">
        <f>IF(COUNTIF($CI117:CZ117,"J")&gt;0,"N",IF(ISERROR(VLOOKUP($BD117,GEWASCODE_GLMC8!X:X,1,0)),"N","J"))</f>
        <v>N</v>
      </c>
      <c r="DB117" s="24" t="str">
        <f>IF(COUNTIF($CI117:DA117,"J")&gt;0,"N",IF(ISERROR(VLOOKUP($BD117,GEWASCODE_GLMC8!Y:Y,1,0)),"N","J"))</f>
        <v>N</v>
      </c>
      <c r="DC117" s="24" t="str">
        <f>IF(COUNTIF($CI117:DB117,"J")&gt;0,"N",IF(ISERROR(VLOOKUP($BD117,GEWASCODE_GLMC8!Z:Z,1,0)),"N","J"))</f>
        <v>N</v>
      </c>
      <c r="DD117" s="24" t="str">
        <f t="shared" si="236"/>
        <v>N</v>
      </c>
      <c r="DE117" s="3" t="str">
        <f t="shared" si="167"/>
        <v>N</v>
      </c>
      <c r="DF117" s="3" t="str">
        <f t="shared" si="168"/>
        <v>N</v>
      </c>
      <c r="DG117" s="3" t="str">
        <f t="shared" si="237"/>
        <v>N</v>
      </c>
      <c r="DH117" s="3" t="str">
        <f t="shared" si="238"/>
        <v>N</v>
      </c>
      <c r="DI117" s="3" t="str">
        <f t="shared" si="169"/>
        <v>N</v>
      </c>
      <c r="DJ117" s="3" t="str">
        <f t="shared" si="170"/>
        <v>N</v>
      </c>
      <c r="DK117" s="3">
        <f>0</f>
        <v>0</v>
      </c>
      <c r="DL117" s="3" t="str">
        <f t="shared" si="171"/>
        <v>N</v>
      </c>
      <c r="DM117" s="3" t="str">
        <f t="shared" si="172"/>
        <v>N</v>
      </c>
      <c r="DN117" t="str">
        <f>IF(AND($A117="J",COUNTIFS(activiteiten_perceel,percelen!$AZ117,activiteiten_maatregel_nr,percelen!DN$4,activiteiten_activiteit_voldoet_aan_voorwaarden,"J")&gt;0),DN$4,"")</f>
        <v/>
      </c>
      <c r="DO117" t="str">
        <f>IF(AND($A117="J",COUNTIFS(activiteiten_perceel,percelen!$AZ117,activiteiten_maatregel_nr,percelen!DO$4,activiteiten_activiteit_voldoet_aan_voorwaarden,"J")&gt;0),DO$4,"")</f>
        <v/>
      </c>
      <c r="DP117" t="str">
        <f>IF(AND($A117="J",COUNTIFS(activiteiten_perceel,percelen!$AZ117,activiteiten_maatregel_nr,percelen!DP$4,activiteiten_activiteit_voldoet_aan_voorwaarden,"J")&gt;0),DP$4,"")</f>
        <v/>
      </c>
      <c r="DQ117" t="str">
        <f>IF(AND($A117="J",COUNTIFS(activiteiten_perceel,percelen!$AZ117,activiteiten_maatregel_nr,percelen!DQ$4,activiteiten_activiteit_voldoet_aan_voorwaarden,"J")&gt;0),DQ$4,"")</f>
        <v/>
      </c>
      <c r="DR117" t="str">
        <f>IF(AND($A117="J",COUNTIFS(activiteiten_perceel,percelen!$AZ117,activiteiten_maatregel_nr,percelen!DR$4,activiteiten_activiteit_voldoet_aan_voorwaarden,"J")&gt;0),DR$4,"")</f>
        <v/>
      </c>
      <c r="DS117" t="str">
        <f>IF(AND($A117="J",COUNTIFS(activiteiten_perceel,percelen!$AZ117,activiteiten_maatregel_nr,percelen!DS$4,activiteiten_activiteit_voldoet_aan_voorwaarden,"J")&gt;0),DS$4,"")</f>
        <v/>
      </c>
      <c r="DT117" t="str">
        <f>IF(AND($A117="J",COUNTIFS(activiteiten_perceel,percelen!$AZ117,activiteiten_maatregel_nr,percelen!DT$4,activiteiten_activiteit_voldoet_aan_voorwaarden,"J")&gt;0),DT$4,"")</f>
        <v/>
      </c>
      <c r="DU117" t="str">
        <f>IF(AND($A117="J",COUNTIFS(activiteiten_perceel,percelen!$AZ117,activiteiten_maatregel_nr,percelen!DU$4,activiteiten_activiteit_voldoet_aan_voorwaarden,"J")&gt;0),DU$4,"")</f>
        <v/>
      </c>
      <c r="DV117" t="str">
        <f>IF(AND($A117="J",COUNTIFS(activiteiten_perceel,percelen!$AZ117,activiteiten_maatregel_nr,percelen!DV$4,activiteiten_activiteit_voldoet_aan_voorwaarden,"J")&gt;0),DV$4,"")</f>
        <v/>
      </c>
      <c r="DW117" t="str">
        <f>IF(AND($A117="J",COUNTIFS(activiteiten_perceel,percelen!$AZ117,activiteiten_maatregel_nr,percelen!DW$4,activiteiten_activiteit_voldoet_aan_voorwaarden,"J")&gt;0),DW$4,"")</f>
        <v/>
      </c>
      <c r="DX117" t="str">
        <f>IF(AND($A117="J",COUNTIFS(activiteiten_perceel,percelen!$AZ117,activiteiten_maatregel_nr,percelen!DX$4,activiteiten_activiteit_voldoet_aan_voorwaarden,"J")&gt;0),DX$4,"")</f>
        <v/>
      </c>
      <c r="DY117" t="str">
        <f>IF(AND($A117="J",COUNTIFS(activiteiten_perceel,percelen!$AZ117,activiteiten_maatregel_nr,percelen!DY$4,activiteiten_activiteit_voldoet_aan_voorwaarden,"J")&gt;0),DY$4,"")</f>
        <v/>
      </c>
      <c r="DZ117" t="str">
        <f>IF(AND($A117="J",COUNTIFS(activiteiten_perceel,percelen!$AZ117,activiteiten_maatregel_nr,percelen!DZ$4,activiteiten_activiteit_voldoet_aan_voorwaarden,"J")&gt;0),DZ$4,"")</f>
        <v/>
      </c>
      <c r="EA117" t="str">
        <f>IF(AND($A117="J",COUNTIFS(activiteiten_perceel,percelen!$AZ117,activiteiten_maatregel_nr,percelen!EA$4,activiteiten_activiteit_voldoet_aan_voorwaarden,"J")&gt;0),EA$4,"")</f>
        <v/>
      </c>
      <c r="EB117" t="str">
        <f>IF(AND($A117="J",COUNTIFS(activiteiten_perceel,percelen!$AZ117,activiteiten_maatregel_nr,percelen!EB$4,activiteiten_activiteit_voldoet_aan_voorwaarden,"J")&gt;0),EB$4,"")</f>
        <v/>
      </c>
      <c r="EC117" t="str">
        <f>IF(AND($A117="J",COUNTIFS(activiteiten_perceel,percelen!$AZ117,activiteiten_maatregel_nr,percelen!EC$4,activiteiten_activiteit_voldoet_aan_voorwaarden,"J")&gt;0),EC$4,"")</f>
        <v/>
      </c>
      <c r="ED117" t="str">
        <f>IF(AND($A117="J",COUNTIFS(activiteiten_perceel,percelen!$AZ117,activiteiten_maatregel_nr,percelen!ED$4,activiteiten_activiteit_voldoet_aan_voorwaarden,"J")&gt;0),ED$4,"")</f>
        <v/>
      </c>
      <c r="EE117" t="str">
        <f>IF(AND($A117="J",COUNTIFS(activiteiten_perceel,percelen!$AZ117,activiteiten_maatregel_nr,percelen!EE$4,activiteiten_activiteit_voldoet_aan_voorwaarden,"J")&gt;0),EE$4,"")</f>
        <v/>
      </c>
      <c r="EF117" t="str">
        <f>IF(AND($A117="J",COUNTIFS(activiteiten_perceel,percelen!$AZ117,activiteiten_maatregel_nr,percelen!EF$4,activiteiten_activiteit_voldoet_aan_voorwaarden,"J")&gt;0),EF$4,"")</f>
        <v/>
      </c>
      <c r="EG117" t="str">
        <f>IF(AND($A117="J",COUNTIFS(activiteiten_perceel,percelen!$AZ117,activiteiten_maatregel_nr,percelen!EG$4,activiteiten_activiteit_voldoet_aan_voorwaarden,"J")&gt;0),EG$4,"")</f>
        <v/>
      </c>
      <c r="EH117" t="str">
        <f>IF(AND($A117="J",COUNTIFS(activiteiten_perceel,percelen!$AZ117,activiteiten_maatregel_nr,percelen!EH$4,activiteiten_activiteit_voldoet_aan_voorwaarden,"J")&gt;0),EH$4,"")</f>
        <v/>
      </c>
      <c r="EI117" t="str">
        <f>IF(AND($A117="J",COUNTIFS(activiteiten_perceel,percelen!$AZ117,activiteiten_maatregel_nr,percelen!EI$4,activiteiten_activiteit_voldoet_aan_voorwaarden,"J")&gt;0),EI$4,"")</f>
        <v/>
      </c>
      <c r="EJ117">
        <f t="shared" si="239"/>
        <v>0</v>
      </c>
      <c r="EK117" t="str">
        <f t="shared" si="173"/>
        <v/>
      </c>
      <c r="EL117" t="str">
        <f t="shared" si="174"/>
        <v/>
      </c>
      <c r="EM117" t="str">
        <f t="shared" si="175"/>
        <v/>
      </c>
      <c r="EN117" t="str">
        <f t="shared" si="176"/>
        <v/>
      </c>
      <c r="EO117" t="str">
        <f t="shared" si="177"/>
        <v/>
      </c>
      <c r="EP117" t="str">
        <f t="shared" si="178"/>
        <v/>
      </c>
      <c r="EQ117" t="str">
        <f t="shared" si="179"/>
        <v/>
      </c>
      <c r="ER117" t="str">
        <f t="shared" si="180"/>
        <v/>
      </c>
      <c r="ES117" t="str">
        <f t="shared" si="181"/>
        <v/>
      </c>
      <c r="ET117" t="str">
        <f t="shared" si="182"/>
        <v/>
      </c>
      <c r="EU117" t="str">
        <f t="shared" si="183"/>
        <v/>
      </c>
      <c r="EV117" t="str">
        <f t="shared" si="184"/>
        <v/>
      </c>
      <c r="EW117" t="str">
        <f t="shared" si="240"/>
        <v>nvt</v>
      </c>
      <c r="EX117" t="str">
        <f t="shared" si="241"/>
        <v>nvt</v>
      </c>
      <c r="EY117" t="str">
        <f t="shared" si="242"/>
        <v>nvt</v>
      </c>
      <c r="EZ117" t="str">
        <f t="shared" si="243"/>
        <v>nvt</v>
      </c>
      <c r="FA117" t="str">
        <f t="shared" si="244"/>
        <v>nvt</v>
      </c>
      <c r="FB117" t="str">
        <f t="shared" si="245"/>
        <v>nvt</v>
      </c>
      <c r="FC117" t="str">
        <f t="shared" si="246"/>
        <v>nvt</v>
      </c>
      <c r="FD117" t="str">
        <f t="shared" si="247"/>
        <v>nvt</v>
      </c>
      <c r="FE117" t="str">
        <f>IF($EJ117=2,VLOOKUP(FD117,STAPELING!A:D,FE$1,0),"nvt")</f>
        <v>nvt</v>
      </c>
      <c r="FF117" t="str">
        <f t="shared" si="248"/>
        <v>nvt</v>
      </c>
      <c r="FG117" t="str">
        <f t="shared" si="249"/>
        <v>nvt</v>
      </c>
      <c r="FH117" t="str">
        <f t="shared" si="250"/>
        <v>nvt</v>
      </c>
      <c r="FI117" t="str">
        <f t="shared" si="251"/>
        <v>nvt</v>
      </c>
      <c r="FJ117" t="str">
        <f t="shared" si="252"/>
        <v>nvt</v>
      </c>
      <c r="FK117" t="str">
        <f t="shared" si="253"/>
        <v>nvt</v>
      </c>
      <c r="FL117" t="str">
        <f t="shared" si="254"/>
        <v>nvt</v>
      </c>
      <c r="FM117" t="str">
        <f t="shared" si="255"/>
        <v/>
      </c>
      <c r="FN117" t="str">
        <f>IF(ISERROR(VLOOKUP(FM117,STAPELING!I:AO,FN$1,0)),"N",VLOOKUP(FM117,STAPELING!I:AO,FN$1,0))</f>
        <v>J</v>
      </c>
      <c r="FO117" t="str">
        <f t="shared" si="256"/>
        <v>nvt</v>
      </c>
      <c r="FP117" t="str">
        <f t="shared" si="185"/>
        <v>nvt</v>
      </c>
      <c r="FQ117" t="str">
        <f t="shared" si="186"/>
        <v>nvt</v>
      </c>
      <c r="FR117" t="str">
        <f t="shared" si="187"/>
        <v>nvt</v>
      </c>
      <c r="FS117" t="str">
        <f t="shared" si="188"/>
        <v>nvt</v>
      </c>
      <c r="FT117" t="str">
        <f t="shared" si="189"/>
        <v>nvt</v>
      </c>
      <c r="FU117" t="str">
        <f t="shared" si="190"/>
        <v>nvt</v>
      </c>
      <c r="FV117" t="str">
        <f t="shared" si="191"/>
        <v>nvt</v>
      </c>
      <c r="FW117" t="str">
        <f t="shared" si="192"/>
        <v>nvt</v>
      </c>
      <c r="FX117" t="str">
        <f t="shared" si="193"/>
        <v>nvt</v>
      </c>
      <c r="FY117" t="str">
        <f t="shared" si="194"/>
        <v>nvt</v>
      </c>
      <c r="FZ117" t="str">
        <f t="shared" si="195"/>
        <v>nvt</v>
      </c>
      <c r="GA117" t="str">
        <f t="shared" si="196"/>
        <v>nvt</v>
      </c>
      <c r="GB117" t="str">
        <f>IF($EJ117&gt;2,IF(FO117="","zwart",VLOOKUP(FO117,STAPELING!J:AA,GB$1,0)),"nvt")</f>
        <v>nvt</v>
      </c>
      <c r="GC117" t="str">
        <f t="shared" si="257"/>
        <v>nvt</v>
      </c>
      <c r="GD117" t="str">
        <f t="shared" si="258"/>
        <v>nvt</v>
      </c>
      <c r="GE117" t="str">
        <f t="shared" si="259"/>
        <v>nvt</v>
      </c>
      <c r="GF117" t="str">
        <f t="shared" si="260"/>
        <v>nvt</v>
      </c>
      <c r="GG117" t="str">
        <f t="shared" si="261"/>
        <v>nvt</v>
      </c>
      <c r="GH117" t="str">
        <f t="shared" si="262"/>
        <v>nvt</v>
      </c>
      <c r="GI117" t="str">
        <f t="shared" si="263"/>
        <v>nvt</v>
      </c>
      <c r="GJ117" t="str">
        <f t="shared" si="264"/>
        <v>nvt</v>
      </c>
      <c r="GK117" t="str">
        <f t="shared" si="197"/>
        <v>nvt</v>
      </c>
      <c r="GL117" t="str">
        <f t="shared" si="198"/>
        <v>nvt</v>
      </c>
      <c r="GM117" t="str">
        <f t="shared" si="199"/>
        <v>nvt</v>
      </c>
      <c r="GN117" t="str">
        <f t="shared" si="200"/>
        <v>nvt</v>
      </c>
      <c r="GO117" t="str">
        <f t="shared" si="201"/>
        <v>nvt</v>
      </c>
      <c r="GP117" t="str">
        <f t="shared" si="202"/>
        <v>nvt</v>
      </c>
      <c r="GQ117" t="str">
        <f t="shared" si="203"/>
        <v>nvt</v>
      </c>
      <c r="GR117" t="str">
        <f t="shared" si="204"/>
        <v>nvt</v>
      </c>
      <c r="GS117" t="str">
        <f t="shared" si="205"/>
        <v>nvt</v>
      </c>
      <c r="GT117" t="str">
        <f t="shared" si="206"/>
        <v>nvt</v>
      </c>
      <c r="GU117" t="str">
        <f t="shared" si="207"/>
        <v>nvt</v>
      </c>
      <c r="GV117" t="str">
        <f t="shared" si="208"/>
        <v>nvt</v>
      </c>
      <c r="GW117" t="str">
        <f>IF($EJ117&gt;2,IF(GJ117="","zwart",VLOOKUP(GJ117,STAPELING!AB:AJ,GW$1,0)),"nvt")</f>
        <v>nvt</v>
      </c>
      <c r="GX117" t="str">
        <f t="shared" si="265"/>
        <v>nvt</v>
      </c>
      <c r="GY117" t="str">
        <f t="shared" si="266"/>
        <v>nvt</v>
      </c>
      <c r="GZ117" t="str">
        <f t="shared" si="267"/>
        <v>nvt</v>
      </c>
      <c r="HA117" t="str">
        <f t="shared" si="268"/>
        <v>nvt</v>
      </c>
      <c r="HB117" t="str">
        <f t="shared" si="269"/>
        <v>nvt</v>
      </c>
      <c r="HC117" t="str">
        <f t="shared" si="270"/>
        <v>nvt</v>
      </c>
      <c r="HD117" t="str">
        <f t="shared" si="271"/>
        <v>nvt</v>
      </c>
      <c r="HE117" t="str">
        <f t="shared" si="272"/>
        <v>nvt</v>
      </c>
      <c r="HF117" t="str">
        <f t="shared" si="273"/>
        <v>nvt</v>
      </c>
      <c r="HG117" t="str">
        <f t="shared" si="274"/>
        <v>nvt</v>
      </c>
      <c r="HH117" t="str">
        <f t="shared" si="275"/>
        <v>nvt</v>
      </c>
      <c r="HI117" t="str">
        <f t="shared" si="276"/>
        <v>nvt</v>
      </c>
      <c r="HJ117" t="str">
        <f t="shared" si="277"/>
        <v>nvt</v>
      </c>
      <c r="HK117" t="str">
        <f t="shared" si="278"/>
        <v>nvt</v>
      </c>
      <c r="HL117" t="str">
        <f t="shared" si="279"/>
        <v>nvt</v>
      </c>
      <c r="HM117" t="str">
        <f t="shared" si="209"/>
        <v>nvt</v>
      </c>
      <c r="HN117" t="str">
        <f t="shared" si="210"/>
        <v>nvt</v>
      </c>
      <c r="HO117" t="str">
        <f t="shared" si="211"/>
        <v>nvt</v>
      </c>
      <c r="HP117" t="str">
        <f t="shared" si="212"/>
        <v>nvt</v>
      </c>
      <c r="HQ117" t="str">
        <f t="shared" si="213"/>
        <v>nvt</v>
      </c>
      <c r="HR117" t="str">
        <f t="shared" si="214"/>
        <v>nvt</v>
      </c>
      <c r="HS117" t="str">
        <f t="shared" si="215"/>
        <v>nvt</v>
      </c>
      <c r="HT117" t="str">
        <f t="shared" si="216"/>
        <v>nvt</v>
      </c>
      <c r="HU117" t="str">
        <f t="shared" si="217"/>
        <v>nvt</v>
      </c>
      <c r="HV117" t="str">
        <f t="shared" si="218"/>
        <v>nvt</v>
      </c>
      <c r="HW117" t="str">
        <f t="shared" si="219"/>
        <v>nvt</v>
      </c>
      <c r="HX117" t="str">
        <f t="shared" si="220"/>
        <v>nvt</v>
      </c>
      <c r="HY117" t="str">
        <f>IF($EJ117&gt;2,IF(HL117="","zwart",VLOOKUP(HL117,STAPELING!AK:AN,HY$1,0)),"nvt")</f>
        <v>nvt</v>
      </c>
      <c r="HZ117" t="str">
        <f t="shared" si="280"/>
        <v>nvt</v>
      </c>
      <c r="IA117" t="str">
        <f t="shared" si="281"/>
        <v>nvt</v>
      </c>
      <c r="IB117" t="str">
        <f t="shared" si="282"/>
        <v>nvt</v>
      </c>
      <c r="IC117" t="str">
        <f t="shared" si="283"/>
        <v>nvt</v>
      </c>
      <c r="ID117" t="str">
        <f t="shared" si="284"/>
        <v>nvt</v>
      </c>
      <c r="IE117" t="str">
        <f t="shared" si="285"/>
        <v>nvt</v>
      </c>
      <c r="IF117" t="str">
        <f t="shared" si="286"/>
        <v>nvt</v>
      </c>
      <c r="IG117">
        <f t="shared" si="287"/>
        <v>0</v>
      </c>
      <c r="IH117">
        <f t="shared" si="288"/>
        <v>0</v>
      </c>
      <c r="II117">
        <f t="shared" si="289"/>
        <v>0</v>
      </c>
      <c r="IJ117">
        <f t="shared" si="290"/>
        <v>0</v>
      </c>
      <c r="IK117">
        <f t="shared" si="291"/>
        <v>0</v>
      </c>
      <c r="IL117">
        <f t="shared" si="292"/>
        <v>0</v>
      </c>
      <c r="IM117">
        <f t="shared" si="293"/>
        <v>0</v>
      </c>
      <c r="IN117">
        <f t="shared" si="294"/>
        <v>0</v>
      </c>
      <c r="IO117">
        <f t="shared" si="295"/>
        <v>0</v>
      </c>
      <c r="IP117">
        <f t="shared" si="296"/>
        <v>0</v>
      </c>
      <c r="IQ117">
        <f t="shared" si="297"/>
        <v>0</v>
      </c>
      <c r="IR117">
        <f t="shared" si="298"/>
        <v>0</v>
      </c>
      <c r="IS117">
        <f t="shared" si="299"/>
        <v>0</v>
      </c>
      <c r="IT117">
        <f t="shared" si="300"/>
        <v>0</v>
      </c>
      <c r="IU117" t="str">
        <f t="shared" si="301"/>
        <v>N</v>
      </c>
      <c r="IV117" t="str">
        <f t="shared" si="221"/>
        <v>N</v>
      </c>
      <c r="IW117" t="str">
        <f t="shared" si="302"/>
        <v>N</v>
      </c>
    </row>
    <row r="118" spans="1:257" x14ac:dyDescent="0.25">
      <c r="A118" t="str">
        <f>IF(ISERROR(VLOOKUP(E118,E$4:E117,1,0)),"J","N")</f>
        <v>N</v>
      </c>
      <c r="E118" s="25" t="str">
        <f>IF(Invoer!B147="","",Invoer!B147)</f>
        <v/>
      </c>
      <c r="F118" s="25"/>
      <c r="G118" s="25"/>
      <c r="H118" s="25" t="str">
        <f>IF(AND($E118&lt;&gt;"",$A118="J"),Invoer!D147,"")</f>
        <v/>
      </c>
      <c r="I118" s="25"/>
      <c r="J118" s="26"/>
      <c r="K118" s="26" t="str">
        <f>IF(AND($E118&lt;&gt;"",$A118="J"),Invoer!L147,"")</f>
        <v/>
      </c>
      <c r="L118" s="26"/>
      <c r="M118" s="25"/>
      <c r="N118" s="152"/>
      <c r="O118" s="153"/>
      <c r="P118" s="25"/>
      <c r="Q118" s="25"/>
      <c r="R118" s="153"/>
      <c r="S118" s="154"/>
      <c r="T118" s="152"/>
      <c r="U118" s="153"/>
      <c r="V118" s="153"/>
      <c r="W118" s="59" t="str">
        <f>IF(AND($E118&lt;&gt;"",$A118="J",Invoer!R147&lt;&gt;""),VLOOKUP(Invoer!R147,NORM!$F$26:$H$29,3,0),"")</f>
        <v/>
      </c>
      <c r="X118" s="59"/>
      <c r="Y118" s="25" t="str">
        <f t="shared" si="222"/>
        <v/>
      </c>
      <c r="Z118" s="25"/>
      <c r="AA118" s="26" t="str">
        <f t="shared" si="223"/>
        <v/>
      </c>
      <c r="AB118" s="26"/>
      <c r="AC118" s="153"/>
      <c r="AD118" s="153"/>
      <c r="AE118" s="153"/>
      <c r="AF118" s="153"/>
      <c r="AG118" s="153"/>
      <c r="AH118" s="25"/>
      <c r="AI118" s="153"/>
      <c r="AJ118" s="153"/>
      <c r="AK118" s="153"/>
      <c r="AL118" s="153"/>
      <c r="AM118" s="25" t="str">
        <f>IF(AND($E118&lt;&gt;"",$A118="J"),IF(Invoer!X147="Ja","J",IF(Invoer!X147="Nee","N","")),"")</f>
        <v/>
      </c>
      <c r="AN118" s="153"/>
      <c r="AO118" s="153"/>
      <c r="AP118" s="153" t="s">
        <v>311</v>
      </c>
      <c r="AQ118" s="153" t="s">
        <v>311</v>
      </c>
      <c r="AR118" s="153" t="s">
        <v>312</v>
      </c>
      <c r="AS118" s="153" t="s">
        <v>312</v>
      </c>
      <c r="AT118" s="1" t="str">
        <f>IF(AND($E118&lt;&gt;"",$A118="J",Invoer!O147&lt;&gt;""),VLOOKUP(Invoer!O147,NORM!$F$31:$H$38,3,0),"")</f>
        <v/>
      </c>
      <c r="AU118" s="1"/>
      <c r="AV118" s="1" t="str">
        <f>IF(AND($E118&lt;&gt;"",$A118="J"),Invoer!AH147,"")</f>
        <v/>
      </c>
      <c r="AW118" s="1"/>
      <c r="AX118" s="1" t="str">
        <f t="shared" si="224"/>
        <v/>
      </c>
      <c r="AY118" s="1"/>
      <c r="AZ118" s="3" t="str">
        <f t="shared" si="225"/>
        <v/>
      </c>
      <c r="BA118" s="3" t="str">
        <f t="shared" si="226"/>
        <v/>
      </c>
      <c r="BB118" s="3" t="str">
        <f t="shared" si="227"/>
        <v>N</v>
      </c>
      <c r="BC118" s="3" t="str">
        <f t="shared" si="228"/>
        <v>N</v>
      </c>
      <c r="BD118" s="3" t="str">
        <f t="shared" si="229"/>
        <v/>
      </c>
      <c r="BE118" s="3">
        <f t="shared" si="230"/>
        <v>0</v>
      </c>
      <c r="BF118" s="3" t="str">
        <f t="shared" si="231"/>
        <v/>
      </c>
      <c r="BG118" s="3" t="str">
        <f t="shared" si="232"/>
        <v/>
      </c>
      <c r="BH118" s="3" t="str">
        <f t="shared" si="233"/>
        <v>N</v>
      </c>
      <c r="BI118" s="24" t="str">
        <f t="shared" si="234"/>
        <v/>
      </c>
      <c r="BJ118" s="24" t="str">
        <f>IF(ISERROR(VLOOKUP($BD118,LOV_GWSGRP!A:A,1,0)),"N","J")</f>
        <v>N</v>
      </c>
      <c r="BK118" s="24" t="str">
        <f>IF(ISERROR(VLOOKUP($BD118,LOV_GWSGRP!D:D,1,0)),"N","J")</f>
        <v>N</v>
      </c>
      <c r="BL118" s="24" t="str">
        <f>IF(ISERROR(VLOOKUP($BD118,LOV_GWSGRP!G:G,1,0)),"N","J")</f>
        <v>N</v>
      </c>
      <c r="BM118" s="24" t="str">
        <f>IF(ISERROR(VLOOKUP($BD118,LOV_GWSGRP!M:M,1,0)),"N","J")</f>
        <v>N</v>
      </c>
      <c r="BN118" s="24" t="str">
        <f>IF(ISERROR(VLOOKUP($BD118,LOV_GWSGRP!P:P,1,0)),"N","J")</f>
        <v>N</v>
      </c>
      <c r="BO118" s="24" t="str">
        <f>IF(ISERROR(VLOOKUP($BD118,LOV_GWSGRP!S:S,1,0)),"N","J")</f>
        <v>N</v>
      </c>
      <c r="BP118" s="24" t="str">
        <f>IF(ISERROR(VLOOKUP($BD118,LOV_GWSGRP!V:V,1,0)),"N","J")</f>
        <v>N</v>
      </c>
      <c r="BQ118" s="24" t="str">
        <f>IF(ISERROR(VLOOKUP($BD118,LOV_GWSGRP!Y:Y,1,0)),"N","J")</f>
        <v>N</v>
      </c>
      <c r="BR118" s="24" t="str">
        <f>IF(ISERROR(VLOOKUP($BD118,LOV_GWSGRP!AB:AB,1,0)),"N","J")</f>
        <v>N</v>
      </c>
      <c r="BS118" s="24" t="str">
        <f>IF(ISERROR(VLOOKUP($BD118,LOV_GWSGRP!AE:AE,1,0)),"N","J")</f>
        <v>N</v>
      </c>
      <c r="BT118" s="24" t="str">
        <f>IF(ISERROR(VLOOKUP($BD118,LOV_GWSGRP!AH:AH,1,0)),"N","J")</f>
        <v>N</v>
      </c>
      <c r="BU118" s="24" t="str">
        <f>IF(ISERROR(VLOOKUP($BD118,LOV_GWSGRP!CJ:CJ,1,0)),"N","J")</f>
        <v>N</v>
      </c>
      <c r="BV118" s="24" t="str">
        <f>IF(ISERROR(VLOOKUP($BD118,LOV_GWSGRP!AN:AN,1,0)),"N","J")</f>
        <v>N</v>
      </c>
      <c r="BW118" s="24" t="str">
        <f>IF(ISERROR(VLOOKUP($BD118,LOV_GWSGRP!AQ:AQ,1,0)),"N","J")</f>
        <v>N</v>
      </c>
      <c r="BX118" s="24" t="str">
        <f>IF(ISERROR(VLOOKUP($BD118,LOV_GWSGRP!AT:AT,1,0)),"N","J")</f>
        <v>N</v>
      </c>
      <c r="BY118" s="24" t="str">
        <f>IF(ISERROR(VLOOKUP($BD118,LOV_GWSGRP!AW:AW,1,0)),"N","J")</f>
        <v>N</v>
      </c>
      <c r="BZ118" s="24" t="str">
        <f>IF(ISERROR(VLOOKUP($BD118,LOV_GWSGRP!AZ:AZ,1,0)),"N","J")</f>
        <v>N</v>
      </c>
      <c r="CA118" s="24" t="str">
        <f>IF(ISERROR(VLOOKUP($BD118,LOV_GWSGRP!BC:BC,1,0)),"N","J")</f>
        <v>N</v>
      </c>
      <c r="CB118" s="24" t="str">
        <f>IF(ISERROR(VLOOKUP($BD118,LOV_GWSGRP!BF:BF,1,0)),"N","J")</f>
        <v>N</v>
      </c>
      <c r="CC118" s="24" t="str">
        <f>IF(ISERROR(VLOOKUP($BD118,LOV_GWSGRP!BI:BI,1,0)),"N","J")</f>
        <v>N</v>
      </c>
      <c r="CD118" s="24" t="str">
        <f>IF(ISERROR(VLOOKUP($BD118,LOV_GWSGRP!J:J,1,0)),"N","J")</f>
        <v>N</v>
      </c>
      <c r="CE118" s="24" t="str">
        <f>IF(ISERROR(VLOOKUP($BD118,LOV_GWSGRP!BL:BL,1,0)),"N","J")</f>
        <v>N</v>
      </c>
      <c r="CF118" s="24"/>
      <c r="CG118" s="24" t="str">
        <f>IF(ISERROR(VLOOKUP($BD118,LOV_GWSGRP!BO:BO,1,0)),"N","J")</f>
        <v>N</v>
      </c>
      <c r="CH118" s="24" t="str">
        <f t="shared" si="235"/>
        <v>N</v>
      </c>
      <c r="CI118" s="24" t="str">
        <f>IF(ISERROR(VLOOKUP($BD118,GEWASCODE_GLMC8!F:F,1,0)),"N","J")</f>
        <v>N</v>
      </c>
      <c r="CJ118" s="24" t="str">
        <f>IF(COUNTIF($CI118:CI118,"J")&gt;0,"N",IF(ISERROR(VLOOKUP($BD118,GEWASCODE_GLMC8!G:G,1,0)),"N","J"))</f>
        <v>N</v>
      </c>
      <c r="CK118" s="24" t="str">
        <f>IF(COUNTIF($CI118:CJ118,"J")&gt;0,"N",IF(ISERROR(VLOOKUP($BD118,GEWASCODE_GLMC8!H:H,1,0)),"N","J"))</f>
        <v>N</v>
      </c>
      <c r="CL118" s="24" t="str">
        <f>IF(COUNTIF($CI118:CK118,"J")&gt;0,"N",IF(ISERROR(VLOOKUP($BD118,GEWASCODE_GLMC8!I:I,1,0)),"N","J"))</f>
        <v>N</v>
      </c>
      <c r="CM118" s="24" t="str">
        <f>IF(COUNTIF($CI118:CL118,"J")&gt;0,"N",IF(ISERROR(VLOOKUP($BD118,GEWASCODE_GLMC8!J:J,1,0)),"N","J"))</f>
        <v>N</v>
      </c>
      <c r="CN118" s="24" t="str">
        <f>IF(COUNTIF($CI118:CM118,"J")&gt;0,"N",IF(ISERROR(VLOOKUP($BD118,GEWASCODE_GLMC8!K:K,1,0)),"N","J"))</f>
        <v>N</v>
      </c>
      <c r="CO118" s="24" t="str">
        <f>IF(COUNTIF($CI118:CN118,"J")&gt;0,"N",IF(ISERROR(VLOOKUP($BD118,GEWASCODE_GLMC8!L:L,1,0)),"N","J"))</f>
        <v>N</v>
      </c>
      <c r="CP118" s="24" t="str">
        <f>IF(COUNTIF($CI118:CO118,"J")&gt;0,"N",IF(ISERROR(VLOOKUP($BD118,GEWASCODE_GLMC8!M:M,1,0)),"N","J"))</f>
        <v>N</v>
      </c>
      <c r="CQ118" s="24" t="str">
        <f>IF(COUNTIF($CI118:CP118,"J")&gt;0,"N",IF(ISERROR(VLOOKUP($BD118,GEWASCODE_GLMC8!N:N,1,0)),"N","J"))</f>
        <v>N</v>
      </c>
      <c r="CR118" s="24" t="str">
        <f>IF(COUNTIF($CI118:CQ118,"J")&gt;0,"N",IF(ISERROR(VLOOKUP($BD118,GEWASCODE_GLMC8!O:O,1,0)),"N","J"))</f>
        <v>N</v>
      </c>
      <c r="CS118" s="24" t="str">
        <f>IF(COUNTIF($CI118:CR118,"J")&gt;0,"N",IF(ISERROR(VLOOKUP($BD118,GEWASCODE_GLMC8!P:P,1,0)),"N","J"))</f>
        <v>N</v>
      </c>
      <c r="CT118" s="24" t="str">
        <f>IF(COUNTIF($CI118:CS118,"J")&gt;0,"N",IF(ISERROR(VLOOKUP($BD118,GEWASCODE_GLMC8!Q:Q,1,0)),"N","J"))</f>
        <v>N</v>
      </c>
      <c r="CU118" s="24" t="str">
        <f>IF(COUNTIF($CI118:CT118,"J")&gt;0,"N",IF(ISERROR(VLOOKUP($BD118,GEWASCODE_GLMC8!R:R,1,0)),"N","J"))</f>
        <v>N</v>
      </c>
      <c r="CV118" s="24" t="str">
        <f>IF(COUNTIF($CI118:CU118,"J")&gt;0,"N",IF(ISERROR(VLOOKUP($BD118,GEWASCODE_GLMC8!S:S,1,0)),"N","J"))</f>
        <v>N</v>
      </c>
      <c r="CW118" s="24" t="str">
        <f>IF(COUNTIF($CI118:CV118,"J")&gt;0,"N",IF(ISERROR(VLOOKUP($BD118,GEWASCODE_GLMC8!T:T,1,0)),"N","J"))</f>
        <v>N</v>
      </c>
      <c r="CX118" s="24" t="str">
        <f>IF(COUNTIF($CI118:CW118,"J")&gt;0,"N",IF(ISERROR(VLOOKUP($BD118,GEWASCODE_GLMC8!U:U,1,0)),"N","J"))</f>
        <v>N</v>
      </c>
      <c r="CY118" s="24" t="str">
        <f>IF(COUNTIF($CI118:CX118,"J")&gt;0,"N",IF(ISERROR(VLOOKUP($BD118,GEWASCODE_GLMC8!V:V,1,0)),"N","J"))</f>
        <v>N</v>
      </c>
      <c r="CZ118" s="24" t="str">
        <f>IF(COUNTIF($CI118:CY118,"J")&gt;0,"N",IF(ISERROR(VLOOKUP($BD118,GEWASCODE_GLMC8!W:W,1,0)),"N","J"))</f>
        <v>N</v>
      </c>
      <c r="DA118" s="24" t="str">
        <f>IF(COUNTIF($CI118:CZ118,"J")&gt;0,"N",IF(ISERROR(VLOOKUP($BD118,GEWASCODE_GLMC8!X:X,1,0)),"N","J"))</f>
        <v>N</v>
      </c>
      <c r="DB118" s="24" t="str">
        <f>IF(COUNTIF($CI118:DA118,"J")&gt;0,"N",IF(ISERROR(VLOOKUP($BD118,GEWASCODE_GLMC8!Y:Y,1,0)),"N","J"))</f>
        <v>N</v>
      </c>
      <c r="DC118" s="24" t="str">
        <f>IF(COUNTIF($CI118:DB118,"J")&gt;0,"N",IF(ISERROR(VLOOKUP($BD118,GEWASCODE_GLMC8!Z:Z,1,0)),"N","J"))</f>
        <v>N</v>
      </c>
      <c r="DD118" s="24" t="str">
        <f t="shared" si="236"/>
        <v>N</v>
      </c>
      <c r="DE118" s="3" t="str">
        <f t="shared" si="167"/>
        <v>N</v>
      </c>
      <c r="DF118" s="3" t="str">
        <f t="shared" si="168"/>
        <v>N</v>
      </c>
      <c r="DG118" s="3" t="str">
        <f t="shared" si="237"/>
        <v>N</v>
      </c>
      <c r="DH118" s="3" t="str">
        <f t="shared" si="238"/>
        <v>N</v>
      </c>
      <c r="DI118" s="3" t="str">
        <f t="shared" si="169"/>
        <v>N</v>
      </c>
      <c r="DJ118" s="3" t="str">
        <f t="shared" si="170"/>
        <v>N</v>
      </c>
      <c r="DK118" s="3">
        <f>0</f>
        <v>0</v>
      </c>
      <c r="DL118" s="3" t="str">
        <f t="shared" si="171"/>
        <v>N</v>
      </c>
      <c r="DM118" s="3" t="str">
        <f t="shared" si="172"/>
        <v>N</v>
      </c>
      <c r="DN118" t="str">
        <f>IF(AND($A118="J",COUNTIFS(activiteiten_perceel,percelen!$AZ118,activiteiten_maatregel_nr,percelen!DN$4,activiteiten_activiteit_voldoet_aan_voorwaarden,"J")&gt;0),DN$4,"")</f>
        <v/>
      </c>
      <c r="DO118" t="str">
        <f>IF(AND($A118="J",COUNTIFS(activiteiten_perceel,percelen!$AZ118,activiteiten_maatregel_nr,percelen!DO$4,activiteiten_activiteit_voldoet_aan_voorwaarden,"J")&gt;0),DO$4,"")</f>
        <v/>
      </c>
      <c r="DP118" t="str">
        <f>IF(AND($A118="J",COUNTIFS(activiteiten_perceel,percelen!$AZ118,activiteiten_maatregel_nr,percelen!DP$4,activiteiten_activiteit_voldoet_aan_voorwaarden,"J")&gt;0),DP$4,"")</f>
        <v/>
      </c>
      <c r="DQ118" t="str">
        <f>IF(AND($A118="J",COUNTIFS(activiteiten_perceel,percelen!$AZ118,activiteiten_maatregel_nr,percelen!DQ$4,activiteiten_activiteit_voldoet_aan_voorwaarden,"J")&gt;0),DQ$4,"")</f>
        <v/>
      </c>
      <c r="DR118" t="str">
        <f>IF(AND($A118="J",COUNTIFS(activiteiten_perceel,percelen!$AZ118,activiteiten_maatregel_nr,percelen!DR$4,activiteiten_activiteit_voldoet_aan_voorwaarden,"J")&gt;0),DR$4,"")</f>
        <v/>
      </c>
      <c r="DS118" t="str">
        <f>IF(AND($A118="J",COUNTIFS(activiteiten_perceel,percelen!$AZ118,activiteiten_maatregel_nr,percelen!DS$4,activiteiten_activiteit_voldoet_aan_voorwaarden,"J")&gt;0),DS$4,"")</f>
        <v/>
      </c>
      <c r="DT118" t="str">
        <f>IF(AND($A118="J",COUNTIFS(activiteiten_perceel,percelen!$AZ118,activiteiten_maatregel_nr,percelen!DT$4,activiteiten_activiteit_voldoet_aan_voorwaarden,"J")&gt;0),DT$4,"")</f>
        <v/>
      </c>
      <c r="DU118" t="str">
        <f>IF(AND($A118="J",COUNTIFS(activiteiten_perceel,percelen!$AZ118,activiteiten_maatregel_nr,percelen!DU$4,activiteiten_activiteit_voldoet_aan_voorwaarden,"J")&gt;0),DU$4,"")</f>
        <v/>
      </c>
      <c r="DV118" t="str">
        <f>IF(AND($A118="J",COUNTIFS(activiteiten_perceel,percelen!$AZ118,activiteiten_maatregel_nr,percelen!DV$4,activiteiten_activiteit_voldoet_aan_voorwaarden,"J")&gt;0),DV$4,"")</f>
        <v/>
      </c>
      <c r="DW118" t="str">
        <f>IF(AND($A118="J",COUNTIFS(activiteiten_perceel,percelen!$AZ118,activiteiten_maatregel_nr,percelen!DW$4,activiteiten_activiteit_voldoet_aan_voorwaarden,"J")&gt;0),DW$4,"")</f>
        <v/>
      </c>
      <c r="DX118" t="str">
        <f>IF(AND($A118="J",COUNTIFS(activiteiten_perceel,percelen!$AZ118,activiteiten_maatregel_nr,percelen!DX$4,activiteiten_activiteit_voldoet_aan_voorwaarden,"J")&gt;0),DX$4,"")</f>
        <v/>
      </c>
      <c r="DY118" t="str">
        <f>IF(AND($A118="J",COUNTIFS(activiteiten_perceel,percelen!$AZ118,activiteiten_maatregel_nr,percelen!DY$4,activiteiten_activiteit_voldoet_aan_voorwaarden,"J")&gt;0),DY$4,"")</f>
        <v/>
      </c>
      <c r="DZ118" t="str">
        <f>IF(AND($A118="J",COUNTIFS(activiteiten_perceel,percelen!$AZ118,activiteiten_maatregel_nr,percelen!DZ$4,activiteiten_activiteit_voldoet_aan_voorwaarden,"J")&gt;0),DZ$4,"")</f>
        <v/>
      </c>
      <c r="EA118" t="str">
        <f>IF(AND($A118="J",COUNTIFS(activiteiten_perceel,percelen!$AZ118,activiteiten_maatregel_nr,percelen!EA$4,activiteiten_activiteit_voldoet_aan_voorwaarden,"J")&gt;0),EA$4,"")</f>
        <v/>
      </c>
      <c r="EB118" t="str">
        <f>IF(AND($A118="J",COUNTIFS(activiteiten_perceel,percelen!$AZ118,activiteiten_maatregel_nr,percelen!EB$4,activiteiten_activiteit_voldoet_aan_voorwaarden,"J")&gt;0),EB$4,"")</f>
        <v/>
      </c>
      <c r="EC118" t="str">
        <f>IF(AND($A118="J",COUNTIFS(activiteiten_perceel,percelen!$AZ118,activiteiten_maatregel_nr,percelen!EC$4,activiteiten_activiteit_voldoet_aan_voorwaarden,"J")&gt;0),EC$4,"")</f>
        <v/>
      </c>
      <c r="ED118" t="str">
        <f>IF(AND($A118="J",COUNTIFS(activiteiten_perceel,percelen!$AZ118,activiteiten_maatregel_nr,percelen!ED$4,activiteiten_activiteit_voldoet_aan_voorwaarden,"J")&gt;0),ED$4,"")</f>
        <v/>
      </c>
      <c r="EE118" t="str">
        <f>IF(AND($A118="J",COUNTIFS(activiteiten_perceel,percelen!$AZ118,activiteiten_maatregel_nr,percelen!EE$4,activiteiten_activiteit_voldoet_aan_voorwaarden,"J")&gt;0),EE$4,"")</f>
        <v/>
      </c>
      <c r="EF118" t="str">
        <f>IF(AND($A118="J",COUNTIFS(activiteiten_perceel,percelen!$AZ118,activiteiten_maatregel_nr,percelen!EF$4,activiteiten_activiteit_voldoet_aan_voorwaarden,"J")&gt;0),EF$4,"")</f>
        <v/>
      </c>
      <c r="EG118" t="str">
        <f>IF(AND($A118="J",COUNTIFS(activiteiten_perceel,percelen!$AZ118,activiteiten_maatregel_nr,percelen!EG$4,activiteiten_activiteit_voldoet_aan_voorwaarden,"J")&gt;0),EG$4,"")</f>
        <v/>
      </c>
      <c r="EH118" t="str">
        <f>IF(AND($A118="J",COUNTIFS(activiteiten_perceel,percelen!$AZ118,activiteiten_maatregel_nr,percelen!EH$4,activiteiten_activiteit_voldoet_aan_voorwaarden,"J")&gt;0),EH$4,"")</f>
        <v/>
      </c>
      <c r="EI118" t="str">
        <f>IF(AND($A118="J",COUNTIFS(activiteiten_perceel,percelen!$AZ118,activiteiten_maatregel_nr,percelen!EI$4,activiteiten_activiteit_voldoet_aan_voorwaarden,"J")&gt;0),EI$4,"")</f>
        <v/>
      </c>
      <c r="EJ118">
        <f t="shared" si="239"/>
        <v>0</v>
      </c>
      <c r="EK118" t="str">
        <f t="shared" si="173"/>
        <v/>
      </c>
      <c r="EL118" t="str">
        <f t="shared" si="174"/>
        <v/>
      </c>
      <c r="EM118" t="str">
        <f t="shared" si="175"/>
        <v/>
      </c>
      <c r="EN118" t="str">
        <f t="shared" si="176"/>
        <v/>
      </c>
      <c r="EO118" t="str">
        <f t="shared" si="177"/>
        <v/>
      </c>
      <c r="EP118" t="str">
        <f t="shared" si="178"/>
        <v/>
      </c>
      <c r="EQ118" t="str">
        <f t="shared" si="179"/>
        <v/>
      </c>
      <c r="ER118" t="str">
        <f t="shared" si="180"/>
        <v/>
      </c>
      <c r="ES118" t="str">
        <f t="shared" si="181"/>
        <v/>
      </c>
      <c r="ET118" t="str">
        <f t="shared" si="182"/>
        <v/>
      </c>
      <c r="EU118" t="str">
        <f t="shared" si="183"/>
        <v/>
      </c>
      <c r="EV118" t="str">
        <f t="shared" si="184"/>
        <v/>
      </c>
      <c r="EW118" t="str">
        <f t="shared" si="240"/>
        <v>nvt</v>
      </c>
      <c r="EX118" t="str">
        <f t="shared" si="241"/>
        <v>nvt</v>
      </c>
      <c r="EY118" t="str">
        <f t="shared" si="242"/>
        <v>nvt</v>
      </c>
      <c r="EZ118" t="str">
        <f t="shared" si="243"/>
        <v>nvt</v>
      </c>
      <c r="FA118" t="str">
        <f t="shared" si="244"/>
        <v>nvt</v>
      </c>
      <c r="FB118" t="str">
        <f t="shared" si="245"/>
        <v>nvt</v>
      </c>
      <c r="FC118" t="str">
        <f t="shared" si="246"/>
        <v>nvt</v>
      </c>
      <c r="FD118" t="str">
        <f t="shared" si="247"/>
        <v>nvt</v>
      </c>
      <c r="FE118" t="str">
        <f>IF($EJ118=2,VLOOKUP(FD118,STAPELING!A:D,FE$1,0),"nvt")</f>
        <v>nvt</v>
      </c>
      <c r="FF118" t="str">
        <f t="shared" si="248"/>
        <v>nvt</v>
      </c>
      <c r="FG118" t="str">
        <f t="shared" si="249"/>
        <v>nvt</v>
      </c>
      <c r="FH118" t="str">
        <f t="shared" si="250"/>
        <v>nvt</v>
      </c>
      <c r="FI118" t="str">
        <f t="shared" si="251"/>
        <v>nvt</v>
      </c>
      <c r="FJ118" t="str">
        <f t="shared" si="252"/>
        <v>nvt</v>
      </c>
      <c r="FK118" t="str">
        <f t="shared" si="253"/>
        <v>nvt</v>
      </c>
      <c r="FL118" t="str">
        <f t="shared" si="254"/>
        <v>nvt</v>
      </c>
      <c r="FM118" t="str">
        <f t="shared" si="255"/>
        <v/>
      </c>
      <c r="FN118" t="str">
        <f>IF(ISERROR(VLOOKUP(FM118,STAPELING!I:AO,FN$1,0)),"N",VLOOKUP(FM118,STAPELING!I:AO,FN$1,0))</f>
        <v>J</v>
      </c>
      <c r="FO118" t="str">
        <f t="shared" si="256"/>
        <v>nvt</v>
      </c>
      <c r="FP118" t="str">
        <f t="shared" si="185"/>
        <v>nvt</v>
      </c>
      <c r="FQ118" t="str">
        <f t="shared" si="186"/>
        <v>nvt</v>
      </c>
      <c r="FR118" t="str">
        <f t="shared" si="187"/>
        <v>nvt</v>
      </c>
      <c r="FS118" t="str">
        <f t="shared" si="188"/>
        <v>nvt</v>
      </c>
      <c r="FT118" t="str">
        <f t="shared" si="189"/>
        <v>nvt</v>
      </c>
      <c r="FU118" t="str">
        <f t="shared" si="190"/>
        <v>nvt</v>
      </c>
      <c r="FV118" t="str">
        <f t="shared" si="191"/>
        <v>nvt</v>
      </c>
      <c r="FW118" t="str">
        <f t="shared" si="192"/>
        <v>nvt</v>
      </c>
      <c r="FX118" t="str">
        <f t="shared" si="193"/>
        <v>nvt</v>
      </c>
      <c r="FY118" t="str">
        <f t="shared" si="194"/>
        <v>nvt</v>
      </c>
      <c r="FZ118" t="str">
        <f t="shared" si="195"/>
        <v>nvt</v>
      </c>
      <c r="GA118" t="str">
        <f t="shared" si="196"/>
        <v>nvt</v>
      </c>
      <c r="GB118" t="str">
        <f>IF($EJ118&gt;2,IF(FO118="","zwart",VLOOKUP(FO118,STAPELING!J:AA,GB$1,0)),"nvt")</f>
        <v>nvt</v>
      </c>
      <c r="GC118" t="str">
        <f t="shared" si="257"/>
        <v>nvt</v>
      </c>
      <c r="GD118" t="str">
        <f t="shared" si="258"/>
        <v>nvt</v>
      </c>
      <c r="GE118" t="str">
        <f t="shared" si="259"/>
        <v>nvt</v>
      </c>
      <c r="GF118" t="str">
        <f t="shared" si="260"/>
        <v>nvt</v>
      </c>
      <c r="GG118" t="str">
        <f t="shared" si="261"/>
        <v>nvt</v>
      </c>
      <c r="GH118" t="str">
        <f t="shared" si="262"/>
        <v>nvt</v>
      </c>
      <c r="GI118" t="str">
        <f t="shared" si="263"/>
        <v>nvt</v>
      </c>
      <c r="GJ118" t="str">
        <f t="shared" si="264"/>
        <v>nvt</v>
      </c>
      <c r="GK118" t="str">
        <f t="shared" si="197"/>
        <v>nvt</v>
      </c>
      <c r="GL118" t="str">
        <f t="shared" si="198"/>
        <v>nvt</v>
      </c>
      <c r="GM118" t="str">
        <f t="shared" si="199"/>
        <v>nvt</v>
      </c>
      <c r="GN118" t="str">
        <f t="shared" si="200"/>
        <v>nvt</v>
      </c>
      <c r="GO118" t="str">
        <f t="shared" si="201"/>
        <v>nvt</v>
      </c>
      <c r="GP118" t="str">
        <f t="shared" si="202"/>
        <v>nvt</v>
      </c>
      <c r="GQ118" t="str">
        <f t="shared" si="203"/>
        <v>nvt</v>
      </c>
      <c r="GR118" t="str">
        <f t="shared" si="204"/>
        <v>nvt</v>
      </c>
      <c r="GS118" t="str">
        <f t="shared" si="205"/>
        <v>nvt</v>
      </c>
      <c r="GT118" t="str">
        <f t="shared" si="206"/>
        <v>nvt</v>
      </c>
      <c r="GU118" t="str">
        <f t="shared" si="207"/>
        <v>nvt</v>
      </c>
      <c r="GV118" t="str">
        <f t="shared" si="208"/>
        <v>nvt</v>
      </c>
      <c r="GW118" t="str">
        <f>IF($EJ118&gt;2,IF(GJ118="","zwart",VLOOKUP(GJ118,STAPELING!AB:AJ,GW$1,0)),"nvt")</f>
        <v>nvt</v>
      </c>
      <c r="GX118" t="str">
        <f t="shared" si="265"/>
        <v>nvt</v>
      </c>
      <c r="GY118" t="str">
        <f t="shared" si="266"/>
        <v>nvt</v>
      </c>
      <c r="GZ118" t="str">
        <f t="shared" si="267"/>
        <v>nvt</v>
      </c>
      <c r="HA118" t="str">
        <f t="shared" si="268"/>
        <v>nvt</v>
      </c>
      <c r="HB118" t="str">
        <f t="shared" si="269"/>
        <v>nvt</v>
      </c>
      <c r="HC118" t="str">
        <f t="shared" si="270"/>
        <v>nvt</v>
      </c>
      <c r="HD118" t="str">
        <f t="shared" si="271"/>
        <v>nvt</v>
      </c>
      <c r="HE118" t="str">
        <f t="shared" si="272"/>
        <v>nvt</v>
      </c>
      <c r="HF118" t="str">
        <f t="shared" si="273"/>
        <v>nvt</v>
      </c>
      <c r="HG118" t="str">
        <f t="shared" si="274"/>
        <v>nvt</v>
      </c>
      <c r="HH118" t="str">
        <f t="shared" si="275"/>
        <v>nvt</v>
      </c>
      <c r="HI118" t="str">
        <f t="shared" si="276"/>
        <v>nvt</v>
      </c>
      <c r="HJ118" t="str">
        <f t="shared" si="277"/>
        <v>nvt</v>
      </c>
      <c r="HK118" t="str">
        <f t="shared" si="278"/>
        <v>nvt</v>
      </c>
      <c r="HL118" t="str">
        <f t="shared" si="279"/>
        <v>nvt</v>
      </c>
      <c r="HM118" t="str">
        <f t="shared" si="209"/>
        <v>nvt</v>
      </c>
      <c r="HN118" t="str">
        <f t="shared" si="210"/>
        <v>nvt</v>
      </c>
      <c r="HO118" t="str">
        <f t="shared" si="211"/>
        <v>nvt</v>
      </c>
      <c r="HP118" t="str">
        <f t="shared" si="212"/>
        <v>nvt</v>
      </c>
      <c r="HQ118" t="str">
        <f t="shared" si="213"/>
        <v>nvt</v>
      </c>
      <c r="HR118" t="str">
        <f t="shared" si="214"/>
        <v>nvt</v>
      </c>
      <c r="HS118" t="str">
        <f t="shared" si="215"/>
        <v>nvt</v>
      </c>
      <c r="HT118" t="str">
        <f t="shared" si="216"/>
        <v>nvt</v>
      </c>
      <c r="HU118" t="str">
        <f t="shared" si="217"/>
        <v>nvt</v>
      </c>
      <c r="HV118" t="str">
        <f t="shared" si="218"/>
        <v>nvt</v>
      </c>
      <c r="HW118" t="str">
        <f t="shared" si="219"/>
        <v>nvt</v>
      </c>
      <c r="HX118" t="str">
        <f t="shared" si="220"/>
        <v>nvt</v>
      </c>
      <c r="HY118" t="str">
        <f>IF($EJ118&gt;2,IF(HL118="","zwart",VLOOKUP(HL118,STAPELING!AK:AN,HY$1,0)),"nvt")</f>
        <v>nvt</v>
      </c>
      <c r="HZ118" t="str">
        <f t="shared" si="280"/>
        <v>nvt</v>
      </c>
      <c r="IA118" t="str">
        <f t="shared" si="281"/>
        <v>nvt</v>
      </c>
      <c r="IB118" t="str">
        <f t="shared" si="282"/>
        <v>nvt</v>
      </c>
      <c r="IC118" t="str">
        <f t="shared" si="283"/>
        <v>nvt</v>
      </c>
      <c r="ID118" t="str">
        <f t="shared" si="284"/>
        <v>nvt</v>
      </c>
      <c r="IE118" t="str">
        <f t="shared" si="285"/>
        <v>nvt</v>
      </c>
      <c r="IF118" t="str">
        <f t="shared" si="286"/>
        <v>nvt</v>
      </c>
      <c r="IG118">
        <f t="shared" si="287"/>
        <v>0</v>
      </c>
      <c r="IH118">
        <f t="shared" si="288"/>
        <v>0</v>
      </c>
      <c r="II118">
        <f t="shared" si="289"/>
        <v>0</v>
      </c>
      <c r="IJ118">
        <f t="shared" si="290"/>
        <v>0</v>
      </c>
      <c r="IK118">
        <f t="shared" si="291"/>
        <v>0</v>
      </c>
      <c r="IL118">
        <f t="shared" si="292"/>
        <v>0</v>
      </c>
      <c r="IM118">
        <f t="shared" si="293"/>
        <v>0</v>
      </c>
      <c r="IN118">
        <f t="shared" si="294"/>
        <v>0</v>
      </c>
      <c r="IO118">
        <f t="shared" si="295"/>
        <v>0</v>
      </c>
      <c r="IP118">
        <f t="shared" si="296"/>
        <v>0</v>
      </c>
      <c r="IQ118">
        <f t="shared" si="297"/>
        <v>0</v>
      </c>
      <c r="IR118">
        <f t="shared" si="298"/>
        <v>0</v>
      </c>
      <c r="IS118">
        <f t="shared" si="299"/>
        <v>0</v>
      </c>
      <c r="IT118">
        <f t="shared" si="300"/>
        <v>0</v>
      </c>
      <c r="IU118" t="str">
        <f t="shared" si="301"/>
        <v>N</v>
      </c>
      <c r="IV118" t="str">
        <f t="shared" si="221"/>
        <v>N</v>
      </c>
      <c r="IW118" t="str">
        <f t="shared" si="302"/>
        <v>N</v>
      </c>
    </row>
    <row r="119" spans="1:257" x14ac:dyDescent="0.25">
      <c r="A119" t="str">
        <f>IF(ISERROR(VLOOKUP(E119,E$4:E118,1,0)),"J","N")</f>
        <v>N</v>
      </c>
      <c r="E119" s="25" t="str">
        <f>IF(Invoer!B148="","",Invoer!B148)</f>
        <v/>
      </c>
      <c r="F119" s="25"/>
      <c r="G119" s="25"/>
      <c r="H119" s="25" t="str">
        <f>IF(AND($E119&lt;&gt;"",$A119="J"),Invoer!D148,"")</f>
        <v/>
      </c>
      <c r="I119" s="25"/>
      <c r="J119" s="26"/>
      <c r="K119" s="26" t="str">
        <f>IF(AND($E119&lt;&gt;"",$A119="J"),Invoer!L148,"")</f>
        <v/>
      </c>
      <c r="L119" s="26"/>
      <c r="M119" s="25"/>
      <c r="N119" s="152"/>
      <c r="O119" s="153"/>
      <c r="P119" s="25"/>
      <c r="Q119" s="25"/>
      <c r="R119" s="153"/>
      <c r="S119" s="154"/>
      <c r="T119" s="152"/>
      <c r="U119" s="153"/>
      <c r="V119" s="153"/>
      <c r="W119" s="59" t="str">
        <f>IF(AND($E119&lt;&gt;"",$A119="J",Invoer!R148&lt;&gt;""),VLOOKUP(Invoer!R148,NORM!$F$26:$H$29,3,0),"")</f>
        <v/>
      </c>
      <c r="X119" s="59"/>
      <c r="Y119" s="25" t="str">
        <f t="shared" si="222"/>
        <v/>
      </c>
      <c r="Z119" s="25"/>
      <c r="AA119" s="26" t="str">
        <f t="shared" si="223"/>
        <v/>
      </c>
      <c r="AB119" s="26"/>
      <c r="AC119" s="153"/>
      <c r="AD119" s="153"/>
      <c r="AE119" s="153"/>
      <c r="AF119" s="153"/>
      <c r="AG119" s="153"/>
      <c r="AH119" s="25"/>
      <c r="AI119" s="153"/>
      <c r="AJ119" s="153"/>
      <c r="AK119" s="153"/>
      <c r="AL119" s="153"/>
      <c r="AM119" s="25" t="str">
        <f>IF(AND($E119&lt;&gt;"",$A119="J"),IF(Invoer!X148="Ja","J",IF(Invoer!X148="Nee","N","")),"")</f>
        <v/>
      </c>
      <c r="AN119" s="153"/>
      <c r="AO119" s="153"/>
      <c r="AP119" s="153" t="s">
        <v>311</v>
      </c>
      <c r="AQ119" s="153" t="s">
        <v>311</v>
      </c>
      <c r="AR119" s="153" t="s">
        <v>312</v>
      </c>
      <c r="AS119" s="153" t="s">
        <v>312</v>
      </c>
      <c r="AT119" s="1" t="str">
        <f>IF(AND($E119&lt;&gt;"",$A119="J",Invoer!O148&lt;&gt;""),VLOOKUP(Invoer!O148,NORM!$F$31:$H$38,3,0),"")</f>
        <v/>
      </c>
      <c r="AU119" s="1"/>
      <c r="AV119" s="1" t="str">
        <f>IF(AND($E119&lt;&gt;"",$A119="J"),Invoer!AH148,"")</f>
        <v/>
      </c>
      <c r="AW119" s="1"/>
      <c r="AX119" s="1" t="str">
        <f t="shared" si="224"/>
        <v/>
      </c>
      <c r="AY119" s="1"/>
      <c r="AZ119" s="3" t="str">
        <f t="shared" si="225"/>
        <v/>
      </c>
      <c r="BA119" s="3" t="str">
        <f t="shared" si="226"/>
        <v/>
      </c>
      <c r="BB119" s="3" t="str">
        <f t="shared" si="227"/>
        <v>N</v>
      </c>
      <c r="BC119" s="3" t="str">
        <f t="shared" si="228"/>
        <v>N</v>
      </c>
      <c r="BD119" s="3" t="str">
        <f t="shared" si="229"/>
        <v/>
      </c>
      <c r="BE119" s="3">
        <f t="shared" si="230"/>
        <v>0</v>
      </c>
      <c r="BF119" s="3" t="str">
        <f t="shared" si="231"/>
        <v/>
      </c>
      <c r="BG119" s="3" t="str">
        <f t="shared" si="232"/>
        <v/>
      </c>
      <c r="BH119" s="3" t="str">
        <f t="shared" si="233"/>
        <v>N</v>
      </c>
      <c r="BI119" s="24" t="str">
        <f t="shared" si="234"/>
        <v/>
      </c>
      <c r="BJ119" s="24" t="str">
        <f>IF(ISERROR(VLOOKUP($BD119,LOV_GWSGRP!A:A,1,0)),"N","J")</f>
        <v>N</v>
      </c>
      <c r="BK119" s="24" t="str">
        <f>IF(ISERROR(VLOOKUP($BD119,LOV_GWSGRP!D:D,1,0)),"N","J")</f>
        <v>N</v>
      </c>
      <c r="BL119" s="24" t="str">
        <f>IF(ISERROR(VLOOKUP($BD119,LOV_GWSGRP!G:G,1,0)),"N","J")</f>
        <v>N</v>
      </c>
      <c r="BM119" s="24" t="str">
        <f>IF(ISERROR(VLOOKUP($BD119,LOV_GWSGRP!M:M,1,0)),"N","J")</f>
        <v>N</v>
      </c>
      <c r="BN119" s="24" t="str">
        <f>IF(ISERROR(VLOOKUP($BD119,LOV_GWSGRP!P:P,1,0)),"N","J")</f>
        <v>N</v>
      </c>
      <c r="BO119" s="24" t="str">
        <f>IF(ISERROR(VLOOKUP($BD119,LOV_GWSGRP!S:S,1,0)),"N","J")</f>
        <v>N</v>
      </c>
      <c r="BP119" s="24" t="str">
        <f>IF(ISERROR(VLOOKUP($BD119,LOV_GWSGRP!V:V,1,0)),"N","J")</f>
        <v>N</v>
      </c>
      <c r="BQ119" s="24" t="str">
        <f>IF(ISERROR(VLOOKUP($BD119,LOV_GWSGRP!Y:Y,1,0)),"N","J")</f>
        <v>N</v>
      </c>
      <c r="BR119" s="24" t="str">
        <f>IF(ISERROR(VLOOKUP($BD119,LOV_GWSGRP!AB:AB,1,0)),"N","J")</f>
        <v>N</v>
      </c>
      <c r="BS119" s="24" t="str">
        <f>IF(ISERROR(VLOOKUP($BD119,LOV_GWSGRP!AE:AE,1,0)),"N","J")</f>
        <v>N</v>
      </c>
      <c r="BT119" s="24" t="str">
        <f>IF(ISERROR(VLOOKUP($BD119,LOV_GWSGRP!AH:AH,1,0)),"N","J")</f>
        <v>N</v>
      </c>
      <c r="BU119" s="24" t="str">
        <f>IF(ISERROR(VLOOKUP($BD119,LOV_GWSGRP!CJ:CJ,1,0)),"N","J")</f>
        <v>N</v>
      </c>
      <c r="BV119" s="24" t="str">
        <f>IF(ISERROR(VLOOKUP($BD119,LOV_GWSGRP!AN:AN,1,0)),"N","J")</f>
        <v>N</v>
      </c>
      <c r="BW119" s="24" t="str">
        <f>IF(ISERROR(VLOOKUP($BD119,LOV_GWSGRP!AQ:AQ,1,0)),"N","J")</f>
        <v>N</v>
      </c>
      <c r="BX119" s="24" t="str">
        <f>IF(ISERROR(VLOOKUP($BD119,LOV_GWSGRP!AT:AT,1,0)),"N","J")</f>
        <v>N</v>
      </c>
      <c r="BY119" s="24" t="str">
        <f>IF(ISERROR(VLOOKUP($BD119,LOV_GWSGRP!AW:AW,1,0)),"N","J")</f>
        <v>N</v>
      </c>
      <c r="BZ119" s="24" t="str">
        <f>IF(ISERROR(VLOOKUP($BD119,LOV_GWSGRP!AZ:AZ,1,0)),"N","J")</f>
        <v>N</v>
      </c>
      <c r="CA119" s="24" t="str">
        <f>IF(ISERROR(VLOOKUP($BD119,LOV_GWSGRP!BC:BC,1,0)),"N","J")</f>
        <v>N</v>
      </c>
      <c r="CB119" s="24" t="str">
        <f>IF(ISERROR(VLOOKUP($BD119,LOV_GWSGRP!BF:BF,1,0)),"N","J")</f>
        <v>N</v>
      </c>
      <c r="CC119" s="24" t="str">
        <f>IF(ISERROR(VLOOKUP($BD119,LOV_GWSGRP!BI:BI,1,0)),"N","J")</f>
        <v>N</v>
      </c>
      <c r="CD119" s="24" t="str">
        <f>IF(ISERROR(VLOOKUP($BD119,LOV_GWSGRP!J:J,1,0)),"N","J")</f>
        <v>N</v>
      </c>
      <c r="CE119" s="24" t="str">
        <f>IF(ISERROR(VLOOKUP($BD119,LOV_GWSGRP!BL:BL,1,0)),"N","J")</f>
        <v>N</v>
      </c>
      <c r="CF119" s="24"/>
      <c r="CG119" s="24" t="str">
        <f>IF(ISERROR(VLOOKUP($BD119,LOV_GWSGRP!BO:BO,1,0)),"N","J")</f>
        <v>N</v>
      </c>
      <c r="CH119" s="24" t="str">
        <f t="shared" si="235"/>
        <v>N</v>
      </c>
      <c r="CI119" s="24" t="str">
        <f>IF(ISERROR(VLOOKUP($BD119,GEWASCODE_GLMC8!F:F,1,0)),"N","J")</f>
        <v>N</v>
      </c>
      <c r="CJ119" s="24" t="str">
        <f>IF(COUNTIF($CI119:CI119,"J")&gt;0,"N",IF(ISERROR(VLOOKUP($BD119,GEWASCODE_GLMC8!G:G,1,0)),"N","J"))</f>
        <v>N</v>
      </c>
      <c r="CK119" s="24" t="str">
        <f>IF(COUNTIF($CI119:CJ119,"J")&gt;0,"N",IF(ISERROR(VLOOKUP($BD119,GEWASCODE_GLMC8!H:H,1,0)),"N","J"))</f>
        <v>N</v>
      </c>
      <c r="CL119" s="24" t="str">
        <f>IF(COUNTIF($CI119:CK119,"J")&gt;0,"N",IF(ISERROR(VLOOKUP($BD119,GEWASCODE_GLMC8!I:I,1,0)),"N","J"))</f>
        <v>N</v>
      </c>
      <c r="CM119" s="24" t="str">
        <f>IF(COUNTIF($CI119:CL119,"J")&gt;0,"N",IF(ISERROR(VLOOKUP($BD119,GEWASCODE_GLMC8!J:J,1,0)),"N","J"))</f>
        <v>N</v>
      </c>
      <c r="CN119" s="24" t="str">
        <f>IF(COUNTIF($CI119:CM119,"J")&gt;0,"N",IF(ISERROR(VLOOKUP($BD119,GEWASCODE_GLMC8!K:K,1,0)),"N","J"))</f>
        <v>N</v>
      </c>
      <c r="CO119" s="24" t="str">
        <f>IF(COUNTIF($CI119:CN119,"J")&gt;0,"N",IF(ISERROR(VLOOKUP($BD119,GEWASCODE_GLMC8!L:L,1,0)),"N","J"))</f>
        <v>N</v>
      </c>
      <c r="CP119" s="24" t="str">
        <f>IF(COUNTIF($CI119:CO119,"J")&gt;0,"N",IF(ISERROR(VLOOKUP($BD119,GEWASCODE_GLMC8!M:M,1,0)),"N","J"))</f>
        <v>N</v>
      </c>
      <c r="CQ119" s="24" t="str">
        <f>IF(COUNTIF($CI119:CP119,"J")&gt;0,"N",IF(ISERROR(VLOOKUP($BD119,GEWASCODE_GLMC8!N:N,1,0)),"N","J"))</f>
        <v>N</v>
      </c>
      <c r="CR119" s="24" t="str">
        <f>IF(COUNTIF($CI119:CQ119,"J")&gt;0,"N",IF(ISERROR(VLOOKUP($BD119,GEWASCODE_GLMC8!O:O,1,0)),"N","J"))</f>
        <v>N</v>
      </c>
      <c r="CS119" s="24" t="str">
        <f>IF(COUNTIF($CI119:CR119,"J")&gt;0,"N",IF(ISERROR(VLOOKUP($BD119,GEWASCODE_GLMC8!P:P,1,0)),"N","J"))</f>
        <v>N</v>
      </c>
      <c r="CT119" s="24" t="str">
        <f>IF(COUNTIF($CI119:CS119,"J")&gt;0,"N",IF(ISERROR(VLOOKUP($BD119,GEWASCODE_GLMC8!Q:Q,1,0)),"N","J"))</f>
        <v>N</v>
      </c>
      <c r="CU119" s="24" t="str">
        <f>IF(COUNTIF($CI119:CT119,"J")&gt;0,"N",IF(ISERROR(VLOOKUP($BD119,GEWASCODE_GLMC8!R:R,1,0)),"N","J"))</f>
        <v>N</v>
      </c>
      <c r="CV119" s="24" t="str">
        <f>IF(COUNTIF($CI119:CU119,"J")&gt;0,"N",IF(ISERROR(VLOOKUP($BD119,GEWASCODE_GLMC8!S:S,1,0)),"N","J"))</f>
        <v>N</v>
      </c>
      <c r="CW119" s="24" t="str">
        <f>IF(COUNTIF($CI119:CV119,"J")&gt;0,"N",IF(ISERROR(VLOOKUP($BD119,GEWASCODE_GLMC8!T:T,1,0)),"N","J"))</f>
        <v>N</v>
      </c>
      <c r="CX119" s="24" t="str">
        <f>IF(COUNTIF($CI119:CW119,"J")&gt;0,"N",IF(ISERROR(VLOOKUP($BD119,GEWASCODE_GLMC8!U:U,1,0)),"N","J"))</f>
        <v>N</v>
      </c>
      <c r="CY119" s="24" t="str">
        <f>IF(COUNTIF($CI119:CX119,"J")&gt;0,"N",IF(ISERROR(VLOOKUP($BD119,GEWASCODE_GLMC8!V:V,1,0)),"N","J"))</f>
        <v>N</v>
      </c>
      <c r="CZ119" s="24" t="str">
        <f>IF(COUNTIF($CI119:CY119,"J")&gt;0,"N",IF(ISERROR(VLOOKUP($BD119,GEWASCODE_GLMC8!W:W,1,0)),"N","J"))</f>
        <v>N</v>
      </c>
      <c r="DA119" s="24" t="str">
        <f>IF(COUNTIF($CI119:CZ119,"J")&gt;0,"N",IF(ISERROR(VLOOKUP($BD119,GEWASCODE_GLMC8!X:X,1,0)),"N","J"))</f>
        <v>N</v>
      </c>
      <c r="DB119" s="24" t="str">
        <f>IF(COUNTIF($CI119:DA119,"J")&gt;0,"N",IF(ISERROR(VLOOKUP($BD119,GEWASCODE_GLMC8!Y:Y,1,0)),"N","J"))</f>
        <v>N</v>
      </c>
      <c r="DC119" s="24" t="str">
        <f>IF(COUNTIF($CI119:DB119,"J")&gt;0,"N",IF(ISERROR(VLOOKUP($BD119,GEWASCODE_GLMC8!Z:Z,1,0)),"N","J"))</f>
        <v>N</v>
      </c>
      <c r="DD119" s="24" t="str">
        <f t="shared" si="236"/>
        <v>N</v>
      </c>
      <c r="DE119" s="3" t="str">
        <f t="shared" si="167"/>
        <v>N</v>
      </c>
      <c r="DF119" s="3" t="str">
        <f t="shared" si="168"/>
        <v>N</v>
      </c>
      <c r="DG119" s="3" t="str">
        <f t="shared" si="237"/>
        <v>N</v>
      </c>
      <c r="DH119" s="3" t="str">
        <f t="shared" si="238"/>
        <v>N</v>
      </c>
      <c r="DI119" s="3" t="str">
        <f t="shared" si="169"/>
        <v>N</v>
      </c>
      <c r="DJ119" s="3" t="str">
        <f t="shared" si="170"/>
        <v>N</v>
      </c>
      <c r="DK119" s="3">
        <f>0</f>
        <v>0</v>
      </c>
      <c r="DL119" s="3" t="str">
        <f t="shared" si="171"/>
        <v>N</v>
      </c>
      <c r="DM119" s="3" t="str">
        <f t="shared" si="172"/>
        <v>N</v>
      </c>
      <c r="DN119" t="str">
        <f>IF(AND($A119="J",COUNTIFS(activiteiten_perceel,percelen!$AZ119,activiteiten_maatregel_nr,percelen!DN$4,activiteiten_activiteit_voldoet_aan_voorwaarden,"J")&gt;0),DN$4,"")</f>
        <v/>
      </c>
      <c r="DO119" t="str">
        <f>IF(AND($A119="J",COUNTIFS(activiteiten_perceel,percelen!$AZ119,activiteiten_maatregel_nr,percelen!DO$4,activiteiten_activiteit_voldoet_aan_voorwaarden,"J")&gt;0),DO$4,"")</f>
        <v/>
      </c>
      <c r="DP119" t="str">
        <f>IF(AND($A119="J",COUNTIFS(activiteiten_perceel,percelen!$AZ119,activiteiten_maatregel_nr,percelen!DP$4,activiteiten_activiteit_voldoet_aan_voorwaarden,"J")&gt;0),DP$4,"")</f>
        <v/>
      </c>
      <c r="DQ119" t="str">
        <f>IF(AND($A119="J",COUNTIFS(activiteiten_perceel,percelen!$AZ119,activiteiten_maatregel_nr,percelen!DQ$4,activiteiten_activiteit_voldoet_aan_voorwaarden,"J")&gt;0),DQ$4,"")</f>
        <v/>
      </c>
      <c r="DR119" t="str">
        <f>IF(AND($A119="J",COUNTIFS(activiteiten_perceel,percelen!$AZ119,activiteiten_maatregel_nr,percelen!DR$4,activiteiten_activiteit_voldoet_aan_voorwaarden,"J")&gt;0),DR$4,"")</f>
        <v/>
      </c>
      <c r="DS119" t="str">
        <f>IF(AND($A119="J",COUNTIFS(activiteiten_perceel,percelen!$AZ119,activiteiten_maatregel_nr,percelen!DS$4,activiteiten_activiteit_voldoet_aan_voorwaarden,"J")&gt;0),DS$4,"")</f>
        <v/>
      </c>
      <c r="DT119" t="str">
        <f>IF(AND($A119="J",COUNTIFS(activiteiten_perceel,percelen!$AZ119,activiteiten_maatregel_nr,percelen!DT$4,activiteiten_activiteit_voldoet_aan_voorwaarden,"J")&gt;0),DT$4,"")</f>
        <v/>
      </c>
      <c r="DU119" t="str">
        <f>IF(AND($A119="J",COUNTIFS(activiteiten_perceel,percelen!$AZ119,activiteiten_maatregel_nr,percelen!DU$4,activiteiten_activiteit_voldoet_aan_voorwaarden,"J")&gt;0),DU$4,"")</f>
        <v/>
      </c>
      <c r="DV119" t="str">
        <f>IF(AND($A119="J",COUNTIFS(activiteiten_perceel,percelen!$AZ119,activiteiten_maatregel_nr,percelen!DV$4,activiteiten_activiteit_voldoet_aan_voorwaarden,"J")&gt;0),DV$4,"")</f>
        <v/>
      </c>
      <c r="DW119" t="str">
        <f>IF(AND($A119="J",COUNTIFS(activiteiten_perceel,percelen!$AZ119,activiteiten_maatregel_nr,percelen!DW$4,activiteiten_activiteit_voldoet_aan_voorwaarden,"J")&gt;0),DW$4,"")</f>
        <v/>
      </c>
      <c r="DX119" t="str">
        <f>IF(AND($A119="J",COUNTIFS(activiteiten_perceel,percelen!$AZ119,activiteiten_maatregel_nr,percelen!DX$4,activiteiten_activiteit_voldoet_aan_voorwaarden,"J")&gt;0),DX$4,"")</f>
        <v/>
      </c>
      <c r="DY119" t="str">
        <f>IF(AND($A119="J",COUNTIFS(activiteiten_perceel,percelen!$AZ119,activiteiten_maatregel_nr,percelen!DY$4,activiteiten_activiteit_voldoet_aan_voorwaarden,"J")&gt;0),DY$4,"")</f>
        <v/>
      </c>
      <c r="DZ119" t="str">
        <f>IF(AND($A119="J",COUNTIFS(activiteiten_perceel,percelen!$AZ119,activiteiten_maatregel_nr,percelen!DZ$4,activiteiten_activiteit_voldoet_aan_voorwaarden,"J")&gt;0),DZ$4,"")</f>
        <v/>
      </c>
      <c r="EA119" t="str">
        <f>IF(AND($A119="J",COUNTIFS(activiteiten_perceel,percelen!$AZ119,activiteiten_maatregel_nr,percelen!EA$4,activiteiten_activiteit_voldoet_aan_voorwaarden,"J")&gt;0),EA$4,"")</f>
        <v/>
      </c>
      <c r="EB119" t="str">
        <f>IF(AND($A119="J",COUNTIFS(activiteiten_perceel,percelen!$AZ119,activiteiten_maatregel_nr,percelen!EB$4,activiteiten_activiteit_voldoet_aan_voorwaarden,"J")&gt;0),EB$4,"")</f>
        <v/>
      </c>
      <c r="EC119" t="str">
        <f>IF(AND($A119="J",COUNTIFS(activiteiten_perceel,percelen!$AZ119,activiteiten_maatregel_nr,percelen!EC$4,activiteiten_activiteit_voldoet_aan_voorwaarden,"J")&gt;0),EC$4,"")</f>
        <v/>
      </c>
      <c r="ED119" t="str">
        <f>IF(AND($A119="J",COUNTIFS(activiteiten_perceel,percelen!$AZ119,activiteiten_maatregel_nr,percelen!ED$4,activiteiten_activiteit_voldoet_aan_voorwaarden,"J")&gt;0),ED$4,"")</f>
        <v/>
      </c>
      <c r="EE119" t="str">
        <f>IF(AND($A119="J",COUNTIFS(activiteiten_perceel,percelen!$AZ119,activiteiten_maatregel_nr,percelen!EE$4,activiteiten_activiteit_voldoet_aan_voorwaarden,"J")&gt;0),EE$4,"")</f>
        <v/>
      </c>
      <c r="EF119" t="str">
        <f>IF(AND($A119="J",COUNTIFS(activiteiten_perceel,percelen!$AZ119,activiteiten_maatregel_nr,percelen!EF$4,activiteiten_activiteit_voldoet_aan_voorwaarden,"J")&gt;0),EF$4,"")</f>
        <v/>
      </c>
      <c r="EG119" t="str">
        <f>IF(AND($A119="J",COUNTIFS(activiteiten_perceel,percelen!$AZ119,activiteiten_maatregel_nr,percelen!EG$4,activiteiten_activiteit_voldoet_aan_voorwaarden,"J")&gt;0),EG$4,"")</f>
        <v/>
      </c>
      <c r="EH119" t="str">
        <f>IF(AND($A119="J",COUNTIFS(activiteiten_perceel,percelen!$AZ119,activiteiten_maatregel_nr,percelen!EH$4,activiteiten_activiteit_voldoet_aan_voorwaarden,"J")&gt;0),EH$4,"")</f>
        <v/>
      </c>
      <c r="EI119" t="str">
        <f>IF(AND($A119="J",COUNTIFS(activiteiten_perceel,percelen!$AZ119,activiteiten_maatregel_nr,percelen!EI$4,activiteiten_activiteit_voldoet_aan_voorwaarden,"J")&gt;0),EI$4,"")</f>
        <v/>
      </c>
      <c r="EJ119">
        <f t="shared" si="239"/>
        <v>0</v>
      </c>
      <c r="EK119" t="str">
        <f t="shared" si="173"/>
        <v/>
      </c>
      <c r="EL119" t="str">
        <f t="shared" si="174"/>
        <v/>
      </c>
      <c r="EM119" t="str">
        <f t="shared" si="175"/>
        <v/>
      </c>
      <c r="EN119" t="str">
        <f t="shared" si="176"/>
        <v/>
      </c>
      <c r="EO119" t="str">
        <f t="shared" si="177"/>
        <v/>
      </c>
      <c r="EP119" t="str">
        <f t="shared" si="178"/>
        <v/>
      </c>
      <c r="EQ119" t="str">
        <f t="shared" si="179"/>
        <v/>
      </c>
      <c r="ER119" t="str">
        <f t="shared" si="180"/>
        <v/>
      </c>
      <c r="ES119" t="str">
        <f t="shared" si="181"/>
        <v/>
      </c>
      <c r="ET119" t="str">
        <f t="shared" si="182"/>
        <v/>
      </c>
      <c r="EU119" t="str">
        <f t="shared" si="183"/>
        <v/>
      </c>
      <c r="EV119" t="str">
        <f t="shared" si="184"/>
        <v/>
      </c>
      <c r="EW119" t="str">
        <f t="shared" si="240"/>
        <v>nvt</v>
      </c>
      <c r="EX119" t="str">
        <f t="shared" si="241"/>
        <v>nvt</v>
      </c>
      <c r="EY119" t="str">
        <f t="shared" si="242"/>
        <v>nvt</v>
      </c>
      <c r="EZ119" t="str">
        <f t="shared" si="243"/>
        <v>nvt</v>
      </c>
      <c r="FA119" t="str">
        <f t="shared" si="244"/>
        <v>nvt</v>
      </c>
      <c r="FB119" t="str">
        <f t="shared" si="245"/>
        <v>nvt</v>
      </c>
      <c r="FC119" t="str">
        <f t="shared" si="246"/>
        <v>nvt</v>
      </c>
      <c r="FD119" t="str">
        <f t="shared" si="247"/>
        <v>nvt</v>
      </c>
      <c r="FE119" t="str">
        <f>IF($EJ119=2,VLOOKUP(FD119,STAPELING!A:D,FE$1,0),"nvt")</f>
        <v>nvt</v>
      </c>
      <c r="FF119" t="str">
        <f t="shared" si="248"/>
        <v>nvt</v>
      </c>
      <c r="FG119" t="str">
        <f t="shared" si="249"/>
        <v>nvt</v>
      </c>
      <c r="FH119" t="str">
        <f t="shared" si="250"/>
        <v>nvt</v>
      </c>
      <c r="FI119" t="str">
        <f t="shared" si="251"/>
        <v>nvt</v>
      </c>
      <c r="FJ119" t="str">
        <f t="shared" si="252"/>
        <v>nvt</v>
      </c>
      <c r="FK119" t="str">
        <f t="shared" si="253"/>
        <v>nvt</v>
      </c>
      <c r="FL119" t="str">
        <f t="shared" si="254"/>
        <v>nvt</v>
      </c>
      <c r="FM119" t="str">
        <f t="shared" si="255"/>
        <v/>
      </c>
      <c r="FN119" t="str">
        <f>IF(ISERROR(VLOOKUP(FM119,STAPELING!I:AO,FN$1,0)),"N",VLOOKUP(FM119,STAPELING!I:AO,FN$1,0))</f>
        <v>J</v>
      </c>
      <c r="FO119" t="str">
        <f t="shared" si="256"/>
        <v>nvt</v>
      </c>
      <c r="FP119" t="str">
        <f t="shared" si="185"/>
        <v>nvt</v>
      </c>
      <c r="FQ119" t="str">
        <f t="shared" si="186"/>
        <v>nvt</v>
      </c>
      <c r="FR119" t="str">
        <f t="shared" si="187"/>
        <v>nvt</v>
      </c>
      <c r="FS119" t="str">
        <f t="shared" si="188"/>
        <v>nvt</v>
      </c>
      <c r="FT119" t="str">
        <f t="shared" si="189"/>
        <v>nvt</v>
      </c>
      <c r="FU119" t="str">
        <f t="shared" si="190"/>
        <v>nvt</v>
      </c>
      <c r="FV119" t="str">
        <f t="shared" si="191"/>
        <v>nvt</v>
      </c>
      <c r="FW119" t="str">
        <f t="shared" si="192"/>
        <v>nvt</v>
      </c>
      <c r="FX119" t="str">
        <f t="shared" si="193"/>
        <v>nvt</v>
      </c>
      <c r="FY119" t="str">
        <f t="shared" si="194"/>
        <v>nvt</v>
      </c>
      <c r="FZ119" t="str">
        <f t="shared" si="195"/>
        <v>nvt</v>
      </c>
      <c r="GA119" t="str">
        <f t="shared" si="196"/>
        <v>nvt</v>
      </c>
      <c r="GB119" t="str">
        <f>IF($EJ119&gt;2,IF(FO119="","zwart",VLOOKUP(FO119,STAPELING!J:AA,GB$1,0)),"nvt")</f>
        <v>nvt</v>
      </c>
      <c r="GC119" t="str">
        <f t="shared" si="257"/>
        <v>nvt</v>
      </c>
      <c r="GD119" t="str">
        <f t="shared" si="258"/>
        <v>nvt</v>
      </c>
      <c r="GE119" t="str">
        <f t="shared" si="259"/>
        <v>nvt</v>
      </c>
      <c r="GF119" t="str">
        <f t="shared" si="260"/>
        <v>nvt</v>
      </c>
      <c r="GG119" t="str">
        <f t="shared" si="261"/>
        <v>nvt</v>
      </c>
      <c r="GH119" t="str">
        <f t="shared" si="262"/>
        <v>nvt</v>
      </c>
      <c r="GI119" t="str">
        <f t="shared" si="263"/>
        <v>nvt</v>
      </c>
      <c r="GJ119" t="str">
        <f t="shared" si="264"/>
        <v>nvt</v>
      </c>
      <c r="GK119" t="str">
        <f t="shared" si="197"/>
        <v>nvt</v>
      </c>
      <c r="GL119" t="str">
        <f t="shared" si="198"/>
        <v>nvt</v>
      </c>
      <c r="GM119" t="str">
        <f t="shared" si="199"/>
        <v>nvt</v>
      </c>
      <c r="GN119" t="str">
        <f t="shared" si="200"/>
        <v>nvt</v>
      </c>
      <c r="GO119" t="str">
        <f t="shared" si="201"/>
        <v>nvt</v>
      </c>
      <c r="GP119" t="str">
        <f t="shared" si="202"/>
        <v>nvt</v>
      </c>
      <c r="GQ119" t="str">
        <f t="shared" si="203"/>
        <v>nvt</v>
      </c>
      <c r="GR119" t="str">
        <f t="shared" si="204"/>
        <v>nvt</v>
      </c>
      <c r="GS119" t="str">
        <f t="shared" si="205"/>
        <v>nvt</v>
      </c>
      <c r="GT119" t="str">
        <f t="shared" si="206"/>
        <v>nvt</v>
      </c>
      <c r="GU119" t="str">
        <f t="shared" si="207"/>
        <v>nvt</v>
      </c>
      <c r="GV119" t="str">
        <f t="shared" si="208"/>
        <v>nvt</v>
      </c>
      <c r="GW119" t="str">
        <f>IF($EJ119&gt;2,IF(GJ119="","zwart",VLOOKUP(GJ119,STAPELING!AB:AJ,GW$1,0)),"nvt")</f>
        <v>nvt</v>
      </c>
      <c r="GX119" t="str">
        <f t="shared" si="265"/>
        <v>nvt</v>
      </c>
      <c r="GY119" t="str">
        <f t="shared" si="266"/>
        <v>nvt</v>
      </c>
      <c r="GZ119" t="str">
        <f t="shared" si="267"/>
        <v>nvt</v>
      </c>
      <c r="HA119" t="str">
        <f t="shared" si="268"/>
        <v>nvt</v>
      </c>
      <c r="HB119" t="str">
        <f t="shared" si="269"/>
        <v>nvt</v>
      </c>
      <c r="HC119" t="str">
        <f t="shared" si="270"/>
        <v>nvt</v>
      </c>
      <c r="HD119" t="str">
        <f t="shared" si="271"/>
        <v>nvt</v>
      </c>
      <c r="HE119" t="str">
        <f t="shared" si="272"/>
        <v>nvt</v>
      </c>
      <c r="HF119" t="str">
        <f t="shared" si="273"/>
        <v>nvt</v>
      </c>
      <c r="HG119" t="str">
        <f t="shared" si="274"/>
        <v>nvt</v>
      </c>
      <c r="HH119" t="str">
        <f t="shared" si="275"/>
        <v>nvt</v>
      </c>
      <c r="HI119" t="str">
        <f t="shared" si="276"/>
        <v>nvt</v>
      </c>
      <c r="HJ119" t="str">
        <f t="shared" si="277"/>
        <v>nvt</v>
      </c>
      <c r="HK119" t="str">
        <f t="shared" si="278"/>
        <v>nvt</v>
      </c>
      <c r="HL119" t="str">
        <f t="shared" si="279"/>
        <v>nvt</v>
      </c>
      <c r="HM119" t="str">
        <f t="shared" si="209"/>
        <v>nvt</v>
      </c>
      <c r="HN119" t="str">
        <f t="shared" si="210"/>
        <v>nvt</v>
      </c>
      <c r="HO119" t="str">
        <f t="shared" si="211"/>
        <v>nvt</v>
      </c>
      <c r="HP119" t="str">
        <f t="shared" si="212"/>
        <v>nvt</v>
      </c>
      <c r="HQ119" t="str">
        <f t="shared" si="213"/>
        <v>nvt</v>
      </c>
      <c r="HR119" t="str">
        <f t="shared" si="214"/>
        <v>nvt</v>
      </c>
      <c r="HS119" t="str">
        <f t="shared" si="215"/>
        <v>nvt</v>
      </c>
      <c r="HT119" t="str">
        <f t="shared" si="216"/>
        <v>nvt</v>
      </c>
      <c r="HU119" t="str">
        <f t="shared" si="217"/>
        <v>nvt</v>
      </c>
      <c r="HV119" t="str">
        <f t="shared" si="218"/>
        <v>nvt</v>
      </c>
      <c r="HW119" t="str">
        <f t="shared" si="219"/>
        <v>nvt</v>
      </c>
      <c r="HX119" t="str">
        <f t="shared" si="220"/>
        <v>nvt</v>
      </c>
      <c r="HY119" t="str">
        <f>IF($EJ119&gt;2,IF(HL119="","zwart",VLOOKUP(HL119,STAPELING!AK:AN,HY$1,0)),"nvt")</f>
        <v>nvt</v>
      </c>
      <c r="HZ119" t="str">
        <f t="shared" si="280"/>
        <v>nvt</v>
      </c>
      <c r="IA119" t="str">
        <f t="shared" si="281"/>
        <v>nvt</v>
      </c>
      <c r="IB119" t="str">
        <f t="shared" si="282"/>
        <v>nvt</v>
      </c>
      <c r="IC119" t="str">
        <f t="shared" si="283"/>
        <v>nvt</v>
      </c>
      <c r="ID119" t="str">
        <f t="shared" si="284"/>
        <v>nvt</v>
      </c>
      <c r="IE119" t="str">
        <f t="shared" si="285"/>
        <v>nvt</v>
      </c>
      <c r="IF119" t="str">
        <f t="shared" si="286"/>
        <v>nvt</v>
      </c>
      <c r="IG119">
        <f t="shared" si="287"/>
        <v>0</v>
      </c>
      <c r="IH119">
        <f t="shared" si="288"/>
        <v>0</v>
      </c>
      <c r="II119">
        <f t="shared" si="289"/>
        <v>0</v>
      </c>
      <c r="IJ119">
        <f t="shared" si="290"/>
        <v>0</v>
      </c>
      <c r="IK119">
        <f t="shared" si="291"/>
        <v>0</v>
      </c>
      <c r="IL119">
        <f t="shared" si="292"/>
        <v>0</v>
      </c>
      <c r="IM119">
        <f t="shared" si="293"/>
        <v>0</v>
      </c>
      <c r="IN119">
        <f t="shared" si="294"/>
        <v>0</v>
      </c>
      <c r="IO119">
        <f t="shared" si="295"/>
        <v>0</v>
      </c>
      <c r="IP119">
        <f t="shared" si="296"/>
        <v>0</v>
      </c>
      <c r="IQ119">
        <f t="shared" si="297"/>
        <v>0</v>
      </c>
      <c r="IR119">
        <f t="shared" si="298"/>
        <v>0</v>
      </c>
      <c r="IS119">
        <f t="shared" si="299"/>
        <v>0</v>
      </c>
      <c r="IT119">
        <f t="shared" si="300"/>
        <v>0</v>
      </c>
      <c r="IU119" t="str">
        <f t="shared" si="301"/>
        <v>N</v>
      </c>
      <c r="IV119" t="str">
        <f t="shared" si="221"/>
        <v>N</v>
      </c>
      <c r="IW119" t="str">
        <f t="shared" si="302"/>
        <v>N</v>
      </c>
    </row>
    <row r="120" spans="1:257" x14ac:dyDescent="0.25">
      <c r="A120" t="str">
        <f>IF(ISERROR(VLOOKUP(E120,E$4:E119,1,0)),"J","N")</f>
        <v>N</v>
      </c>
      <c r="E120" s="25" t="str">
        <f>IF(Invoer!B149="","",Invoer!B149)</f>
        <v/>
      </c>
      <c r="F120" s="25"/>
      <c r="G120" s="25"/>
      <c r="H120" s="25" t="str">
        <f>IF(AND($E120&lt;&gt;"",$A120="J"),Invoer!D149,"")</f>
        <v/>
      </c>
      <c r="I120" s="25"/>
      <c r="J120" s="26"/>
      <c r="K120" s="26" t="str">
        <f>IF(AND($E120&lt;&gt;"",$A120="J"),Invoer!L149,"")</f>
        <v/>
      </c>
      <c r="L120" s="26"/>
      <c r="M120" s="25"/>
      <c r="N120" s="152"/>
      <c r="O120" s="153"/>
      <c r="P120" s="25"/>
      <c r="Q120" s="25"/>
      <c r="R120" s="153"/>
      <c r="S120" s="154"/>
      <c r="T120" s="152"/>
      <c r="U120" s="153"/>
      <c r="V120" s="153"/>
      <c r="W120" s="59" t="str">
        <f>IF(AND($E120&lt;&gt;"",$A120="J",Invoer!R149&lt;&gt;""),VLOOKUP(Invoer!R149,NORM!$F$26:$H$29,3,0),"")</f>
        <v/>
      </c>
      <c r="X120" s="59"/>
      <c r="Y120" s="25" t="str">
        <f t="shared" si="222"/>
        <v/>
      </c>
      <c r="Z120" s="25"/>
      <c r="AA120" s="26" t="str">
        <f t="shared" si="223"/>
        <v/>
      </c>
      <c r="AB120" s="26"/>
      <c r="AC120" s="153"/>
      <c r="AD120" s="153"/>
      <c r="AE120" s="153"/>
      <c r="AF120" s="153"/>
      <c r="AG120" s="153"/>
      <c r="AH120" s="25"/>
      <c r="AI120" s="153"/>
      <c r="AJ120" s="153"/>
      <c r="AK120" s="153"/>
      <c r="AL120" s="153"/>
      <c r="AM120" s="25" t="str">
        <f>IF(AND($E120&lt;&gt;"",$A120="J"),IF(Invoer!X149="Ja","J",IF(Invoer!X149="Nee","N","")),"")</f>
        <v/>
      </c>
      <c r="AN120" s="153"/>
      <c r="AO120" s="153"/>
      <c r="AP120" s="153" t="s">
        <v>311</v>
      </c>
      <c r="AQ120" s="153" t="s">
        <v>311</v>
      </c>
      <c r="AR120" s="153" t="s">
        <v>312</v>
      </c>
      <c r="AS120" s="153" t="s">
        <v>312</v>
      </c>
      <c r="AT120" s="1" t="str">
        <f>IF(AND($E120&lt;&gt;"",$A120="J",Invoer!O149&lt;&gt;""),VLOOKUP(Invoer!O149,NORM!$F$31:$H$38,3,0),"")</f>
        <v/>
      </c>
      <c r="AU120" s="1"/>
      <c r="AV120" s="1" t="str">
        <f>IF(AND($E120&lt;&gt;"",$A120="J"),Invoer!AH149,"")</f>
        <v/>
      </c>
      <c r="AW120" s="1"/>
      <c r="AX120" s="1" t="str">
        <f t="shared" si="224"/>
        <v/>
      </c>
      <c r="AY120" s="1"/>
      <c r="AZ120" s="3" t="str">
        <f t="shared" si="225"/>
        <v/>
      </c>
      <c r="BA120" s="3" t="str">
        <f t="shared" si="226"/>
        <v/>
      </c>
      <c r="BB120" s="3" t="str">
        <f t="shared" si="227"/>
        <v>N</v>
      </c>
      <c r="BC120" s="3" t="str">
        <f t="shared" si="228"/>
        <v>N</v>
      </c>
      <c r="BD120" s="3" t="str">
        <f t="shared" si="229"/>
        <v/>
      </c>
      <c r="BE120" s="3">
        <f t="shared" si="230"/>
        <v>0</v>
      </c>
      <c r="BF120" s="3" t="str">
        <f t="shared" si="231"/>
        <v/>
      </c>
      <c r="BG120" s="3" t="str">
        <f t="shared" si="232"/>
        <v/>
      </c>
      <c r="BH120" s="3" t="str">
        <f t="shared" si="233"/>
        <v>N</v>
      </c>
      <c r="BI120" s="24" t="str">
        <f t="shared" si="234"/>
        <v/>
      </c>
      <c r="BJ120" s="24" t="str">
        <f>IF(ISERROR(VLOOKUP($BD120,LOV_GWSGRP!A:A,1,0)),"N","J")</f>
        <v>N</v>
      </c>
      <c r="BK120" s="24" t="str">
        <f>IF(ISERROR(VLOOKUP($BD120,LOV_GWSGRP!D:D,1,0)),"N","J")</f>
        <v>N</v>
      </c>
      <c r="BL120" s="24" t="str">
        <f>IF(ISERROR(VLOOKUP($BD120,LOV_GWSGRP!G:G,1,0)),"N","J")</f>
        <v>N</v>
      </c>
      <c r="BM120" s="24" t="str">
        <f>IF(ISERROR(VLOOKUP($BD120,LOV_GWSGRP!M:M,1,0)),"N","J")</f>
        <v>N</v>
      </c>
      <c r="BN120" s="24" t="str">
        <f>IF(ISERROR(VLOOKUP($BD120,LOV_GWSGRP!P:P,1,0)),"N","J")</f>
        <v>N</v>
      </c>
      <c r="BO120" s="24" t="str">
        <f>IF(ISERROR(VLOOKUP($BD120,LOV_GWSGRP!S:S,1,0)),"N","J")</f>
        <v>N</v>
      </c>
      <c r="BP120" s="24" t="str">
        <f>IF(ISERROR(VLOOKUP($BD120,LOV_GWSGRP!V:V,1,0)),"N","J")</f>
        <v>N</v>
      </c>
      <c r="BQ120" s="24" t="str">
        <f>IF(ISERROR(VLOOKUP($BD120,LOV_GWSGRP!Y:Y,1,0)),"N","J")</f>
        <v>N</v>
      </c>
      <c r="BR120" s="24" t="str">
        <f>IF(ISERROR(VLOOKUP($BD120,LOV_GWSGRP!AB:AB,1,0)),"N","J")</f>
        <v>N</v>
      </c>
      <c r="BS120" s="24" t="str">
        <f>IF(ISERROR(VLOOKUP($BD120,LOV_GWSGRP!AE:AE,1,0)),"N","J")</f>
        <v>N</v>
      </c>
      <c r="BT120" s="24" t="str">
        <f>IF(ISERROR(VLOOKUP($BD120,LOV_GWSGRP!AH:AH,1,0)),"N","J")</f>
        <v>N</v>
      </c>
      <c r="BU120" s="24" t="str">
        <f>IF(ISERROR(VLOOKUP($BD120,LOV_GWSGRP!CJ:CJ,1,0)),"N","J")</f>
        <v>N</v>
      </c>
      <c r="BV120" s="24" t="str">
        <f>IF(ISERROR(VLOOKUP($BD120,LOV_GWSGRP!AN:AN,1,0)),"N","J")</f>
        <v>N</v>
      </c>
      <c r="BW120" s="24" t="str">
        <f>IF(ISERROR(VLOOKUP($BD120,LOV_GWSGRP!AQ:AQ,1,0)),"N","J")</f>
        <v>N</v>
      </c>
      <c r="BX120" s="24" t="str">
        <f>IF(ISERROR(VLOOKUP($BD120,LOV_GWSGRP!AT:AT,1,0)),"N","J")</f>
        <v>N</v>
      </c>
      <c r="BY120" s="24" t="str">
        <f>IF(ISERROR(VLOOKUP($BD120,LOV_GWSGRP!AW:AW,1,0)),"N","J")</f>
        <v>N</v>
      </c>
      <c r="BZ120" s="24" t="str">
        <f>IF(ISERROR(VLOOKUP($BD120,LOV_GWSGRP!AZ:AZ,1,0)),"N","J")</f>
        <v>N</v>
      </c>
      <c r="CA120" s="24" t="str">
        <f>IF(ISERROR(VLOOKUP($BD120,LOV_GWSGRP!BC:BC,1,0)),"N","J")</f>
        <v>N</v>
      </c>
      <c r="CB120" s="24" t="str">
        <f>IF(ISERROR(VLOOKUP($BD120,LOV_GWSGRP!BF:BF,1,0)),"N","J")</f>
        <v>N</v>
      </c>
      <c r="CC120" s="24" t="str">
        <f>IF(ISERROR(VLOOKUP($BD120,LOV_GWSGRP!BI:BI,1,0)),"N","J")</f>
        <v>N</v>
      </c>
      <c r="CD120" s="24" t="str">
        <f>IF(ISERROR(VLOOKUP($BD120,LOV_GWSGRP!J:J,1,0)),"N","J")</f>
        <v>N</v>
      </c>
      <c r="CE120" s="24" t="str">
        <f>IF(ISERROR(VLOOKUP($BD120,LOV_GWSGRP!BL:BL,1,0)),"N","J")</f>
        <v>N</v>
      </c>
      <c r="CF120" s="24"/>
      <c r="CG120" s="24" t="str">
        <f>IF(ISERROR(VLOOKUP($BD120,LOV_GWSGRP!BO:BO,1,0)),"N","J")</f>
        <v>N</v>
      </c>
      <c r="CH120" s="24" t="str">
        <f t="shared" si="235"/>
        <v>N</v>
      </c>
      <c r="CI120" s="24" t="str">
        <f>IF(ISERROR(VLOOKUP($BD120,GEWASCODE_GLMC8!F:F,1,0)),"N","J")</f>
        <v>N</v>
      </c>
      <c r="CJ120" s="24" t="str">
        <f>IF(COUNTIF($CI120:CI120,"J")&gt;0,"N",IF(ISERROR(VLOOKUP($BD120,GEWASCODE_GLMC8!G:G,1,0)),"N","J"))</f>
        <v>N</v>
      </c>
      <c r="CK120" s="24" t="str">
        <f>IF(COUNTIF($CI120:CJ120,"J")&gt;0,"N",IF(ISERROR(VLOOKUP($BD120,GEWASCODE_GLMC8!H:H,1,0)),"N","J"))</f>
        <v>N</v>
      </c>
      <c r="CL120" s="24" t="str">
        <f>IF(COUNTIF($CI120:CK120,"J")&gt;0,"N",IF(ISERROR(VLOOKUP($BD120,GEWASCODE_GLMC8!I:I,1,0)),"N","J"))</f>
        <v>N</v>
      </c>
      <c r="CM120" s="24" t="str">
        <f>IF(COUNTIF($CI120:CL120,"J")&gt;0,"N",IF(ISERROR(VLOOKUP($BD120,GEWASCODE_GLMC8!J:J,1,0)),"N","J"))</f>
        <v>N</v>
      </c>
      <c r="CN120" s="24" t="str">
        <f>IF(COUNTIF($CI120:CM120,"J")&gt;0,"N",IF(ISERROR(VLOOKUP($BD120,GEWASCODE_GLMC8!K:K,1,0)),"N","J"))</f>
        <v>N</v>
      </c>
      <c r="CO120" s="24" t="str">
        <f>IF(COUNTIF($CI120:CN120,"J")&gt;0,"N",IF(ISERROR(VLOOKUP($BD120,GEWASCODE_GLMC8!L:L,1,0)),"N","J"))</f>
        <v>N</v>
      </c>
      <c r="CP120" s="24" t="str">
        <f>IF(COUNTIF($CI120:CO120,"J")&gt;0,"N",IF(ISERROR(VLOOKUP($BD120,GEWASCODE_GLMC8!M:M,1,0)),"N","J"))</f>
        <v>N</v>
      </c>
      <c r="CQ120" s="24" t="str">
        <f>IF(COUNTIF($CI120:CP120,"J")&gt;0,"N",IF(ISERROR(VLOOKUP($BD120,GEWASCODE_GLMC8!N:N,1,0)),"N","J"))</f>
        <v>N</v>
      </c>
      <c r="CR120" s="24" t="str">
        <f>IF(COUNTIF($CI120:CQ120,"J")&gt;0,"N",IF(ISERROR(VLOOKUP($BD120,GEWASCODE_GLMC8!O:O,1,0)),"N","J"))</f>
        <v>N</v>
      </c>
      <c r="CS120" s="24" t="str">
        <f>IF(COUNTIF($CI120:CR120,"J")&gt;0,"N",IF(ISERROR(VLOOKUP($BD120,GEWASCODE_GLMC8!P:P,1,0)),"N","J"))</f>
        <v>N</v>
      </c>
      <c r="CT120" s="24" t="str">
        <f>IF(COUNTIF($CI120:CS120,"J")&gt;0,"N",IF(ISERROR(VLOOKUP($BD120,GEWASCODE_GLMC8!Q:Q,1,0)),"N","J"))</f>
        <v>N</v>
      </c>
      <c r="CU120" s="24" t="str">
        <f>IF(COUNTIF($CI120:CT120,"J")&gt;0,"N",IF(ISERROR(VLOOKUP($BD120,GEWASCODE_GLMC8!R:R,1,0)),"N","J"))</f>
        <v>N</v>
      </c>
      <c r="CV120" s="24" t="str">
        <f>IF(COUNTIF($CI120:CU120,"J")&gt;0,"N",IF(ISERROR(VLOOKUP($BD120,GEWASCODE_GLMC8!S:S,1,0)),"N","J"))</f>
        <v>N</v>
      </c>
      <c r="CW120" s="24" t="str">
        <f>IF(COUNTIF($CI120:CV120,"J")&gt;0,"N",IF(ISERROR(VLOOKUP($BD120,GEWASCODE_GLMC8!T:T,1,0)),"N","J"))</f>
        <v>N</v>
      </c>
      <c r="CX120" s="24" t="str">
        <f>IF(COUNTIF($CI120:CW120,"J")&gt;0,"N",IF(ISERROR(VLOOKUP($BD120,GEWASCODE_GLMC8!U:U,1,0)),"N","J"))</f>
        <v>N</v>
      </c>
      <c r="CY120" s="24" t="str">
        <f>IF(COUNTIF($CI120:CX120,"J")&gt;0,"N",IF(ISERROR(VLOOKUP($BD120,GEWASCODE_GLMC8!V:V,1,0)),"N","J"))</f>
        <v>N</v>
      </c>
      <c r="CZ120" s="24" t="str">
        <f>IF(COUNTIF($CI120:CY120,"J")&gt;0,"N",IF(ISERROR(VLOOKUP($BD120,GEWASCODE_GLMC8!W:W,1,0)),"N","J"))</f>
        <v>N</v>
      </c>
      <c r="DA120" s="24" t="str">
        <f>IF(COUNTIF($CI120:CZ120,"J")&gt;0,"N",IF(ISERROR(VLOOKUP($BD120,GEWASCODE_GLMC8!X:X,1,0)),"N","J"))</f>
        <v>N</v>
      </c>
      <c r="DB120" s="24" t="str">
        <f>IF(COUNTIF($CI120:DA120,"J")&gt;0,"N",IF(ISERROR(VLOOKUP($BD120,GEWASCODE_GLMC8!Y:Y,1,0)),"N","J"))</f>
        <v>N</v>
      </c>
      <c r="DC120" s="24" t="str">
        <f>IF(COUNTIF($CI120:DB120,"J")&gt;0,"N",IF(ISERROR(VLOOKUP($BD120,GEWASCODE_GLMC8!Z:Z,1,0)),"N","J"))</f>
        <v>N</v>
      </c>
      <c r="DD120" s="24" t="str">
        <f t="shared" si="236"/>
        <v>N</v>
      </c>
      <c r="DE120" s="3" t="str">
        <f t="shared" si="167"/>
        <v>N</v>
      </c>
      <c r="DF120" s="3" t="str">
        <f t="shared" si="168"/>
        <v>N</v>
      </c>
      <c r="DG120" s="3" t="str">
        <f t="shared" si="237"/>
        <v>N</v>
      </c>
      <c r="DH120" s="3" t="str">
        <f t="shared" si="238"/>
        <v>N</v>
      </c>
      <c r="DI120" s="3" t="str">
        <f t="shared" si="169"/>
        <v>N</v>
      </c>
      <c r="DJ120" s="3" t="str">
        <f t="shared" si="170"/>
        <v>N</v>
      </c>
      <c r="DK120" s="3">
        <f>0</f>
        <v>0</v>
      </c>
      <c r="DL120" s="3" t="str">
        <f t="shared" si="171"/>
        <v>N</v>
      </c>
      <c r="DM120" s="3" t="str">
        <f t="shared" si="172"/>
        <v>N</v>
      </c>
      <c r="DN120" t="str">
        <f>IF(AND($A120="J",COUNTIFS(activiteiten_perceel,percelen!$AZ120,activiteiten_maatregel_nr,percelen!DN$4,activiteiten_activiteit_voldoet_aan_voorwaarden,"J")&gt;0),DN$4,"")</f>
        <v/>
      </c>
      <c r="DO120" t="str">
        <f>IF(AND($A120="J",COUNTIFS(activiteiten_perceel,percelen!$AZ120,activiteiten_maatregel_nr,percelen!DO$4,activiteiten_activiteit_voldoet_aan_voorwaarden,"J")&gt;0),DO$4,"")</f>
        <v/>
      </c>
      <c r="DP120" t="str">
        <f>IF(AND($A120="J",COUNTIFS(activiteiten_perceel,percelen!$AZ120,activiteiten_maatregel_nr,percelen!DP$4,activiteiten_activiteit_voldoet_aan_voorwaarden,"J")&gt;0),DP$4,"")</f>
        <v/>
      </c>
      <c r="DQ120" t="str">
        <f>IF(AND($A120="J",COUNTIFS(activiteiten_perceel,percelen!$AZ120,activiteiten_maatregel_nr,percelen!DQ$4,activiteiten_activiteit_voldoet_aan_voorwaarden,"J")&gt;0),DQ$4,"")</f>
        <v/>
      </c>
      <c r="DR120" t="str">
        <f>IF(AND($A120="J",COUNTIFS(activiteiten_perceel,percelen!$AZ120,activiteiten_maatregel_nr,percelen!DR$4,activiteiten_activiteit_voldoet_aan_voorwaarden,"J")&gt;0),DR$4,"")</f>
        <v/>
      </c>
      <c r="DS120" t="str">
        <f>IF(AND($A120="J",COUNTIFS(activiteiten_perceel,percelen!$AZ120,activiteiten_maatregel_nr,percelen!DS$4,activiteiten_activiteit_voldoet_aan_voorwaarden,"J")&gt;0),DS$4,"")</f>
        <v/>
      </c>
      <c r="DT120" t="str">
        <f>IF(AND($A120="J",COUNTIFS(activiteiten_perceel,percelen!$AZ120,activiteiten_maatregel_nr,percelen!DT$4,activiteiten_activiteit_voldoet_aan_voorwaarden,"J")&gt;0),DT$4,"")</f>
        <v/>
      </c>
      <c r="DU120" t="str">
        <f>IF(AND($A120="J",COUNTIFS(activiteiten_perceel,percelen!$AZ120,activiteiten_maatregel_nr,percelen!DU$4,activiteiten_activiteit_voldoet_aan_voorwaarden,"J")&gt;0),DU$4,"")</f>
        <v/>
      </c>
      <c r="DV120" t="str">
        <f>IF(AND($A120="J",COUNTIFS(activiteiten_perceel,percelen!$AZ120,activiteiten_maatregel_nr,percelen!DV$4,activiteiten_activiteit_voldoet_aan_voorwaarden,"J")&gt;0),DV$4,"")</f>
        <v/>
      </c>
      <c r="DW120" t="str">
        <f>IF(AND($A120="J",COUNTIFS(activiteiten_perceel,percelen!$AZ120,activiteiten_maatregel_nr,percelen!DW$4,activiteiten_activiteit_voldoet_aan_voorwaarden,"J")&gt;0),DW$4,"")</f>
        <v/>
      </c>
      <c r="DX120" t="str">
        <f>IF(AND($A120="J",COUNTIFS(activiteiten_perceel,percelen!$AZ120,activiteiten_maatregel_nr,percelen!DX$4,activiteiten_activiteit_voldoet_aan_voorwaarden,"J")&gt;0),DX$4,"")</f>
        <v/>
      </c>
      <c r="DY120" t="str">
        <f>IF(AND($A120="J",COUNTIFS(activiteiten_perceel,percelen!$AZ120,activiteiten_maatregel_nr,percelen!DY$4,activiteiten_activiteit_voldoet_aan_voorwaarden,"J")&gt;0),DY$4,"")</f>
        <v/>
      </c>
      <c r="DZ120" t="str">
        <f>IF(AND($A120="J",COUNTIFS(activiteiten_perceel,percelen!$AZ120,activiteiten_maatregel_nr,percelen!DZ$4,activiteiten_activiteit_voldoet_aan_voorwaarden,"J")&gt;0),DZ$4,"")</f>
        <v/>
      </c>
      <c r="EA120" t="str">
        <f>IF(AND($A120="J",COUNTIFS(activiteiten_perceel,percelen!$AZ120,activiteiten_maatregel_nr,percelen!EA$4,activiteiten_activiteit_voldoet_aan_voorwaarden,"J")&gt;0),EA$4,"")</f>
        <v/>
      </c>
      <c r="EB120" t="str">
        <f>IF(AND($A120="J",COUNTIFS(activiteiten_perceel,percelen!$AZ120,activiteiten_maatregel_nr,percelen!EB$4,activiteiten_activiteit_voldoet_aan_voorwaarden,"J")&gt;0),EB$4,"")</f>
        <v/>
      </c>
      <c r="EC120" t="str">
        <f>IF(AND($A120="J",COUNTIFS(activiteiten_perceel,percelen!$AZ120,activiteiten_maatregel_nr,percelen!EC$4,activiteiten_activiteit_voldoet_aan_voorwaarden,"J")&gt;0),EC$4,"")</f>
        <v/>
      </c>
      <c r="ED120" t="str">
        <f>IF(AND($A120="J",COUNTIFS(activiteiten_perceel,percelen!$AZ120,activiteiten_maatregel_nr,percelen!ED$4,activiteiten_activiteit_voldoet_aan_voorwaarden,"J")&gt;0),ED$4,"")</f>
        <v/>
      </c>
      <c r="EE120" t="str">
        <f>IF(AND($A120="J",COUNTIFS(activiteiten_perceel,percelen!$AZ120,activiteiten_maatregel_nr,percelen!EE$4,activiteiten_activiteit_voldoet_aan_voorwaarden,"J")&gt;0),EE$4,"")</f>
        <v/>
      </c>
      <c r="EF120" t="str">
        <f>IF(AND($A120="J",COUNTIFS(activiteiten_perceel,percelen!$AZ120,activiteiten_maatregel_nr,percelen!EF$4,activiteiten_activiteit_voldoet_aan_voorwaarden,"J")&gt;0),EF$4,"")</f>
        <v/>
      </c>
      <c r="EG120" t="str">
        <f>IF(AND($A120="J",COUNTIFS(activiteiten_perceel,percelen!$AZ120,activiteiten_maatregel_nr,percelen!EG$4,activiteiten_activiteit_voldoet_aan_voorwaarden,"J")&gt;0),EG$4,"")</f>
        <v/>
      </c>
      <c r="EH120" t="str">
        <f>IF(AND($A120="J",COUNTIFS(activiteiten_perceel,percelen!$AZ120,activiteiten_maatregel_nr,percelen!EH$4,activiteiten_activiteit_voldoet_aan_voorwaarden,"J")&gt;0),EH$4,"")</f>
        <v/>
      </c>
      <c r="EI120" t="str">
        <f>IF(AND($A120="J",COUNTIFS(activiteiten_perceel,percelen!$AZ120,activiteiten_maatregel_nr,percelen!EI$4,activiteiten_activiteit_voldoet_aan_voorwaarden,"J")&gt;0),EI$4,"")</f>
        <v/>
      </c>
      <c r="EJ120">
        <f t="shared" si="239"/>
        <v>0</v>
      </c>
      <c r="EK120" t="str">
        <f t="shared" si="173"/>
        <v/>
      </c>
      <c r="EL120" t="str">
        <f t="shared" si="174"/>
        <v/>
      </c>
      <c r="EM120" t="str">
        <f t="shared" si="175"/>
        <v/>
      </c>
      <c r="EN120" t="str">
        <f t="shared" si="176"/>
        <v/>
      </c>
      <c r="EO120" t="str">
        <f t="shared" si="177"/>
        <v/>
      </c>
      <c r="EP120" t="str">
        <f t="shared" si="178"/>
        <v/>
      </c>
      <c r="EQ120" t="str">
        <f t="shared" si="179"/>
        <v/>
      </c>
      <c r="ER120" t="str">
        <f t="shared" si="180"/>
        <v/>
      </c>
      <c r="ES120" t="str">
        <f t="shared" si="181"/>
        <v/>
      </c>
      <c r="ET120" t="str">
        <f t="shared" si="182"/>
        <v/>
      </c>
      <c r="EU120" t="str">
        <f t="shared" si="183"/>
        <v/>
      </c>
      <c r="EV120" t="str">
        <f t="shared" si="184"/>
        <v/>
      </c>
      <c r="EW120" t="str">
        <f t="shared" si="240"/>
        <v>nvt</v>
      </c>
      <c r="EX120" t="str">
        <f t="shared" si="241"/>
        <v>nvt</v>
      </c>
      <c r="EY120" t="str">
        <f t="shared" si="242"/>
        <v>nvt</v>
      </c>
      <c r="EZ120" t="str">
        <f t="shared" si="243"/>
        <v>nvt</v>
      </c>
      <c r="FA120" t="str">
        <f t="shared" si="244"/>
        <v>nvt</v>
      </c>
      <c r="FB120" t="str">
        <f t="shared" si="245"/>
        <v>nvt</v>
      </c>
      <c r="FC120" t="str">
        <f t="shared" si="246"/>
        <v>nvt</v>
      </c>
      <c r="FD120" t="str">
        <f t="shared" si="247"/>
        <v>nvt</v>
      </c>
      <c r="FE120" t="str">
        <f>IF($EJ120=2,VLOOKUP(FD120,STAPELING!A:D,FE$1,0),"nvt")</f>
        <v>nvt</v>
      </c>
      <c r="FF120" t="str">
        <f t="shared" si="248"/>
        <v>nvt</v>
      </c>
      <c r="FG120" t="str">
        <f t="shared" si="249"/>
        <v>nvt</v>
      </c>
      <c r="FH120" t="str">
        <f t="shared" si="250"/>
        <v>nvt</v>
      </c>
      <c r="FI120" t="str">
        <f t="shared" si="251"/>
        <v>nvt</v>
      </c>
      <c r="FJ120" t="str">
        <f t="shared" si="252"/>
        <v>nvt</v>
      </c>
      <c r="FK120" t="str">
        <f t="shared" si="253"/>
        <v>nvt</v>
      </c>
      <c r="FL120" t="str">
        <f t="shared" si="254"/>
        <v>nvt</v>
      </c>
      <c r="FM120" t="str">
        <f t="shared" si="255"/>
        <v/>
      </c>
      <c r="FN120" t="str">
        <f>IF(ISERROR(VLOOKUP(FM120,STAPELING!I:AO,FN$1,0)),"N",VLOOKUP(FM120,STAPELING!I:AO,FN$1,0))</f>
        <v>J</v>
      </c>
      <c r="FO120" t="str">
        <f t="shared" si="256"/>
        <v>nvt</v>
      </c>
      <c r="FP120" t="str">
        <f t="shared" si="185"/>
        <v>nvt</v>
      </c>
      <c r="FQ120" t="str">
        <f t="shared" si="186"/>
        <v>nvt</v>
      </c>
      <c r="FR120" t="str">
        <f t="shared" si="187"/>
        <v>nvt</v>
      </c>
      <c r="FS120" t="str">
        <f t="shared" si="188"/>
        <v>nvt</v>
      </c>
      <c r="FT120" t="str">
        <f t="shared" si="189"/>
        <v>nvt</v>
      </c>
      <c r="FU120" t="str">
        <f t="shared" si="190"/>
        <v>nvt</v>
      </c>
      <c r="FV120" t="str">
        <f t="shared" si="191"/>
        <v>nvt</v>
      </c>
      <c r="FW120" t="str">
        <f t="shared" si="192"/>
        <v>nvt</v>
      </c>
      <c r="FX120" t="str">
        <f t="shared" si="193"/>
        <v>nvt</v>
      </c>
      <c r="FY120" t="str">
        <f t="shared" si="194"/>
        <v>nvt</v>
      </c>
      <c r="FZ120" t="str">
        <f t="shared" si="195"/>
        <v>nvt</v>
      </c>
      <c r="GA120" t="str">
        <f t="shared" si="196"/>
        <v>nvt</v>
      </c>
      <c r="GB120" t="str">
        <f>IF($EJ120&gt;2,IF(FO120="","zwart",VLOOKUP(FO120,STAPELING!J:AA,GB$1,0)),"nvt")</f>
        <v>nvt</v>
      </c>
      <c r="GC120" t="str">
        <f t="shared" si="257"/>
        <v>nvt</v>
      </c>
      <c r="GD120" t="str">
        <f t="shared" si="258"/>
        <v>nvt</v>
      </c>
      <c r="GE120" t="str">
        <f t="shared" si="259"/>
        <v>nvt</v>
      </c>
      <c r="GF120" t="str">
        <f t="shared" si="260"/>
        <v>nvt</v>
      </c>
      <c r="GG120" t="str">
        <f t="shared" si="261"/>
        <v>nvt</v>
      </c>
      <c r="GH120" t="str">
        <f t="shared" si="262"/>
        <v>nvt</v>
      </c>
      <c r="GI120" t="str">
        <f t="shared" si="263"/>
        <v>nvt</v>
      </c>
      <c r="GJ120" t="str">
        <f t="shared" si="264"/>
        <v>nvt</v>
      </c>
      <c r="GK120" t="str">
        <f t="shared" si="197"/>
        <v>nvt</v>
      </c>
      <c r="GL120" t="str">
        <f t="shared" si="198"/>
        <v>nvt</v>
      </c>
      <c r="GM120" t="str">
        <f t="shared" si="199"/>
        <v>nvt</v>
      </c>
      <c r="GN120" t="str">
        <f t="shared" si="200"/>
        <v>nvt</v>
      </c>
      <c r="GO120" t="str">
        <f t="shared" si="201"/>
        <v>nvt</v>
      </c>
      <c r="GP120" t="str">
        <f t="shared" si="202"/>
        <v>nvt</v>
      </c>
      <c r="GQ120" t="str">
        <f t="shared" si="203"/>
        <v>nvt</v>
      </c>
      <c r="GR120" t="str">
        <f t="shared" si="204"/>
        <v>nvt</v>
      </c>
      <c r="GS120" t="str">
        <f t="shared" si="205"/>
        <v>nvt</v>
      </c>
      <c r="GT120" t="str">
        <f t="shared" si="206"/>
        <v>nvt</v>
      </c>
      <c r="GU120" t="str">
        <f t="shared" si="207"/>
        <v>nvt</v>
      </c>
      <c r="GV120" t="str">
        <f t="shared" si="208"/>
        <v>nvt</v>
      </c>
      <c r="GW120" t="str">
        <f>IF($EJ120&gt;2,IF(GJ120="","zwart",VLOOKUP(GJ120,STAPELING!AB:AJ,GW$1,0)),"nvt")</f>
        <v>nvt</v>
      </c>
      <c r="GX120" t="str">
        <f t="shared" si="265"/>
        <v>nvt</v>
      </c>
      <c r="GY120" t="str">
        <f t="shared" si="266"/>
        <v>nvt</v>
      </c>
      <c r="GZ120" t="str">
        <f t="shared" si="267"/>
        <v>nvt</v>
      </c>
      <c r="HA120" t="str">
        <f t="shared" si="268"/>
        <v>nvt</v>
      </c>
      <c r="HB120" t="str">
        <f t="shared" si="269"/>
        <v>nvt</v>
      </c>
      <c r="HC120" t="str">
        <f t="shared" si="270"/>
        <v>nvt</v>
      </c>
      <c r="HD120" t="str">
        <f t="shared" si="271"/>
        <v>nvt</v>
      </c>
      <c r="HE120" t="str">
        <f t="shared" si="272"/>
        <v>nvt</v>
      </c>
      <c r="HF120" t="str">
        <f t="shared" si="273"/>
        <v>nvt</v>
      </c>
      <c r="HG120" t="str">
        <f t="shared" si="274"/>
        <v>nvt</v>
      </c>
      <c r="HH120" t="str">
        <f t="shared" si="275"/>
        <v>nvt</v>
      </c>
      <c r="HI120" t="str">
        <f t="shared" si="276"/>
        <v>nvt</v>
      </c>
      <c r="HJ120" t="str">
        <f t="shared" si="277"/>
        <v>nvt</v>
      </c>
      <c r="HK120" t="str">
        <f t="shared" si="278"/>
        <v>nvt</v>
      </c>
      <c r="HL120" t="str">
        <f t="shared" si="279"/>
        <v>nvt</v>
      </c>
      <c r="HM120" t="str">
        <f t="shared" si="209"/>
        <v>nvt</v>
      </c>
      <c r="HN120" t="str">
        <f t="shared" si="210"/>
        <v>nvt</v>
      </c>
      <c r="HO120" t="str">
        <f t="shared" si="211"/>
        <v>nvt</v>
      </c>
      <c r="HP120" t="str">
        <f t="shared" si="212"/>
        <v>nvt</v>
      </c>
      <c r="HQ120" t="str">
        <f t="shared" si="213"/>
        <v>nvt</v>
      </c>
      <c r="HR120" t="str">
        <f t="shared" si="214"/>
        <v>nvt</v>
      </c>
      <c r="HS120" t="str">
        <f t="shared" si="215"/>
        <v>nvt</v>
      </c>
      <c r="HT120" t="str">
        <f t="shared" si="216"/>
        <v>nvt</v>
      </c>
      <c r="HU120" t="str">
        <f t="shared" si="217"/>
        <v>nvt</v>
      </c>
      <c r="HV120" t="str">
        <f t="shared" si="218"/>
        <v>nvt</v>
      </c>
      <c r="HW120" t="str">
        <f t="shared" si="219"/>
        <v>nvt</v>
      </c>
      <c r="HX120" t="str">
        <f t="shared" si="220"/>
        <v>nvt</v>
      </c>
      <c r="HY120" t="str">
        <f>IF($EJ120&gt;2,IF(HL120="","zwart",VLOOKUP(HL120,STAPELING!AK:AN,HY$1,0)),"nvt")</f>
        <v>nvt</v>
      </c>
      <c r="HZ120" t="str">
        <f t="shared" si="280"/>
        <v>nvt</v>
      </c>
      <c r="IA120" t="str">
        <f t="shared" si="281"/>
        <v>nvt</v>
      </c>
      <c r="IB120" t="str">
        <f t="shared" si="282"/>
        <v>nvt</v>
      </c>
      <c r="IC120" t="str">
        <f t="shared" si="283"/>
        <v>nvt</v>
      </c>
      <c r="ID120" t="str">
        <f t="shared" si="284"/>
        <v>nvt</v>
      </c>
      <c r="IE120" t="str">
        <f t="shared" si="285"/>
        <v>nvt</v>
      </c>
      <c r="IF120" t="str">
        <f t="shared" si="286"/>
        <v>nvt</v>
      </c>
      <c r="IG120">
        <f t="shared" si="287"/>
        <v>0</v>
      </c>
      <c r="IH120">
        <f t="shared" si="288"/>
        <v>0</v>
      </c>
      <c r="II120">
        <f t="shared" si="289"/>
        <v>0</v>
      </c>
      <c r="IJ120">
        <f t="shared" si="290"/>
        <v>0</v>
      </c>
      <c r="IK120">
        <f t="shared" si="291"/>
        <v>0</v>
      </c>
      <c r="IL120">
        <f t="shared" si="292"/>
        <v>0</v>
      </c>
      <c r="IM120">
        <f t="shared" si="293"/>
        <v>0</v>
      </c>
      <c r="IN120">
        <f t="shared" si="294"/>
        <v>0</v>
      </c>
      <c r="IO120">
        <f t="shared" si="295"/>
        <v>0</v>
      </c>
      <c r="IP120">
        <f t="shared" si="296"/>
        <v>0</v>
      </c>
      <c r="IQ120">
        <f t="shared" si="297"/>
        <v>0</v>
      </c>
      <c r="IR120">
        <f t="shared" si="298"/>
        <v>0</v>
      </c>
      <c r="IS120">
        <f t="shared" si="299"/>
        <v>0</v>
      </c>
      <c r="IT120">
        <f t="shared" si="300"/>
        <v>0</v>
      </c>
      <c r="IU120" t="str">
        <f t="shared" si="301"/>
        <v>N</v>
      </c>
      <c r="IV120" t="str">
        <f t="shared" si="221"/>
        <v>N</v>
      </c>
      <c r="IW120" t="str">
        <f t="shared" si="302"/>
        <v>N</v>
      </c>
    </row>
    <row r="121" spans="1:257" x14ac:dyDescent="0.25">
      <c r="A121" t="str">
        <f>IF(ISERROR(VLOOKUP(E121,E$4:E120,1,0)),"J","N")</f>
        <v>N</v>
      </c>
      <c r="E121" s="25" t="str">
        <f>IF(Invoer!B150="","",Invoer!B150)</f>
        <v/>
      </c>
      <c r="F121" s="25"/>
      <c r="G121" s="25"/>
      <c r="H121" s="25" t="str">
        <f>IF(AND($E121&lt;&gt;"",$A121="J"),Invoer!D150,"")</f>
        <v/>
      </c>
      <c r="I121" s="25"/>
      <c r="J121" s="26"/>
      <c r="K121" s="26" t="str">
        <f>IF(AND($E121&lt;&gt;"",$A121="J"),Invoer!L150,"")</f>
        <v/>
      </c>
      <c r="L121" s="26"/>
      <c r="M121" s="25"/>
      <c r="N121" s="152"/>
      <c r="O121" s="153"/>
      <c r="P121" s="25"/>
      <c r="Q121" s="25"/>
      <c r="R121" s="153"/>
      <c r="S121" s="154"/>
      <c r="T121" s="152"/>
      <c r="U121" s="153"/>
      <c r="V121" s="153"/>
      <c r="W121" s="59" t="str">
        <f>IF(AND($E121&lt;&gt;"",$A121="J",Invoer!R150&lt;&gt;""),VLOOKUP(Invoer!R150,NORM!$F$26:$H$29,3,0),"")</f>
        <v/>
      </c>
      <c r="X121" s="59"/>
      <c r="Y121" s="25" t="str">
        <f t="shared" si="222"/>
        <v/>
      </c>
      <c r="Z121" s="25"/>
      <c r="AA121" s="26" t="str">
        <f t="shared" si="223"/>
        <v/>
      </c>
      <c r="AB121" s="26"/>
      <c r="AC121" s="153"/>
      <c r="AD121" s="153"/>
      <c r="AE121" s="153"/>
      <c r="AF121" s="153"/>
      <c r="AG121" s="153"/>
      <c r="AH121" s="25"/>
      <c r="AI121" s="153"/>
      <c r="AJ121" s="153"/>
      <c r="AK121" s="153"/>
      <c r="AL121" s="153"/>
      <c r="AM121" s="25" t="str">
        <f>IF(AND($E121&lt;&gt;"",$A121="J"),IF(Invoer!X150="Ja","J",IF(Invoer!X150="Nee","N","")),"")</f>
        <v/>
      </c>
      <c r="AN121" s="153"/>
      <c r="AO121" s="153"/>
      <c r="AP121" s="153" t="s">
        <v>311</v>
      </c>
      <c r="AQ121" s="153" t="s">
        <v>311</v>
      </c>
      <c r="AR121" s="153" t="s">
        <v>312</v>
      </c>
      <c r="AS121" s="153" t="s">
        <v>312</v>
      </c>
      <c r="AT121" s="1" t="str">
        <f>IF(AND($E121&lt;&gt;"",$A121="J",Invoer!O150&lt;&gt;""),VLOOKUP(Invoer!O150,NORM!$F$31:$H$38,3,0),"")</f>
        <v/>
      </c>
      <c r="AU121" s="1"/>
      <c r="AV121" s="1" t="str">
        <f>IF(AND($E121&lt;&gt;"",$A121="J"),Invoer!AH150,"")</f>
        <v/>
      </c>
      <c r="AW121" s="1"/>
      <c r="AX121" s="1" t="str">
        <f t="shared" si="224"/>
        <v/>
      </c>
      <c r="AY121" s="1"/>
      <c r="AZ121" s="3" t="str">
        <f t="shared" si="225"/>
        <v/>
      </c>
      <c r="BA121" s="3" t="str">
        <f t="shared" si="226"/>
        <v/>
      </c>
      <c r="BB121" s="3" t="str">
        <f t="shared" si="227"/>
        <v>N</v>
      </c>
      <c r="BC121" s="3" t="str">
        <f t="shared" si="228"/>
        <v>N</v>
      </c>
      <c r="BD121" s="3" t="str">
        <f t="shared" si="229"/>
        <v/>
      </c>
      <c r="BE121" s="3">
        <f t="shared" si="230"/>
        <v>0</v>
      </c>
      <c r="BF121" s="3" t="str">
        <f t="shared" si="231"/>
        <v/>
      </c>
      <c r="BG121" s="3" t="str">
        <f t="shared" si="232"/>
        <v/>
      </c>
      <c r="BH121" s="3" t="str">
        <f t="shared" si="233"/>
        <v>N</v>
      </c>
      <c r="BI121" s="24" t="str">
        <f t="shared" si="234"/>
        <v/>
      </c>
      <c r="BJ121" s="24" t="str">
        <f>IF(ISERROR(VLOOKUP($BD121,LOV_GWSGRP!A:A,1,0)),"N","J")</f>
        <v>N</v>
      </c>
      <c r="BK121" s="24" t="str">
        <f>IF(ISERROR(VLOOKUP($BD121,LOV_GWSGRP!D:D,1,0)),"N","J")</f>
        <v>N</v>
      </c>
      <c r="BL121" s="24" t="str">
        <f>IF(ISERROR(VLOOKUP($BD121,LOV_GWSGRP!G:G,1,0)),"N","J")</f>
        <v>N</v>
      </c>
      <c r="BM121" s="24" t="str">
        <f>IF(ISERROR(VLOOKUP($BD121,LOV_GWSGRP!M:M,1,0)),"N","J")</f>
        <v>N</v>
      </c>
      <c r="BN121" s="24" t="str">
        <f>IF(ISERROR(VLOOKUP($BD121,LOV_GWSGRP!P:P,1,0)),"N","J")</f>
        <v>N</v>
      </c>
      <c r="BO121" s="24" t="str">
        <f>IF(ISERROR(VLOOKUP($BD121,LOV_GWSGRP!S:S,1,0)),"N","J")</f>
        <v>N</v>
      </c>
      <c r="BP121" s="24" t="str">
        <f>IF(ISERROR(VLOOKUP($BD121,LOV_GWSGRP!V:V,1,0)),"N","J")</f>
        <v>N</v>
      </c>
      <c r="BQ121" s="24" t="str">
        <f>IF(ISERROR(VLOOKUP($BD121,LOV_GWSGRP!Y:Y,1,0)),"N","J")</f>
        <v>N</v>
      </c>
      <c r="BR121" s="24" t="str">
        <f>IF(ISERROR(VLOOKUP($BD121,LOV_GWSGRP!AB:AB,1,0)),"N","J")</f>
        <v>N</v>
      </c>
      <c r="BS121" s="24" t="str">
        <f>IF(ISERROR(VLOOKUP($BD121,LOV_GWSGRP!AE:AE,1,0)),"N","J")</f>
        <v>N</v>
      </c>
      <c r="BT121" s="24" t="str">
        <f>IF(ISERROR(VLOOKUP($BD121,LOV_GWSGRP!AH:AH,1,0)),"N","J")</f>
        <v>N</v>
      </c>
      <c r="BU121" s="24" t="str">
        <f>IF(ISERROR(VLOOKUP($BD121,LOV_GWSGRP!CJ:CJ,1,0)),"N","J")</f>
        <v>N</v>
      </c>
      <c r="BV121" s="24" t="str">
        <f>IF(ISERROR(VLOOKUP($BD121,LOV_GWSGRP!AN:AN,1,0)),"N","J")</f>
        <v>N</v>
      </c>
      <c r="BW121" s="24" t="str">
        <f>IF(ISERROR(VLOOKUP($BD121,LOV_GWSGRP!AQ:AQ,1,0)),"N","J")</f>
        <v>N</v>
      </c>
      <c r="BX121" s="24" t="str">
        <f>IF(ISERROR(VLOOKUP($BD121,LOV_GWSGRP!AT:AT,1,0)),"N","J")</f>
        <v>N</v>
      </c>
      <c r="BY121" s="24" t="str">
        <f>IF(ISERROR(VLOOKUP($BD121,LOV_GWSGRP!AW:AW,1,0)),"N","J")</f>
        <v>N</v>
      </c>
      <c r="BZ121" s="24" t="str">
        <f>IF(ISERROR(VLOOKUP($BD121,LOV_GWSGRP!AZ:AZ,1,0)),"N","J")</f>
        <v>N</v>
      </c>
      <c r="CA121" s="24" t="str">
        <f>IF(ISERROR(VLOOKUP($BD121,LOV_GWSGRP!BC:BC,1,0)),"N","J")</f>
        <v>N</v>
      </c>
      <c r="CB121" s="24" t="str">
        <f>IF(ISERROR(VLOOKUP($BD121,LOV_GWSGRP!BF:BF,1,0)),"N","J")</f>
        <v>N</v>
      </c>
      <c r="CC121" s="24" t="str">
        <f>IF(ISERROR(VLOOKUP($BD121,LOV_GWSGRP!BI:BI,1,0)),"N","J")</f>
        <v>N</v>
      </c>
      <c r="CD121" s="24" t="str">
        <f>IF(ISERROR(VLOOKUP($BD121,LOV_GWSGRP!J:J,1,0)),"N","J")</f>
        <v>N</v>
      </c>
      <c r="CE121" s="24" t="str">
        <f>IF(ISERROR(VLOOKUP($BD121,LOV_GWSGRP!BL:BL,1,0)),"N","J")</f>
        <v>N</v>
      </c>
      <c r="CF121" s="24"/>
      <c r="CG121" s="24" t="str">
        <f>IF(ISERROR(VLOOKUP($BD121,LOV_GWSGRP!BO:BO,1,0)),"N","J")</f>
        <v>N</v>
      </c>
      <c r="CH121" s="24" t="str">
        <f t="shared" si="235"/>
        <v>N</v>
      </c>
      <c r="CI121" s="24" t="str">
        <f>IF(ISERROR(VLOOKUP($BD121,GEWASCODE_GLMC8!F:F,1,0)),"N","J")</f>
        <v>N</v>
      </c>
      <c r="CJ121" s="24" t="str">
        <f>IF(COUNTIF($CI121:CI121,"J")&gt;0,"N",IF(ISERROR(VLOOKUP($BD121,GEWASCODE_GLMC8!G:G,1,0)),"N","J"))</f>
        <v>N</v>
      </c>
      <c r="CK121" s="24" t="str">
        <f>IF(COUNTIF($CI121:CJ121,"J")&gt;0,"N",IF(ISERROR(VLOOKUP($BD121,GEWASCODE_GLMC8!H:H,1,0)),"N","J"))</f>
        <v>N</v>
      </c>
      <c r="CL121" s="24" t="str">
        <f>IF(COUNTIF($CI121:CK121,"J")&gt;0,"N",IF(ISERROR(VLOOKUP($BD121,GEWASCODE_GLMC8!I:I,1,0)),"N","J"))</f>
        <v>N</v>
      </c>
      <c r="CM121" s="24" t="str">
        <f>IF(COUNTIF($CI121:CL121,"J")&gt;0,"N",IF(ISERROR(VLOOKUP($BD121,GEWASCODE_GLMC8!J:J,1,0)),"N","J"))</f>
        <v>N</v>
      </c>
      <c r="CN121" s="24" t="str">
        <f>IF(COUNTIF($CI121:CM121,"J")&gt;0,"N",IF(ISERROR(VLOOKUP($BD121,GEWASCODE_GLMC8!K:K,1,0)),"N","J"))</f>
        <v>N</v>
      </c>
      <c r="CO121" s="24" t="str">
        <f>IF(COUNTIF($CI121:CN121,"J")&gt;0,"N",IF(ISERROR(VLOOKUP($BD121,GEWASCODE_GLMC8!L:L,1,0)),"N","J"))</f>
        <v>N</v>
      </c>
      <c r="CP121" s="24" t="str">
        <f>IF(COUNTIF($CI121:CO121,"J")&gt;0,"N",IF(ISERROR(VLOOKUP($BD121,GEWASCODE_GLMC8!M:M,1,0)),"N","J"))</f>
        <v>N</v>
      </c>
      <c r="CQ121" s="24" t="str">
        <f>IF(COUNTIF($CI121:CP121,"J")&gt;0,"N",IF(ISERROR(VLOOKUP($BD121,GEWASCODE_GLMC8!N:N,1,0)),"N","J"))</f>
        <v>N</v>
      </c>
      <c r="CR121" s="24" t="str">
        <f>IF(COUNTIF($CI121:CQ121,"J")&gt;0,"N",IF(ISERROR(VLOOKUP($BD121,GEWASCODE_GLMC8!O:O,1,0)),"N","J"))</f>
        <v>N</v>
      </c>
      <c r="CS121" s="24" t="str">
        <f>IF(COUNTIF($CI121:CR121,"J")&gt;0,"N",IF(ISERROR(VLOOKUP($BD121,GEWASCODE_GLMC8!P:P,1,0)),"N","J"))</f>
        <v>N</v>
      </c>
      <c r="CT121" s="24" t="str">
        <f>IF(COUNTIF($CI121:CS121,"J")&gt;0,"N",IF(ISERROR(VLOOKUP($BD121,GEWASCODE_GLMC8!Q:Q,1,0)),"N","J"))</f>
        <v>N</v>
      </c>
      <c r="CU121" s="24" t="str">
        <f>IF(COUNTIF($CI121:CT121,"J")&gt;0,"N",IF(ISERROR(VLOOKUP($BD121,GEWASCODE_GLMC8!R:R,1,0)),"N","J"))</f>
        <v>N</v>
      </c>
      <c r="CV121" s="24" t="str">
        <f>IF(COUNTIF($CI121:CU121,"J")&gt;0,"N",IF(ISERROR(VLOOKUP($BD121,GEWASCODE_GLMC8!S:S,1,0)),"N","J"))</f>
        <v>N</v>
      </c>
      <c r="CW121" s="24" t="str">
        <f>IF(COUNTIF($CI121:CV121,"J")&gt;0,"N",IF(ISERROR(VLOOKUP($BD121,GEWASCODE_GLMC8!T:T,1,0)),"N","J"))</f>
        <v>N</v>
      </c>
      <c r="CX121" s="24" t="str">
        <f>IF(COUNTIF($CI121:CW121,"J")&gt;0,"N",IF(ISERROR(VLOOKUP($BD121,GEWASCODE_GLMC8!U:U,1,0)),"N","J"))</f>
        <v>N</v>
      </c>
      <c r="CY121" s="24" t="str">
        <f>IF(COUNTIF($CI121:CX121,"J")&gt;0,"N",IF(ISERROR(VLOOKUP($BD121,GEWASCODE_GLMC8!V:V,1,0)),"N","J"))</f>
        <v>N</v>
      </c>
      <c r="CZ121" s="24" t="str">
        <f>IF(COUNTIF($CI121:CY121,"J")&gt;0,"N",IF(ISERROR(VLOOKUP($BD121,GEWASCODE_GLMC8!W:W,1,0)),"N","J"))</f>
        <v>N</v>
      </c>
      <c r="DA121" s="24" t="str">
        <f>IF(COUNTIF($CI121:CZ121,"J")&gt;0,"N",IF(ISERROR(VLOOKUP($BD121,GEWASCODE_GLMC8!X:X,1,0)),"N","J"))</f>
        <v>N</v>
      </c>
      <c r="DB121" s="24" t="str">
        <f>IF(COUNTIF($CI121:DA121,"J")&gt;0,"N",IF(ISERROR(VLOOKUP($BD121,GEWASCODE_GLMC8!Y:Y,1,0)),"N","J"))</f>
        <v>N</v>
      </c>
      <c r="DC121" s="24" t="str">
        <f>IF(COUNTIF($CI121:DB121,"J")&gt;0,"N",IF(ISERROR(VLOOKUP($BD121,GEWASCODE_GLMC8!Z:Z,1,0)),"N","J"))</f>
        <v>N</v>
      </c>
      <c r="DD121" s="24" t="str">
        <f t="shared" si="236"/>
        <v>N</v>
      </c>
      <c r="DE121" s="3" t="str">
        <f t="shared" si="167"/>
        <v>N</v>
      </c>
      <c r="DF121" s="3" t="str">
        <f t="shared" si="168"/>
        <v>N</v>
      </c>
      <c r="DG121" s="3" t="str">
        <f t="shared" si="237"/>
        <v>N</v>
      </c>
      <c r="DH121" s="3" t="str">
        <f t="shared" si="238"/>
        <v>N</v>
      </c>
      <c r="DI121" s="3" t="str">
        <f t="shared" si="169"/>
        <v>N</v>
      </c>
      <c r="DJ121" s="3" t="str">
        <f t="shared" si="170"/>
        <v>N</v>
      </c>
      <c r="DK121" s="3">
        <f>0</f>
        <v>0</v>
      </c>
      <c r="DL121" s="3" t="str">
        <f t="shared" si="171"/>
        <v>N</v>
      </c>
      <c r="DM121" s="3" t="str">
        <f t="shared" si="172"/>
        <v>N</v>
      </c>
      <c r="DN121" t="str">
        <f>IF(AND($A121="J",COUNTIFS(activiteiten_perceel,percelen!$AZ121,activiteiten_maatregel_nr,percelen!DN$4,activiteiten_activiteit_voldoet_aan_voorwaarden,"J")&gt;0),DN$4,"")</f>
        <v/>
      </c>
      <c r="DO121" t="str">
        <f>IF(AND($A121="J",COUNTIFS(activiteiten_perceel,percelen!$AZ121,activiteiten_maatregel_nr,percelen!DO$4,activiteiten_activiteit_voldoet_aan_voorwaarden,"J")&gt;0),DO$4,"")</f>
        <v/>
      </c>
      <c r="DP121" t="str">
        <f>IF(AND($A121="J",COUNTIFS(activiteiten_perceel,percelen!$AZ121,activiteiten_maatregel_nr,percelen!DP$4,activiteiten_activiteit_voldoet_aan_voorwaarden,"J")&gt;0),DP$4,"")</f>
        <v/>
      </c>
      <c r="DQ121" t="str">
        <f>IF(AND($A121="J",COUNTIFS(activiteiten_perceel,percelen!$AZ121,activiteiten_maatregel_nr,percelen!DQ$4,activiteiten_activiteit_voldoet_aan_voorwaarden,"J")&gt;0),DQ$4,"")</f>
        <v/>
      </c>
      <c r="DR121" t="str">
        <f>IF(AND($A121="J",COUNTIFS(activiteiten_perceel,percelen!$AZ121,activiteiten_maatregel_nr,percelen!DR$4,activiteiten_activiteit_voldoet_aan_voorwaarden,"J")&gt;0),DR$4,"")</f>
        <v/>
      </c>
      <c r="DS121" t="str">
        <f>IF(AND($A121="J",COUNTIFS(activiteiten_perceel,percelen!$AZ121,activiteiten_maatregel_nr,percelen!DS$4,activiteiten_activiteit_voldoet_aan_voorwaarden,"J")&gt;0),DS$4,"")</f>
        <v/>
      </c>
      <c r="DT121" t="str">
        <f>IF(AND($A121="J",COUNTIFS(activiteiten_perceel,percelen!$AZ121,activiteiten_maatregel_nr,percelen!DT$4,activiteiten_activiteit_voldoet_aan_voorwaarden,"J")&gt;0),DT$4,"")</f>
        <v/>
      </c>
      <c r="DU121" t="str">
        <f>IF(AND($A121="J",COUNTIFS(activiteiten_perceel,percelen!$AZ121,activiteiten_maatregel_nr,percelen!DU$4,activiteiten_activiteit_voldoet_aan_voorwaarden,"J")&gt;0),DU$4,"")</f>
        <v/>
      </c>
      <c r="DV121" t="str">
        <f>IF(AND($A121="J",COUNTIFS(activiteiten_perceel,percelen!$AZ121,activiteiten_maatregel_nr,percelen!DV$4,activiteiten_activiteit_voldoet_aan_voorwaarden,"J")&gt;0),DV$4,"")</f>
        <v/>
      </c>
      <c r="DW121" t="str">
        <f>IF(AND($A121="J",COUNTIFS(activiteiten_perceel,percelen!$AZ121,activiteiten_maatregel_nr,percelen!DW$4,activiteiten_activiteit_voldoet_aan_voorwaarden,"J")&gt;0),DW$4,"")</f>
        <v/>
      </c>
      <c r="DX121" t="str">
        <f>IF(AND($A121="J",COUNTIFS(activiteiten_perceel,percelen!$AZ121,activiteiten_maatregel_nr,percelen!DX$4,activiteiten_activiteit_voldoet_aan_voorwaarden,"J")&gt;0),DX$4,"")</f>
        <v/>
      </c>
      <c r="DY121" t="str">
        <f>IF(AND($A121="J",COUNTIFS(activiteiten_perceel,percelen!$AZ121,activiteiten_maatregel_nr,percelen!DY$4,activiteiten_activiteit_voldoet_aan_voorwaarden,"J")&gt;0),DY$4,"")</f>
        <v/>
      </c>
      <c r="DZ121" t="str">
        <f>IF(AND($A121="J",COUNTIFS(activiteiten_perceel,percelen!$AZ121,activiteiten_maatregel_nr,percelen!DZ$4,activiteiten_activiteit_voldoet_aan_voorwaarden,"J")&gt;0),DZ$4,"")</f>
        <v/>
      </c>
      <c r="EA121" t="str">
        <f>IF(AND($A121="J",COUNTIFS(activiteiten_perceel,percelen!$AZ121,activiteiten_maatregel_nr,percelen!EA$4,activiteiten_activiteit_voldoet_aan_voorwaarden,"J")&gt;0),EA$4,"")</f>
        <v/>
      </c>
      <c r="EB121" t="str">
        <f>IF(AND($A121="J",COUNTIFS(activiteiten_perceel,percelen!$AZ121,activiteiten_maatregel_nr,percelen!EB$4,activiteiten_activiteit_voldoet_aan_voorwaarden,"J")&gt;0),EB$4,"")</f>
        <v/>
      </c>
      <c r="EC121" t="str">
        <f>IF(AND($A121="J",COUNTIFS(activiteiten_perceel,percelen!$AZ121,activiteiten_maatregel_nr,percelen!EC$4,activiteiten_activiteit_voldoet_aan_voorwaarden,"J")&gt;0),EC$4,"")</f>
        <v/>
      </c>
      <c r="ED121" t="str">
        <f>IF(AND($A121="J",COUNTIFS(activiteiten_perceel,percelen!$AZ121,activiteiten_maatregel_nr,percelen!ED$4,activiteiten_activiteit_voldoet_aan_voorwaarden,"J")&gt;0),ED$4,"")</f>
        <v/>
      </c>
      <c r="EE121" t="str">
        <f>IF(AND($A121="J",COUNTIFS(activiteiten_perceel,percelen!$AZ121,activiteiten_maatregel_nr,percelen!EE$4,activiteiten_activiteit_voldoet_aan_voorwaarden,"J")&gt;0),EE$4,"")</f>
        <v/>
      </c>
      <c r="EF121" t="str">
        <f>IF(AND($A121="J",COUNTIFS(activiteiten_perceel,percelen!$AZ121,activiteiten_maatregel_nr,percelen!EF$4,activiteiten_activiteit_voldoet_aan_voorwaarden,"J")&gt;0),EF$4,"")</f>
        <v/>
      </c>
      <c r="EG121" t="str">
        <f>IF(AND($A121="J",COUNTIFS(activiteiten_perceel,percelen!$AZ121,activiteiten_maatregel_nr,percelen!EG$4,activiteiten_activiteit_voldoet_aan_voorwaarden,"J")&gt;0),EG$4,"")</f>
        <v/>
      </c>
      <c r="EH121" t="str">
        <f>IF(AND($A121="J",COUNTIFS(activiteiten_perceel,percelen!$AZ121,activiteiten_maatregel_nr,percelen!EH$4,activiteiten_activiteit_voldoet_aan_voorwaarden,"J")&gt;0),EH$4,"")</f>
        <v/>
      </c>
      <c r="EI121" t="str">
        <f>IF(AND($A121="J",COUNTIFS(activiteiten_perceel,percelen!$AZ121,activiteiten_maatregel_nr,percelen!EI$4,activiteiten_activiteit_voldoet_aan_voorwaarden,"J")&gt;0),EI$4,"")</f>
        <v/>
      </c>
      <c r="EJ121">
        <f t="shared" si="239"/>
        <v>0</v>
      </c>
      <c r="EK121" t="str">
        <f t="shared" si="173"/>
        <v/>
      </c>
      <c r="EL121" t="str">
        <f t="shared" si="174"/>
        <v/>
      </c>
      <c r="EM121" t="str">
        <f t="shared" si="175"/>
        <v/>
      </c>
      <c r="EN121" t="str">
        <f t="shared" si="176"/>
        <v/>
      </c>
      <c r="EO121" t="str">
        <f t="shared" si="177"/>
        <v/>
      </c>
      <c r="EP121" t="str">
        <f t="shared" si="178"/>
        <v/>
      </c>
      <c r="EQ121" t="str">
        <f t="shared" si="179"/>
        <v/>
      </c>
      <c r="ER121" t="str">
        <f t="shared" si="180"/>
        <v/>
      </c>
      <c r="ES121" t="str">
        <f t="shared" si="181"/>
        <v/>
      </c>
      <c r="ET121" t="str">
        <f t="shared" si="182"/>
        <v/>
      </c>
      <c r="EU121" t="str">
        <f t="shared" si="183"/>
        <v/>
      </c>
      <c r="EV121" t="str">
        <f t="shared" si="184"/>
        <v/>
      </c>
      <c r="EW121" t="str">
        <f t="shared" si="240"/>
        <v>nvt</v>
      </c>
      <c r="EX121" t="str">
        <f t="shared" si="241"/>
        <v>nvt</v>
      </c>
      <c r="EY121" t="str">
        <f t="shared" si="242"/>
        <v>nvt</v>
      </c>
      <c r="EZ121" t="str">
        <f t="shared" si="243"/>
        <v>nvt</v>
      </c>
      <c r="FA121" t="str">
        <f t="shared" si="244"/>
        <v>nvt</v>
      </c>
      <c r="FB121" t="str">
        <f t="shared" si="245"/>
        <v>nvt</v>
      </c>
      <c r="FC121" t="str">
        <f t="shared" si="246"/>
        <v>nvt</v>
      </c>
      <c r="FD121" t="str">
        <f t="shared" si="247"/>
        <v>nvt</v>
      </c>
      <c r="FE121" t="str">
        <f>IF($EJ121=2,VLOOKUP(FD121,STAPELING!A:D,FE$1,0),"nvt")</f>
        <v>nvt</v>
      </c>
      <c r="FF121" t="str">
        <f t="shared" si="248"/>
        <v>nvt</v>
      </c>
      <c r="FG121" t="str">
        <f t="shared" si="249"/>
        <v>nvt</v>
      </c>
      <c r="FH121" t="str">
        <f t="shared" si="250"/>
        <v>nvt</v>
      </c>
      <c r="FI121" t="str">
        <f t="shared" si="251"/>
        <v>nvt</v>
      </c>
      <c r="FJ121" t="str">
        <f t="shared" si="252"/>
        <v>nvt</v>
      </c>
      <c r="FK121" t="str">
        <f t="shared" si="253"/>
        <v>nvt</v>
      </c>
      <c r="FL121" t="str">
        <f t="shared" si="254"/>
        <v>nvt</v>
      </c>
      <c r="FM121" t="str">
        <f t="shared" si="255"/>
        <v/>
      </c>
      <c r="FN121" t="str">
        <f>IF(ISERROR(VLOOKUP(FM121,STAPELING!I:AO,FN$1,0)),"N",VLOOKUP(FM121,STAPELING!I:AO,FN$1,0))</f>
        <v>J</v>
      </c>
      <c r="FO121" t="str">
        <f t="shared" si="256"/>
        <v>nvt</v>
      </c>
      <c r="FP121" t="str">
        <f t="shared" si="185"/>
        <v>nvt</v>
      </c>
      <c r="FQ121" t="str">
        <f t="shared" si="186"/>
        <v>nvt</v>
      </c>
      <c r="FR121" t="str">
        <f t="shared" si="187"/>
        <v>nvt</v>
      </c>
      <c r="FS121" t="str">
        <f t="shared" si="188"/>
        <v>nvt</v>
      </c>
      <c r="FT121" t="str">
        <f t="shared" si="189"/>
        <v>nvt</v>
      </c>
      <c r="FU121" t="str">
        <f t="shared" si="190"/>
        <v>nvt</v>
      </c>
      <c r="FV121" t="str">
        <f t="shared" si="191"/>
        <v>nvt</v>
      </c>
      <c r="FW121" t="str">
        <f t="shared" si="192"/>
        <v>nvt</v>
      </c>
      <c r="FX121" t="str">
        <f t="shared" si="193"/>
        <v>nvt</v>
      </c>
      <c r="FY121" t="str">
        <f t="shared" si="194"/>
        <v>nvt</v>
      </c>
      <c r="FZ121" t="str">
        <f t="shared" si="195"/>
        <v>nvt</v>
      </c>
      <c r="GA121" t="str">
        <f t="shared" si="196"/>
        <v>nvt</v>
      </c>
      <c r="GB121" t="str">
        <f>IF($EJ121&gt;2,IF(FO121="","zwart",VLOOKUP(FO121,STAPELING!J:AA,GB$1,0)),"nvt")</f>
        <v>nvt</v>
      </c>
      <c r="GC121" t="str">
        <f t="shared" si="257"/>
        <v>nvt</v>
      </c>
      <c r="GD121" t="str">
        <f t="shared" si="258"/>
        <v>nvt</v>
      </c>
      <c r="GE121" t="str">
        <f t="shared" si="259"/>
        <v>nvt</v>
      </c>
      <c r="GF121" t="str">
        <f t="shared" si="260"/>
        <v>nvt</v>
      </c>
      <c r="GG121" t="str">
        <f t="shared" si="261"/>
        <v>nvt</v>
      </c>
      <c r="GH121" t="str">
        <f t="shared" si="262"/>
        <v>nvt</v>
      </c>
      <c r="GI121" t="str">
        <f t="shared" si="263"/>
        <v>nvt</v>
      </c>
      <c r="GJ121" t="str">
        <f t="shared" si="264"/>
        <v>nvt</v>
      </c>
      <c r="GK121" t="str">
        <f t="shared" si="197"/>
        <v>nvt</v>
      </c>
      <c r="GL121" t="str">
        <f t="shared" si="198"/>
        <v>nvt</v>
      </c>
      <c r="GM121" t="str">
        <f t="shared" si="199"/>
        <v>nvt</v>
      </c>
      <c r="GN121" t="str">
        <f t="shared" si="200"/>
        <v>nvt</v>
      </c>
      <c r="GO121" t="str">
        <f t="shared" si="201"/>
        <v>nvt</v>
      </c>
      <c r="GP121" t="str">
        <f t="shared" si="202"/>
        <v>nvt</v>
      </c>
      <c r="GQ121" t="str">
        <f t="shared" si="203"/>
        <v>nvt</v>
      </c>
      <c r="GR121" t="str">
        <f t="shared" si="204"/>
        <v>nvt</v>
      </c>
      <c r="GS121" t="str">
        <f t="shared" si="205"/>
        <v>nvt</v>
      </c>
      <c r="GT121" t="str">
        <f t="shared" si="206"/>
        <v>nvt</v>
      </c>
      <c r="GU121" t="str">
        <f t="shared" si="207"/>
        <v>nvt</v>
      </c>
      <c r="GV121" t="str">
        <f t="shared" si="208"/>
        <v>nvt</v>
      </c>
      <c r="GW121" t="str">
        <f>IF($EJ121&gt;2,IF(GJ121="","zwart",VLOOKUP(GJ121,STAPELING!AB:AJ,GW$1,0)),"nvt")</f>
        <v>nvt</v>
      </c>
      <c r="GX121" t="str">
        <f t="shared" si="265"/>
        <v>nvt</v>
      </c>
      <c r="GY121" t="str">
        <f t="shared" si="266"/>
        <v>nvt</v>
      </c>
      <c r="GZ121" t="str">
        <f t="shared" si="267"/>
        <v>nvt</v>
      </c>
      <c r="HA121" t="str">
        <f t="shared" si="268"/>
        <v>nvt</v>
      </c>
      <c r="HB121" t="str">
        <f t="shared" si="269"/>
        <v>nvt</v>
      </c>
      <c r="HC121" t="str">
        <f t="shared" si="270"/>
        <v>nvt</v>
      </c>
      <c r="HD121" t="str">
        <f t="shared" si="271"/>
        <v>nvt</v>
      </c>
      <c r="HE121" t="str">
        <f t="shared" si="272"/>
        <v>nvt</v>
      </c>
      <c r="HF121" t="str">
        <f t="shared" si="273"/>
        <v>nvt</v>
      </c>
      <c r="HG121" t="str">
        <f t="shared" si="274"/>
        <v>nvt</v>
      </c>
      <c r="HH121" t="str">
        <f t="shared" si="275"/>
        <v>nvt</v>
      </c>
      <c r="HI121" t="str">
        <f t="shared" si="276"/>
        <v>nvt</v>
      </c>
      <c r="HJ121" t="str">
        <f t="shared" si="277"/>
        <v>nvt</v>
      </c>
      <c r="HK121" t="str">
        <f t="shared" si="278"/>
        <v>nvt</v>
      </c>
      <c r="HL121" t="str">
        <f t="shared" si="279"/>
        <v>nvt</v>
      </c>
      <c r="HM121" t="str">
        <f t="shared" si="209"/>
        <v>nvt</v>
      </c>
      <c r="HN121" t="str">
        <f t="shared" si="210"/>
        <v>nvt</v>
      </c>
      <c r="HO121" t="str">
        <f t="shared" si="211"/>
        <v>nvt</v>
      </c>
      <c r="HP121" t="str">
        <f t="shared" si="212"/>
        <v>nvt</v>
      </c>
      <c r="HQ121" t="str">
        <f t="shared" si="213"/>
        <v>nvt</v>
      </c>
      <c r="HR121" t="str">
        <f t="shared" si="214"/>
        <v>nvt</v>
      </c>
      <c r="HS121" t="str">
        <f t="shared" si="215"/>
        <v>nvt</v>
      </c>
      <c r="HT121" t="str">
        <f t="shared" si="216"/>
        <v>nvt</v>
      </c>
      <c r="HU121" t="str">
        <f t="shared" si="217"/>
        <v>nvt</v>
      </c>
      <c r="HV121" t="str">
        <f t="shared" si="218"/>
        <v>nvt</v>
      </c>
      <c r="HW121" t="str">
        <f t="shared" si="219"/>
        <v>nvt</v>
      </c>
      <c r="HX121" t="str">
        <f t="shared" si="220"/>
        <v>nvt</v>
      </c>
      <c r="HY121" t="str">
        <f>IF($EJ121&gt;2,IF(HL121="","zwart",VLOOKUP(HL121,STAPELING!AK:AN,HY$1,0)),"nvt")</f>
        <v>nvt</v>
      </c>
      <c r="HZ121" t="str">
        <f t="shared" si="280"/>
        <v>nvt</v>
      </c>
      <c r="IA121" t="str">
        <f t="shared" si="281"/>
        <v>nvt</v>
      </c>
      <c r="IB121" t="str">
        <f t="shared" si="282"/>
        <v>nvt</v>
      </c>
      <c r="IC121" t="str">
        <f t="shared" si="283"/>
        <v>nvt</v>
      </c>
      <c r="ID121" t="str">
        <f t="shared" si="284"/>
        <v>nvt</v>
      </c>
      <c r="IE121" t="str">
        <f t="shared" si="285"/>
        <v>nvt</v>
      </c>
      <c r="IF121" t="str">
        <f t="shared" si="286"/>
        <v>nvt</v>
      </c>
      <c r="IG121">
        <f t="shared" si="287"/>
        <v>0</v>
      </c>
      <c r="IH121">
        <f t="shared" si="288"/>
        <v>0</v>
      </c>
      <c r="II121">
        <f t="shared" si="289"/>
        <v>0</v>
      </c>
      <c r="IJ121">
        <f t="shared" si="290"/>
        <v>0</v>
      </c>
      <c r="IK121">
        <f t="shared" si="291"/>
        <v>0</v>
      </c>
      <c r="IL121">
        <f t="shared" si="292"/>
        <v>0</v>
      </c>
      <c r="IM121">
        <f t="shared" si="293"/>
        <v>0</v>
      </c>
      <c r="IN121">
        <f t="shared" si="294"/>
        <v>0</v>
      </c>
      <c r="IO121">
        <f t="shared" si="295"/>
        <v>0</v>
      </c>
      <c r="IP121">
        <f t="shared" si="296"/>
        <v>0</v>
      </c>
      <c r="IQ121">
        <f t="shared" si="297"/>
        <v>0</v>
      </c>
      <c r="IR121">
        <f t="shared" si="298"/>
        <v>0</v>
      </c>
      <c r="IS121">
        <f t="shared" si="299"/>
        <v>0</v>
      </c>
      <c r="IT121">
        <f t="shared" si="300"/>
        <v>0</v>
      </c>
      <c r="IU121" t="str">
        <f t="shared" si="301"/>
        <v>N</v>
      </c>
      <c r="IV121" t="str">
        <f t="shared" si="221"/>
        <v>N</v>
      </c>
      <c r="IW121" t="str">
        <f t="shared" si="302"/>
        <v>N</v>
      </c>
    </row>
    <row r="122" spans="1:257" x14ac:dyDescent="0.25">
      <c r="A122" t="str">
        <f>IF(ISERROR(VLOOKUP(E122,E$4:E121,1,0)),"J","N")</f>
        <v>N</v>
      </c>
      <c r="E122" s="25" t="str">
        <f>IF(Invoer!B151="","",Invoer!B151)</f>
        <v/>
      </c>
      <c r="F122" s="25"/>
      <c r="G122" s="25"/>
      <c r="H122" s="25" t="str">
        <f>IF(AND($E122&lt;&gt;"",$A122="J"),Invoer!D151,"")</f>
        <v/>
      </c>
      <c r="I122" s="25"/>
      <c r="J122" s="26"/>
      <c r="K122" s="26" t="str">
        <f>IF(AND($E122&lt;&gt;"",$A122="J"),Invoer!L151,"")</f>
        <v/>
      </c>
      <c r="L122" s="26"/>
      <c r="M122" s="25"/>
      <c r="N122" s="152"/>
      <c r="O122" s="153"/>
      <c r="P122" s="25"/>
      <c r="Q122" s="25"/>
      <c r="R122" s="153"/>
      <c r="S122" s="154"/>
      <c r="T122" s="152"/>
      <c r="U122" s="153"/>
      <c r="V122" s="153"/>
      <c r="W122" s="59" t="str">
        <f>IF(AND($E122&lt;&gt;"",$A122="J",Invoer!R151&lt;&gt;""),VLOOKUP(Invoer!R151,NORM!$F$26:$H$29,3,0),"")</f>
        <v/>
      </c>
      <c r="X122" s="59"/>
      <c r="Y122" s="25" t="str">
        <f t="shared" si="222"/>
        <v/>
      </c>
      <c r="Z122" s="25"/>
      <c r="AA122" s="26" t="str">
        <f t="shared" si="223"/>
        <v/>
      </c>
      <c r="AB122" s="26"/>
      <c r="AC122" s="153"/>
      <c r="AD122" s="153"/>
      <c r="AE122" s="153"/>
      <c r="AF122" s="153"/>
      <c r="AG122" s="153"/>
      <c r="AH122" s="25"/>
      <c r="AI122" s="153"/>
      <c r="AJ122" s="153"/>
      <c r="AK122" s="153"/>
      <c r="AL122" s="153"/>
      <c r="AM122" s="25" t="str">
        <f>IF(AND($E122&lt;&gt;"",$A122="J"),IF(Invoer!X151="Ja","J",IF(Invoer!X151="Nee","N","")),"")</f>
        <v/>
      </c>
      <c r="AN122" s="153"/>
      <c r="AO122" s="153"/>
      <c r="AP122" s="153" t="s">
        <v>311</v>
      </c>
      <c r="AQ122" s="153" t="s">
        <v>311</v>
      </c>
      <c r="AR122" s="153" t="s">
        <v>312</v>
      </c>
      <c r="AS122" s="153" t="s">
        <v>312</v>
      </c>
      <c r="AT122" s="1" t="str">
        <f>IF(AND($E122&lt;&gt;"",$A122="J",Invoer!O151&lt;&gt;""),VLOOKUP(Invoer!O151,NORM!$F$31:$H$38,3,0),"")</f>
        <v/>
      </c>
      <c r="AU122" s="1"/>
      <c r="AV122" s="1" t="str">
        <f>IF(AND($E122&lt;&gt;"",$A122="J"),Invoer!AH151,"")</f>
        <v/>
      </c>
      <c r="AW122" s="1"/>
      <c r="AX122" s="1" t="str">
        <f t="shared" si="224"/>
        <v/>
      </c>
      <c r="AY122" s="1"/>
      <c r="AZ122" s="3" t="str">
        <f t="shared" si="225"/>
        <v/>
      </c>
      <c r="BA122" s="3" t="str">
        <f t="shared" si="226"/>
        <v/>
      </c>
      <c r="BB122" s="3" t="str">
        <f t="shared" si="227"/>
        <v>N</v>
      </c>
      <c r="BC122" s="3" t="str">
        <f t="shared" si="228"/>
        <v>N</v>
      </c>
      <c r="BD122" s="3" t="str">
        <f t="shared" si="229"/>
        <v/>
      </c>
      <c r="BE122" s="3">
        <f t="shared" si="230"/>
        <v>0</v>
      </c>
      <c r="BF122" s="3" t="str">
        <f t="shared" si="231"/>
        <v/>
      </c>
      <c r="BG122" s="3" t="str">
        <f t="shared" si="232"/>
        <v/>
      </c>
      <c r="BH122" s="3" t="str">
        <f t="shared" si="233"/>
        <v>N</v>
      </c>
      <c r="BI122" s="24" t="str">
        <f t="shared" si="234"/>
        <v/>
      </c>
      <c r="BJ122" s="24" t="str">
        <f>IF(ISERROR(VLOOKUP($BD122,LOV_GWSGRP!A:A,1,0)),"N","J")</f>
        <v>N</v>
      </c>
      <c r="BK122" s="24" t="str">
        <f>IF(ISERROR(VLOOKUP($BD122,LOV_GWSGRP!D:D,1,0)),"N","J")</f>
        <v>N</v>
      </c>
      <c r="BL122" s="24" t="str">
        <f>IF(ISERROR(VLOOKUP($BD122,LOV_GWSGRP!G:G,1,0)),"N","J")</f>
        <v>N</v>
      </c>
      <c r="BM122" s="24" t="str">
        <f>IF(ISERROR(VLOOKUP($BD122,LOV_GWSGRP!M:M,1,0)),"N","J")</f>
        <v>N</v>
      </c>
      <c r="BN122" s="24" t="str">
        <f>IF(ISERROR(VLOOKUP($BD122,LOV_GWSGRP!P:P,1,0)),"N","J")</f>
        <v>N</v>
      </c>
      <c r="BO122" s="24" t="str">
        <f>IF(ISERROR(VLOOKUP($BD122,LOV_GWSGRP!S:S,1,0)),"N","J")</f>
        <v>N</v>
      </c>
      <c r="BP122" s="24" t="str">
        <f>IF(ISERROR(VLOOKUP($BD122,LOV_GWSGRP!V:V,1,0)),"N","J")</f>
        <v>N</v>
      </c>
      <c r="BQ122" s="24" t="str">
        <f>IF(ISERROR(VLOOKUP($BD122,LOV_GWSGRP!Y:Y,1,0)),"N","J")</f>
        <v>N</v>
      </c>
      <c r="BR122" s="24" t="str">
        <f>IF(ISERROR(VLOOKUP($BD122,LOV_GWSGRP!AB:AB,1,0)),"N","J")</f>
        <v>N</v>
      </c>
      <c r="BS122" s="24" t="str">
        <f>IF(ISERROR(VLOOKUP($BD122,LOV_GWSGRP!AE:AE,1,0)),"N","J")</f>
        <v>N</v>
      </c>
      <c r="BT122" s="24" t="str">
        <f>IF(ISERROR(VLOOKUP($BD122,LOV_GWSGRP!AH:AH,1,0)),"N","J")</f>
        <v>N</v>
      </c>
      <c r="BU122" s="24" t="str">
        <f>IF(ISERROR(VLOOKUP($BD122,LOV_GWSGRP!CJ:CJ,1,0)),"N","J")</f>
        <v>N</v>
      </c>
      <c r="BV122" s="24" t="str">
        <f>IF(ISERROR(VLOOKUP($BD122,LOV_GWSGRP!AN:AN,1,0)),"N","J")</f>
        <v>N</v>
      </c>
      <c r="BW122" s="24" t="str">
        <f>IF(ISERROR(VLOOKUP($BD122,LOV_GWSGRP!AQ:AQ,1,0)),"N","J")</f>
        <v>N</v>
      </c>
      <c r="BX122" s="24" t="str">
        <f>IF(ISERROR(VLOOKUP($BD122,LOV_GWSGRP!AT:AT,1,0)),"N","J")</f>
        <v>N</v>
      </c>
      <c r="BY122" s="24" t="str">
        <f>IF(ISERROR(VLOOKUP($BD122,LOV_GWSGRP!AW:AW,1,0)),"N","J")</f>
        <v>N</v>
      </c>
      <c r="BZ122" s="24" t="str">
        <f>IF(ISERROR(VLOOKUP($BD122,LOV_GWSGRP!AZ:AZ,1,0)),"N","J")</f>
        <v>N</v>
      </c>
      <c r="CA122" s="24" t="str">
        <f>IF(ISERROR(VLOOKUP($BD122,LOV_GWSGRP!BC:BC,1,0)),"N","J")</f>
        <v>N</v>
      </c>
      <c r="CB122" s="24" t="str">
        <f>IF(ISERROR(VLOOKUP($BD122,LOV_GWSGRP!BF:BF,1,0)),"N","J")</f>
        <v>N</v>
      </c>
      <c r="CC122" s="24" t="str">
        <f>IF(ISERROR(VLOOKUP($BD122,LOV_GWSGRP!BI:BI,1,0)),"N","J")</f>
        <v>N</v>
      </c>
      <c r="CD122" s="24" t="str">
        <f>IF(ISERROR(VLOOKUP($BD122,LOV_GWSGRP!J:J,1,0)),"N","J")</f>
        <v>N</v>
      </c>
      <c r="CE122" s="24" t="str">
        <f>IF(ISERROR(VLOOKUP($BD122,LOV_GWSGRP!BL:BL,1,0)),"N","J")</f>
        <v>N</v>
      </c>
      <c r="CF122" s="24"/>
      <c r="CG122" s="24" t="str">
        <f>IF(ISERROR(VLOOKUP($BD122,LOV_GWSGRP!BO:BO,1,0)),"N","J")</f>
        <v>N</v>
      </c>
      <c r="CH122" s="24" t="str">
        <f t="shared" si="235"/>
        <v>N</v>
      </c>
      <c r="CI122" s="24" t="str">
        <f>IF(ISERROR(VLOOKUP($BD122,GEWASCODE_GLMC8!F:F,1,0)),"N","J")</f>
        <v>N</v>
      </c>
      <c r="CJ122" s="24" t="str">
        <f>IF(COUNTIF($CI122:CI122,"J")&gt;0,"N",IF(ISERROR(VLOOKUP($BD122,GEWASCODE_GLMC8!G:G,1,0)),"N","J"))</f>
        <v>N</v>
      </c>
      <c r="CK122" s="24" t="str">
        <f>IF(COUNTIF($CI122:CJ122,"J")&gt;0,"N",IF(ISERROR(VLOOKUP($BD122,GEWASCODE_GLMC8!H:H,1,0)),"N","J"))</f>
        <v>N</v>
      </c>
      <c r="CL122" s="24" t="str">
        <f>IF(COUNTIF($CI122:CK122,"J")&gt;0,"N",IF(ISERROR(VLOOKUP($BD122,GEWASCODE_GLMC8!I:I,1,0)),"N","J"))</f>
        <v>N</v>
      </c>
      <c r="CM122" s="24" t="str">
        <f>IF(COUNTIF($CI122:CL122,"J")&gt;0,"N",IF(ISERROR(VLOOKUP($BD122,GEWASCODE_GLMC8!J:J,1,0)),"N","J"))</f>
        <v>N</v>
      </c>
      <c r="CN122" s="24" t="str">
        <f>IF(COUNTIF($CI122:CM122,"J")&gt;0,"N",IF(ISERROR(VLOOKUP($BD122,GEWASCODE_GLMC8!K:K,1,0)),"N","J"))</f>
        <v>N</v>
      </c>
      <c r="CO122" s="24" t="str">
        <f>IF(COUNTIF($CI122:CN122,"J")&gt;0,"N",IF(ISERROR(VLOOKUP($BD122,GEWASCODE_GLMC8!L:L,1,0)),"N","J"))</f>
        <v>N</v>
      </c>
      <c r="CP122" s="24" t="str">
        <f>IF(COUNTIF($CI122:CO122,"J")&gt;0,"N",IF(ISERROR(VLOOKUP($BD122,GEWASCODE_GLMC8!M:M,1,0)),"N","J"))</f>
        <v>N</v>
      </c>
      <c r="CQ122" s="24" t="str">
        <f>IF(COUNTIF($CI122:CP122,"J")&gt;0,"N",IF(ISERROR(VLOOKUP($BD122,GEWASCODE_GLMC8!N:N,1,0)),"N","J"))</f>
        <v>N</v>
      </c>
      <c r="CR122" s="24" t="str">
        <f>IF(COUNTIF($CI122:CQ122,"J")&gt;0,"N",IF(ISERROR(VLOOKUP($BD122,GEWASCODE_GLMC8!O:O,1,0)),"N","J"))</f>
        <v>N</v>
      </c>
      <c r="CS122" s="24" t="str">
        <f>IF(COUNTIF($CI122:CR122,"J")&gt;0,"N",IF(ISERROR(VLOOKUP($BD122,GEWASCODE_GLMC8!P:P,1,0)),"N","J"))</f>
        <v>N</v>
      </c>
      <c r="CT122" s="24" t="str">
        <f>IF(COUNTIF($CI122:CS122,"J")&gt;0,"N",IF(ISERROR(VLOOKUP($BD122,GEWASCODE_GLMC8!Q:Q,1,0)),"N","J"))</f>
        <v>N</v>
      </c>
      <c r="CU122" s="24" t="str">
        <f>IF(COUNTIF($CI122:CT122,"J")&gt;0,"N",IF(ISERROR(VLOOKUP($BD122,GEWASCODE_GLMC8!R:R,1,0)),"N","J"))</f>
        <v>N</v>
      </c>
      <c r="CV122" s="24" t="str">
        <f>IF(COUNTIF($CI122:CU122,"J")&gt;0,"N",IF(ISERROR(VLOOKUP($BD122,GEWASCODE_GLMC8!S:S,1,0)),"N","J"))</f>
        <v>N</v>
      </c>
      <c r="CW122" s="24" t="str">
        <f>IF(COUNTIF($CI122:CV122,"J")&gt;0,"N",IF(ISERROR(VLOOKUP($BD122,GEWASCODE_GLMC8!T:T,1,0)),"N","J"))</f>
        <v>N</v>
      </c>
      <c r="CX122" s="24" t="str">
        <f>IF(COUNTIF($CI122:CW122,"J")&gt;0,"N",IF(ISERROR(VLOOKUP($BD122,GEWASCODE_GLMC8!U:U,1,0)),"N","J"))</f>
        <v>N</v>
      </c>
      <c r="CY122" s="24" t="str">
        <f>IF(COUNTIF($CI122:CX122,"J")&gt;0,"N",IF(ISERROR(VLOOKUP($BD122,GEWASCODE_GLMC8!V:V,1,0)),"N","J"))</f>
        <v>N</v>
      </c>
      <c r="CZ122" s="24" t="str">
        <f>IF(COUNTIF($CI122:CY122,"J")&gt;0,"N",IF(ISERROR(VLOOKUP($BD122,GEWASCODE_GLMC8!W:W,1,0)),"N","J"))</f>
        <v>N</v>
      </c>
      <c r="DA122" s="24" t="str">
        <f>IF(COUNTIF($CI122:CZ122,"J")&gt;0,"N",IF(ISERROR(VLOOKUP($BD122,GEWASCODE_GLMC8!X:X,1,0)),"N","J"))</f>
        <v>N</v>
      </c>
      <c r="DB122" s="24" t="str">
        <f>IF(COUNTIF($CI122:DA122,"J")&gt;0,"N",IF(ISERROR(VLOOKUP($BD122,GEWASCODE_GLMC8!Y:Y,1,0)),"N","J"))</f>
        <v>N</v>
      </c>
      <c r="DC122" s="24" t="str">
        <f>IF(COUNTIF($CI122:DB122,"J")&gt;0,"N",IF(ISERROR(VLOOKUP($BD122,GEWASCODE_GLMC8!Z:Z,1,0)),"N","J"))</f>
        <v>N</v>
      </c>
      <c r="DD122" s="24" t="str">
        <f t="shared" si="236"/>
        <v>N</v>
      </c>
      <c r="DE122" s="3" t="str">
        <f t="shared" si="167"/>
        <v>N</v>
      </c>
      <c r="DF122" s="3" t="str">
        <f t="shared" si="168"/>
        <v>N</v>
      </c>
      <c r="DG122" s="3" t="str">
        <f t="shared" si="237"/>
        <v>N</v>
      </c>
      <c r="DH122" s="3" t="str">
        <f t="shared" si="238"/>
        <v>N</v>
      </c>
      <c r="DI122" s="3" t="str">
        <f t="shared" si="169"/>
        <v>N</v>
      </c>
      <c r="DJ122" s="3" t="str">
        <f t="shared" si="170"/>
        <v>N</v>
      </c>
      <c r="DK122" s="3">
        <f>0</f>
        <v>0</v>
      </c>
      <c r="DL122" s="3" t="str">
        <f t="shared" si="171"/>
        <v>N</v>
      </c>
      <c r="DM122" s="3" t="str">
        <f t="shared" si="172"/>
        <v>N</v>
      </c>
      <c r="DN122" t="str">
        <f>IF(AND($A122="J",COUNTIFS(activiteiten_perceel,percelen!$AZ122,activiteiten_maatregel_nr,percelen!DN$4,activiteiten_activiteit_voldoet_aan_voorwaarden,"J")&gt;0),DN$4,"")</f>
        <v/>
      </c>
      <c r="DO122" t="str">
        <f>IF(AND($A122="J",COUNTIFS(activiteiten_perceel,percelen!$AZ122,activiteiten_maatregel_nr,percelen!DO$4,activiteiten_activiteit_voldoet_aan_voorwaarden,"J")&gt;0),DO$4,"")</f>
        <v/>
      </c>
      <c r="DP122" t="str">
        <f>IF(AND($A122="J",COUNTIFS(activiteiten_perceel,percelen!$AZ122,activiteiten_maatregel_nr,percelen!DP$4,activiteiten_activiteit_voldoet_aan_voorwaarden,"J")&gt;0),DP$4,"")</f>
        <v/>
      </c>
      <c r="DQ122" t="str">
        <f>IF(AND($A122="J",COUNTIFS(activiteiten_perceel,percelen!$AZ122,activiteiten_maatregel_nr,percelen!DQ$4,activiteiten_activiteit_voldoet_aan_voorwaarden,"J")&gt;0),DQ$4,"")</f>
        <v/>
      </c>
      <c r="DR122" t="str">
        <f>IF(AND($A122="J",COUNTIFS(activiteiten_perceel,percelen!$AZ122,activiteiten_maatregel_nr,percelen!DR$4,activiteiten_activiteit_voldoet_aan_voorwaarden,"J")&gt;0),DR$4,"")</f>
        <v/>
      </c>
      <c r="DS122" t="str">
        <f>IF(AND($A122="J",COUNTIFS(activiteiten_perceel,percelen!$AZ122,activiteiten_maatregel_nr,percelen!DS$4,activiteiten_activiteit_voldoet_aan_voorwaarden,"J")&gt;0),DS$4,"")</f>
        <v/>
      </c>
      <c r="DT122" t="str">
        <f>IF(AND($A122="J",COUNTIFS(activiteiten_perceel,percelen!$AZ122,activiteiten_maatregel_nr,percelen!DT$4,activiteiten_activiteit_voldoet_aan_voorwaarden,"J")&gt;0),DT$4,"")</f>
        <v/>
      </c>
      <c r="DU122" t="str">
        <f>IF(AND($A122="J",COUNTIFS(activiteiten_perceel,percelen!$AZ122,activiteiten_maatregel_nr,percelen!DU$4,activiteiten_activiteit_voldoet_aan_voorwaarden,"J")&gt;0),DU$4,"")</f>
        <v/>
      </c>
      <c r="DV122" t="str">
        <f>IF(AND($A122="J",COUNTIFS(activiteiten_perceel,percelen!$AZ122,activiteiten_maatregel_nr,percelen!DV$4,activiteiten_activiteit_voldoet_aan_voorwaarden,"J")&gt;0),DV$4,"")</f>
        <v/>
      </c>
      <c r="DW122" t="str">
        <f>IF(AND($A122="J",COUNTIFS(activiteiten_perceel,percelen!$AZ122,activiteiten_maatregel_nr,percelen!DW$4,activiteiten_activiteit_voldoet_aan_voorwaarden,"J")&gt;0),DW$4,"")</f>
        <v/>
      </c>
      <c r="DX122" t="str">
        <f>IF(AND($A122="J",COUNTIFS(activiteiten_perceel,percelen!$AZ122,activiteiten_maatregel_nr,percelen!DX$4,activiteiten_activiteit_voldoet_aan_voorwaarden,"J")&gt;0),DX$4,"")</f>
        <v/>
      </c>
      <c r="DY122" t="str">
        <f>IF(AND($A122="J",COUNTIFS(activiteiten_perceel,percelen!$AZ122,activiteiten_maatregel_nr,percelen!DY$4,activiteiten_activiteit_voldoet_aan_voorwaarden,"J")&gt;0),DY$4,"")</f>
        <v/>
      </c>
      <c r="DZ122" t="str">
        <f>IF(AND($A122="J",COUNTIFS(activiteiten_perceel,percelen!$AZ122,activiteiten_maatregel_nr,percelen!DZ$4,activiteiten_activiteit_voldoet_aan_voorwaarden,"J")&gt;0),DZ$4,"")</f>
        <v/>
      </c>
      <c r="EA122" t="str">
        <f>IF(AND($A122="J",COUNTIFS(activiteiten_perceel,percelen!$AZ122,activiteiten_maatregel_nr,percelen!EA$4,activiteiten_activiteit_voldoet_aan_voorwaarden,"J")&gt;0),EA$4,"")</f>
        <v/>
      </c>
      <c r="EB122" t="str">
        <f>IF(AND($A122="J",COUNTIFS(activiteiten_perceel,percelen!$AZ122,activiteiten_maatregel_nr,percelen!EB$4,activiteiten_activiteit_voldoet_aan_voorwaarden,"J")&gt;0),EB$4,"")</f>
        <v/>
      </c>
      <c r="EC122" t="str">
        <f>IF(AND($A122="J",COUNTIFS(activiteiten_perceel,percelen!$AZ122,activiteiten_maatregel_nr,percelen!EC$4,activiteiten_activiteit_voldoet_aan_voorwaarden,"J")&gt;0),EC$4,"")</f>
        <v/>
      </c>
      <c r="ED122" t="str">
        <f>IF(AND($A122="J",COUNTIFS(activiteiten_perceel,percelen!$AZ122,activiteiten_maatregel_nr,percelen!ED$4,activiteiten_activiteit_voldoet_aan_voorwaarden,"J")&gt;0),ED$4,"")</f>
        <v/>
      </c>
      <c r="EE122" t="str">
        <f>IF(AND($A122="J",COUNTIFS(activiteiten_perceel,percelen!$AZ122,activiteiten_maatregel_nr,percelen!EE$4,activiteiten_activiteit_voldoet_aan_voorwaarden,"J")&gt;0),EE$4,"")</f>
        <v/>
      </c>
      <c r="EF122" t="str">
        <f>IF(AND($A122="J",COUNTIFS(activiteiten_perceel,percelen!$AZ122,activiteiten_maatregel_nr,percelen!EF$4,activiteiten_activiteit_voldoet_aan_voorwaarden,"J")&gt;0),EF$4,"")</f>
        <v/>
      </c>
      <c r="EG122" t="str">
        <f>IF(AND($A122="J",COUNTIFS(activiteiten_perceel,percelen!$AZ122,activiteiten_maatregel_nr,percelen!EG$4,activiteiten_activiteit_voldoet_aan_voorwaarden,"J")&gt;0),EG$4,"")</f>
        <v/>
      </c>
      <c r="EH122" t="str">
        <f>IF(AND($A122="J",COUNTIFS(activiteiten_perceel,percelen!$AZ122,activiteiten_maatregel_nr,percelen!EH$4,activiteiten_activiteit_voldoet_aan_voorwaarden,"J")&gt;0),EH$4,"")</f>
        <v/>
      </c>
      <c r="EI122" t="str">
        <f>IF(AND($A122="J",COUNTIFS(activiteiten_perceel,percelen!$AZ122,activiteiten_maatregel_nr,percelen!EI$4,activiteiten_activiteit_voldoet_aan_voorwaarden,"J")&gt;0),EI$4,"")</f>
        <v/>
      </c>
      <c r="EJ122">
        <f t="shared" si="239"/>
        <v>0</v>
      </c>
      <c r="EK122" t="str">
        <f t="shared" si="173"/>
        <v/>
      </c>
      <c r="EL122" t="str">
        <f t="shared" si="174"/>
        <v/>
      </c>
      <c r="EM122" t="str">
        <f t="shared" si="175"/>
        <v/>
      </c>
      <c r="EN122" t="str">
        <f t="shared" si="176"/>
        <v/>
      </c>
      <c r="EO122" t="str">
        <f t="shared" si="177"/>
        <v/>
      </c>
      <c r="EP122" t="str">
        <f t="shared" si="178"/>
        <v/>
      </c>
      <c r="EQ122" t="str">
        <f t="shared" si="179"/>
        <v/>
      </c>
      <c r="ER122" t="str">
        <f t="shared" si="180"/>
        <v/>
      </c>
      <c r="ES122" t="str">
        <f t="shared" si="181"/>
        <v/>
      </c>
      <c r="ET122" t="str">
        <f t="shared" si="182"/>
        <v/>
      </c>
      <c r="EU122" t="str">
        <f t="shared" si="183"/>
        <v/>
      </c>
      <c r="EV122" t="str">
        <f t="shared" si="184"/>
        <v/>
      </c>
      <c r="EW122" t="str">
        <f t="shared" si="240"/>
        <v>nvt</v>
      </c>
      <c r="EX122" t="str">
        <f t="shared" si="241"/>
        <v>nvt</v>
      </c>
      <c r="EY122" t="str">
        <f t="shared" si="242"/>
        <v>nvt</v>
      </c>
      <c r="EZ122" t="str">
        <f t="shared" si="243"/>
        <v>nvt</v>
      </c>
      <c r="FA122" t="str">
        <f t="shared" si="244"/>
        <v>nvt</v>
      </c>
      <c r="FB122" t="str">
        <f t="shared" si="245"/>
        <v>nvt</v>
      </c>
      <c r="FC122" t="str">
        <f t="shared" si="246"/>
        <v>nvt</v>
      </c>
      <c r="FD122" t="str">
        <f t="shared" si="247"/>
        <v>nvt</v>
      </c>
      <c r="FE122" t="str">
        <f>IF($EJ122=2,VLOOKUP(FD122,STAPELING!A:D,FE$1,0),"nvt")</f>
        <v>nvt</v>
      </c>
      <c r="FF122" t="str">
        <f t="shared" si="248"/>
        <v>nvt</v>
      </c>
      <c r="FG122" t="str">
        <f t="shared" si="249"/>
        <v>nvt</v>
      </c>
      <c r="FH122" t="str">
        <f t="shared" si="250"/>
        <v>nvt</v>
      </c>
      <c r="FI122" t="str">
        <f t="shared" si="251"/>
        <v>nvt</v>
      </c>
      <c r="FJ122" t="str">
        <f t="shared" si="252"/>
        <v>nvt</v>
      </c>
      <c r="FK122" t="str">
        <f t="shared" si="253"/>
        <v>nvt</v>
      </c>
      <c r="FL122" t="str">
        <f t="shared" si="254"/>
        <v>nvt</v>
      </c>
      <c r="FM122" t="str">
        <f t="shared" si="255"/>
        <v/>
      </c>
      <c r="FN122" t="str">
        <f>IF(ISERROR(VLOOKUP(FM122,STAPELING!I:AO,FN$1,0)),"N",VLOOKUP(FM122,STAPELING!I:AO,FN$1,0))</f>
        <v>J</v>
      </c>
      <c r="FO122" t="str">
        <f t="shared" si="256"/>
        <v>nvt</v>
      </c>
      <c r="FP122" t="str">
        <f t="shared" si="185"/>
        <v>nvt</v>
      </c>
      <c r="FQ122" t="str">
        <f t="shared" si="186"/>
        <v>nvt</v>
      </c>
      <c r="FR122" t="str">
        <f t="shared" si="187"/>
        <v>nvt</v>
      </c>
      <c r="FS122" t="str">
        <f t="shared" si="188"/>
        <v>nvt</v>
      </c>
      <c r="FT122" t="str">
        <f t="shared" si="189"/>
        <v>nvt</v>
      </c>
      <c r="FU122" t="str">
        <f t="shared" si="190"/>
        <v>nvt</v>
      </c>
      <c r="FV122" t="str">
        <f t="shared" si="191"/>
        <v>nvt</v>
      </c>
      <c r="FW122" t="str">
        <f t="shared" si="192"/>
        <v>nvt</v>
      </c>
      <c r="FX122" t="str">
        <f t="shared" si="193"/>
        <v>nvt</v>
      </c>
      <c r="FY122" t="str">
        <f t="shared" si="194"/>
        <v>nvt</v>
      </c>
      <c r="FZ122" t="str">
        <f t="shared" si="195"/>
        <v>nvt</v>
      </c>
      <c r="GA122" t="str">
        <f t="shared" si="196"/>
        <v>nvt</v>
      </c>
      <c r="GB122" t="str">
        <f>IF($EJ122&gt;2,IF(FO122="","zwart",VLOOKUP(FO122,STAPELING!J:AA,GB$1,0)),"nvt")</f>
        <v>nvt</v>
      </c>
      <c r="GC122" t="str">
        <f t="shared" si="257"/>
        <v>nvt</v>
      </c>
      <c r="GD122" t="str">
        <f t="shared" si="258"/>
        <v>nvt</v>
      </c>
      <c r="GE122" t="str">
        <f t="shared" si="259"/>
        <v>nvt</v>
      </c>
      <c r="GF122" t="str">
        <f t="shared" si="260"/>
        <v>nvt</v>
      </c>
      <c r="GG122" t="str">
        <f t="shared" si="261"/>
        <v>nvt</v>
      </c>
      <c r="GH122" t="str">
        <f t="shared" si="262"/>
        <v>nvt</v>
      </c>
      <c r="GI122" t="str">
        <f t="shared" si="263"/>
        <v>nvt</v>
      </c>
      <c r="GJ122" t="str">
        <f t="shared" si="264"/>
        <v>nvt</v>
      </c>
      <c r="GK122" t="str">
        <f t="shared" si="197"/>
        <v>nvt</v>
      </c>
      <c r="GL122" t="str">
        <f t="shared" si="198"/>
        <v>nvt</v>
      </c>
      <c r="GM122" t="str">
        <f t="shared" si="199"/>
        <v>nvt</v>
      </c>
      <c r="GN122" t="str">
        <f t="shared" si="200"/>
        <v>nvt</v>
      </c>
      <c r="GO122" t="str">
        <f t="shared" si="201"/>
        <v>nvt</v>
      </c>
      <c r="GP122" t="str">
        <f t="shared" si="202"/>
        <v>nvt</v>
      </c>
      <c r="GQ122" t="str">
        <f t="shared" si="203"/>
        <v>nvt</v>
      </c>
      <c r="GR122" t="str">
        <f t="shared" si="204"/>
        <v>nvt</v>
      </c>
      <c r="GS122" t="str">
        <f t="shared" si="205"/>
        <v>nvt</v>
      </c>
      <c r="GT122" t="str">
        <f t="shared" si="206"/>
        <v>nvt</v>
      </c>
      <c r="GU122" t="str">
        <f t="shared" si="207"/>
        <v>nvt</v>
      </c>
      <c r="GV122" t="str">
        <f t="shared" si="208"/>
        <v>nvt</v>
      </c>
      <c r="GW122" t="str">
        <f>IF($EJ122&gt;2,IF(GJ122="","zwart",VLOOKUP(GJ122,STAPELING!AB:AJ,GW$1,0)),"nvt")</f>
        <v>nvt</v>
      </c>
      <c r="GX122" t="str">
        <f t="shared" si="265"/>
        <v>nvt</v>
      </c>
      <c r="GY122" t="str">
        <f t="shared" si="266"/>
        <v>nvt</v>
      </c>
      <c r="GZ122" t="str">
        <f t="shared" si="267"/>
        <v>nvt</v>
      </c>
      <c r="HA122" t="str">
        <f t="shared" si="268"/>
        <v>nvt</v>
      </c>
      <c r="HB122" t="str">
        <f t="shared" si="269"/>
        <v>nvt</v>
      </c>
      <c r="HC122" t="str">
        <f t="shared" si="270"/>
        <v>nvt</v>
      </c>
      <c r="HD122" t="str">
        <f t="shared" si="271"/>
        <v>nvt</v>
      </c>
      <c r="HE122" t="str">
        <f t="shared" si="272"/>
        <v>nvt</v>
      </c>
      <c r="HF122" t="str">
        <f t="shared" si="273"/>
        <v>nvt</v>
      </c>
      <c r="HG122" t="str">
        <f t="shared" si="274"/>
        <v>nvt</v>
      </c>
      <c r="HH122" t="str">
        <f t="shared" si="275"/>
        <v>nvt</v>
      </c>
      <c r="HI122" t="str">
        <f t="shared" si="276"/>
        <v>nvt</v>
      </c>
      <c r="HJ122" t="str">
        <f t="shared" si="277"/>
        <v>nvt</v>
      </c>
      <c r="HK122" t="str">
        <f t="shared" si="278"/>
        <v>nvt</v>
      </c>
      <c r="HL122" t="str">
        <f t="shared" si="279"/>
        <v>nvt</v>
      </c>
      <c r="HM122" t="str">
        <f t="shared" si="209"/>
        <v>nvt</v>
      </c>
      <c r="HN122" t="str">
        <f t="shared" si="210"/>
        <v>nvt</v>
      </c>
      <c r="HO122" t="str">
        <f t="shared" si="211"/>
        <v>nvt</v>
      </c>
      <c r="HP122" t="str">
        <f t="shared" si="212"/>
        <v>nvt</v>
      </c>
      <c r="HQ122" t="str">
        <f t="shared" si="213"/>
        <v>nvt</v>
      </c>
      <c r="HR122" t="str">
        <f t="shared" si="214"/>
        <v>nvt</v>
      </c>
      <c r="HS122" t="str">
        <f t="shared" si="215"/>
        <v>nvt</v>
      </c>
      <c r="HT122" t="str">
        <f t="shared" si="216"/>
        <v>nvt</v>
      </c>
      <c r="HU122" t="str">
        <f t="shared" si="217"/>
        <v>nvt</v>
      </c>
      <c r="HV122" t="str">
        <f t="shared" si="218"/>
        <v>nvt</v>
      </c>
      <c r="HW122" t="str">
        <f t="shared" si="219"/>
        <v>nvt</v>
      </c>
      <c r="HX122" t="str">
        <f t="shared" si="220"/>
        <v>nvt</v>
      </c>
      <c r="HY122" t="str">
        <f>IF($EJ122&gt;2,IF(HL122="","zwart",VLOOKUP(HL122,STAPELING!AK:AN,HY$1,0)),"nvt")</f>
        <v>nvt</v>
      </c>
      <c r="HZ122" t="str">
        <f t="shared" si="280"/>
        <v>nvt</v>
      </c>
      <c r="IA122" t="str">
        <f t="shared" si="281"/>
        <v>nvt</v>
      </c>
      <c r="IB122" t="str">
        <f t="shared" si="282"/>
        <v>nvt</v>
      </c>
      <c r="IC122" t="str">
        <f t="shared" si="283"/>
        <v>nvt</v>
      </c>
      <c r="ID122" t="str">
        <f t="shared" si="284"/>
        <v>nvt</v>
      </c>
      <c r="IE122" t="str">
        <f t="shared" si="285"/>
        <v>nvt</v>
      </c>
      <c r="IF122" t="str">
        <f t="shared" si="286"/>
        <v>nvt</v>
      </c>
      <c r="IG122">
        <f t="shared" si="287"/>
        <v>0</v>
      </c>
      <c r="IH122">
        <f t="shared" si="288"/>
        <v>0</v>
      </c>
      <c r="II122">
        <f t="shared" si="289"/>
        <v>0</v>
      </c>
      <c r="IJ122">
        <f t="shared" si="290"/>
        <v>0</v>
      </c>
      <c r="IK122">
        <f t="shared" si="291"/>
        <v>0</v>
      </c>
      <c r="IL122">
        <f t="shared" si="292"/>
        <v>0</v>
      </c>
      <c r="IM122">
        <f t="shared" si="293"/>
        <v>0</v>
      </c>
      <c r="IN122">
        <f t="shared" si="294"/>
        <v>0</v>
      </c>
      <c r="IO122">
        <f t="shared" si="295"/>
        <v>0</v>
      </c>
      <c r="IP122">
        <f t="shared" si="296"/>
        <v>0</v>
      </c>
      <c r="IQ122">
        <f t="shared" si="297"/>
        <v>0</v>
      </c>
      <c r="IR122">
        <f t="shared" si="298"/>
        <v>0</v>
      </c>
      <c r="IS122">
        <f t="shared" si="299"/>
        <v>0</v>
      </c>
      <c r="IT122">
        <f t="shared" si="300"/>
        <v>0</v>
      </c>
      <c r="IU122" t="str">
        <f t="shared" si="301"/>
        <v>N</v>
      </c>
      <c r="IV122" t="str">
        <f t="shared" si="221"/>
        <v>N</v>
      </c>
      <c r="IW122" t="str">
        <f t="shared" si="302"/>
        <v>N</v>
      </c>
    </row>
    <row r="123" spans="1:257" x14ac:dyDescent="0.25">
      <c r="A123" t="str">
        <f>IF(ISERROR(VLOOKUP(E123,E$4:E122,1,0)),"J","N")</f>
        <v>N</v>
      </c>
      <c r="E123" s="25" t="str">
        <f>IF(Invoer!B152="","",Invoer!B152)</f>
        <v/>
      </c>
      <c r="F123" s="25"/>
      <c r="G123" s="25"/>
      <c r="H123" s="25" t="str">
        <f>IF(AND($E123&lt;&gt;"",$A123="J"),Invoer!D152,"")</f>
        <v/>
      </c>
      <c r="I123" s="25"/>
      <c r="J123" s="26"/>
      <c r="K123" s="26" t="str">
        <f>IF(AND($E123&lt;&gt;"",$A123="J"),Invoer!L152,"")</f>
        <v/>
      </c>
      <c r="L123" s="26"/>
      <c r="M123" s="25"/>
      <c r="N123" s="152"/>
      <c r="O123" s="153"/>
      <c r="P123" s="25"/>
      <c r="Q123" s="25"/>
      <c r="R123" s="153"/>
      <c r="S123" s="154"/>
      <c r="T123" s="152"/>
      <c r="U123" s="153"/>
      <c r="V123" s="153"/>
      <c r="W123" s="59" t="str">
        <f>IF(AND($E123&lt;&gt;"",$A123="J",Invoer!R152&lt;&gt;""),VLOOKUP(Invoer!R152,NORM!$F$26:$H$29,3,0),"")</f>
        <v/>
      </c>
      <c r="X123" s="59"/>
      <c r="Y123" s="25" t="str">
        <f t="shared" si="222"/>
        <v/>
      </c>
      <c r="Z123" s="25"/>
      <c r="AA123" s="26" t="str">
        <f t="shared" si="223"/>
        <v/>
      </c>
      <c r="AB123" s="26"/>
      <c r="AC123" s="153"/>
      <c r="AD123" s="153"/>
      <c r="AE123" s="153"/>
      <c r="AF123" s="153"/>
      <c r="AG123" s="153"/>
      <c r="AH123" s="25"/>
      <c r="AI123" s="153"/>
      <c r="AJ123" s="153"/>
      <c r="AK123" s="153"/>
      <c r="AL123" s="153"/>
      <c r="AM123" s="25" t="str">
        <f>IF(AND($E123&lt;&gt;"",$A123="J"),IF(Invoer!X152="Ja","J",IF(Invoer!X152="Nee","N","")),"")</f>
        <v/>
      </c>
      <c r="AN123" s="153"/>
      <c r="AO123" s="153"/>
      <c r="AP123" s="153" t="s">
        <v>311</v>
      </c>
      <c r="AQ123" s="153" t="s">
        <v>311</v>
      </c>
      <c r="AR123" s="153" t="s">
        <v>312</v>
      </c>
      <c r="AS123" s="153" t="s">
        <v>312</v>
      </c>
      <c r="AT123" s="1" t="str">
        <f>IF(AND($E123&lt;&gt;"",$A123="J",Invoer!O152&lt;&gt;""),VLOOKUP(Invoer!O152,NORM!$F$31:$H$38,3,0),"")</f>
        <v/>
      </c>
      <c r="AU123" s="1"/>
      <c r="AV123" s="1" t="str">
        <f>IF(AND($E123&lt;&gt;"",$A123="J"),Invoer!AH152,"")</f>
        <v/>
      </c>
      <c r="AW123" s="1"/>
      <c r="AX123" s="1" t="str">
        <f t="shared" si="224"/>
        <v/>
      </c>
      <c r="AY123" s="1"/>
      <c r="AZ123" s="3" t="str">
        <f t="shared" si="225"/>
        <v/>
      </c>
      <c r="BA123" s="3" t="str">
        <f t="shared" si="226"/>
        <v/>
      </c>
      <c r="BB123" s="3" t="str">
        <f t="shared" si="227"/>
        <v>N</v>
      </c>
      <c r="BC123" s="3" t="str">
        <f t="shared" si="228"/>
        <v>N</v>
      </c>
      <c r="BD123" s="3" t="str">
        <f t="shared" si="229"/>
        <v/>
      </c>
      <c r="BE123" s="3">
        <f t="shared" si="230"/>
        <v>0</v>
      </c>
      <c r="BF123" s="3" t="str">
        <f t="shared" si="231"/>
        <v/>
      </c>
      <c r="BG123" s="3" t="str">
        <f t="shared" si="232"/>
        <v/>
      </c>
      <c r="BH123" s="3" t="str">
        <f t="shared" si="233"/>
        <v>N</v>
      </c>
      <c r="BI123" s="24" t="str">
        <f t="shared" si="234"/>
        <v/>
      </c>
      <c r="BJ123" s="24" t="str">
        <f>IF(ISERROR(VLOOKUP($BD123,LOV_GWSGRP!A:A,1,0)),"N","J")</f>
        <v>N</v>
      </c>
      <c r="BK123" s="24" t="str">
        <f>IF(ISERROR(VLOOKUP($BD123,LOV_GWSGRP!D:D,1,0)),"N","J")</f>
        <v>N</v>
      </c>
      <c r="BL123" s="24" t="str">
        <f>IF(ISERROR(VLOOKUP($BD123,LOV_GWSGRP!G:G,1,0)),"N","J")</f>
        <v>N</v>
      </c>
      <c r="BM123" s="24" t="str">
        <f>IF(ISERROR(VLOOKUP($BD123,LOV_GWSGRP!M:M,1,0)),"N","J")</f>
        <v>N</v>
      </c>
      <c r="BN123" s="24" t="str">
        <f>IF(ISERROR(VLOOKUP($BD123,LOV_GWSGRP!P:P,1,0)),"N","J")</f>
        <v>N</v>
      </c>
      <c r="BO123" s="24" t="str">
        <f>IF(ISERROR(VLOOKUP($BD123,LOV_GWSGRP!S:S,1,0)),"N","J")</f>
        <v>N</v>
      </c>
      <c r="BP123" s="24" t="str">
        <f>IF(ISERROR(VLOOKUP($BD123,LOV_GWSGRP!V:V,1,0)),"N","J")</f>
        <v>N</v>
      </c>
      <c r="BQ123" s="24" t="str">
        <f>IF(ISERROR(VLOOKUP($BD123,LOV_GWSGRP!Y:Y,1,0)),"N","J")</f>
        <v>N</v>
      </c>
      <c r="BR123" s="24" t="str">
        <f>IF(ISERROR(VLOOKUP($BD123,LOV_GWSGRP!AB:AB,1,0)),"N","J")</f>
        <v>N</v>
      </c>
      <c r="BS123" s="24" t="str">
        <f>IF(ISERROR(VLOOKUP($BD123,LOV_GWSGRP!AE:AE,1,0)),"N","J")</f>
        <v>N</v>
      </c>
      <c r="BT123" s="24" t="str">
        <f>IF(ISERROR(VLOOKUP($BD123,LOV_GWSGRP!AH:AH,1,0)),"N","J")</f>
        <v>N</v>
      </c>
      <c r="BU123" s="24" t="str">
        <f>IF(ISERROR(VLOOKUP($BD123,LOV_GWSGRP!CJ:CJ,1,0)),"N","J")</f>
        <v>N</v>
      </c>
      <c r="BV123" s="24" t="str">
        <f>IF(ISERROR(VLOOKUP($BD123,LOV_GWSGRP!AN:AN,1,0)),"N","J")</f>
        <v>N</v>
      </c>
      <c r="BW123" s="24" t="str">
        <f>IF(ISERROR(VLOOKUP($BD123,LOV_GWSGRP!AQ:AQ,1,0)),"N","J")</f>
        <v>N</v>
      </c>
      <c r="BX123" s="24" t="str">
        <f>IF(ISERROR(VLOOKUP($BD123,LOV_GWSGRP!AT:AT,1,0)),"N","J")</f>
        <v>N</v>
      </c>
      <c r="BY123" s="24" t="str">
        <f>IF(ISERROR(VLOOKUP($BD123,LOV_GWSGRP!AW:AW,1,0)),"N","J")</f>
        <v>N</v>
      </c>
      <c r="BZ123" s="24" t="str">
        <f>IF(ISERROR(VLOOKUP($BD123,LOV_GWSGRP!AZ:AZ,1,0)),"N","J")</f>
        <v>N</v>
      </c>
      <c r="CA123" s="24" t="str">
        <f>IF(ISERROR(VLOOKUP($BD123,LOV_GWSGRP!BC:BC,1,0)),"N","J")</f>
        <v>N</v>
      </c>
      <c r="CB123" s="24" t="str">
        <f>IF(ISERROR(VLOOKUP($BD123,LOV_GWSGRP!BF:BF,1,0)),"N","J")</f>
        <v>N</v>
      </c>
      <c r="CC123" s="24" t="str">
        <f>IF(ISERROR(VLOOKUP($BD123,LOV_GWSGRP!BI:BI,1,0)),"N","J")</f>
        <v>N</v>
      </c>
      <c r="CD123" s="24" t="str">
        <f>IF(ISERROR(VLOOKUP($BD123,LOV_GWSGRP!J:J,1,0)),"N","J")</f>
        <v>N</v>
      </c>
      <c r="CE123" s="24" t="str">
        <f>IF(ISERROR(VLOOKUP($BD123,LOV_GWSGRP!BL:BL,1,0)),"N","J")</f>
        <v>N</v>
      </c>
      <c r="CF123" s="24"/>
      <c r="CG123" s="24" t="str">
        <f>IF(ISERROR(VLOOKUP($BD123,LOV_GWSGRP!BO:BO,1,0)),"N","J")</f>
        <v>N</v>
      </c>
      <c r="CH123" s="24" t="str">
        <f t="shared" si="235"/>
        <v>N</v>
      </c>
      <c r="CI123" s="24" t="str">
        <f>IF(ISERROR(VLOOKUP($BD123,GEWASCODE_GLMC8!F:F,1,0)),"N","J")</f>
        <v>N</v>
      </c>
      <c r="CJ123" s="24" t="str">
        <f>IF(COUNTIF($CI123:CI123,"J")&gt;0,"N",IF(ISERROR(VLOOKUP($BD123,GEWASCODE_GLMC8!G:G,1,0)),"N","J"))</f>
        <v>N</v>
      </c>
      <c r="CK123" s="24" t="str">
        <f>IF(COUNTIF($CI123:CJ123,"J")&gt;0,"N",IF(ISERROR(VLOOKUP($BD123,GEWASCODE_GLMC8!H:H,1,0)),"N","J"))</f>
        <v>N</v>
      </c>
      <c r="CL123" s="24" t="str">
        <f>IF(COUNTIF($CI123:CK123,"J")&gt;0,"N",IF(ISERROR(VLOOKUP($BD123,GEWASCODE_GLMC8!I:I,1,0)),"N","J"))</f>
        <v>N</v>
      </c>
      <c r="CM123" s="24" t="str">
        <f>IF(COUNTIF($CI123:CL123,"J")&gt;0,"N",IF(ISERROR(VLOOKUP($BD123,GEWASCODE_GLMC8!J:J,1,0)),"N","J"))</f>
        <v>N</v>
      </c>
      <c r="CN123" s="24" t="str">
        <f>IF(COUNTIF($CI123:CM123,"J")&gt;0,"N",IF(ISERROR(VLOOKUP($BD123,GEWASCODE_GLMC8!K:K,1,0)),"N","J"))</f>
        <v>N</v>
      </c>
      <c r="CO123" s="24" t="str">
        <f>IF(COUNTIF($CI123:CN123,"J")&gt;0,"N",IF(ISERROR(VLOOKUP($BD123,GEWASCODE_GLMC8!L:L,1,0)),"N","J"))</f>
        <v>N</v>
      </c>
      <c r="CP123" s="24" t="str">
        <f>IF(COUNTIF($CI123:CO123,"J")&gt;0,"N",IF(ISERROR(VLOOKUP($BD123,GEWASCODE_GLMC8!M:M,1,0)),"N","J"))</f>
        <v>N</v>
      </c>
      <c r="CQ123" s="24" t="str">
        <f>IF(COUNTIF($CI123:CP123,"J")&gt;0,"N",IF(ISERROR(VLOOKUP($BD123,GEWASCODE_GLMC8!N:N,1,0)),"N","J"))</f>
        <v>N</v>
      </c>
      <c r="CR123" s="24" t="str">
        <f>IF(COUNTIF($CI123:CQ123,"J")&gt;0,"N",IF(ISERROR(VLOOKUP($BD123,GEWASCODE_GLMC8!O:O,1,0)),"N","J"))</f>
        <v>N</v>
      </c>
      <c r="CS123" s="24" t="str">
        <f>IF(COUNTIF($CI123:CR123,"J")&gt;0,"N",IF(ISERROR(VLOOKUP($BD123,GEWASCODE_GLMC8!P:P,1,0)),"N","J"))</f>
        <v>N</v>
      </c>
      <c r="CT123" s="24" t="str">
        <f>IF(COUNTIF($CI123:CS123,"J")&gt;0,"N",IF(ISERROR(VLOOKUP($BD123,GEWASCODE_GLMC8!Q:Q,1,0)),"N","J"))</f>
        <v>N</v>
      </c>
      <c r="CU123" s="24" t="str">
        <f>IF(COUNTIF($CI123:CT123,"J")&gt;0,"N",IF(ISERROR(VLOOKUP($BD123,GEWASCODE_GLMC8!R:R,1,0)),"N","J"))</f>
        <v>N</v>
      </c>
      <c r="CV123" s="24" t="str">
        <f>IF(COUNTIF($CI123:CU123,"J")&gt;0,"N",IF(ISERROR(VLOOKUP($BD123,GEWASCODE_GLMC8!S:S,1,0)),"N","J"))</f>
        <v>N</v>
      </c>
      <c r="CW123" s="24" t="str">
        <f>IF(COUNTIF($CI123:CV123,"J")&gt;0,"N",IF(ISERROR(VLOOKUP($BD123,GEWASCODE_GLMC8!T:T,1,0)),"N","J"))</f>
        <v>N</v>
      </c>
      <c r="CX123" s="24" t="str">
        <f>IF(COUNTIF($CI123:CW123,"J")&gt;0,"N",IF(ISERROR(VLOOKUP($BD123,GEWASCODE_GLMC8!U:U,1,0)),"N","J"))</f>
        <v>N</v>
      </c>
      <c r="CY123" s="24" t="str">
        <f>IF(COUNTIF($CI123:CX123,"J")&gt;0,"N",IF(ISERROR(VLOOKUP($BD123,GEWASCODE_GLMC8!V:V,1,0)),"N","J"))</f>
        <v>N</v>
      </c>
      <c r="CZ123" s="24" t="str">
        <f>IF(COUNTIF($CI123:CY123,"J")&gt;0,"N",IF(ISERROR(VLOOKUP($BD123,GEWASCODE_GLMC8!W:W,1,0)),"N","J"))</f>
        <v>N</v>
      </c>
      <c r="DA123" s="24" t="str">
        <f>IF(COUNTIF($CI123:CZ123,"J")&gt;0,"N",IF(ISERROR(VLOOKUP($BD123,GEWASCODE_GLMC8!X:X,1,0)),"N","J"))</f>
        <v>N</v>
      </c>
      <c r="DB123" s="24" t="str">
        <f>IF(COUNTIF($CI123:DA123,"J")&gt;0,"N",IF(ISERROR(VLOOKUP($BD123,GEWASCODE_GLMC8!Y:Y,1,0)),"N","J"))</f>
        <v>N</v>
      </c>
      <c r="DC123" s="24" t="str">
        <f>IF(COUNTIF($CI123:DB123,"J")&gt;0,"N",IF(ISERROR(VLOOKUP($BD123,GEWASCODE_GLMC8!Z:Z,1,0)),"N","J"))</f>
        <v>N</v>
      </c>
      <c r="DD123" s="24" t="str">
        <f t="shared" si="236"/>
        <v>N</v>
      </c>
      <c r="DE123" s="3" t="str">
        <f t="shared" si="167"/>
        <v>N</v>
      </c>
      <c r="DF123" s="3" t="str">
        <f t="shared" si="168"/>
        <v>N</v>
      </c>
      <c r="DG123" s="3" t="str">
        <f t="shared" si="237"/>
        <v>N</v>
      </c>
      <c r="DH123" s="3" t="str">
        <f t="shared" si="238"/>
        <v>N</v>
      </c>
      <c r="DI123" s="3" t="str">
        <f t="shared" si="169"/>
        <v>N</v>
      </c>
      <c r="DJ123" s="3" t="str">
        <f t="shared" si="170"/>
        <v>N</v>
      </c>
      <c r="DK123" s="3">
        <f>0</f>
        <v>0</v>
      </c>
      <c r="DL123" s="3" t="str">
        <f t="shared" si="171"/>
        <v>N</v>
      </c>
      <c r="DM123" s="3" t="str">
        <f t="shared" si="172"/>
        <v>N</v>
      </c>
      <c r="DN123" t="str">
        <f>IF(AND($A123="J",COUNTIFS(activiteiten_perceel,percelen!$AZ123,activiteiten_maatregel_nr,percelen!DN$4,activiteiten_activiteit_voldoet_aan_voorwaarden,"J")&gt;0),DN$4,"")</f>
        <v/>
      </c>
      <c r="DO123" t="str">
        <f>IF(AND($A123="J",COUNTIFS(activiteiten_perceel,percelen!$AZ123,activiteiten_maatregel_nr,percelen!DO$4,activiteiten_activiteit_voldoet_aan_voorwaarden,"J")&gt;0),DO$4,"")</f>
        <v/>
      </c>
      <c r="DP123" t="str">
        <f>IF(AND($A123="J",COUNTIFS(activiteiten_perceel,percelen!$AZ123,activiteiten_maatregel_nr,percelen!DP$4,activiteiten_activiteit_voldoet_aan_voorwaarden,"J")&gt;0),DP$4,"")</f>
        <v/>
      </c>
      <c r="DQ123" t="str">
        <f>IF(AND($A123="J",COUNTIFS(activiteiten_perceel,percelen!$AZ123,activiteiten_maatregel_nr,percelen!DQ$4,activiteiten_activiteit_voldoet_aan_voorwaarden,"J")&gt;0),DQ$4,"")</f>
        <v/>
      </c>
      <c r="DR123" t="str">
        <f>IF(AND($A123="J",COUNTIFS(activiteiten_perceel,percelen!$AZ123,activiteiten_maatregel_nr,percelen!DR$4,activiteiten_activiteit_voldoet_aan_voorwaarden,"J")&gt;0),DR$4,"")</f>
        <v/>
      </c>
      <c r="DS123" t="str">
        <f>IF(AND($A123="J",COUNTIFS(activiteiten_perceel,percelen!$AZ123,activiteiten_maatregel_nr,percelen!DS$4,activiteiten_activiteit_voldoet_aan_voorwaarden,"J")&gt;0),DS$4,"")</f>
        <v/>
      </c>
      <c r="DT123" t="str">
        <f>IF(AND($A123="J",COUNTIFS(activiteiten_perceel,percelen!$AZ123,activiteiten_maatregel_nr,percelen!DT$4,activiteiten_activiteit_voldoet_aan_voorwaarden,"J")&gt;0),DT$4,"")</f>
        <v/>
      </c>
      <c r="DU123" t="str">
        <f>IF(AND($A123="J",COUNTIFS(activiteiten_perceel,percelen!$AZ123,activiteiten_maatregel_nr,percelen!DU$4,activiteiten_activiteit_voldoet_aan_voorwaarden,"J")&gt;0),DU$4,"")</f>
        <v/>
      </c>
      <c r="DV123" t="str">
        <f>IF(AND($A123="J",COUNTIFS(activiteiten_perceel,percelen!$AZ123,activiteiten_maatregel_nr,percelen!DV$4,activiteiten_activiteit_voldoet_aan_voorwaarden,"J")&gt;0),DV$4,"")</f>
        <v/>
      </c>
      <c r="DW123" t="str">
        <f>IF(AND($A123="J",COUNTIFS(activiteiten_perceel,percelen!$AZ123,activiteiten_maatregel_nr,percelen!DW$4,activiteiten_activiteit_voldoet_aan_voorwaarden,"J")&gt;0),DW$4,"")</f>
        <v/>
      </c>
      <c r="DX123" t="str">
        <f>IF(AND($A123="J",COUNTIFS(activiteiten_perceel,percelen!$AZ123,activiteiten_maatregel_nr,percelen!DX$4,activiteiten_activiteit_voldoet_aan_voorwaarden,"J")&gt;0),DX$4,"")</f>
        <v/>
      </c>
      <c r="DY123" t="str">
        <f>IF(AND($A123="J",COUNTIFS(activiteiten_perceel,percelen!$AZ123,activiteiten_maatregel_nr,percelen!DY$4,activiteiten_activiteit_voldoet_aan_voorwaarden,"J")&gt;0),DY$4,"")</f>
        <v/>
      </c>
      <c r="DZ123" t="str">
        <f>IF(AND($A123="J",COUNTIFS(activiteiten_perceel,percelen!$AZ123,activiteiten_maatregel_nr,percelen!DZ$4,activiteiten_activiteit_voldoet_aan_voorwaarden,"J")&gt;0),DZ$4,"")</f>
        <v/>
      </c>
      <c r="EA123" t="str">
        <f>IF(AND($A123="J",COUNTIFS(activiteiten_perceel,percelen!$AZ123,activiteiten_maatregel_nr,percelen!EA$4,activiteiten_activiteit_voldoet_aan_voorwaarden,"J")&gt;0),EA$4,"")</f>
        <v/>
      </c>
      <c r="EB123" t="str">
        <f>IF(AND($A123="J",COUNTIFS(activiteiten_perceel,percelen!$AZ123,activiteiten_maatregel_nr,percelen!EB$4,activiteiten_activiteit_voldoet_aan_voorwaarden,"J")&gt;0),EB$4,"")</f>
        <v/>
      </c>
      <c r="EC123" t="str">
        <f>IF(AND($A123="J",COUNTIFS(activiteiten_perceel,percelen!$AZ123,activiteiten_maatregel_nr,percelen!EC$4,activiteiten_activiteit_voldoet_aan_voorwaarden,"J")&gt;0),EC$4,"")</f>
        <v/>
      </c>
      <c r="ED123" t="str">
        <f>IF(AND($A123="J",COUNTIFS(activiteiten_perceel,percelen!$AZ123,activiteiten_maatregel_nr,percelen!ED$4,activiteiten_activiteit_voldoet_aan_voorwaarden,"J")&gt;0),ED$4,"")</f>
        <v/>
      </c>
      <c r="EE123" t="str">
        <f>IF(AND($A123="J",COUNTIFS(activiteiten_perceel,percelen!$AZ123,activiteiten_maatregel_nr,percelen!EE$4,activiteiten_activiteit_voldoet_aan_voorwaarden,"J")&gt;0),EE$4,"")</f>
        <v/>
      </c>
      <c r="EF123" t="str">
        <f>IF(AND($A123="J",COUNTIFS(activiteiten_perceel,percelen!$AZ123,activiteiten_maatregel_nr,percelen!EF$4,activiteiten_activiteit_voldoet_aan_voorwaarden,"J")&gt;0),EF$4,"")</f>
        <v/>
      </c>
      <c r="EG123" t="str">
        <f>IF(AND($A123="J",COUNTIFS(activiteiten_perceel,percelen!$AZ123,activiteiten_maatregel_nr,percelen!EG$4,activiteiten_activiteit_voldoet_aan_voorwaarden,"J")&gt;0),EG$4,"")</f>
        <v/>
      </c>
      <c r="EH123" t="str">
        <f>IF(AND($A123="J",COUNTIFS(activiteiten_perceel,percelen!$AZ123,activiteiten_maatregel_nr,percelen!EH$4,activiteiten_activiteit_voldoet_aan_voorwaarden,"J")&gt;0),EH$4,"")</f>
        <v/>
      </c>
      <c r="EI123" t="str">
        <f>IF(AND($A123="J",COUNTIFS(activiteiten_perceel,percelen!$AZ123,activiteiten_maatregel_nr,percelen!EI$4,activiteiten_activiteit_voldoet_aan_voorwaarden,"J")&gt;0),EI$4,"")</f>
        <v/>
      </c>
      <c r="EJ123">
        <f t="shared" si="239"/>
        <v>0</v>
      </c>
      <c r="EK123" t="str">
        <f t="shared" si="173"/>
        <v/>
      </c>
      <c r="EL123" t="str">
        <f t="shared" si="174"/>
        <v/>
      </c>
      <c r="EM123" t="str">
        <f t="shared" si="175"/>
        <v/>
      </c>
      <c r="EN123" t="str">
        <f t="shared" si="176"/>
        <v/>
      </c>
      <c r="EO123" t="str">
        <f t="shared" si="177"/>
        <v/>
      </c>
      <c r="EP123" t="str">
        <f t="shared" si="178"/>
        <v/>
      </c>
      <c r="EQ123" t="str">
        <f t="shared" si="179"/>
        <v/>
      </c>
      <c r="ER123" t="str">
        <f t="shared" si="180"/>
        <v/>
      </c>
      <c r="ES123" t="str">
        <f t="shared" si="181"/>
        <v/>
      </c>
      <c r="ET123" t="str">
        <f t="shared" si="182"/>
        <v/>
      </c>
      <c r="EU123" t="str">
        <f t="shared" si="183"/>
        <v/>
      </c>
      <c r="EV123" t="str">
        <f t="shared" si="184"/>
        <v/>
      </c>
      <c r="EW123" t="str">
        <f t="shared" si="240"/>
        <v>nvt</v>
      </c>
      <c r="EX123" t="str">
        <f t="shared" si="241"/>
        <v>nvt</v>
      </c>
      <c r="EY123" t="str">
        <f t="shared" si="242"/>
        <v>nvt</v>
      </c>
      <c r="EZ123" t="str">
        <f t="shared" si="243"/>
        <v>nvt</v>
      </c>
      <c r="FA123" t="str">
        <f t="shared" si="244"/>
        <v>nvt</v>
      </c>
      <c r="FB123" t="str">
        <f t="shared" si="245"/>
        <v>nvt</v>
      </c>
      <c r="FC123" t="str">
        <f t="shared" si="246"/>
        <v>nvt</v>
      </c>
      <c r="FD123" t="str">
        <f t="shared" si="247"/>
        <v>nvt</v>
      </c>
      <c r="FE123" t="str">
        <f>IF($EJ123=2,VLOOKUP(FD123,STAPELING!A:D,FE$1,0),"nvt")</f>
        <v>nvt</v>
      </c>
      <c r="FF123" t="str">
        <f t="shared" si="248"/>
        <v>nvt</v>
      </c>
      <c r="FG123" t="str">
        <f t="shared" si="249"/>
        <v>nvt</v>
      </c>
      <c r="FH123" t="str">
        <f t="shared" si="250"/>
        <v>nvt</v>
      </c>
      <c r="FI123" t="str">
        <f t="shared" si="251"/>
        <v>nvt</v>
      </c>
      <c r="FJ123" t="str">
        <f t="shared" si="252"/>
        <v>nvt</v>
      </c>
      <c r="FK123" t="str">
        <f t="shared" si="253"/>
        <v>nvt</v>
      </c>
      <c r="FL123" t="str">
        <f t="shared" si="254"/>
        <v>nvt</v>
      </c>
      <c r="FM123" t="str">
        <f t="shared" si="255"/>
        <v/>
      </c>
      <c r="FN123" t="str">
        <f>IF(ISERROR(VLOOKUP(FM123,STAPELING!I:AO,FN$1,0)),"N",VLOOKUP(FM123,STAPELING!I:AO,FN$1,0))</f>
        <v>J</v>
      </c>
      <c r="FO123" t="str">
        <f t="shared" si="256"/>
        <v>nvt</v>
      </c>
      <c r="FP123" t="str">
        <f t="shared" si="185"/>
        <v>nvt</v>
      </c>
      <c r="FQ123" t="str">
        <f t="shared" si="186"/>
        <v>nvt</v>
      </c>
      <c r="FR123" t="str">
        <f t="shared" si="187"/>
        <v>nvt</v>
      </c>
      <c r="FS123" t="str">
        <f t="shared" si="188"/>
        <v>nvt</v>
      </c>
      <c r="FT123" t="str">
        <f t="shared" si="189"/>
        <v>nvt</v>
      </c>
      <c r="FU123" t="str">
        <f t="shared" si="190"/>
        <v>nvt</v>
      </c>
      <c r="FV123" t="str">
        <f t="shared" si="191"/>
        <v>nvt</v>
      </c>
      <c r="FW123" t="str">
        <f t="shared" si="192"/>
        <v>nvt</v>
      </c>
      <c r="FX123" t="str">
        <f t="shared" si="193"/>
        <v>nvt</v>
      </c>
      <c r="FY123" t="str">
        <f t="shared" si="194"/>
        <v>nvt</v>
      </c>
      <c r="FZ123" t="str">
        <f t="shared" si="195"/>
        <v>nvt</v>
      </c>
      <c r="GA123" t="str">
        <f t="shared" si="196"/>
        <v>nvt</v>
      </c>
      <c r="GB123" t="str">
        <f>IF($EJ123&gt;2,IF(FO123="","zwart",VLOOKUP(FO123,STAPELING!J:AA,GB$1,0)),"nvt")</f>
        <v>nvt</v>
      </c>
      <c r="GC123" t="str">
        <f t="shared" si="257"/>
        <v>nvt</v>
      </c>
      <c r="GD123" t="str">
        <f t="shared" si="258"/>
        <v>nvt</v>
      </c>
      <c r="GE123" t="str">
        <f t="shared" si="259"/>
        <v>nvt</v>
      </c>
      <c r="GF123" t="str">
        <f t="shared" si="260"/>
        <v>nvt</v>
      </c>
      <c r="GG123" t="str">
        <f t="shared" si="261"/>
        <v>nvt</v>
      </c>
      <c r="GH123" t="str">
        <f t="shared" si="262"/>
        <v>nvt</v>
      </c>
      <c r="GI123" t="str">
        <f t="shared" si="263"/>
        <v>nvt</v>
      </c>
      <c r="GJ123" t="str">
        <f t="shared" si="264"/>
        <v>nvt</v>
      </c>
      <c r="GK123" t="str">
        <f t="shared" si="197"/>
        <v>nvt</v>
      </c>
      <c r="GL123" t="str">
        <f t="shared" si="198"/>
        <v>nvt</v>
      </c>
      <c r="GM123" t="str">
        <f t="shared" si="199"/>
        <v>nvt</v>
      </c>
      <c r="GN123" t="str">
        <f t="shared" si="200"/>
        <v>nvt</v>
      </c>
      <c r="GO123" t="str">
        <f t="shared" si="201"/>
        <v>nvt</v>
      </c>
      <c r="GP123" t="str">
        <f t="shared" si="202"/>
        <v>nvt</v>
      </c>
      <c r="GQ123" t="str">
        <f t="shared" si="203"/>
        <v>nvt</v>
      </c>
      <c r="GR123" t="str">
        <f t="shared" si="204"/>
        <v>nvt</v>
      </c>
      <c r="GS123" t="str">
        <f t="shared" si="205"/>
        <v>nvt</v>
      </c>
      <c r="GT123" t="str">
        <f t="shared" si="206"/>
        <v>nvt</v>
      </c>
      <c r="GU123" t="str">
        <f t="shared" si="207"/>
        <v>nvt</v>
      </c>
      <c r="GV123" t="str">
        <f t="shared" si="208"/>
        <v>nvt</v>
      </c>
      <c r="GW123" t="str">
        <f>IF($EJ123&gt;2,IF(GJ123="","zwart",VLOOKUP(GJ123,STAPELING!AB:AJ,GW$1,0)),"nvt")</f>
        <v>nvt</v>
      </c>
      <c r="GX123" t="str">
        <f t="shared" si="265"/>
        <v>nvt</v>
      </c>
      <c r="GY123" t="str">
        <f t="shared" si="266"/>
        <v>nvt</v>
      </c>
      <c r="GZ123" t="str">
        <f t="shared" si="267"/>
        <v>nvt</v>
      </c>
      <c r="HA123" t="str">
        <f t="shared" si="268"/>
        <v>nvt</v>
      </c>
      <c r="HB123" t="str">
        <f t="shared" si="269"/>
        <v>nvt</v>
      </c>
      <c r="HC123" t="str">
        <f t="shared" si="270"/>
        <v>nvt</v>
      </c>
      <c r="HD123" t="str">
        <f t="shared" si="271"/>
        <v>nvt</v>
      </c>
      <c r="HE123" t="str">
        <f t="shared" si="272"/>
        <v>nvt</v>
      </c>
      <c r="HF123" t="str">
        <f t="shared" si="273"/>
        <v>nvt</v>
      </c>
      <c r="HG123" t="str">
        <f t="shared" si="274"/>
        <v>nvt</v>
      </c>
      <c r="HH123" t="str">
        <f t="shared" si="275"/>
        <v>nvt</v>
      </c>
      <c r="HI123" t="str">
        <f t="shared" si="276"/>
        <v>nvt</v>
      </c>
      <c r="HJ123" t="str">
        <f t="shared" si="277"/>
        <v>nvt</v>
      </c>
      <c r="HK123" t="str">
        <f t="shared" si="278"/>
        <v>nvt</v>
      </c>
      <c r="HL123" t="str">
        <f t="shared" si="279"/>
        <v>nvt</v>
      </c>
      <c r="HM123" t="str">
        <f t="shared" si="209"/>
        <v>nvt</v>
      </c>
      <c r="HN123" t="str">
        <f t="shared" si="210"/>
        <v>nvt</v>
      </c>
      <c r="HO123" t="str">
        <f t="shared" si="211"/>
        <v>nvt</v>
      </c>
      <c r="HP123" t="str">
        <f t="shared" si="212"/>
        <v>nvt</v>
      </c>
      <c r="HQ123" t="str">
        <f t="shared" si="213"/>
        <v>nvt</v>
      </c>
      <c r="HR123" t="str">
        <f t="shared" si="214"/>
        <v>nvt</v>
      </c>
      <c r="HS123" t="str">
        <f t="shared" si="215"/>
        <v>nvt</v>
      </c>
      <c r="HT123" t="str">
        <f t="shared" si="216"/>
        <v>nvt</v>
      </c>
      <c r="HU123" t="str">
        <f t="shared" si="217"/>
        <v>nvt</v>
      </c>
      <c r="HV123" t="str">
        <f t="shared" si="218"/>
        <v>nvt</v>
      </c>
      <c r="HW123" t="str">
        <f t="shared" si="219"/>
        <v>nvt</v>
      </c>
      <c r="HX123" t="str">
        <f t="shared" si="220"/>
        <v>nvt</v>
      </c>
      <c r="HY123" t="str">
        <f>IF($EJ123&gt;2,IF(HL123="","zwart",VLOOKUP(HL123,STAPELING!AK:AN,HY$1,0)),"nvt")</f>
        <v>nvt</v>
      </c>
      <c r="HZ123" t="str">
        <f t="shared" si="280"/>
        <v>nvt</v>
      </c>
      <c r="IA123" t="str">
        <f t="shared" si="281"/>
        <v>nvt</v>
      </c>
      <c r="IB123" t="str">
        <f t="shared" si="282"/>
        <v>nvt</v>
      </c>
      <c r="IC123" t="str">
        <f t="shared" si="283"/>
        <v>nvt</v>
      </c>
      <c r="ID123" t="str">
        <f t="shared" si="284"/>
        <v>nvt</v>
      </c>
      <c r="IE123" t="str">
        <f t="shared" si="285"/>
        <v>nvt</v>
      </c>
      <c r="IF123" t="str">
        <f t="shared" si="286"/>
        <v>nvt</v>
      </c>
      <c r="IG123">
        <f t="shared" si="287"/>
        <v>0</v>
      </c>
      <c r="IH123">
        <f t="shared" si="288"/>
        <v>0</v>
      </c>
      <c r="II123">
        <f t="shared" si="289"/>
        <v>0</v>
      </c>
      <c r="IJ123">
        <f t="shared" si="290"/>
        <v>0</v>
      </c>
      <c r="IK123">
        <f t="shared" si="291"/>
        <v>0</v>
      </c>
      <c r="IL123">
        <f t="shared" si="292"/>
        <v>0</v>
      </c>
      <c r="IM123">
        <f t="shared" si="293"/>
        <v>0</v>
      </c>
      <c r="IN123">
        <f t="shared" si="294"/>
        <v>0</v>
      </c>
      <c r="IO123">
        <f t="shared" si="295"/>
        <v>0</v>
      </c>
      <c r="IP123">
        <f t="shared" si="296"/>
        <v>0</v>
      </c>
      <c r="IQ123">
        <f t="shared" si="297"/>
        <v>0</v>
      </c>
      <c r="IR123">
        <f t="shared" si="298"/>
        <v>0</v>
      </c>
      <c r="IS123">
        <f t="shared" si="299"/>
        <v>0</v>
      </c>
      <c r="IT123">
        <f t="shared" si="300"/>
        <v>0</v>
      </c>
      <c r="IU123" t="str">
        <f t="shared" si="301"/>
        <v>N</v>
      </c>
      <c r="IV123" t="str">
        <f t="shared" si="221"/>
        <v>N</v>
      </c>
      <c r="IW123" t="str">
        <f t="shared" si="302"/>
        <v>N</v>
      </c>
    </row>
    <row r="124" spans="1:257" x14ac:dyDescent="0.25">
      <c r="A124" t="str">
        <f>IF(ISERROR(VLOOKUP(E124,E$4:E123,1,0)),"J","N")</f>
        <v>N</v>
      </c>
      <c r="E124" s="25" t="str">
        <f>IF(Invoer!B153="","",Invoer!B153)</f>
        <v/>
      </c>
      <c r="F124" s="25"/>
      <c r="G124" s="25"/>
      <c r="H124" s="25" t="str">
        <f>IF(AND($E124&lt;&gt;"",$A124="J"),Invoer!D153,"")</f>
        <v/>
      </c>
      <c r="I124" s="25"/>
      <c r="J124" s="26"/>
      <c r="K124" s="26" t="str">
        <f>IF(AND($E124&lt;&gt;"",$A124="J"),Invoer!L153,"")</f>
        <v/>
      </c>
      <c r="L124" s="26"/>
      <c r="M124" s="25"/>
      <c r="N124" s="152"/>
      <c r="O124" s="153"/>
      <c r="P124" s="25"/>
      <c r="Q124" s="25"/>
      <c r="R124" s="153"/>
      <c r="S124" s="154"/>
      <c r="T124" s="152"/>
      <c r="U124" s="153"/>
      <c r="V124" s="153"/>
      <c r="W124" s="59" t="str">
        <f>IF(AND($E124&lt;&gt;"",$A124="J",Invoer!R153&lt;&gt;""),VLOOKUP(Invoer!R153,NORM!$F$26:$H$29,3,0),"")</f>
        <v/>
      </c>
      <c r="X124" s="59"/>
      <c r="Y124" s="25" t="str">
        <f t="shared" si="222"/>
        <v/>
      </c>
      <c r="Z124" s="25"/>
      <c r="AA124" s="26" t="str">
        <f t="shared" si="223"/>
        <v/>
      </c>
      <c r="AB124" s="26"/>
      <c r="AC124" s="153"/>
      <c r="AD124" s="153"/>
      <c r="AE124" s="153"/>
      <c r="AF124" s="153"/>
      <c r="AG124" s="153"/>
      <c r="AH124" s="25"/>
      <c r="AI124" s="153"/>
      <c r="AJ124" s="153"/>
      <c r="AK124" s="153"/>
      <c r="AL124" s="153"/>
      <c r="AM124" s="25" t="str">
        <f>IF(AND($E124&lt;&gt;"",$A124="J"),IF(Invoer!X153="Ja","J",IF(Invoer!X153="Nee","N","")),"")</f>
        <v/>
      </c>
      <c r="AN124" s="153"/>
      <c r="AO124" s="153"/>
      <c r="AP124" s="153" t="s">
        <v>311</v>
      </c>
      <c r="AQ124" s="153" t="s">
        <v>311</v>
      </c>
      <c r="AR124" s="153" t="s">
        <v>312</v>
      </c>
      <c r="AS124" s="153" t="s">
        <v>312</v>
      </c>
      <c r="AT124" s="1" t="str">
        <f>IF(AND($E124&lt;&gt;"",$A124="J",Invoer!O153&lt;&gt;""),VLOOKUP(Invoer!O153,NORM!$F$31:$H$38,3,0),"")</f>
        <v/>
      </c>
      <c r="AU124" s="1"/>
      <c r="AV124" s="1" t="str">
        <f>IF(AND($E124&lt;&gt;"",$A124="J"),Invoer!AH153,"")</f>
        <v/>
      </c>
      <c r="AW124" s="1"/>
      <c r="AX124" s="1" t="str">
        <f t="shared" si="224"/>
        <v/>
      </c>
      <c r="AY124" s="1"/>
      <c r="AZ124" s="3" t="str">
        <f t="shared" si="225"/>
        <v/>
      </c>
      <c r="BA124" s="3" t="str">
        <f t="shared" si="226"/>
        <v/>
      </c>
      <c r="BB124" s="3" t="str">
        <f t="shared" si="227"/>
        <v>N</v>
      </c>
      <c r="BC124" s="3" t="str">
        <f t="shared" si="228"/>
        <v>N</v>
      </c>
      <c r="BD124" s="3" t="str">
        <f t="shared" si="229"/>
        <v/>
      </c>
      <c r="BE124" s="3">
        <f t="shared" si="230"/>
        <v>0</v>
      </c>
      <c r="BF124" s="3" t="str">
        <f t="shared" si="231"/>
        <v/>
      </c>
      <c r="BG124" s="3" t="str">
        <f t="shared" si="232"/>
        <v/>
      </c>
      <c r="BH124" s="3" t="str">
        <f t="shared" si="233"/>
        <v>N</v>
      </c>
      <c r="BI124" s="24" t="str">
        <f t="shared" si="234"/>
        <v/>
      </c>
      <c r="BJ124" s="24" t="str">
        <f>IF(ISERROR(VLOOKUP($BD124,LOV_GWSGRP!A:A,1,0)),"N","J")</f>
        <v>N</v>
      </c>
      <c r="BK124" s="24" t="str">
        <f>IF(ISERROR(VLOOKUP($BD124,LOV_GWSGRP!D:D,1,0)),"N","J")</f>
        <v>N</v>
      </c>
      <c r="BL124" s="24" t="str">
        <f>IF(ISERROR(VLOOKUP($BD124,LOV_GWSGRP!G:G,1,0)),"N","J")</f>
        <v>N</v>
      </c>
      <c r="BM124" s="24" t="str">
        <f>IF(ISERROR(VLOOKUP($BD124,LOV_GWSGRP!M:M,1,0)),"N","J")</f>
        <v>N</v>
      </c>
      <c r="BN124" s="24" t="str">
        <f>IF(ISERROR(VLOOKUP($BD124,LOV_GWSGRP!P:P,1,0)),"N","J")</f>
        <v>N</v>
      </c>
      <c r="BO124" s="24" t="str">
        <f>IF(ISERROR(VLOOKUP($BD124,LOV_GWSGRP!S:S,1,0)),"N","J")</f>
        <v>N</v>
      </c>
      <c r="BP124" s="24" t="str">
        <f>IF(ISERROR(VLOOKUP($BD124,LOV_GWSGRP!V:V,1,0)),"N","J")</f>
        <v>N</v>
      </c>
      <c r="BQ124" s="24" t="str">
        <f>IF(ISERROR(VLOOKUP($BD124,LOV_GWSGRP!Y:Y,1,0)),"N","J")</f>
        <v>N</v>
      </c>
      <c r="BR124" s="24" t="str">
        <f>IF(ISERROR(VLOOKUP($BD124,LOV_GWSGRP!AB:AB,1,0)),"N","J")</f>
        <v>N</v>
      </c>
      <c r="BS124" s="24" t="str">
        <f>IF(ISERROR(VLOOKUP($BD124,LOV_GWSGRP!AE:AE,1,0)),"N","J")</f>
        <v>N</v>
      </c>
      <c r="BT124" s="24" t="str">
        <f>IF(ISERROR(VLOOKUP($BD124,LOV_GWSGRP!AH:AH,1,0)),"N","J")</f>
        <v>N</v>
      </c>
      <c r="BU124" s="24" t="str">
        <f>IF(ISERROR(VLOOKUP($BD124,LOV_GWSGRP!CJ:CJ,1,0)),"N","J")</f>
        <v>N</v>
      </c>
      <c r="BV124" s="24" t="str">
        <f>IF(ISERROR(VLOOKUP($BD124,LOV_GWSGRP!AN:AN,1,0)),"N","J")</f>
        <v>N</v>
      </c>
      <c r="BW124" s="24" t="str">
        <f>IF(ISERROR(VLOOKUP($BD124,LOV_GWSGRP!AQ:AQ,1,0)),"N","J")</f>
        <v>N</v>
      </c>
      <c r="BX124" s="24" t="str">
        <f>IF(ISERROR(VLOOKUP($BD124,LOV_GWSGRP!AT:AT,1,0)),"N","J")</f>
        <v>N</v>
      </c>
      <c r="BY124" s="24" t="str">
        <f>IF(ISERROR(VLOOKUP($BD124,LOV_GWSGRP!AW:AW,1,0)),"N","J")</f>
        <v>N</v>
      </c>
      <c r="BZ124" s="24" t="str">
        <f>IF(ISERROR(VLOOKUP($BD124,LOV_GWSGRP!AZ:AZ,1,0)),"N","J")</f>
        <v>N</v>
      </c>
      <c r="CA124" s="24" t="str">
        <f>IF(ISERROR(VLOOKUP($BD124,LOV_GWSGRP!BC:BC,1,0)),"N","J")</f>
        <v>N</v>
      </c>
      <c r="CB124" s="24" t="str">
        <f>IF(ISERROR(VLOOKUP($BD124,LOV_GWSGRP!BF:BF,1,0)),"N","J")</f>
        <v>N</v>
      </c>
      <c r="CC124" s="24" t="str">
        <f>IF(ISERROR(VLOOKUP($BD124,LOV_GWSGRP!BI:BI,1,0)),"N","J")</f>
        <v>N</v>
      </c>
      <c r="CD124" s="24" t="str">
        <f>IF(ISERROR(VLOOKUP($BD124,LOV_GWSGRP!J:J,1,0)),"N","J")</f>
        <v>N</v>
      </c>
      <c r="CE124" s="24" t="str">
        <f>IF(ISERROR(VLOOKUP($BD124,LOV_GWSGRP!BL:BL,1,0)),"N","J")</f>
        <v>N</v>
      </c>
      <c r="CF124" s="24"/>
      <c r="CG124" s="24" t="str">
        <f>IF(ISERROR(VLOOKUP($BD124,LOV_GWSGRP!BO:BO,1,0)),"N","J")</f>
        <v>N</v>
      </c>
      <c r="CH124" s="24" t="str">
        <f t="shared" si="235"/>
        <v>N</v>
      </c>
      <c r="CI124" s="24" t="str">
        <f>IF(ISERROR(VLOOKUP($BD124,GEWASCODE_GLMC8!F:F,1,0)),"N","J")</f>
        <v>N</v>
      </c>
      <c r="CJ124" s="24" t="str">
        <f>IF(COUNTIF($CI124:CI124,"J")&gt;0,"N",IF(ISERROR(VLOOKUP($BD124,GEWASCODE_GLMC8!G:G,1,0)),"N","J"))</f>
        <v>N</v>
      </c>
      <c r="CK124" s="24" t="str">
        <f>IF(COUNTIF($CI124:CJ124,"J")&gt;0,"N",IF(ISERROR(VLOOKUP($BD124,GEWASCODE_GLMC8!H:H,1,0)),"N","J"))</f>
        <v>N</v>
      </c>
      <c r="CL124" s="24" t="str">
        <f>IF(COUNTIF($CI124:CK124,"J")&gt;0,"N",IF(ISERROR(VLOOKUP($BD124,GEWASCODE_GLMC8!I:I,1,0)),"N","J"))</f>
        <v>N</v>
      </c>
      <c r="CM124" s="24" t="str">
        <f>IF(COUNTIF($CI124:CL124,"J")&gt;0,"N",IF(ISERROR(VLOOKUP($BD124,GEWASCODE_GLMC8!J:J,1,0)),"N","J"))</f>
        <v>N</v>
      </c>
      <c r="CN124" s="24" t="str">
        <f>IF(COUNTIF($CI124:CM124,"J")&gt;0,"N",IF(ISERROR(VLOOKUP($BD124,GEWASCODE_GLMC8!K:K,1,0)),"N","J"))</f>
        <v>N</v>
      </c>
      <c r="CO124" s="24" t="str">
        <f>IF(COUNTIF($CI124:CN124,"J")&gt;0,"N",IF(ISERROR(VLOOKUP($BD124,GEWASCODE_GLMC8!L:L,1,0)),"N","J"))</f>
        <v>N</v>
      </c>
      <c r="CP124" s="24" t="str">
        <f>IF(COUNTIF($CI124:CO124,"J")&gt;0,"N",IF(ISERROR(VLOOKUP($BD124,GEWASCODE_GLMC8!M:M,1,0)),"N","J"))</f>
        <v>N</v>
      </c>
      <c r="CQ124" s="24" t="str">
        <f>IF(COUNTIF($CI124:CP124,"J")&gt;0,"N",IF(ISERROR(VLOOKUP($BD124,GEWASCODE_GLMC8!N:N,1,0)),"N","J"))</f>
        <v>N</v>
      </c>
      <c r="CR124" s="24" t="str">
        <f>IF(COUNTIF($CI124:CQ124,"J")&gt;0,"N",IF(ISERROR(VLOOKUP($BD124,GEWASCODE_GLMC8!O:O,1,0)),"N","J"))</f>
        <v>N</v>
      </c>
      <c r="CS124" s="24" t="str">
        <f>IF(COUNTIF($CI124:CR124,"J")&gt;0,"N",IF(ISERROR(VLOOKUP($BD124,GEWASCODE_GLMC8!P:P,1,0)),"N","J"))</f>
        <v>N</v>
      </c>
      <c r="CT124" s="24" t="str">
        <f>IF(COUNTIF($CI124:CS124,"J")&gt;0,"N",IF(ISERROR(VLOOKUP($BD124,GEWASCODE_GLMC8!Q:Q,1,0)),"N","J"))</f>
        <v>N</v>
      </c>
      <c r="CU124" s="24" t="str">
        <f>IF(COUNTIF($CI124:CT124,"J")&gt;0,"N",IF(ISERROR(VLOOKUP($BD124,GEWASCODE_GLMC8!R:R,1,0)),"N","J"))</f>
        <v>N</v>
      </c>
      <c r="CV124" s="24" t="str">
        <f>IF(COUNTIF($CI124:CU124,"J")&gt;0,"N",IF(ISERROR(VLOOKUP($BD124,GEWASCODE_GLMC8!S:S,1,0)),"N","J"))</f>
        <v>N</v>
      </c>
      <c r="CW124" s="24" t="str">
        <f>IF(COUNTIF($CI124:CV124,"J")&gt;0,"N",IF(ISERROR(VLOOKUP($BD124,GEWASCODE_GLMC8!T:T,1,0)),"N","J"))</f>
        <v>N</v>
      </c>
      <c r="CX124" s="24" t="str">
        <f>IF(COUNTIF($CI124:CW124,"J")&gt;0,"N",IF(ISERROR(VLOOKUP($BD124,GEWASCODE_GLMC8!U:U,1,0)),"N","J"))</f>
        <v>N</v>
      </c>
      <c r="CY124" s="24" t="str">
        <f>IF(COUNTIF($CI124:CX124,"J")&gt;0,"N",IF(ISERROR(VLOOKUP($BD124,GEWASCODE_GLMC8!V:V,1,0)),"N","J"))</f>
        <v>N</v>
      </c>
      <c r="CZ124" s="24" t="str">
        <f>IF(COUNTIF($CI124:CY124,"J")&gt;0,"N",IF(ISERROR(VLOOKUP($BD124,GEWASCODE_GLMC8!W:W,1,0)),"N","J"))</f>
        <v>N</v>
      </c>
      <c r="DA124" s="24" t="str">
        <f>IF(COUNTIF($CI124:CZ124,"J")&gt;0,"N",IF(ISERROR(VLOOKUP($BD124,GEWASCODE_GLMC8!X:X,1,0)),"N","J"))</f>
        <v>N</v>
      </c>
      <c r="DB124" s="24" t="str">
        <f>IF(COUNTIF($CI124:DA124,"J")&gt;0,"N",IF(ISERROR(VLOOKUP($BD124,GEWASCODE_GLMC8!Y:Y,1,0)),"N","J"))</f>
        <v>N</v>
      </c>
      <c r="DC124" s="24" t="str">
        <f>IF(COUNTIF($CI124:DB124,"J")&gt;0,"N",IF(ISERROR(VLOOKUP($BD124,GEWASCODE_GLMC8!Z:Z,1,0)),"N","J"))</f>
        <v>N</v>
      </c>
      <c r="DD124" s="24" t="str">
        <f t="shared" si="236"/>
        <v>N</v>
      </c>
      <c r="DE124" s="3" t="str">
        <f t="shared" si="167"/>
        <v>N</v>
      </c>
      <c r="DF124" s="3" t="str">
        <f t="shared" si="168"/>
        <v>N</v>
      </c>
      <c r="DG124" s="3" t="str">
        <f t="shared" si="237"/>
        <v>N</v>
      </c>
      <c r="DH124" s="3" t="str">
        <f t="shared" si="238"/>
        <v>N</v>
      </c>
      <c r="DI124" s="3" t="str">
        <f t="shared" si="169"/>
        <v>N</v>
      </c>
      <c r="DJ124" s="3" t="str">
        <f t="shared" si="170"/>
        <v>N</v>
      </c>
      <c r="DK124" s="3">
        <f>0</f>
        <v>0</v>
      </c>
      <c r="DL124" s="3" t="str">
        <f t="shared" si="171"/>
        <v>N</v>
      </c>
      <c r="DM124" s="3" t="str">
        <f t="shared" si="172"/>
        <v>N</v>
      </c>
      <c r="DN124" t="str">
        <f>IF(AND($A124="J",COUNTIFS(activiteiten_perceel,percelen!$AZ124,activiteiten_maatregel_nr,percelen!DN$4,activiteiten_activiteit_voldoet_aan_voorwaarden,"J")&gt;0),DN$4,"")</f>
        <v/>
      </c>
      <c r="DO124" t="str">
        <f>IF(AND($A124="J",COUNTIFS(activiteiten_perceel,percelen!$AZ124,activiteiten_maatregel_nr,percelen!DO$4,activiteiten_activiteit_voldoet_aan_voorwaarden,"J")&gt;0),DO$4,"")</f>
        <v/>
      </c>
      <c r="DP124" t="str">
        <f>IF(AND($A124="J",COUNTIFS(activiteiten_perceel,percelen!$AZ124,activiteiten_maatregel_nr,percelen!DP$4,activiteiten_activiteit_voldoet_aan_voorwaarden,"J")&gt;0),DP$4,"")</f>
        <v/>
      </c>
      <c r="DQ124" t="str">
        <f>IF(AND($A124="J",COUNTIFS(activiteiten_perceel,percelen!$AZ124,activiteiten_maatregel_nr,percelen!DQ$4,activiteiten_activiteit_voldoet_aan_voorwaarden,"J")&gt;0),DQ$4,"")</f>
        <v/>
      </c>
      <c r="DR124" t="str">
        <f>IF(AND($A124="J",COUNTIFS(activiteiten_perceel,percelen!$AZ124,activiteiten_maatregel_nr,percelen!DR$4,activiteiten_activiteit_voldoet_aan_voorwaarden,"J")&gt;0),DR$4,"")</f>
        <v/>
      </c>
      <c r="DS124" t="str">
        <f>IF(AND($A124="J",COUNTIFS(activiteiten_perceel,percelen!$AZ124,activiteiten_maatregel_nr,percelen!DS$4,activiteiten_activiteit_voldoet_aan_voorwaarden,"J")&gt;0),DS$4,"")</f>
        <v/>
      </c>
      <c r="DT124" t="str">
        <f>IF(AND($A124="J",COUNTIFS(activiteiten_perceel,percelen!$AZ124,activiteiten_maatregel_nr,percelen!DT$4,activiteiten_activiteit_voldoet_aan_voorwaarden,"J")&gt;0),DT$4,"")</f>
        <v/>
      </c>
      <c r="DU124" t="str">
        <f>IF(AND($A124="J",COUNTIFS(activiteiten_perceel,percelen!$AZ124,activiteiten_maatregel_nr,percelen!DU$4,activiteiten_activiteit_voldoet_aan_voorwaarden,"J")&gt;0),DU$4,"")</f>
        <v/>
      </c>
      <c r="DV124" t="str">
        <f>IF(AND($A124="J",COUNTIFS(activiteiten_perceel,percelen!$AZ124,activiteiten_maatregel_nr,percelen!DV$4,activiteiten_activiteit_voldoet_aan_voorwaarden,"J")&gt;0),DV$4,"")</f>
        <v/>
      </c>
      <c r="DW124" t="str">
        <f>IF(AND($A124="J",COUNTIFS(activiteiten_perceel,percelen!$AZ124,activiteiten_maatregel_nr,percelen!DW$4,activiteiten_activiteit_voldoet_aan_voorwaarden,"J")&gt;0),DW$4,"")</f>
        <v/>
      </c>
      <c r="DX124" t="str">
        <f>IF(AND($A124="J",COUNTIFS(activiteiten_perceel,percelen!$AZ124,activiteiten_maatregel_nr,percelen!DX$4,activiteiten_activiteit_voldoet_aan_voorwaarden,"J")&gt;0),DX$4,"")</f>
        <v/>
      </c>
      <c r="DY124" t="str">
        <f>IF(AND($A124="J",COUNTIFS(activiteiten_perceel,percelen!$AZ124,activiteiten_maatregel_nr,percelen!DY$4,activiteiten_activiteit_voldoet_aan_voorwaarden,"J")&gt;0),DY$4,"")</f>
        <v/>
      </c>
      <c r="DZ124" t="str">
        <f>IF(AND($A124="J",COUNTIFS(activiteiten_perceel,percelen!$AZ124,activiteiten_maatregel_nr,percelen!DZ$4,activiteiten_activiteit_voldoet_aan_voorwaarden,"J")&gt;0),DZ$4,"")</f>
        <v/>
      </c>
      <c r="EA124" t="str">
        <f>IF(AND($A124="J",COUNTIFS(activiteiten_perceel,percelen!$AZ124,activiteiten_maatregel_nr,percelen!EA$4,activiteiten_activiteit_voldoet_aan_voorwaarden,"J")&gt;0),EA$4,"")</f>
        <v/>
      </c>
      <c r="EB124" t="str">
        <f>IF(AND($A124="J",COUNTIFS(activiteiten_perceel,percelen!$AZ124,activiteiten_maatregel_nr,percelen!EB$4,activiteiten_activiteit_voldoet_aan_voorwaarden,"J")&gt;0),EB$4,"")</f>
        <v/>
      </c>
      <c r="EC124" t="str">
        <f>IF(AND($A124="J",COUNTIFS(activiteiten_perceel,percelen!$AZ124,activiteiten_maatregel_nr,percelen!EC$4,activiteiten_activiteit_voldoet_aan_voorwaarden,"J")&gt;0),EC$4,"")</f>
        <v/>
      </c>
      <c r="ED124" t="str">
        <f>IF(AND($A124="J",COUNTIFS(activiteiten_perceel,percelen!$AZ124,activiteiten_maatregel_nr,percelen!ED$4,activiteiten_activiteit_voldoet_aan_voorwaarden,"J")&gt;0),ED$4,"")</f>
        <v/>
      </c>
      <c r="EE124" t="str">
        <f>IF(AND($A124="J",COUNTIFS(activiteiten_perceel,percelen!$AZ124,activiteiten_maatregel_nr,percelen!EE$4,activiteiten_activiteit_voldoet_aan_voorwaarden,"J")&gt;0),EE$4,"")</f>
        <v/>
      </c>
      <c r="EF124" t="str">
        <f>IF(AND($A124="J",COUNTIFS(activiteiten_perceel,percelen!$AZ124,activiteiten_maatregel_nr,percelen!EF$4,activiteiten_activiteit_voldoet_aan_voorwaarden,"J")&gt;0),EF$4,"")</f>
        <v/>
      </c>
      <c r="EG124" t="str">
        <f>IF(AND($A124="J",COUNTIFS(activiteiten_perceel,percelen!$AZ124,activiteiten_maatregel_nr,percelen!EG$4,activiteiten_activiteit_voldoet_aan_voorwaarden,"J")&gt;0),EG$4,"")</f>
        <v/>
      </c>
      <c r="EH124" t="str">
        <f>IF(AND($A124="J",COUNTIFS(activiteiten_perceel,percelen!$AZ124,activiteiten_maatregel_nr,percelen!EH$4,activiteiten_activiteit_voldoet_aan_voorwaarden,"J")&gt;0),EH$4,"")</f>
        <v/>
      </c>
      <c r="EI124" t="str">
        <f>IF(AND($A124="J",COUNTIFS(activiteiten_perceel,percelen!$AZ124,activiteiten_maatregel_nr,percelen!EI$4,activiteiten_activiteit_voldoet_aan_voorwaarden,"J")&gt;0),EI$4,"")</f>
        <v/>
      </c>
      <c r="EJ124">
        <f t="shared" si="239"/>
        <v>0</v>
      </c>
      <c r="EK124" t="str">
        <f t="shared" si="173"/>
        <v/>
      </c>
      <c r="EL124" t="str">
        <f t="shared" si="174"/>
        <v/>
      </c>
      <c r="EM124" t="str">
        <f t="shared" si="175"/>
        <v/>
      </c>
      <c r="EN124" t="str">
        <f t="shared" si="176"/>
        <v/>
      </c>
      <c r="EO124" t="str">
        <f t="shared" si="177"/>
        <v/>
      </c>
      <c r="EP124" t="str">
        <f t="shared" si="178"/>
        <v/>
      </c>
      <c r="EQ124" t="str">
        <f t="shared" si="179"/>
        <v/>
      </c>
      <c r="ER124" t="str">
        <f t="shared" si="180"/>
        <v/>
      </c>
      <c r="ES124" t="str">
        <f t="shared" si="181"/>
        <v/>
      </c>
      <c r="ET124" t="str">
        <f t="shared" si="182"/>
        <v/>
      </c>
      <c r="EU124" t="str">
        <f t="shared" si="183"/>
        <v/>
      </c>
      <c r="EV124" t="str">
        <f t="shared" si="184"/>
        <v/>
      </c>
      <c r="EW124" t="str">
        <f t="shared" si="240"/>
        <v>nvt</v>
      </c>
      <c r="EX124" t="str">
        <f t="shared" si="241"/>
        <v>nvt</v>
      </c>
      <c r="EY124" t="str">
        <f t="shared" si="242"/>
        <v>nvt</v>
      </c>
      <c r="EZ124" t="str">
        <f t="shared" si="243"/>
        <v>nvt</v>
      </c>
      <c r="FA124" t="str">
        <f t="shared" si="244"/>
        <v>nvt</v>
      </c>
      <c r="FB124" t="str">
        <f t="shared" si="245"/>
        <v>nvt</v>
      </c>
      <c r="FC124" t="str">
        <f t="shared" si="246"/>
        <v>nvt</v>
      </c>
      <c r="FD124" t="str">
        <f t="shared" si="247"/>
        <v>nvt</v>
      </c>
      <c r="FE124" t="str">
        <f>IF($EJ124=2,VLOOKUP(FD124,STAPELING!A:D,FE$1,0),"nvt")</f>
        <v>nvt</v>
      </c>
      <c r="FF124" t="str">
        <f t="shared" si="248"/>
        <v>nvt</v>
      </c>
      <c r="FG124" t="str">
        <f t="shared" si="249"/>
        <v>nvt</v>
      </c>
      <c r="FH124" t="str">
        <f t="shared" si="250"/>
        <v>nvt</v>
      </c>
      <c r="FI124" t="str">
        <f t="shared" si="251"/>
        <v>nvt</v>
      </c>
      <c r="FJ124" t="str">
        <f t="shared" si="252"/>
        <v>nvt</v>
      </c>
      <c r="FK124" t="str">
        <f t="shared" si="253"/>
        <v>nvt</v>
      </c>
      <c r="FL124" t="str">
        <f t="shared" si="254"/>
        <v>nvt</v>
      </c>
      <c r="FM124" t="str">
        <f t="shared" si="255"/>
        <v/>
      </c>
      <c r="FN124" t="str">
        <f>IF(ISERROR(VLOOKUP(FM124,STAPELING!I:AO,FN$1,0)),"N",VLOOKUP(FM124,STAPELING!I:AO,FN$1,0))</f>
        <v>J</v>
      </c>
      <c r="FO124" t="str">
        <f t="shared" si="256"/>
        <v>nvt</v>
      </c>
      <c r="FP124" t="str">
        <f t="shared" si="185"/>
        <v>nvt</v>
      </c>
      <c r="FQ124" t="str">
        <f t="shared" si="186"/>
        <v>nvt</v>
      </c>
      <c r="FR124" t="str">
        <f t="shared" si="187"/>
        <v>nvt</v>
      </c>
      <c r="FS124" t="str">
        <f t="shared" si="188"/>
        <v>nvt</v>
      </c>
      <c r="FT124" t="str">
        <f t="shared" si="189"/>
        <v>nvt</v>
      </c>
      <c r="FU124" t="str">
        <f t="shared" si="190"/>
        <v>nvt</v>
      </c>
      <c r="FV124" t="str">
        <f t="shared" si="191"/>
        <v>nvt</v>
      </c>
      <c r="FW124" t="str">
        <f t="shared" si="192"/>
        <v>nvt</v>
      </c>
      <c r="FX124" t="str">
        <f t="shared" si="193"/>
        <v>nvt</v>
      </c>
      <c r="FY124" t="str">
        <f t="shared" si="194"/>
        <v>nvt</v>
      </c>
      <c r="FZ124" t="str">
        <f t="shared" si="195"/>
        <v>nvt</v>
      </c>
      <c r="GA124" t="str">
        <f t="shared" si="196"/>
        <v>nvt</v>
      </c>
      <c r="GB124" t="str">
        <f>IF($EJ124&gt;2,IF(FO124="","zwart",VLOOKUP(FO124,STAPELING!J:AA,GB$1,0)),"nvt")</f>
        <v>nvt</v>
      </c>
      <c r="GC124" t="str">
        <f t="shared" si="257"/>
        <v>nvt</v>
      </c>
      <c r="GD124" t="str">
        <f t="shared" si="258"/>
        <v>nvt</v>
      </c>
      <c r="GE124" t="str">
        <f t="shared" si="259"/>
        <v>nvt</v>
      </c>
      <c r="GF124" t="str">
        <f t="shared" si="260"/>
        <v>nvt</v>
      </c>
      <c r="GG124" t="str">
        <f t="shared" si="261"/>
        <v>nvt</v>
      </c>
      <c r="GH124" t="str">
        <f t="shared" si="262"/>
        <v>nvt</v>
      </c>
      <c r="GI124" t="str">
        <f t="shared" si="263"/>
        <v>nvt</v>
      </c>
      <c r="GJ124" t="str">
        <f t="shared" si="264"/>
        <v>nvt</v>
      </c>
      <c r="GK124" t="str">
        <f t="shared" si="197"/>
        <v>nvt</v>
      </c>
      <c r="GL124" t="str">
        <f t="shared" si="198"/>
        <v>nvt</v>
      </c>
      <c r="GM124" t="str">
        <f t="shared" si="199"/>
        <v>nvt</v>
      </c>
      <c r="GN124" t="str">
        <f t="shared" si="200"/>
        <v>nvt</v>
      </c>
      <c r="GO124" t="str">
        <f t="shared" si="201"/>
        <v>nvt</v>
      </c>
      <c r="GP124" t="str">
        <f t="shared" si="202"/>
        <v>nvt</v>
      </c>
      <c r="GQ124" t="str">
        <f t="shared" si="203"/>
        <v>nvt</v>
      </c>
      <c r="GR124" t="str">
        <f t="shared" si="204"/>
        <v>nvt</v>
      </c>
      <c r="GS124" t="str">
        <f t="shared" si="205"/>
        <v>nvt</v>
      </c>
      <c r="GT124" t="str">
        <f t="shared" si="206"/>
        <v>nvt</v>
      </c>
      <c r="GU124" t="str">
        <f t="shared" si="207"/>
        <v>nvt</v>
      </c>
      <c r="GV124" t="str">
        <f t="shared" si="208"/>
        <v>nvt</v>
      </c>
      <c r="GW124" t="str">
        <f>IF($EJ124&gt;2,IF(GJ124="","zwart",VLOOKUP(GJ124,STAPELING!AB:AJ,GW$1,0)),"nvt")</f>
        <v>nvt</v>
      </c>
      <c r="GX124" t="str">
        <f t="shared" si="265"/>
        <v>nvt</v>
      </c>
      <c r="GY124" t="str">
        <f t="shared" si="266"/>
        <v>nvt</v>
      </c>
      <c r="GZ124" t="str">
        <f t="shared" si="267"/>
        <v>nvt</v>
      </c>
      <c r="HA124" t="str">
        <f t="shared" si="268"/>
        <v>nvt</v>
      </c>
      <c r="HB124" t="str">
        <f t="shared" si="269"/>
        <v>nvt</v>
      </c>
      <c r="HC124" t="str">
        <f t="shared" si="270"/>
        <v>nvt</v>
      </c>
      <c r="HD124" t="str">
        <f t="shared" si="271"/>
        <v>nvt</v>
      </c>
      <c r="HE124" t="str">
        <f t="shared" si="272"/>
        <v>nvt</v>
      </c>
      <c r="HF124" t="str">
        <f t="shared" si="273"/>
        <v>nvt</v>
      </c>
      <c r="HG124" t="str">
        <f t="shared" si="274"/>
        <v>nvt</v>
      </c>
      <c r="HH124" t="str">
        <f t="shared" si="275"/>
        <v>nvt</v>
      </c>
      <c r="HI124" t="str">
        <f t="shared" si="276"/>
        <v>nvt</v>
      </c>
      <c r="HJ124" t="str">
        <f t="shared" si="277"/>
        <v>nvt</v>
      </c>
      <c r="HK124" t="str">
        <f t="shared" si="278"/>
        <v>nvt</v>
      </c>
      <c r="HL124" t="str">
        <f t="shared" si="279"/>
        <v>nvt</v>
      </c>
      <c r="HM124" t="str">
        <f t="shared" si="209"/>
        <v>nvt</v>
      </c>
      <c r="HN124" t="str">
        <f t="shared" si="210"/>
        <v>nvt</v>
      </c>
      <c r="HO124" t="str">
        <f t="shared" si="211"/>
        <v>nvt</v>
      </c>
      <c r="HP124" t="str">
        <f t="shared" si="212"/>
        <v>nvt</v>
      </c>
      <c r="HQ124" t="str">
        <f t="shared" si="213"/>
        <v>nvt</v>
      </c>
      <c r="HR124" t="str">
        <f t="shared" si="214"/>
        <v>nvt</v>
      </c>
      <c r="HS124" t="str">
        <f t="shared" si="215"/>
        <v>nvt</v>
      </c>
      <c r="HT124" t="str">
        <f t="shared" si="216"/>
        <v>nvt</v>
      </c>
      <c r="HU124" t="str">
        <f t="shared" si="217"/>
        <v>nvt</v>
      </c>
      <c r="HV124" t="str">
        <f t="shared" si="218"/>
        <v>nvt</v>
      </c>
      <c r="HW124" t="str">
        <f t="shared" si="219"/>
        <v>nvt</v>
      </c>
      <c r="HX124" t="str">
        <f t="shared" si="220"/>
        <v>nvt</v>
      </c>
      <c r="HY124" t="str">
        <f>IF($EJ124&gt;2,IF(HL124="","zwart",VLOOKUP(HL124,STAPELING!AK:AN,HY$1,0)),"nvt")</f>
        <v>nvt</v>
      </c>
      <c r="HZ124" t="str">
        <f t="shared" si="280"/>
        <v>nvt</v>
      </c>
      <c r="IA124" t="str">
        <f t="shared" si="281"/>
        <v>nvt</v>
      </c>
      <c r="IB124" t="str">
        <f t="shared" si="282"/>
        <v>nvt</v>
      </c>
      <c r="IC124" t="str">
        <f t="shared" si="283"/>
        <v>nvt</v>
      </c>
      <c r="ID124" t="str">
        <f t="shared" si="284"/>
        <v>nvt</v>
      </c>
      <c r="IE124" t="str">
        <f t="shared" si="285"/>
        <v>nvt</v>
      </c>
      <c r="IF124" t="str">
        <f t="shared" si="286"/>
        <v>nvt</v>
      </c>
      <c r="IG124">
        <f t="shared" si="287"/>
        <v>0</v>
      </c>
      <c r="IH124">
        <f t="shared" si="288"/>
        <v>0</v>
      </c>
      <c r="II124">
        <f t="shared" si="289"/>
        <v>0</v>
      </c>
      <c r="IJ124">
        <f t="shared" si="290"/>
        <v>0</v>
      </c>
      <c r="IK124">
        <f t="shared" si="291"/>
        <v>0</v>
      </c>
      <c r="IL124">
        <f t="shared" si="292"/>
        <v>0</v>
      </c>
      <c r="IM124">
        <f t="shared" si="293"/>
        <v>0</v>
      </c>
      <c r="IN124">
        <f t="shared" si="294"/>
        <v>0</v>
      </c>
      <c r="IO124">
        <f t="shared" si="295"/>
        <v>0</v>
      </c>
      <c r="IP124">
        <f t="shared" si="296"/>
        <v>0</v>
      </c>
      <c r="IQ124">
        <f t="shared" si="297"/>
        <v>0</v>
      </c>
      <c r="IR124">
        <f t="shared" si="298"/>
        <v>0</v>
      </c>
      <c r="IS124">
        <f t="shared" si="299"/>
        <v>0</v>
      </c>
      <c r="IT124">
        <f t="shared" si="300"/>
        <v>0</v>
      </c>
      <c r="IU124" t="str">
        <f t="shared" si="301"/>
        <v>N</v>
      </c>
      <c r="IV124" t="str">
        <f t="shared" si="221"/>
        <v>N</v>
      </c>
      <c r="IW124" t="str">
        <f t="shared" si="302"/>
        <v>N</v>
      </c>
    </row>
    <row r="125" spans="1:257" x14ac:dyDescent="0.25">
      <c r="A125" t="str">
        <f>IF(ISERROR(VLOOKUP(E125,E$4:E124,1,0)),"J","N")</f>
        <v>N</v>
      </c>
      <c r="E125" s="25" t="str">
        <f>IF(Invoer!B154="","",Invoer!B154)</f>
        <v/>
      </c>
      <c r="F125" s="25"/>
      <c r="G125" s="25"/>
      <c r="H125" s="25" t="str">
        <f>IF(AND($E125&lt;&gt;"",$A125="J"),Invoer!D154,"")</f>
        <v/>
      </c>
      <c r="I125" s="25"/>
      <c r="J125" s="26"/>
      <c r="K125" s="26" t="str">
        <f>IF(AND($E125&lt;&gt;"",$A125="J"),Invoer!L154,"")</f>
        <v/>
      </c>
      <c r="L125" s="26"/>
      <c r="M125" s="25"/>
      <c r="N125" s="152"/>
      <c r="O125" s="153"/>
      <c r="P125" s="25"/>
      <c r="Q125" s="25"/>
      <c r="R125" s="153"/>
      <c r="S125" s="154"/>
      <c r="T125" s="152"/>
      <c r="U125" s="153"/>
      <c r="V125" s="153"/>
      <c r="W125" s="59" t="str">
        <f>IF(AND($E125&lt;&gt;"",$A125="J",Invoer!R154&lt;&gt;""),VLOOKUP(Invoer!R154,NORM!$F$26:$H$29,3,0),"")</f>
        <v/>
      </c>
      <c r="X125" s="59"/>
      <c r="Y125" s="25" t="str">
        <f t="shared" si="222"/>
        <v/>
      </c>
      <c r="Z125" s="25"/>
      <c r="AA125" s="26" t="str">
        <f t="shared" si="223"/>
        <v/>
      </c>
      <c r="AB125" s="26"/>
      <c r="AC125" s="153"/>
      <c r="AD125" s="153"/>
      <c r="AE125" s="153"/>
      <c r="AF125" s="153"/>
      <c r="AG125" s="153"/>
      <c r="AH125" s="25"/>
      <c r="AI125" s="153"/>
      <c r="AJ125" s="153"/>
      <c r="AK125" s="153"/>
      <c r="AL125" s="153"/>
      <c r="AM125" s="25" t="str">
        <f>IF(AND($E125&lt;&gt;"",$A125="J"),IF(Invoer!X154="Ja","J",IF(Invoer!X154="Nee","N","")),"")</f>
        <v/>
      </c>
      <c r="AN125" s="153"/>
      <c r="AO125" s="153"/>
      <c r="AP125" s="153" t="s">
        <v>311</v>
      </c>
      <c r="AQ125" s="153" t="s">
        <v>311</v>
      </c>
      <c r="AR125" s="153" t="s">
        <v>312</v>
      </c>
      <c r="AS125" s="153" t="s">
        <v>312</v>
      </c>
      <c r="AT125" s="1" t="str">
        <f>IF(AND($E125&lt;&gt;"",$A125="J",Invoer!O154&lt;&gt;""),VLOOKUP(Invoer!O154,NORM!$F$31:$H$38,3,0),"")</f>
        <v/>
      </c>
      <c r="AU125" s="1"/>
      <c r="AV125" s="1" t="str">
        <f>IF(AND($E125&lt;&gt;"",$A125="J"),Invoer!AH154,"")</f>
        <v/>
      </c>
      <c r="AW125" s="1"/>
      <c r="AX125" s="1" t="str">
        <f t="shared" si="224"/>
        <v/>
      </c>
      <c r="AY125" s="1"/>
      <c r="AZ125" s="3" t="str">
        <f t="shared" si="225"/>
        <v/>
      </c>
      <c r="BA125" s="3" t="str">
        <f t="shared" si="226"/>
        <v/>
      </c>
      <c r="BB125" s="3" t="str">
        <f t="shared" si="227"/>
        <v>N</v>
      </c>
      <c r="BC125" s="3" t="str">
        <f t="shared" si="228"/>
        <v>N</v>
      </c>
      <c r="BD125" s="3" t="str">
        <f t="shared" si="229"/>
        <v/>
      </c>
      <c r="BE125" s="3">
        <f t="shared" si="230"/>
        <v>0</v>
      </c>
      <c r="BF125" s="3" t="str">
        <f t="shared" si="231"/>
        <v/>
      </c>
      <c r="BG125" s="3" t="str">
        <f t="shared" si="232"/>
        <v/>
      </c>
      <c r="BH125" s="3" t="str">
        <f t="shared" si="233"/>
        <v>N</v>
      </c>
      <c r="BI125" s="24" t="str">
        <f t="shared" si="234"/>
        <v/>
      </c>
      <c r="BJ125" s="24" t="str">
        <f>IF(ISERROR(VLOOKUP($BD125,LOV_GWSGRP!A:A,1,0)),"N","J")</f>
        <v>N</v>
      </c>
      <c r="BK125" s="24" t="str">
        <f>IF(ISERROR(VLOOKUP($BD125,LOV_GWSGRP!D:D,1,0)),"N","J")</f>
        <v>N</v>
      </c>
      <c r="BL125" s="24" t="str">
        <f>IF(ISERROR(VLOOKUP($BD125,LOV_GWSGRP!G:G,1,0)),"N","J")</f>
        <v>N</v>
      </c>
      <c r="BM125" s="24" t="str">
        <f>IF(ISERROR(VLOOKUP($BD125,LOV_GWSGRP!M:M,1,0)),"N","J")</f>
        <v>N</v>
      </c>
      <c r="BN125" s="24" t="str">
        <f>IF(ISERROR(VLOOKUP($BD125,LOV_GWSGRP!P:P,1,0)),"N","J")</f>
        <v>N</v>
      </c>
      <c r="BO125" s="24" t="str">
        <f>IF(ISERROR(VLOOKUP($BD125,LOV_GWSGRP!S:S,1,0)),"N","J")</f>
        <v>N</v>
      </c>
      <c r="BP125" s="24" t="str">
        <f>IF(ISERROR(VLOOKUP($BD125,LOV_GWSGRP!V:V,1,0)),"N","J")</f>
        <v>N</v>
      </c>
      <c r="BQ125" s="24" t="str">
        <f>IF(ISERROR(VLOOKUP($BD125,LOV_GWSGRP!Y:Y,1,0)),"N","J")</f>
        <v>N</v>
      </c>
      <c r="BR125" s="24" t="str">
        <f>IF(ISERROR(VLOOKUP($BD125,LOV_GWSGRP!AB:AB,1,0)),"N","J")</f>
        <v>N</v>
      </c>
      <c r="BS125" s="24" t="str">
        <f>IF(ISERROR(VLOOKUP($BD125,LOV_GWSGRP!AE:AE,1,0)),"N","J")</f>
        <v>N</v>
      </c>
      <c r="BT125" s="24" t="str">
        <f>IF(ISERROR(VLOOKUP($BD125,LOV_GWSGRP!AH:AH,1,0)),"N","J")</f>
        <v>N</v>
      </c>
      <c r="BU125" s="24" t="str">
        <f>IF(ISERROR(VLOOKUP($BD125,LOV_GWSGRP!CJ:CJ,1,0)),"N","J")</f>
        <v>N</v>
      </c>
      <c r="BV125" s="24" t="str">
        <f>IF(ISERROR(VLOOKUP($BD125,LOV_GWSGRP!AN:AN,1,0)),"N","J")</f>
        <v>N</v>
      </c>
      <c r="BW125" s="24" t="str">
        <f>IF(ISERROR(VLOOKUP($BD125,LOV_GWSGRP!AQ:AQ,1,0)),"N","J")</f>
        <v>N</v>
      </c>
      <c r="BX125" s="24" t="str">
        <f>IF(ISERROR(VLOOKUP($BD125,LOV_GWSGRP!AT:AT,1,0)),"N","J")</f>
        <v>N</v>
      </c>
      <c r="BY125" s="24" t="str">
        <f>IF(ISERROR(VLOOKUP($BD125,LOV_GWSGRP!AW:AW,1,0)),"N","J")</f>
        <v>N</v>
      </c>
      <c r="BZ125" s="24" t="str">
        <f>IF(ISERROR(VLOOKUP($BD125,LOV_GWSGRP!AZ:AZ,1,0)),"N","J")</f>
        <v>N</v>
      </c>
      <c r="CA125" s="24" t="str">
        <f>IF(ISERROR(VLOOKUP($BD125,LOV_GWSGRP!BC:BC,1,0)),"N","J")</f>
        <v>N</v>
      </c>
      <c r="CB125" s="24" t="str">
        <f>IF(ISERROR(VLOOKUP($BD125,LOV_GWSGRP!BF:BF,1,0)),"N","J")</f>
        <v>N</v>
      </c>
      <c r="CC125" s="24" t="str">
        <f>IF(ISERROR(VLOOKUP($BD125,LOV_GWSGRP!BI:BI,1,0)),"N","J")</f>
        <v>N</v>
      </c>
      <c r="CD125" s="24" t="str">
        <f>IF(ISERROR(VLOOKUP($BD125,LOV_GWSGRP!J:J,1,0)),"N","J")</f>
        <v>N</v>
      </c>
      <c r="CE125" s="24" t="str">
        <f>IF(ISERROR(VLOOKUP($BD125,LOV_GWSGRP!BL:BL,1,0)),"N","J")</f>
        <v>N</v>
      </c>
      <c r="CF125" s="24"/>
      <c r="CG125" s="24" t="str">
        <f>IF(ISERROR(VLOOKUP($BD125,LOV_GWSGRP!BO:BO,1,0)),"N","J")</f>
        <v>N</v>
      </c>
      <c r="CH125" s="24" t="str">
        <f t="shared" si="235"/>
        <v>N</v>
      </c>
      <c r="CI125" s="24" t="str">
        <f>IF(ISERROR(VLOOKUP($BD125,GEWASCODE_GLMC8!F:F,1,0)),"N","J")</f>
        <v>N</v>
      </c>
      <c r="CJ125" s="24" t="str">
        <f>IF(COUNTIF($CI125:CI125,"J")&gt;0,"N",IF(ISERROR(VLOOKUP($BD125,GEWASCODE_GLMC8!G:G,1,0)),"N","J"))</f>
        <v>N</v>
      </c>
      <c r="CK125" s="24" t="str">
        <f>IF(COUNTIF($CI125:CJ125,"J")&gt;0,"N",IF(ISERROR(VLOOKUP($BD125,GEWASCODE_GLMC8!H:H,1,0)),"N","J"))</f>
        <v>N</v>
      </c>
      <c r="CL125" s="24" t="str">
        <f>IF(COUNTIF($CI125:CK125,"J")&gt;0,"N",IF(ISERROR(VLOOKUP($BD125,GEWASCODE_GLMC8!I:I,1,0)),"N","J"))</f>
        <v>N</v>
      </c>
      <c r="CM125" s="24" t="str">
        <f>IF(COUNTIF($CI125:CL125,"J")&gt;0,"N",IF(ISERROR(VLOOKUP($BD125,GEWASCODE_GLMC8!J:J,1,0)),"N","J"))</f>
        <v>N</v>
      </c>
      <c r="CN125" s="24" t="str">
        <f>IF(COUNTIF($CI125:CM125,"J")&gt;0,"N",IF(ISERROR(VLOOKUP($BD125,GEWASCODE_GLMC8!K:K,1,0)),"N","J"))</f>
        <v>N</v>
      </c>
      <c r="CO125" s="24" t="str">
        <f>IF(COUNTIF($CI125:CN125,"J")&gt;0,"N",IF(ISERROR(VLOOKUP($BD125,GEWASCODE_GLMC8!L:L,1,0)),"N","J"))</f>
        <v>N</v>
      </c>
      <c r="CP125" s="24" t="str">
        <f>IF(COUNTIF($CI125:CO125,"J")&gt;0,"N",IF(ISERROR(VLOOKUP($BD125,GEWASCODE_GLMC8!M:M,1,0)),"N","J"))</f>
        <v>N</v>
      </c>
      <c r="CQ125" s="24" t="str">
        <f>IF(COUNTIF($CI125:CP125,"J")&gt;0,"N",IF(ISERROR(VLOOKUP($BD125,GEWASCODE_GLMC8!N:N,1,0)),"N","J"))</f>
        <v>N</v>
      </c>
      <c r="CR125" s="24" t="str">
        <f>IF(COUNTIF($CI125:CQ125,"J")&gt;0,"N",IF(ISERROR(VLOOKUP($BD125,GEWASCODE_GLMC8!O:O,1,0)),"N","J"))</f>
        <v>N</v>
      </c>
      <c r="CS125" s="24" t="str">
        <f>IF(COUNTIF($CI125:CR125,"J")&gt;0,"N",IF(ISERROR(VLOOKUP($BD125,GEWASCODE_GLMC8!P:P,1,0)),"N","J"))</f>
        <v>N</v>
      </c>
      <c r="CT125" s="24" t="str">
        <f>IF(COUNTIF($CI125:CS125,"J")&gt;0,"N",IF(ISERROR(VLOOKUP($BD125,GEWASCODE_GLMC8!Q:Q,1,0)),"N","J"))</f>
        <v>N</v>
      </c>
      <c r="CU125" s="24" t="str">
        <f>IF(COUNTIF($CI125:CT125,"J")&gt;0,"N",IF(ISERROR(VLOOKUP($BD125,GEWASCODE_GLMC8!R:R,1,0)),"N","J"))</f>
        <v>N</v>
      </c>
      <c r="CV125" s="24" t="str">
        <f>IF(COUNTIF($CI125:CU125,"J")&gt;0,"N",IF(ISERROR(VLOOKUP($BD125,GEWASCODE_GLMC8!S:S,1,0)),"N","J"))</f>
        <v>N</v>
      </c>
      <c r="CW125" s="24" t="str">
        <f>IF(COUNTIF($CI125:CV125,"J")&gt;0,"N",IF(ISERROR(VLOOKUP($BD125,GEWASCODE_GLMC8!T:T,1,0)),"N","J"))</f>
        <v>N</v>
      </c>
      <c r="CX125" s="24" t="str">
        <f>IF(COUNTIF($CI125:CW125,"J")&gt;0,"N",IF(ISERROR(VLOOKUP($BD125,GEWASCODE_GLMC8!U:U,1,0)),"N","J"))</f>
        <v>N</v>
      </c>
      <c r="CY125" s="24" t="str">
        <f>IF(COUNTIF($CI125:CX125,"J")&gt;0,"N",IF(ISERROR(VLOOKUP($BD125,GEWASCODE_GLMC8!V:V,1,0)),"N","J"))</f>
        <v>N</v>
      </c>
      <c r="CZ125" s="24" t="str">
        <f>IF(COUNTIF($CI125:CY125,"J")&gt;0,"N",IF(ISERROR(VLOOKUP($BD125,GEWASCODE_GLMC8!W:W,1,0)),"N","J"))</f>
        <v>N</v>
      </c>
      <c r="DA125" s="24" t="str">
        <f>IF(COUNTIF($CI125:CZ125,"J")&gt;0,"N",IF(ISERROR(VLOOKUP($BD125,GEWASCODE_GLMC8!X:X,1,0)),"N","J"))</f>
        <v>N</v>
      </c>
      <c r="DB125" s="24" t="str">
        <f>IF(COUNTIF($CI125:DA125,"J")&gt;0,"N",IF(ISERROR(VLOOKUP($BD125,GEWASCODE_GLMC8!Y:Y,1,0)),"N","J"))</f>
        <v>N</v>
      </c>
      <c r="DC125" s="24" t="str">
        <f>IF(COUNTIF($CI125:DB125,"J")&gt;0,"N",IF(ISERROR(VLOOKUP($BD125,GEWASCODE_GLMC8!Z:Z,1,0)),"N","J"))</f>
        <v>N</v>
      </c>
      <c r="DD125" s="24" t="str">
        <f t="shared" si="236"/>
        <v>N</v>
      </c>
      <c r="DE125" s="3" t="str">
        <f t="shared" si="167"/>
        <v>N</v>
      </c>
      <c r="DF125" s="3" t="str">
        <f t="shared" si="168"/>
        <v>N</v>
      </c>
      <c r="DG125" s="3" t="str">
        <f t="shared" si="237"/>
        <v>N</v>
      </c>
      <c r="DH125" s="3" t="str">
        <f t="shared" si="238"/>
        <v>N</v>
      </c>
      <c r="DI125" s="3" t="str">
        <f t="shared" si="169"/>
        <v>N</v>
      </c>
      <c r="DJ125" s="3" t="str">
        <f t="shared" si="170"/>
        <v>N</v>
      </c>
      <c r="DK125" s="3">
        <f>0</f>
        <v>0</v>
      </c>
      <c r="DL125" s="3" t="str">
        <f t="shared" si="171"/>
        <v>N</v>
      </c>
      <c r="DM125" s="3" t="str">
        <f t="shared" si="172"/>
        <v>N</v>
      </c>
      <c r="DN125" t="str">
        <f>IF(AND($A125="J",COUNTIFS(activiteiten_perceel,percelen!$AZ125,activiteiten_maatregel_nr,percelen!DN$4,activiteiten_activiteit_voldoet_aan_voorwaarden,"J")&gt;0),DN$4,"")</f>
        <v/>
      </c>
      <c r="DO125" t="str">
        <f>IF(AND($A125="J",COUNTIFS(activiteiten_perceel,percelen!$AZ125,activiteiten_maatregel_nr,percelen!DO$4,activiteiten_activiteit_voldoet_aan_voorwaarden,"J")&gt;0),DO$4,"")</f>
        <v/>
      </c>
      <c r="DP125" t="str">
        <f>IF(AND($A125="J",COUNTIFS(activiteiten_perceel,percelen!$AZ125,activiteiten_maatregel_nr,percelen!DP$4,activiteiten_activiteit_voldoet_aan_voorwaarden,"J")&gt;0),DP$4,"")</f>
        <v/>
      </c>
      <c r="DQ125" t="str">
        <f>IF(AND($A125="J",COUNTIFS(activiteiten_perceel,percelen!$AZ125,activiteiten_maatregel_nr,percelen!DQ$4,activiteiten_activiteit_voldoet_aan_voorwaarden,"J")&gt;0),DQ$4,"")</f>
        <v/>
      </c>
      <c r="DR125" t="str">
        <f>IF(AND($A125="J",COUNTIFS(activiteiten_perceel,percelen!$AZ125,activiteiten_maatregel_nr,percelen!DR$4,activiteiten_activiteit_voldoet_aan_voorwaarden,"J")&gt;0),DR$4,"")</f>
        <v/>
      </c>
      <c r="DS125" t="str">
        <f>IF(AND($A125="J",COUNTIFS(activiteiten_perceel,percelen!$AZ125,activiteiten_maatregel_nr,percelen!DS$4,activiteiten_activiteit_voldoet_aan_voorwaarden,"J")&gt;0),DS$4,"")</f>
        <v/>
      </c>
      <c r="DT125" t="str">
        <f>IF(AND($A125="J",COUNTIFS(activiteiten_perceel,percelen!$AZ125,activiteiten_maatregel_nr,percelen!DT$4,activiteiten_activiteit_voldoet_aan_voorwaarden,"J")&gt;0),DT$4,"")</f>
        <v/>
      </c>
      <c r="DU125" t="str">
        <f>IF(AND($A125="J",COUNTIFS(activiteiten_perceel,percelen!$AZ125,activiteiten_maatregel_nr,percelen!DU$4,activiteiten_activiteit_voldoet_aan_voorwaarden,"J")&gt;0),DU$4,"")</f>
        <v/>
      </c>
      <c r="DV125" t="str">
        <f>IF(AND($A125="J",COUNTIFS(activiteiten_perceel,percelen!$AZ125,activiteiten_maatregel_nr,percelen!DV$4,activiteiten_activiteit_voldoet_aan_voorwaarden,"J")&gt;0),DV$4,"")</f>
        <v/>
      </c>
      <c r="DW125" t="str">
        <f>IF(AND($A125="J",COUNTIFS(activiteiten_perceel,percelen!$AZ125,activiteiten_maatregel_nr,percelen!DW$4,activiteiten_activiteit_voldoet_aan_voorwaarden,"J")&gt;0),DW$4,"")</f>
        <v/>
      </c>
      <c r="DX125" t="str">
        <f>IF(AND($A125="J",COUNTIFS(activiteiten_perceel,percelen!$AZ125,activiteiten_maatregel_nr,percelen!DX$4,activiteiten_activiteit_voldoet_aan_voorwaarden,"J")&gt;0),DX$4,"")</f>
        <v/>
      </c>
      <c r="DY125" t="str">
        <f>IF(AND($A125="J",COUNTIFS(activiteiten_perceel,percelen!$AZ125,activiteiten_maatregel_nr,percelen!DY$4,activiteiten_activiteit_voldoet_aan_voorwaarden,"J")&gt;0),DY$4,"")</f>
        <v/>
      </c>
      <c r="DZ125" t="str">
        <f>IF(AND($A125="J",COUNTIFS(activiteiten_perceel,percelen!$AZ125,activiteiten_maatregel_nr,percelen!DZ$4,activiteiten_activiteit_voldoet_aan_voorwaarden,"J")&gt;0),DZ$4,"")</f>
        <v/>
      </c>
      <c r="EA125" t="str">
        <f>IF(AND($A125="J",COUNTIFS(activiteiten_perceel,percelen!$AZ125,activiteiten_maatregel_nr,percelen!EA$4,activiteiten_activiteit_voldoet_aan_voorwaarden,"J")&gt;0),EA$4,"")</f>
        <v/>
      </c>
      <c r="EB125" t="str">
        <f>IF(AND($A125="J",COUNTIFS(activiteiten_perceel,percelen!$AZ125,activiteiten_maatregel_nr,percelen!EB$4,activiteiten_activiteit_voldoet_aan_voorwaarden,"J")&gt;0),EB$4,"")</f>
        <v/>
      </c>
      <c r="EC125" t="str">
        <f>IF(AND($A125="J",COUNTIFS(activiteiten_perceel,percelen!$AZ125,activiteiten_maatregel_nr,percelen!EC$4,activiteiten_activiteit_voldoet_aan_voorwaarden,"J")&gt;0),EC$4,"")</f>
        <v/>
      </c>
      <c r="ED125" t="str">
        <f>IF(AND($A125="J",COUNTIFS(activiteiten_perceel,percelen!$AZ125,activiteiten_maatregel_nr,percelen!ED$4,activiteiten_activiteit_voldoet_aan_voorwaarden,"J")&gt;0),ED$4,"")</f>
        <v/>
      </c>
      <c r="EE125" t="str">
        <f>IF(AND($A125="J",COUNTIFS(activiteiten_perceel,percelen!$AZ125,activiteiten_maatregel_nr,percelen!EE$4,activiteiten_activiteit_voldoet_aan_voorwaarden,"J")&gt;0),EE$4,"")</f>
        <v/>
      </c>
      <c r="EF125" t="str">
        <f>IF(AND($A125="J",COUNTIFS(activiteiten_perceel,percelen!$AZ125,activiteiten_maatregel_nr,percelen!EF$4,activiteiten_activiteit_voldoet_aan_voorwaarden,"J")&gt;0),EF$4,"")</f>
        <v/>
      </c>
      <c r="EG125" t="str">
        <f>IF(AND($A125="J",COUNTIFS(activiteiten_perceel,percelen!$AZ125,activiteiten_maatregel_nr,percelen!EG$4,activiteiten_activiteit_voldoet_aan_voorwaarden,"J")&gt;0),EG$4,"")</f>
        <v/>
      </c>
      <c r="EH125" t="str">
        <f>IF(AND($A125="J",COUNTIFS(activiteiten_perceel,percelen!$AZ125,activiteiten_maatregel_nr,percelen!EH$4,activiteiten_activiteit_voldoet_aan_voorwaarden,"J")&gt;0),EH$4,"")</f>
        <v/>
      </c>
      <c r="EI125" t="str">
        <f>IF(AND($A125="J",COUNTIFS(activiteiten_perceel,percelen!$AZ125,activiteiten_maatregel_nr,percelen!EI$4,activiteiten_activiteit_voldoet_aan_voorwaarden,"J")&gt;0),EI$4,"")</f>
        <v/>
      </c>
      <c r="EJ125">
        <f t="shared" si="239"/>
        <v>0</v>
      </c>
      <c r="EK125" t="str">
        <f t="shared" si="173"/>
        <v/>
      </c>
      <c r="EL125" t="str">
        <f t="shared" si="174"/>
        <v/>
      </c>
      <c r="EM125" t="str">
        <f t="shared" si="175"/>
        <v/>
      </c>
      <c r="EN125" t="str">
        <f t="shared" si="176"/>
        <v/>
      </c>
      <c r="EO125" t="str">
        <f t="shared" si="177"/>
        <v/>
      </c>
      <c r="EP125" t="str">
        <f t="shared" si="178"/>
        <v/>
      </c>
      <c r="EQ125" t="str">
        <f t="shared" si="179"/>
        <v/>
      </c>
      <c r="ER125" t="str">
        <f t="shared" si="180"/>
        <v/>
      </c>
      <c r="ES125" t="str">
        <f t="shared" si="181"/>
        <v/>
      </c>
      <c r="ET125" t="str">
        <f t="shared" si="182"/>
        <v/>
      </c>
      <c r="EU125" t="str">
        <f t="shared" si="183"/>
        <v/>
      </c>
      <c r="EV125" t="str">
        <f t="shared" si="184"/>
        <v/>
      </c>
      <c r="EW125" t="str">
        <f t="shared" si="240"/>
        <v>nvt</v>
      </c>
      <c r="EX125" t="str">
        <f t="shared" si="241"/>
        <v>nvt</v>
      </c>
      <c r="EY125" t="str">
        <f t="shared" si="242"/>
        <v>nvt</v>
      </c>
      <c r="EZ125" t="str">
        <f t="shared" si="243"/>
        <v>nvt</v>
      </c>
      <c r="FA125" t="str">
        <f t="shared" si="244"/>
        <v>nvt</v>
      </c>
      <c r="FB125" t="str">
        <f t="shared" si="245"/>
        <v>nvt</v>
      </c>
      <c r="FC125" t="str">
        <f t="shared" si="246"/>
        <v>nvt</v>
      </c>
      <c r="FD125" t="str">
        <f t="shared" si="247"/>
        <v>nvt</v>
      </c>
      <c r="FE125" t="str">
        <f>IF($EJ125=2,VLOOKUP(FD125,STAPELING!A:D,FE$1,0),"nvt")</f>
        <v>nvt</v>
      </c>
      <c r="FF125" t="str">
        <f t="shared" si="248"/>
        <v>nvt</v>
      </c>
      <c r="FG125" t="str">
        <f t="shared" si="249"/>
        <v>nvt</v>
      </c>
      <c r="FH125" t="str">
        <f t="shared" si="250"/>
        <v>nvt</v>
      </c>
      <c r="FI125" t="str">
        <f t="shared" si="251"/>
        <v>nvt</v>
      </c>
      <c r="FJ125" t="str">
        <f t="shared" si="252"/>
        <v>nvt</v>
      </c>
      <c r="FK125" t="str">
        <f t="shared" si="253"/>
        <v>nvt</v>
      </c>
      <c r="FL125" t="str">
        <f t="shared" si="254"/>
        <v>nvt</v>
      </c>
      <c r="FM125" t="str">
        <f t="shared" si="255"/>
        <v/>
      </c>
      <c r="FN125" t="str">
        <f>IF(ISERROR(VLOOKUP(FM125,STAPELING!I:AO,FN$1,0)),"N",VLOOKUP(FM125,STAPELING!I:AO,FN$1,0))</f>
        <v>J</v>
      </c>
      <c r="FO125" t="str">
        <f t="shared" si="256"/>
        <v>nvt</v>
      </c>
      <c r="FP125" t="str">
        <f t="shared" si="185"/>
        <v>nvt</v>
      </c>
      <c r="FQ125" t="str">
        <f t="shared" si="186"/>
        <v>nvt</v>
      </c>
      <c r="FR125" t="str">
        <f t="shared" si="187"/>
        <v>nvt</v>
      </c>
      <c r="FS125" t="str">
        <f t="shared" si="188"/>
        <v>nvt</v>
      </c>
      <c r="FT125" t="str">
        <f t="shared" si="189"/>
        <v>nvt</v>
      </c>
      <c r="FU125" t="str">
        <f t="shared" si="190"/>
        <v>nvt</v>
      </c>
      <c r="FV125" t="str">
        <f t="shared" si="191"/>
        <v>nvt</v>
      </c>
      <c r="FW125" t="str">
        <f t="shared" si="192"/>
        <v>nvt</v>
      </c>
      <c r="FX125" t="str">
        <f t="shared" si="193"/>
        <v>nvt</v>
      </c>
      <c r="FY125" t="str">
        <f t="shared" si="194"/>
        <v>nvt</v>
      </c>
      <c r="FZ125" t="str">
        <f t="shared" si="195"/>
        <v>nvt</v>
      </c>
      <c r="GA125" t="str">
        <f t="shared" si="196"/>
        <v>nvt</v>
      </c>
      <c r="GB125" t="str">
        <f>IF($EJ125&gt;2,IF(FO125="","zwart",VLOOKUP(FO125,STAPELING!J:AA,GB$1,0)),"nvt")</f>
        <v>nvt</v>
      </c>
      <c r="GC125" t="str">
        <f t="shared" si="257"/>
        <v>nvt</v>
      </c>
      <c r="GD125" t="str">
        <f t="shared" si="258"/>
        <v>nvt</v>
      </c>
      <c r="GE125" t="str">
        <f t="shared" si="259"/>
        <v>nvt</v>
      </c>
      <c r="GF125" t="str">
        <f t="shared" si="260"/>
        <v>nvt</v>
      </c>
      <c r="GG125" t="str">
        <f t="shared" si="261"/>
        <v>nvt</v>
      </c>
      <c r="GH125" t="str">
        <f t="shared" si="262"/>
        <v>nvt</v>
      </c>
      <c r="GI125" t="str">
        <f t="shared" si="263"/>
        <v>nvt</v>
      </c>
      <c r="GJ125" t="str">
        <f t="shared" si="264"/>
        <v>nvt</v>
      </c>
      <c r="GK125" t="str">
        <f t="shared" si="197"/>
        <v>nvt</v>
      </c>
      <c r="GL125" t="str">
        <f t="shared" si="198"/>
        <v>nvt</v>
      </c>
      <c r="GM125" t="str">
        <f t="shared" si="199"/>
        <v>nvt</v>
      </c>
      <c r="GN125" t="str">
        <f t="shared" si="200"/>
        <v>nvt</v>
      </c>
      <c r="GO125" t="str">
        <f t="shared" si="201"/>
        <v>nvt</v>
      </c>
      <c r="GP125" t="str">
        <f t="shared" si="202"/>
        <v>nvt</v>
      </c>
      <c r="GQ125" t="str">
        <f t="shared" si="203"/>
        <v>nvt</v>
      </c>
      <c r="GR125" t="str">
        <f t="shared" si="204"/>
        <v>nvt</v>
      </c>
      <c r="GS125" t="str">
        <f t="shared" si="205"/>
        <v>nvt</v>
      </c>
      <c r="GT125" t="str">
        <f t="shared" si="206"/>
        <v>nvt</v>
      </c>
      <c r="GU125" t="str">
        <f t="shared" si="207"/>
        <v>nvt</v>
      </c>
      <c r="GV125" t="str">
        <f t="shared" si="208"/>
        <v>nvt</v>
      </c>
      <c r="GW125" t="str">
        <f>IF($EJ125&gt;2,IF(GJ125="","zwart",VLOOKUP(GJ125,STAPELING!AB:AJ,GW$1,0)),"nvt")</f>
        <v>nvt</v>
      </c>
      <c r="GX125" t="str">
        <f t="shared" si="265"/>
        <v>nvt</v>
      </c>
      <c r="GY125" t="str">
        <f t="shared" si="266"/>
        <v>nvt</v>
      </c>
      <c r="GZ125" t="str">
        <f t="shared" si="267"/>
        <v>nvt</v>
      </c>
      <c r="HA125" t="str">
        <f t="shared" si="268"/>
        <v>nvt</v>
      </c>
      <c r="HB125" t="str">
        <f t="shared" si="269"/>
        <v>nvt</v>
      </c>
      <c r="HC125" t="str">
        <f t="shared" si="270"/>
        <v>nvt</v>
      </c>
      <c r="HD125" t="str">
        <f t="shared" si="271"/>
        <v>nvt</v>
      </c>
      <c r="HE125" t="str">
        <f t="shared" si="272"/>
        <v>nvt</v>
      </c>
      <c r="HF125" t="str">
        <f t="shared" si="273"/>
        <v>nvt</v>
      </c>
      <c r="HG125" t="str">
        <f t="shared" si="274"/>
        <v>nvt</v>
      </c>
      <c r="HH125" t="str">
        <f t="shared" si="275"/>
        <v>nvt</v>
      </c>
      <c r="HI125" t="str">
        <f t="shared" si="276"/>
        <v>nvt</v>
      </c>
      <c r="HJ125" t="str">
        <f t="shared" si="277"/>
        <v>nvt</v>
      </c>
      <c r="HK125" t="str">
        <f t="shared" si="278"/>
        <v>nvt</v>
      </c>
      <c r="HL125" t="str">
        <f t="shared" si="279"/>
        <v>nvt</v>
      </c>
      <c r="HM125" t="str">
        <f t="shared" si="209"/>
        <v>nvt</v>
      </c>
      <c r="HN125" t="str">
        <f t="shared" si="210"/>
        <v>nvt</v>
      </c>
      <c r="HO125" t="str">
        <f t="shared" si="211"/>
        <v>nvt</v>
      </c>
      <c r="HP125" t="str">
        <f t="shared" si="212"/>
        <v>nvt</v>
      </c>
      <c r="HQ125" t="str">
        <f t="shared" si="213"/>
        <v>nvt</v>
      </c>
      <c r="HR125" t="str">
        <f t="shared" si="214"/>
        <v>nvt</v>
      </c>
      <c r="HS125" t="str">
        <f t="shared" si="215"/>
        <v>nvt</v>
      </c>
      <c r="HT125" t="str">
        <f t="shared" si="216"/>
        <v>nvt</v>
      </c>
      <c r="HU125" t="str">
        <f t="shared" si="217"/>
        <v>nvt</v>
      </c>
      <c r="HV125" t="str">
        <f t="shared" si="218"/>
        <v>nvt</v>
      </c>
      <c r="HW125" t="str">
        <f t="shared" si="219"/>
        <v>nvt</v>
      </c>
      <c r="HX125" t="str">
        <f t="shared" si="220"/>
        <v>nvt</v>
      </c>
      <c r="HY125" t="str">
        <f>IF($EJ125&gt;2,IF(HL125="","zwart",VLOOKUP(HL125,STAPELING!AK:AN,HY$1,0)),"nvt")</f>
        <v>nvt</v>
      </c>
      <c r="HZ125" t="str">
        <f t="shared" si="280"/>
        <v>nvt</v>
      </c>
      <c r="IA125" t="str">
        <f t="shared" si="281"/>
        <v>nvt</v>
      </c>
      <c r="IB125" t="str">
        <f t="shared" si="282"/>
        <v>nvt</v>
      </c>
      <c r="IC125" t="str">
        <f t="shared" si="283"/>
        <v>nvt</v>
      </c>
      <c r="ID125" t="str">
        <f t="shared" si="284"/>
        <v>nvt</v>
      </c>
      <c r="IE125" t="str">
        <f t="shared" si="285"/>
        <v>nvt</v>
      </c>
      <c r="IF125" t="str">
        <f t="shared" si="286"/>
        <v>nvt</v>
      </c>
      <c r="IG125">
        <f t="shared" si="287"/>
        <v>0</v>
      </c>
      <c r="IH125">
        <f t="shared" si="288"/>
        <v>0</v>
      </c>
      <c r="II125">
        <f t="shared" si="289"/>
        <v>0</v>
      </c>
      <c r="IJ125">
        <f t="shared" si="290"/>
        <v>0</v>
      </c>
      <c r="IK125">
        <f t="shared" si="291"/>
        <v>0</v>
      </c>
      <c r="IL125">
        <f t="shared" si="292"/>
        <v>0</v>
      </c>
      <c r="IM125">
        <f t="shared" si="293"/>
        <v>0</v>
      </c>
      <c r="IN125">
        <f t="shared" si="294"/>
        <v>0</v>
      </c>
      <c r="IO125">
        <f t="shared" si="295"/>
        <v>0</v>
      </c>
      <c r="IP125">
        <f t="shared" si="296"/>
        <v>0</v>
      </c>
      <c r="IQ125">
        <f t="shared" si="297"/>
        <v>0</v>
      </c>
      <c r="IR125">
        <f t="shared" si="298"/>
        <v>0</v>
      </c>
      <c r="IS125">
        <f t="shared" si="299"/>
        <v>0</v>
      </c>
      <c r="IT125">
        <f t="shared" si="300"/>
        <v>0</v>
      </c>
      <c r="IU125" t="str">
        <f t="shared" si="301"/>
        <v>N</v>
      </c>
      <c r="IV125" t="str">
        <f t="shared" si="221"/>
        <v>N</v>
      </c>
      <c r="IW125" t="str">
        <f t="shared" si="302"/>
        <v>N</v>
      </c>
    </row>
    <row r="126" spans="1:257" x14ac:dyDescent="0.25">
      <c r="A126" t="str">
        <f>IF(ISERROR(VLOOKUP(E126,E$4:E125,1,0)),"J","N")</f>
        <v>N</v>
      </c>
      <c r="E126" s="25" t="str">
        <f>IF(Invoer!B155="","",Invoer!B155)</f>
        <v/>
      </c>
      <c r="F126" s="25"/>
      <c r="G126" s="25"/>
      <c r="H126" s="25" t="str">
        <f>IF(AND($E126&lt;&gt;"",$A126="J"),Invoer!D155,"")</f>
        <v/>
      </c>
      <c r="I126" s="25"/>
      <c r="J126" s="26"/>
      <c r="K126" s="26" t="str">
        <f>IF(AND($E126&lt;&gt;"",$A126="J"),Invoer!L155,"")</f>
        <v/>
      </c>
      <c r="L126" s="26"/>
      <c r="M126" s="25"/>
      <c r="N126" s="152"/>
      <c r="O126" s="153"/>
      <c r="P126" s="25"/>
      <c r="Q126" s="25"/>
      <c r="R126" s="153"/>
      <c r="S126" s="154"/>
      <c r="T126" s="152"/>
      <c r="U126" s="153"/>
      <c r="V126" s="153"/>
      <c r="W126" s="59" t="str">
        <f>IF(AND($E126&lt;&gt;"",$A126="J",Invoer!R155&lt;&gt;""),VLOOKUP(Invoer!R155,NORM!$F$26:$H$29,3,0),"")</f>
        <v/>
      </c>
      <c r="X126" s="59"/>
      <c r="Y126" s="25" t="str">
        <f t="shared" si="222"/>
        <v/>
      </c>
      <c r="Z126" s="25"/>
      <c r="AA126" s="26" t="str">
        <f t="shared" si="223"/>
        <v/>
      </c>
      <c r="AB126" s="26"/>
      <c r="AC126" s="153"/>
      <c r="AD126" s="153"/>
      <c r="AE126" s="153"/>
      <c r="AF126" s="153"/>
      <c r="AG126" s="153"/>
      <c r="AH126" s="25"/>
      <c r="AI126" s="153"/>
      <c r="AJ126" s="153"/>
      <c r="AK126" s="153"/>
      <c r="AL126" s="153"/>
      <c r="AM126" s="25" t="str">
        <f>IF(AND($E126&lt;&gt;"",$A126="J"),IF(Invoer!X155="Ja","J",IF(Invoer!X155="Nee","N","")),"")</f>
        <v/>
      </c>
      <c r="AN126" s="153"/>
      <c r="AO126" s="153"/>
      <c r="AP126" s="153" t="s">
        <v>311</v>
      </c>
      <c r="AQ126" s="153" t="s">
        <v>311</v>
      </c>
      <c r="AR126" s="153" t="s">
        <v>312</v>
      </c>
      <c r="AS126" s="153" t="s">
        <v>312</v>
      </c>
      <c r="AT126" s="1" t="str">
        <f>IF(AND($E126&lt;&gt;"",$A126="J",Invoer!O155&lt;&gt;""),VLOOKUP(Invoer!O155,NORM!$F$31:$H$38,3,0),"")</f>
        <v/>
      </c>
      <c r="AU126" s="1"/>
      <c r="AV126" s="1" t="str">
        <f>IF(AND($E126&lt;&gt;"",$A126="J"),Invoer!AH155,"")</f>
        <v/>
      </c>
      <c r="AW126" s="1"/>
      <c r="AX126" s="1" t="str">
        <f t="shared" si="224"/>
        <v/>
      </c>
      <c r="AY126" s="1"/>
      <c r="AZ126" s="3" t="str">
        <f t="shared" si="225"/>
        <v/>
      </c>
      <c r="BA126" s="3" t="str">
        <f t="shared" si="226"/>
        <v/>
      </c>
      <c r="BB126" s="3" t="str">
        <f t="shared" si="227"/>
        <v>N</v>
      </c>
      <c r="BC126" s="3" t="str">
        <f t="shared" si="228"/>
        <v>N</v>
      </c>
      <c r="BD126" s="3" t="str">
        <f t="shared" si="229"/>
        <v/>
      </c>
      <c r="BE126" s="3">
        <f t="shared" si="230"/>
        <v>0</v>
      </c>
      <c r="BF126" s="3" t="str">
        <f t="shared" si="231"/>
        <v/>
      </c>
      <c r="BG126" s="3" t="str">
        <f t="shared" si="232"/>
        <v/>
      </c>
      <c r="BH126" s="3" t="str">
        <f t="shared" si="233"/>
        <v>N</v>
      </c>
      <c r="BI126" s="24" t="str">
        <f t="shared" si="234"/>
        <v/>
      </c>
      <c r="BJ126" s="24" t="str">
        <f>IF(ISERROR(VLOOKUP($BD126,LOV_GWSGRP!A:A,1,0)),"N","J")</f>
        <v>N</v>
      </c>
      <c r="BK126" s="24" t="str">
        <f>IF(ISERROR(VLOOKUP($BD126,LOV_GWSGRP!D:D,1,0)),"N","J")</f>
        <v>N</v>
      </c>
      <c r="BL126" s="24" t="str">
        <f>IF(ISERROR(VLOOKUP($BD126,LOV_GWSGRP!G:G,1,0)),"N","J")</f>
        <v>N</v>
      </c>
      <c r="BM126" s="24" t="str">
        <f>IF(ISERROR(VLOOKUP($BD126,LOV_GWSGRP!M:M,1,0)),"N","J")</f>
        <v>N</v>
      </c>
      <c r="BN126" s="24" t="str">
        <f>IF(ISERROR(VLOOKUP($BD126,LOV_GWSGRP!P:P,1,0)),"N","J")</f>
        <v>N</v>
      </c>
      <c r="BO126" s="24" t="str">
        <f>IF(ISERROR(VLOOKUP($BD126,LOV_GWSGRP!S:S,1,0)),"N","J")</f>
        <v>N</v>
      </c>
      <c r="BP126" s="24" t="str">
        <f>IF(ISERROR(VLOOKUP($BD126,LOV_GWSGRP!V:V,1,0)),"N","J")</f>
        <v>N</v>
      </c>
      <c r="BQ126" s="24" t="str">
        <f>IF(ISERROR(VLOOKUP($BD126,LOV_GWSGRP!Y:Y,1,0)),"N","J")</f>
        <v>N</v>
      </c>
      <c r="BR126" s="24" t="str">
        <f>IF(ISERROR(VLOOKUP($BD126,LOV_GWSGRP!AB:AB,1,0)),"N","J")</f>
        <v>N</v>
      </c>
      <c r="BS126" s="24" t="str">
        <f>IF(ISERROR(VLOOKUP($BD126,LOV_GWSGRP!AE:AE,1,0)),"N","J")</f>
        <v>N</v>
      </c>
      <c r="BT126" s="24" t="str">
        <f>IF(ISERROR(VLOOKUP($BD126,LOV_GWSGRP!AH:AH,1,0)),"N","J")</f>
        <v>N</v>
      </c>
      <c r="BU126" s="24" t="str">
        <f>IF(ISERROR(VLOOKUP($BD126,LOV_GWSGRP!CJ:CJ,1,0)),"N","J")</f>
        <v>N</v>
      </c>
      <c r="BV126" s="24" t="str">
        <f>IF(ISERROR(VLOOKUP($BD126,LOV_GWSGRP!AN:AN,1,0)),"N","J")</f>
        <v>N</v>
      </c>
      <c r="BW126" s="24" t="str">
        <f>IF(ISERROR(VLOOKUP($BD126,LOV_GWSGRP!AQ:AQ,1,0)),"N","J")</f>
        <v>N</v>
      </c>
      <c r="BX126" s="24" t="str">
        <f>IF(ISERROR(VLOOKUP($BD126,LOV_GWSGRP!AT:AT,1,0)),"N","J")</f>
        <v>N</v>
      </c>
      <c r="BY126" s="24" t="str">
        <f>IF(ISERROR(VLOOKUP($BD126,LOV_GWSGRP!AW:AW,1,0)),"N","J")</f>
        <v>N</v>
      </c>
      <c r="BZ126" s="24" t="str">
        <f>IF(ISERROR(VLOOKUP($BD126,LOV_GWSGRP!AZ:AZ,1,0)),"N","J")</f>
        <v>N</v>
      </c>
      <c r="CA126" s="24" t="str">
        <f>IF(ISERROR(VLOOKUP($BD126,LOV_GWSGRP!BC:BC,1,0)),"N","J")</f>
        <v>N</v>
      </c>
      <c r="CB126" s="24" t="str">
        <f>IF(ISERROR(VLOOKUP($BD126,LOV_GWSGRP!BF:BF,1,0)),"N","J")</f>
        <v>N</v>
      </c>
      <c r="CC126" s="24" t="str">
        <f>IF(ISERROR(VLOOKUP($BD126,LOV_GWSGRP!BI:BI,1,0)),"N","J")</f>
        <v>N</v>
      </c>
      <c r="CD126" s="24" t="str">
        <f>IF(ISERROR(VLOOKUP($BD126,LOV_GWSGRP!J:J,1,0)),"N","J")</f>
        <v>N</v>
      </c>
      <c r="CE126" s="24" t="str">
        <f>IF(ISERROR(VLOOKUP($BD126,LOV_GWSGRP!BL:BL,1,0)),"N","J")</f>
        <v>N</v>
      </c>
      <c r="CF126" s="24"/>
      <c r="CG126" s="24" t="str">
        <f>IF(ISERROR(VLOOKUP($BD126,LOV_GWSGRP!BO:BO,1,0)),"N","J")</f>
        <v>N</v>
      </c>
      <c r="CH126" s="24" t="str">
        <f t="shared" si="235"/>
        <v>N</v>
      </c>
      <c r="CI126" s="24" t="str">
        <f>IF(ISERROR(VLOOKUP($BD126,GEWASCODE_GLMC8!F:F,1,0)),"N","J")</f>
        <v>N</v>
      </c>
      <c r="CJ126" s="24" t="str">
        <f>IF(COUNTIF($CI126:CI126,"J")&gt;0,"N",IF(ISERROR(VLOOKUP($BD126,GEWASCODE_GLMC8!G:G,1,0)),"N","J"))</f>
        <v>N</v>
      </c>
      <c r="CK126" s="24" t="str">
        <f>IF(COUNTIF($CI126:CJ126,"J")&gt;0,"N",IF(ISERROR(VLOOKUP($BD126,GEWASCODE_GLMC8!H:H,1,0)),"N","J"))</f>
        <v>N</v>
      </c>
      <c r="CL126" s="24" t="str">
        <f>IF(COUNTIF($CI126:CK126,"J")&gt;0,"N",IF(ISERROR(VLOOKUP($BD126,GEWASCODE_GLMC8!I:I,1,0)),"N","J"))</f>
        <v>N</v>
      </c>
      <c r="CM126" s="24" t="str">
        <f>IF(COUNTIF($CI126:CL126,"J")&gt;0,"N",IF(ISERROR(VLOOKUP($BD126,GEWASCODE_GLMC8!J:J,1,0)),"N","J"))</f>
        <v>N</v>
      </c>
      <c r="CN126" s="24" t="str">
        <f>IF(COUNTIF($CI126:CM126,"J")&gt;0,"N",IF(ISERROR(VLOOKUP($BD126,GEWASCODE_GLMC8!K:K,1,0)),"N","J"))</f>
        <v>N</v>
      </c>
      <c r="CO126" s="24" t="str">
        <f>IF(COUNTIF($CI126:CN126,"J")&gt;0,"N",IF(ISERROR(VLOOKUP($BD126,GEWASCODE_GLMC8!L:L,1,0)),"N","J"))</f>
        <v>N</v>
      </c>
      <c r="CP126" s="24" t="str">
        <f>IF(COUNTIF($CI126:CO126,"J")&gt;0,"N",IF(ISERROR(VLOOKUP($BD126,GEWASCODE_GLMC8!M:M,1,0)),"N","J"))</f>
        <v>N</v>
      </c>
      <c r="CQ126" s="24" t="str">
        <f>IF(COUNTIF($CI126:CP126,"J")&gt;0,"N",IF(ISERROR(VLOOKUP($BD126,GEWASCODE_GLMC8!N:N,1,0)),"N","J"))</f>
        <v>N</v>
      </c>
      <c r="CR126" s="24" t="str">
        <f>IF(COUNTIF($CI126:CQ126,"J")&gt;0,"N",IF(ISERROR(VLOOKUP($BD126,GEWASCODE_GLMC8!O:O,1,0)),"N","J"))</f>
        <v>N</v>
      </c>
      <c r="CS126" s="24" t="str">
        <f>IF(COUNTIF($CI126:CR126,"J")&gt;0,"N",IF(ISERROR(VLOOKUP($BD126,GEWASCODE_GLMC8!P:P,1,0)),"N","J"))</f>
        <v>N</v>
      </c>
      <c r="CT126" s="24" t="str">
        <f>IF(COUNTIF($CI126:CS126,"J")&gt;0,"N",IF(ISERROR(VLOOKUP($BD126,GEWASCODE_GLMC8!Q:Q,1,0)),"N","J"))</f>
        <v>N</v>
      </c>
      <c r="CU126" s="24" t="str">
        <f>IF(COUNTIF($CI126:CT126,"J")&gt;0,"N",IF(ISERROR(VLOOKUP($BD126,GEWASCODE_GLMC8!R:R,1,0)),"N","J"))</f>
        <v>N</v>
      </c>
      <c r="CV126" s="24" t="str">
        <f>IF(COUNTIF($CI126:CU126,"J")&gt;0,"N",IF(ISERROR(VLOOKUP($BD126,GEWASCODE_GLMC8!S:S,1,0)),"N","J"))</f>
        <v>N</v>
      </c>
      <c r="CW126" s="24" t="str">
        <f>IF(COUNTIF($CI126:CV126,"J")&gt;0,"N",IF(ISERROR(VLOOKUP($BD126,GEWASCODE_GLMC8!T:T,1,0)),"N","J"))</f>
        <v>N</v>
      </c>
      <c r="CX126" s="24" t="str">
        <f>IF(COUNTIF($CI126:CW126,"J")&gt;0,"N",IF(ISERROR(VLOOKUP($BD126,GEWASCODE_GLMC8!U:U,1,0)),"N","J"))</f>
        <v>N</v>
      </c>
      <c r="CY126" s="24" t="str">
        <f>IF(COUNTIF($CI126:CX126,"J")&gt;0,"N",IF(ISERROR(VLOOKUP($BD126,GEWASCODE_GLMC8!V:V,1,0)),"N","J"))</f>
        <v>N</v>
      </c>
      <c r="CZ126" s="24" t="str">
        <f>IF(COUNTIF($CI126:CY126,"J")&gt;0,"N",IF(ISERROR(VLOOKUP($BD126,GEWASCODE_GLMC8!W:W,1,0)),"N","J"))</f>
        <v>N</v>
      </c>
      <c r="DA126" s="24" t="str">
        <f>IF(COUNTIF($CI126:CZ126,"J")&gt;0,"N",IF(ISERROR(VLOOKUP($BD126,GEWASCODE_GLMC8!X:X,1,0)),"N","J"))</f>
        <v>N</v>
      </c>
      <c r="DB126" s="24" t="str">
        <f>IF(COUNTIF($CI126:DA126,"J")&gt;0,"N",IF(ISERROR(VLOOKUP($BD126,GEWASCODE_GLMC8!Y:Y,1,0)),"N","J"))</f>
        <v>N</v>
      </c>
      <c r="DC126" s="24" t="str">
        <f>IF(COUNTIF($CI126:DB126,"J")&gt;0,"N",IF(ISERROR(VLOOKUP($BD126,GEWASCODE_GLMC8!Z:Z,1,0)),"N","J"))</f>
        <v>N</v>
      </c>
      <c r="DD126" s="24" t="str">
        <f t="shared" si="236"/>
        <v>N</v>
      </c>
      <c r="DE126" s="3" t="str">
        <f t="shared" si="167"/>
        <v>N</v>
      </c>
      <c r="DF126" s="3" t="str">
        <f t="shared" si="168"/>
        <v>N</v>
      </c>
      <c r="DG126" s="3" t="str">
        <f t="shared" si="237"/>
        <v>N</v>
      </c>
      <c r="DH126" s="3" t="str">
        <f t="shared" si="238"/>
        <v>N</v>
      </c>
      <c r="DI126" s="3" t="str">
        <f t="shared" si="169"/>
        <v>N</v>
      </c>
      <c r="DJ126" s="3" t="str">
        <f t="shared" si="170"/>
        <v>N</v>
      </c>
      <c r="DK126" s="3">
        <f>0</f>
        <v>0</v>
      </c>
      <c r="DL126" s="3" t="str">
        <f t="shared" si="171"/>
        <v>N</v>
      </c>
      <c r="DM126" s="3" t="str">
        <f t="shared" si="172"/>
        <v>N</v>
      </c>
      <c r="DN126" t="str">
        <f>IF(AND($A126="J",COUNTIFS(activiteiten_perceel,percelen!$AZ126,activiteiten_maatregel_nr,percelen!DN$4,activiteiten_activiteit_voldoet_aan_voorwaarden,"J")&gt;0),DN$4,"")</f>
        <v/>
      </c>
      <c r="DO126" t="str">
        <f>IF(AND($A126="J",COUNTIFS(activiteiten_perceel,percelen!$AZ126,activiteiten_maatregel_nr,percelen!DO$4,activiteiten_activiteit_voldoet_aan_voorwaarden,"J")&gt;0),DO$4,"")</f>
        <v/>
      </c>
      <c r="DP126" t="str">
        <f>IF(AND($A126="J",COUNTIFS(activiteiten_perceel,percelen!$AZ126,activiteiten_maatregel_nr,percelen!DP$4,activiteiten_activiteit_voldoet_aan_voorwaarden,"J")&gt;0),DP$4,"")</f>
        <v/>
      </c>
      <c r="DQ126" t="str">
        <f>IF(AND($A126="J",COUNTIFS(activiteiten_perceel,percelen!$AZ126,activiteiten_maatregel_nr,percelen!DQ$4,activiteiten_activiteit_voldoet_aan_voorwaarden,"J")&gt;0),DQ$4,"")</f>
        <v/>
      </c>
      <c r="DR126" t="str">
        <f>IF(AND($A126="J",COUNTIFS(activiteiten_perceel,percelen!$AZ126,activiteiten_maatregel_nr,percelen!DR$4,activiteiten_activiteit_voldoet_aan_voorwaarden,"J")&gt;0),DR$4,"")</f>
        <v/>
      </c>
      <c r="DS126" t="str">
        <f>IF(AND($A126="J",COUNTIFS(activiteiten_perceel,percelen!$AZ126,activiteiten_maatregel_nr,percelen!DS$4,activiteiten_activiteit_voldoet_aan_voorwaarden,"J")&gt;0),DS$4,"")</f>
        <v/>
      </c>
      <c r="DT126" t="str">
        <f>IF(AND($A126="J",COUNTIFS(activiteiten_perceel,percelen!$AZ126,activiteiten_maatregel_nr,percelen!DT$4,activiteiten_activiteit_voldoet_aan_voorwaarden,"J")&gt;0),DT$4,"")</f>
        <v/>
      </c>
      <c r="DU126" t="str">
        <f>IF(AND($A126="J",COUNTIFS(activiteiten_perceel,percelen!$AZ126,activiteiten_maatregel_nr,percelen!DU$4,activiteiten_activiteit_voldoet_aan_voorwaarden,"J")&gt;0),DU$4,"")</f>
        <v/>
      </c>
      <c r="DV126" t="str">
        <f>IF(AND($A126="J",COUNTIFS(activiteiten_perceel,percelen!$AZ126,activiteiten_maatregel_nr,percelen!DV$4,activiteiten_activiteit_voldoet_aan_voorwaarden,"J")&gt;0),DV$4,"")</f>
        <v/>
      </c>
      <c r="DW126" t="str">
        <f>IF(AND($A126="J",COUNTIFS(activiteiten_perceel,percelen!$AZ126,activiteiten_maatregel_nr,percelen!DW$4,activiteiten_activiteit_voldoet_aan_voorwaarden,"J")&gt;0),DW$4,"")</f>
        <v/>
      </c>
      <c r="DX126" t="str">
        <f>IF(AND($A126="J",COUNTIFS(activiteiten_perceel,percelen!$AZ126,activiteiten_maatregel_nr,percelen!DX$4,activiteiten_activiteit_voldoet_aan_voorwaarden,"J")&gt;0),DX$4,"")</f>
        <v/>
      </c>
      <c r="DY126" t="str">
        <f>IF(AND($A126="J",COUNTIFS(activiteiten_perceel,percelen!$AZ126,activiteiten_maatregel_nr,percelen!DY$4,activiteiten_activiteit_voldoet_aan_voorwaarden,"J")&gt;0),DY$4,"")</f>
        <v/>
      </c>
      <c r="DZ126" t="str">
        <f>IF(AND($A126="J",COUNTIFS(activiteiten_perceel,percelen!$AZ126,activiteiten_maatregel_nr,percelen!DZ$4,activiteiten_activiteit_voldoet_aan_voorwaarden,"J")&gt;0),DZ$4,"")</f>
        <v/>
      </c>
      <c r="EA126" t="str">
        <f>IF(AND($A126="J",COUNTIFS(activiteiten_perceel,percelen!$AZ126,activiteiten_maatregel_nr,percelen!EA$4,activiteiten_activiteit_voldoet_aan_voorwaarden,"J")&gt;0),EA$4,"")</f>
        <v/>
      </c>
      <c r="EB126" t="str">
        <f>IF(AND($A126="J",COUNTIFS(activiteiten_perceel,percelen!$AZ126,activiteiten_maatregel_nr,percelen!EB$4,activiteiten_activiteit_voldoet_aan_voorwaarden,"J")&gt;0),EB$4,"")</f>
        <v/>
      </c>
      <c r="EC126" t="str">
        <f>IF(AND($A126="J",COUNTIFS(activiteiten_perceel,percelen!$AZ126,activiteiten_maatregel_nr,percelen!EC$4,activiteiten_activiteit_voldoet_aan_voorwaarden,"J")&gt;0),EC$4,"")</f>
        <v/>
      </c>
      <c r="ED126" t="str">
        <f>IF(AND($A126="J",COUNTIFS(activiteiten_perceel,percelen!$AZ126,activiteiten_maatregel_nr,percelen!ED$4,activiteiten_activiteit_voldoet_aan_voorwaarden,"J")&gt;0),ED$4,"")</f>
        <v/>
      </c>
      <c r="EE126" t="str">
        <f>IF(AND($A126="J",COUNTIFS(activiteiten_perceel,percelen!$AZ126,activiteiten_maatregel_nr,percelen!EE$4,activiteiten_activiteit_voldoet_aan_voorwaarden,"J")&gt;0),EE$4,"")</f>
        <v/>
      </c>
      <c r="EF126" t="str">
        <f>IF(AND($A126="J",COUNTIFS(activiteiten_perceel,percelen!$AZ126,activiteiten_maatregel_nr,percelen!EF$4,activiteiten_activiteit_voldoet_aan_voorwaarden,"J")&gt;0),EF$4,"")</f>
        <v/>
      </c>
      <c r="EG126" t="str">
        <f>IF(AND($A126="J",COUNTIFS(activiteiten_perceel,percelen!$AZ126,activiteiten_maatregel_nr,percelen!EG$4,activiteiten_activiteit_voldoet_aan_voorwaarden,"J")&gt;0),EG$4,"")</f>
        <v/>
      </c>
      <c r="EH126" t="str">
        <f>IF(AND($A126="J",COUNTIFS(activiteiten_perceel,percelen!$AZ126,activiteiten_maatregel_nr,percelen!EH$4,activiteiten_activiteit_voldoet_aan_voorwaarden,"J")&gt;0),EH$4,"")</f>
        <v/>
      </c>
      <c r="EI126" t="str">
        <f>IF(AND($A126="J",COUNTIFS(activiteiten_perceel,percelen!$AZ126,activiteiten_maatregel_nr,percelen!EI$4,activiteiten_activiteit_voldoet_aan_voorwaarden,"J")&gt;0),EI$4,"")</f>
        <v/>
      </c>
      <c r="EJ126">
        <f t="shared" si="239"/>
        <v>0</v>
      </c>
      <c r="EK126" t="str">
        <f t="shared" si="173"/>
        <v/>
      </c>
      <c r="EL126" t="str">
        <f t="shared" si="174"/>
        <v/>
      </c>
      <c r="EM126" t="str">
        <f t="shared" si="175"/>
        <v/>
      </c>
      <c r="EN126" t="str">
        <f t="shared" si="176"/>
        <v/>
      </c>
      <c r="EO126" t="str">
        <f t="shared" si="177"/>
        <v/>
      </c>
      <c r="EP126" t="str">
        <f t="shared" si="178"/>
        <v/>
      </c>
      <c r="EQ126" t="str">
        <f t="shared" si="179"/>
        <v/>
      </c>
      <c r="ER126" t="str">
        <f t="shared" si="180"/>
        <v/>
      </c>
      <c r="ES126" t="str">
        <f t="shared" si="181"/>
        <v/>
      </c>
      <c r="ET126" t="str">
        <f t="shared" si="182"/>
        <v/>
      </c>
      <c r="EU126" t="str">
        <f t="shared" si="183"/>
        <v/>
      </c>
      <c r="EV126" t="str">
        <f t="shared" si="184"/>
        <v/>
      </c>
      <c r="EW126" t="str">
        <f t="shared" si="240"/>
        <v>nvt</v>
      </c>
      <c r="EX126" t="str">
        <f t="shared" si="241"/>
        <v>nvt</v>
      </c>
      <c r="EY126" t="str">
        <f t="shared" si="242"/>
        <v>nvt</v>
      </c>
      <c r="EZ126" t="str">
        <f t="shared" si="243"/>
        <v>nvt</v>
      </c>
      <c r="FA126" t="str">
        <f t="shared" si="244"/>
        <v>nvt</v>
      </c>
      <c r="FB126" t="str">
        <f t="shared" si="245"/>
        <v>nvt</v>
      </c>
      <c r="FC126" t="str">
        <f t="shared" si="246"/>
        <v>nvt</v>
      </c>
      <c r="FD126" t="str">
        <f t="shared" si="247"/>
        <v>nvt</v>
      </c>
      <c r="FE126" t="str">
        <f>IF($EJ126=2,VLOOKUP(FD126,STAPELING!A:D,FE$1,0),"nvt")</f>
        <v>nvt</v>
      </c>
      <c r="FF126" t="str">
        <f t="shared" si="248"/>
        <v>nvt</v>
      </c>
      <c r="FG126" t="str">
        <f t="shared" si="249"/>
        <v>nvt</v>
      </c>
      <c r="FH126" t="str">
        <f t="shared" si="250"/>
        <v>nvt</v>
      </c>
      <c r="FI126" t="str">
        <f t="shared" si="251"/>
        <v>nvt</v>
      </c>
      <c r="FJ126" t="str">
        <f t="shared" si="252"/>
        <v>nvt</v>
      </c>
      <c r="FK126" t="str">
        <f t="shared" si="253"/>
        <v>nvt</v>
      </c>
      <c r="FL126" t="str">
        <f t="shared" si="254"/>
        <v>nvt</v>
      </c>
      <c r="FM126" t="str">
        <f t="shared" si="255"/>
        <v/>
      </c>
      <c r="FN126" t="str">
        <f>IF(ISERROR(VLOOKUP(FM126,STAPELING!I:AO,FN$1,0)),"N",VLOOKUP(FM126,STAPELING!I:AO,FN$1,0))</f>
        <v>J</v>
      </c>
      <c r="FO126" t="str">
        <f t="shared" si="256"/>
        <v>nvt</v>
      </c>
      <c r="FP126" t="str">
        <f t="shared" si="185"/>
        <v>nvt</v>
      </c>
      <c r="FQ126" t="str">
        <f t="shared" si="186"/>
        <v>nvt</v>
      </c>
      <c r="FR126" t="str">
        <f t="shared" si="187"/>
        <v>nvt</v>
      </c>
      <c r="FS126" t="str">
        <f t="shared" si="188"/>
        <v>nvt</v>
      </c>
      <c r="FT126" t="str">
        <f t="shared" si="189"/>
        <v>nvt</v>
      </c>
      <c r="FU126" t="str">
        <f t="shared" si="190"/>
        <v>nvt</v>
      </c>
      <c r="FV126" t="str">
        <f t="shared" si="191"/>
        <v>nvt</v>
      </c>
      <c r="FW126" t="str">
        <f t="shared" si="192"/>
        <v>nvt</v>
      </c>
      <c r="FX126" t="str">
        <f t="shared" si="193"/>
        <v>nvt</v>
      </c>
      <c r="FY126" t="str">
        <f t="shared" si="194"/>
        <v>nvt</v>
      </c>
      <c r="FZ126" t="str">
        <f t="shared" si="195"/>
        <v>nvt</v>
      </c>
      <c r="GA126" t="str">
        <f t="shared" si="196"/>
        <v>nvt</v>
      </c>
      <c r="GB126" t="str">
        <f>IF($EJ126&gt;2,IF(FO126="","zwart",VLOOKUP(FO126,STAPELING!J:AA,GB$1,0)),"nvt")</f>
        <v>nvt</v>
      </c>
      <c r="GC126" t="str">
        <f t="shared" si="257"/>
        <v>nvt</v>
      </c>
      <c r="GD126" t="str">
        <f t="shared" si="258"/>
        <v>nvt</v>
      </c>
      <c r="GE126" t="str">
        <f t="shared" si="259"/>
        <v>nvt</v>
      </c>
      <c r="GF126" t="str">
        <f t="shared" si="260"/>
        <v>nvt</v>
      </c>
      <c r="GG126" t="str">
        <f t="shared" si="261"/>
        <v>nvt</v>
      </c>
      <c r="GH126" t="str">
        <f t="shared" si="262"/>
        <v>nvt</v>
      </c>
      <c r="GI126" t="str">
        <f t="shared" si="263"/>
        <v>nvt</v>
      </c>
      <c r="GJ126" t="str">
        <f t="shared" si="264"/>
        <v>nvt</v>
      </c>
      <c r="GK126" t="str">
        <f t="shared" si="197"/>
        <v>nvt</v>
      </c>
      <c r="GL126" t="str">
        <f t="shared" si="198"/>
        <v>nvt</v>
      </c>
      <c r="GM126" t="str">
        <f t="shared" si="199"/>
        <v>nvt</v>
      </c>
      <c r="GN126" t="str">
        <f t="shared" si="200"/>
        <v>nvt</v>
      </c>
      <c r="GO126" t="str">
        <f t="shared" si="201"/>
        <v>nvt</v>
      </c>
      <c r="GP126" t="str">
        <f t="shared" si="202"/>
        <v>nvt</v>
      </c>
      <c r="GQ126" t="str">
        <f t="shared" si="203"/>
        <v>nvt</v>
      </c>
      <c r="GR126" t="str">
        <f t="shared" si="204"/>
        <v>nvt</v>
      </c>
      <c r="GS126" t="str">
        <f t="shared" si="205"/>
        <v>nvt</v>
      </c>
      <c r="GT126" t="str">
        <f t="shared" si="206"/>
        <v>nvt</v>
      </c>
      <c r="GU126" t="str">
        <f t="shared" si="207"/>
        <v>nvt</v>
      </c>
      <c r="GV126" t="str">
        <f t="shared" si="208"/>
        <v>nvt</v>
      </c>
      <c r="GW126" t="str">
        <f>IF($EJ126&gt;2,IF(GJ126="","zwart",VLOOKUP(GJ126,STAPELING!AB:AJ,GW$1,0)),"nvt")</f>
        <v>nvt</v>
      </c>
      <c r="GX126" t="str">
        <f t="shared" si="265"/>
        <v>nvt</v>
      </c>
      <c r="GY126" t="str">
        <f t="shared" si="266"/>
        <v>nvt</v>
      </c>
      <c r="GZ126" t="str">
        <f t="shared" si="267"/>
        <v>nvt</v>
      </c>
      <c r="HA126" t="str">
        <f t="shared" si="268"/>
        <v>nvt</v>
      </c>
      <c r="HB126" t="str">
        <f t="shared" si="269"/>
        <v>nvt</v>
      </c>
      <c r="HC126" t="str">
        <f t="shared" si="270"/>
        <v>nvt</v>
      </c>
      <c r="HD126" t="str">
        <f t="shared" si="271"/>
        <v>nvt</v>
      </c>
      <c r="HE126" t="str">
        <f t="shared" si="272"/>
        <v>nvt</v>
      </c>
      <c r="HF126" t="str">
        <f t="shared" si="273"/>
        <v>nvt</v>
      </c>
      <c r="HG126" t="str">
        <f t="shared" si="274"/>
        <v>nvt</v>
      </c>
      <c r="HH126" t="str">
        <f t="shared" si="275"/>
        <v>nvt</v>
      </c>
      <c r="HI126" t="str">
        <f t="shared" si="276"/>
        <v>nvt</v>
      </c>
      <c r="HJ126" t="str">
        <f t="shared" si="277"/>
        <v>nvt</v>
      </c>
      <c r="HK126" t="str">
        <f t="shared" si="278"/>
        <v>nvt</v>
      </c>
      <c r="HL126" t="str">
        <f t="shared" si="279"/>
        <v>nvt</v>
      </c>
      <c r="HM126" t="str">
        <f t="shared" si="209"/>
        <v>nvt</v>
      </c>
      <c r="HN126" t="str">
        <f t="shared" si="210"/>
        <v>nvt</v>
      </c>
      <c r="HO126" t="str">
        <f t="shared" si="211"/>
        <v>nvt</v>
      </c>
      <c r="HP126" t="str">
        <f t="shared" si="212"/>
        <v>nvt</v>
      </c>
      <c r="HQ126" t="str">
        <f t="shared" si="213"/>
        <v>nvt</v>
      </c>
      <c r="HR126" t="str">
        <f t="shared" si="214"/>
        <v>nvt</v>
      </c>
      <c r="HS126" t="str">
        <f t="shared" si="215"/>
        <v>nvt</v>
      </c>
      <c r="HT126" t="str">
        <f t="shared" si="216"/>
        <v>nvt</v>
      </c>
      <c r="HU126" t="str">
        <f t="shared" si="217"/>
        <v>nvt</v>
      </c>
      <c r="HV126" t="str">
        <f t="shared" si="218"/>
        <v>nvt</v>
      </c>
      <c r="HW126" t="str">
        <f t="shared" si="219"/>
        <v>nvt</v>
      </c>
      <c r="HX126" t="str">
        <f t="shared" si="220"/>
        <v>nvt</v>
      </c>
      <c r="HY126" t="str">
        <f>IF($EJ126&gt;2,IF(HL126="","zwart",VLOOKUP(HL126,STAPELING!AK:AN,HY$1,0)),"nvt")</f>
        <v>nvt</v>
      </c>
      <c r="HZ126" t="str">
        <f t="shared" si="280"/>
        <v>nvt</v>
      </c>
      <c r="IA126" t="str">
        <f t="shared" si="281"/>
        <v>nvt</v>
      </c>
      <c r="IB126" t="str">
        <f t="shared" si="282"/>
        <v>nvt</v>
      </c>
      <c r="IC126" t="str">
        <f t="shared" si="283"/>
        <v>nvt</v>
      </c>
      <c r="ID126" t="str">
        <f t="shared" si="284"/>
        <v>nvt</v>
      </c>
      <c r="IE126" t="str">
        <f t="shared" si="285"/>
        <v>nvt</v>
      </c>
      <c r="IF126" t="str">
        <f t="shared" si="286"/>
        <v>nvt</v>
      </c>
      <c r="IG126">
        <f t="shared" si="287"/>
        <v>0</v>
      </c>
      <c r="IH126">
        <f t="shared" si="288"/>
        <v>0</v>
      </c>
      <c r="II126">
        <f t="shared" si="289"/>
        <v>0</v>
      </c>
      <c r="IJ126">
        <f t="shared" si="290"/>
        <v>0</v>
      </c>
      <c r="IK126">
        <f t="shared" si="291"/>
        <v>0</v>
      </c>
      <c r="IL126">
        <f t="shared" si="292"/>
        <v>0</v>
      </c>
      <c r="IM126">
        <f t="shared" si="293"/>
        <v>0</v>
      </c>
      <c r="IN126">
        <f t="shared" si="294"/>
        <v>0</v>
      </c>
      <c r="IO126">
        <f t="shared" si="295"/>
        <v>0</v>
      </c>
      <c r="IP126">
        <f t="shared" si="296"/>
        <v>0</v>
      </c>
      <c r="IQ126">
        <f t="shared" si="297"/>
        <v>0</v>
      </c>
      <c r="IR126">
        <f t="shared" si="298"/>
        <v>0</v>
      </c>
      <c r="IS126">
        <f t="shared" si="299"/>
        <v>0</v>
      </c>
      <c r="IT126">
        <f t="shared" si="300"/>
        <v>0</v>
      </c>
      <c r="IU126" t="str">
        <f t="shared" si="301"/>
        <v>N</v>
      </c>
      <c r="IV126" t="str">
        <f t="shared" si="221"/>
        <v>N</v>
      </c>
      <c r="IW126" t="str">
        <f t="shared" si="302"/>
        <v>N</v>
      </c>
    </row>
    <row r="127" spans="1:257" x14ac:dyDescent="0.25">
      <c r="A127" t="str">
        <f>IF(ISERROR(VLOOKUP(E127,E$4:E126,1,0)),"J","N")</f>
        <v>N</v>
      </c>
      <c r="E127" s="25" t="str">
        <f>IF(Invoer!B156="","",Invoer!B156)</f>
        <v/>
      </c>
      <c r="F127" s="25"/>
      <c r="G127" s="25"/>
      <c r="H127" s="25" t="str">
        <f>IF(AND($E127&lt;&gt;"",$A127="J"),Invoer!D156,"")</f>
        <v/>
      </c>
      <c r="I127" s="25"/>
      <c r="J127" s="26"/>
      <c r="K127" s="26" t="str">
        <f>IF(AND($E127&lt;&gt;"",$A127="J"),Invoer!L156,"")</f>
        <v/>
      </c>
      <c r="L127" s="26"/>
      <c r="M127" s="25"/>
      <c r="N127" s="152"/>
      <c r="O127" s="153"/>
      <c r="P127" s="25"/>
      <c r="Q127" s="25"/>
      <c r="R127" s="153"/>
      <c r="S127" s="154"/>
      <c r="T127" s="152"/>
      <c r="U127" s="153"/>
      <c r="V127" s="153"/>
      <c r="W127" s="59" t="str">
        <f>IF(AND($E127&lt;&gt;"",$A127="J",Invoer!R156&lt;&gt;""),VLOOKUP(Invoer!R156,NORM!$F$26:$H$29,3,0),"")</f>
        <v/>
      </c>
      <c r="X127" s="59"/>
      <c r="Y127" s="25" t="str">
        <f t="shared" si="222"/>
        <v/>
      </c>
      <c r="Z127" s="25"/>
      <c r="AA127" s="26" t="str">
        <f t="shared" si="223"/>
        <v/>
      </c>
      <c r="AB127" s="26"/>
      <c r="AC127" s="153"/>
      <c r="AD127" s="153"/>
      <c r="AE127" s="153"/>
      <c r="AF127" s="153"/>
      <c r="AG127" s="153"/>
      <c r="AH127" s="25"/>
      <c r="AI127" s="153"/>
      <c r="AJ127" s="153"/>
      <c r="AK127" s="153"/>
      <c r="AL127" s="153"/>
      <c r="AM127" s="25" t="str">
        <f>IF(AND($E127&lt;&gt;"",$A127="J"),IF(Invoer!X156="Ja","J",IF(Invoer!X156="Nee","N","")),"")</f>
        <v/>
      </c>
      <c r="AN127" s="153"/>
      <c r="AO127" s="153"/>
      <c r="AP127" s="153" t="s">
        <v>311</v>
      </c>
      <c r="AQ127" s="153" t="s">
        <v>311</v>
      </c>
      <c r="AR127" s="153" t="s">
        <v>312</v>
      </c>
      <c r="AS127" s="153" t="s">
        <v>312</v>
      </c>
      <c r="AT127" s="1" t="str">
        <f>IF(AND($E127&lt;&gt;"",$A127="J",Invoer!O156&lt;&gt;""),VLOOKUP(Invoer!O156,NORM!$F$31:$H$38,3,0),"")</f>
        <v/>
      </c>
      <c r="AU127" s="1"/>
      <c r="AV127" s="1" t="str">
        <f>IF(AND($E127&lt;&gt;"",$A127="J"),Invoer!AH156,"")</f>
        <v/>
      </c>
      <c r="AW127" s="1"/>
      <c r="AX127" s="1" t="str">
        <f t="shared" si="224"/>
        <v/>
      </c>
      <c r="AY127" s="1"/>
      <c r="AZ127" s="3" t="str">
        <f t="shared" si="225"/>
        <v/>
      </c>
      <c r="BA127" s="3" t="str">
        <f t="shared" si="226"/>
        <v/>
      </c>
      <c r="BB127" s="3" t="str">
        <f t="shared" si="227"/>
        <v>N</v>
      </c>
      <c r="BC127" s="3" t="str">
        <f t="shared" si="228"/>
        <v>N</v>
      </c>
      <c r="BD127" s="3" t="str">
        <f t="shared" si="229"/>
        <v/>
      </c>
      <c r="BE127" s="3">
        <f t="shared" si="230"/>
        <v>0</v>
      </c>
      <c r="BF127" s="3" t="str">
        <f t="shared" si="231"/>
        <v/>
      </c>
      <c r="BG127" s="3" t="str">
        <f t="shared" si="232"/>
        <v/>
      </c>
      <c r="BH127" s="3" t="str">
        <f t="shared" si="233"/>
        <v>N</v>
      </c>
      <c r="BI127" s="24" t="str">
        <f t="shared" si="234"/>
        <v/>
      </c>
      <c r="BJ127" s="24" t="str">
        <f>IF(ISERROR(VLOOKUP($BD127,LOV_GWSGRP!A:A,1,0)),"N","J")</f>
        <v>N</v>
      </c>
      <c r="BK127" s="24" t="str">
        <f>IF(ISERROR(VLOOKUP($BD127,LOV_GWSGRP!D:D,1,0)),"N","J")</f>
        <v>N</v>
      </c>
      <c r="BL127" s="24" t="str">
        <f>IF(ISERROR(VLOOKUP($BD127,LOV_GWSGRP!G:G,1,0)),"N","J")</f>
        <v>N</v>
      </c>
      <c r="BM127" s="24" t="str">
        <f>IF(ISERROR(VLOOKUP($BD127,LOV_GWSGRP!M:M,1,0)),"N","J")</f>
        <v>N</v>
      </c>
      <c r="BN127" s="24" t="str">
        <f>IF(ISERROR(VLOOKUP($BD127,LOV_GWSGRP!P:P,1,0)),"N","J")</f>
        <v>N</v>
      </c>
      <c r="BO127" s="24" t="str">
        <f>IF(ISERROR(VLOOKUP($BD127,LOV_GWSGRP!S:S,1,0)),"N","J")</f>
        <v>N</v>
      </c>
      <c r="BP127" s="24" t="str">
        <f>IF(ISERROR(VLOOKUP($BD127,LOV_GWSGRP!V:V,1,0)),"N","J")</f>
        <v>N</v>
      </c>
      <c r="BQ127" s="24" t="str">
        <f>IF(ISERROR(VLOOKUP($BD127,LOV_GWSGRP!Y:Y,1,0)),"N","J")</f>
        <v>N</v>
      </c>
      <c r="BR127" s="24" t="str">
        <f>IF(ISERROR(VLOOKUP($BD127,LOV_GWSGRP!AB:AB,1,0)),"N","J")</f>
        <v>N</v>
      </c>
      <c r="BS127" s="24" t="str">
        <f>IF(ISERROR(VLOOKUP($BD127,LOV_GWSGRP!AE:AE,1,0)),"N","J")</f>
        <v>N</v>
      </c>
      <c r="BT127" s="24" t="str">
        <f>IF(ISERROR(VLOOKUP($BD127,LOV_GWSGRP!AH:AH,1,0)),"N","J")</f>
        <v>N</v>
      </c>
      <c r="BU127" s="24" t="str">
        <f>IF(ISERROR(VLOOKUP($BD127,LOV_GWSGRP!CJ:CJ,1,0)),"N","J")</f>
        <v>N</v>
      </c>
      <c r="BV127" s="24" t="str">
        <f>IF(ISERROR(VLOOKUP($BD127,LOV_GWSGRP!AN:AN,1,0)),"N","J")</f>
        <v>N</v>
      </c>
      <c r="BW127" s="24" t="str">
        <f>IF(ISERROR(VLOOKUP($BD127,LOV_GWSGRP!AQ:AQ,1,0)),"N","J")</f>
        <v>N</v>
      </c>
      <c r="BX127" s="24" t="str">
        <f>IF(ISERROR(VLOOKUP($BD127,LOV_GWSGRP!AT:AT,1,0)),"N","J")</f>
        <v>N</v>
      </c>
      <c r="BY127" s="24" t="str">
        <f>IF(ISERROR(VLOOKUP($BD127,LOV_GWSGRP!AW:AW,1,0)),"N","J")</f>
        <v>N</v>
      </c>
      <c r="BZ127" s="24" t="str">
        <f>IF(ISERROR(VLOOKUP($BD127,LOV_GWSGRP!AZ:AZ,1,0)),"N","J")</f>
        <v>N</v>
      </c>
      <c r="CA127" s="24" t="str">
        <f>IF(ISERROR(VLOOKUP($BD127,LOV_GWSGRP!BC:BC,1,0)),"N","J")</f>
        <v>N</v>
      </c>
      <c r="CB127" s="24" t="str">
        <f>IF(ISERROR(VLOOKUP($BD127,LOV_GWSGRP!BF:BF,1,0)),"N","J")</f>
        <v>N</v>
      </c>
      <c r="CC127" s="24" t="str">
        <f>IF(ISERROR(VLOOKUP($BD127,LOV_GWSGRP!BI:BI,1,0)),"N","J")</f>
        <v>N</v>
      </c>
      <c r="CD127" s="24" t="str">
        <f>IF(ISERROR(VLOOKUP($BD127,LOV_GWSGRP!J:J,1,0)),"N","J")</f>
        <v>N</v>
      </c>
      <c r="CE127" s="24" t="str">
        <f>IF(ISERROR(VLOOKUP($BD127,LOV_GWSGRP!BL:BL,1,0)),"N","J")</f>
        <v>N</v>
      </c>
      <c r="CF127" s="24"/>
      <c r="CG127" s="24" t="str">
        <f>IF(ISERROR(VLOOKUP($BD127,LOV_GWSGRP!BO:BO,1,0)),"N","J")</f>
        <v>N</v>
      </c>
      <c r="CH127" s="24" t="str">
        <f t="shared" si="235"/>
        <v>N</v>
      </c>
      <c r="CI127" s="24" t="str">
        <f>IF(ISERROR(VLOOKUP($BD127,GEWASCODE_GLMC8!F:F,1,0)),"N","J")</f>
        <v>N</v>
      </c>
      <c r="CJ127" s="24" t="str">
        <f>IF(COUNTIF($CI127:CI127,"J")&gt;0,"N",IF(ISERROR(VLOOKUP($BD127,GEWASCODE_GLMC8!G:G,1,0)),"N","J"))</f>
        <v>N</v>
      </c>
      <c r="CK127" s="24" t="str">
        <f>IF(COUNTIF($CI127:CJ127,"J")&gt;0,"N",IF(ISERROR(VLOOKUP($BD127,GEWASCODE_GLMC8!H:H,1,0)),"N","J"))</f>
        <v>N</v>
      </c>
      <c r="CL127" s="24" t="str">
        <f>IF(COUNTIF($CI127:CK127,"J")&gt;0,"N",IF(ISERROR(VLOOKUP($BD127,GEWASCODE_GLMC8!I:I,1,0)),"N","J"))</f>
        <v>N</v>
      </c>
      <c r="CM127" s="24" t="str">
        <f>IF(COUNTIF($CI127:CL127,"J")&gt;0,"N",IF(ISERROR(VLOOKUP($BD127,GEWASCODE_GLMC8!J:J,1,0)),"N","J"))</f>
        <v>N</v>
      </c>
      <c r="CN127" s="24" t="str">
        <f>IF(COUNTIF($CI127:CM127,"J")&gt;0,"N",IF(ISERROR(VLOOKUP($BD127,GEWASCODE_GLMC8!K:K,1,0)),"N","J"))</f>
        <v>N</v>
      </c>
      <c r="CO127" s="24" t="str">
        <f>IF(COUNTIF($CI127:CN127,"J")&gt;0,"N",IF(ISERROR(VLOOKUP($BD127,GEWASCODE_GLMC8!L:L,1,0)),"N","J"))</f>
        <v>N</v>
      </c>
      <c r="CP127" s="24" t="str">
        <f>IF(COUNTIF($CI127:CO127,"J")&gt;0,"N",IF(ISERROR(VLOOKUP($BD127,GEWASCODE_GLMC8!M:M,1,0)),"N","J"))</f>
        <v>N</v>
      </c>
      <c r="CQ127" s="24" t="str">
        <f>IF(COUNTIF($CI127:CP127,"J")&gt;0,"N",IF(ISERROR(VLOOKUP($BD127,GEWASCODE_GLMC8!N:N,1,0)),"N","J"))</f>
        <v>N</v>
      </c>
      <c r="CR127" s="24" t="str">
        <f>IF(COUNTIF($CI127:CQ127,"J")&gt;0,"N",IF(ISERROR(VLOOKUP($BD127,GEWASCODE_GLMC8!O:O,1,0)),"N","J"))</f>
        <v>N</v>
      </c>
      <c r="CS127" s="24" t="str">
        <f>IF(COUNTIF($CI127:CR127,"J")&gt;0,"N",IF(ISERROR(VLOOKUP($BD127,GEWASCODE_GLMC8!P:P,1,0)),"N","J"))</f>
        <v>N</v>
      </c>
      <c r="CT127" s="24" t="str">
        <f>IF(COUNTIF($CI127:CS127,"J")&gt;0,"N",IF(ISERROR(VLOOKUP($BD127,GEWASCODE_GLMC8!Q:Q,1,0)),"N","J"))</f>
        <v>N</v>
      </c>
      <c r="CU127" s="24" t="str">
        <f>IF(COUNTIF($CI127:CT127,"J")&gt;0,"N",IF(ISERROR(VLOOKUP($BD127,GEWASCODE_GLMC8!R:R,1,0)),"N","J"))</f>
        <v>N</v>
      </c>
      <c r="CV127" s="24" t="str">
        <f>IF(COUNTIF($CI127:CU127,"J")&gt;0,"N",IF(ISERROR(VLOOKUP($BD127,GEWASCODE_GLMC8!S:S,1,0)),"N","J"))</f>
        <v>N</v>
      </c>
      <c r="CW127" s="24" t="str">
        <f>IF(COUNTIF($CI127:CV127,"J")&gt;0,"N",IF(ISERROR(VLOOKUP($BD127,GEWASCODE_GLMC8!T:T,1,0)),"N","J"))</f>
        <v>N</v>
      </c>
      <c r="CX127" s="24" t="str">
        <f>IF(COUNTIF($CI127:CW127,"J")&gt;0,"N",IF(ISERROR(VLOOKUP($BD127,GEWASCODE_GLMC8!U:U,1,0)),"N","J"))</f>
        <v>N</v>
      </c>
      <c r="CY127" s="24" t="str">
        <f>IF(COUNTIF($CI127:CX127,"J")&gt;0,"N",IF(ISERROR(VLOOKUP($BD127,GEWASCODE_GLMC8!V:V,1,0)),"N","J"))</f>
        <v>N</v>
      </c>
      <c r="CZ127" s="24" t="str">
        <f>IF(COUNTIF($CI127:CY127,"J")&gt;0,"N",IF(ISERROR(VLOOKUP($BD127,GEWASCODE_GLMC8!W:W,1,0)),"N","J"))</f>
        <v>N</v>
      </c>
      <c r="DA127" s="24" t="str">
        <f>IF(COUNTIF($CI127:CZ127,"J")&gt;0,"N",IF(ISERROR(VLOOKUP($BD127,GEWASCODE_GLMC8!X:X,1,0)),"N","J"))</f>
        <v>N</v>
      </c>
      <c r="DB127" s="24" t="str">
        <f>IF(COUNTIF($CI127:DA127,"J")&gt;0,"N",IF(ISERROR(VLOOKUP($BD127,GEWASCODE_GLMC8!Y:Y,1,0)),"N","J"))</f>
        <v>N</v>
      </c>
      <c r="DC127" s="24" t="str">
        <f>IF(COUNTIF($CI127:DB127,"J")&gt;0,"N",IF(ISERROR(VLOOKUP($BD127,GEWASCODE_GLMC8!Z:Z,1,0)),"N","J"))</f>
        <v>N</v>
      </c>
      <c r="DD127" s="24" t="str">
        <f t="shared" si="236"/>
        <v>N</v>
      </c>
      <c r="DE127" s="3" t="str">
        <f t="shared" si="167"/>
        <v>N</v>
      </c>
      <c r="DF127" s="3" t="str">
        <f t="shared" si="168"/>
        <v>N</v>
      </c>
      <c r="DG127" s="3" t="str">
        <f t="shared" si="237"/>
        <v>N</v>
      </c>
      <c r="DH127" s="3" t="str">
        <f t="shared" si="238"/>
        <v>N</v>
      </c>
      <c r="DI127" s="3" t="str">
        <f t="shared" si="169"/>
        <v>N</v>
      </c>
      <c r="DJ127" s="3" t="str">
        <f t="shared" si="170"/>
        <v>N</v>
      </c>
      <c r="DK127" s="3">
        <f>0</f>
        <v>0</v>
      </c>
      <c r="DL127" s="3" t="str">
        <f t="shared" si="171"/>
        <v>N</v>
      </c>
      <c r="DM127" s="3" t="str">
        <f t="shared" si="172"/>
        <v>N</v>
      </c>
      <c r="DN127" t="str">
        <f>IF(AND($A127="J",COUNTIFS(activiteiten_perceel,percelen!$AZ127,activiteiten_maatregel_nr,percelen!DN$4,activiteiten_activiteit_voldoet_aan_voorwaarden,"J")&gt;0),DN$4,"")</f>
        <v/>
      </c>
      <c r="DO127" t="str">
        <f>IF(AND($A127="J",COUNTIFS(activiteiten_perceel,percelen!$AZ127,activiteiten_maatregel_nr,percelen!DO$4,activiteiten_activiteit_voldoet_aan_voorwaarden,"J")&gt;0),DO$4,"")</f>
        <v/>
      </c>
      <c r="DP127" t="str">
        <f>IF(AND($A127="J",COUNTIFS(activiteiten_perceel,percelen!$AZ127,activiteiten_maatregel_nr,percelen!DP$4,activiteiten_activiteit_voldoet_aan_voorwaarden,"J")&gt;0),DP$4,"")</f>
        <v/>
      </c>
      <c r="DQ127" t="str">
        <f>IF(AND($A127="J",COUNTIFS(activiteiten_perceel,percelen!$AZ127,activiteiten_maatregel_nr,percelen!DQ$4,activiteiten_activiteit_voldoet_aan_voorwaarden,"J")&gt;0),DQ$4,"")</f>
        <v/>
      </c>
      <c r="DR127" t="str">
        <f>IF(AND($A127="J",COUNTIFS(activiteiten_perceel,percelen!$AZ127,activiteiten_maatregel_nr,percelen!DR$4,activiteiten_activiteit_voldoet_aan_voorwaarden,"J")&gt;0),DR$4,"")</f>
        <v/>
      </c>
      <c r="DS127" t="str">
        <f>IF(AND($A127="J",COUNTIFS(activiteiten_perceel,percelen!$AZ127,activiteiten_maatregel_nr,percelen!DS$4,activiteiten_activiteit_voldoet_aan_voorwaarden,"J")&gt;0),DS$4,"")</f>
        <v/>
      </c>
      <c r="DT127" t="str">
        <f>IF(AND($A127="J",COUNTIFS(activiteiten_perceel,percelen!$AZ127,activiteiten_maatregel_nr,percelen!DT$4,activiteiten_activiteit_voldoet_aan_voorwaarden,"J")&gt;0),DT$4,"")</f>
        <v/>
      </c>
      <c r="DU127" t="str">
        <f>IF(AND($A127="J",COUNTIFS(activiteiten_perceel,percelen!$AZ127,activiteiten_maatregel_nr,percelen!DU$4,activiteiten_activiteit_voldoet_aan_voorwaarden,"J")&gt;0),DU$4,"")</f>
        <v/>
      </c>
      <c r="DV127" t="str">
        <f>IF(AND($A127="J",COUNTIFS(activiteiten_perceel,percelen!$AZ127,activiteiten_maatregel_nr,percelen!DV$4,activiteiten_activiteit_voldoet_aan_voorwaarden,"J")&gt;0),DV$4,"")</f>
        <v/>
      </c>
      <c r="DW127" t="str">
        <f>IF(AND($A127="J",COUNTIFS(activiteiten_perceel,percelen!$AZ127,activiteiten_maatregel_nr,percelen!DW$4,activiteiten_activiteit_voldoet_aan_voorwaarden,"J")&gt;0),DW$4,"")</f>
        <v/>
      </c>
      <c r="DX127" t="str">
        <f>IF(AND($A127="J",COUNTIFS(activiteiten_perceel,percelen!$AZ127,activiteiten_maatregel_nr,percelen!DX$4,activiteiten_activiteit_voldoet_aan_voorwaarden,"J")&gt;0),DX$4,"")</f>
        <v/>
      </c>
      <c r="DY127" t="str">
        <f>IF(AND($A127="J",COUNTIFS(activiteiten_perceel,percelen!$AZ127,activiteiten_maatregel_nr,percelen!DY$4,activiteiten_activiteit_voldoet_aan_voorwaarden,"J")&gt;0),DY$4,"")</f>
        <v/>
      </c>
      <c r="DZ127" t="str">
        <f>IF(AND($A127="J",COUNTIFS(activiteiten_perceel,percelen!$AZ127,activiteiten_maatregel_nr,percelen!DZ$4,activiteiten_activiteit_voldoet_aan_voorwaarden,"J")&gt;0),DZ$4,"")</f>
        <v/>
      </c>
      <c r="EA127" t="str">
        <f>IF(AND($A127="J",COUNTIFS(activiteiten_perceel,percelen!$AZ127,activiteiten_maatregel_nr,percelen!EA$4,activiteiten_activiteit_voldoet_aan_voorwaarden,"J")&gt;0),EA$4,"")</f>
        <v/>
      </c>
      <c r="EB127" t="str">
        <f>IF(AND($A127="J",COUNTIFS(activiteiten_perceel,percelen!$AZ127,activiteiten_maatregel_nr,percelen!EB$4,activiteiten_activiteit_voldoet_aan_voorwaarden,"J")&gt;0),EB$4,"")</f>
        <v/>
      </c>
      <c r="EC127" t="str">
        <f>IF(AND($A127="J",COUNTIFS(activiteiten_perceel,percelen!$AZ127,activiteiten_maatregel_nr,percelen!EC$4,activiteiten_activiteit_voldoet_aan_voorwaarden,"J")&gt;0),EC$4,"")</f>
        <v/>
      </c>
      <c r="ED127" t="str">
        <f>IF(AND($A127="J",COUNTIFS(activiteiten_perceel,percelen!$AZ127,activiteiten_maatregel_nr,percelen!ED$4,activiteiten_activiteit_voldoet_aan_voorwaarden,"J")&gt;0),ED$4,"")</f>
        <v/>
      </c>
      <c r="EE127" t="str">
        <f>IF(AND($A127="J",COUNTIFS(activiteiten_perceel,percelen!$AZ127,activiteiten_maatregel_nr,percelen!EE$4,activiteiten_activiteit_voldoet_aan_voorwaarden,"J")&gt;0),EE$4,"")</f>
        <v/>
      </c>
      <c r="EF127" t="str">
        <f>IF(AND($A127="J",COUNTIFS(activiteiten_perceel,percelen!$AZ127,activiteiten_maatregel_nr,percelen!EF$4,activiteiten_activiteit_voldoet_aan_voorwaarden,"J")&gt;0),EF$4,"")</f>
        <v/>
      </c>
      <c r="EG127" t="str">
        <f>IF(AND($A127="J",COUNTIFS(activiteiten_perceel,percelen!$AZ127,activiteiten_maatregel_nr,percelen!EG$4,activiteiten_activiteit_voldoet_aan_voorwaarden,"J")&gt;0),EG$4,"")</f>
        <v/>
      </c>
      <c r="EH127" t="str">
        <f>IF(AND($A127="J",COUNTIFS(activiteiten_perceel,percelen!$AZ127,activiteiten_maatregel_nr,percelen!EH$4,activiteiten_activiteit_voldoet_aan_voorwaarden,"J")&gt;0),EH$4,"")</f>
        <v/>
      </c>
      <c r="EI127" t="str">
        <f>IF(AND($A127="J",COUNTIFS(activiteiten_perceel,percelen!$AZ127,activiteiten_maatregel_nr,percelen!EI$4,activiteiten_activiteit_voldoet_aan_voorwaarden,"J")&gt;0),EI$4,"")</f>
        <v/>
      </c>
      <c r="EJ127">
        <f t="shared" si="239"/>
        <v>0</v>
      </c>
      <c r="EK127" t="str">
        <f t="shared" si="173"/>
        <v/>
      </c>
      <c r="EL127" t="str">
        <f t="shared" si="174"/>
        <v/>
      </c>
      <c r="EM127" t="str">
        <f t="shared" si="175"/>
        <v/>
      </c>
      <c r="EN127" t="str">
        <f t="shared" si="176"/>
        <v/>
      </c>
      <c r="EO127" t="str">
        <f t="shared" si="177"/>
        <v/>
      </c>
      <c r="EP127" t="str">
        <f t="shared" si="178"/>
        <v/>
      </c>
      <c r="EQ127" t="str">
        <f t="shared" si="179"/>
        <v/>
      </c>
      <c r="ER127" t="str">
        <f t="shared" si="180"/>
        <v/>
      </c>
      <c r="ES127" t="str">
        <f t="shared" si="181"/>
        <v/>
      </c>
      <c r="ET127" t="str">
        <f t="shared" si="182"/>
        <v/>
      </c>
      <c r="EU127" t="str">
        <f t="shared" si="183"/>
        <v/>
      </c>
      <c r="EV127" t="str">
        <f t="shared" si="184"/>
        <v/>
      </c>
      <c r="EW127" t="str">
        <f t="shared" si="240"/>
        <v>nvt</v>
      </c>
      <c r="EX127" t="str">
        <f t="shared" si="241"/>
        <v>nvt</v>
      </c>
      <c r="EY127" t="str">
        <f t="shared" si="242"/>
        <v>nvt</v>
      </c>
      <c r="EZ127" t="str">
        <f t="shared" si="243"/>
        <v>nvt</v>
      </c>
      <c r="FA127" t="str">
        <f t="shared" si="244"/>
        <v>nvt</v>
      </c>
      <c r="FB127" t="str">
        <f t="shared" si="245"/>
        <v>nvt</v>
      </c>
      <c r="FC127" t="str">
        <f t="shared" si="246"/>
        <v>nvt</v>
      </c>
      <c r="FD127" t="str">
        <f t="shared" si="247"/>
        <v>nvt</v>
      </c>
      <c r="FE127" t="str">
        <f>IF($EJ127=2,VLOOKUP(FD127,STAPELING!A:D,FE$1,0),"nvt")</f>
        <v>nvt</v>
      </c>
      <c r="FF127" t="str">
        <f t="shared" si="248"/>
        <v>nvt</v>
      </c>
      <c r="FG127" t="str">
        <f t="shared" si="249"/>
        <v>nvt</v>
      </c>
      <c r="FH127" t="str">
        <f t="shared" si="250"/>
        <v>nvt</v>
      </c>
      <c r="FI127" t="str">
        <f t="shared" si="251"/>
        <v>nvt</v>
      </c>
      <c r="FJ127" t="str">
        <f t="shared" si="252"/>
        <v>nvt</v>
      </c>
      <c r="FK127" t="str">
        <f t="shared" si="253"/>
        <v>nvt</v>
      </c>
      <c r="FL127" t="str">
        <f t="shared" si="254"/>
        <v>nvt</v>
      </c>
      <c r="FM127" t="str">
        <f t="shared" si="255"/>
        <v/>
      </c>
      <c r="FN127" t="str">
        <f>IF(ISERROR(VLOOKUP(FM127,STAPELING!I:AO,FN$1,0)),"N",VLOOKUP(FM127,STAPELING!I:AO,FN$1,0))</f>
        <v>J</v>
      </c>
      <c r="FO127" t="str">
        <f t="shared" si="256"/>
        <v>nvt</v>
      </c>
      <c r="FP127" t="str">
        <f t="shared" si="185"/>
        <v>nvt</v>
      </c>
      <c r="FQ127" t="str">
        <f t="shared" si="186"/>
        <v>nvt</v>
      </c>
      <c r="FR127" t="str">
        <f t="shared" si="187"/>
        <v>nvt</v>
      </c>
      <c r="FS127" t="str">
        <f t="shared" si="188"/>
        <v>nvt</v>
      </c>
      <c r="FT127" t="str">
        <f t="shared" si="189"/>
        <v>nvt</v>
      </c>
      <c r="FU127" t="str">
        <f t="shared" si="190"/>
        <v>nvt</v>
      </c>
      <c r="FV127" t="str">
        <f t="shared" si="191"/>
        <v>nvt</v>
      </c>
      <c r="FW127" t="str">
        <f t="shared" si="192"/>
        <v>nvt</v>
      </c>
      <c r="FX127" t="str">
        <f t="shared" si="193"/>
        <v>nvt</v>
      </c>
      <c r="FY127" t="str">
        <f t="shared" si="194"/>
        <v>nvt</v>
      </c>
      <c r="FZ127" t="str">
        <f t="shared" si="195"/>
        <v>nvt</v>
      </c>
      <c r="GA127" t="str">
        <f t="shared" si="196"/>
        <v>nvt</v>
      </c>
      <c r="GB127" t="str">
        <f>IF($EJ127&gt;2,IF(FO127="","zwart",VLOOKUP(FO127,STAPELING!J:AA,GB$1,0)),"nvt")</f>
        <v>nvt</v>
      </c>
      <c r="GC127" t="str">
        <f t="shared" si="257"/>
        <v>nvt</v>
      </c>
      <c r="GD127" t="str">
        <f t="shared" si="258"/>
        <v>nvt</v>
      </c>
      <c r="GE127" t="str">
        <f t="shared" si="259"/>
        <v>nvt</v>
      </c>
      <c r="GF127" t="str">
        <f t="shared" si="260"/>
        <v>nvt</v>
      </c>
      <c r="GG127" t="str">
        <f t="shared" si="261"/>
        <v>nvt</v>
      </c>
      <c r="GH127" t="str">
        <f t="shared" si="262"/>
        <v>nvt</v>
      </c>
      <c r="GI127" t="str">
        <f t="shared" si="263"/>
        <v>nvt</v>
      </c>
      <c r="GJ127" t="str">
        <f t="shared" si="264"/>
        <v>nvt</v>
      </c>
      <c r="GK127" t="str">
        <f t="shared" si="197"/>
        <v>nvt</v>
      </c>
      <c r="GL127" t="str">
        <f t="shared" si="198"/>
        <v>nvt</v>
      </c>
      <c r="GM127" t="str">
        <f t="shared" si="199"/>
        <v>nvt</v>
      </c>
      <c r="GN127" t="str">
        <f t="shared" si="200"/>
        <v>nvt</v>
      </c>
      <c r="GO127" t="str">
        <f t="shared" si="201"/>
        <v>nvt</v>
      </c>
      <c r="GP127" t="str">
        <f t="shared" si="202"/>
        <v>nvt</v>
      </c>
      <c r="GQ127" t="str">
        <f t="shared" si="203"/>
        <v>nvt</v>
      </c>
      <c r="GR127" t="str">
        <f t="shared" si="204"/>
        <v>nvt</v>
      </c>
      <c r="GS127" t="str">
        <f t="shared" si="205"/>
        <v>nvt</v>
      </c>
      <c r="GT127" t="str">
        <f t="shared" si="206"/>
        <v>nvt</v>
      </c>
      <c r="GU127" t="str">
        <f t="shared" si="207"/>
        <v>nvt</v>
      </c>
      <c r="GV127" t="str">
        <f t="shared" si="208"/>
        <v>nvt</v>
      </c>
      <c r="GW127" t="str">
        <f>IF($EJ127&gt;2,IF(GJ127="","zwart",VLOOKUP(GJ127,STAPELING!AB:AJ,GW$1,0)),"nvt")</f>
        <v>nvt</v>
      </c>
      <c r="GX127" t="str">
        <f t="shared" si="265"/>
        <v>nvt</v>
      </c>
      <c r="GY127" t="str">
        <f t="shared" si="266"/>
        <v>nvt</v>
      </c>
      <c r="GZ127" t="str">
        <f t="shared" si="267"/>
        <v>nvt</v>
      </c>
      <c r="HA127" t="str">
        <f t="shared" si="268"/>
        <v>nvt</v>
      </c>
      <c r="HB127" t="str">
        <f t="shared" si="269"/>
        <v>nvt</v>
      </c>
      <c r="HC127" t="str">
        <f t="shared" si="270"/>
        <v>nvt</v>
      </c>
      <c r="HD127" t="str">
        <f t="shared" si="271"/>
        <v>nvt</v>
      </c>
      <c r="HE127" t="str">
        <f t="shared" si="272"/>
        <v>nvt</v>
      </c>
      <c r="HF127" t="str">
        <f t="shared" si="273"/>
        <v>nvt</v>
      </c>
      <c r="HG127" t="str">
        <f t="shared" si="274"/>
        <v>nvt</v>
      </c>
      <c r="HH127" t="str">
        <f t="shared" si="275"/>
        <v>nvt</v>
      </c>
      <c r="HI127" t="str">
        <f t="shared" si="276"/>
        <v>nvt</v>
      </c>
      <c r="HJ127" t="str">
        <f t="shared" si="277"/>
        <v>nvt</v>
      </c>
      <c r="HK127" t="str">
        <f t="shared" si="278"/>
        <v>nvt</v>
      </c>
      <c r="HL127" t="str">
        <f t="shared" si="279"/>
        <v>nvt</v>
      </c>
      <c r="HM127" t="str">
        <f t="shared" si="209"/>
        <v>nvt</v>
      </c>
      <c r="HN127" t="str">
        <f t="shared" si="210"/>
        <v>nvt</v>
      </c>
      <c r="HO127" t="str">
        <f t="shared" si="211"/>
        <v>nvt</v>
      </c>
      <c r="HP127" t="str">
        <f t="shared" si="212"/>
        <v>nvt</v>
      </c>
      <c r="HQ127" t="str">
        <f t="shared" si="213"/>
        <v>nvt</v>
      </c>
      <c r="HR127" t="str">
        <f t="shared" si="214"/>
        <v>nvt</v>
      </c>
      <c r="HS127" t="str">
        <f t="shared" si="215"/>
        <v>nvt</v>
      </c>
      <c r="HT127" t="str">
        <f t="shared" si="216"/>
        <v>nvt</v>
      </c>
      <c r="HU127" t="str">
        <f t="shared" si="217"/>
        <v>nvt</v>
      </c>
      <c r="HV127" t="str">
        <f t="shared" si="218"/>
        <v>nvt</v>
      </c>
      <c r="HW127" t="str">
        <f t="shared" si="219"/>
        <v>nvt</v>
      </c>
      <c r="HX127" t="str">
        <f t="shared" si="220"/>
        <v>nvt</v>
      </c>
      <c r="HY127" t="str">
        <f>IF($EJ127&gt;2,IF(HL127="","zwart",VLOOKUP(HL127,STAPELING!AK:AN,HY$1,0)),"nvt")</f>
        <v>nvt</v>
      </c>
      <c r="HZ127" t="str">
        <f t="shared" si="280"/>
        <v>nvt</v>
      </c>
      <c r="IA127" t="str">
        <f t="shared" si="281"/>
        <v>nvt</v>
      </c>
      <c r="IB127" t="str">
        <f t="shared" si="282"/>
        <v>nvt</v>
      </c>
      <c r="IC127" t="str">
        <f t="shared" si="283"/>
        <v>nvt</v>
      </c>
      <c r="ID127" t="str">
        <f t="shared" si="284"/>
        <v>nvt</v>
      </c>
      <c r="IE127" t="str">
        <f t="shared" si="285"/>
        <v>nvt</v>
      </c>
      <c r="IF127" t="str">
        <f t="shared" si="286"/>
        <v>nvt</v>
      </c>
      <c r="IG127">
        <f t="shared" si="287"/>
        <v>0</v>
      </c>
      <c r="IH127">
        <f t="shared" si="288"/>
        <v>0</v>
      </c>
      <c r="II127">
        <f t="shared" si="289"/>
        <v>0</v>
      </c>
      <c r="IJ127">
        <f t="shared" si="290"/>
        <v>0</v>
      </c>
      <c r="IK127">
        <f t="shared" si="291"/>
        <v>0</v>
      </c>
      <c r="IL127">
        <f t="shared" si="292"/>
        <v>0</v>
      </c>
      <c r="IM127">
        <f t="shared" si="293"/>
        <v>0</v>
      </c>
      <c r="IN127">
        <f t="shared" si="294"/>
        <v>0</v>
      </c>
      <c r="IO127">
        <f t="shared" si="295"/>
        <v>0</v>
      </c>
      <c r="IP127">
        <f t="shared" si="296"/>
        <v>0</v>
      </c>
      <c r="IQ127">
        <f t="shared" si="297"/>
        <v>0</v>
      </c>
      <c r="IR127">
        <f t="shared" si="298"/>
        <v>0</v>
      </c>
      <c r="IS127">
        <f t="shared" si="299"/>
        <v>0</v>
      </c>
      <c r="IT127">
        <f t="shared" si="300"/>
        <v>0</v>
      </c>
      <c r="IU127" t="str">
        <f t="shared" si="301"/>
        <v>N</v>
      </c>
      <c r="IV127" t="str">
        <f t="shared" si="221"/>
        <v>N</v>
      </c>
      <c r="IW127" t="str">
        <f t="shared" si="302"/>
        <v>N</v>
      </c>
    </row>
    <row r="128" spans="1:257" x14ac:dyDescent="0.25">
      <c r="A128" t="str">
        <f>IF(ISERROR(VLOOKUP(E128,E$4:E127,1,0)),"J","N")</f>
        <v>N</v>
      </c>
      <c r="E128" s="25" t="str">
        <f>IF(Invoer!B157="","",Invoer!B157)</f>
        <v/>
      </c>
      <c r="F128" s="25"/>
      <c r="G128" s="25"/>
      <c r="H128" s="25" t="str">
        <f>IF(AND($E128&lt;&gt;"",$A128="J"),Invoer!D157,"")</f>
        <v/>
      </c>
      <c r="I128" s="25"/>
      <c r="J128" s="26"/>
      <c r="K128" s="26" t="str">
        <f>IF(AND($E128&lt;&gt;"",$A128="J"),Invoer!L157,"")</f>
        <v/>
      </c>
      <c r="L128" s="26"/>
      <c r="M128" s="25"/>
      <c r="N128" s="152"/>
      <c r="O128" s="153"/>
      <c r="P128" s="25"/>
      <c r="Q128" s="25"/>
      <c r="R128" s="153"/>
      <c r="S128" s="154"/>
      <c r="T128" s="152"/>
      <c r="U128" s="153"/>
      <c r="V128" s="153"/>
      <c r="W128" s="59" t="str">
        <f>IF(AND($E128&lt;&gt;"",$A128="J",Invoer!R157&lt;&gt;""),VLOOKUP(Invoer!R157,NORM!$F$26:$H$29,3,0),"")</f>
        <v/>
      </c>
      <c r="X128" s="59"/>
      <c r="Y128" s="25" t="str">
        <f t="shared" si="222"/>
        <v/>
      </c>
      <c r="Z128" s="25"/>
      <c r="AA128" s="26" t="str">
        <f t="shared" si="223"/>
        <v/>
      </c>
      <c r="AB128" s="26"/>
      <c r="AC128" s="153"/>
      <c r="AD128" s="153"/>
      <c r="AE128" s="153"/>
      <c r="AF128" s="153"/>
      <c r="AG128" s="153"/>
      <c r="AH128" s="25"/>
      <c r="AI128" s="153"/>
      <c r="AJ128" s="153"/>
      <c r="AK128" s="153"/>
      <c r="AL128" s="153"/>
      <c r="AM128" s="25" t="str">
        <f>IF(AND($E128&lt;&gt;"",$A128="J"),IF(Invoer!X157="Ja","J",IF(Invoer!X157="Nee","N","")),"")</f>
        <v/>
      </c>
      <c r="AN128" s="153"/>
      <c r="AO128" s="153"/>
      <c r="AP128" s="153" t="s">
        <v>311</v>
      </c>
      <c r="AQ128" s="153" t="s">
        <v>311</v>
      </c>
      <c r="AR128" s="153" t="s">
        <v>312</v>
      </c>
      <c r="AS128" s="153" t="s">
        <v>312</v>
      </c>
      <c r="AT128" s="1" t="str">
        <f>IF(AND($E128&lt;&gt;"",$A128="J",Invoer!O157&lt;&gt;""),VLOOKUP(Invoer!O157,NORM!$F$31:$H$38,3,0),"")</f>
        <v/>
      </c>
      <c r="AU128" s="1"/>
      <c r="AV128" s="1" t="str">
        <f>IF(AND($E128&lt;&gt;"",$A128="J"),Invoer!AH157,"")</f>
        <v/>
      </c>
      <c r="AW128" s="1"/>
      <c r="AX128" s="1" t="str">
        <f t="shared" si="224"/>
        <v/>
      </c>
      <c r="AY128" s="1"/>
      <c r="AZ128" s="3" t="str">
        <f t="shared" si="225"/>
        <v/>
      </c>
      <c r="BA128" s="3" t="str">
        <f t="shared" si="226"/>
        <v/>
      </c>
      <c r="BB128" s="3" t="str">
        <f t="shared" si="227"/>
        <v>N</v>
      </c>
      <c r="BC128" s="3" t="str">
        <f t="shared" si="228"/>
        <v>N</v>
      </c>
      <c r="BD128" s="3" t="str">
        <f t="shared" si="229"/>
        <v/>
      </c>
      <c r="BE128" s="3">
        <f t="shared" si="230"/>
        <v>0</v>
      </c>
      <c r="BF128" s="3" t="str">
        <f t="shared" si="231"/>
        <v/>
      </c>
      <c r="BG128" s="3" t="str">
        <f t="shared" si="232"/>
        <v/>
      </c>
      <c r="BH128" s="3" t="str">
        <f t="shared" si="233"/>
        <v>N</v>
      </c>
      <c r="BI128" s="24" t="str">
        <f t="shared" si="234"/>
        <v/>
      </c>
      <c r="BJ128" s="24" t="str">
        <f>IF(ISERROR(VLOOKUP($BD128,LOV_GWSGRP!A:A,1,0)),"N","J")</f>
        <v>N</v>
      </c>
      <c r="BK128" s="24" t="str">
        <f>IF(ISERROR(VLOOKUP($BD128,LOV_GWSGRP!D:D,1,0)),"N","J")</f>
        <v>N</v>
      </c>
      <c r="BL128" s="24" t="str">
        <f>IF(ISERROR(VLOOKUP($BD128,LOV_GWSGRP!G:G,1,0)),"N","J")</f>
        <v>N</v>
      </c>
      <c r="BM128" s="24" t="str">
        <f>IF(ISERROR(VLOOKUP($BD128,LOV_GWSGRP!M:M,1,0)),"N","J")</f>
        <v>N</v>
      </c>
      <c r="BN128" s="24" t="str">
        <f>IF(ISERROR(VLOOKUP($BD128,LOV_GWSGRP!P:P,1,0)),"N","J")</f>
        <v>N</v>
      </c>
      <c r="BO128" s="24" t="str">
        <f>IF(ISERROR(VLOOKUP($BD128,LOV_GWSGRP!S:S,1,0)),"N","J")</f>
        <v>N</v>
      </c>
      <c r="BP128" s="24" t="str">
        <f>IF(ISERROR(VLOOKUP($BD128,LOV_GWSGRP!V:V,1,0)),"N","J")</f>
        <v>N</v>
      </c>
      <c r="BQ128" s="24" t="str">
        <f>IF(ISERROR(VLOOKUP($BD128,LOV_GWSGRP!Y:Y,1,0)),"N","J")</f>
        <v>N</v>
      </c>
      <c r="BR128" s="24" t="str">
        <f>IF(ISERROR(VLOOKUP($BD128,LOV_GWSGRP!AB:AB,1,0)),"N","J")</f>
        <v>N</v>
      </c>
      <c r="BS128" s="24" t="str">
        <f>IF(ISERROR(VLOOKUP($BD128,LOV_GWSGRP!AE:AE,1,0)),"N","J")</f>
        <v>N</v>
      </c>
      <c r="BT128" s="24" t="str">
        <f>IF(ISERROR(VLOOKUP($BD128,LOV_GWSGRP!AH:AH,1,0)),"N","J")</f>
        <v>N</v>
      </c>
      <c r="BU128" s="24" t="str">
        <f>IF(ISERROR(VLOOKUP($BD128,LOV_GWSGRP!CJ:CJ,1,0)),"N","J")</f>
        <v>N</v>
      </c>
      <c r="BV128" s="24" t="str">
        <f>IF(ISERROR(VLOOKUP($BD128,LOV_GWSGRP!AN:AN,1,0)),"N","J")</f>
        <v>N</v>
      </c>
      <c r="BW128" s="24" t="str">
        <f>IF(ISERROR(VLOOKUP($BD128,LOV_GWSGRP!AQ:AQ,1,0)),"N","J")</f>
        <v>N</v>
      </c>
      <c r="BX128" s="24" t="str">
        <f>IF(ISERROR(VLOOKUP($BD128,LOV_GWSGRP!AT:AT,1,0)),"N","J")</f>
        <v>N</v>
      </c>
      <c r="BY128" s="24" t="str">
        <f>IF(ISERROR(VLOOKUP($BD128,LOV_GWSGRP!AW:AW,1,0)),"N","J")</f>
        <v>N</v>
      </c>
      <c r="BZ128" s="24" t="str">
        <f>IF(ISERROR(VLOOKUP($BD128,LOV_GWSGRP!AZ:AZ,1,0)),"N","J")</f>
        <v>N</v>
      </c>
      <c r="CA128" s="24" t="str">
        <f>IF(ISERROR(VLOOKUP($BD128,LOV_GWSGRP!BC:BC,1,0)),"N","J")</f>
        <v>N</v>
      </c>
      <c r="CB128" s="24" t="str">
        <f>IF(ISERROR(VLOOKUP($BD128,LOV_GWSGRP!BF:BF,1,0)),"N","J")</f>
        <v>N</v>
      </c>
      <c r="CC128" s="24" t="str">
        <f>IF(ISERROR(VLOOKUP($BD128,LOV_GWSGRP!BI:BI,1,0)),"N","J")</f>
        <v>N</v>
      </c>
      <c r="CD128" s="24" t="str">
        <f>IF(ISERROR(VLOOKUP($BD128,LOV_GWSGRP!J:J,1,0)),"N","J")</f>
        <v>N</v>
      </c>
      <c r="CE128" s="24" t="str">
        <f>IF(ISERROR(VLOOKUP($BD128,LOV_GWSGRP!BL:BL,1,0)),"N","J")</f>
        <v>N</v>
      </c>
      <c r="CF128" s="24"/>
      <c r="CG128" s="24" t="str">
        <f>IF(ISERROR(VLOOKUP($BD128,LOV_GWSGRP!BO:BO,1,0)),"N","J")</f>
        <v>N</v>
      </c>
      <c r="CH128" s="24" t="str">
        <f t="shared" si="235"/>
        <v>N</v>
      </c>
      <c r="CI128" s="24" t="str">
        <f>IF(ISERROR(VLOOKUP($BD128,GEWASCODE_GLMC8!F:F,1,0)),"N","J")</f>
        <v>N</v>
      </c>
      <c r="CJ128" s="24" t="str">
        <f>IF(COUNTIF($CI128:CI128,"J")&gt;0,"N",IF(ISERROR(VLOOKUP($BD128,GEWASCODE_GLMC8!G:G,1,0)),"N","J"))</f>
        <v>N</v>
      </c>
      <c r="CK128" s="24" t="str">
        <f>IF(COUNTIF($CI128:CJ128,"J")&gt;0,"N",IF(ISERROR(VLOOKUP($BD128,GEWASCODE_GLMC8!H:H,1,0)),"N","J"))</f>
        <v>N</v>
      </c>
      <c r="CL128" s="24" t="str">
        <f>IF(COUNTIF($CI128:CK128,"J")&gt;0,"N",IF(ISERROR(VLOOKUP($BD128,GEWASCODE_GLMC8!I:I,1,0)),"N","J"))</f>
        <v>N</v>
      </c>
      <c r="CM128" s="24" t="str">
        <f>IF(COUNTIF($CI128:CL128,"J")&gt;0,"N",IF(ISERROR(VLOOKUP($BD128,GEWASCODE_GLMC8!J:J,1,0)),"N","J"))</f>
        <v>N</v>
      </c>
      <c r="CN128" s="24" t="str">
        <f>IF(COUNTIF($CI128:CM128,"J")&gt;0,"N",IF(ISERROR(VLOOKUP($BD128,GEWASCODE_GLMC8!K:K,1,0)),"N","J"))</f>
        <v>N</v>
      </c>
      <c r="CO128" s="24" t="str">
        <f>IF(COUNTIF($CI128:CN128,"J")&gt;0,"N",IF(ISERROR(VLOOKUP($BD128,GEWASCODE_GLMC8!L:L,1,0)),"N","J"))</f>
        <v>N</v>
      </c>
      <c r="CP128" s="24" t="str">
        <f>IF(COUNTIF($CI128:CO128,"J")&gt;0,"N",IF(ISERROR(VLOOKUP($BD128,GEWASCODE_GLMC8!M:M,1,0)),"N","J"))</f>
        <v>N</v>
      </c>
      <c r="CQ128" s="24" t="str">
        <f>IF(COUNTIF($CI128:CP128,"J")&gt;0,"N",IF(ISERROR(VLOOKUP($BD128,GEWASCODE_GLMC8!N:N,1,0)),"N","J"))</f>
        <v>N</v>
      </c>
      <c r="CR128" s="24" t="str">
        <f>IF(COUNTIF($CI128:CQ128,"J")&gt;0,"N",IF(ISERROR(VLOOKUP($BD128,GEWASCODE_GLMC8!O:O,1,0)),"N","J"))</f>
        <v>N</v>
      </c>
      <c r="CS128" s="24" t="str">
        <f>IF(COUNTIF($CI128:CR128,"J")&gt;0,"N",IF(ISERROR(VLOOKUP($BD128,GEWASCODE_GLMC8!P:P,1,0)),"N","J"))</f>
        <v>N</v>
      </c>
      <c r="CT128" s="24" t="str">
        <f>IF(COUNTIF($CI128:CS128,"J")&gt;0,"N",IF(ISERROR(VLOOKUP($BD128,GEWASCODE_GLMC8!Q:Q,1,0)),"N","J"))</f>
        <v>N</v>
      </c>
      <c r="CU128" s="24" t="str">
        <f>IF(COUNTIF($CI128:CT128,"J")&gt;0,"N",IF(ISERROR(VLOOKUP($BD128,GEWASCODE_GLMC8!R:R,1,0)),"N","J"))</f>
        <v>N</v>
      </c>
      <c r="CV128" s="24" t="str">
        <f>IF(COUNTIF($CI128:CU128,"J")&gt;0,"N",IF(ISERROR(VLOOKUP($BD128,GEWASCODE_GLMC8!S:S,1,0)),"N","J"))</f>
        <v>N</v>
      </c>
      <c r="CW128" s="24" t="str">
        <f>IF(COUNTIF($CI128:CV128,"J")&gt;0,"N",IF(ISERROR(VLOOKUP($BD128,GEWASCODE_GLMC8!T:T,1,0)),"N","J"))</f>
        <v>N</v>
      </c>
      <c r="CX128" s="24" t="str">
        <f>IF(COUNTIF($CI128:CW128,"J")&gt;0,"N",IF(ISERROR(VLOOKUP($BD128,GEWASCODE_GLMC8!U:U,1,0)),"N","J"))</f>
        <v>N</v>
      </c>
      <c r="CY128" s="24" t="str">
        <f>IF(COUNTIF($CI128:CX128,"J")&gt;0,"N",IF(ISERROR(VLOOKUP($BD128,GEWASCODE_GLMC8!V:V,1,0)),"N","J"))</f>
        <v>N</v>
      </c>
      <c r="CZ128" s="24" t="str">
        <f>IF(COUNTIF($CI128:CY128,"J")&gt;0,"N",IF(ISERROR(VLOOKUP($BD128,GEWASCODE_GLMC8!W:W,1,0)),"N","J"))</f>
        <v>N</v>
      </c>
      <c r="DA128" s="24" t="str">
        <f>IF(COUNTIF($CI128:CZ128,"J")&gt;0,"N",IF(ISERROR(VLOOKUP($BD128,GEWASCODE_GLMC8!X:X,1,0)),"N","J"))</f>
        <v>N</v>
      </c>
      <c r="DB128" s="24" t="str">
        <f>IF(COUNTIF($CI128:DA128,"J")&gt;0,"N",IF(ISERROR(VLOOKUP($BD128,GEWASCODE_GLMC8!Y:Y,1,0)),"N","J"))</f>
        <v>N</v>
      </c>
      <c r="DC128" s="24" t="str">
        <f>IF(COUNTIF($CI128:DB128,"J")&gt;0,"N",IF(ISERROR(VLOOKUP($BD128,GEWASCODE_GLMC8!Z:Z,1,0)),"N","J"))</f>
        <v>N</v>
      </c>
      <c r="DD128" s="24" t="str">
        <f t="shared" si="236"/>
        <v>N</v>
      </c>
      <c r="DE128" s="3" t="str">
        <f t="shared" si="167"/>
        <v>N</v>
      </c>
      <c r="DF128" s="3" t="str">
        <f t="shared" si="168"/>
        <v>N</v>
      </c>
      <c r="DG128" s="3" t="str">
        <f t="shared" si="237"/>
        <v>N</v>
      </c>
      <c r="DH128" s="3" t="str">
        <f t="shared" si="238"/>
        <v>N</v>
      </c>
      <c r="DI128" s="3" t="str">
        <f t="shared" si="169"/>
        <v>N</v>
      </c>
      <c r="DJ128" s="3" t="str">
        <f t="shared" si="170"/>
        <v>N</v>
      </c>
      <c r="DK128" s="3">
        <f>0</f>
        <v>0</v>
      </c>
      <c r="DL128" s="3" t="str">
        <f t="shared" si="171"/>
        <v>N</v>
      </c>
      <c r="DM128" s="3" t="str">
        <f t="shared" si="172"/>
        <v>N</v>
      </c>
      <c r="DN128" t="str">
        <f>IF(AND($A128="J",COUNTIFS(activiteiten_perceel,percelen!$AZ128,activiteiten_maatregel_nr,percelen!DN$4,activiteiten_activiteit_voldoet_aan_voorwaarden,"J")&gt;0),DN$4,"")</f>
        <v/>
      </c>
      <c r="DO128" t="str">
        <f>IF(AND($A128="J",COUNTIFS(activiteiten_perceel,percelen!$AZ128,activiteiten_maatregel_nr,percelen!DO$4,activiteiten_activiteit_voldoet_aan_voorwaarden,"J")&gt;0),DO$4,"")</f>
        <v/>
      </c>
      <c r="DP128" t="str">
        <f>IF(AND($A128="J",COUNTIFS(activiteiten_perceel,percelen!$AZ128,activiteiten_maatregel_nr,percelen!DP$4,activiteiten_activiteit_voldoet_aan_voorwaarden,"J")&gt;0),DP$4,"")</f>
        <v/>
      </c>
      <c r="DQ128" t="str">
        <f>IF(AND($A128="J",COUNTIFS(activiteiten_perceel,percelen!$AZ128,activiteiten_maatregel_nr,percelen!DQ$4,activiteiten_activiteit_voldoet_aan_voorwaarden,"J")&gt;0),DQ$4,"")</f>
        <v/>
      </c>
      <c r="DR128" t="str">
        <f>IF(AND($A128="J",COUNTIFS(activiteiten_perceel,percelen!$AZ128,activiteiten_maatregel_nr,percelen!DR$4,activiteiten_activiteit_voldoet_aan_voorwaarden,"J")&gt;0),DR$4,"")</f>
        <v/>
      </c>
      <c r="DS128" t="str">
        <f>IF(AND($A128="J",COUNTIFS(activiteiten_perceel,percelen!$AZ128,activiteiten_maatregel_nr,percelen!DS$4,activiteiten_activiteit_voldoet_aan_voorwaarden,"J")&gt;0),DS$4,"")</f>
        <v/>
      </c>
      <c r="DT128" t="str">
        <f>IF(AND($A128="J",COUNTIFS(activiteiten_perceel,percelen!$AZ128,activiteiten_maatregel_nr,percelen!DT$4,activiteiten_activiteit_voldoet_aan_voorwaarden,"J")&gt;0),DT$4,"")</f>
        <v/>
      </c>
      <c r="DU128" t="str">
        <f>IF(AND($A128="J",COUNTIFS(activiteiten_perceel,percelen!$AZ128,activiteiten_maatregel_nr,percelen!DU$4,activiteiten_activiteit_voldoet_aan_voorwaarden,"J")&gt;0),DU$4,"")</f>
        <v/>
      </c>
      <c r="DV128" t="str">
        <f>IF(AND($A128="J",COUNTIFS(activiteiten_perceel,percelen!$AZ128,activiteiten_maatregel_nr,percelen!DV$4,activiteiten_activiteit_voldoet_aan_voorwaarden,"J")&gt;0),DV$4,"")</f>
        <v/>
      </c>
      <c r="DW128" t="str">
        <f>IF(AND($A128="J",COUNTIFS(activiteiten_perceel,percelen!$AZ128,activiteiten_maatregel_nr,percelen!DW$4,activiteiten_activiteit_voldoet_aan_voorwaarden,"J")&gt;0),DW$4,"")</f>
        <v/>
      </c>
      <c r="DX128" t="str">
        <f>IF(AND($A128="J",COUNTIFS(activiteiten_perceel,percelen!$AZ128,activiteiten_maatregel_nr,percelen!DX$4,activiteiten_activiteit_voldoet_aan_voorwaarden,"J")&gt;0),DX$4,"")</f>
        <v/>
      </c>
      <c r="DY128" t="str">
        <f>IF(AND($A128="J",COUNTIFS(activiteiten_perceel,percelen!$AZ128,activiteiten_maatregel_nr,percelen!DY$4,activiteiten_activiteit_voldoet_aan_voorwaarden,"J")&gt;0),DY$4,"")</f>
        <v/>
      </c>
      <c r="DZ128" t="str">
        <f>IF(AND($A128="J",COUNTIFS(activiteiten_perceel,percelen!$AZ128,activiteiten_maatregel_nr,percelen!DZ$4,activiteiten_activiteit_voldoet_aan_voorwaarden,"J")&gt;0),DZ$4,"")</f>
        <v/>
      </c>
      <c r="EA128" t="str">
        <f>IF(AND($A128="J",COUNTIFS(activiteiten_perceel,percelen!$AZ128,activiteiten_maatregel_nr,percelen!EA$4,activiteiten_activiteit_voldoet_aan_voorwaarden,"J")&gt;0),EA$4,"")</f>
        <v/>
      </c>
      <c r="EB128" t="str">
        <f>IF(AND($A128="J",COUNTIFS(activiteiten_perceel,percelen!$AZ128,activiteiten_maatregel_nr,percelen!EB$4,activiteiten_activiteit_voldoet_aan_voorwaarden,"J")&gt;0),EB$4,"")</f>
        <v/>
      </c>
      <c r="EC128" t="str">
        <f>IF(AND($A128="J",COUNTIFS(activiteiten_perceel,percelen!$AZ128,activiteiten_maatregel_nr,percelen!EC$4,activiteiten_activiteit_voldoet_aan_voorwaarden,"J")&gt;0),EC$4,"")</f>
        <v/>
      </c>
      <c r="ED128" t="str">
        <f>IF(AND($A128="J",COUNTIFS(activiteiten_perceel,percelen!$AZ128,activiteiten_maatregel_nr,percelen!ED$4,activiteiten_activiteit_voldoet_aan_voorwaarden,"J")&gt;0),ED$4,"")</f>
        <v/>
      </c>
      <c r="EE128" t="str">
        <f>IF(AND($A128="J",COUNTIFS(activiteiten_perceel,percelen!$AZ128,activiteiten_maatregel_nr,percelen!EE$4,activiteiten_activiteit_voldoet_aan_voorwaarden,"J")&gt;0),EE$4,"")</f>
        <v/>
      </c>
      <c r="EF128" t="str">
        <f>IF(AND($A128="J",COUNTIFS(activiteiten_perceel,percelen!$AZ128,activiteiten_maatregel_nr,percelen!EF$4,activiteiten_activiteit_voldoet_aan_voorwaarden,"J")&gt;0),EF$4,"")</f>
        <v/>
      </c>
      <c r="EG128" t="str">
        <f>IF(AND($A128="J",COUNTIFS(activiteiten_perceel,percelen!$AZ128,activiteiten_maatregel_nr,percelen!EG$4,activiteiten_activiteit_voldoet_aan_voorwaarden,"J")&gt;0),EG$4,"")</f>
        <v/>
      </c>
      <c r="EH128" t="str">
        <f>IF(AND($A128="J",COUNTIFS(activiteiten_perceel,percelen!$AZ128,activiteiten_maatregel_nr,percelen!EH$4,activiteiten_activiteit_voldoet_aan_voorwaarden,"J")&gt;0),EH$4,"")</f>
        <v/>
      </c>
      <c r="EI128" t="str">
        <f>IF(AND($A128="J",COUNTIFS(activiteiten_perceel,percelen!$AZ128,activiteiten_maatregel_nr,percelen!EI$4,activiteiten_activiteit_voldoet_aan_voorwaarden,"J")&gt;0),EI$4,"")</f>
        <v/>
      </c>
      <c r="EJ128">
        <f t="shared" si="239"/>
        <v>0</v>
      </c>
      <c r="EK128" t="str">
        <f t="shared" si="173"/>
        <v/>
      </c>
      <c r="EL128" t="str">
        <f t="shared" si="174"/>
        <v/>
      </c>
      <c r="EM128" t="str">
        <f t="shared" si="175"/>
        <v/>
      </c>
      <c r="EN128" t="str">
        <f t="shared" si="176"/>
        <v/>
      </c>
      <c r="EO128" t="str">
        <f t="shared" si="177"/>
        <v/>
      </c>
      <c r="EP128" t="str">
        <f t="shared" si="178"/>
        <v/>
      </c>
      <c r="EQ128" t="str">
        <f t="shared" si="179"/>
        <v/>
      </c>
      <c r="ER128" t="str">
        <f t="shared" si="180"/>
        <v/>
      </c>
      <c r="ES128" t="str">
        <f t="shared" si="181"/>
        <v/>
      </c>
      <c r="ET128" t="str">
        <f t="shared" si="182"/>
        <v/>
      </c>
      <c r="EU128" t="str">
        <f t="shared" si="183"/>
        <v/>
      </c>
      <c r="EV128" t="str">
        <f t="shared" si="184"/>
        <v/>
      </c>
      <c r="EW128" t="str">
        <f t="shared" si="240"/>
        <v>nvt</v>
      </c>
      <c r="EX128" t="str">
        <f t="shared" si="241"/>
        <v>nvt</v>
      </c>
      <c r="EY128" t="str">
        <f t="shared" si="242"/>
        <v>nvt</v>
      </c>
      <c r="EZ128" t="str">
        <f t="shared" si="243"/>
        <v>nvt</v>
      </c>
      <c r="FA128" t="str">
        <f t="shared" si="244"/>
        <v>nvt</v>
      </c>
      <c r="FB128" t="str">
        <f t="shared" si="245"/>
        <v>nvt</v>
      </c>
      <c r="FC128" t="str">
        <f t="shared" si="246"/>
        <v>nvt</v>
      </c>
      <c r="FD128" t="str">
        <f t="shared" si="247"/>
        <v>nvt</v>
      </c>
      <c r="FE128" t="str">
        <f>IF($EJ128=2,VLOOKUP(FD128,STAPELING!A:D,FE$1,0),"nvt")</f>
        <v>nvt</v>
      </c>
      <c r="FF128" t="str">
        <f t="shared" si="248"/>
        <v>nvt</v>
      </c>
      <c r="FG128" t="str">
        <f t="shared" si="249"/>
        <v>nvt</v>
      </c>
      <c r="FH128" t="str">
        <f t="shared" si="250"/>
        <v>nvt</v>
      </c>
      <c r="FI128" t="str">
        <f t="shared" si="251"/>
        <v>nvt</v>
      </c>
      <c r="FJ128" t="str">
        <f t="shared" si="252"/>
        <v>nvt</v>
      </c>
      <c r="FK128" t="str">
        <f t="shared" si="253"/>
        <v>nvt</v>
      </c>
      <c r="FL128" t="str">
        <f t="shared" si="254"/>
        <v>nvt</v>
      </c>
      <c r="FM128" t="str">
        <f t="shared" si="255"/>
        <v/>
      </c>
      <c r="FN128" t="str">
        <f>IF(ISERROR(VLOOKUP(FM128,STAPELING!I:AO,FN$1,0)),"N",VLOOKUP(FM128,STAPELING!I:AO,FN$1,0))</f>
        <v>J</v>
      </c>
      <c r="FO128" t="str">
        <f t="shared" si="256"/>
        <v>nvt</v>
      </c>
      <c r="FP128" t="str">
        <f t="shared" si="185"/>
        <v>nvt</v>
      </c>
      <c r="FQ128" t="str">
        <f t="shared" si="186"/>
        <v>nvt</v>
      </c>
      <c r="FR128" t="str">
        <f t="shared" si="187"/>
        <v>nvt</v>
      </c>
      <c r="FS128" t="str">
        <f t="shared" si="188"/>
        <v>nvt</v>
      </c>
      <c r="FT128" t="str">
        <f t="shared" si="189"/>
        <v>nvt</v>
      </c>
      <c r="FU128" t="str">
        <f t="shared" si="190"/>
        <v>nvt</v>
      </c>
      <c r="FV128" t="str">
        <f t="shared" si="191"/>
        <v>nvt</v>
      </c>
      <c r="FW128" t="str">
        <f t="shared" si="192"/>
        <v>nvt</v>
      </c>
      <c r="FX128" t="str">
        <f t="shared" si="193"/>
        <v>nvt</v>
      </c>
      <c r="FY128" t="str">
        <f t="shared" si="194"/>
        <v>nvt</v>
      </c>
      <c r="FZ128" t="str">
        <f t="shared" si="195"/>
        <v>nvt</v>
      </c>
      <c r="GA128" t="str">
        <f t="shared" si="196"/>
        <v>nvt</v>
      </c>
      <c r="GB128" t="str">
        <f>IF($EJ128&gt;2,IF(FO128="","zwart",VLOOKUP(FO128,STAPELING!J:AA,GB$1,0)),"nvt")</f>
        <v>nvt</v>
      </c>
      <c r="GC128" t="str">
        <f t="shared" si="257"/>
        <v>nvt</v>
      </c>
      <c r="GD128" t="str">
        <f t="shared" si="258"/>
        <v>nvt</v>
      </c>
      <c r="GE128" t="str">
        <f t="shared" si="259"/>
        <v>nvt</v>
      </c>
      <c r="GF128" t="str">
        <f t="shared" si="260"/>
        <v>nvt</v>
      </c>
      <c r="GG128" t="str">
        <f t="shared" si="261"/>
        <v>nvt</v>
      </c>
      <c r="GH128" t="str">
        <f t="shared" si="262"/>
        <v>nvt</v>
      </c>
      <c r="GI128" t="str">
        <f t="shared" si="263"/>
        <v>nvt</v>
      </c>
      <c r="GJ128" t="str">
        <f t="shared" si="264"/>
        <v>nvt</v>
      </c>
      <c r="GK128" t="str">
        <f t="shared" si="197"/>
        <v>nvt</v>
      </c>
      <c r="GL128" t="str">
        <f t="shared" si="198"/>
        <v>nvt</v>
      </c>
      <c r="GM128" t="str">
        <f t="shared" si="199"/>
        <v>nvt</v>
      </c>
      <c r="GN128" t="str">
        <f t="shared" si="200"/>
        <v>nvt</v>
      </c>
      <c r="GO128" t="str">
        <f t="shared" si="201"/>
        <v>nvt</v>
      </c>
      <c r="GP128" t="str">
        <f t="shared" si="202"/>
        <v>nvt</v>
      </c>
      <c r="GQ128" t="str">
        <f t="shared" si="203"/>
        <v>nvt</v>
      </c>
      <c r="GR128" t="str">
        <f t="shared" si="204"/>
        <v>nvt</v>
      </c>
      <c r="GS128" t="str">
        <f t="shared" si="205"/>
        <v>nvt</v>
      </c>
      <c r="GT128" t="str">
        <f t="shared" si="206"/>
        <v>nvt</v>
      </c>
      <c r="GU128" t="str">
        <f t="shared" si="207"/>
        <v>nvt</v>
      </c>
      <c r="GV128" t="str">
        <f t="shared" si="208"/>
        <v>nvt</v>
      </c>
      <c r="GW128" t="str">
        <f>IF($EJ128&gt;2,IF(GJ128="","zwart",VLOOKUP(GJ128,STAPELING!AB:AJ,GW$1,0)),"nvt")</f>
        <v>nvt</v>
      </c>
      <c r="GX128" t="str">
        <f t="shared" si="265"/>
        <v>nvt</v>
      </c>
      <c r="GY128" t="str">
        <f t="shared" si="266"/>
        <v>nvt</v>
      </c>
      <c r="GZ128" t="str">
        <f t="shared" si="267"/>
        <v>nvt</v>
      </c>
      <c r="HA128" t="str">
        <f t="shared" si="268"/>
        <v>nvt</v>
      </c>
      <c r="HB128" t="str">
        <f t="shared" si="269"/>
        <v>nvt</v>
      </c>
      <c r="HC128" t="str">
        <f t="shared" si="270"/>
        <v>nvt</v>
      </c>
      <c r="HD128" t="str">
        <f t="shared" si="271"/>
        <v>nvt</v>
      </c>
      <c r="HE128" t="str">
        <f t="shared" si="272"/>
        <v>nvt</v>
      </c>
      <c r="HF128" t="str">
        <f t="shared" si="273"/>
        <v>nvt</v>
      </c>
      <c r="HG128" t="str">
        <f t="shared" si="274"/>
        <v>nvt</v>
      </c>
      <c r="HH128" t="str">
        <f t="shared" si="275"/>
        <v>nvt</v>
      </c>
      <c r="HI128" t="str">
        <f t="shared" si="276"/>
        <v>nvt</v>
      </c>
      <c r="HJ128" t="str">
        <f t="shared" si="277"/>
        <v>nvt</v>
      </c>
      <c r="HK128" t="str">
        <f t="shared" si="278"/>
        <v>nvt</v>
      </c>
      <c r="HL128" t="str">
        <f t="shared" si="279"/>
        <v>nvt</v>
      </c>
      <c r="HM128" t="str">
        <f t="shared" si="209"/>
        <v>nvt</v>
      </c>
      <c r="HN128" t="str">
        <f t="shared" si="210"/>
        <v>nvt</v>
      </c>
      <c r="HO128" t="str">
        <f t="shared" si="211"/>
        <v>nvt</v>
      </c>
      <c r="HP128" t="str">
        <f t="shared" si="212"/>
        <v>nvt</v>
      </c>
      <c r="HQ128" t="str">
        <f t="shared" si="213"/>
        <v>nvt</v>
      </c>
      <c r="HR128" t="str">
        <f t="shared" si="214"/>
        <v>nvt</v>
      </c>
      <c r="HS128" t="str">
        <f t="shared" si="215"/>
        <v>nvt</v>
      </c>
      <c r="HT128" t="str">
        <f t="shared" si="216"/>
        <v>nvt</v>
      </c>
      <c r="HU128" t="str">
        <f t="shared" si="217"/>
        <v>nvt</v>
      </c>
      <c r="HV128" t="str">
        <f t="shared" si="218"/>
        <v>nvt</v>
      </c>
      <c r="HW128" t="str">
        <f t="shared" si="219"/>
        <v>nvt</v>
      </c>
      <c r="HX128" t="str">
        <f t="shared" si="220"/>
        <v>nvt</v>
      </c>
      <c r="HY128" t="str">
        <f>IF($EJ128&gt;2,IF(HL128="","zwart",VLOOKUP(HL128,STAPELING!AK:AN,HY$1,0)),"nvt")</f>
        <v>nvt</v>
      </c>
      <c r="HZ128" t="str">
        <f t="shared" si="280"/>
        <v>nvt</v>
      </c>
      <c r="IA128" t="str">
        <f t="shared" si="281"/>
        <v>nvt</v>
      </c>
      <c r="IB128" t="str">
        <f t="shared" si="282"/>
        <v>nvt</v>
      </c>
      <c r="IC128" t="str">
        <f t="shared" si="283"/>
        <v>nvt</v>
      </c>
      <c r="ID128" t="str">
        <f t="shared" si="284"/>
        <v>nvt</v>
      </c>
      <c r="IE128" t="str">
        <f t="shared" si="285"/>
        <v>nvt</v>
      </c>
      <c r="IF128" t="str">
        <f t="shared" si="286"/>
        <v>nvt</v>
      </c>
      <c r="IG128">
        <f t="shared" si="287"/>
        <v>0</v>
      </c>
      <c r="IH128">
        <f t="shared" si="288"/>
        <v>0</v>
      </c>
      <c r="II128">
        <f t="shared" si="289"/>
        <v>0</v>
      </c>
      <c r="IJ128">
        <f t="shared" si="290"/>
        <v>0</v>
      </c>
      <c r="IK128">
        <f t="shared" si="291"/>
        <v>0</v>
      </c>
      <c r="IL128">
        <f t="shared" si="292"/>
        <v>0</v>
      </c>
      <c r="IM128">
        <f t="shared" si="293"/>
        <v>0</v>
      </c>
      <c r="IN128">
        <f t="shared" si="294"/>
        <v>0</v>
      </c>
      <c r="IO128">
        <f t="shared" si="295"/>
        <v>0</v>
      </c>
      <c r="IP128">
        <f t="shared" si="296"/>
        <v>0</v>
      </c>
      <c r="IQ128">
        <f t="shared" si="297"/>
        <v>0</v>
      </c>
      <c r="IR128">
        <f t="shared" si="298"/>
        <v>0</v>
      </c>
      <c r="IS128">
        <f t="shared" si="299"/>
        <v>0</v>
      </c>
      <c r="IT128">
        <f t="shared" si="300"/>
        <v>0</v>
      </c>
      <c r="IU128" t="str">
        <f t="shared" si="301"/>
        <v>N</v>
      </c>
      <c r="IV128" t="str">
        <f t="shared" si="221"/>
        <v>N</v>
      </c>
      <c r="IW128" t="str">
        <f t="shared" si="302"/>
        <v>N</v>
      </c>
    </row>
    <row r="129" spans="1:257" x14ac:dyDescent="0.25">
      <c r="A129" t="str">
        <f>IF(ISERROR(VLOOKUP(E129,E$4:E128,1,0)),"J","N")</f>
        <v>N</v>
      </c>
      <c r="E129" s="25" t="str">
        <f>IF(Invoer!B158="","",Invoer!B158)</f>
        <v/>
      </c>
      <c r="F129" s="25"/>
      <c r="G129" s="25"/>
      <c r="H129" s="25" t="str">
        <f>IF(AND($E129&lt;&gt;"",$A129="J"),Invoer!D158,"")</f>
        <v/>
      </c>
      <c r="I129" s="25"/>
      <c r="J129" s="26"/>
      <c r="K129" s="26" t="str">
        <f>IF(AND($E129&lt;&gt;"",$A129="J"),Invoer!L158,"")</f>
        <v/>
      </c>
      <c r="L129" s="26"/>
      <c r="M129" s="25"/>
      <c r="N129" s="152"/>
      <c r="O129" s="153"/>
      <c r="P129" s="25"/>
      <c r="Q129" s="25"/>
      <c r="R129" s="153"/>
      <c r="S129" s="154"/>
      <c r="T129" s="152"/>
      <c r="U129" s="153"/>
      <c r="V129" s="153"/>
      <c r="W129" s="59" t="str">
        <f>IF(AND($E129&lt;&gt;"",$A129="J",Invoer!R158&lt;&gt;""),VLOOKUP(Invoer!R158,NORM!$F$26:$H$29,3,0),"")</f>
        <v/>
      </c>
      <c r="X129" s="59"/>
      <c r="Y129" s="25" t="str">
        <f t="shared" si="222"/>
        <v/>
      </c>
      <c r="Z129" s="25"/>
      <c r="AA129" s="26" t="str">
        <f t="shared" si="223"/>
        <v/>
      </c>
      <c r="AB129" s="26"/>
      <c r="AC129" s="153"/>
      <c r="AD129" s="153"/>
      <c r="AE129" s="153"/>
      <c r="AF129" s="153"/>
      <c r="AG129" s="153"/>
      <c r="AH129" s="25"/>
      <c r="AI129" s="153"/>
      <c r="AJ129" s="153"/>
      <c r="AK129" s="153"/>
      <c r="AL129" s="153"/>
      <c r="AM129" s="25" t="str">
        <f>IF(AND($E129&lt;&gt;"",$A129="J"),IF(Invoer!X158="Ja","J",IF(Invoer!X158="Nee","N","")),"")</f>
        <v/>
      </c>
      <c r="AN129" s="153"/>
      <c r="AO129" s="153"/>
      <c r="AP129" s="153" t="s">
        <v>311</v>
      </c>
      <c r="AQ129" s="153" t="s">
        <v>311</v>
      </c>
      <c r="AR129" s="153" t="s">
        <v>312</v>
      </c>
      <c r="AS129" s="153" t="s">
        <v>312</v>
      </c>
      <c r="AT129" s="1" t="str">
        <f>IF(AND($E129&lt;&gt;"",$A129="J",Invoer!O158&lt;&gt;""),VLOOKUP(Invoer!O158,NORM!$F$31:$H$38,3,0),"")</f>
        <v/>
      </c>
      <c r="AU129" s="1"/>
      <c r="AV129" s="1" t="str">
        <f>IF(AND($E129&lt;&gt;"",$A129="J"),Invoer!AH158,"")</f>
        <v/>
      </c>
      <c r="AW129" s="1"/>
      <c r="AX129" s="1" t="str">
        <f t="shared" si="224"/>
        <v/>
      </c>
      <c r="AY129" s="1"/>
      <c r="AZ129" s="3" t="str">
        <f t="shared" si="225"/>
        <v/>
      </c>
      <c r="BA129" s="3" t="str">
        <f t="shared" si="226"/>
        <v/>
      </c>
      <c r="BB129" s="3" t="str">
        <f t="shared" si="227"/>
        <v>N</v>
      </c>
      <c r="BC129" s="3" t="str">
        <f t="shared" si="228"/>
        <v>N</v>
      </c>
      <c r="BD129" s="3" t="str">
        <f t="shared" si="229"/>
        <v/>
      </c>
      <c r="BE129" s="3">
        <f t="shared" si="230"/>
        <v>0</v>
      </c>
      <c r="BF129" s="3" t="str">
        <f t="shared" si="231"/>
        <v/>
      </c>
      <c r="BG129" s="3" t="str">
        <f t="shared" si="232"/>
        <v/>
      </c>
      <c r="BH129" s="3" t="str">
        <f t="shared" si="233"/>
        <v>N</v>
      </c>
      <c r="BI129" s="24" t="str">
        <f t="shared" si="234"/>
        <v/>
      </c>
      <c r="BJ129" s="24" t="str">
        <f>IF(ISERROR(VLOOKUP($BD129,LOV_GWSGRP!A:A,1,0)),"N","J")</f>
        <v>N</v>
      </c>
      <c r="BK129" s="24" t="str">
        <f>IF(ISERROR(VLOOKUP($BD129,LOV_GWSGRP!D:D,1,0)),"N","J")</f>
        <v>N</v>
      </c>
      <c r="BL129" s="24" t="str">
        <f>IF(ISERROR(VLOOKUP($BD129,LOV_GWSGRP!G:G,1,0)),"N","J")</f>
        <v>N</v>
      </c>
      <c r="BM129" s="24" t="str">
        <f>IF(ISERROR(VLOOKUP($BD129,LOV_GWSGRP!M:M,1,0)),"N","J")</f>
        <v>N</v>
      </c>
      <c r="BN129" s="24" t="str">
        <f>IF(ISERROR(VLOOKUP($BD129,LOV_GWSGRP!P:P,1,0)),"N","J")</f>
        <v>N</v>
      </c>
      <c r="BO129" s="24" t="str">
        <f>IF(ISERROR(VLOOKUP($BD129,LOV_GWSGRP!S:S,1,0)),"N","J")</f>
        <v>N</v>
      </c>
      <c r="BP129" s="24" t="str">
        <f>IF(ISERROR(VLOOKUP($BD129,LOV_GWSGRP!V:V,1,0)),"N","J")</f>
        <v>N</v>
      </c>
      <c r="BQ129" s="24" t="str">
        <f>IF(ISERROR(VLOOKUP($BD129,LOV_GWSGRP!Y:Y,1,0)),"N","J")</f>
        <v>N</v>
      </c>
      <c r="BR129" s="24" t="str">
        <f>IF(ISERROR(VLOOKUP($BD129,LOV_GWSGRP!AB:AB,1,0)),"N","J")</f>
        <v>N</v>
      </c>
      <c r="BS129" s="24" t="str">
        <f>IF(ISERROR(VLOOKUP($BD129,LOV_GWSGRP!AE:AE,1,0)),"N","J")</f>
        <v>N</v>
      </c>
      <c r="BT129" s="24" t="str">
        <f>IF(ISERROR(VLOOKUP($BD129,LOV_GWSGRP!AH:AH,1,0)),"N","J")</f>
        <v>N</v>
      </c>
      <c r="BU129" s="24" t="str">
        <f>IF(ISERROR(VLOOKUP($BD129,LOV_GWSGRP!CJ:CJ,1,0)),"N","J")</f>
        <v>N</v>
      </c>
      <c r="BV129" s="24" t="str">
        <f>IF(ISERROR(VLOOKUP($BD129,LOV_GWSGRP!AN:AN,1,0)),"N","J")</f>
        <v>N</v>
      </c>
      <c r="BW129" s="24" t="str">
        <f>IF(ISERROR(VLOOKUP($BD129,LOV_GWSGRP!AQ:AQ,1,0)),"N","J")</f>
        <v>N</v>
      </c>
      <c r="BX129" s="24" t="str">
        <f>IF(ISERROR(VLOOKUP($BD129,LOV_GWSGRP!AT:AT,1,0)),"N","J")</f>
        <v>N</v>
      </c>
      <c r="BY129" s="24" t="str">
        <f>IF(ISERROR(VLOOKUP($BD129,LOV_GWSGRP!AW:AW,1,0)),"N","J")</f>
        <v>N</v>
      </c>
      <c r="BZ129" s="24" t="str">
        <f>IF(ISERROR(VLOOKUP($BD129,LOV_GWSGRP!AZ:AZ,1,0)),"N","J")</f>
        <v>N</v>
      </c>
      <c r="CA129" s="24" t="str">
        <f>IF(ISERROR(VLOOKUP($BD129,LOV_GWSGRP!BC:BC,1,0)),"N","J")</f>
        <v>N</v>
      </c>
      <c r="CB129" s="24" t="str">
        <f>IF(ISERROR(VLOOKUP($BD129,LOV_GWSGRP!BF:BF,1,0)),"N","J")</f>
        <v>N</v>
      </c>
      <c r="CC129" s="24" t="str">
        <f>IF(ISERROR(VLOOKUP($BD129,LOV_GWSGRP!BI:BI,1,0)),"N","J")</f>
        <v>N</v>
      </c>
      <c r="CD129" s="24" t="str">
        <f>IF(ISERROR(VLOOKUP($BD129,LOV_GWSGRP!J:J,1,0)),"N","J")</f>
        <v>N</v>
      </c>
      <c r="CE129" s="24" t="str">
        <f>IF(ISERROR(VLOOKUP($BD129,LOV_GWSGRP!BL:BL,1,0)),"N","J")</f>
        <v>N</v>
      </c>
      <c r="CF129" s="24"/>
      <c r="CG129" s="24" t="str">
        <f>IF(ISERROR(VLOOKUP($BD129,LOV_GWSGRP!BO:BO,1,0)),"N","J")</f>
        <v>N</v>
      </c>
      <c r="CH129" s="24" t="str">
        <f t="shared" si="235"/>
        <v>N</v>
      </c>
      <c r="CI129" s="24" t="str">
        <f>IF(ISERROR(VLOOKUP($BD129,GEWASCODE_GLMC8!F:F,1,0)),"N","J")</f>
        <v>N</v>
      </c>
      <c r="CJ129" s="24" t="str">
        <f>IF(COUNTIF($CI129:CI129,"J")&gt;0,"N",IF(ISERROR(VLOOKUP($BD129,GEWASCODE_GLMC8!G:G,1,0)),"N","J"))</f>
        <v>N</v>
      </c>
      <c r="CK129" s="24" t="str">
        <f>IF(COUNTIF($CI129:CJ129,"J")&gt;0,"N",IF(ISERROR(VLOOKUP($BD129,GEWASCODE_GLMC8!H:H,1,0)),"N","J"))</f>
        <v>N</v>
      </c>
      <c r="CL129" s="24" t="str">
        <f>IF(COUNTIF($CI129:CK129,"J")&gt;0,"N",IF(ISERROR(VLOOKUP($BD129,GEWASCODE_GLMC8!I:I,1,0)),"N","J"))</f>
        <v>N</v>
      </c>
      <c r="CM129" s="24" t="str">
        <f>IF(COUNTIF($CI129:CL129,"J")&gt;0,"N",IF(ISERROR(VLOOKUP($BD129,GEWASCODE_GLMC8!J:J,1,0)),"N","J"))</f>
        <v>N</v>
      </c>
      <c r="CN129" s="24" t="str">
        <f>IF(COUNTIF($CI129:CM129,"J")&gt;0,"N",IF(ISERROR(VLOOKUP($BD129,GEWASCODE_GLMC8!K:K,1,0)),"N","J"))</f>
        <v>N</v>
      </c>
      <c r="CO129" s="24" t="str">
        <f>IF(COUNTIF($CI129:CN129,"J")&gt;0,"N",IF(ISERROR(VLOOKUP($BD129,GEWASCODE_GLMC8!L:L,1,0)),"N","J"))</f>
        <v>N</v>
      </c>
      <c r="CP129" s="24" t="str">
        <f>IF(COUNTIF($CI129:CO129,"J")&gt;0,"N",IF(ISERROR(VLOOKUP($BD129,GEWASCODE_GLMC8!M:M,1,0)),"N","J"))</f>
        <v>N</v>
      </c>
      <c r="CQ129" s="24" t="str">
        <f>IF(COUNTIF($CI129:CP129,"J")&gt;0,"N",IF(ISERROR(VLOOKUP($BD129,GEWASCODE_GLMC8!N:N,1,0)),"N","J"))</f>
        <v>N</v>
      </c>
      <c r="CR129" s="24" t="str">
        <f>IF(COUNTIF($CI129:CQ129,"J")&gt;0,"N",IF(ISERROR(VLOOKUP($BD129,GEWASCODE_GLMC8!O:O,1,0)),"N","J"))</f>
        <v>N</v>
      </c>
      <c r="CS129" s="24" t="str">
        <f>IF(COUNTIF($CI129:CR129,"J")&gt;0,"N",IF(ISERROR(VLOOKUP($BD129,GEWASCODE_GLMC8!P:P,1,0)),"N","J"))</f>
        <v>N</v>
      </c>
      <c r="CT129" s="24" t="str">
        <f>IF(COUNTIF($CI129:CS129,"J")&gt;0,"N",IF(ISERROR(VLOOKUP($BD129,GEWASCODE_GLMC8!Q:Q,1,0)),"N","J"))</f>
        <v>N</v>
      </c>
      <c r="CU129" s="24" t="str">
        <f>IF(COUNTIF($CI129:CT129,"J")&gt;0,"N",IF(ISERROR(VLOOKUP($BD129,GEWASCODE_GLMC8!R:R,1,0)),"N","J"))</f>
        <v>N</v>
      </c>
      <c r="CV129" s="24" t="str">
        <f>IF(COUNTIF($CI129:CU129,"J")&gt;0,"N",IF(ISERROR(VLOOKUP($BD129,GEWASCODE_GLMC8!S:S,1,0)),"N","J"))</f>
        <v>N</v>
      </c>
      <c r="CW129" s="24" t="str">
        <f>IF(COUNTIF($CI129:CV129,"J")&gt;0,"N",IF(ISERROR(VLOOKUP($BD129,GEWASCODE_GLMC8!T:T,1,0)),"N","J"))</f>
        <v>N</v>
      </c>
      <c r="CX129" s="24" t="str">
        <f>IF(COUNTIF($CI129:CW129,"J")&gt;0,"N",IF(ISERROR(VLOOKUP($BD129,GEWASCODE_GLMC8!U:U,1,0)),"N","J"))</f>
        <v>N</v>
      </c>
      <c r="CY129" s="24" t="str">
        <f>IF(COUNTIF($CI129:CX129,"J")&gt;0,"N",IF(ISERROR(VLOOKUP($BD129,GEWASCODE_GLMC8!V:V,1,0)),"N","J"))</f>
        <v>N</v>
      </c>
      <c r="CZ129" s="24" t="str">
        <f>IF(COUNTIF($CI129:CY129,"J")&gt;0,"N",IF(ISERROR(VLOOKUP($BD129,GEWASCODE_GLMC8!W:W,1,0)),"N","J"))</f>
        <v>N</v>
      </c>
      <c r="DA129" s="24" t="str">
        <f>IF(COUNTIF($CI129:CZ129,"J")&gt;0,"N",IF(ISERROR(VLOOKUP($BD129,GEWASCODE_GLMC8!X:X,1,0)),"N","J"))</f>
        <v>N</v>
      </c>
      <c r="DB129" s="24" t="str">
        <f>IF(COUNTIF($CI129:DA129,"J")&gt;0,"N",IF(ISERROR(VLOOKUP($BD129,GEWASCODE_GLMC8!Y:Y,1,0)),"N","J"))</f>
        <v>N</v>
      </c>
      <c r="DC129" s="24" t="str">
        <f>IF(COUNTIF($CI129:DB129,"J")&gt;0,"N",IF(ISERROR(VLOOKUP($BD129,GEWASCODE_GLMC8!Z:Z,1,0)),"N","J"))</f>
        <v>N</v>
      </c>
      <c r="DD129" s="24" t="str">
        <f t="shared" si="236"/>
        <v>N</v>
      </c>
      <c r="DE129" s="3" t="str">
        <f t="shared" si="167"/>
        <v>N</v>
      </c>
      <c r="DF129" s="3" t="str">
        <f t="shared" si="168"/>
        <v>N</v>
      </c>
      <c r="DG129" s="3" t="str">
        <f t="shared" si="237"/>
        <v>N</v>
      </c>
      <c r="DH129" s="3" t="str">
        <f t="shared" si="238"/>
        <v>N</v>
      </c>
      <c r="DI129" s="3" t="str">
        <f t="shared" si="169"/>
        <v>N</v>
      </c>
      <c r="DJ129" s="3" t="str">
        <f t="shared" si="170"/>
        <v>N</v>
      </c>
      <c r="DK129" s="3">
        <f>0</f>
        <v>0</v>
      </c>
      <c r="DL129" s="3" t="str">
        <f t="shared" si="171"/>
        <v>N</v>
      </c>
      <c r="DM129" s="3" t="str">
        <f t="shared" si="172"/>
        <v>N</v>
      </c>
      <c r="DN129" t="str">
        <f>IF(AND($A129="J",COUNTIFS(activiteiten_perceel,percelen!$AZ129,activiteiten_maatregel_nr,percelen!DN$4,activiteiten_activiteit_voldoet_aan_voorwaarden,"J")&gt;0),DN$4,"")</f>
        <v/>
      </c>
      <c r="DO129" t="str">
        <f>IF(AND($A129="J",COUNTIFS(activiteiten_perceel,percelen!$AZ129,activiteiten_maatregel_nr,percelen!DO$4,activiteiten_activiteit_voldoet_aan_voorwaarden,"J")&gt;0),DO$4,"")</f>
        <v/>
      </c>
      <c r="DP129" t="str">
        <f>IF(AND($A129="J",COUNTIFS(activiteiten_perceel,percelen!$AZ129,activiteiten_maatregel_nr,percelen!DP$4,activiteiten_activiteit_voldoet_aan_voorwaarden,"J")&gt;0),DP$4,"")</f>
        <v/>
      </c>
      <c r="DQ129" t="str">
        <f>IF(AND($A129="J",COUNTIFS(activiteiten_perceel,percelen!$AZ129,activiteiten_maatregel_nr,percelen!DQ$4,activiteiten_activiteit_voldoet_aan_voorwaarden,"J")&gt;0),DQ$4,"")</f>
        <v/>
      </c>
      <c r="DR129" t="str">
        <f>IF(AND($A129="J",COUNTIFS(activiteiten_perceel,percelen!$AZ129,activiteiten_maatregel_nr,percelen!DR$4,activiteiten_activiteit_voldoet_aan_voorwaarden,"J")&gt;0),DR$4,"")</f>
        <v/>
      </c>
      <c r="DS129" t="str">
        <f>IF(AND($A129="J",COUNTIFS(activiteiten_perceel,percelen!$AZ129,activiteiten_maatregel_nr,percelen!DS$4,activiteiten_activiteit_voldoet_aan_voorwaarden,"J")&gt;0),DS$4,"")</f>
        <v/>
      </c>
      <c r="DT129" t="str">
        <f>IF(AND($A129="J",COUNTIFS(activiteiten_perceel,percelen!$AZ129,activiteiten_maatregel_nr,percelen!DT$4,activiteiten_activiteit_voldoet_aan_voorwaarden,"J")&gt;0),DT$4,"")</f>
        <v/>
      </c>
      <c r="DU129" t="str">
        <f>IF(AND($A129="J",COUNTIFS(activiteiten_perceel,percelen!$AZ129,activiteiten_maatregel_nr,percelen!DU$4,activiteiten_activiteit_voldoet_aan_voorwaarden,"J")&gt;0),DU$4,"")</f>
        <v/>
      </c>
      <c r="DV129" t="str">
        <f>IF(AND($A129="J",COUNTIFS(activiteiten_perceel,percelen!$AZ129,activiteiten_maatregel_nr,percelen!DV$4,activiteiten_activiteit_voldoet_aan_voorwaarden,"J")&gt;0),DV$4,"")</f>
        <v/>
      </c>
      <c r="DW129" t="str">
        <f>IF(AND($A129="J",COUNTIFS(activiteiten_perceel,percelen!$AZ129,activiteiten_maatregel_nr,percelen!DW$4,activiteiten_activiteit_voldoet_aan_voorwaarden,"J")&gt;0),DW$4,"")</f>
        <v/>
      </c>
      <c r="DX129" t="str">
        <f>IF(AND($A129="J",COUNTIFS(activiteiten_perceel,percelen!$AZ129,activiteiten_maatregel_nr,percelen!DX$4,activiteiten_activiteit_voldoet_aan_voorwaarden,"J")&gt;0),DX$4,"")</f>
        <v/>
      </c>
      <c r="DY129" t="str">
        <f>IF(AND($A129="J",COUNTIFS(activiteiten_perceel,percelen!$AZ129,activiteiten_maatregel_nr,percelen!DY$4,activiteiten_activiteit_voldoet_aan_voorwaarden,"J")&gt;0),DY$4,"")</f>
        <v/>
      </c>
      <c r="DZ129" t="str">
        <f>IF(AND($A129="J",COUNTIFS(activiteiten_perceel,percelen!$AZ129,activiteiten_maatregel_nr,percelen!DZ$4,activiteiten_activiteit_voldoet_aan_voorwaarden,"J")&gt;0),DZ$4,"")</f>
        <v/>
      </c>
      <c r="EA129" t="str">
        <f>IF(AND($A129="J",COUNTIFS(activiteiten_perceel,percelen!$AZ129,activiteiten_maatregel_nr,percelen!EA$4,activiteiten_activiteit_voldoet_aan_voorwaarden,"J")&gt;0),EA$4,"")</f>
        <v/>
      </c>
      <c r="EB129" t="str">
        <f>IF(AND($A129="J",COUNTIFS(activiteiten_perceel,percelen!$AZ129,activiteiten_maatregel_nr,percelen!EB$4,activiteiten_activiteit_voldoet_aan_voorwaarden,"J")&gt;0),EB$4,"")</f>
        <v/>
      </c>
      <c r="EC129" t="str">
        <f>IF(AND($A129="J",COUNTIFS(activiteiten_perceel,percelen!$AZ129,activiteiten_maatregel_nr,percelen!EC$4,activiteiten_activiteit_voldoet_aan_voorwaarden,"J")&gt;0),EC$4,"")</f>
        <v/>
      </c>
      <c r="ED129" t="str">
        <f>IF(AND($A129="J",COUNTIFS(activiteiten_perceel,percelen!$AZ129,activiteiten_maatregel_nr,percelen!ED$4,activiteiten_activiteit_voldoet_aan_voorwaarden,"J")&gt;0),ED$4,"")</f>
        <v/>
      </c>
      <c r="EE129" t="str">
        <f>IF(AND($A129="J",COUNTIFS(activiteiten_perceel,percelen!$AZ129,activiteiten_maatregel_nr,percelen!EE$4,activiteiten_activiteit_voldoet_aan_voorwaarden,"J")&gt;0),EE$4,"")</f>
        <v/>
      </c>
      <c r="EF129" t="str">
        <f>IF(AND($A129="J",COUNTIFS(activiteiten_perceel,percelen!$AZ129,activiteiten_maatregel_nr,percelen!EF$4,activiteiten_activiteit_voldoet_aan_voorwaarden,"J")&gt;0),EF$4,"")</f>
        <v/>
      </c>
      <c r="EG129" t="str">
        <f>IF(AND($A129="J",COUNTIFS(activiteiten_perceel,percelen!$AZ129,activiteiten_maatregel_nr,percelen!EG$4,activiteiten_activiteit_voldoet_aan_voorwaarden,"J")&gt;0),EG$4,"")</f>
        <v/>
      </c>
      <c r="EH129" t="str">
        <f>IF(AND($A129="J",COUNTIFS(activiteiten_perceel,percelen!$AZ129,activiteiten_maatregel_nr,percelen!EH$4,activiteiten_activiteit_voldoet_aan_voorwaarden,"J")&gt;0),EH$4,"")</f>
        <v/>
      </c>
      <c r="EI129" t="str">
        <f>IF(AND($A129="J",COUNTIFS(activiteiten_perceel,percelen!$AZ129,activiteiten_maatregel_nr,percelen!EI$4,activiteiten_activiteit_voldoet_aan_voorwaarden,"J")&gt;0),EI$4,"")</f>
        <v/>
      </c>
      <c r="EJ129">
        <f t="shared" si="239"/>
        <v>0</v>
      </c>
      <c r="EK129" t="str">
        <f t="shared" si="173"/>
        <v/>
      </c>
      <c r="EL129" t="str">
        <f t="shared" si="174"/>
        <v/>
      </c>
      <c r="EM129" t="str">
        <f t="shared" si="175"/>
        <v/>
      </c>
      <c r="EN129" t="str">
        <f t="shared" si="176"/>
        <v/>
      </c>
      <c r="EO129" t="str">
        <f t="shared" si="177"/>
        <v/>
      </c>
      <c r="EP129" t="str">
        <f t="shared" si="178"/>
        <v/>
      </c>
      <c r="EQ129" t="str">
        <f t="shared" si="179"/>
        <v/>
      </c>
      <c r="ER129" t="str">
        <f t="shared" si="180"/>
        <v/>
      </c>
      <c r="ES129" t="str">
        <f t="shared" si="181"/>
        <v/>
      </c>
      <c r="ET129" t="str">
        <f t="shared" si="182"/>
        <v/>
      </c>
      <c r="EU129" t="str">
        <f t="shared" si="183"/>
        <v/>
      </c>
      <c r="EV129" t="str">
        <f t="shared" si="184"/>
        <v/>
      </c>
      <c r="EW129" t="str">
        <f t="shared" si="240"/>
        <v>nvt</v>
      </c>
      <c r="EX129" t="str">
        <f t="shared" si="241"/>
        <v>nvt</v>
      </c>
      <c r="EY129" t="str">
        <f t="shared" si="242"/>
        <v>nvt</v>
      </c>
      <c r="EZ129" t="str">
        <f t="shared" si="243"/>
        <v>nvt</v>
      </c>
      <c r="FA129" t="str">
        <f t="shared" si="244"/>
        <v>nvt</v>
      </c>
      <c r="FB129" t="str">
        <f t="shared" si="245"/>
        <v>nvt</v>
      </c>
      <c r="FC129" t="str">
        <f t="shared" si="246"/>
        <v>nvt</v>
      </c>
      <c r="FD129" t="str">
        <f t="shared" si="247"/>
        <v>nvt</v>
      </c>
      <c r="FE129" t="str">
        <f>IF($EJ129=2,VLOOKUP(FD129,STAPELING!A:D,FE$1,0),"nvt")</f>
        <v>nvt</v>
      </c>
      <c r="FF129" t="str">
        <f t="shared" si="248"/>
        <v>nvt</v>
      </c>
      <c r="FG129" t="str">
        <f t="shared" si="249"/>
        <v>nvt</v>
      </c>
      <c r="FH129" t="str">
        <f t="shared" si="250"/>
        <v>nvt</v>
      </c>
      <c r="FI129" t="str">
        <f t="shared" si="251"/>
        <v>nvt</v>
      </c>
      <c r="FJ129" t="str">
        <f t="shared" si="252"/>
        <v>nvt</v>
      </c>
      <c r="FK129" t="str">
        <f t="shared" si="253"/>
        <v>nvt</v>
      </c>
      <c r="FL129" t="str">
        <f t="shared" si="254"/>
        <v>nvt</v>
      </c>
      <c r="FM129" t="str">
        <f t="shared" si="255"/>
        <v/>
      </c>
      <c r="FN129" t="str">
        <f>IF(ISERROR(VLOOKUP(FM129,STAPELING!I:AO,FN$1,0)),"N",VLOOKUP(FM129,STAPELING!I:AO,FN$1,0))</f>
        <v>J</v>
      </c>
      <c r="FO129" t="str">
        <f t="shared" si="256"/>
        <v>nvt</v>
      </c>
      <c r="FP129" t="str">
        <f t="shared" si="185"/>
        <v>nvt</v>
      </c>
      <c r="FQ129" t="str">
        <f t="shared" si="186"/>
        <v>nvt</v>
      </c>
      <c r="FR129" t="str">
        <f t="shared" si="187"/>
        <v>nvt</v>
      </c>
      <c r="FS129" t="str">
        <f t="shared" si="188"/>
        <v>nvt</v>
      </c>
      <c r="FT129" t="str">
        <f t="shared" si="189"/>
        <v>nvt</v>
      </c>
      <c r="FU129" t="str">
        <f t="shared" si="190"/>
        <v>nvt</v>
      </c>
      <c r="FV129" t="str">
        <f t="shared" si="191"/>
        <v>nvt</v>
      </c>
      <c r="FW129" t="str">
        <f t="shared" si="192"/>
        <v>nvt</v>
      </c>
      <c r="FX129" t="str">
        <f t="shared" si="193"/>
        <v>nvt</v>
      </c>
      <c r="FY129" t="str">
        <f t="shared" si="194"/>
        <v>nvt</v>
      </c>
      <c r="FZ129" t="str">
        <f t="shared" si="195"/>
        <v>nvt</v>
      </c>
      <c r="GA129" t="str">
        <f t="shared" si="196"/>
        <v>nvt</v>
      </c>
      <c r="GB129" t="str">
        <f>IF($EJ129&gt;2,IF(FO129="","zwart",VLOOKUP(FO129,STAPELING!J:AA,GB$1,0)),"nvt")</f>
        <v>nvt</v>
      </c>
      <c r="GC129" t="str">
        <f t="shared" si="257"/>
        <v>nvt</v>
      </c>
      <c r="GD129" t="str">
        <f t="shared" si="258"/>
        <v>nvt</v>
      </c>
      <c r="GE129" t="str">
        <f t="shared" si="259"/>
        <v>nvt</v>
      </c>
      <c r="GF129" t="str">
        <f t="shared" si="260"/>
        <v>nvt</v>
      </c>
      <c r="GG129" t="str">
        <f t="shared" si="261"/>
        <v>nvt</v>
      </c>
      <c r="GH129" t="str">
        <f t="shared" si="262"/>
        <v>nvt</v>
      </c>
      <c r="GI129" t="str">
        <f t="shared" si="263"/>
        <v>nvt</v>
      </c>
      <c r="GJ129" t="str">
        <f t="shared" si="264"/>
        <v>nvt</v>
      </c>
      <c r="GK129" t="str">
        <f t="shared" si="197"/>
        <v>nvt</v>
      </c>
      <c r="GL129" t="str">
        <f t="shared" si="198"/>
        <v>nvt</v>
      </c>
      <c r="GM129" t="str">
        <f t="shared" si="199"/>
        <v>nvt</v>
      </c>
      <c r="GN129" t="str">
        <f t="shared" si="200"/>
        <v>nvt</v>
      </c>
      <c r="GO129" t="str">
        <f t="shared" si="201"/>
        <v>nvt</v>
      </c>
      <c r="GP129" t="str">
        <f t="shared" si="202"/>
        <v>nvt</v>
      </c>
      <c r="GQ129" t="str">
        <f t="shared" si="203"/>
        <v>nvt</v>
      </c>
      <c r="GR129" t="str">
        <f t="shared" si="204"/>
        <v>nvt</v>
      </c>
      <c r="GS129" t="str">
        <f t="shared" si="205"/>
        <v>nvt</v>
      </c>
      <c r="GT129" t="str">
        <f t="shared" si="206"/>
        <v>nvt</v>
      </c>
      <c r="GU129" t="str">
        <f t="shared" si="207"/>
        <v>nvt</v>
      </c>
      <c r="GV129" t="str">
        <f t="shared" si="208"/>
        <v>nvt</v>
      </c>
      <c r="GW129" t="str">
        <f>IF($EJ129&gt;2,IF(GJ129="","zwart",VLOOKUP(GJ129,STAPELING!AB:AJ,GW$1,0)),"nvt")</f>
        <v>nvt</v>
      </c>
      <c r="GX129" t="str">
        <f t="shared" si="265"/>
        <v>nvt</v>
      </c>
      <c r="GY129" t="str">
        <f t="shared" si="266"/>
        <v>nvt</v>
      </c>
      <c r="GZ129" t="str">
        <f t="shared" si="267"/>
        <v>nvt</v>
      </c>
      <c r="HA129" t="str">
        <f t="shared" si="268"/>
        <v>nvt</v>
      </c>
      <c r="HB129" t="str">
        <f t="shared" si="269"/>
        <v>nvt</v>
      </c>
      <c r="HC129" t="str">
        <f t="shared" si="270"/>
        <v>nvt</v>
      </c>
      <c r="HD129" t="str">
        <f t="shared" si="271"/>
        <v>nvt</v>
      </c>
      <c r="HE129" t="str">
        <f t="shared" si="272"/>
        <v>nvt</v>
      </c>
      <c r="HF129" t="str">
        <f t="shared" si="273"/>
        <v>nvt</v>
      </c>
      <c r="HG129" t="str">
        <f t="shared" si="274"/>
        <v>nvt</v>
      </c>
      <c r="HH129" t="str">
        <f t="shared" si="275"/>
        <v>nvt</v>
      </c>
      <c r="HI129" t="str">
        <f t="shared" si="276"/>
        <v>nvt</v>
      </c>
      <c r="HJ129" t="str">
        <f t="shared" si="277"/>
        <v>nvt</v>
      </c>
      <c r="HK129" t="str">
        <f t="shared" si="278"/>
        <v>nvt</v>
      </c>
      <c r="HL129" t="str">
        <f t="shared" si="279"/>
        <v>nvt</v>
      </c>
      <c r="HM129" t="str">
        <f t="shared" si="209"/>
        <v>nvt</v>
      </c>
      <c r="HN129" t="str">
        <f t="shared" si="210"/>
        <v>nvt</v>
      </c>
      <c r="HO129" t="str">
        <f t="shared" si="211"/>
        <v>nvt</v>
      </c>
      <c r="HP129" t="str">
        <f t="shared" si="212"/>
        <v>nvt</v>
      </c>
      <c r="HQ129" t="str">
        <f t="shared" si="213"/>
        <v>nvt</v>
      </c>
      <c r="HR129" t="str">
        <f t="shared" si="214"/>
        <v>nvt</v>
      </c>
      <c r="HS129" t="str">
        <f t="shared" si="215"/>
        <v>nvt</v>
      </c>
      <c r="HT129" t="str">
        <f t="shared" si="216"/>
        <v>nvt</v>
      </c>
      <c r="HU129" t="str">
        <f t="shared" si="217"/>
        <v>nvt</v>
      </c>
      <c r="HV129" t="str">
        <f t="shared" si="218"/>
        <v>nvt</v>
      </c>
      <c r="HW129" t="str">
        <f t="shared" si="219"/>
        <v>nvt</v>
      </c>
      <c r="HX129" t="str">
        <f t="shared" si="220"/>
        <v>nvt</v>
      </c>
      <c r="HY129" t="str">
        <f>IF($EJ129&gt;2,IF(HL129="","zwart",VLOOKUP(HL129,STAPELING!AK:AN,HY$1,0)),"nvt")</f>
        <v>nvt</v>
      </c>
      <c r="HZ129" t="str">
        <f t="shared" si="280"/>
        <v>nvt</v>
      </c>
      <c r="IA129" t="str">
        <f t="shared" si="281"/>
        <v>nvt</v>
      </c>
      <c r="IB129" t="str">
        <f t="shared" si="282"/>
        <v>nvt</v>
      </c>
      <c r="IC129" t="str">
        <f t="shared" si="283"/>
        <v>nvt</v>
      </c>
      <c r="ID129" t="str">
        <f t="shared" si="284"/>
        <v>nvt</v>
      </c>
      <c r="IE129" t="str">
        <f t="shared" si="285"/>
        <v>nvt</v>
      </c>
      <c r="IF129" t="str">
        <f t="shared" si="286"/>
        <v>nvt</v>
      </c>
      <c r="IG129">
        <f t="shared" si="287"/>
        <v>0</v>
      </c>
      <c r="IH129">
        <f t="shared" si="288"/>
        <v>0</v>
      </c>
      <c r="II129">
        <f t="shared" si="289"/>
        <v>0</v>
      </c>
      <c r="IJ129">
        <f t="shared" si="290"/>
        <v>0</v>
      </c>
      <c r="IK129">
        <f t="shared" si="291"/>
        <v>0</v>
      </c>
      <c r="IL129">
        <f t="shared" si="292"/>
        <v>0</v>
      </c>
      <c r="IM129">
        <f t="shared" si="293"/>
        <v>0</v>
      </c>
      <c r="IN129">
        <f t="shared" si="294"/>
        <v>0</v>
      </c>
      <c r="IO129">
        <f t="shared" si="295"/>
        <v>0</v>
      </c>
      <c r="IP129">
        <f t="shared" si="296"/>
        <v>0</v>
      </c>
      <c r="IQ129">
        <f t="shared" si="297"/>
        <v>0</v>
      </c>
      <c r="IR129">
        <f t="shared" si="298"/>
        <v>0</v>
      </c>
      <c r="IS129">
        <f t="shared" si="299"/>
        <v>0</v>
      </c>
      <c r="IT129">
        <f t="shared" si="300"/>
        <v>0</v>
      </c>
      <c r="IU129" t="str">
        <f t="shared" si="301"/>
        <v>N</v>
      </c>
      <c r="IV129" t="str">
        <f t="shared" si="221"/>
        <v>N</v>
      </c>
      <c r="IW129" t="str">
        <f t="shared" si="302"/>
        <v>N</v>
      </c>
    </row>
    <row r="130" spans="1:257" x14ac:dyDescent="0.25">
      <c r="A130" t="str">
        <f>IF(ISERROR(VLOOKUP(E130,E$4:E129,1,0)),"J","N")</f>
        <v>N</v>
      </c>
      <c r="E130" s="25" t="str">
        <f>IF(Invoer!B159="","",Invoer!B159)</f>
        <v/>
      </c>
      <c r="F130" s="25"/>
      <c r="G130" s="25"/>
      <c r="H130" s="25" t="str">
        <f>IF(AND($E130&lt;&gt;"",$A130="J"),Invoer!D159,"")</f>
        <v/>
      </c>
      <c r="I130" s="25"/>
      <c r="J130" s="26"/>
      <c r="K130" s="26" t="str">
        <f>IF(AND($E130&lt;&gt;"",$A130="J"),Invoer!L159,"")</f>
        <v/>
      </c>
      <c r="L130" s="26"/>
      <c r="M130" s="25"/>
      <c r="N130" s="152"/>
      <c r="O130" s="153"/>
      <c r="P130" s="25"/>
      <c r="Q130" s="25"/>
      <c r="R130" s="153"/>
      <c r="S130" s="154"/>
      <c r="T130" s="152"/>
      <c r="U130" s="153"/>
      <c r="V130" s="153"/>
      <c r="W130" s="59" t="str">
        <f>IF(AND($E130&lt;&gt;"",$A130="J",Invoer!R159&lt;&gt;""),VLOOKUP(Invoer!R159,NORM!$F$26:$H$29,3,0),"")</f>
        <v/>
      </c>
      <c r="X130" s="59"/>
      <c r="Y130" s="25" t="str">
        <f t="shared" si="222"/>
        <v/>
      </c>
      <c r="Z130" s="25"/>
      <c r="AA130" s="26" t="str">
        <f t="shared" si="223"/>
        <v/>
      </c>
      <c r="AB130" s="26"/>
      <c r="AC130" s="153"/>
      <c r="AD130" s="153"/>
      <c r="AE130" s="153"/>
      <c r="AF130" s="153"/>
      <c r="AG130" s="153"/>
      <c r="AH130" s="25"/>
      <c r="AI130" s="153"/>
      <c r="AJ130" s="153"/>
      <c r="AK130" s="153"/>
      <c r="AL130" s="153"/>
      <c r="AM130" s="25" t="str">
        <f>IF(AND($E130&lt;&gt;"",$A130="J"),IF(Invoer!X159="Ja","J",IF(Invoer!X159="Nee","N","")),"")</f>
        <v/>
      </c>
      <c r="AN130" s="153"/>
      <c r="AO130" s="153"/>
      <c r="AP130" s="153" t="s">
        <v>311</v>
      </c>
      <c r="AQ130" s="153" t="s">
        <v>311</v>
      </c>
      <c r="AR130" s="153" t="s">
        <v>312</v>
      </c>
      <c r="AS130" s="153" t="s">
        <v>312</v>
      </c>
      <c r="AT130" s="1" t="str">
        <f>IF(AND($E130&lt;&gt;"",$A130="J",Invoer!O159&lt;&gt;""),VLOOKUP(Invoer!O159,NORM!$F$31:$H$38,3,0),"")</f>
        <v/>
      </c>
      <c r="AU130" s="1"/>
      <c r="AV130" s="1" t="str">
        <f>IF(AND($E130&lt;&gt;"",$A130="J"),Invoer!AH159,"")</f>
        <v/>
      </c>
      <c r="AW130" s="1"/>
      <c r="AX130" s="1" t="str">
        <f t="shared" si="224"/>
        <v/>
      </c>
      <c r="AY130" s="1"/>
      <c r="AZ130" s="3" t="str">
        <f t="shared" si="225"/>
        <v/>
      </c>
      <c r="BA130" s="3" t="str">
        <f t="shared" si="226"/>
        <v/>
      </c>
      <c r="BB130" s="3" t="str">
        <f t="shared" si="227"/>
        <v>N</v>
      </c>
      <c r="BC130" s="3" t="str">
        <f t="shared" si="228"/>
        <v>N</v>
      </c>
      <c r="BD130" s="3" t="str">
        <f t="shared" si="229"/>
        <v/>
      </c>
      <c r="BE130" s="3">
        <f t="shared" si="230"/>
        <v>0</v>
      </c>
      <c r="BF130" s="3" t="str">
        <f t="shared" si="231"/>
        <v/>
      </c>
      <c r="BG130" s="3" t="str">
        <f t="shared" si="232"/>
        <v/>
      </c>
      <c r="BH130" s="3" t="str">
        <f t="shared" si="233"/>
        <v>N</v>
      </c>
      <c r="BI130" s="24" t="str">
        <f t="shared" si="234"/>
        <v/>
      </c>
      <c r="BJ130" s="24" t="str">
        <f>IF(ISERROR(VLOOKUP($BD130,LOV_GWSGRP!A:A,1,0)),"N","J")</f>
        <v>N</v>
      </c>
      <c r="BK130" s="24" t="str">
        <f>IF(ISERROR(VLOOKUP($BD130,LOV_GWSGRP!D:D,1,0)),"N","J")</f>
        <v>N</v>
      </c>
      <c r="BL130" s="24" t="str">
        <f>IF(ISERROR(VLOOKUP($BD130,LOV_GWSGRP!G:G,1,0)),"N","J")</f>
        <v>N</v>
      </c>
      <c r="BM130" s="24" t="str">
        <f>IF(ISERROR(VLOOKUP($BD130,LOV_GWSGRP!M:M,1,0)),"N","J")</f>
        <v>N</v>
      </c>
      <c r="BN130" s="24" t="str">
        <f>IF(ISERROR(VLOOKUP($BD130,LOV_GWSGRP!P:P,1,0)),"N","J")</f>
        <v>N</v>
      </c>
      <c r="BO130" s="24" t="str">
        <f>IF(ISERROR(VLOOKUP($BD130,LOV_GWSGRP!S:S,1,0)),"N","J")</f>
        <v>N</v>
      </c>
      <c r="BP130" s="24" t="str">
        <f>IF(ISERROR(VLOOKUP($BD130,LOV_GWSGRP!V:V,1,0)),"N","J")</f>
        <v>N</v>
      </c>
      <c r="BQ130" s="24" t="str">
        <f>IF(ISERROR(VLOOKUP($BD130,LOV_GWSGRP!Y:Y,1,0)),"N","J")</f>
        <v>N</v>
      </c>
      <c r="BR130" s="24" t="str">
        <f>IF(ISERROR(VLOOKUP($BD130,LOV_GWSGRP!AB:AB,1,0)),"N","J")</f>
        <v>N</v>
      </c>
      <c r="BS130" s="24" t="str">
        <f>IF(ISERROR(VLOOKUP($BD130,LOV_GWSGRP!AE:AE,1,0)),"N","J")</f>
        <v>N</v>
      </c>
      <c r="BT130" s="24" t="str">
        <f>IF(ISERROR(VLOOKUP($BD130,LOV_GWSGRP!AH:AH,1,0)),"N","J")</f>
        <v>N</v>
      </c>
      <c r="BU130" s="24" t="str">
        <f>IF(ISERROR(VLOOKUP($BD130,LOV_GWSGRP!CJ:CJ,1,0)),"N","J")</f>
        <v>N</v>
      </c>
      <c r="BV130" s="24" t="str">
        <f>IF(ISERROR(VLOOKUP($BD130,LOV_GWSGRP!AN:AN,1,0)),"N","J")</f>
        <v>N</v>
      </c>
      <c r="BW130" s="24" t="str">
        <f>IF(ISERROR(VLOOKUP($BD130,LOV_GWSGRP!AQ:AQ,1,0)),"N","J")</f>
        <v>N</v>
      </c>
      <c r="BX130" s="24" t="str">
        <f>IF(ISERROR(VLOOKUP($BD130,LOV_GWSGRP!AT:AT,1,0)),"N","J")</f>
        <v>N</v>
      </c>
      <c r="BY130" s="24" t="str">
        <f>IF(ISERROR(VLOOKUP($BD130,LOV_GWSGRP!AW:AW,1,0)),"N","J")</f>
        <v>N</v>
      </c>
      <c r="BZ130" s="24" t="str">
        <f>IF(ISERROR(VLOOKUP($BD130,LOV_GWSGRP!AZ:AZ,1,0)),"N","J")</f>
        <v>N</v>
      </c>
      <c r="CA130" s="24" t="str">
        <f>IF(ISERROR(VLOOKUP($BD130,LOV_GWSGRP!BC:BC,1,0)),"N","J")</f>
        <v>N</v>
      </c>
      <c r="CB130" s="24" t="str">
        <f>IF(ISERROR(VLOOKUP($BD130,LOV_GWSGRP!BF:BF,1,0)),"N","J")</f>
        <v>N</v>
      </c>
      <c r="CC130" s="24" t="str">
        <f>IF(ISERROR(VLOOKUP($BD130,LOV_GWSGRP!BI:BI,1,0)),"N","J")</f>
        <v>N</v>
      </c>
      <c r="CD130" s="24" t="str">
        <f>IF(ISERROR(VLOOKUP($BD130,LOV_GWSGRP!J:J,1,0)),"N","J")</f>
        <v>N</v>
      </c>
      <c r="CE130" s="24" t="str">
        <f>IF(ISERROR(VLOOKUP($BD130,LOV_GWSGRP!BL:BL,1,0)),"N","J")</f>
        <v>N</v>
      </c>
      <c r="CF130" s="24"/>
      <c r="CG130" s="24" t="str">
        <f>IF(ISERROR(VLOOKUP($BD130,LOV_GWSGRP!BO:BO,1,0)),"N","J")</f>
        <v>N</v>
      </c>
      <c r="CH130" s="24" t="str">
        <f t="shared" si="235"/>
        <v>N</v>
      </c>
      <c r="CI130" s="24" t="str">
        <f>IF(ISERROR(VLOOKUP($BD130,GEWASCODE_GLMC8!F:F,1,0)),"N","J")</f>
        <v>N</v>
      </c>
      <c r="CJ130" s="24" t="str">
        <f>IF(COUNTIF($CI130:CI130,"J")&gt;0,"N",IF(ISERROR(VLOOKUP($BD130,GEWASCODE_GLMC8!G:G,1,0)),"N","J"))</f>
        <v>N</v>
      </c>
      <c r="CK130" s="24" t="str">
        <f>IF(COUNTIF($CI130:CJ130,"J")&gt;0,"N",IF(ISERROR(VLOOKUP($BD130,GEWASCODE_GLMC8!H:H,1,0)),"N","J"))</f>
        <v>N</v>
      </c>
      <c r="CL130" s="24" t="str">
        <f>IF(COUNTIF($CI130:CK130,"J")&gt;0,"N",IF(ISERROR(VLOOKUP($BD130,GEWASCODE_GLMC8!I:I,1,0)),"N","J"))</f>
        <v>N</v>
      </c>
      <c r="CM130" s="24" t="str">
        <f>IF(COUNTIF($CI130:CL130,"J")&gt;0,"N",IF(ISERROR(VLOOKUP($BD130,GEWASCODE_GLMC8!J:J,1,0)),"N","J"))</f>
        <v>N</v>
      </c>
      <c r="CN130" s="24" t="str">
        <f>IF(COUNTIF($CI130:CM130,"J")&gt;0,"N",IF(ISERROR(VLOOKUP($BD130,GEWASCODE_GLMC8!K:K,1,0)),"N","J"))</f>
        <v>N</v>
      </c>
      <c r="CO130" s="24" t="str">
        <f>IF(COUNTIF($CI130:CN130,"J")&gt;0,"N",IF(ISERROR(VLOOKUP($BD130,GEWASCODE_GLMC8!L:L,1,0)),"N","J"))</f>
        <v>N</v>
      </c>
      <c r="CP130" s="24" t="str">
        <f>IF(COUNTIF($CI130:CO130,"J")&gt;0,"N",IF(ISERROR(VLOOKUP($BD130,GEWASCODE_GLMC8!M:M,1,0)),"N","J"))</f>
        <v>N</v>
      </c>
      <c r="CQ130" s="24" t="str">
        <f>IF(COUNTIF($CI130:CP130,"J")&gt;0,"N",IF(ISERROR(VLOOKUP($BD130,GEWASCODE_GLMC8!N:N,1,0)),"N","J"))</f>
        <v>N</v>
      </c>
      <c r="CR130" s="24" t="str">
        <f>IF(COUNTIF($CI130:CQ130,"J")&gt;0,"N",IF(ISERROR(VLOOKUP($BD130,GEWASCODE_GLMC8!O:O,1,0)),"N","J"))</f>
        <v>N</v>
      </c>
      <c r="CS130" s="24" t="str">
        <f>IF(COUNTIF($CI130:CR130,"J")&gt;0,"N",IF(ISERROR(VLOOKUP($BD130,GEWASCODE_GLMC8!P:P,1,0)),"N","J"))</f>
        <v>N</v>
      </c>
      <c r="CT130" s="24" t="str">
        <f>IF(COUNTIF($CI130:CS130,"J")&gt;0,"N",IF(ISERROR(VLOOKUP($BD130,GEWASCODE_GLMC8!Q:Q,1,0)),"N","J"))</f>
        <v>N</v>
      </c>
      <c r="CU130" s="24" t="str">
        <f>IF(COUNTIF($CI130:CT130,"J")&gt;0,"N",IF(ISERROR(VLOOKUP($BD130,GEWASCODE_GLMC8!R:R,1,0)),"N","J"))</f>
        <v>N</v>
      </c>
      <c r="CV130" s="24" t="str">
        <f>IF(COUNTIF($CI130:CU130,"J")&gt;0,"N",IF(ISERROR(VLOOKUP($BD130,GEWASCODE_GLMC8!S:S,1,0)),"N","J"))</f>
        <v>N</v>
      </c>
      <c r="CW130" s="24" t="str">
        <f>IF(COUNTIF($CI130:CV130,"J")&gt;0,"N",IF(ISERROR(VLOOKUP($BD130,GEWASCODE_GLMC8!T:T,1,0)),"N","J"))</f>
        <v>N</v>
      </c>
      <c r="CX130" s="24" t="str">
        <f>IF(COUNTIF($CI130:CW130,"J")&gt;0,"N",IF(ISERROR(VLOOKUP($BD130,GEWASCODE_GLMC8!U:U,1,0)),"N","J"))</f>
        <v>N</v>
      </c>
      <c r="CY130" s="24" t="str">
        <f>IF(COUNTIF($CI130:CX130,"J")&gt;0,"N",IF(ISERROR(VLOOKUP($BD130,GEWASCODE_GLMC8!V:V,1,0)),"N","J"))</f>
        <v>N</v>
      </c>
      <c r="CZ130" s="24" t="str">
        <f>IF(COUNTIF($CI130:CY130,"J")&gt;0,"N",IF(ISERROR(VLOOKUP($BD130,GEWASCODE_GLMC8!W:W,1,0)),"N","J"))</f>
        <v>N</v>
      </c>
      <c r="DA130" s="24" t="str">
        <f>IF(COUNTIF($CI130:CZ130,"J")&gt;0,"N",IF(ISERROR(VLOOKUP($BD130,GEWASCODE_GLMC8!X:X,1,0)),"N","J"))</f>
        <v>N</v>
      </c>
      <c r="DB130" s="24" t="str">
        <f>IF(COUNTIF($CI130:DA130,"J")&gt;0,"N",IF(ISERROR(VLOOKUP($BD130,GEWASCODE_GLMC8!Y:Y,1,0)),"N","J"))</f>
        <v>N</v>
      </c>
      <c r="DC130" s="24" t="str">
        <f>IF(COUNTIF($CI130:DB130,"J")&gt;0,"N",IF(ISERROR(VLOOKUP($BD130,GEWASCODE_GLMC8!Z:Z,1,0)),"N","J"))</f>
        <v>N</v>
      </c>
      <c r="DD130" s="24" t="str">
        <f t="shared" si="236"/>
        <v>N</v>
      </c>
      <c r="DE130" s="3" t="str">
        <f t="shared" si="167"/>
        <v>N</v>
      </c>
      <c r="DF130" s="3" t="str">
        <f t="shared" si="168"/>
        <v>N</v>
      </c>
      <c r="DG130" s="3" t="str">
        <f t="shared" si="237"/>
        <v>N</v>
      </c>
      <c r="DH130" s="3" t="str">
        <f t="shared" si="238"/>
        <v>N</v>
      </c>
      <c r="DI130" s="3" t="str">
        <f t="shared" si="169"/>
        <v>N</v>
      </c>
      <c r="DJ130" s="3" t="str">
        <f t="shared" si="170"/>
        <v>N</v>
      </c>
      <c r="DK130" s="3">
        <f>0</f>
        <v>0</v>
      </c>
      <c r="DL130" s="3" t="str">
        <f t="shared" si="171"/>
        <v>N</v>
      </c>
      <c r="DM130" s="3" t="str">
        <f t="shared" si="172"/>
        <v>N</v>
      </c>
      <c r="DN130" t="str">
        <f>IF(AND($A130="J",COUNTIFS(activiteiten_perceel,percelen!$AZ130,activiteiten_maatregel_nr,percelen!DN$4,activiteiten_activiteit_voldoet_aan_voorwaarden,"J")&gt;0),DN$4,"")</f>
        <v/>
      </c>
      <c r="DO130" t="str">
        <f>IF(AND($A130="J",COUNTIFS(activiteiten_perceel,percelen!$AZ130,activiteiten_maatregel_nr,percelen!DO$4,activiteiten_activiteit_voldoet_aan_voorwaarden,"J")&gt;0),DO$4,"")</f>
        <v/>
      </c>
      <c r="DP130" t="str">
        <f>IF(AND($A130="J",COUNTIFS(activiteiten_perceel,percelen!$AZ130,activiteiten_maatregel_nr,percelen!DP$4,activiteiten_activiteit_voldoet_aan_voorwaarden,"J")&gt;0),DP$4,"")</f>
        <v/>
      </c>
      <c r="DQ130" t="str">
        <f>IF(AND($A130="J",COUNTIFS(activiteiten_perceel,percelen!$AZ130,activiteiten_maatregel_nr,percelen!DQ$4,activiteiten_activiteit_voldoet_aan_voorwaarden,"J")&gt;0),DQ$4,"")</f>
        <v/>
      </c>
      <c r="DR130" t="str">
        <f>IF(AND($A130="J",COUNTIFS(activiteiten_perceel,percelen!$AZ130,activiteiten_maatregel_nr,percelen!DR$4,activiteiten_activiteit_voldoet_aan_voorwaarden,"J")&gt;0),DR$4,"")</f>
        <v/>
      </c>
      <c r="DS130" t="str">
        <f>IF(AND($A130="J",COUNTIFS(activiteiten_perceel,percelen!$AZ130,activiteiten_maatregel_nr,percelen!DS$4,activiteiten_activiteit_voldoet_aan_voorwaarden,"J")&gt;0),DS$4,"")</f>
        <v/>
      </c>
      <c r="DT130" t="str">
        <f>IF(AND($A130="J",COUNTIFS(activiteiten_perceel,percelen!$AZ130,activiteiten_maatregel_nr,percelen!DT$4,activiteiten_activiteit_voldoet_aan_voorwaarden,"J")&gt;0),DT$4,"")</f>
        <v/>
      </c>
      <c r="DU130" t="str">
        <f>IF(AND($A130="J",COUNTIFS(activiteiten_perceel,percelen!$AZ130,activiteiten_maatregel_nr,percelen!DU$4,activiteiten_activiteit_voldoet_aan_voorwaarden,"J")&gt;0),DU$4,"")</f>
        <v/>
      </c>
      <c r="DV130" t="str">
        <f>IF(AND($A130="J",COUNTIFS(activiteiten_perceel,percelen!$AZ130,activiteiten_maatregel_nr,percelen!DV$4,activiteiten_activiteit_voldoet_aan_voorwaarden,"J")&gt;0),DV$4,"")</f>
        <v/>
      </c>
      <c r="DW130" t="str">
        <f>IF(AND($A130="J",COUNTIFS(activiteiten_perceel,percelen!$AZ130,activiteiten_maatregel_nr,percelen!DW$4,activiteiten_activiteit_voldoet_aan_voorwaarden,"J")&gt;0),DW$4,"")</f>
        <v/>
      </c>
      <c r="DX130" t="str">
        <f>IF(AND($A130="J",COUNTIFS(activiteiten_perceel,percelen!$AZ130,activiteiten_maatregel_nr,percelen!DX$4,activiteiten_activiteit_voldoet_aan_voorwaarden,"J")&gt;0),DX$4,"")</f>
        <v/>
      </c>
      <c r="DY130" t="str">
        <f>IF(AND($A130="J",COUNTIFS(activiteiten_perceel,percelen!$AZ130,activiteiten_maatregel_nr,percelen!DY$4,activiteiten_activiteit_voldoet_aan_voorwaarden,"J")&gt;0),DY$4,"")</f>
        <v/>
      </c>
      <c r="DZ130" t="str">
        <f>IF(AND($A130="J",COUNTIFS(activiteiten_perceel,percelen!$AZ130,activiteiten_maatregel_nr,percelen!DZ$4,activiteiten_activiteit_voldoet_aan_voorwaarden,"J")&gt;0),DZ$4,"")</f>
        <v/>
      </c>
      <c r="EA130" t="str">
        <f>IF(AND($A130="J",COUNTIFS(activiteiten_perceel,percelen!$AZ130,activiteiten_maatregel_nr,percelen!EA$4,activiteiten_activiteit_voldoet_aan_voorwaarden,"J")&gt;0),EA$4,"")</f>
        <v/>
      </c>
      <c r="EB130" t="str">
        <f>IF(AND($A130="J",COUNTIFS(activiteiten_perceel,percelen!$AZ130,activiteiten_maatregel_nr,percelen!EB$4,activiteiten_activiteit_voldoet_aan_voorwaarden,"J")&gt;0),EB$4,"")</f>
        <v/>
      </c>
      <c r="EC130" t="str">
        <f>IF(AND($A130="J",COUNTIFS(activiteiten_perceel,percelen!$AZ130,activiteiten_maatregel_nr,percelen!EC$4,activiteiten_activiteit_voldoet_aan_voorwaarden,"J")&gt;0),EC$4,"")</f>
        <v/>
      </c>
      <c r="ED130" t="str">
        <f>IF(AND($A130="J",COUNTIFS(activiteiten_perceel,percelen!$AZ130,activiteiten_maatregel_nr,percelen!ED$4,activiteiten_activiteit_voldoet_aan_voorwaarden,"J")&gt;0),ED$4,"")</f>
        <v/>
      </c>
      <c r="EE130" t="str">
        <f>IF(AND($A130="J",COUNTIFS(activiteiten_perceel,percelen!$AZ130,activiteiten_maatregel_nr,percelen!EE$4,activiteiten_activiteit_voldoet_aan_voorwaarden,"J")&gt;0),EE$4,"")</f>
        <v/>
      </c>
      <c r="EF130" t="str">
        <f>IF(AND($A130="J",COUNTIFS(activiteiten_perceel,percelen!$AZ130,activiteiten_maatregel_nr,percelen!EF$4,activiteiten_activiteit_voldoet_aan_voorwaarden,"J")&gt;0),EF$4,"")</f>
        <v/>
      </c>
      <c r="EG130" t="str">
        <f>IF(AND($A130="J",COUNTIFS(activiteiten_perceel,percelen!$AZ130,activiteiten_maatregel_nr,percelen!EG$4,activiteiten_activiteit_voldoet_aan_voorwaarden,"J")&gt;0),EG$4,"")</f>
        <v/>
      </c>
      <c r="EH130" t="str">
        <f>IF(AND($A130="J",COUNTIFS(activiteiten_perceel,percelen!$AZ130,activiteiten_maatregel_nr,percelen!EH$4,activiteiten_activiteit_voldoet_aan_voorwaarden,"J")&gt;0),EH$4,"")</f>
        <v/>
      </c>
      <c r="EI130" t="str">
        <f>IF(AND($A130="J",COUNTIFS(activiteiten_perceel,percelen!$AZ130,activiteiten_maatregel_nr,percelen!EI$4,activiteiten_activiteit_voldoet_aan_voorwaarden,"J")&gt;0),EI$4,"")</f>
        <v/>
      </c>
      <c r="EJ130">
        <f t="shared" si="239"/>
        <v>0</v>
      </c>
      <c r="EK130" t="str">
        <f t="shared" si="173"/>
        <v/>
      </c>
      <c r="EL130" t="str">
        <f t="shared" si="174"/>
        <v/>
      </c>
      <c r="EM130" t="str">
        <f t="shared" si="175"/>
        <v/>
      </c>
      <c r="EN130" t="str">
        <f t="shared" si="176"/>
        <v/>
      </c>
      <c r="EO130" t="str">
        <f t="shared" si="177"/>
        <v/>
      </c>
      <c r="EP130" t="str">
        <f t="shared" si="178"/>
        <v/>
      </c>
      <c r="EQ130" t="str">
        <f t="shared" si="179"/>
        <v/>
      </c>
      <c r="ER130" t="str">
        <f t="shared" si="180"/>
        <v/>
      </c>
      <c r="ES130" t="str">
        <f t="shared" si="181"/>
        <v/>
      </c>
      <c r="ET130" t="str">
        <f t="shared" si="182"/>
        <v/>
      </c>
      <c r="EU130" t="str">
        <f t="shared" si="183"/>
        <v/>
      </c>
      <c r="EV130" t="str">
        <f t="shared" si="184"/>
        <v/>
      </c>
      <c r="EW130" t="str">
        <f t="shared" si="240"/>
        <v>nvt</v>
      </c>
      <c r="EX130" t="str">
        <f t="shared" si="241"/>
        <v>nvt</v>
      </c>
      <c r="EY130" t="str">
        <f t="shared" si="242"/>
        <v>nvt</v>
      </c>
      <c r="EZ130" t="str">
        <f t="shared" si="243"/>
        <v>nvt</v>
      </c>
      <c r="FA130" t="str">
        <f t="shared" si="244"/>
        <v>nvt</v>
      </c>
      <c r="FB130" t="str">
        <f t="shared" si="245"/>
        <v>nvt</v>
      </c>
      <c r="FC130" t="str">
        <f t="shared" si="246"/>
        <v>nvt</v>
      </c>
      <c r="FD130" t="str">
        <f t="shared" si="247"/>
        <v>nvt</v>
      </c>
      <c r="FE130" t="str">
        <f>IF($EJ130=2,VLOOKUP(FD130,STAPELING!A:D,FE$1,0),"nvt")</f>
        <v>nvt</v>
      </c>
      <c r="FF130" t="str">
        <f t="shared" si="248"/>
        <v>nvt</v>
      </c>
      <c r="FG130" t="str">
        <f t="shared" si="249"/>
        <v>nvt</v>
      </c>
      <c r="FH130" t="str">
        <f t="shared" si="250"/>
        <v>nvt</v>
      </c>
      <c r="FI130" t="str">
        <f t="shared" si="251"/>
        <v>nvt</v>
      </c>
      <c r="FJ130" t="str">
        <f t="shared" si="252"/>
        <v>nvt</v>
      </c>
      <c r="FK130" t="str">
        <f t="shared" si="253"/>
        <v>nvt</v>
      </c>
      <c r="FL130" t="str">
        <f t="shared" si="254"/>
        <v>nvt</v>
      </c>
      <c r="FM130" t="str">
        <f t="shared" si="255"/>
        <v/>
      </c>
      <c r="FN130" t="str">
        <f>IF(ISERROR(VLOOKUP(FM130,STAPELING!I:AO,FN$1,0)),"N",VLOOKUP(FM130,STAPELING!I:AO,FN$1,0))</f>
        <v>J</v>
      </c>
      <c r="FO130" t="str">
        <f t="shared" si="256"/>
        <v>nvt</v>
      </c>
      <c r="FP130" t="str">
        <f t="shared" si="185"/>
        <v>nvt</v>
      </c>
      <c r="FQ130" t="str">
        <f t="shared" si="186"/>
        <v>nvt</v>
      </c>
      <c r="FR130" t="str">
        <f t="shared" si="187"/>
        <v>nvt</v>
      </c>
      <c r="FS130" t="str">
        <f t="shared" si="188"/>
        <v>nvt</v>
      </c>
      <c r="FT130" t="str">
        <f t="shared" si="189"/>
        <v>nvt</v>
      </c>
      <c r="FU130" t="str">
        <f t="shared" si="190"/>
        <v>nvt</v>
      </c>
      <c r="FV130" t="str">
        <f t="shared" si="191"/>
        <v>nvt</v>
      </c>
      <c r="FW130" t="str">
        <f t="shared" si="192"/>
        <v>nvt</v>
      </c>
      <c r="FX130" t="str">
        <f t="shared" si="193"/>
        <v>nvt</v>
      </c>
      <c r="FY130" t="str">
        <f t="shared" si="194"/>
        <v>nvt</v>
      </c>
      <c r="FZ130" t="str">
        <f t="shared" si="195"/>
        <v>nvt</v>
      </c>
      <c r="GA130" t="str">
        <f t="shared" si="196"/>
        <v>nvt</v>
      </c>
      <c r="GB130" t="str">
        <f>IF($EJ130&gt;2,IF(FO130="","zwart",VLOOKUP(FO130,STAPELING!J:AA,GB$1,0)),"nvt")</f>
        <v>nvt</v>
      </c>
      <c r="GC130" t="str">
        <f t="shared" si="257"/>
        <v>nvt</v>
      </c>
      <c r="GD130" t="str">
        <f t="shared" si="258"/>
        <v>nvt</v>
      </c>
      <c r="GE130" t="str">
        <f t="shared" si="259"/>
        <v>nvt</v>
      </c>
      <c r="GF130" t="str">
        <f t="shared" si="260"/>
        <v>nvt</v>
      </c>
      <c r="GG130" t="str">
        <f t="shared" si="261"/>
        <v>nvt</v>
      </c>
      <c r="GH130" t="str">
        <f t="shared" si="262"/>
        <v>nvt</v>
      </c>
      <c r="GI130" t="str">
        <f t="shared" si="263"/>
        <v>nvt</v>
      </c>
      <c r="GJ130" t="str">
        <f t="shared" si="264"/>
        <v>nvt</v>
      </c>
      <c r="GK130" t="str">
        <f t="shared" si="197"/>
        <v>nvt</v>
      </c>
      <c r="GL130" t="str">
        <f t="shared" si="198"/>
        <v>nvt</v>
      </c>
      <c r="GM130" t="str">
        <f t="shared" si="199"/>
        <v>nvt</v>
      </c>
      <c r="GN130" t="str">
        <f t="shared" si="200"/>
        <v>nvt</v>
      </c>
      <c r="GO130" t="str">
        <f t="shared" si="201"/>
        <v>nvt</v>
      </c>
      <c r="GP130" t="str">
        <f t="shared" si="202"/>
        <v>nvt</v>
      </c>
      <c r="GQ130" t="str">
        <f t="shared" si="203"/>
        <v>nvt</v>
      </c>
      <c r="GR130" t="str">
        <f t="shared" si="204"/>
        <v>nvt</v>
      </c>
      <c r="GS130" t="str">
        <f t="shared" si="205"/>
        <v>nvt</v>
      </c>
      <c r="GT130" t="str">
        <f t="shared" si="206"/>
        <v>nvt</v>
      </c>
      <c r="GU130" t="str">
        <f t="shared" si="207"/>
        <v>nvt</v>
      </c>
      <c r="GV130" t="str">
        <f t="shared" si="208"/>
        <v>nvt</v>
      </c>
      <c r="GW130" t="str">
        <f>IF($EJ130&gt;2,IF(GJ130="","zwart",VLOOKUP(GJ130,STAPELING!AB:AJ,GW$1,0)),"nvt")</f>
        <v>nvt</v>
      </c>
      <c r="GX130" t="str">
        <f t="shared" si="265"/>
        <v>nvt</v>
      </c>
      <c r="GY130" t="str">
        <f t="shared" si="266"/>
        <v>nvt</v>
      </c>
      <c r="GZ130" t="str">
        <f t="shared" si="267"/>
        <v>nvt</v>
      </c>
      <c r="HA130" t="str">
        <f t="shared" si="268"/>
        <v>nvt</v>
      </c>
      <c r="HB130" t="str">
        <f t="shared" si="269"/>
        <v>nvt</v>
      </c>
      <c r="HC130" t="str">
        <f t="shared" si="270"/>
        <v>nvt</v>
      </c>
      <c r="HD130" t="str">
        <f t="shared" si="271"/>
        <v>nvt</v>
      </c>
      <c r="HE130" t="str">
        <f t="shared" si="272"/>
        <v>nvt</v>
      </c>
      <c r="HF130" t="str">
        <f t="shared" si="273"/>
        <v>nvt</v>
      </c>
      <c r="HG130" t="str">
        <f t="shared" si="274"/>
        <v>nvt</v>
      </c>
      <c r="HH130" t="str">
        <f t="shared" si="275"/>
        <v>nvt</v>
      </c>
      <c r="HI130" t="str">
        <f t="shared" si="276"/>
        <v>nvt</v>
      </c>
      <c r="HJ130" t="str">
        <f t="shared" si="277"/>
        <v>nvt</v>
      </c>
      <c r="HK130" t="str">
        <f t="shared" si="278"/>
        <v>nvt</v>
      </c>
      <c r="HL130" t="str">
        <f t="shared" si="279"/>
        <v>nvt</v>
      </c>
      <c r="HM130" t="str">
        <f t="shared" si="209"/>
        <v>nvt</v>
      </c>
      <c r="HN130" t="str">
        <f t="shared" si="210"/>
        <v>nvt</v>
      </c>
      <c r="HO130" t="str">
        <f t="shared" si="211"/>
        <v>nvt</v>
      </c>
      <c r="HP130" t="str">
        <f t="shared" si="212"/>
        <v>nvt</v>
      </c>
      <c r="HQ130" t="str">
        <f t="shared" si="213"/>
        <v>nvt</v>
      </c>
      <c r="HR130" t="str">
        <f t="shared" si="214"/>
        <v>nvt</v>
      </c>
      <c r="HS130" t="str">
        <f t="shared" si="215"/>
        <v>nvt</v>
      </c>
      <c r="HT130" t="str">
        <f t="shared" si="216"/>
        <v>nvt</v>
      </c>
      <c r="HU130" t="str">
        <f t="shared" si="217"/>
        <v>nvt</v>
      </c>
      <c r="HV130" t="str">
        <f t="shared" si="218"/>
        <v>nvt</v>
      </c>
      <c r="HW130" t="str">
        <f t="shared" si="219"/>
        <v>nvt</v>
      </c>
      <c r="HX130" t="str">
        <f t="shared" si="220"/>
        <v>nvt</v>
      </c>
      <c r="HY130" t="str">
        <f>IF($EJ130&gt;2,IF(HL130="","zwart",VLOOKUP(HL130,STAPELING!AK:AN,HY$1,0)),"nvt")</f>
        <v>nvt</v>
      </c>
      <c r="HZ130" t="str">
        <f t="shared" si="280"/>
        <v>nvt</v>
      </c>
      <c r="IA130" t="str">
        <f t="shared" si="281"/>
        <v>nvt</v>
      </c>
      <c r="IB130" t="str">
        <f t="shared" si="282"/>
        <v>nvt</v>
      </c>
      <c r="IC130" t="str">
        <f t="shared" si="283"/>
        <v>nvt</v>
      </c>
      <c r="ID130" t="str">
        <f t="shared" si="284"/>
        <v>nvt</v>
      </c>
      <c r="IE130" t="str">
        <f t="shared" si="285"/>
        <v>nvt</v>
      </c>
      <c r="IF130" t="str">
        <f t="shared" si="286"/>
        <v>nvt</v>
      </c>
      <c r="IG130">
        <f t="shared" si="287"/>
        <v>0</v>
      </c>
      <c r="IH130">
        <f t="shared" si="288"/>
        <v>0</v>
      </c>
      <c r="II130">
        <f t="shared" si="289"/>
        <v>0</v>
      </c>
      <c r="IJ130">
        <f t="shared" si="290"/>
        <v>0</v>
      </c>
      <c r="IK130">
        <f t="shared" si="291"/>
        <v>0</v>
      </c>
      <c r="IL130">
        <f t="shared" si="292"/>
        <v>0</v>
      </c>
      <c r="IM130">
        <f t="shared" si="293"/>
        <v>0</v>
      </c>
      <c r="IN130">
        <f t="shared" si="294"/>
        <v>0</v>
      </c>
      <c r="IO130">
        <f t="shared" si="295"/>
        <v>0</v>
      </c>
      <c r="IP130">
        <f t="shared" si="296"/>
        <v>0</v>
      </c>
      <c r="IQ130">
        <f t="shared" si="297"/>
        <v>0</v>
      </c>
      <c r="IR130">
        <f t="shared" si="298"/>
        <v>0</v>
      </c>
      <c r="IS130">
        <f t="shared" si="299"/>
        <v>0</v>
      </c>
      <c r="IT130">
        <f t="shared" si="300"/>
        <v>0</v>
      </c>
      <c r="IU130" t="str">
        <f t="shared" si="301"/>
        <v>N</v>
      </c>
      <c r="IV130" t="str">
        <f t="shared" si="221"/>
        <v>N</v>
      </c>
      <c r="IW130" t="str">
        <f t="shared" si="302"/>
        <v>N</v>
      </c>
    </row>
    <row r="131" spans="1:257" x14ac:dyDescent="0.25">
      <c r="A131" t="str">
        <f>IF(ISERROR(VLOOKUP(E131,E$4:E130,1,0)),"J","N")</f>
        <v>N</v>
      </c>
      <c r="E131" s="25" t="str">
        <f>IF(Invoer!B160="","",Invoer!B160)</f>
        <v/>
      </c>
      <c r="F131" s="25"/>
      <c r="G131" s="25"/>
      <c r="H131" s="25" t="str">
        <f>IF(AND($E131&lt;&gt;"",$A131="J"),Invoer!D160,"")</f>
        <v/>
      </c>
      <c r="I131" s="25"/>
      <c r="J131" s="26"/>
      <c r="K131" s="26" t="str">
        <f>IF(AND($E131&lt;&gt;"",$A131="J"),Invoer!L160,"")</f>
        <v/>
      </c>
      <c r="L131" s="26"/>
      <c r="M131" s="25"/>
      <c r="N131" s="152"/>
      <c r="O131" s="153"/>
      <c r="P131" s="25"/>
      <c r="Q131" s="25"/>
      <c r="R131" s="153"/>
      <c r="S131" s="154"/>
      <c r="T131" s="152"/>
      <c r="U131" s="153"/>
      <c r="V131" s="153"/>
      <c r="W131" s="59" t="str">
        <f>IF(AND($E131&lt;&gt;"",$A131="J",Invoer!R160&lt;&gt;""),VLOOKUP(Invoer!R160,NORM!$F$26:$H$29,3,0),"")</f>
        <v/>
      </c>
      <c r="X131" s="59"/>
      <c r="Y131" s="25" t="str">
        <f t="shared" si="222"/>
        <v/>
      </c>
      <c r="Z131" s="25"/>
      <c r="AA131" s="26" t="str">
        <f t="shared" si="223"/>
        <v/>
      </c>
      <c r="AB131" s="26"/>
      <c r="AC131" s="153"/>
      <c r="AD131" s="153"/>
      <c r="AE131" s="153"/>
      <c r="AF131" s="153"/>
      <c r="AG131" s="153"/>
      <c r="AH131" s="25"/>
      <c r="AI131" s="153"/>
      <c r="AJ131" s="153"/>
      <c r="AK131" s="153"/>
      <c r="AL131" s="153"/>
      <c r="AM131" s="25" t="str">
        <f>IF(AND($E131&lt;&gt;"",$A131="J"),IF(Invoer!X160="Ja","J",IF(Invoer!X160="Nee","N","")),"")</f>
        <v/>
      </c>
      <c r="AN131" s="153"/>
      <c r="AO131" s="153"/>
      <c r="AP131" s="153" t="s">
        <v>311</v>
      </c>
      <c r="AQ131" s="153" t="s">
        <v>311</v>
      </c>
      <c r="AR131" s="153" t="s">
        <v>312</v>
      </c>
      <c r="AS131" s="153" t="s">
        <v>312</v>
      </c>
      <c r="AT131" s="1" t="str">
        <f>IF(AND($E131&lt;&gt;"",$A131="J",Invoer!O160&lt;&gt;""),VLOOKUP(Invoer!O160,NORM!$F$31:$H$38,3,0),"")</f>
        <v/>
      </c>
      <c r="AU131" s="1"/>
      <c r="AV131" s="1" t="str">
        <f>IF(AND($E131&lt;&gt;"",$A131="J"),Invoer!AH160,"")</f>
        <v/>
      </c>
      <c r="AW131" s="1"/>
      <c r="AX131" s="1" t="str">
        <f t="shared" si="224"/>
        <v/>
      </c>
      <c r="AY131" s="1"/>
      <c r="AZ131" s="3" t="str">
        <f t="shared" si="225"/>
        <v/>
      </c>
      <c r="BA131" s="3" t="str">
        <f t="shared" si="226"/>
        <v/>
      </c>
      <c r="BB131" s="3" t="str">
        <f t="shared" si="227"/>
        <v>N</v>
      </c>
      <c r="BC131" s="3" t="str">
        <f t="shared" si="228"/>
        <v>N</v>
      </c>
      <c r="BD131" s="3" t="str">
        <f t="shared" si="229"/>
        <v/>
      </c>
      <c r="BE131" s="3">
        <f t="shared" si="230"/>
        <v>0</v>
      </c>
      <c r="BF131" s="3" t="str">
        <f t="shared" si="231"/>
        <v/>
      </c>
      <c r="BG131" s="3" t="str">
        <f t="shared" si="232"/>
        <v/>
      </c>
      <c r="BH131" s="3" t="str">
        <f t="shared" si="233"/>
        <v>N</v>
      </c>
      <c r="BI131" s="24" t="str">
        <f t="shared" si="234"/>
        <v/>
      </c>
      <c r="BJ131" s="24" t="str">
        <f>IF(ISERROR(VLOOKUP($BD131,LOV_GWSGRP!A:A,1,0)),"N","J")</f>
        <v>N</v>
      </c>
      <c r="BK131" s="24" t="str">
        <f>IF(ISERROR(VLOOKUP($BD131,LOV_GWSGRP!D:D,1,0)),"N","J")</f>
        <v>N</v>
      </c>
      <c r="BL131" s="24" t="str">
        <f>IF(ISERROR(VLOOKUP($BD131,LOV_GWSGRP!G:G,1,0)),"N","J")</f>
        <v>N</v>
      </c>
      <c r="BM131" s="24" t="str">
        <f>IF(ISERROR(VLOOKUP($BD131,LOV_GWSGRP!M:M,1,0)),"N","J")</f>
        <v>N</v>
      </c>
      <c r="BN131" s="24" t="str">
        <f>IF(ISERROR(VLOOKUP($BD131,LOV_GWSGRP!P:P,1,0)),"N","J")</f>
        <v>N</v>
      </c>
      <c r="BO131" s="24" t="str">
        <f>IF(ISERROR(VLOOKUP($BD131,LOV_GWSGRP!S:S,1,0)),"N","J")</f>
        <v>N</v>
      </c>
      <c r="BP131" s="24" t="str">
        <f>IF(ISERROR(VLOOKUP($BD131,LOV_GWSGRP!V:V,1,0)),"N","J")</f>
        <v>N</v>
      </c>
      <c r="BQ131" s="24" t="str">
        <f>IF(ISERROR(VLOOKUP($BD131,LOV_GWSGRP!Y:Y,1,0)),"N","J")</f>
        <v>N</v>
      </c>
      <c r="BR131" s="24" t="str">
        <f>IF(ISERROR(VLOOKUP($BD131,LOV_GWSGRP!AB:AB,1,0)),"N","J")</f>
        <v>N</v>
      </c>
      <c r="BS131" s="24" t="str">
        <f>IF(ISERROR(VLOOKUP($BD131,LOV_GWSGRP!AE:AE,1,0)),"N","J")</f>
        <v>N</v>
      </c>
      <c r="BT131" s="24" t="str">
        <f>IF(ISERROR(VLOOKUP($BD131,LOV_GWSGRP!AH:AH,1,0)),"N","J")</f>
        <v>N</v>
      </c>
      <c r="BU131" s="24" t="str">
        <f>IF(ISERROR(VLOOKUP($BD131,LOV_GWSGRP!CJ:CJ,1,0)),"N","J")</f>
        <v>N</v>
      </c>
      <c r="BV131" s="24" t="str">
        <f>IF(ISERROR(VLOOKUP($BD131,LOV_GWSGRP!AN:AN,1,0)),"N","J")</f>
        <v>N</v>
      </c>
      <c r="BW131" s="24" t="str">
        <f>IF(ISERROR(VLOOKUP($BD131,LOV_GWSGRP!AQ:AQ,1,0)),"N","J")</f>
        <v>N</v>
      </c>
      <c r="BX131" s="24" t="str">
        <f>IF(ISERROR(VLOOKUP($BD131,LOV_GWSGRP!AT:AT,1,0)),"N","J")</f>
        <v>N</v>
      </c>
      <c r="BY131" s="24" t="str">
        <f>IF(ISERROR(VLOOKUP($BD131,LOV_GWSGRP!AW:AW,1,0)),"N","J")</f>
        <v>N</v>
      </c>
      <c r="BZ131" s="24" t="str">
        <f>IF(ISERROR(VLOOKUP($BD131,LOV_GWSGRP!AZ:AZ,1,0)),"N","J")</f>
        <v>N</v>
      </c>
      <c r="CA131" s="24" t="str">
        <f>IF(ISERROR(VLOOKUP($BD131,LOV_GWSGRP!BC:BC,1,0)),"N","J")</f>
        <v>N</v>
      </c>
      <c r="CB131" s="24" t="str">
        <f>IF(ISERROR(VLOOKUP($BD131,LOV_GWSGRP!BF:BF,1,0)),"N","J")</f>
        <v>N</v>
      </c>
      <c r="CC131" s="24" t="str">
        <f>IF(ISERROR(VLOOKUP($BD131,LOV_GWSGRP!BI:BI,1,0)),"N","J")</f>
        <v>N</v>
      </c>
      <c r="CD131" s="24" t="str">
        <f>IF(ISERROR(VLOOKUP($BD131,LOV_GWSGRP!J:J,1,0)),"N","J")</f>
        <v>N</v>
      </c>
      <c r="CE131" s="24" t="str">
        <f>IF(ISERROR(VLOOKUP($BD131,LOV_GWSGRP!BL:BL,1,0)),"N","J")</f>
        <v>N</v>
      </c>
      <c r="CF131" s="24"/>
      <c r="CG131" s="24" t="str">
        <f>IF(ISERROR(VLOOKUP($BD131,LOV_GWSGRP!BO:BO,1,0)),"N","J")</f>
        <v>N</v>
      </c>
      <c r="CH131" s="24" t="str">
        <f t="shared" si="235"/>
        <v>N</v>
      </c>
      <c r="CI131" s="24" t="str">
        <f>IF(ISERROR(VLOOKUP($BD131,GEWASCODE_GLMC8!F:F,1,0)),"N","J")</f>
        <v>N</v>
      </c>
      <c r="CJ131" s="24" t="str">
        <f>IF(COUNTIF($CI131:CI131,"J")&gt;0,"N",IF(ISERROR(VLOOKUP($BD131,GEWASCODE_GLMC8!G:G,1,0)),"N","J"))</f>
        <v>N</v>
      </c>
      <c r="CK131" s="24" t="str">
        <f>IF(COUNTIF($CI131:CJ131,"J")&gt;0,"N",IF(ISERROR(VLOOKUP($BD131,GEWASCODE_GLMC8!H:H,1,0)),"N","J"))</f>
        <v>N</v>
      </c>
      <c r="CL131" s="24" t="str">
        <f>IF(COUNTIF($CI131:CK131,"J")&gt;0,"N",IF(ISERROR(VLOOKUP($BD131,GEWASCODE_GLMC8!I:I,1,0)),"N","J"))</f>
        <v>N</v>
      </c>
      <c r="CM131" s="24" t="str">
        <f>IF(COUNTIF($CI131:CL131,"J")&gt;0,"N",IF(ISERROR(VLOOKUP($BD131,GEWASCODE_GLMC8!J:J,1,0)),"N","J"))</f>
        <v>N</v>
      </c>
      <c r="CN131" s="24" t="str">
        <f>IF(COUNTIF($CI131:CM131,"J")&gt;0,"N",IF(ISERROR(VLOOKUP($BD131,GEWASCODE_GLMC8!K:K,1,0)),"N","J"))</f>
        <v>N</v>
      </c>
      <c r="CO131" s="24" t="str">
        <f>IF(COUNTIF($CI131:CN131,"J")&gt;0,"N",IF(ISERROR(VLOOKUP($BD131,GEWASCODE_GLMC8!L:L,1,0)),"N","J"))</f>
        <v>N</v>
      </c>
      <c r="CP131" s="24" t="str">
        <f>IF(COUNTIF($CI131:CO131,"J")&gt;0,"N",IF(ISERROR(VLOOKUP($BD131,GEWASCODE_GLMC8!M:M,1,0)),"N","J"))</f>
        <v>N</v>
      </c>
      <c r="CQ131" s="24" t="str">
        <f>IF(COUNTIF($CI131:CP131,"J")&gt;0,"N",IF(ISERROR(VLOOKUP($BD131,GEWASCODE_GLMC8!N:N,1,0)),"N","J"))</f>
        <v>N</v>
      </c>
      <c r="CR131" s="24" t="str">
        <f>IF(COUNTIF($CI131:CQ131,"J")&gt;0,"N",IF(ISERROR(VLOOKUP($BD131,GEWASCODE_GLMC8!O:O,1,0)),"N","J"))</f>
        <v>N</v>
      </c>
      <c r="CS131" s="24" t="str">
        <f>IF(COUNTIF($CI131:CR131,"J")&gt;0,"N",IF(ISERROR(VLOOKUP($BD131,GEWASCODE_GLMC8!P:P,1,0)),"N","J"))</f>
        <v>N</v>
      </c>
      <c r="CT131" s="24" t="str">
        <f>IF(COUNTIF($CI131:CS131,"J")&gt;0,"N",IF(ISERROR(VLOOKUP($BD131,GEWASCODE_GLMC8!Q:Q,1,0)),"N","J"))</f>
        <v>N</v>
      </c>
      <c r="CU131" s="24" t="str">
        <f>IF(COUNTIF($CI131:CT131,"J")&gt;0,"N",IF(ISERROR(VLOOKUP($BD131,GEWASCODE_GLMC8!R:R,1,0)),"N","J"))</f>
        <v>N</v>
      </c>
      <c r="CV131" s="24" t="str">
        <f>IF(COUNTIF($CI131:CU131,"J")&gt;0,"N",IF(ISERROR(VLOOKUP($BD131,GEWASCODE_GLMC8!S:S,1,0)),"N","J"))</f>
        <v>N</v>
      </c>
      <c r="CW131" s="24" t="str">
        <f>IF(COUNTIF($CI131:CV131,"J")&gt;0,"N",IF(ISERROR(VLOOKUP($BD131,GEWASCODE_GLMC8!T:T,1,0)),"N","J"))</f>
        <v>N</v>
      </c>
      <c r="CX131" s="24" t="str">
        <f>IF(COUNTIF($CI131:CW131,"J")&gt;0,"N",IF(ISERROR(VLOOKUP($BD131,GEWASCODE_GLMC8!U:U,1,0)),"N","J"))</f>
        <v>N</v>
      </c>
      <c r="CY131" s="24" t="str">
        <f>IF(COUNTIF($CI131:CX131,"J")&gt;0,"N",IF(ISERROR(VLOOKUP($BD131,GEWASCODE_GLMC8!V:V,1,0)),"N","J"))</f>
        <v>N</v>
      </c>
      <c r="CZ131" s="24" t="str">
        <f>IF(COUNTIF($CI131:CY131,"J")&gt;0,"N",IF(ISERROR(VLOOKUP($BD131,GEWASCODE_GLMC8!W:W,1,0)),"N","J"))</f>
        <v>N</v>
      </c>
      <c r="DA131" s="24" t="str">
        <f>IF(COUNTIF($CI131:CZ131,"J")&gt;0,"N",IF(ISERROR(VLOOKUP($BD131,GEWASCODE_GLMC8!X:X,1,0)),"N","J"))</f>
        <v>N</v>
      </c>
      <c r="DB131" s="24" t="str">
        <f>IF(COUNTIF($CI131:DA131,"J")&gt;0,"N",IF(ISERROR(VLOOKUP($BD131,GEWASCODE_GLMC8!Y:Y,1,0)),"N","J"))</f>
        <v>N</v>
      </c>
      <c r="DC131" s="24" t="str">
        <f>IF(COUNTIF($CI131:DB131,"J")&gt;0,"N",IF(ISERROR(VLOOKUP($BD131,GEWASCODE_GLMC8!Z:Z,1,0)),"N","J"))</f>
        <v>N</v>
      </c>
      <c r="DD131" s="24" t="str">
        <f t="shared" si="236"/>
        <v>N</v>
      </c>
      <c r="DE131" s="3" t="str">
        <f t="shared" si="167"/>
        <v>N</v>
      </c>
      <c r="DF131" s="3" t="str">
        <f t="shared" si="168"/>
        <v>N</v>
      </c>
      <c r="DG131" s="3" t="str">
        <f t="shared" si="237"/>
        <v>N</v>
      </c>
      <c r="DH131" s="3" t="str">
        <f t="shared" si="238"/>
        <v>N</v>
      </c>
      <c r="DI131" s="3" t="str">
        <f t="shared" si="169"/>
        <v>N</v>
      </c>
      <c r="DJ131" s="3" t="str">
        <f t="shared" si="170"/>
        <v>N</v>
      </c>
      <c r="DK131" s="3">
        <f>0</f>
        <v>0</v>
      </c>
      <c r="DL131" s="3" t="str">
        <f t="shared" si="171"/>
        <v>N</v>
      </c>
      <c r="DM131" s="3" t="str">
        <f t="shared" si="172"/>
        <v>N</v>
      </c>
      <c r="DN131" t="str">
        <f>IF(AND($A131="J",COUNTIFS(activiteiten_perceel,percelen!$AZ131,activiteiten_maatregel_nr,percelen!DN$4,activiteiten_activiteit_voldoet_aan_voorwaarden,"J")&gt;0),DN$4,"")</f>
        <v/>
      </c>
      <c r="DO131" t="str">
        <f>IF(AND($A131="J",COUNTIFS(activiteiten_perceel,percelen!$AZ131,activiteiten_maatregel_nr,percelen!DO$4,activiteiten_activiteit_voldoet_aan_voorwaarden,"J")&gt;0),DO$4,"")</f>
        <v/>
      </c>
      <c r="DP131" t="str">
        <f>IF(AND($A131="J",COUNTIFS(activiteiten_perceel,percelen!$AZ131,activiteiten_maatregel_nr,percelen!DP$4,activiteiten_activiteit_voldoet_aan_voorwaarden,"J")&gt;0),DP$4,"")</f>
        <v/>
      </c>
      <c r="DQ131" t="str">
        <f>IF(AND($A131="J",COUNTIFS(activiteiten_perceel,percelen!$AZ131,activiteiten_maatregel_nr,percelen!DQ$4,activiteiten_activiteit_voldoet_aan_voorwaarden,"J")&gt;0),DQ$4,"")</f>
        <v/>
      </c>
      <c r="DR131" t="str">
        <f>IF(AND($A131="J",COUNTIFS(activiteiten_perceel,percelen!$AZ131,activiteiten_maatregel_nr,percelen!DR$4,activiteiten_activiteit_voldoet_aan_voorwaarden,"J")&gt;0),DR$4,"")</f>
        <v/>
      </c>
      <c r="DS131" t="str">
        <f>IF(AND($A131="J",COUNTIFS(activiteiten_perceel,percelen!$AZ131,activiteiten_maatregel_nr,percelen!DS$4,activiteiten_activiteit_voldoet_aan_voorwaarden,"J")&gt;0),DS$4,"")</f>
        <v/>
      </c>
      <c r="DT131" t="str">
        <f>IF(AND($A131="J",COUNTIFS(activiteiten_perceel,percelen!$AZ131,activiteiten_maatregel_nr,percelen!DT$4,activiteiten_activiteit_voldoet_aan_voorwaarden,"J")&gt;0),DT$4,"")</f>
        <v/>
      </c>
      <c r="DU131" t="str">
        <f>IF(AND($A131="J",COUNTIFS(activiteiten_perceel,percelen!$AZ131,activiteiten_maatregel_nr,percelen!DU$4,activiteiten_activiteit_voldoet_aan_voorwaarden,"J")&gt;0),DU$4,"")</f>
        <v/>
      </c>
      <c r="DV131" t="str">
        <f>IF(AND($A131="J",COUNTIFS(activiteiten_perceel,percelen!$AZ131,activiteiten_maatregel_nr,percelen!DV$4,activiteiten_activiteit_voldoet_aan_voorwaarden,"J")&gt;0),DV$4,"")</f>
        <v/>
      </c>
      <c r="DW131" t="str">
        <f>IF(AND($A131="J",COUNTIFS(activiteiten_perceel,percelen!$AZ131,activiteiten_maatregel_nr,percelen!DW$4,activiteiten_activiteit_voldoet_aan_voorwaarden,"J")&gt;0),DW$4,"")</f>
        <v/>
      </c>
      <c r="DX131" t="str">
        <f>IF(AND($A131="J",COUNTIFS(activiteiten_perceel,percelen!$AZ131,activiteiten_maatregel_nr,percelen!DX$4,activiteiten_activiteit_voldoet_aan_voorwaarden,"J")&gt;0),DX$4,"")</f>
        <v/>
      </c>
      <c r="DY131" t="str">
        <f>IF(AND($A131="J",COUNTIFS(activiteiten_perceel,percelen!$AZ131,activiteiten_maatregel_nr,percelen!DY$4,activiteiten_activiteit_voldoet_aan_voorwaarden,"J")&gt;0),DY$4,"")</f>
        <v/>
      </c>
      <c r="DZ131" t="str">
        <f>IF(AND($A131="J",COUNTIFS(activiteiten_perceel,percelen!$AZ131,activiteiten_maatregel_nr,percelen!DZ$4,activiteiten_activiteit_voldoet_aan_voorwaarden,"J")&gt;0),DZ$4,"")</f>
        <v/>
      </c>
      <c r="EA131" t="str">
        <f>IF(AND($A131="J",COUNTIFS(activiteiten_perceel,percelen!$AZ131,activiteiten_maatregel_nr,percelen!EA$4,activiteiten_activiteit_voldoet_aan_voorwaarden,"J")&gt;0),EA$4,"")</f>
        <v/>
      </c>
      <c r="EB131" t="str">
        <f>IF(AND($A131="J",COUNTIFS(activiteiten_perceel,percelen!$AZ131,activiteiten_maatregel_nr,percelen!EB$4,activiteiten_activiteit_voldoet_aan_voorwaarden,"J")&gt;0),EB$4,"")</f>
        <v/>
      </c>
      <c r="EC131" t="str">
        <f>IF(AND($A131="J",COUNTIFS(activiteiten_perceel,percelen!$AZ131,activiteiten_maatregel_nr,percelen!EC$4,activiteiten_activiteit_voldoet_aan_voorwaarden,"J")&gt;0),EC$4,"")</f>
        <v/>
      </c>
      <c r="ED131" t="str">
        <f>IF(AND($A131="J",COUNTIFS(activiteiten_perceel,percelen!$AZ131,activiteiten_maatregel_nr,percelen!ED$4,activiteiten_activiteit_voldoet_aan_voorwaarden,"J")&gt;0),ED$4,"")</f>
        <v/>
      </c>
      <c r="EE131" t="str">
        <f>IF(AND($A131="J",COUNTIFS(activiteiten_perceel,percelen!$AZ131,activiteiten_maatregel_nr,percelen!EE$4,activiteiten_activiteit_voldoet_aan_voorwaarden,"J")&gt;0),EE$4,"")</f>
        <v/>
      </c>
      <c r="EF131" t="str">
        <f>IF(AND($A131="J",COUNTIFS(activiteiten_perceel,percelen!$AZ131,activiteiten_maatregel_nr,percelen!EF$4,activiteiten_activiteit_voldoet_aan_voorwaarden,"J")&gt;0),EF$4,"")</f>
        <v/>
      </c>
      <c r="EG131" t="str">
        <f>IF(AND($A131="J",COUNTIFS(activiteiten_perceel,percelen!$AZ131,activiteiten_maatregel_nr,percelen!EG$4,activiteiten_activiteit_voldoet_aan_voorwaarden,"J")&gt;0),EG$4,"")</f>
        <v/>
      </c>
      <c r="EH131" t="str">
        <f>IF(AND($A131="J",COUNTIFS(activiteiten_perceel,percelen!$AZ131,activiteiten_maatregel_nr,percelen!EH$4,activiteiten_activiteit_voldoet_aan_voorwaarden,"J")&gt;0),EH$4,"")</f>
        <v/>
      </c>
      <c r="EI131" t="str">
        <f>IF(AND($A131="J",COUNTIFS(activiteiten_perceel,percelen!$AZ131,activiteiten_maatregel_nr,percelen!EI$4,activiteiten_activiteit_voldoet_aan_voorwaarden,"J")&gt;0),EI$4,"")</f>
        <v/>
      </c>
      <c r="EJ131">
        <f t="shared" si="239"/>
        <v>0</v>
      </c>
      <c r="EK131" t="str">
        <f t="shared" si="173"/>
        <v/>
      </c>
      <c r="EL131" t="str">
        <f t="shared" si="174"/>
        <v/>
      </c>
      <c r="EM131" t="str">
        <f t="shared" si="175"/>
        <v/>
      </c>
      <c r="EN131" t="str">
        <f t="shared" si="176"/>
        <v/>
      </c>
      <c r="EO131" t="str">
        <f t="shared" si="177"/>
        <v/>
      </c>
      <c r="EP131" t="str">
        <f t="shared" si="178"/>
        <v/>
      </c>
      <c r="EQ131" t="str">
        <f t="shared" si="179"/>
        <v/>
      </c>
      <c r="ER131" t="str">
        <f t="shared" si="180"/>
        <v/>
      </c>
      <c r="ES131" t="str">
        <f t="shared" si="181"/>
        <v/>
      </c>
      <c r="ET131" t="str">
        <f t="shared" si="182"/>
        <v/>
      </c>
      <c r="EU131" t="str">
        <f t="shared" si="183"/>
        <v/>
      </c>
      <c r="EV131" t="str">
        <f t="shared" si="184"/>
        <v/>
      </c>
      <c r="EW131" t="str">
        <f t="shared" si="240"/>
        <v>nvt</v>
      </c>
      <c r="EX131" t="str">
        <f t="shared" si="241"/>
        <v>nvt</v>
      </c>
      <c r="EY131" t="str">
        <f t="shared" si="242"/>
        <v>nvt</v>
      </c>
      <c r="EZ131" t="str">
        <f t="shared" si="243"/>
        <v>nvt</v>
      </c>
      <c r="FA131" t="str">
        <f t="shared" si="244"/>
        <v>nvt</v>
      </c>
      <c r="FB131" t="str">
        <f t="shared" si="245"/>
        <v>nvt</v>
      </c>
      <c r="FC131" t="str">
        <f t="shared" si="246"/>
        <v>nvt</v>
      </c>
      <c r="FD131" t="str">
        <f t="shared" si="247"/>
        <v>nvt</v>
      </c>
      <c r="FE131" t="str">
        <f>IF($EJ131=2,VLOOKUP(FD131,STAPELING!A:D,FE$1,0),"nvt")</f>
        <v>nvt</v>
      </c>
      <c r="FF131" t="str">
        <f t="shared" si="248"/>
        <v>nvt</v>
      </c>
      <c r="FG131" t="str">
        <f t="shared" si="249"/>
        <v>nvt</v>
      </c>
      <c r="FH131" t="str">
        <f t="shared" si="250"/>
        <v>nvt</v>
      </c>
      <c r="FI131" t="str">
        <f t="shared" si="251"/>
        <v>nvt</v>
      </c>
      <c r="FJ131" t="str">
        <f t="shared" si="252"/>
        <v>nvt</v>
      </c>
      <c r="FK131" t="str">
        <f t="shared" si="253"/>
        <v>nvt</v>
      </c>
      <c r="FL131" t="str">
        <f t="shared" si="254"/>
        <v>nvt</v>
      </c>
      <c r="FM131" t="str">
        <f t="shared" si="255"/>
        <v/>
      </c>
      <c r="FN131" t="str">
        <f>IF(ISERROR(VLOOKUP(FM131,STAPELING!I:AO,FN$1,0)),"N",VLOOKUP(FM131,STAPELING!I:AO,FN$1,0))</f>
        <v>J</v>
      </c>
      <c r="FO131" t="str">
        <f t="shared" si="256"/>
        <v>nvt</v>
      </c>
      <c r="FP131" t="str">
        <f t="shared" si="185"/>
        <v>nvt</v>
      </c>
      <c r="FQ131" t="str">
        <f t="shared" si="186"/>
        <v>nvt</v>
      </c>
      <c r="FR131" t="str">
        <f t="shared" si="187"/>
        <v>nvt</v>
      </c>
      <c r="FS131" t="str">
        <f t="shared" si="188"/>
        <v>nvt</v>
      </c>
      <c r="FT131" t="str">
        <f t="shared" si="189"/>
        <v>nvt</v>
      </c>
      <c r="FU131" t="str">
        <f t="shared" si="190"/>
        <v>nvt</v>
      </c>
      <c r="FV131" t="str">
        <f t="shared" si="191"/>
        <v>nvt</v>
      </c>
      <c r="FW131" t="str">
        <f t="shared" si="192"/>
        <v>nvt</v>
      </c>
      <c r="FX131" t="str">
        <f t="shared" si="193"/>
        <v>nvt</v>
      </c>
      <c r="FY131" t="str">
        <f t="shared" si="194"/>
        <v>nvt</v>
      </c>
      <c r="FZ131" t="str">
        <f t="shared" si="195"/>
        <v>nvt</v>
      </c>
      <c r="GA131" t="str">
        <f t="shared" si="196"/>
        <v>nvt</v>
      </c>
      <c r="GB131" t="str">
        <f>IF($EJ131&gt;2,IF(FO131="","zwart",VLOOKUP(FO131,STAPELING!J:AA,GB$1,0)),"nvt")</f>
        <v>nvt</v>
      </c>
      <c r="GC131" t="str">
        <f t="shared" si="257"/>
        <v>nvt</v>
      </c>
      <c r="GD131" t="str">
        <f t="shared" si="258"/>
        <v>nvt</v>
      </c>
      <c r="GE131" t="str">
        <f t="shared" si="259"/>
        <v>nvt</v>
      </c>
      <c r="GF131" t="str">
        <f t="shared" si="260"/>
        <v>nvt</v>
      </c>
      <c r="GG131" t="str">
        <f t="shared" si="261"/>
        <v>nvt</v>
      </c>
      <c r="GH131" t="str">
        <f t="shared" si="262"/>
        <v>nvt</v>
      </c>
      <c r="GI131" t="str">
        <f t="shared" si="263"/>
        <v>nvt</v>
      </c>
      <c r="GJ131" t="str">
        <f t="shared" si="264"/>
        <v>nvt</v>
      </c>
      <c r="GK131" t="str">
        <f t="shared" si="197"/>
        <v>nvt</v>
      </c>
      <c r="GL131" t="str">
        <f t="shared" si="198"/>
        <v>nvt</v>
      </c>
      <c r="GM131" t="str">
        <f t="shared" si="199"/>
        <v>nvt</v>
      </c>
      <c r="GN131" t="str">
        <f t="shared" si="200"/>
        <v>nvt</v>
      </c>
      <c r="GO131" t="str">
        <f t="shared" si="201"/>
        <v>nvt</v>
      </c>
      <c r="GP131" t="str">
        <f t="shared" si="202"/>
        <v>nvt</v>
      </c>
      <c r="GQ131" t="str">
        <f t="shared" si="203"/>
        <v>nvt</v>
      </c>
      <c r="GR131" t="str">
        <f t="shared" si="204"/>
        <v>nvt</v>
      </c>
      <c r="GS131" t="str">
        <f t="shared" si="205"/>
        <v>nvt</v>
      </c>
      <c r="GT131" t="str">
        <f t="shared" si="206"/>
        <v>nvt</v>
      </c>
      <c r="GU131" t="str">
        <f t="shared" si="207"/>
        <v>nvt</v>
      </c>
      <c r="GV131" t="str">
        <f t="shared" si="208"/>
        <v>nvt</v>
      </c>
      <c r="GW131" t="str">
        <f>IF($EJ131&gt;2,IF(GJ131="","zwart",VLOOKUP(GJ131,STAPELING!AB:AJ,GW$1,0)),"nvt")</f>
        <v>nvt</v>
      </c>
      <c r="GX131" t="str">
        <f t="shared" si="265"/>
        <v>nvt</v>
      </c>
      <c r="GY131" t="str">
        <f t="shared" si="266"/>
        <v>nvt</v>
      </c>
      <c r="GZ131" t="str">
        <f t="shared" si="267"/>
        <v>nvt</v>
      </c>
      <c r="HA131" t="str">
        <f t="shared" si="268"/>
        <v>nvt</v>
      </c>
      <c r="HB131" t="str">
        <f t="shared" si="269"/>
        <v>nvt</v>
      </c>
      <c r="HC131" t="str">
        <f t="shared" si="270"/>
        <v>nvt</v>
      </c>
      <c r="HD131" t="str">
        <f t="shared" si="271"/>
        <v>nvt</v>
      </c>
      <c r="HE131" t="str">
        <f t="shared" si="272"/>
        <v>nvt</v>
      </c>
      <c r="HF131" t="str">
        <f t="shared" si="273"/>
        <v>nvt</v>
      </c>
      <c r="HG131" t="str">
        <f t="shared" si="274"/>
        <v>nvt</v>
      </c>
      <c r="HH131" t="str">
        <f t="shared" si="275"/>
        <v>nvt</v>
      </c>
      <c r="HI131" t="str">
        <f t="shared" si="276"/>
        <v>nvt</v>
      </c>
      <c r="HJ131" t="str">
        <f t="shared" si="277"/>
        <v>nvt</v>
      </c>
      <c r="HK131" t="str">
        <f t="shared" si="278"/>
        <v>nvt</v>
      </c>
      <c r="HL131" t="str">
        <f t="shared" si="279"/>
        <v>nvt</v>
      </c>
      <c r="HM131" t="str">
        <f t="shared" si="209"/>
        <v>nvt</v>
      </c>
      <c r="HN131" t="str">
        <f t="shared" si="210"/>
        <v>nvt</v>
      </c>
      <c r="HO131" t="str">
        <f t="shared" si="211"/>
        <v>nvt</v>
      </c>
      <c r="HP131" t="str">
        <f t="shared" si="212"/>
        <v>nvt</v>
      </c>
      <c r="HQ131" t="str">
        <f t="shared" si="213"/>
        <v>nvt</v>
      </c>
      <c r="HR131" t="str">
        <f t="shared" si="214"/>
        <v>nvt</v>
      </c>
      <c r="HS131" t="str">
        <f t="shared" si="215"/>
        <v>nvt</v>
      </c>
      <c r="HT131" t="str">
        <f t="shared" si="216"/>
        <v>nvt</v>
      </c>
      <c r="HU131" t="str">
        <f t="shared" si="217"/>
        <v>nvt</v>
      </c>
      <c r="HV131" t="str">
        <f t="shared" si="218"/>
        <v>nvt</v>
      </c>
      <c r="HW131" t="str">
        <f t="shared" si="219"/>
        <v>nvt</v>
      </c>
      <c r="HX131" t="str">
        <f t="shared" si="220"/>
        <v>nvt</v>
      </c>
      <c r="HY131" t="str">
        <f>IF($EJ131&gt;2,IF(HL131="","zwart",VLOOKUP(HL131,STAPELING!AK:AN,HY$1,0)),"nvt")</f>
        <v>nvt</v>
      </c>
      <c r="HZ131" t="str">
        <f t="shared" si="280"/>
        <v>nvt</v>
      </c>
      <c r="IA131" t="str">
        <f t="shared" si="281"/>
        <v>nvt</v>
      </c>
      <c r="IB131" t="str">
        <f t="shared" si="282"/>
        <v>nvt</v>
      </c>
      <c r="IC131" t="str">
        <f t="shared" si="283"/>
        <v>nvt</v>
      </c>
      <c r="ID131" t="str">
        <f t="shared" si="284"/>
        <v>nvt</v>
      </c>
      <c r="IE131" t="str">
        <f t="shared" si="285"/>
        <v>nvt</v>
      </c>
      <c r="IF131" t="str">
        <f t="shared" si="286"/>
        <v>nvt</v>
      </c>
      <c r="IG131">
        <f t="shared" si="287"/>
        <v>0</v>
      </c>
      <c r="IH131">
        <f t="shared" si="288"/>
        <v>0</v>
      </c>
      <c r="II131">
        <f t="shared" si="289"/>
        <v>0</v>
      </c>
      <c r="IJ131">
        <f t="shared" si="290"/>
        <v>0</v>
      </c>
      <c r="IK131">
        <f t="shared" si="291"/>
        <v>0</v>
      </c>
      <c r="IL131">
        <f t="shared" si="292"/>
        <v>0</v>
      </c>
      <c r="IM131">
        <f t="shared" si="293"/>
        <v>0</v>
      </c>
      <c r="IN131">
        <f t="shared" si="294"/>
        <v>0</v>
      </c>
      <c r="IO131">
        <f t="shared" si="295"/>
        <v>0</v>
      </c>
      <c r="IP131">
        <f t="shared" si="296"/>
        <v>0</v>
      </c>
      <c r="IQ131">
        <f t="shared" si="297"/>
        <v>0</v>
      </c>
      <c r="IR131">
        <f t="shared" si="298"/>
        <v>0</v>
      </c>
      <c r="IS131">
        <f t="shared" si="299"/>
        <v>0</v>
      </c>
      <c r="IT131">
        <f t="shared" si="300"/>
        <v>0</v>
      </c>
      <c r="IU131" t="str">
        <f t="shared" si="301"/>
        <v>N</v>
      </c>
      <c r="IV131" t="str">
        <f t="shared" si="221"/>
        <v>N</v>
      </c>
      <c r="IW131" t="str">
        <f t="shared" si="302"/>
        <v>N</v>
      </c>
    </row>
    <row r="132" spans="1:257" x14ac:dyDescent="0.25">
      <c r="A132" t="str">
        <f>IF(ISERROR(VLOOKUP(E132,E$4:E131,1,0)),"J","N")</f>
        <v>N</v>
      </c>
      <c r="E132" s="25" t="str">
        <f>IF(Invoer!B161="","",Invoer!B161)</f>
        <v/>
      </c>
      <c r="F132" s="25"/>
      <c r="G132" s="25"/>
      <c r="H132" s="25" t="str">
        <f>IF(AND($E132&lt;&gt;"",$A132="J"),Invoer!D161,"")</f>
        <v/>
      </c>
      <c r="I132" s="25"/>
      <c r="J132" s="26"/>
      <c r="K132" s="26" t="str">
        <f>IF(AND($E132&lt;&gt;"",$A132="J"),Invoer!L161,"")</f>
        <v/>
      </c>
      <c r="L132" s="26"/>
      <c r="M132" s="25"/>
      <c r="N132" s="152"/>
      <c r="O132" s="153"/>
      <c r="P132" s="25"/>
      <c r="Q132" s="25"/>
      <c r="R132" s="153"/>
      <c r="S132" s="154"/>
      <c r="T132" s="152"/>
      <c r="U132" s="153"/>
      <c r="V132" s="153"/>
      <c r="W132" s="59" t="str">
        <f>IF(AND($E132&lt;&gt;"",$A132="J",Invoer!R161&lt;&gt;""),VLOOKUP(Invoer!R161,NORM!$F$26:$H$29,3,0),"")</f>
        <v/>
      </c>
      <c r="X132" s="59"/>
      <c r="Y132" s="25" t="str">
        <f t="shared" si="222"/>
        <v/>
      </c>
      <c r="Z132" s="25"/>
      <c r="AA132" s="26" t="str">
        <f t="shared" si="223"/>
        <v/>
      </c>
      <c r="AB132" s="26"/>
      <c r="AC132" s="153"/>
      <c r="AD132" s="153"/>
      <c r="AE132" s="153"/>
      <c r="AF132" s="153"/>
      <c r="AG132" s="153"/>
      <c r="AH132" s="25"/>
      <c r="AI132" s="153"/>
      <c r="AJ132" s="153"/>
      <c r="AK132" s="153"/>
      <c r="AL132" s="153"/>
      <c r="AM132" s="25" t="str">
        <f>IF(AND($E132&lt;&gt;"",$A132="J"),IF(Invoer!X161="Ja","J",IF(Invoer!X161="Nee","N","")),"")</f>
        <v/>
      </c>
      <c r="AN132" s="153"/>
      <c r="AO132" s="153"/>
      <c r="AP132" s="153" t="s">
        <v>311</v>
      </c>
      <c r="AQ132" s="153" t="s">
        <v>311</v>
      </c>
      <c r="AR132" s="153" t="s">
        <v>312</v>
      </c>
      <c r="AS132" s="153" t="s">
        <v>312</v>
      </c>
      <c r="AT132" s="1" t="str">
        <f>IF(AND($E132&lt;&gt;"",$A132="J",Invoer!O161&lt;&gt;""),VLOOKUP(Invoer!O161,NORM!$F$31:$H$38,3,0),"")</f>
        <v/>
      </c>
      <c r="AU132" s="1"/>
      <c r="AV132" s="1" t="str">
        <f>IF(AND($E132&lt;&gt;"",$A132="J"),Invoer!AH161,"")</f>
        <v/>
      </c>
      <c r="AW132" s="1"/>
      <c r="AX132" s="1" t="str">
        <f t="shared" si="224"/>
        <v/>
      </c>
      <c r="AY132" s="1"/>
      <c r="AZ132" s="3" t="str">
        <f t="shared" si="225"/>
        <v/>
      </c>
      <c r="BA132" s="3" t="str">
        <f t="shared" si="226"/>
        <v/>
      </c>
      <c r="BB132" s="3" t="str">
        <f t="shared" si="227"/>
        <v>N</v>
      </c>
      <c r="BC132" s="3" t="str">
        <f t="shared" si="228"/>
        <v>N</v>
      </c>
      <c r="BD132" s="3" t="str">
        <f t="shared" si="229"/>
        <v/>
      </c>
      <c r="BE132" s="3">
        <f t="shared" si="230"/>
        <v>0</v>
      </c>
      <c r="BF132" s="3" t="str">
        <f t="shared" si="231"/>
        <v/>
      </c>
      <c r="BG132" s="3" t="str">
        <f t="shared" si="232"/>
        <v/>
      </c>
      <c r="BH132" s="3" t="str">
        <f t="shared" si="233"/>
        <v>N</v>
      </c>
      <c r="BI132" s="24" t="str">
        <f t="shared" si="234"/>
        <v/>
      </c>
      <c r="BJ132" s="24" t="str">
        <f>IF(ISERROR(VLOOKUP($BD132,LOV_GWSGRP!A:A,1,0)),"N","J")</f>
        <v>N</v>
      </c>
      <c r="BK132" s="24" t="str">
        <f>IF(ISERROR(VLOOKUP($BD132,LOV_GWSGRP!D:D,1,0)),"N","J")</f>
        <v>N</v>
      </c>
      <c r="BL132" s="24" t="str">
        <f>IF(ISERROR(VLOOKUP($BD132,LOV_GWSGRP!G:G,1,0)),"N","J")</f>
        <v>N</v>
      </c>
      <c r="BM132" s="24" t="str">
        <f>IF(ISERROR(VLOOKUP($BD132,LOV_GWSGRP!M:M,1,0)),"N","J")</f>
        <v>N</v>
      </c>
      <c r="BN132" s="24" t="str">
        <f>IF(ISERROR(VLOOKUP($BD132,LOV_GWSGRP!P:P,1,0)),"N","J")</f>
        <v>N</v>
      </c>
      <c r="BO132" s="24" t="str">
        <f>IF(ISERROR(VLOOKUP($BD132,LOV_GWSGRP!S:S,1,0)),"N","J")</f>
        <v>N</v>
      </c>
      <c r="BP132" s="24" t="str">
        <f>IF(ISERROR(VLOOKUP($BD132,LOV_GWSGRP!V:V,1,0)),"N","J")</f>
        <v>N</v>
      </c>
      <c r="BQ132" s="24" t="str">
        <f>IF(ISERROR(VLOOKUP($BD132,LOV_GWSGRP!Y:Y,1,0)),"N","J")</f>
        <v>N</v>
      </c>
      <c r="BR132" s="24" t="str">
        <f>IF(ISERROR(VLOOKUP($BD132,LOV_GWSGRP!AB:AB,1,0)),"N","J")</f>
        <v>N</v>
      </c>
      <c r="BS132" s="24" t="str">
        <f>IF(ISERROR(VLOOKUP($BD132,LOV_GWSGRP!AE:AE,1,0)),"N","J")</f>
        <v>N</v>
      </c>
      <c r="BT132" s="24" t="str">
        <f>IF(ISERROR(VLOOKUP($BD132,LOV_GWSGRP!AH:AH,1,0)),"N","J")</f>
        <v>N</v>
      </c>
      <c r="BU132" s="24" t="str">
        <f>IF(ISERROR(VLOOKUP($BD132,LOV_GWSGRP!CJ:CJ,1,0)),"N","J")</f>
        <v>N</v>
      </c>
      <c r="BV132" s="24" t="str">
        <f>IF(ISERROR(VLOOKUP($BD132,LOV_GWSGRP!AN:AN,1,0)),"N","J")</f>
        <v>N</v>
      </c>
      <c r="BW132" s="24" t="str">
        <f>IF(ISERROR(VLOOKUP($BD132,LOV_GWSGRP!AQ:AQ,1,0)),"N","J")</f>
        <v>N</v>
      </c>
      <c r="BX132" s="24" t="str">
        <f>IF(ISERROR(VLOOKUP($BD132,LOV_GWSGRP!AT:AT,1,0)),"N","J")</f>
        <v>N</v>
      </c>
      <c r="BY132" s="24" t="str">
        <f>IF(ISERROR(VLOOKUP($BD132,LOV_GWSGRP!AW:AW,1,0)),"N","J")</f>
        <v>N</v>
      </c>
      <c r="BZ132" s="24" t="str">
        <f>IF(ISERROR(VLOOKUP($BD132,LOV_GWSGRP!AZ:AZ,1,0)),"N","J")</f>
        <v>N</v>
      </c>
      <c r="CA132" s="24" t="str">
        <f>IF(ISERROR(VLOOKUP($BD132,LOV_GWSGRP!BC:BC,1,0)),"N","J")</f>
        <v>N</v>
      </c>
      <c r="CB132" s="24" t="str">
        <f>IF(ISERROR(VLOOKUP($BD132,LOV_GWSGRP!BF:BF,1,0)),"N","J")</f>
        <v>N</v>
      </c>
      <c r="CC132" s="24" t="str">
        <f>IF(ISERROR(VLOOKUP($BD132,LOV_GWSGRP!BI:BI,1,0)),"N","J")</f>
        <v>N</v>
      </c>
      <c r="CD132" s="24" t="str">
        <f>IF(ISERROR(VLOOKUP($BD132,LOV_GWSGRP!J:J,1,0)),"N","J")</f>
        <v>N</v>
      </c>
      <c r="CE132" s="24" t="str">
        <f>IF(ISERROR(VLOOKUP($BD132,LOV_GWSGRP!BL:BL,1,0)),"N","J")</f>
        <v>N</v>
      </c>
      <c r="CF132" s="24"/>
      <c r="CG132" s="24" t="str">
        <f>IF(ISERROR(VLOOKUP($BD132,LOV_GWSGRP!BO:BO,1,0)),"N","J")</f>
        <v>N</v>
      </c>
      <c r="CH132" s="24" t="str">
        <f t="shared" si="235"/>
        <v>N</v>
      </c>
      <c r="CI132" s="24" t="str">
        <f>IF(ISERROR(VLOOKUP($BD132,GEWASCODE_GLMC8!F:F,1,0)),"N","J")</f>
        <v>N</v>
      </c>
      <c r="CJ132" s="24" t="str">
        <f>IF(COUNTIF($CI132:CI132,"J")&gt;0,"N",IF(ISERROR(VLOOKUP($BD132,GEWASCODE_GLMC8!G:G,1,0)),"N","J"))</f>
        <v>N</v>
      </c>
      <c r="CK132" s="24" t="str">
        <f>IF(COUNTIF($CI132:CJ132,"J")&gt;0,"N",IF(ISERROR(VLOOKUP($BD132,GEWASCODE_GLMC8!H:H,1,0)),"N","J"))</f>
        <v>N</v>
      </c>
      <c r="CL132" s="24" t="str">
        <f>IF(COUNTIF($CI132:CK132,"J")&gt;0,"N",IF(ISERROR(VLOOKUP($BD132,GEWASCODE_GLMC8!I:I,1,0)),"N","J"))</f>
        <v>N</v>
      </c>
      <c r="CM132" s="24" t="str">
        <f>IF(COUNTIF($CI132:CL132,"J")&gt;0,"N",IF(ISERROR(VLOOKUP($BD132,GEWASCODE_GLMC8!J:J,1,0)),"N","J"))</f>
        <v>N</v>
      </c>
      <c r="CN132" s="24" t="str">
        <f>IF(COUNTIF($CI132:CM132,"J")&gt;0,"N",IF(ISERROR(VLOOKUP($BD132,GEWASCODE_GLMC8!K:K,1,0)),"N","J"))</f>
        <v>N</v>
      </c>
      <c r="CO132" s="24" t="str">
        <f>IF(COUNTIF($CI132:CN132,"J")&gt;0,"N",IF(ISERROR(VLOOKUP($BD132,GEWASCODE_GLMC8!L:L,1,0)),"N","J"))</f>
        <v>N</v>
      </c>
      <c r="CP132" s="24" t="str">
        <f>IF(COUNTIF($CI132:CO132,"J")&gt;0,"N",IF(ISERROR(VLOOKUP($BD132,GEWASCODE_GLMC8!M:M,1,0)),"N","J"))</f>
        <v>N</v>
      </c>
      <c r="CQ132" s="24" t="str">
        <f>IF(COUNTIF($CI132:CP132,"J")&gt;0,"N",IF(ISERROR(VLOOKUP($BD132,GEWASCODE_GLMC8!N:N,1,0)),"N","J"))</f>
        <v>N</v>
      </c>
      <c r="CR132" s="24" t="str">
        <f>IF(COUNTIF($CI132:CQ132,"J")&gt;0,"N",IF(ISERROR(VLOOKUP($BD132,GEWASCODE_GLMC8!O:O,1,0)),"N","J"))</f>
        <v>N</v>
      </c>
      <c r="CS132" s="24" t="str">
        <f>IF(COUNTIF($CI132:CR132,"J")&gt;0,"N",IF(ISERROR(VLOOKUP($BD132,GEWASCODE_GLMC8!P:P,1,0)),"N","J"))</f>
        <v>N</v>
      </c>
      <c r="CT132" s="24" t="str">
        <f>IF(COUNTIF($CI132:CS132,"J")&gt;0,"N",IF(ISERROR(VLOOKUP($BD132,GEWASCODE_GLMC8!Q:Q,1,0)),"N","J"))</f>
        <v>N</v>
      </c>
      <c r="CU132" s="24" t="str">
        <f>IF(COUNTIF($CI132:CT132,"J")&gt;0,"N",IF(ISERROR(VLOOKUP($BD132,GEWASCODE_GLMC8!R:R,1,0)),"N","J"))</f>
        <v>N</v>
      </c>
      <c r="CV132" s="24" t="str">
        <f>IF(COUNTIF($CI132:CU132,"J")&gt;0,"N",IF(ISERROR(VLOOKUP($BD132,GEWASCODE_GLMC8!S:S,1,0)),"N","J"))</f>
        <v>N</v>
      </c>
      <c r="CW132" s="24" t="str">
        <f>IF(COUNTIF($CI132:CV132,"J")&gt;0,"N",IF(ISERROR(VLOOKUP($BD132,GEWASCODE_GLMC8!T:T,1,0)),"N","J"))</f>
        <v>N</v>
      </c>
      <c r="CX132" s="24" t="str">
        <f>IF(COUNTIF($CI132:CW132,"J")&gt;0,"N",IF(ISERROR(VLOOKUP($BD132,GEWASCODE_GLMC8!U:U,1,0)),"N","J"))</f>
        <v>N</v>
      </c>
      <c r="CY132" s="24" t="str">
        <f>IF(COUNTIF($CI132:CX132,"J")&gt;0,"N",IF(ISERROR(VLOOKUP($BD132,GEWASCODE_GLMC8!V:V,1,0)),"N","J"))</f>
        <v>N</v>
      </c>
      <c r="CZ132" s="24" t="str">
        <f>IF(COUNTIF($CI132:CY132,"J")&gt;0,"N",IF(ISERROR(VLOOKUP($BD132,GEWASCODE_GLMC8!W:W,1,0)),"N","J"))</f>
        <v>N</v>
      </c>
      <c r="DA132" s="24" t="str">
        <f>IF(COUNTIF($CI132:CZ132,"J")&gt;0,"N",IF(ISERROR(VLOOKUP($BD132,GEWASCODE_GLMC8!X:X,1,0)),"N","J"))</f>
        <v>N</v>
      </c>
      <c r="DB132" s="24" t="str">
        <f>IF(COUNTIF($CI132:DA132,"J")&gt;0,"N",IF(ISERROR(VLOOKUP($BD132,GEWASCODE_GLMC8!Y:Y,1,0)),"N","J"))</f>
        <v>N</v>
      </c>
      <c r="DC132" s="24" t="str">
        <f>IF(COUNTIF($CI132:DB132,"J")&gt;0,"N",IF(ISERROR(VLOOKUP($BD132,GEWASCODE_GLMC8!Z:Z,1,0)),"N","J"))</f>
        <v>N</v>
      </c>
      <c r="DD132" s="24" t="str">
        <f t="shared" si="236"/>
        <v>N</v>
      </c>
      <c r="DE132" s="3" t="str">
        <f t="shared" si="167"/>
        <v>N</v>
      </c>
      <c r="DF132" s="3" t="str">
        <f t="shared" si="168"/>
        <v>N</v>
      </c>
      <c r="DG132" s="3" t="str">
        <f t="shared" si="237"/>
        <v>N</v>
      </c>
      <c r="DH132" s="3" t="str">
        <f t="shared" si="238"/>
        <v>N</v>
      </c>
      <c r="DI132" s="3" t="str">
        <f t="shared" si="169"/>
        <v>N</v>
      </c>
      <c r="DJ132" s="3" t="str">
        <f t="shared" si="170"/>
        <v>N</v>
      </c>
      <c r="DK132" s="3">
        <f>0</f>
        <v>0</v>
      </c>
      <c r="DL132" s="3" t="str">
        <f t="shared" si="171"/>
        <v>N</v>
      </c>
      <c r="DM132" s="3" t="str">
        <f t="shared" si="172"/>
        <v>N</v>
      </c>
      <c r="DN132" t="str">
        <f>IF(AND($A132="J",COUNTIFS(activiteiten_perceel,percelen!$AZ132,activiteiten_maatregel_nr,percelen!DN$4,activiteiten_activiteit_voldoet_aan_voorwaarden,"J")&gt;0),DN$4,"")</f>
        <v/>
      </c>
      <c r="DO132" t="str">
        <f>IF(AND($A132="J",COUNTIFS(activiteiten_perceel,percelen!$AZ132,activiteiten_maatregel_nr,percelen!DO$4,activiteiten_activiteit_voldoet_aan_voorwaarden,"J")&gt;0),DO$4,"")</f>
        <v/>
      </c>
      <c r="DP132" t="str">
        <f>IF(AND($A132="J",COUNTIFS(activiteiten_perceel,percelen!$AZ132,activiteiten_maatregel_nr,percelen!DP$4,activiteiten_activiteit_voldoet_aan_voorwaarden,"J")&gt;0),DP$4,"")</f>
        <v/>
      </c>
      <c r="DQ132" t="str">
        <f>IF(AND($A132="J",COUNTIFS(activiteiten_perceel,percelen!$AZ132,activiteiten_maatregel_nr,percelen!DQ$4,activiteiten_activiteit_voldoet_aan_voorwaarden,"J")&gt;0),DQ$4,"")</f>
        <v/>
      </c>
      <c r="DR132" t="str">
        <f>IF(AND($A132="J",COUNTIFS(activiteiten_perceel,percelen!$AZ132,activiteiten_maatregel_nr,percelen!DR$4,activiteiten_activiteit_voldoet_aan_voorwaarden,"J")&gt;0),DR$4,"")</f>
        <v/>
      </c>
      <c r="DS132" t="str">
        <f>IF(AND($A132="J",COUNTIFS(activiteiten_perceel,percelen!$AZ132,activiteiten_maatregel_nr,percelen!DS$4,activiteiten_activiteit_voldoet_aan_voorwaarden,"J")&gt;0),DS$4,"")</f>
        <v/>
      </c>
      <c r="DT132" t="str">
        <f>IF(AND($A132="J",COUNTIFS(activiteiten_perceel,percelen!$AZ132,activiteiten_maatregel_nr,percelen!DT$4,activiteiten_activiteit_voldoet_aan_voorwaarden,"J")&gt;0),DT$4,"")</f>
        <v/>
      </c>
      <c r="DU132" t="str">
        <f>IF(AND($A132="J",COUNTIFS(activiteiten_perceel,percelen!$AZ132,activiteiten_maatregel_nr,percelen!DU$4,activiteiten_activiteit_voldoet_aan_voorwaarden,"J")&gt;0),DU$4,"")</f>
        <v/>
      </c>
      <c r="DV132" t="str">
        <f>IF(AND($A132="J",COUNTIFS(activiteiten_perceel,percelen!$AZ132,activiteiten_maatregel_nr,percelen!DV$4,activiteiten_activiteit_voldoet_aan_voorwaarden,"J")&gt;0),DV$4,"")</f>
        <v/>
      </c>
      <c r="DW132" t="str">
        <f>IF(AND($A132="J",COUNTIFS(activiteiten_perceel,percelen!$AZ132,activiteiten_maatregel_nr,percelen!DW$4,activiteiten_activiteit_voldoet_aan_voorwaarden,"J")&gt;0),DW$4,"")</f>
        <v/>
      </c>
      <c r="DX132" t="str">
        <f>IF(AND($A132="J",COUNTIFS(activiteiten_perceel,percelen!$AZ132,activiteiten_maatregel_nr,percelen!DX$4,activiteiten_activiteit_voldoet_aan_voorwaarden,"J")&gt;0),DX$4,"")</f>
        <v/>
      </c>
      <c r="DY132" t="str">
        <f>IF(AND($A132="J",COUNTIFS(activiteiten_perceel,percelen!$AZ132,activiteiten_maatregel_nr,percelen!DY$4,activiteiten_activiteit_voldoet_aan_voorwaarden,"J")&gt;0),DY$4,"")</f>
        <v/>
      </c>
      <c r="DZ132" t="str">
        <f>IF(AND($A132="J",COUNTIFS(activiteiten_perceel,percelen!$AZ132,activiteiten_maatregel_nr,percelen!DZ$4,activiteiten_activiteit_voldoet_aan_voorwaarden,"J")&gt;0),DZ$4,"")</f>
        <v/>
      </c>
      <c r="EA132" t="str">
        <f>IF(AND($A132="J",COUNTIFS(activiteiten_perceel,percelen!$AZ132,activiteiten_maatregel_nr,percelen!EA$4,activiteiten_activiteit_voldoet_aan_voorwaarden,"J")&gt;0),EA$4,"")</f>
        <v/>
      </c>
      <c r="EB132" t="str">
        <f>IF(AND($A132="J",COUNTIFS(activiteiten_perceel,percelen!$AZ132,activiteiten_maatregel_nr,percelen!EB$4,activiteiten_activiteit_voldoet_aan_voorwaarden,"J")&gt;0),EB$4,"")</f>
        <v/>
      </c>
      <c r="EC132" t="str">
        <f>IF(AND($A132="J",COUNTIFS(activiteiten_perceel,percelen!$AZ132,activiteiten_maatregel_nr,percelen!EC$4,activiteiten_activiteit_voldoet_aan_voorwaarden,"J")&gt;0),EC$4,"")</f>
        <v/>
      </c>
      <c r="ED132" t="str">
        <f>IF(AND($A132="J",COUNTIFS(activiteiten_perceel,percelen!$AZ132,activiteiten_maatregel_nr,percelen!ED$4,activiteiten_activiteit_voldoet_aan_voorwaarden,"J")&gt;0),ED$4,"")</f>
        <v/>
      </c>
      <c r="EE132" t="str">
        <f>IF(AND($A132="J",COUNTIFS(activiteiten_perceel,percelen!$AZ132,activiteiten_maatregel_nr,percelen!EE$4,activiteiten_activiteit_voldoet_aan_voorwaarden,"J")&gt;0),EE$4,"")</f>
        <v/>
      </c>
      <c r="EF132" t="str">
        <f>IF(AND($A132="J",COUNTIFS(activiteiten_perceel,percelen!$AZ132,activiteiten_maatregel_nr,percelen!EF$4,activiteiten_activiteit_voldoet_aan_voorwaarden,"J")&gt;0),EF$4,"")</f>
        <v/>
      </c>
      <c r="EG132" t="str">
        <f>IF(AND($A132="J",COUNTIFS(activiteiten_perceel,percelen!$AZ132,activiteiten_maatregel_nr,percelen!EG$4,activiteiten_activiteit_voldoet_aan_voorwaarden,"J")&gt;0),EG$4,"")</f>
        <v/>
      </c>
      <c r="EH132" t="str">
        <f>IF(AND($A132="J",COUNTIFS(activiteiten_perceel,percelen!$AZ132,activiteiten_maatregel_nr,percelen!EH$4,activiteiten_activiteit_voldoet_aan_voorwaarden,"J")&gt;0),EH$4,"")</f>
        <v/>
      </c>
      <c r="EI132" t="str">
        <f>IF(AND($A132="J",COUNTIFS(activiteiten_perceel,percelen!$AZ132,activiteiten_maatregel_nr,percelen!EI$4,activiteiten_activiteit_voldoet_aan_voorwaarden,"J")&gt;0),EI$4,"")</f>
        <v/>
      </c>
      <c r="EJ132">
        <f t="shared" si="239"/>
        <v>0</v>
      </c>
      <c r="EK132" t="str">
        <f t="shared" si="173"/>
        <v/>
      </c>
      <c r="EL132" t="str">
        <f t="shared" si="174"/>
        <v/>
      </c>
      <c r="EM132" t="str">
        <f t="shared" si="175"/>
        <v/>
      </c>
      <c r="EN132" t="str">
        <f t="shared" si="176"/>
        <v/>
      </c>
      <c r="EO132" t="str">
        <f t="shared" si="177"/>
        <v/>
      </c>
      <c r="EP132" t="str">
        <f t="shared" si="178"/>
        <v/>
      </c>
      <c r="EQ132" t="str">
        <f t="shared" si="179"/>
        <v/>
      </c>
      <c r="ER132" t="str">
        <f t="shared" si="180"/>
        <v/>
      </c>
      <c r="ES132" t="str">
        <f t="shared" si="181"/>
        <v/>
      </c>
      <c r="ET132" t="str">
        <f t="shared" si="182"/>
        <v/>
      </c>
      <c r="EU132" t="str">
        <f t="shared" si="183"/>
        <v/>
      </c>
      <c r="EV132" t="str">
        <f t="shared" si="184"/>
        <v/>
      </c>
      <c r="EW132" t="str">
        <f t="shared" si="240"/>
        <v>nvt</v>
      </c>
      <c r="EX132" t="str">
        <f t="shared" si="241"/>
        <v>nvt</v>
      </c>
      <c r="EY132" t="str">
        <f t="shared" si="242"/>
        <v>nvt</v>
      </c>
      <c r="EZ132" t="str">
        <f t="shared" si="243"/>
        <v>nvt</v>
      </c>
      <c r="FA132" t="str">
        <f t="shared" si="244"/>
        <v>nvt</v>
      </c>
      <c r="FB132" t="str">
        <f t="shared" si="245"/>
        <v>nvt</v>
      </c>
      <c r="FC132" t="str">
        <f t="shared" si="246"/>
        <v>nvt</v>
      </c>
      <c r="FD132" t="str">
        <f t="shared" si="247"/>
        <v>nvt</v>
      </c>
      <c r="FE132" t="str">
        <f>IF($EJ132=2,VLOOKUP(FD132,STAPELING!A:D,FE$1,0),"nvt")</f>
        <v>nvt</v>
      </c>
      <c r="FF132" t="str">
        <f t="shared" si="248"/>
        <v>nvt</v>
      </c>
      <c r="FG132" t="str">
        <f t="shared" si="249"/>
        <v>nvt</v>
      </c>
      <c r="FH132" t="str">
        <f t="shared" si="250"/>
        <v>nvt</v>
      </c>
      <c r="FI132" t="str">
        <f t="shared" si="251"/>
        <v>nvt</v>
      </c>
      <c r="FJ132" t="str">
        <f t="shared" si="252"/>
        <v>nvt</v>
      </c>
      <c r="FK132" t="str">
        <f t="shared" si="253"/>
        <v>nvt</v>
      </c>
      <c r="FL132" t="str">
        <f t="shared" si="254"/>
        <v>nvt</v>
      </c>
      <c r="FM132" t="str">
        <f t="shared" si="255"/>
        <v/>
      </c>
      <c r="FN132" t="str">
        <f>IF(ISERROR(VLOOKUP(FM132,STAPELING!I:AO,FN$1,0)),"N",VLOOKUP(FM132,STAPELING!I:AO,FN$1,0))</f>
        <v>J</v>
      </c>
      <c r="FO132" t="str">
        <f t="shared" si="256"/>
        <v>nvt</v>
      </c>
      <c r="FP132" t="str">
        <f t="shared" si="185"/>
        <v>nvt</v>
      </c>
      <c r="FQ132" t="str">
        <f t="shared" si="186"/>
        <v>nvt</v>
      </c>
      <c r="FR132" t="str">
        <f t="shared" si="187"/>
        <v>nvt</v>
      </c>
      <c r="FS132" t="str">
        <f t="shared" si="188"/>
        <v>nvt</v>
      </c>
      <c r="FT132" t="str">
        <f t="shared" si="189"/>
        <v>nvt</v>
      </c>
      <c r="FU132" t="str">
        <f t="shared" si="190"/>
        <v>nvt</v>
      </c>
      <c r="FV132" t="str">
        <f t="shared" si="191"/>
        <v>nvt</v>
      </c>
      <c r="FW132" t="str">
        <f t="shared" si="192"/>
        <v>nvt</v>
      </c>
      <c r="FX132" t="str">
        <f t="shared" si="193"/>
        <v>nvt</v>
      </c>
      <c r="FY132" t="str">
        <f t="shared" si="194"/>
        <v>nvt</v>
      </c>
      <c r="FZ132" t="str">
        <f t="shared" si="195"/>
        <v>nvt</v>
      </c>
      <c r="GA132" t="str">
        <f t="shared" si="196"/>
        <v>nvt</v>
      </c>
      <c r="GB132" t="str">
        <f>IF($EJ132&gt;2,IF(FO132="","zwart",VLOOKUP(FO132,STAPELING!J:AA,GB$1,0)),"nvt")</f>
        <v>nvt</v>
      </c>
      <c r="GC132" t="str">
        <f t="shared" si="257"/>
        <v>nvt</v>
      </c>
      <c r="GD132" t="str">
        <f t="shared" si="258"/>
        <v>nvt</v>
      </c>
      <c r="GE132" t="str">
        <f t="shared" si="259"/>
        <v>nvt</v>
      </c>
      <c r="GF132" t="str">
        <f t="shared" si="260"/>
        <v>nvt</v>
      </c>
      <c r="GG132" t="str">
        <f t="shared" si="261"/>
        <v>nvt</v>
      </c>
      <c r="GH132" t="str">
        <f t="shared" si="262"/>
        <v>nvt</v>
      </c>
      <c r="GI132" t="str">
        <f t="shared" si="263"/>
        <v>nvt</v>
      </c>
      <c r="GJ132" t="str">
        <f t="shared" si="264"/>
        <v>nvt</v>
      </c>
      <c r="GK132" t="str">
        <f t="shared" si="197"/>
        <v>nvt</v>
      </c>
      <c r="GL132" t="str">
        <f t="shared" si="198"/>
        <v>nvt</v>
      </c>
      <c r="GM132" t="str">
        <f t="shared" si="199"/>
        <v>nvt</v>
      </c>
      <c r="GN132" t="str">
        <f t="shared" si="200"/>
        <v>nvt</v>
      </c>
      <c r="GO132" t="str">
        <f t="shared" si="201"/>
        <v>nvt</v>
      </c>
      <c r="GP132" t="str">
        <f t="shared" si="202"/>
        <v>nvt</v>
      </c>
      <c r="GQ132" t="str">
        <f t="shared" si="203"/>
        <v>nvt</v>
      </c>
      <c r="GR132" t="str">
        <f t="shared" si="204"/>
        <v>nvt</v>
      </c>
      <c r="GS132" t="str">
        <f t="shared" si="205"/>
        <v>nvt</v>
      </c>
      <c r="GT132" t="str">
        <f t="shared" si="206"/>
        <v>nvt</v>
      </c>
      <c r="GU132" t="str">
        <f t="shared" si="207"/>
        <v>nvt</v>
      </c>
      <c r="GV132" t="str">
        <f t="shared" si="208"/>
        <v>nvt</v>
      </c>
      <c r="GW132" t="str">
        <f>IF($EJ132&gt;2,IF(GJ132="","zwart",VLOOKUP(GJ132,STAPELING!AB:AJ,GW$1,0)),"nvt")</f>
        <v>nvt</v>
      </c>
      <c r="GX132" t="str">
        <f t="shared" si="265"/>
        <v>nvt</v>
      </c>
      <c r="GY132" t="str">
        <f t="shared" si="266"/>
        <v>nvt</v>
      </c>
      <c r="GZ132" t="str">
        <f t="shared" si="267"/>
        <v>nvt</v>
      </c>
      <c r="HA132" t="str">
        <f t="shared" si="268"/>
        <v>nvt</v>
      </c>
      <c r="HB132" t="str">
        <f t="shared" si="269"/>
        <v>nvt</v>
      </c>
      <c r="HC132" t="str">
        <f t="shared" si="270"/>
        <v>nvt</v>
      </c>
      <c r="HD132" t="str">
        <f t="shared" si="271"/>
        <v>nvt</v>
      </c>
      <c r="HE132" t="str">
        <f t="shared" si="272"/>
        <v>nvt</v>
      </c>
      <c r="HF132" t="str">
        <f t="shared" si="273"/>
        <v>nvt</v>
      </c>
      <c r="HG132" t="str">
        <f t="shared" si="274"/>
        <v>nvt</v>
      </c>
      <c r="HH132" t="str">
        <f t="shared" si="275"/>
        <v>nvt</v>
      </c>
      <c r="HI132" t="str">
        <f t="shared" si="276"/>
        <v>nvt</v>
      </c>
      <c r="HJ132" t="str">
        <f t="shared" si="277"/>
        <v>nvt</v>
      </c>
      <c r="HK132" t="str">
        <f t="shared" si="278"/>
        <v>nvt</v>
      </c>
      <c r="HL132" t="str">
        <f t="shared" si="279"/>
        <v>nvt</v>
      </c>
      <c r="HM132" t="str">
        <f t="shared" si="209"/>
        <v>nvt</v>
      </c>
      <c r="HN132" t="str">
        <f t="shared" si="210"/>
        <v>nvt</v>
      </c>
      <c r="HO132" t="str">
        <f t="shared" si="211"/>
        <v>nvt</v>
      </c>
      <c r="HP132" t="str">
        <f t="shared" si="212"/>
        <v>nvt</v>
      </c>
      <c r="HQ132" t="str">
        <f t="shared" si="213"/>
        <v>nvt</v>
      </c>
      <c r="HR132" t="str">
        <f t="shared" si="214"/>
        <v>nvt</v>
      </c>
      <c r="HS132" t="str">
        <f t="shared" si="215"/>
        <v>nvt</v>
      </c>
      <c r="HT132" t="str">
        <f t="shared" si="216"/>
        <v>nvt</v>
      </c>
      <c r="HU132" t="str">
        <f t="shared" si="217"/>
        <v>nvt</v>
      </c>
      <c r="HV132" t="str">
        <f t="shared" si="218"/>
        <v>nvt</v>
      </c>
      <c r="HW132" t="str">
        <f t="shared" si="219"/>
        <v>nvt</v>
      </c>
      <c r="HX132" t="str">
        <f t="shared" si="220"/>
        <v>nvt</v>
      </c>
      <c r="HY132" t="str">
        <f>IF($EJ132&gt;2,IF(HL132="","zwart",VLOOKUP(HL132,STAPELING!AK:AN,HY$1,0)),"nvt")</f>
        <v>nvt</v>
      </c>
      <c r="HZ132" t="str">
        <f t="shared" si="280"/>
        <v>nvt</v>
      </c>
      <c r="IA132" t="str">
        <f t="shared" si="281"/>
        <v>nvt</v>
      </c>
      <c r="IB132" t="str">
        <f t="shared" si="282"/>
        <v>nvt</v>
      </c>
      <c r="IC132" t="str">
        <f t="shared" si="283"/>
        <v>nvt</v>
      </c>
      <c r="ID132" t="str">
        <f t="shared" si="284"/>
        <v>nvt</v>
      </c>
      <c r="IE132" t="str">
        <f t="shared" si="285"/>
        <v>nvt</v>
      </c>
      <c r="IF132" t="str">
        <f t="shared" si="286"/>
        <v>nvt</v>
      </c>
      <c r="IG132">
        <f t="shared" si="287"/>
        <v>0</v>
      </c>
      <c r="IH132">
        <f t="shared" si="288"/>
        <v>0</v>
      </c>
      <c r="II132">
        <f t="shared" si="289"/>
        <v>0</v>
      </c>
      <c r="IJ132">
        <f t="shared" si="290"/>
        <v>0</v>
      </c>
      <c r="IK132">
        <f t="shared" si="291"/>
        <v>0</v>
      </c>
      <c r="IL132">
        <f t="shared" si="292"/>
        <v>0</v>
      </c>
      <c r="IM132">
        <f t="shared" si="293"/>
        <v>0</v>
      </c>
      <c r="IN132">
        <f t="shared" si="294"/>
        <v>0</v>
      </c>
      <c r="IO132">
        <f t="shared" si="295"/>
        <v>0</v>
      </c>
      <c r="IP132">
        <f t="shared" si="296"/>
        <v>0</v>
      </c>
      <c r="IQ132">
        <f t="shared" si="297"/>
        <v>0</v>
      </c>
      <c r="IR132">
        <f t="shared" si="298"/>
        <v>0</v>
      </c>
      <c r="IS132">
        <f t="shared" si="299"/>
        <v>0</v>
      </c>
      <c r="IT132">
        <f t="shared" si="300"/>
        <v>0</v>
      </c>
      <c r="IU132" t="str">
        <f t="shared" si="301"/>
        <v>N</v>
      </c>
      <c r="IV132" t="str">
        <f t="shared" si="221"/>
        <v>N</v>
      </c>
      <c r="IW132" t="str">
        <f t="shared" si="302"/>
        <v>N</v>
      </c>
    </row>
    <row r="133" spans="1:257" x14ac:dyDescent="0.25">
      <c r="A133" t="str">
        <f>IF(ISERROR(VLOOKUP(E133,E$4:E132,1,0)),"J","N")</f>
        <v>N</v>
      </c>
      <c r="E133" s="25" t="str">
        <f>IF(Invoer!B162="","",Invoer!B162)</f>
        <v/>
      </c>
      <c r="F133" s="25"/>
      <c r="G133" s="25"/>
      <c r="H133" s="25" t="str">
        <f>IF(AND($E133&lt;&gt;"",$A133="J"),Invoer!D162,"")</f>
        <v/>
      </c>
      <c r="I133" s="25"/>
      <c r="J133" s="26"/>
      <c r="K133" s="26" t="str">
        <f>IF(AND($E133&lt;&gt;"",$A133="J"),Invoer!L162,"")</f>
        <v/>
      </c>
      <c r="L133" s="26"/>
      <c r="M133" s="25"/>
      <c r="N133" s="152"/>
      <c r="O133" s="153"/>
      <c r="P133" s="25"/>
      <c r="Q133" s="25"/>
      <c r="R133" s="153"/>
      <c r="S133" s="154"/>
      <c r="T133" s="152"/>
      <c r="U133" s="153"/>
      <c r="V133" s="153"/>
      <c r="W133" s="59" t="str">
        <f>IF(AND($E133&lt;&gt;"",$A133="J",Invoer!R162&lt;&gt;""),VLOOKUP(Invoer!R162,NORM!$F$26:$H$29,3,0),"")</f>
        <v/>
      </c>
      <c r="X133" s="59"/>
      <c r="Y133" s="25" t="str">
        <f t="shared" si="222"/>
        <v/>
      </c>
      <c r="Z133" s="25"/>
      <c r="AA133" s="26" t="str">
        <f t="shared" si="223"/>
        <v/>
      </c>
      <c r="AB133" s="26"/>
      <c r="AC133" s="153"/>
      <c r="AD133" s="153"/>
      <c r="AE133" s="153"/>
      <c r="AF133" s="153"/>
      <c r="AG133" s="153"/>
      <c r="AH133" s="25"/>
      <c r="AI133" s="153"/>
      <c r="AJ133" s="153"/>
      <c r="AK133" s="153"/>
      <c r="AL133" s="153"/>
      <c r="AM133" s="25" t="str">
        <f>IF(AND($E133&lt;&gt;"",$A133="J"),IF(Invoer!X162="Ja","J",IF(Invoer!X162="Nee","N","")),"")</f>
        <v/>
      </c>
      <c r="AN133" s="153"/>
      <c r="AO133" s="153"/>
      <c r="AP133" s="153" t="s">
        <v>311</v>
      </c>
      <c r="AQ133" s="153" t="s">
        <v>311</v>
      </c>
      <c r="AR133" s="153" t="s">
        <v>312</v>
      </c>
      <c r="AS133" s="153" t="s">
        <v>312</v>
      </c>
      <c r="AT133" s="1" t="str">
        <f>IF(AND($E133&lt;&gt;"",$A133="J",Invoer!O162&lt;&gt;""),VLOOKUP(Invoer!O162,NORM!$F$31:$H$38,3,0),"")</f>
        <v/>
      </c>
      <c r="AU133" s="1"/>
      <c r="AV133" s="1" t="str">
        <f>IF(AND($E133&lt;&gt;"",$A133="J"),Invoer!AH162,"")</f>
        <v/>
      </c>
      <c r="AW133" s="1"/>
      <c r="AX133" s="1" t="str">
        <f t="shared" si="224"/>
        <v/>
      </c>
      <c r="AY133" s="1"/>
      <c r="AZ133" s="3" t="str">
        <f t="shared" si="225"/>
        <v/>
      </c>
      <c r="BA133" s="3" t="str">
        <f t="shared" si="226"/>
        <v/>
      </c>
      <c r="BB133" s="3" t="str">
        <f t="shared" si="227"/>
        <v>N</v>
      </c>
      <c r="BC133" s="3" t="str">
        <f t="shared" si="228"/>
        <v>N</v>
      </c>
      <c r="BD133" s="3" t="str">
        <f t="shared" si="229"/>
        <v/>
      </c>
      <c r="BE133" s="3">
        <f t="shared" si="230"/>
        <v>0</v>
      </c>
      <c r="BF133" s="3" t="str">
        <f t="shared" si="231"/>
        <v/>
      </c>
      <c r="BG133" s="3" t="str">
        <f t="shared" si="232"/>
        <v/>
      </c>
      <c r="BH133" s="3" t="str">
        <f t="shared" si="233"/>
        <v>N</v>
      </c>
      <c r="BI133" s="24" t="str">
        <f t="shared" si="234"/>
        <v/>
      </c>
      <c r="BJ133" s="24" t="str">
        <f>IF(ISERROR(VLOOKUP($BD133,LOV_GWSGRP!A:A,1,0)),"N","J")</f>
        <v>N</v>
      </c>
      <c r="BK133" s="24" t="str">
        <f>IF(ISERROR(VLOOKUP($BD133,LOV_GWSGRP!D:D,1,0)),"N","J")</f>
        <v>N</v>
      </c>
      <c r="BL133" s="24" t="str">
        <f>IF(ISERROR(VLOOKUP($BD133,LOV_GWSGRP!G:G,1,0)),"N","J")</f>
        <v>N</v>
      </c>
      <c r="BM133" s="24" t="str">
        <f>IF(ISERROR(VLOOKUP($BD133,LOV_GWSGRP!M:M,1,0)),"N","J")</f>
        <v>N</v>
      </c>
      <c r="BN133" s="24" t="str">
        <f>IF(ISERROR(VLOOKUP($BD133,LOV_GWSGRP!P:P,1,0)),"N","J")</f>
        <v>N</v>
      </c>
      <c r="BO133" s="24" t="str">
        <f>IF(ISERROR(VLOOKUP($BD133,LOV_GWSGRP!S:S,1,0)),"N","J")</f>
        <v>N</v>
      </c>
      <c r="BP133" s="24" t="str">
        <f>IF(ISERROR(VLOOKUP($BD133,LOV_GWSGRP!V:V,1,0)),"N","J")</f>
        <v>N</v>
      </c>
      <c r="BQ133" s="24" t="str">
        <f>IF(ISERROR(VLOOKUP($BD133,LOV_GWSGRP!Y:Y,1,0)),"N","J")</f>
        <v>N</v>
      </c>
      <c r="BR133" s="24" t="str">
        <f>IF(ISERROR(VLOOKUP($BD133,LOV_GWSGRP!AB:AB,1,0)),"N","J")</f>
        <v>N</v>
      </c>
      <c r="BS133" s="24" t="str">
        <f>IF(ISERROR(VLOOKUP($BD133,LOV_GWSGRP!AE:AE,1,0)),"N","J")</f>
        <v>N</v>
      </c>
      <c r="BT133" s="24" t="str">
        <f>IF(ISERROR(VLOOKUP($BD133,LOV_GWSGRP!AH:AH,1,0)),"N","J")</f>
        <v>N</v>
      </c>
      <c r="BU133" s="24" t="str">
        <f>IF(ISERROR(VLOOKUP($BD133,LOV_GWSGRP!CJ:CJ,1,0)),"N","J")</f>
        <v>N</v>
      </c>
      <c r="BV133" s="24" t="str">
        <f>IF(ISERROR(VLOOKUP($BD133,LOV_GWSGRP!AN:AN,1,0)),"N","J")</f>
        <v>N</v>
      </c>
      <c r="BW133" s="24" t="str">
        <f>IF(ISERROR(VLOOKUP($BD133,LOV_GWSGRP!AQ:AQ,1,0)),"N","J")</f>
        <v>N</v>
      </c>
      <c r="BX133" s="24" t="str">
        <f>IF(ISERROR(VLOOKUP($BD133,LOV_GWSGRP!AT:AT,1,0)),"N","J")</f>
        <v>N</v>
      </c>
      <c r="BY133" s="24" t="str">
        <f>IF(ISERROR(VLOOKUP($BD133,LOV_GWSGRP!AW:AW,1,0)),"N","J")</f>
        <v>N</v>
      </c>
      <c r="BZ133" s="24" t="str">
        <f>IF(ISERROR(VLOOKUP($BD133,LOV_GWSGRP!AZ:AZ,1,0)),"N","J")</f>
        <v>N</v>
      </c>
      <c r="CA133" s="24" t="str">
        <f>IF(ISERROR(VLOOKUP($BD133,LOV_GWSGRP!BC:BC,1,0)),"N","J")</f>
        <v>N</v>
      </c>
      <c r="CB133" s="24" t="str">
        <f>IF(ISERROR(VLOOKUP($BD133,LOV_GWSGRP!BF:BF,1,0)),"N","J")</f>
        <v>N</v>
      </c>
      <c r="CC133" s="24" t="str">
        <f>IF(ISERROR(VLOOKUP($BD133,LOV_GWSGRP!BI:BI,1,0)),"N","J")</f>
        <v>N</v>
      </c>
      <c r="CD133" s="24" t="str">
        <f>IF(ISERROR(VLOOKUP($BD133,LOV_GWSGRP!J:J,1,0)),"N","J")</f>
        <v>N</v>
      </c>
      <c r="CE133" s="24" t="str">
        <f>IF(ISERROR(VLOOKUP($BD133,LOV_GWSGRP!BL:BL,1,0)),"N","J")</f>
        <v>N</v>
      </c>
      <c r="CF133" s="24"/>
      <c r="CG133" s="24" t="str">
        <f>IF(ISERROR(VLOOKUP($BD133,LOV_GWSGRP!BO:BO,1,0)),"N","J")</f>
        <v>N</v>
      </c>
      <c r="CH133" s="24" t="str">
        <f t="shared" si="235"/>
        <v>N</v>
      </c>
      <c r="CI133" s="24" t="str">
        <f>IF(ISERROR(VLOOKUP($BD133,GEWASCODE_GLMC8!F:F,1,0)),"N","J")</f>
        <v>N</v>
      </c>
      <c r="CJ133" s="24" t="str">
        <f>IF(COUNTIF($CI133:CI133,"J")&gt;0,"N",IF(ISERROR(VLOOKUP($BD133,GEWASCODE_GLMC8!G:G,1,0)),"N","J"))</f>
        <v>N</v>
      </c>
      <c r="CK133" s="24" t="str">
        <f>IF(COUNTIF($CI133:CJ133,"J")&gt;0,"N",IF(ISERROR(VLOOKUP($BD133,GEWASCODE_GLMC8!H:H,1,0)),"N","J"))</f>
        <v>N</v>
      </c>
      <c r="CL133" s="24" t="str">
        <f>IF(COUNTIF($CI133:CK133,"J")&gt;0,"N",IF(ISERROR(VLOOKUP($BD133,GEWASCODE_GLMC8!I:I,1,0)),"N","J"))</f>
        <v>N</v>
      </c>
      <c r="CM133" s="24" t="str">
        <f>IF(COUNTIF($CI133:CL133,"J")&gt;0,"N",IF(ISERROR(VLOOKUP($BD133,GEWASCODE_GLMC8!J:J,1,0)),"N","J"))</f>
        <v>N</v>
      </c>
      <c r="CN133" s="24" t="str">
        <f>IF(COUNTIF($CI133:CM133,"J")&gt;0,"N",IF(ISERROR(VLOOKUP($BD133,GEWASCODE_GLMC8!K:K,1,0)),"N","J"))</f>
        <v>N</v>
      </c>
      <c r="CO133" s="24" t="str">
        <f>IF(COUNTIF($CI133:CN133,"J")&gt;0,"N",IF(ISERROR(VLOOKUP($BD133,GEWASCODE_GLMC8!L:L,1,0)),"N","J"))</f>
        <v>N</v>
      </c>
      <c r="CP133" s="24" t="str">
        <f>IF(COUNTIF($CI133:CO133,"J")&gt;0,"N",IF(ISERROR(VLOOKUP($BD133,GEWASCODE_GLMC8!M:M,1,0)),"N","J"))</f>
        <v>N</v>
      </c>
      <c r="CQ133" s="24" t="str">
        <f>IF(COUNTIF($CI133:CP133,"J")&gt;0,"N",IF(ISERROR(VLOOKUP($BD133,GEWASCODE_GLMC8!N:N,1,0)),"N","J"))</f>
        <v>N</v>
      </c>
      <c r="CR133" s="24" t="str">
        <f>IF(COUNTIF($CI133:CQ133,"J")&gt;0,"N",IF(ISERROR(VLOOKUP($BD133,GEWASCODE_GLMC8!O:O,1,0)),"N","J"))</f>
        <v>N</v>
      </c>
      <c r="CS133" s="24" t="str">
        <f>IF(COUNTIF($CI133:CR133,"J")&gt;0,"N",IF(ISERROR(VLOOKUP($BD133,GEWASCODE_GLMC8!P:P,1,0)),"N","J"))</f>
        <v>N</v>
      </c>
      <c r="CT133" s="24" t="str">
        <f>IF(COUNTIF($CI133:CS133,"J")&gt;0,"N",IF(ISERROR(VLOOKUP($BD133,GEWASCODE_GLMC8!Q:Q,1,0)),"N","J"))</f>
        <v>N</v>
      </c>
      <c r="CU133" s="24" t="str">
        <f>IF(COUNTIF($CI133:CT133,"J")&gt;0,"N",IF(ISERROR(VLOOKUP($BD133,GEWASCODE_GLMC8!R:R,1,0)),"N","J"))</f>
        <v>N</v>
      </c>
      <c r="CV133" s="24" t="str">
        <f>IF(COUNTIF($CI133:CU133,"J")&gt;0,"N",IF(ISERROR(VLOOKUP($BD133,GEWASCODE_GLMC8!S:S,1,0)),"N","J"))</f>
        <v>N</v>
      </c>
      <c r="CW133" s="24" t="str">
        <f>IF(COUNTIF($CI133:CV133,"J")&gt;0,"N",IF(ISERROR(VLOOKUP($BD133,GEWASCODE_GLMC8!T:T,1,0)),"N","J"))</f>
        <v>N</v>
      </c>
      <c r="CX133" s="24" t="str">
        <f>IF(COUNTIF($CI133:CW133,"J")&gt;0,"N",IF(ISERROR(VLOOKUP($BD133,GEWASCODE_GLMC8!U:U,1,0)),"N","J"))</f>
        <v>N</v>
      </c>
      <c r="CY133" s="24" t="str">
        <f>IF(COUNTIF($CI133:CX133,"J")&gt;0,"N",IF(ISERROR(VLOOKUP($BD133,GEWASCODE_GLMC8!V:V,1,0)),"N","J"))</f>
        <v>N</v>
      </c>
      <c r="CZ133" s="24" t="str">
        <f>IF(COUNTIF($CI133:CY133,"J")&gt;0,"N",IF(ISERROR(VLOOKUP($BD133,GEWASCODE_GLMC8!W:W,1,0)),"N","J"))</f>
        <v>N</v>
      </c>
      <c r="DA133" s="24" t="str">
        <f>IF(COUNTIF($CI133:CZ133,"J")&gt;0,"N",IF(ISERROR(VLOOKUP($BD133,GEWASCODE_GLMC8!X:X,1,0)),"N","J"))</f>
        <v>N</v>
      </c>
      <c r="DB133" s="24" t="str">
        <f>IF(COUNTIF($CI133:DA133,"J")&gt;0,"N",IF(ISERROR(VLOOKUP($BD133,GEWASCODE_GLMC8!Y:Y,1,0)),"N","J"))</f>
        <v>N</v>
      </c>
      <c r="DC133" s="24" t="str">
        <f>IF(COUNTIF($CI133:DB133,"J")&gt;0,"N",IF(ISERROR(VLOOKUP($BD133,GEWASCODE_GLMC8!Z:Z,1,0)),"N","J"))</f>
        <v>N</v>
      </c>
      <c r="DD133" s="24" t="str">
        <f t="shared" si="236"/>
        <v>N</v>
      </c>
      <c r="DE133" s="3" t="str">
        <f t="shared" ref="DE133:DE196" si="303">IF(OR(BJ133="J",BK133="J",BL133="J"),"J","N")</f>
        <v>N</v>
      </c>
      <c r="DF133" s="3" t="str">
        <f t="shared" ref="DF133:DF196" si="304">IF(AND(OR(BJ133="J",BK133="J",BL133="J"),BE133&gt;=0.01),"J","N")</f>
        <v>N</v>
      </c>
      <c r="DG133" s="3" t="str">
        <f t="shared" si="237"/>
        <v>N</v>
      </c>
      <c r="DH133" s="3" t="str">
        <f t="shared" si="238"/>
        <v>N</v>
      </c>
      <c r="DI133" s="3" t="str">
        <f t="shared" ref="DI133:DI196" si="305">IF(AND(OR(BY133="J",BZ133="J",CA133="J",CB133="J",CC133="J"),DE133="N",DG133="N"),"J","N")</f>
        <v>N</v>
      </c>
      <c r="DJ133" s="3" t="str">
        <f t="shared" ref="DJ133:DJ196" si="306">IF(AND(OR(BY133="J",BZ133="J",CA133="J",CB133="J",CC133="J"),DE133="N",DG133="N"),"J","N")</f>
        <v>N</v>
      </c>
      <c r="DK133" s="3">
        <f>0</f>
        <v>0</v>
      </c>
      <c r="DL133" s="3" t="str">
        <f t="shared" ref="DL133:DL196" si="307">IF(BC133="J","N",IF(AM133="J","J","N"))</f>
        <v>N</v>
      </c>
      <c r="DM133" s="3" t="str">
        <f t="shared" ref="DM133:DM196" si="308">IF(BC133="J","",IF(AX133="J","V","N"))</f>
        <v>N</v>
      </c>
      <c r="DN133" t="str">
        <f>IF(AND($A133="J",COUNTIFS(activiteiten_perceel,percelen!$AZ133,activiteiten_maatregel_nr,percelen!DN$4,activiteiten_activiteit_voldoet_aan_voorwaarden,"J")&gt;0),DN$4,"")</f>
        <v/>
      </c>
      <c r="DO133" t="str">
        <f>IF(AND($A133="J",COUNTIFS(activiteiten_perceel,percelen!$AZ133,activiteiten_maatregel_nr,percelen!DO$4,activiteiten_activiteit_voldoet_aan_voorwaarden,"J")&gt;0),DO$4,"")</f>
        <v/>
      </c>
      <c r="DP133" t="str">
        <f>IF(AND($A133="J",COUNTIFS(activiteiten_perceel,percelen!$AZ133,activiteiten_maatregel_nr,percelen!DP$4,activiteiten_activiteit_voldoet_aan_voorwaarden,"J")&gt;0),DP$4,"")</f>
        <v/>
      </c>
      <c r="DQ133" t="str">
        <f>IF(AND($A133="J",COUNTIFS(activiteiten_perceel,percelen!$AZ133,activiteiten_maatregel_nr,percelen!DQ$4,activiteiten_activiteit_voldoet_aan_voorwaarden,"J")&gt;0),DQ$4,"")</f>
        <v/>
      </c>
      <c r="DR133" t="str">
        <f>IF(AND($A133="J",COUNTIFS(activiteiten_perceel,percelen!$AZ133,activiteiten_maatregel_nr,percelen!DR$4,activiteiten_activiteit_voldoet_aan_voorwaarden,"J")&gt;0),DR$4,"")</f>
        <v/>
      </c>
      <c r="DS133" t="str">
        <f>IF(AND($A133="J",COUNTIFS(activiteiten_perceel,percelen!$AZ133,activiteiten_maatregel_nr,percelen!DS$4,activiteiten_activiteit_voldoet_aan_voorwaarden,"J")&gt;0),DS$4,"")</f>
        <v/>
      </c>
      <c r="DT133" t="str">
        <f>IF(AND($A133="J",COUNTIFS(activiteiten_perceel,percelen!$AZ133,activiteiten_maatregel_nr,percelen!DT$4,activiteiten_activiteit_voldoet_aan_voorwaarden,"J")&gt;0),DT$4,"")</f>
        <v/>
      </c>
      <c r="DU133" t="str">
        <f>IF(AND($A133="J",COUNTIFS(activiteiten_perceel,percelen!$AZ133,activiteiten_maatregel_nr,percelen!DU$4,activiteiten_activiteit_voldoet_aan_voorwaarden,"J")&gt;0),DU$4,"")</f>
        <v/>
      </c>
      <c r="DV133" t="str">
        <f>IF(AND($A133="J",COUNTIFS(activiteiten_perceel,percelen!$AZ133,activiteiten_maatregel_nr,percelen!DV$4,activiteiten_activiteit_voldoet_aan_voorwaarden,"J")&gt;0),DV$4,"")</f>
        <v/>
      </c>
      <c r="DW133" t="str">
        <f>IF(AND($A133="J",COUNTIFS(activiteiten_perceel,percelen!$AZ133,activiteiten_maatregel_nr,percelen!DW$4,activiteiten_activiteit_voldoet_aan_voorwaarden,"J")&gt;0),DW$4,"")</f>
        <v/>
      </c>
      <c r="DX133" t="str">
        <f>IF(AND($A133="J",COUNTIFS(activiteiten_perceel,percelen!$AZ133,activiteiten_maatregel_nr,percelen!DX$4,activiteiten_activiteit_voldoet_aan_voorwaarden,"J")&gt;0),DX$4,"")</f>
        <v/>
      </c>
      <c r="DY133" t="str">
        <f>IF(AND($A133="J",COUNTIFS(activiteiten_perceel,percelen!$AZ133,activiteiten_maatregel_nr,percelen!DY$4,activiteiten_activiteit_voldoet_aan_voorwaarden,"J")&gt;0),DY$4,"")</f>
        <v/>
      </c>
      <c r="DZ133" t="str">
        <f>IF(AND($A133="J",COUNTIFS(activiteiten_perceel,percelen!$AZ133,activiteiten_maatregel_nr,percelen!DZ$4,activiteiten_activiteit_voldoet_aan_voorwaarden,"J")&gt;0),DZ$4,"")</f>
        <v/>
      </c>
      <c r="EA133" t="str">
        <f>IF(AND($A133="J",COUNTIFS(activiteiten_perceel,percelen!$AZ133,activiteiten_maatregel_nr,percelen!EA$4,activiteiten_activiteit_voldoet_aan_voorwaarden,"J")&gt;0),EA$4,"")</f>
        <v/>
      </c>
      <c r="EB133" t="str">
        <f>IF(AND($A133="J",COUNTIFS(activiteiten_perceel,percelen!$AZ133,activiteiten_maatregel_nr,percelen!EB$4,activiteiten_activiteit_voldoet_aan_voorwaarden,"J")&gt;0),EB$4,"")</f>
        <v/>
      </c>
      <c r="EC133" t="str">
        <f>IF(AND($A133="J",COUNTIFS(activiteiten_perceel,percelen!$AZ133,activiteiten_maatregel_nr,percelen!EC$4,activiteiten_activiteit_voldoet_aan_voorwaarden,"J")&gt;0),EC$4,"")</f>
        <v/>
      </c>
      <c r="ED133" t="str">
        <f>IF(AND($A133="J",COUNTIFS(activiteiten_perceel,percelen!$AZ133,activiteiten_maatregel_nr,percelen!ED$4,activiteiten_activiteit_voldoet_aan_voorwaarden,"J")&gt;0),ED$4,"")</f>
        <v/>
      </c>
      <c r="EE133" t="str">
        <f>IF(AND($A133="J",COUNTIFS(activiteiten_perceel,percelen!$AZ133,activiteiten_maatregel_nr,percelen!EE$4,activiteiten_activiteit_voldoet_aan_voorwaarden,"J")&gt;0),EE$4,"")</f>
        <v/>
      </c>
      <c r="EF133" t="str">
        <f>IF(AND($A133="J",COUNTIFS(activiteiten_perceel,percelen!$AZ133,activiteiten_maatregel_nr,percelen!EF$4,activiteiten_activiteit_voldoet_aan_voorwaarden,"J")&gt;0),EF$4,"")</f>
        <v/>
      </c>
      <c r="EG133" t="str">
        <f>IF(AND($A133="J",COUNTIFS(activiteiten_perceel,percelen!$AZ133,activiteiten_maatregel_nr,percelen!EG$4,activiteiten_activiteit_voldoet_aan_voorwaarden,"J")&gt;0),EG$4,"")</f>
        <v/>
      </c>
      <c r="EH133" t="str">
        <f>IF(AND($A133="J",COUNTIFS(activiteiten_perceel,percelen!$AZ133,activiteiten_maatregel_nr,percelen!EH$4,activiteiten_activiteit_voldoet_aan_voorwaarden,"J")&gt;0),EH$4,"")</f>
        <v/>
      </c>
      <c r="EI133" t="str">
        <f>IF(AND($A133="J",COUNTIFS(activiteiten_perceel,percelen!$AZ133,activiteiten_maatregel_nr,percelen!EI$4,activiteiten_activiteit_voldoet_aan_voorwaarden,"J")&gt;0),EI$4,"")</f>
        <v/>
      </c>
      <c r="EJ133">
        <f t="shared" si="239"/>
        <v>0</v>
      </c>
      <c r="EK133" t="str">
        <f t="shared" ref="EK133:EK196" si="309">IF($A133="J",SUMIFS(activiteiten_berekende_waarde,activiteiten_uniek,"J",activiteiten_perceel,$E133),"")</f>
        <v/>
      </c>
      <c r="EL133" t="str">
        <f t="shared" ref="EL133:EL196" si="310">IF($A133="J",SUMIFS(activiteiten_berekende_punten_klimaat,activiteiten_uniek,"J",activiteiten_perceel,$E133),"")</f>
        <v/>
      </c>
      <c r="EM133" t="str">
        <f t="shared" ref="EM133:EM196" si="311">IF($A133="J",SUMIFS(activiteiten_berekende_punten_bodemlucht,activiteiten_uniek,"J",activiteiten_perceel,$E133),"")</f>
        <v/>
      </c>
      <c r="EN133" t="str">
        <f t="shared" ref="EN133:EN196" si="312">IF($A133="J",SUMIFS(activiteiten_berekende_punten_water,activiteiten_uniek,"J",activiteiten_perceel,$E133),"")</f>
        <v/>
      </c>
      <c r="EO133" t="str">
        <f t="shared" ref="EO133:EO196" si="313">IF($A133="J",SUMIFS(activiteiten_berekende_punten_landschap,activiteiten_uniek,"J",activiteiten_perceel,$E133),"")</f>
        <v/>
      </c>
      <c r="EP133" t="str">
        <f t="shared" ref="EP133:EP196" si="314">IF($A133="J",SUMIFS(activiteiten_berekende_punten_biodiversiteit,activiteiten_uniek,"J",activiteiten_perceel,$E133),"")</f>
        <v/>
      </c>
      <c r="EQ133" t="str">
        <f t="shared" ref="EQ133:EQ196" si="315">IF($A133="J",_xlfn.MAXIFS(activiteiten_berekende_waarde,activiteiten_uniek,"J",activiteiten_perceel,$E133),"")</f>
        <v/>
      </c>
      <c r="ER133" t="str">
        <f t="shared" ref="ER133:ER196" si="316">IF($A133="J",_xlfn.MAXIFS(activiteiten_berekende_punten_klimaat,activiteiten_uniek,"J",activiteiten_perceel,$E133),"")</f>
        <v/>
      </c>
      <c r="ES133" t="str">
        <f t="shared" ref="ES133:ES196" si="317">IF($A133="J",_xlfn.MAXIFS(activiteiten_berekende_punten_bodemlucht,activiteiten_uniek,"J",activiteiten_perceel,$E133),"")</f>
        <v/>
      </c>
      <c r="ET133" t="str">
        <f t="shared" ref="ET133:ET196" si="318">IF($A133="J",_xlfn.MAXIFS(activiteiten_berekende_punten_water,activiteiten_uniek,"J",activiteiten_perceel,$E133),"")</f>
        <v/>
      </c>
      <c r="EU133" t="str">
        <f t="shared" ref="EU133:EU196" si="319">IF($A133="J",_xlfn.MAXIFS(activiteiten_berekende_punten_landschap,activiteiten_uniek,"J",activiteiten_perceel,$E133),"")</f>
        <v/>
      </c>
      <c r="EV133" t="str">
        <f t="shared" ref="EV133:EV196" si="320">IF($A133="J",_xlfn.MAXIFS(activiteiten_berekende_punten_biodiversiteit,activiteiten_uniek,"J",activiteiten_perceel,$E133),"")</f>
        <v/>
      </c>
      <c r="EW133" t="str">
        <f t="shared" si="240"/>
        <v>nvt</v>
      </c>
      <c r="EX133" t="str">
        <f t="shared" si="241"/>
        <v>nvt</v>
      </c>
      <c r="EY133" t="str">
        <f t="shared" si="242"/>
        <v>nvt</v>
      </c>
      <c r="EZ133" t="str">
        <f t="shared" si="243"/>
        <v>nvt</v>
      </c>
      <c r="FA133" t="str">
        <f t="shared" si="244"/>
        <v>nvt</v>
      </c>
      <c r="FB133" t="str">
        <f t="shared" si="245"/>
        <v>nvt</v>
      </c>
      <c r="FC133" t="str">
        <f t="shared" si="246"/>
        <v>nvt</v>
      </c>
      <c r="FD133" t="str">
        <f t="shared" si="247"/>
        <v>nvt</v>
      </c>
      <c r="FE133" t="str">
        <f>IF($EJ133=2,VLOOKUP(FD133,STAPELING!A:D,FE$1,0),"nvt")</f>
        <v>nvt</v>
      </c>
      <c r="FF133" t="str">
        <f t="shared" si="248"/>
        <v>nvt</v>
      </c>
      <c r="FG133" t="str">
        <f t="shared" si="249"/>
        <v>nvt</v>
      </c>
      <c r="FH133" t="str">
        <f t="shared" si="250"/>
        <v>nvt</v>
      </c>
      <c r="FI133" t="str">
        <f t="shared" si="251"/>
        <v>nvt</v>
      </c>
      <c r="FJ133" t="str">
        <f t="shared" si="252"/>
        <v>nvt</v>
      </c>
      <c r="FK133" t="str">
        <f t="shared" si="253"/>
        <v>nvt</v>
      </c>
      <c r="FL133" t="str">
        <f t="shared" si="254"/>
        <v>nvt</v>
      </c>
      <c r="FM133" t="str">
        <f t="shared" si="255"/>
        <v/>
      </c>
      <c r="FN133" t="str">
        <f>IF(ISERROR(VLOOKUP(FM133,STAPELING!I:AO,FN$1,0)),"N",VLOOKUP(FM133,STAPELING!I:AO,FN$1,0))</f>
        <v>J</v>
      </c>
      <c r="FO133" t="str">
        <f t="shared" si="256"/>
        <v>nvt</v>
      </c>
      <c r="FP133" t="str">
        <f t="shared" ref="FP133:FP196" si="321">IF(AND($A133="J",$EJ133&gt;2),SUMIFS(activiteiten_berekende_waarde,activiteiten_uniek,"J",activiteiten_perceel,$E133,activiteiten_groep,RIGHT(FP$4,6)),"nvt")</f>
        <v>nvt</v>
      </c>
      <c r="FQ133" t="str">
        <f t="shared" ref="FQ133:FQ196" si="322">IF(AND($A133="J",$EJ133&gt;2),SUMIFS(activiteiten_berekende_punten_klimaat,activiteiten_uniek,"J",activiteiten_perceel,$E133,activiteiten_groep,RIGHT(FQ$4,6)),"nvt")</f>
        <v>nvt</v>
      </c>
      <c r="FR133" t="str">
        <f t="shared" ref="FR133:FR196" si="323">IF(AND($A133="J",$EJ133&gt;2),SUMIFS(activiteiten_berekende_punten_bodemlucht,activiteiten_uniek,"J",activiteiten_perceel,$E133,activiteiten_groep,RIGHT(FR$4,6)),"nvt")</f>
        <v>nvt</v>
      </c>
      <c r="FS133" t="str">
        <f t="shared" ref="FS133:FS196" si="324">IF(AND($A133="J",$EJ133&gt;2),SUMIFS(activiteiten_berekende_punten_water,activiteiten_uniek,"J",activiteiten_perceel,$E133,activiteiten_groep,RIGHT(FS$4,6)),"nvt")</f>
        <v>nvt</v>
      </c>
      <c r="FT133" t="str">
        <f t="shared" ref="FT133:FT196" si="325">IF(AND($A133="J",$EJ133&gt;2),SUMIFS(activiteiten_berekende_punten_landschap,activiteiten_uniek,"J",activiteiten_perceel,$E133,activiteiten_groep,RIGHT(FT$4,6)),"nvt")</f>
        <v>nvt</v>
      </c>
      <c r="FU133" t="str">
        <f t="shared" ref="FU133:FU196" si="326">IF(AND($A133="J",$EJ133&gt;2),SUMIFS(activiteiten_berekende_punten_biodiversiteit,activiteiten_uniek,"J",activiteiten_perceel,$E133,activiteiten_groep,RIGHT(FU$4,6)),"nvt")</f>
        <v>nvt</v>
      </c>
      <c r="FV133" t="str">
        <f t="shared" ref="FV133:FV196" si="327">IF(AND($A133="J",$EJ133&gt;2),_xlfn.MAXIFS(activiteiten_berekende_waarde,activiteiten_uniek,"J",activiteiten_perceel,$E133,activiteiten_groep,RIGHT(FV$4,6)),"nvt")</f>
        <v>nvt</v>
      </c>
      <c r="FW133" t="str">
        <f t="shared" ref="FW133:FW196" si="328">IF(AND($A133="J",$EJ133&gt;2),_xlfn.MAXIFS(activiteiten_berekende_punten_klimaat,activiteiten_uniek,"J",activiteiten_perceel,$E133,activiteiten_groep,RIGHT(FW$4,6)),"nvt")</f>
        <v>nvt</v>
      </c>
      <c r="FX133" t="str">
        <f t="shared" ref="FX133:FX196" si="329">IF(AND($A133="J",$EJ133&gt;2),_xlfn.MAXIFS(activiteiten_berekende_punten_bodemlucht,activiteiten_uniek,"J",activiteiten_perceel,$E133,activiteiten_groep,RIGHT(FX$4,6)),"nvt")</f>
        <v>nvt</v>
      </c>
      <c r="FY133" t="str">
        <f t="shared" ref="FY133:FY196" si="330">IF(AND($A133="J",$EJ133&gt;2),_xlfn.MAXIFS(activiteiten_berekende_punten_water,activiteiten_uniek,"J",activiteiten_perceel,$E133,activiteiten_groep,RIGHT(FY$4,6)),"nvt")</f>
        <v>nvt</v>
      </c>
      <c r="FZ133" t="str">
        <f t="shared" ref="FZ133:FZ196" si="331">IF(AND($A133="J",$EJ133&gt;2),_xlfn.MAXIFS(activiteiten_berekende_punten_landschap,activiteiten_uniek,"J",activiteiten_perceel,$E133,activiteiten_groep,RIGHT(FZ$4,6)),"nvt")</f>
        <v>nvt</v>
      </c>
      <c r="GA133" t="str">
        <f t="shared" ref="GA133:GA196" si="332">IF(AND($A133="J",$EJ133&gt;2),_xlfn.MAXIFS(activiteiten_berekende_punten_biodiversiteit,activiteiten_uniek,"J",activiteiten_perceel,$E133,activiteiten_groep,RIGHT(GA$4,6)),"nvt")</f>
        <v>nvt</v>
      </c>
      <c r="GB133" t="str">
        <f>IF($EJ133&gt;2,IF(FO133="","zwart",VLOOKUP(FO133,STAPELING!J:AA,GB$1,0)),"nvt")</f>
        <v>nvt</v>
      </c>
      <c r="GC133" t="str">
        <f t="shared" si="257"/>
        <v>nvt</v>
      </c>
      <c r="GD133" t="str">
        <f t="shared" si="258"/>
        <v>nvt</v>
      </c>
      <c r="GE133" t="str">
        <f t="shared" si="259"/>
        <v>nvt</v>
      </c>
      <c r="GF133" t="str">
        <f t="shared" si="260"/>
        <v>nvt</v>
      </c>
      <c r="GG133" t="str">
        <f t="shared" si="261"/>
        <v>nvt</v>
      </c>
      <c r="GH133" t="str">
        <f t="shared" si="262"/>
        <v>nvt</v>
      </c>
      <c r="GI133" t="str">
        <f t="shared" si="263"/>
        <v>nvt</v>
      </c>
      <c r="GJ133" t="str">
        <f t="shared" si="264"/>
        <v>nvt</v>
      </c>
      <c r="GK133" t="str">
        <f t="shared" ref="GK133:GK196" si="333">IF(AND($A133="J",$EJ133&gt;2),SUMIFS(activiteiten_berekende_waarde,activiteiten_uniek,"J",activiteiten_perceel,$E133,activiteiten_groep,RIGHT(GK$4,6)),"nvt")</f>
        <v>nvt</v>
      </c>
      <c r="GL133" t="str">
        <f t="shared" ref="GL133:GL196" si="334">IF(AND($A133="J",$EJ133&gt;2),SUMIFS(activiteiten_berekende_punten_klimaat,activiteiten_uniek,"J",activiteiten_perceel,$E133,activiteiten_groep,RIGHT(GL$4,6)),"nvt")</f>
        <v>nvt</v>
      </c>
      <c r="GM133" t="str">
        <f t="shared" ref="GM133:GM196" si="335">IF(AND($A133="J",$EJ133&gt;2),SUMIFS(activiteiten_berekende_punten_bodemlucht,activiteiten_uniek,"J",activiteiten_perceel,$E133,activiteiten_groep,RIGHT(GM$4,6)),"nvt")</f>
        <v>nvt</v>
      </c>
      <c r="GN133" t="str">
        <f t="shared" ref="GN133:GN196" si="336">IF(AND($A133="J",$EJ133&gt;2),SUMIFS(activiteiten_berekende_punten_water,activiteiten_uniek,"J",activiteiten_perceel,$E133,activiteiten_groep,RIGHT(GN$4,6)),"nvt")</f>
        <v>nvt</v>
      </c>
      <c r="GO133" t="str">
        <f t="shared" ref="GO133:GO196" si="337">IF(AND($A133="J",$EJ133&gt;2),SUMIFS(activiteiten_berekende_punten_landschap,activiteiten_uniek,"J",activiteiten_perceel,$E133,activiteiten_groep,RIGHT(GO$4,6)),"nvt")</f>
        <v>nvt</v>
      </c>
      <c r="GP133" t="str">
        <f t="shared" ref="GP133:GP196" si="338">IF(AND($A133="J",$EJ133&gt;2),SUMIFS(activiteiten_berekende_punten_biodiversiteit,activiteiten_uniek,"J",activiteiten_perceel,$E133,activiteiten_groep,RIGHT(GP$4,6)),"nvt")</f>
        <v>nvt</v>
      </c>
      <c r="GQ133" t="str">
        <f t="shared" ref="GQ133:GQ196" si="339">IF(AND($A133="J",$EJ133&gt;2),_xlfn.MAXIFS(activiteiten_berekende_waarde,activiteiten_uniek,"J",activiteiten_perceel,$E133,activiteiten_groep,RIGHT(GQ$4,6)),"nvt")</f>
        <v>nvt</v>
      </c>
      <c r="GR133" t="str">
        <f t="shared" ref="GR133:GR196" si="340">IF(AND($A133="J",$EJ133&gt;2),_xlfn.MAXIFS(activiteiten_berekende_punten_klimaat,activiteiten_uniek,"J",activiteiten_perceel,$E133,activiteiten_groep,RIGHT(GR$4,6)),"nvt")</f>
        <v>nvt</v>
      </c>
      <c r="GS133" t="str">
        <f t="shared" ref="GS133:GS196" si="341">IF(AND($A133="J",$EJ133&gt;2),_xlfn.MAXIFS(activiteiten_berekende_punten_bodemlucht,activiteiten_uniek,"J",activiteiten_perceel,$E133,activiteiten_groep,RIGHT(GS$4,6)),"nvt")</f>
        <v>nvt</v>
      </c>
      <c r="GT133" t="str">
        <f t="shared" ref="GT133:GT196" si="342">IF(AND($A133="J",$EJ133&gt;2),_xlfn.MAXIFS(activiteiten_berekende_punten_water,activiteiten_uniek,"J",activiteiten_perceel,$E133,activiteiten_groep,RIGHT(GT$4,6)),"nvt")</f>
        <v>nvt</v>
      </c>
      <c r="GU133" t="str">
        <f t="shared" ref="GU133:GU196" si="343">IF(AND($A133="J",$EJ133&gt;2),_xlfn.MAXIFS(activiteiten_berekende_punten_landschap,activiteiten_uniek,"J",activiteiten_perceel,$E133,activiteiten_groep,RIGHT(GU$4,6)),"nvt")</f>
        <v>nvt</v>
      </c>
      <c r="GV133" t="str">
        <f t="shared" ref="GV133:GV196" si="344">IF(AND($A133="J",$EJ133&gt;2),_xlfn.MAXIFS(activiteiten_berekende_punten_biodiversiteit,activiteiten_uniek,"J",activiteiten_perceel,$E133,activiteiten_groep,RIGHT(GV$4,6)),"nvt")</f>
        <v>nvt</v>
      </c>
      <c r="GW133" t="str">
        <f>IF($EJ133&gt;2,IF(GJ133="","zwart",VLOOKUP(GJ133,STAPELING!AB:AJ,GW$1,0)),"nvt")</f>
        <v>nvt</v>
      </c>
      <c r="GX133" t="str">
        <f t="shared" si="265"/>
        <v>nvt</v>
      </c>
      <c r="GY133" t="str">
        <f t="shared" si="266"/>
        <v>nvt</v>
      </c>
      <c r="GZ133" t="str">
        <f t="shared" si="267"/>
        <v>nvt</v>
      </c>
      <c r="HA133" t="str">
        <f t="shared" si="268"/>
        <v>nvt</v>
      </c>
      <c r="HB133" t="str">
        <f t="shared" si="269"/>
        <v>nvt</v>
      </c>
      <c r="HC133" t="str">
        <f t="shared" si="270"/>
        <v>nvt</v>
      </c>
      <c r="HD133" t="str">
        <f t="shared" si="271"/>
        <v>nvt</v>
      </c>
      <c r="HE133" t="str">
        <f t="shared" si="272"/>
        <v>nvt</v>
      </c>
      <c r="HF133" t="str">
        <f t="shared" si="273"/>
        <v>nvt</v>
      </c>
      <c r="HG133" t="str">
        <f t="shared" si="274"/>
        <v>nvt</v>
      </c>
      <c r="HH133" t="str">
        <f t="shared" si="275"/>
        <v>nvt</v>
      </c>
      <c r="HI133" t="str">
        <f t="shared" si="276"/>
        <v>nvt</v>
      </c>
      <c r="HJ133" t="str">
        <f t="shared" si="277"/>
        <v>nvt</v>
      </c>
      <c r="HK133" t="str">
        <f t="shared" si="278"/>
        <v>nvt</v>
      </c>
      <c r="HL133" t="str">
        <f t="shared" si="279"/>
        <v>nvt</v>
      </c>
      <c r="HM133" t="str">
        <f t="shared" ref="HM133:HM196" si="345">IF(AND($A133="J",$EJ133&gt;2),SUMIFS(activiteiten_berekende_waarde,activiteiten_uniek,"J",activiteiten_perceel,$E133,activiteiten_groep,RIGHT(HM$4,6)),"nvt")</f>
        <v>nvt</v>
      </c>
      <c r="HN133" t="str">
        <f t="shared" ref="HN133:HN196" si="346">IF(AND($A133="J",$EJ133&gt;2),SUMIFS(activiteiten_berekende_punten_klimaat,activiteiten_uniek,"J",activiteiten_perceel,$E133,activiteiten_groep,RIGHT(HN$4,6)),"nvt")</f>
        <v>nvt</v>
      </c>
      <c r="HO133" t="str">
        <f t="shared" ref="HO133:HO196" si="347">IF(AND($A133="J",$EJ133&gt;2),SUMIFS(activiteiten_berekende_punten_bodemlucht,activiteiten_uniek,"J",activiteiten_perceel,$E133,activiteiten_groep,RIGHT(HO$4,6)),"nvt")</f>
        <v>nvt</v>
      </c>
      <c r="HP133" t="str">
        <f t="shared" ref="HP133:HP196" si="348">IF(AND($A133="J",$EJ133&gt;2),SUMIFS(activiteiten_berekende_punten_water,activiteiten_uniek,"J",activiteiten_perceel,$E133,activiteiten_groep,RIGHT(HP$4,6)),"nvt")</f>
        <v>nvt</v>
      </c>
      <c r="HQ133" t="str">
        <f t="shared" ref="HQ133:HQ196" si="349">IF(AND($A133="J",$EJ133&gt;2),SUMIFS(activiteiten_berekende_punten_landschap,activiteiten_uniek,"J",activiteiten_perceel,$E133,activiteiten_groep,RIGHT(HQ$4,6)),"nvt")</f>
        <v>nvt</v>
      </c>
      <c r="HR133" t="str">
        <f t="shared" ref="HR133:HR196" si="350">IF(AND($A133="J",$EJ133&gt;2),SUMIFS(activiteiten_berekende_punten_biodiversiteit,activiteiten_uniek,"J",activiteiten_perceel,$E133,activiteiten_groep,RIGHT(HR$4,6)),"nvt")</f>
        <v>nvt</v>
      </c>
      <c r="HS133" t="str">
        <f t="shared" ref="HS133:HS196" si="351">IF(AND($A133="J",$EJ133&gt;2),_xlfn.MAXIFS(activiteiten_berekende_waarde,activiteiten_uniek,"J",activiteiten_perceel,$E133,activiteiten_groep,RIGHT(HS$4,6)),"nvt")</f>
        <v>nvt</v>
      </c>
      <c r="HT133" t="str">
        <f t="shared" ref="HT133:HT196" si="352">IF(AND($A133="J",$EJ133&gt;2),_xlfn.MAXIFS(activiteiten_berekende_punten_klimaat,activiteiten_uniek,"J",activiteiten_perceel,$E133,activiteiten_groep,RIGHT(HT$4,6)),"nvt")</f>
        <v>nvt</v>
      </c>
      <c r="HU133" t="str">
        <f t="shared" ref="HU133:HU196" si="353">IF(AND($A133="J",$EJ133&gt;2),_xlfn.MAXIFS(activiteiten_berekende_punten_bodemlucht,activiteiten_uniek,"J",activiteiten_perceel,$E133,activiteiten_groep,RIGHT(HU$4,6)),"nvt")</f>
        <v>nvt</v>
      </c>
      <c r="HV133" t="str">
        <f t="shared" ref="HV133:HV196" si="354">IF(AND($A133="J",$EJ133&gt;2),_xlfn.MAXIFS(activiteiten_berekende_punten_water,activiteiten_uniek,"J",activiteiten_perceel,$E133,activiteiten_groep,RIGHT(HV$4,6)),"nvt")</f>
        <v>nvt</v>
      </c>
      <c r="HW133" t="str">
        <f t="shared" ref="HW133:HW196" si="355">IF(AND($A133="J",$EJ133&gt;2),_xlfn.MAXIFS(activiteiten_berekende_punten_landschap,activiteiten_uniek,"J",activiteiten_perceel,$E133,activiteiten_groep,RIGHT(HW$4,6)),"nvt")</f>
        <v>nvt</v>
      </c>
      <c r="HX133" t="str">
        <f t="shared" ref="HX133:HX196" si="356">IF(AND($A133="J",$EJ133&gt;2),_xlfn.MAXIFS(activiteiten_berekende_punten_biodiversiteit,activiteiten_uniek,"J",activiteiten_perceel,$E133,activiteiten_groep,RIGHT(HX$4,6)),"nvt")</f>
        <v>nvt</v>
      </c>
      <c r="HY133" t="str">
        <f>IF($EJ133&gt;2,IF(HL133="","zwart",VLOOKUP(HL133,STAPELING!AK:AN,HY$1,0)),"nvt")</f>
        <v>nvt</v>
      </c>
      <c r="HZ133" t="str">
        <f t="shared" si="280"/>
        <v>nvt</v>
      </c>
      <c r="IA133" t="str">
        <f t="shared" si="281"/>
        <v>nvt</v>
      </c>
      <c r="IB133" t="str">
        <f t="shared" si="282"/>
        <v>nvt</v>
      </c>
      <c r="IC133" t="str">
        <f t="shared" si="283"/>
        <v>nvt</v>
      </c>
      <c r="ID133" t="str">
        <f t="shared" si="284"/>
        <v>nvt</v>
      </c>
      <c r="IE133" t="str">
        <f t="shared" si="285"/>
        <v>nvt</v>
      </c>
      <c r="IF133" t="str">
        <f t="shared" si="286"/>
        <v>nvt</v>
      </c>
      <c r="IG133">
        <f t="shared" si="287"/>
        <v>0</v>
      </c>
      <c r="IH133">
        <f t="shared" si="288"/>
        <v>0</v>
      </c>
      <c r="II133">
        <f t="shared" si="289"/>
        <v>0</v>
      </c>
      <c r="IJ133">
        <f t="shared" si="290"/>
        <v>0</v>
      </c>
      <c r="IK133">
        <f t="shared" si="291"/>
        <v>0</v>
      </c>
      <c r="IL133">
        <f t="shared" si="292"/>
        <v>0</v>
      </c>
      <c r="IM133">
        <f t="shared" si="293"/>
        <v>0</v>
      </c>
      <c r="IN133">
        <f t="shared" si="294"/>
        <v>0</v>
      </c>
      <c r="IO133">
        <f t="shared" si="295"/>
        <v>0</v>
      </c>
      <c r="IP133">
        <f t="shared" si="296"/>
        <v>0</v>
      </c>
      <c r="IQ133">
        <f t="shared" si="297"/>
        <v>0</v>
      </c>
      <c r="IR133">
        <f t="shared" si="298"/>
        <v>0</v>
      </c>
      <c r="IS133">
        <f t="shared" si="299"/>
        <v>0</v>
      </c>
      <c r="IT133">
        <f t="shared" si="300"/>
        <v>0</v>
      </c>
      <c r="IU133" t="str">
        <f t="shared" si="301"/>
        <v>N</v>
      </c>
      <c r="IV133" t="str">
        <f t="shared" ref="IV133:IV196" si="357">IF(AND(DL133="J",AV133="Ja"),"J","N")</f>
        <v>N</v>
      </c>
      <c r="IW133" t="str">
        <f t="shared" si="302"/>
        <v>N</v>
      </c>
    </row>
    <row r="134" spans="1:257" x14ac:dyDescent="0.25">
      <c r="A134" t="str">
        <f>IF(ISERROR(VLOOKUP(E134,E$4:E133,1,0)),"J","N")</f>
        <v>N</v>
      </c>
      <c r="E134" s="25" t="str">
        <f>IF(Invoer!B163="","",Invoer!B163)</f>
        <v/>
      </c>
      <c r="F134" s="25"/>
      <c r="G134" s="25"/>
      <c r="H134" s="25" t="str">
        <f>IF(AND($E134&lt;&gt;"",$A134="J"),Invoer!D163,"")</f>
        <v/>
      </c>
      <c r="I134" s="25"/>
      <c r="J134" s="26"/>
      <c r="K134" s="26" t="str">
        <f>IF(AND($E134&lt;&gt;"",$A134="J"),Invoer!L163,"")</f>
        <v/>
      </c>
      <c r="L134" s="26"/>
      <c r="M134" s="25"/>
      <c r="N134" s="152"/>
      <c r="O134" s="153"/>
      <c r="P134" s="25"/>
      <c r="Q134" s="25"/>
      <c r="R134" s="153"/>
      <c r="S134" s="154"/>
      <c r="T134" s="152"/>
      <c r="U134" s="153"/>
      <c r="V134" s="153"/>
      <c r="W134" s="59" t="str">
        <f>IF(AND($E134&lt;&gt;"",$A134="J",Invoer!R163&lt;&gt;""),VLOOKUP(Invoer!R163,NORM!$F$26:$H$29,3,0),"")</f>
        <v/>
      </c>
      <c r="X134" s="59"/>
      <c r="Y134" s="25" t="str">
        <f t="shared" ref="Y134:Y197" si="358">IF(AND($E134&lt;&gt;"",$A134="J"),"","")</f>
        <v/>
      </c>
      <c r="Z134" s="25"/>
      <c r="AA134" s="26" t="str">
        <f t="shared" ref="AA134:AA197" si="359">IF(AND($E134&lt;&gt;"",$A134="J"),K134,"")</f>
        <v/>
      </c>
      <c r="AB134" s="26"/>
      <c r="AC134" s="153"/>
      <c r="AD134" s="153"/>
      <c r="AE134" s="153"/>
      <c r="AF134" s="153"/>
      <c r="AG134" s="153"/>
      <c r="AH134" s="25"/>
      <c r="AI134" s="153"/>
      <c r="AJ134" s="153"/>
      <c r="AK134" s="153"/>
      <c r="AL134" s="153"/>
      <c r="AM134" s="25" t="str">
        <f>IF(AND($E134&lt;&gt;"",$A134="J"),IF(Invoer!X163="Ja","J",IF(Invoer!X163="Nee","N","")),"")</f>
        <v/>
      </c>
      <c r="AN134" s="153"/>
      <c r="AO134" s="153"/>
      <c r="AP134" s="153" t="s">
        <v>311</v>
      </c>
      <c r="AQ134" s="153" t="s">
        <v>311</v>
      </c>
      <c r="AR134" s="153" t="s">
        <v>312</v>
      </c>
      <c r="AS134" s="153" t="s">
        <v>312</v>
      </c>
      <c r="AT134" s="1" t="str">
        <f>IF(AND($E134&lt;&gt;"",$A134="J",Invoer!O163&lt;&gt;""),VLOOKUP(Invoer!O163,NORM!$F$31:$H$38,3,0),"")</f>
        <v/>
      </c>
      <c r="AU134" s="1"/>
      <c r="AV134" s="1" t="str">
        <f>IF(AND($E134&lt;&gt;"",$A134="J"),Invoer!AH163,"")</f>
        <v/>
      </c>
      <c r="AW134" s="1"/>
      <c r="AX134" s="1" t="str">
        <f t="shared" ref="AX134:AX197" si="360">IF(AND($E134&lt;&gt;"",$A134="J"),"N","")</f>
        <v/>
      </c>
      <c r="AY134" s="1"/>
      <c r="AZ134" s="3" t="str">
        <f t="shared" ref="AZ134:AZ197" si="361">E134</f>
        <v/>
      </c>
      <c r="BA134" s="3" t="str">
        <f t="shared" ref="BA134:BA197" si="362">IF(F134&lt;&gt;"",F134,E134)</f>
        <v/>
      </c>
      <c r="BB134" s="3" t="str">
        <f t="shared" ref="BB134:BB197" si="363">IF(Q134="J","J","N")</f>
        <v>N</v>
      </c>
      <c r="BC134" s="3" t="str">
        <f t="shared" ref="BC134:BC197" si="364">IF(OR(AND(J134="",K134="",AZ134&lt;&gt;BA134),ISERROR(MATCH("*NOP*",M134,0))=FALSE,ISERROR(MATCH("*GIG*",M134,0))=FALSE),"J","N")</f>
        <v>N</v>
      </c>
      <c r="BD134" s="3" t="str">
        <f t="shared" ref="BD134:BD197" si="365">IF(I134&lt;&gt;"",I134,IF(H134&lt;&gt;"",H134,""))</f>
        <v/>
      </c>
      <c r="BE134" s="3">
        <f t="shared" ref="BE134:BE197" si="366">IF(P134="J",0,IF(L134&lt;&gt;"",MAX(0,L134),MAX(0,K134)))</f>
        <v>0</v>
      </c>
      <c r="BF134" s="3" t="str">
        <f t="shared" ref="BF134:BF197" si="367">IF(Z134&lt;&gt;"",Z134,IF(Y134&lt;&gt;"",Y134,""))</f>
        <v/>
      </c>
      <c r="BG134" s="3" t="str">
        <f t="shared" ref="BG134:BG197" si="368">IF(P134="J",0,IF(AB134&lt;&gt;"",MAX(0,AB134),IF(AA134&lt;&gt;"",MAX(0,AA134),"")))</f>
        <v/>
      </c>
      <c r="BH134" s="3" t="str">
        <f t="shared" ref="BH134:BH197" si="369">IF(P134="J","",IF(X134&lt;&gt;"",IF(OR(X134="01",X134="03",X134="04"),"J","N"),IF(OR(W134="01",W134="03",W134="04"),"J","N")))</f>
        <v>N</v>
      </c>
      <c r="BI134" s="24" t="str">
        <f t="shared" ref="BI134:BI197" si="370">IF(AU134&lt;&gt;"",TEXT(AU134,"00"),TEXT(AT134,"00"))</f>
        <v/>
      </c>
      <c r="BJ134" s="24" t="str">
        <f>IF(ISERROR(VLOOKUP($BD134,LOV_GWSGRP!A:A,1,0)),"N","J")</f>
        <v>N</v>
      </c>
      <c r="BK134" s="24" t="str">
        <f>IF(ISERROR(VLOOKUP($BD134,LOV_GWSGRP!D:D,1,0)),"N","J")</f>
        <v>N</v>
      </c>
      <c r="BL134" s="24" t="str">
        <f>IF(ISERROR(VLOOKUP($BD134,LOV_GWSGRP!G:G,1,0)),"N","J")</f>
        <v>N</v>
      </c>
      <c r="BM134" s="24" t="str">
        <f>IF(ISERROR(VLOOKUP($BD134,LOV_GWSGRP!M:M,1,0)),"N","J")</f>
        <v>N</v>
      </c>
      <c r="BN134" s="24" t="str">
        <f>IF(ISERROR(VLOOKUP($BD134,LOV_GWSGRP!P:P,1,0)),"N","J")</f>
        <v>N</v>
      </c>
      <c r="BO134" s="24" t="str">
        <f>IF(ISERROR(VLOOKUP($BD134,LOV_GWSGRP!S:S,1,0)),"N","J")</f>
        <v>N</v>
      </c>
      <c r="BP134" s="24" t="str">
        <f>IF(ISERROR(VLOOKUP($BD134,LOV_GWSGRP!V:V,1,0)),"N","J")</f>
        <v>N</v>
      </c>
      <c r="BQ134" s="24" t="str">
        <f>IF(ISERROR(VLOOKUP($BD134,LOV_GWSGRP!Y:Y,1,0)),"N","J")</f>
        <v>N</v>
      </c>
      <c r="BR134" s="24" t="str">
        <f>IF(ISERROR(VLOOKUP($BD134,LOV_GWSGRP!AB:AB,1,0)),"N","J")</f>
        <v>N</v>
      </c>
      <c r="BS134" s="24" t="str">
        <f>IF(ISERROR(VLOOKUP($BD134,LOV_GWSGRP!AE:AE,1,0)),"N","J")</f>
        <v>N</v>
      </c>
      <c r="BT134" s="24" t="str">
        <f>IF(ISERROR(VLOOKUP($BD134,LOV_GWSGRP!AH:AH,1,0)),"N","J")</f>
        <v>N</v>
      </c>
      <c r="BU134" s="24" t="str">
        <f>IF(ISERROR(VLOOKUP($BD134,LOV_GWSGRP!CJ:CJ,1,0)),"N","J")</f>
        <v>N</v>
      </c>
      <c r="BV134" s="24" t="str">
        <f>IF(ISERROR(VLOOKUP($BD134,LOV_GWSGRP!AN:AN,1,0)),"N","J")</f>
        <v>N</v>
      </c>
      <c r="BW134" s="24" t="str">
        <f>IF(ISERROR(VLOOKUP($BD134,LOV_GWSGRP!AQ:AQ,1,0)),"N","J")</f>
        <v>N</v>
      </c>
      <c r="BX134" s="24" t="str">
        <f>IF(ISERROR(VLOOKUP($BD134,LOV_GWSGRP!AT:AT,1,0)),"N","J")</f>
        <v>N</v>
      </c>
      <c r="BY134" s="24" t="str">
        <f>IF(ISERROR(VLOOKUP($BD134,LOV_GWSGRP!AW:AW,1,0)),"N","J")</f>
        <v>N</v>
      </c>
      <c r="BZ134" s="24" t="str">
        <f>IF(ISERROR(VLOOKUP($BD134,LOV_GWSGRP!AZ:AZ,1,0)),"N","J")</f>
        <v>N</v>
      </c>
      <c r="CA134" s="24" t="str">
        <f>IF(ISERROR(VLOOKUP($BD134,LOV_GWSGRP!BC:BC,1,0)),"N","J")</f>
        <v>N</v>
      </c>
      <c r="CB134" s="24" t="str">
        <f>IF(ISERROR(VLOOKUP($BD134,LOV_GWSGRP!BF:BF,1,0)),"N","J")</f>
        <v>N</v>
      </c>
      <c r="CC134" s="24" t="str">
        <f>IF(ISERROR(VLOOKUP($BD134,LOV_GWSGRP!BI:BI,1,0)),"N","J")</f>
        <v>N</v>
      </c>
      <c r="CD134" s="24" t="str">
        <f>IF(ISERROR(VLOOKUP($BD134,LOV_GWSGRP!J:J,1,0)),"N","J")</f>
        <v>N</v>
      </c>
      <c r="CE134" s="24" t="str">
        <f>IF(ISERROR(VLOOKUP($BD134,LOV_GWSGRP!BL:BL,1,0)),"N","J")</f>
        <v>N</v>
      </c>
      <c r="CF134" s="24"/>
      <c r="CG134" s="24" t="str">
        <f>IF(ISERROR(VLOOKUP($BD134,LOV_GWSGRP!BO:BO,1,0)),"N","J")</f>
        <v>N</v>
      </c>
      <c r="CH134" s="24" t="str">
        <f t="shared" ref="CH134:CH197" si="371">IF(OR(CJ134="J",CM134="J"),"J","N")</f>
        <v>N</v>
      </c>
      <c r="CI134" s="24" t="str">
        <f>IF(ISERROR(VLOOKUP($BD134,GEWASCODE_GLMC8!F:F,1,0)),"N","J")</f>
        <v>N</v>
      </c>
      <c r="CJ134" s="24" t="str">
        <f>IF(COUNTIF($CI134:CI134,"J")&gt;0,"N",IF(ISERROR(VLOOKUP($BD134,GEWASCODE_GLMC8!G:G,1,0)),"N","J"))</f>
        <v>N</v>
      </c>
      <c r="CK134" s="24" t="str">
        <f>IF(COUNTIF($CI134:CJ134,"J")&gt;0,"N",IF(ISERROR(VLOOKUP($BD134,GEWASCODE_GLMC8!H:H,1,0)),"N","J"))</f>
        <v>N</v>
      </c>
      <c r="CL134" s="24" t="str">
        <f>IF(COUNTIF($CI134:CK134,"J")&gt;0,"N",IF(ISERROR(VLOOKUP($BD134,GEWASCODE_GLMC8!I:I,1,0)),"N","J"))</f>
        <v>N</v>
      </c>
      <c r="CM134" s="24" t="str">
        <f>IF(COUNTIF($CI134:CL134,"J")&gt;0,"N",IF(ISERROR(VLOOKUP($BD134,GEWASCODE_GLMC8!J:J,1,0)),"N","J"))</f>
        <v>N</v>
      </c>
      <c r="CN134" s="24" t="str">
        <f>IF(COUNTIF($CI134:CM134,"J")&gt;0,"N",IF(ISERROR(VLOOKUP($BD134,GEWASCODE_GLMC8!K:K,1,0)),"N","J"))</f>
        <v>N</v>
      </c>
      <c r="CO134" s="24" t="str">
        <f>IF(COUNTIF($CI134:CN134,"J")&gt;0,"N",IF(ISERROR(VLOOKUP($BD134,GEWASCODE_GLMC8!L:L,1,0)),"N","J"))</f>
        <v>N</v>
      </c>
      <c r="CP134" s="24" t="str">
        <f>IF(COUNTIF($CI134:CO134,"J")&gt;0,"N",IF(ISERROR(VLOOKUP($BD134,GEWASCODE_GLMC8!M:M,1,0)),"N","J"))</f>
        <v>N</v>
      </c>
      <c r="CQ134" s="24" t="str">
        <f>IF(COUNTIF($CI134:CP134,"J")&gt;0,"N",IF(ISERROR(VLOOKUP($BD134,GEWASCODE_GLMC8!N:N,1,0)),"N","J"))</f>
        <v>N</v>
      </c>
      <c r="CR134" s="24" t="str">
        <f>IF(COUNTIF($CI134:CQ134,"J")&gt;0,"N",IF(ISERROR(VLOOKUP($BD134,GEWASCODE_GLMC8!O:O,1,0)),"N","J"))</f>
        <v>N</v>
      </c>
      <c r="CS134" s="24" t="str">
        <f>IF(COUNTIF($CI134:CR134,"J")&gt;0,"N",IF(ISERROR(VLOOKUP($BD134,GEWASCODE_GLMC8!P:P,1,0)),"N","J"))</f>
        <v>N</v>
      </c>
      <c r="CT134" s="24" t="str">
        <f>IF(COUNTIF($CI134:CS134,"J")&gt;0,"N",IF(ISERROR(VLOOKUP($BD134,GEWASCODE_GLMC8!Q:Q,1,0)),"N","J"))</f>
        <v>N</v>
      </c>
      <c r="CU134" s="24" t="str">
        <f>IF(COUNTIF($CI134:CT134,"J")&gt;0,"N",IF(ISERROR(VLOOKUP($BD134,GEWASCODE_GLMC8!R:R,1,0)),"N","J"))</f>
        <v>N</v>
      </c>
      <c r="CV134" s="24" t="str">
        <f>IF(COUNTIF($CI134:CU134,"J")&gt;0,"N",IF(ISERROR(VLOOKUP($BD134,GEWASCODE_GLMC8!S:S,1,0)),"N","J"))</f>
        <v>N</v>
      </c>
      <c r="CW134" s="24" t="str">
        <f>IF(COUNTIF($CI134:CV134,"J")&gt;0,"N",IF(ISERROR(VLOOKUP($BD134,GEWASCODE_GLMC8!T:T,1,0)),"N","J"))</f>
        <v>N</v>
      </c>
      <c r="CX134" s="24" t="str">
        <f>IF(COUNTIF($CI134:CW134,"J")&gt;0,"N",IF(ISERROR(VLOOKUP($BD134,GEWASCODE_GLMC8!U:U,1,0)),"N","J"))</f>
        <v>N</v>
      </c>
      <c r="CY134" s="24" t="str">
        <f>IF(COUNTIF($CI134:CX134,"J")&gt;0,"N",IF(ISERROR(VLOOKUP($BD134,GEWASCODE_GLMC8!V:V,1,0)),"N","J"))</f>
        <v>N</v>
      </c>
      <c r="CZ134" s="24" t="str">
        <f>IF(COUNTIF($CI134:CY134,"J")&gt;0,"N",IF(ISERROR(VLOOKUP($BD134,GEWASCODE_GLMC8!W:W,1,0)),"N","J"))</f>
        <v>N</v>
      </c>
      <c r="DA134" s="24" t="str">
        <f>IF(COUNTIF($CI134:CZ134,"J")&gt;0,"N",IF(ISERROR(VLOOKUP($BD134,GEWASCODE_GLMC8!X:X,1,0)),"N","J"))</f>
        <v>N</v>
      </c>
      <c r="DB134" s="24" t="str">
        <f>IF(COUNTIF($CI134:DA134,"J")&gt;0,"N",IF(ISERROR(VLOOKUP($BD134,GEWASCODE_GLMC8!Y:Y,1,0)),"N","J"))</f>
        <v>N</v>
      </c>
      <c r="DC134" s="24" t="str">
        <f>IF(COUNTIF($CI134:DB134,"J")&gt;0,"N",IF(ISERROR(VLOOKUP($BD134,GEWASCODE_GLMC8!Z:Z,1,0)),"N","J"))</f>
        <v>N</v>
      </c>
      <c r="DD134" s="24" t="str">
        <f t="shared" ref="DD134:DD197" si="372">IF(COUNTIF(CI134:DC134,"J")&gt;0,"J","N")</f>
        <v>N</v>
      </c>
      <c r="DE134" s="3" t="str">
        <f t="shared" si="303"/>
        <v>N</v>
      </c>
      <c r="DF134" s="3" t="str">
        <f t="shared" si="304"/>
        <v>N</v>
      </c>
      <c r="DG134" s="3" t="str">
        <f t="shared" ref="DG134:DG197" si="373">IF(AND(OR(BM134="J",BN134="J",BO134="J",BP134="J",BQ134="J",BR134="J",BS134="J",BT134="J",BU134="J",BV134="J",BW134="J",BX134="J"),DE134="N"),"J","N")</f>
        <v>N</v>
      </c>
      <c r="DH134" s="3" t="str">
        <f t="shared" ref="DH134:DH197" si="374">IF(AND(OR(BM134="J",BN134="J",BO134="J",BP134="J",BQ134="J",BR134="J",BS134="J",BT134="J",BU134="J",BV134="J",BW134="J",BX134="J"),DE134="N"),"J","N")</f>
        <v>N</v>
      </c>
      <c r="DI134" s="3" t="str">
        <f t="shared" si="305"/>
        <v>N</v>
      </c>
      <c r="DJ134" s="3" t="str">
        <f t="shared" si="306"/>
        <v>N</v>
      </c>
      <c r="DK134" s="3">
        <f>0</f>
        <v>0</v>
      </c>
      <c r="DL134" s="3" t="str">
        <f t="shared" si="307"/>
        <v>N</v>
      </c>
      <c r="DM134" s="3" t="str">
        <f t="shared" si="308"/>
        <v>N</v>
      </c>
      <c r="DN134" t="str">
        <f>IF(AND($A134="J",COUNTIFS(activiteiten_perceel,percelen!$AZ134,activiteiten_maatregel_nr,percelen!DN$4,activiteiten_activiteit_voldoet_aan_voorwaarden,"J")&gt;0),DN$4,"")</f>
        <v/>
      </c>
      <c r="DO134" t="str">
        <f>IF(AND($A134="J",COUNTIFS(activiteiten_perceel,percelen!$AZ134,activiteiten_maatregel_nr,percelen!DO$4,activiteiten_activiteit_voldoet_aan_voorwaarden,"J")&gt;0),DO$4,"")</f>
        <v/>
      </c>
      <c r="DP134" t="str">
        <f>IF(AND($A134="J",COUNTIFS(activiteiten_perceel,percelen!$AZ134,activiteiten_maatregel_nr,percelen!DP$4,activiteiten_activiteit_voldoet_aan_voorwaarden,"J")&gt;0),DP$4,"")</f>
        <v/>
      </c>
      <c r="DQ134" t="str">
        <f>IF(AND($A134="J",COUNTIFS(activiteiten_perceel,percelen!$AZ134,activiteiten_maatregel_nr,percelen!DQ$4,activiteiten_activiteit_voldoet_aan_voorwaarden,"J")&gt;0),DQ$4,"")</f>
        <v/>
      </c>
      <c r="DR134" t="str">
        <f>IF(AND($A134="J",COUNTIFS(activiteiten_perceel,percelen!$AZ134,activiteiten_maatregel_nr,percelen!DR$4,activiteiten_activiteit_voldoet_aan_voorwaarden,"J")&gt;0),DR$4,"")</f>
        <v/>
      </c>
      <c r="DS134" t="str">
        <f>IF(AND($A134="J",COUNTIFS(activiteiten_perceel,percelen!$AZ134,activiteiten_maatregel_nr,percelen!DS$4,activiteiten_activiteit_voldoet_aan_voorwaarden,"J")&gt;0),DS$4,"")</f>
        <v/>
      </c>
      <c r="DT134" t="str">
        <f>IF(AND($A134="J",COUNTIFS(activiteiten_perceel,percelen!$AZ134,activiteiten_maatregel_nr,percelen!DT$4,activiteiten_activiteit_voldoet_aan_voorwaarden,"J")&gt;0),DT$4,"")</f>
        <v/>
      </c>
      <c r="DU134" t="str">
        <f>IF(AND($A134="J",COUNTIFS(activiteiten_perceel,percelen!$AZ134,activiteiten_maatregel_nr,percelen!DU$4,activiteiten_activiteit_voldoet_aan_voorwaarden,"J")&gt;0),DU$4,"")</f>
        <v/>
      </c>
      <c r="DV134" t="str">
        <f>IF(AND($A134="J",COUNTIFS(activiteiten_perceel,percelen!$AZ134,activiteiten_maatregel_nr,percelen!DV$4,activiteiten_activiteit_voldoet_aan_voorwaarden,"J")&gt;0),DV$4,"")</f>
        <v/>
      </c>
      <c r="DW134" t="str">
        <f>IF(AND($A134="J",COUNTIFS(activiteiten_perceel,percelen!$AZ134,activiteiten_maatregel_nr,percelen!DW$4,activiteiten_activiteit_voldoet_aan_voorwaarden,"J")&gt;0),DW$4,"")</f>
        <v/>
      </c>
      <c r="DX134" t="str">
        <f>IF(AND($A134="J",COUNTIFS(activiteiten_perceel,percelen!$AZ134,activiteiten_maatregel_nr,percelen!DX$4,activiteiten_activiteit_voldoet_aan_voorwaarden,"J")&gt;0),DX$4,"")</f>
        <v/>
      </c>
      <c r="DY134" t="str">
        <f>IF(AND($A134="J",COUNTIFS(activiteiten_perceel,percelen!$AZ134,activiteiten_maatregel_nr,percelen!DY$4,activiteiten_activiteit_voldoet_aan_voorwaarden,"J")&gt;0),DY$4,"")</f>
        <v/>
      </c>
      <c r="DZ134" t="str">
        <f>IF(AND($A134="J",COUNTIFS(activiteiten_perceel,percelen!$AZ134,activiteiten_maatregel_nr,percelen!DZ$4,activiteiten_activiteit_voldoet_aan_voorwaarden,"J")&gt;0),DZ$4,"")</f>
        <v/>
      </c>
      <c r="EA134" t="str">
        <f>IF(AND($A134="J",COUNTIFS(activiteiten_perceel,percelen!$AZ134,activiteiten_maatregel_nr,percelen!EA$4,activiteiten_activiteit_voldoet_aan_voorwaarden,"J")&gt;0),EA$4,"")</f>
        <v/>
      </c>
      <c r="EB134" t="str">
        <f>IF(AND($A134="J",COUNTIFS(activiteiten_perceel,percelen!$AZ134,activiteiten_maatregel_nr,percelen!EB$4,activiteiten_activiteit_voldoet_aan_voorwaarden,"J")&gt;0),EB$4,"")</f>
        <v/>
      </c>
      <c r="EC134" t="str">
        <f>IF(AND($A134="J",COUNTIFS(activiteiten_perceel,percelen!$AZ134,activiteiten_maatregel_nr,percelen!EC$4,activiteiten_activiteit_voldoet_aan_voorwaarden,"J")&gt;0),EC$4,"")</f>
        <v/>
      </c>
      <c r="ED134" t="str">
        <f>IF(AND($A134="J",COUNTIFS(activiteiten_perceel,percelen!$AZ134,activiteiten_maatregel_nr,percelen!ED$4,activiteiten_activiteit_voldoet_aan_voorwaarden,"J")&gt;0),ED$4,"")</f>
        <v/>
      </c>
      <c r="EE134" t="str">
        <f>IF(AND($A134="J",COUNTIFS(activiteiten_perceel,percelen!$AZ134,activiteiten_maatregel_nr,percelen!EE$4,activiteiten_activiteit_voldoet_aan_voorwaarden,"J")&gt;0),EE$4,"")</f>
        <v/>
      </c>
      <c r="EF134" t="str">
        <f>IF(AND($A134="J",COUNTIFS(activiteiten_perceel,percelen!$AZ134,activiteiten_maatregel_nr,percelen!EF$4,activiteiten_activiteit_voldoet_aan_voorwaarden,"J")&gt;0),EF$4,"")</f>
        <v/>
      </c>
      <c r="EG134" t="str">
        <f>IF(AND($A134="J",COUNTIFS(activiteiten_perceel,percelen!$AZ134,activiteiten_maatregel_nr,percelen!EG$4,activiteiten_activiteit_voldoet_aan_voorwaarden,"J")&gt;0),EG$4,"")</f>
        <v/>
      </c>
      <c r="EH134" t="str">
        <f>IF(AND($A134="J",COUNTIFS(activiteiten_perceel,percelen!$AZ134,activiteiten_maatregel_nr,percelen!EH$4,activiteiten_activiteit_voldoet_aan_voorwaarden,"J")&gt;0),EH$4,"")</f>
        <v/>
      </c>
      <c r="EI134" t="str">
        <f>IF(AND($A134="J",COUNTIFS(activiteiten_perceel,percelen!$AZ134,activiteiten_maatregel_nr,percelen!EI$4,activiteiten_activiteit_voldoet_aan_voorwaarden,"J")&gt;0),EI$4,"")</f>
        <v/>
      </c>
      <c r="EJ134">
        <f t="shared" ref="EJ134:EJ197" si="375">COUNTA(DN$4:EI$4)-COUNTBLANK(DN134:EI134)</f>
        <v>0</v>
      </c>
      <c r="EK134" t="str">
        <f t="shared" si="309"/>
        <v/>
      </c>
      <c r="EL134" t="str">
        <f t="shared" si="310"/>
        <v/>
      </c>
      <c r="EM134" t="str">
        <f t="shared" si="311"/>
        <v/>
      </c>
      <c r="EN134" t="str">
        <f t="shared" si="312"/>
        <v/>
      </c>
      <c r="EO134" t="str">
        <f t="shared" si="313"/>
        <v/>
      </c>
      <c r="EP134" t="str">
        <f t="shared" si="314"/>
        <v/>
      </c>
      <c r="EQ134" t="str">
        <f t="shared" si="315"/>
        <v/>
      </c>
      <c r="ER134" t="str">
        <f t="shared" si="316"/>
        <v/>
      </c>
      <c r="ES134" t="str">
        <f t="shared" si="317"/>
        <v/>
      </c>
      <c r="ET134" t="str">
        <f t="shared" si="318"/>
        <v/>
      </c>
      <c r="EU134" t="str">
        <f t="shared" si="319"/>
        <v/>
      </c>
      <c r="EV134" t="str">
        <f t="shared" si="320"/>
        <v/>
      </c>
      <c r="EW134" t="str">
        <f t="shared" ref="EW134:EW197" si="376">IF($EJ134=1,EQ134,"nvt")</f>
        <v>nvt</v>
      </c>
      <c r="EX134" t="str">
        <f t="shared" ref="EX134:EX197" si="377">IF($EJ134=1,SUM(EY134:FC134),"nvt")</f>
        <v>nvt</v>
      </c>
      <c r="EY134" t="str">
        <f t="shared" ref="EY134:EY197" si="378">IF($EJ134=1,ER134,"nvt")</f>
        <v>nvt</v>
      </c>
      <c r="EZ134" t="str">
        <f t="shared" ref="EZ134:EZ197" si="379">IF($EJ134=1,ES134,"nvt")</f>
        <v>nvt</v>
      </c>
      <c r="FA134" t="str">
        <f t="shared" ref="FA134:FA197" si="380">IF($EJ134=1,ET134,"nvt")</f>
        <v>nvt</v>
      </c>
      <c r="FB134" t="str">
        <f t="shared" ref="FB134:FB197" si="381">IF($EJ134=1,EU134,"nvt")</f>
        <v>nvt</v>
      </c>
      <c r="FC134" t="str">
        <f t="shared" ref="FC134:FC197" si="382">IF($EJ134=1,EV134,"nvt")</f>
        <v>nvt</v>
      </c>
      <c r="FD134" t="str">
        <f t="shared" ref="FD134:FD197" si="383">IF($EJ134=2,DN134&amp;DO134&amp;DP134&amp;DQ134&amp;DR134&amp;DS134&amp;DT134&amp;DU134&amp;DV134&amp;DW134&amp;DX134&amp;DY134&amp;DZ134&amp;EA134&amp;EB134&amp;EC134&amp;ED134&amp;EE134&amp;EF134&amp;EG134&amp;EI134,"nvt")</f>
        <v>nvt</v>
      </c>
      <c r="FE134" t="str">
        <f>IF($EJ134=2,VLOOKUP(FD134,STAPELING!A:D,FE$1,0),"nvt")</f>
        <v>nvt</v>
      </c>
      <c r="FF134" t="str">
        <f t="shared" ref="FF134:FF197" si="384">IF($EJ134=2,IF($FE134="zwart",0,IF($FE134="groen",EQ134,IF($FE134="geel",EQ134,IF($FE134="blauw",EK134,0)))),"nvt")</f>
        <v>nvt</v>
      </c>
      <c r="FG134" t="str">
        <f t="shared" ref="FG134:FG197" si="385">IF($EJ134=2,SUM(FH134:FL134),"nvt")</f>
        <v>nvt</v>
      </c>
      <c r="FH134" t="str">
        <f t="shared" ref="FH134:FH197" si="386">IF($EJ134=2,IF($FE134="zwart",0,IF($FE134="groen",ER134,IF($FE134="geel",EL134,IF($FE134="blauw",EL134,0)))),"nvt")</f>
        <v>nvt</v>
      </c>
      <c r="FI134" t="str">
        <f t="shared" ref="FI134:FI197" si="387">IF($EJ134=2,IF($FE134="zwart",0,IF($FE134="groen",ES134,IF($FE134="geel",EM134,IF($FE134="blauw",EM134,0)))),"nvt")</f>
        <v>nvt</v>
      </c>
      <c r="FJ134" t="str">
        <f t="shared" ref="FJ134:FJ197" si="388">IF($EJ134=2,IF($FE134="zwart",0,IF($FE134="groen",ET134,IF($FE134="geel",EN134,IF($FE134="blauw",EN134,0)))),"nvt")</f>
        <v>nvt</v>
      </c>
      <c r="FK134" t="str">
        <f t="shared" ref="FK134:FK197" si="389">IF($EJ134=2,IF($FE134="zwart",0,IF($FE134="groen",EU134,IF($FE134="geel",EO134,IF($FE134="blauw",EO134,0)))),"nvt")</f>
        <v>nvt</v>
      </c>
      <c r="FL134" t="str">
        <f t="shared" ref="FL134:FL197" si="390">IF($EJ134=2,IF($FE134="zwart",0,IF($FE134="groen",EV134,IF($FE134="geel",EP134,IF($FE134="blauw",EP134,0)))),"nvt")</f>
        <v>nvt</v>
      </c>
      <c r="FM134" t="str">
        <f t="shared" ref="FM134:FM197" si="391">DN134&amp;DO134&amp;DP134&amp;DQ134&amp;DR134&amp;DS134&amp;DT134&amp;DU134&amp;DV134&amp;DW134&amp;DX134&amp;DY134&amp;DZ134&amp;EA134&amp;EB134&amp;EC134&amp;ED134&amp;EE134&amp;EF134&amp;EG134&amp;EI134</f>
        <v/>
      </c>
      <c r="FN134" t="str">
        <f>IF(ISERROR(VLOOKUP(FM134,STAPELING!I:AO,FN$1,0)),"N",VLOOKUP(FM134,STAPELING!I:AO,FN$1,0))</f>
        <v>J</v>
      </c>
      <c r="FO134" t="str">
        <f t="shared" ref="FO134:FO197" si="392">IF($EJ134&gt;2,DN134&amp;DO134&amp;DP134&amp;DQ134&amp;DR134&amp;DS134&amp;DT134&amp;DU134&amp;DV134&amp;DX134&amp;ED134&amp;EE134&amp;EF134&amp;EG134,"nvt")</f>
        <v>nvt</v>
      </c>
      <c r="FP134" t="str">
        <f t="shared" si="321"/>
        <v>nvt</v>
      </c>
      <c r="FQ134" t="str">
        <f t="shared" si="322"/>
        <v>nvt</v>
      </c>
      <c r="FR134" t="str">
        <f t="shared" si="323"/>
        <v>nvt</v>
      </c>
      <c r="FS134" t="str">
        <f t="shared" si="324"/>
        <v>nvt</v>
      </c>
      <c r="FT134" t="str">
        <f t="shared" si="325"/>
        <v>nvt</v>
      </c>
      <c r="FU134" t="str">
        <f t="shared" si="326"/>
        <v>nvt</v>
      </c>
      <c r="FV134" t="str">
        <f t="shared" si="327"/>
        <v>nvt</v>
      </c>
      <c r="FW134" t="str">
        <f t="shared" si="328"/>
        <v>nvt</v>
      </c>
      <c r="FX134" t="str">
        <f t="shared" si="329"/>
        <v>nvt</v>
      </c>
      <c r="FY134" t="str">
        <f t="shared" si="330"/>
        <v>nvt</v>
      </c>
      <c r="FZ134" t="str">
        <f t="shared" si="331"/>
        <v>nvt</v>
      </c>
      <c r="GA134" t="str">
        <f t="shared" si="332"/>
        <v>nvt</v>
      </c>
      <c r="GB134" t="str">
        <f>IF($EJ134&gt;2,IF(FO134="","zwart",VLOOKUP(FO134,STAPELING!J:AA,GB$1,0)),"nvt")</f>
        <v>nvt</v>
      </c>
      <c r="GC134" t="str">
        <f t="shared" ref="GC134:GC197" si="393">IF($EJ134&gt;2,IF($GB134="zwart",FV134,IF($GB134="groen",FV134,IF($GB134="geel",FV134,IF($GB134="blauw",FP134,0)))),"nvt")</f>
        <v>nvt</v>
      </c>
      <c r="GD134" t="str">
        <f t="shared" ref="GD134:GD197" si="394">IF($EJ134&gt;2,SUM(GE134:GI134),"nvt")</f>
        <v>nvt</v>
      </c>
      <c r="GE134" t="str">
        <f t="shared" ref="GE134:GE197" si="395">IF($EJ134&gt;2,IF($GB134="zwart",FW134,IF($GB134="groen",FW134,IF($GB134="geel",FQ134,IF($GB134="blauw",FQ134,0)))),"nvt")</f>
        <v>nvt</v>
      </c>
      <c r="GF134" t="str">
        <f t="shared" ref="GF134:GF197" si="396">IF($EJ134&gt;2,IF($GB134="zwart",FX134,IF($GB134="groen",FX134,IF($GB134="geel",FR134,IF($GB134="blauw",FR134,0)))),"nvt")</f>
        <v>nvt</v>
      </c>
      <c r="GG134" t="str">
        <f t="shared" ref="GG134:GG197" si="397">IF($EJ134&gt;2,IF($GB134="zwart",FY134,IF($GB134="groen",FY134,IF($GB134="geel",FS134,IF($GB134="blauw",FS134,0)))),"nvt")</f>
        <v>nvt</v>
      </c>
      <c r="GH134" t="str">
        <f t="shared" ref="GH134:GH197" si="398">IF($EJ134&gt;2,IF($GB134="zwart",FZ134,IF($GB134="groen",FZ134,IF($GB134="geel",FT134,IF($GB134="blauw",FT134,0)))),"nvt")</f>
        <v>nvt</v>
      </c>
      <c r="GI134" t="str">
        <f t="shared" ref="GI134:GI197" si="399">IF($EJ134&gt;2,IF($GB134="zwart",GA134,IF($GB134="groen",GA134,IF($GB134="geel",FU134,IF($GB134="blauw",FU134,0)))),"nvt")</f>
        <v>nvt</v>
      </c>
      <c r="GJ134" t="str">
        <f t="shared" ref="GJ134:GJ197" si="400">IF($EJ134&gt;2,DW134&amp;DY134&amp;DZ134&amp;EA134&amp;EB134&amp;EC134,"nvt")</f>
        <v>nvt</v>
      </c>
      <c r="GK134" t="str">
        <f t="shared" si="333"/>
        <v>nvt</v>
      </c>
      <c r="GL134" t="str">
        <f t="shared" si="334"/>
        <v>nvt</v>
      </c>
      <c r="GM134" t="str">
        <f t="shared" si="335"/>
        <v>nvt</v>
      </c>
      <c r="GN134" t="str">
        <f t="shared" si="336"/>
        <v>nvt</v>
      </c>
      <c r="GO134" t="str">
        <f t="shared" si="337"/>
        <v>nvt</v>
      </c>
      <c r="GP134" t="str">
        <f t="shared" si="338"/>
        <v>nvt</v>
      </c>
      <c r="GQ134" t="str">
        <f t="shared" si="339"/>
        <v>nvt</v>
      </c>
      <c r="GR134" t="str">
        <f t="shared" si="340"/>
        <v>nvt</v>
      </c>
      <c r="GS134" t="str">
        <f t="shared" si="341"/>
        <v>nvt</v>
      </c>
      <c r="GT134" t="str">
        <f t="shared" si="342"/>
        <v>nvt</v>
      </c>
      <c r="GU134" t="str">
        <f t="shared" si="343"/>
        <v>nvt</v>
      </c>
      <c r="GV134" t="str">
        <f t="shared" si="344"/>
        <v>nvt</v>
      </c>
      <c r="GW134" t="str">
        <f>IF($EJ134&gt;2,IF(GJ134="","zwart",VLOOKUP(GJ134,STAPELING!AB:AJ,GW$1,0)),"nvt")</f>
        <v>nvt</v>
      </c>
      <c r="GX134" t="str">
        <f t="shared" ref="GX134:GX197" si="401">IF($EJ134&gt;2,IF($GW134="zwart",GQ134,IF($GW134="groen",GQ134,IF($GW134="geel",GQ134,IF($GW134="blauw",GK134,0)))),"nvt")</f>
        <v>nvt</v>
      </c>
      <c r="GY134" t="str">
        <f t="shared" ref="GY134:GY197" si="402">IF($EJ134&gt;2,SUM(GZ134:HD134),"nvt")</f>
        <v>nvt</v>
      </c>
      <c r="GZ134" t="str">
        <f t="shared" ref="GZ134:GZ197" si="403">IF($EJ134&gt;2,IF($GW134="zwart",GR134,IF($GW134="groen",GR134,IF($GW134="geel",GL134,IF($GW134="blauw",GL134,0)))),"nvt")</f>
        <v>nvt</v>
      </c>
      <c r="HA134" t="str">
        <f t="shared" ref="HA134:HA197" si="404">IF($EJ134&gt;2,IF($GW134="zwart",GS134,IF($GW134="groen",GS134,IF($GW134="geel",GM134,IF($GW134="blauw",GM134,0)))),"nvt")</f>
        <v>nvt</v>
      </c>
      <c r="HB134" t="str">
        <f t="shared" ref="HB134:HB197" si="405">IF($EJ134&gt;2,IF($GW134="zwart",GT134,IF($GW134="groen",GT134,IF($GW134="geel",GN134,IF($GW134="blauw",GN134,0)))),"nvt")</f>
        <v>nvt</v>
      </c>
      <c r="HC134" t="str">
        <f t="shared" ref="HC134:HC197" si="406">IF($EJ134&gt;2,IF($GW134="zwart",GU134,IF($GW134="groen",GU134,IF($GW134="geel",GO134,IF($GW134="blauw",GO134,0)))),"nvt")</f>
        <v>nvt</v>
      </c>
      <c r="HD134" t="str">
        <f t="shared" ref="HD134:HD197" si="407">IF($EJ134&gt;2,IF($GW134="zwart",GV134,IF($GW134="groen",GV134,IF($GW134="geel",GP134,IF($GW134="blauw",GP134,0)))),"nvt")</f>
        <v>nvt</v>
      </c>
      <c r="HE134" t="str">
        <f t="shared" ref="HE134:HE197" si="408">IF($EJ134&gt;2,GC134+GX134,"nvt")</f>
        <v>nvt</v>
      </c>
      <c r="HF134" t="str">
        <f t="shared" ref="HF134:HF197" si="409">IF($EJ134&gt;2,SUM(HG134:HK134),"nvt")</f>
        <v>nvt</v>
      </c>
      <c r="HG134" t="str">
        <f t="shared" ref="HG134:HG197" si="410">IF($EJ134&gt;2,GE134+GZ134,"nvt")</f>
        <v>nvt</v>
      </c>
      <c r="HH134" t="str">
        <f t="shared" ref="HH134:HH197" si="411">IF($EJ134&gt;2,GF134+HA134,"nvt")</f>
        <v>nvt</v>
      </c>
      <c r="HI134" t="str">
        <f t="shared" ref="HI134:HI197" si="412">IF($EJ134&gt;2,GG134+HB134,"nvt")</f>
        <v>nvt</v>
      </c>
      <c r="HJ134" t="str">
        <f t="shared" ref="HJ134:HJ197" si="413">IF($EJ134&gt;2,GH134+HC134,"nvt")</f>
        <v>nvt</v>
      </c>
      <c r="HK134" t="str">
        <f t="shared" ref="HK134:HK197" si="414">IF($EJ134&gt;2,GI134+HD134,"nvt")</f>
        <v>nvt</v>
      </c>
      <c r="HL134" t="str">
        <f t="shared" ref="HL134:HL197" si="415">IF($EJ134&gt;2,EI134,"nvt")</f>
        <v>nvt</v>
      </c>
      <c r="HM134" t="str">
        <f t="shared" si="345"/>
        <v>nvt</v>
      </c>
      <c r="HN134" t="str">
        <f t="shared" si="346"/>
        <v>nvt</v>
      </c>
      <c r="HO134" t="str">
        <f t="shared" si="347"/>
        <v>nvt</v>
      </c>
      <c r="HP134" t="str">
        <f t="shared" si="348"/>
        <v>nvt</v>
      </c>
      <c r="HQ134" t="str">
        <f t="shared" si="349"/>
        <v>nvt</v>
      </c>
      <c r="HR134" t="str">
        <f t="shared" si="350"/>
        <v>nvt</v>
      </c>
      <c r="HS134" t="str">
        <f t="shared" si="351"/>
        <v>nvt</v>
      </c>
      <c r="HT134" t="str">
        <f t="shared" si="352"/>
        <v>nvt</v>
      </c>
      <c r="HU134" t="str">
        <f t="shared" si="353"/>
        <v>nvt</v>
      </c>
      <c r="HV134" t="str">
        <f t="shared" si="354"/>
        <v>nvt</v>
      </c>
      <c r="HW134" t="str">
        <f t="shared" si="355"/>
        <v>nvt</v>
      </c>
      <c r="HX134" t="str">
        <f t="shared" si="356"/>
        <v>nvt</v>
      </c>
      <c r="HY134" t="str">
        <f>IF($EJ134&gt;2,IF(HL134="","zwart",VLOOKUP(HL134,STAPELING!AK:AN,HY$1,0)),"nvt")</f>
        <v>nvt</v>
      </c>
      <c r="HZ134" t="str">
        <f t="shared" ref="HZ134:HZ197" si="416">IF($EJ134&gt;2,IF($HY134="zwart",HS134,IF($HY134="groen",HS134,IF($HY134="geel",HS134,IF($HY134="blauw",HM134,0)))),"nvt")</f>
        <v>nvt</v>
      </c>
      <c r="IA134" t="str">
        <f t="shared" ref="IA134:IA197" si="417">IF($EJ134&gt;2,SUM(IB134:IF134),"nvt")</f>
        <v>nvt</v>
      </c>
      <c r="IB134" t="str">
        <f t="shared" ref="IB134:IB197" si="418">IF($EJ134&gt;2,IF($HY134="zwart",HT134,IF($HY134="groen",HT134,IF($HY134="geel",HN134,IF($HY134="blauw",HN134,0)))),"nvt")</f>
        <v>nvt</v>
      </c>
      <c r="IC134" t="str">
        <f t="shared" ref="IC134:IC197" si="419">IF($EJ134&gt;2,IF($HY134="zwart",HU134,IF($HY134="groen",HU134,IF($HY134="geel",HO134,IF($HY134="blauw",HO134,0)))),"nvt")</f>
        <v>nvt</v>
      </c>
      <c r="ID134" t="str">
        <f t="shared" ref="ID134:ID197" si="420">IF($EJ134&gt;2,IF($HY134="zwart",HV134,IF($HY134="groen",HV134,IF($HY134="geel",HP134,IF($HY134="blauw",HP134,0)))),"nvt")</f>
        <v>nvt</v>
      </c>
      <c r="IE134" t="str">
        <f t="shared" ref="IE134:IE197" si="421">IF($EJ134&gt;2,IF($HY134="zwart",HW134,IF($HY134="groen",HW134,IF($HY134="geel",HQ134,IF($HY134="blauw",HQ134,0)))),"nvt")</f>
        <v>nvt</v>
      </c>
      <c r="IF134" t="str">
        <f t="shared" ref="IF134:IF197" si="422">IF($EJ134&gt;2,IF($HY134="zwart",HX134,IF($HY134="groen",HX134,IF($HY134="geel",HR134,IF($HY134="blauw",HR134,0)))),"nvt")</f>
        <v>nvt</v>
      </c>
      <c r="IG134">
        <f t="shared" ref="IG134:IG197" si="423">IF(AND($EJ134&gt;2,FN134="J"),MAX(HE134,HZ134),0)</f>
        <v>0</v>
      </c>
      <c r="IH134">
        <f t="shared" ref="IH134:IH197" si="424">IF(AND($EJ134&gt;2,FN134="J"),SUM(II134:IM134),0)</f>
        <v>0</v>
      </c>
      <c r="II134">
        <f t="shared" ref="II134:II197" si="425">IF(AND($EJ134&gt;2,FN134="J"),MAX(HG134,IB134),0)</f>
        <v>0</v>
      </c>
      <c r="IJ134">
        <f t="shared" ref="IJ134:IJ197" si="426">IF(AND($EJ134&gt;2,FN134="J"),MAX(HH134,IC134),0)</f>
        <v>0</v>
      </c>
      <c r="IK134">
        <f t="shared" ref="IK134:IK197" si="427">IF(AND($EJ134&gt;2,FN134="J"),MAX(HI134,ID134),0)</f>
        <v>0</v>
      </c>
      <c r="IL134">
        <f t="shared" ref="IL134:IL197" si="428">IF(AND($EJ134&gt;2,FN134="J"),MAX(HJ134,IE134),0)</f>
        <v>0</v>
      </c>
      <c r="IM134">
        <f t="shared" ref="IM134:IM197" si="429">IF(AND($EJ134&gt;2,FN134="J"),MAX(HK134,IF134),0)</f>
        <v>0</v>
      </c>
      <c r="IN134">
        <f t="shared" ref="IN134:IN197" si="430">IF($EJ134=0,0,IF($EJ134=1,EW134,IF($EJ134=2,FF134,IG134)))</f>
        <v>0</v>
      </c>
      <c r="IO134">
        <f t="shared" ref="IO134:IO197" si="431">IF($EJ134=0,0,SUM(IP134:IT134))</f>
        <v>0</v>
      </c>
      <c r="IP134">
        <f t="shared" ref="IP134:IP197" si="432">IF($EJ134=0,0,IF($EJ134=1,EY134,IF($EJ134=2,FH134,II134)))</f>
        <v>0</v>
      </c>
      <c r="IQ134">
        <f t="shared" ref="IQ134:IQ197" si="433">IF($EJ134=0,0,IF($EJ134=1,EZ134,IF($EJ134=2,FI134,IJ134)))</f>
        <v>0</v>
      </c>
      <c r="IR134">
        <f t="shared" ref="IR134:IR197" si="434">IF($EJ134=0,0,IF($EJ134=1,FA134,IF($EJ134=2,FJ134,IK134)))</f>
        <v>0</v>
      </c>
      <c r="IS134">
        <f t="shared" ref="IS134:IS197" si="435">IF($EJ134=0,0,IF($EJ134=1,FB134,IF($EJ134=2,FK134,IL134)))</f>
        <v>0</v>
      </c>
      <c r="IT134">
        <f t="shared" ref="IT134:IT197" si="436">IF($EJ134=0,0,IF($EJ134=1,FC134,IF($EJ134=2,FL134,IM134)))</f>
        <v>0</v>
      </c>
      <c r="IU134" t="str">
        <f t="shared" ref="IU134:IU197" si="437">IF(OR(AND(EJ134=2,FE134="grijs"),AND(EJ134&gt;2,FN134="N")),"J","N")</f>
        <v>N</v>
      </c>
      <c r="IV134" t="str">
        <f t="shared" si="357"/>
        <v>N</v>
      </c>
      <c r="IW134" t="str">
        <f t="shared" ref="IW134:IW197" si="438">IF(AND(DL134="J",DD134="N"),"J","N")</f>
        <v>N</v>
      </c>
    </row>
    <row r="135" spans="1:257" x14ac:dyDescent="0.25">
      <c r="A135" t="str">
        <f>IF(ISERROR(VLOOKUP(E135,E$4:E134,1,0)),"J","N")</f>
        <v>N</v>
      </c>
      <c r="E135" s="25" t="str">
        <f>IF(Invoer!B164="","",Invoer!B164)</f>
        <v/>
      </c>
      <c r="F135" s="25"/>
      <c r="G135" s="25"/>
      <c r="H135" s="25" t="str">
        <f>IF(AND($E135&lt;&gt;"",$A135="J"),Invoer!D164,"")</f>
        <v/>
      </c>
      <c r="I135" s="25"/>
      <c r="J135" s="26"/>
      <c r="K135" s="26" t="str">
        <f>IF(AND($E135&lt;&gt;"",$A135="J"),Invoer!L164,"")</f>
        <v/>
      </c>
      <c r="L135" s="26"/>
      <c r="M135" s="25"/>
      <c r="N135" s="152"/>
      <c r="O135" s="153"/>
      <c r="P135" s="25"/>
      <c r="Q135" s="25"/>
      <c r="R135" s="153"/>
      <c r="S135" s="154"/>
      <c r="T135" s="152"/>
      <c r="U135" s="153"/>
      <c r="V135" s="153"/>
      <c r="W135" s="59" t="str">
        <f>IF(AND($E135&lt;&gt;"",$A135="J",Invoer!R164&lt;&gt;""),VLOOKUP(Invoer!R164,NORM!$F$26:$H$29,3,0),"")</f>
        <v/>
      </c>
      <c r="X135" s="59"/>
      <c r="Y135" s="25" t="str">
        <f t="shared" si="358"/>
        <v/>
      </c>
      <c r="Z135" s="25"/>
      <c r="AA135" s="26" t="str">
        <f t="shared" si="359"/>
        <v/>
      </c>
      <c r="AB135" s="26"/>
      <c r="AC135" s="153"/>
      <c r="AD135" s="153"/>
      <c r="AE135" s="153"/>
      <c r="AF135" s="153"/>
      <c r="AG135" s="153"/>
      <c r="AH135" s="25"/>
      <c r="AI135" s="153"/>
      <c r="AJ135" s="153"/>
      <c r="AK135" s="153"/>
      <c r="AL135" s="153"/>
      <c r="AM135" s="25" t="str">
        <f>IF(AND($E135&lt;&gt;"",$A135="J"),IF(Invoer!X164="Ja","J",IF(Invoer!X164="Nee","N","")),"")</f>
        <v/>
      </c>
      <c r="AN135" s="153"/>
      <c r="AO135" s="153"/>
      <c r="AP135" s="153" t="s">
        <v>311</v>
      </c>
      <c r="AQ135" s="153" t="s">
        <v>311</v>
      </c>
      <c r="AR135" s="153" t="s">
        <v>312</v>
      </c>
      <c r="AS135" s="153" t="s">
        <v>312</v>
      </c>
      <c r="AT135" s="1" t="str">
        <f>IF(AND($E135&lt;&gt;"",$A135="J",Invoer!O164&lt;&gt;""),VLOOKUP(Invoer!O164,NORM!$F$31:$H$38,3,0),"")</f>
        <v/>
      </c>
      <c r="AU135" s="1"/>
      <c r="AV135" s="1" t="str">
        <f>IF(AND($E135&lt;&gt;"",$A135="J"),Invoer!AH164,"")</f>
        <v/>
      </c>
      <c r="AW135" s="1"/>
      <c r="AX135" s="1" t="str">
        <f t="shared" si="360"/>
        <v/>
      </c>
      <c r="AY135" s="1"/>
      <c r="AZ135" s="3" t="str">
        <f t="shared" si="361"/>
        <v/>
      </c>
      <c r="BA135" s="3" t="str">
        <f t="shared" si="362"/>
        <v/>
      </c>
      <c r="BB135" s="3" t="str">
        <f t="shared" si="363"/>
        <v>N</v>
      </c>
      <c r="BC135" s="3" t="str">
        <f t="shared" si="364"/>
        <v>N</v>
      </c>
      <c r="BD135" s="3" t="str">
        <f t="shared" si="365"/>
        <v/>
      </c>
      <c r="BE135" s="3">
        <f t="shared" si="366"/>
        <v>0</v>
      </c>
      <c r="BF135" s="3" t="str">
        <f t="shared" si="367"/>
        <v/>
      </c>
      <c r="BG135" s="3" t="str">
        <f t="shared" si="368"/>
        <v/>
      </c>
      <c r="BH135" s="3" t="str">
        <f t="shared" si="369"/>
        <v>N</v>
      </c>
      <c r="BI135" s="24" t="str">
        <f t="shared" si="370"/>
        <v/>
      </c>
      <c r="BJ135" s="24" t="str">
        <f>IF(ISERROR(VLOOKUP($BD135,LOV_GWSGRP!A:A,1,0)),"N","J")</f>
        <v>N</v>
      </c>
      <c r="BK135" s="24" t="str">
        <f>IF(ISERROR(VLOOKUP($BD135,LOV_GWSGRP!D:D,1,0)),"N","J")</f>
        <v>N</v>
      </c>
      <c r="BL135" s="24" t="str">
        <f>IF(ISERROR(VLOOKUP($BD135,LOV_GWSGRP!G:G,1,0)),"N","J")</f>
        <v>N</v>
      </c>
      <c r="BM135" s="24" t="str">
        <f>IF(ISERROR(VLOOKUP($BD135,LOV_GWSGRP!M:M,1,0)),"N","J")</f>
        <v>N</v>
      </c>
      <c r="BN135" s="24" t="str">
        <f>IF(ISERROR(VLOOKUP($BD135,LOV_GWSGRP!P:P,1,0)),"N","J")</f>
        <v>N</v>
      </c>
      <c r="BO135" s="24" t="str">
        <f>IF(ISERROR(VLOOKUP($BD135,LOV_GWSGRP!S:S,1,0)),"N","J")</f>
        <v>N</v>
      </c>
      <c r="BP135" s="24" t="str">
        <f>IF(ISERROR(VLOOKUP($BD135,LOV_GWSGRP!V:V,1,0)),"N","J")</f>
        <v>N</v>
      </c>
      <c r="BQ135" s="24" t="str">
        <f>IF(ISERROR(VLOOKUP($BD135,LOV_GWSGRP!Y:Y,1,0)),"N","J")</f>
        <v>N</v>
      </c>
      <c r="BR135" s="24" t="str">
        <f>IF(ISERROR(VLOOKUP($BD135,LOV_GWSGRP!AB:AB,1,0)),"N","J")</f>
        <v>N</v>
      </c>
      <c r="BS135" s="24" t="str">
        <f>IF(ISERROR(VLOOKUP($BD135,LOV_GWSGRP!AE:AE,1,0)),"N","J")</f>
        <v>N</v>
      </c>
      <c r="BT135" s="24" t="str">
        <f>IF(ISERROR(VLOOKUP($BD135,LOV_GWSGRP!AH:AH,1,0)),"N","J")</f>
        <v>N</v>
      </c>
      <c r="BU135" s="24" t="str">
        <f>IF(ISERROR(VLOOKUP($BD135,LOV_GWSGRP!CJ:CJ,1,0)),"N","J")</f>
        <v>N</v>
      </c>
      <c r="BV135" s="24" t="str">
        <f>IF(ISERROR(VLOOKUP($BD135,LOV_GWSGRP!AN:AN,1,0)),"N","J")</f>
        <v>N</v>
      </c>
      <c r="BW135" s="24" t="str">
        <f>IF(ISERROR(VLOOKUP($BD135,LOV_GWSGRP!AQ:AQ,1,0)),"N","J")</f>
        <v>N</v>
      </c>
      <c r="BX135" s="24" t="str">
        <f>IF(ISERROR(VLOOKUP($BD135,LOV_GWSGRP!AT:AT,1,0)),"N","J")</f>
        <v>N</v>
      </c>
      <c r="BY135" s="24" t="str">
        <f>IF(ISERROR(VLOOKUP($BD135,LOV_GWSGRP!AW:AW,1,0)),"N","J")</f>
        <v>N</v>
      </c>
      <c r="BZ135" s="24" t="str">
        <f>IF(ISERROR(VLOOKUP($BD135,LOV_GWSGRP!AZ:AZ,1,0)),"N","J")</f>
        <v>N</v>
      </c>
      <c r="CA135" s="24" t="str">
        <f>IF(ISERROR(VLOOKUP($BD135,LOV_GWSGRP!BC:BC,1,0)),"N","J")</f>
        <v>N</v>
      </c>
      <c r="CB135" s="24" t="str">
        <f>IF(ISERROR(VLOOKUP($BD135,LOV_GWSGRP!BF:BF,1,0)),"N","J")</f>
        <v>N</v>
      </c>
      <c r="CC135" s="24" t="str">
        <f>IF(ISERROR(VLOOKUP($BD135,LOV_GWSGRP!BI:BI,1,0)),"N","J")</f>
        <v>N</v>
      </c>
      <c r="CD135" s="24" t="str">
        <f>IF(ISERROR(VLOOKUP($BD135,LOV_GWSGRP!J:J,1,0)),"N","J")</f>
        <v>N</v>
      </c>
      <c r="CE135" s="24" t="str">
        <f>IF(ISERROR(VLOOKUP($BD135,LOV_GWSGRP!BL:BL,1,0)),"N","J")</f>
        <v>N</v>
      </c>
      <c r="CF135" s="24"/>
      <c r="CG135" s="24" t="str">
        <f>IF(ISERROR(VLOOKUP($BD135,LOV_GWSGRP!BO:BO,1,0)),"N","J")</f>
        <v>N</v>
      </c>
      <c r="CH135" s="24" t="str">
        <f t="shared" si="371"/>
        <v>N</v>
      </c>
      <c r="CI135" s="24" t="str">
        <f>IF(ISERROR(VLOOKUP($BD135,GEWASCODE_GLMC8!F:F,1,0)),"N","J")</f>
        <v>N</v>
      </c>
      <c r="CJ135" s="24" t="str">
        <f>IF(COUNTIF($CI135:CI135,"J")&gt;0,"N",IF(ISERROR(VLOOKUP($BD135,GEWASCODE_GLMC8!G:G,1,0)),"N","J"))</f>
        <v>N</v>
      </c>
      <c r="CK135" s="24" t="str">
        <f>IF(COUNTIF($CI135:CJ135,"J")&gt;0,"N",IF(ISERROR(VLOOKUP($BD135,GEWASCODE_GLMC8!H:H,1,0)),"N","J"))</f>
        <v>N</v>
      </c>
      <c r="CL135" s="24" t="str">
        <f>IF(COUNTIF($CI135:CK135,"J")&gt;0,"N",IF(ISERROR(VLOOKUP($BD135,GEWASCODE_GLMC8!I:I,1,0)),"N","J"))</f>
        <v>N</v>
      </c>
      <c r="CM135" s="24" t="str">
        <f>IF(COUNTIF($CI135:CL135,"J")&gt;0,"N",IF(ISERROR(VLOOKUP($BD135,GEWASCODE_GLMC8!J:J,1,0)),"N","J"))</f>
        <v>N</v>
      </c>
      <c r="CN135" s="24" t="str">
        <f>IF(COUNTIF($CI135:CM135,"J")&gt;0,"N",IF(ISERROR(VLOOKUP($BD135,GEWASCODE_GLMC8!K:K,1,0)),"N","J"))</f>
        <v>N</v>
      </c>
      <c r="CO135" s="24" t="str">
        <f>IF(COUNTIF($CI135:CN135,"J")&gt;0,"N",IF(ISERROR(VLOOKUP($BD135,GEWASCODE_GLMC8!L:L,1,0)),"N","J"))</f>
        <v>N</v>
      </c>
      <c r="CP135" s="24" t="str">
        <f>IF(COUNTIF($CI135:CO135,"J")&gt;0,"N",IF(ISERROR(VLOOKUP($BD135,GEWASCODE_GLMC8!M:M,1,0)),"N","J"))</f>
        <v>N</v>
      </c>
      <c r="CQ135" s="24" t="str">
        <f>IF(COUNTIF($CI135:CP135,"J")&gt;0,"N",IF(ISERROR(VLOOKUP($BD135,GEWASCODE_GLMC8!N:N,1,0)),"N","J"))</f>
        <v>N</v>
      </c>
      <c r="CR135" s="24" t="str">
        <f>IF(COUNTIF($CI135:CQ135,"J")&gt;0,"N",IF(ISERROR(VLOOKUP($BD135,GEWASCODE_GLMC8!O:O,1,0)),"N","J"))</f>
        <v>N</v>
      </c>
      <c r="CS135" s="24" t="str">
        <f>IF(COUNTIF($CI135:CR135,"J")&gt;0,"N",IF(ISERROR(VLOOKUP($BD135,GEWASCODE_GLMC8!P:P,1,0)),"N","J"))</f>
        <v>N</v>
      </c>
      <c r="CT135" s="24" t="str">
        <f>IF(COUNTIF($CI135:CS135,"J")&gt;0,"N",IF(ISERROR(VLOOKUP($BD135,GEWASCODE_GLMC8!Q:Q,1,0)),"N","J"))</f>
        <v>N</v>
      </c>
      <c r="CU135" s="24" t="str">
        <f>IF(COUNTIF($CI135:CT135,"J")&gt;0,"N",IF(ISERROR(VLOOKUP($BD135,GEWASCODE_GLMC8!R:R,1,0)),"N","J"))</f>
        <v>N</v>
      </c>
      <c r="CV135" s="24" t="str">
        <f>IF(COUNTIF($CI135:CU135,"J")&gt;0,"N",IF(ISERROR(VLOOKUP($BD135,GEWASCODE_GLMC8!S:S,1,0)),"N","J"))</f>
        <v>N</v>
      </c>
      <c r="CW135" s="24" t="str">
        <f>IF(COUNTIF($CI135:CV135,"J")&gt;0,"N",IF(ISERROR(VLOOKUP($BD135,GEWASCODE_GLMC8!T:T,1,0)),"N","J"))</f>
        <v>N</v>
      </c>
      <c r="CX135" s="24" t="str">
        <f>IF(COUNTIF($CI135:CW135,"J")&gt;0,"N",IF(ISERROR(VLOOKUP($BD135,GEWASCODE_GLMC8!U:U,1,0)),"N","J"))</f>
        <v>N</v>
      </c>
      <c r="CY135" s="24" t="str">
        <f>IF(COUNTIF($CI135:CX135,"J")&gt;0,"N",IF(ISERROR(VLOOKUP($BD135,GEWASCODE_GLMC8!V:V,1,0)),"N","J"))</f>
        <v>N</v>
      </c>
      <c r="CZ135" s="24" t="str">
        <f>IF(COUNTIF($CI135:CY135,"J")&gt;0,"N",IF(ISERROR(VLOOKUP($BD135,GEWASCODE_GLMC8!W:W,1,0)),"N","J"))</f>
        <v>N</v>
      </c>
      <c r="DA135" s="24" t="str">
        <f>IF(COUNTIF($CI135:CZ135,"J")&gt;0,"N",IF(ISERROR(VLOOKUP($BD135,GEWASCODE_GLMC8!X:X,1,0)),"N","J"))</f>
        <v>N</v>
      </c>
      <c r="DB135" s="24" t="str">
        <f>IF(COUNTIF($CI135:DA135,"J")&gt;0,"N",IF(ISERROR(VLOOKUP($BD135,GEWASCODE_GLMC8!Y:Y,1,0)),"N","J"))</f>
        <v>N</v>
      </c>
      <c r="DC135" s="24" t="str">
        <f>IF(COUNTIF($CI135:DB135,"J")&gt;0,"N",IF(ISERROR(VLOOKUP($BD135,GEWASCODE_GLMC8!Z:Z,1,0)),"N","J"))</f>
        <v>N</v>
      </c>
      <c r="DD135" s="24" t="str">
        <f t="shared" si="372"/>
        <v>N</v>
      </c>
      <c r="DE135" s="3" t="str">
        <f t="shared" si="303"/>
        <v>N</v>
      </c>
      <c r="DF135" s="3" t="str">
        <f t="shared" si="304"/>
        <v>N</v>
      </c>
      <c r="DG135" s="3" t="str">
        <f t="shared" si="373"/>
        <v>N</v>
      </c>
      <c r="DH135" s="3" t="str">
        <f t="shared" si="374"/>
        <v>N</v>
      </c>
      <c r="DI135" s="3" t="str">
        <f t="shared" si="305"/>
        <v>N</v>
      </c>
      <c r="DJ135" s="3" t="str">
        <f t="shared" si="306"/>
        <v>N</v>
      </c>
      <c r="DK135" s="3">
        <f>0</f>
        <v>0</v>
      </c>
      <c r="DL135" s="3" t="str">
        <f t="shared" si="307"/>
        <v>N</v>
      </c>
      <c r="DM135" s="3" t="str">
        <f t="shared" si="308"/>
        <v>N</v>
      </c>
      <c r="DN135" t="str">
        <f>IF(AND($A135="J",COUNTIFS(activiteiten_perceel,percelen!$AZ135,activiteiten_maatregel_nr,percelen!DN$4,activiteiten_activiteit_voldoet_aan_voorwaarden,"J")&gt;0),DN$4,"")</f>
        <v/>
      </c>
      <c r="DO135" t="str">
        <f>IF(AND($A135="J",COUNTIFS(activiteiten_perceel,percelen!$AZ135,activiteiten_maatregel_nr,percelen!DO$4,activiteiten_activiteit_voldoet_aan_voorwaarden,"J")&gt;0),DO$4,"")</f>
        <v/>
      </c>
      <c r="DP135" t="str">
        <f>IF(AND($A135="J",COUNTIFS(activiteiten_perceel,percelen!$AZ135,activiteiten_maatregel_nr,percelen!DP$4,activiteiten_activiteit_voldoet_aan_voorwaarden,"J")&gt;0),DP$4,"")</f>
        <v/>
      </c>
      <c r="DQ135" t="str">
        <f>IF(AND($A135="J",COUNTIFS(activiteiten_perceel,percelen!$AZ135,activiteiten_maatregel_nr,percelen!DQ$4,activiteiten_activiteit_voldoet_aan_voorwaarden,"J")&gt;0),DQ$4,"")</f>
        <v/>
      </c>
      <c r="DR135" t="str">
        <f>IF(AND($A135="J",COUNTIFS(activiteiten_perceel,percelen!$AZ135,activiteiten_maatregel_nr,percelen!DR$4,activiteiten_activiteit_voldoet_aan_voorwaarden,"J")&gt;0),DR$4,"")</f>
        <v/>
      </c>
      <c r="DS135" t="str">
        <f>IF(AND($A135="J",COUNTIFS(activiteiten_perceel,percelen!$AZ135,activiteiten_maatregel_nr,percelen!DS$4,activiteiten_activiteit_voldoet_aan_voorwaarden,"J")&gt;0),DS$4,"")</f>
        <v/>
      </c>
      <c r="DT135" t="str">
        <f>IF(AND($A135="J",COUNTIFS(activiteiten_perceel,percelen!$AZ135,activiteiten_maatregel_nr,percelen!DT$4,activiteiten_activiteit_voldoet_aan_voorwaarden,"J")&gt;0),DT$4,"")</f>
        <v/>
      </c>
      <c r="DU135" t="str">
        <f>IF(AND($A135="J",COUNTIFS(activiteiten_perceel,percelen!$AZ135,activiteiten_maatregel_nr,percelen!DU$4,activiteiten_activiteit_voldoet_aan_voorwaarden,"J")&gt;0),DU$4,"")</f>
        <v/>
      </c>
      <c r="DV135" t="str">
        <f>IF(AND($A135="J",COUNTIFS(activiteiten_perceel,percelen!$AZ135,activiteiten_maatregel_nr,percelen!DV$4,activiteiten_activiteit_voldoet_aan_voorwaarden,"J")&gt;0),DV$4,"")</f>
        <v/>
      </c>
      <c r="DW135" t="str">
        <f>IF(AND($A135="J",COUNTIFS(activiteiten_perceel,percelen!$AZ135,activiteiten_maatregel_nr,percelen!DW$4,activiteiten_activiteit_voldoet_aan_voorwaarden,"J")&gt;0),DW$4,"")</f>
        <v/>
      </c>
      <c r="DX135" t="str">
        <f>IF(AND($A135="J",COUNTIFS(activiteiten_perceel,percelen!$AZ135,activiteiten_maatregel_nr,percelen!DX$4,activiteiten_activiteit_voldoet_aan_voorwaarden,"J")&gt;0),DX$4,"")</f>
        <v/>
      </c>
      <c r="DY135" t="str">
        <f>IF(AND($A135="J",COUNTIFS(activiteiten_perceel,percelen!$AZ135,activiteiten_maatregel_nr,percelen!DY$4,activiteiten_activiteit_voldoet_aan_voorwaarden,"J")&gt;0),DY$4,"")</f>
        <v/>
      </c>
      <c r="DZ135" t="str">
        <f>IF(AND($A135="J",COUNTIFS(activiteiten_perceel,percelen!$AZ135,activiteiten_maatregel_nr,percelen!DZ$4,activiteiten_activiteit_voldoet_aan_voorwaarden,"J")&gt;0),DZ$4,"")</f>
        <v/>
      </c>
      <c r="EA135" t="str">
        <f>IF(AND($A135="J",COUNTIFS(activiteiten_perceel,percelen!$AZ135,activiteiten_maatregel_nr,percelen!EA$4,activiteiten_activiteit_voldoet_aan_voorwaarden,"J")&gt;0),EA$4,"")</f>
        <v/>
      </c>
      <c r="EB135" t="str">
        <f>IF(AND($A135="J",COUNTIFS(activiteiten_perceel,percelen!$AZ135,activiteiten_maatregel_nr,percelen!EB$4,activiteiten_activiteit_voldoet_aan_voorwaarden,"J")&gt;0),EB$4,"")</f>
        <v/>
      </c>
      <c r="EC135" t="str">
        <f>IF(AND($A135="J",COUNTIFS(activiteiten_perceel,percelen!$AZ135,activiteiten_maatregel_nr,percelen!EC$4,activiteiten_activiteit_voldoet_aan_voorwaarden,"J")&gt;0),EC$4,"")</f>
        <v/>
      </c>
      <c r="ED135" t="str">
        <f>IF(AND($A135="J",COUNTIFS(activiteiten_perceel,percelen!$AZ135,activiteiten_maatregel_nr,percelen!ED$4,activiteiten_activiteit_voldoet_aan_voorwaarden,"J")&gt;0),ED$4,"")</f>
        <v/>
      </c>
      <c r="EE135" t="str">
        <f>IF(AND($A135="J",COUNTIFS(activiteiten_perceel,percelen!$AZ135,activiteiten_maatregel_nr,percelen!EE$4,activiteiten_activiteit_voldoet_aan_voorwaarden,"J")&gt;0),EE$4,"")</f>
        <v/>
      </c>
      <c r="EF135" t="str">
        <f>IF(AND($A135="J",COUNTIFS(activiteiten_perceel,percelen!$AZ135,activiteiten_maatregel_nr,percelen!EF$4,activiteiten_activiteit_voldoet_aan_voorwaarden,"J")&gt;0),EF$4,"")</f>
        <v/>
      </c>
      <c r="EG135" t="str">
        <f>IF(AND($A135="J",COUNTIFS(activiteiten_perceel,percelen!$AZ135,activiteiten_maatregel_nr,percelen!EG$4,activiteiten_activiteit_voldoet_aan_voorwaarden,"J")&gt;0),EG$4,"")</f>
        <v/>
      </c>
      <c r="EH135" t="str">
        <f>IF(AND($A135="J",COUNTIFS(activiteiten_perceel,percelen!$AZ135,activiteiten_maatregel_nr,percelen!EH$4,activiteiten_activiteit_voldoet_aan_voorwaarden,"J")&gt;0),EH$4,"")</f>
        <v/>
      </c>
      <c r="EI135" t="str">
        <f>IF(AND($A135="J",COUNTIFS(activiteiten_perceel,percelen!$AZ135,activiteiten_maatregel_nr,percelen!EI$4,activiteiten_activiteit_voldoet_aan_voorwaarden,"J")&gt;0),EI$4,"")</f>
        <v/>
      </c>
      <c r="EJ135">
        <f t="shared" si="375"/>
        <v>0</v>
      </c>
      <c r="EK135" t="str">
        <f t="shared" si="309"/>
        <v/>
      </c>
      <c r="EL135" t="str">
        <f t="shared" si="310"/>
        <v/>
      </c>
      <c r="EM135" t="str">
        <f t="shared" si="311"/>
        <v/>
      </c>
      <c r="EN135" t="str">
        <f t="shared" si="312"/>
        <v/>
      </c>
      <c r="EO135" t="str">
        <f t="shared" si="313"/>
        <v/>
      </c>
      <c r="EP135" t="str">
        <f t="shared" si="314"/>
        <v/>
      </c>
      <c r="EQ135" t="str">
        <f t="shared" si="315"/>
        <v/>
      </c>
      <c r="ER135" t="str">
        <f t="shared" si="316"/>
        <v/>
      </c>
      <c r="ES135" t="str">
        <f t="shared" si="317"/>
        <v/>
      </c>
      <c r="ET135" t="str">
        <f t="shared" si="318"/>
        <v/>
      </c>
      <c r="EU135" t="str">
        <f t="shared" si="319"/>
        <v/>
      </c>
      <c r="EV135" t="str">
        <f t="shared" si="320"/>
        <v/>
      </c>
      <c r="EW135" t="str">
        <f t="shared" si="376"/>
        <v>nvt</v>
      </c>
      <c r="EX135" t="str">
        <f t="shared" si="377"/>
        <v>nvt</v>
      </c>
      <c r="EY135" t="str">
        <f t="shared" si="378"/>
        <v>nvt</v>
      </c>
      <c r="EZ135" t="str">
        <f t="shared" si="379"/>
        <v>nvt</v>
      </c>
      <c r="FA135" t="str">
        <f t="shared" si="380"/>
        <v>nvt</v>
      </c>
      <c r="FB135" t="str">
        <f t="shared" si="381"/>
        <v>nvt</v>
      </c>
      <c r="FC135" t="str">
        <f t="shared" si="382"/>
        <v>nvt</v>
      </c>
      <c r="FD135" t="str">
        <f t="shared" si="383"/>
        <v>nvt</v>
      </c>
      <c r="FE135" t="str">
        <f>IF($EJ135=2,VLOOKUP(FD135,STAPELING!A:D,FE$1,0),"nvt")</f>
        <v>nvt</v>
      </c>
      <c r="FF135" t="str">
        <f t="shared" si="384"/>
        <v>nvt</v>
      </c>
      <c r="FG135" t="str">
        <f t="shared" si="385"/>
        <v>nvt</v>
      </c>
      <c r="FH135" t="str">
        <f t="shared" si="386"/>
        <v>nvt</v>
      </c>
      <c r="FI135" t="str">
        <f t="shared" si="387"/>
        <v>nvt</v>
      </c>
      <c r="FJ135" t="str">
        <f t="shared" si="388"/>
        <v>nvt</v>
      </c>
      <c r="FK135" t="str">
        <f t="shared" si="389"/>
        <v>nvt</v>
      </c>
      <c r="FL135" t="str">
        <f t="shared" si="390"/>
        <v>nvt</v>
      </c>
      <c r="FM135" t="str">
        <f t="shared" si="391"/>
        <v/>
      </c>
      <c r="FN135" t="str">
        <f>IF(ISERROR(VLOOKUP(FM135,STAPELING!I:AO,FN$1,0)),"N",VLOOKUP(FM135,STAPELING!I:AO,FN$1,0))</f>
        <v>J</v>
      </c>
      <c r="FO135" t="str">
        <f t="shared" si="392"/>
        <v>nvt</v>
      </c>
      <c r="FP135" t="str">
        <f t="shared" si="321"/>
        <v>nvt</v>
      </c>
      <c r="FQ135" t="str">
        <f t="shared" si="322"/>
        <v>nvt</v>
      </c>
      <c r="FR135" t="str">
        <f t="shared" si="323"/>
        <v>nvt</v>
      </c>
      <c r="FS135" t="str">
        <f t="shared" si="324"/>
        <v>nvt</v>
      </c>
      <c r="FT135" t="str">
        <f t="shared" si="325"/>
        <v>nvt</v>
      </c>
      <c r="FU135" t="str">
        <f t="shared" si="326"/>
        <v>nvt</v>
      </c>
      <c r="FV135" t="str">
        <f t="shared" si="327"/>
        <v>nvt</v>
      </c>
      <c r="FW135" t="str">
        <f t="shared" si="328"/>
        <v>nvt</v>
      </c>
      <c r="FX135" t="str">
        <f t="shared" si="329"/>
        <v>nvt</v>
      </c>
      <c r="FY135" t="str">
        <f t="shared" si="330"/>
        <v>nvt</v>
      </c>
      <c r="FZ135" t="str">
        <f t="shared" si="331"/>
        <v>nvt</v>
      </c>
      <c r="GA135" t="str">
        <f t="shared" si="332"/>
        <v>nvt</v>
      </c>
      <c r="GB135" t="str">
        <f>IF($EJ135&gt;2,IF(FO135="","zwart",VLOOKUP(FO135,STAPELING!J:AA,GB$1,0)),"nvt")</f>
        <v>nvt</v>
      </c>
      <c r="GC135" t="str">
        <f t="shared" si="393"/>
        <v>nvt</v>
      </c>
      <c r="GD135" t="str">
        <f t="shared" si="394"/>
        <v>nvt</v>
      </c>
      <c r="GE135" t="str">
        <f t="shared" si="395"/>
        <v>nvt</v>
      </c>
      <c r="GF135" t="str">
        <f t="shared" si="396"/>
        <v>nvt</v>
      </c>
      <c r="GG135" t="str">
        <f t="shared" si="397"/>
        <v>nvt</v>
      </c>
      <c r="GH135" t="str">
        <f t="shared" si="398"/>
        <v>nvt</v>
      </c>
      <c r="GI135" t="str">
        <f t="shared" si="399"/>
        <v>nvt</v>
      </c>
      <c r="GJ135" t="str">
        <f t="shared" si="400"/>
        <v>nvt</v>
      </c>
      <c r="GK135" t="str">
        <f t="shared" si="333"/>
        <v>nvt</v>
      </c>
      <c r="GL135" t="str">
        <f t="shared" si="334"/>
        <v>nvt</v>
      </c>
      <c r="GM135" t="str">
        <f t="shared" si="335"/>
        <v>nvt</v>
      </c>
      <c r="GN135" t="str">
        <f t="shared" si="336"/>
        <v>nvt</v>
      </c>
      <c r="GO135" t="str">
        <f t="shared" si="337"/>
        <v>nvt</v>
      </c>
      <c r="GP135" t="str">
        <f t="shared" si="338"/>
        <v>nvt</v>
      </c>
      <c r="GQ135" t="str">
        <f t="shared" si="339"/>
        <v>nvt</v>
      </c>
      <c r="GR135" t="str">
        <f t="shared" si="340"/>
        <v>nvt</v>
      </c>
      <c r="GS135" t="str">
        <f t="shared" si="341"/>
        <v>nvt</v>
      </c>
      <c r="GT135" t="str">
        <f t="shared" si="342"/>
        <v>nvt</v>
      </c>
      <c r="GU135" t="str">
        <f t="shared" si="343"/>
        <v>nvt</v>
      </c>
      <c r="GV135" t="str">
        <f t="shared" si="344"/>
        <v>nvt</v>
      </c>
      <c r="GW135" t="str">
        <f>IF($EJ135&gt;2,IF(GJ135="","zwart",VLOOKUP(GJ135,STAPELING!AB:AJ,GW$1,0)),"nvt")</f>
        <v>nvt</v>
      </c>
      <c r="GX135" t="str">
        <f t="shared" si="401"/>
        <v>nvt</v>
      </c>
      <c r="GY135" t="str">
        <f t="shared" si="402"/>
        <v>nvt</v>
      </c>
      <c r="GZ135" t="str">
        <f t="shared" si="403"/>
        <v>nvt</v>
      </c>
      <c r="HA135" t="str">
        <f t="shared" si="404"/>
        <v>nvt</v>
      </c>
      <c r="HB135" t="str">
        <f t="shared" si="405"/>
        <v>nvt</v>
      </c>
      <c r="HC135" t="str">
        <f t="shared" si="406"/>
        <v>nvt</v>
      </c>
      <c r="HD135" t="str">
        <f t="shared" si="407"/>
        <v>nvt</v>
      </c>
      <c r="HE135" t="str">
        <f t="shared" si="408"/>
        <v>nvt</v>
      </c>
      <c r="HF135" t="str">
        <f t="shared" si="409"/>
        <v>nvt</v>
      </c>
      <c r="HG135" t="str">
        <f t="shared" si="410"/>
        <v>nvt</v>
      </c>
      <c r="HH135" t="str">
        <f t="shared" si="411"/>
        <v>nvt</v>
      </c>
      <c r="HI135" t="str">
        <f t="shared" si="412"/>
        <v>nvt</v>
      </c>
      <c r="HJ135" t="str">
        <f t="shared" si="413"/>
        <v>nvt</v>
      </c>
      <c r="HK135" t="str">
        <f t="shared" si="414"/>
        <v>nvt</v>
      </c>
      <c r="HL135" t="str">
        <f t="shared" si="415"/>
        <v>nvt</v>
      </c>
      <c r="HM135" t="str">
        <f t="shared" si="345"/>
        <v>nvt</v>
      </c>
      <c r="HN135" t="str">
        <f t="shared" si="346"/>
        <v>nvt</v>
      </c>
      <c r="HO135" t="str">
        <f t="shared" si="347"/>
        <v>nvt</v>
      </c>
      <c r="HP135" t="str">
        <f t="shared" si="348"/>
        <v>nvt</v>
      </c>
      <c r="HQ135" t="str">
        <f t="shared" si="349"/>
        <v>nvt</v>
      </c>
      <c r="HR135" t="str">
        <f t="shared" si="350"/>
        <v>nvt</v>
      </c>
      <c r="HS135" t="str">
        <f t="shared" si="351"/>
        <v>nvt</v>
      </c>
      <c r="HT135" t="str">
        <f t="shared" si="352"/>
        <v>nvt</v>
      </c>
      <c r="HU135" t="str">
        <f t="shared" si="353"/>
        <v>nvt</v>
      </c>
      <c r="HV135" t="str">
        <f t="shared" si="354"/>
        <v>nvt</v>
      </c>
      <c r="HW135" t="str">
        <f t="shared" si="355"/>
        <v>nvt</v>
      </c>
      <c r="HX135" t="str">
        <f t="shared" si="356"/>
        <v>nvt</v>
      </c>
      <c r="HY135" t="str">
        <f>IF($EJ135&gt;2,IF(HL135="","zwart",VLOOKUP(HL135,STAPELING!AK:AN,HY$1,0)),"nvt")</f>
        <v>nvt</v>
      </c>
      <c r="HZ135" t="str">
        <f t="shared" si="416"/>
        <v>nvt</v>
      </c>
      <c r="IA135" t="str">
        <f t="shared" si="417"/>
        <v>nvt</v>
      </c>
      <c r="IB135" t="str">
        <f t="shared" si="418"/>
        <v>nvt</v>
      </c>
      <c r="IC135" t="str">
        <f t="shared" si="419"/>
        <v>nvt</v>
      </c>
      <c r="ID135" t="str">
        <f t="shared" si="420"/>
        <v>nvt</v>
      </c>
      <c r="IE135" t="str">
        <f t="shared" si="421"/>
        <v>nvt</v>
      </c>
      <c r="IF135" t="str">
        <f t="shared" si="422"/>
        <v>nvt</v>
      </c>
      <c r="IG135">
        <f t="shared" si="423"/>
        <v>0</v>
      </c>
      <c r="IH135">
        <f t="shared" si="424"/>
        <v>0</v>
      </c>
      <c r="II135">
        <f t="shared" si="425"/>
        <v>0</v>
      </c>
      <c r="IJ135">
        <f t="shared" si="426"/>
        <v>0</v>
      </c>
      <c r="IK135">
        <f t="shared" si="427"/>
        <v>0</v>
      </c>
      <c r="IL135">
        <f t="shared" si="428"/>
        <v>0</v>
      </c>
      <c r="IM135">
        <f t="shared" si="429"/>
        <v>0</v>
      </c>
      <c r="IN135">
        <f t="shared" si="430"/>
        <v>0</v>
      </c>
      <c r="IO135">
        <f t="shared" si="431"/>
        <v>0</v>
      </c>
      <c r="IP135">
        <f t="shared" si="432"/>
        <v>0</v>
      </c>
      <c r="IQ135">
        <f t="shared" si="433"/>
        <v>0</v>
      </c>
      <c r="IR135">
        <f t="shared" si="434"/>
        <v>0</v>
      </c>
      <c r="IS135">
        <f t="shared" si="435"/>
        <v>0</v>
      </c>
      <c r="IT135">
        <f t="shared" si="436"/>
        <v>0</v>
      </c>
      <c r="IU135" t="str">
        <f t="shared" si="437"/>
        <v>N</v>
      </c>
      <c r="IV135" t="str">
        <f t="shared" si="357"/>
        <v>N</v>
      </c>
      <c r="IW135" t="str">
        <f t="shared" si="438"/>
        <v>N</v>
      </c>
    </row>
    <row r="136" spans="1:257" x14ac:dyDescent="0.25">
      <c r="A136" t="str">
        <f>IF(ISERROR(VLOOKUP(E136,E$4:E135,1,0)),"J","N")</f>
        <v>N</v>
      </c>
      <c r="E136" s="25" t="str">
        <f>IF(Invoer!B165="","",Invoer!B165)</f>
        <v/>
      </c>
      <c r="F136" s="25"/>
      <c r="G136" s="25"/>
      <c r="H136" s="25" t="str">
        <f>IF(AND($E136&lt;&gt;"",$A136="J"),Invoer!D165,"")</f>
        <v/>
      </c>
      <c r="I136" s="25"/>
      <c r="J136" s="26"/>
      <c r="K136" s="26" t="str">
        <f>IF(AND($E136&lt;&gt;"",$A136="J"),Invoer!L165,"")</f>
        <v/>
      </c>
      <c r="L136" s="26"/>
      <c r="M136" s="25"/>
      <c r="N136" s="152"/>
      <c r="O136" s="153"/>
      <c r="P136" s="25"/>
      <c r="Q136" s="25"/>
      <c r="R136" s="153"/>
      <c r="S136" s="154"/>
      <c r="T136" s="152"/>
      <c r="U136" s="153"/>
      <c r="V136" s="153"/>
      <c r="W136" s="59" t="str">
        <f>IF(AND($E136&lt;&gt;"",$A136="J",Invoer!R165&lt;&gt;""),VLOOKUP(Invoer!R165,NORM!$F$26:$H$29,3,0),"")</f>
        <v/>
      </c>
      <c r="X136" s="59"/>
      <c r="Y136" s="25" t="str">
        <f t="shared" si="358"/>
        <v/>
      </c>
      <c r="Z136" s="25"/>
      <c r="AA136" s="26" t="str">
        <f t="shared" si="359"/>
        <v/>
      </c>
      <c r="AB136" s="26"/>
      <c r="AC136" s="153"/>
      <c r="AD136" s="153"/>
      <c r="AE136" s="153"/>
      <c r="AF136" s="153"/>
      <c r="AG136" s="153"/>
      <c r="AH136" s="25"/>
      <c r="AI136" s="153"/>
      <c r="AJ136" s="153"/>
      <c r="AK136" s="153"/>
      <c r="AL136" s="153"/>
      <c r="AM136" s="25" t="str">
        <f>IF(AND($E136&lt;&gt;"",$A136="J"),IF(Invoer!X165="Ja","J",IF(Invoer!X165="Nee","N","")),"")</f>
        <v/>
      </c>
      <c r="AN136" s="153"/>
      <c r="AO136" s="153"/>
      <c r="AP136" s="153" t="s">
        <v>311</v>
      </c>
      <c r="AQ136" s="153" t="s">
        <v>311</v>
      </c>
      <c r="AR136" s="153" t="s">
        <v>312</v>
      </c>
      <c r="AS136" s="153" t="s">
        <v>312</v>
      </c>
      <c r="AT136" s="1" t="str">
        <f>IF(AND($E136&lt;&gt;"",$A136="J",Invoer!O165&lt;&gt;""),VLOOKUP(Invoer!O165,NORM!$F$31:$H$38,3,0),"")</f>
        <v/>
      </c>
      <c r="AU136" s="1"/>
      <c r="AV136" s="1" t="str">
        <f>IF(AND($E136&lt;&gt;"",$A136="J"),Invoer!AH165,"")</f>
        <v/>
      </c>
      <c r="AW136" s="1"/>
      <c r="AX136" s="1" t="str">
        <f t="shared" si="360"/>
        <v/>
      </c>
      <c r="AY136" s="1"/>
      <c r="AZ136" s="3" t="str">
        <f t="shared" si="361"/>
        <v/>
      </c>
      <c r="BA136" s="3" t="str">
        <f t="shared" si="362"/>
        <v/>
      </c>
      <c r="BB136" s="3" t="str">
        <f t="shared" si="363"/>
        <v>N</v>
      </c>
      <c r="BC136" s="3" t="str">
        <f t="shared" si="364"/>
        <v>N</v>
      </c>
      <c r="BD136" s="3" t="str">
        <f t="shared" si="365"/>
        <v/>
      </c>
      <c r="BE136" s="3">
        <f t="shared" si="366"/>
        <v>0</v>
      </c>
      <c r="BF136" s="3" t="str">
        <f t="shared" si="367"/>
        <v/>
      </c>
      <c r="BG136" s="3" t="str">
        <f t="shared" si="368"/>
        <v/>
      </c>
      <c r="BH136" s="3" t="str">
        <f t="shared" si="369"/>
        <v>N</v>
      </c>
      <c r="BI136" s="24" t="str">
        <f t="shared" si="370"/>
        <v/>
      </c>
      <c r="BJ136" s="24" t="str">
        <f>IF(ISERROR(VLOOKUP($BD136,LOV_GWSGRP!A:A,1,0)),"N","J")</f>
        <v>N</v>
      </c>
      <c r="BK136" s="24" t="str">
        <f>IF(ISERROR(VLOOKUP($BD136,LOV_GWSGRP!D:D,1,0)),"N","J")</f>
        <v>N</v>
      </c>
      <c r="BL136" s="24" t="str">
        <f>IF(ISERROR(VLOOKUP($BD136,LOV_GWSGRP!G:G,1,0)),"N","J")</f>
        <v>N</v>
      </c>
      <c r="BM136" s="24" t="str">
        <f>IF(ISERROR(VLOOKUP($BD136,LOV_GWSGRP!M:M,1,0)),"N","J")</f>
        <v>N</v>
      </c>
      <c r="BN136" s="24" t="str">
        <f>IF(ISERROR(VLOOKUP($BD136,LOV_GWSGRP!P:P,1,0)),"N","J")</f>
        <v>N</v>
      </c>
      <c r="BO136" s="24" t="str">
        <f>IF(ISERROR(VLOOKUP($BD136,LOV_GWSGRP!S:S,1,0)),"N","J")</f>
        <v>N</v>
      </c>
      <c r="BP136" s="24" t="str">
        <f>IF(ISERROR(VLOOKUP($BD136,LOV_GWSGRP!V:V,1,0)),"N","J")</f>
        <v>N</v>
      </c>
      <c r="BQ136" s="24" t="str">
        <f>IF(ISERROR(VLOOKUP($BD136,LOV_GWSGRP!Y:Y,1,0)),"N","J")</f>
        <v>N</v>
      </c>
      <c r="BR136" s="24" t="str">
        <f>IF(ISERROR(VLOOKUP($BD136,LOV_GWSGRP!AB:AB,1,0)),"N","J")</f>
        <v>N</v>
      </c>
      <c r="BS136" s="24" t="str">
        <f>IF(ISERROR(VLOOKUP($BD136,LOV_GWSGRP!AE:AE,1,0)),"N","J")</f>
        <v>N</v>
      </c>
      <c r="BT136" s="24" t="str">
        <f>IF(ISERROR(VLOOKUP($BD136,LOV_GWSGRP!AH:AH,1,0)),"N","J")</f>
        <v>N</v>
      </c>
      <c r="BU136" s="24" t="str">
        <f>IF(ISERROR(VLOOKUP($BD136,LOV_GWSGRP!CJ:CJ,1,0)),"N","J")</f>
        <v>N</v>
      </c>
      <c r="BV136" s="24" t="str">
        <f>IF(ISERROR(VLOOKUP($BD136,LOV_GWSGRP!AN:AN,1,0)),"N","J")</f>
        <v>N</v>
      </c>
      <c r="BW136" s="24" t="str">
        <f>IF(ISERROR(VLOOKUP($BD136,LOV_GWSGRP!AQ:AQ,1,0)),"N","J")</f>
        <v>N</v>
      </c>
      <c r="BX136" s="24" t="str">
        <f>IF(ISERROR(VLOOKUP($BD136,LOV_GWSGRP!AT:AT,1,0)),"N","J")</f>
        <v>N</v>
      </c>
      <c r="BY136" s="24" t="str">
        <f>IF(ISERROR(VLOOKUP($BD136,LOV_GWSGRP!AW:AW,1,0)),"N","J")</f>
        <v>N</v>
      </c>
      <c r="BZ136" s="24" t="str">
        <f>IF(ISERROR(VLOOKUP($BD136,LOV_GWSGRP!AZ:AZ,1,0)),"N","J")</f>
        <v>N</v>
      </c>
      <c r="CA136" s="24" t="str">
        <f>IF(ISERROR(VLOOKUP($BD136,LOV_GWSGRP!BC:BC,1,0)),"N","J")</f>
        <v>N</v>
      </c>
      <c r="CB136" s="24" t="str">
        <f>IF(ISERROR(VLOOKUP($BD136,LOV_GWSGRP!BF:BF,1,0)),"N","J")</f>
        <v>N</v>
      </c>
      <c r="CC136" s="24" t="str">
        <f>IF(ISERROR(VLOOKUP($BD136,LOV_GWSGRP!BI:BI,1,0)),"N","J")</f>
        <v>N</v>
      </c>
      <c r="CD136" s="24" t="str">
        <f>IF(ISERROR(VLOOKUP($BD136,LOV_GWSGRP!J:J,1,0)),"N","J")</f>
        <v>N</v>
      </c>
      <c r="CE136" s="24" t="str">
        <f>IF(ISERROR(VLOOKUP($BD136,LOV_GWSGRP!BL:BL,1,0)),"N","J")</f>
        <v>N</v>
      </c>
      <c r="CF136" s="24"/>
      <c r="CG136" s="24" t="str">
        <f>IF(ISERROR(VLOOKUP($BD136,LOV_GWSGRP!BO:BO,1,0)),"N","J")</f>
        <v>N</v>
      </c>
      <c r="CH136" s="24" t="str">
        <f t="shared" si="371"/>
        <v>N</v>
      </c>
      <c r="CI136" s="24" t="str">
        <f>IF(ISERROR(VLOOKUP($BD136,GEWASCODE_GLMC8!F:F,1,0)),"N","J")</f>
        <v>N</v>
      </c>
      <c r="CJ136" s="24" t="str">
        <f>IF(COUNTIF($CI136:CI136,"J")&gt;0,"N",IF(ISERROR(VLOOKUP($BD136,GEWASCODE_GLMC8!G:G,1,0)),"N","J"))</f>
        <v>N</v>
      </c>
      <c r="CK136" s="24" t="str">
        <f>IF(COUNTIF($CI136:CJ136,"J")&gt;0,"N",IF(ISERROR(VLOOKUP($BD136,GEWASCODE_GLMC8!H:H,1,0)),"N","J"))</f>
        <v>N</v>
      </c>
      <c r="CL136" s="24" t="str">
        <f>IF(COUNTIF($CI136:CK136,"J")&gt;0,"N",IF(ISERROR(VLOOKUP($BD136,GEWASCODE_GLMC8!I:I,1,0)),"N","J"))</f>
        <v>N</v>
      </c>
      <c r="CM136" s="24" t="str">
        <f>IF(COUNTIF($CI136:CL136,"J")&gt;0,"N",IF(ISERROR(VLOOKUP($BD136,GEWASCODE_GLMC8!J:J,1,0)),"N","J"))</f>
        <v>N</v>
      </c>
      <c r="CN136" s="24" t="str">
        <f>IF(COUNTIF($CI136:CM136,"J")&gt;0,"N",IF(ISERROR(VLOOKUP($BD136,GEWASCODE_GLMC8!K:K,1,0)),"N","J"))</f>
        <v>N</v>
      </c>
      <c r="CO136" s="24" t="str">
        <f>IF(COUNTIF($CI136:CN136,"J")&gt;0,"N",IF(ISERROR(VLOOKUP($BD136,GEWASCODE_GLMC8!L:L,1,0)),"N","J"))</f>
        <v>N</v>
      </c>
      <c r="CP136" s="24" t="str">
        <f>IF(COUNTIF($CI136:CO136,"J")&gt;0,"N",IF(ISERROR(VLOOKUP($BD136,GEWASCODE_GLMC8!M:M,1,0)),"N","J"))</f>
        <v>N</v>
      </c>
      <c r="CQ136" s="24" t="str">
        <f>IF(COUNTIF($CI136:CP136,"J")&gt;0,"N",IF(ISERROR(VLOOKUP($BD136,GEWASCODE_GLMC8!N:N,1,0)),"N","J"))</f>
        <v>N</v>
      </c>
      <c r="CR136" s="24" t="str">
        <f>IF(COUNTIF($CI136:CQ136,"J")&gt;0,"N",IF(ISERROR(VLOOKUP($BD136,GEWASCODE_GLMC8!O:O,1,0)),"N","J"))</f>
        <v>N</v>
      </c>
      <c r="CS136" s="24" t="str">
        <f>IF(COUNTIF($CI136:CR136,"J")&gt;0,"N",IF(ISERROR(VLOOKUP($BD136,GEWASCODE_GLMC8!P:P,1,0)),"N","J"))</f>
        <v>N</v>
      </c>
      <c r="CT136" s="24" t="str">
        <f>IF(COUNTIF($CI136:CS136,"J")&gt;0,"N",IF(ISERROR(VLOOKUP($BD136,GEWASCODE_GLMC8!Q:Q,1,0)),"N","J"))</f>
        <v>N</v>
      </c>
      <c r="CU136" s="24" t="str">
        <f>IF(COUNTIF($CI136:CT136,"J")&gt;0,"N",IF(ISERROR(VLOOKUP($BD136,GEWASCODE_GLMC8!R:R,1,0)),"N","J"))</f>
        <v>N</v>
      </c>
      <c r="CV136" s="24" t="str">
        <f>IF(COUNTIF($CI136:CU136,"J")&gt;0,"N",IF(ISERROR(VLOOKUP($BD136,GEWASCODE_GLMC8!S:S,1,0)),"N","J"))</f>
        <v>N</v>
      </c>
      <c r="CW136" s="24" t="str">
        <f>IF(COUNTIF($CI136:CV136,"J")&gt;0,"N",IF(ISERROR(VLOOKUP($BD136,GEWASCODE_GLMC8!T:T,1,0)),"N","J"))</f>
        <v>N</v>
      </c>
      <c r="CX136" s="24" t="str">
        <f>IF(COUNTIF($CI136:CW136,"J")&gt;0,"N",IF(ISERROR(VLOOKUP($BD136,GEWASCODE_GLMC8!U:U,1,0)),"N","J"))</f>
        <v>N</v>
      </c>
      <c r="CY136" s="24" t="str">
        <f>IF(COUNTIF($CI136:CX136,"J")&gt;0,"N",IF(ISERROR(VLOOKUP($BD136,GEWASCODE_GLMC8!V:V,1,0)),"N","J"))</f>
        <v>N</v>
      </c>
      <c r="CZ136" s="24" t="str">
        <f>IF(COUNTIF($CI136:CY136,"J")&gt;0,"N",IF(ISERROR(VLOOKUP($BD136,GEWASCODE_GLMC8!W:W,1,0)),"N","J"))</f>
        <v>N</v>
      </c>
      <c r="DA136" s="24" t="str">
        <f>IF(COUNTIF($CI136:CZ136,"J")&gt;0,"N",IF(ISERROR(VLOOKUP($BD136,GEWASCODE_GLMC8!X:X,1,0)),"N","J"))</f>
        <v>N</v>
      </c>
      <c r="DB136" s="24" t="str">
        <f>IF(COUNTIF($CI136:DA136,"J")&gt;0,"N",IF(ISERROR(VLOOKUP($BD136,GEWASCODE_GLMC8!Y:Y,1,0)),"N","J"))</f>
        <v>N</v>
      </c>
      <c r="DC136" s="24" t="str">
        <f>IF(COUNTIF($CI136:DB136,"J")&gt;0,"N",IF(ISERROR(VLOOKUP($BD136,GEWASCODE_GLMC8!Z:Z,1,0)),"N","J"))</f>
        <v>N</v>
      </c>
      <c r="DD136" s="24" t="str">
        <f t="shared" si="372"/>
        <v>N</v>
      </c>
      <c r="DE136" s="3" t="str">
        <f t="shared" si="303"/>
        <v>N</v>
      </c>
      <c r="DF136" s="3" t="str">
        <f t="shared" si="304"/>
        <v>N</v>
      </c>
      <c r="DG136" s="3" t="str">
        <f t="shared" si="373"/>
        <v>N</v>
      </c>
      <c r="DH136" s="3" t="str">
        <f t="shared" si="374"/>
        <v>N</v>
      </c>
      <c r="DI136" s="3" t="str">
        <f t="shared" si="305"/>
        <v>N</v>
      </c>
      <c r="DJ136" s="3" t="str">
        <f t="shared" si="306"/>
        <v>N</v>
      </c>
      <c r="DK136" s="3">
        <f>0</f>
        <v>0</v>
      </c>
      <c r="DL136" s="3" t="str">
        <f t="shared" si="307"/>
        <v>N</v>
      </c>
      <c r="DM136" s="3" t="str">
        <f t="shared" si="308"/>
        <v>N</v>
      </c>
      <c r="DN136" t="str">
        <f>IF(AND($A136="J",COUNTIFS(activiteiten_perceel,percelen!$AZ136,activiteiten_maatregel_nr,percelen!DN$4,activiteiten_activiteit_voldoet_aan_voorwaarden,"J")&gt;0),DN$4,"")</f>
        <v/>
      </c>
      <c r="DO136" t="str">
        <f>IF(AND($A136="J",COUNTIFS(activiteiten_perceel,percelen!$AZ136,activiteiten_maatregel_nr,percelen!DO$4,activiteiten_activiteit_voldoet_aan_voorwaarden,"J")&gt;0),DO$4,"")</f>
        <v/>
      </c>
      <c r="DP136" t="str">
        <f>IF(AND($A136="J",COUNTIFS(activiteiten_perceel,percelen!$AZ136,activiteiten_maatregel_nr,percelen!DP$4,activiteiten_activiteit_voldoet_aan_voorwaarden,"J")&gt;0),DP$4,"")</f>
        <v/>
      </c>
      <c r="DQ136" t="str">
        <f>IF(AND($A136="J",COUNTIFS(activiteiten_perceel,percelen!$AZ136,activiteiten_maatregel_nr,percelen!DQ$4,activiteiten_activiteit_voldoet_aan_voorwaarden,"J")&gt;0),DQ$4,"")</f>
        <v/>
      </c>
      <c r="DR136" t="str">
        <f>IF(AND($A136="J",COUNTIFS(activiteiten_perceel,percelen!$AZ136,activiteiten_maatregel_nr,percelen!DR$4,activiteiten_activiteit_voldoet_aan_voorwaarden,"J")&gt;0),DR$4,"")</f>
        <v/>
      </c>
      <c r="DS136" t="str">
        <f>IF(AND($A136="J",COUNTIFS(activiteiten_perceel,percelen!$AZ136,activiteiten_maatregel_nr,percelen!DS$4,activiteiten_activiteit_voldoet_aan_voorwaarden,"J")&gt;0),DS$4,"")</f>
        <v/>
      </c>
      <c r="DT136" t="str">
        <f>IF(AND($A136="J",COUNTIFS(activiteiten_perceel,percelen!$AZ136,activiteiten_maatregel_nr,percelen!DT$4,activiteiten_activiteit_voldoet_aan_voorwaarden,"J")&gt;0),DT$4,"")</f>
        <v/>
      </c>
      <c r="DU136" t="str">
        <f>IF(AND($A136="J",COUNTIFS(activiteiten_perceel,percelen!$AZ136,activiteiten_maatregel_nr,percelen!DU$4,activiteiten_activiteit_voldoet_aan_voorwaarden,"J")&gt;0),DU$4,"")</f>
        <v/>
      </c>
      <c r="DV136" t="str">
        <f>IF(AND($A136="J",COUNTIFS(activiteiten_perceel,percelen!$AZ136,activiteiten_maatregel_nr,percelen!DV$4,activiteiten_activiteit_voldoet_aan_voorwaarden,"J")&gt;0),DV$4,"")</f>
        <v/>
      </c>
      <c r="DW136" t="str">
        <f>IF(AND($A136="J",COUNTIFS(activiteiten_perceel,percelen!$AZ136,activiteiten_maatregel_nr,percelen!DW$4,activiteiten_activiteit_voldoet_aan_voorwaarden,"J")&gt;0),DW$4,"")</f>
        <v/>
      </c>
      <c r="DX136" t="str">
        <f>IF(AND($A136="J",COUNTIFS(activiteiten_perceel,percelen!$AZ136,activiteiten_maatregel_nr,percelen!DX$4,activiteiten_activiteit_voldoet_aan_voorwaarden,"J")&gt;0),DX$4,"")</f>
        <v/>
      </c>
      <c r="DY136" t="str">
        <f>IF(AND($A136="J",COUNTIFS(activiteiten_perceel,percelen!$AZ136,activiteiten_maatregel_nr,percelen!DY$4,activiteiten_activiteit_voldoet_aan_voorwaarden,"J")&gt;0),DY$4,"")</f>
        <v/>
      </c>
      <c r="DZ136" t="str">
        <f>IF(AND($A136="J",COUNTIFS(activiteiten_perceel,percelen!$AZ136,activiteiten_maatregel_nr,percelen!DZ$4,activiteiten_activiteit_voldoet_aan_voorwaarden,"J")&gt;0),DZ$4,"")</f>
        <v/>
      </c>
      <c r="EA136" t="str">
        <f>IF(AND($A136="J",COUNTIFS(activiteiten_perceel,percelen!$AZ136,activiteiten_maatregel_nr,percelen!EA$4,activiteiten_activiteit_voldoet_aan_voorwaarden,"J")&gt;0),EA$4,"")</f>
        <v/>
      </c>
      <c r="EB136" t="str">
        <f>IF(AND($A136="J",COUNTIFS(activiteiten_perceel,percelen!$AZ136,activiteiten_maatregel_nr,percelen!EB$4,activiteiten_activiteit_voldoet_aan_voorwaarden,"J")&gt;0),EB$4,"")</f>
        <v/>
      </c>
      <c r="EC136" t="str">
        <f>IF(AND($A136="J",COUNTIFS(activiteiten_perceel,percelen!$AZ136,activiteiten_maatregel_nr,percelen!EC$4,activiteiten_activiteit_voldoet_aan_voorwaarden,"J")&gt;0),EC$4,"")</f>
        <v/>
      </c>
      <c r="ED136" t="str">
        <f>IF(AND($A136="J",COUNTIFS(activiteiten_perceel,percelen!$AZ136,activiteiten_maatregel_nr,percelen!ED$4,activiteiten_activiteit_voldoet_aan_voorwaarden,"J")&gt;0),ED$4,"")</f>
        <v/>
      </c>
      <c r="EE136" t="str">
        <f>IF(AND($A136="J",COUNTIFS(activiteiten_perceel,percelen!$AZ136,activiteiten_maatregel_nr,percelen!EE$4,activiteiten_activiteit_voldoet_aan_voorwaarden,"J")&gt;0),EE$4,"")</f>
        <v/>
      </c>
      <c r="EF136" t="str">
        <f>IF(AND($A136="J",COUNTIFS(activiteiten_perceel,percelen!$AZ136,activiteiten_maatregel_nr,percelen!EF$4,activiteiten_activiteit_voldoet_aan_voorwaarden,"J")&gt;0),EF$4,"")</f>
        <v/>
      </c>
      <c r="EG136" t="str">
        <f>IF(AND($A136="J",COUNTIFS(activiteiten_perceel,percelen!$AZ136,activiteiten_maatregel_nr,percelen!EG$4,activiteiten_activiteit_voldoet_aan_voorwaarden,"J")&gt;0),EG$4,"")</f>
        <v/>
      </c>
      <c r="EH136" t="str">
        <f>IF(AND($A136="J",COUNTIFS(activiteiten_perceel,percelen!$AZ136,activiteiten_maatregel_nr,percelen!EH$4,activiteiten_activiteit_voldoet_aan_voorwaarden,"J")&gt;0),EH$4,"")</f>
        <v/>
      </c>
      <c r="EI136" t="str">
        <f>IF(AND($A136="J",COUNTIFS(activiteiten_perceel,percelen!$AZ136,activiteiten_maatregel_nr,percelen!EI$4,activiteiten_activiteit_voldoet_aan_voorwaarden,"J")&gt;0),EI$4,"")</f>
        <v/>
      </c>
      <c r="EJ136">
        <f t="shared" si="375"/>
        <v>0</v>
      </c>
      <c r="EK136" t="str">
        <f t="shared" si="309"/>
        <v/>
      </c>
      <c r="EL136" t="str">
        <f t="shared" si="310"/>
        <v/>
      </c>
      <c r="EM136" t="str">
        <f t="shared" si="311"/>
        <v/>
      </c>
      <c r="EN136" t="str">
        <f t="shared" si="312"/>
        <v/>
      </c>
      <c r="EO136" t="str">
        <f t="shared" si="313"/>
        <v/>
      </c>
      <c r="EP136" t="str">
        <f t="shared" si="314"/>
        <v/>
      </c>
      <c r="EQ136" t="str">
        <f t="shared" si="315"/>
        <v/>
      </c>
      <c r="ER136" t="str">
        <f t="shared" si="316"/>
        <v/>
      </c>
      <c r="ES136" t="str">
        <f t="shared" si="317"/>
        <v/>
      </c>
      <c r="ET136" t="str">
        <f t="shared" si="318"/>
        <v/>
      </c>
      <c r="EU136" t="str">
        <f t="shared" si="319"/>
        <v/>
      </c>
      <c r="EV136" t="str">
        <f t="shared" si="320"/>
        <v/>
      </c>
      <c r="EW136" t="str">
        <f t="shared" si="376"/>
        <v>nvt</v>
      </c>
      <c r="EX136" t="str">
        <f t="shared" si="377"/>
        <v>nvt</v>
      </c>
      <c r="EY136" t="str">
        <f t="shared" si="378"/>
        <v>nvt</v>
      </c>
      <c r="EZ136" t="str">
        <f t="shared" si="379"/>
        <v>nvt</v>
      </c>
      <c r="FA136" t="str">
        <f t="shared" si="380"/>
        <v>nvt</v>
      </c>
      <c r="FB136" t="str">
        <f t="shared" si="381"/>
        <v>nvt</v>
      </c>
      <c r="FC136" t="str">
        <f t="shared" si="382"/>
        <v>nvt</v>
      </c>
      <c r="FD136" t="str">
        <f t="shared" si="383"/>
        <v>nvt</v>
      </c>
      <c r="FE136" t="str">
        <f>IF($EJ136=2,VLOOKUP(FD136,STAPELING!A:D,FE$1,0),"nvt")</f>
        <v>nvt</v>
      </c>
      <c r="FF136" t="str">
        <f t="shared" si="384"/>
        <v>nvt</v>
      </c>
      <c r="FG136" t="str">
        <f t="shared" si="385"/>
        <v>nvt</v>
      </c>
      <c r="FH136" t="str">
        <f t="shared" si="386"/>
        <v>nvt</v>
      </c>
      <c r="FI136" t="str">
        <f t="shared" si="387"/>
        <v>nvt</v>
      </c>
      <c r="FJ136" t="str">
        <f t="shared" si="388"/>
        <v>nvt</v>
      </c>
      <c r="FK136" t="str">
        <f t="shared" si="389"/>
        <v>nvt</v>
      </c>
      <c r="FL136" t="str">
        <f t="shared" si="390"/>
        <v>nvt</v>
      </c>
      <c r="FM136" t="str">
        <f t="shared" si="391"/>
        <v/>
      </c>
      <c r="FN136" t="str">
        <f>IF(ISERROR(VLOOKUP(FM136,STAPELING!I:AO,FN$1,0)),"N",VLOOKUP(FM136,STAPELING!I:AO,FN$1,0))</f>
        <v>J</v>
      </c>
      <c r="FO136" t="str">
        <f t="shared" si="392"/>
        <v>nvt</v>
      </c>
      <c r="FP136" t="str">
        <f t="shared" si="321"/>
        <v>nvt</v>
      </c>
      <c r="FQ136" t="str">
        <f t="shared" si="322"/>
        <v>nvt</v>
      </c>
      <c r="FR136" t="str">
        <f t="shared" si="323"/>
        <v>nvt</v>
      </c>
      <c r="FS136" t="str">
        <f t="shared" si="324"/>
        <v>nvt</v>
      </c>
      <c r="FT136" t="str">
        <f t="shared" si="325"/>
        <v>nvt</v>
      </c>
      <c r="FU136" t="str">
        <f t="shared" si="326"/>
        <v>nvt</v>
      </c>
      <c r="FV136" t="str">
        <f t="shared" si="327"/>
        <v>nvt</v>
      </c>
      <c r="FW136" t="str">
        <f t="shared" si="328"/>
        <v>nvt</v>
      </c>
      <c r="FX136" t="str">
        <f t="shared" si="329"/>
        <v>nvt</v>
      </c>
      <c r="FY136" t="str">
        <f t="shared" si="330"/>
        <v>nvt</v>
      </c>
      <c r="FZ136" t="str">
        <f t="shared" si="331"/>
        <v>nvt</v>
      </c>
      <c r="GA136" t="str">
        <f t="shared" si="332"/>
        <v>nvt</v>
      </c>
      <c r="GB136" t="str">
        <f>IF($EJ136&gt;2,IF(FO136="","zwart",VLOOKUP(FO136,STAPELING!J:AA,GB$1,0)),"nvt")</f>
        <v>nvt</v>
      </c>
      <c r="GC136" t="str">
        <f t="shared" si="393"/>
        <v>nvt</v>
      </c>
      <c r="GD136" t="str">
        <f t="shared" si="394"/>
        <v>nvt</v>
      </c>
      <c r="GE136" t="str">
        <f t="shared" si="395"/>
        <v>nvt</v>
      </c>
      <c r="GF136" t="str">
        <f t="shared" si="396"/>
        <v>nvt</v>
      </c>
      <c r="GG136" t="str">
        <f t="shared" si="397"/>
        <v>nvt</v>
      </c>
      <c r="GH136" t="str">
        <f t="shared" si="398"/>
        <v>nvt</v>
      </c>
      <c r="GI136" t="str">
        <f t="shared" si="399"/>
        <v>nvt</v>
      </c>
      <c r="GJ136" t="str">
        <f t="shared" si="400"/>
        <v>nvt</v>
      </c>
      <c r="GK136" t="str">
        <f t="shared" si="333"/>
        <v>nvt</v>
      </c>
      <c r="GL136" t="str">
        <f t="shared" si="334"/>
        <v>nvt</v>
      </c>
      <c r="GM136" t="str">
        <f t="shared" si="335"/>
        <v>nvt</v>
      </c>
      <c r="GN136" t="str">
        <f t="shared" si="336"/>
        <v>nvt</v>
      </c>
      <c r="GO136" t="str">
        <f t="shared" si="337"/>
        <v>nvt</v>
      </c>
      <c r="GP136" t="str">
        <f t="shared" si="338"/>
        <v>nvt</v>
      </c>
      <c r="GQ136" t="str">
        <f t="shared" si="339"/>
        <v>nvt</v>
      </c>
      <c r="GR136" t="str">
        <f t="shared" si="340"/>
        <v>nvt</v>
      </c>
      <c r="GS136" t="str">
        <f t="shared" si="341"/>
        <v>nvt</v>
      </c>
      <c r="GT136" t="str">
        <f t="shared" si="342"/>
        <v>nvt</v>
      </c>
      <c r="GU136" t="str">
        <f t="shared" si="343"/>
        <v>nvt</v>
      </c>
      <c r="GV136" t="str">
        <f t="shared" si="344"/>
        <v>nvt</v>
      </c>
      <c r="GW136" t="str">
        <f>IF($EJ136&gt;2,IF(GJ136="","zwart",VLOOKUP(GJ136,STAPELING!AB:AJ,GW$1,0)),"nvt")</f>
        <v>nvt</v>
      </c>
      <c r="GX136" t="str">
        <f t="shared" si="401"/>
        <v>nvt</v>
      </c>
      <c r="GY136" t="str">
        <f t="shared" si="402"/>
        <v>nvt</v>
      </c>
      <c r="GZ136" t="str">
        <f t="shared" si="403"/>
        <v>nvt</v>
      </c>
      <c r="HA136" t="str">
        <f t="shared" si="404"/>
        <v>nvt</v>
      </c>
      <c r="HB136" t="str">
        <f t="shared" si="405"/>
        <v>nvt</v>
      </c>
      <c r="HC136" t="str">
        <f t="shared" si="406"/>
        <v>nvt</v>
      </c>
      <c r="HD136" t="str">
        <f t="shared" si="407"/>
        <v>nvt</v>
      </c>
      <c r="HE136" t="str">
        <f t="shared" si="408"/>
        <v>nvt</v>
      </c>
      <c r="HF136" t="str">
        <f t="shared" si="409"/>
        <v>nvt</v>
      </c>
      <c r="HG136" t="str">
        <f t="shared" si="410"/>
        <v>nvt</v>
      </c>
      <c r="HH136" t="str">
        <f t="shared" si="411"/>
        <v>nvt</v>
      </c>
      <c r="HI136" t="str">
        <f t="shared" si="412"/>
        <v>nvt</v>
      </c>
      <c r="HJ136" t="str">
        <f t="shared" si="413"/>
        <v>nvt</v>
      </c>
      <c r="HK136" t="str">
        <f t="shared" si="414"/>
        <v>nvt</v>
      </c>
      <c r="HL136" t="str">
        <f t="shared" si="415"/>
        <v>nvt</v>
      </c>
      <c r="HM136" t="str">
        <f t="shared" si="345"/>
        <v>nvt</v>
      </c>
      <c r="HN136" t="str">
        <f t="shared" si="346"/>
        <v>nvt</v>
      </c>
      <c r="HO136" t="str">
        <f t="shared" si="347"/>
        <v>nvt</v>
      </c>
      <c r="HP136" t="str">
        <f t="shared" si="348"/>
        <v>nvt</v>
      </c>
      <c r="HQ136" t="str">
        <f t="shared" si="349"/>
        <v>nvt</v>
      </c>
      <c r="HR136" t="str">
        <f t="shared" si="350"/>
        <v>nvt</v>
      </c>
      <c r="HS136" t="str">
        <f t="shared" si="351"/>
        <v>nvt</v>
      </c>
      <c r="HT136" t="str">
        <f t="shared" si="352"/>
        <v>nvt</v>
      </c>
      <c r="HU136" t="str">
        <f t="shared" si="353"/>
        <v>nvt</v>
      </c>
      <c r="HV136" t="str">
        <f t="shared" si="354"/>
        <v>nvt</v>
      </c>
      <c r="HW136" t="str">
        <f t="shared" si="355"/>
        <v>nvt</v>
      </c>
      <c r="HX136" t="str">
        <f t="shared" si="356"/>
        <v>nvt</v>
      </c>
      <c r="HY136" t="str">
        <f>IF($EJ136&gt;2,IF(HL136="","zwart",VLOOKUP(HL136,STAPELING!AK:AN,HY$1,0)),"nvt")</f>
        <v>nvt</v>
      </c>
      <c r="HZ136" t="str">
        <f t="shared" si="416"/>
        <v>nvt</v>
      </c>
      <c r="IA136" t="str">
        <f t="shared" si="417"/>
        <v>nvt</v>
      </c>
      <c r="IB136" t="str">
        <f t="shared" si="418"/>
        <v>nvt</v>
      </c>
      <c r="IC136" t="str">
        <f t="shared" si="419"/>
        <v>nvt</v>
      </c>
      <c r="ID136" t="str">
        <f t="shared" si="420"/>
        <v>nvt</v>
      </c>
      <c r="IE136" t="str">
        <f t="shared" si="421"/>
        <v>nvt</v>
      </c>
      <c r="IF136" t="str">
        <f t="shared" si="422"/>
        <v>nvt</v>
      </c>
      <c r="IG136">
        <f t="shared" si="423"/>
        <v>0</v>
      </c>
      <c r="IH136">
        <f t="shared" si="424"/>
        <v>0</v>
      </c>
      <c r="II136">
        <f t="shared" si="425"/>
        <v>0</v>
      </c>
      <c r="IJ136">
        <f t="shared" si="426"/>
        <v>0</v>
      </c>
      <c r="IK136">
        <f t="shared" si="427"/>
        <v>0</v>
      </c>
      <c r="IL136">
        <f t="shared" si="428"/>
        <v>0</v>
      </c>
      <c r="IM136">
        <f t="shared" si="429"/>
        <v>0</v>
      </c>
      <c r="IN136">
        <f t="shared" si="430"/>
        <v>0</v>
      </c>
      <c r="IO136">
        <f t="shared" si="431"/>
        <v>0</v>
      </c>
      <c r="IP136">
        <f t="shared" si="432"/>
        <v>0</v>
      </c>
      <c r="IQ136">
        <f t="shared" si="433"/>
        <v>0</v>
      </c>
      <c r="IR136">
        <f t="shared" si="434"/>
        <v>0</v>
      </c>
      <c r="IS136">
        <f t="shared" si="435"/>
        <v>0</v>
      </c>
      <c r="IT136">
        <f t="shared" si="436"/>
        <v>0</v>
      </c>
      <c r="IU136" t="str">
        <f t="shared" si="437"/>
        <v>N</v>
      </c>
      <c r="IV136" t="str">
        <f t="shared" si="357"/>
        <v>N</v>
      </c>
      <c r="IW136" t="str">
        <f t="shared" si="438"/>
        <v>N</v>
      </c>
    </row>
    <row r="137" spans="1:257" x14ac:dyDescent="0.25">
      <c r="A137" t="str">
        <f>IF(ISERROR(VLOOKUP(E137,E$4:E136,1,0)),"J","N")</f>
        <v>N</v>
      </c>
      <c r="E137" s="25" t="str">
        <f>IF(Invoer!B166="","",Invoer!B166)</f>
        <v/>
      </c>
      <c r="F137" s="25"/>
      <c r="G137" s="25"/>
      <c r="H137" s="25" t="str">
        <f>IF(AND($E137&lt;&gt;"",$A137="J"),Invoer!D166,"")</f>
        <v/>
      </c>
      <c r="I137" s="25"/>
      <c r="J137" s="26"/>
      <c r="K137" s="26" t="str">
        <f>IF(AND($E137&lt;&gt;"",$A137="J"),Invoer!L166,"")</f>
        <v/>
      </c>
      <c r="L137" s="26"/>
      <c r="M137" s="25"/>
      <c r="N137" s="152"/>
      <c r="O137" s="153"/>
      <c r="P137" s="25"/>
      <c r="Q137" s="25"/>
      <c r="R137" s="153"/>
      <c r="S137" s="154"/>
      <c r="T137" s="152"/>
      <c r="U137" s="153"/>
      <c r="V137" s="153"/>
      <c r="W137" s="59" t="str">
        <f>IF(AND($E137&lt;&gt;"",$A137="J",Invoer!R166&lt;&gt;""),VLOOKUP(Invoer!R166,NORM!$F$26:$H$29,3,0),"")</f>
        <v/>
      </c>
      <c r="X137" s="59"/>
      <c r="Y137" s="25" t="str">
        <f t="shared" si="358"/>
        <v/>
      </c>
      <c r="Z137" s="25"/>
      <c r="AA137" s="26" t="str">
        <f t="shared" si="359"/>
        <v/>
      </c>
      <c r="AB137" s="26"/>
      <c r="AC137" s="153"/>
      <c r="AD137" s="153"/>
      <c r="AE137" s="153"/>
      <c r="AF137" s="153"/>
      <c r="AG137" s="153"/>
      <c r="AH137" s="25"/>
      <c r="AI137" s="153"/>
      <c r="AJ137" s="153"/>
      <c r="AK137" s="153"/>
      <c r="AL137" s="153"/>
      <c r="AM137" s="25" t="str">
        <f>IF(AND($E137&lt;&gt;"",$A137="J"),IF(Invoer!X166="Ja","J",IF(Invoer!X166="Nee","N","")),"")</f>
        <v/>
      </c>
      <c r="AN137" s="153"/>
      <c r="AO137" s="153"/>
      <c r="AP137" s="153" t="s">
        <v>311</v>
      </c>
      <c r="AQ137" s="153" t="s">
        <v>311</v>
      </c>
      <c r="AR137" s="153" t="s">
        <v>312</v>
      </c>
      <c r="AS137" s="153" t="s">
        <v>312</v>
      </c>
      <c r="AT137" s="1" t="str">
        <f>IF(AND($E137&lt;&gt;"",$A137="J",Invoer!O166&lt;&gt;""),VLOOKUP(Invoer!O166,NORM!$F$31:$H$38,3,0),"")</f>
        <v/>
      </c>
      <c r="AU137" s="1"/>
      <c r="AV137" s="1" t="str">
        <f>IF(AND($E137&lt;&gt;"",$A137="J"),Invoer!AH166,"")</f>
        <v/>
      </c>
      <c r="AW137" s="1"/>
      <c r="AX137" s="1" t="str">
        <f t="shared" si="360"/>
        <v/>
      </c>
      <c r="AY137" s="1"/>
      <c r="AZ137" s="3" t="str">
        <f t="shared" si="361"/>
        <v/>
      </c>
      <c r="BA137" s="3" t="str">
        <f t="shared" si="362"/>
        <v/>
      </c>
      <c r="BB137" s="3" t="str">
        <f t="shared" si="363"/>
        <v>N</v>
      </c>
      <c r="BC137" s="3" t="str">
        <f t="shared" si="364"/>
        <v>N</v>
      </c>
      <c r="BD137" s="3" t="str">
        <f t="shared" si="365"/>
        <v/>
      </c>
      <c r="BE137" s="3">
        <f t="shared" si="366"/>
        <v>0</v>
      </c>
      <c r="BF137" s="3" t="str">
        <f t="shared" si="367"/>
        <v/>
      </c>
      <c r="BG137" s="3" t="str">
        <f t="shared" si="368"/>
        <v/>
      </c>
      <c r="BH137" s="3" t="str">
        <f t="shared" si="369"/>
        <v>N</v>
      </c>
      <c r="BI137" s="24" t="str">
        <f t="shared" si="370"/>
        <v/>
      </c>
      <c r="BJ137" s="24" t="str">
        <f>IF(ISERROR(VLOOKUP($BD137,LOV_GWSGRP!A:A,1,0)),"N","J")</f>
        <v>N</v>
      </c>
      <c r="BK137" s="24" t="str">
        <f>IF(ISERROR(VLOOKUP($BD137,LOV_GWSGRP!D:D,1,0)),"N","J")</f>
        <v>N</v>
      </c>
      <c r="BL137" s="24" t="str">
        <f>IF(ISERROR(VLOOKUP($BD137,LOV_GWSGRP!G:G,1,0)),"N","J")</f>
        <v>N</v>
      </c>
      <c r="BM137" s="24" t="str">
        <f>IF(ISERROR(VLOOKUP($BD137,LOV_GWSGRP!M:M,1,0)),"N","J")</f>
        <v>N</v>
      </c>
      <c r="BN137" s="24" t="str">
        <f>IF(ISERROR(VLOOKUP($BD137,LOV_GWSGRP!P:P,1,0)),"N","J")</f>
        <v>N</v>
      </c>
      <c r="BO137" s="24" t="str">
        <f>IF(ISERROR(VLOOKUP($BD137,LOV_GWSGRP!S:S,1,0)),"N","J")</f>
        <v>N</v>
      </c>
      <c r="BP137" s="24" t="str">
        <f>IF(ISERROR(VLOOKUP($BD137,LOV_GWSGRP!V:V,1,0)),"N","J")</f>
        <v>N</v>
      </c>
      <c r="BQ137" s="24" t="str">
        <f>IF(ISERROR(VLOOKUP($BD137,LOV_GWSGRP!Y:Y,1,0)),"N","J")</f>
        <v>N</v>
      </c>
      <c r="BR137" s="24" t="str">
        <f>IF(ISERROR(VLOOKUP($BD137,LOV_GWSGRP!AB:AB,1,0)),"N","J")</f>
        <v>N</v>
      </c>
      <c r="BS137" s="24" t="str">
        <f>IF(ISERROR(VLOOKUP($BD137,LOV_GWSGRP!AE:AE,1,0)),"N","J")</f>
        <v>N</v>
      </c>
      <c r="BT137" s="24" t="str">
        <f>IF(ISERROR(VLOOKUP($BD137,LOV_GWSGRP!AH:AH,1,0)),"N","J")</f>
        <v>N</v>
      </c>
      <c r="BU137" s="24" t="str">
        <f>IF(ISERROR(VLOOKUP($BD137,LOV_GWSGRP!CJ:CJ,1,0)),"N","J")</f>
        <v>N</v>
      </c>
      <c r="BV137" s="24" t="str">
        <f>IF(ISERROR(VLOOKUP($BD137,LOV_GWSGRP!AN:AN,1,0)),"N","J")</f>
        <v>N</v>
      </c>
      <c r="BW137" s="24" t="str">
        <f>IF(ISERROR(VLOOKUP($BD137,LOV_GWSGRP!AQ:AQ,1,0)),"N","J")</f>
        <v>N</v>
      </c>
      <c r="BX137" s="24" t="str">
        <f>IF(ISERROR(VLOOKUP($BD137,LOV_GWSGRP!AT:AT,1,0)),"N","J")</f>
        <v>N</v>
      </c>
      <c r="BY137" s="24" t="str">
        <f>IF(ISERROR(VLOOKUP($BD137,LOV_GWSGRP!AW:AW,1,0)),"N","J")</f>
        <v>N</v>
      </c>
      <c r="BZ137" s="24" t="str">
        <f>IF(ISERROR(VLOOKUP($BD137,LOV_GWSGRP!AZ:AZ,1,0)),"N","J")</f>
        <v>N</v>
      </c>
      <c r="CA137" s="24" t="str">
        <f>IF(ISERROR(VLOOKUP($BD137,LOV_GWSGRP!BC:BC,1,0)),"N","J")</f>
        <v>N</v>
      </c>
      <c r="CB137" s="24" t="str">
        <f>IF(ISERROR(VLOOKUP($BD137,LOV_GWSGRP!BF:BF,1,0)),"N","J")</f>
        <v>N</v>
      </c>
      <c r="CC137" s="24" t="str">
        <f>IF(ISERROR(VLOOKUP($BD137,LOV_GWSGRP!BI:BI,1,0)),"N","J")</f>
        <v>N</v>
      </c>
      <c r="CD137" s="24" t="str">
        <f>IF(ISERROR(VLOOKUP($BD137,LOV_GWSGRP!J:J,1,0)),"N","J")</f>
        <v>N</v>
      </c>
      <c r="CE137" s="24" t="str">
        <f>IF(ISERROR(VLOOKUP($BD137,LOV_GWSGRP!BL:BL,1,0)),"N","J")</f>
        <v>N</v>
      </c>
      <c r="CF137" s="24"/>
      <c r="CG137" s="24" t="str">
        <f>IF(ISERROR(VLOOKUP($BD137,LOV_GWSGRP!BO:BO,1,0)),"N","J")</f>
        <v>N</v>
      </c>
      <c r="CH137" s="24" t="str">
        <f t="shared" si="371"/>
        <v>N</v>
      </c>
      <c r="CI137" s="24" t="str">
        <f>IF(ISERROR(VLOOKUP($BD137,GEWASCODE_GLMC8!F:F,1,0)),"N","J")</f>
        <v>N</v>
      </c>
      <c r="CJ137" s="24" t="str">
        <f>IF(COUNTIF($CI137:CI137,"J")&gt;0,"N",IF(ISERROR(VLOOKUP($BD137,GEWASCODE_GLMC8!G:G,1,0)),"N","J"))</f>
        <v>N</v>
      </c>
      <c r="CK137" s="24" t="str">
        <f>IF(COUNTIF($CI137:CJ137,"J")&gt;0,"N",IF(ISERROR(VLOOKUP($BD137,GEWASCODE_GLMC8!H:H,1,0)),"N","J"))</f>
        <v>N</v>
      </c>
      <c r="CL137" s="24" t="str">
        <f>IF(COUNTIF($CI137:CK137,"J")&gt;0,"N",IF(ISERROR(VLOOKUP($BD137,GEWASCODE_GLMC8!I:I,1,0)),"N","J"))</f>
        <v>N</v>
      </c>
      <c r="CM137" s="24" t="str">
        <f>IF(COUNTIF($CI137:CL137,"J")&gt;0,"N",IF(ISERROR(VLOOKUP($BD137,GEWASCODE_GLMC8!J:J,1,0)),"N","J"))</f>
        <v>N</v>
      </c>
      <c r="CN137" s="24" t="str">
        <f>IF(COUNTIF($CI137:CM137,"J")&gt;0,"N",IF(ISERROR(VLOOKUP($BD137,GEWASCODE_GLMC8!K:K,1,0)),"N","J"))</f>
        <v>N</v>
      </c>
      <c r="CO137" s="24" t="str">
        <f>IF(COUNTIF($CI137:CN137,"J")&gt;0,"N",IF(ISERROR(VLOOKUP($BD137,GEWASCODE_GLMC8!L:L,1,0)),"N","J"))</f>
        <v>N</v>
      </c>
      <c r="CP137" s="24" t="str">
        <f>IF(COUNTIF($CI137:CO137,"J")&gt;0,"N",IF(ISERROR(VLOOKUP($BD137,GEWASCODE_GLMC8!M:M,1,0)),"N","J"))</f>
        <v>N</v>
      </c>
      <c r="CQ137" s="24" t="str">
        <f>IF(COUNTIF($CI137:CP137,"J")&gt;0,"N",IF(ISERROR(VLOOKUP($BD137,GEWASCODE_GLMC8!N:N,1,0)),"N","J"))</f>
        <v>N</v>
      </c>
      <c r="CR137" s="24" t="str">
        <f>IF(COUNTIF($CI137:CQ137,"J")&gt;0,"N",IF(ISERROR(VLOOKUP($BD137,GEWASCODE_GLMC8!O:O,1,0)),"N","J"))</f>
        <v>N</v>
      </c>
      <c r="CS137" s="24" t="str">
        <f>IF(COUNTIF($CI137:CR137,"J")&gt;0,"N",IF(ISERROR(VLOOKUP($BD137,GEWASCODE_GLMC8!P:P,1,0)),"N","J"))</f>
        <v>N</v>
      </c>
      <c r="CT137" s="24" t="str">
        <f>IF(COUNTIF($CI137:CS137,"J")&gt;0,"N",IF(ISERROR(VLOOKUP($BD137,GEWASCODE_GLMC8!Q:Q,1,0)),"N","J"))</f>
        <v>N</v>
      </c>
      <c r="CU137" s="24" t="str">
        <f>IF(COUNTIF($CI137:CT137,"J")&gt;0,"N",IF(ISERROR(VLOOKUP($BD137,GEWASCODE_GLMC8!R:R,1,0)),"N","J"))</f>
        <v>N</v>
      </c>
      <c r="CV137" s="24" t="str">
        <f>IF(COUNTIF($CI137:CU137,"J")&gt;0,"N",IF(ISERROR(VLOOKUP($BD137,GEWASCODE_GLMC8!S:S,1,0)),"N","J"))</f>
        <v>N</v>
      </c>
      <c r="CW137" s="24" t="str">
        <f>IF(COUNTIF($CI137:CV137,"J")&gt;0,"N",IF(ISERROR(VLOOKUP($BD137,GEWASCODE_GLMC8!T:T,1,0)),"N","J"))</f>
        <v>N</v>
      </c>
      <c r="CX137" s="24" t="str">
        <f>IF(COUNTIF($CI137:CW137,"J")&gt;0,"N",IF(ISERROR(VLOOKUP($BD137,GEWASCODE_GLMC8!U:U,1,0)),"N","J"))</f>
        <v>N</v>
      </c>
      <c r="CY137" s="24" t="str">
        <f>IF(COUNTIF($CI137:CX137,"J")&gt;0,"N",IF(ISERROR(VLOOKUP($BD137,GEWASCODE_GLMC8!V:V,1,0)),"N","J"))</f>
        <v>N</v>
      </c>
      <c r="CZ137" s="24" t="str">
        <f>IF(COUNTIF($CI137:CY137,"J")&gt;0,"N",IF(ISERROR(VLOOKUP($BD137,GEWASCODE_GLMC8!W:W,1,0)),"N","J"))</f>
        <v>N</v>
      </c>
      <c r="DA137" s="24" t="str">
        <f>IF(COUNTIF($CI137:CZ137,"J")&gt;0,"N",IF(ISERROR(VLOOKUP($BD137,GEWASCODE_GLMC8!X:X,1,0)),"N","J"))</f>
        <v>N</v>
      </c>
      <c r="DB137" s="24" t="str">
        <f>IF(COUNTIF($CI137:DA137,"J")&gt;0,"N",IF(ISERROR(VLOOKUP($BD137,GEWASCODE_GLMC8!Y:Y,1,0)),"N","J"))</f>
        <v>N</v>
      </c>
      <c r="DC137" s="24" t="str">
        <f>IF(COUNTIF($CI137:DB137,"J")&gt;0,"N",IF(ISERROR(VLOOKUP($BD137,GEWASCODE_GLMC8!Z:Z,1,0)),"N","J"))</f>
        <v>N</v>
      </c>
      <c r="DD137" s="24" t="str">
        <f t="shared" si="372"/>
        <v>N</v>
      </c>
      <c r="DE137" s="3" t="str">
        <f t="shared" si="303"/>
        <v>N</v>
      </c>
      <c r="DF137" s="3" t="str">
        <f t="shared" si="304"/>
        <v>N</v>
      </c>
      <c r="DG137" s="3" t="str">
        <f t="shared" si="373"/>
        <v>N</v>
      </c>
      <c r="DH137" s="3" t="str">
        <f t="shared" si="374"/>
        <v>N</v>
      </c>
      <c r="DI137" s="3" t="str">
        <f t="shared" si="305"/>
        <v>N</v>
      </c>
      <c r="DJ137" s="3" t="str">
        <f t="shared" si="306"/>
        <v>N</v>
      </c>
      <c r="DK137" s="3">
        <f>0</f>
        <v>0</v>
      </c>
      <c r="DL137" s="3" t="str">
        <f t="shared" si="307"/>
        <v>N</v>
      </c>
      <c r="DM137" s="3" t="str">
        <f t="shared" si="308"/>
        <v>N</v>
      </c>
      <c r="DN137" t="str">
        <f>IF(AND($A137="J",COUNTIFS(activiteiten_perceel,percelen!$AZ137,activiteiten_maatregel_nr,percelen!DN$4,activiteiten_activiteit_voldoet_aan_voorwaarden,"J")&gt;0),DN$4,"")</f>
        <v/>
      </c>
      <c r="DO137" t="str">
        <f>IF(AND($A137="J",COUNTIFS(activiteiten_perceel,percelen!$AZ137,activiteiten_maatregel_nr,percelen!DO$4,activiteiten_activiteit_voldoet_aan_voorwaarden,"J")&gt;0),DO$4,"")</f>
        <v/>
      </c>
      <c r="DP137" t="str">
        <f>IF(AND($A137="J",COUNTIFS(activiteiten_perceel,percelen!$AZ137,activiteiten_maatregel_nr,percelen!DP$4,activiteiten_activiteit_voldoet_aan_voorwaarden,"J")&gt;0),DP$4,"")</f>
        <v/>
      </c>
      <c r="DQ137" t="str">
        <f>IF(AND($A137="J",COUNTIFS(activiteiten_perceel,percelen!$AZ137,activiteiten_maatregel_nr,percelen!DQ$4,activiteiten_activiteit_voldoet_aan_voorwaarden,"J")&gt;0),DQ$4,"")</f>
        <v/>
      </c>
      <c r="DR137" t="str">
        <f>IF(AND($A137="J",COUNTIFS(activiteiten_perceel,percelen!$AZ137,activiteiten_maatregel_nr,percelen!DR$4,activiteiten_activiteit_voldoet_aan_voorwaarden,"J")&gt;0),DR$4,"")</f>
        <v/>
      </c>
      <c r="DS137" t="str">
        <f>IF(AND($A137="J",COUNTIFS(activiteiten_perceel,percelen!$AZ137,activiteiten_maatregel_nr,percelen!DS$4,activiteiten_activiteit_voldoet_aan_voorwaarden,"J")&gt;0),DS$4,"")</f>
        <v/>
      </c>
      <c r="DT137" t="str">
        <f>IF(AND($A137="J",COUNTIFS(activiteiten_perceel,percelen!$AZ137,activiteiten_maatregel_nr,percelen!DT$4,activiteiten_activiteit_voldoet_aan_voorwaarden,"J")&gt;0),DT$4,"")</f>
        <v/>
      </c>
      <c r="DU137" t="str">
        <f>IF(AND($A137="J",COUNTIFS(activiteiten_perceel,percelen!$AZ137,activiteiten_maatregel_nr,percelen!DU$4,activiteiten_activiteit_voldoet_aan_voorwaarden,"J")&gt;0),DU$4,"")</f>
        <v/>
      </c>
      <c r="DV137" t="str">
        <f>IF(AND($A137="J",COUNTIFS(activiteiten_perceel,percelen!$AZ137,activiteiten_maatregel_nr,percelen!DV$4,activiteiten_activiteit_voldoet_aan_voorwaarden,"J")&gt;0),DV$4,"")</f>
        <v/>
      </c>
      <c r="DW137" t="str">
        <f>IF(AND($A137="J",COUNTIFS(activiteiten_perceel,percelen!$AZ137,activiteiten_maatregel_nr,percelen!DW$4,activiteiten_activiteit_voldoet_aan_voorwaarden,"J")&gt;0),DW$4,"")</f>
        <v/>
      </c>
      <c r="DX137" t="str">
        <f>IF(AND($A137="J",COUNTIFS(activiteiten_perceel,percelen!$AZ137,activiteiten_maatregel_nr,percelen!DX$4,activiteiten_activiteit_voldoet_aan_voorwaarden,"J")&gt;0),DX$4,"")</f>
        <v/>
      </c>
      <c r="DY137" t="str">
        <f>IF(AND($A137="J",COUNTIFS(activiteiten_perceel,percelen!$AZ137,activiteiten_maatregel_nr,percelen!DY$4,activiteiten_activiteit_voldoet_aan_voorwaarden,"J")&gt;0),DY$4,"")</f>
        <v/>
      </c>
      <c r="DZ137" t="str">
        <f>IF(AND($A137="J",COUNTIFS(activiteiten_perceel,percelen!$AZ137,activiteiten_maatregel_nr,percelen!DZ$4,activiteiten_activiteit_voldoet_aan_voorwaarden,"J")&gt;0),DZ$4,"")</f>
        <v/>
      </c>
      <c r="EA137" t="str">
        <f>IF(AND($A137="J",COUNTIFS(activiteiten_perceel,percelen!$AZ137,activiteiten_maatregel_nr,percelen!EA$4,activiteiten_activiteit_voldoet_aan_voorwaarden,"J")&gt;0),EA$4,"")</f>
        <v/>
      </c>
      <c r="EB137" t="str">
        <f>IF(AND($A137="J",COUNTIFS(activiteiten_perceel,percelen!$AZ137,activiteiten_maatregel_nr,percelen!EB$4,activiteiten_activiteit_voldoet_aan_voorwaarden,"J")&gt;0),EB$4,"")</f>
        <v/>
      </c>
      <c r="EC137" t="str">
        <f>IF(AND($A137="J",COUNTIFS(activiteiten_perceel,percelen!$AZ137,activiteiten_maatregel_nr,percelen!EC$4,activiteiten_activiteit_voldoet_aan_voorwaarden,"J")&gt;0),EC$4,"")</f>
        <v/>
      </c>
      <c r="ED137" t="str">
        <f>IF(AND($A137="J",COUNTIFS(activiteiten_perceel,percelen!$AZ137,activiteiten_maatregel_nr,percelen!ED$4,activiteiten_activiteit_voldoet_aan_voorwaarden,"J")&gt;0),ED$4,"")</f>
        <v/>
      </c>
      <c r="EE137" t="str">
        <f>IF(AND($A137="J",COUNTIFS(activiteiten_perceel,percelen!$AZ137,activiteiten_maatregel_nr,percelen!EE$4,activiteiten_activiteit_voldoet_aan_voorwaarden,"J")&gt;0),EE$4,"")</f>
        <v/>
      </c>
      <c r="EF137" t="str">
        <f>IF(AND($A137="J",COUNTIFS(activiteiten_perceel,percelen!$AZ137,activiteiten_maatregel_nr,percelen!EF$4,activiteiten_activiteit_voldoet_aan_voorwaarden,"J")&gt;0),EF$4,"")</f>
        <v/>
      </c>
      <c r="EG137" t="str">
        <f>IF(AND($A137="J",COUNTIFS(activiteiten_perceel,percelen!$AZ137,activiteiten_maatregel_nr,percelen!EG$4,activiteiten_activiteit_voldoet_aan_voorwaarden,"J")&gt;0),EG$4,"")</f>
        <v/>
      </c>
      <c r="EH137" t="str">
        <f>IF(AND($A137="J",COUNTIFS(activiteiten_perceel,percelen!$AZ137,activiteiten_maatregel_nr,percelen!EH$4,activiteiten_activiteit_voldoet_aan_voorwaarden,"J")&gt;0),EH$4,"")</f>
        <v/>
      </c>
      <c r="EI137" t="str">
        <f>IF(AND($A137="J",COUNTIFS(activiteiten_perceel,percelen!$AZ137,activiteiten_maatregel_nr,percelen!EI$4,activiteiten_activiteit_voldoet_aan_voorwaarden,"J")&gt;0),EI$4,"")</f>
        <v/>
      </c>
      <c r="EJ137">
        <f t="shared" si="375"/>
        <v>0</v>
      </c>
      <c r="EK137" t="str">
        <f t="shared" si="309"/>
        <v/>
      </c>
      <c r="EL137" t="str">
        <f t="shared" si="310"/>
        <v/>
      </c>
      <c r="EM137" t="str">
        <f t="shared" si="311"/>
        <v/>
      </c>
      <c r="EN137" t="str">
        <f t="shared" si="312"/>
        <v/>
      </c>
      <c r="EO137" t="str">
        <f t="shared" si="313"/>
        <v/>
      </c>
      <c r="EP137" t="str">
        <f t="shared" si="314"/>
        <v/>
      </c>
      <c r="EQ137" t="str">
        <f t="shared" si="315"/>
        <v/>
      </c>
      <c r="ER137" t="str">
        <f t="shared" si="316"/>
        <v/>
      </c>
      <c r="ES137" t="str">
        <f t="shared" si="317"/>
        <v/>
      </c>
      <c r="ET137" t="str">
        <f t="shared" si="318"/>
        <v/>
      </c>
      <c r="EU137" t="str">
        <f t="shared" si="319"/>
        <v/>
      </c>
      <c r="EV137" t="str">
        <f t="shared" si="320"/>
        <v/>
      </c>
      <c r="EW137" t="str">
        <f t="shared" si="376"/>
        <v>nvt</v>
      </c>
      <c r="EX137" t="str">
        <f t="shared" si="377"/>
        <v>nvt</v>
      </c>
      <c r="EY137" t="str">
        <f t="shared" si="378"/>
        <v>nvt</v>
      </c>
      <c r="EZ137" t="str">
        <f t="shared" si="379"/>
        <v>nvt</v>
      </c>
      <c r="FA137" t="str">
        <f t="shared" si="380"/>
        <v>nvt</v>
      </c>
      <c r="FB137" t="str">
        <f t="shared" si="381"/>
        <v>nvt</v>
      </c>
      <c r="FC137" t="str">
        <f t="shared" si="382"/>
        <v>nvt</v>
      </c>
      <c r="FD137" t="str">
        <f t="shared" si="383"/>
        <v>nvt</v>
      </c>
      <c r="FE137" t="str">
        <f>IF($EJ137=2,VLOOKUP(FD137,STAPELING!A:D,FE$1,0),"nvt")</f>
        <v>nvt</v>
      </c>
      <c r="FF137" t="str">
        <f t="shared" si="384"/>
        <v>nvt</v>
      </c>
      <c r="FG137" t="str">
        <f t="shared" si="385"/>
        <v>nvt</v>
      </c>
      <c r="FH137" t="str">
        <f t="shared" si="386"/>
        <v>nvt</v>
      </c>
      <c r="FI137" t="str">
        <f t="shared" si="387"/>
        <v>nvt</v>
      </c>
      <c r="FJ137" t="str">
        <f t="shared" si="388"/>
        <v>nvt</v>
      </c>
      <c r="FK137" t="str">
        <f t="shared" si="389"/>
        <v>nvt</v>
      </c>
      <c r="FL137" t="str">
        <f t="shared" si="390"/>
        <v>nvt</v>
      </c>
      <c r="FM137" t="str">
        <f t="shared" si="391"/>
        <v/>
      </c>
      <c r="FN137" t="str">
        <f>IF(ISERROR(VLOOKUP(FM137,STAPELING!I:AO,FN$1,0)),"N",VLOOKUP(FM137,STAPELING!I:AO,FN$1,0))</f>
        <v>J</v>
      </c>
      <c r="FO137" t="str">
        <f t="shared" si="392"/>
        <v>nvt</v>
      </c>
      <c r="FP137" t="str">
        <f t="shared" si="321"/>
        <v>nvt</v>
      </c>
      <c r="FQ137" t="str">
        <f t="shared" si="322"/>
        <v>nvt</v>
      </c>
      <c r="FR137" t="str">
        <f t="shared" si="323"/>
        <v>nvt</v>
      </c>
      <c r="FS137" t="str">
        <f t="shared" si="324"/>
        <v>nvt</v>
      </c>
      <c r="FT137" t="str">
        <f t="shared" si="325"/>
        <v>nvt</v>
      </c>
      <c r="FU137" t="str">
        <f t="shared" si="326"/>
        <v>nvt</v>
      </c>
      <c r="FV137" t="str">
        <f t="shared" si="327"/>
        <v>nvt</v>
      </c>
      <c r="FW137" t="str">
        <f t="shared" si="328"/>
        <v>nvt</v>
      </c>
      <c r="FX137" t="str">
        <f t="shared" si="329"/>
        <v>nvt</v>
      </c>
      <c r="FY137" t="str">
        <f t="shared" si="330"/>
        <v>nvt</v>
      </c>
      <c r="FZ137" t="str">
        <f t="shared" si="331"/>
        <v>nvt</v>
      </c>
      <c r="GA137" t="str">
        <f t="shared" si="332"/>
        <v>nvt</v>
      </c>
      <c r="GB137" t="str">
        <f>IF($EJ137&gt;2,IF(FO137="","zwart",VLOOKUP(FO137,STAPELING!J:AA,GB$1,0)),"nvt")</f>
        <v>nvt</v>
      </c>
      <c r="GC137" t="str">
        <f t="shared" si="393"/>
        <v>nvt</v>
      </c>
      <c r="GD137" t="str">
        <f t="shared" si="394"/>
        <v>nvt</v>
      </c>
      <c r="GE137" t="str">
        <f t="shared" si="395"/>
        <v>nvt</v>
      </c>
      <c r="GF137" t="str">
        <f t="shared" si="396"/>
        <v>nvt</v>
      </c>
      <c r="GG137" t="str">
        <f t="shared" si="397"/>
        <v>nvt</v>
      </c>
      <c r="GH137" t="str">
        <f t="shared" si="398"/>
        <v>nvt</v>
      </c>
      <c r="GI137" t="str">
        <f t="shared" si="399"/>
        <v>nvt</v>
      </c>
      <c r="GJ137" t="str">
        <f t="shared" si="400"/>
        <v>nvt</v>
      </c>
      <c r="GK137" t="str">
        <f t="shared" si="333"/>
        <v>nvt</v>
      </c>
      <c r="GL137" t="str">
        <f t="shared" si="334"/>
        <v>nvt</v>
      </c>
      <c r="GM137" t="str">
        <f t="shared" si="335"/>
        <v>nvt</v>
      </c>
      <c r="GN137" t="str">
        <f t="shared" si="336"/>
        <v>nvt</v>
      </c>
      <c r="GO137" t="str">
        <f t="shared" si="337"/>
        <v>nvt</v>
      </c>
      <c r="GP137" t="str">
        <f t="shared" si="338"/>
        <v>nvt</v>
      </c>
      <c r="GQ137" t="str">
        <f t="shared" si="339"/>
        <v>nvt</v>
      </c>
      <c r="GR137" t="str">
        <f t="shared" si="340"/>
        <v>nvt</v>
      </c>
      <c r="GS137" t="str">
        <f t="shared" si="341"/>
        <v>nvt</v>
      </c>
      <c r="GT137" t="str">
        <f t="shared" si="342"/>
        <v>nvt</v>
      </c>
      <c r="GU137" t="str">
        <f t="shared" si="343"/>
        <v>nvt</v>
      </c>
      <c r="GV137" t="str">
        <f t="shared" si="344"/>
        <v>nvt</v>
      </c>
      <c r="GW137" t="str">
        <f>IF($EJ137&gt;2,IF(GJ137="","zwart",VLOOKUP(GJ137,STAPELING!AB:AJ,GW$1,0)),"nvt")</f>
        <v>nvt</v>
      </c>
      <c r="GX137" t="str">
        <f t="shared" si="401"/>
        <v>nvt</v>
      </c>
      <c r="GY137" t="str">
        <f t="shared" si="402"/>
        <v>nvt</v>
      </c>
      <c r="GZ137" t="str">
        <f t="shared" si="403"/>
        <v>nvt</v>
      </c>
      <c r="HA137" t="str">
        <f t="shared" si="404"/>
        <v>nvt</v>
      </c>
      <c r="HB137" t="str">
        <f t="shared" si="405"/>
        <v>nvt</v>
      </c>
      <c r="HC137" t="str">
        <f t="shared" si="406"/>
        <v>nvt</v>
      </c>
      <c r="HD137" t="str">
        <f t="shared" si="407"/>
        <v>nvt</v>
      </c>
      <c r="HE137" t="str">
        <f t="shared" si="408"/>
        <v>nvt</v>
      </c>
      <c r="HF137" t="str">
        <f t="shared" si="409"/>
        <v>nvt</v>
      </c>
      <c r="HG137" t="str">
        <f t="shared" si="410"/>
        <v>nvt</v>
      </c>
      <c r="HH137" t="str">
        <f t="shared" si="411"/>
        <v>nvt</v>
      </c>
      <c r="HI137" t="str">
        <f t="shared" si="412"/>
        <v>nvt</v>
      </c>
      <c r="HJ137" t="str">
        <f t="shared" si="413"/>
        <v>nvt</v>
      </c>
      <c r="HK137" t="str">
        <f t="shared" si="414"/>
        <v>nvt</v>
      </c>
      <c r="HL137" t="str">
        <f t="shared" si="415"/>
        <v>nvt</v>
      </c>
      <c r="HM137" t="str">
        <f t="shared" si="345"/>
        <v>nvt</v>
      </c>
      <c r="HN137" t="str">
        <f t="shared" si="346"/>
        <v>nvt</v>
      </c>
      <c r="HO137" t="str">
        <f t="shared" si="347"/>
        <v>nvt</v>
      </c>
      <c r="HP137" t="str">
        <f t="shared" si="348"/>
        <v>nvt</v>
      </c>
      <c r="HQ137" t="str">
        <f t="shared" si="349"/>
        <v>nvt</v>
      </c>
      <c r="HR137" t="str">
        <f t="shared" si="350"/>
        <v>nvt</v>
      </c>
      <c r="HS137" t="str">
        <f t="shared" si="351"/>
        <v>nvt</v>
      </c>
      <c r="HT137" t="str">
        <f t="shared" si="352"/>
        <v>nvt</v>
      </c>
      <c r="HU137" t="str">
        <f t="shared" si="353"/>
        <v>nvt</v>
      </c>
      <c r="HV137" t="str">
        <f t="shared" si="354"/>
        <v>nvt</v>
      </c>
      <c r="HW137" t="str">
        <f t="shared" si="355"/>
        <v>nvt</v>
      </c>
      <c r="HX137" t="str">
        <f t="shared" si="356"/>
        <v>nvt</v>
      </c>
      <c r="HY137" t="str">
        <f>IF($EJ137&gt;2,IF(HL137="","zwart",VLOOKUP(HL137,STAPELING!AK:AN,HY$1,0)),"nvt")</f>
        <v>nvt</v>
      </c>
      <c r="HZ137" t="str">
        <f t="shared" si="416"/>
        <v>nvt</v>
      </c>
      <c r="IA137" t="str">
        <f t="shared" si="417"/>
        <v>nvt</v>
      </c>
      <c r="IB137" t="str">
        <f t="shared" si="418"/>
        <v>nvt</v>
      </c>
      <c r="IC137" t="str">
        <f t="shared" si="419"/>
        <v>nvt</v>
      </c>
      <c r="ID137" t="str">
        <f t="shared" si="420"/>
        <v>nvt</v>
      </c>
      <c r="IE137" t="str">
        <f t="shared" si="421"/>
        <v>nvt</v>
      </c>
      <c r="IF137" t="str">
        <f t="shared" si="422"/>
        <v>nvt</v>
      </c>
      <c r="IG137">
        <f t="shared" si="423"/>
        <v>0</v>
      </c>
      <c r="IH137">
        <f t="shared" si="424"/>
        <v>0</v>
      </c>
      <c r="II137">
        <f t="shared" si="425"/>
        <v>0</v>
      </c>
      <c r="IJ137">
        <f t="shared" si="426"/>
        <v>0</v>
      </c>
      <c r="IK137">
        <f t="shared" si="427"/>
        <v>0</v>
      </c>
      <c r="IL137">
        <f t="shared" si="428"/>
        <v>0</v>
      </c>
      <c r="IM137">
        <f t="shared" si="429"/>
        <v>0</v>
      </c>
      <c r="IN137">
        <f t="shared" si="430"/>
        <v>0</v>
      </c>
      <c r="IO137">
        <f t="shared" si="431"/>
        <v>0</v>
      </c>
      <c r="IP137">
        <f t="shared" si="432"/>
        <v>0</v>
      </c>
      <c r="IQ137">
        <f t="shared" si="433"/>
        <v>0</v>
      </c>
      <c r="IR137">
        <f t="shared" si="434"/>
        <v>0</v>
      </c>
      <c r="IS137">
        <f t="shared" si="435"/>
        <v>0</v>
      </c>
      <c r="IT137">
        <f t="shared" si="436"/>
        <v>0</v>
      </c>
      <c r="IU137" t="str">
        <f t="shared" si="437"/>
        <v>N</v>
      </c>
      <c r="IV137" t="str">
        <f t="shared" si="357"/>
        <v>N</v>
      </c>
      <c r="IW137" t="str">
        <f t="shared" si="438"/>
        <v>N</v>
      </c>
    </row>
    <row r="138" spans="1:257" x14ac:dyDescent="0.25">
      <c r="A138" t="str">
        <f>IF(ISERROR(VLOOKUP(E138,E$4:E137,1,0)),"J","N")</f>
        <v>N</v>
      </c>
      <c r="E138" s="25" t="str">
        <f>IF(Invoer!B167="","",Invoer!B167)</f>
        <v/>
      </c>
      <c r="F138" s="25"/>
      <c r="G138" s="25"/>
      <c r="H138" s="25" t="str">
        <f>IF(AND($E138&lt;&gt;"",$A138="J"),Invoer!D167,"")</f>
        <v/>
      </c>
      <c r="I138" s="25"/>
      <c r="J138" s="26"/>
      <c r="K138" s="26" t="str">
        <f>IF(AND($E138&lt;&gt;"",$A138="J"),Invoer!L167,"")</f>
        <v/>
      </c>
      <c r="L138" s="26"/>
      <c r="M138" s="25"/>
      <c r="N138" s="152"/>
      <c r="O138" s="153"/>
      <c r="P138" s="25"/>
      <c r="Q138" s="25"/>
      <c r="R138" s="153"/>
      <c r="S138" s="154"/>
      <c r="T138" s="152"/>
      <c r="U138" s="153"/>
      <c r="V138" s="153"/>
      <c r="W138" s="59" t="str">
        <f>IF(AND($E138&lt;&gt;"",$A138="J",Invoer!R167&lt;&gt;""),VLOOKUP(Invoer!R167,NORM!$F$26:$H$29,3,0),"")</f>
        <v/>
      </c>
      <c r="X138" s="59"/>
      <c r="Y138" s="25" t="str">
        <f t="shared" si="358"/>
        <v/>
      </c>
      <c r="Z138" s="25"/>
      <c r="AA138" s="26" t="str">
        <f t="shared" si="359"/>
        <v/>
      </c>
      <c r="AB138" s="26"/>
      <c r="AC138" s="153"/>
      <c r="AD138" s="153"/>
      <c r="AE138" s="153"/>
      <c r="AF138" s="153"/>
      <c r="AG138" s="153"/>
      <c r="AH138" s="25"/>
      <c r="AI138" s="153"/>
      <c r="AJ138" s="153"/>
      <c r="AK138" s="153"/>
      <c r="AL138" s="153"/>
      <c r="AM138" s="25" t="str">
        <f>IF(AND($E138&lt;&gt;"",$A138="J"),IF(Invoer!X167="Ja","J",IF(Invoer!X167="Nee","N","")),"")</f>
        <v/>
      </c>
      <c r="AN138" s="153"/>
      <c r="AO138" s="153"/>
      <c r="AP138" s="153" t="s">
        <v>311</v>
      </c>
      <c r="AQ138" s="153" t="s">
        <v>311</v>
      </c>
      <c r="AR138" s="153" t="s">
        <v>312</v>
      </c>
      <c r="AS138" s="153" t="s">
        <v>312</v>
      </c>
      <c r="AT138" s="1" t="str">
        <f>IF(AND($E138&lt;&gt;"",$A138="J",Invoer!O167&lt;&gt;""),VLOOKUP(Invoer!O167,NORM!$F$31:$H$38,3,0),"")</f>
        <v/>
      </c>
      <c r="AU138" s="1"/>
      <c r="AV138" s="1" t="str">
        <f>IF(AND($E138&lt;&gt;"",$A138="J"),Invoer!AH167,"")</f>
        <v/>
      </c>
      <c r="AW138" s="1"/>
      <c r="AX138" s="1" t="str">
        <f t="shared" si="360"/>
        <v/>
      </c>
      <c r="AY138" s="1"/>
      <c r="AZ138" s="3" t="str">
        <f t="shared" si="361"/>
        <v/>
      </c>
      <c r="BA138" s="3" t="str">
        <f t="shared" si="362"/>
        <v/>
      </c>
      <c r="BB138" s="3" t="str">
        <f t="shared" si="363"/>
        <v>N</v>
      </c>
      <c r="BC138" s="3" t="str">
        <f t="shared" si="364"/>
        <v>N</v>
      </c>
      <c r="BD138" s="3" t="str">
        <f t="shared" si="365"/>
        <v/>
      </c>
      <c r="BE138" s="3">
        <f t="shared" si="366"/>
        <v>0</v>
      </c>
      <c r="BF138" s="3" t="str">
        <f t="shared" si="367"/>
        <v/>
      </c>
      <c r="BG138" s="3" t="str">
        <f t="shared" si="368"/>
        <v/>
      </c>
      <c r="BH138" s="3" t="str">
        <f t="shared" si="369"/>
        <v>N</v>
      </c>
      <c r="BI138" s="24" t="str">
        <f t="shared" si="370"/>
        <v/>
      </c>
      <c r="BJ138" s="24" t="str">
        <f>IF(ISERROR(VLOOKUP($BD138,LOV_GWSGRP!A:A,1,0)),"N","J")</f>
        <v>N</v>
      </c>
      <c r="BK138" s="24" t="str">
        <f>IF(ISERROR(VLOOKUP($BD138,LOV_GWSGRP!D:D,1,0)),"N","J")</f>
        <v>N</v>
      </c>
      <c r="BL138" s="24" t="str">
        <f>IF(ISERROR(VLOOKUP($BD138,LOV_GWSGRP!G:G,1,0)),"N","J")</f>
        <v>N</v>
      </c>
      <c r="BM138" s="24" t="str">
        <f>IF(ISERROR(VLOOKUP($BD138,LOV_GWSGRP!M:M,1,0)),"N","J")</f>
        <v>N</v>
      </c>
      <c r="BN138" s="24" t="str">
        <f>IF(ISERROR(VLOOKUP($BD138,LOV_GWSGRP!P:P,1,0)),"N","J")</f>
        <v>N</v>
      </c>
      <c r="BO138" s="24" t="str">
        <f>IF(ISERROR(VLOOKUP($BD138,LOV_GWSGRP!S:S,1,0)),"N","J")</f>
        <v>N</v>
      </c>
      <c r="BP138" s="24" t="str">
        <f>IF(ISERROR(VLOOKUP($BD138,LOV_GWSGRP!V:V,1,0)),"N","J")</f>
        <v>N</v>
      </c>
      <c r="BQ138" s="24" t="str">
        <f>IF(ISERROR(VLOOKUP($BD138,LOV_GWSGRP!Y:Y,1,0)),"N","J")</f>
        <v>N</v>
      </c>
      <c r="BR138" s="24" t="str">
        <f>IF(ISERROR(VLOOKUP($BD138,LOV_GWSGRP!AB:AB,1,0)),"N","J")</f>
        <v>N</v>
      </c>
      <c r="BS138" s="24" t="str">
        <f>IF(ISERROR(VLOOKUP($BD138,LOV_GWSGRP!AE:AE,1,0)),"N","J")</f>
        <v>N</v>
      </c>
      <c r="BT138" s="24" t="str">
        <f>IF(ISERROR(VLOOKUP($BD138,LOV_GWSGRP!AH:AH,1,0)),"N","J")</f>
        <v>N</v>
      </c>
      <c r="BU138" s="24" t="str">
        <f>IF(ISERROR(VLOOKUP($BD138,LOV_GWSGRP!CJ:CJ,1,0)),"N","J")</f>
        <v>N</v>
      </c>
      <c r="BV138" s="24" t="str">
        <f>IF(ISERROR(VLOOKUP($BD138,LOV_GWSGRP!AN:AN,1,0)),"N","J")</f>
        <v>N</v>
      </c>
      <c r="BW138" s="24" t="str">
        <f>IF(ISERROR(VLOOKUP($BD138,LOV_GWSGRP!AQ:AQ,1,0)),"N","J")</f>
        <v>N</v>
      </c>
      <c r="BX138" s="24" t="str">
        <f>IF(ISERROR(VLOOKUP($BD138,LOV_GWSGRP!AT:AT,1,0)),"N","J")</f>
        <v>N</v>
      </c>
      <c r="BY138" s="24" t="str">
        <f>IF(ISERROR(VLOOKUP($BD138,LOV_GWSGRP!AW:AW,1,0)),"N","J")</f>
        <v>N</v>
      </c>
      <c r="BZ138" s="24" t="str">
        <f>IF(ISERROR(VLOOKUP($BD138,LOV_GWSGRP!AZ:AZ,1,0)),"N","J")</f>
        <v>N</v>
      </c>
      <c r="CA138" s="24" t="str">
        <f>IF(ISERROR(VLOOKUP($BD138,LOV_GWSGRP!BC:BC,1,0)),"N","J")</f>
        <v>N</v>
      </c>
      <c r="CB138" s="24" t="str">
        <f>IF(ISERROR(VLOOKUP($BD138,LOV_GWSGRP!BF:BF,1,0)),"N","J")</f>
        <v>N</v>
      </c>
      <c r="CC138" s="24" t="str">
        <f>IF(ISERROR(VLOOKUP($BD138,LOV_GWSGRP!BI:BI,1,0)),"N","J")</f>
        <v>N</v>
      </c>
      <c r="CD138" s="24" t="str">
        <f>IF(ISERROR(VLOOKUP($BD138,LOV_GWSGRP!J:J,1,0)),"N","J")</f>
        <v>N</v>
      </c>
      <c r="CE138" s="24" t="str">
        <f>IF(ISERROR(VLOOKUP($BD138,LOV_GWSGRP!BL:BL,1,0)),"N","J")</f>
        <v>N</v>
      </c>
      <c r="CF138" s="24"/>
      <c r="CG138" s="24" t="str">
        <f>IF(ISERROR(VLOOKUP($BD138,LOV_GWSGRP!BO:BO,1,0)),"N","J")</f>
        <v>N</v>
      </c>
      <c r="CH138" s="24" t="str">
        <f t="shared" si="371"/>
        <v>N</v>
      </c>
      <c r="CI138" s="24" t="str">
        <f>IF(ISERROR(VLOOKUP($BD138,GEWASCODE_GLMC8!F:F,1,0)),"N","J")</f>
        <v>N</v>
      </c>
      <c r="CJ138" s="24" t="str">
        <f>IF(COUNTIF($CI138:CI138,"J")&gt;0,"N",IF(ISERROR(VLOOKUP($BD138,GEWASCODE_GLMC8!G:G,1,0)),"N","J"))</f>
        <v>N</v>
      </c>
      <c r="CK138" s="24" t="str">
        <f>IF(COUNTIF($CI138:CJ138,"J")&gt;0,"N",IF(ISERROR(VLOOKUP($BD138,GEWASCODE_GLMC8!H:H,1,0)),"N","J"))</f>
        <v>N</v>
      </c>
      <c r="CL138" s="24" t="str">
        <f>IF(COUNTIF($CI138:CK138,"J")&gt;0,"N",IF(ISERROR(VLOOKUP($BD138,GEWASCODE_GLMC8!I:I,1,0)),"N","J"))</f>
        <v>N</v>
      </c>
      <c r="CM138" s="24" t="str">
        <f>IF(COUNTIF($CI138:CL138,"J")&gt;0,"N",IF(ISERROR(VLOOKUP($BD138,GEWASCODE_GLMC8!J:J,1,0)),"N","J"))</f>
        <v>N</v>
      </c>
      <c r="CN138" s="24" t="str">
        <f>IF(COUNTIF($CI138:CM138,"J")&gt;0,"N",IF(ISERROR(VLOOKUP($BD138,GEWASCODE_GLMC8!K:K,1,0)),"N","J"))</f>
        <v>N</v>
      </c>
      <c r="CO138" s="24" t="str">
        <f>IF(COUNTIF($CI138:CN138,"J")&gt;0,"N",IF(ISERROR(VLOOKUP($BD138,GEWASCODE_GLMC8!L:L,1,0)),"N","J"))</f>
        <v>N</v>
      </c>
      <c r="CP138" s="24" t="str">
        <f>IF(COUNTIF($CI138:CO138,"J")&gt;0,"N",IF(ISERROR(VLOOKUP($BD138,GEWASCODE_GLMC8!M:M,1,0)),"N","J"))</f>
        <v>N</v>
      </c>
      <c r="CQ138" s="24" t="str">
        <f>IF(COUNTIF($CI138:CP138,"J")&gt;0,"N",IF(ISERROR(VLOOKUP($BD138,GEWASCODE_GLMC8!N:N,1,0)),"N","J"))</f>
        <v>N</v>
      </c>
      <c r="CR138" s="24" t="str">
        <f>IF(COUNTIF($CI138:CQ138,"J")&gt;0,"N",IF(ISERROR(VLOOKUP($BD138,GEWASCODE_GLMC8!O:O,1,0)),"N","J"))</f>
        <v>N</v>
      </c>
      <c r="CS138" s="24" t="str">
        <f>IF(COUNTIF($CI138:CR138,"J")&gt;0,"N",IF(ISERROR(VLOOKUP($BD138,GEWASCODE_GLMC8!P:P,1,0)),"N","J"))</f>
        <v>N</v>
      </c>
      <c r="CT138" s="24" t="str">
        <f>IF(COUNTIF($CI138:CS138,"J")&gt;0,"N",IF(ISERROR(VLOOKUP($BD138,GEWASCODE_GLMC8!Q:Q,1,0)),"N","J"))</f>
        <v>N</v>
      </c>
      <c r="CU138" s="24" t="str">
        <f>IF(COUNTIF($CI138:CT138,"J")&gt;0,"N",IF(ISERROR(VLOOKUP($BD138,GEWASCODE_GLMC8!R:R,1,0)),"N","J"))</f>
        <v>N</v>
      </c>
      <c r="CV138" s="24" t="str">
        <f>IF(COUNTIF($CI138:CU138,"J")&gt;0,"N",IF(ISERROR(VLOOKUP($BD138,GEWASCODE_GLMC8!S:S,1,0)),"N","J"))</f>
        <v>N</v>
      </c>
      <c r="CW138" s="24" t="str">
        <f>IF(COUNTIF($CI138:CV138,"J")&gt;0,"N",IF(ISERROR(VLOOKUP($BD138,GEWASCODE_GLMC8!T:T,1,0)),"N","J"))</f>
        <v>N</v>
      </c>
      <c r="CX138" s="24" t="str">
        <f>IF(COUNTIF($CI138:CW138,"J")&gt;0,"N",IF(ISERROR(VLOOKUP($BD138,GEWASCODE_GLMC8!U:U,1,0)),"N","J"))</f>
        <v>N</v>
      </c>
      <c r="CY138" s="24" t="str">
        <f>IF(COUNTIF($CI138:CX138,"J")&gt;0,"N",IF(ISERROR(VLOOKUP($BD138,GEWASCODE_GLMC8!V:V,1,0)),"N","J"))</f>
        <v>N</v>
      </c>
      <c r="CZ138" s="24" t="str">
        <f>IF(COUNTIF($CI138:CY138,"J")&gt;0,"N",IF(ISERROR(VLOOKUP($BD138,GEWASCODE_GLMC8!W:W,1,0)),"N","J"))</f>
        <v>N</v>
      </c>
      <c r="DA138" s="24" t="str">
        <f>IF(COUNTIF($CI138:CZ138,"J")&gt;0,"N",IF(ISERROR(VLOOKUP($BD138,GEWASCODE_GLMC8!X:X,1,0)),"N","J"))</f>
        <v>N</v>
      </c>
      <c r="DB138" s="24" t="str">
        <f>IF(COUNTIF($CI138:DA138,"J")&gt;0,"N",IF(ISERROR(VLOOKUP($BD138,GEWASCODE_GLMC8!Y:Y,1,0)),"N","J"))</f>
        <v>N</v>
      </c>
      <c r="DC138" s="24" t="str">
        <f>IF(COUNTIF($CI138:DB138,"J")&gt;0,"N",IF(ISERROR(VLOOKUP($BD138,GEWASCODE_GLMC8!Z:Z,1,0)),"N","J"))</f>
        <v>N</v>
      </c>
      <c r="DD138" s="24" t="str">
        <f t="shared" si="372"/>
        <v>N</v>
      </c>
      <c r="DE138" s="3" t="str">
        <f t="shared" si="303"/>
        <v>N</v>
      </c>
      <c r="DF138" s="3" t="str">
        <f t="shared" si="304"/>
        <v>N</v>
      </c>
      <c r="DG138" s="3" t="str">
        <f t="shared" si="373"/>
        <v>N</v>
      </c>
      <c r="DH138" s="3" t="str">
        <f t="shared" si="374"/>
        <v>N</v>
      </c>
      <c r="DI138" s="3" t="str">
        <f t="shared" si="305"/>
        <v>N</v>
      </c>
      <c r="DJ138" s="3" t="str">
        <f t="shared" si="306"/>
        <v>N</v>
      </c>
      <c r="DK138" s="3">
        <f>0</f>
        <v>0</v>
      </c>
      <c r="DL138" s="3" t="str">
        <f t="shared" si="307"/>
        <v>N</v>
      </c>
      <c r="DM138" s="3" t="str">
        <f t="shared" si="308"/>
        <v>N</v>
      </c>
      <c r="DN138" t="str">
        <f>IF(AND($A138="J",COUNTIFS(activiteiten_perceel,percelen!$AZ138,activiteiten_maatregel_nr,percelen!DN$4,activiteiten_activiteit_voldoet_aan_voorwaarden,"J")&gt;0),DN$4,"")</f>
        <v/>
      </c>
      <c r="DO138" t="str">
        <f>IF(AND($A138="J",COUNTIFS(activiteiten_perceel,percelen!$AZ138,activiteiten_maatregel_nr,percelen!DO$4,activiteiten_activiteit_voldoet_aan_voorwaarden,"J")&gt;0),DO$4,"")</f>
        <v/>
      </c>
      <c r="DP138" t="str">
        <f>IF(AND($A138="J",COUNTIFS(activiteiten_perceel,percelen!$AZ138,activiteiten_maatregel_nr,percelen!DP$4,activiteiten_activiteit_voldoet_aan_voorwaarden,"J")&gt;0),DP$4,"")</f>
        <v/>
      </c>
      <c r="DQ138" t="str">
        <f>IF(AND($A138="J",COUNTIFS(activiteiten_perceel,percelen!$AZ138,activiteiten_maatregel_nr,percelen!DQ$4,activiteiten_activiteit_voldoet_aan_voorwaarden,"J")&gt;0),DQ$4,"")</f>
        <v/>
      </c>
      <c r="DR138" t="str">
        <f>IF(AND($A138="J",COUNTIFS(activiteiten_perceel,percelen!$AZ138,activiteiten_maatregel_nr,percelen!DR$4,activiteiten_activiteit_voldoet_aan_voorwaarden,"J")&gt;0),DR$4,"")</f>
        <v/>
      </c>
      <c r="DS138" t="str">
        <f>IF(AND($A138="J",COUNTIFS(activiteiten_perceel,percelen!$AZ138,activiteiten_maatregel_nr,percelen!DS$4,activiteiten_activiteit_voldoet_aan_voorwaarden,"J")&gt;0),DS$4,"")</f>
        <v/>
      </c>
      <c r="DT138" t="str">
        <f>IF(AND($A138="J",COUNTIFS(activiteiten_perceel,percelen!$AZ138,activiteiten_maatregel_nr,percelen!DT$4,activiteiten_activiteit_voldoet_aan_voorwaarden,"J")&gt;0),DT$4,"")</f>
        <v/>
      </c>
      <c r="DU138" t="str">
        <f>IF(AND($A138="J",COUNTIFS(activiteiten_perceel,percelen!$AZ138,activiteiten_maatregel_nr,percelen!DU$4,activiteiten_activiteit_voldoet_aan_voorwaarden,"J")&gt;0),DU$4,"")</f>
        <v/>
      </c>
      <c r="DV138" t="str">
        <f>IF(AND($A138="J",COUNTIFS(activiteiten_perceel,percelen!$AZ138,activiteiten_maatregel_nr,percelen!DV$4,activiteiten_activiteit_voldoet_aan_voorwaarden,"J")&gt;0),DV$4,"")</f>
        <v/>
      </c>
      <c r="DW138" t="str">
        <f>IF(AND($A138="J",COUNTIFS(activiteiten_perceel,percelen!$AZ138,activiteiten_maatregel_nr,percelen!DW$4,activiteiten_activiteit_voldoet_aan_voorwaarden,"J")&gt;0),DW$4,"")</f>
        <v/>
      </c>
      <c r="DX138" t="str">
        <f>IF(AND($A138="J",COUNTIFS(activiteiten_perceel,percelen!$AZ138,activiteiten_maatregel_nr,percelen!DX$4,activiteiten_activiteit_voldoet_aan_voorwaarden,"J")&gt;0),DX$4,"")</f>
        <v/>
      </c>
      <c r="DY138" t="str">
        <f>IF(AND($A138="J",COUNTIFS(activiteiten_perceel,percelen!$AZ138,activiteiten_maatregel_nr,percelen!DY$4,activiteiten_activiteit_voldoet_aan_voorwaarden,"J")&gt;0),DY$4,"")</f>
        <v/>
      </c>
      <c r="DZ138" t="str">
        <f>IF(AND($A138="J",COUNTIFS(activiteiten_perceel,percelen!$AZ138,activiteiten_maatregel_nr,percelen!DZ$4,activiteiten_activiteit_voldoet_aan_voorwaarden,"J")&gt;0),DZ$4,"")</f>
        <v/>
      </c>
      <c r="EA138" t="str">
        <f>IF(AND($A138="J",COUNTIFS(activiteiten_perceel,percelen!$AZ138,activiteiten_maatregel_nr,percelen!EA$4,activiteiten_activiteit_voldoet_aan_voorwaarden,"J")&gt;0),EA$4,"")</f>
        <v/>
      </c>
      <c r="EB138" t="str">
        <f>IF(AND($A138="J",COUNTIFS(activiteiten_perceel,percelen!$AZ138,activiteiten_maatregel_nr,percelen!EB$4,activiteiten_activiteit_voldoet_aan_voorwaarden,"J")&gt;0),EB$4,"")</f>
        <v/>
      </c>
      <c r="EC138" t="str">
        <f>IF(AND($A138="J",COUNTIFS(activiteiten_perceel,percelen!$AZ138,activiteiten_maatregel_nr,percelen!EC$4,activiteiten_activiteit_voldoet_aan_voorwaarden,"J")&gt;0),EC$4,"")</f>
        <v/>
      </c>
      <c r="ED138" t="str">
        <f>IF(AND($A138="J",COUNTIFS(activiteiten_perceel,percelen!$AZ138,activiteiten_maatregel_nr,percelen!ED$4,activiteiten_activiteit_voldoet_aan_voorwaarden,"J")&gt;0),ED$4,"")</f>
        <v/>
      </c>
      <c r="EE138" t="str">
        <f>IF(AND($A138="J",COUNTIFS(activiteiten_perceel,percelen!$AZ138,activiteiten_maatregel_nr,percelen!EE$4,activiteiten_activiteit_voldoet_aan_voorwaarden,"J")&gt;0),EE$4,"")</f>
        <v/>
      </c>
      <c r="EF138" t="str">
        <f>IF(AND($A138="J",COUNTIFS(activiteiten_perceel,percelen!$AZ138,activiteiten_maatregel_nr,percelen!EF$4,activiteiten_activiteit_voldoet_aan_voorwaarden,"J")&gt;0),EF$4,"")</f>
        <v/>
      </c>
      <c r="EG138" t="str">
        <f>IF(AND($A138="J",COUNTIFS(activiteiten_perceel,percelen!$AZ138,activiteiten_maatregel_nr,percelen!EG$4,activiteiten_activiteit_voldoet_aan_voorwaarden,"J")&gt;0),EG$4,"")</f>
        <v/>
      </c>
      <c r="EH138" t="str">
        <f>IF(AND($A138="J",COUNTIFS(activiteiten_perceel,percelen!$AZ138,activiteiten_maatregel_nr,percelen!EH$4,activiteiten_activiteit_voldoet_aan_voorwaarden,"J")&gt;0),EH$4,"")</f>
        <v/>
      </c>
      <c r="EI138" t="str">
        <f>IF(AND($A138="J",COUNTIFS(activiteiten_perceel,percelen!$AZ138,activiteiten_maatregel_nr,percelen!EI$4,activiteiten_activiteit_voldoet_aan_voorwaarden,"J")&gt;0),EI$4,"")</f>
        <v/>
      </c>
      <c r="EJ138">
        <f t="shared" si="375"/>
        <v>0</v>
      </c>
      <c r="EK138" t="str">
        <f t="shared" si="309"/>
        <v/>
      </c>
      <c r="EL138" t="str">
        <f t="shared" si="310"/>
        <v/>
      </c>
      <c r="EM138" t="str">
        <f t="shared" si="311"/>
        <v/>
      </c>
      <c r="EN138" t="str">
        <f t="shared" si="312"/>
        <v/>
      </c>
      <c r="EO138" t="str">
        <f t="shared" si="313"/>
        <v/>
      </c>
      <c r="EP138" t="str">
        <f t="shared" si="314"/>
        <v/>
      </c>
      <c r="EQ138" t="str">
        <f t="shared" si="315"/>
        <v/>
      </c>
      <c r="ER138" t="str">
        <f t="shared" si="316"/>
        <v/>
      </c>
      <c r="ES138" t="str">
        <f t="shared" si="317"/>
        <v/>
      </c>
      <c r="ET138" t="str">
        <f t="shared" si="318"/>
        <v/>
      </c>
      <c r="EU138" t="str">
        <f t="shared" si="319"/>
        <v/>
      </c>
      <c r="EV138" t="str">
        <f t="shared" si="320"/>
        <v/>
      </c>
      <c r="EW138" t="str">
        <f t="shared" si="376"/>
        <v>nvt</v>
      </c>
      <c r="EX138" t="str">
        <f t="shared" si="377"/>
        <v>nvt</v>
      </c>
      <c r="EY138" t="str">
        <f t="shared" si="378"/>
        <v>nvt</v>
      </c>
      <c r="EZ138" t="str">
        <f t="shared" si="379"/>
        <v>nvt</v>
      </c>
      <c r="FA138" t="str">
        <f t="shared" si="380"/>
        <v>nvt</v>
      </c>
      <c r="FB138" t="str">
        <f t="shared" si="381"/>
        <v>nvt</v>
      </c>
      <c r="FC138" t="str">
        <f t="shared" si="382"/>
        <v>nvt</v>
      </c>
      <c r="FD138" t="str">
        <f t="shared" si="383"/>
        <v>nvt</v>
      </c>
      <c r="FE138" t="str">
        <f>IF($EJ138=2,VLOOKUP(FD138,STAPELING!A:D,FE$1,0),"nvt")</f>
        <v>nvt</v>
      </c>
      <c r="FF138" t="str">
        <f t="shared" si="384"/>
        <v>nvt</v>
      </c>
      <c r="FG138" t="str">
        <f t="shared" si="385"/>
        <v>nvt</v>
      </c>
      <c r="FH138" t="str">
        <f t="shared" si="386"/>
        <v>nvt</v>
      </c>
      <c r="FI138" t="str">
        <f t="shared" si="387"/>
        <v>nvt</v>
      </c>
      <c r="FJ138" t="str">
        <f t="shared" si="388"/>
        <v>nvt</v>
      </c>
      <c r="FK138" t="str">
        <f t="shared" si="389"/>
        <v>nvt</v>
      </c>
      <c r="FL138" t="str">
        <f t="shared" si="390"/>
        <v>nvt</v>
      </c>
      <c r="FM138" t="str">
        <f t="shared" si="391"/>
        <v/>
      </c>
      <c r="FN138" t="str">
        <f>IF(ISERROR(VLOOKUP(FM138,STAPELING!I:AO,FN$1,0)),"N",VLOOKUP(FM138,STAPELING!I:AO,FN$1,0))</f>
        <v>J</v>
      </c>
      <c r="FO138" t="str">
        <f t="shared" si="392"/>
        <v>nvt</v>
      </c>
      <c r="FP138" t="str">
        <f t="shared" si="321"/>
        <v>nvt</v>
      </c>
      <c r="FQ138" t="str">
        <f t="shared" si="322"/>
        <v>nvt</v>
      </c>
      <c r="FR138" t="str">
        <f t="shared" si="323"/>
        <v>nvt</v>
      </c>
      <c r="FS138" t="str">
        <f t="shared" si="324"/>
        <v>nvt</v>
      </c>
      <c r="FT138" t="str">
        <f t="shared" si="325"/>
        <v>nvt</v>
      </c>
      <c r="FU138" t="str">
        <f t="shared" si="326"/>
        <v>nvt</v>
      </c>
      <c r="FV138" t="str">
        <f t="shared" si="327"/>
        <v>nvt</v>
      </c>
      <c r="FW138" t="str">
        <f t="shared" si="328"/>
        <v>nvt</v>
      </c>
      <c r="FX138" t="str">
        <f t="shared" si="329"/>
        <v>nvt</v>
      </c>
      <c r="FY138" t="str">
        <f t="shared" si="330"/>
        <v>nvt</v>
      </c>
      <c r="FZ138" t="str">
        <f t="shared" si="331"/>
        <v>nvt</v>
      </c>
      <c r="GA138" t="str">
        <f t="shared" si="332"/>
        <v>nvt</v>
      </c>
      <c r="GB138" t="str">
        <f>IF($EJ138&gt;2,IF(FO138="","zwart",VLOOKUP(FO138,STAPELING!J:AA,GB$1,0)),"nvt")</f>
        <v>nvt</v>
      </c>
      <c r="GC138" t="str">
        <f t="shared" si="393"/>
        <v>nvt</v>
      </c>
      <c r="GD138" t="str">
        <f t="shared" si="394"/>
        <v>nvt</v>
      </c>
      <c r="GE138" t="str">
        <f t="shared" si="395"/>
        <v>nvt</v>
      </c>
      <c r="GF138" t="str">
        <f t="shared" si="396"/>
        <v>nvt</v>
      </c>
      <c r="GG138" t="str">
        <f t="shared" si="397"/>
        <v>nvt</v>
      </c>
      <c r="GH138" t="str">
        <f t="shared" si="398"/>
        <v>nvt</v>
      </c>
      <c r="GI138" t="str">
        <f t="shared" si="399"/>
        <v>nvt</v>
      </c>
      <c r="GJ138" t="str">
        <f t="shared" si="400"/>
        <v>nvt</v>
      </c>
      <c r="GK138" t="str">
        <f t="shared" si="333"/>
        <v>nvt</v>
      </c>
      <c r="GL138" t="str">
        <f t="shared" si="334"/>
        <v>nvt</v>
      </c>
      <c r="GM138" t="str">
        <f t="shared" si="335"/>
        <v>nvt</v>
      </c>
      <c r="GN138" t="str">
        <f t="shared" si="336"/>
        <v>nvt</v>
      </c>
      <c r="GO138" t="str">
        <f t="shared" si="337"/>
        <v>nvt</v>
      </c>
      <c r="GP138" t="str">
        <f t="shared" si="338"/>
        <v>nvt</v>
      </c>
      <c r="GQ138" t="str">
        <f t="shared" si="339"/>
        <v>nvt</v>
      </c>
      <c r="GR138" t="str">
        <f t="shared" si="340"/>
        <v>nvt</v>
      </c>
      <c r="GS138" t="str">
        <f t="shared" si="341"/>
        <v>nvt</v>
      </c>
      <c r="GT138" t="str">
        <f t="shared" si="342"/>
        <v>nvt</v>
      </c>
      <c r="GU138" t="str">
        <f t="shared" si="343"/>
        <v>nvt</v>
      </c>
      <c r="GV138" t="str">
        <f t="shared" si="344"/>
        <v>nvt</v>
      </c>
      <c r="GW138" t="str">
        <f>IF($EJ138&gt;2,IF(GJ138="","zwart",VLOOKUP(GJ138,STAPELING!AB:AJ,GW$1,0)),"nvt")</f>
        <v>nvt</v>
      </c>
      <c r="GX138" t="str">
        <f t="shared" si="401"/>
        <v>nvt</v>
      </c>
      <c r="GY138" t="str">
        <f t="shared" si="402"/>
        <v>nvt</v>
      </c>
      <c r="GZ138" t="str">
        <f t="shared" si="403"/>
        <v>nvt</v>
      </c>
      <c r="HA138" t="str">
        <f t="shared" si="404"/>
        <v>nvt</v>
      </c>
      <c r="HB138" t="str">
        <f t="shared" si="405"/>
        <v>nvt</v>
      </c>
      <c r="HC138" t="str">
        <f t="shared" si="406"/>
        <v>nvt</v>
      </c>
      <c r="HD138" t="str">
        <f t="shared" si="407"/>
        <v>nvt</v>
      </c>
      <c r="HE138" t="str">
        <f t="shared" si="408"/>
        <v>nvt</v>
      </c>
      <c r="HF138" t="str">
        <f t="shared" si="409"/>
        <v>nvt</v>
      </c>
      <c r="HG138" t="str">
        <f t="shared" si="410"/>
        <v>nvt</v>
      </c>
      <c r="HH138" t="str">
        <f t="shared" si="411"/>
        <v>nvt</v>
      </c>
      <c r="HI138" t="str">
        <f t="shared" si="412"/>
        <v>nvt</v>
      </c>
      <c r="HJ138" t="str">
        <f t="shared" si="413"/>
        <v>nvt</v>
      </c>
      <c r="HK138" t="str">
        <f t="shared" si="414"/>
        <v>nvt</v>
      </c>
      <c r="HL138" t="str">
        <f t="shared" si="415"/>
        <v>nvt</v>
      </c>
      <c r="HM138" t="str">
        <f t="shared" si="345"/>
        <v>nvt</v>
      </c>
      <c r="HN138" t="str">
        <f t="shared" si="346"/>
        <v>nvt</v>
      </c>
      <c r="HO138" t="str">
        <f t="shared" si="347"/>
        <v>nvt</v>
      </c>
      <c r="HP138" t="str">
        <f t="shared" si="348"/>
        <v>nvt</v>
      </c>
      <c r="HQ138" t="str">
        <f t="shared" si="349"/>
        <v>nvt</v>
      </c>
      <c r="HR138" t="str">
        <f t="shared" si="350"/>
        <v>nvt</v>
      </c>
      <c r="HS138" t="str">
        <f t="shared" si="351"/>
        <v>nvt</v>
      </c>
      <c r="HT138" t="str">
        <f t="shared" si="352"/>
        <v>nvt</v>
      </c>
      <c r="HU138" t="str">
        <f t="shared" si="353"/>
        <v>nvt</v>
      </c>
      <c r="HV138" t="str">
        <f t="shared" si="354"/>
        <v>nvt</v>
      </c>
      <c r="HW138" t="str">
        <f t="shared" si="355"/>
        <v>nvt</v>
      </c>
      <c r="HX138" t="str">
        <f t="shared" si="356"/>
        <v>nvt</v>
      </c>
      <c r="HY138" t="str">
        <f>IF($EJ138&gt;2,IF(HL138="","zwart",VLOOKUP(HL138,STAPELING!AK:AN,HY$1,0)),"nvt")</f>
        <v>nvt</v>
      </c>
      <c r="HZ138" t="str">
        <f t="shared" si="416"/>
        <v>nvt</v>
      </c>
      <c r="IA138" t="str">
        <f t="shared" si="417"/>
        <v>nvt</v>
      </c>
      <c r="IB138" t="str">
        <f t="shared" si="418"/>
        <v>nvt</v>
      </c>
      <c r="IC138" t="str">
        <f t="shared" si="419"/>
        <v>nvt</v>
      </c>
      <c r="ID138" t="str">
        <f t="shared" si="420"/>
        <v>nvt</v>
      </c>
      <c r="IE138" t="str">
        <f t="shared" si="421"/>
        <v>nvt</v>
      </c>
      <c r="IF138" t="str">
        <f t="shared" si="422"/>
        <v>nvt</v>
      </c>
      <c r="IG138">
        <f t="shared" si="423"/>
        <v>0</v>
      </c>
      <c r="IH138">
        <f t="shared" si="424"/>
        <v>0</v>
      </c>
      <c r="II138">
        <f t="shared" si="425"/>
        <v>0</v>
      </c>
      <c r="IJ138">
        <f t="shared" si="426"/>
        <v>0</v>
      </c>
      <c r="IK138">
        <f t="shared" si="427"/>
        <v>0</v>
      </c>
      <c r="IL138">
        <f t="shared" si="428"/>
        <v>0</v>
      </c>
      <c r="IM138">
        <f t="shared" si="429"/>
        <v>0</v>
      </c>
      <c r="IN138">
        <f t="shared" si="430"/>
        <v>0</v>
      </c>
      <c r="IO138">
        <f t="shared" si="431"/>
        <v>0</v>
      </c>
      <c r="IP138">
        <f t="shared" si="432"/>
        <v>0</v>
      </c>
      <c r="IQ138">
        <f t="shared" si="433"/>
        <v>0</v>
      </c>
      <c r="IR138">
        <f t="shared" si="434"/>
        <v>0</v>
      </c>
      <c r="IS138">
        <f t="shared" si="435"/>
        <v>0</v>
      </c>
      <c r="IT138">
        <f t="shared" si="436"/>
        <v>0</v>
      </c>
      <c r="IU138" t="str">
        <f t="shared" si="437"/>
        <v>N</v>
      </c>
      <c r="IV138" t="str">
        <f t="shared" si="357"/>
        <v>N</v>
      </c>
      <c r="IW138" t="str">
        <f t="shared" si="438"/>
        <v>N</v>
      </c>
    </row>
    <row r="139" spans="1:257" x14ac:dyDescent="0.25">
      <c r="A139" t="str">
        <f>IF(ISERROR(VLOOKUP(E139,E$4:E138,1,0)),"J","N")</f>
        <v>N</v>
      </c>
      <c r="E139" s="25" t="str">
        <f>IF(Invoer!B168="","",Invoer!B168)</f>
        <v/>
      </c>
      <c r="F139" s="25"/>
      <c r="G139" s="25"/>
      <c r="H139" s="25" t="str">
        <f>IF(AND($E139&lt;&gt;"",$A139="J"),Invoer!D168,"")</f>
        <v/>
      </c>
      <c r="I139" s="25"/>
      <c r="J139" s="26"/>
      <c r="K139" s="26" t="str">
        <f>IF(AND($E139&lt;&gt;"",$A139="J"),Invoer!L168,"")</f>
        <v/>
      </c>
      <c r="L139" s="26"/>
      <c r="M139" s="25"/>
      <c r="N139" s="152"/>
      <c r="O139" s="153"/>
      <c r="P139" s="25"/>
      <c r="Q139" s="25"/>
      <c r="R139" s="153"/>
      <c r="S139" s="154"/>
      <c r="T139" s="152"/>
      <c r="U139" s="153"/>
      <c r="V139" s="153"/>
      <c r="W139" s="59" t="str">
        <f>IF(AND($E139&lt;&gt;"",$A139="J",Invoer!R168&lt;&gt;""),VLOOKUP(Invoer!R168,NORM!$F$26:$H$29,3,0),"")</f>
        <v/>
      </c>
      <c r="X139" s="59"/>
      <c r="Y139" s="25" t="str">
        <f t="shared" si="358"/>
        <v/>
      </c>
      <c r="Z139" s="25"/>
      <c r="AA139" s="26" t="str">
        <f t="shared" si="359"/>
        <v/>
      </c>
      <c r="AB139" s="26"/>
      <c r="AC139" s="153"/>
      <c r="AD139" s="153"/>
      <c r="AE139" s="153"/>
      <c r="AF139" s="153"/>
      <c r="AG139" s="153"/>
      <c r="AH139" s="25"/>
      <c r="AI139" s="153"/>
      <c r="AJ139" s="153"/>
      <c r="AK139" s="153"/>
      <c r="AL139" s="153"/>
      <c r="AM139" s="25" t="str">
        <f>IF(AND($E139&lt;&gt;"",$A139="J"),IF(Invoer!X168="Ja","J",IF(Invoer!X168="Nee","N","")),"")</f>
        <v/>
      </c>
      <c r="AN139" s="153"/>
      <c r="AO139" s="153"/>
      <c r="AP139" s="153" t="s">
        <v>311</v>
      </c>
      <c r="AQ139" s="153" t="s">
        <v>311</v>
      </c>
      <c r="AR139" s="153" t="s">
        <v>312</v>
      </c>
      <c r="AS139" s="153" t="s">
        <v>312</v>
      </c>
      <c r="AT139" s="1" t="str">
        <f>IF(AND($E139&lt;&gt;"",$A139="J",Invoer!O168&lt;&gt;""),VLOOKUP(Invoer!O168,NORM!$F$31:$H$38,3,0),"")</f>
        <v/>
      </c>
      <c r="AU139" s="1"/>
      <c r="AV139" s="1" t="str">
        <f>IF(AND($E139&lt;&gt;"",$A139="J"),Invoer!AH168,"")</f>
        <v/>
      </c>
      <c r="AW139" s="1"/>
      <c r="AX139" s="1" t="str">
        <f t="shared" si="360"/>
        <v/>
      </c>
      <c r="AY139" s="1"/>
      <c r="AZ139" s="3" t="str">
        <f t="shared" si="361"/>
        <v/>
      </c>
      <c r="BA139" s="3" t="str">
        <f t="shared" si="362"/>
        <v/>
      </c>
      <c r="BB139" s="3" t="str">
        <f t="shared" si="363"/>
        <v>N</v>
      </c>
      <c r="BC139" s="3" t="str">
        <f t="shared" si="364"/>
        <v>N</v>
      </c>
      <c r="BD139" s="3" t="str">
        <f t="shared" si="365"/>
        <v/>
      </c>
      <c r="BE139" s="3">
        <f t="shared" si="366"/>
        <v>0</v>
      </c>
      <c r="BF139" s="3" t="str">
        <f t="shared" si="367"/>
        <v/>
      </c>
      <c r="BG139" s="3" t="str">
        <f t="shared" si="368"/>
        <v/>
      </c>
      <c r="BH139" s="3" t="str">
        <f t="shared" si="369"/>
        <v>N</v>
      </c>
      <c r="BI139" s="24" t="str">
        <f t="shared" si="370"/>
        <v/>
      </c>
      <c r="BJ139" s="24" t="str">
        <f>IF(ISERROR(VLOOKUP($BD139,LOV_GWSGRP!A:A,1,0)),"N","J")</f>
        <v>N</v>
      </c>
      <c r="BK139" s="24" t="str">
        <f>IF(ISERROR(VLOOKUP($BD139,LOV_GWSGRP!D:D,1,0)),"N","J")</f>
        <v>N</v>
      </c>
      <c r="BL139" s="24" t="str">
        <f>IF(ISERROR(VLOOKUP($BD139,LOV_GWSGRP!G:G,1,0)),"N","J")</f>
        <v>N</v>
      </c>
      <c r="BM139" s="24" t="str">
        <f>IF(ISERROR(VLOOKUP($BD139,LOV_GWSGRP!M:M,1,0)),"N","J")</f>
        <v>N</v>
      </c>
      <c r="BN139" s="24" t="str">
        <f>IF(ISERROR(VLOOKUP($BD139,LOV_GWSGRP!P:P,1,0)),"N","J")</f>
        <v>N</v>
      </c>
      <c r="BO139" s="24" t="str">
        <f>IF(ISERROR(VLOOKUP($BD139,LOV_GWSGRP!S:S,1,0)),"N","J")</f>
        <v>N</v>
      </c>
      <c r="BP139" s="24" t="str">
        <f>IF(ISERROR(VLOOKUP($BD139,LOV_GWSGRP!V:V,1,0)),"N","J")</f>
        <v>N</v>
      </c>
      <c r="BQ139" s="24" t="str">
        <f>IF(ISERROR(VLOOKUP($BD139,LOV_GWSGRP!Y:Y,1,0)),"N","J")</f>
        <v>N</v>
      </c>
      <c r="BR139" s="24" t="str">
        <f>IF(ISERROR(VLOOKUP($BD139,LOV_GWSGRP!AB:AB,1,0)),"N","J")</f>
        <v>N</v>
      </c>
      <c r="BS139" s="24" t="str">
        <f>IF(ISERROR(VLOOKUP($BD139,LOV_GWSGRP!AE:AE,1,0)),"N","J")</f>
        <v>N</v>
      </c>
      <c r="BT139" s="24" t="str">
        <f>IF(ISERROR(VLOOKUP($BD139,LOV_GWSGRP!AH:AH,1,0)),"N","J")</f>
        <v>N</v>
      </c>
      <c r="BU139" s="24" t="str">
        <f>IF(ISERROR(VLOOKUP($BD139,LOV_GWSGRP!CJ:CJ,1,0)),"N","J")</f>
        <v>N</v>
      </c>
      <c r="BV139" s="24" t="str">
        <f>IF(ISERROR(VLOOKUP($BD139,LOV_GWSGRP!AN:AN,1,0)),"N","J")</f>
        <v>N</v>
      </c>
      <c r="BW139" s="24" t="str">
        <f>IF(ISERROR(VLOOKUP($BD139,LOV_GWSGRP!AQ:AQ,1,0)),"N","J")</f>
        <v>N</v>
      </c>
      <c r="BX139" s="24" t="str">
        <f>IF(ISERROR(VLOOKUP($BD139,LOV_GWSGRP!AT:AT,1,0)),"N","J")</f>
        <v>N</v>
      </c>
      <c r="BY139" s="24" t="str">
        <f>IF(ISERROR(VLOOKUP($BD139,LOV_GWSGRP!AW:AW,1,0)),"N","J")</f>
        <v>N</v>
      </c>
      <c r="BZ139" s="24" t="str">
        <f>IF(ISERROR(VLOOKUP($BD139,LOV_GWSGRP!AZ:AZ,1,0)),"N","J")</f>
        <v>N</v>
      </c>
      <c r="CA139" s="24" t="str">
        <f>IF(ISERROR(VLOOKUP($BD139,LOV_GWSGRP!BC:BC,1,0)),"N","J")</f>
        <v>N</v>
      </c>
      <c r="CB139" s="24" t="str">
        <f>IF(ISERROR(VLOOKUP($BD139,LOV_GWSGRP!BF:BF,1,0)),"N","J")</f>
        <v>N</v>
      </c>
      <c r="CC139" s="24" t="str">
        <f>IF(ISERROR(VLOOKUP($BD139,LOV_GWSGRP!BI:BI,1,0)),"N","J")</f>
        <v>N</v>
      </c>
      <c r="CD139" s="24" t="str">
        <f>IF(ISERROR(VLOOKUP($BD139,LOV_GWSGRP!J:J,1,0)),"N","J")</f>
        <v>N</v>
      </c>
      <c r="CE139" s="24" t="str">
        <f>IF(ISERROR(VLOOKUP($BD139,LOV_GWSGRP!BL:BL,1,0)),"N","J")</f>
        <v>N</v>
      </c>
      <c r="CF139" s="24"/>
      <c r="CG139" s="24" t="str">
        <f>IF(ISERROR(VLOOKUP($BD139,LOV_GWSGRP!BO:BO,1,0)),"N","J")</f>
        <v>N</v>
      </c>
      <c r="CH139" s="24" t="str">
        <f t="shared" si="371"/>
        <v>N</v>
      </c>
      <c r="CI139" s="24" t="str">
        <f>IF(ISERROR(VLOOKUP($BD139,GEWASCODE_GLMC8!F:F,1,0)),"N","J")</f>
        <v>N</v>
      </c>
      <c r="CJ139" s="24" t="str">
        <f>IF(COUNTIF($CI139:CI139,"J")&gt;0,"N",IF(ISERROR(VLOOKUP($BD139,GEWASCODE_GLMC8!G:G,1,0)),"N","J"))</f>
        <v>N</v>
      </c>
      <c r="CK139" s="24" t="str">
        <f>IF(COUNTIF($CI139:CJ139,"J")&gt;0,"N",IF(ISERROR(VLOOKUP($BD139,GEWASCODE_GLMC8!H:H,1,0)),"N","J"))</f>
        <v>N</v>
      </c>
      <c r="CL139" s="24" t="str">
        <f>IF(COUNTIF($CI139:CK139,"J")&gt;0,"N",IF(ISERROR(VLOOKUP($BD139,GEWASCODE_GLMC8!I:I,1,0)),"N","J"))</f>
        <v>N</v>
      </c>
      <c r="CM139" s="24" t="str">
        <f>IF(COUNTIF($CI139:CL139,"J")&gt;0,"N",IF(ISERROR(VLOOKUP($BD139,GEWASCODE_GLMC8!J:J,1,0)),"N","J"))</f>
        <v>N</v>
      </c>
      <c r="CN139" s="24" t="str">
        <f>IF(COUNTIF($CI139:CM139,"J")&gt;0,"N",IF(ISERROR(VLOOKUP($BD139,GEWASCODE_GLMC8!K:K,1,0)),"N","J"))</f>
        <v>N</v>
      </c>
      <c r="CO139" s="24" t="str">
        <f>IF(COUNTIF($CI139:CN139,"J")&gt;0,"N",IF(ISERROR(VLOOKUP($BD139,GEWASCODE_GLMC8!L:L,1,0)),"N","J"))</f>
        <v>N</v>
      </c>
      <c r="CP139" s="24" t="str">
        <f>IF(COUNTIF($CI139:CO139,"J")&gt;0,"N",IF(ISERROR(VLOOKUP($BD139,GEWASCODE_GLMC8!M:M,1,0)),"N","J"))</f>
        <v>N</v>
      </c>
      <c r="CQ139" s="24" t="str">
        <f>IF(COUNTIF($CI139:CP139,"J")&gt;0,"N",IF(ISERROR(VLOOKUP($BD139,GEWASCODE_GLMC8!N:N,1,0)),"N","J"))</f>
        <v>N</v>
      </c>
      <c r="CR139" s="24" t="str">
        <f>IF(COUNTIF($CI139:CQ139,"J")&gt;0,"N",IF(ISERROR(VLOOKUP($BD139,GEWASCODE_GLMC8!O:O,1,0)),"N","J"))</f>
        <v>N</v>
      </c>
      <c r="CS139" s="24" t="str">
        <f>IF(COUNTIF($CI139:CR139,"J")&gt;0,"N",IF(ISERROR(VLOOKUP($BD139,GEWASCODE_GLMC8!P:P,1,0)),"N","J"))</f>
        <v>N</v>
      </c>
      <c r="CT139" s="24" t="str">
        <f>IF(COUNTIF($CI139:CS139,"J")&gt;0,"N",IF(ISERROR(VLOOKUP($BD139,GEWASCODE_GLMC8!Q:Q,1,0)),"N","J"))</f>
        <v>N</v>
      </c>
      <c r="CU139" s="24" t="str">
        <f>IF(COUNTIF($CI139:CT139,"J")&gt;0,"N",IF(ISERROR(VLOOKUP($BD139,GEWASCODE_GLMC8!R:R,1,0)),"N","J"))</f>
        <v>N</v>
      </c>
      <c r="CV139" s="24" t="str">
        <f>IF(COUNTIF($CI139:CU139,"J")&gt;0,"N",IF(ISERROR(VLOOKUP($BD139,GEWASCODE_GLMC8!S:S,1,0)),"N","J"))</f>
        <v>N</v>
      </c>
      <c r="CW139" s="24" t="str">
        <f>IF(COUNTIF($CI139:CV139,"J")&gt;0,"N",IF(ISERROR(VLOOKUP($BD139,GEWASCODE_GLMC8!T:T,1,0)),"N","J"))</f>
        <v>N</v>
      </c>
      <c r="CX139" s="24" t="str">
        <f>IF(COUNTIF($CI139:CW139,"J")&gt;0,"N",IF(ISERROR(VLOOKUP($BD139,GEWASCODE_GLMC8!U:U,1,0)),"N","J"))</f>
        <v>N</v>
      </c>
      <c r="CY139" s="24" t="str">
        <f>IF(COUNTIF($CI139:CX139,"J")&gt;0,"N",IF(ISERROR(VLOOKUP($BD139,GEWASCODE_GLMC8!V:V,1,0)),"N","J"))</f>
        <v>N</v>
      </c>
      <c r="CZ139" s="24" t="str">
        <f>IF(COUNTIF($CI139:CY139,"J")&gt;0,"N",IF(ISERROR(VLOOKUP($BD139,GEWASCODE_GLMC8!W:W,1,0)),"N","J"))</f>
        <v>N</v>
      </c>
      <c r="DA139" s="24" t="str">
        <f>IF(COUNTIF($CI139:CZ139,"J")&gt;0,"N",IF(ISERROR(VLOOKUP($BD139,GEWASCODE_GLMC8!X:X,1,0)),"N","J"))</f>
        <v>N</v>
      </c>
      <c r="DB139" s="24" t="str">
        <f>IF(COUNTIF($CI139:DA139,"J")&gt;0,"N",IF(ISERROR(VLOOKUP($BD139,GEWASCODE_GLMC8!Y:Y,1,0)),"N","J"))</f>
        <v>N</v>
      </c>
      <c r="DC139" s="24" t="str">
        <f>IF(COUNTIF($CI139:DB139,"J")&gt;0,"N",IF(ISERROR(VLOOKUP($BD139,GEWASCODE_GLMC8!Z:Z,1,0)),"N","J"))</f>
        <v>N</v>
      </c>
      <c r="DD139" s="24" t="str">
        <f t="shared" si="372"/>
        <v>N</v>
      </c>
      <c r="DE139" s="3" t="str">
        <f t="shared" si="303"/>
        <v>N</v>
      </c>
      <c r="DF139" s="3" t="str">
        <f t="shared" si="304"/>
        <v>N</v>
      </c>
      <c r="DG139" s="3" t="str">
        <f t="shared" si="373"/>
        <v>N</v>
      </c>
      <c r="DH139" s="3" t="str">
        <f t="shared" si="374"/>
        <v>N</v>
      </c>
      <c r="DI139" s="3" t="str">
        <f t="shared" si="305"/>
        <v>N</v>
      </c>
      <c r="DJ139" s="3" t="str">
        <f t="shared" si="306"/>
        <v>N</v>
      </c>
      <c r="DK139" s="3">
        <f>0</f>
        <v>0</v>
      </c>
      <c r="DL139" s="3" t="str">
        <f t="shared" si="307"/>
        <v>N</v>
      </c>
      <c r="DM139" s="3" t="str">
        <f t="shared" si="308"/>
        <v>N</v>
      </c>
      <c r="DN139" t="str">
        <f>IF(AND($A139="J",COUNTIFS(activiteiten_perceel,percelen!$AZ139,activiteiten_maatregel_nr,percelen!DN$4,activiteiten_activiteit_voldoet_aan_voorwaarden,"J")&gt;0),DN$4,"")</f>
        <v/>
      </c>
      <c r="DO139" t="str">
        <f>IF(AND($A139="J",COUNTIFS(activiteiten_perceel,percelen!$AZ139,activiteiten_maatregel_nr,percelen!DO$4,activiteiten_activiteit_voldoet_aan_voorwaarden,"J")&gt;0),DO$4,"")</f>
        <v/>
      </c>
      <c r="DP139" t="str">
        <f>IF(AND($A139="J",COUNTIFS(activiteiten_perceel,percelen!$AZ139,activiteiten_maatregel_nr,percelen!DP$4,activiteiten_activiteit_voldoet_aan_voorwaarden,"J")&gt;0),DP$4,"")</f>
        <v/>
      </c>
      <c r="DQ139" t="str">
        <f>IF(AND($A139="J",COUNTIFS(activiteiten_perceel,percelen!$AZ139,activiteiten_maatregel_nr,percelen!DQ$4,activiteiten_activiteit_voldoet_aan_voorwaarden,"J")&gt;0),DQ$4,"")</f>
        <v/>
      </c>
      <c r="DR139" t="str">
        <f>IF(AND($A139="J",COUNTIFS(activiteiten_perceel,percelen!$AZ139,activiteiten_maatregel_nr,percelen!DR$4,activiteiten_activiteit_voldoet_aan_voorwaarden,"J")&gt;0),DR$4,"")</f>
        <v/>
      </c>
      <c r="DS139" t="str">
        <f>IF(AND($A139="J",COUNTIFS(activiteiten_perceel,percelen!$AZ139,activiteiten_maatregel_nr,percelen!DS$4,activiteiten_activiteit_voldoet_aan_voorwaarden,"J")&gt;0),DS$4,"")</f>
        <v/>
      </c>
      <c r="DT139" t="str">
        <f>IF(AND($A139="J",COUNTIFS(activiteiten_perceel,percelen!$AZ139,activiteiten_maatregel_nr,percelen!DT$4,activiteiten_activiteit_voldoet_aan_voorwaarden,"J")&gt;0),DT$4,"")</f>
        <v/>
      </c>
      <c r="DU139" t="str">
        <f>IF(AND($A139="J",COUNTIFS(activiteiten_perceel,percelen!$AZ139,activiteiten_maatregel_nr,percelen!DU$4,activiteiten_activiteit_voldoet_aan_voorwaarden,"J")&gt;0),DU$4,"")</f>
        <v/>
      </c>
      <c r="DV139" t="str">
        <f>IF(AND($A139="J",COUNTIFS(activiteiten_perceel,percelen!$AZ139,activiteiten_maatregel_nr,percelen!DV$4,activiteiten_activiteit_voldoet_aan_voorwaarden,"J")&gt;0),DV$4,"")</f>
        <v/>
      </c>
      <c r="DW139" t="str">
        <f>IF(AND($A139="J",COUNTIFS(activiteiten_perceel,percelen!$AZ139,activiteiten_maatregel_nr,percelen!DW$4,activiteiten_activiteit_voldoet_aan_voorwaarden,"J")&gt;0),DW$4,"")</f>
        <v/>
      </c>
      <c r="DX139" t="str">
        <f>IF(AND($A139="J",COUNTIFS(activiteiten_perceel,percelen!$AZ139,activiteiten_maatregel_nr,percelen!DX$4,activiteiten_activiteit_voldoet_aan_voorwaarden,"J")&gt;0),DX$4,"")</f>
        <v/>
      </c>
      <c r="DY139" t="str">
        <f>IF(AND($A139="J",COUNTIFS(activiteiten_perceel,percelen!$AZ139,activiteiten_maatregel_nr,percelen!DY$4,activiteiten_activiteit_voldoet_aan_voorwaarden,"J")&gt;0),DY$4,"")</f>
        <v/>
      </c>
      <c r="DZ139" t="str">
        <f>IF(AND($A139="J",COUNTIFS(activiteiten_perceel,percelen!$AZ139,activiteiten_maatregel_nr,percelen!DZ$4,activiteiten_activiteit_voldoet_aan_voorwaarden,"J")&gt;0),DZ$4,"")</f>
        <v/>
      </c>
      <c r="EA139" t="str">
        <f>IF(AND($A139="J",COUNTIFS(activiteiten_perceel,percelen!$AZ139,activiteiten_maatregel_nr,percelen!EA$4,activiteiten_activiteit_voldoet_aan_voorwaarden,"J")&gt;0),EA$4,"")</f>
        <v/>
      </c>
      <c r="EB139" t="str">
        <f>IF(AND($A139="J",COUNTIFS(activiteiten_perceel,percelen!$AZ139,activiteiten_maatregel_nr,percelen!EB$4,activiteiten_activiteit_voldoet_aan_voorwaarden,"J")&gt;0),EB$4,"")</f>
        <v/>
      </c>
      <c r="EC139" t="str">
        <f>IF(AND($A139="J",COUNTIFS(activiteiten_perceel,percelen!$AZ139,activiteiten_maatregel_nr,percelen!EC$4,activiteiten_activiteit_voldoet_aan_voorwaarden,"J")&gt;0),EC$4,"")</f>
        <v/>
      </c>
      <c r="ED139" t="str">
        <f>IF(AND($A139="J",COUNTIFS(activiteiten_perceel,percelen!$AZ139,activiteiten_maatregel_nr,percelen!ED$4,activiteiten_activiteit_voldoet_aan_voorwaarden,"J")&gt;0),ED$4,"")</f>
        <v/>
      </c>
      <c r="EE139" t="str">
        <f>IF(AND($A139="J",COUNTIFS(activiteiten_perceel,percelen!$AZ139,activiteiten_maatregel_nr,percelen!EE$4,activiteiten_activiteit_voldoet_aan_voorwaarden,"J")&gt;0),EE$4,"")</f>
        <v/>
      </c>
      <c r="EF139" t="str">
        <f>IF(AND($A139="J",COUNTIFS(activiteiten_perceel,percelen!$AZ139,activiteiten_maatregel_nr,percelen!EF$4,activiteiten_activiteit_voldoet_aan_voorwaarden,"J")&gt;0),EF$4,"")</f>
        <v/>
      </c>
      <c r="EG139" t="str">
        <f>IF(AND($A139="J",COUNTIFS(activiteiten_perceel,percelen!$AZ139,activiteiten_maatregel_nr,percelen!EG$4,activiteiten_activiteit_voldoet_aan_voorwaarden,"J")&gt;0),EG$4,"")</f>
        <v/>
      </c>
      <c r="EH139" t="str">
        <f>IF(AND($A139="J",COUNTIFS(activiteiten_perceel,percelen!$AZ139,activiteiten_maatregel_nr,percelen!EH$4,activiteiten_activiteit_voldoet_aan_voorwaarden,"J")&gt;0),EH$4,"")</f>
        <v/>
      </c>
      <c r="EI139" t="str">
        <f>IF(AND($A139="J",COUNTIFS(activiteiten_perceel,percelen!$AZ139,activiteiten_maatregel_nr,percelen!EI$4,activiteiten_activiteit_voldoet_aan_voorwaarden,"J")&gt;0),EI$4,"")</f>
        <v/>
      </c>
      <c r="EJ139">
        <f t="shared" si="375"/>
        <v>0</v>
      </c>
      <c r="EK139" t="str">
        <f t="shared" si="309"/>
        <v/>
      </c>
      <c r="EL139" t="str">
        <f t="shared" si="310"/>
        <v/>
      </c>
      <c r="EM139" t="str">
        <f t="shared" si="311"/>
        <v/>
      </c>
      <c r="EN139" t="str">
        <f t="shared" si="312"/>
        <v/>
      </c>
      <c r="EO139" t="str">
        <f t="shared" si="313"/>
        <v/>
      </c>
      <c r="EP139" t="str">
        <f t="shared" si="314"/>
        <v/>
      </c>
      <c r="EQ139" t="str">
        <f t="shared" si="315"/>
        <v/>
      </c>
      <c r="ER139" t="str">
        <f t="shared" si="316"/>
        <v/>
      </c>
      <c r="ES139" t="str">
        <f t="shared" si="317"/>
        <v/>
      </c>
      <c r="ET139" t="str">
        <f t="shared" si="318"/>
        <v/>
      </c>
      <c r="EU139" t="str">
        <f t="shared" si="319"/>
        <v/>
      </c>
      <c r="EV139" t="str">
        <f t="shared" si="320"/>
        <v/>
      </c>
      <c r="EW139" t="str">
        <f t="shared" si="376"/>
        <v>nvt</v>
      </c>
      <c r="EX139" t="str">
        <f t="shared" si="377"/>
        <v>nvt</v>
      </c>
      <c r="EY139" t="str">
        <f t="shared" si="378"/>
        <v>nvt</v>
      </c>
      <c r="EZ139" t="str">
        <f t="shared" si="379"/>
        <v>nvt</v>
      </c>
      <c r="FA139" t="str">
        <f t="shared" si="380"/>
        <v>nvt</v>
      </c>
      <c r="FB139" t="str">
        <f t="shared" si="381"/>
        <v>nvt</v>
      </c>
      <c r="FC139" t="str">
        <f t="shared" si="382"/>
        <v>nvt</v>
      </c>
      <c r="FD139" t="str">
        <f t="shared" si="383"/>
        <v>nvt</v>
      </c>
      <c r="FE139" t="str">
        <f>IF($EJ139=2,VLOOKUP(FD139,STAPELING!A:D,FE$1,0),"nvt")</f>
        <v>nvt</v>
      </c>
      <c r="FF139" t="str">
        <f t="shared" si="384"/>
        <v>nvt</v>
      </c>
      <c r="FG139" t="str">
        <f t="shared" si="385"/>
        <v>nvt</v>
      </c>
      <c r="FH139" t="str">
        <f t="shared" si="386"/>
        <v>nvt</v>
      </c>
      <c r="FI139" t="str">
        <f t="shared" si="387"/>
        <v>nvt</v>
      </c>
      <c r="FJ139" t="str">
        <f t="shared" si="388"/>
        <v>nvt</v>
      </c>
      <c r="FK139" t="str">
        <f t="shared" si="389"/>
        <v>nvt</v>
      </c>
      <c r="FL139" t="str">
        <f t="shared" si="390"/>
        <v>nvt</v>
      </c>
      <c r="FM139" t="str">
        <f t="shared" si="391"/>
        <v/>
      </c>
      <c r="FN139" t="str">
        <f>IF(ISERROR(VLOOKUP(FM139,STAPELING!I:AO,FN$1,0)),"N",VLOOKUP(FM139,STAPELING!I:AO,FN$1,0))</f>
        <v>J</v>
      </c>
      <c r="FO139" t="str">
        <f t="shared" si="392"/>
        <v>nvt</v>
      </c>
      <c r="FP139" t="str">
        <f t="shared" si="321"/>
        <v>nvt</v>
      </c>
      <c r="FQ139" t="str">
        <f t="shared" si="322"/>
        <v>nvt</v>
      </c>
      <c r="FR139" t="str">
        <f t="shared" si="323"/>
        <v>nvt</v>
      </c>
      <c r="FS139" t="str">
        <f t="shared" si="324"/>
        <v>nvt</v>
      </c>
      <c r="FT139" t="str">
        <f t="shared" si="325"/>
        <v>nvt</v>
      </c>
      <c r="FU139" t="str">
        <f t="shared" si="326"/>
        <v>nvt</v>
      </c>
      <c r="FV139" t="str">
        <f t="shared" si="327"/>
        <v>nvt</v>
      </c>
      <c r="FW139" t="str">
        <f t="shared" si="328"/>
        <v>nvt</v>
      </c>
      <c r="FX139" t="str">
        <f t="shared" si="329"/>
        <v>nvt</v>
      </c>
      <c r="FY139" t="str">
        <f t="shared" si="330"/>
        <v>nvt</v>
      </c>
      <c r="FZ139" t="str">
        <f t="shared" si="331"/>
        <v>nvt</v>
      </c>
      <c r="GA139" t="str">
        <f t="shared" si="332"/>
        <v>nvt</v>
      </c>
      <c r="GB139" t="str">
        <f>IF($EJ139&gt;2,IF(FO139="","zwart",VLOOKUP(FO139,STAPELING!J:AA,GB$1,0)),"nvt")</f>
        <v>nvt</v>
      </c>
      <c r="GC139" t="str">
        <f t="shared" si="393"/>
        <v>nvt</v>
      </c>
      <c r="GD139" t="str">
        <f t="shared" si="394"/>
        <v>nvt</v>
      </c>
      <c r="GE139" t="str">
        <f t="shared" si="395"/>
        <v>nvt</v>
      </c>
      <c r="GF139" t="str">
        <f t="shared" si="396"/>
        <v>nvt</v>
      </c>
      <c r="GG139" t="str">
        <f t="shared" si="397"/>
        <v>nvt</v>
      </c>
      <c r="GH139" t="str">
        <f t="shared" si="398"/>
        <v>nvt</v>
      </c>
      <c r="GI139" t="str">
        <f t="shared" si="399"/>
        <v>nvt</v>
      </c>
      <c r="GJ139" t="str">
        <f t="shared" si="400"/>
        <v>nvt</v>
      </c>
      <c r="GK139" t="str">
        <f t="shared" si="333"/>
        <v>nvt</v>
      </c>
      <c r="GL139" t="str">
        <f t="shared" si="334"/>
        <v>nvt</v>
      </c>
      <c r="GM139" t="str">
        <f t="shared" si="335"/>
        <v>nvt</v>
      </c>
      <c r="GN139" t="str">
        <f t="shared" si="336"/>
        <v>nvt</v>
      </c>
      <c r="GO139" t="str">
        <f t="shared" si="337"/>
        <v>nvt</v>
      </c>
      <c r="GP139" t="str">
        <f t="shared" si="338"/>
        <v>nvt</v>
      </c>
      <c r="GQ139" t="str">
        <f t="shared" si="339"/>
        <v>nvt</v>
      </c>
      <c r="GR139" t="str">
        <f t="shared" si="340"/>
        <v>nvt</v>
      </c>
      <c r="GS139" t="str">
        <f t="shared" si="341"/>
        <v>nvt</v>
      </c>
      <c r="GT139" t="str">
        <f t="shared" si="342"/>
        <v>nvt</v>
      </c>
      <c r="GU139" t="str">
        <f t="shared" si="343"/>
        <v>nvt</v>
      </c>
      <c r="GV139" t="str">
        <f t="shared" si="344"/>
        <v>nvt</v>
      </c>
      <c r="GW139" t="str">
        <f>IF($EJ139&gt;2,IF(GJ139="","zwart",VLOOKUP(GJ139,STAPELING!AB:AJ,GW$1,0)),"nvt")</f>
        <v>nvt</v>
      </c>
      <c r="GX139" t="str">
        <f t="shared" si="401"/>
        <v>nvt</v>
      </c>
      <c r="GY139" t="str">
        <f t="shared" si="402"/>
        <v>nvt</v>
      </c>
      <c r="GZ139" t="str">
        <f t="shared" si="403"/>
        <v>nvt</v>
      </c>
      <c r="HA139" t="str">
        <f t="shared" si="404"/>
        <v>nvt</v>
      </c>
      <c r="HB139" t="str">
        <f t="shared" si="405"/>
        <v>nvt</v>
      </c>
      <c r="HC139" t="str">
        <f t="shared" si="406"/>
        <v>nvt</v>
      </c>
      <c r="HD139" t="str">
        <f t="shared" si="407"/>
        <v>nvt</v>
      </c>
      <c r="HE139" t="str">
        <f t="shared" si="408"/>
        <v>nvt</v>
      </c>
      <c r="HF139" t="str">
        <f t="shared" si="409"/>
        <v>nvt</v>
      </c>
      <c r="HG139" t="str">
        <f t="shared" si="410"/>
        <v>nvt</v>
      </c>
      <c r="HH139" t="str">
        <f t="shared" si="411"/>
        <v>nvt</v>
      </c>
      <c r="HI139" t="str">
        <f t="shared" si="412"/>
        <v>nvt</v>
      </c>
      <c r="HJ139" t="str">
        <f t="shared" si="413"/>
        <v>nvt</v>
      </c>
      <c r="HK139" t="str">
        <f t="shared" si="414"/>
        <v>nvt</v>
      </c>
      <c r="HL139" t="str">
        <f t="shared" si="415"/>
        <v>nvt</v>
      </c>
      <c r="HM139" t="str">
        <f t="shared" si="345"/>
        <v>nvt</v>
      </c>
      <c r="HN139" t="str">
        <f t="shared" si="346"/>
        <v>nvt</v>
      </c>
      <c r="HO139" t="str">
        <f t="shared" si="347"/>
        <v>nvt</v>
      </c>
      <c r="HP139" t="str">
        <f t="shared" si="348"/>
        <v>nvt</v>
      </c>
      <c r="HQ139" t="str">
        <f t="shared" si="349"/>
        <v>nvt</v>
      </c>
      <c r="HR139" t="str">
        <f t="shared" si="350"/>
        <v>nvt</v>
      </c>
      <c r="HS139" t="str">
        <f t="shared" si="351"/>
        <v>nvt</v>
      </c>
      <c r="HT139" t="str">
        <f t="shared" si="352"/>
        <v>nvt</v>
      </c>
      <c r="HU139" t="str">
        <f t="shared" si="353"/>
        <v>nvt</v>
      </c>
      <c r="HV139" t="str">
        <f t="shared" si="354"/>
        <v>nvt</v>
      </c>
      <c r="HW139" t="str">
        <f t="shared" si="355"/>
        <v>nvt</v>
      </c>
      <c r="HX139" t="str">
        <f t="shared" si="356"/>
        <v>nvt</v>
      </c>
      <c r="HY139" t="str">
        <f>IF($EJ139&gt;2,IF(HL139="","zwart",VLOOKUP(HL139,STAPELING!AK:AN,HY$1,0)),"nvt")</f>
        <v>nvt</v>
      </c>
      <c r="HZ139" t="str">
        <f t="shared" si="416"/>
        <v>nvt</v>
      </c>
      <c r="IA139" t="str">
        <f t="shared" si="417"/>
        <v>nvt</v>
      </c>
      <c r="IB139" t="str">
        <f t="shared" si="418"/>
        <v>nvt</v>
      </c>
      <c r="IC139" t="str">
        <f t="shared" si="419"/>
        <v>nvt</v>
      </c>
      <c r="ID139" t="str">
        <f t="shared" si="420"/>
        <v>nvt</v>
      </c>
      <c r="IE139" t="str">
        <f t="shared" si="421"/>
        <v>nvt</v>
      </c>
      <c r="IF139" t="str">
        <f t="shared" si="422"/>
        <v>nvt</v>
      </c>
      <c r="IG139">
        <f t="shared" si="423"/>
        <v>0</v>
      </c>
      <c r="IH139">
        <f t="shared" si="424"/>
        <v>0</v>
      </c>
      <c r="II139">
        <f t="shared" si="425"/>
        <v>0</v>
      </c>
      <c r="IJ139">
        <f t="shared" si="426"/>
        <v>0</v>
      </c>
      <c r="IK139">
        <f t="shared" si="427"/>
        <v>0</v>
      </c>
      <c r="IL139">
        <f t="shared" si="428"/>
        <v>0</v>
      </c>
      <c r="IM139">
        <f t="shared" si="429"/>
        <v>0</v>
      </c>
      <c r="IN139">
        <f t="shared" si="430"/>
        <v>0</v>
      </c>
      <c r="IO139">
        <f t="shared" si="431"/>
        <v>0</v>
      </c>
      <c r="IP139">
        <f t="shared" si="432"/>
        <v>0</v>
      </c>
      <c r="IQ139">
        <f t="shared" si="433"/>
        <v>0</v>
      </c>
      <c r="IR139">
        <f t="shared" si="434"/>
        <v>0</v>
      </c>
      <c r="IS139">
        <f t="shared" si="435"/>
        <v>0</v>
      </c>
      <c r="IT139">
        <f t="shared" si="436"/>
        <v>0</v>
      </c>
      <c r="IU139" t="str">
        <f t="shared" si="437"/>
        <v>N</v>
      </c>
      <c r="IV139" t="str">
        <f t="shared" si="357"/>
        <v>N</v>
      </c>
      <c r="IW139" t="str">
        <f t="shared" si="438"/>
        <v>N</v>
      </c>
    </row>
    <row r="140" spans="1:257" x14ac:dyDescent="0.25">
      <c r="A140" t="str">
        <f>IF(ISERROR(VLOOKUP(E140,E$4:E139,1,0)),"J","N")</f>
        <v>N</v>
      </c>
      <c r="E140" s="25" t="str">
        <f>IF(Invoer!B169="","",Invoer!B169)</f>
        <v/>
      </c>
      <c r="F140" s="25"/>
      <c r="G140" s="25"/>
      <c r="H140" s="25" t="str">
        <f>IF(AND($E140&lt;&gt;"",$A140="J"),Invoer!D169,"")</f>
        <v/>
      </c>
      <c r="I140" s="25"/>
      <c r="J140" s="26"/>
      <c r="K140" s="26" t="str">
        <f>IF(AND($E140&lt;&gt;"",$A140="J"),Invoer!L169,"")</f>
        <v/>
      </c>
      <c r="L140" s="26"/>
      <c r="M140" s="25"/>
      <c r="N140" s="152"/>
      <c r="O140" s="153"/>
      <c r="P140" s="25"/>
      <c r="Q140" s="25"/>
      <c r="R140" s="153"/>
      <c r="S140" s="154"/>
      <c r="T140" s="152"/>
      <c r="U140" s="153"/>
      <c r="V140" s="153"/>
      <c r="W140" s="59" t="str">
        <f>IF(AND($E140&lt;&gt;"",$A140="J",Invoer!R169&lt;&gt;""),VLOOKUP(Invoer!R169,NORM!$F$26:$H$29,3,0),"")</f>
        <v/>
      </c>
      <c r="X140" s="59"/>
      <c r="Y140" s="25" t="str">
        <f t="shared" si="358"/>
        <v/>
      </c>
      <c r="Z140" s="25"/>
      <c r="AA140" s="26" t="str">
        <f t="shared" si="359"/>
        <v/>
      </c>
      <c r="AB140" s="26"/>
      <c r="AC140" s="153"/>
      <c r="AD140" s="153"/>
      <c r="AE140" s="153"/>
      <c r="AF140" s="153"/>
      <c r="AG140" s="153"/>
      <c r="AH140" s="25"/>
      <c r="AI140" s="153"/>
      <c r="AJ140" s="153"/>
      <c r="AK140" s="153"/>
      <c r="AL140" s="153"/>
      <c r="AM140" s="25" t="str">
        <f>IF(AND($E140&lt;&gt;"",$A140="J"),IF(Invoer!X169="Ja","J",IF(Invoer!X169="Nee","N","")),"")</f>
        <v/>
      </c>
      <c r="AN140" s="153"/>
      <c r="AO140" s="153"/>
      <c r="AP140" s="153" t="s">
        <v>311</v>
      </c>
      <c r="AQ140" s="153" t="s">
        <v>311</v>
      </c>
      <c r="AR140" s="153" t="s">
        <v>312</v>
      </c>
      <c r="AS140" s="153" t="s">
        <v>312</v>
      </c>
      <c r="AT140" s="1" t="str">
        <f>IF(AND($E140&lt;&gt;"",$A140="J",Invoer!O169&lt;&gt;""),VLOOKUP(Invoer!O169,NORM!$F$31:$H$38,3,0),"")</f>
        <v/>
      </c>
      <c r="AU140" s="1"/>
      <c r="AV140" s="1" t="str">
        <f>IF(AND($E140&lt;&gt;"",$A140="J"),Invoer!AH169,"")</f>
        <v/>
      </c>
      <c r="AW140" s="1"/>
      <c r="AX140" s="1" t="str">
        <f t="shared" si="360"/>
        <v/>
      </c>
      <c r="AY140" s="1"/>
      <c r="AZ140" s="3" t="str">
        <f t="shared" si="361"/>
        <v/>
      </c>
      <c r="BA140" s="3" t="str">
        <f t="shared" si="362"/>
        <v/>
      </c>
      <c r="BB140" s="3" t="str">
        <f t="shared" si="363"/>
        <v>N</v>
      </c>
      <c r="BC140" s="3" t="str">
        <f t="shared" si="364"/>
        <v>N</v>
      </c>
      <c r="BD140" s="3" t="str">
        <f t="shared" si="365"/>
        <v/>
      </c>
      <c r="BE140" s="3">
        <f t="shared" si="366"/>
        <v>0</v>
      </c>
      <c r="BF140" s="3" t="str">
        <f t="shared" si="367"/>
        <v/>
      </c>
      <c r="BG140" s="3" t="str">
        <f t="shared" si="368"/>
        <v/>
      </c>
      <c r="BH140" s="3" t="str">
        <f t="shared" si="369"/>
        <v>N</v>
      </c>
      <c r="BI140" s="24" t="str">
        <f t="shared" si="370"/>
        <v/>
      </c>
      <c r="BJ140" s="24" t="str">
        <f>IF(ISERROR(VLOOKUP($BD140,LOV_GWSGRP!A:A,1,0)),"N","J")</f>
        <v>N</v>
      </c>
      <c r="BK140" s="24" t="str">
        <f>IF(ISERROR(VLOOKUP($BD140,LOV_GWSGRP!D:D,1,0)),"N","J")</f>
        <v>N</v>
      </c>
      <c r="BL140" s="24" t="str">
        <f>IF(ISERROR(VLOOKUP($BD140,LOV_GWSGRP!G:G,1,0)),"N","J")</f>
        <v>N</v>
      </c>
      <c r="BM140" s="24" t="str">
        <f>IF(ISERROR(VLOOKUP($BD140,LOV_GWSGRP!M:M,1,0)),"N","J")</f>
        <v>N</v>
      </c>
      <c r="BN140" s="24" t="str">
        <f>IF(ISERROR(VLOOKUP($BD140,LOV_GWSGRP!P:P,1,0)),"N","J")</f>
        <v>N</v>
      </c>
      <c r="BO140" s="24" t="str">
        <f>IF(ISERROR(VLOOKUP($BD140,LOV_GWSGRP!S:S,1,0)),"N","J")</f>
        <v>N</v>
      </c>
      <c r="BP140" s="24" t="str">
        <f>IF(ISERROR(VLOOKUP($BD140,LOV_GWSGRP!V:V,1,0)),"N","J")</f>
        <v>N</v>
      </c>
      <c r="BQ140" s="24" t="str">
        <f>IF(ISERROR(VLOOKUP($BD140,LOV_GWSGRP!Y:Y,1,0)),"N","J")</f>
        <v>N</v>
      </c>
      <c r="BR140" s="24" t="str">
        <f>IF(ISERROR(VLOOKUP($BD140,LOV_GWSGRP!AB:AB,1,0)),"N","J")</f>
        <v>N</v>
      </c>
      <c r="BS140" s="24" t="str">
        <f>IF(ISERROR(VLOOKUP($BD140,LOV_GWSGRP!AE:AE,1,0)),"N","J")</f>
        <v>N</v>
      </c>
      <c r="BT140" s="24" t="str">
        <f>IF(ISERROR(VLOOKUP($BD140,LOV_GWSGRP!AH:AH,1,0)),"N","J")</f>
        <v>N</v>
      </c>
      <c r="BU140" s="24" t="str">
        <f>IF(ISERROR(VLOOKUP($BD140,LOV_GWSGRP!CJ:CJ,1,0)),"N","J")</f>
        <v>N</v>
      </c>
      <c r="BV140" s="24" t="str">
        <f>IF(ISERROR(VLOOKUP($BD140,LOV_GWSGRP!AN:AN,1,0)),"N","J")</f>
        <v>N</v>
      </c>
      <c r="BW140" s="24" t="str">
        <f>IF(ISERROR(VLOOKUP($BD140,LOV_GWSGRP!AQ:AQ,1,0)),"N","J")</f>
        <v>N</v>
      </c>
      <c r="BX140" s="24" t="str">
        <f>IF(ISERROR(VLOOKUP($BD140,LOV_GWSGRP!AT:AT,1,0)),"N","J")</f>
        <v>N</v>
      </c>
      <c r="BY140" s="24" t="str">
        <f>IF(ISERROR(VLOOKUP($BD140,LOV_GWSGRP!AW:AW,1,0)),"N","J")</f>
        <v>N</v>
      </c>
      <c r="BZ140" s="24" t="str">
        <f>IF(ISERROR(VLOOKUP($BD140,LOV_GWSGRP!AZ:AZ,1,0)),"N","J")</f>
        <v>N</v>
      </c>
      <c r="CA140" s="24" t="str">
        <f>IF(ISERROR(VLOOKUP($BD140,LOV_GWSGRP!BC:BC,1,0)),"N","J")</f>
        <v>N</v>
      </c>
      <c r="CB140" s="24" t="str">
        <f>IF(ISERROR(VLOOKUP($BD140,LOV_GWSGRP!BF:BF,1,0)),"N","J")</f>
        <v>N</v>
      </c>
      <c r="CC140" s="24" t="str">
        <f>IF(ISERROR(VLOOKUP($BD140,LOV_GWSGRP!BI:BI,1,0)),"N","J")</f>
        <v>N</v>
      </c>
      <c r="CD140" s="24" t="str">
        <f>IF(ISERROR(VLOOKUP($BD140,LOV_GWSGRP!J:J,1,0)),"N","J")</f>
        <v>N</v>
      </c>
      <c r="CE140" s="24" t="str">
        <f>IF(ISERROR(VLOOKUP($BD140,LOV_GWSGRP!BL:BL,1,0)),"N","J")</f>
        <v>N</v>
      </c>
      <c r="CF140" s="24"/>
      <c r="CG140" s="24" t="str">
        <f>IF(ISERROR(VLOOKUP($BD140,LOV_GWSGRP!BO:BO,1,0)),"N","J")</f>
        <v>N</v>
      </c>
      <c r="CH140" s="24" t="str">
        <f t="shared" si="371"/>
        <v>N</v>
      </c>
      <c r="CI140" s="24" t="str">
        <f>IF(ISERROR(VLOOKUP($BD140,GEWASCODE_GLMC8!F:F,1,0)),"N","J")</f>
        <v>N</v>
      </c>
      <c r="CJ140" s="24" t="str">
        <f>IF(COUNTIF($CI140:CI140,"J")&gt;0,"N",IF(ISERROR(VLOOKUP($BD140,GEWASCODE_GLMC8!G:G,1,0)),"N","J"))</f>
        <v>N</v>
      </c>
      <c r="CK140" s="24" t="str">
        <f>IF(COUNTIF($CI140:CJ140,"J")&gt;0,"N",IF(ISERROR(VLOOKUP($BD140,GEWASCODE_GLMC8!H:H,1,0)),"N","J"))</f>
        <v>N</v>
      </c>
      <c r="CL140" s="24" t="str">
        <f>IF(COUNTIF($CI140:CK140,"J")&gt;0,"N",IF(ISERROR(VLOOKUP($BD140,GEWASCODE_GLMC8!I:I,1,0)),"N","J"))</f>
        <v>N</v>
      </c>
      <c r="CM140" s="24" t="str">
        <f>IF(COUNTIF($CI140:CL140,"J")&gt;0,"N",IF(ISERROR(VLOOKUP($BD140,GEWASCODE_GLMC8!J:J,1,0)),"N","J"))</f>
        <v>N</v>
      </c>
      <c r="CN140" s="24" t="str">
        <f>IF(COUNTIF($CI140:CM140,"J")&gt;0,"N",IF(ISERROR(VLOOKUP($BD140,GEWASCODE_GLMC8!K:K,1,0)),"N","J"))</f>
        <v>N</v>
      </c>
      <c r="CO140" s="24" t="str">
        <f>IF(COUNTIF($CI140:CN140,"J")&gt;0,"N",IF(ISERROR(VLOOKUP($BD140,GEWASCODE_GLMC8!L:L,1,0)),"N","J"))</f>
        <v>N</v>
      </c>
      <c r="CP140" s="24" t="str">
        <f>IF(COUNTIF($CI140:CO140,"J")&gt;0,"N",IF(ISERROR(VLOOKUP($BD140,GEWASCODE_GLMC8!M:M,1,0)),"N","J"))</f>
        <v>N</v>
      </c>
      <c r="CQ140" s="24" t="str">
        <f>IF(COUNTIF($CI140:CP140,"J")&gt;0,"N",IF(ISERROR(VLOOKUP($BD140,GEWASCODE_GLMC8!N:N,1,0)),"N","J"))</f>
        <v>N</v>
      </c>
      <c r="CR140" s="24" t="str">
        <f>IF(COUNTIF($CI140:CQ140,"J")&gt;0,"N",IF(ISERROR(VLOOKUP($BD140,GEWASCODE_GLMC8!O:O,1,0)),"N","J"))</f>
        <v>N</v>
      </c>
      <c r="CS140" s="24" t="str">
        <f>IF(COUNTIF($CI140:CR140,"J")&gt;0,"N",IF(ISERROR(VLOOKUP($BD140,GEWASCODE_GLMC8!P:P,1,0)),"N","J"))</f>
        <v>N</v>
      </c>
      <c r="CT140" s="24" t="str">
        <f>IF(COUNTIF($CI140:CS140,"J")&gt;0,"N",IF(ISERROR(VLOOKUP($BD140,GEWASCODE_GLMC8!Q:Q,1,0)),"N","J"))</f>
        <v>N</v>
      </c>
      <c r="CU140" s="24" t="str">
        <f>IF(COUNTIF($CI140:CT140,"J")&gt;0,"N",IF(ISERROR(VLOOKUP($BD140,GEWASCODE_GLMC8!R:R,1,0)),"N","J"))</f>
        <v>N</v>
      </c>
      <c r="CV140" s="24" t="str">
        <f>IF(COUNTIF($CI140:CU140,"J")&gt;0,"N",IF(ISERROR(VLOOKUP($BD140,GEWASCODE_GLMC8!S:S,1,0)),"N","J"))</f>
        <v>N</v>
      </c>
      <c r="CW140" s="24" t="str">
        <f>IF(COUNTIF($CI140:CV140,"J")&gt;0,"N",IF(ISERROR(VLOOKUP($BD140,GEWASCODE_GLMC8!T:T,1,0)),"N","J"))</f>
        <v>N</v>
      </c>
      <c r="CX140" s="24" t="str">
        <f>IF(COUNTIF($CI140:CW140,"J")&gt;0,"N",IF(ISERROR(VLOOKUP($BD140,GEWASCODE_GLMC8!U:U,1,0)),"N","J"))</f>
        <v>N</v>
      </c>
      <c r="CY140" s="24" t="str">
        <f>IF(COUNTIF($CI140:CX140,"J")&gt;0,"N",IF(ISERROR(VLOOKUP($BD140,GEWASCODE_GLMC8!V:V,1,0)),"N","J"))</f>
        <v>N</v>
      </c>
      <c r="CZ140" s="24" t="str">
        <f>IF(COUNTIF($CI140:CY140,"J")&gt;0,"N",IF(ISERROR(VLOOKUP($BD140,GEWASCODE_GLMC8!W:W,1,0)),"N","J"))</f>
        <v>N</v>
      </c>
      <c r="DA140" s="24" t="str">
        <f>IF(COUNTIF($CI140:CZ140,"J")&gt;0,"N",IF(ISERROR(VLOOKUP($BD140,GEWASCODE_GLMC8!X:X,1,0)),"N","J"))</f>
        <v>N</v>
      </c>
      <c r="DB140" s="24" t="str">
        <f>IF(COUNTIF($CI140:DA140,"J")&gt;0,"N",IF(ISERROR(VLOOKUP($BD140,GEWASCODE_GLMC8!Y:Y,1,0)),"N","J"))</f>
        <v>N</v>
      </c>
      <c r="DC140" s="24" t="str">
        <f>IF(COUNTIF($CI140:DB140,"J")&gt;0,"N",IF(ISERROR(VLOOKUP($BD140,GEWASCODE_GLMC8!Z:Z,1,0)),"N","J"))</f>
        <v>N</v>
      </c>
      <c r="DD140" s="24" t="str">
        <f t="shared" si="372"/>
        <v>N</v>
      </c>
      <c r="DE140" s="3" t="str">
        <f t="shared" si="303"/>
        <v>N</v>
      </c>
      <c r="DF140" s="3" t="str">
        <f t="shared" si="304"/>
        <v>N</v>
      </c>
      <c r="DG140" s="3" t="str">
        <f t="shared" si="373"/>
        <v>N</v>
      </c>
      <c r="DH140" s="3" t="str">
        <f t="shared" si="374"/>
        <v>N</v>
      </c>
      <c r="DI140" s="3" t="str">
        <f t="shared" si="305"/>
        <v>N</v>
      </c>
      <c r="DJ140" s="3" t="str">
        <f t="shared" si="306"/>
        <v>N</v>
      </c>
      <c r="DK140" s="3">
        <f>0</f>
        <v>0</v>
      </c>
      <c r="DL140" s="3" t="str">
        <f t="shared" si="307"/>
        <v>N</v>
      </c>
      <c r="DM140" s="3" t="str">
        <f t="shared" si="308"/>
        <v>N</v>
      </c>
      <c r="DN140" t="str">
        <f>IF(AND($A140="J",COUNTIFS(activiteiten_perceel,percelen!$AZ140,activiteiten_maatregel_nr,percelen!DN$4,activiteiten_activiteit_voldoet_aan_voorwaarden,"J")&gt;0),DN$4,"")</f>
        <v/>
      </c>
      <c r="DO140" t="str">
        <f>IF(AND($A140="J",COUNTIFS(activiteiten_perceel,percelen!$AZ140,activiteiten_maatregel_nr,percelen!DO$4,activiteiten_activiteit_voldoet_aan_voorwaarden,"J")&gt;0),DO$4,"")</f>
        <v/>
      </c>
      <c r="DP140" t="str">
        <f>IF(AND($A140="J",COUNTIFS(activiteiten_perceel,percelen!$AZ140,activiteiten_maatregel_nr,percelen!DP$4,activiteiten_activiteit_voldoet_aan_voorwaarden,"J")&gt;0),DP$4,"")</f>
        <v/>
      </c>
      <c r="DQ140" t="str">
        <f>IF(AND($A140="J",COUNTIFS(activiteiten_perceel,percelen!$AZ140,activiteiten_maatregel_nr,percelen!DQ$4,activiteiten_activiteit_voldoet_aan_voorwaarden,"J")&gt;0),DQ$4,"")</f>
        <v/>
      </c>
      <c r="DR140" t="str">
        <f>IF(AND($A140="J",COUNTIFS(activiteiten_perceel,percelen!$AZ140,activiteiten_maatregel_nr,percelen!DR$4,activiteiten_activiteit_voldoet_aan_voorwaarden,"J")&gt;0),DR$4,"")</f>
        <v/>
      </c>
      <c r="DS140" t="str">
        <f>IF(AND($A140="J",COUNTIFS(activiteiten_perceel,percelen!$AZ140,activiteiten_maatregel_nr,percelen!DS$4,activiteiten_activiteit_voldoet_aan_voorwaarden,"J")&gt;0),DS$4,"")</f>
        <v/>
      </c>
      <c r="DT140" t="str">
        <f>IF(AND($A140="J",COUNTIFS(activiteiten_perceel,percelen!$AZ140,activiteiten_maatregel_nr,percelen!DT$4,activiteiten_activiteit_voldoet_aan_voorwaarden,"J")&gt;0),DT$4,"")</f>
        <v/>
      </c>
      <c r="DU140" t="str">
        <f>IF(AND($A140="J",COUNTIFS(activiteiten_perceel,percelen!$AZ140,activiteiten_maatregel_nr,percelen!DU$4,activiteiten_activiteit_voldoet_aan_voorwaarden,"J")&gt;0),DU$4,"")</f>
        <v/>
      </c>
      <c r="DV140" t="str">
        <f>IF(AND($A140="J",COUNTIFS(activiteiten_perceel,percelen!$AZ140,activiteiten_maatregel_nr,percelen!DV$4,activiteiten_activiteit_voldoet_aan_voorwaarden,"J")&gt;0),DV$4,"")</f>
        <v/>
      </c>
      <c r="DW140" t="str">
        <f>IF(AND($A140="J",COUNTIFS(activiteiten_perceel,percelen!$AZ140,activiteiten_maatregel_nr,percelen!DW$4,activiteiten_activiteit_voldoet_aan_voorwaarden,"J")&gt;0),DW$4,"")</f>
        <v/>
      </c>
      <c r="DX140" t="str">
        <f>IF(AND($A140="J",COUNTIFS(activiteiten_perceel,percelen!$AZ140,activiteiten_maatregel_nr,percelen!DX$4,activiteiten_activiteit_voldoet_aan_voorwaarden,"J")&gt;0),DX$4,"")</f>
        <v/>
      </c>
      <c r="DY140" t="str">
        <f>IF(AND($A140="J",COUNTIFS(activiteiten_perceel,percelen!$AZ140,activiteiten_maatregel_nr,percelen!DY$4,activiteiten_activiteit_voldoet_aan_voorwaarden,"J")&gt;0),DY$4,"")</f>
        <v/>
      </c>
      <c r="DZ140" t="str">
        <f>IF(AND($A140="J",COUNTIFS(activiteiten_perceel,percelen!$AZ140,activiteiten_maatregel_nr,percelen!DZ$4,activiteiten_activiteit_voldoet_aan_voorwaarden,"J")&gt;0),DZ$4,"")</f>
        <v/>
      </c>
      <c r="EA140" t="str">
        <f>IF(AND($A140="J",COUNTIFS(activiteiten_perceel,percelen!$AZ140,activiteiten_maatregel_nr,percelen!EA$4,activiteiten_activiteit_voldoet_aan_voorwaarden,"J")&gt;0),EA$4,"")</f>
        <v/>
      </c>
      <c r="EB140" t="str">
        <f>IF(AND($A140="J",COUNTIFS(activiteiten_perceel,percelen!$AZ140,activiteiten_maatregel_nr,percelen!EB$4,activiteiten_activiteit_voldoet_aan_voorwaarden,"J")&gt;0),EB$4,"")</f>
        <v/>
      </c>
      <c r="EC140" t="str">
        <f>IF(AND($A140="J",COUNTIFS(activiteiten_perceel,percelen!$AZ140,activiteiten_maatregel_nr,percelen!EC$4,activiteiten_activiteit_voldoet_aan_voorwaarden,"J")&gt;0),EC$4,"")</f>
        <v/>
      </c>
      <c r="ED140" t="str">
        <f>IF(AND($A140="J",COUNTIFS(activiteiten_perceel,percelen!$AZ140,activiteiten_maatregel_nr,percelen!ED$4,activiteiten_activiteit_voldoet_aan_voorwaarden,"J")&gt;0),ED$4,"")</f>
        <v/>
      </c>
      <c r="EE140" t="str">
        <f>IF(AND($A140="J",COUNTIFS(activiteiten_perceel,percelen!$AZ140,activiteiten_maatregel_nr,percelen!EE$4,activiteiten_activiteit_voldoet_aan_voorwaarden,"J")&gt;0),EE$4,"")</f>
        <v/>
      </c>
      <c r="EF140" t="str">
        <f>IF(AND($A140="J",COUNTIFS(activiteiten_perceel,percelen!$AZ140,activiteiten_maatregel_nr,percelen!EF$4,activiteiten_activiteit_voldoet_aan_voorwaarden,"J")&gt;0),EF$4,"")</f>
        <v/>
      </c>
      <c r="EG140" t="str">
        <f>IF(AND($A140="J",COUNTIFS(activiteiten_perceel,percelen!$AZ140,activiteiten_maatregel_nr,percelen!EG$4,activiteiten_activiteit_voldoet_aan_voorwaarden,"J")&gt;0),EG$4,"")</f>
        <v/>
      </c>
      <c r="EH140" t="str">
        <f>IF(AND($A140="J",COUNTIFS(activiteiten_perceel,percelen!$AZ140,activiteiten_maatregel_nr,percelen!EH$4,activiteiten_activiteit_voldoet_aan_voorwaarden,"J")&gt;0),EH$4,"")</f>
        <v/>
      </c>
      <c r="EI140" t="str">
        <f>IF(AND($A140="J",COUNTIFS(activiteiten_perceel,percelen!$AZ140,activiteiten_maatregel_nr,percelen!EI$4,activiteiten_activiteit_voldoet_aan_voorwaarden,"J")&gt;0),EI$4,"")</f>
        <v/>
      </c>
      <c r="EJ140">
        <f t="shared" si="375"/>
        <v>0</v>
      </c>
      <c r="EK140" t="str">
        <f t="shared" si="309"/>
        <v/>
      </c>
      <c r="EL140" t="str">
        <f t="shared" si="310"/>
        <v/>
      </c>
      <c r="EM140" t="str">
        <f t="shared" si="311"/>
        <v/>
      </c>
      <c r="EN140" t="str">
        <f t="shared" si="312"/>
        <v/>
      </c>
      <c r="EO140" t="str">
        <f t="shared" si="313"/>
        <v/>
      </c>
      <c r="EP140" t="str">
        <f t="shared" si="314"/>
        <v/>
      </c>
      <c r="EQ140" t="str">
        <f t="shared" si="315"/>
        <v/>
      </c>
      <c r="ER140" t="str">
        <f t="shared" si="316"/>
        <v/>
      </c>
      <c r="ES140" t="str">
        <f t="shared" si="317"/>
        <v/>
      </c>
      <c r="ET140" t="str">
        <f t="shared" si="318"/>
        <v/>
      </c>
      <c r="EU140" t="str">
        <f t="shared" si="319"/>
        <v/>
      </c>
      <c r="EV140" t="str">
        <f t="shared" si="320"/>
        <v/>
      </c>
      <c r="EW140" t="str">
        <f t="shared" si="376"/>
        <v>nvt</v>
      </c>
      <c r="EX140" t="str">
        <f t="shared" si="377"/>
        <v>nvt</v>
      </c>
      <c r="EY140" t="str">
        <f t="shared" si="378"/>
        <v>nvt</v>
      </c>
      <c r="EZ140" t="str">
        <f t="shared" si="379"/>
        <v>nvt</v>
      </c>
      <c r="FA140" t="str">
        <f t="shared" si="380"/>
        <v>nvt</v>
      </c>
      <c r="FB140" t="str">
        <f t="shared" si="381"/>
        <v>nvt</v>
      </c>
      <c r="FC140" t="str">
        <f t="shared" si="382"/>
        <v>nvt</v>
      </c>
      <c r="FD140" t="str">
        <f t="shared" si="383"/>
        <v>nvt</v>
      </c>
      <c r="FE140" t="str">
        <f>IF($EJ140=2,VLOOKUP(FD140,STAPELING!A:D,FE$1,0),"nvt")</f>
        <v>nvt</v>
      </c>
      <c r="FF140" t="str">
        <f t="shared" si="384"/>
        <v>nvt</v>
      </c>
      <c r="FG140" t="str">
        <f t="shared" si="385"/>
        <v>nvt</v>
      </c>
      <c r="FH140" t="str">
        <f t="shared" si="386"/>
        <v>nvt</v>
      </c>
      <c r="FI140" t="str">
        <f t="shared" si="387"/>
        <v>nvt</v>
      </c>
      <c r="FJ140" t="str">
        <f t="shared" si="388"/>
        <v>nvt</v>
      </c>
      <c r="FK140" t="str">
        <f t="shared" si="389"/>
        <v>nvt</v>
      </c>
      <c r="FL140" t="str">
        <f t="shared" si="390"/>
        <v>nvt</v>
      </c>
      <c r="FM140" t="str">
        <f t="shared" si="391"/>
        <v/>
      </c>
      <c r="FN140" t="str">
        <f>IF(ISERROR(VLOOKUP(FM140,STAPELING!I:AO,FN$1,0)),"N",VLOOKUP(FM140,STAPELING!I:AO,FN$1,0))</f>
        <v>J</v>
      </c>
      <c r="FO140" t="str">
        <f t="shared" si="392"/>
        <v>nvt</v>
      </c>
      <c r="FP140" t="str">
        <f t="shared" si="321"/>
        <v>nvt</v>
      </c>
      <c r="FQ140" t="str">
        <f t="shared" si="322"/>
        <v>nvt</v>
      </c>
      <c r="FR140" t="str">
        <f t="shared" si="323"/>
        <v>nvt</v>
      </c>
      <c r="FS140" t="str">
        <f t="shared" si="324"/>
        <v>nvt</v>
      </c>
      <c r="FT140" t="str">
        <f t="shared" si="325"/>
        <v>nvt</v>
      </c>
      <c r="FU140" t="str">
        <f t="shared" si="326"/>
        <v>nvt</v>
      </c>
      <c r="FV140" t="str">
        <f t="shared" si="327"/>
        <v>nvt</v>
      </c>
      <c r="FW140" t="str">
        <f t="shared" si="328"/>
        <v>nvt</v>
      </c>
      <c r="FX140" t="str">
        <f t="shared" si="329"/>
        <v>nvt</v>
      </c>
      <c r="FY140" t="str">
        <f t="shared" si="330"/>
        <v>nvt</v>
      </c>
      <c r="FZ140" t="str">
        <f t="shared" si="331"/>
        <v>nvt</v>
      </c>
      <c r="GA140" t="str">
        <f t="shared" si="332"/>
        <v>nvt</v>
      </c>
      <c r="GB140" t="str">
        <f>IF($EJ140&gt;2,IF(FO140="","zwart",VLOOKUP(FO140,STAPELING!J:AA,GB$1,0)),"nvt")</f>
        <v>nvt</v>
      </c>
      <c r="GC140" t="str">
        <f t="shared" si="393"/>
        <v>nvt</v>
      </c>
      <c r="GD140" t="str">
        <f t="shared" si="394"/>
        <v>nvt</v>
      </c>
      <c r="GE140" t="str">
        <f t="shared" si="395"/>
        <v>nvt</v>
      </c>
      <c r="GF140" t="str">
        <f t="shared" si="396"/>
        <v>nvt</v>
      </c>
      <c r="GG140" t="str">
        <f t="shared" si="397"/>
        <v>nvt</v>
      </c>
      <c r="GH140" t="str">
        <f t="shared" si="398"/>
        <v>nvt</v>
      </c>
      <c r="GI140" t="str">
        <f t="shared" si="399"/>
        <v>nvt</v>
      </c>
      <c r="GJ140" t="str">
        <f t="shared" si="400"/>
        <v>nvt</v>
      </c>
      <c r="GK140" t="str">
        <f t="shared" si="333"/>
        <v>nvt</v>
      </c>
      <c r="GL140" t="str">
        <f t="shared" si="334"/>
        <v>nvt</v>
      </c>
      <c r="GM140" t="str">
        <f t="shared" si="335"/>
        <v>nvt</v>
      </c>
      <c r="GN140" t="str">
        <f t="shared" si="336"/>
        <v>nvt</v>
      </c>
      <c r="GO140" t="str">
        <f t="shared" si="337"/>
        <v>nvt</v>
      </c>
      <c r="GP140" t="str">
        <f t="shared" si="338"/>
        <v>nvt</v>
      </c>
      <c r="GQ140" t="str">
        <f t="shared" si="339"/>
        <v>nvt</v>
      </c>
      <c r="GR140" t="str">
        <f t="shared" si="340"/>
        <v>nvt</v>
      </c>
      <c r="GS140" t="str">
        <f t="shared" si="341"/>
        <v>nvt</v>
      </c>
      <c r="GT140" t="str">
        <f t="shared" si="342"/>
        <v>nvt</v>
      </c>
      <c r="GU140" t="str">
        <f t="shared" si="343"/>
        <v>nvt</v>
      </c>
      <c r="GV140" t="str">
        <f t="shared" si="344"/>
        <v>nvt</v>
      </c>
      <c r="GW140" t="str">
        <f>IF($EJ140&gt;2,IF(GJ140="","zwart",VLOOKUP(GJ140,STAPELING!AB:AJ,GW$1,0)),"nvt")</f>
        <v>nvt</v>
      </c>
      <c r="GX140" t="str">
        <f t="shared" si="401"/>
        <v>nvt</v>
      </c>
      <c r="GY140" t="str">
        <f t="shared" si="402"/>
        <v>nvt</v>
      </c>
      <c r="GZ140" t="str">
        <f t="shared" si="403"/>
        <v>nvt</v>
      </c>
      <c r="HA140" t="str">
        <f t="shared" si="404"/>
        <v>nvt</v>
      </c>
      <c r="HB140" t="str">
        <f t="shared" si="405"/>
        <v>nvt</v>
      </c>
      <c r="HC140" t="str">
        <f t="shared" si="406"/>
        <v>nvt</v>
      </c>
      <c r="HD140" t="str">
        <f t="shared" si="407"/>
        <v>nvt</v>
      </c>
      <c r="HE140" t="str">
        <f t="shared" si="408"/>
        <v>nvt</v>
      </c>
      <c r="HF140" t="str">
        <f t="shared" si="409"/>
        <v>nvt</v>
      </c>
      <c r="HG140" t="str">
        <f t="shared" si="410"/>
        <v>nvt</v>
      </c>
      <c r="HH140" t="str">
        <f t="shared" si="411"/>
        <v>nvt</v>
      </c>
      <c r="HI140" t="str">
        <f t="shared" si="412"/>
        <v>nvt</v>
      </c>
      <c r="HJ140" t="str">
        <f t="shared" si="413"/>
        <v>nvt</v>
      </c>
      <c r="HK140" t="str">
        <f t="shared" si="414"/>
        <v>nvt</v>
      </c>
      <c r="HL140" t="str">
        <f t="shared" si="415"/>
        <v>nvt</v>
      </c>
      <c r="HM140" t="str">
        <f t="shared" si="345"/>
        <v>nvt</v>
      </c>
      <c r="HN140" t="str">
        <f t="shared" si="346"/>
        <v>nvt</v>
      </c>
      <c r="HO140" t="str">
        <f t="shared" si="347"/>
        <v>nvt</v>
      </c>
      <c r="HP140" t="str">
        <f t="shared" si="348"/>
        <v>nvt</v>
      </c>
      <c r="HQ140" t="str">
        <f t="shared" si="349"/>
        <v>nvt</v>
      </c>
      <c r="HR140" t="str">
        <f t="shared" si="350"/>
        <v>nvt</v>
      </c>
      <c r="HS140" t="str">
        <f t="shared" si="351"/>
        <v>nvt</v>
      </c>
      <c r="HT140" t="str">
        <f t="shared" si="352"/>
        <v>nvt</v>
      </c>
      <c r="HU140" t="str">
        <f t="shared" si="353"/>
        <v>nvt</v>
      </c>
      <c r="HV140" t="str">
        <f t="shared" si="354"/>
        <v>nvt</v>
      </c>
      <c r="HW140" t="str">
        <f t="shared" si="355"/>
        <v>nvt</v>
      </c>
      <c r="HX140" t="str">
        <f t="shared" si="356"/>
        <v>nvt</v>
      </c>
      <c r="HY140" t="str">
        <f>IF($EJ140&gt;2,IF(HL140="","zwart",VLOOKUP(HL140,STAPELING!AK:AN,HY$1,0)),"nvt")</f>
        <v>nvt</v>
      </c>
      <c r="HZ140" t="str">
        <f t="shared" si="416"/>
        <v>nvt</v>
      </c>
      <c r="IA140" t="str">
        <f t="shared" si="417"/>
        <v>nvt</v>
      </c>
      <c r="IB140" t="str">
        <f t="shared" si="418"/>
        <v>nvt</v>
      </c>
      <c r="IC140" t="str">
        <f t="shared" si="419"/>
        <v>nvt</v>
      </c>
      <c r="ID140" t="str">
        <f t="shared" si="420"/>
        <v>nvt</v>
      </c>
      <c r="IE140" t="str">
        <f t="shared" si="421"/>
        <v>nvt</v>
      </c>
      <c r="IF140" t="str">
        <f t="shared" si="422"/>
        <v>nvt</v>
      </c>
      <c r="IG140">
        <f t="shared" si="423"/>
        <v>0</v>
      </c>
      <c r="IH140">
        <f t="shared" si="424"/>
        <v>0</v>
      </c>
      <c r="II140">
        <f t="shared" si="425"/>
        <v>0</v>
      </c>
      <c r="IJ140">
        <f t="shared" si="426"/>
        <v>0</v>
      </c>
      <c r="IK140">
        <f t="shared" si="427"/>
        <v>0</v>
      </c>
      <c r="IL140">
        <f t="shared" si="428"/>
        <v>0</v>
      </c>
      <c r="IM140">
        <f t="shared" si="429"/>
        <v>0</v>
      </c>
      <c r="IN140">
        <f t="shared" si="430"/>
        <v>0</v>
      </c>
      <c r="IO140">
        <f t="shared" si="431"/>
        <v>0</v>
      </c>
      <c r="IP140">
        <f t="shared" si="432"/>
        <v>0</v>
      </c>
      <c r="IQ140">
        <f t="shared" si="433"/>
        <v>0</v>
      </c>
      <c r="IR140">
        <f t="shared" si="434"/>
        <v>0</v>
      </c>
      <c r="IS140">
        <f t="shared" si="435"/>
        <v>0</v>
      </c>
      <c r="IT140">
        <f t="shared" si="436"/>
        <v>0</v>
      </c>
      <c r="IU140" t="str">
        <f t="shared" si="437"/>
        <v>N</v>
      </c>
      <c r="IV140" t="str">
        <f t="shared" si="357"/>
        <v>N</v>
      </c>
      <c r="IW140" t="str">
        <f t="shared" si="438"/>
        <v>N</v>
      </c>
    </row>
    <row r="141" spans="1:257" x14ac:dyDescent="0.25">
      <c r="A141" t="str">
        <f>IF(ISERROR(VLOOKUP(E141,E$4:E140,1,0)),"J","N")</f>
        <v>N</v>
      </c>
      <c r="E141" s="25" t="str">
        <f>IF(Invoer!B170="","",Invoer!B170)</f>
        <v/>
      </c>
      <c r="F141" s="25"/>
      <c r="G141" s="25"/>
      <c r="H141" s="25" t="str">
        <f>IF(AND($E141&lt;&gt;"",$A141="J"),Invoer!D170,"")</f>
        <v/>
      </c>
      <c r="I141" s="25"/>
      <c r="J141" s="26"/>
      <c r="K141" s="26" t="str">
        <f>IF(AND($E141&lt;&gt;"",$A141="J"),Invoer!L170,"")</f>
        <v/>
      </c>
      <c r="L141" s="26"/>
      <c r="M141" s="25"/>
      <c r="N141" s="152"/>
      <c r="O141" s="153"/>
      <c r="P141" s="25"/>
      <c r="Q141" s="25"/>
      <c r="R141" s="153"/>
      <c r="S141" s="154"/>
      <c r="T141" s="152"/>
      <c r="U141" s="153"/>
      <c r="V141" s="153"/>
      <c r="W141" s="59" t="str">
        <f>IF(AND($E141&lt;&gt;"",$A141="J",Invoer!R170&lt;&gt;""),VLOOKUP(Invoer!R170,NORM!$F$26:$H$29,3,0),"")</f>
        <v/>
      </c>
      <c r="X141" s="59"/>
      <c r="Y141" s="25" t="str">
        <f t="shared" si="358"/>
        <v/>
      </c>
      <c r="Z141" s="25"/>
      <c r="AA141" s="26" t="str">
        <f t="shared" si="359"/>
        <v/>
      </c>
      <c r="AB141" s="26"/>
      <c r="AC141" s="153"/>
      <c r="AD141" s="153"/>
      <c r="AE141" s="153"/>
      <c r="AF141" s="153"/>
      <c r="AG141" s="153"/>
      <c r="AH141" s="25"/>
      <c r="AI141" s="153"/>
      <c r="AJ141" s="153"/>
      <c r="AK141" s="153"/>
      <c r="AL141" s="153"/>
      <c r="AM141" s="25" t="str">
        <f>IF(AND($E141&lt;&gt;"",$A141="J"),IF(Invoer!X170="Ja","J",IF(Invoer!X170="Nee","N","")),"")</f>
        <v/>
      </c>
      <c r="AN141" s="153"/>
      <c r="AO141" s="153"/>
      <c r="AP141" s="153" t="s">
        <v>311</v>
      </c>
      <c r="AQ141" s="153" t="s">
        <v>311</v>
      </c>
      <c r="AR141" s="153" t="s">
        <v>312</v>
      </c>
      <c r="AS141" s="153" t="s">
        <v>312</v>
      </c>
      <c r="AT141" s="1" t="str">
        <f>IF(AND($E141&lt;&gt;"",$A141="J",Invoer!O170&lt;&gt;""),VLOOKUP(Invoer!O170,NORM!$F$31:$H$38,3,0),"")</f>
        <v/>
      </c>
      <c r="AU141" s="1"/>
      <c r="AV141" s="1" t="str">
        <f>IF(AND($E141&lt;&gt;"",$A141="J"),Invoer!AH170,"")</f>
        <v/>
      </c>
      <c r="AW141" s="1"/>
      <c r="AX141" s="1" t="str">
        <f t="shared" si="360"/>
        <v/>
      </c>
      <c r="AY141" s="1"/>
      <c r="AZ141" s="3" t="str">
        <f t="shared" si="361"/>
        <v/>
      </c>
      <c r="BA141" s="3" t="str">
        <f t="shared" si="362"/>
        <v/>
      </c>
      <c r="BB141" s="3" t="str">
        <f t="shared" si="363"/>
        <v>N</v>
      </c>
      <c r="BC141" s="3" t="str">
        <f t="shared" si="364"/>
        <v>N</v>
      </c>
      <c r="BD141" s="3" t="str">
        <f t="shared" si="365"/>
        <v/>
      </c>
      <c r="BE141" s="3">
        <f t="shared" si="366"/>
        <v>0</v>
      </c>
      <c r="BF141" s="3" t="str">
        <f t="shared" si="367"/>
        <v/>
      </c>
      <c r="BG141" s="3" t="str">
        <f t="shared" si="368"/>
        <v/>
      </c>
      <c r="BH141" s="3" t="str">
        <f t="shared" si="369"/>
        <v>N</v>
      </c>
      <c r="BI141" s="24" t="str">
        <f t="shared" si="370"/>
        <v/>
      </c>
      <c r="BJ141" s="24" t="str">
        <f>IF(ISERROR(VLOOKUP($BD141,LOV_GWSGRP!A:A,1,0)),"N","J")</f>
        <v>N</v>
      </c>
      <c r="BK141" s="24" t="str">
        <f>IF(ISERROR(VLOOKUP($BD141,LOV_GWSGRP!D:D,1,0)),"N","J")</f>
        <v>N</v>
      </c>
      <c r="BL141" s="24" t="str">
        <f>IF(ISERROR(VLOOKUP($BD141,LOV_GWSGRP!G:G,1,0)),"N","J")</f>
        <v>N</v>
      </c>
      <c r="BM141" s="24" t="str">
        <f>IF(ISERROR(VLOOKUP($BD141,LOV_GWSGRP!M:M,1,0)),"N","J")</f>
        <v>N</v>
      </c>
      <c r="BN141" s="24" t="str">
        <f>IF(ISERROR(VLOOKUP($BD141,LOV_GWSGRP!P:P,1,0)),"N","J")</f>
        <v>N</v>
      </c>
      <c r="BO141" s="24" t="str">
        <f>IF(ISERROR(VLOOKUP($BD141,LOV_GWSGRP!S:S,1,0)),"N","J")</f>
        <v>N</v>
      </c>
      <c r="BP141" s="24" t="str">
        <f>IF(ISERROR(VLOOKUP($BD141,LOV_GWSGRP!V:V,1,0)),"N","J")</f>
        <v>N</v>
      </c>
      <c r="BQ141" s="24" t="str">
        <f>IF(ISERROR(VLOOKUP($BD141,LOV_GWSGRP!Y:Y,1,0)),"N","J")</f>
        <v>N</v>
      </c>
      <c r="BR141" s="24" t="str">
        <f>IF(ISERROR(VLOOKUP($BD141,LOV_GWSGRP!AB:AB,1,0)),"N","J")</f>
        <v>N</v>
      </c>
      <c r="BS141" s="24" t="str">
        <f>IF(ISERROR(VLOOKUP($BD141,LOV_GWSGRP!AE:AE,1,0)),"N","J")</f>
        <v>N</v>
      </c>
      <c r="BT141" s="24" t="str">
        <f>IF(ISERROR(VLOOKUP($BD141,LOV_GWSGRP!AH:AH,1,0)),"N","J")</f>
        <v>N</v>
      </c>
      <c r="BU141" s="24" t="str">
        <f>IF(ISERROR(VLOOKUP($BD141,LOV_GWSGRP!CJ:CJ,1,0)),"N","J")</f>
        <v>N</v>
      </c>
      <c r="BV141" s="24" t="str">
        <f>IF(ISERROR(VLOOKUP($BD141,LOV_GWSGRP!AN:AN,1,0)),"N","J")</f>
        <v>N</v>
      </c>
      <c r="BW141" s="24" t="str">
        <f>IF(ISERROR(VLOOKUP($BD141,LOV_GWSGRP!AQ:AQ,1,0)),"N","J")</f>
        <v>N</v>
      </c>
      <c r="BX141" s="24" t="str">
        <f>IF(ISERROR(VLOOKUP($BD141,LOV_GWSGRP!AT:AT,1,0)),"N","J")</f>
        <v>N</v>
      </c>
      <c r="BY141" s="24" t="str">
        <f>IF(ISERROR(VLOOKUP($BD141,LOV_GWSGRP!AW:AW,1,0)),"N","J")</f>
        <v>N</v>
      </c>
      <c r="BZ141" s="24" t="str">
        <f>IF(ISERROR(VLOOKUP($BD141,LOV_GWSGRP!AZ:AZ,1,0)),"N","J")</f>
        <v>N</v>
      </c>
      <c r="CA141" s="24" t="str">
        <f>IF(ISERROR(VLOOKUP($BD141,LOV_GWSGRP!BC:BC,1,0)),"N","J")</f>
        <v>N</v>
      </c>
      <c r="CB141" s="24" t="str">
        <f>IF(ISERROR(VLOOKUP($BD141,LOV_GWSGRP!BF:BF,1,0)),"N","J")</f>
        <v>N</v>
      </c>
      <c r="CC141" s="24" t="str">
        <f>IF(ISERROR(VLOOKUP($BD141,LOV_GWSGRP!BI:BI,1,0)),"N","J")</f>
        <v>N</v>
      </c>
      <c r="CD141" s="24" t="str">
        <f>IF(ISERROR(VLOOKUP($BD141,LOV_GWSGRP!J:J,1,0)),"N","J")</f>
        <v>N</v>
      </c>
      <c r="CE141" s="24" t="str">
        <f>IF(ISERROR(VLOOKUP($BD141,LOV_GWSGRP!BL:BL,1,0)),"N","J")</f>
        <v>N</v>
      </c>
      <c r="CF141" s="24"/>
      <c r="CG141" s="24" t="str">
        <f>IF(ISERROR(VLOOKUP($BD141,LOV_GWSGRP!BO:BO,1,0)),"N","J")</f>
        <v>N</v>
      </c>
      <c r="CH141" s="24" t="str">
        <f t="shared" si="371"/>
        <v>N</v>
      </c>
      <c r="CI141" s="24" t="str">
        <f>IF(ISERROR(VLOOKUP($BD141,GEWASCODE_GLMC8!F:F,1,0)),"N","J")</f>
        <v>N</v>
      </c>
      <c r="CJ141" s="24" t="str">
        <f>IF(COUNTIF($CI141:CI141,"J")&gt;0,"N",IF(ISERROR(VLOOKUP($BD141,GEWASCODE_GLMC8!G:G,1,0)),"N","J"))</f>
        <v>N</v>
      </c>
      <c r="CK141" s="24" t="str">
        <f>IF(COUNTIF($CI141:CJ141,"J")&gt;0,"N",IF(ISERROR(VLOOKUP($BD141,GEWASCODE_GLMC8!H:H,1,0)),"N","J"))</f>
        <v>N</v>
      </c>
      <c r="CL141" s="24" t="str">
        <f>IF(COUNTIF($CI141:CK141,"J")&gt;0,"N",IF(ISERROR(VLOOKUP($BD141,GEWASCODE_GLMC8!I:I,1,0)),"N","J"))</f>
        <v>N</v>
      </c>
      <c r="CM141" s="24" t="str">
        <f>IF(COUNTIF($CI141:CL141,"J")&gt;0,"N",IF(ISERROR(VLOOKUP($BD141,GEWASCODE_GLMC8!J:J,1,0)),"N","J"))</f>
        <v>N</v>
      </c>
      <c r="CN141" s="24" t="str">
        <f>IF(COUNTIF($CI141:CM141,"J")&gt;0,"N",IF(ISERROR(VLOOKUP($BD141,GEWASCODE_GLMC8!K:K,1,0)),"N","J"))</f>
        <v>N</v>
      </c>
      <c r="CO141" s="24" t="str">
        <f>IF(COUNTIF($CI141:CN141,"J")&gt;0,"N",IF(ISERROR(VLOOKUP($BD141,GEWASCODE_GLMC8!L:L,1,0)),"N","J"))</f>
        <v>N</v>
      </c>
      <c r="CP141" s="24" t="str">
        <f>IF(COUNTIF($CI141:CO141,"J")&gt;0,"N",IF(ISERROR(VLOOKUP($BD141,GEWASCODE_GLMC8!M:M,1,0)),"N","J"))</f>
        <v>N</v>
      </c>
      <c r="CQ141" s="24" t="str">
        <f>IF(COUNTIF($CI141:CP141,"J")&gt;0,"N",IF(ISERROR(VLOOKUP($BD141,GEWASCODE_GLMC8!N:N,1,0)),"N","J"))</f>
        <v>N</v>
      </c>
      <c r="CR141" s="24" t="str">
        <f>IF(COUNTIF($CI141:CQ141,"J")&gt;0,"N",IF(ISERROR(VLOOKUP($BD141,GEWASCODE_GLMC8!O:O,1,0)),"N","J"))</f>
        <v>N</v>
      </c>
      <c r="CS141" s="24" t="str">
        <f>IF(COUNTIF($CI141:CR141,"J")&gt;0,"N",IF(ISERROR(VLOOKUP($BD141,GEWASCODE_GLMC8!P:P,1,0)),"N","J"))</f>
        <v>N</v>
      </c>
      <c r="CT141" s="24" t="str">
        <f>IF(COUNTIF($CI141:CS141,"J")&gt;0,"N",IF(ISERROR(VLOOKUP($BD141,GEWASCODE_GLMC8!Q:Q,1,0)),"N","J"))</f>
        <v>N</v>
      </c>
      <c r="CU141" s="24" t="str">
        <f>IF(COUNTIF($CI141:CT141,"J")&gt;0,"N",IF(ISERROR(VLOOKUP($BD141,GEWASCODE_GLMC8!R:R,1,0)),"N","J"))</f>
        <v>N</v>
      </c>
      <c r="CV141" s="24" t="str">
        <f>IF(COUNTIF($CI141:CU141,"J")&gt;0,"N",IF(ISERROR(VLOOKUP($BD141,GEWASCODE_GLMC8!S:S,1,0)),"N","J"))</f>
        <v>N</v>
      </c>
      <c r="CW141" s="24" t="str">
        <f>IF(COUNTIF($CI141:CV141,"J")&gt;0,"N",IF(ISERROR(VLOOKUP($BD141,GEWASCODE_GLMC8!T:T,1,0)),"N","J"))</f>
        <v>N</v>
      </c>
      <c r="CX141" s="24" t="str">
        <f>IF(COUNTIF($CI141:CW141,"J")&gt;0,"N",IF(ISERROR(VLOOKUP($BD141,GEWASCODE_GLMC8!U:U,1,0)),"N","J"))</f>
        <v>N</v>
      </c>
      <c r="CY141" s="24" t="str">
        <f>IF(COUNTIF($CI141:CX141,"J")&gt;0,"N",IF(ISERROR(VLOOKUP($BD141,GEWASCODE_GLMC8!V:V,1,0)),"N","J"))</f>
        <v>N</v>
      </c>
      <c r="CZ141" s="24" t="str">
        <f>IF(COUNTIF($CI141:CY141,"J")&gt;0,"N",IF(ISERROR(VLOOKUP($BD141,GEWASCODE_GLMC8!W:W,1,0)),"N","J"))</f>
        <v>N</v>
      </c>
      <c r="DA141" s="24" t="str">
        <f>IF(COUNTIF($CI141:CZ141,"J")&gt;0,"N",IF(ISERROR(VLOOKUP($BD141,GEWASCODE_GLMC8!X:X,1,0)),"N","J"))</f>
        <v>N</v>
      </c>
      <c r="DB141" s="24" t="str">
        <f>IF(COUNTIF($CI141:DA141,"J")&gt;0,"N",IF(ISERROR(VLOOKUP($BD141,GEWASCODE_GLMC8!Y:Y,1,0)),"N","J"))</f>
        <v>N</v>
      </c>
      <c r="DC141" s="24" t="str">
        <f>IF(COUNTIF($CI141:DB141,"J")&gt;0,"N",IF(ISERROR(VLOOKUP($BD141,GEWASCODE_GLMC8!Z:Z,1,0)),"N","J"))</f>
        <v>N</v>
      </c>
      <c r="DD141" s="24" t="str">
        <f t="shared" si="372"/>
        <v>N</v>
      </c>
      <c r="DE141" s="3" t="str">
        <f t="shared" si="303"/>
        <v>N</v>
      </c>
      <c r="DF141" s="3" t="str">
        <f t="shared" si="304"/>
        <v>N</v>
      </c>
      <c r="DG141" s="3" t="str">
        <f t="shared" si="373"/>
        <v>N</v>
      </c>
      <c r="DH141" s="3" t="str">
        <f t="shared" si="374"/>
        <v>N</v>
      </c>
      <c r="DI141" s="3" t="str">
        <f t="shared" si="305"/>
        <v>N</v>
      </c>
      <c r="DJ141" s="3" t="str">
        <f t="shared" si="306"/>
        <v>N</v>
      </c>
      <c r="DK141" s="3">
        <f>0</f>
        <v>0</v>
      </c>
      <c r="DL141" s="3" t="str">
        <f t="shared" si="307"/>
        <v>N</v>
      </c>
      <c r="DM141" s="3" t="str">
        <f t="shared" si="308"/>
        <v>N</v>
      </c>
      <c r="DN141" t="str">
        <f>IF(AND($A141="J",COUNTIFS(activiteiten_perceel,percelen!$AZ141,activiteiten_maatregel_nr,percelen!DN$4,activiteiten_activiteit_voldoet_aan_voorwaarden,"J")&gt;0),DN$4,"")</f>
        <v/>
      </c>
      <c r="DO141" t="str">
        <f>IF(AND($A141="J",COUNTIFS(activiteiten_perceel,percelen!$AZ141,activiteiten_maatregel_nr,percelen!DO$4,activiteiten_activiteit_voldoet_aan_voorwaarden,"J")&gt;0),DO$4,"")</f>
        <v/>
      </c>
      <c r="DP141" t="str">
        <f>IF(AND($A141="J",COUNTIFS(activiteiten_perceel,percelen!$AZ141,activiteiten_maatregel_nr,percelen!DP$4,activiteiten_activiteit_voldoet_aan_voorwaarden,"J")&gt;0),DP$4,"")</f>
        <v/>
      </c>
      <c r="DQ141" t="str">
        <f>IF(AND($A141="J",COUNTIFS(activiteiten_perceel,percelen!$AZ141,activiteiten_maatregel_nr,percelen!DQ$4,activiteiten_activiteit_voldoet_aan_voorwaarden,"J")&gt;0),DQ$4,"")</f>
        <v/>
      </c>
      <c r="DR141" t="str">
        <f>IF(AND($A141="J",COUNTIFS(activiteiten_perceel,percelen!$AZ141,activiteiten_maatregel_nr,percelen!DR$4,activiteiten_activiteit_voldoet_aan_voorwaarden,"J")&gt;0),DR$4,"")</f>
        <v/>
      </c>
      <c r="DS141" t="str">
        <f>IF(AND($A141="J",COUNTIFS(activiteiten_perceel,percelen!$AZ141,activiteiten_maatregel_nr,percelen!DS$4,activiteiten_activiteit_voldoet_aan_voorwaarden,"J")&gt;0),DS$4,"")</f>
        <v/>
      </c>
      <c r="DT141" t="str">
        <f>IF(AND($A141="J",COUNTIFS(activiteiten_perceel,percelen!$AZ141,activiteiten_maatregel_nr,percelen!DT$4,activiteiten_activiteit_voldoet_aan_voorwaarden,"J")&gt;0),DT$4,"")</f>
        <v/>
      </c>
      <c r="DU141" t="str">
        <f>IF(AND($A141="J",COUNTIFS(activiteiten_perceel,percelen!$AZ141,activiteiten_maatregel_nr,percelen!DU$4,activiteiten_activiteit_voldoet_aan_voorwaarden,"J")&gt;0),DU$4,"")</f>
        <v/>
      </c>
      <c r="DV141" t="str">
        <f>IF(AND($A141="J",COUNTIFS(activiteiten_perceel,percelen!$AZ141,activiteiten_maatregel_nr,percelen!DV$4,activiteiten_activiteit_voldoet_aan_voorwaarden,"J")&gt;0),DV$4,"")</f>
        <v/>
      </c>
      <c r="DW141" t="str">
        <f>IF(AND($A141="J",COUNTIFS(activiteiten_perceel,percelen!$AZ141,activiteiten_maatregel_nr,percelen!DW$4,activiteiten_activiteit_voldoet_aan_voorwaarden,"J")&gt;0),DW$4,"")</f>
        <v/>
      </c>
      <c r="DX141" t="str">
        <f>IF(AND($A141="J",COUNTIFS(activiteiten_perceel,percelen!$AZ141,activiteiten_maatregel_nr,percelen!DX$4,activiteiten_activiteit_voldoet_aan_voorwaarden,"J")&gt;0),DX$4,"")</f>
        <v/>
      </c>
      <c r="DY141" t="str">
        <f>IF(AND($A141="J",COUNTIFS(activiteiten_perceel,percelen!$AZ141,activiteiten_maatregel_nr,percelen!DY$4,activiteiten_activiteit_voldoet_aan_voorwaarden,"J")&gt;0),DY$4,"")</f>
        <v/>
      </c>
      <c r="DZ141" t="str">
        <f>IF(AND($A141="J",COUNTIFS(activiteiten_perceel,percelen!$AZ141,activiteiten_maatregel_nr,percelen!DZ$4,activiteiten_activiteit_voldoet_aan_voorwaarden,"J")&gt;0),DZ$4,"")</f>
        <v/>
      </c>
      <c r="EA141" t="str">
        <f>IF(AND($A141="J",COUNTIFS(activiteiten_perceel,percelen!$AZ141,activiteiten_maatregel_nr,percelen!EA$4,activiteiten_activiteit_voldoet_aan_voorwaarden,"J")&gt;0),EA$4,"")</f>
        <v/>
      </c>
      <c r="EB141" t="str">
        <f>IF(AND($A141="J",COUNTIFS(activiteiten_perceel,percelen!$AZ141,activiteiten_maatregel_nr,percelen!EB$4,activiteiten_activiteit_voldoet_aan_voorwaarden,"J")&gt;0),EB$4,"")</f>
        <v/>
      </c>
      <c r="EC141" t="str">
        <f>IF(AND($A141="J",COUNTIFS(activiteiten_perceel,percelen!$AZ141,activiteiten_maatregel_nr,percelen!EC$4,activiteiten_activiteit_voldoet_aan_voorwaarden,"J")&gt;0),EC$4,"")</f>
        <v/>
      </c>
      <c r="ED141" t="str">
        <f>IF(AND($A141="J",COUNTIFS(activiteiten_perceel,percelen!$AZ141,activiteiten_maatregel_nr,percelen!ED$4,activiteiten_activiteit_voldoet_aan_voorwaarden,"J")&gt;0),ED$4,"")</f>
        <v/>
      </c>
      <c r="EE141" t="str">
        <f>IF(AND($A141="J",COUNTIFS(activiteiten_perceel,percelen!$AZ141,activiteiten_maatregel_nr,percelen!EE$4,activiteiten_activiteit_voldoet_aan_voorwaarden,"J")&gt;0),EE$4,"")</f>
        <v/>
      </c>
      <c r="EF141" t="str">
        <f>IF(AND($A141="J",COUNTIFS(activiteiten_perceel,percelen!$AZ141,activiteiten_maatregel_nr,percelen!EF$4,activiteiten_activiteit_voldoet_aan_voorwaarden,"J")&gt;0),EF$4,"")</f>
        <v/>
      </c>
      <c r="EG141" t="str">
        <f>IF(AND($A141="J",COUNTIFS(activiteiten_perceel,percelen!$AZ141,activiteiten_maatregel_nr,percelen!EG$4,activiteiten_activiteit_voldoet_aan_voorwaarden,"J")&gt;0),EG$4,"")</f>
        <v/>
      </c>
      <c r="EH141" t="str">
        <f>IF(AND($A141="J",COUNTIFS(activiteiten_perceel,percelen!$AZ141,activiteiten_maatregel_nr,percelen!EH$4,activiteiten_activiteit_voldoet_aan_voorwaarden,"J")&gt;0),EH$4,"")</f>
        <v/>
      </c>
      <c r="EI141" t="str">
        <f>IF(AND($A141="J",COUNTIFS(activiteiten_perceel,percelen!$AZ141,activiteiten_maatregel_nr,percelen!EI$4,activiteiten_activiteit_voldoet_aan_voorwaarden,"J")&gt;0),EI$4,"")</f>
        <v/>
      </c>
      <c r="EJ141">
        <f t="shared" si="375"/>
        <v>0</v>
      </c>
      <c r="EK141" t="str">
        <f t="shared" si="309"/>
        <v/>
      </c>
      <c r="EL141" t="str">
        <f t="shared" si="310"/>
        <v/>
      </c>
      <c r="EM141" t="str">
        <f t="shared" si="311"/>
        <v/>
      </c>
      <c r="EN141" t="str">
        <f t="shared" si="312"/>
        <v/>
      </c>
      <c r="EO141" t="str">
        <f t="shared" si="313"/>
        <v/>
      </c>
      <c r="EP141" t="str">
        <f t="shared" si="314"/>
        <v/>
      </c>
      <c r="EQ141" t="str">
        <f t="shared" si="315"/>
        <v/>
      </c>
      <c r="ER141" t="str">
        <f t="shared" si="316"/>
        <v/>
      </c>
      <c r="ES141" t="str">
        <f t="shared" si="317"/>
        <v/>
      </c>
      <c r="ET141" t="str">
        <f t="shared" si="318"/>
        <v/>
      </c>
      <c r="EU141" t="str">
        <f t="shared" si="319"/>
        <v/>
      </c>
      <c r="EV141" t="str">
        <f t="shared" si="320"/>
        <v/>
      </c>
      <c r="EW141" t="str">
        <f t="shared" si="376"/>
        <v>nvt</v>
      </c>
      <c r="EX141" t="str">
        <f t="shared" si="377"/>
        <v>nvt</v>
      </c>
      <c r="EY141" t="str">
        <f t="shared" si="378"/>
        <v>nvt</v>
      </c>
      <c r="EZ141" t="str">
        <f t="shared" si="379"/>
        <v>nvt</v>
      </c>
      <c r="FA141" t="str">
        <f t="shared" si="380"/>
        <v>nvt</v>
      </c>
      <c r="FB141" t="str">
        <f t="shared" si="381"/>
        <v>nvt</v>
      </c>
      <c r="FC141" t="str">
        <f t="shared" si="382"/>
        <v>nvt</v>
      </c>
      <c r="FD141" t="str">
        <f t="shared" si="383"/>
        <v>nvt</v>
      </c>
      <c r="FE141" t="str">
        <f>IF($EJ141=2,VLOOKUP(FD141,STAPELING!A:D,FE$1,0),"nvt")</f>
        <v>nvt</v>
      </c>
      <c r="FF141" t="str">
        <f t="shared" si="384"/>
        <v>nvt</v>
      </c>
      <c r="FG141" t="str">
        <f t="shared" si="385"/>
        <v>nvt</v>
      </c>
      <c r="FH141" t="str">
        <f t="shared" si="386"/>
        <v>nvt</v>
      </c>
      <c r="FI141" t="str">
        <f t="shared" si="387"/>
        <v>nvt</v>
      </c>
      <c r="FJ141" t="str">
        <f t="shared" si="388"/>
        <v>nvt</v>
      </c>
      <c r="FK141" t="str">
        <f t="shared" si="389"/>
        <v>nvt</v>
      </c>
      <c r="FL141" t="str">
        <f t="shared" si="390"/>
        <v>nvt</v>
      </c>
      <c r="FM141" t="str">
        <f t="shared" si="391"/>
        <v/>
      </c>
      <c r="FN141" t="str">
        <f>IF(ISERROR(VLOOKUP(FM141,STAPELING!I:AO,FN$1,0)),"N",VLOOKUP(FM141,STAPELING!I:AO,FN$1,0))</f>
        <v>J</v>
      </c>
      <c r="FO141" t="str">
        <f t="shared" si="392"/>
        <v>nvt</v>
      </c>
      <c r="FP141" t="str">
        <f t="shared" si="321"/>
        <v>nvt</v>
      </c>
      <c r="FQ141" t="str">
        <f t="shared" si="322"/>
        <v>nvt</v>
      </c>
      <c r="FR141" t="str">
        <f t="shared" si="323"/>
        <v>nvt</v>
      </c>
      <c r="FS141" t="str">
        <f t="shared" si="324"/>
        <v>nvt</v>
      </c>
      <c r="FT141" t="str">
        <f t="shared" si="325"/>
        <v>nvt</v>
      </c>
      <c r="FU141" t="str">
        <f t="shared" si="326"/>
        <v>nvt</v>
      </c>
      <c r="FV141" t="str">
        <f t="shared" si="327"/>
        <v>nvt</v>
      </c>
      <c r="FW141" t="str">
        <f t="shared" si="328"/>
        <v>nvt</v>
      </c>
      <c r="FX141" t="str">
        <f t="shared" si="329"/>
        <v>nvt</v>
      </c>
      <c r="FY141" t="str">
        <f t="shared" si="330"/>
        <v>nvt</v>
      </c>
      <c r="FZ141" t="str">
        <f t="shared" si="331"/>
        <v>nvt</v>
      </c>
      <c r="GA141" t="str">
        <f t="shared" si="332"/>
        <v>nvt</v>
      </c>
      <c r="GB141" t="str">
        <f>IF($EJ141&gt;2,IF(FO141="","zwart",VLOOKUP(FO141,STAPELING!J:AA,GB$1,0)),"nvt")</f>
        <v>nvt</v>
      </c>
      <c r="GC141" t="str">
        <f t="shared" si="393"/>
        <v>nvt</v>
      </c>
      <c r="GD141" t="str">
        <f t="shared" si="394"/>
        <v>nvt</v>
      </c>
      <c r="GE141" t="str">
        <f t="shared" si="395"/>
        <v>nvt</v>
      </c>
      <c r="GF141" t="str">
        <f t="shared" si="396"/>
        <v>nvt</v>
      </c>
      <c r="GG141" t="str">
        <f t="shared" si="397"/>
        <v>nvt</v>
      </c>
      <c r="GH141" t="str">
        <f t="shared" si="398"/>
        <v>nvt</v>
      </c>
      <c r="GI141" t="str">
        <f t="shared" si="399"/>
        <v>nvt</v>
      </c>
      <c r="GJ141" t="str">
        <f t="shared" si="400"/>
        <v>nvt</v>
      </c>
      <c r="GK141" t="str">
        <f t="shared" si="333"/>
        <v>nvt</v>
      </c>
      <c r="GL141" t="str">
        <f t="shared" si="334"/>
        <v>nvt</v>
      </c>
      <c r="GM141" t="str">
        <f t="shared" si="335"/>
        <v>nvt</v>
      </c>
      <c r="GN141" t="str">
        <f t="shared" si="336"/>
        <v>nvt</v>
      </c>
      <c r="GO141" t="str">
        <f t="shared" si="337"/>
        <v>nvt</v>
      </c>
      <c r="GP141" t="str">
        <f t="shared" si="338"/>
        <v>nvt</v>
      </c>
      <c r="GQ141" t="str">
        <f t="shared" si="339"/>
        <v>nvt</v>
      </c>
      <c r="GR141" t="str">
        <f t="shared" si="340"/>
        <v>nvt</v>
      </c>
      <c r="GS141" t="str">
        <f t="shared" si="341"/>
        <v>nvt</v>
      </c>
      <c r="GT141" t="str">
        <f t="shared" si="342"/>
        <v>nvt</v>
      </c>
      <c r="GU141" t="str">
        <f t="shared" si="343"/>
        <v>nvt</v>
      </c>
      <c r="GV141" t="str">
        <f t="shared" si="344"/>
        <v>nvt</v>
      </c>
      <c r="GW141" t="str">
        <f>IF($EJ141&gt;2,IF(GJ141="","zwart",VLOOKUP(GJ141,STAPELING!AB:AJ,GW$1,0)),"nvt")</f>
        <v>nvt</v>
      </c>
      <c r="GX141" t="str">
        <f t="shared" si="401"/>
        <v>nvt</v>
      </c>
      <c r="GY141" t="str">
        <f t="shared" si="402"/>
        <v>nvt</v>
      </c>
      <c r="GZ141" t="str">
        <f t="shared" si="403"/>
        <v>nvt</v>
      </c>
      <c r="HA141" t="str">
        <f t="shared" si="404"/>
        <v>nvt</v>
      </c>
      <c r="HB141" t="str">
        <f t="shared" si="405"/>
        <v>nvt</v>
      </c>
      <c r="HC141" t="str">
        <f t="shared" si="406"/>
        <v>nvt</v>
      </c>
      <c r="HD141" t="str">
        <f t="shared" si="407"/>
        <v>nvt</v>
      </c>
      <c r="HE141" t="str">
        <f t="shared" si="408"/>
        <v>nvt</v>
      </c>
      <c r="HF141" t="str">
        <f t="shared" si="409"/>
        <v>nvt</v>
      </c>
      <c r="HG141" t="str">
        <f t="shared" si="410"/>
        <v>nvt</v>
      </c>
      <c r="HH141" t="str">
        <f t="shared" si="411"/>
        <v>nvt</v>
      </c>
      <c r="HI141" t="str">
        <f t="shared" si="412"/>
        <v>nvt</v>
      </c>
      <c r="HJ141" t="str">
        <f t="shared" si="413"/>
        <v>nvt</v>
      </c>
      <c r="HK141" t="str">
        <f t="shared" si="414"/>
        <v>nvt</v>
      </c>
      <c r="HL141" t="str">
        <f t="shared" si="415"/>
        <v>nvt</v>
      </c>
      <c r="HM141" t="str">
        <f t="shared" si="345"/>
        <v>nvt</v>
      </c>
      <c r="HN141" t="str">
        <f t="shared" si="346"/>
        <v>nvt</v>
      </c>
      <c r="HO141" t="str">
        <f t="shared" si="347"/>
        <v>nvt</v>
      </c>
      <c r="HP141" t="str">
        <f t="shared" si="348"/>
        <v>nvt</v>
      </c>
      <c r="HQ141" t="str">
        <f t="shared" si="349"/>
        <v>nvt</v>
      </c>
      <c r="HR141" t="str">
        <f t="shared" si="350"/>
        <v>nvt</v>
      </c>
      <c r="HS141" t="str">
        <f t="shared" si="351"/>
        <v>nvt</v>
      </c>
      <c r="HT141" t="str">
        <f t="shared" si="352"/>
        <v>nvt</v>
      </c>
      <c r="HU141" t="str">
        <f t="shared" si="353"/>
        <v>nvt</v>
      </c>
      <c r="HV141" t="str">
        <f t="shared" si="354"/>
        <v>nvt</v>
      </c>
      <c r="HW141" t="str">
        <f t="shared" si="355"/>
        <v>nvt</v>
      </c>
      <c r="HX141" t="str">
        <f t="shared" si="356"/>
        <v>nvt</v>
      </c>
      <c r="HY141" t="str">
        <f>IF($EJ141&gt;2,IF(HL141="","zwart",VLOOKUP(HL141,STAPELING!AK:AN,HY$1,0)),"nvt")</f>
        <v>nvt</v>
      </c>
      <c r="HZ141" t="str">
        <f t="shared" si="416"/>
        <v>nvt</v>
      </c>
      <c r="IA141" t="str">
        <f t="shared" si="417"/>
        <v>nvt</v>
      </c>
      <c r="IB141" t="str">
        <f t="shared" si="418"/>
        <v>nvt</v>
      </c>
      <c r="IC141" t="str">
        <f t="shared" si="419"/>
        <v>nvt</v>
      </c>
      <c r="ID141" t="str">
        <f t="shared" si="420"/>
        <v>nvt</v>
      </c>
      <c r="IE141" t="str">
        <f t="shared" si="421"/>
        <v>nvt</v>
      </c>
      <c r="IF141" t="str">
        <f t="shared" si="422"/>
        <v>nvt</v>
      </c>
      <c r="IG141">
        <f t="shared" si="423"/>
        <v>0</v>
      </c>
      <c r="IH141">
        <f t="shared" si="424"/>
        <v>0</v>
      </c>
      <c r="II141">
        <f t="shared" si="425"/>
        <v>0</v>
      </c>
      <c r="IJ141">
        <f t="shared" si="426"/>
        <v>0</v>
      </c>
      <c r="IK141">
        <f t="shared" si="427"/>
        <v>0</v>
      </c>
      <c r="IL141">
        <f t="shared" si="428"/>
        <v>0</v>
      </c>
      <c r="IM141">
        <f t="shared" si="429"/>
        <v>0</v>
      </c>
      <c r="IN141">
        <f t="shared" si="430"/>
        <v>0</v>
      </c>
      <c r="IO141">
        <f t="shared" si="431"/>
        <v>0</v>
      </c>
      <c r="IP141">
        <f t="shared" si="432"/>
        <v>0</v>
      </c>
      <c r="IQ141">
        <f t="shared" si="433"/>
        <v>0</v>
      </c>
      <c r="IR141">
        <f t="shared" si="434"/>
        <v>0</v>
      </c>
      <c r="IS141">
        <f t="shared" si="435"/>
        <v>0</v>
      </c>
      <c r="IT141">
        <f t="shared" si="436"/>
        <v>0</v>
      </c>
      <c r="IU141" t="str">
        <f t="shared" si="437"/>
        <v>N</v>
      </c>
      <c r="IV141" t="str">
        <f t="shared" si="357"/>
        <v>N</v>
      </c>
      <c r="IW141" t="str">
        <f t="shared" si="438"/>
        <v>N</v>
      </c>
    </row>
    <row r="142" spans="1:257" x14ac:dyDescent="0.25">
      <c r="A142" t="str">
        <f>IF(ISERROR(VLOOKUP(E142,E$4:E141,1,0)),"J","N")</f>
        <v>N</v>
      </c>
      <c r="E142" s="25" t="str">
        <f>IF(Invoer!B171="","",Invoer!B171)</f>
        <v/>
      </c>
      <c r="F142" s="25"/>
      <c r="G142" s="25"/>
      <c r="H142" s="25" t="str">
        <f>IF(AND($E142&lt;&gt;"",$A142="J"),Invoer!D171,"")</f>
        <v/>
      </c>
      <c r="I142" s="25"/>
      <c r="J142" s="26"/>
      <c r="K142" s="26" t="str">
        <f>IF(AND($E142&lt;&gt;"",$A142="J"),Invoer!L171,"")</f>
        <v/>
      </c>
      <c r="L142" s="26"/>
      <c r="M142" s="25"/>
      <c r="N142" s="152"/>
      <c r="O142" s="153"/>
      <c r="P142" s="25"/>
      <c r="Q142" s="25"/>
      <c r="R142" s="153"/>
      <c r="S142" s="154"/>
      <c r="T142" s="152"/>
      <c r="U142" s="153"/>
      <c r="V142" s="153"/>
      <c r="W142" s="59" t="str">
        <f>IF(AND($E142&lt;&gt;"",$A142="J",Invoer!R171&lt;&gt;""),VLOOKUP(Invoer!R171,NORM!$F$26:$H$29,3,0),"")</f>
        <v/>
      </c>
      <c r="X142" s="59"/>
      <c r="Y142" s="25" t="str">
        <f t="shared" si="358"/>
        <v/>
      </c>
      <c r="Z142" s="25"/>
      <c r="AA142" s="26" t="str">
        <f t="shared" si="359"/>
        <v/>
      </c>
      <c r="AB142" s="26"/>
      <c r="AC142" s="153"/>
      <c r="AD142" s="153"/>
      <c r="AE142" s="153"/>
      <c r="AF142" s="153"/>
      <c r="AG142" s="153"/>
      <c r="AH142" s="25"/>
      <c r="AI142" s="153"/>
      <c r="AJ142" s="153"/>
      <c r="AK142" s="153"/>
      <c r="AL142" s="153"/>
      <c r="AM142" s="25" t="str">
        <f>IF(AND($E142&lt;&gt;"",$A142="J"),IF(Invoer!X171="Ja","J",IF(Invoer!X171="Nee","N","")),"")</f>
        <v/>
      </c>
      <c r="AN142" s="153"/>
      <c r="AO142" s="153"/>
      <c r="AP142" s="153" t="s">
        <v>311</v>
      </c>
      <c r="AQ142" s="153" t="s">
        <v>311</v>
      </c>
      <c r="AR142" s="153" t="s">
        <v>312</v>
      </c>
      <c r="AS142" s="153" t="s">
        <v>312</v>
      </c>
      <c r="AT142" s="1" t="str">
        <f>IF(AND($E142&lt;&gt;"",$A142="J",Invoer!O171&lt;&gt;""),VLOOKUP(Invoer!O171,NORM!$F$31:$H$38,3,0),"")</f>
        <v/>
      </c>
      <c r="AU142" s="1"/>
      <c r="AV142" s="1" t="str">
        <f>IF(AND($E142&lt;&gt;"",$A142="J"),Invoer!AH171,"")</f>
        <v/>
      </c>
      <c r="AW142" s="1"/>
      <c r="AX142" s="1" t="str">
        <f t="shared" si="360"/>
        <v/>
      </c>
      <c r="AY142" s="1"/>
      <c r="AZ142" s="3" t="str">
        <f t="shared" si="361"/>
        <v/>
      </c>
      <c r="BA142" s="3" t="str">
        <f t="shared" si="362"/>
        <v/>
      </c>
      <c r="BB142" s="3" t="str">
        <f t="shared" si="363"/>
        <v>N</v>
      </c>
      <c r="BC142" s="3" t="str">
        <f t="shared" si="364"/>
        <v>N</v>
      </c>
      <c r="BD142" s="3" t="str">
        <f t="shared" si="365"/>
        <v/>
      </c>
      <c r="BE142" s="3">
        <f t="shared" si="366"/>
        <v>0</v>
      </c>
      <c r="BF142" s="3" t="str">
        <f t="shared" si="367"/>
        <v/>
      </c>
      <c r="BG142" s="3" t="str">
        <f t="shared" si="368"/>
        <v/>
      </c>
      <c r="BH142" s="3" t="str">
        <f t="shared" si="369"/>
        <v>N</v>
      </c>
      <c r="BI142" s="24" t="str">
        <f t="shared" si="370"/>
        <v/>
      </c>
      <c r="BJ142" s="24" t="str">
        <f>IF(ISERROR(VLOOKUP($BD142,LOV_GWSGRP!A:A,1,0)),"N","J")</f>
        <v>N</v>
      </c>
      <c r="BK142" s="24" t="str">
        <f>IF(ISERROR(VLOOKUP($BD142,LOV_GWSGRP!D:D,1,0)),"N","J")</f>
        <v>N</v>
      </c>
      <c r="BL142" s="24" t="str">
        <f>IF(ISERROR(VLOOKUP($BD142,LOV_GWSGRP!G:G,1,0)),"N","J")</f>
        <v>N</v>
      </c>
      <c r="BM142" s="24" t="str">
        <f>IF(ISERROR(VLOOKUP($BD142,LOV_GWSGRP!M:M,1,0)),"N","J")</f>
        <v>N</v>
      </c>
      <c r="BN142" s="24" t="str">
        <f>IF(ISERROR(VLOOKUP($BD142,LOV_GWSGRP!P:P,1,0)),"N","J")</f>
        <v>N</v>
      </c>
      <c r="BO142" s="24" t="str">
        <f>IF(ISERROR(VLOOKUP($BD142,LOV_GWSGRP!S:S,1,0)),"N","J")</f>
        <v>N</v>
      </c>
      <c r="BP142" s="24" t="str">
        <f>IF(ISERROR(VLOOKUP($BD142,LOV_GWSGRP!V:V,1,0)),"N","J")</f>
        <v>N</v>
      </c>
      <c r="BQ142" s="24" t="str">
        <f>IF(ISERROR(VLOOKUP($BD142,LOV_GWSGRP!Y:Y,1,0)),"N","J")</f>
        <v>N</v>
      </c>
      <c r="BR142" s="24" t="str">
        <f>IF(ISERROR(VLOOKUP($BD142,LOV_GWSGRP!AB:AB,1,0)),"N","J")</f>
        <v>N</v>
      </c>
      <c r="BS142" s="24" t="str">
        <f>IF(ISERROR(VLOOKUP($BD142,LOV_GWSGRP!AE:AE,1,0)),"N","J")</f>
        <v>N</v>
      </c>
      <c r="BT142" s="24" t="str">
        <f>IF(ISERROR(VLOOKUP($BD142,LOV_GWSGRP!AH:AH,1,0)),"N","J")</f>
        <v>N</v>
      </c>
      <c r="BU142" s="24" t="str">
        <f>IF(ISERROR(VLOOKUP($BD142,LOV_GWSGRP!CJ:CJ,1,0)),"N","J")</f>
        <v>N</v>
      </c>
      <c r="BV142" s="24" t="str">
        <f>IF(ISERROR(VLOOKUP($BD142,LOV_GWSGRP!AN:AN,1,0)),"N","J")</f>
        <v>N</v>
      </c>
      <c r="BW142" s="24" t="str">
        <f>IF(ISERROR(VLOOKUP($BD142,LOV_GWSGRP!AQ:AQ,1,0)),"N","J")</f>
        <v>N</v>
      </c>
      <c r="BX142" s="24" t="str">
        <f>IF(ISERROR(VLOOKUP($BD142,LOV_GWSGRP!AT:AT,1,0)),"N","J")</f>
        <v>N</v>
      </c>
      <c r="BY142" s="24" t="str">
        <f>IF(ISERROR(VLOOKUP($BD142,LOV_GWSGRP!AW:AW,1,0)),"N","J")</f>
        <v>N</v>
      </c>
      <c r="BZ142" s="24" t="str">
        <f>IF(ISERROR(VLOOKUP($BD142,LOV_GWSGRP!AZ:AZ,1,0)),"N","J")</f>
        <v>N</v>
      </c>
      <c r="CA142" s="24" t="str">
        <f>IF(ISERROR(VLOOKUP($BD142,LOV_GWSGRP!BC:BC,1,0)),"N","J")</f>
        <v>N</v>
      </c>
      <c r="CB142" s="24" t="str">
        <f>IF(ISERROR(VLOOKUP($BD142,LOV_GWSGRP!BF:BF,1,0)),"N","J")</f>
        <v>N</v>
      </c>
      <c r="CC142" s="24" t="str">
        <f>IF(ISERROR(VLOOKUP($BD142,LOV_GWSGRP!BI:BI,1,0)),"N","J")</f>
        <v>N</v>
      </c>
      <c r="CD142" s="24" t="str">
        <f>IF(ISERROR(VLOOKUP($BD142,LOV_GWSGRP!J:J,1,0)),"N","J")</f>
        <v>N</v>
      </c>
      <c r="CE142" s="24" t="str">
        <f>IF(ISERROR(VLOOKUP($BD142,LOV_GWSGRP!BL:BL,1,0)),"N","J")</f>
        <v>N</v>
      </c>
      <c r="CF142" s="24"/>
      <c r="CG142" s="24" t="str">
        <f>IF(ISERROR(VLOOKUP($BD142,LOV_GWSGRP!BO:BO,1,0)),"N","J")</f>
        <v>N</v>
      </c>
      <c r="CH142" s="24" t="str">
        <f t="shared" si="371"/>
        <v>N</v>
      </c>
      <c r="CI142" s="24" t="str">
        <f>IF(ISERROR(VLOOKUP($BD142,GEWASCODE_GLMC8!F:F,1,0)),"N","J")</f>
        <v>N</v>
      </c>
      <c r="CJ142" s="24" t="str">
        <f>IF(COUNTIF($CI142:CI142,"J")&gt;0,"N",IF(ISERROR(VLOOKUP($BD142,GEWASCODE_GLMC8!G:G,1,0)),"N","J"))</f>
        <v>N</v>
      </c>
      <c r="CK142" s="24" t="str">
        <f>IF(COUNTIF($CI142:CJ142,"J")&gt;0,"N",IF(ISERROR(VLOOKUP($BD142,GEWASCODE_GLMC8!H:H,1,0)),"N","J"))</f>
        <v>N</v>
      </c>
      <c r="CL142" s="24" t="str">
        <f>IF(COUNTIF($CI142:CK142,"J")&gt;0,"N",IF(ISERROR(VLOOKUP($BD142,GEWASCODE_GLMC8!I:I,1,0)),"N","J"))</f>
        <v>N</v>
      </c>
      <c r="CM142" s="24" t="str">
        <f>IF(COUNTIF($CI142:CL142,"J")&gt;0,"N",IF(ISERROR(VLOOKUP($BD142,GEWASCODE_GLMC8!J:J,1,0)),"N","J"))</f>
        <v>N</v>
      </c>
      <c r="CN142" s="24" t="str">
        <f>IF(COUNTIF($CI142:CM142,"J")&gt;0,"N",IF(ISERROR(VLOOKUP($BD142,GEWASCODE_GLMC8!K:K,1,0)),"N","J"))</f>
        <v>N</v>
      </c>
      <c r="CO142" s="24" t="str">
        <f>IF(COUNTIF($CI142:CN142,"J")&gt;0,"N",IF(ISERROR(VLOOKUP($BD142,GEWASCODE_GLMC8!L:L,1,0)),"N","J"))</f>
        <v>N</v>
      </c>
      <c r="CP142" s="24" t="str">
        <f>IF(COUNTIF($CI142:CO142,"J")&gt;0,"N",IF(ISERROR(VLOOKUP($BD142,GEWASCODE_GLMC8!M:M,1,0)),"N","J"))</f>
        <v>N</v>
      </c>
      <c r="CQ142" s="24" t="str">
        <f>IF(COUNTIF($CI142:CP142,"J")&gt;0,"N",IF(ISERROR(VLOOKUP($BD142,GEWASCODE_GLMC8!N:N,1,0)),"N","J"))</f>
        <v>N</v>
      </c>
      <c r="CR142" s="24" t="str">
        <f>IF(COUNTIF($CI142:CQ142,"J")&gt;0,"N",IF(ISERROR(VLOOKUP($BD142,GEWASCODE_GLMC8!O:O,1,0)),"N","J"))</f>
        <v>N</v>
      </c>
      <c r="CS142" s="24" t="str">
        <f>IF(COUNTIF($CI142:CR142,"J")&gt;0,"N",IF(ISERROR(VLOOKUP($BD142,GEWASCODE_GLMC8!P:P,1,0)),"N","J"))</f>
        <v>N</v>
      </c>
      <c r="CT142" s="24" t="str">
        <f>IF(COUNTIF($CI142:CS142,"J")&gt;0,"N",IF(ISERROR(VLOOKUP($BD142,GEWASCODE_GLMC8!Q:Q,1,0)),"N","J"))</f>
        <v>N</v>
      </c>
      <c r="CU142" s="24" t="str">
        <f>IF(COUNTIF($CI142:CT142,"J")&gt;0,"N",IF(ISERROR(VLOOKUP($BD142,GEWASCODE_GLMC8!R:R,1,0)),"N","J"))</f>
        <v>N</v>
      </c>
      <c r="CV142" s="24" t="str">
        <f>IF(COUNTIF($CI142:CU142,"J")&gt;0,"N",IF(ISERROR(VLOOKUP($BD142,GEWASCODE_GLMC8!S:S,1,0)),"N","J"))</f>
        <v>N</v>
      </c>
      <c r="CW142" s="24" t="str">
        <f>IF(COUNTIF($CI142:CV142,"J")&gt;0,"N",IF(ISERROR(VLOOKUP($BD142,GEWASCODE_GLMC8!T:T,1,0)),"N","J"))</f>
        <v>N</v>
      </c>
      <c r="CX142" s="24" t="str">
        <f>IF(COUNTIF($CI142:CW142,"J")&gt;0,"N",IF(ISERROR(VLOOKUP($BD142,GEWASCODE_GLMC8!U:U,1,0)),"N","J"))</f>
        <v>N</v>
      </c>
      <c r="CY142" s="24" t="str">
        <f>IF(COUNTIF($CI142:CX142,"J")&gt;0,"N",IF(ISERROR(VLOOKUP($BD142,GEWASCODE_GLMC8!V:V,1,0)),"N","J"))</f>
        <v>N</v>
      </c>
      <c r="CZ142" s="24" t="str">
        <f>IF(COUNTIF($CI142:CY142,"J")&gt;0,"N",IF(ISERROR(VLOOKUP($BD142,GEWASCODE_GLMC8!W:W,1,0)),"N","J"))</f>
        <v>N</v>
      </c>
      <c r="DA142" s="24" t="str">
        <f>IF(COUNTIF($CI142:CZ142,"J")&gt;0,"N",IF(ISERROR(VLOOKUP($BD142,GEWASCODE_GLMC8!X:X,1,0)),"N","J"))</f>
        <v>N</v>
      </c>
      <c r="DB142" s="24" t="str">
        <f>IF(COUNTIF($CI142:DA142,"J")&gt;0,"N",IF(ISERROR(VLOOKUP($BD142,GEWASCODE_GLMC8!Y:Y,1,0)),"N","J"))</f>
        <v>N</v>
      </c>
      <c r="DC142" s="24" t="str">
        <f>IF(COUNTIF($CI142:DB142,"J")&gt;0,"N",IF(ISERROR(VLOOKUP($BD142,GEWASCODE_GLMC8!Z:Z,1,0)),"N","J"))</f>
        <v>N</v>
      </c>
      <c r="DD142" s="24" t="str">
        <f t="shared" si="372"/>
        <v>N</v>
      </c>
      <c r="DE142" s="3" t="str">
        <f t="shared" si="303"/>
        <v>N</v>
      </c>
      <c r="DF142" s="3" t="str">
        <f t="shared" si="304"/>
        <v>N</v>
      </c>
      <c r="DG142" s="3" t="str">
        <f t="shared" si="373"/>
        <v>N</v>
      </c>
      <c r="DH142" s="3" t="str">
        <f t="shared" si="374"/>
        <v>N</v>
      </c>
      <c r="DI142" s="3" t="str">
        <f t="shared" si="305"/>
        <v>N</v>
      </c>
      <c r="DJ142" s="3" t="str">
        <f t="shared" si="306"/>
        <v>N</v>
      </c>
      <c r="DK142" s="3">
        <f>0</f>
        <v>0</v>
      </c>
      <c r="DL142" s="3" t="str">
        <f t="shared" si="307"/>
        <v>N</v>
      </c>
      <c r="DM142" s="3" t="str">
        <f t="shared" si="308"/>
        <v>N</v>
      </c>
      <c r="DN142" t="str">
        <f>IF(AND($A142="J",COUNTIFS(activiteiten_perceel,percelen!$AZ142,activiteiten_maatregel_nr,percelen!DN$4,activiteiten_activiteit_voldoet_aan_voorwaarden,"J")&gt;0),DN$4,"")</f>
        <v/>
      </c>
      <c r="DO142" t="str">
        <f>IF(AND($A142="J",COUNTIFS(activiteiten_perceel,percelen!$AZ142,activiteiten_maatregel_nr,percelen!DO$4,activiteiten_activiteit_voldoet_aan_voorwaarden,"J")&gt;0),DO$4,"")</f>
        <v/>
      </c>
      <c r="DP142" t="str">
        <f>IF(AND($A142="J",COUNTIFS(activiteiten_perceel,percelen!$AZ142,activiteiten_maatregel_nr,percelen!DP$4,activiteiten_activiteit_voldoet_aan_voorwaarden,"J")&gt;0),DP$4,"")</f>
        <v/>
      </c>
      <c r="DQ142" t="str">
        <f>IF(AND($A142="J",COUNTIFS(activiteiten_perceel,percelen!$AZ142,activiteiten_maatregel_nr,percelen!DQ$4,activiteiten_activiteit_voldoet_aan_voorwaarden,"J")&gt;0),DQ$4,"")</f>
        <v/>
      </c>
      <c r="DR142" t="str">
        <f>IF(AND($A142="J",COUNTIFS(activiteiten_perceel,percelen!$AZ142,activiteiten_maatregel_nr,percelen!DR$4,activiteiten_activiteit_voldoet_aan_voorwaarden,"J")&gt;0),DR$4,"")</f>
        <v/>
      </c>
      <c r="DS142" t="str">
        <f>IF(AND($A142="J",COUNTIFS(activiteiten_perceel,percelen!$AZ142,activiteiten_maatregel_nr,percelen!DS$4,activiteiten_activiteit_voldoet_aan_voorwaarden,"J")&gt;0),DS$4,"")</f>
        <v/>
      </c>
      <c r="DT142" t="str">
        <f>IF(AND($A142="J",COUNTIFS(activiteiten_perceel,percelen!$AZ142,activiteiten_maatregel_nr,percelen!DT$4,activiteiten_activiteit_voldoet_aan_voorwaarden,"J")&gt;0),DT$4,"")</f>
        <v/>
      </c>
      <c r="DU142" t="str">
        <f>IF(AND($A142="J",COUNTIFS(activiteiten_perceel,percelen!$AZ142,activiteiten_maatregel_nr,percelen!DU$4,activiteiten_activiteit_voldoet_aan_voorwaarden,"J")&gt;0),DU$4,"")</f>
        <v/>
      </c>
      <c r="DV142" t="str">
        <f>IF(AND($A142="J",COUNTIFS(activiteiten_perceel,percelen!$AZ142,activiteiten_maatregel_nr,percelen!DV$4,activiteiten_activiteit_voldoet_aan_voorwaarden,"J")&gt;0),DV$4,"")</f>
        <v/>
      </c>
      <c r="DW142" t="str">
        <f>IF(AND($A142="J",COUNTIFS(activiteiten_perceel,percelen!$AZ142,activiteiten_maatregel_nr,percelen!DW$4,activiteiten_activiteit_voldoet_aan_voorwaarden,"J")&gt;0),DW$4,"")</f>
        <v/>
      </c>
      <c r="DX142" t="str">
        <f>IF(AND($A142="J",COUNTIFS(activiteiten_perceel,percelen!$AZ142,activiteiten_maatregel_nr,percelen!DX$4,activiteiten_activiteit_voldoet_aan_voorwaarden,"J")&gt;0),DX$4,"")</f>
        <v/>
      </c>
      <c r="DY142" t="str">
        <f>IF(AND($A142="J",COUNTIFS(activiteiten_perceel,percelen!$AZ142,activiteiten_maatregel_nr,percelen!DY$4,activiteiten_activiteit_voldoet_aan_voorwaarden,"J")&gt;0),DY$4,"")</f>
        <v/>
      </c>
      <c r="DZ142" t="str">
        <f>IF(AND($A142="J",COUNTIFS(activiteiten_perceel,percelen!$AZ142,activiteiten_maatregel_nr,percelen!DZ$4,activiteiten_activiteit_voldoet_aan_voorwaarden,"J")&gt;0),DZ$4,"")</f>
        <v/>
      </c>
      <c r="EA142" t="str">
        <f>IF(AND($A142="J",COUNTIFS(activiteiten_perceel,percelen!$AZ142,activiteiten_maatregel_nr,percelen!EA$4,activiteiten_activiteit_voldoet_aan_voorwaarden,"J")&gt;0),EA$4,"")</f>
        <v/>
      </c>
      <c r="EB142" t="str">
        <f>IF(AND($A142="J",COUNTIFS(activiteiten_perceel,percelen!$AZ142,activiteiten_maatregel_nr,percelen!EB$4,activiteiten_activiteit_voldoet_aan_voorwaarden,"J")&gt;0),EB$4,"")</f>
        <v/>
      </c>
      <c r="EC142" t="str">
        <f>IF(AND($A142="J",COUNTIFS(activiteiten_perceel,percelen!$AZ142,activiteiten_maatregel_nr,percelen!EC$4,activiteiten_activiteit_voldoet_aan_voorwaarden,"J")&gt;0),EC$4,"")</f>
        <v/>
      </c>
      <c r="ED142" t="str">
        <f>IF(AND($A142="J",COUNTIFS(activiteiten_perceel,percelen!$AZ142,activiteiten_maatregel_nr,percelen!ED$4,activiteiten_activiteit_voldoet_aan_voorwaarden,"J")&gt;0),ED$4,"")</f>
        <v/>
      </c>
      <c r="EE142" t="str">
        <f>IF(AND($A142="J",COUNTIFS(activiteiten_perceel,percelen!$AZ142,activiteiten_maatregel_nr,percelen!EE$4,activiteiten_activiteit_voldoet_aan_voorwaarden,"J")&gt;0),EE$4,"")</f>
        <v/>
      </c>
      <c r="EF142" t="str">
        <f>IF(AND($A142="J",COUNTIFS(activiteiten_perceel,percelen!$AZ142,activiteiten_maatregel_nr,percelen!EF$4,activiteiten_activiteit_voldoet_aan_voorwaarden,"J")&gt;0),EF$4,"")</f>
        <v/>
      </c>
      <c r="EG142" t="str">
        <f>IF(AND($A142="J",COUNTIFS(activiteiten_perceel,percelen!$AZ142,activiteiten_maatregel_nr,percelen!EG$4,activiteiten_activiteit_voldoet_aan_voorwaarden,"J")&gt;0),EG$4,"")</f>
        <v/>
      </c>
      <c r="EH142" t="str">
        <f>IF(AND($A142="J",COUNTIFS(activiteiten_perceel,percelen!$AZ142,activiteiten_maatregel_nr,percelen!EH$4,activiteiten_activiteit_voldoet_aan_voorwaarden,"J")&gt;0),EH$4,"")</f>
        <v/>
      </c>
      <c r="EI142" t="str">
        <f>IF(AND($A142="J",COUNTIFS(activiteiten_perceel,percelen!$AZ142,activiteiten_maatregel_nr,percelen!EI$4,activiteiten_activiteit_voldoet_aan_voorwaarden,"J")&gt;0),EI$4,"")</f>
        <v/>
      </c>
      <c r="EJ142">
        <f t="shared" si="375"/>
        <v>0</v>
      </c>
      <c r="EK142" t="str">
        <f t="shared" si="309"/>
        <v/>
      </c>
      <c r="EL142" t="str">
        <f t="shared" si="310"/>
        <v/>
      </c>
      <c r="EM142" t="str">
        <f t="shared" si="311"/>
        <v/>
      </c>
      <c r="EN142" t="str">
        <f t="shared" si="312"/>
        <v/>
      </c>
      <c r="EO142" t="str">
        <f t="shared" si="313"/>
        <v/>
      </c>
      <c r="EP142" t="str">
        <f t="shared" si="314"/>
        <v/>
      </c>
      <c r="EQ142" t="str">
        <f t="shared" si="315"/>
        <v/>
      </c>
      <c r="ER142" t="str">
        <f t="shared" si="316"/>
        <v/>
      </c>
      <c r="ES142" t="str">
        <f t="shared" si="317"/>
        <v/>
      </c>
      <c r="ET142" t="str">
        <f t="shared" si="318"/>
        <v/>
      </c>
      <c r="EU142" t="str">
        <f t="shared" si="319"/>
        <v/>
      </c>
      <c r="EV142" t="str">
        <f t="shared" si="320"/>
        <v/>
      </c>
      <c r="EW142" t="str">
        <f t="shared" si="376"/>
        <v>nvt</v>
      </c>
      <c r="EX142" t="str">
        <f t="shared" si="377"/>
        <v>nvt</v>
      </c>
      <c r="EY142" t="str">
        <f t="shared" si="378"/>
        <v>nvt</v>
      </c>
      <c r="EZ142" t="str">
        <f t="shared" si="379"/>
        <v>nvt</v>
      </c>
      <c r="FA142" t="str">
        <f t="shared" si="380"/>
        <v>nvt</v>
      </c>
      <c r="FB142" t="str">
        <f t="shared" si="381"/>
        <v>nvt</v>
      </c>
      <c r="FC142" t="str">
        <f t="shared" si="382"/>
        <v>nvt</v>
      </c>
      <c r="FD142" t="str">
        <f t="shared" si="383"/>
        <v>nvt</v>
      </c>
      <c r="FE142" t="str">
        <f>IF($EJ142=2,VLOOKUP(FD142,STAPELING!A:D,FE$1,0),"nvt")</f>
        <v>nvt</v>
      </c>
      <c r="FF142" t="str">
        <f t="shared" si="384"/>
        <v>nvt</v>
      </c>
      <c r="FG142" t="str">
        <f t="shared" si="385"/>
        <v>nvt</v>
      </c>
      <c r="FH142" t="str">
        <f t="shared" si="386"/>
        <v>nvt</v>
      </c>
      <c r="FI142" t="str">
        <f t="shared" si="387"/>
        <v>nvt</v>
      </c>
      <c r="FJ142" t="str">
        <f t="shared" si="388"/>
        <v>nvt</v>
      </c>
      <c r="FK142" t="str">
        <f t="shared" si="389"/>
        <v>nvt</v>
      </c>
      <c r="FL142" t="str">
        <f t="shared" si="390"/>
        <v>nvt</v>
      </c>
      <c r="FM142" t="str">
        <f t="shared" si="391"/>
        <v/>
      </c>
      <c r="FN142" t="str">
        <f>IF(ISERROR(VLOOKUP(FM142,STAPELING!I:AO,FN$1,0)),"N",VLOOKUP(FM142,STAPELING!I:AO,FN$1,0))</f>
        <v>J</v>
      </c>
      <c r="FO142" t="str">
        <f t="shared" si="392"/>
        <v>nvt</v>
      </c>
      <c r="FP142" t="str">
        <f t="shared" si="321"/>
        <v>nvt</v>
      </c>
      <c r="FQ142" t="str">
        <f t="shared" si="322"/>
        <v>nvt</v>
      </c>
      <c r="FR142" t="str">
        <f t="shared" si="323"/>
        <v>nvt</v>
      </c>
      <c r="FS142" t="str">
        <f t="shared" si="324"/>
        <v>nvt</v>
      </c>
      <c r="FT142" t="str">
        <f t="shared" si="325"/>
        <v>nvt</v>
      </c>
      <c r="FU142" t="str">
        <f t="shared" si="326"/>
        <v>nvt</v>
      </c>
      <c r="FV142" t="str">
        <f t="shared" si="327"/>
        <v>nvt</v>
      </c>
      <c r="FW142" t="str">
        <f t="shared" si="328"/>
        <v>nvt</v>
      </c>
      <c r="FX142" t="str">
        <f t="shared" si="329"/>
        <v>nvt</v>
      </c>
      <c r="FY142" t="str">
        <f t="shared" si="330"/>
        <v>nvt</v>
      </c>
      <c r="FZ142" t="str">
        <f t="shared" si="331"/>
        <v>nvt</v>
      </c>
      <c r="GA142" t="str">
        <f t="shared" si="332"/>
        <v>nvt</v>
      </c>
      <c r="GB142" t="str">
        <f>IF($EJ142&gt;2,IF(FO142="","zwart",VLOOKUP(FO142,STAPELING!J:AA,GB$1,0)),"nvt")</f>
        <v>nvt</v>
      </c>
      <c r="GC142" t="str">
        <f t="shared" si="393"/>
        <v>nvt</v>
      </c>
      <c r="GD142" t="str">
        <f t="shared" si="394"/>
        <v>nvt</v>
      </c>
      <c r="GE142" t="str">
        <f t="shared" si="395"/>
        <v>nvt</v>
      </c>
      <c r="GF142" t="str">
        <f t="shared" si="396"/>
        <v>nvt</v>
      </c>
      <c r="GG142" t="str">
        <f t="shared" si="397"/>
        <v>nvt</v>
      </c>
      <c r="GH142" t="str">
        <f t="shared" si="398"/>
        <v>nvt</v>
      </c>
      <c r="GI142" t="str">
        <f t="shared" si="399"/>
        <v>nvt</v>
      </c>
      <c r="GJ142" t="str">
        <f t="shared" si="400"/>
        <v>nvt</v>
      </c>
      <c r="GK142" t="str">
        <f t="shared" si="333"/>
        <v>nvt</v>
      </c>
      <c r="GL142" t="str">
        <f t="shared" si="334"/>
        <v>nvt</v>
      </c>
      <c r="GM142" t="str">
        <f t="shared" si="335"/>
        <v>nvt</v>
      </c>
      <c r="GN142" t="str">
        <f t="shared" si="336"/>
        <v>nvt</v>
      </c>
      <c r="GO142" t="str">
        <f t="shared" si="337"/>
        <v>nvt</v>
      </c>
      <c r="GP142" t="str">
        <f t="shared" si="338"/>
        <v>nvt</v>
      </c>
      <c r="GQ142" t="str">
        <f t="shared" si="339"/>
        <v>nvt</v>
      </c>
      <c r="GR142" t="str">
        <f t="shared" si="340"/>
        <v>nvt</v>
      </c>
      <c r="GS142" t="str">
        <f t="shared" si="341"/>
        <v>nvt</v>
      </c>
      <c r="GT142" t="str">
        <f t="shared" si="342"/>
        <v>nvt</v>
      </c>
      <c r="GU142" t="str">
        <f t="shared" si="343"/>
        <v>nvt</v>
      </c>
      <c r="GV142" t="str">
        <f t="shared" si="344"/>
        <v>nvt</v>
      </c>
      <c r="GW142" t="str">
        <f>IF($EJ142&gt;2,IF(GJ142="","zwart",VLOOKUP(GJ142,STAPELING!AB:AJ,GW$1,0)),"nvt")</f>
        <v>nvt</v>
      </c>
      <c r="GX142" t="str">
        <f t="shared" si="401"/>
        <v>nvt</v>
      </c>
      <c r="GY142" t="str">
        <f t="shared" si="402"/>
        <v>nvt</v>
      </c>
      <c r="GZ142" t="str">
        <f t="shared" si="403"/>
        <v>nvt</v>
      </c>
      <c r="HA142" t="str">
        <f t="shared" si="404"/>
        <v>nvt</v>
      </c>
      <c r="HB142" t="str">
        <f t="shared" si="405"/>
        <v>nvt</v>
      </c>
      <c r="HC142" t="str">
        <f t="shared" si="406"/>
        <v>nvt</v>
      </c>
      <c r="HD142" t="str">
        <f t="shared" si="407"/>
        <v>nvt</v>
      </c>
      <c r="HE142" t="str">
        <f t="shared" si="408"/>
        <v>nvt</v>
      </c>
      <c r="HF142" t="str">
        <f t="shared" si="409"/>
        <v>nvt</v>
      </c>
      <c r="HG142" t="str">
        <f t="shared" si="410"/>
        <v>nvt</v>
      </c>
      <c r="HH142" t="str">
        <f t="shared" si="411"/>
        <v>nvt</v>
      </c>
      <c r="HI142" t="str">
        <f t="shared" si="412"/>
        <v>nvt</v>
      </c>
      <c r="HJ142" t="str">
        <f t="shared" si="413"/>
        <v>nvt</v>
      </c>
      <c r="HK142" t="str">
        <f t="shared" si="414"/>
        <v>nvt</v>
      </c>
      <c r="HL142" t="str">
        <f t="shared" si="415"/>
        <v>nvt</v>
      </c>
      <c r="HM142" t="str">
        <f t="shared" si="345"/>
        <v>nvt</v>
      </c>
      <c r="HN142" t="str">
        <f t="shared" si="346"/>
        <v>nvt</v>
      </c>
      <c r="HO142" t="str">
        <f t="shared" si="347"/>
        <v>nvt</v>
      </c>
      <c r="HP142" t="str">
        <f t="shared" si="348"/>
        <v>nvt</v>
      </c>
      <c r="HQ142" t="str">
        <f t="shared" si="349"/>
        <v>nvt</v>
      </c>
      <c r="HR142" t="str">
        <f t="shared" si="350"/>
        <v>nvt</v>
      </c>
      <c r="HS142" t="str">
        <f t="shared" si="351"/>
        <v>nvt</v>
      </c>
      <c r="HT142" t="str">
        <f t="shared" si="352"/>
        <v>nvt</v>
      </c>
      <c r="HU142" t="str">
        <f t="shared" si="353"/>
        <v>nvt</v>
      </c>
      <c r="HV142" t="str">
        <f t="shared" si="354"/>
        <v>nvt</v>
      </c>
      <c r="HW142" t="str">
        <f t="shared" si="355"/>
        <v>nvt</v>
      </c>
      <c r="HX142" t="str">
        <f t="shared" si="356"/>
        <v>nvt</v>
      </c>
      <c r="HY142" t="str">
        <f>IF($EJ142&gt;2,IF(HL142="","zwart",VLOOKUP(HL142,STAPELING!AK:AN,HY$1,0)),"nvt")</f>
        <v>nvt</v>
      </c>
      <c r="HZ142" t="str">
        <f t="shared" si="416"/>
        <v>nvt</v>
      </c>
      <c r="IA142" t="str">
        <f t="shared" si="417"/>
        <v>nvt</v>
      </c>
      <c r="IB142" t="str">
        <f t="shared" si="418"/>
        <v>nvt</v>
      </c>
      <c r="IC142" t="str">
        <f t="shared" si="419"/>
        <v>nvt</v>
      </c>
      <c r="ID142" t="str">
        <f t="shared" si="420"/>
        <v>nvt</v>
      </c>
      <c r="IE142" t="str">
        <f t="shared" si="421"/>
        <v>nvt</v>
      </c>
      <c r="IF142" t="str">
        <f t="shared" si="422"/>
        <v>nvt</v>
      </c>
      <c r="IG142">
        <f t="shared" si="423"/>
        <v>0</v>
      </c>
      <c r="IH142">
        <f t="shared" si="424"/>
        <v>0</v>
      </c>
      <c r="II142">
        <f t="shared" si="425"/>
        <v>0</v>
      </c>
      <c r="IJ142">
        <f t="shared" si="426"/>
        <v>0</v>
      </c>
      <c r="IK142">
        <f t="shared" si="427"/>
        <v>0</v>
      </c>
      <c r="IL142">
        <f t="shared" si="428"/>
        <v>0</v>
      </c>
      <c r="IM142">
        <f t="shared" si="429"/>
        <v>0</v>
      </c>
      <c r="IN142">
        <f t="shared" si="430"/>
        <v>0</v>
      </c>
      <c r="IO142">
        <f t="shared" si="431"/>
        <v>0</v>
      </c>
      <c r="IP142">
        <f t="shared" si="432"/>
        <v>0</v>
      </c>
      <c r="IQ142">
        <f t="shared" si="433"/>
        <v>0</v>
      </c>
      <c r="IR142">
        <f t="shared" si="434"/>
        <v>0</v>
      </c>
      <c r="IS142">
        <f t="shared" si="435"/>
        <v>0</v>
      </c>
      <c r="IT142">
        <f t="shared" si="436"/>
        <v>0</v>
      </c>
      <c r="IU142" t="str">
        <f t="shared" si="437"/>
        <v>N</v>
      </c>
      <c r="IV142" t="str">
        <f t="shared" si="357"/>
        <v>N</v>
      </c>
      <c r="IW142" t="str">
        <f t="shared" si="438"/>
        <v>N</v>
      </c>
    </row>
    <row r="143" spans="1:257" x14ac:dyDescent="0.25">
      <c r="A143" t="str">
        <f>IF(ISERROR(VLOOKUP(E143,E$4:E142,1,0)),"J","N")</f>
        <v>N</v>
      </c>
      <c r="E143" s="25" t="str">
        <f>IF(Invoer!B172="","",Invoer!B172)</f>
        <v/>
      </c>
      <c r="F143" s="25"/>
      <c r="G143" s="25"/>
      <c r="H143" s="25" t="str">
        <f>IF(AND($E143&lt;&gt;"",$A143="J"),Invoer!D172,"")</f>
        <v/>
      </c>
      <c r="I143" s="25"/>
      <c r="J143" s="26"/>
      <c r="K143" s="26" t="str">
        <f>IF(AND($E143&lt;&gt;"",$A143="J"),Invoer!L172,"")</f>
        <v/>
      </c>
      <c r="L143" s="26"/>
      <c r="M143" s="25"/>
      <c r="N143" s="152"/>
      <c r="O143" s="153"/>
      <c r="P143" s="25"/>
      <c r="Q143" s="25"/>
      <c r="R143" s="153"/>
      <c r="S143" s="154"/>
      <c r="T143" s="152"/>
      <c r="U143" s="153"/>
      <c r="V143" s="153"/>
      <c r="W143" s="59" t="str">
        <f>IF(AND($E143&lt;&gt;"",$A143="J",Invoer!R172&lt;&gt;""),VLOOKUP(Invoer!R172,NORM!$F$26:$H$29,3,0),"")</f>
        <v/>
      </c>
      <c r="X143" s="59"/>
      <c r="Y143" s="25" t="str">
        <f t="shared" si="358"/>
        <v/>
      </c>
      <c r="Z143" s="25"/>
      <c r="AA143" s="26" t="str">
        <f t="shared" si="359"/>
        <v/>
      </c>
      <c r="AB143" s="26"/>
      <c r="AC143" s="153"/>
      <c r="AD143" s="153"/>
      <c r="AE143" s="153"/>
      <c r="AF143" s="153"/>
      <c r="AG143" s="153"/>
      <c r="AH143" s="25"/>
      <c r="AI143" s="153"/>
      <c r="AJ143" s="153"/>
      <c r="AK143" s="153"/>
      <c r="AL143" s="153"/>
      <c r="AM143" s="25" t="str">
        <f>IF(AND($E143&lt;&gt;"",$A143="J"),IF(Invoer!X172="Ja","J",IF(Invoer!X172="Nee","N","")),"")</f>
        <v/>
      </c>
      <c r="AN143" s="153"/>
      <c r="AO143" s="153"/>
      <c r="AP143" s="153" t="s">
        <v>311</v>
      </c>
      <c r="AQ143" s="153" t="s">
        <v>311</v>
      </c>
      <c r="AR143" s="153" t="s">
        <v>312</v>
      </c>
      <c r="AS143" s="153" t="s">
        <v>312</v>
      </c>
      <c r="AT143" s="1" t="str">
        <f>IF(AND($E143&lt;&gt;"",$A143="J",Invoer!O172&lt;&gt;""),VLOOKUP(Invoer!O172,NORM!$F$31:$H$38,3,0),"")</f>
        <v/>
      </c>
      <c r="AU143" s="1"/>
      <c r="AV143" s="1" t="str">
        <f>IF(AND($E143&lt;&gt;"",$A143="J"),Invoer!AH172,"")</f>
        <v/>
      </c>
      <c r="AW143" s="1"/>
      <c r="AX143" s="1" t="str">
        <f t="shared" si="360"/>
        <v/>
      </c>
      <c r="AY143" s="1"/>
      <c r="AZ143" s="3" t="str">
        <f t="shared" si="361"/>
        <v/>
      </c>
      <c r="BA143" s="3" t="str">
        <f t="shared" si="362"/>
        <v/>
      </c>
      <c r="BB143" s="3" t="str">
        <f t="shared" si="363"/>
        <v>N</v>
      </c>
      <c r="BC143" s="3" t="str">
        <f t="shared" si="364"/>
        <v>N</v>
      </c>
      <c r="BD143" s="3" t="str">
        <f t="shared" si="365"/>
        <v/>
      </c>
      <c r="BE143" s="3">
        <f t="shared" si="366"/>
        <v>0</v>
      </c>
      <c r="BF143" s="3" t="str">
        <f t="shared" si="367"/>
        <v/>
      </c>
      <c r="BG143" s="3" t="str">
        <f t="shared" si="368"/>
        <v/>
      </c>
      <c r="BH143" s="3" t="str">
        <f t="shared" si="369"/>
        <v>N</v>
      </c>
      <c r="BI143" s="24" t="str">
        <f t="shared" si="370"/>
        <v/>
      </c>
      <c r="BJ143" s="24" t="str">
        <f>IF(ISERROR(VLOOKUP($BD143,LOV_GWSGRP!A:A,1,0)),"N","J")</f>
        <v>N</v>
      </c>
      <c r="BK143" s="24" t="str">
        <f>IF(ISERROR(VLOOKUP($BD143,LOV_GWSGRP!D:D,1,0)),"N","J")</f>
        <v>N</v>
      </c>
      <c r="BL143" s="24" t="str">
        <f>IF(ISERROR(VLOOKUP($BD143,LOV_GWSGRP!G:G,1,0)),"N","J")</f>
        <v>N</v>
      </c>
      <c r="BM143" s="24" t="str">
        <f>IF(ISERROR(VLOOKUP($BD143,LOV_GWSGRP!M:M,1,0)),"N","J")</f>
        <v>N</v>
      </c>
      <c r="BN143" s="24" t="str">
        <f>IF(ISERROR(VLOOKUP($BD143,LOV_GWSGRP!P:P,1,0)),"N","J")</f>
        <v>N</v>
      </c>
      <c r="BO143" s="24" t="str">
        <f>IF(ISERROR(VLOOKUP($BD143,LOV_GWSGRP!S:S,1,0)),"N","J")</f>
        <v>N</v>
      </c>
      <c r="BP143" s="24" t="str">
        <f>IF(ISERROR(VLOOKUP($BD143,LOV_GWSGRP!V:V,1,0)),"N","J")</f>
        <v>N</v>
      </c>
      <c r="BQ143" s="24" t="str">
        <f>IF(ISERROR(VLOOKUP($BD143,LOV_GWSGRP!Y:Y,1,0)),"N","J")</f>
        <v>N</v>
      </c>
      <c r="BR143" s="24" t="str">
        <f>IF(ISERROR(VLOOKUP($BD143,LOV_GWSGRP!AB:AB,1,0)),"N","J")</f>
        <v>N</v>
      </c>
      <c r="BS143" s="24" t="str">
        <f>IF(ISERROR(VLOOKUP($BD143,LOV_GWSGRP!AE:AE,1,0)),"N","J")</f>
        <v>N</v>
      </c>
      <c r="BT143" s="24" t="str">
        <f>IF(ISERROR(VLOOKUP($BD143,LOV_GWSGRP!AH:AH,1,0)),"N","J")</f>
        <v>N</v>
      </c>
      <c r="BU143" s="24" t="str">
        <f>IF(ISERROR(VLOOKUP($BD143,LOV_GWSGRP!CJ:CJ,1,0)),"N","J")</f>
        <v>N</v>
      </c>
      <c r="BV143" s="24" t="str">
        <f>IF(ISERROR(VLOOKUP($BD143,LOV_GWSGRP!AN:AN,1,0)),"N","J")</f>
        <v>N</v>
      </c>
      <c r="BW143" s="24" t="str">
        <f>IF(ISERROR(VLOOKUP($BD143,LOV_GWSGRP!AQ:AQ,1,0)),"N","J")</f>
        <v>N</v>
      </c>
      <c r="BX143" s="24" t="str">
        <f>IF(ISERROR(VLOOKUP($BD143,LOV_GWSGRP!AT:AT,1,0)),"N","J")</f>
        <v>N</v>
      </c>
      <c r="BY143" s="24" t="str">
        <f>IF(ISERROR(VLOOKUP($BD143,LOV_GWSGRP!AW:AW,1,0)),"N","J")</f>
        <v>N</v>
      </c>
      <c r="BZ143" s="24" t="str">
        <f>IF(ISERROR(VLOOKUP($BD143,LOV_GWSGRP!AZ:AZ,1,0)),"N","J")</f>
        <v>N</v>
      </c>
      <c r="CA143" s="24" t="str">
        <f>IF(ISERROR(VLOOKUP($BD143,LOV_GWSGRP!BC:BC,1,0)),"N","J")</f>
        <v>N</v>
      </c>
      <c r="CB143" s="24" t="str">
        <f>IF(ISERROR(VLOOKUP($BD143,LOV_GWSGRP!BF:BF,1,0)),"N","J")</f>
        <v>N</v>
      </c>
      <c r="CC143" s="24" t="str">
        <f>IF(ISERROR(VLOOKUP($BD143,LOV_GWSGRP!BI:BI,1,0)),"N","J")</f>
        <v>N</v>
      </c>
      <c r="CD143" s="24" t="str">
        <f>IF(ISERROR(VLOOKUP($BD143,LOV_GWSGRP!J:J,1,0)),"N","J")</f>
        <v>N</v>
      </c>
      <c r="CE143" s="24" t="str">
        <f>IF(ISERROR(VLOOKUP($BD143,LOV_GWSGRP!BL:BL,1,0)),"N","J")</f>
        <v>N</v>
      </c>
      <c r="CF143" s="24"/>
      <c r="CG143" s="24" t="str">
        <f>IF(ISERROR(VLOOKUP($BD143,LOV_GWSGRP!BO:BO,1,0)),"N","J")</f>
        <v>N</v>
      </c>
      <c r="CH143" s="24" t="str">
        <f t="shared" si="371"/>
        <v>N</v>
      </c>
      <c r="CI143" s="24" t="str">
        <f>IF(ISERROR(VLOOKUP($BD143,GEWASCODE_GLMC8!F:F,1,0)),"N","J")</f>
        <v>N</v>
      </c>
      <c r="CJ143" s="24" t="str">
        <f>IF(COUNTIF($CI143:CI143,"J")&gt;0,"N",IF(ISERROR(VLOOKUP($BD143,GEWASCODE_GLMC8!G:G,1,0)),"N","J"))</f>
        <v>N</v>
      </c>
      <c r="CK143" s="24" t="str">
        <f>IF(COUNTIF($CI143:CJ143,"J")&gt;0,"N",IF(ISERROR(VLOOKUP($BD143,GEWASCODE_GLMC8!H:H,1,0)),"N","J"))</f>
        <v>N</v>
      </c>
      <c r="CL143" s="24" t="str">
        <f>IF(COUNTIF($CI143:CK143,"J")&gt;0,"N",IF(ISERROR(VLOOKUP($BD143,GEWASCODE_GLMC8!I:I,1,0)),"N","J"))</f>
        <v>N</v>
      </c>
      <c r="CM143" s="24" t="str">
        <f>IF(COUNTIF($CI143:CL143,"J")&gt;0,"N",IF(ISERROR(VLOOKUP($BD143,GEWASCODE_GLMC8!J:J,1,0)),"N","J"))</f>
        <v>N</v>
      </c>
      <c r="CN143" s="24" t="str">
        <f>IF(COUNTIF($CI143:CM143,"J")&gt;0,"N",IF(ISERROR(VLOOKUP($BD143,GEWASCODE_GLMC8!K:K,1,0)),"N","J"))</f>
        <v>N</v>
      </c>
      <c r="CO143" s="24" t="str">
        <f>IF(COUNTIF($CI143:CN143,"J")&gt;0,"N",IF(ISERROR(VLOOKUP($BD143,GEWASCODE_GLMC8!L:L,1,0)),"N","J"))</f>
        <v>N</v>
      </c>
      <c r="CP143" s="24" t="str">
        <f>IF(COUNTIF($CI143:CO143,"J")&gt;0,"N",IF(ISERROR(VLOOKUP($BD143,GEWASCODE_GLMC8!M:M,1,0)),"N","J"))</f>
        <v>N</v>
      </c>
      <c r="CQ143" s="24" t="str">
        <f>IF(COUNTIF($CI143:CP143,"J")&gt;0,"N",IF(ISERROR(VLOOKUP($BD143,GEWASCODE_GLMC8!N:N,1,0)),"N","J"))</f>
        <v>N</v>
      </c>
      <c r="CR143" s="24" t="str">
        <f>IF(COUNTIF($CI143:CQ143,"J")&gt;0,"N",IF(ISERROR(VLOOKUP($BD143,GEWASCODE_GLMC8!O:O,1,0)),"N","J"))</f>
        <v>N</v>
      </c>
      <c r="CS143" s="24" t="str">
        <f>IF(COUNTIF($CI143:CR143,"J")&gt;0,"N",IF(ISERROR(VLOOKUP($BD143,GEWASCODE_GLMC8!P:P,1,0)),"N","J"))</f>
        <v>N</v>
      </c>
      <c r="CT143" s="24" t="str">
        <f>IF(COUNTIF($CI143:CS143,"J")&gt;0,"N",IF(ISERROR(VLOOKUP($BD143,GEWASCODE_GLMC8!Q:Q,1,0)),"N","J"))</f>
        <v>N</v>
      </c>
      <c r="CU143" s="24" t="str">
        <f>IF(COUNTIF($CI143:CT143,"J")&gt;0,"N",IF(ISERROR(VLOOKUP($BD143,GEWASCODE_GLMC8!R:R,1,0)),"N","J"))</f>
        <v>N</v>
      </c>
      <c r="CV143" s="24" t="str">
        <f>IF(COUNTIF($CI143:CU143,"J")&gt;0,"N",IF(ISERROR(VLOOKUP($BD143,GEWASCODE_GLMC8!S:S,1,0)),"N","J"))</f>
        <v>N</v>
      </c>
      <c r="CW143" s="24" t="str">
        <f>IF(COUNTIF($CI143:CV143,"J")&gt;0,"N",IF(ISERROR(VLOOKUP($BD143,GEWASCODE_GLMC8!T:T,1,0)),"N","J"))</f>
        <v>N</v>
      </c>
      <c r="CX143" s="24" t="str">
        <f>IF(COUNTIF($CI143:CW143,"J")&gt;0,"N",IF(ISERROR(VLOOKUP($BD143,GEWASCODE_GLMC8!U:U,1,0)),"N","J"))</f>
        <v>N</v>
      </c>
      <c r="CY143" s="24" t="str">
        <f>IF(COUNTIF($CI143:CX143,"J")&gt;0,"N",IF(ISERROR(VLOOKUP($BD143,GEWASCODE_GLMC8!V:V,1,0)),"N","J"))</f>
        <v>N</v>
      </c>
      <c r="CZ143" s="24" t="str">
        <f>IF(COUNTIF($CI143:CY143,"J")&gt;0,"N",IF(ISERROR(VLOOKUP($BD143,GEWASCODE_GLMC8!W:W,1,0)),"N","J"))</f>
        <v>N</v>
      </c>
      <c r="DA143" s="24" t="str">
        <f>IF(COUNTIF($CI143:CZ143,"J")&gt;0,"N",IF(ISERROR(VLOOKUP($BD143,GEWASCODE_GLMC8!X:X,1,0)),"N","J"))</f>
        <v>N</v>
      </c>
      <c r="DB143" s="24" t="str">
        <f>IF(COUNTIF($CI143:DA143,"J")&gt;0,"N",IF(ISERROR(VLOOKUP($BD143,GEWASCODE_GLMC8!Y:Y,1,0)),"N","J"))</f>
        <v>N</v>
      </c>
      <c r="DC143" s="24" t="str">
        <f>IF(COUNTIF($CI143:DB143,"J")&gt;0,"N",IF(ISERROR(VLOOKUP($BD143,GEWASCODE_GLMC8!Z:Z,1,0)),"N","J"))</f>
        <v>N</v>
      </c>
      <c r="DD143" s="24" t="str">
        <f t="shared" si="372"/>
        <v>N</v>
      </c>
      <c r="DE143" s="3" t="str">
        <f t="shared" si="303"/>
        <v>N</v>
      </c>
      <c r="DF143" s="3" t="str">
        <f t="shared" si="304"/>
        <v>N</v>
      </c>
      <c r="DG143" s="3" t="str">
        <f t="shared" si="373"/>
        <v>N</v>
      </c>
      <c r="DH143" s="3" t="str">
        <f t="shared" si="374"/>
        <v>N</v>
      </c>
      <c r="DI143" s="3" t="str">
        <f t="shared" si="305"/>
        <v>N</v>
      </c>
      <c r="DJ143" s="3" t="str">
        <f t="shared" si="306"/>
        <v>N</v>
      </c>
      <c r="DK143" s="3">
        <f>0</f>
        <v>0</v>
      </c>
      <c r="DL143" s="3" t="str">
        <f t="shared" si="307"/>
        <v>N</v>
      </c>
      <c r="DM143" s="3" t="str">
        <f t="shared" si="308"/>
        <v>N</v>
      </c>
      <c r="DN143" t="str">
        <f>IF(AND($A143="J",COUNTIFS(activiteiten_perceel,percelen!$AZ143,activiteiten_maatregel_nr,percelen!DN$4,activiteiten_activiteit_voldoet_aan_voorwaarden,"J")&gt;0),DN$4,"")</f>
        <v/>
      </c>
      <c r="DO143" t="str">
        <f>IF(AND($A143="J",COUNTIFS(activiteiten_perceel,percelen!$AZ143,activiteiten_maatregel_nr,percelen!DO$4,activiteiten_activiteit_voldoet_aan_voorwaarden,"J")&gt;0),DO$4,"")</f>
        <v/>
      </c>
      <c r="DP143" t="str">
        <f>IF(AND($A143="J",COUNTIFS(activiteiten_perceel,percelen!$AZ143,activiteiten_maatregel_nr,percelen!DP$4,activiteiten_activiteit_voldoet_aan_voorwaarden,"J")&gt;0),DP$4,"")</f>
        <v/>
      </c>
      <c r="DQ143" t="str">
        <f>IF(AND($A143="J",COUNTIFS(activiteiten_perceel,percelen!$AZ143,activiteiten_maatregel_nr,percelen!DQ$4,activiteiten_activiteit_voldoet_aan_voorwaarden,"J")&gt;0),DQ$4,"")</f>
        <v/>
      </c>
      <c r="DR143" t="str">
        <f>IF(AND($A143="J",COUNTIFS(activiteiten_perceel,percelen!$AZ143,activiteiten_maatregel_nr,percelen!DR$4,activiteiten_activiteit_voldoet_aan_voorwaarden,"J")&gt;0),DR$4,"")</f>
        <v/>
      </c>
      <c r="DS143" t="str">
        <f>IF(AND($A143="J",COUNTIFS(activiteiten_perceel,percelen!$AZ143,activiteiten_maatregel_nr,percelen!DS$4,activiteiten_activiteit_voldoet_aan_voorwaarden,"J")&gt;0),DS$4,"")</f>
        <v/>
      </c>
      <c r="DT143" t="str">
        <f>IF(AND($A143="J",COUNTIFS(activiteiten_perceel,percelen!$AZ143,activiteiten_maatregel_nr,percelen!DT$4,activiteiten_activiteit_voldoet_aan_voorwaarden,"J")&gt;0),DT$4,"")</f>
        <v/>
      </c>
      <c r="DU143" t="str">
        <f>IF(AND($A143="J",COUNTIFS(activiteiten_perceel,percelen!$AZ143,activiteiten_maatregel_nr,percelen!DU$4,activiteiten_activiteit_voldoet_aan_voorwaarden,"J")&gt;0),DU$4,"")</f>
        <v/>
      </c>
      <c r="DV143" t="str">
        <f>IF(AND($A143="J",COUNTIFS(activiteiten_perceel,percelen!$AZ143,activiteiten_maatregel_nr,percelen!DV$4,activiteiten_activiteit_voldoet_aan_voorwaarden,"J")&gt;0),DV$4,"")</f>
        <v/>
      </c>
      <c r="DW143" t="str">
        <f>IF(AND($A143="J",COUNTIFS(activiteiten_perceel,percelen!$AZ143,activiteiten_maatregel_nr,percelen!DW$4,activiteiten_activiteit_voldoet_aan_voorwaarden,"J")&gt;0),DW$4,"")</f>
        <v/>
      </c>
      <c r="DX143" t="str">
        <f>IF(AND($A143="J",COUNTIFS(activiteiten_perceel,percelen!$AZ143,activiteiten_maatregel_nr,percelen!DX$4,activiteiten_activiteit_voldoet_aan_voorwaarden,"J")&gt;0),DX$4,"")</f>
        <v/>
      </c>
      <c r="DY143" t="str">
        <f>IF(AND($A143="J",COUNTIFS(activiteiten_perceel,percelen!$AZ143,activiteiten_maatregel_nr,percelen!DY$4,activiteiten_activiteit_voldoet_aan_voorwaarden,"J")&gt;0),DY$4,"")</f>
        <v/>
      </c>
      <c r="DZ143" t="str">
        <f>IF(AND($A143="J",COUNTIFS(activiteiten_perceel,percelen!$AZ143,activiteiten_maatregel_nr,percelen!DZ$4,activiteiten_activiteit_voldoet_aan_voorwaarden,"J")&gt;0),DZ$4,"")</f>
        <v/>
      </c>
      <c r="EA143" t="str">
        <f>IF(AND($A143="J",COUNTIFS(activiteiten_perceel,percelen!$AZ143,activiteiten_maatregel_nr,percelen!EA$4,activiteiten_activiteit_voldoet_aan_voorwaarden,"J")&gt;0),EA$4,"")</f>
        <v/>
      </c>
      <c r="EB143" t="str">
        <f>IF(AND($A143="J",COUNTIFS(activiteiten_perceel,percelen!$AZ143,activiteiten_maatregel_nr,percelen!EB$4,activiteiten_activiteit_voldoet_aan_voorwaarden,"J")&gt;0),EB$4,"")</f>
        <v/>
      </c>
      <c r="EC143" t="str">
        <f>IF(AND($A143="J",COUNTIFS(activiteiten_perceel,percelen!$AZ143,activiteiten_maatregel_nr,percelen!EC$4,activiteiten_activiteit_voldoet_aan_voorwaarden,"J")&gt;0),EC$4,"")</f>
        <v/>
      </c>
      <c r="ED143" t="str">
        <f>IF(AND($A143="J",COUNTIFS(activiteiten_perceel,percelen!$AZ143,activiteiten_maatregel_nr,percelen!ED$4,activiteiten_activiteit_voldoet_aan_voorwaarden,"J")&gt;0),ED$4,"")</f>
        <v/>
      </c>
      <c r="EE143" t="str">
        <f>IF(AND($A143="J",COUNTIFS(activiteiten_perceel,percelen!$AZ143,activiteiten_maatregel_nr,percelen!EE$4,activiteiten_activiteit_voldoet_aan_voorwaarden,"J")&gt;0),EE$4,"")</f>
        <v/>
      </c>
      <c r="EF143" t="str">
        <f>IF(AND($A143="J",COUNTIFS(activiteiten_perceel,percelen!$AZ143,activiteiten_maatregel_nr,percelen!EF$4,activiteiten_activiteit_voldoet_aan_voorwaarden,"J")&gt;0),EF$4,"")</f>
        <v/>
      </c>
      <c r="EG143" t="str">
        <f>IF(AND($A143="J",COUNTIFS(activiteiten_perceel,percelen!$AZ143,activiteiten_maatregel_nr,percelen!EG$4,activiteiten_activiteit_voldoet_aan_voorwaarden,"J")&gt;0),EG$4,"")</f>
        <v/>
      </c>
      <c r="EH143" t="str">
        <f>IF(AND($A143="J",COUNTIFS(activiteiten_perceel,percelen!$AZ143,activiteiten_maatregel_nr,percelen!EH$4,activiteiten_activiteit_voldoet_aan_voorwaarden,"J")&gt;0),EH$4,"")</f>
        <v/>
      </c>
      <c r="EI143" t="str">
        <f>IF(AND($A143="J",COUNTIFS(activiteiten_perceel,percelen!$AZ143,activiteiten_maatregel_nr,percelen!EI$4,activiteiten_activiteit_voldoet_aan_voorwaarden,"J")&gt;0),EI$4,"")</f>
        <v/>
      </c>
      <c r="EJ143">
        <f t="shared" si="375"/>
        <v>0</v>
      </c>
      <c r="EK143" t="str">
        <f t="shared" si="309"/>
        <v/>
      </c>
      <c r="EL143" t="str">
        <f t="shared" si="310"/>
        <v/>
      </c>
      <c r="EM143" t="str">
        <f t="shared" si="311"/>
        <v/>
      </c>
      <c r="EN143" t="str">
        <f t="shared" si="312"/>
        <v/>
      </c>
      <c r="EO143" t="str">
        <f t="shared" si="313"/>
        <v/>
      </c>
      <c r="EP143" t="str">
        <f t="shared" si="314"/>
        <v/>
      </c>
      <c r="EQ143" t="str">
        <f t="shared" si="315"/>
        <v/>
      </c>
      <c r="ER143" t="str">
        <f t="shared" si="316"/>
        <v/>
      </c>
      <c r="ES143" t="str">
        <f t="shared" si="317"/>
        <v/>
      </c>
      <c r="ET143" t="str">
        <f t="shared" si="318"/>
        <v/>
      </c>
      <c r="EU143" t="str">
        <f t="shared" si="319"/>
        <v/>
      </c>
      <c r="EV143" t="str">
        <f t="shared" si="320"/>
        <v/>
      </c>
      <c r="EW143" t="str">
        <f t="shared" si="376"/>
        <v>nvt</v>
      </c>
      <c r="EX143" t="str">
        <f t="shared" si="377"/>
        <v>nvt</v>
      </c>
      <c r="EY143" t="str">
        <f t="shared" si="378"/>
        <v>nvt</v>
      </c>
      <c r="EZ143" t="str">
        <f t="shared" si="379"/>
        <v>nvt</v>
      </c>
      <c r="FA143" t="str">
        <f t="shared" si="380"/>
        <v>nvt</v>
      </c>
      <c r="FB143" t="str">
        <f t="shared" si="381"/>
        <v>nvt</v>
      </c>
      <c r="FC143" t="str">
        <f t="shared" si="382"/>
        <v>nvt</v>
      </c>
      <c r="FD143" t="str">
        <f t="shared" si="383"/>
        <v>nvt</v>
      </c>
      <c r="FE143" t="str">
        <f>IF($EJ143=2,VLOOKUP(FD143,STAPELING!A:D,FE$1,0),"nvt")</f>
        <v>nvt</v>
      </c>
      <c r="FF143" t="str">
        <f t="shared" si="384"/>
        <v>nvt</v>
      </c>
      <c r="FG143" t="str">
        <f t="shared" si="385"/>
        <v>nvt</v>
      </c>
      <c r="FH143" t="str">
        <f t="shared" si="386"/>
        <v>nvt</v>
      </c>
      <c r="FI143" t="str">
        <f t="shared" si="387"/>
        <v>nvt</v>
      </c>
      <c r="FJ143" t="str">
        <f t="shared" si="388"/>
        <v>nvt</v>
      </c>
      <c r="FK143" t="str">
        <f t="shared" si="389"/>
        <v>nvt</v>
      </c>
      <c r="FL143" t="str">
        <f t="shared" si="390"/>
        <v>nvt</v>
      </c>
      <c r="FM143" t="str">
        <f t="shared" si="391"/>
        <v/>
      </c>
      <c r="FN143" t="str">
        <f>IF(ISERROR(VLOOKUP(FM143,STAPELING!I:AO,FN$1,0)),"N",VLOOKUP(FM143,STAPELING!I:AO,FN$1,0))</f>
        <v>J</v>
      </c>
      <c r="FO143" t="str">
        <f t="shared" si="392"/>
        <v>nvt</v>
      </c>
      <c r="FP143" t="str">
        <f t="shared" si="321"/>
        <v>nvt</v>
      </c>
      <c r="FQ143" t="str">
        <f t="shared" si="322"/>
        <v>nvt</v>
      </c>
      <c r="FR143" t="str">
        <f t="shared" si="323"/>
        <v>nvt</v>
      </c>
      <c r="FS143" t="str">
        <f t="shared" si="324"/>
        <v>nvt</v>
      </c>
      <c r="FT143" t="str">
        <f t="shared" si="325"/>
        <v>nvt</v>
      </c>
      <c r="FU143" t="str">
        <f t="shared" si="326"/>
        <v>nvt</v>
      </c>
      <c r="FV143" t="str">
        <f t="shared" si="327"/>
        <v>nvt</v>
      </c>
      <c r="FW143" t="str">
        <f t="shared" si="328"/>
        <v>nvt</v>
      </c>
      <c r="FX143" t="str">
        <f t="shared" si="329"/>
        <v>nvt</v>
      </c>
      <c r="FY143" t="str">
        <f t="shared" si="330"/>
        <v>nvt</v>
      </c>
      <c r="FZ143" t="str">
        <f t="shared" si="331"/>
        <v>nvt</v>
      </c>
      <c r="GA143" t="str">
        <f t="shared" si="332"/>
        <v>nvt</v>
      </c>
      <c r="GB143" t="str">
        <f>IF($EJ143&gt;2,IF(FO143="","zwart",VLOOKUP(FO143,STAPELING!J:AA,GB$1,0)),"nvt")</f>
        <v>nvt</v>
      </c>
      <c r="GC143" t="str">
        <f t="shared" si="393"/>
        <v>nvt</v>
      </c>
      <c r="GD143" t="str">
        <f t="shared" si="394"/>
        <v>nvt</v>
      </c>
      <c r="GE143" t="str">
        <f t="shared" si="395"/>
        <v>nvt</v>
      </c>
      <c r="GF143" t="str">
        <f t="shared" si="396"/>
        <v>nvt</v>
      </c>
      <c r="GG143" t="str">
        <f t="shared" si="397"/>
        <v>nvt</v>
      </c>
      <c r="GH143" t="str">
        <f t="shared" si="398"/>
        <v>nvt</v>
      </c>
      <c r="GI143" t="str">
        <f t="shared" si="399"/>
        <v>nvt</v>
      </c>
      <c r="GJ143" t="str">
        <f t="shared" si="400"/>
        <v>nvt</v>
      </c>
      <c r="GK143" t="str">
        <f t="shared" si="333"/>
        <v>nvt</v>
      </c>
      <c r="GL143" t="str">
        <f t="shared" si="334"/>
        <v>nvt</v>
      </c>
      <c r="GM143" t="str">
        <f t="shared" si="335"/>
        <v>nvt</v>
      </c>
      <c r="GN143" t="str">
        <f t="shared" si="336"/>
        <v>nvt</v>
      </c>
      <c r="GO143" t="str">
        <f t="shared" si="337"/>
        <v>nvt</v>
      </c>
      <c r="GP143" t="str">
        <f t="shared" si="338"/>
        <v>nvt</v>
      </c>
      <c r="GQ143" t="str">
        <f t="shared" si="339"/>
        <v>nvt</v>
      </c>
      <c r="GR143" t="str">
        <f t="shared" si="340"/>
        <v>nvt</v>
      </c>
      <c r="GS143" t="str">
        <f t="shared" si="341"/>
        <v>nvt</v>
      </c>
      <c r="GT143" t="str">
        <f t="shared" si="342"/>
        <v>nvt</v>
      </c>
      <c r="GU143" t="str">
        <f t="shared" si="343"/>
        <v>nvt</v>
      </c>
      <c r="GV143" t="str">
        <f t="shared" si="344"/>
        <v>nvt</v>
      </c>
      <c r="GW143" t="str">
        <f>IF($EJ143&gt;2,IF(GJ143="","zwart",VLOOKUP(GJ143,STAPELING!AB:AJ,GW$1,0)),"nvt")</f>
        <v>nvt</v>
      </c>
      <c r="GX143" t="str">
        <f t="shared" si="401"/>
        <v>nvt</v>
      </c>
      <c r="GY143" t="str">
        <f t="shared" si="402"/>
        <v>nvt</v>
      </c>
      <c r="GZ143" t="str">
        <f t="shared" si="403"/>
        <v>nvt</v>
      </c>
      <c r="HA143" t="str">
        <f t="shared" si="404"/>
        <v>nvt</v>
      </c>
      <c r="HB143" t="str">
        <f t="shared" si="405"/>
        <v>nvt</v>
      </c>
      <c r="HC143" t="str">
        <f t="shared" si="406"/>
        <v>nvt</v>
      </c>
      <c r="HD143" t="str">
        <f t="shared" si="407"/>
        <v>nvt</v>
      </c>
      <c r="HE143" t="str">
        <f t="shared" si="408"/>
        <v>nvt</v>
      </c>
      <c r="HF143" t="str">
        <f t="shared" si="409"/>
        <v>nvt</v>
      </c>
      <c r="HG143" t="str">
        <f t="shared" si="410"/>
        <v>nvt</v>
      </c>
      <c r="HH143" t="str">
        <f t="shared" si="411"/>
        <v>nvt</v>
      </c>
      <c r="HI143" t="str">
        <f t="shared" si="412"/>
        <v>nvt</v>
      </c>
      <c r="HJ143" t="str">
        <f t="shared" si="413"/>
        <v>nvt</v>
      </c>
      <c r="HK143" t="str">
        <f t="shared" si="414"/>
        <v>nvt</v>
      </c>
      <c r="HL143" t="str">
        <f t="shared" si="415"/>
        <v>nvt</v>
      </c>
      <c r="HM143" t="str">
        <f t="shared" si="345"/>
        <v>nvt</v>
      </c>
      <c r="HN143" t="str">
        <f t="shared" si="346"/>
        <v>nvt</v>
      </c>
      <c r="HO143" t="str">
        <f t="shared" si="347"/>
        <v>nvt</v>
      </c>
      <c r="HP143" t="str">
        <f t="shared" si="348"/>
        <v>nvt</v>
      </c>
      <c r="HQ143" t="str">
        <f t="shared" si="349"/>
        <v>nvt</v>
      </c>
      <c r="HR143" t="str">
        <f t="shared" si="350"/>
        <v>nvt</v>
      </c>
      <c r="HS143" t="str">
        <f t="shared" si="351"/>
        <v>nvt</v>
      </c>
      <c r="HT143" t="str">
        <f t="shared" si="352"/>
        <v>nvt</v>
      </c>
      <c r="HU143" t="str">
        <f t="shared" si="353"/>
        <v>nvt</v>
      </c>
      <c r="HV143" t="str">
        <f t="shared" si="354"/>
        <v>nvt</v>
      </c>
      <c r="HW143" t="str">
        <f t="shared" si="355"/>
        <v>nvt</v>
      </c>
      <c r="HX143" t="str">
        <f t="shared" si="356"/>
        <v>nvt</v>
      </c>
      <c r="HY143" t="str">
        <f>IF($EJ143&gt;2,IF(HL143="","zwart",VLOOKUP(HL143,STAPELING!AK:AN,HY$1,0)),"nvt")</f>
        <v>nvt</v>
      </c>
      <c r="HZ143" t="str">
        <f t="shared" si="416"/>
        <v>nvt</v>
      </c>
      <c r="IA143" t="str">
        <f t="shared" si="417"/>
        <v>nvt</v>
      </c>
      <c r="IB143" t="str">
        <f t="shared" si="418"/>
        <v>nvt</v>
      </c>
      <c r="IC143" t="str">
        <f t="shared" si="419"/>
        <v>nvt</v>
      </c>
      <c r="ID143" t="str">
        <f t="shared" si="420"/>
        <v>nvt</v>
      </c>
      <c r="IE143" t="str">
        <f t="shared" si="421"/>
        <v>nvt</v>
      </c>
      <c r="IF143" t="str">
        <f t="shared" si="422"/>
        <v>nvt</v>
      </c>
      <c r="IG143">
        <f t="shared" si="423"/>
        <v>0</v>
      </c>
      <c r="IH143">
        <f t="shared" si="424"/>
        <v>0</v>
      </c>
      <c r="II143">
        <f t="shared" si="425"/>
        <v>0</v>
      </c>
      <c r="IJ143">
        <f t="shared" si="426"/>
        <v>0</v>
      </c>
      <c r="IK143">
        <f t="shared" si="427"/>
        <v>0</v>
      </c>
      <c r="IL143">
        <f t="shared" si="428"/>
        <v>0</v>
      </c>
      <c r="IM143">
        <f t="shared" si="429"/>
        <v>0</v>
      </c>
      <c r="IN143">
        <f t="shared" si="430"/>
        <v>0</v>
      </c>
      <c r="IO143">
        <f t="shared" si="431"/>
        <v>0</v>
      </c>
      <c r="IP143">
        <f t="shared" si="432"/>
        <v>0</v>
      </c>
      <c r="IQ143">
        <f t="shared" si="433"/>
        <v>0</v>
      </c>
      <c r="IR143">
        <f t="shared" si="434"/>
        <v>0</v>
      </c>
      <c r="IS143">
        <f t="shared" si="435"/>
        <v>0</v>
      </c>
      <c r="IT143">
        <f t="shared" si="436"/>
        <v>0</v>
      </c>
      <c r="IU143" t="str">
        <f t="shared" si="437"/>
        <v>N</v>
      </c>
      <c r="IV143" t="str">
        <f t="shared" si="357"/>
        <v>N</v>
      </c>
      <c r="IW143" t="str">
        <f t="shared" si="438"/>
        <v>N</v>
      </c>
    </row>
    <row r="144" spans="1:257" x14ac:dyDescent="0.25">
      <c r="A144" t="str">
        <f>IF(ISERROR(VLOOKUP(E144,E$4:E143,1,0)),"J","N")</f>
        <v>N</v>
      </c>
      <c r="E144" s="25" t="str">
        <f>IF(Invoer!B173="","",Invoer!B173)</f>
        <v/>
      </c>
      <c r="F144" s="25"/>
      <c r="G144" s="25"/>
      <c r="H144" s="25" t="str">
        <f>IF(AND($E144&lt;&gt;"",$A144="J"),Invoer!D173,"")</f>
        <v/>
      </c>
      <c r="I144" s="25"/>
      <c r="J144" s="26"/>
      <c r="K144" s="26" t="str">
        <f>IF(AND($E144&lt;&gt;"",$A144="J"),Invoer!L173,"")</f>
        <v/>
      </c>
      <c r="L144" s="26"/>
      <c r="M144" s="25"/>
      <c r="N144" s="152"/>
      <c r="O144" s="153"/>
      <c r="P144" s="25"/>
      <c r="Q144" s="25"/>
      <c r="R144" s="153"/>
      <c r="S144" s="154"/>
      <c r="T144" s="152"/>
      <c r="U144" s="153"/>
      <c r="V144" s="153"/>
      <c r="W144" s="59" t="str">
        <f>IF(AND($E144&lt;&gt;"",$A144="J",Invoer!R173&lt;&gt;""),VLOOKUP(Invoer!R173,NORM!$F$26:$H$29,3,0),"")</f>
        <v/>
      </c>
      <c r="X144" s="59"/>
      <c r="Y144" s="25" t="str">
        <f t="shared" si="358"/>
        <v/>
      </c>
      <c r="Z144" s="25"/>
      <c r="AA144" s="26" t="str">
        <f t="shared" si="359"/>
        <v/>
      </c>
      <c r="AB144" s="26"/>
      <c r="AC144" s="153"/>
      <c r="AD144" s="153"/>
      <c r="AE144" s="153"/>
      <c r="AF144" s="153"/>
      <c r="AG144" s="153"/>
      <c r="AH144" s="25"/>
      <c r="AI144" s="153"/>
      <c r="AJ144" s="153"/>
      <c r="AK144" s="153"/>
      <c r="AL144" s="153"/>
      <c r="AM144" s="25" t="str">
        <f>IF(AND($E144&lt;&gt;"",$A144="J"),IF(Invoer!X173="Ja","J",IF(Invoer!X173="Nee","N","")),"")</f>
        <v/>
      </c>
      <c r="AN144" s="153"/>
      <c r="AO144" s="153"/>
      <c r="AP144" s="153" t="s">
        <v>311</v>
      </c>
      <c r="AQ144" s="153" t="s">
        <v>311</v>
      </c>
      <c r="AR144" s="153" t="s">
        <v>312</v>
      </c>
      <c r="AS144" s="153" t="s">
        <v>312</v>
      </c>
      <c r="AT144" s="1" t="str">
        <f>IF(AND($E144&lt;&gt;"",$A144="J",Invoer!O173&lt;&gt;""),VLOOKUP(Invoer!O173,NORM!$F$31:$H$38,3,0),"")</f>
        <v/>
      </c>
      <c r="AU144" s="1"/>
      <c r="AV144" s="1" t="str">
        <f>IF(AND($E144&lt;&gt;"",$A144="J"),Invoer!AH173,"")</f>
        <v/>
      </c>
      <c r="AW144" s="1"/>
      <c r="AX144" s="1" t="str">
        <f t="shared" si="360"/>
        <v/>
      </c>
      <c r="AY144" s="1"/>
      <c r="AZ144" s="3" t="str">
        <f t="shared" si="361"/>
        <v/>
      </c>
      <c r="BA144" s="3" t="str">
        <f t="shared" si="362"/>
        <v/>
      </c>
      <c r="BB144" s="3" t="str">
        <f t="shared" si="363"/>
        <v>N</v>
      </c>
      <c r="BC144" s="3" t="str">
        <f t="shared" si="364"/>
        <v>N</v>
      </c>
      <c r="BD144" s="3" t="str">
        <f t="shared" si="365"/>
        <v/>
      </c>
      <c r="BE144" s="3">
        <f t="shared" si="366"/>
        <v>0</v>
      </c>
      <c r="BF144" s="3" t="str">
        <f t="shared" si="367"/>
        <v/>
      </c>
      <c r="BG144" s="3" t="str">
        <f t="shared" si="368"/>
        <v/>
      </c>
      <c r="BH144" s="3" t="str">
        <f t="shared" si="369"/>
        <v>N</v>
      </c>
      <c r="BI144" s="24" t="str">
        <f t="shared" si="370"/>
        <v/>
      </c>
      <c r="BJ144" s="24" t="str">
        <f>IF(ISERROR(VLOOKUP($BD144,LOV_GWSGRP!A:A,1,0)),"N","J")</f>
        <v>N</v>
      </c>
      <c r="BK144" s="24" t="str">
        <f>IF(ISERROR(VLOOKUP($BD144,LOV_GWSGRP!D:D,1,0)),"N","J")</f>
        <v>N</v>
      </c>
      <c r="BL144" s="24" t="str">
        <f>IF(ISERROR(VLOOKUP($BD144,LOV_GWSGRP!G:G,1,0)),"N","J")</f>
        <v>N</v>
      </c>
      <c r="BM144" s="24" t="str">
        <f>IF(ISERROR(VLOOKUP($BD144,LOV_GWSGRP!M:M,1,0)),"N","J")</f>
        <v>N</v>
      </c>
      <c r="BN144" s="24" t="str">
        <f>IF(ISERROR(VLOOKUP($BD144,LOV_GWSGRP!P:P,1,0)),"N","J")</f>
        <v>N</v>
      </c>
      <c r="BO144" s="24" t="str">
        <f>IF(ISERROR(VLOOKUP($BD144,LOV_GWSGRP!S:S,1,0)),"N","J")</f>
        <v>N</v>
      </c>
      <c r="BP144" s="24" t="str">
        <f>IF(ISERROR(VLOOKUP($BD144,LOV_GWSGRP!V:V,1,0)),"N","J")</f>
        <v>N</v>
      </c>
      <c r="BQ144" s="24" t="str">
        <f>IF(ISERROR(VLOOKUP($BD144,LOV_GWSGRP!Y:Y,1,0)),"N","J")</f>
        <v>N</v>
      </c>
      <c r="BR144" s="24" t="str">
        <f>IF(ISERROR(VLOOKUP($BD144,LOV_GWSGRP!AB:AB,1,0)),"N","J")</f>
        <v>N</v>
      </c>
      <c r="BS144" s="24" t="str">
        <f>IF(ISERROR(VLOOKUP($BD144,LOV_GWSGRP!AE:AE,1,0)),"N","J")</f>
        <v>N</v>
      </c>
      <c r="BT144" s="24" t="str">
        <f>IF(ISERROR(VLOOKUP($BD144,LOV_GWSGRP!AH:AH,1,0)),"N","J")</f>
        <v>N</v>
      </c>
      <c r="BU144" s="24" t="str">
        <f>IF(ISERROR(VLOOKUP($BD144,LOV_GWSGRP!CJ:CJ,1,0)),"N","J")</f>
        <v>N</v>
      </c>
      <c r="BV144" s="24" t="str">
        <f>IF(ISERROR(VLOOKUP($BD144,LOV_GWSGRP!AN:AN,1,0)),"N","J")</f>
        <v>N</v>
      </c>
      <c r="BW144" s="24" t="str">
        <f>IF(ISERROR(VLOOKUP($BD144,LOV_GWSGRP!AQ:AQ,1,0)),"N","J")</f>
        <v>N</v>
      </c>
      <c r="BX144" s="24" t="str">
        <f>IF(ISERROR(VLOOKUP($BD144,LOV_GWSGRP!AT:AT,1,0)),"N","J")</f>
        <v>N</v>
      </c>
      <c r="BY144" s="24" t="str">
        <f>IF(ISERROR(VLOOKUP($BD144,LOV_GWSGRP!AW:AW,1,0)),"N","J")</f>
        <v>N</v>
      </c>
      <c r="BZ144" s="24" t="str">
        <f>IF(ISERROR(VLOOKUP($BD144,LOV_GWSGRP!AZ:AZ,1,0)),"N","J")</f>
        <v>N</v>
      </c>
      <c r="CA144" s="24" t="str">
        <f>IF(ISERROR(VLOOKUP($BD144,LOV_GWSGRP!BC:BC,1,0)),"N","J")</f>
        <v>N</v>
      </c>
      <c r="CB144" s="24" t="str">
        <f>IF(ISERROR(VLOOKUP($BD144,LOV_GWSGRP!BF:BF,1,0)),"N","J")</f>
        <v>N</v>
      </c>
      <c r="CC144" s="24" t="str">
        <f>IF(ISERROR(VLOOKUP($BD144,LOV_GWSGRP!BI:BI,1,0)),"N","J")</f>
        <v>N</v>
      </c>
      <c r="CD144" s="24" t="str">
        <f>IF(ISERROR(VLOOKUP($BD144,LOV_GWSGRP!J:J,1,0)),"N","J")</f>
        <v>N</v>
      </c>
      <c r="CE144" s="24" t="str">
        <f>IF(ISERROR(VLOOKUP($BD144,LOV_GWSGRP!BL:BL,1,0)),"N","J")</f>
        <v>N</v>
      </c>
      <c r="CF144" s="24"/>
      <c r="CG144" s="24" t="str">
        <f>IF(ISERROR(VLOOKUP($BD144,LOV_GWSGRP!BO:BO,1,0)),"N","J")</f>
        <v>N</v>
      </c>
      <c r="CH144" s="24" t="str">
        <f t="shared" si="371"/>
        <v>N</v>
      </c>
      <c r="CI144" s="24" t="str">
        <f>IF(ISERROR(VLOOKUP($BD144,GEWASCODE_GLMC8!F:F,1,0)),"N","J")</f>
        <v>N</v>
      </c>
      <c r="CJ144" s="24" t="str">
        <f>IF(COUNTIF($CI144:CI144,"J")&gt;0,"N",IF(ISERROR(VLOOKUP($BD144,GEWASCODE_GLMC8!G:G,1,0)),"N","J"))</f>
        <v>N</v>
      </c>
      <c r="CK144" s="24" t="str">
        <f>IF(COUNTIF($CI144:CJ144,"J")&gt;0,"N",IF(ISERROR(VLOOKUP($BD144,GEWASCODE_GLMC8!H:H,1,0)),"N","J"))</f>
        <v>N</v>
      </c>
      <c r="CL144" s="24" t="str">
        <f>IF(COUNTIF($CI144:CK144,"J")&gt;0,"N",IF(ISERROR(VLOOKUP($BD144,GEWASCODE_GLMC8!I:I,1,0)),"N","J"))</f>
        <v>N</v>
      </c>
      <c r="CM144" s="24" t="str">
        <f>IF(COUNTIF($CI144:CL144,"J")&gt;0,"N",IF(ISERROR(VLOOKUP($BD144,GEWASCODE_GLMC8!J:J,1,0)),"N","J"))</f>
        <v>N</v>
      </c>
      <c r="CN144" s="24" t="str">
        <f>IF(COUNTIF($CI144:CM144,"J")&gt;0,"N",IF(ISERROR(VLOOKUP($BD144,GEWASCODE_GLMC8!K:K,1,0)),"N","J"))</f>
        <v>N</v>
      </c>
      <c r="CO144" s="24" t="str">
        <f>IF(COUNTIF($CI144:CN144,"J")&gt;0,"N",IF(ISERROR(VLOOKUP($BD144,GEWASCODE_GLMC8!L:L,1,0)),"N","J"))</f>
        <v>N</v>
      </c>
      <c r="CP144" s="24" t="str">
        <f>IF(COUNTIF($CI144:CO144,"J")&gt;0,"N",IF(ISERROR(VLOOKUP($BD144,GEWASCODE_GLMC8!M:M,1,0)),"N","J"))</f>
        <v>N</v>
      </c>
      <c r="CQ144" s="24" t="str">
        <f>IF(COUNTIF($CI144:CP144,"J")&gt;0,"N",IF(ISERROR(VLOOKUP($BD144,GEWASCODE_GLMC8!N:N,1,0)),"N","J"))</f>
        <v>N</v>
      </c>
      <c r="CR144" s="24" t="str">
        <f>IF(COUNTIF($CI144:CQ144,"J")&gt;0,"N",IF(ISERROR(VLOOKUP($BD144,GEWASCODE_GLMC8!O:O,1,0)),"N","J"))</f>
        <v>N</v>
      </c>
      <c r="CS144" s="24" t="str">
        <f>IF(COUNTIF($CI144:CR144,"J")&gt;0,"N",IF(ISERROR(VLOOKUP($BD144,GEWASCODE_GLMC8!P:P,1,0)),"N","J"))</f>
        <v>N</v>
      </c>
      <c r="CT144" s="24" t="str">
        <f>IF(COUNTIF($CI144:CS144,"J")&gt;0,"N",IF(ISERROR(VLOOKUP($BD144,GEWASCODE_GLMC8!Q:Q,1,0)),"N","J"))</f>
        <v>N</v>
      </c>
      <c r="CU144" s="24" t="str">
        <f>IF(COUNTIF($CI144:CT144,"J")&gt;0,"N",IF(ISERROR(VLOOKUP($BD144,GEWASCODE_GLMC8!R:R,1,0)),"N","J"))</f>
        <v>N</v>
      </c>
      <c r="CV144" s="24" t="str">
        <f>IF(COUNTIF($CI144:CU144,"J")&gt;0,"N",IF(ISERROR(VLOOKUP($BD144,GEWASCODE_GLMC8!S:S,1,0)),"N","J"))</f>
        <v>N</v>
      </c>
      <c r="CW144" s="24" t="str">
        <f>IF(COUNTIF($CI144:CV144,"J")&gt;0,"N",IF(ISERROR(VLOOKUP($BD144,GEWASCODE_GLMC8!T:T,1,0)),"N","J"))</f>
        <v>N</v>
      </c>
      <c r="CX144" s="24" t="str">
        <f>IF(COUNTIF($CI144:CW144,"J")&gt;0,"N",IF(ISERROR(VLOOKUP($BD144,GEWASCODE_GLMC8!U:U,1,0)),"N","J"))</f>
        <v>N</v>
      </c>
      <c r="CY144" s="24" t="str">
        <f>IF(COUNTIF($CI144:CX144,"J")&gt;0,"N",IF(ISERROR(VLOOKUP($BD144,GEWASCODE_GLMC8!V:V,1,0)),"N","J"))</f>
        <v>N</v>
      </c>
      <c r="CZ144" s="24" t="str">
        <f>IF(COUNTIF($CI144:CY144,"J")&gt;0,"N",IF(ISERROR(VLOOKUP($BD144,GEWASCODE_GLMC8!W:W,1,0)),"N","J"))</f>
        <v>N</v>
      </c>
      <c r="DA144" s="24" t="str">
        <f>IF(COUNTIF($CI144:CZ144,"J")&gt;0,"N",IF(ISERROR(VLOOKUP($BD144,GEWASCODE_GLMC8!X:X,1,0)),"N","J"))</f>
        <v>N</v>
      </c>
      <c r="DB144" s="24" t="str">
        <f>IF(COUNTIF($CI144:DA144,"J")&gt;0,"N",IF(ISERROR(VLOOKUP($BD144,GEWASCODE_GLMC8!Y:Y,1,0)),"N","J"))</f>
        <v>N</v>
      </c>
      <c r="DC144" s="24" t="str">
        <f>IF(COUNTIF($CI144:DB144,"J")&gt;0,"N",IF(ISERROR(VLOOKUP($BD144,GEWASCODE_GLMC8!Z:Z,1,0)),"N","J"))</f>
        <v>N</v>
      </c>
      <c r="DD144" s="24" t="str">
        <f t="shared" si="372"/>
        <v>N</v>
      </c>
      <c r="DE144" s="3" t="str">
        <f t="shared" si="303"/>
        <v>N</v>
      </c>
      <c r="DF144" s="3" t="str">
        <f t="shared" si="304"/>
        <v>N</v>
      </c>
      <c r="DG144" s="3" t="str">
        <f t="shared" si="373"/>
        <v>N</v>
      </c>
      <c r="DH144" s="3" t="str">
        <f t="shared" si="374"/>
        <v>N</v>
      </c>
      <c r="DI144" s="3" t="str">
        <f t="shared" si="305"/>
        <v>N</v>
      </c>
      <c r="DJ144" s="3" t="str">
        <f t="shared" si="306"/>
        <v>N</v>
      </c>
      <c r="DK144" s="3">
        <f>0</f>
        <v>0</v>
      </c>
      <c r="DL144" s="3" t="str">
        <f t="shared" si="307"/>
        <v>N</v>
      </c>
      <c r="DM144" s="3" t="str">
        <f t="shared" si="308"/>
        <v>N</v>
      </c>
      <c r="DN144" t="str">
        <f>IF(AND($A144="J",COUNTIFS(activiteiten_perceel,percelen!$AZ144,activiteiten_maatregel_nr,percelen!DN$4,activiteiten_activiteit_voldoet_aan_voorwaarden,"J")&gt;0),DN$4,"")</f>
        <v/>
      </c>
      <c r="DO144" t="str">
        <f>IF(AND($A144="J",COUNTIFS(activiteiten_perceel,percelen!$AZ144,activiteiten_maatregel_nr,percelen!DO$4,activiteiten_activiteit_voldoet_aan_voorwaarden,"J")&gt;0),DO$4,"")</f>
        <v/>
      </c>
      <c r="DP144" t="str">
        <f>IF(AND($A144="J",COUNTIFS(activiteiten_perceel,percelen!$AZ144,activiteiten_maatregel_nr,percelen!DP$4,activiteiten_activiteit_voldoet_aan_voorwaarden,"J")&gt;0),DP$4,"")</f>
        <v/>
      </c>
      <c r="DQ144" t="str">
        <f>IF(AND($A144="J",COUNTIFS(activiteiten_perceel,percelen!$AZ144,activiteiten_maatregel_nr,percelen!DQ$4,activiteiten_activiteit_voldoet_aan_voorwaarden,"J")&gt;0),DQ$4,"")</f>
        <v/>
      </c>
      <c r="DR144" t="str">
        <f>IF(AND($A144="J",COUNTIFS(activiteiten_perceel,percelen!$AZ144,activiteiten_maatregel_nr,percelen!DR$4,activiteiten_activiteit_voldoet_aan_voorwaarden,"J")&gt;0),DR$4,"")</f>
        <v/>
      </c>
      <c r="DS144" t="str">
        <f>IF(AND($A144="J",COUNTIFS(activiteiten_perceel,percelen!$AZ144,activiteiten_maatregel_nr,percelen!DS$4,activiteiten_activiteit_voldoet_aan_voorwaarden,"J")&gt;0),DS$4,"")</f>
        <v/>
      </c>
      <c r="DT144" t="str">
        <f>IF(AND($A144="J",COUNTIFS(activiteiten_perceel,percelen!$AZ144,activiteiten_maatregel_nr,percelen!DT$4,activiteiten_activiteit_voldoet_aan_voorwaarden,"J")&gt;0),DT$4,"")</f>
        <v/>
      </c>
      <c r="DU144" t="str">
        <f>IF(AND($A144="J",COUNTIFS(activiteiten_perceel,percelen!$AZ144,activiteiten_maatregel_nr,percelen!DU$4,activiteiten_activiteit_voldoet_aan_voorwaarden,"J")&gt;0),DU$4,"")</f>
        <v/>
      </c>
      <c r="DV144" t="str">
        <f>IF(AND($A144="J",COUNTIFS(activiteiten_perceel,percelen!$AZ144,activiteiten_maatregel_nr,percelen!DV$4,activiteiten_activiteit_voldoet_aan_voorwaarden,"J")&gt;0),DV$4,"")</f>
        <v/>
      </c>
      <c r="DW144" t="str">
        <f>IF(AND($A144="J",COUNTIFS(activiteiten_perceel,percelen!$AZ144,activiteiten_maatregel_nr,percelen!DW$4,activiteiten_activiteit_voldoet_aan_voorwaarden,"J")&gt;0),DW$4,"")</f>
        <v/>
      </c>
      <c r="DX144" t="str">
        <f>IF(AND($A144="J",COUNTIFS(activiteiten_perceel,percelen!$AZ144,activiteiten_maatregel_nr,percelen!DX$4,activiteiten_activiteit_voldoet_aan_voorwaarden,"J")&gt;0),DX$4,"")</f>
        <v/>
      </c>
      <c r="DY144" t="str">
        <f>IF(AND($A144="J",COUNTIFS(activiteiten_perceel,percelen!$AZ144,activiteiten_maatregel_nr,percelen!DY$4,activiteiten_activiteit_voldoet_aan_voorwaarden,"J")&gt;0),DY$4,"")</f>
        <v/>
      </c>
      <c r="DZ144" t="str">
        <f>IF(AND($A144="J",COUNTIFS(activiteiten_perceel,percelen!$AZ144,activiteiten_maatregel_nr,percelen!DZ$4,activiteiten_activiteit_voldoet_aan_voorwaarden,"J")&gt;0),DZ$4,"")</f>
        <v/>
      </c>
      <c r="EA144" t="str">
        <f>IF(AND($A144="J",COUNTIFS(activiteiten_perceel,percelen!$AZ144,activiteiten_maatregel_nr,percelen!EA$4,activiteiten_activiteit_voldoet_aan_voorwaarden,"J")&gt;0),EA$4,"")</f>
        <v/>
      </c>
      <c r="EB144" t="str">
        <f>IF(AND($A144="J",COUNTIFS(activiteiten_perceel,percelen!$AZ144,activiteiten_maatregel_nr,percelen!EB$4,activiteiten_activiteit_voldoet_aan_voorwaarden,"J")&gt;0),EB$4,"")</f>
        <v/>
      </c>
      <c r="EC144" t="str">
        <f>IF(AND($A144="J",COUNTIFS(activiteiten_perceel,percelen!$AZ144,activiteiten_maatregel_nr,percelen!EC$4,activiteiten_activiteit_voldoet_aan_voorwaarden,"J")&gt;0),EC$4,"")</f>
        <v/>
      </c>
      <c r="ED144" t="str">
        <f>IF(AND($A144="J",COUNTIFS(activiteiten_perceel,percelen!$AZ144,activiteiten_maatregel_nr,percelen!ED$4,activiteiten_activiteit_voldoet_aan_voorwaarden,"J")&gt;0),ED$4,"")</f>
        <v/>
      </c>
      <c r="EE144" t="str">
        <f>IF(AND($A144="J",COUNTIFS(activiteiten_perceel,percelen!$AZ144,activiteiten_maatregel_nr,percelen!EE$4,activiteiten_activiteit_voldoet_aan_voorwaarden,"J")&gt;0),EE$4,"")</f>
        <v/>
      </c>
      <c r="EF144" t="str">
        <f>IF(AND($A144="J",COUNTIFS(activiteiten_perceel,percelen!$AZ144,activiteiten_maatregel_nr,percelen!EF$4,activiteiten_activiteit_voldoet_aan_voorwaarden,"J")&gt;0),EF$4,"")</f>
        <v/>
      </c>
      <c r="EG144" t="str">
        <f>IF(AND($A144="J",COUNTIFS(activiteiten_perceel,percelen!$AZ144,activiteiten_maatregel_nr,percelen!EG$4,activiteiten_activiteit_voldoet_aan_voorwaarden,"J")&gt;0),EG$4,"")</f>
        <v/>
      </c>
      <c r="EH144" t="str">
        <f>IF(AND($A144="J",COUNTIFS(activiteiten_perceel,percelen!$AZ144,activiteiten_maatregel_nr,percelen!EH$4,activiteiten_activiteit_voldoet_aan_voorwaarden,"J")&gt;0),EH$4,"")</f>
        <v/>
      </c>
      <c r="EI144" t="str">
        <f>IF(AND($A144="J",COUNTIFS(activiteiten_perceel,percelen!$AZ144,activiteiten_maatregel_nr,percelen!EI$4,activiteiten_activiteit_voldoet_aan_voorwaarden,"J")&gt;0),EI$4,"")</f>
        <v/>
      </c>
      <c r="EJ144">
        <f t="shared" si="375"/>
        <v>0</v>
      </c>
      <c r="EK144" t="str">
        <f t="shared" si="309"/>
        <v/>
      </c>
      <c r="EL144" t="str">
        <f t="shared" si="310"/>
        <v/>
      </c>
      <c r="EM144" t="str">
        <f t="shared" si="311"/>
        <v/>
      </c>
      <c r="EN144" t="str">
        <f t="shared" si="312"/>
        <v/>
      </c>
      <c r="EO144" t="str">
        <f t="shared" si="313"/>
        <v/>
      </c>
      <c r="EP144" t="str">
        <f t="shared" si="314"/>
        <v/>
      </c>
      <c r="EQ144" t="str">
        <f t="shared" si="315"/>
        <v/>
      </c>
      <c r="ER144" t="str">
        <f t="shared" si="316"/>
        <v/>
      </c>
      <c r="ES144" t="str">
        <f t="shared" si="317"/>
        <v/>
      </c>
      <c r="ET144" t="str">
        <f t="shared" si="318"/>
        <v/>
      </c>
      <c r="EU144" t="str">
        <f t="shared" si="319"/>
        <v/>
      </c>
      <c r="EV144" t="str">
        <f t="shared" si="320"/>
        <v/>
      </c>
      <c r="EW144" t="str">
        <f t="shared" si="376"/>
        <v>nvt</v>
      </c>
      <c r="EX144" t="str">
        <f t="shared" si="377"/>
        <v>nvt</v>
      </c>
      <c r="EY144" t="str">
        <f t="shared" si="378"/>
        <v>nvt</v>
      </c>
      <c r="EZ144" t="str">
        <f t="shared" si="379"/>
        <v>nvt</v>
      </c>
      <c r="FA144" t="str">
        <f t="shared" si="380"/>
        <v>nvt</v>
      </c>
      <c r="FB144" t="str">
        <f t="shared" si="381"/>
        <v>nvt</v>
      </c>
      <c r="FC144" t="str">
        <f t="shared" si="382"/>
        <v>nvt</v>
      </c>
      <c r="FD144" t="str">
        <f t="shared" si="383"/>
        <v>nvt</v>
      </c>
      <c r="FE144" t="str">
        <f>IF($EJ144=2,VLOOKUP(FD144,STAPELING!A:D,FE$1,0),"nvt")</f>
        <v>nvt</v>
      </c>
      <c r="FF144" t="str">
        <f t="shared" si="384"/>
        <v>nvt</v>
      </c>
      <c r="FG144" t="str">
        <f t="shared" si="385"/>
        <v>nvt</v>
      </c>
      <c r="FH144" t="str">
        <f t="shared" si="386"/>
        <v>nvt</v>
      </c>
      <c r="FI144" t="str">
        <f t="shared" si="387"/>
        <v>nvt</v>
      </c>
      <c r="FJ144" t="str">
        <f t="shared" si="388"/>
        <v>nvt</v>
      </c>
      <c r="FK144" t="str">
        <f t="shared" si="389"/>
        <v>nvt</v>
      </c>
      <c r="FL144" t="str">
        <f t="shared" si="390"/>
        <v>nvt</v>
      </c>
      <c r="FM144" t="str">
        <f t="shared" si="391"/>
        <v/>
      </c>
      <c r="FN144" t="str">
        <f>IF(ISERROR(VLOOKUP(FM144,STAPELING!I:AO,FN$1,0)),"N",VLOOKUP(FM144,STAPELING!I:AO,FN$1,0))</f>
        <v>J</v>
      </c>
      <c r="FO144" t="str">
        <f t="shared" si="392"/>
        <v>nvt</v>
      </c>
      <c r="FP144" t="str">
        <f t="shared" si="321"/>
        <v>nvt</v>
      </c>
      <c r="FQ144" t="str">
        <f t="shared" si="322"/>
        <v>nvt</v>
      </c>
      <c r="FR144" t="str">
        <f t="shared" si="323"/>
        <v>nvt</v>
      </c>
      <c r="FS144" t="str">
        <f t="shared" si="324"/>
        <v>nvt</v>
      </c>
      <c r="FT144" t="str">
        <f t="shared" si="325"/>
        <v>nvt</v>
      </c>
      <c r="FU144" t="str">
        <f t="shared" si="326"/>
        <v>nvt</v>
      </c>
      <c r="FV144" t="str">
        <f t="shared" si="327"/>
        <v>nvt</v>
      </c>
      <c r="FW144" t="str">
        <f t="shared" si="328"/>
        <v>nvt</v>
      </c>
      <c r="FX144" t="str">
        <f t="shared" si="329"/>
        <v>nvt</v>
      </c>
      <c r="FY144" t="str">
        <f t="shared" si="330"/>
        <v>nvt</v>
      </c>
      <c r="FZ144" t="str">
        <f t="shared" si="331"/>
        <v>nvt</v>
      </c>
      <c r="GA144" t="str">
        <f t="shared" si="332"/>
        <v>nvt</v>
      </c>
      <c r="GB144" t="str">
        <f>IF($EJ144&gt;2,IF(FO144="","zwart",VLOOKUP(FO144,STAPELING!J:AA,GB$1,0)),"nvt")</f>
        <v>nvt</v>
      </c>
      <c r="GC144" t="str">
        <f t="shared" si="393"/>
        <v>nvt</v>
      </c>
      <c r="GD144" t="str">
        <f t="shared" si="394"/>
        <v>nvt</v>
      </c>
      <c r="GE144" t="str">
        <f t="shared" si="395"/>
        <v>nvt</v>
      </c>
      <c r="GF144" t="str">
        <f t="shared" si="396"/>
        <v>nvt</v>
      </c>
      <c r="GG144" t="str">
        <f t="shared" si="397"/>
        <v>nvt</v>
      </c>
      <c r="GH144" t="str">
        <f t="shared" si="398"/>
        <v>nvt</v>
      </c>
      <c r="GI144" t="str">
        <f t="shared" si="399"/>
        <v>nvt</v>
      </c>
      <c r="GJ144" t="str">
        <f t="shared" si="400"/>
        <v>nvt</v>
      </c>
      <c r="GK144" t="str">
        <f t="shared" si="333"/>
        <v>nvt</v>
      </c>
      <c r="GL144" t="str">
        <f t="shared" si="334"/>
        <v>nvt</v>
      </c>
      <c r="GM144" t="str">
        <f t="shared" si="335"/>
        <v>nvt</v>
      </c>
      <c r="GN144" t="str">
        <f t="shared" si="336"/>
        <v>nvt</v>
      </c>
      <c r="GO144" t="str">
        <f t="shared" si="337"/>
        <v>nvt</v>
      </c>
      <c r="GP144" t="str">
        <f t="shared" si="338"/>
        <v>nvt</v>
      </c>
      <c r="GQ144" t="str">
        <f t="shared" si="339"/>
        <v>nvt</v>
      </c>
      <c r="GR144" t="str">
        <f t="shared" si="340"/>
        <v>nvt</v>
      </c>
      <c r="GS144" t="str">
        <f t="shared" si="341"/>
        <v>nvt</v>
      </c>
      <c r="GT144" t="str">
        <f t="shared" si="342"/>
        <v>nvt</v>
      </c>
      <c r="GU144" t="str">
        <f t="shared" si="343"/>
        <v>nvt</v>
      </c>
      <c r="GV144" t="str">
        <f t="shared" si="344"/>
        <v>nvt</v>
      </c>
      <c r="GW144" t="str">
        <f>IF($EJ144&gt;2,IF(GJ144="","zwart",VLOOKUP(GJ144,STAPELING!AB:AJ,GW$1,0)),"nvt")</f>
        <v>nvt</v>
      </c>
      <c r="GX144" t="str">
        <f t="shared" si="401"/>
        <v>nvt</v>
      </c>
      <c r="GY144" t="str">
        <f t="shared" si="402"/>
        <v>nvt</v>
      </c>
      <c r="GZ144" t="str">
        <f t="shared" si="403"/>
        <v>nvt</v>
      </c>
      <c r="HA144" t="str">
        <f t="shared" si="404"/>
        <v>nvt</v>
      </c>
      <c r="HB144" t="str">
        <f t="shared" si="405"/>
        <v>nvt</v>
      </c>
      <c r="HC144" t="str">
        <f t="shared" si="406"/>
        <v>nvt</v>
      </c>
      <c r="HD144" t="str">
        <f t="shared" si="407"/>
        <v>nvt</v>
      </c>
      <c r="HE144" t="str">
        <f t="shared" si="408"/>
        <v>nvt</v>
      </c>
      <c r="HF144" t="str">
        <f t="shared" si="409"/>
        <v>nvt</v>
      </c>
      <c r="HG144" t="str">
        <f t="shared" si="410"/>
        <v>nvt</v>
      </c>
      <c r="HH144" t="str">
        <f t="shared" si="411"/>
        <v>nvt</v>
      </c>
      <c r="HI144" t="str">
        <f t="shared" si="412"/>
        <v>nvt</v>
      </c>
      <c r="HJ144" t="str">
        <f t="shared" si="413"/>
        <v>nvt</v>
      </c>
      <c r="HK144" t="str">
        <f t="shared" si="414"/>
        <v>nvt</v>
      </c>
      <c r="HL144" t="str">
        <f t="shared" si="415"/>
        <v>nvt</v>
      </c>
      <c r="HM144" t="str">
        <f t="shared" si="345"/>
        <v>nvt</v>
      </c>
      <c r="HN144" t="str">
        <f t="shared" si="346"/>
        <v>nvt</v>
      </c>
      <c r="HO144" t="str">
        <f t="shared" si="347"/>
        <v>nvt</v>
      </c>
      <c r="HP144" t="str">
        <f t="shared" si="348"/>
        <v>nvt</v>
      </c>
      <c r="HQ144" t="str">
        <f t="shared" si="349"/>
        <v>nvt</v>
      </c>
      <c r="HR144" t="str">
        <f t="shared" si="350"/>
        <v>nvt</v>
      </c>
      <c r="HS144" t="str">
        <f t="shared" si="351"/>
        <v>nvt</v>
      </c>
      <c r="HT144" t="str">
        <f t="shared" si="352"/>
        <v>nvt</v>
      </c>
      <c r="HU144" t="str">
        <f t="shared" si="353"/>
        <v>nvt</v>
      </c>
      <c r="HV144" t="str">
        <f t="shared" si="354"/>
        <v>nvt</v>
      </c>
      <c r="HW144" t="str">
        <f t="shared" si="355"/>
        <v>nvt</v>
      </c>
      <c r="HX144" t="str">
        <f t="shared" si="356"/>
        <v>nvt</v>
      </c>
      <c r="HY144" t="str">
        <f>IF($EJ144&gt;2,IF(HL144="","zwart",VLOOKUP(HL144,STAPELING!AK:AN,HY$1,0)),"nvt")</f>
        <v>nvt</v>
      </c>
      <c r="HZ144" t="str">
        <f t="shared" si="416"/>
        <v>nvt</v>
      </c>
      <c r="IA144" t="str">
        <f t="shared" si="417"/>
        <v>nvt</v>
      </c>
      <c r="IB144" t="str">
        <f t="shared" si="418"/>
        <v>nvt</v>
      </c>
      <c r="IC144" t="str">
        <f t="shared" si="419"/>
        <v>nvt</v>
      </c>
      <c r="ID144" t="str">
        <f t="shared" si="420"/>
        <v>nvt</v>
      </c>
      <c r="IE144" t="str">
        <f t="shared" si="421"/>
        <v>nvt</v>
      </c>
      <c r="IF144" t="str">
        <f t="shared" si="422"/>
        <v>nvt</v>
      </c>
      <c r="IG144">
        <f t="shared" si="423"/>
        <v>0</v>
      </c>
      <c r="IH144">
        <f t="shared" si="424"/>
        <v>0</v>
      </c>
      <c r="II144">
        <f t="shared" si="425"/>
        <v>0</v>
      </c>
      <c r="IJ144">
        <f t="shared" si="426"/>
        <v>0</v>
      </c>
      <c r="IK144">
        <f t="shared" si="427"/>
        <v>0</v>
      </c>
      <c r="IL144">
        <f t="shared" si="428"/>
        <v>0</v>
      </c>
      <c r="IM144">
        <f t="shared" si="429"/>
        <v>0</v>
      </c>
      <c r="IN144">
        <f t="shared" si="430"/>
        <v>0</v>
      </c>
      <c r="IO144">
        <f t="shared" si="431"/>
        <v>0</v>
      </c>
      <c r="IP144">
        <f t="shared" si="432"/>
        <v>0</v>
      </c>
      <c r="IQ144">
        <f t="shared" si="433"/>
        <v>0</v>
      </c>
      <c r="IR144">
        <f t="shared" si="434"/>
        <v>0</v>
      </c>
      <c r="IS144">
        <f t="shared" si="435"/>
        <v>0</v>
      </c>
      <c r="IT144">
        <f t="shared" si="436"/>
        <v>0</v>
      </c>
      <c r="IU144" t="str">
        <f t="shared" si="437"/>
        <v>N</v>
      </c>
      <c r="IV144" t="str">
        <f t="shared" si="357"/>
        <v>N</v>
      </c>
      <c r="IW144" t="str">
        <f t="shared" si="438"/>
        <v>N</v>
      </c>
    </row>
    <row r="145" spans="1:257" x14ac:dyDescent="0.25">
      <c r="A145" t="str">
        <f>IF(ISERROR(VLOOKUP(E145,E$4:E144,1,0)),"J","N")</f>
        <v>N</v>
      </c>
      <c r="E145" s="25" t="str">
        <f>IF(Invoer!B174="","",Invoer!B174)</f>
        <v/>
      </c>
      <c r="F145" s="25"/>
      <c r="G145" s="25"/>
      <c r="H145" s="25" t="str">
        <f>IF(AND($E145&lt;&gt;"",$A145="J"),Invoer!D174,"")</f>
        <v/>
      </c>
      <c r="I145" s="25"/>
      <c r="J145" s="26"/>
      <c r="K145" s="26" t="str">
        <f>IF(AND($E145&lt;&gt;"",$A145="J"),Invoer!L174,"")</f>
        <v/>
      </c>
      <c r="L145" s="26"/>
      <c r="M145" s="25"/>
      <c r="N145" s="152"/>
      <c r="O145" s="153"/>
      <c r="P145" s="25"/>
      <c r="Q145" s="25"/>
      <c r="R145" s="153"/>
      <c r="S145" s="154"/>
      <c r="T145" s="152"/>
      <c r="U145" s="153"/>
      <c r="V145" s="153"/>
      <c r="W145" s="59" t="str">
        <f>IF(AND($E145&lt;&gt;"",$A145="J",Invoer!R174&lt;&gt;""),VLOOKUP(Invoer!R174,NORM!$F$26:$H$29,3,0),"")</f>
        <v/>
      </c>
      <c r="X145" s="59"/>
      <c r="Y145" s="25" t="str">
        <f t="shared" si="358"/>
        <v/>
      </c>
      <c r="Z145" s="25"/>
      <c r="AA145" s="26" t="str">
        <f t="shared" si="359"/>
        <v/>
      </c>
      <c r="AB145" s="26"/>
      <c r="AC145" s="153"/>
      <c r="AD145" s="153"/>
      <c r="AE145" s="153"/>
      <c r="AF145" s="153"/>
      <c r="AG145" s="153"/>
      <c r="AH145" s="25"/>
      <c r="AI145" s="153"/>
      <c r="AJ145" s="153"/>
      <c r="AK145" s="153"/>
      <c r="AL145" s="153"/>
      <c r="AM145" s="25" t="str">
        <f>IF(AND($E145&lt;&gt;"",$A145="J"),IF(Invoer!X174="Ja","J",IF(Invoer!X174="Nee","N","")),"")</f>
        <v/>
      </c>
      <c r="AN145" s="153"/>
      <c r="AO145" s="153"/>
      <c r="AP145" s="153" t="s">
        <v>311</v>
      </c>
      <c r="AQ145" s="153" t="s">
        <v>311</v>
      </c>
      <c r="AR145" s="153" t="s">
        <v>312</v>
      </c>
      <c r="AS145" s="153" t="s">
        <v>312</v>
      </c>
      <c r="AT145" s="1" t="str">
        <f>IF(AND($E145&lt;&gt;"",$A145="J",Invoer!O174&lt;&gt;""),VLOOKUP(Invoer!O174,NORM!$F$31:$H$38,3,0),"")</f>
        <v/>
      </c>
      <c r="AU145" s="1"/>
      <c r="AV145" s="1" t="str">
        <f>IF(AND($E145&lt;&gt;"",$A145="J"),Invoer!AH174,"")</f>
        <v/>
      </c>
      <c r="AW145" s="1"/>
      <c r="AX145" s="1" t="str">
        <f t="shared" si="360"/>
        <v/>
      </c>
      <c r="AY145" s="1"/>
      <c r="AZ145" s="3" t="str">
        <f t="shared" si="361"/>
        <v/>
      </c>
      <c r="BA145" s="3" t="str">
        <f t="shared" si="362"/>
        <v/>
      </c>
      <c r="BB145" s="3" t="str">
        <f t="shared" si="363"/>
        <v>N</v>
      </c>
      <c r="BC145" s="3" t="str">
        <f t="shared" si="364"/>
        <v>N</v>
      </c>
      <c r="BD145" s="3" t="str">
        <f t="shared" si="365"/>
        <v/>
      </c>
      <c r="BE145" s="3">
        <f t="shared" si="366"/>
        <v>0</v>
      </c>
      <c r="BF145" s="3" t="str">
        <f t="shared" si="367"/>
        <v/>
      </c>
      <c r="BG145" s="3" t="str">
        <f t="shared" si="368"/>
        <v/>
      </c>
      <c r="BH145" s="3" t="str">
        <f t="shared" si="369"/>
        <v>N</v>
      </c>
      <c r="BI145" s="24" t="str">
        <f t="shared" si="370"/>
        <v/>
      </c>
      <c r="BJ145" s="24" t="str">
        <f>IF(ISERROR(VLOOKUP($BD145,LOV_GWSGRP!A:A,1,0)),"N","J")</f>
        <v>N</v>
      </c>
      <c r="BK145" s="24" t="str">
        <f>IF(ISERROR(VLOOKUP($BD145,LOV_GWSGRP!D:D,1,0)),"N","J")</f>
        <v>N</v>
      </c>
      <c r="BL145" s="24" t="str">
        <f>IF(ISERROR(VLOOKUP($BD145,LOV_GWSGRP!G:G,1,0)),"N","J")</f>
        <v>N</v>
      </c>
      <c r="BM145" s="24" t="str">
        <f>IF(ISERROR(VLOOKUP($BD145,LOV_GWSGRP!M:M,1,0)),"N","J")</f>
        <v>N</v>
      </c>
      <c r="BN145" s="24" t="str">
        <f>IF(ISERROR(VLOOKUP($BD145,LOV_GWSGRP!P:P,1,0)),"N","J")</f>
        <v>N</v>
      </c>
      <c r="BO145" s="24" t="str">
        <f>IF(ISERROR(VLOOKUP($BD145,LOV_GWSGRP!S:S,1,0)),"N","J")</f>
        <v>N</v>
      </c>
      <c r="BP145" s="24" t="str">
        <f>IF(ISERROR(VLOOKUP($BD145,LOV_GWSGRP!V:V,1,0)),"N","J")</f>
        <v>N</v>
      </c>
      <c r="BQ145" s="24" t="str">
        <f>IF(ISERROR(VLOOKUP($BD145,LOV_GWSGRP!Y:Y,1,0)),"N","J")</f>
        <v>N</v>
      </c>
      <c r="BR145" s="24" t="str">
        <f>IF(ISERROR(VLOOKUP($BD145,LOV_GWSGRP!AB:AB,1,0)),"N","J")</f>
        <v>N</v>
      </c>
      <c r="BS145" s="24" t="str">
        <f>IF(ISERROR(VLOOKUP($BD145,LOV_GWSGRP!AE:AE,1,0)),"N","J")</f>
        <v>N</v>
      </c>
      <c r="BT145" s="24" t="str">
        <f>IF(ISERROR(VLOOKUP($BD145,LOV_GWSGRP!AH:AH,1,0)),"N","J")</f>
        <v>N</v>
      </c>
      <c r="BU145" s="24" t="str">
        <f>IF(ISERROR(VLOOKUP($BD145,LOV_GWSGRP!CJ:CJ,1,0)),"N","J")</f>
        <v>N</v>
      </c>
      <c r="BV145" s="24" t="str">
        <f>IF(ISERROR(VLOOKUP($BD145,LOV_GWSGRP!AN:AN,1,0)),"N","J")</f>
        <v>N</v>
      </c>
      <c r="BW145" s="24" t="str">
        <f>IF(ISERROR(VLOOKUP($BD145,LOV_GWSGRP!AQ:AQ,1,0)),"N","J")</f>
        <v>N</v>
      </c>
      <c r="BX145" s="24" t="str">
        <f>IF(ISERROR(VLOOKUP($BD145,LOV_GWSGRP!AT:AT,1,0)),"N","J")</f>
        <v>N</v>
      </c>
      <c r="BY145" s="24" t="str">
        <f>IF(ISERROR(VLOOKUP($BD145,LOV_GWSGRP!AW:AW,1,0)),"N","J")</f>
        <v>N</v>
      </c>
      <c r="BZ145" s="24" t="str">
        <f>IF(ISERROR(VLOOKUP($BD145,LOV_GWSGRP!AZ:AZ,1,0)),"N","J")</f>
        <v>N</v>
      </c>
      <c r="CA145" s="24" t="str">
        <f>IF(ISERROR(VLOOKUP($BD145,LOV_GWSGRP!BC:BC,1,0)),"N","J")</f>
        <v>N</v>
      </c>
      <c r="CB145" s="24" t="str">
        <f>IF(ISERROR(VLOOKUP($BD145,LOV_GWSGRP!BF:BF,1,0)),"N","J")</f>
        <v>N</v>
      </c>
      <c r="CC145" s="24" t="str">
        <f>IF(ISERROR(VLOOKUP($BD145,LOV_GWSGRP!BI:BI,1,0)),"N","J")</f>
        <v>N</v>
      </c>
      <c r="CD145" s="24" t="str">
        <f>IF(ISERROR(VLOOKUP($BD145,LOV_GWSGRP!J:J,1,0)),"N","J")</f>
        <v>N</v>
      </c>
      <c r="CE145" s="24" t="str">
        <f>IF(ISERROR(VLOOKUP($BD145,LOV_GWSGRP!BL:BL,1,0)),"N","J")</f>
        <v>N</v>
      </c>
      <c r="CF145" s="24"/>
      <c r="CG145" s="24" t="str">
        <f>IF(ISERROR(VLOOKUP($BD145,LOV_GWSGRP!BO:BO,1,0)),"N","J")</f>
        <v>N</v>
      </c>
      <c r="CH145" s="24" t="str">
        <f t="shared" si="371"/>
        <v>N</v>
      </c>
      <c r="CI145" s="24" t="str">
        <f>IF(ISERROR(VLOOKUP($BD145,GEWASCODE_GLMC8!F:F,1,0)),"N","J")</f>
        <v>N</v>
      </c>
      <c r="CJ145" s="24" t="str">
        <f>IF(COUNTIF($CI145:CI145,"J")&gt;0,"N",IF(ISERROR(VLOOKUP($BD145,GEWASCODE_GLMC8!G:G,1,0)),"N","J"))</f>
        <v>N</v>
      </c>
      <c r="CK145" s="24" t="str">
        <f>IF(COUNTIF($CI145:CJ145,"J")&gt;0,"N",IF(ISERROR(VLOOKUP($BD145,GEWASCODE_GLMC8!H:H,1,0)),"N","J"))</f>
        <v>N</v>
      </c>
      <c r="CL145" s="24" t="str">
        <f>IF(COUNTIF($CI145:CK145,"J")&gt;0,"N",IF(ISERROR(VLOOKUP($BD145,GEWASCODE_GLMC8!I:I,1,0)),"N","J"))</f>
        <v>N</v>
      </c>
      <c r="CM145" s="24" t="str">
        <f>IF(COUNTIF($CI145:CL145,"J")&gt;0,"N",IF(ISERROR(VLOOKUP($BD145,GEWASCODE_GLMC8!J:J,1,0)),"N","J"))</f>
        <v>N</v>
      </c>
      <c r="CN145" s="24" t="str">
        <f>IF(COUNTIF($CI145:CM145,"J")&gt;0,"N",IF(ISERROR(VLOOKUP($BD145,GEWASCODE_GLMC8!K:K,1,0)),"N","J"))</f>
        <v>N</v>
      </c>
      <c r="CO145" s="24" t="str">
        <f>IF(COUNTIF($CI145:CN145,"J")&gt;0,"N",IF(ISERROR(VLOOKUP($BD145,GEWASCODE_GLMC8!L:L,1,0)),"N","J"))</f>
        <v>N</v>
      </c>
      <c r="CP145" s="24" t="str">
        <f>IF(COUNTIF($CI145:CO145,"J")&gt;0,"N",IF(ISERROR(VLOOKUP($BD145,GEWASCODE_GLMC8!M:M,1,0)),"N","J"))</f>
        <v>N</v>
      </c>
      <c r="CQ145" s="24" t="str">
        <f>IF(COUNTIF($CI145:CP145,"J")&gt;0,"N",IF(ISERROR(VLOOKUP($BD145,GEWASCODE_GLMC8!N:N,1,0)),"N","J"))</f>
        <v>N</v>
      </c>
      <c r="CR145" s="24" t="str">
        <f>IF(COUNTIF($CI145:CQ145,"J")&gt;0,"N",IF(ISERROR(VLOOKUP($BD145,GEWASCODE_GLMC8!O:O,1,0)),"N","J"))</f>
        <v>N</v>
      </c>
      <c r="CS145" s="24" t="str">
        <f>IF(COUNTIF($CI145:CR145,"J")&gt;0,"N",IF(ISERROR(VLOOKUP($BD145,GEWASCODE_GLMC8!P:P,1,0)),"N","J"))</f>
        <v>N</v>
      </c>
      <c r="CT145" s="24" t="str">
        <f>IF(COUNTIF($CI145:CS145,"J")&gt;0,"N",IF(ISERROR(VLOOKUP($BD145,GEWASCODE_GLMC8!Q:Q,1,0)),"N","J"))</f>
        <v>N</v>
      </c>
      <c r="CU145" s="24" t="str">
        <f>IF(COUNTIF($CI145:CT145,"J")&gt;0,"N",IF(ISERROR(VLOOKUP($BD145,GEWASCODE_GLMC8!R:R,1,0)),"N","J"))</f>
        <v>N</v>
      </c>
      <c r="CV145" s="24" t="str">
        <f>IF(COUNTIF($CI145:CU145,"J")&gt;0,"N",IF(ISERROR(VLOOKUP($BD145,GEWASCODE_GLMC8!S:S,1,0)),"N","J"))</f>
        <v>N</v>
      </c>
      <c r="CW145" s="24" t="str">
        <f>IF(COUNTIF($CI145:CV145,"J")&gt;0,"N",IF(ISERROR(VLOOKUP($BD145,GEWASCODE_GLMC8!T:T,1,0)),"N","J"))</f>
        <v>N</v>
      </c>
      <c r="CX145" s="24" t="str">
        <f>IF(COUNTIF($CI145:CW145,"J")&gt;0,"N",IF(ISERROR(VLOOKUP($BD145,GEWASCODE_GLMC8!U:U,1,0)),"N","J"))</f>
        <v>N</v>
      </c>
      <c r="CY145" s="24" t="str">
        <f>IF(COUNTIF($CI145:CX145,"J")&gt;0,"N",IF(ISERROR(VLOOKUP($BD145,GEWASCODE_GLMC8!V:V,1,0)),"N","J"))</f>
        <v>N</v>
      </c>
      <c r="CZ145" s="24" t="str">
        <f>IF(COUNTIF($CI145:CY145,"J")&gt;0,"N",IF(ISERROR(VLOOKUP($BD145,GEWASCODE_GLMC8!W:W,1,0)),"N","J"))</f>
        <v>N</v>
      </c>
      <c r="DA145" s="24" t="str">
        <f>IF(COUNTIF($CI145:CZ145,"J")&gt;0,"N",IF(ISERROR(VLOOKUP($BD145,GEWASCODE_GLMC8!X:X,1,0)),"N","J"))</f>
        <v>N</v>
      </c>
      <c r="DB145" s="24" t="str">
        <f>IF(COUNTIF($CI145:DA145,"J")&gt;0,"N",IF(ISERROR(VLOOKUP($BD145,GEWASCODE_GLMC8!Y:Y,1,0)),"N","J"))</f>
        <v>N</v>
      </c>
      <c r="DC145" s="24" t="str">
        <f>IF(COUNTIF($CI145:DB145,"J")&gt;0,"N",IF(ISERROR(VLOOKUP($BD145,GEWASCODE_GLMC8!Z:Z,1,0)),"N","J"))</f>
        <v>N</v>
      </c>
      <c r="DD145" s="24" t="str">
        <f t="shared" si="372"/>
        <v>N</v>
      </c>
      <c r="DE145" s="3" t="str">
        <f t="shared" si="303"/>
        <v>N</v>
      </c>
      <c r="DF145" s="3" t="str">
        <f t="shared" si="304"/>
        <v>N</v>
      </c>
      <c r="DG145" s="3" t="str">
        <f t="shared" si="373"/>
        <v>N</v>
      </c>
      <c r="DH145" s="3" t="str">
        <f t="shared" si="374"/>
        <v>N</v>
      </c>
      <c r="DI145" s="3" t="str">
        <f t="shared" si="305"/>
        <v>N</v>
      </c>
      <c r="DJ145" s="3" t="str">
        <f t="shared" si="306"/>
        <v>N</v>
      </c>
      <c r="DK145" s="3">
        <f>0</f>
        <v>0</v>
      </c>
      <c r="DL145" s="3" t="str">
        <f t="shared" si="307"/>
        <v>N</v>
      </c>
      <c r="DM145" s="3" t="str">
        <f t="shared" si="308"/>
        <v>N</v>
      </c>
      <c r="DN145" t="str">
        <f>IF(AND($A145="J",COUNTIFS(activiteiten_perceel,percelen!$AZ145,activiteiten_maatregel_nr,percelen!DN$4,activiteiten_activiteit_voldoet_aan_voorwaarden,"J")&gt;0),DN$4,"")</f>
        <v/>
      </c>
      <c r="DO145" t="str">
        <f>IF(AND($A145="J",COUNTIFS(activiteiten_perceel,percelen!$AZ145,activiteiten_maatregel_nr,percelen!DO$4,activiteiten_activiteit_voldoet_aan_voorwaarden,"J")&gt;0),DO$4,"")</f>
        <v/>
      </c>
      <c r="DP145" t="str">
        <f>IF(AND($A145="J",COUNTIFS(activiteiten_perceel,percelen!$AZ145,activiteiten_maatregel_nr,percelen!DP$4,activiteiten_activiteit_voldoet_aan_voorwaarden,"J")&gt;0),DP$4,"")</f>
        <v/>
      </c>
      <c r="DQ145" t="str">
        <f>IF(AND($A145="J",COUNTIFS(activiteiten_perceel,percelen!$AZ145,activiteiten_maatregel_nr,percelen!DQ$4,activiteiten_activiteit_voldoet_aan_voorwaarden,"J")&gt;0),DQ$4,"")</f>
        <v/>
      </c>
      <c r="DR145" t="str">
        <f>IF(AND($A145="J",COUNTIFS(activiteiten_perceel,percelen!$AZ145,activiteiten_maatregel_nr,percelen!DR$4,activiteiten_activiteit_voldoet_aan_voorwaarden,"J")&gt;0),DR$4,"")</f>
        <v/>
      </c>
      <c r="DS145" t="str">
        <f>IF(AND($A145="J",COUNTIFS(activiteiten_perceel,percelen!$AZ145,activiteiten_maatregel_nr,percelen!DS$4,activiteiten_activiteit_voldoet_aan_voorwaarden,"J")&gt;0),DS$4,"")</f>
        <v/>
      </c>
      <c r="DT145" t="str">
        <f>IF(AND($A145="J",COUNTIFS(activiteiten_perceel,percelen!$AZ145,activiteiten_maatregel_nr,percelen!DT$4,activiteiten_activiteit_voldoet_aan_voorwaarden,"J")&gt;0),DT$4,"")</f>
        <v/>
      </c>
      <c r="DU145" t="str">
        <f>IF(AND($A145="J",COUNTIFS(activiteiten_perceel,percelen!$AZ145,activiteiten_maatregel_nr,percelen!DU$4,activiteiten_activiteit_voldoet_aan_voorwaarden,"J")&gt;0),DU$4,"")</f>
        <v/>
      </c>
      <c r="DV145" t="str">
        <f>IF(AND($A145="J",COUNTIFS(activiteiten_perceel,percelen!$AZ145,activiteiten_maatregel_nr,percelen!DV$4,activiteiten_activiteit_voldoet_aan_voorwaarden,"J")&gt;0),DV$4,"")</f>
        <v/>
      </c>
      <c r="DW145" t="str">
        <f>IF(AND($A145="J",COUNTIFS(activiteiten_perceel,percelen!$AZ145,activiteiten_maatregel_nr,percelen!DW$4,activiteiten_activiteit_voldoet_aan_voorwaarden,"J")&gt;0),DW$4,"")</f>
        <v/>
      </c>
      <c r="DX145" t="str">
        <f>IF(AND($A145="J",COUNTIFS(activiteiten_perceel,percelen!$AZ145,activiteiten_maatregel_nr,percelen!DX$4,activiteiten_activiteit_voldoet_aan_voorwaarden,"J")&gt;0),DX$4,"")</f>
        <v/>
      </c>
      <c r="DY145" t="str">
        <f>IF(AND($A145="J",COUNTIFS(activiteiten_perceel,percelen!$AZ145,activiteiten_maatregel_nr,percelen!DY$4,activiteiten_activiteit_voldoet_aan_voorwaarden,"J")&gt;0),DY$4,"")</f>
        <v/>
      </c>
      <c r="DZ145" t="str">
        <f>IF(AND($A145="J",COUNTIFS(activiteiten_perceel,percelen!$AZ145,activiteiten_maatregel_nr,percelen!DZ$4,activiteiten_activiteit_voldoet_aan_voorwaarden,"J")&gt;0),DZ$4,"")</f>
        <v/>
      </c>
      <c r="EA145" t="str">
        <f>IF(AND($A145="J",COUNTIFS(activiteiten_perceel,percelen!$AZ145,activiteiten_maatregel_nr,percelen!EA$4,activiteiten_activiteit_voldoet_aan_voorwaarden,"J")&gt;0),EA$4,"")</f>
        <v/>
      </c>
      <c r="EB145" t="str">
        <f>IF(AND($A145="J",COUNTIFS(activiteiten_perceel,percelen!$AZ145,activiteiten_maatregel_nr,percelen!EB$4,activiteiten_activiteit_voldoet_aan_voorwaarden,"J")&gt;0),EB$4,"")</f>
        <v/>
      </c>
      <c r="EC145" t="str">
        <f>IF(AND($A145="J",COUNTIFS(activiteiten_perceel,percelen!$AZ145,activiteiten_maatregel_nr,percelen!EC$4,activiteiten_activiteit_voldoet_aan_voorwaarden,"J")&gt;0),EC$4,"")</f>
        <v/>
      </c>
      <c r="ED145" t="str">
        <f>IF(AND($A145="J",COUNTIFS(activiteiten_perceel,percelen!$AZ145,activiteiten_maatregel_nr,percelen!ED$4,activiteiten_activiteit_voldoet_aan_voorwaarden,"J")&gt;0),ED$4,"")</f>
        <v/>
      </c>
      <c r="EE145" t="str">
        <f>IF(AND($A145="J",COUNTIFS(activiteiten_perceel,percelen!$AZ145,activiteiten_maatregel_nr,percelen!EE$4,activiteiten_activiteit_voldoet_aan_voorwaarden,"J")&gt;0),EE$4,"")</f>
        <v/>
      </c>
      <c r="EF145" t="str">
        <f>IF(AND($A145="J",COUNTIFS(activiteiten_perceel,percelen!$AZ145,activiteiten_maatregel_nr,percelen!EF$4,activiteiten_activiteit_voldoet_aan_voorwaarden,"J")&gt;0),EF$4,"")</f>
        <v/>
      </c>
      <c r="EG145" t="str">
        <f>IF(AND($A145="J",COUNTIFS(activiteiten_perceel,percelen!$AZ145,activiteiten_maatregel_nr,percelen!EG$4,activiteiten_activiteit_voldoet_aan_voorwaarden,"J")&gt;0),EG$4,"")</f>
        <v/>
      </c>
      <c r="EH145" t="str">
        <f>IF(AND($A145="J",COUNTIFS(activiteiten_perceel,percelen!$AZ145,activiteiten_maatregel_nr,percelen!EH$4,activiteiten_activiteit_voldoet_aan_voorwaarden,"J")&gt;0),EH$4,"")</f>
        <v/>
      </c>
      <c r="EI145" t="str">
        <f>IF(AND($A145="J",COUNTIFS(activiteiten_perceel,percelen!$AZ145,activiteiten_maatregel_nr,percelen!EI$4,activiteiten_activiteit_voldoet_aan_voorwaarden,"J")&gt;0),EI$4,"")</f>
        <v/>
      </c>
      <c r="EJ145">
        <f t="shared" si="375"/>
        <v>0</v>
      </c>
      <c r="EK145" t="str">
        <f t="shared" si="309"/>
        <v/>
      </c>
      <c r="EL145" t="str">
        <f t="shared" si="310"/>
        <v/>
      </c>
      <c r="EM145" t="str">
        <f t="shared" si="311"/>
        <v/>
      </c>
      <c r="EN145" t="str">
        <f t="shared" si="312"/>
        <v/>
      </c>
      <c r="EO145" t="str">
        <f t="shared" si="313"/>
        <v/>
      </c>
      <c r="EP145" t="str">
        <f t="shared" si="314"/>
        <v/>
      </c>
      <c r="EQ145" t="str">
        <f t="shared" si="315"/>
        <v/>
      </c>
      <c r="ER145" t="str">
        <f t="shared" si="316"/>
        <v/>
      </c>
      <c r="ES145" t="str">
        <f t="shared" si="317"/>
        <v/>
      </c>
      <c r="ET145" t="str">
        <f t="shared" si="318"/>
        <v/>
      </c>
      <c r="EU145" t="str">
        <f t="shared" si="319"/>
        <v/>
      </c>
      <c r="EV145" t="str">
        <f t="shared" si="320"/>
        <v/>
      </c>
      <c r="EW145" t="str">
        <f t="shared" si="376"/>
        <v>nvt</v>
      </c>
      <c r="EX145" t="str">
        <f t="shared" si="377"/>
        <v>nvt</v>
      </c>
      <c r="EY145" t="str">
        <f t="shared" si="378"/>
        <v>nvt</v>
      </c>
      <c r="EZ145" t="str">
        <f t="shared" si="379"/>
        <v>nvt</v>
      </c>
      <c r="FA145" t="str">
        <f t="shared" si="380"/>
        <v>nvt</v>
      </c>
      <c r="FB145" t="str">
        <f t="shared" si="381"/>
        <v>nvt</v>
      </c>
      <c r="FC145" t="str">
        <f t="shared" si="382"/>
        <v>nvt</v>
      </c>
      <c r="FD145" t="str">
        <f t="shared" si="383"/>
        <v>nvt</v>
      </c>
      <c r="FE145" t="str">
        <f>IF($EJ145=2,VLOOKUP(FD145,STAPELING!A:D,FE$1,0),"nvt")</f>
        <v>nvt</v>
      </c>
      <c r="FF145" t="str">
        <f t="shared" si="384"/>
        <v>nvt</v>
      </c>
      <c r="FG145" t="str">
        <f t="shared" si="385"/>
        <v>nvt</v>
      </c>
      <c r="FH145" t="str">
        <f t="shared" si="386"/>
        <v>nvt</v>
      </c>
      <c r="FI145" t="str">
        <f t="shared" si="387"/>
        <v>nvt</v>
      </c>
      <c r="FJ145" t="str">
        <f t="shared" si="388"/>
        <v>nvt</v>
      </c>
      <c r="FK145" t="str">
        <f t="shared" si="389"/>
        <v>nvt</v>
      </c>
      <c r="FL145" t="str">
        <f t="shared" si="390"/>
        <v>nvt</v>
      </c>
      <c r="FM145" t="str">
        <f t="shared" si="391"/>
        <v/>
      </c>
      <c r="FN145" t="str">
        <f>IF(ISERROR(VLOOKUP(FM145,STAPELING!I:AO,FN$1,0)),"N",VLOOKUP(FM145,STAPELING!I:AO,FN$1,0))</f>
        <v>J</v>
      </c>
      <c r="FO145" t="str">
        <f t="shared" si="392"/>
        <v>nvt</v>
      </c>
      <c r="FP145" t="str">
        <f t="shared" si="321"/>
        <v>nvt</v>
      </c>
      <c r="FQ145" t="str">
        <f t="shared" si="322"/>
        <v>nvt</v>
      </c>
      <c r="FR145" t="str">
        <f t="shared" si="323"/>
        <v>nvt</v>
      </c>
      <c r="FS145" t="str">
        <f t="shared" si="324"/>
        <v>nvt</v>
      </c>
      <c r="FT145" t="str">
        <f t="shared" si="325"/>
        <v>nvt</v>
      </c>
      <c r="FU145" t="str">
        <f t="shared" si="326"/>
        <v>nvt</v>
      </c>
      <c r="FV145" t="str">
        <f t="shared" si="327"/>
        <v>nvt</v>
      </c>
      <c r="FW145" t="str">
        <f t="shared" si="328"/>
        <v>nvt</v>
      </c>
      <c r="FX145" t="str">
        <f t="shared" si="329"/>
        <v>nvt</v>
      </c>
      <c r="FY145" t="str">
        <f t="shared" si="330"/>
        <v>nvt</v>
      </c>
      <c r="FZ145" t="str">
        <f t="shared" si="331"/>
        <v>nvt</v>
      </c>
      <c r="GA145" t="str">
        <f t="shared" si="332"/>
        <v>nvt</v>
      </c>
      <c r="GB145" t="str">
        <f>IF($EJ145&gt;2,IF(FO145="","zwart",VLOOKUP(FO145,STAPELING!J:AA,GB$1,0)),"nvt")</f>
        <v>nvt</v>
      </c>
      <c r="GC145" t="str">
        <f t="shared" si="393"/>
        <v>nvt</v>
      </c>
      <c r="GD145" t="str">
        <f t="shared" si="394"/>
        <v>nvt</v>
      </c>
      <c r="GE145" t="str">
        <f t="shared" si="395"/>
        <v>nvt</v>
      </c>
      <c r="GF145" t="str">
        <f t="shared" si="396"/>
        <v>nvt</v>
      </c>
      <c r="GG145" t="str">
        <f t="shared" si="397"/>
        <v>nvt</v>
      </c>
      <c r="GH145" t="str">
        <f t="shared" si="398"/>
        <v>nvt</v>
      </c>
      <c r="GI145" t="str">
        <f t="shared" si="399"/>
        <v>nvt</v>
      </c>
      <c r="GJ145" t="str">
        <f t="shared" si="400"/>
        <v>nvt</v>
      </c>
      <c r="GK145" t="str">
        <f t="shared" si="333"/>
        <v>nvt</v>
      </c>
      <c r="GL145" t="str">
        <f t="shared" si="334"/>
        <v>nvt</v>
      </c>
      <c r="GM145" t="str">
        <f t="shared" si="335"/>
        <v>nvt</v>
      </c>
      <c r="GN145" t="str">
        <f t="shared" si="336"/>
        <v>nvt</v>
      </c>
      <c r="GO145" t="str">
        <f t="shared" si="337"/>
        <v>nvt</v>
      </c>
      <c r="GP145" t="str">
        <f t="shared" si="338"/>
        <v>nvt</v>
      </c>
      <c r="GQ145" t="str">
        <f t="shared" si="339"/>
        <v>nvt</v>
      </c>
      <c r="GR145" t="str">
        <f t="shared" si="340"/>
        <v>nvt</v>
      </c>
      <c r="GS145" t="str">
        <f t="shared" si="341"/>
        <v>nvt</v>
      </c>
      <c r="GT145" t="str">
        <f t="shared" si="342"/>
        <v>nvt</v>
      </c>
      <c r="GU145" t="str">
        <f t="shared" si="343"/>
        <v>nvt</v>
      </c>
      <c r="GV145" t="str">
        <f t="shared" si="344"/>
        <v>nvt</v>
      </c>
      <c r="GW145" t="str">
        <f>IF($EJ145&gt;2,IF(GJ145="","zwart",VLOOKUP(GJ145,STAPELING!AB:AJ,GW$1,0)),"nvt")</f>
        <v>nvt</v>
      </c>
      <c r="GX145" t="str">
        <f t="shared" si="401"/>
        <v>nvt</v>
      </c>
      <c r="GY145" t="str">
        <f t="shared" si="402"/>
        <v>nvt</v>
      </c>
      <c r="GZ145" t="str">
        <f t="shared" si="403"/>
        <v>nvt</v>
      </c>
      <c r="HA145" t="str">
        <f t="shared" si="404"/>
        <v>nvt</v>
      </c>
      <c r="HB145" t="str">
        <f t="shared" si="405"/>
        <v>nvt</v>
      </c>
      <c r="HC145" t="str">
        <f t="shared" si="406"/>
        <v>nvt</v>
      </c>
      <c r="HD145" t="str">
        <f t="shared" si="407"/>
        <v>nvt</v>
      </c>
      <c r="HE145" t="str">
        <f t="shared" si="408"/>
        <v>nvt</v>
      </c>
      <c r="HF145" t="str">
        <f t="shared" si="409"/>
        <v>nvt</v>
      </c>
      <c r="HG145" t="str">
        <f t="shared" si="410"/>
        <v>nvt</v>
      </c>
      <c r="HH145" t="str">
        <f t="shared" si="411"/>
        <v>nvt</v>
      </c>
      <c r="HI145" t="str">
        <f t="shared" si="412"/>
        <v>nvt</v>
      </c>
      <c r="HJ145" t="str">
        <f t="shared" si="413"/>
        <v>nvt</v>
      </c>
      <c r="HK145" t="str">
        <f t="shared" si="414"/>
        <v>nvt</v>
      </c>
      <c r="HL145" t="str">
        <f t="shared" si="415"/>
        <v>nvt</v>
      </c>
      <c r="HM145" t="str">
        <f t="shared" si="345"/>
        <v>nvt</v>
      </c>
      <c r="HN145" t="str">
        <f t="shared" si="346"/>
        <v>nvt</v>
      </c>
      <c r="HO145" t="str">
        <f t="shared" si="347"/>
        <v>nvt</v>
      </c>
      <c r="HP145" t="str">
        <f t="shared" si="348"/>
        <v>nvt</v>
      </c>
      <c r="HQ145" t="str">
        <f t="shared" si="349"/>
        <v>nvt</v>
      </c>
      <c r="HR145" t="str">
        <f t="shared" si="350"/>
        <v>nvt</v>
      </c>
      <c r="HS145" t="str">
        <f t="shared" si="351"/>
        <v>nvt</v>
      </c>
      <c r="HT145" t="str">
        <f t="shared" si="352"/>
        <v>nvt</v>
      </c>
      <c r="HU145" t="str">
        <f t="shared" si="353"/>
        <v>nvt</v>
      </c>
      <c r="HV145" t="str">
        <f t="shared" si="354"/>
        <v>nvt</v>
      </c>
      <c r="HW145" t="str">
        <f t="shared" si="355"/>
        <v>nvt</v>
      </c>
      <c r="HX145" t="str">
        <f t="shared" si="356"/>
        <v>nvt</v>
      </c>
      <c r="HY145" t="str">
        <f>IF($EJ145&gt;2,IF(HL145="","zwart",VLOOKUP(HL145,STAPELING!AK:AN,HY$1,0)),"nvt")</f>
        <v>nvt</v>
      </c>
      <c r="HZ145" t="str">
        <f t="shared" si="416"/>
        <v>nvt</v>
      </c>
      <c r="IA145" t="str">
        <f t="shared" si="417"/>
        <v>nvt</v>
      </c>
      <c r="IB145" t="str">
        <f t="shared" si="418"/>
        <v>nvt</v>
      </c>
      <c r="IC145" t="str">
        <f t="shared" si="419"/>
        <v>nvt</v>
      </c>
      <c r="ID145" t="str">
        <f t="shared" si="420"/>
        <v>nvt</v>
      </c>
      <c r="IE145" t="str">
        <f t="shared" si="421"/>
        <v>nvt</v>
      </c>
      <c r="IF145" t="str">
        <f t="shared" si="422"/>
        <v>nvt</v>
      </c>
      <c r="IG145">
        <f t="shared" si="423"/>
        <v>0</v>
      </c>
      <c r="IH145">
        <f t="shared" si="424"/>
        <v>0</v>
      </c>
      <c r="II145">
        <f t="shared" si="425"/>
        <v>0</v>
      </c>
      <c r="IJ145">
        <f t="shared" si="426"/>
        <v>0</v>
      </c>
      <c r="IK145">
        <f t="shared" si="427"/>
        <v>0</v>
      </c>
      <c r="IL145">
        <f t="shared" si="428"/>
        <v>0</v>
      </c>
      <c r="IM145">
        <f t="shared" si="429"/>
        <v>0</v>
      </c>
      <c r="IN145">
        <f t="shared" si="430"/>
        <v>0</v>
      </c>
      <c r="IO145">
        <f t="shared" si="431"/>
        <v>0</v>
      </c>
      <c r="IP145">
        <f t="shared" si="432"/>
        <v>0</v>
      </c>
      <c r="IQ145">
        <f t="shared" si="433"/>
        <v>0</v>
      </c>
      <c r="IR145">
        <f t="shared" si="434"/>
        <v>0</v>
      </c>
      <c r="IS145">
        <f t="shared" si="435"/>
        <v>0</v>
      </c>
      <c r="IT145">
        <f t="shared" si="436"/>
        <v>0</v>
      </c>
      <c r="IU145" t="str">
        <f t="shared" si="437"/>
        <v>N</v>
      </c>
      <c r="IV145" t="str">
        <f t="shared" si="357"/>
        <v>N</v>
      </c>
      <c r="IW145" t="str">
        <f t="shared" si="438"/>
        <v>N</v>
      </c>
    </row>
    <row r="146" spans="1:257" x14ac:dyDescent="0.25">
      <c r="A146" t="str">
        <f>IF(ISERROR(VLOOKUP(E146,E$4:E145,1,0)),"J","N")</f>
        <v>N</v>
      </c>
      <c r="E146" s="25" t="str">
        <f>IF(Invoer!B175="","",Invoer!B175)</f>
        <v/>
      </c>
      <c r="F146" s="25"/>
      <c r="G146" s="25"/>
      <c r="H146" s="25" t="str">
        <f>IF(AND($E146&lt;&gt;"",$A146="J"),Invoer!D175,"")</f>
        <v/>
      </c>
      <c r="I146" s="25"/>
      <c r="J146" s="26"/>
      <c r="K146" s="26" t="str">
        <f>IF(AND($E146&lt;&gt;"",$A146="J"),Invoer!L175,"")</f>
        <v/>
      </c>
      <c r="L146" s="26"/>
      <c r="M146" s="25"/>
      <c r="N146" s="152"/>
      <c r="O146" s="153"/>
      <c r="P146" s="25"/>
      <c r="Q146" s="25"/>
      <c r="R146" s="153"/>
      <c r="S146" s="154"/>
      <c r="T146" s="152"/>
      <c r="U146" s="153"/>
      <c r="V146" s="153"/>
      <c r="W146" s="59" t="str">
        <f>IF(AND($E146&lt;&gt;"",$A146="J",Invoer!R175&lt;&gt;""),VLOOKUP(Invoer!R175,NORM!$F$26:$H$29,3,0),"")</f>
        <v/>
      </c>
      <c r="X146" s="59"/>
      <c r="Y146" s="25" t="str">
        <f t="shared" si="358"/>
        <v/>
      </c>
      <c r="Z146" s="25"/>
      <c r="AA146" s="26" t="str">
        <f t="shared" si="359"/>
        <v/>
      </c>
      <c r="AB146" s="26"/>
      <c r="AC146" s="153"/>
      <c r="AD146" s="153"/>
      <c r="AE146" s="153"/>
      <c r="AF146" s="153"/>
      <c r="AG146" s="153"/>
      <c r="AH146" s="25"/>
      <c r="AI146" s="153"/>
      <c r="AJ146" s="153"/>
      <c r="AK146" s="153"/>
      <c r="AL146" s="153"/>
      <c r="AM146" s="25" t="str">
        <f>IF(AND($E146&lt;&gt;"",$A146="J"),IF(Invoer!X175="Ja","J",IF(Invoer!X175="Nee","N","")),"")</f>
        <v/>
      </c>
      <c r="AN146" s="153"/>
      <c r="AO146" s="153"/>
      <c r="AP146" s="153" t="s">
        <v>311</v>
      </c>
      <c r="AQ146" s="153" t="s">
        <v>311</v>
      </c>
      <c r="AR146" s="153" t="s">
        <v>312</v>
      </c>
      <c r="AS146" s="153" t="s">
        <v>312</v>
      </c>
      <c r="AT146" s="1" t="str">
        <f>IF(AND($E146&lt;&gt;"",$A146="J",Invoer!O175&lt;&gt;""),VLOOKUP(Invoer!O175,NORM!$F$31:$H$38,3,0),"")</f>
        <v/>
      </c>
      <c r="AU146" s="1"/>
      <c r="AV146" s="1" t="str">
        <f>IF(AND($E146&lt;&gt;"",$A146="J"),Invoer!AH175,"")</f>
        <v/>
      </c>
      <c r="AW146" s="1"/>
      <c r="AX146" s="1" t="str">
        <f t="shared" si="360"/>
        <v/>
      </c>
      <c r="AY146" s="1"/>
      <c r="AZ146" s="3" t="str">
        <f t="shared" si="361"/>
        <v/>
      </c>
      <c r="BA146" s="3" t="str">
        <f t="shared" si="362"/>
        <v/>
      </c>
      <c r="BB146" s="3" t="str">
        <f t="shared" si="363"/>
        <v>N</v>
      </c>
      <c r="BC146" s="3" t="str">
        <f t="shared" si="364"/>
        <v>N</v>
      </c>
      <c r="BD146" s="3" t="str">
        <f t="shared" si="365"/>
        <v/>
      </c>
      <c r="BE146" s="3">
        <f t="shared" si="366"/>
        <v>0</v>
      </c>
      <c r="BF146" s="3" t="str">
        <f t="shared" si="367"/>
        <v/>
      </c>
      <c r="BG146" s="3" t="str">
        <f t="shared" si="368"/>
        <v/>
      </c>
      <c r="BH146" s="3" t="str">
        <f t="shared" si="369"/>
        <v>N</v>
      </c>
      <c r="BI146" s="24" t="str">
        <f t="shared" si="370"/>
        <v/>
      </c>
      <c r="BJ146" s="24" t="str">
        <f>IF(ISERROR(VLOOKUP($BD146,LOV_GWSGRP!A:A,1,0)),"N","J")</f>
        <v>N</v>
      </c>
      <c r="BK146" s="24" t="str">
        <f>IF(ISERROR(VLOOKUP($BD146,LOV_GWSGRP!D:D,1,0)),"N","J")</f>
        <v>N</v>
      </c>
      <c r="BL146" s="24" t="str">
        <f>IF(ISERROR(VLOOKUP($BD146,LOV_GWSGRP!G:G,1,0)),"N","J")</f>
        <v>N</v>
      </c>
      <c r="BM146" s="24" t="str">
        <f>IF(ISERROR(VLOOKUP($BD146,LOV_GWSGRP!M:M,1,0)),"N","J")</f>
        <v>N</v>
      </c>
      <c r="BN146" s="24" t="str">
        <f>IF(ISERROR(VLOOKUP($BD146,LOV_GWSGRP!P:P,1,0)),"N","J")</f>
        <v>N</v>
      </c>
      <c r="BO146" s="24" t="str">
        <f>IF(ISERROR(VLOOKUP($BD146,LOV_GWSGRP!S:S,1,0)),"N","J")</f>
        <v>N</v>
      </c>
      <c r="BP146" s="24" t="str">
        <f>IF(ISERROR(VLOOKUP($BD146,LOV_GWSGRP!V:V,1,0)),"N","J")</f>
        <v>N</v>
      </c>
      <c r="BQ146" s="24" t="str">
        <f>IF(ISERROR(VLOOKUP($BD146,LOV_GWSGRP!Y:Y,1,0)),"N","J")</f>
        <v>N</v>
      </c>
      <c r="BR146" s="24" t="str">
        <f>IF(ISERROR(VLOOKUP($BD146,LOV_GWSGRP!AB:AB,1,0)),"N","J")</f>
        <v>N</v>
      </c>
      <c r="BS146" s="24" t="str">
        <f>IF(ISERROR(VLOOKUP($BD146,LOV_GWSGRP!AE:AE,1,0)),"N","J")</f>
        <v>N</v>
      </c>
      <c r="BT146" s="24" t="str">
        <f>IF(ISERROR(VLOOKUP($BD146,LOV_GWSGRP!AH:AH,1,0)),"N","J")</f>
        <v>N</v>
      </c>
      <c r="BU146" s="24" t="str">
        <f>IF(ISERROR(VLOOKUP($BD146,LOV_GWSGRP!CJ:CJ,1,0)),"N","J")</f>
        <v>N</v>
      </c>
      <c r="BV146" s="24" t="str">
        <f>IF(ISERROR(VLOOKUP($BD146,LOV_GWSGRP!AN:AN,1,0)),"N","J")</f>
        <v>N</v>
      </c>
      <c r="BW146" s="24" t="str">
        <f>IF(ISERROR(VLOOKUP($BD146,LOV_GWSGRP!AQ:AQ,1,0)),"N","J")</f>
        <v>N</v>
      </c>
      <c r="BX146" s="24" t="str">
        <f>IF(ISERROR(VLOOKUP($BD146,LOV_GWSGRP!AT:AT,1,0)),"N","J")</f>
        <v>N</v>
      </c>
      <c r="BY146" s="24" t="str">
        <f>IF(ISERROR(VLOOKUP($BD146,LOV_GWSGRP!AW:AW,1,0)),"N","J")</f>
        <v>N</v>
      </c>
      <c r="BZ146" s="24" t="str">
        <f>IF(ISERROR(VLOOKUP($BD146,LOV_GWSGRP!AZ:AZ,1,0)),"N","J")</f>
        <v>N</v>
      </c>
      <c r="CA146" s="24" t="str">
        <f>IF(ISERROR(VLOOKUP($BD146,LOV_GWSGRP!BC:BC,1,0)),"N","J")</f>
        <v>N</v>
      </c>
      <c r="CB146" s="24" t="str">
        <f>IF(ISERROR(VLOOKUP($BD146,LOV_GWSGRP!BF:BF,1,0)),"N","J")</f>
        <v>N</v>
      </c>
      <c r="CC146" s="24" t="str">
        <f>IF(ISERROR(VLOOKUP($BD146,LOV_GWSGRP!BI:BI,1,0)),"N","J")</f>
        <v>N</v>
      </c>
      <c r="CD146" s="24" t="str">
        <f>IF(ISERROR(VLOOKUP($BD146,LOV_GWSGRP!J:J,1,0)),"N","J")</f>
        <v>N</v>
      </c>
      <c r="CE146" s="24" t="str">
        <f>IF(ISERROR(VLOOKUP($BD146,LOV_GWSGRP!BL:BL,1,0)),"N","J")</f>
        <v>N</v>
      </c>
      <c r="CF146" s="24"/>
      <c r="CG146" s="24" t="str">
        <f>IF(ISERROR(VLOOKUP($BD146,LOV_GWSGRP!BO:BO,1,0)),"N","J")</f>
        <v>N</v>
      </c>
      <c r="CH146" s="24" t="str">
        <f t="shared" si="371"/>
        <v>N</v>
      </c>
      <c r="CI146" s="24" t="str">
        <f>IF(ISERROR(VLOOKUP($BD146,GEWASCODE_GLMC8!F:F,1,0)),"N","J")</f>
        <v>N</v>
      </c>
      <c r="CJ146" s="24" t="str">
        <f>IF(COUNTIF($CI146:CI146,"J")&gt;0,"N",IF(ISERROR(VLOOKUP($BD146,GEWASCODE_GLMC8!G:G,1,0)),"N","J"))</f>
        <v>N</v>
      </c>
      <c r="CK146" s="24" t="str">
        <f>IF(COUNTIF($CI146:CJ146,"J")&gt;0,"N",IF(ISERROR(VLOOKUP($BD146,GEWASCODE_GLMC8!H:H,1,0)),"N","J"))</f>
        <v>N</v>
      </c>
      <c r="CL146" s="24" t="str">
        <f>IF(COUNTIF($CI146:CK146,"J")&gt;0,"N",IF(ISERROR(VLOOKUP($BD146,GEWASCODE_GLMC8!I:I,1,0)),"N","J"))</f>
        <v>N</v>
      </c>
      <c r="CM146" s="24" t="str">
        <f>IF(COUNTIF($CI146:CL146,"J")&gt;0,"N",IF(ISERROR(VLOOKUP($BD146,GEWASCODE_GLMC8!J:J,1,0)),"N","J"))</f>
        <v>N</v>
      </c>
      <c r="CN146" s="24" t="str">
        <f>IF(COUNTIF($CI146:CM146,"J")&gt;0,"N",IF(ISERROR(VLOOKUP($BD146,GEWASCODE_GLMC8!K:K,1,0)),"N","J"))</f>
        <v>N</v>
      </c>
      <c r="CO146" s="24" t="str">
        <f>IF(COUNTIF($CI146:CN146,"J")&gt;0,"N",IF(ISERROR(VLOOKUP($BD146,GEWASCODE_GLMC8!L:L,1,0)),"N","J"))</f>
        <v>N</v>
      </c>
      <c r="CP146" s="24" t="str">
        <f>IF(COUNTIF($CI146:CO146,"J")&gt;0,"N",IF(ISERROR(VLOOKUP($BD146,GEWASCODE_GLMC8!M:M,1,0)),"N","J"))</f>
        <v>N</v>
      </c>
      <c r="CQ146" s="24" t="str">
        <f>IF(COUNTIF($CI146:CP146,"J")&gt;0,"N",IF(ISERROR(VLOOKUP($BD146,GEWASCODE_GLMC8!N:N,1,0)),"N","J"))</f>
        <v>N</v>
      </c>
      <c r="CR146" s="24" t="str">
        <f>IF(COUNTIF($CI146:CQ146,"J")&gt;0,"N",IF(ISERROR(VLOOKUP($BD146,GEWASCODE_GLMC8!O:O,1,0)),"N","J"))</f>
        <v>N</v>
      </c>
      <c r="CS146" s="24" t="str">
        <f>IF(COUNTIF($CI146:CR146,"J")&gt;0,"N",IF(ISERROR(VLOOKUP($BD146,GEWASCODE_GLMC8!P:P,1,0)),"N","J"))</f>
        <v>N</v>
      </c>
      <c r="CT146" s="24" t="str">
        <f>IF(COUNTIF($CI146:CS146,"J")&gt;0,"N",IF(ISERROR(VLOOKUP($BD146,GEWASCODE_GLMC8!Q:Q,1,0)),"N","J"))</f>
        <v>N</v>
      </c>
      <c r="CU146" s="24" t="str">
        <f>IF(COUNTIF($CI146:CT146,"J")&gt;0,"N",IF(ISERROR(VLOOKUP($BD146,GEWASCODE_GLMC8!R:R,1,0)),"N","J"))</f>
        <v>N</v>
      </c>
      <c r="CV146" s="24" t="str">
        <f>IF(COUNTIF($CI146:CU146,"J")&gt;0,"N",IF(ISERROR(VLOOKUP($BD146,GEWASCODE_GLMC8!S:S,1,0)),"N","J"))</f>
        <v>N</v>
      </c>
      <c r="CW146" s="24" t="str">
        <f>IF(COUNTIF($CI146:CV146,"J")&gt;0,"N",IF(ISERROR(VLOOKUP($BD146,GEWASCODE_GLMC8!T:T,1,0)),"N","J"))</f>
        <v>N</v>
      </c>
      <c r="CX146" s="24" t="str">
        <f>IF(COUNTIF($CI146:CW146,"J")&gt;0,"N",IF(ISERROR(VLOOKUP($BD146,GEWASCODE_GLMC8!U:U,1,0)),"N","J"))</f>
        <v>N</v>
      </c>
      <c r="CY146" s="24" t="str">
        <f>IF(COUNTIF($CI146:CX146,"J")&gt;0,"N",IF(ISERROR(VLOOKUP($BD146,GEWASCODE_GLMC8!V:V,1,0)),"N","J"))</f>
        <v>N</v>
      </c>
      <c r="CZ146" s="24" t="str">
        <f>IF(COUNTIF($CI146:CY146,"J")&gt;0,"N",IF(ISERROR(VLOOKUP($BD146,GEWASCODE_GLMC8!W:W,1,0)),"N","J"))</f>
        <v>N</v>
      </c>
      <c r="DA146" s="24" t="str">
        <f>IF(COUNTIF($CI146:CZ146,"J")&gt;0,"N",IF(ISERROR(VLOOKUP($BD146,GEWASCODE_GLMC8!X:X,1,0)),"N","J"))</f>
        <v>N</v>
      </c>
      <c r="DB146" s="24" t="str">
        <f>IF(COUNTIF($CI146:DA146,"J")&gt;0,"N",IF(ISERROR(VLOOKUP($BD146,GEWASCODE_GLMC8!Y:Y,1,0)),"N","J"))</f>
        <v>N</v>
      </c>
      <c r="DC146" s="24" t="str">
        <f>IF(COUNTIF($CI146:DB146,"J")&gt;0,"N",IF(ISERROR(VLOOKUP($BD146,GEWASCODE_GLMC8!Z:Z,1,0)),"N","J"))</f>
        <v>N</v>
      </c>
      <c r="DD146" s="24" t="str">
        <f t="shared" si="372"/>
        <v>N</v>
      </c>
      <c r="DE146" s="3" t="str">
        <f t="shared" si="303"/>
        <v>N</v>
      </c>
      <c r="DF146" s="3" t="str">
        <f t="shared" si="304"/>
        <v>N</v>
      </c>
      <c r="DG146" s="3" t="str">
        <f t="shared" si="373"/>
        <v>N</v>
      </c>
      <c r="DH146" s="3" t="str">
        <f t="shared" si="374"/>
        <v>N</v>
      </c>
      <c r="DI146" s="3" t="str">
        <f t="shared" si="305"/>
        <v>N</v>
      </c>
      <c r="DJ146" s="3" t="str">
        <f t="shared" si="306"/>
        <v>N</v>
      </c>
      <c r="DK146" s="3">
        <f>0</f>
        <v>0</v>
      </c>
      <c r="DL146" s="3" t="str">
        <f t="shared" si="307"/>
        <v>N</v>
      </c>
      <c r="DM146" s="3" t="str">
        <f t="shared" si="308"/>
        <v>N</v>
      </c>
      <c r="DN146" t="str">
        <f>IF(AND($A146="J",COUNTIFS(activiteiten_perceel,percelen!$AZ146,activiteiten_maatregel_nr,percelen!DN$4,activiteiten_activiteit_voldoet_aan_voorwaarden,"J")&gt;0),DN$4,"")</f>
        <v/>
      </c>
      <c r="DO146" t="str">
        <f>IF(AND($A146="J",COUNTIFS(activiteiten_perceel,percelen!$AZ146,activiteiten_maatregel_nr,percelen!DO$4,activiteiten_activiteit_voldoet_aan_voorwaarden,"J")&gt;0),DO$4,"")</f>
        <v/>
      </c>
      <c r="DP146" t="str">
        <f>IF(AND($A146="J",COUNTIFS(activiteiten_perceel,percelen!$AZ146,activiteiten_maatregel_nr,percelen!DP$4,activiteiten_activiteit_voldoet_aan_voorwaarden,"J")&gt;0),DP$4,"")</f>
        <v/>
      </c>
      <c r="DQ146" t="str">
        <f>IF(AND($A146="J",COUNTIFS(activiteiten_perceel,percelen!$AZ146,activiteiten_maatregel_nr,percelen!DQ$4,activiteiten_activiteit_voldoet_aan_voorwaarden,"J")&gt;0),DQ$4,"")</f>
        <v/>
      </c>
      <c r="DR146" t="str">
        <f>IF(AND($A146="J",COUNTIFS(activiteiten_perceel,percelen!$AZ146,activiteiten_maatregel_nr,percelen!DR$4,activiteiten_activiteit_voldoet_aan_voorwaarden,"J")&gt;0),DR$4,"")</f>
        <v/>
      </c>
      <c r="DS146" t="str">
        <f>IF(AND($A146="J",COUNTIFS(activiteiten_perceel,percelen!$AZ146,activiteiten_maatregel_nr,percelen!DS$4,activiteiten_activiteit_voldoet_aan_voorwaarden,"J")&gt;0),DS$4,"")</f>
        <v/>
      </c>
      <c r="DT146" t="str">
        <f>IF(AND($A146="J",COUNTIFS(activiteiten_perceel,percelen!$AZ146,activiteiten_maatregel_nr,percelen!DT$4,activiteiten_activiteit_voldoet_aan_voorwaarden,"J")&gt;0),DT$4,"")</f>
        <v/>
      </c>
      <c r="DU146" t="str">
        <f>IF(AND($A146="J",COUNTIFS(activiteiten_perceel,percelen!$AZ146,activiteiten_maatregel_nr,percelen!DU$4,activiteiten_activiteit_voldoet_aan_voorwaarden,"J")&gt;0),DU$4,"")</f>
        <v/>
      </c>
      <c r="DV146" t="str">
        <f>IF(AND($A146="J",COUNTIFS(activiteiten_perceel,percelen!$AZ146,activiteiten_maatregel_nr,percelen!DV$4,activiteiten_activiteit_voldoet_aan_voorwaarden,"J")&gt;0),DV$4,"")</f>
        <v/>
      </c>
      <c r="DW146" t="str">
        <f>IF(AND($A146="J",COUNTIFS(activiteiten_perceel,percelen!$AZ146,activiteiten_maatregel_nr,percelen!DW$4,activiteiten_activiteit_voldoet_aan_voorwaarden,"J")&gt;0),DW$4,"")</f>
        <v/>
      </c>
      <c r="DX146" t="str">
        <f>IF(AND($A146="J",COUNTIFS(activiteiten_perceel,percelen!$AZ146,activiteiten_maatregel_nr,percelen!DX$4,activiteiten_activiteit_voldoet_aan_voorwaarden,"J")&gt;0),DX$4,"")</f>
        <v/>
      </c>
      <c r="DY146" t="str">
        <f>IF(AND($A146="J",COUNTIFS(activiteiten_perceel,percelen!$AZ146,activiteiten_maatregel_nr,percelen!DY$4,activiteiten_activiteit_voldoet_aan_voorwaarden,"J")&gt;0),DY$4,"")</f>
        <v/>
      </c>
      <c r="DZ146" t="str">
        <f>IF(AND($A146="J",COUNTIFS(activiteiten_perceel,percelen!$AZ146,activiteiten_maatregel_nr,percelen!DZ$4,activiteiten_activiteit_voldoet_aan_voorwaarden,"J")&gt;0),DZ$4,"")</f>
        <v/>
      </c>
      <c r="EA146" t="str">
        <f>IF(AND($A146="J",COUNTIFS(activiteiten_perceel,percelen!$AZ146,activiteiten_maatregel_nr,percelen!EA$4,activiteiten_activiteit_voldoet_aan_voorwaarden,"J")&gt;0),EA$4,"")</f>
        <v/>
      </c>
      <c r="EB146" t="str">
        <f>IF(AND($A146="J",COUNTIFS(activiteiten_perceel,percelen!$AZ146,activiteiten_maatregel_nr,percelen!EB$4,activiteiten_activiteit_voldoet_aan_voorwaarden,"J")&gt;0),EB$4,"")</f>
        <v/>
      </c>
      <c r="EC146" t="str">
        <f>IF(AND($A146="J",COUNTIFS(activiteiten_perceel,percelen!$AZ146,activiteiten_maatregel_nr,percelen!EC$4,activiteiten_activiteit_voldoet_aan_voorwaarden,"J")&gt;0),EC$4,"")</f>
        <v/>
      </c>
      <c r="ED146" t="str">
        <f>IF(AND($A146="J",COUNTIFS(activiteiten_perceel,percelen!$AZ146,activiteiten_maatregel_nr,percelen!ED$4,activiteiten_activiteit_voldoet_aan_voorwaarden,"J")&gt;0),ED$4,"")</f>
        <v/>
      </c>
      <c r="EE146" t="str">
        <f>IF(AND($A146="J",COUNTIFS(activiteiten_perceel,percelen!$AZ146,activiteiten_maatregel_nr,percelen!EE$4,activiteiten_activiteit_voldoet_aan_voorwaarden,"J")&gt;0),EE$4,"")</f>
        <v/>
      </c>
      <c r="EF146" t="str">
        <f>IF(AND($A146="J",COUNTIFS(activiteiten_perceel,percelen!$AZ146,activiteiten_maatregel_nr,percelen!EF$4,activiteiten_activiteit_voldoet_aan_voorwaarden,"J")&gt;0),EF$4,"")</f>
        <v/>
      </c>
      <c r="EG146" t="str">
        <f>IF(AND($A146="J",COUNTIFS(activiteiten_perceel,percelen!$AZ146,activiteiten_maatregel_nr,percelen!EG$4,activiteiten_activiteit_voldoet_aan_voorwaarden,"J")&gt;0),EG$4,"")</f>
        <v/>
      </c>
      <c r="EH146" t="str">
        <f>IF(AND($A146="J",COUNTIFS(activiteiten_perceel,percelen!$AZ146,activiteiten_maatregel_nr,percelen!EH$4,activiteiten_activiteit_voldoet_aan_voorwaarden,"J")&gt;0),EH$4,"")</f>
        <v/>
      </c>
      <c r="EI146" t="str">
        <f>IF(AND($A146="J",COUNTIFS(activiteiten_perceel,percelen!$AZ146,activiteiten_maatregel_nr,percelen!EI$4,activiteiten_activiteit_voldoet_aan_voorwaarden,"J")&gt;0),EI$4,"")</f>
        <v/>
      </c>
      <c r="EJ146">
        <f t="shared" si="375"/>
        <v>0</v>
      </c>
      <c r="EK146" t="str">
        <f t="shared" si="309"/>
        <v/>
      </c>
      <c r="EL146" t="str">
        <f t="shared" si="310"/>
        <v/>
      </c>
      <c r="EM146" t="str">
        <f t="shared" si="311"/>
        <v/>
      </c>
      <c r="EN146" t="str">
        <f t="shared" si="312"/>
        <v/>
      </c>
      <c r="EO146" t="str">
        <f t="shared" si="313"/>
        <v/>
      </c>
      <c r="EP146" t="str">
        <f t="shared" si="314"/>
        <v/>
      </c>
      <c r="EQ146" t="str">
        <f t="shared" si="315"/>
        <v/>
      </c>
      <c r="ER146" t="str">
        <f t="shared" si="316"/>
        <v/>
      </c>
      <c r="ES146" t="str">
        <f t="shared" si="317"/>
        <v/>
      </c>
      <c r="ET146" t="str">
        <f t="shared" si="318"/>
        <v/>
      </c>
      <c r="EU146" t="str">
        <f t="shared" si="319"/>
        <v/>
      </c>
      <c r="EV146" t="str">
        <f t="shared" si="320"/>
        <v/>
      </c>
      <c r="EW146" t="str">
        <f t="shared" si="376"/>
        <v>nvt</v>
      </c>
      <c r="EX146" t="str">
        <f t="shared" si="377"/>
        <v>nvt</v>
      </c>
      <c r="EY146" t="str">
        <f t="shared" si="378"/>
        <v>nvt</v>
      </c>
      <c r="EZ146" t="str">
        <f t="shared" si="379"/>
        <v>nvt</v>
      </c>
      <c r="FA146" t="str">
        <f t="shared" si="380"/>
        <v>nvt</v>
      </c>
      <c r="FB146" t="str">
        <f t="shared" si="381"/>
        <v>nvt</v>
      </c>
      <c r="FC146" t="str">
        <f t="shared" si="382"/>
        <v>nvt</v>
      </c>
      <c r="FD146" t="str">
        <f t="shared" si="383"/>
        <v>nvt</v>
      </c>
      <c r="FE146" t="str">
        <f>IF($EJ146=2,VLOOKUP(FD146,STAPELING!A:D,FE$1,0),"nvt")</f>
        <v>nvt</v>
      </c>
      <c r="FF146" t="str">
        <f t="shared" si="384"/>
        <v>nvt</v>
      </c>
      <c r="FG146" t="str">
        <f t="shared" si="385"/>
        <v>nvt</v>
      </c>
      <c r="FH146" t="str">
        <f t="shared" si="386"/>
        <v>nvt</v>
      </c>
      <c r="FI146" t="str">
        <f t="shared" si="387"/>
        <v>nvt</v>
      </c>
      <c r="FJ146" t="str">
        <f t="shared" si="388"/>
        <v>nvt</v>
      </c>
      <c r="FK146" t="str">
        <f t="shared" si="389"/>
        <v>nvt</v>
      </c>
      <c r="FL146" t="str">
        <f t="shared" si="390"/>
        <v>nvt</v>
      </c>
      <c r="FM146" t="str">
        <f t="shared" si="391"/>
        <v/>
      </c>
      <c r="FN146" t="str">
        <f>IF(ISERROR(VLOOKUP(FM146,STAPELING!I:AO,FN$1,0)),"N",VLOOKUP(FM146,STAPELING!I:AO,FN$1,0))</f>
        <v>J</v>
      </c>
      <c r="FO146" t="str">
        <f t="shared" si="392"/>
        <v>nvt</v>
      </c>
      <c r="FP146" t="str">
        <f t="shared" si="321"/>
        <v>nvt</v>
      </c>
      <c r="FQ146" t="str">
        <f t="shared" si="322"/>
        <v>nvt</v>
      </c>
      <c r="FR146" t="str">
        <f t="shared" si="323"/>
        <v>nvt</v>
      </c>
      <c r="FS146" t="str">
        <f t="shared" si="324"/>
        <v>nvt</v>
      </c>
      <c r="FT146" t="str">
        <f t="shared" si="325"/>
        <v>nvt</v>
      </c>
      <c r="FU146" t="str">
        <f t="shared" si="326"/>
        <v>nvt</v>
      </c>
      <c r="FV146" t="str">
        <f t="shared" si="327"/>
        <v>nvt</v>
      </c>
      <c r="FW146" t="str">
        <f t="shared" si="328"/>
        <v>nvt</v>
      </c>
      <c r="FX146" t="str">
        <f t="shared" si="329"/>
        <v>nvt</v>
      </c>
      <c r="FY146" t="str">
        <f t="shared" si="330"/>
        <v>nvt</v>
      </c>
      <c r="FZ146" t="str">
        <f t="shared" si="331"/>
        <v>nvt</v>
      </c>
      <c r="GA146" t="str">
        <f t="shared" si="332"/>
        <v>nvt</v>
      </c>
      <c r="GB146" t="str">
        <f>IF($EJ146&gt;2,IF(FO146="","zwart",VLOOKUP(FO146,STAPELING!J:AA,GB$1,0)),"nvt")</f>
        <v>nvt</v>
      </c>
      <c r="GC146" t="str">
        <f t="shared" si="393"/>
        <v>nvt</v>
      </c>
      <c r="GD146" t="str">
        <f t="shared" si="394"/>
        <v>nvt</v>
      </c>
      <c r="GE146" t="str">
        <f t="shared" si="395"/>
        <v>nvt</v>
      </c>
      <c r="GF146" t="str">
        <f t="shared" si="396"/>
        <v>nvt</v>
      </c>
      <c r="GG146" t="str">
        <f t="shared" si="397"/>
        <v>nvt</v>
      </c>
      <c r="GH146" t="str">
        <f t="shared" si="398"/>
        <v>nvt</v>
      </c>
      <c r="GI146" t="str">
        <f t="shared" si="399"/>
        <v>nvt</v>
      </c>
      <c r="GJ146" t="str">
        <f t="shared" si="400"/>
        <v>nvt</v>
      </c>
      <c r="GK146" t="str">
        <f t="shared" si="333"/>
        <v>nvt</v>
      </c>
      <c r="GL146" t="str">
        <f t="shared" si="334"/>
        <v>nvt</v>
      </c>
      <c r="GM146" t="str">
        <f t="shared" si="335"/>
        <v>nvt</v>
      </c>
      <c r="GN146" t="str">
        <f t="shared" si="336"/>
        <v>nvt</v>
      </c>
      <c r="GO146" t="str">
        <f t="shared" si="337"/>
        <v>nvt</v>
      </c>
      <c r="GP146" t="str">
        <f t="shared" si="338"/>
        <v>nvt</v>
      </c>
      <c r="GQ146" t="str">
        <f t="shared" si="339"/>
        <v>nvt</v>
      </c>
      <c r="GR146" t="str">
        <f t="shared" si="340"/>
        <v>nvt</v>
      </c>
      <c r="GS146" t="str">
        <f t="shared" si="341"/>
        <v>nvt</v>
      </c>
      <c r="GT146" t="str">
        <f t="shared" si="342"/>
        <v>nvt</v>
      </c>
      <c r="GU146" t="str">
        <f t="shared" si="343"/>
        <v>nvt</v>
      </c>
      <c r="GV146" t="str">
        <f t="shared" si="344"/>
        <v>nvt</v>
      </c>
      <c r="GW146" t="str">
        <f>IF($EJ146&gt;2,IF(GJ146="","zwart",VLOOKUP(GJ146,STAPELING!AB:AJ,GW$1,0)),"nvt")</f>
        <v>nvt</v>
      </c>
      <c r="GX146" t="str">
        <f t="shared" si="401"/>
        <v>nvt</v>
      </c>
      <c r="GY146" t="str">
        <f t="shared" si="402"/>
        <v>nvt</v>
      </c>
      <c r="GZ146" t="str">
        <f t="shared" si="403"/>
        <v>nvt</v>
      </c>
      <c r="HA146" t="str">
        <f t="shared" si="404"/>
        <v>nvt</v>
      </c>
      <c r="HB146" t="str">
        <f t="shared" si="405"/>
        <v>nvt</v>
      </c>
      <c r="HC146" t="str">
        <f t="shared" si="406"/>
        <v>nvt</v>
      </c>
      <c r="HD146" t="str">
        <f t="shared" si="407"/>
        <v>nvt</v>
      </c>
      <c r="HE146" t="str">
        <f t="shared" si="408"/>
        <v>nvt</v>
      </c>
      <c r="HF146" t="str">
        <f t="shared" si="409"/>
        <v>nvt</v>
      </c>
      <c r="HG146" t="str">
        <f t="shared" si="410"/>
        <v>nvt</v>
      </c>
      <c r="HH146" t="str">
        <f t="shared" si="411"/>
        <v>nvt</v>
      </c>
      <c r="HI146" t="str">
        <f t="shared" si="412"/>
        <v>nvt</v>
      </c>
      <c r="HJ146" t="str">
        <f t="shared" si="413"/>
        <v>nvt</v>
      </c>
      <c r="HK146" t="str">
        <f t="shared" si="414"/>
        <v>nvt</v>
      </c>
      <c r="HL146" t="str">
        <f t="shared" si="415"/>
        <v>nvt</v>
      </c>
      <c r="HM146" t="str">
        <f t="shared" si="345"/>
        <v>nvt</v>
      </c>
      <c r="HN146" t="str">
        <f t="shared" si="346"/>
        <v>nvt</v>
      </c>
      <c r="HO146" t="str">
        <f t="shared" si="347"/>
        <v>nvt</v>
      </c>
      <c r="HP146" t="str">
        <f t="shared" si="348"/>
        <v>nvt</v>
      </c>
      <c r="HQ146" t="str">
        <f t="shared" si="349"/>
        <v>nvt</v>
      </c>
      <c r="HR146" t="str">
        <f t="shared" si="350"/>
        <v>nvt</v>
      </c>
      <c r="HS146" t="str">
        <f t="shared" si="351"/>
        <v>nvt</v>
      </c>
      <c r="HT146" t="str">
        <f t="shared" si="352"/>
        <v>nvt</v>
      </c>
      <c r="HU146" t="str">
        <f t="shared" si="353"/>
        <v>nvt</v>
      </c>
      <c r="HV146" t="str">
        <f t="shared" si="354"/>
        <v>nvt</v>
      </c>
      <c r="HW146" t="str">
        <f t="shared" si="355"/>
        <v>nvt</v>
      </c>
      <c r="HX146" t="str">
        <f t="shared" si="356"/>
        <v>nvt</v>
      </c>
      <c r="HY146" t="str">
        <f>IF($EJ146&gt;2,IF(HL146="","zwart",VLOOKUP(HL146,STAPELING!AK:AN,HY$1,0)),"nvt")</f>
        <v>nvt</v>
      </c>
      <c r="HZ146" t="str">
        <f t="shared" si="416"/>
        <v>nvt</v>
      </c>
      <c r="IA146" t="str">
        <f t="shared" si="417"/>
        <v>nvt</v>
      </c>
      <c r="IB146" t="str">
        <f t="shared" si="418"/>
        <v>nvt</v>
      </c>
      <c r="IC146" t="str">
        <f t="shared" si="419"/>
        <v>nvt</v>
      </c>
      <c r="ID146" t="str">
        <f t="shared" si="420"/>
        <v>nvt</v>
      </c>
      <c r="IE146" t="str">
        <f t="shared" si="421"/>
        <v>nvt</v>
      </c>
      <c r="IF146" t="str">
        <f t="shared" si="422"/>
        <v>nvt</v>
      </c>
      <c r="IG146">
        <f t="shared" si="423"/>
        <v>0</v>
      </c>
      <c r="IH146">
        <f t="shared" si="424"/>
        <v>0</v>
      </c>
      <c r="II146">
        <f t="shared" si="425"/>
        <v>0</v>
      </c>
      <c r="IJ146">
        <f t="shared" si="426"/>
        <v>0</v>
      </c>
      <c r="IK146">
        <f t="shared" si="427"/>
        <v>0</v>
      </c>
      <c r="IL146">
        <f t="shared" si="428"/>
        <v>0</v>
      </c>
      <c r="IM146">
        <f t="shared" si="429"/>
        <v>0</v>
      </c>
      <c r="IN146">
        <f t="shared" si="430"/>
        <v>0</v>
      </c>
      <c r="IO146">
        <f t="shared" si="431"/>
        <v>0</v>
      </c>
      <c r="IP146">
        <f t="shared" si="432"/>
        <v>0</v>
      </c>
      <c r="IQ146">
        <f t="shared" si="433"/>
        <v>0</v>
      </c>
      <c r="IR146">
        <f t="shared" si="434"/>
        <v>0</v>
      </c>
      <c r="IS146">
        <f t="shared" si="435"/>
        <v>0</v>
      </c>
      <c r="IT146">
        <f t="shared" si="436"/>
        <v>0</v>
      </c>
      <c r="IU146" t="str">
        <f t="shared" si="437"/>
        <v>N</v>
      </c>
      <c r="IV146" t="str">
        <f t="shared" si="357"/>
        <v>N</v>
      </c>
      <c r="IW146" t="str">
        <f t="shared" si="438"/>
        <v>N</v>
      </c>
    </row>
    <row r="147" spans="1:257" x14ac:dyDescent="0.25">
      <c r="A147" t="str">
        <f>IF(ISERROR(VLOOKUP(E147,E$4:E146,1,0)),"J","N")</f>
        <v>N</v>
      </c>
      <c r="E147" s="25" t="str">
        <f>IF(Invoer!B176="","",Invoer!B176)</f>
        <v/>
      </c>
      <c r="F147" s="25"/>
      <c r="G147" s="25"/>
      <c r="H147" s="25" t="str">
        <f>IF(AND($E147&lt;&gt;"",$A147="J"),Invoer!D176,"")</f>
        <v/>
      </c>
      <c r="I147" s="25"/>
      <c r="J147" s="26"/>
      <c r="K147" s="26" t="str">
        <f>IF(AND($E147&lt;&gt;"",$A147="J"),Invoer!L176,"")</f>
        <v/>
      </c>
      <c r="L147" s="26"/>
      <c r="M147" s="25"/>
      <c r="N147" s="152"/>
      <c r="O147" s="153"/>
      <c r="P147" s="25"/>
      <c r="Q147" s="25"/>
      <c r="R147" s="153"/>
      <c r="S147" s="154"/>
      <c r="T147" s="152"/>
      <c r="U147" s="153"/>
      <c r="V147" s="153"/>
      <c r="W147" s="59" t="str">
        <f>IF(AND($E147&lt;&gt;"",$A147="J",Invoer!R176&lt;&gt;""),VLOOKUP(Invoer!R176,NORM!$F$26:$H$29,3,0),"")</f>
        <v/>
      </c>
      <c r="X147" s="59"/>
      <c r="Y147" s="25" t="str">
        <f t="shared" si="358"/>
        <v/>
      </c>
      <c r="Z147" s="25"/>
      <c r="AA147" s="26" t="str">
        <f t="shared" si="359"/>
        <v/>
      </c>
      <c r="AB147" s="26"/>
      <c r="AC147" s="153"/>
      <c r="AD147" s="153"/>
      <c r="AE147" s="153"/>
      <c r="AF147" s="153"/>
      <c r="AG147" s="153"/>
      <c r="AH147" s="25"/>
      <c r="AI147" s="153"/>
      <c r="AJ147" s="153"/>
      <c r="AK147" s="153"/>
      <c r="AL147" s="153"/>
      <c r="AM147" s="25" t="str">
        <f>IF(AND($E147&lt;&gt;"",$A147="J"),IF(Invoer!X176="Ja","J",IF(Invoer!X176="Nee","N","")),"")</f>
        <v/>
      </c>
      <c r="AN147" s="153"/>
      <c r="AO147" s="153"/>
      <c r="AP147" s="153" t="s">
        <v>311</v>
      </c>
      <c r="AQ147" s="153" t="s">
        <v>311</v>
      </c>
      <c r="AR147" s="153" t="s">
        <v>312</v>
      </c>
      <c r="AS147" s="153" t="s">
        <v>312</v>
      </c>
      <c r="AT147" s="1" t="str">
        <f>IF(AND($E147&lt;&gt;"",$A147="J",Invoer!O176&lt;&gt;""),VLOOKUP(Invoer!O176,NORM!$F$31:$H$38,3,0),"")</f>
        <v/>
      </c>
      <c r="AU147" s="1"/>
      <c r="AV147" s="1" t="str">
        <f>IF(AND($E147&lt;&gt;"",$A147="J"),Invoer!AH176,"")</f>
        <v/>
      </c>
      <c r="AW147" s="1"/>
      <c r="AX147" s="1" t="str">
        <f t="shared" si="360"/>
        <v/>
      </c>
      <c r="AY147" s="1"/>
      <c r="AZ147" s="3" t="str">
        <f t="shared" si="361"/>
        <v/>
      </c>
      <c r="BA147" s="3" t="str">
        <f t="shared" si="362"/>
        <v/>
      </c>
      <c r="BB147" s="3" t="str">
        <f t="shared" si="363"/>
        <v>N</v>
      </c>
      <c r="BC147" s="3" t="str">
        <f t="shared" si="364"/>
        <v>N</v>
      </c>
      <c r="BD147" s="3" t="str">
        <f t="shared" si="365"/>
        <v/>
      </c>
      <c r="BE147" s="3">
        <f t="shared" si="366"/>
        <v>0</v>
      </c>
      <c r="BF147" s="3" t="str">
        <f t="shared" si="367"/>
        <v/>
      </c>
      <c r="BG147" s="3" t="str">
        <f t="shared" si="368"/>
        <v/>
      </c>
      <c r="BH147" s="3" t="str">
        <f t="shared" si="369"/>
        <v>N</v>
      </c>
      <c r="BI147" s="24" t="str">
        <f t="shared" si="370"/>
        <v/>
      </c>
      <c r="BJ147" s="24" t="str">
        <f>IF(ISERROR(VLOOKUP($BD147,LOV_GWSGRP!A:A,1,0)),"N","J")</f>
        <v>N</v>
      </c>
      <c r="BK147" s="24" t="str">
        <f>IF(ISERROR(VLOOKUP($BD147,LOV_GWSGRP!D:D,1,0)),"N","J")</f>
        <v>N</v>
      </c>
      <c r="BL147" s="24" t="str">
        <f>IF(ISERROR(VLOOKUP($BD147,LOV_GWSGRP!G:G,1,0)),"N","J")</f>
        <v>N</v>
      </c>
      <c r="BM147" s="24" t="str">
        <f>IF(ISERROR(VLOOKUP($BD147,LOV_GWSGRP!M:M,1,0)),"N","J")</f>
        <v>N</v>
      </c>
      <c r="BN147" s="24" t="str">
        <f>IF(ISERROR(VLOOKUP($BD147,LOV_GWSGRP!P:P,1,0)),"N","J")</f>
        <v>N</v>
      </c>
      <c r="BO147" s="24" t="str">
        <f>IF(ISERROR(VLOOKUP($BD147,LOV_GWSGRP!S:S,1,0)),"N","J")</f>
        <v>N</v>
      </c>
      <c r="BP147" s="24" t="str">
        <f>IF(ISERROR(VLOOKUP($BD147,LOV_GWSGRP!V:V,1,0)),"N","J")</f>
        <v>N</v>
      </c>
      <c r="BQ147" s="24" t="str">
        <f>IF(ISERROR(VLOOKUP($BD147,LOV_GWSGRP!Y:Y,1,0)),"N","J")</f>
        <v>N</v>
      </c>
      <c r="BR147" s="24" t="str">
        <f>IF(ISERROR(VLOOKUP($BD147,LOV_GWSGRP!AB:AB,1,0)),"N","J")</f>
        <v>N</v>
      </c>
      <c r="BS147" s="24" t="str">
        <f>IF(ISERROR(VLOOKUP($BD147,LOV_GWSGRP!AE:AE,1,0)),"N","J")</f>
        <v>N</v>
      </c>
      <c r="BT147" s="24" t="str">
        <f>IF(ISERROR(VLOOKUP($BD147,LOV_GWSGRP!AH:AH,1,0)),"N","J")</f>
        <v>N</v>
      </c>
      <c r="BU147" s="24" t="str">
        <f>IF(ISERROR(VLOOKUP($BD147,LOV_GWSGRP!CJ:CJ,1,0)),"N","J")</f>
        <v>N</v>
      </c>
      <c r="BV147" s="24" t="str">
        <f>IF(ISERROR(VLOOKUP($BD147,LOV_GWSGRP!AN:AN,1,0)),"N","J")</f>
        <v>N</v>
      </c>
      <c r="BW147" s="24" t="str">
        <f>IF(ISERROR(VLOOKUP($BD147,LOV_GWSGRP!AQ:AQ,1,0)),"N","J")</f>
        <v>N</v>
      </c>
      <c r="BX147" s="24" t="str">
        <f>IF(ISERROR(VLOOKUP($BD147,LOV_GWSGRP!AT:AT,1,0)),"N","J")</f>
        <v>N</v>
      </c>
      <c r="BY147" s="24" t="str">
        <f>IF(ISERROR(VLOOKUP($BD147,LOV_GWSGRP!AW:AW,1,0)),"N","J")</f>
        <v>N</v>
      </c>
      <c r="BZ147" s="24" t="str">
        <f>IF(ISERROR(VLOOKUP($BD147,LOV_GWSGRP!AZ:AZ,1,0)),"N","J")</f>
        <v>N</v>
      </c>
      <c r="CA147" s="24" t="str">
        <f>IF(ISERROR(VLOOKUP($BD147,LOV_GWSGRP!BC:BC,1,0)),"N","J")</f>
        <v>N</v>
      </c>
      <c r="CB147" s="24" t="str">
        <f>IF(ISERROR(VLOOKUP($BD147,LOV_GWSGRP!BF:BF,1,0)),"N","J")</f>
        <v>N</v>
      </c>
      <c r="CC147" s="24" t="str">
        <f>IF(ISERROR(VLOOKUP($BD147,LOV_GWSGRP!BI:BI,1,0)),"N","J")</f>
        <v>N</v>
      </c>
      <c r="CD147" s="24" t="str">
        <f>IF(ISERROR(VLOOKUP($BD147,LOV_GWSGRP!J:J,1,0)),"N","J")</f>
        <v>N</v>
      </c>
      <c r="CE147" s="24" t="str">
        <f>IF(ISERROR(VLOOKUP($BD147,LOV_GWSGRP!BL:BL,1,0)),"N","J")</f>
        <v>N</v>
      </c>
      <c r="CF147" s="24"/>
      <c r="CG147" s="24" t="str">
        <f>IF(ISERROR(VLOOKUP($BD147,LOV_GWSGRP!BO:BO,1,0)),"N","J")</f>
        <v>N</v>
      </c>
      <c r="CH147" s="24" t="str">
        <f t="shared" si="371"/>
        <v>N</v>
      </c>
      <c r="CI147" s="24" t="str">
        <f>IF(ISERROR(VLOOKUP($BD147,GEWASCODE_GLMC8!F:F,1,0)),"N","J")</f>
        <v>N</v>
      </c>
      <c r="CJ147" s="24" t="str">
        <f>IF(COUNTIF($CI147:CI147,"J")&gt;0,"N",IF(ISERROR(VLOOKUP($BD147,GEWASCODE_GLMC8!G:G,1,0)),"N","J"))</f>
        <v>N</v>
      </c>
      <c r="CK147" s="24" t="str">
        <f>IF(COUNTIF($CI147:CJ147,"J")&gt;0,"N",IF(ISERROR(VLOOKUP($BD147,GEWASCODE_GLMC8!H:H,1,0)),"N","J"))</f>
        <v>N</v>
      </c>
      <c r="CL147" s="24" t="str">
        <f>IF(COUNTIF($CI147:CK147,"J")&gt;0,"N",IF(ISERROR(VLOOKUP($BD147,GEWASCODE_GLMC8!I:I,1,0)),"N","J"))</f>
        <v>N</v>
      </c>
      <c r="CM147" s="24" t="str">
        <f>IF(COUNTIF($CI147:CL147,"J")&gt;0,"N",IF(ISERROR(VLOOKUP($BD147,GEWASCODE_GLMC8!J:J,1,0)),"N","J"))</f>
        <v>N</v>
      </c>
      <c r="CN147" s="24" t="str">
        <f>IF(COUNTIF($CI147:CM147,"J")&gt;0,"N",IF(ISERROR(VLOOKUP($BD147,GEWASCODE_GLMC8!K:K,1,0)),"N","J"))</f>
        <v>N</v>
      </c>
      <c r="CO147" s="24" t="str">
        <f>IF(COUNTIF($CI147:CN147,"J")&gt;0,"N",IF(ISERROR(VLOOKUP($BD147,GEWASCODE_GLMC8!L:L,1,0)),"N","J"))</f>
        <v>N</v>
      </c>
      <c r="CP147" s="24" t="str">
        <f>IF(COUNTIF($CI147:CO147,"J")&gt;0,"N",IF(ISERROR(VLOOKUP($BD147,GEWASCODE_GLMC8!M:M,1,0)),"N","J"))</f>
        <v>N</v>
      </c>
      <c r="CQ147" s="24" t="str">
        <f>IF(COUNTIF($CI147:CP147,"J")&gt;0,"N",IF(ISERROR(VLOOKUP($BD147,GEWASCODE_GLMC8!N:N,1,0)),"N","J"))</f>
        <v>N</v>
      </c>
      <c r="CR147" s="24" t="str">
        <f>IF(COUNTIF($CI147:CQ147,"J")&gt;0,"N",IF(ISERROR(VLOOKUP($BD147,GEWASCODE_GLMC8!O:O,1,0)),"N","J"))</f>
        <v>N</v>
      </c>
      <c r="CS147" s="24" t="str">
        <f>IF(COUNTIF($CI147:CR147,"J")&gt;0,"N",IF(ISERROR(VLOOKUP($BD147,GEWASCODE_GLMC8!P:P,1,0)),"N","J"))</f>
        <v>N</v>
      </c>
      <c r="CT147" s="24" t="str">
        <f>IF(COUNTIF($CI147:CS147,"J")&gt;0,"N",IF(ISERROR(VLOOKUP($BD147,GEWASCODE_GLMC8!Q:Q,1,0)),"N","J"))</f>
        <v>N</v>
      </c>
      <c r="CU147" s="24" t="str">
        <f>IF(COUNTIF($CI147:CT147,"J")&gt;0,"N",IF(ISERROR(VLOOKUP($BD147,GEWASCODE_GLMC8!R:R,1,0)),"N","J"))</f>
        <v>N</v>
      </c>
      <c r="CV147" s="24" t="str">
        <f>IF(COUNTIF($CI147:CU147,"J")&gt;0,"N",IF(ISERROR(VLOOKUP($BD147,GEWASCODE_GLMC8!S:S,1,0)),"N","J"))</f>
        <v>N</v>
      </c>
      <c r="CW147" s="24" t="str">
        <f>IF(COUNTIF($CI147:CV147,"J")&gt;0,"N",IF(ISERROR(VLOOKUP($BD147,GEWASCODE_GLMC8!T:T,1,0)),"N","J"))</f>
        <v>N</v>
      </c>
      <c r="CX147" s="24" t="str">
        <f>IF(COUNTIF($CI147:CW147,"J")&gt;0,"N",IF(ISERROR(VLOOKUP($BD147,GEWASCODE_GLMC8!U:U,1,0)),"N","J"))</f>
        <v>N</v>
      </c>
      <c r="CY147" s="24" t="str">
        <f>IF(COUNTIF($CI147:CX147,"J")&gt;0,"N",IF(ISERROR(VLOOKUP($BD147,GEWASCODE_GLMC8!V:V,1,0)),"N","J"))</f>
        <v>N</v>
      </c>
      <c r="CZ147" s="24" t="str">
        <f>IF(COUNTIF($CI147:CY147,"J")&gt;0,"N",IF(ISERROR(VLOOKUP($BD147,GEWASCODE_GLMC8!W:W,1,0)),"N","J"))</f>
        <v>N</v>
      </c>
      <c r="DA147" s="24" t="str">
        <f>IF(COUNTIF($CI147:CZ147,"J")&gt;0,"N",IF(ISERROR(VLOOKUP($BD147,GEWASCODE_GLMC8!X:X,1,0)),"N","J"))</f>
        <v>N</v>
      </c>
      <c r="DB147" s="24" t="str">
        <f>IF(COUNTIF($CI147:DA147,"J")&gt;0,"N",IF(ISERROR(VLOOKUP($BD147,GEWASCODE_GLMC8!Y:Y,1,0)),"N","J"))</f>
        <v>N</v>
      </c>
      <c r="DC147" s="24" t="str">
        <f>IF(COUNTIF($CI147:DB147,"J")&gt;0,"N",IF(ISERROR(VLOOKUP($BD147,GEWASCODE_GLMC8!Z:Z,1,0)),"N","J"))</f>
        <v>N</v>
      </c>
      <c r="DD147" s="24" t="str">
        <f t="shared" si="372"/>
        <v>N</v>
      </c>
      <c r="DE147" s="3" t="str">
        <f t="shared" si="303"/>
        <v>N</v>
      </c>
      <c r="DF147" s="3" t="str">
        <f t="shared" si="304"/>
        <v>N</v>
      </c>
      <c r="DG147" s="3" t="str">
        <f t="shared" si="373"/>
        <v>N</v>
      </c>
      <c r="DH147" s="3" t="str">
        <f t="shared" si="374"/>
        <v>N</v>
      </c>
      <c r="DI147" s="3" t="str">
        <f t="shared" si="305"/>
        <v>N</v>
      </c>
      <c r="DJ147" s="3" t="str">
        <f t="shared" si="306"/>
        <v>N</v>
      </c>
      <c r="DK147" s="3">
        <f>0</f>
        <v>0</v>
      </c>
      <c r="DL147" s="3" t="str">
        <f t="shared" si="307"/>
        <v>N</v>
      </c>
      <c r="DM147" s="3" t="str">
        <f t="shared" si="308"/>
        <v>N</v>
      </c>
      <c r="DN147" t="str">
        <f>IF(AND($A147="J",COUNTIFS(activiteiten_perceel,percelen!$AZ147,activiteiten_maatregel_nr,percelen!DN$4,activiteiten_activiteit_voldoet_aan_voorwaarden,"J")&gt;0),DN$4,"")</f>
        <v/>
      </c>
      <c r="DO147" t="str">
        <f>IF(AND($A147="J",COUNTIFS(activiteiten_perceel,percelen!$AZ147,activiteiten_maatregel_nr,percelen!DO$4,activiteiten_activiteit_voldoet_aan_voorwaarden,"J")&gt;0),DO$4,"")</f>
        <v/>
      </c>
      <c r="DP147" t="str">
        <f>IF(AND($A147="J",COUNTIFS(activiteiten_perceel,percelen!$AZ147,activiteiten_maatregel_nr,percelen!DP$4,activiteiten_activiteit_voldoet_aan_voorwaarden,"J")&gt;0),DP$4,"")</f>
        <v/>
      </c>
      <c r="DQ147" t="str">
        <f>IF(AND($A147="J",COUNTIFS(activiteiten_perceel,percelen!$AZ147,activiteiten_maatregel_nr,percelen!DQ$4,activiteiten_activiteit_voldoet_aan_voorwaarden,"J")&gt;0),DQ$4,"")</f>
        <v/>
      </c>
      <c r="DR147" t="str">
        <f>IF(AND($A147="J",COUNTIFS(activiteiten_perceel,percelen!$AZ147,activiteiten_maatregel_nr,percelen!DR$4,activiteiten_activiteit_voldoet_aan_voorwaarden,"J")&gt;0),DR$4,"")</f>
        <v/>
      </c>
      <c r="DS147" t="str">
        <f>IF(AND($A147="J",COUNTIFS(activiteiten_perceel,percelen!$AZ147,activiteiten_maatregel_nr,percelen!DS$4,activiteiten_activiteit_voldoet_aan_voorwaarden,"J")&gt;0),DS$4,"")</f>
        <v/>
      </c>
      <c r="DT147" t="str">
        <f>IF(AND($A147="J",COUNTIFS(activiteiten_perceel,percelen!$AZ147,activiteiten_maatregel_nr,percelen!DT$4,activiteiten_activiteit_voldoet_aan_voorwaarden,"J")&gt;0),DT$4,"")</f>
        <v/>
      </c>
      <c r="DU147" t="str">
        <f>IF(AND($A147="J",COUNTIFS(activiteiten_perceel,percelen!$AZ147,activiteiten_maatregel_nr,percelen!DU$4,activiteiten_activiteit_voldoet_aan_voorwaarden,"J")&gt;0),DU$4,"")</f>
        <v/>
      </c>
      <c r="DV147" t="str">
        <f>IF(AND($A147="J",COUNTIFS(activiteiten_perceel,percelen!$AZ147,activiteiten_maatregel_nr,percelen!DV$4,activiteiten_activiteit_voldoet_aan_voorwaarden,"J")&gt;0),DV$4,"")</f>
        <v/>
      </c>
      <c r="DW147" t="str">
        <f>IF(AND($A147="J",COUNTIFS(activiteiten_perceel,percelen!$AZ147,activiteiten_maatregel_nr,percelen!DW$4,activiteiten_activiteit_voldoet_aan_voorwaarden,"J")&gt;0),DW$4,"")</f>
        <v/>
      </c>
      <c r="DX147" t="str">
        <f>IF(AND($A147="J",COUNTIFS(activiteiten_perceel,percelen!$AZ147,activiteiten_maatregel_nr,percelen!DX$4,activiteiten_activiteit_voldoet_aan_voorwaarden,"J")&gt;0),DX$4,"")</f>
        <v/>
      </c>
      <c r="DY147" t="str">
        <f>IF(AND($A147="J",COUNTIFS(activiteiten_perceel,percelen!$AZ147,activiteiten_maatregel_nr,percelen!DY$4,activiteiten_activiteit_voldoet_aan_voorwaarden,"J")&gt;0),DY$4,"")</f>
        <v/>
      </c>
      <c r="DZ147" t="str">
        <f>IF(AND($A147="J",COUNTIFS(activiteiten_perceel,percelen!$AZ147,activiteiten_maatregel_nr,percelen!DZ$4,activiteiten_activiteit_voldoet_aan_voorwaarden,"J")&gt;0),DZ$4,"")</f>
        <v/>
      </c>
      <c r="EA147" t="str">
        <f>IF(AND($A147="J",COUNTIFS(activiteiten_perceel,percelen!$AZ147,activiteiten_maatregel_nr,percelen!EA$4,activiteiten_activiteit_voldoet_aan_voorwaarden,"J")&gt;0),EA$4,"")</f>
        <v/>
      </c>
      <c r="EB147" t="str">
        <f>IF(AND($A147="J",COUNTIFS(activiteiten_perceel,percelen!$AZ147,activiteiten_maatregel_nr,percelen!EB$4,activiteiten_activiteit_voldoet_aan_voorwaarden,"J")&gt;0),EB$4,"")</f>
        <v/>
      </c>
      <c r="EC147" t="str">
        <f>IF(AND($A147="J",COUNTIFS(activiteiten_perceel,percelen!$AZ147,activiteiten_maatregel_nr,percelen!EC$4,activiteiten_activiteit_voldoet_aan_voorwaarden,"J")&gt;0),EC$4,"")</f>
        <v/>
      </c>
      <c r="ED147" t="str">
        <f>IF(AND($A147="J",COUNTIFS(activiteiten_perceel,percelen!$AZ147,activiteiten_maatregel_nr,percelen!ED$4,activiteiten_activiteit_voldoet_aan_voorwaarden,"J")&gt;0),ED$4,"")</f>
        <v/>
      </c>
      <c r="EE147" t="str">
        <f>IF(AND($A147="J",COUNTIFS(activiteiten_perceel,percelen!$AZ147,activiteiten_maatregel_nr,percelen!EE$4,activiteiten_activiteit_voldoet_aan_voorwaarden,"J")&gt;0),EE$4,"")</f>
        <v/>
      </c>
      <c r="EF147" t="str">
        <f>IF(AND($A147="J",COUNTIFS(activiteiten_perceel,percelen!$AZ147,activiteiten_maatregel_nr,percelen!EF$4,activiteiten_activiteit_voldoet_aan_voorwaarden,"J")&gt;0),EF$4,"")</f>
        <v/>
      </c>
      <c r="EG147" t="str">
        <f>IF(AND($A147="J",COUNTIFS(activiteiten_perceel,percelen!$AZ147,activiteiten_maatregel_nr,percelen!EG$4,activiteiten_activiteit_voldoet_aan_voorwaarden,"J")&gt;0),EG$4,"")</f>
        <v/>
      </c>
      <c r="EH147" t="str">
        <f>IF(AND($A147="J",COUNTIFS(activiteiten_perceel,percelen!$AZ147,activiteiten_maatregel_nr,percelen!EH$4,activiteiten_activiteit_voldoet_aan_voorwaarden,"J")&gt;0),EH$4,"")</f>
        <v/>
      </c>
      <c r="EI147" t="str">
        <f>IF(AND($A147="J",COUNTIFS(activiteiten_perceel,percelen!$AZ147,activiteiten_maatregel_nr,percelen!EI$4,activiteiten_activiteit_voldoet_aan_voorwaarden,"J")&gt;0),EI$4,"")</f>
        <v/>
      </c>
      <c r="EJ147">
        <f t="shared" si="375"/>
        <v>0</v>
      </c>
      <c r="EK147" t="str">
        <f t="shared" si="309"/>
        <v/>
      </c>
      <c r="EL147" t="str">
        <f t="shared" si="310"/>
        <v/>
      </c>
      <c r="EM147" t="str">
        <f t="shared" si="311"/>
        <v/>
      </c>
      <c r="EN147" t="str">
        <f t="shared" si="312"/>
        <v/>
      </c>
      <c r="EO147" t="str">
        <f t="shared" si="313"/>
        <v/>
      </c>
      <c r="EP147" t="str">
        <f t="shared" si="314"/>
        <v/>
      </c>
      <c r="EQ147" t="str">
        <f t="shared" si="315"/>
        <v/>
      </c>
      <c r="ER147" t="str">
        <f t="shared" si="316"/>
        <v/>
      </c>
      <c r="ES147" t="str">
        <f t="shared" si="317"/>
        <v/>
      </c>
      <c r="ET147" t="str">
        <f t="shared" si="318"/>
        <v/>
      </c>
      <c r="EU147" t="str">
        <f t="shared" si="319"/>
        <v/>
      </c>
      <c r="EV147" t="str">
        <f t="shared" si="320"/>
        <v/>
      </c>
      <c r="EW147" t="str">
        <f t="shared" si="376"/>
        <v>nvt</v>
      </c>
      <c r="EX147" t="str">
        <f t="shared" si="377"/>
        <v>nvt</v>
      </c>
      <c r="EY147" t="str">
        <f t="shared" si="378"/>
        <v>nvt</v>
      </c>
      <c r="EZ147" t="str">
        <f t="shared" si="379"/>
        <v>nvt</v>
      </c>
      <c r="FA147" t="str">
        <f t="shared" si="380"/>
        <v>nvt</v>
      </c>
      <c r="FB147" t="str">
        <f t="shared" si="381"/>
        <v>nvt</v>
      </c>
      <c r="FC147" t="str">
        <f t="shared" si="382"/>
        <v>nvt</v>
      </c>
      <c r="FD147" t="str">
        <f t="shared" si="383"/>
        <v>nvt</v>
      </c>
      <c r="FE147" t="str">
        <f>IF($EJ147=2,VLOOKUP(FD147,STAPELING!A:D,FE$1,0),"nvt")</f>
        <v>nvt</v>
      </c>
      <c r="FF147" t="str">
        <f t="shared" si="384"/>
        <v>nvt</v>
      </c>
      <c r="FG147" t="str">
        <f t="shared" si="385"/>
        <v>nvt</v>
      </c>
      <c r="FH147" t="str">
        <f t="shared" si="386"/>
        <v>nvt</v>
      </c>
      <c r="FI147" t="str">
        <f t="shared" si="387"/>
        <v>nvt</v>
      </c>
      <c r="FJ147" t="str">
        <f t="shared" si="388"/>
        <v>nvt</v>
      </c>
      <c r="FK147" t="str">
        <f t="shared" si="389"/>
        <v>nvt</v>
      </c>
      <c r="FL147" t="str">
        <f t="shared" si="390"/>
        <v>nvt</v>
      </c>
      <c r="FM147" t="str">
        <f t="shared" si="391"/>
        <v/>
      </c>
      <c r="FN147" t="str">
        <f>IF(ISERROR(VLOOKUP(FM147,STAPELING!I:AO,FN$1,0)),"N",VLOOKUP(FM147,STAPELING!I:AO,FN$1,0))</f>
        <v>J</v>
      </c>
      <c r="FO147" t="str">
        <f t="shared" si="392"/>
        <v>nvt</v>
      </c>
      <c r="FP147" t="str">
        <f t="shared" si="321"/>
        <v>nvt</v>
      </c>
      <c r="FQ147" t="str">
        <f t="shared" si="322"/>
        <v>nvt</v>
      </c>
      <c r="FR147" t="str">
        <f t="shared" si="323"/>
        <v>nvt</v>
      </c>
      <c r="FS147" t="str">
        <f t="shared" si="324"/>
        <v>nvt</v>
      </c>
      <c r="FT147" t="str">
        <f t="shared" si="325"/>
        <v>nvt</v>
      </c>
      <c r="FU147" t="str">
        <f t="shared" si="326"/>
        <v>nvt</v>
      </c>
      <c r="FV147" t="str">
        <f t="shared" si="327"/>
        <v>nvt</v>
      </c>
      <c r="FW147" t="str">
        <f t="shared" si="328"/>
        <v>nvt</v>
      </c>
      <c r="FX147" t="str">
        <f t="shared" si="329"/>
        <v>nvt</v>
      </c>
      <c r="FY147" t="str">
        <f t="shared" si="330"/>
        <v>nvt</v>
      </c>
      <c r="FZ147" t="str">
        <f t="shared" si="331"/>
        <v>nvt</v>
      </c>
      <c r="GA147" t="str">
        <f t="shared" si="332"/>
        <v>nvt</v>
      </c>
      <c r="GB147" t="str">
        <f>IF($EJ147&gt;2,IF(FO147="","zwart",VLOOKUP(FO147,STAPELING!J:AA,GB$1,0)),"nvt")</f>
        <v>nvt</v>
      </c>
      <c r="GC147" t="str">
        <f t="shared" si="393"/>
        <v>nvt</v>
      </c>
      <c r="GD147" t="str">
        <f t="shared" si="394"/>
        <v>nvt</v>
      </c>
      <c r="GE147" t="str">
        <f t="shared" si="395"/>
        <v>nvt</v>
      </c>
      <c r="GF147" t="str">
        <f t="shared" si="396"/>
        <v>nvt</v>
      </c>
      <c r="GG147" t="str">
        <f t="shared" si="397"/>
        <v>nvt</v>
      </c>
      <c r="GH147" t="str">
        <f t="shared" si="398"/>
        <v>nvt</v>
      </c>
      <c r="GI147" t="str">
        <f t="shared" si="399"/>
        <v>nvt</v>
      </c>
      <c r="GJ147" t="str">
        <f t="shared" si="400"/>
        <v>nvt</v>
      </c>
      <c r="GK147" t="str">
        <f t="shared" si="333"/>
        <v>nvt</v>
      </c>
      <c r="GL147" t="str">
        <f t="shared" si="334"/>
        <v>nvt</v>
      </c>
      <c r="GM147" t="str">
        <f t="shared" si="335"/>
        <v>nvt</v>
      </c>
      <c r="GN147" t="str">
        <f t="shared" si="336"/>
        <v>nvt</v>
      </c>
      <c r="GO147" t="str">
        <f t="shared" si="337"/>
        <v>nvt</v>
      </c>
      <c r="GP147" t="str">
        <f t="shared" si="338"/>
        <v>nvt</v>
      </c>
      <c r="GQ147" t="str">
        <f t="shared" si="339"/>
        <v>nvt</v>
      </c>
      <c r="GR147" t="str">
        <f t="shared" si="340"/>
        <v>nvt</v>
      </c>
      <c r="GS147" t="str">
        <f t="shared" si="341"/>
        <v>nvt</v>
      </c>
      <c r="GT147" t="str">
        <f t="shared" si="342"/>
        <v>nvt</v>
      </c>
      <c r="GU147" t="str">
        <f t="shared" si="343"/>
        <v>nvt</v>
      </c>
      <c r="GV147" t="str">
        <f t="shared" si="344"/>
        <v>nvt</v>
      </c>
      <c r="GW147" t="str">
        <f>IF($EJ147&gt;2,IF(GJ147="","zwart",VLOOKUP(GJ147,STAPELING!AB:AJ,GW$1,0)),"nvt")</f>
        <v>nvt</v>
      </c>
      <c r="GX147" t="str">
        <f t="shared" si="401"/>
        <v>nvt</v>
      </c>
      <c r="GY147" t="str">
        <f t="shared" si="402"/>
        <v>nvt</v>
      </c>
      <c r="GZ147" t="str">
        <f t="shared" si="403"/>
        <v>nvt</v>
      </c>
      <c r="HA147" t="str">
        <f t="shared" si="404"/>
        <v>nvt</v>
      </c>
      <c r="HB147" t="str">
        <f t="shared" si="405"/>
        <v>nvt</v>
      </c>
      <c r="HC147" t="str">
        <f t="shared" si="406"/>
        <v>nvt</v>
      </c>
      <c r="HD147" t="str">
        <f t="shared" si="407"/>
        <v>nvt</v>
      </c>
      <c r="HE147" t="str">
        <f t="shared" si="408"/>
        <v>nvt</v>
      </c>
      <c r="HF147" t="str">
        <f t="shared" si="409"/>
        <v>nvt</v>
      </c>
      <c r="HG147" t="str">
        <f t="shared" si="410"/>
        <v>nvt</v>
      </c>
      <c r="HH147" t="str">
        <f t="shared" si="411"/>
        <v>nvt</v>
      </c>
      <c r="HI147" t="str">
        <f t="shared" si="412"/>
        <v>nvt</v>
      </c>
      <c r="HJ147" t="str">
        <f t="shared" si="413"/>
        <v>nvt</v>
      </c>
      <c r="HK147" t="str">
        <f t="shared" si="414"/>
        <v>nvt</v>
      </c>
      <c r="HL147" t="str">
        <f t="shared" si="415"/>
        <v>nvt</v>
      </c>
      <c r="HM147" t="str">
        <f t="shared" si="345"/>
        <v>nvt</v>
      </c>
      <c r="HN147" t="str">
        <f t="shared" si="346"/>
        <v>nvt</v>
      </c>
      <c r="HO147" t="str">
        <f t="shared" si="347"/>
        <v>nvt</v>
      </c>
      <c r="HP147" t="str">
        <f t="shared" si="348"/>
        <v>nvt</v>
      </c>
      <c r="HQ147" t="str">
        <f t="shared" si="349"/>
        <v>nvt</v>
      </c>
      <c r="HR147" t="str">
        <f t="shared" si="350"/>
        <v>nvt</v>
      </c>
      <c r="HS147" t="str">
        <f t="shared" si="351"/>
        <v>nvt</v>
      </c>
      <c r="HT147" t="str">
        <f t="shared" si="352"/>
        <v>nvt</v>
      </c>
      <c r="HU147" t="str">
        <f t="shared" si="353"/>
        <v>nvt</v>
      </c>
      <c r="HV147" t="str">
        <f t="shared" si="354"/>
        <v>nvt</v>
      </c>
      <c r="HW147" t="str">
        <f t="shared" si="355"/>
        <v>nvt</v>
      </c>
      <c r="HX147" t="str">
        <f t="shared" si="356"/>
        <v>nvt</v>
      </c>
      <c r="HY147" t="str">
        <f>IF($EJ147&gt;2,IF(HL147="","zwart",VLOOKUP(HL147,STAPELING!AK:AN,HY$1,0)),"nvt")</f>
        <v>nvt</v>
      </c>
      <c r="HZ147" t="str">
        <f t="shared" si="416"/>
        <v>nvt</v>
      </c>
      <c r="IA147" t="str">
        <f t="shared" si="417"/>
        <v>nvt</v>
      </c>
      <c r="IB147" t="str">
        <f t="shared" si="418"/>
        <v>nvt</v>
      </c>
      <c r="IC147" t="str">
        <f t="shared" si="419"/>
        <v>nvt</v>
      </c>
      <c r="ID147" t="str">
        <f t="shared" si="420"/>
        <v>nvt</v>
      </c>
      <c r="IE147" t="str">
        <f t="shared" si="421"/>
        <v>nvt</v>
      </c>
      <c r="IF147" t="str">
        <f t="shared" si="422"/>
        <v>nvt</v>
      </c>
      <c r="IG147">
        <f t="shared" si="423"/>
        <v>0</v>
      </c>
      <c r="IH147">
        <f t="shared" si="424"/>
        <v>0</v>
      </c>
      <c r="II147">
        <f t="shared" si="425"/>
        <v>0</v>
      </c>
      <c r="IJ147">
        <f t="shared" si="426"/>
        <v>0</v>
      </c>
      <c r="IK147">
        <f t="shared" si="427"/>
        <v>0</v>
      </c>
      <c r="IL147">
        <f t="shared" si="428"/>
        <v>0</v>
      </c>
      <c r="IM147">
        <f t="shared" si="429"/>
        <v>0</v>
      </c>
      <c r="IN147">
        <f t="shared" si="430"/>
        <v>0</v>
      </c>
      <c r="IO147">
        <f t="shared" si="431"/>
        <v>0</v>
      </c>
      <c r="IP147">
        <f t="shared" si="432"/>
        <v>0</v>
      </c>
      <c r="IQ147">
        <f t="shared" si="433"/>
        <v>0</v>
      </c>
      <c r="IR147">
        <f t="shared" si="434"/>
        <v>0</v>
      </c>
      <c r="IS147">
        <f t="shared" si="435"/>
        <v>0</v>
      </c>
      <c r="IT147">
        <f t="shared" si="436"/>
        <v>0</v>
      </c>
      <c r="IU147" t="str">
        <f t="shared" si="437"/>
        <v>N</v>
      </c>
      <c r="IV147" t="str">
        <f t="shared" si="357"/>
        <v>N</v>
      </c>
      <c r="IW147" t="str">
        <f t="shared" si="438"/>
        <v>N</v>
      </c>
    </row>
    <row r="148" spans="1:257" x14ac:dyDescent="0.25">
      <c r="A148" t="str">
        <f>IF(ISERROR(VLOOKUP(E148,E$4:E147,1,0)),"J","N")</f>
        <v>N</v>
      </c>
      <c r="E148" s="25" t="str">
        <f>IF(Invoer!B177="","",Invoer!B177)</f>
        <v/>
      </c>
      <c r="F148" s="25"/>
      <c r="G148" s="25"/>
      <c r="H148" s="25" t="str">
        <f>IF(AND($E148&lt;&gt;"",$A148="J"),Invoer!D177,"")</f>
        <v/>
      </c>
      <c r="I148" s="25"/>
      <c r="J148" s="26"/>
      <c r="K148" s="26" t="str">
        <f>IF(AND($E148&lt;&gt;"",$A148="J"),Invoer!L177,"")</f>
        <v/>
      </c>
      <c r="L148" s="26"/>
      <c r="M148" s="25"/>
      <c r="N148" s="152"/>
      <c r="O148" s="153"/>
      <c r="P148" s="25"/>
      <c r="Q148" s="25"/>
      <c r="R148" s="153"/>
      <c r="S148" s="154"/>
      <c r="T148" s="152"/>
      <c r="U148" s="153"/>
      <c r="V148" s="153"/>
      <c r="W148" s="59" t="str">
        <f>IF(AND($E148&lt;&gt;"",$A148="J",Invoer!R177&lt;&gt;""),VLOOKUP(Invoer!R177,NORM!$F$26:$H$29,3,0),"")</f>
        <v/>
      </c>
      <c r="X148" s="59"/>
      <c r="Y148" s="25" t="str">
        <f t="shared" si="358"/>
        <v/>
      </c>
      <c r="Z148" s="25"/>
      <c r="AA148" s="26" t="str">
        <f t="shared" si="359"/>
        <v/>
      </c>
      <c r="AB148" s="26"/>
      <c r="AC148" s="153"/>
      <c r="AD148" s="153"/>
      <c r="AE148" s="153"/>
      <c r="AF148" s="153"/>
      <c r="AG148" s="153"/>
      <c r="AH148" s="25"/>
      <c r="AI148" s="153"/>
      <c r="AJ148" s="153"/>
      <c r="AK148" s="153"/>
      <c r="AL148" s="153"/>
      <c r="AM148" s="25" t="str">
        <f>IF(AND($E148&lt;&gt;"",$A148="J"),IF(Invoer!X177="Ja","J",IF(Invoer!X177="Nee","N","")),"")</f>
        <v/>
      </c>
      <c r="AN148" s="153"/>
      <c r="AO148" s="153"/>
      <c r="AP148" s="153" t="s">
        <v>311</v>
      </c>
      <c r="AQ148" s="153" t="s">
        <v>311</v>
      </c>
      <c r="AR148" s="153" t="s">
        <v>312</v>
      </c>
      <c r="AS148" s="153" t="s">
        <v>312</v>
      </c>
      <c r="AT148" s="1" t="str">
        <f>IF(AND($E148&lt;&gt;"",$A148="J",Invoer!O177&lt;&gt;""),VLOOKUP(Invoer!O177,NORM!$F$31:$H$38,3,0),"")</f>
        <v/>
      </c>
      <c r="AU148" s="1"/>
      <c r="AV148" s="1" t="str">
        <f>IF(AND($E148&lt;&gt;"",$A148="J"),Invoer!AH177,"")</f>
        <v/>
      </c>
      <c r="AW148" s="1"/>
      <c r="AX148" s="1" t="str">
        <f t="shared" si="360"/>
        <v/>
      </c>
      <c r="AY148" s="1"/>
      <c r="AZ148" s="3" t="str">
        <f t="shared" si="361"/>
        <v/>
      </c>
      <c r="BA148" s="3" t="str">
        <f t="shared" si="362"/>
        <v/>
      </c>
      <c r="BB148" s="3" t="str">
        <f t="shared" si="363"/>
        <v>N</v>
      </c>
      <c r="BC148" s="3" t="str">
        <f t="shared" si="364"/>
        <v>N</v>
      </c>
      <c r="BD148" s="3" t="str">
        <f t="shared" si="365"/>
        <v/>
      </c>
      <c r="BE148" s="3">
        <f t="shared" si="366"/>
        <v>0</v>
      </c>
      <c r="BF148" s="3" t="str">
        <f t="shared" si="367"/>
        <v/>
      </c>
      <c r="BG148" s="3" t="str">
        <f t="shared" si="368"/>
        <v/>
      </c>
      <c r="BH148" s="3" t="str">
        <f t="shared" si="369"/>
        <v>N</v>
      </c>
      <c r="BI148" s="24" t="str">
        <f t="shared" si="370"/>
        <v/>
      </c>
      <c r="BJ148" s="24" t="str">
        <f>IF(ISERROR(VLOOKUP($BD148,LOV_GWSGRP!A:A,1,0)),"N","J")</f>
        <v>N</v>
      </c>
      <c r="BK148" s="24" t="str">
        <f>IF(ISERROR(VLOOKUP($BD148,LOV_GWSGRP!D:D,1,0)),"N","J")</f>
        <v>N</v>
      </c>
      <c r="BL148" s="24" t="str">
        <f>IF(ISERROR(VLOOKUP($BD148,LOV_GWSGRP!G:G,1,0)),"N","J")</f>
        <v>N</v>
      </c>
      <c r="BM148" s="24" t="str">
        <f>IF(ISERROR(VLOOKUP($BD148,LOV_GWSGRP!M:M,1,0)),"N","J")</f>
        <v>N</v>
      </c>
      <c r="BN148" s="24" t="str">
        <f>IF(ISERROR(VLOOKUP($BD148,LOV_GWSGRP!P:P,1,0)),"N","J")</f>
        <v>N</v>
      </c>
      <c r="BO148" s="24" t="str">
        <f>IF(ISERROR(VLOOKUP($BD148,LOV_GWSGRP!S:S,1,0)),"N","J")</f>
        <v>N</v>
      </c>
      <c r="BP148" s="24" t="str">
        <f>IF(ISERROR(VLOOKUP($BD148,LOV_GWSGRP!V:V,1,0)),"N","J")</f>
        <v>N</v>
      </c>
      <c r="BQ148" s="24" t="str">
        <f>IF(ISERROR(VLOOKUP($BD148,LOV_GWSGRP!Y:Y,1,0)),"N","J")</f>
        <v>N</v>
      </c>
      <c r="BR148" s="24" t="str">
        <f>IF(ISERROR(VLOOKUP($BD148,LOV_GWSGRP!AB:AB,1,0)),"N","J")</f>
        <v>N</v>
      </c>
      <c r="BS148" s="24" t="str">
        <f>IF(ISERROR(VLOOKUP($BD148,LOV_GWSGRP!AE:AE,1,0)),"N","J")</f>
        <v>N</v>
      </c>
      <c r="BT148" s="24" t="str">
        <f>IF(ISERROR(VLOOKUP($BD148,LOV_GWSGRP!AH:AH,1,0)),"N","J")</f>
        <v>N</v>
      </c>
      <c r="BU148" s="24" t="str">
        <f>IF(ISERROR(VLOOKUP($BD148,LOV_GWSGRP!CJ:CJ,1,0)),"N","J")</f>
        <v>N</v>
      </c>
      <c r="BV148" s="24" t="str">
        <f>IF(ISERROR(VLOOKUP($BD148,LOV_GWSGRP!AN:AN,1,0)),"N","J")</f>
        <v>N</v>
      </c>
      <c r="BW148" s="24" t="str">
        <f>IF(ISERROR(VLOOKUP($BD148,LOV_GWSGRP!AQ:AQ,1,0)),"N","J")</f>
        <v>N</v>
      </c>
      <c r="BX148" s="24" t="str">
        <f>IF(ISERROR(VLOOKUP($BD148,LOV_GWSGRP!AT:AT,1,0)),"N","J")</f>
        <v>N</v>
      </c>
      <c r="BY148" s="24" t="str">
        <f>IF(ISERROR(VLOOKUP($BD148,LOV_GWSGRP!AW:AW,1,0)),"N","J")</f>
        <v>N</v>
      </c>
      <c r="BZ148" s="24" t="str">
        <f>IF(ISERROR(VLOOKUP($BD148,LOV_GWSGRP!AZ:AZ,1,0)),"N","J")</f>
        <v>N</v>
      </c>
      <c r="CA148" s="24" t="str">
        <f>IF(ISERROR(VLOOKUP($BD148,LOV_GWSGRP!BC:BC,1,0)),"N","J")</f>
        <v>N</v>
      </c>
      <c r="CB148" s="24" t="str">
        <f>IF(ISERROR(VLOOKUP($BD148,LOV_GWSGRP!BF:BF,1,0)),"N","J")</f>
        <v>N</v>
      </c>
      <c r="CC148" s="24" t="str">
        <f>IF(ISERROR(VLOOKUP($BD148,LOV_GWSGRP!BI:BI,1,0)),"N","J")</f>
        <v>N</v>
      </c>
      <c r="CD148" s="24" t="str">
        <f>IF(ISERROR(VLOOKUP($BD148,LOV_GWSGRP!J:J,1,0)),"N","J")</f>
        <v>N</v>
      </c>
      <c r="CE148" s="24" t="str">
        <f>IF(ISERROR(VLOOKUP($BD148,LOV_GWSGRP!BL:BL,1,0)),"N","J")</f>
        <v>N</v>
      </c>
      <c r="CF148" s="24"/>
      <c r="CG148" s="24" t="str">
        <f>IF(ISERROR(VLOOKUP($BD148,LOV_GWSGRP!BO:BO,1,0)),"N","J")</f>
        <v>N</v>
      </c>
      <c r="CH148" s="24" t="str">
        <f t="shared" si="371"/>
        <v>N</v>
      </c>
      <c r="CI148" s="24" t="str">
        <f>IF(ISERROR(VLOOKUP($BD148,GEWASCODE_GLMC8!F:F,1,0)),"N","J")</f>
        <v>N</v>
      </c>
      <c r="CJ148" s="24" t="str">
        <f>IF(COUNTIF($CI148:CI148,"J")&gt;0,"N",IF(ISERROR(VLOOKUP($BD148,GEWASCODE_GLMC8!G:G,1,0)),"N","J"))</f>
        <v>N</v>
      </c>
      <c r="CK148" s="24" t="str">
        <f>IF(COUNTIF($CI148:CJ148,"J")&gt;0,"N",IF(ISERROR(VLOOKUP($BD148,GEWASCODE_GLMC8!H:H,1,0)),"N","J"))</f>
        <v>N</v>
      </c>
      <c r="CL148" s="24" t="str">
        <f>IF(COUNTIF($CI148:CK148,"J")&gt;0,"N",IF(ISERROR(VLOOKUP($BD148,GEWASCODE_GLMC8!I:I,1,0)),"N","J"))</f>
        <v>N</v>
      </c>
      <c r="CM148" s="24" t="str">
        <f>IF(COUNTIF($CI148:CL148,"J")&gt;0,"N",IF(ISERROR(VLOOKUP($BD148,GEWASCODE_GLMC8!J:J,1,0)),"N","J"))</f>
        <v>N</v>
      </c>
      <c r="CN148" s="24" t="str">
        <f>IF(COUNTIF($CI148:CM148,"J")&gt;0,"N",IF(ISERROR(VLOOKUP($BD148,GEWASCODE_GLMC8!K:K,1,0)),"N","J"))</f>
        <v>N</v>
      </c>
      <c r="CO148" s="24" t="str">
        <f>IF(COUNTIF($CI148:CN148,"J")&gt;0,"N",IF(ISERROR(VLOOKUP($BD148,GEWASCODE_GLMC8!L:L,1,0)),"N","J"))</f>
        <v>N</v>
      </c>
      <c r="CP148" s="24" t="str">
        <f>IF(COUNTIF($CI148:CO148,"J")&gt;0,"N",IF(ISERROR(VLOOKUP($BD148,GEWASCODE_GLMC8!M:M,1,0)),"N","J"))</f>
        <v>N</v>
      </c>
      <c r="CQ148" s="24" t="str">
        <f>IF(COUNTIF($CI148:CP148,"J")&gt;0,"N",IF(ISERROR(VLOOKUP($BD148,GEWASCODE_GLMC8!N:N,1,0)),"N","J"))</f>
        <v>N</v>
      </c>
      <c r="CR148" s="24" t="str">
        <f>IF(COUNTIF($CI148:CQ148,"J")&gt;0,"N",IF(ISERROR(VLOOKUP($BD148,GEWASCODE_GLMC8!O:O,1,0)),"N","J"))</f>
        <v>N</v>
      </c>
      <c r="CS148" s="24" t="str">
        <f>IF(COUNTIF($CI148:CR148,"J")&gt;0,"N",IF(ISERROR(VLOOKUP($BD148,GEWASCODE_GLMC8!P:P,1,0)),"N","J"))</f>
        <v>N</v>
      </c>
      <c r="CT148" s="24" t="str">
        <f>IF(COUNTIF($CI148:CS148,"J")&gt;0,"N",IF(ISERROR(VLOOKUP($BD148,GEWASCODE_GLMC8!Q:Q,1,0)),"N","J"))</f>
        <v>N</v>
      </c>
      <c r="CU148" s="24" t="str">
        <f>IF(COUNTIF($CI148:CT148,"J")&gt;0,"N",IF(ISERROR(VLOOKUP($BD148,GEWASCODE_GLMC8!R:R,1,0)),"N","J"))</f>
        <v>N</v>
      </c>
      <c r="CV148" s="24" t="str">
        <f>IF(COUNTIF($CI148:CU148,"J")&gt;0,"N",IF(ISERROR(VLOOKUP($BD148,GEWASCODE_GLMC8!S:S,1,0)),"N","J"))</f>
        <v>N</v>
      </c>
      <c r="CW148" s="24" t="str">
        <f>IF(COUNTIF($CI148:CV148,"J")&gt;0,"N",IF(ISERROR(VLOOKUP($BD148,GEWASCODE_GLMC8!T:T,1,0)),"N","J"))</f>
        <v>N</v>
      </c>
      <c r="CX148" s="24" t="str">
        <f>IF(COUNTIF($CI148:CW148,"J")&gt;0,"N",IF(ISERROR(VLOOKUP($BD148,GEWASCODE_GLMC8!U:U,1,0)),"N","J"))</f>
        <v>N</v>
      </c>
      <c r="CY148" s="24" t="str">
        <f>IF(COUNTIF($CI148:CX148,"J")&gt;0,"N",IF(ISERROR(VLOOKUP($BD148,GEWASCODE_GLMC8!V:V,1,0)),"N","J"))</f>
        <v>N</v>
      </c>
      <c r="CZ148" s="24" t="str">
        <f>IF(COUNTIF($CI148:CY148,"J")&gt;0,"N",IF(ISERROR(VLOOKUP($BD148,GEWASCODE_GLMC8!W:W,1,0)),"N","J"))</f>
        <v>N</v>
      </c>
      <c r="DA148" s="24" t="str">
        <f>IF(COUNTIF($CI148:CZ148,"J")&gt;0,"N",IF(ISERROR(VLOOKUP($BD148,GEWASCODE_GLMC8!X:X,1,0)),"N","J"))</f>
        <v>N</v>
      </c>
      <c r="DB148" s="24" t="str">
        <f>IF(COUNTIF($CI148:DA148,"J")&gt;0,"N",IF(ISERROR(VLOOKUP($BD148,GEWASCODE_GLMC8!Y:Y,1,0)),"N","J"))</f>
        <v>N</v>
      </c>
      <c r="DC148" s="24" t="str">
        <f>IF(COUNTIF($CI148:DB148,"J")&gt;0,"N",IF(ISERROR(VLOOKUP($BD148,GEWASCODE_GLMC8!Z:Z,1,0)),"N","J"))</f>
        <v>N</v>
      </c>
      <c r="DD148" s="24" t="str">
        <f t="shared" si="372"/>
        <v>N</v>
      </c>
      <c r="DE148" s="3" t="str">
        <f t="shared" si="303"/>
        <v>N</v>
      </c>
      <c r="DF148" s="3" t="str">
        <f t="shared" si="304"/>
        <v>N</v>
      </c>
      <c r="DG148" s="3" t="str">
        <f t="shared" si="373"/>
        <v>N</v>
      </c>
      <c r="DH148" s="3" t="str">
        <f t="shared" si="374"/>
        <v>N</v>
      </c>
      <c r="DI148" s="3" t="str">
        <f t="shared" si="305"/>
        <v>N</v>
      </c>
      <c r="DJ148" s="3" t="str">
        <f t="shared" si="306"/>
        <v>N</v>
      </c>
      <c r="DK148" s="3">
        <f>0</f>
        <v>0</v>
      </c>
      <c r="DL148" s="3" t="str">
        <f t="shared" si="307"/>
        <v>N</v>
      </c>
      <c r="DM148" s="3" t="str">
        <f t="shared" si="308"/>
        <v>N</v>
      </c>
      <c r="DN148" t="str">
        <f>IF(AND($A148="J",COUNTIFS(activiteiten_perceel,percelen!$AZ148,activiteiten_maatregel_nr,percelen!DN$4,activiteiten_activiteit_voldoet_aan_voorwaarden,"J")&gt;0),DN$4,"")</f>
        <v/>
      </c>
      <c r="DO148" t="str">
        <f>IF(AND($A148="J",COUNTIFS(activiteiten_perceel,percelen!$AZ148,activiteiten_maatregel_nr,percelen!DO$4,activiteiten_activiteit_voldoet_aan_voorwaarden,"J")&gt;0),DO$4,"")</f>
        <v/>
      </c>
      <c r="DP148" t="str">
        <f>IF(AND($A148="J",COUNTIFS(activiteiten_perceel,percelen!$AZ148,activiteiten_maatregel_nr,percelen!DP$4,activiteiten_activiteit_voldoet_aan_voorwaarden,"J")&gt;0),DP$4,"")</f>
        <v/>
      </c>
      <c r="DQ148" t="str">
        <f>IF(AND($A148="J",COUNTIFS(activiteiten_perceel,percelen!$AZ148,activiteiten_maatregel_nr,percelen!DQ$4,activiteiten_activiteit_voldoet_aan_voorwaarden,"J")&gt;0),DQ$4,"")</f>
        <v/>
      </c>
      <c r="DR148" t="str">
        <f>IF(AND($A148="J",COUNTIFS(activiteiten_perceel,percelen!$AZ148,activiteiten_maatregel_nr,percelen!DR$4,activiteiten_activiteit_voldoet_aan_voorwaarden,"J")&gt;0),DR$4,"")</f>
        <v/>
      </c>
      <c r="DS148" t="str">
        <f>IF(AND($A148="J",COUNTIFS(activiteiten_perceel,percelen!$AZ148,activiteiten_maatregel_nr,percelen!DS$4,activiteiten_activiteit_voldoet_aan_voorwaarden,"J")&gt;0),DS$4,"")</f>
        <v/>
      </c>
      <c r="DT148" t="str">
        <f>IF(AND($A148="J",COUNTIFS(activiteiten_perceel,percelen!$AZ148,activiteiten_maatregel_nr,percelen!DT$4,activiteiten_activiteit_voldoet_aan_voorwaarden,"J")&gt;0),DT$4,"")</f>
        <v/>
      </c>
      <c r="DU148" t="str">
        <f>IF(AND($A148="J",COUNTIFS(activiteiten_perceel,percelen!$AZ148,activiteiten_maatregel_nr,percelen!DU$4,activiteiten_activiteit_voldoet_aan_voorwaarden,"J")&gt;0),DU$4,"")</f>
        <v/>
      </c>
      <c r="DV148" t="str">
        <f>IF(AND($A148="J",COUNTIFS(activiteiten_perceel,percelen!$AZ148,activiteiten_maatregel_nr,percelen!DV$4,activiteiten_activiteit_voldoet_aan_voorwaarden,"J")&gt;0),DV$4,"")</f>
        <v/>
      </c>
      <c r="DW148" t="str">
        <f>IF(AND($A148="J",COUNTIFS(activiteiten_perceel,percelen!$AZ148,activiteiten_maatregel_nr,percelen!DW$4,activiteiten_activiteit_voldoet_aan_voorwaarden,"J")&gt;0),DW$4,"")</f>
        <v/>
      </c>
      <c r="DX148" t="str">
        <f>IF(AND($A148="J",COUNTIFS(activiteiten_perceel,percelen!$AZ148,activiteiten_maatregel_nr,percelen!DX$4,activiteiten_activiteit_voldoet_aan_voorwaarden,"J")&gt;0),DX$4,"")</f>
        <v/>
      </c>
      <c r="DY148" t="str">
        <f>IF(AND($A148="J",COUNTIFS(activiteiten_perceel,percelen!$AZ148,activiteiten_maatregel_nr,percelen!DY$4,activiteiten_activiteit_voldoet_aan_voorwaarden,"J")&gt;0),DY$4,"")</f>
        <v/>
      </c>
      <c r="DZ148" t="str">
        <f>IF(AND($A148="J",COUNTIFS(activiteiten_perceel,percelen!$AZ148,activiteiten_maatregel_nr,percelen!DZ$4,activiteiten_activiteit_voldoet_aan_voorwaarden,"J")&gt;0),DZ$4,"")</f>
        <v/>
      </c>
      <c r="EA148" t="str">
        <f>IF(AND($A148="J",COUNTIFS(activiteiten_perceel,percelen!$AZ148,activiteiten_maatregel_nr,percelen!EA$4,activiteiten_activiteit_voldoet_aan_voorwaarden,"J")&gt;0),EA$4,"")</f>
        <v/>
      </c>
      <c r="EB148" t="str">
        <f>IF(AND($A148="J",COUNTIFS(activiteiten_perceel,percelen!$AZ148,activiteiten_maatregel_nr,percelen!EB$4,activiteiten_activiteit_voldoet_aan_voorwaarden,"J")&gt;0),EB$4,"")</f>
        <v/>
      </c>
      <c r="EC148" t="str">
        <f>IF(AND($A148="J",COUNTIFS(activiteiten_perceel,percelen!$AZ148,activiteiten_maatregel_nr,percelen!EC$4,activiteiten_activiteit_voldoet_aan_voorwaarden,"J")&gt;0),EC$4,"")</f>
        <v/>
      </c>
      <c r="ED148" t="str">
        <f>IF(AND($A148="J",COUNTIFS(activiteiten_perceel,percelen!$AZ148,activiteiten_maatregel_nr,percelen!ED$4,activiteiten_activiteit_voldoet_aan_voorwaarden,"J")&gt;0),ED$4,"")</f>
        <v/>
      </c>
      <c r="EE148" t="str">
        <f>IF(AND($A148="J",COUNTIFS(activiteiten_perceel,percelen!$AZ148,activiteiten_maatregel_nr,percelen!EE$4,activiteiten_activiteit_voldoet_aan_voorwaarden,"J")&gt;0),EE$4,"")</f>
        <v/>
      </c>
      <c r="EF148" t="str">
        <f>IF(AND($A148="J",COUNTIFS(activiteiten_perceel,percelen!$AZ148,activiteiten_maatregel_nr,percelen!EF$4,activiteiten_activiteit_voldoet_aan_voorwaarden,"J")&gt;0),EF$4,"")</f>
        <v/>
      </c>
      <c r="EG148" t="str">
        <f>IF(AND($A148="J",COUNTIFS(activiteiten_perceel,percelen!$AZ148,activiteiten_maatregel_nr,percelen!EG$4,activiteiten_activiteit_voldoet_aan_voorwaarden,"J")&gt;0),EG$4,"")</f>
        <v/>
      </c>
      <c r="EH148" t="str">
        <f>IF(AND($A148="J",COUNTIFS(activiteiten_perceel,percelen!$AZ148,activiteiten_maatregel_nr,percelen!EH$4,activiteiten_activiteit_voldoet_aan_voorwaarden,"J")&gt;0),EH$4,"")</f>
        <v/>
      </c>
      <c r="EI148" t="str">
        <f>IF(AND($A148="J",COUNTIFS(activiteiten_perceel,percelen!$AZ148,activiteiten_maatregel_nr,percelen!EI$4,activiteiten_activiteit_voldoet_aan_voorwaarden,"J")&gt;0),EI$4,"")</f>
        <v/>
      </c>
      <c r="EJ148">
        <f t="shared" si="375"/>
        <v>0</v>
      </c>
      <c r="EK148" t="str">
        <f t="shared" si="309"/>
        <v/>
      </c>
      <c r="EL148" t="str">
        <f t="shared" si="310"/>
        <v/>
      </c>
      <c r="EM148" t="str">
        <f t="shared" si="311"/>
        <v/>
      </c>
      <c r="EN148" t="str">
        <f t="shared" si="312"/>
        <v/>
      </c>
      <c r="EO148" t="str">
        <f t="shared" si="313"/>
        <v/>
      </c>
      <c r="EP148" t="str">
        <f t="shared" si="314"/>
        <v/>
      </c>
      <c r="EQ148" t="str">
        <f t="shared" si="315"/>
        <v/>
      </c>
      <c r="ER148" t="str">
        <f t="shared" si="316"/>
        <v/>
      </c>
      <c r="ES148" t="str">
        <f t="shared" si="317"/>
        <v/>
      </c>
      <c r="ET148" t="str">
        <f t="shared" si="318"/>
        <v/>
      </c>
      <c r="EU148" t="str">
        <f t="shared" si="319"/>
        <v/>
      </c>
      <c r="EV148" t="str">
        <f t="shared" si="320"/>
        <v/>
      </c>
      <c r="EW148" t="str">
        <f t="shared" si="376"/>
        <v>nvt</v>
      </c>
      <c r="EX148" t="str">
        <f t="shared" si="377"/>
        <v>nvt</v>
      </c>
      <c r="EY148" t="str">
        <f t="shared" si="378"/>
        <v>nvt</v>
      </c>
      <c r="EZ148" t="str">
        <f t="shared" si="379"/>
        <v>nvt</v>
      </c>
      <c r="FA148" t="str">
        <f t="shared" si="380"/>
        <v>nvt</v>
      </c>
      <c r="FB148" t="str">
        <f t="shared" si="381"/>
        <v>nvt</v>
      </c>
      <c r="FC148" t="str">
        <f t="shared" si="382"/>
        <v>nvt</v>
      </c>
      <c r="FD148" t="str">
        <f t="shared" si="383"/>
        <v>nvt</v>
      </c>
      <c r="FE148" t="str">
        <f>IF($EJ148=2,VLOOKUP(FD148,STAPELING!A:D,FE$1,0),"nvt")</f>
        <v>nvt</v>
      </c>
      <c r="FF148" t="str">
        <f t="shared" si="384"/>
        <v>nvt</v>
      </c>
      <c r="FG148" t="str">
        <f t="shared" si="385"/>
        <v>nvt</v>
      </c>
      <c r="FH148" t="str">
        <f t="shared" si="386"/>
        <v>nvt</v>
      </c>
      <c r="FI148" t="str">
        <f t="shared" si="387"/>
        <v>nvt</v>
      </c>
      <c r="FJ148" t="str">
        <f t="shared" si="388"/>
        <v>nvt</v>
      </c>
      <c r="FK148" t="str">
        <f t="shared" si="389"/>
        <v>nvt</v>
      </c>
      <c r="FL148" t="str">
        <f t="shared" si="390"/>
        <v>nvt</v>
      </c>
      <c r="FM148" t="str">
        <f t="shared" si="391"/>
        <v/>
      </c>
      <c r="FN148" t="str">
        <f>IF(ISERROR(VLOOKUP(FM148,STAPELING!I:AO,FN$1,0)),"N",VLOOKUP(FM148,STAPELING!I:AO,FN$1,0))</f>
        <v>J</v>
      </c>
      <c r="FO148" t="str">
        <f t="shared" si="392"/>
        <v>nvt</v>
      </c>
      <c r="FP148" t="str">
        <f t="shared" si="321"/>
        <v>nvt</v>
      </c>
      <c r="FQ148" t="str">
        <f t="shared" si="322"/>
        <v>nvt</v>
      </c>
      <c r="FR148" t="str">
        <f t="shared" si="323"/>
        <v>nvt</v>
      </c>
      <c r="FS148" t="str">
        <f t="shared" si="324"/>
        <v>nvt</v>
      </c>
      <c r="FT148" t="str">
        <f t="shared" si="325"/>
        <v>nvt</v>
      </c>
      <c r="FU148" t="str">
        <f t="shared" si="326"/>
        <v>nvt</v>
      </c>
      <c r="FV148" t="str">
        <f t="shared" si="327"/>
        <v>nvt</v>
      </c>
      <c r="FW148" t="str">
        <f t="shared" si="328"/>
        <v>nvt</v>
      </c>
      <c r="FX148" t="str">
        <f t="shared" si="329"/>
        <v>nvt</v>
      </c>
      <c r="FY148" t="str">
        <f t="shared" si="330"/>
        <v>nvt</v>
      </c>
      <c r="FZ148" t="str">
        <f t="shared" si="331"/>
        <v>nvt</v>
      </c>
      <c r="GA148" t="str">
        <f t="shared" si="332"/>
        <v>nvt</v>
      </c>
      <c r="GB148" t="str">
        <f>IF($EJ148&gt;2,IF(FO148="","zwart",VLOOKUP(FO148,STAPELING!J:AA,GB$1,0)),"nvt")</f>
        <v>nvt</v>
      </c>
      <c r="GC148" t="str">
        <f t="shared" si="393"/>
        <v>nvt</v>
      </c>
      <c r="GD148" t="str">
        <f t="shared" si="394"/>
        <v>nvt</v>
      </c>
      <c r="GE148" t="str">
        <f t="shared" si="395"/>
        <v>nvt</v>
      </c>
      <c r="GF148" t="str">
        <f t="shared" si="396"/>
        <v>nvt</v>
      </c>
      <c r="GG148" t="str">
        <f t="shared" si="397"/>
        <v>nvt</v>
      </c>
      <c r="GH148" t="str">
        <f t="shared" si="398"/>
        <v>nvt</v>
      </c>
      <c r="GI148" t="str">
        <f t="shared" si="399"/>
        <v>nvt</v>
      </c>
      <c r="GJ148" t="str">
        <f t="shared" si="400"/>
        <v>nvt</v>
      </c>
      <c r="GK148" t="str">
        <f t="shared" si="333"/>
        <v>nvt</v>
      </c>
      <c r="GL148" t="str">
        <f t="shared" si="334"/>
        <v>nvt</v>
      </c>
      <c r="GM148" t="str">
        <f t="shared" si="335"/>
        <v>nvt</v>
      </c>
      <c r="GN148" t="str">
        <f t="shared" si="336"/>
        <v>nvt</v>
      </c>
      <c r="GO148" t="str">
        <f t="shared" si="337"/>
        <v>nvt</v>
      </c>
      <c r="GP148" t="str">
        <f t="shared" si="338"/>
        <v>nvt</v>
      </c>
      <c r="GQ148" t="str">
        <f t="shared" si="339"/>
        <v>nvt</v>
      </c>
      <c r="GR148" t="str">
        <f t="shared" si="340"/>
        <v>nvt</v>
      </c>
      <c r="GS148" t="str">
        <f t="shared" si="341"/>
        <v>nvt</v>
      </c>
      <c r="GT148" t="str">
        <f t="shared" si="342"/>
        <v>nvt</v>
      </c>
      <c r="GU148" t="str">
        <f t="shared" si="343"/>
        <v>nvt</v>
      </c>
      <c r="GV148" t="str">
        <f t="shared" si="344"/>
        <v>nvt</v>
      </c>
      <c r="GW148" t="str">
        <f>IF($EJ148&gt;2,IF(GJ148="","zwart",VLOOKUP(GJ148,STAPELING!AB:AJ,GW$1,0)),"nvt")</f>
        <v>nvt</v>
      </c>
      <c r="GX148" t="str">
        <f t="shared" si="401"/>
        <v>nvt</v>
      </c>
      <c r="GY148" t="str">
        <f t="shared" si="402"/>
        <v>nvt</v>
      </c>
      <c r="GZ148" t="str">
        <f t="shared" si="403"/>
        <v>nvt</v>
      </c>
      <c r="HA148" t="str">
        <f t="shared" si="404"/>
        <v>nvt</v>
      </c>
      <c r="HB148" t="str">
        <f t="shared" si="405"/>
        <v>nvt</v>
      </c>
      <c r="HC148" t="str">
        <f t="shared" si="406"/>
        <v>nvt</v>
      </c>
      <c r="HD148" t="str">
        <f t="shared" si="407"/>
        <v>nvt</v>
      </c>
      <c r="HE148" t="str">
        <f t="shared" si="408"/>
        <v>nvt</v>
      </c>
      <c r="HF148" t="str">
        <f t="shared" si="409"/>
        <v>nvt</v>
      </c>
      <c r="HG148" t="str">
        <f t="shared" si="410"/>
        <v>nvt</v>
      </c>
      <c r="HH148" t="str">
        <f t="shared" si="411"/>
        <v>nvt</v>
      </c>
      <c r="HI148" t="str">
        <f t="shared" si="412"/>
        <v>nvt</v>
      </c>
      <c r="HJ148" t="str">
        <f t="shared" si="413"/>
        <v>nvt</v>
      </c>
      <c r="HK148" t="str">
        <f t="shared" si="414"/>
        <v>nvt</v>
      </c>
      <c r="HL148" t="str">
        <f t="shared" si="415"/>
        <v>nvt</v>
      </c>
      <c r="HM148" t="str">
        <f t="shared" si="345"/>
        <v>nvt</v>
      </c>
      <c r="HN148" t="str">
        <f t="shared" si="346"/>
        <v>nvt</v>
      </c>
      <c r="HO148" t="str">
        <f t="shared" si="347"/>
        <v>nvt</v>
      </c>
      <c r="HP148" t="str">
        <f t="shared" si="348"/>
        <v>nvt</v>
      </c>
      <c r="HQ148" t="str">
        <f t="shared" si="349"/>
        <v>nvt</v>
      </c>
      <c r="HR148" t="str">
        <f t="shared" si="350"/>
        <v>nvt</v>
      </c>
      <c r="HS148" t="str">
        <f t="shared" si="351"/>
        <v>nvt</v>
      </c>
      <c r="HT148" t="str">
        <f t="shared" si="352"/>
        <v>nvt</v>
      </c>
      <c r="HU148" t="str">
        <f t="shared" si="353"/>
        <v>nvt</v>
      </c>
      <c r="HV148" t="str">
        <f t="shared" si="354"/>
        <v>nvt</v>
      </c>
      <c r="HW148" t="str">
        <f t="shared" si="355"/>
        <v>nvt</v>
      </c>
      <c r="HX148" t="str">
        <f t="shared" si="356"/>
        <v>nvt</v>
      </c>
      <c r="HY148" t="str">
        <f>IF($EJ148&gt;2,IF(HL148="","zwart",VLOOKUP(HL148,STAPELING!AK:AN,HY$1,0)),"nvt")</f>
        <v>nvt</v>
      </c>
      <c r="HZ148" t="str">
        <f t="shared" si="416"/>
        <v>nvt</v>
      </c>
      <c r="IA148" t="str">
        <f t="shared" si="417"/>
        <v>nvt</v>
      </c>
      <c r="IB148" t="str">
        <f t="shared" si="418"/>
        <v>nvt</v>
      </c>
      <c r="IC148" t="str">
        <f t="shared" si="419"/>
        <v>nvt</v>
      </c>
      <c r="ID148" t="str">
        <f t="shared" si="420"/>
        <v>nvt</v>
      </c>
      <c r="IE148" t="str">
        <f t="shared" si="421"/>
        <v>nvt</v>
      </c>
      <c r="IF148" t="str">
        <f t="shared" si="422"/>
        <v>nvt</v>
      </c>
      <c r="IG148">
        <f t="shared" si="423"/>
        <v>0</v>
      </c>
      <c r="IH148">
        <f t="shared" si="424"/>
        <v>0</v>
      </c>
      <c r="II148">
        <f t="shared" si="425"/>
        <v>0</v>
      </c>
      <c r="IJ148">
        <f t="shared" si="426"/>
        <v>0</v>
      </c>
      <c r="IK148">
        <f t="shared" si="427"/>
        <v>0</v>
      </c>
      <c r="IL148">
        <f t="shared" si="428"/>
        <v>0</v>
      </c>
      <c r="IM148">
        <f t="shared" si="429"/>
        <v>0</v>
      </c>
      <c r="IN148">
        <f t="shared" si="430"/>
        <v>0</v>
      </c>
      <c r="IO148">
        <f t="shared" si="431"/>
        <v>0</v>
      </c>
      <c r="IP148">
        <f t="shared" si="432"/>
        <v>0</v>
      </c>
      <c r="IQ148">
        <f t="shared" si="433"/>
        <v>0</v>
      </c>
      <c r="IR148">
        <f t="shared" si="434"/>
        <v>0</v>
      </c>
      <c r="IS148">
        <f t="shared" si="435"/>
        <v>0</v>
      </c>
      <c r="IT148">
        <f t="shared" si="436"/>
        <v>0</v>
      </c>
      <c r="IU148" t="str">
        <f t="shared" si="437"/>
        <v>N</v>
      </c>
      <c r="IV148" t="str">
        <f t="shared" si="357"/>
        <v>N</v>
      </c>
      <c r="IW148" t="str">
        <f t="shared" si="438"/>
        <v>N</v>
      </c>
    </row>
    <row r="149" spans="1:257" x14ac:dyDescent="0.25">
      <c r="A149" t="str">
        <f>IF(ISERROR(VLOOKUP(E149,E$4:E148,1,0)),"J","N")</f>
        <v>N</v>
      </c>
      <c r="E149" s="25" t="str">
        <f>IF(Invoer!B178="","",Invoer!B178)</f>
        <v/>
      </c>
      <c r="F149" s="25"/>
      <c r="G149" s="25"/>
      <c r="H149" s="25" t="str">
        <f>IF(AND($E149&lt;&gt;"",$A149="J"),Invoer!D178,"")</f>
        <v/>
      </c>
      <c r="I149" s="25"/>
      <c r="J149" s="26"/>
      <c r="K149" s="26" t="str">
        <f>IF(AND($E149&lt;&gt;"",$A149="J"),Invoer!L178,"")</f>
        <v/>
      </c>
      <c r="L149" s="26"/>
      <c r="M149" s="25"/>
      <c r="N149" s="152"/>
      <c r="O149" s="153"/>
      <c r="P149" s="25"/>
      <c r="Q149" s="25"/>
      <c r="R149" s="153"/>
      <c r="S149" s="154"/>
      <c r="T149" s="152"/>
      <c r="U149" s="153"/>
      <c r="V149" s="153"/>
      <c r="W149" s="59" t="str">
        <f>IF(AND($E149&lt;&gt;"",$A149="J",Invoer!R178&lt;&gt;""),VLOOKUP(Invoer!R178,NORM!$F$26:$H$29,3,0),"")</f>
        <v/>
      </c>
      <c r="X149" s="59"/>
      <c r="Y149" s="25" t="str">
        <f t="shared" si="358"/>
        <v/>
      </c>
      <c r="Z149" s="25"/>
      <c r="AA149" s="26" t="str">
        <f t="shared" si="359"/>
        <v/>
      </c>
      <c r="AB149" s="26"/>
      <c r="AC149" s="153"/>
      <c r="AD149" s="153"/>
      <c r="AE149" s="153"/>
      <c r="AF149" s="153"/>
      <c r="AG149" s="153"/>
      <c r="AH149" s="25"/>
      <c r="AI149" s="153"/>
      <c r="AJ149" s="153"/>
      <c r="AK149" s="153"/>
      <c r="AL149" s="153"/>
      <c r="AM149" s="25" t="str">
        <f>IF(AND($E149&lt;&gt;"",$A149="J"),IF(Invoer!X178="Ja","J",IF(Invoer!X178="Nee","N","")),"")</f>
        <v/>
      </c>
      <c r="AN149" s="153"/>
      <c r="AO149" s="153"/>
      <c r="AP149" s="153" t="s">
        <v>311</v>
      </c>
      <c r="AQ149" s="153" t="s">
        <v>311</v>
      </c>
      <c r="AR149" s="153" t="s">
        <v>312</v>
      </c>
      <c r="AS149" s="153" t="s">
        <v>312</v>
      </c>
      <c r="AT149" s="1" t="str">
        <f>IF(AND($E149&lt;&gt;"",$A149="J",Invoer!O178&lt;&gt;""),VLOOKUP(Invoer!O178,NORM!$F$31:$H$38,3,0),"")</f>
        <v/>
      </c>
      <c r="AU149" s="1"/>
      <c r="AV149" s="1" t="str">
        <f>IF(AND($E149&lt;&gt;"",$A149="J"),Invoer!AH178,"")</f>
        <v/>
      </c>
      <c r="AW149" s="1"/>
      <c r="AX149" s="1" t="str">
        <f t="shared" si="360"/>
        <v/>
      </c>
      <c r="AY149" s="1"/>
      <c r="AZ149" s="3" t="str">
        <f t="shared" si="361"/>
        <v/>
      </c>
      <c r="BA149" s="3" t="str">
        <f t="shared" si="362"/>
        <v/>
      </c>
      <c r="BB149" s="3" t="str">
        <f t="shared" si="363"/>
        <v>N</v>
      </c>
      <c r="BC149" s="3" t="str">
        <f t="shared" si="364"/>
        <v>N</v>
      </c>
      <c r="BD149" s="3" t="str">
        <f t="shared" si="365"/>
        <v/>
      </c>
      <c r="BE149" s="3">
        <f t="shared" si="366"/>
        <v>0</v>
      </c>
      <c r="BF149" s="3" t="str">
        <f t="shared" si="367"/>
        <v/>
      </c>
      <c r="BG149" s="3" t="str">
        <f t="shared" si="368"/>
        <v/>
      </c>
      <c r="BH149" s="3" t="str">
        <f t="shared" si="369"/>
        <v>N</v>
      </c>
      <c r="BI149" s="24" t="str">
        <f t="shared" si="370"/>
        <v/>
      </c>
      <c r="BJ149" s="24" t="str">
        <f>IF(ISERROR(VLOOKUP($BD149,LOV_GWSGRP!A:A,1,0)),"N","J")</f>
        <v>N</v>
      </c>
      <c r="BK149" s="24" t="str">
        <f>IF(ISERROR(VLOOKUP($BD149,LOV_GWSGRP!D:D,1,0)),"N","J")</f>
        <v>N</v>
      </c>
      <c r="BL149" s="24" t="str">
        <f>IF(ISERROR(VLOOKUP($BD149,LOV_GWSGRP!G:G,1,0)),"N","J")</f>
        <v>N</v>
      </c>
      <c r="BM149" s="24" t="str">
        <f>IF(ISERROR(VLOOKUP($BD149,LOV_GWSGRP!M:M,1,0)),"N","J")</f>
        <v>N</v>
      </c>
      <c r="BN149" s="24" t="str">
        <f>IF(ISERROR(VLOOKUP($BD149,LOV_GWSGRP!P:P,1,0)),"N","J")</f>
        <v>N</v>
      </c>
      <c r="BO149" s="24" t="str">
        <f>IF(ISERROR(VLOOKUP($BD149,LOV_GWSGRP!S:S,1,0)),"N","J")</f>
        <v>N</v>
      </c>
      <c r="BP149" s="24" t="str">
        <f>IF(ISERROR(VLOOKUP($BD149,LOV_GWSGRP!V:V,1,0)),"N","J")</f>
        <v>N</v>
      </c>
      <c r="BQ149" s="24" t="str">
        <f>IF(ISERROR(VLOOKUP($BD149,LOV_GWSGRP!Y:Y,1,0)),"N","J")</f>
        <v>N</v>
      </c>
      <c r="BR149" s="24" t="str">
        <f>IF(ISERROR(VLOOKUP($BD149,LOV_GWSGRP!AB:AB,1,0)),"N","J")</f>
        <v>N</v>
      </c>
      <c r="BS149" s="24" t="str">
        <f>IF(ISERROR(VLOOKUP($BD149,LOV_GWSGRP!AE:AE,1,0)),"N","J")</f>
        <v>N</v>
      </c>
      <c r="BT149" s="24" t="str">
        <f>IF(ISERROR(VLOOKUP($BD149,LOV_GWSGRP!AH:AH,1,0)),"N","J")</f>
        <v>N</v>
      </c>
      <c r="BU149" s="24" t="str">
        <f>IF(ISERROR(VLOOKUP($BD149,LOV_GWSGRP!CJ:CJ,1,0)),"N","J")</f>
        <v>N</v>
      </c>
      <c r="BV149" s="24" t="str">
        <f>IF(ISERROR(VLOOKUP($BD149,LOV_GWSGRP!AN:AN,1,0)),"N","J")</f>
        <v>N</v>
      </c>
      <c r="BW149" s="24" t="str">
        <f>IF(ISERROR(VLOOKUP($BD149,LOV_GWSGRP!AQ:AQ,1,0)),"N","J")</f>
        <v>N</v>
      </c>
      <c r="BX149" s="24" t="str">
        <f>IF(ISERROR(VLOOKUP($BD149,LOV_GWSGRP!AT:AT,1,0)),"N","J")</f>
        <v>N</v>
      </c>
      <c r="BY149" s="24" t="str">
        <f>IF(ISERROR(VLOOKUP($BD149,LOV_GWSGRP!AW:AW,1,0)),"N","J")</f>
        <v>N</v>
      </c>
      <c r="BZ149" s="24" t="str">
        <f>IF(ISERROR(VLOOKUP($BD149,LOV_GWSGRP!AZ:AZ,1,0)),"N","J")</f>
        <v>N</v>
      </c>
      <c r="CA149" s="24" t="str">
        <f>IF(ISERROR(VLOOKUP($BD149,LOV_GWSGRP!BC:BC,1,0)),"N","J")</f>
        <v>N</v>
      </c>
      <c r="CB149" s="24" t="str">
        <f>IF(ISERROR(VLOOKUP($BD149,LOV_GWSGRP!BF:BF,1,0)),"N","J")</f>
        <v>N</v>
      </c>
      <c r="CC149" s="24" t="str">
        <f>IF(ISERROR(VLOOKUP($BD149,LOV_GWSGRP!BI:BI,1,0)),"N","J")</f>
        <v>N</v>
      </c>
      <c r="CD149" s="24" t="str">
        <f>IF(ISERROR(VLOOKUP($BD149,LOV_GWSGRP!J:J,1,0)),"N","J")</f>
        <v>N</v>
      </c>
      <c r="CE149" s="24" t="str">
        <f>IF(ISERROR(VLOOKUP($BD149,LOV_GWSGRP!BL:BL,1,0)),"N","J")</f>
        <v>N</v>
      </c>
      <c r="CF149" s="24"/>
      <c r="CG149" s="24" t="str">
        <f>IF(ISERROR(VLOOKUP($BD149,LOV_GWSGRP!BO:BO,1,0)),"N","J")</f>
        <v>N</v>
      </c>
      <c r="CH149" s="24" t="str">
        <f t="shared" si="371"/>
        <v>N</v>
      </c>
      <c r="CI149" s="24" t="str">
        <f>IF(ISERROR(VLOOKUP($BD149,GEWASCODE_GLMC8!F:F,1,0)),"N","J")</f>
        <v>N</v>
      </c>
      <c r="CJ149" s="24" t="str">
        <f>IF(COUNTIF($CI149:CI149,"J")&gt;0,"N",IF(ISERROR(VLOOKUP($BD149,GEWASCODE_GLMC8!G:G,1,0)),"N","J"))</f>
        <v>N</v>
      </c>
      <c r="CK149" s="24" t="str">
        <f>IF(COUNTIF($CI149:CJ149,"J")&gt;0,"N",IF(ISERROR(VLOOKUP($BD149,GEWASCODE_GLMC8!H:H,1,0)),"N","J"))</f>
        <v>N</v>
      </c>
      <c r="CL149" s="24" t="str">
        <f>IF(COUNTIF($CI149:CK149,"J")&gt;0,"N",IF(ISERROR(VLOOKUP($BD149,GEWASCODE_GLMC8!I:I,1,0)),"N","J"))</f>
        <v>N</v>
      </c>
      <c r="CM149" s="24" t="str">
        <f>IF(COUNTIF($CI149:CL149,"J")&gt;0,"N",IF(ISERROR(VLOOKUP($BD149,GEWASCODE_GLMC8!J:J,1,0)),"N","J"))</f>
        <v>N</v>
      </c>
      <c r="CN149" s="24" t="str">
        <f>IF(COUNTIF($CI149:CM149,"J")&gt;0,"N",IF(ISERROR(VLOOKUP($BD149,GEWASCODE_GLMC8!K:K,1,0)),"N","J"))</f>
        <v>N</v>
      </c>
      <c r="CO149" s="24" t="str">
        <f>IF(COUNTIF($CI149:CN149,"J")&gt;0,"N",IF(ISERROR(VLOOKUP($BD149,GEWASCODE_GLMC8!L:L,1,0)),"N","J"))</f>
        <v>N</v>
      </c>
      <c r="CP149" s="24" t="str">
        <f>IF(COUNTIF($CI149:CO149,"J")&gt;0,"N",IF(ISERROR(VLOOKUP($BD149,GEWASCODE_GLMC8!M:M,1,0)),"N","J"))</f>
        <v>N</v>
      </c>
      <c r="CQ149" s="24" t="str">
        <f>IF(COUNTIF($CI149:CP149,"J")&gt;0,"N",IF(ISERROR(VLOOKUP($BD149,GEWASCODE_GLMC8!N:N,1,0)),"N","J"))</f>
        <v>N</v>
      </c>
      <c r="CR149" s="24" t="str">
        <f>IF(COUNTIF($CI149:CQ149,"J")&gt;0,"N",IF(ISERROR(VLOOKUP($BD149,GEWASCODE_GLMC8!O:O,1,0)),"N","J"))</f>
        <v>N</v>
      </c>
      <c r="CS149" s="24" t="str">
        <f>IF(COUNTIF($CI149:CR149,"J")&gt;0,"N",IF(ISERROR(VLOOKUP($BD149,GEWASCODE_GLMC8!P:P,1,0)),"N","J"))</f>
        <v>N</v>
      </c>
      <c r="CT149" s="24" t="str">
        <f>IF(COUNTIF($CI149:CS149,"J")&gt;0,"N",IF(ISERROR(VLOOKUP($BD149,GEWASCODE_GLMC8!Q:Q,1,0)),"N","J"))</f>
        <v>N</v>
      </c>
      <c r="CU149" s="24" t="str">
        <f>IF(COUNTIF($CI149:CT149,"J")&gt;0,"N",IF(ISERROR(VLOOKUP($BD149,GEWASCODE_GLMC8!R:R,1,0)),"N","J"))</f>
        <v>N</v>
      </c>
      <c r="CV149" s="24" t="str">
        <f>IF(COUNTIF($CI149:CU149,"J")&gt;0,"N",IF(ISERROR(VLOOKUP($BD149,GEWASCODE_GLMC8!S:S,1,0)),"N","J"))</f>
        <v>N</v>
      </c>
      <c r="CW149" s="24" t="str">
        <f>IF(COUNTIF($CI149:CV149,"J")&gt;0,"N",IF(ISERROR(VLOOKUP($BD149,GEWASCODE_GLMC8!T:T,1,0)),"N","J"))</f>
        <v>N</v>
      </c>
      <c r="CX149" s="24" t="str">
        <f>IF(COUNTIF($CI149:CW149,"J")&gt;0,"N",IF(ISERROR(VLOOKUP($BD149,GEWASCODE_GLMC8!U:U,1,0)),"N","J"))</f>
        <v>N</v>
      </c>
      <c r="CY149" s="24" t="str">
        <f>IF(COUNTIF($CI149:CX149,"J")&gt;0,"N",IF(ISERROR(VLOOKUP($BD149,GEWASCODE_GLMC8!V:V,1,0)),"N","J"))</f>
        <v>N</v>
      </c>
      <c r="CZ149" s="24" t="str">
        <f>IF(COUNTIF($CI149:CY149,"J")&gt;0,"N",IF(ISERROR(VLOOKUP($BD149,GEWASCODE_GLMC8!W:W,1,0)),"N","J"))</f>
        <v>N</v>
      </c>
      <c r="DA149" s="24" t="str">
        <f>IF(COUNTIF($CI149:CZ149,"J")&gt;0,"N",IF(ISERROR(VLOOKUP($BD149,GEWASCODE_GLMC8!X:X,1,0)),"N","J"))</f>
        <v>N</v>
      </c>
      <c r="DB149" s="24" t="str">
        <f>IF(COUNTIF($CI149:DA149,"J")&gt;0,"N",IF(ISERROR(VLOOKUP($BD149,GEWASCODE_GLMC8!Y:Y,1,0)),"N","J"))</f>
        <v>N</v>
      </c>
      <c r="DC149" s="24" t="str">
        <f>IF(COUNTIF($CI149:DB149,"J")&gt;0,"N",IF(ISERROR(VLOOKUP($BD149,GEWASCODE_GLMC8!Z:Z,1,0)),"N","J"))</f>
        <v>N</v>
      </c>
      <c r="DD149" s="24" t="str">
        <f t="shared" si="372"/>
        <v>N</v>
      </c>
      <c r="DE149" s="3" t="str">
        <f t="shared" si="303"/>
        <v>N</v>
      </c>
      <c r="DF149" s="3" t="str">
        <f t="shared" si="304"/>
        <v>N</v>
      </c>
      <c r="DG149" s="3" t="str">
        <f t="shared" si="373"/>
        <v>N</v>
      </c>
      <c r="DH149" s="3" t="str">
        <f t="shared" si="374"/>
        <v>N</v>
      </c>
      <c r="DI149" s="3" t="str">
        <f t="shared" si="305"/>
        <v>N</v>
      </c>
      <c r="DJ149" s="3" t="str">
        <f t="shared" si="306"/>
        <v>N</v>
      </c>
      <c r="DK149" s="3">
        <f>0</f>
        <v>0</v>
      </c>
      <c r="DL149" s="3" t="str">
        <f t="shared" si="307"/>
        <v>N</v>
      </c>
      <c r="DM149" s="3" t="str">
        <f t="shared" si="308"/>
        <v>N</v>
      </c>
      <c r="DN149" t="str">
        <f>IF(AND($A149="J",COUNTIFS(activiteiten_perceel,percelen!$AZ149,activiteiten_maatregel_nr,percelen!DN$4,activiteiten_activiteit_voldoet_aan_voorwaarden,"J")&gt;0),DN$4,"")</f>
        <v/>
      </c>
      <c r="DO149" t="str">
        <f>IF(AND($A149="J",COUNTIFS(activiteiten_perceel,percelen!$AZ149,activiteiten_maatregel_nr,percelen!DO$4,activiteiten_activiteit_voldoet_aan_voorwaarden,"J")&gt;0),DO$4,"")</f>
        <v/>
      </c>
      <c r="DP149" t="str">
        <f>IF(AND($A149="J",COUNTIFS(activiteiten_perceel,percelen!$AZ149,activiteiten_maatregel_nr,percelen!DP$4,activiteiten_activiteit_voldoet_aan_voorwaarden,"J")&gt;0),DP$4,"")</f>
        <v/>
      </c>
      <c r="DQ149" t="str">
        <f>IF(AND($A149="J",COUNTIFS(activiteiten_perceel,percelen!$AZ149,activiteiten_maatregel_nr,percelen!DQ$4,activiteiten_activiteit_voldoet_aan_voorwaarden,"J")&gt;0),DQ$4,"")</f>
        <v/>
      </c>
      <c r="DR149" t="str">
        <f>IF(AND($A149="J",COUNTIFS(activiteiten_perceel,percelen!$AZ149,activiteiten_maatregel_nr,percelen!DR$4,activiteiten_activiteit_voldoet_aan_voorwaarden,"J")&gt;0),DR$4,"")</f>
        <v/>
      </c>
      <c r="DS149" t="str">
        <f>IF(AND($A149="J",COUNTIFS(activiteiten_perceel,percelen!$AZ149,activiteiten_maatregel_nr,percelen!DS$4,activiteiten_activiteit_voldoet_aan_voorwaarden,"J")&gt;0),DS$4,"")</f>
        <v/>
      </c>
      <c r="DT149" t="str">
        <f>IF(AND($A149="J",COUNTIFS(activiteiten_perceel,percelen!$AZ149,activiteiten_maatregel_nr,percelen!DT$4,activiteiten_activiteit_voldoet_aan_voorwaarden,"J")&gt;0),DT$4,"")</f>
        <v/>
      </c>
      <c r="DU149" t="str">
        <f>IF(AND($A149="J",COUNTIFS(activiteiten_perceel,percelen!$AZ149,activiteiten_maatregel_nr,percelen!DU$4,activiteiten_activiteit_voldoet_aan_voorwaarden,"J")&gt;0),DU$4,"")</f>
        <v/>
      </c>
      <c r="DV149" t="str">
        <f>IF(AND($A149="J",COUNTIFS(activiteiten_perceel,percelen!$AZ149,activiteiten_maatregel_nr,percelen!DV$4,activiteiten_activiteit_voldoet_aan_voorwaarden,"J")&gt;0),DV$4,"")</f>
        <v/>
      </c>
      <c r="DW149" t="str">
        <f>IF(AND($A149="J",COUNTIFS(activiteiten_perceel,percelen!$AZ149,activiteiten_maatregel_nr,percelen!DW$4,activiteiten_activiteit_voldoet_aan_voorwaarden,"J")&gt;0),DW$4,"")</f>
        <v/>
      </c>
      <c r="DX149" t="str">
        <f>IF(AND($A149="J",COUNTIFS(activiteiten_perceel,percelen!$AZ149,activiteiten_maatregel_nr,percelen!DX$4,activiteiten_activiteit_voldoet_aan_voorwaarden,"J")&gt;0),DX$4,"")</f>
        <v/>
      </c>
      <c r="DY149" t="str">
        <f>IF(AND($A149="J",COUNTIFS(activiteiten_perceel,percelen!$AZ149,activiteiten_maatregel_nr,percelen!DY$4,activiteiten_activiteit_voldoet_aan_voorwaarden,"J")&gt;0),DY$4,"")</f>
        <v/>
      </c>
      <c r="DZ149" t="str">
        <f>IF(AND($A149="J",COUNTIFS(activiteiten_perceel,percelen!$AZ149,activiteiten_maatregel_nr,percelen!DZ$4,activiteiten_activiteit_voldoet_aan_voorwaarden,"J")&gt;0),DZ$4,"")</f>
        <v/>
      </c>
      <c r="EA149" t="str">
        <f>IF(AND($A149="J",COUNTIFS(activiteiten_perceel,percelen!$AZ149,activiteiten_maatregel_nr,percelen!EA$4,activiteiten_activiteit_voldoet_aan_voorwaarden,"J")&gt;0),EA$4,"")</f>
        <v/>
      </c>
      <c r="EB149" t="str">
        <f>IF(AND($A149="J",COUNTIFS(activiteiten_perceel,percelen!$AZ149,activiteiten_maatregel_nr,percelen!EB$4,activiteiten_activiteit_voldoet_aan_voorwaarden,"J")&gt;0),EB$4,"")</f>
        <v/>
      </c>
      <c r="EC149" t="str">
        <f>IF(AND($A149="J",COUNTIFS(activiteiten_perceel,percelen!$AZ149,activiteiten_maatregel_nr,percelen!EC$4,activiteiten_activiteit_voldoet_aan_voorwaarden,"J")&gt;0),EC$4,"")</f>
        <v/>
      </c>
      <c r="ED149" t="str">
        <f>IF(AND($A149="J",COUNTIFS(activiteiten_perceel,percelen!$AZ149,activiteiten_maatregel_nr,percelen!ED$4,activiteiten_activiteit_voldoet_aan_voorwaarden,"J")&gt;0),ED$4,"")</f>
        <v/>
      </c>
      <c r="EE149" t="str">
        <f>IF(AND($A149="J",COUNTIFS(activiteiten_perceel,percelen!$AZ149,activiteiten_maatregel_nr,percelen!EE$4,activiteiten_activiteit_voldoet_aan_voorwaarden,"J")&gt;0),EE$4,"")</f>
        <v/>
      </c>
      <c r="EF149" t="str">
        <f>IF(AND($A149="J",COUNTIFS(activiteiten_perceel,percelen!$AZ149,activiteiten_maatregel_nr,percelen!EF$4,activiteiten_activiteit_voldoet_aan_voorwaarden,"J")&gt;0),EF$4,"")</f>
        <v/>
      </c>
      <c r="EG149" t="str">
        <f>IF(AND($A149="J",COUNTIFS(activiteiten_perceel,percelen!$AZ149,activiteiten_maatregel_nr,percelen!EG$4,activiteiten_activiteit_voldoet_aan_voorwaarden,"J")&gt;0),EG$4,"")</f>
        <v/>
      </c>
      <c r="EH149" t="str">
        <f>IF(AND($A149="J",COUNTIFS(activiteiten_perceel,percelen!$AZ149,activiteiten_maatregel_nr,percelen!EH$4,activiteiten_activiteit_voldoet_aan_voorwaarden,"J")&gt;0),EH$4,"")</f>
        <v/>
      </c>
      <c r="EI149" t="str">
        <f>IF(AND($A149="J",COUNTIFS(activiteiten_perceel,percelen!$AZ149,activiteiten_maatregel_nr,percelen!EI$4,activiteiten_activiteit_voldoet_aan_voorwaarden,"J")&gt;0),EI$4,"")</f>
        <v/>
      </c>
      <c r="EJ149">
        <f t="shared" si="375"/>
        <v>0</v>
      </c>
      <c r="EK149" t="str">
        <f t="shared" si="309"/>
        <v/>
      </c>
      <c r="EL149" t="str">
        <f t="shared" si="310"/>
        <v/>
      </c>
      <c r="EM149" t="str">
        <f t="shared" si="311"/>
        <v/>
      </c>
      <c r="EN149" t="str">
        <f t="shared" si="312"/>
        <v/>
      </c>
      <c r="EO149" t="str">
        <f t="shared" si="313"/>
        <v/>
      </c>
      <c r="EP149" t="str">
        <f t="shared" si="314"/>
        <v/>
      </c>
      <c r="EQ149" t="str">
        <f t="shared" si="315"/>
        <v/>
      </c>
      <c r="ER149" t="str">
        <f t="shared" si="316"/>
        <v/>
      </c>
      <c r="ES149" t="str">
        <f t="shared" si="317"/>
        <v/>
      </c>
      <c r="ET149" t="str">
        <f t="shared" si="318"/>
        <v/>
      </c>
      <c r="EU149" t="str">
        <f t="shared" si="319"/>
        <v/>
      </c>
      <c r="EV149" t="str">
        <f t="shared" si="320"/>
        <v/>
      </c>
      <c r="EW149" t="str">
        <f t="shared" si="376"/>
        <v>nvt</v>
      </c>
      <c r="EX149" t="str">
        <f t="shared" si="377"/>
        <v>nvt</v>
      </c>
      <c r="EY149" t="str">
        <f t="shared" si="378"/>
        <v>nvt</v>
      </c>
      <c r="EZ149" t="str">
        <f t="shared" si="379"/>
        <v>nvt</v>
      </c>
      <c r="FA149" t="str">
        <f t="shared" si="380"/>
        <v>nvt</v>
      </c>
      <c r="FB149" t="str">
        <f t="shared" si="381"/>
        <v>nvt</v>
      </c>
      <c r="FC149" t="str">
        <f t="shared" si="382"/>
        <v>nvt</v>
      </c>
      <c r="FD149" t="str">
        <f t="shared" si="383"/>
        <v>nvt</v>
      </c>
      <c r="FE149" t="str">
        <f>IF($EJ149=2,VLOOKUP(FD149,STAPELING!A:D,FE$1,0),"nvt")</f>
        <v>nvt</v>
      </c>
      <c r="FF149" t="str">
        <f t="shared" si="384"/>
        <v>nvt</v>
      </c>
      <c r="FG149" t="str">
        <f t="shared" si="385"/>
        <v>nvt</v>
      </c>
      <c r="FH149" t="str">
        <f t="shared" si="386"/>
        <v>nvt</v>
      </c>
      <c r="FI149" t="str">
        <f t="shared" si="387"/>
        <v>nvt</v>
      </c>
      <c r="FJ149" t="str">
        <f t="shared" si="388"/>
        <v>nvt</v>
      </c>
      <c r="FK149" t="str">
        <f t="shared" si="389"/>
        <v>nvt</v>
      </c>
      <c r="FL149" t="str">
        <f t="shared" si="390"/>
        <v>nvt</v>
      </c>
      <c r="FM149" t="str">
        <f t="shared" si="391"/>
        <v/>
      </c>
      <c r="FN149" t="str">
        <f>IF(ISERROR(VLOOKUP(FM149,STAPELING!I:AO,FN$1,0)),"N",VLOOKUP(FM149,STAPELING!I:AO,FN$1,0))</f>
        <v>J</v>
      </c>
      <c r="FO149" t="str">
        <f t="shared" si="392"/>
        <v>nvt</v>
      </c>
      <c r="FP149" t="str">
        <f t="shared" si="321"/>
        <v>nvt</v>
      </c>
      <c r="FQ149" t="str">
        <f t="shared" si="322"/>
        <v>nvt</v>
      </c>
      <c r="FR149" t="str">
        <f t="shared" si="323"/>
        <v>nvt</v>
      </c>
      <c r="FS149" t="str">
        <f t="shared" si="324"/>
        <v>nvt</v>
      </c>
      <c r="FT149" t="str">
        <f t="shared" si="325"/>
        <v>nvt</v>
      </c>
      <c r="FU149" t="str">
        <f t="shared" si="326"/>
        <v>nvt</v>
      </c>
      <c r="FV149" t="str">
        <f t="shared" si="327"/>
        <v>nvt</v>
      </c>
      <c r="FW149" t="str">
        <f t="shared" si="328"/>
        <v>nvt</v>
      </c>
      <c r="FX149" t="str">
        <f t="shared" si="329"/>
        <v>nvt</v>
      </c>
      <c r="FY149" t="str">
        <f t="shared" si="330"/>
        <v>nvt</v>
      </c>
      <c r="FZ149" t="str">
        <f t="shared" si="331"/>
        <v>nvt</v>
      </c>
      <c r="GA149" t="str">
        <f t="shared" si="332"/>
        <v>nvt</v>
      </c>
      <c r="GB149" t="str">
        <f>IF($EJ149&gt;2,IF(FO149="","zwart",VLOOKUP(FO149,STAPELING!J:AA,GB$1,0)),"nvt")</f>
        <v>nvt</v>
      </c>
      <c r="GC149" t="str">
        <f t="shared" si="393"/>
        <v>nvt</v>
      </c>
      <c r="GD149" t="str">
        <f t="shared" si="394"/>
        <v>nvt</v>
      </c>
      <c r="GE149" t="str">
        <f t="shared" si="395"/>
        <v>nvt</v>
      </c>
      <c r="GF149" t="str">
        <f t="shared" si="396"/>
        <v>nvt</v>
      </c>
      <c r="GG149" t="str">
        <f t="shared" si="397"/>
        <v>nvt</v>
      </c>
      <c r="GH149" t="str">
        <f t="shared" si="398"/>
        <v>nvt</v>
      </c>
      <c r="GI149" t="str">
        <f t="shared" si="399"/>
        <v>nvt</v>
      </c>
      <c r="GJ149" t="str">
        <f t="shared" si="400"/>
        <v>nvt</v>
      </c>
      <c r="GK149" t="str">
        <f t="shared" si="333"/>
        <v>nvt</v>
      </c>
      <c r="GL149" t="str">
        <f t="shared" si="334"/>
        <v>nvt</v>
      </c>
      <c r="GM149" t="str">
        <f t="shared" si="335"/>
        <v>nvt</v>
      </c>
      <c r="GN149" t="str">
        <f t="shared" si="336"/>
        <v>nvt</v>
      </c>
      <c r="GO149" t="str">
        <f t="shared" si="337"/>
        <v>nvt</v>
      </c>
      <c r="GP149" t="str">
        <f t="shared" si="338"/>
        <v>nvt</v>
      </c>
      <c r="GQ149" t="str">
        <f t="shared" si="339"/>
        <v>nvt</v>
      </c>
      <c r="GR149" t="str">
        <f t="shared" si="340"/>
        <v>nvt</v>
      </c>
      <c r="GS149" t="str">
        <f t="shared" si="341"/>
        <v>nvt</v>
      </c>
      <c r="GT149" t="str">
        <f t="shared" si="342"/>
        <v>nvt</v>
      </c>
      <c r="GU149" t="str">
        <f t="shared" si="343"/>
        <v>nvt</v>
      </c>
      <c r="GV149" t="str">
        <f t="shared" si="344"/>
        <v>nvt</v>
      </c>
      <c r="GW149" t="str">
        <f>IF($EJ149&gt;2,IF(GJ149="","zwart",VLOOKUP(GJ149,STAPELING!AB:AJ,GW$1,0)),"nvt")</f>
        <v>nvt</v>
      </c>
      <c r="GX149" t="str">
        <f t="shared" si="401"/>
        <v>nvt</v>
      </c>
      <c r="GY149" t="str">
        <f t="shared" si="402"/>
        <v>nvt</v>
      </c>
      <c r="GZ149" t="str">
        <f t="shared" si="403"/>
        <v>nvt</v>
      </c>
      <c r="HA149" t="str">
        <f t="shared" si="404"/>
        <v>nvt</v>
      </c>
      <c r="HB149" t="str">
        <f t="shared" si="405"/>
        <v>nvt</v>
      </c>
      <c r="HC149" t="str">
        <f t="shared" si="406"/>
        <v>nvt</v>
      </c>
      <c r="HD149" t="str">
        <f t="shared" si="407"/>
        <v>nvt</v>
      </c>
      <c r="HE149" t="str">
        <f t="shared" si="408"/>
        <v>nvt</v>
      </c>
      <c r="HF149" t="str">
        <f t="shared" si="409"/>
        <v>nvt</v>
      </c>
      <c r="HG149" t="str">
        <f t="shared" si="410"/>
        <v>nvt</v>
      </c>
      <c r="HH149" t="str">
        <f t="shared" si="411"/>
        <v>nvt</v>
      </c>
      <c r="HI149" t="str">
        <f t="shared" si="412"/>
        <v>nvt</v>
      </c>
      <c r="HJ149" t="str">
        <f t="shared" si="413"/>
        <v>nvt</v>
      </c>
      <c r="HK149" t="str">
        <f t="shared" si="414"/>
        <v>nvt</v>
      </c>
      <c r="HL149" t="str">
        <f t="shared" si="415"/>
        <v>nvt</v>
      </c>
      <c r="HM149" t="str">
        <f t="shared" si="345"/>
        <v>nvt</v>
      </c>
      <c r="HN149" t="str">
        <f t="shared" si="346"/>
        <v>nvt</v>
      </c>
      <c r="HO149" t="str">
        <f t="shared" si="347"/>
        <v>nvt</v>
      </c>
      <c r="HP149" t="str">
        <f t="shared" si="348"/>
        <v>nvt</v>
      </c>
      <c r="HQ149" t="str">
        <f t="shared" si="349"/>
        <v>nvt</v>
      </c>
      <c r="HR149" t="str">
        <f t="shared" si="350"/>
        <v>nvt</v>
      </c>
      <c r="HS149" t="str">
        <f t="shared" si="351"/>
        <v>nvt</v>
      </c>
      <c r="HT149" t="str">
        <f t="shared" si="352"/>
        <v>nvt</v>
      </c>
      <c r="HU149" t="str">
        <f t="shared" si="353"/>
        <v>nvt</v>
      </c>
      <c r="HV149" t="str">
        <f t="shared" si="354"/>
        <v>nvt</v>
      </c>
      <c r="HW149" t="str">
        <f t="shared" si="355"/>
        <v>nvt</v>
      </c>
      <c r="HX149" t="str">
        <f t="shared" si="356"/>
        <v>nvt</v>
      </c>
      <c r="HY149" t="str">
        <f>IF($EJ149&gt;2,IF(HL149="","zwart",VLOOKUP(HL149,STAPELING!AK:AN,HY$1,0)),"nvt")</f>
        <v>nvt</v>
      </c>
      <c r="HZ149" t="str">
        <f t="shared" si="416"/>
        <v>nvt</v>
      </c>
      <c r="IA149" t="str">
        <f t="shared" si="417"/>
        <v>nvt</v>
      </c>
      <c r="IB149" t="str">
        <f t="shared" si="418"/>
        <v>nvt</v>
      </c>
      <c r="IC149" t="str">
        <f t="shared" si="419"/>
        <v>nvt</v>
      </c>
      <c r="ID149" t="str">
        <f t="shared" si="420"/>
        <v>nvt</v>
      </c>
      <c r="IE149" t="str">
        <f t="shared" si="421"/>
        <v>nvt</v>
      </c>
      <c r="IF149" t="str">
        <f t="shared" si="422"/>
        <v>nvt</v>
      </c>
      <c r="IG149">
        <f t="shared" si="423"/>
        <v>0</v>
      </c>
      <c r="IH149">
        <f t="shared" si="424"/>
        <v>0</v>
      </c>
      <c r="II149">
        <f t="shared" si="425"/>
        <v>0</v>
      </c>
      <c r="IJ149">
        <f t="shared" si="426"/>
        <v>0</v>
      </c>
      <c r="IK149">
        <f t="shared" si="427"/>
        <v>0</v>
      </c>
      <c r="IL149">
        <f t="shared" si="428"/>
        <v>0</v>
      </c>
      <c r="IM149">
        <f t="shared" si="429"/>
        <v>0</v>
      </c>
      <c r="IN149">
        <f t="shared" si="430"/>
        <v>0</v>
      </c>
      <c r="IO149">
        <f t="shared" si="431"/>
        <v>0</v>
      </c>
      <c r="IP149">
        <f t="shared" si="432"/>
        <v>0</v>
      </c>
      <c r="IQ149">
        <f t="shared" si="433"/>
        <v>0</v>
      </c>
      <c r="IR149">
        <f t="shared" si="434"/>
        <v>0</v>
      </c>
      <c r="IS149">
        <f t="shared" si="435"/>
        <v>0</v>
      </c>
      <c r="IT149">
        <f t="shared" si="436"/>
        <v>0</v>
      </c>
      <c r="IU149" t="str">
        <f t="shared" si="437"/>
        <v>N</v>
      </c>
      <c r="IV149" t="str">
        <f t="shared" si="357"/>
        <v>N</v>
      </c>
      <c r="IW149" t="str">
        <f t="shared" si="438"/>
        <v>N</v>
      </c>
    </row>
    <row r="150" spans="1:257" x14ac:dyDescent="0.25">
      <c r="A150" t="str">
        <f>IF(ISERROR(VLOOKUP(E150,E$4:E149,1,0)),"J","N")</f>
        <v>N</v>
      </c>
      <c r="E150" s="25" t="str">
        <f>IF(Invoer!B179="","",Invoer!B179)</f>
        <v/>
      </c>
      <c r="F150" s="25"/>
      <c r="G150" s="25"/>
      <c r="H150" s="25" t="str">
        <f>IF(AND($E150&lt;&gt;"",$A150="J"),Invoer!D179,"")</f>
        <v/>
      </c>
      <c r="I150" s="25"/>
      <c r="J150" s="26"/>
      <c r="K150" s="26" t="str">
        <f>IF(AND($E150&lt;&gt;"",$A150="J"),Invoer!L179,"")</f>
        <v/>
      </c>
      <c r="L150" s="26"/>
      <c r="M150" s="25"/>
      <c r="N150" s="152"/>
      <c r="O150" s="153"/>
      <c r="P150" s="25"/>
      <c r="Q150" s="25"/>
      <c r="R150" s="153"/>
      <c r="S150" s="154"/>
      <c r="T150" s="152"/>
      <c r="U150" s="153"/>
      <c r="V150" s="153"/>
      <c r="W150" s="59" t="str">
        <f>IF(AND($E150&lt;&gt;"",$A150="J",Invoer!R179&lt;&gt;""),VLOOKUP(Invoer!R179,NORM!$F$26:$H$29,3,0),"")</f>
        <v/>
      </c>
      <c r="X150" s="59"/>
      <c r="Y150" s="25" t="str">
        <f t="shared" si="358"/>
        <v/>
      </c>
      <c r="Z150" s="25"/>
      <c r="AA150" s="26" t="str">
        <f t="shared" si="359"/>
        <v/>
      </c>
      <c r="AB150" s="26"/>
      <c r="AC150" s="153"/>
      <c r="AD150" s="153"/>
      <c r="AE150" s="153"/>
      <c r="AF150" s="153"/>
      <c r="AG150" s="153"/>
      <c r="AH150" s="25"/>
      <c r="AI150" s="153"/>
      <c r="AJ150" s="153"/>
      <c r="AK150" s="153"/>
      <c r="AL150" s="153"/>
      <c r="AM150" s="25" t="str">
        <f>IF(AND($E150&lt;&gt;"",$A150="J"),IF(Invoer!X179="Ja","J",IF(Invoer!X179="Nee","N","")),"")</f>
        <v/>
      </c>
      <c r="AN150" s="153"/>
      <c r="AO150" s="153"/>
      <c r="AP150" s="153" t="s">
        <v>311</v>
      </c>
      <c r="AQ150" s="153" t="s">
        <v>311</v>
      </c>
      <c r="AR150" s="153" t="s">
        <v>312</v>
      </c>
      <c r="AS150" s="153" t="s">
        <v>312</v>
      </c>
      <c r="AT150" s="1" t="str">
        <f>IF(AND($E150&lt;&gt;"",$A150="J",Invoer!O179&lt;&gt;""),VLOOKUP(Invoer!O179,NORM!$F$31:$H$38,3,0),"")</f>
        <v/>
      </c>
      <c r="AU150" s="1"/>
      <c r="AV150" s="1" t="str">
        <f>IF(AND($E150&lt;&gt;"",$A150="J"),Invoer!AH179,"")</f>
        <v/>
      </c>
      <c r="AW150" s="1"/>
      <c r="AX150" s="1" t="str">
        <f t="shared" si="360"/>
        <v/>
      </c>
      <c r="AY150" s="1"/>
      <c r="AZ150" s="3" t="str">
        <f t="shared" si="361"/>
        <v/>
      </c>
      <c r="BA150" s="3" t="str">
        <f t="shared" si="362"/>
        <v/>
      </c>
      <c r="BB150" s="3" t="str">
        <f t="shared" si="363"/>
        <v>N</v>
      </c>
      <c r="BC150" s="3" t="str">
        <f t="shared" si="364"/>
        <v>N</v>
      </c>
      <c r="BD150" s="3" t="str">
        <f t="shared" si="365"/>
        <v/>
      </c>
      <c r="BE150" s="3">
        <f t="shared" si="366"/>
        <v>0</v>
      </c>
      <c r="BF150" s="3" t="str">
        <f t="shared" si="367"/>
        <v/>
      </c>
      <c r="BG150" s="3" t="str">
        <f t="shared" si="368"/>
        <v/>
      </c>
      <c r="BH150" s="3" t="str">
        <f t="shared" si="369"/>
        <v>N</v>
      </c>
      <c r="BI150" s="24" t="str">
        <f t="shared" si="370"/>
        <v/>
      </c>
      <c r="BJ150" s="24" t="str">
        <f>IF(ISERROR(VLOOKUP($BD150,LOV_GWSGRP!A:A,1,0)),"N","J")</f>
        <v>N</v>
      </c>
      <c r="BK150" s="24" t="str">
        <f>IF(ISERROR(VLOOKUP($BD150,LOV_GWSGRP!D:D,1,0)),"N","J")</f>
        <v>N</v>
      </c>
      <c r="BL150" s="24" t="str">
        <f>IF(ISERROR(VLOOKUP($BD150,LOV_GWSGRP!G:G,1,0)),"N","J")</f>
        <v>N</v>
      </c>
      <c r="BM150" s="24" t="str">
        <f>IF(ISERROR(VLOOKUP($BD150,LOV_GWSGRP!M:M,1,0)),"N","J")</f>
        <v>N</v>
      </c>
      <c r="BN150" s="24" t="str">
        <f>IF(ISERROR(VLOOKUP($BD150,LOV_GWSGRP!P:P,1,0)),"N","J")</f>
        <v>N</v>
      </c>
      <c r="BO150" s="24" t="str">
        <f>IF(ISERROR(VLOOKUP($BD150,LOV_GWSGRP!S:S,1,0)),"N","J")</f>
        <v>N</v>
      </c>
      <c r="BP150" s="24" t="str">
        <f>IF(ISERROR(VLOOKUP($BD150,LOV_GWSGRP!V:V,1,0)),"N","J")</f>
        <v>N</v>
      </c>
      <c r="BQ150" s="24" t="str">
        <f>IF(ISERROR(VLOOKUP($BD150,LOV_GWSGRP!Y:Y,1,0)),"N","J")</f>
        <v>N</v>
      </c>
      <c r="BR150" s="24" t="str">
        <f>IF(ISERROR(VLOOKUP($BD150,LOV_GWSGRP!AB:AB,1,0)),"N","J")</f>
        <v>N</v>
      </c>
      <c r="BS150" s="24" t="str">
        <f>IF(ISERROR(VLOOKUP($BD150,LOV_GWSGRP!AE:AE,1,0)),"N","J")</f>
        <v>N</v>
      </c>
      <c r="BT150" s="24" t="str">
        <f>IF(ISERROR(VLOOKUP($BD150,LOV_GWSGRP!AH:AH,1,0)),"N","J")</f>
        <v>N</v>
      </c>
      <c r="BU150" s="24" t="str">
        <f>IF(ISERROR(VLOOKUP($BD150,LOV_GWSGRP!CJ:CJ,1,0)),"N","J")</f>
        <v>N</v>
      </c>
      <c r="BV150" s="24" t="str">
        <f>IF(ISERROR(VLOOKUP($BD150,LOV_GWSGRP!AN:AN,1,0)),"N","J")</f>
        <v>N</v>
      </c>
      <c r="BW150" s="24" t="str">
        <f>IF(ISERROR(VLOOKUP($BD150,LOV_GWSGRP!AQ:AQ,1,0)),"N","J")</f>
        <v>N</v>
      </c>
      <c r="BX150" s="24" t="str">
        <f>IF(ISERROR(VLOOKUP($BD150,LOV_GWSGRP!AT:AT,1,0)),"N","J")</f>
        <v>N</v>
      </c>
      <c r="BY150" s="24" t="str">
        <f>IF(ISERROR(VLOOKUP($BD150,LOV_GWSGRP!AW:AW,1,0)),"N","J")</f>
        <v>N</v>
      </c>
      <c r="BZ150" s="24" t="str">
        <f>IF(ISERROR(VLOOKUP($BD150,LOV_GWSGRP!AZ:AZ,1,0)),"N","J")</f>
        <v>N</v>
      </c>
      <c r="CA150" s="24" t="str">
        <f>IF(ISERROR(VLOOKUP($BD150,LOV_GWSGRP!BC:BC,1,0)),"N","J")</f>
        <v>N</v>
      </c>
      <c r="CB150" s="24" t="str">
        <f>IF(ISERROR(VLOOKUP($BD150,LOV_GWSGRP!BF:BF,1,0)),"N","J")</f>
        <v>N</v>
      </c>
      <c r="CC150" s="24" t="str">
        <f>IF(ISERROR(VLOOKUP($BD150,LOV_GWSGRP!BI:BI,1,0)),"N","J")</f>
        <v>N</v>
      </c>
      <c r="CD150" s="24" t="str">
        <f>IF(ISERROR(VLOOKUP($BD150,LOV_GWSGRP!J:J,1,0)),"N","J")</f>
        <v>N</v>
      </c>
      <c r="CE150" s="24" t="str">
        <f>IF(ISERROR(VLOOKUP($BD150,LOV_GWSGRP!BL:BL,1,0)),"N","J")</f>
        <v>N</v>
      </c>
      <c r="CF150" s="24"/>
      <c r="CG150" s="24" t="str">
        <f>IF(ISERROR(VLOOKUP($BD150,LOV_GWSGRP!BO:BO,1,0)),"N","J")</f>
        <v>N</v>
      </c>
      <c r="CH150" s="24" t="str">
        <f t="shared" si="371"/>
        <v>N</v>
      </c>
      <c r="CI150" s="24" t="str">
        <f>IF(ISERROR(VLOOKUP($BD150,GEWASCODE_GLMC8!F:F,1,0)),"N","J")</f>
        <v>N</v>
      </c>
      <c r="CJ150" s="24" t="str">
        <f>IF(COUNTIF($CI150:CI150,"J")&gt;0,"N",IF(ISERROR(VLOOKUP($BD150,GEWASCODE_GLMC8!G:G,1,0)),"N","J"))</f>
        <v>N</v>
      </c>
      <c r="CK150" s="24" t="str">
        <f>IF(COUNTIF($CI150:CJ150,"J")&gt;0,"N",IF(ISERROR(VLOOKUP($BD150,GEWASCODE_GLMC8!H:H,1,0)),"N","J"))</f>
        <v>N</v>
      </c>
      <c r="CL150" s="24" t="str">
        <f>IF(COUNTIF($CI150:CK150,"J")&gt;0,"N",IF(ISERROR(VLOOKUP($BD150,GEWASCODE_GLMC8!I:I,1,0)),"N","J"))</f>
        <v>N</v>
      </c>
      <c r="CM150" s="24" t="str">
        <f>IF(COUNTIF($CI150:CL150,"J")&gt;0,"N",IF(ISERROR(VLOOKUP($BD150,GEWASCODE_GLMC8!J:J,1,0)),"N","J"))</f>
        <v>N</v>
      </c>
      <c r="CN150" s="24" t="str">
        <f>IF(COUNTIF($CI150:CM150,"J")&gt;0,"N",IF(ISERROR(VLOOKUP($BD150,GEWASCODE_GLMC8!K:K,1,0)),"N","J"))</f>
        <v>N</v>
      </c>
      <c r="CO150" s="24" t="str">
        <f>IF(COUNTIF($CI150:CN150,"J")&gt;0,"N",IF(ISERROR(VLOOKUP($BD150,GEWASCODE_GLMC8!L:L,1,0)),"N","J"))</f>
        <v>N</v>
      </c>
      <c r="CP150" s="24" t="str">
        <f>IF(COUNTIF($CI150:CO150,"J")&gt;0,"N",IF(ISERROR(VLOOKUP($BD150,GEWASCODE_GLMC8!M:M,1,0)),"N","J"))</f>
        <v>N</v>
      </c>
      <c r="CQ150" s="24" t="str">
        <f>IF(COUNTIF($CI150:CP150,"J")&gt;0,"N",IF(ISERROR(VLOOKUP($BD150,GEWASCODE_GLMC8!N:N,1,0)),"N","J"))</f>
        <v>N</v>
      </c>
      <c r="CR150" s="24" t="str">
        <f>IF(COUNTIF($CI150:CQ150,"J")&gt;0,"N",IF(ISERROR(VLOOKUP($BD150,GEWASCODE_GLMC8!O:O,1,0)),"N","J"))</f>
        <v>N</v>
      </c>
      <c r="CS150" s="24" t="str">
        <f>IF(COUNTIF($CI150:CR150,"J")&gt;0,"N",IF(ISERROR(VLOOKUP($BD150,GEWASCODE_GLMC8!P:P,1,0)),"N","J"))</f>
        <v>N</v>
      </c>
      <c r="CT150" s="24" t="str">
        <f>IF(COUNTIF($CI150:CS150,"J")&gt;0,"N",IF(ISERROR(VLOOKUP($BD150,GEWASCODE_GLMC8!Q:Q,1,0)),"N","J"))</f>
        <v>N</v>
      </c>
      <c r="CU150" s="24" t="str">
        <f>IF(COUNTIF($CI150:CT150,"J")&gt;0,"N",IF(ISERROR(VLOOKUP($BD150,GEWASCODE_GLMC8!R:R,1,0)),"N","J"))</f>
        <v>N</v>
      </c>
      <c r="CV150" s="24" t="str">
        <f>IF(COUNTIF($CI150:CU150,"J")&gt;0,"N",IF(ISERROR(VLOOKUP($BD150,GEWASCODE_GLMC8!S:S,1,0)),"N","J"))</f>
        <v>N</v>
      </c>
      <c r="CW150" s="24" t="str">
        <f>IF(COUNTIF($CI150:CV150,"J")&gt;0,"N",IF(ISERROR(VLOOKUP($BD150,GEWASCODE_GLMC8!T:T,1,0)),"N","J"))</f>
        <v>N</v>
      </c>
      <c r="CX150" s="24" t="str">
        <f>IF(COUNTIF($CI150:CW150,"J")&gt;0,"N",IF(ISERROR(VLOOKUP($BD150,GEWASCODE_GLMC8!U:U,1,0)),"N","J"))</f>
        <v>N</v>
      </c>
      <c r="CY150" s="24" t="str">
        <f>IF(COUNTIF($CI150:CX150,"J")&gt;0,"N",IF(ISERROR(VLOOKUP($BD150,GEWASCODE_GLMC8!V:V,1,0)),"N","J"))</f>
        <v>N</v>
      </c>
      <c r="CZ150" s="24" t="str">
        <f>IF(COUNTIF($CI150:CY150,"J")&gt;0,"N",IF(ISERROR(VLOOKUP($BD150,GEWASCODE_GLMC8!W:W,1,0)),"N","J"))</f>
        <v>N</v>
      </c>
      <c r="DA150" s="24" t="str">
        <f>IF(COUNTIF($CI150:CZ150,"J")&gt;0,"N",IF(ISERROR(VLOOKUP($BD150,GEWASCODE_GLMC8!X:X,1,0)),"N","J"))</f>
        <v>N</v>
      </c>
      <c r="DB150" s="24" t="str">
        <f>IF(COUNTIF($CI150:DA150,"J")&gt;0,"N",IF(ISERROR(VLOOKUP($BD150,GEWASCODE_GLMC8!Y:Y,1,0)),"N","J"))</f>
        <v>N</v>
      </c>
      <c r="DC150" s="24" t="str">
        <f>IF(COUNTIF($CI150:DB150,"J")&gt;0,"N",IF(ISERROR(VLOOKUP($BD150,GEWASCODE_GLMC8!Z:Z,1,0)),"N","J"))</f>
        <v>N</v>
      </c>
      <c r="DD150" s="24" t="str">
        <f t="shared" si="372"/>
        <v>N</v>
      </c>
      <c r="DE150" s="3" t="str">
        <f t="shared" si="303"/>
        <v>N</v>
      </c>
      <c r="DF150" s="3" t="str">
        <f t="shared" si="304"/>
        <v>N</v>
      </c>
      <c r="DG150" s="3" t="str">
        <f t="shared" si="373"/>
        <v>N</v>
      </c>
      <c r="DH150" s="3" t="str">
        <f t="shared" si="374"/>
        <v>N</v>
      </c>
      <c r="DI150" s="3" t="str">
        <f t="shared" si="305"/>
        <v>N</v>
      </c>
      <c r="DJ150" s="3" t="str">
        <f t="shared" si="306"/>
        <v>N</v>
      </c>
      <c r="DK150" s="3">
        <f>0</f>
        <v>0</v>
      </c>
      <c r="DL150" s="3" t="str">
        <f t="shared" si="307"/>
        <v>N</v>
      </c>
      <c r="DM150" s="3" t="str">
        <f t="shared" si="308"/>
        <v>N</v>
      </c>
      <c r="DN150" t="str">
        <f>IF(AND($A150="J",COUNTIFS(activiteiten_perceel,percelen!$AZ150,activiteiten_maatregel_nr,percelen!DN$4,activiteiten_activiteit_voldoet_aan_voorwaarden,"J")&gt;0),DN$4,"")</f>
        <v/>
      </c>
      <c r="DO150" t="str">
        <f>IF(AND($A150="J",COUNTIFS(activiteiten_perceel,percelen!$AZ150,activiteiten_maatregel_nr,percelen!DO$4,activiteiten_activiteit_voldoet_aan_voorwaarden,"J")&gt;0),DO$4,"")</f>
        <v/>
      </c>
      <c r="DP150" t="str">
        <f>IF(AND($A150="J",COUNTIFS(activiteiten_perceel,percelen!$AZ150,activiteiten_maatregel_nr,percelen!DP$4,activiteiten_activiteit_voldoet_aan_voorwaarden,"J")&gt;0),DP$4,"")</f>
        <v/>
      </c>
      <c r="DQ150" t="str">
        <f>IF(AND($A150="J",COUNTIFS(activiteiten_perceel,percelen!$AZ150,activiteiten_maatregel_nr,percelen!DQ$4,activiteiten_activiteit_voldoet_aan_voorwaarden,"J")&gt;0),DQ$4,"")</f>
        <v/>
      </c>
      <c r="DR150" t="str">
        <f>IF(AND($A150="J",COUNTIFS(activiteiten_perceel,percelen!$AZ150,activiteiten_maatregel_nr,percelen!DR$4,activiteiten_activiteit_voldoet_aan_voorwaarden,"J")&gt;0),DR$4,"")</f>
        <v/>
      </c>
      <c r="DS150" t="str">
        <f>IF(AND($A150="J",COUNTIFS(activiteiten_perceel,percelen!$AZ150,activiteiten_maatregel_nr,percelen!DS$4,activiteiten_activiteit_voldoet_aan_voorwaarden,"J")&gt;0),DS$4,"")</f>
        <v/>
      </c>
      <c r="DT150" t="str">
        <f>IF(AND($A150="J",COUNTIFS(activiteiten_perceel,percelen!$AZ150,activiteiten_maatregel_nr,percelen!DT$4,activiteiten_activiteit_voldoet_aan_voorwaarden,"J")&gt;0),DT$4,"")</f>
        <v/>
      </c>
      <c r="DU150" t="str">
        <f>IF(AND($A150="J",COUNTIFS(activiteiten_perceel,percelen!$AZ150,activiteiten_maatregel_nr,percelen!DU$4,activiteiten_activiteit_voldoet_aan_voorwaarden,"J")&gt;0),DU$4,"")</f>
        <v/>
      </c>
      <c r="DV150" t="str">
        <f>IF(AND($A150="J",COUNTIFS(activiteiten_perceel,percelen!$AZ150,activiteiten_maatregel_nr,percelen!DV$4,activiteiten_activiteit_voldoet_aan_voorwaarden,"J")&gt;0),DV$4,"")</f>
        <v/>
      </c>
      <c r="DW150" t="str">
        <f>IF(AND($A150="J",COUNTIFS(activiteiten_perceel,percelen!$AZ150,activiteiten_maatregel_nr,percelen!DW$4,activiteiten_activiteit_voldoet_aan_voorwaarden,"J")&gt;0),DW$4,"")</f>
        <v/>
      </c>
      <c r="DX150" t="str">
        <f>IF(AND($A150="J",COUNTIFS(activiteiten_perceel,percelen!$AZ150,activiteiten_maatregel_nr,percelen!DX$4,activiteiten_activiteit_voldoet_aan_voorwaarden,"J")&gt;0),DX$4,"")</f>
        <v/>
      </c>
      <c r="DY150" t="str">
        <f>IF(AND($A150="J",COUNTIFS(activiteiten_perceel,percelen!$AZ150,activiteiten_maatregel_nr,percelen!DY$4,activiteiten_activiteit_voldoet_aan_voorwaarden,"J")&gt;0),DY$4,"")</f>
        <v/>
      </c>
      <c r="DZ150" t="str">
        <f>IF(AND($A150="J",COUNTIFS(activiteiten_perceel,percelen!$AZ150,activiteiten_maatregel_nr,percelen!DZ$4,activiteiten_activiteit_voldoet_aan_voorwaarden,"J")&gt;0),DZ$4,"")</f>
        <v/>
      </c>
      <c r="EA150" t="str">
        <f>IF(AND($A150="J",COUNTIFS(activiteiten_perceel,percelen!$AZ150,activiteiten_maatregel_nr,percelen!EA$4,activiteiten_activiteit_voldoet_aan_voorwaarden,"J")&gt;0),EA$4,"")</f>
        <v/>
      </c>
      <c r="EB150" t="str">
        <f>IF(AND($A150="J",COUNTIFS(activiteiten_perceel,percelen!$AZ150,activiteiten_maatregel_nr,percelen!EB$4,activiteiten_activiteit_voldoet_aan_voorwaarden,"J")&gt;0),EB$4,"")</f>
        <v/>
      </c>
      <c r="EC150" t="str">
        <f>IF(AND($A150="J",COUNTIFS(activiteiten_perceel,percelen!$AZ150,activiteiten_maatregel_nr,percelen!EC$4,activiteiten_activiteit_voldoet_aan_voorwaarden,"J")&gt;0),EC$4,"")</f>
        <v/>
      </c>
      <c r="ED150" t="str">
        <f>IF(AND($A150="J",COUNTIFS(activiteiten_perceel,percelen!$AZ150,activiteiten_maatregel_nr,percelen!ED$4,activiteiten_activiteit_voldoet_aan_voorwaarden,"J")&gt;0),ED$4,"")</f>
        <v/>
      </c>
      <c r="EE150" t="str">
        <f>IF(AND($A150="J",COUNTIFS(activiteiten_perceel,percelen!$AZ150,activiteiten_maatregel_nr,percelen!EE$4,activiteiten_activiteit_voldoet_aan_voorwaarden,"J")&gt;0),EE$4,"")</f>
        <v/>
      </c>
      <c r="EF150" t="str">
        <f>IF(AND($A150="J",COUNTIFS(activiteiten_perceel,percelen!$AZ150,activiteiten_maatregel_nr,percelen!EF$4,activiteiten_activiteit_voldoet_aan_voorwaarden,"J")&gt;0),EF$4,"")</f>
        <v/>
      </c>
      <c r="EG150" t="str">
        <f>IF(AND($A150="J",COUNTIFS(activiteiten_perceel,percelen!$AZ150,activiteiten_maatregel_nr,percelen!EG$4,activiteiten_activiteit_voldoet_aan_voorwaarden,"J")&gt;0),EG$4,"")</f>
        <v/>
      </c>
      <c r="EH150" t="str">
        <f>IF(AND($A150="J",COUNTIFS(activiteiten_perceel,percelen!$AZ150,activiteiten_maatregel_nr,percelen!EH$4,activiteiten_activiteit_voldoet_aan_voorwaarden,"J")&gt;0),EH$4,"")</f>
        <v/>
      </c>
      <c r="EI150" t="str">
        <f>IF(AND($A150="J",COUNTIFS(activiteiten_perceel,percelen!$AZ150,activiteiten_maatregel_nr,percelen!EI$4,activiteiten_activiteit_voldoet_aan_voorwaarden,"J")&gt;0),EI$4,"")</f>
        <v/>
      </c>
      <c r="EJ150">
        <f t="shared" si="375"/>
        <v>0</v>
      </c>
      <c r="EK150" t="str">
        <f t="shared" si="309"/>
        <v/>
      </c>
      <c r="EL150" t="str">
        <f t="shared" si="310"/>
        <v/>
      </c>
      <c r="EM150" t="str">
        <f t="shared" si="311"/>
        <v/>
      </c>
      <c r="EN150" t="str">
        <f t="shared" si="312"/>
        <v/>
      </c>
      <c r="EO150" t="str">
        <f t="shared" si="313"/>
        <v/>
      </c>
      <c r="EP150" t="str">
        <f t="shared" si="314"/>
        <v/>
      </c>
      <c r="EQ150" t="str">
        <f t="shared" si="315"/>
        <v/>
      </c>
      <c r="ER150" t="str">
        <f t="shared" si="316"/>
        <v/>
      </c>
      <c r="ES150" t="str">
        <f t="shared" si="317"/>
        <v/>
      </c>
      <c r="ET150" t="str">
        <f t="shared" si="318"/>
        <v/>
      </c>
      <c r="EU150" t="str">
        <f t="shared" si="319"/>
        <v/>
      </c>
      <c r="EV150" t="str">
        <f t="shared" si="320"/>
        <v/>
      </c>
      <c r="EW150" t="str">
        <f t="shared" si="376"/>
        <v>nvt</v>
      </c>
      <c r="EX150" t="str">
        <f t="shared" si="377"/>
        <v>nvt</v>
      </c>
      <c r="EY150" t="str">
        <f t="shared" si="378"/>
        <v>nvt</v>
      </c>
      <c r="EZ150" t="str">
        <f t="shared" si="379"/>
        <v>nvt</v>
      </c>
      <c r="FA150" t="str">
        <f t="shared" si="380"/>
        <v>nvt</v>
      </c>
      <c r="FB150" t="str">
        <f t="shared" si="381"/>
        <v>nvt</v>
      </c>
      <c r="FC150" t="str">
        <f t="shared" si="382"/>
        <v>nvt</v>
      </c>
      <c r="FD150" t="str">
        <f t="shared" si="383"/>
        <v>nvt</v>
      </c>
      <c r="FE150" t="str">
        <f>IF($EJ150=2,VLOOKUP(FD150,STAPELING!A:D,FE$1,0),"nvt")</f>
        <v>nvt</v>
      </c>
      <c r="FF150" t="str">
        <f t="shared" si="384"/>
        <v>nvt</v>
      </c>
      <c r="FG150" t="str">
        <f t="shared" si="385"/>
        <v>nvt</v>
      </c>
      <c r="FH150" t="str">
        <f t="shared" si="386"/>
        <v>nvt</v>
      </c>
      <c r="FI150" t="str">
        <f t="shared" si="387"/>
        <v>nvt</v>
      </c>
      <c r="FJ150" t="str">
        <f t="shared" si="388"/>
        <v>nvt</v>
      </c>
      <c r="FK150" t="str">
        <f t="shared" si="389"/>
        <v>nvt</v>
      </c>
      <c r="FL150" t="str">
        <f t="shared" si="390"/>
        <v>nvt</v>
      </c>
      <c r="FM150" t="str">
        <f t="shared" si="391"/>
        <v/>
      </c>
      <c r="FN150" t="str">
        <f>IF(ISERROR(VLOOKUP(FM150,STAPELING!I:AO,FN$1,0)),"N",VLOOKUP(FM150,STAPELING!I:AO,FN$1,0))</f>
        <v>J</v>
      </c>
      <c r="FO150" t="str">
        <f t="shared" si="392"/>
        <v>nvt</v>
      </c>
      <c r="FP150" t="str">
        <f t="shared" si="321"/>
        <v>nvt</v>
      </c>
      <c r="FQ150" t="str">
        <f t="shared" si="322"/>
        <v>nvt</v>
      </c>
      <c r="FR150" t="str">
        <f t="shared" si="323"/>
        <v>nvt</v>
      </c>
      <c r="FS150" t="str">
        <f t="shared" si="324"/>
        <v>nvt</v>
      </c>
      <c r="FT150" t="str">
        <f t="shared" si="325"/>
        <v>nvt</v>
      </c>
      <c r="FU150" t="str">
        <f t="shared" si="326"/>
        <v>nvt</v>
      </c>
      <c r="FV150" t="str">
        <f t="shared" si="327"/>
        <v>nvt</v>
      </c>
      <c r="FW150" t="str">
        <f t="shared" si="328"/>
        <v>nvt</v>
      </c>
      <c r="FX150" t="str">
        <f t="shared" si="329"/>
        <v>nvt</v>
      </c>
      <c r="FY150" t="str">
        <f t="shared" si="330"/>
        <v>nvt</v>
      </c>
      <c r="FZ150" t="str">
        <f t="shared" si="331"/>
        <v>nvt</v>
      </c>
      <c r="GA150" t="str">
        <f t="shared" si="332"/>
        <v>nvt</v>
      </c>
      <c r="GB150" t="str">
        <f>IF($EJ150&gt;2,IF(FO150="","zwart",VLOOKUP(FO150,STAPELING!J:AA,GB$1,0)),"nvt")</f>
        <v>nvt</v>
      </c>
      <c r="GC150" t="str">
        <f t="shared" si="393"/>
        <v>nvt</v>
      </c>
      <c r="GD150" t="str">
        <f t="shared" si="394"/>
        <v>nvt</v>
      </c>
      <c r="GE150" t="str">
        <f t="shared" si="395"/>
        <v>nvt</v>
      </c>
      <c r="GF150" t="str">
        <f t="shared" si="396"/>
        <v>nvt</v>
      </c>
      <c r="GG150" t="str">
        <f t="shared" si="397"/>
        <v>nvt</v>
      </c>
      <c r="GH150" t="str">
        <f t="shared" si="398"/>
        <v>nvt</v>
      </c>
      <c r="GI150" t="str">
        <f t="shared" si="399"/>
        <v>nvt</v>
      </c>
      <c r="GJ150" t="str">
        <f t="shared" si="400"/>
        <v>nvt</v>
      </c>
      <c r="GK150" t="str">
        <f t="shared" si="333"/>
        <v>nvt</v>
      </c>
      <c r="GL150" t="str">
        <f t="shared" si="334"/>
        <v>nvt</v>
      </c>
      <c r="GM150" t="str">
        <f t="shared" si="335"/>
        <v>nvt</v>
      </c>
      <c r="GN150" t="str">
        <f t="shared" si="336"/>
        <v>nvt</v>
      </c>
      <c r="GO150" t="str">
        <f t="shared" si="337"/>
        <v>nvt</v>
      </c>
      <c r="GP150" t="str">
        <f t="shared" si="338"/>
        <v>nvt</v>
      </c>
      <c r="GQ150" t="str">
        <f t="shared" si="339"/>
        <v>nvt</v>
      </c>
      <c r="GR150" t="str">
        <f t="shared" si="340"/>
        <v>nvt</v>
      </c>
      <c r="GS150" t="str">
        <f t="shared" si="341"/>
        <v>nvt</v>
      </c>
      <c r="GT150" t="str">
        <f t="shared" si="342"/>
        <v>nvt</v>
      </c>
      <c r="GU150" t="str">
        <f t="shared" si="343"/>
        <v>nvt</v>
      </c>
      <c r="GV150" t="str">
        <f t="shared" si="344"/>
        <v>nvt</v>
      </c>
      <c r="GW150" t="str">
        <f>IF($EJ150&gt;2,IF(GJ150="","zwart",VLOOKUP(GJ150,STAPELING!AB:AJ,GW$1,0)),"nvt")</f>
        <v>nvt</v>
      </c>
      <c r="GX150" t="str">
        <f t="shared" si="401"/>
        <v>nvt</v>
      </c>
      <c r="GY150" t="str">
        <f t="shared" si="402"/>
        <v>nvt</v>
      </c>
      <c r="GZ150" t="str">
        <f t="shared" si="403"/>
        <v>nvt</v>
      </c>
      <c r="HA150" t="str">
        <f t="shared" si="404"/>
        <v>nvt</v>
      </c>
      <c r="HB150" t="str">
        <f t="shared" si="405"/>
        <v>nvt</v>
      </c>
      <c r="HC150" t="str">
        <f t="shared" si="406"/>
        <v>nvt</v>
      </c>
      <c r="HD150" t="str">
        <f t="shared" si="407"/>
        <v>nvt</v>
      </c>
      <c r="HE150" t="str">
        <f t="shared" si="408"/>
        <v>nvt</v>
      </c>
      <c r="HF150" t="str">
        <f t="shared" si="409"/>
        <v>nvt</v>
      </c>
      <c r="HG150" t="str">
        <f t="shared" si="410"/>
        <v>nvt</v>
      </c>
      <c r="HH150" t="str">
        <f t="shared" si="411"/>
        <v>nvt</v>
      </c>
      <c r="HI150" t="str">
        <f t="shared" si="412"/>
        <v>nvt</v>
      </c>
      <c r="HJ150" t="str">
        <f t="shared" si="413"/>
        <v>nvt</v>
      </c>
      <c r="HK150" t="str">
        <f t="shared" si="414"/>
        <v>nvt</v>
      </c>
      <c r="HL150" t="str">
        <f t="shared" si="415"/>
        <v>nvt</v>
      </c>
      <c r="HM150" t="str">
        <f t="shared" si="345"/>
        <v>nvt</v>
      </c>
      <c r="HN150" t="str">
        <f t="shared" si="346"/>
        <v>nvt</v>
      </c>
      <c r="HO150" t="str">
        <f t="shared" si="347"/>
        <v>nvt</v>
      </c>
      <c r="HP150" t="str">
        <f t="shared" si="348"/>
        <v>nvt</v>
      </c>
      <c r="HQ150" t="str">
        <f t="shared" si="349"/>
        <v>nvt</v>
      </c>
      <c r="HR150" t="str">
        <f t="shared" si="350"/>
        <v>nvt</v>
      </c>
      <c r="HS150" t="str">
        <f t="shared" si="351"/>
        <v>nvt</v>
      </c>
      <c r="HT150" t="str">
        <f t="shared" si="352"/>
        <v>nvt</v>
      </c>
      <c r="HU150" t="str">
        <f t="shared" si="353"/>
        <v>nvt</v>
      </c>
      <c r="HV150" t="str">
        <f t="shared" si="354"/>
        <v>nvt</v>
      </c>
      <c r="HW150" t="str">
        <f t="shared" si="355"/>
        <v>nvt</v>
      </c>
      <c r="HX150" t="str">
        <f t="shared" si="356"/>
        <v>nvt</v>
      </c>
      <c r="HY150" t="str">
        <f>IF($EJ150&gt;2,IF(HL150="","zwart",VLOOKUP(HL150,STAPELING!AK:AN,HY$1,0)),"nvt")</f>
        <v>nvt</v>
      </c>
      <c r="HZ150" t="str">
        <f t="shared" si="416"/>
        <v>nvt</v>
      </c>
      <c r="IA150" t="str">
        <f t="shared" si="417"/>
        <v>nvt</v>
      </c>
      <c r="IB150" t="str">
        <f t="shared" si="418"/>
        <v>nvt</v>
      </c>
      <c r="IC150" t="str">
        <f t="shared" si="419"/>
        <v>nvt</v>
      </c>
      <c r="ID150" t="str">
        <f t="shared" si="420"/>
        <v>nvt</v>
      </c>
      <c r="IE150" t="str">
        <f t="shared" si="421"/>
        <v>nvt</v>
      </c>
      <c r="IF150" t="str">
        <f t="shared" si="422"/>
        <v>nvt</v>
      </c>
      <c r="IG150">
        <f t="shared" si="423"/>
        <v>0</v>
      </c>
      <c r="IH150">
        <f t="shared" si="424"/>
        <v>0</v>
      </c>
      <c r="II150">
        <f t="shared" si="425"/>
        <v>0</v>
      </c>
      <c r="IJ150">
        <f t="shared" si="426"/>
        <v>0</v>
      </c>
      <c r="IK150">
        <f t="shared" si="427"/>
        <v>0</v>
      </c>
      <c r="IL150">
        <f t="shared" si="428"/>
        <v>0</v>
      </c>
      <c r="IM150">
        <f t="shared" si="429"/>
        <v>0</v>
      </c>
      <c r="IN150">
        <f t="shared" si="430"/>
        <v>0</v>
      </c>
      <c r="IO150">
        <f t="shared" si="431"/>
        <v>0</v>
      </c>
      <c r="IP150">
        <f t="shared" si="432"/>
        <v>0</v>
      </c>
      <c r="IQ150">
        <f t="shared" si="433"/>
        <v>0</v>
      </c>
      <c r="IR150">
        <f t="shared" si="434"/>
        <v>0</v>
      </c>
      <c r="IS150">
        <f t="shared" si="435"/>
        <v>0</v>
      </c>
      <c r="IT150">
        <f t="shared" si="436"/>
        <v>0</v>
      </c>
      <c r="IU150" t="str">
        <f t="shared" si="437"/>
        <v>N</v>
      </c>
      <c r="IV150" t="str">
        <f t="shared" si="357"/>
        <v>N</v>
      </c>
      <c r="IW150" t="str">
        <f t="shared" si="438"/>
        <v>N</v>
      </c>
    </row>
    <row r="151" spans="1:257" x14ac:dyDescent="0.25">
      <c r="A151" t="str">
        <f>IF(ISERROR(VLOOKUP(E151,E$4:E150,1,0)),"J","N")</f>
        <v>N</v>
      </c>
      <c r="E151" s="25" t="str">
        <f>IF(Invoer!B180="","",Invoer!B180)</f>
        <v/>
      </c>
      <c r="F151" s="25"/>
      <c r="G151" s="25"/>
      <c r="H151" s="25" t="str">
        <f>IF(AND($E151&lt;&gt;"",$A151="J"),Invoer!D180,"")</f>
        <v/>
      </c>
      <c r="I151" s="25"/>
      <c r="J151" s="26"/>
      <c r="K151" s="26" t="str">
        <f>IF(AND($E151&lt;&gt;"",$A151="J"),Invoer!L180,"")</f>
        <v/>
      </c>
      <c r="L151" s="26"/>
      <c r="M151" s="25"/>
      <c r="N151" s="152"/>
      <c r="O151" s="153"/>
      <c r="P151" s="25"/>
      <c r="Q151" s="25"/>
      <c r="R151" s="153"/>
      <c r="S151" s="154"/>
      <c r="T151" s="152"/>
      <c r="U151" s="153"/>
      <c r="V151" s="153"/>
      <c r="W151" s="59" t="str">
        <f>IF(AND($E151&lt;&gt;"",$A151="J",Invoer!R180&lt;&gt;""),VLOOKUP(Invoer!R180,NORM!$F$26:$H$29,3,0),"")</f>
        <v/>
      </c>
      <c r="X151" s="59"/>
      <c r="Y151" s="25" t="str">
        <f t="shared" si="358"/>
        <v/>
      </c>
      <c r="Z151" s="25"/>
      <c r="AA151" s="26" t="str">
        <f t="shared" si="359"/>
        <v/>
      </c>
      <c r="AB151" s="26"/>
      <c r="AC151" s="153"/>
      <c r="AD151" s="153"/>
      <c r="AE151" s="153"/>
      <c r="AF151" s="153"/>
      <c r="AG151" s="153"/>
      <c r="AH151" s="25"/>
      <c r="AI151" s="153"/>
      <c r="AJ151" s="153"/>
      <c r="AK151" s="153"/>
      <c r="AL151" s="153"/>
      <c r="AM151" s="25" t="str">
        <f>IF(AND($E151&lt;&gt;"",$A151="J"),IF(Invoer!X180="Ja","J",IF(Invoer!X180="Nee","N","")),"")</f>
        <v/>
      </c>
      <c r="AN151" s="153"/>
      <c r="AO151" s="153"/>
      <c r="AP151" s="153" t="s">
        <v>311</v>
      </c>
      <c r="AQ151" s="153" t="s">
        <v>311</v>
      </c>
      <c r="AR151" s="153" t="s">
        <v>312</v>
      </c>
      <c r="AS151" s="153" t="s">
        <v>312</v>
      </c>
      <c r="AT151" s="1" t="str">
        <f>IF(AND($E151&lt;&gt;"",$A151="J",Invoer!O180&lt;&gt;""),VLOOKUP(Invoer!O180,NORM!$F$31:$H$38,3,0),"")</f>
        <v/>
      </c>
      <c r="AU151" s="1"/>
      <c r="AV151" s="1" t="str">
        <f>IF(AND($E151&lt;&gt;"",$A151="J"),Invoer!AH180,"")</f>
        <v/>
      </c>
      <c r="AW151" s="1"/>
      <c r="AX151" s="1" t="str">
        <f t="shared" si="360"/>
        <v/>
      </c>
      <c r="AY151" s="1"/>
      <c r="AZ151" s="3" t="str">
        <f t="shared" si="361"/>
        <v/>
      </c>
      <c r="BA151" s="3" t="str">
        <f t="shared" si="362"/>
        <v/>
      </c>
      <c r="BB151" s="3" t="str">
        <f t="shared" si="363"/>
        <v>N</v>
      </c>
      <c r="BC151" s="3" t="str">
        <f t="shared" si="364"/>
        <v>N</v>
      </c>
      <c r="BD151" s="3" t="str">
        <f t="shared" si="365"/>
        <v/>
      </c>
      <c r="BE151" s="3">
        <f t="shared" si="366"/>
        <v>0</v>
      </c>
      <c r="BF151" s="3" t="str">
        <f t="shared" si="367"/>
        <v/>
      </c>
      <c r="BG151" s="3" t="str">
        <f t="shared" si="368"/>
        <v/>
      </c>
      <c r="BH151" s="3" t="str">
        <f t="shared" si="369"/>
        <v>N</v>
      </c>
      <c r="BI151" s="24" t="str">
        <f t="shared" si="370"/>
        <v/>
      </c>
      <c r="BJ151" s="24" t="str">
        <f>IF(ISERROR(VLOOKUP($BD151,LOV_GWSGRP!A:A,1,0)),"N","J")</f>
        <v>N</v>
      </c>
      <c r="BK151" s="24" t="str">
        <f>IF(ISERROR(VLOOKUP($BD151,LOV_GWSGRP!D:D,1,0)),"N","J")</f>
        <v>N</v>
      </c>
      <c r="BL151" s="24" t="str">
        <f>IF(ISERROR(VLOOKUP($BD151,LOV_GWSGRP!G:G,1,0)),"N","J")</f>
        <v>N</v>
      </c>
      <c r="BM151" s="24" t="str">
        <f>IF(ISERROR(VLOOKUP($BD151,LOV_GWSGRP!M:M,1,0)),"N","J")</f>
        <v>N</v>
      </c>
      <c r="BN151" s="24" t="str">
        <f>IF(ISERROR(VLOOKUP($BD151,LOV_GWSGRP!P:P,1,0)),"N","J")</f>
        <v>N</v>
      </c>
      <c r="BO151" s="24" t="str">
        <f>IF(ISERROR(VLOOKUP($BD151,LOV_GWSGRP!S:S,1,0)),"N","J")</f>
        <v>N</v>
      </c>
      <c r="BP151" s="24" t="str">
        <f>IF(ISERROR(VLOOKUP($BD151,LOV_GWSGRP!V:V,1,0)),"N","J")</f>
        <v>N</v>
      </c>
      <c r="BQ151" s="24" t="str">
        <f>IF(ISERROR(VLOOKUP($BD151,LOV_GWSGRP!Y:Y,1,0)),"N","J")</f>
        <v>N</v>
      </c>
      <c r="BR151" s="24" t="str">
        <f>IF(ISERROR(VLOOKUP($BD151,LOV_GWSGRP!AB:AB,1,0)),"N","J")</f>
        <v>N</v>
      </c>
      <c r="BS151" s="24" t="str">
        <f>IF(ISERROR(VLOOKUP($BD151,LOV_GWSGRP!AE:AE,1,0)),"N","J")</f>
        <v>N</v>
      </c>
      <c r="BT151" s="24" t="str">
        <f>IF(ISERROR(VLOOKUP($BD151,LOV_GWSGRP!AH:AH,1,0)),"N","J")</f>
        <v>N</v>
      </c>
      <c r="BU151" s="24" t="str">
        <f>IF(ISERROR(VLOOKUP($BD151,LOV_GWSGRP!CJ:CJ,1,0)),"N","J")</f>
        <v>N</v>
      </c>
      <c r="BV151" s="24" t="str">
        <f>IF(ISERROR(VLOOKUP($BD151,LOV_GWSGRP!AN:AN,1,0)),"N","J")</f>
        <v>N</v>
      </c>
      <c r="BW151" s="24" t="str">
        <f>IF(ISERROR(VLOOKUP($BD151,LOV_GWSGRP!AQ:AQ,1,0)),"N","J")</f>
        <v>N</v>
      </c>
      <c r="BX151" s="24" t="str">
        <f>IF(ISERROR(VLOOKUP($BD151,LOV_GWSGRP!AT:AT,1,0)),"N","J")</f>
        <v>N</v>
      </c>
      <c r="BY151" s="24" t="str">
        <f>IF(ISERROR(VLOOKUP($BD151,LOV_GWSGRP!AW:AW,1,0)),"N","J")</f>
        <v>N</v>
      </c>
      <c r="BZ151" s="24" t="str">
        <f>IF(ISERROR(VLOOKUP($BD151,LOV_GWSGRP!AZ:AZ,1,0)),"N","J")</f>
        <v>N</v>
      </c>
      <c r="CA151" s="24" t="str">
        <f>IF(ISERROR(VLOOKUP($BD151,LOV_GWSGRP!BC:BC,1,0)),"N","J")</f>
        <v>N</v>
      </c>
      <c r="CB151" s="24" t="str">
        <f>IF(ISERROR(VLOOKUP($BD151,LOV_GWSGRP!BF:BF,1,0)),"N","J")</f>
        <v>N</v>
      </c>
      <c r="CC151" s="24" t="str">
        <f>IF(ISERROR(VLOOKUP($BD151,LOV_GWSGRP!BI:BI,1,0)),"N","J")</f>
        <v>N</v>
      </c>
      <c r="CD151" s="24" t="str">
        <f>IF(ISERROR(VLOOKUP($BD151,LOV_GWSGRP!J:J,1,0)),"N","J")</f>
        <v>N</v>
      </c>
      <c r="CE151" s="24" t="str">
        <f>IF(ISERROR(VLOOKUP($BD151,LOV_GWSGRP!BL:BL,1,0)),"N","J")</f>
        <v>N</v>
      </c>
      <c r="CF151" s="24"/>
      <c r="CG151" s="24" t="str">
        <f>IF(ISERROR(VLOOKUP($BD151,LOV_GWSGRP!BO:BO,1,0)),"N","J")</f>
        <v>N</v>
      </c>
      <c r="CH151" s="24" t="str">
        <f t="shared" si="371"/>
        <v>N</v>
      </c>
      <c r="CI151" s="24" t="str">
        <f>IF(ISERROR(VLOOKUP($BD151,GEWASCODE_GLMC8!F:F,1,0)),"N","J")</f>
        <v>N</v>
      </c>
      <c r="CJ151" s="24" t="str">
        <f>IF(COUNTIF($CI151:CI151,"J")&gt;0,"N",IF(ISERROR(VLOOKUP($BD151,GEWASCODE_GLMC8!G:G,1,0)),"N","J"))</f>
        <v>N</v>
      </c>
      <c r="CK151" s="24" t="str">
        <f>IF(COUNTIF($CI151:CJ151,"J")&gt;0,"N",IF(ISERROR(VLOOKUP($BD151,GEWASCODE_GLMC8!H:H,1,0)),"N","J"))</f>
        <v>N</v>
      </c>
      <c r="CL151" s="24" t="str">
        <f>IF(COUNTIF($CI151:CK151,"J")&gt;0,"N",IF(ISERROR(VLOOKUP($BD151,GEWASCODE_GLMC8!I:I,1,0)),"N","J"))</f>
        <v>N</v>
      </c>
      <c r="CM151" s="24" t="str">
        <f>IF(COUNTIF($CI151:CL151,"J")&gt;0,"N",IF(ISERROR(VLOOKUP($BD151,GEWASCODE_GLMC8!J:J,1,0)),"N","J"))</f>
        <v>N</v>
      </c>
      <c r="CN151" s="24" t="str">
        <f>IF(COUNTIF($CI151:CM151,"J")&gt;0,"N",IF(ISERROR(VLOOKUP($BD151,GEWASCODE_GLMC8!K:K,1,0)),"N","J"))</f>
        <v>N</v>
      </c>
      <c r="CO151" s="24" t="str">
        <f>IF(COUNTIF($CI151:CN151,"J")&gt;0,"N",IF(ISERROR(VLOOKUP($BD151,GEWASCODE_GLMC8!L:L,1,0)),"N","J"))</f>
        <v>N</v>
      </c>
      <c r="CP151" s="24" t="str">
        <f>IF(COUNTIF($CI151:CO151,"J")&gt;0,"N",IF(ISERROR(VLOOKUP($BD151,GEWASCODE_GLMC8!M:M,1,0)),"N","J"))</f>
        <v>N</v>
      </c>
      <c r="CQ151" s="24" t="str">
        <f>IF(COUNTIF($CI151:CP151,"J")&gt;0,"N",IF(ISERROR(VLOOKUP($BD151,GEWASCODE_GLMC8!N:N,1,0)),"N","J"))</f>
        <v>N</v>
      </c>
      <c r="CR151" s="24" t="str">
        <f>IF(COUNTIF($CI151:CQ151,"J")&gt;0,"N",IF(ISERROR(VLOOKUP($BD151,GEWASCODE_GLMC8!O:O,1,0)),"N","J"))</f>
        <v>N</v>
      </c>
      <c r="CS151" s="24" t="str">
        <f>IF(COUNTIF($CI151:CR151,"J")&gt;0,"N",IF(ISERROR(VLOOKUP($BD151,GEWASCODE_GLMC8!P:P,1,0)),"N","J"))</f>
        <v>N</v>
      </c>
      <c r="CT151" s="24" t="str">
        <f>IF(COUNTIF($CI151:CS151,"J")&gt;0,"N",IF(ISERROR(VLOOKUP($BD151,GEWASCODE_GLMC8!Q:Q,1,0)),"N","J"))</f>
        <v>N</v>
      </c>
      <c r="CU151" s="24" t="str">
        <f>IF(COUNTIF($CI151:CT151,"J")&gt;0,"N",IF(ISERROR(VLOOKUP($BD151,GEWASCODE_GLMC8!R:R,1,0)),"N","J"))</f>
        <v>N</v>
      </c>
      <c r="CV151" s="24" t="str">
        <f>IF(COUNTIF($CI151:CU151,"J")&gt;0,"N",IF(ISERROR(VLOOKUP($BD151,GEWASCODE_GLMC8!S:S,1,0)),"N","J"))</f>
        <v>N</v>
      </c>
      <c r="CW151" s="24" t="str">
        <f>IF(COUNTIF($CI151:CV151,"J")&gt;0,"N",IF(ISERROR(VLOOKUP($BD151,GEWASCODE_GLMC8!T:T,1,0)),"N","J"))</f>
        <v>N</v>
      </c>
      <c r="CX151" s="24" t="str">
        <f>IF(COUNTIF($CI151:CW151,"J")&gt;0,"N",IF(ISERROR(VLOOKUP($BD151,GEWASCODE_GLMC8!U:U,1,0)),"N","J"))</f>
        <v>N</v>
      </c>
      <c r="CY151" s="24" t="str">
        <f>IF(COUNTIF($CI151:CX151,"J")&gt;0,"N",IF(ISERROR(VLOOKUP($BD151,GEWASCODE_GLMC8!V:V,1,0)),"N","J"))</f>
        <v>N</v>
      </c>
      <c r="CZ151" s="24" t="str">
        <f>IF(COUNTIF($CI151:CY151,"J")&gt;0,"N",IF(ISERROR(VLOOKUP($BD151,GEWASCODE_GLMC8!W:W,1,0)),"N","J"))</f>
        <v>N</v>
      </c>
      <c r="DA151" s="24" t="str">
        <f>IF(COUNTIF($CI151:CZ151,"J")&gt;0,"N",IF(ISERROR(VLOOKUP($BD151,GEWASCODE_GLMC8!X:X,1,0)),"N","J"))</f>
        <v>N</v>
      </c>
      <c r="DB151" s="24" t="str">
        <f>IF(COUNTIF($CI151:DA151,"J")&gt;0,"N",IF(ISERROR(VLOOKUP($BD151,GEWASCODE_GLMC8!Y:Y,1,0)),"N","J"))</f>
        <v>N</v>
      </c>
      <c r="DC151" s="24" t="str">
        <f>IF(COUNTIF($CI151:DB151,"J")&gt;0,"N",IF(ISERROR(VLOOKUP($BD151,GEWASCODE_GLMC8!Z:Z,1,0)),"N","J"))</f>
        <v>N</v>
      </c>
      <c r="DD151" s="24" t="str">
        <f t="shared" si="372"/>
        <v>N</v>
      </c>
      <c r="DE151" s="3" t="str">
        <f t="shared" si="303"/>
        <v>N</v>
      </c>
      <c r="DF151" s="3" t="str">
        <f t="shared" si="304"/>
        <v>N</v>
      </c>
      <c r="DG151" s="3" t="str">
        <f t="shared" si="373"/>
        <v>N</v>
      </c>
      <c r="DH151" s="3" t="str">
        <f t="shared" si="374"/>
        <v>N</v>
      </c>
      <c r="DI151" s="3" t="str">
        <f t="shared" si="305"/>
        <v>N</v>
      </c>
      <c r="DJ151" s="3" t="str">
        <f t="shared" si="306"/>
        <v>N</v>
      </c>
      <c r="DK151" s="3">
        <f>0</f>
        <v>0</v>
      </c>
      <c r="DL151" s="3" t="str">
        <f t="shared" si="307"/>
        <v>N</v>
      </c>
      <c r="DM151" s="3" t="str">
        <f t="shared" si="308"/>
        <v>N</v>
      </c>
      <c r="DN151" t="str">
        <f>IF(AND($A151="J",COUNTIFS(activiteiten_perceel,percelen!$AZ151,activiteiten_maatregel_nr,percelen!DN$4,activiteiten_activiteit_voldoet_aan_voorwaarden,"J")&gt;0),DN$4,"")</f>
        <v/>
      </c>
      <c r="DO151" t="str">
        <f>IF(AND($A151="J",COUNTIFS(activiteiten_perceel,percelen!$AZ151,activiteiten_maatregel_nr,percelen!DO$4,activiteiten_activiteit_voldoet_aan_voorwaarden,"J")&gt;0),DO$4,"")</f>
        <v/>
      </c>
      <c r="DP151" t="str">
        <f>IF(AND($A151="J",COUNTIFS(activiteiten_perceel,percelen!$AZ151,activiteiten_maatregel_nr,percelen!DP$4,activiteiten_activiteit_voldoet_aan_voorwaarden,"J")&gt;0),DP$4,"")</f>
        <v/>
      </c>
      <c r="DQ151" t="str">
        <f>IF(AND($A151="J",COUNTIFS(activiteiten_perceel,percelen!$AZ151,activiteiten_maatregel_nr,percelen!DQ$4,activiteiten_activiteit_voldoet_aan_voorwaarden,"J")&gt;0),DQ$4,"")</f>
        <v/>
      </c>
      <c r="DR151" t="str">
        <f>IF(AND($A151="J",COUNTIFS(activiteiten_perceel,percelen!$AZ151,activiteiten_maatregel_nr,percelen!DR$4,activiteiten_activiteit_voldoet_aan_voorwaarden,"J")&gt;0),DR$4,"")</f>
        <v/>
      </c>
      <c r="DS151" t="str">
        <f>IF(AND($A151="J",COUNTIFS(activiteiten_perceel,percelen!$AZ151,activiteiten_maatregel_nr,percelen!DS$4,activiteiten_activiteit_voldoet_aan_voorwaarden,"J")&gt;0),DS$4,"")</f>
        <v/>
      </c>
      <c r="DT151" t="str">
        <f>IF(AND($A151="J",COUNTIFS(activiteiten_perceel,percelen!$AZ151,activiteiten_maatregel_nr,percelen!DT$4,activiteiten_activiteit_voldoet_aan_voorwaarden,"J")&gt;0),DT$4,"")</f>
        <v/>
      </c>
      <c r="DU151" t="str">
        <f>IF(AND($A151="J",COUNTIFS(activiteiten_perceel,percelen!$AZ151,activiteiten_maatregel_nr,percelen!DU$4,activiteiten_activiteit_voldoet_aan_voorwaarden,"J")&gt;0),DU$4,"")</f>
        <v/>
      </c>
      <c r="DV151" t="str">
        <f>IF(AND($A151="J",COUNTIFS(activiteiten_perceel,percelen!$AZ151,activiteiten_maatregel_nr,percelen!DV$4,activiteiten_activiteit_voldoet_aan_voorwaarden,"J")&gt;0),DV$4,"")</f>
        <v/>
      </c>
      <c r="DW151" t="str">
        <f>IF(AND($A151="J",COUNTIFS(activiteiten_perceel,percelen!$AZ151,activiteiten_maatregel_nr,percelen!DW$4,activiteiten_activiteit_voldoet_aan_voorwaarden,"J")&gt;0),DW$4,"")</f>
        <v/>
      </c>
      <c r="DX151" t="str">
        <f>IF(AND($A151="J",COUNTIFS(activiteiten_perceel,percelen!$AZ151,activiteiten_maatregel_nr,percelen!DX$4,activiteiten_activiteit_voldoet_aan_voorwaarden,"J")&gt;0),DX$4,"")</f>
        <v/>
      </c>
      <c r="DY151" t="str">
        <f>IF(AND($A151="J",COUNTIFS(activiteiten_perceel,percelen!$AZ151,activiteiten_maatregel_nr,percelen!DY$4,activiteiten_activiteit_voldoet_aan_voorwaarden,"J")&gt;0),DY$4,"")</f>
        <v/>
      </c>
      <c r="DZ151" t="str">
        <f>IF(AND($A151="J",COUNTIFS(activiteiten_perceel,percelen!$AZ151,activiteiten_maatregel_nr,percelen!DZ$4,activiteiten_activiteit_voldoet_aan_voorwaarden,"J")&gt;0),DZ$4,"")</f>
        <v/>
      </c>
      <c r="EA151" t="str">
        <f>IF(AND($A151="J",COUNTIFS(activiteiten_perceel,percelen!$AZ151,activiteiten_maatregel_nr,percelen!EA$4,activiteiten_activiteit_voldoet_aan_voorwaarden,"J")&gt;0),EA$4,"")</f>
        <v/>
      </c>
      <c r="EB151" t="str">
        <f>IF(AND($A151="J",COUNTIFS(activiteiten_perceel,percelen!$AZ151,activiteiten_maatregel_nr,percelen!EB$4,activiteiten_activiteit_voldoet_aan_voorwaarden,"J")&gt;0),EB$4,"")</f>
        <v/>
      </c>
      <c r="EC151" t="str">
        <f>IF(AND($A151="J",COUNTIFS(activiteiten_perceel,percelen!$AZ151,activiteiten_maatregel_nr,percelen!EC$4,activiteiten_activiteit_voldoet_aan_voorwaarden,"J")&gt;0),EC$4,"")</f>
        <v/>
      </c>
      <c r="ED151" t="str">
        <f>IF(AND($A151="J",COUNTIFS(activiteiten_perceel,percelen!$AZ151,activiteiten_maatregel_nr,percelen!ED$4,activiteiten_activiteit_voldoet_aan_voorwaarden,"J")&gt;0),ED$4,"")</f>
        <v/>
      </c>
      <c r="EE151" t="str">
        <f>IF(AND($A151="J",COUNTIFS(activiteiten_perceel,percelen!$AZ151,activiteiten_maatregel_nr,percelen!EE$4,activiteiten_activiteit_voldoet_aan_voorwaarden,"J")&gt;0),EE$4,"")</f>
        <v/>
      </c>
      <c r="EF151" t="str">
        <f>IF(AND($A151="J",COUNTIFS(activiteiten_perceel,percelen!$AZ151,activiteiten_maatregel_nr,percelen!EF$4,activiteiten_activiteit_voldoet_aan_voorwaarden,"J")&gt;0),EF$4,"")</f>
        <v/>
      </c>
      <c r="EG151" t="str">
        <f>IF(AND($A151="J",COUNTIFS(activiteiten_perceel,percelen!$AZ151,activiteiten_maatregel_nr,percelen!EG$4,activiteiten_activiteit_voldoet_aan_voorwaarden,"J")&gt;0),EG$4,"")</f>
        <v/>
      </c>
      <c r="EH151" t="str">
        <f>IF(AND($A151="J",COUNTIFS(activiteiten_perceel,percelen!$AZ151,activiteiten_maatregel_nr,percelen!EH$4,activiteiten_activiteit_voldoet_aan_voorwaarden,"J")&gt;0),EH$4,"")</f>
        <v/>
      </c>
      <c r="EI151" t="str">
        <f>IF(AND($A151="J",COUNTIFS(activiteiten_perceel,percelen!$AZ151,activiteiten_maatregel_nr,percelen!EI$4,activiteiten_activiteit_voldoet_aan_voorwaarden,"J")&gt;0),EI$4,"")</f>
        <v/>
      </c>
      <c r="EJ151">
        <f t="shared" si="375"/>
        <v>0</v>
      </c>
      <c r="EK151" t="str">
        <f t="shared" si="309"/>
        <v/>
      </c>
      <c r="EL151" t="str">
        <f t="shared" si="310"/>
        <v/>
      </c>
      <c r="EM151" t="str">
        <f t="shared" si="311"/>
        <v/>
      </c>
      <c r="EN151" t="str">
        <f t="shared" si="312"/>
        <v/>
      </c>
      <c r="EO151" t="str">
        <f t="shared" si="313"/>
        <v/>
      </c>
      <c r="EP151" t="str">
        <f t="shared" si="314"/>
        <v/>
      </c>
      <c r="EQ151" t="str">
        <f t="shared" si="315"/>
        <v/>
      </c>
      <c r="ER151" t="str">
        <f t="shared" si="316"/>
        <v/>
      </c>
      <c r="ES151" t="str">
        <f t="shared" si="317"/>
        <v/>
      </c>
      <c r="ET151" t="str">
        <f t="shared" si="318"/>
        <v/>
      </c>
      <c r="EU151" t="str">
        <f t="shared" si="319"/>
        <v/>
      </c>
      <c r="EV151" t="str">
        <f t="shared" si="320"/>
        <v/>
      </c>
      <c r="EW151" t="str">
        <f t="shared" si="376"/>
        <v>nvt</v>
      </c>
      <c r="EX151" t="str">
        <f t="shared" si="377"/>
        <v>nvt</v>
      </c>
      <c r="EY151" t="str">
        <f t="shared" si="378"/>
        <v>nvt</v>
      </c>
      <c r="EZ151" t="str">
        <f t="shared" si="379"/>
        <v>nvt</v>
      </c>
      <c r="FA151" t="str">
        <f t="shared" si="380"/>
        <v>nvt</v>
      </c>
      <c r="FB151" t="str">
        <f t="shared" si="381"/>
        <v>nvt</v>
      </c>
      <c r="FC151" t="str">
        <f t="shared" si="382"/>
        <v>nvt</v>
      </c>
      <c r="FD151" t="str">
        <f t="shared" si="383"/>
        <v>nvt</v>
      </c>
      <c r="FE151" t="str">
        <f>IF($EJ151=2,VLOOKUP(FD151,STAPELING!A:D,FE$1,0),"nvt")</f>
        <v>nvt</v>
      </c>
      <c r="FF151" t="str">
        <f t="shared" si="384"/>
        <v>nvt</v>
      </c>
      <c r="FG151" t="str">
        <f t="shared" si="385"/>
        <v>nvt</v>
      </c>
      <c r="FH151" t="str">
        <f t="shared" si="386"/>
        <v>nvt</v>
      </c>
      <c r="FI151" t="str">
        <f t="shared" si="387"/>
        <v>nvt</v>
      </c>
      <c r="FJ151" t="str">
        <f t="shared" si="388"/>
        <v>nvt</v>
      </c>
      <c r="FK151" t="str">
        <f t="shared" si="389"/>
        <v>nvt</v>
      </c>
      <c r="FL151" t="str">
        <f t="shared" si="390"/>
        <v>nvt</v>
      </c>
      <c r="FM151" t="str">
        <f t="shared" si="391"/>
        <v/>
      </c>
      <c r="FN151" t="str">
        <f>IF(ISERROR(VLOOKUP(FM151,STAPELING!I:AO,FN$1,0)),"N",VLOOKUP(FM151,STAPELING!I:AO,FN$1,0))</f>
        <v>J</v>
      </c>
      <c r="FO151" t="str">
        <f t="shared" si="392"/>
        <v>nvt</v>
      </c>
      <c r="FP151" t="str">
        <f t="shared" si="321"/>
        <v>nvt</v>
      </c>
      <c r="FQ151" t="str">
        <f t="shared" si="322"/>
        <v>nvt</v>
      </c>
      <c r="FR151" t="str">
        <f t="shared" si="323"/>
        <v>nvt</v>
      </c>
      <c r="FS151" t="str">
        <f t="shared" si="324"/>
        <v>nvt</v>
      </c>
      <c r="FT151" t="str">
        <f t="shared" si="325"/>
        <v>nvt</v>
      </c>
      <c r="FU151" t="str">
        <f t="shared" si="326"/>
        <v>nvt</v>
      </c>
      <c r="FV151" t="str">
        <f t="shared" si="327"/>
        <v>nvt</v>
      </c>
      <c r="FW151" t="str">
        <f t="shared" si="328"/>
        <v>nvt</v>
      </c>
      <c r="FX151" t="str">
        <f t="shared" si="329"/>
        <v>nvt</v>
      </c>
      <c r="FY151" t="str">
        <f t="shared" si="330"/>
        <v>nvt</v>
      </c>
      <c r="FZ151" t="str">
        <f t="shared" si="331"/>
        <v>nvt</v>
      </c>
      <c r="GA151" t="str">
        <f t="shared" si="332"/>
        <v>nvt</v>
      </c>
      <c r="GB151" t="str">
        <f>IF($EJ151&gt;2,IF(FO151="","zwart",VLOOKUP(FO151,STAPELING!J:AA,GB$1,0)),"nvt")</f>
        <v>nvt</v>
      </c>
      <c r="GC151" t="str">
        <f t="shared" si="393"/>
        <v>nvt</v>
      </c>
      <c r="GD151" t="str">
        <f t="shared" si="394"/>
        <v>nvt</v>
      </c>
      <c r="GE151" t="str">
        <f t="shared" si="395"/>
        <v>nvt</v>
      </c>
      <c r="GF151" t="str">
        <f t="shared" si="396"/>
        <v>nvt</v>
      </c>
      <c r="GG151" t="str">
        <f t="shared" si="397"/>
        <v>nvt</v>
      </c>
      <c r="GH151" t="str">
        <f t="shared" si="398"/>
        <v>nvt</v>
      </c>
      <c r="GI151" t="str">
        <f t="shared" si="399"/>
        <v>nvt</v>
      </c>
      <c r="GJ151" t="str">
        <f t="shared" si="400"/>
        <v>nvt</v>
      </c>
      <c r="GK151" t="str">
        <f t="shared" si="333"/>
        <v>nvt</v>
      </c>
      <c r="GL151" t="str">
        <f t="shared" si="334"/>
        <v>nvt</v>
      </c>
      <c r="GM151" t="str">
        <f t="shared" si="335"/>
        <v>nvt</v>
      </c>
      <c r="GN151" t="str">
        <f t="shared" si="336"/>
        <v>nvt</v>
      </c>
      <c r="GO151" t="str">
        <f t="shared" si="337"/>
        <v>nvt</v>
      </c>
      <c r="GP151" t="str">
        <f t="shared" si="338"/>
        <v>nvt</v>
      </c>
      <c r="GQ151" t="str">
        <f t="shared" si="339"/>
        <v>nvt</v>
      </c>
      <c r="GR151" t="str">
        <f t="shared" si="340"/>
        <v>nvt</v>
      </c>
      <c r="GS151" t="str">
        <f t="shared" si="341"/>
        <v>nvt</v>
      </c>
      <c r="GT151" t="str">
        <f t="shared" si="342"/>
        <v>nvt</v>
      </c>
      <c r="GU151" t="str">
        <f t="shared" si="343"/>
        <v>nvt</v>
      </c>
      <c r="GV151" t="str">
        <f t="shared" si="344"/>
        <v>nvt</v>
      </c>
      <c r="GW151" t="str">
        <f>IF($EJ151&gt;2,IF(GJ151="","zwart",VLOOKUP(GJ151,STAPELING!AB:AJ,GW$1,0)),"nvt")</f>
        <v>nvt</v>
      </c>
      <c r="GX151" t="str">
        <f t="shared" si="401"/>
        <v>nvt</v>
      </c>
      <c r="GY151" t="str">
        <f t="shared" si="402"/>
        <v>nvt</v>
      </c>
      <c r="GZ151" t="str">
        <f t="shared" si="403"/>
        <v>nvt</v>
      </c>
      <c r="HA151" t="str">
        <f t="shared" si="404"/>
        <v>nvt</v>
      </c>
      <c r="HB151" t="str">
        <f t="shared" si="405"/>
        <v>nvt</v>
      </c>
      <c r="HC151" t="str">
        <f t="shared" si="406"/>
        <v>nvt</v>
      </c>
      <c r="HD151" t="str">
        <f t="shared" si="407"/>
        <v>nvt</v>
      </c>
      <c r="HE151" t="str">
        <f t="shared" si="408"/>
        <v>nvt</v>
      </c>
      <c r="HF151" t="str">
        <f t="shared" si="409"/>
        <v>nvt</v>
      </c>
      <c r="HG151" t="str">
        <f t="shared" si="410"/>
        <v>nvt</v>
      </c>
      <c r="HH151" t="str">
        <f t="shared" si="411"/>
        <v>nvt</v>
      </c>
      <c r="HI151" t="str">
        <f t="shared" si="412"/>
        <v>nvt</v>
      </c>
      <c r="HJ151" t="str">
        <f t="shared" si="413"/>
        <v>nvt</v>
      </c>
      <c r="HK151" t="str">
        <f t="shared" si="414"/>
        <v>nvt</v>
      </c>
      <c r="HL151" t="str">
        <f t="shared" si="415"/>
        <v>nvt</v>
      </c>
      <c r="HM151" t="str">
        <f t="shared" si="345"/>
        <v>nvt</v>
      </c>
      <c r="HN151" t="str">
        <f t="shared" si="346"/>
        <v>nvt</v>
      </c>
      <c r="HO151" t="str">
        <f t="shared" si="347"/>
        <v>nvt</v>
      </c>
      <c r="HP151" t="str">
        <f t="shared" si="348"/>
        <v>nvt</v>
      </c>
      <c r="HQ151" t="str">
        <f t="shared" si="349"/>
        <v>nvt</v>
      </c>
      <c r="HR151" t="str">
        <f t="shared" si="350"/>
        <v>nvt</v>
      </c>
      <c r="HS151" t="str">
        <f t="shared" si="351"/>
        <v>nvt</v>
      </c>
      <c r="HT151" t="str">
        <f t="shared" si="352"/>
        <v>nvt</v>
      </c>
      <c r="HU151" t="str">
        <f t="shared" si="353"/>
        <v>nvt</v>
      </c>
      <c r="HV151" t="str">
        <f t="shared" si="354"/>
        <v>nvt</v>
      </c>
      <c r="HW151" t="str">
        <f t="shared" si="355"/>
        <v>nvt</v>
      </c>
      <c r="HX151" t="str">
        <f t="shared" si="356"/>
        <v>nvt</v>
      </c>
      <c r="HY151" t="str">
        <f>IF($EJ151&gt;2,IF(HL151="","zwart",VLOOKUP(HL151,STAPELING!AK:AN,HY$1,0)),"nvt")</f>
        <v>nvt</v>
      </c>
      <c r="HZ151" t="str">
        <f t="shared" si="416"/>
        <v>nvt</v>
      </c>
      <c r="IA151" t="str">
        <f t="shared" si="417"/>
        <v>nvt</v>
      </c>
      <c r="IB151" t="str">
        <f t="shared" si="418"/>
        <v>nvt</v>
      </c>
      <c r="IC151" t="str">
        <f t="shared" si="419"/>
        <v>nvt</v>
      </c>
      <c r="ID151" t="str">
        <f t="shared" si="420"/>
        <v>nvt</v>
      </c>
      <c r="IE151" t="str">
        <f t="shared" si="421"/>
        <v>nvt</v>
      </c>
      <c r="IF151" t="str">
        <f t="shared" si="422"/>
        <v>nvt</v>
      </c>
      <c r="IG151">
        <f t="shared" si="423"/>
        <v>0</v>
      </c>
      <c r="IH151">
        <f t="shared" si="424"/>
        <v>0</v>
      </c>
      <c r="II151">
        <f t="shared" si="425"/>
        <v>0</v>
      </c>
      <c r="IJ151">
        <f t="shared" si="426"/>
        <v>0</v>
      </c>
      <c r="IK151">
        <f t="shared" si="427"/>
        <v>0</v>
      </c>
      <c r="IL151">
        <f t="shared" si="428"/>
        <v>0</v>
      </c>
      <c r="IM151">
        <f t="shared" si="429"/>
        <v>0</v>
      </c>
      <c r="IN151">
        <f t="shared" si="430"/>
        <v>0</v>
      </c>
      <c r="IO151">
        <f t="shared" si="431"/>
        <v>0</v>
      </c>
      <c r="IP151">
        <f t="shared" si="432"/>
        <v>0</v>
      </c>
      <c r="IQ151">
        <f t="shared" si="433"/>
        <v>0</v>
      </c>
      <c r="IR151">
        <f t="shared" si="434"/>
        <v>0</v>
      </c>
      <c r="IS151">
        <f t="shared" si="435"/>
        <v>0</v>
      </c>
      <c r="IT151">
        <f t="shared" si="436"/>
        <v>0</v>
      </c>
      <c r="IU151" t="str">
        <f t="shared" si="437"/>
        <v>N</v>
      </c>
      <c r="IV151" t="str">
        <f t="shared" si="357"/>
        <v>N</v>
      </c>
      <c r="IW151" t="str">
        <f t="shared" si="438"/>
        <v>N</v>
      </c>
    </row>
    <row r="152" spans="1:257" x14ac:dyDescent="0.25">
      <c r="A152" t="str">
        <f>IF(ISERROR(VLOOKUP(E152,E$4:E151,1,0)),"J","N")</f>
        <v>N</v>
      </c>
      <c r="E152" s="25" t="str">
        <f>IF(Invoer!B181="","",Invoer!B181)</f>
        <v/>
      </c>
      <c r="F152" s="25"/>
      <c r="G152" s="25"/>
      <c r="H152" s="25" t="str">
        <f>IF(AND($E152&lt;&gt;"",$A152="J"),Invoer!D181,"")</f>
        <v/>
      </c>
      <c r="I152" s="25"/>
      <c r="J152" s="26"/>
      <c r="K152" s="26" t="str">
        <f>IF(AND($E152&lt;&gt;"",$A152="J"),Invoer!L181,"")</f>
        <v/>
      </c>
      <c r="L152" s="26"/>
      <c r="M152" s="25"/>
      <c r="N152" s="152"/>
      <c r="O152" s="153"/>
      <c r="P152" s="25"/>
      <c r="Q152" s="25"/>
      <c r="R152" s="153"/>
      <c r="S152" s="154"/>
      <c r="T152" s="152"/>
      <c r="U152" s="153"/>
      <c r="V152" s="153"/>
      <c r="W152" s="59" t="str">
        <f>IF(AND($E152&lt;&gt;"",$A152="J",Invoer!R181&lt;&gt;""),VLOOKUP(Invoer!R181,NORM!$F$26:$H$29,3,0),"")</f>
        <v/>
      </c>
      <c r="X152" s="59"/>
      <c r="Y152" s="25" t="str">
        <f t="shared" si="358"/>
        <v/>
      </c>
      <c r="Z152" s="25"/>
      <c r="AA152" s="26" t="str">
        <f t="shared" si="359"/>
        <v/>
      </c>
      <c r="AB152" s="26"/>
      <c r="AC152" s="153"/>
      <c r="AD152" s="153"/>
      <c r="AE152" s="153"/>
      <c r="AF152" s="153"/>
      <c r="AG152" s="153"/>
      <c r="AH152" s="25"/>
      <c r="AI152" s="153"/>
      <c r="AJ152" s="153"/>
      <c r="AK152" s="153"/>
      <c r="AL152" s="153"/>
      <c r="AM152" s="25" t="str">
        <f>IF(AND($E152&lt;&gt;"",$A152="J"),IF(Invoer!X181="Ja","J",IF(Invoer!X181="Nee","N","")),"")</f>
        <v/>
      </c>
      <c r="AN152" s="153"/>
      <c r="AO152" s="153"/>
      <c r="AP152" s="153" t="s">
        <v>311</v>
      </c>
      <c r="AQ152" s="153" t="s">
        <v>311</v>
      </c>
      <c r="AR152" s="153" t="s">
        <v>312</v>
      </c>
      <c r="AS152" s="153" t="s">
        <v>312</v>
      </c>
      <c r="AT152" s="1" t="str">
        <f>IF(AND($E152&lt;&gt;"",$A152="J",Invoer!O181&lt;&gt;""),VLOOKUP(Invoer!O181,NORM!$F$31:$H$38,3,0),"")</f>
        <v/>
      </c>
      <c r="AU152" s="1"/>
      <c r="AV152" s="1" t="str">
        <f>IF(AND($E152&lt;&gt;"",$A152="J"),Invoer!AH181,"")</f>
        <v/>
      </c>
      <c r="AW152" s="1"/>
      <c r="AX152" s="1" t="str">
        <f t="shared" si="360"/>
        <v/>
      </c>
      <c r="AY152" s="1"/>
      <c r="AZ152" s="3" t="str">
        <f t="shared" si="361"/>
        <v/>
      </c>
      <c r="BA152" s="3" t="str">
        <f t="shared" si="362"/>
        <v/>
      </c>
      <c r="BB152" s="3" t="str">
        <f t="shared" si="363"/>
        <v>N</v>
      </c>
      <c r="BC152" s="3" t="str">
        <f t="shared" si="364"/>
        <v>N</v>
      </c>
      <c r="BD152" s="3" t="str">
        <f t="shared" si="365"/>
        <v/>
      </c>
      <c r="BE152" s="3">
        <f t="shared" si="366"/>
        <v>0</v>
      </c>
      <c r="BF152" s="3" t="str">
        <f t="shared" si="367"/>
        <v/>
      </c>
      <c r="BG152" s="3" t="str">
        <f t="shared" si="368"/>
        <v/>
      </c>
      <c r="BH152" s="3" t="str">
        <f t="shared" si="369"/>
        <v>N</v>
      </c>
      <c r="BI152" s="24" t="str">
        <f t="shared" si="370"/>
        <v/>
      </c>
      <c r="BJ152" s="24" t="str">
        <f>IF(ISERROR(VLOOKUP($BD152,LOV_GWSGRP!A:A,1,0)),"N","J")</f>
        <v>N</v>
      </c>
      <c r="BK152" s="24" t="str">
        <f>IF(ISERROR(VLOOKUP($BD152,LOV_GWSGRP!D:D,1,0)),"N","J")</f>
        <v>N</v>
      </c>
      <c r="BL152" s="24" t="str">
        <f>IF(ISERROR(VLOOKUP($BD152,LOV_GWSGRP!G:G,1,0)),"N","J")</f>
        <v>N</v>
      </c>
      <c r="BM152" s="24" t="str">
        <f>IF(ISERROR(VLOOKUP($BD152,LOV_GWSGRP!M:M,1,0)),"N","J")</f>
        <v>N</v>
      </c>
      <c r="BN152" s="24" t="str">
        <f>IF(ISERROR(VLOOKUP($BD152,LOV_GWSGRP!P:P,1,0)),"N","J")</f>
        <v>N</v>
      </c>
      <c r="BO152" s="24" t="str">
        <f>IF(ISERROR(VLOOKUP($BD152,LOV_GWSGRP!S:S,1,0)),"N","J")</f>
        <v>N</v>
      </c>
      <c r="BP152" s="24" t="str">
        <f>IF(ISERROR(VLOOKUP($BD152,LOV_GWSGRP!V:V,1,0)),"N","J")</f>
        <v>N</v>
      </c>
      <c r="BQ152" s="24" t="str">
        <f>IF(ISERROR(VLOOKUP($BD152,LOV_GWSGRP!Y:Y,1,0)),"N","J")</f>
        <v>N</v>
      </c>
      <c r="BR152" s="24" t="str">
        <f>IF(ISERROR(VLOOKUP($BD152,LOV_GWSGRP!AB:AB,1,0)),"N","J")</f>
        <v>N</v>
      </c>
      <c r="BS152" s="24" t="str">
        <f>IF(ISERROR(VLOOKUP($BD152,LOV_GWSGRP!AE:AE,1,0)),"N","J")</f>
        <v>N</v>
      </c>
      <c r="BT152" s="24" t="str">
        <f>IF(ISERROR(VLOOKUP($BD152,LOV_GWSGRP!AH:AH,1,0)),"N","J")</f>
        <v>N</v>
      </c>
      <c r="BU152" s="24" t="str">
        <f>IF(ISERROR(VLOOKUP($BD152,LOV_GWSGRP!CJ:CJ,1,0)),"N","J")</f>
        <v>N</v>
      </c>
      <c r="BV152" s="24" t="str">
        <f>IF(ISERROR(VLOOKUP($BD152,LOV_GWSGRP!AN:AN,1,0)),"N","J")</f>
        <v>N</v>
      </c>
      <c r="BW152" s="24" t="str">
        <f>IF(ISERROR(VLOOKUP($BD152,LOV_GWSGRP!AQ:AQ,1,0)),"N","J")</f>
        <v>N</v>
      </c>
      <c r="BX152" s="24" t="str">
        <f>IF(ISERROR(VLOOKUP($BD152,LOV_GWSGRP!AT:AT,1,0)),"N","J")</f>
        <v>N</v>
      </c>
      <c r="BY152" s="24" t="str">
        <f>IF(ISERROR(VLOOKUP($BD152,LOV_GWSGRP!AW:AW,1,0)),"N","J")</f>
        <v>N</v>
      </c>
      <c r="BZ152" s="24" t="str">
        <f>IF(ISERROR(VLOOKUP($BD152,LOV_GWSGRP!AZ:AZ,1,0)),"N","J")</f>
        <v>N</v>
      </c>
      <c r="CA152" s="24" t="str">
        <f>IF(ISERROR(VLOOKUP($BD152,LOV_GWSGRP!BC:BC,1,0)),"N","J")</f>
        <v>N</v>
      </c>
      <c r="CB152" s="24" t="str">
        <f>IF(ISERROR(VLOOKUP($BD152,LOV_GWSGRP!BF:BF,1,0)),"N","J")</f>
        <v>N</v>
      </c>
      <c r="CC152" s="24" t="str">
        <f>IF(ISERROR(VLOOKUP($BD152,LOV_GWSGRP!BI:BI,1,0)),"N","J")</f>
        <v>N</v>
      </c>
      <c r="CD152" s="24" t="str">
        <f>IF(ISERROR(VLOOKUP($BD152,LOV_GWSGRP!J:J,1,0)),"N","J")</f>
        <v>N</v>
      </c>
      <c r="CE152" s="24" t="str">
        <f>IF(ISERROR(VLOOKUP($BD152,LOV_GWSGRP!BL:BL,1,0)),"N","J")</f>
        <v>N</v>
      </c>
      <c r="CF152" s="24"/>
      <c r="CG152" s="24" t="str">
        <f>IF(ISERROR(VLOOKUP($BD152,LOV_GWSGRP!BO:BO,1,0)),"N","J")</f>
        <v>N</v>
      </c>
      <c r="CH152" s="24" t="str">
        <f t="shared" si="371"/>
        <v>N</v>
      </c>
      <c r="CI152" s="24" t="str">
        <f>IF(ISERROR(VLOOKUP($BD152,GEWASCODE_GLMC8!F:F,1,0)),"N","J")</f>
        <v>N</v>
      </c>
      <c r="CJ152" s="24" t="str">
        <f>IF(COUNTIF($CI152:CI152,"J")&gt;0,"N",IF(ISERROR(VLOOKUP($BD152,GEWASCODE_GLMC8!G:G,1,0)),"N","J"))</f>
        <v>N</v>
      </c>
      <c r="CK152" s="24" t="str">
        <f>IF(COUNTIF($CI152:CJ152,"J")&gt;0,"N",IF(ISERROR(VLOOKUP($BD152,GEWASCODE_GLMC8!H:H,1,0)),"N","J"))</f>
        <v>N</v>
      </c>
      <c r="CL152" s="24" t="str">
        <f>IF(COUNTIF($CI152:CK152,"J")&gt;0,"N",IF(ISERROR(VLOOKUP($BD152,GEWASCODE_GLMC8!I:I,1,0)),"N","J"))</f>
        <v>N</v>
      </c>
      <c r="CM152" s="24" t="str">
        <f>IF(COUNTIF($CI152:CL152,"J")&gt;0,"N",IF(ISERROR(VLOOKUP($BD152,GEWASCODE_GLMC8!J:J,1,0)),"N","J"))</f>
        <v>N</v>
      </c>
      <c r="CN152" s="24" t="str">
        <f>IF(COUNTIF($CI152:CM152,"J")&gt;0,"N",IF(ISERROR(VLOOKUP($BD152,GEWASCODE_GLMC8!K:K,1,0)),"N","J"))</f>
        <v>N</v>
      </c>
      <c r="CO152" s="24" t="str">
        <f>IF(COUNTIF($CI152:CN152,"J")&gt;0,"N",IF(ISERROR(VLOOKUP($BD152,GEWASCODE_GLMC8!L:L,1,0)),"N","J"))</f>
        <v>N</v>
      </c>
      <c r="CP152" s="24" t="str">
        <f>IF(COUNTIF($CI152:CO152,"J")&gt;0,"N",IF(ISERROR(VLOOKUP($BD152,GEWASCODE_GLMC8!M:M,1,0)),"N","J"))</f>
        <v>N</v>
      </c>
      <c r="CQ152" s="24" t="str">
        <f>IF(COUNTIF($CI152:CP152,"J")&gt;0,"N",IF(ISERROR(VLOOKUP($BD152,GEWASCODE_GLMC8!N:N,1,0)),"N","J"))</f>
        <v>N</v>
      </c>
      <c r="CR152" s="24" t="str">
        <f>IF(COUNTIF($CI152:CQ152,"J")&gt;0,"N",IF(ISERROR(VLOOKUP($BD152,GEWASCODE_GLMC8!O:O,1,0)),"N","J"))</f>
        <v>N</v>
      </c>
      <c r="CS152" s="24" t="str">
        <f>IF(COUNTIF($CI152:CR152,"J")&gt;0,"N",IF(ISERROR(VLOOKUP($BD152,GEWASCODE_GLMC8!P:P,1,0)),"N","J"))</f>
        <v>N</v>
      </c>
      <c r="CT152" s="24" t="str">
        <f>IF(COUNTIF($CI152:CS152,"J")&gt;0,"N",IF(ISERROR(VLOOKUP($BD152,GEWASCODE_GLMC8!Q:Q,1,0)),"N","J"))</f>
        <v>N</v>
      </c>
      <c r="CU152" s="24" t="str">
        <f>IF(COUNTIF($CI152:CT152,"J")&gt;0,"N",IF(ISERROR(VLOOKUP($BD152,GEWASCODE_GLMC8!R:R,1,0)),"N","J"))</f>
        <v>N</v>
      </c>
      <c r="CV152" s="24" t="str">
        <f>IF(COUNTIF($CI152:CU152,"J")&gt;0,"N",IF(ISERROR(VLOOKUP($BD152,GEWASCODE_GLMC8!S:S,1,0)),"N","J"))</f>
        <v>N</v>
      </c>
      <c r="CW152" s="24" t="str">
        <f>IF(COUNTIF($CI152:CV152,"J")&gt;0,"N",IF(ISERROR(VLOOKUP($BD152,GEWASCODE_GLMC8!T:T,1,0)),"N","J"))</f>
        <v>N</v>
      </c>
      <c r="CX152" s="24" t="str">
        <f>IF(COUNTIF($CI152:CW152,"J")&gt;0,"N",IF(ISERROR(VLOOKUP($BD152,GEWASCODE_GLMC8!U:U,1,0)),"N","J"))</f>
        <v>N</v>
      </c>
      <c r="CY152" s="24" t="str">
        <f>IF(COUNTIF($CI152:CX152,"J")&gt;0,"N",IF(ISERROR(VLOOKUP($BD152,GEWASCODE_GLMC8!V:V,1,0)),"N","J"))</f>
        <v>N</v>
      </c>
      <c r="CZ152" s="24" t="str">
        <f>IF(COUNTIF($CI152:CY152,"J")&gt;0,"N",IF(ISERROR(VLOOKUP($BD152,GEWASCODE_GLMC8!W:W,1,0)),"N","J"))</f>
        <v>N</v>
      </c>
      <c r="DA152" s="24" t="str">
        <f>IF(COUNTIF($CI152:CZ152,"J")&gt;0,"N",IF(ISERROR(VLOOKUP($BD152,GEWASCODE_GLMC8!X:X,1,0)),"N","J"))</f>
        <v>N</v>
      </c>
      <c r="DB152" s="24" t="str">
        <f>IF(COUNTIF($CI152:DA152,"J")&gt;0,"N",IF(ISERROR(VLOOKUP($BD152,GEWASCODE_GLMC8!Y:Y,1,0)),"N","J"))</f>
        <v>N</v>
      </c>
      <c r="DC152" s="24" t="str">
        <f>IF(COUNTIF($CI152:DB152,"J")&gt;0,"N",IF(ISERROR(VLOOKUP($BD152,GEWASCODE_GLMC8!Z:Z,1,0)),"N","J"))</f>
        <v>N</v>
      </c>
      <c r="DD152" s="24" t="str">
        <f t="shared" si="372"/>
        <v>N</v>
      </c>
      <c r="DE152" s="3" t="str">
        <f t="shared" si="303"/>
        <v>N</v>
      </c>
      <c r="DF152" s="3" t="str">
        <f t="shared" si="304"/>
        <v>N</v>
      </c>
      <c r="DG152" s="3" t="str">
        <f t="shared" si="373"/>
        <v>N</v>
      </c>
      <c r="DH152" s="3" t="str">
        <f t="shared" si="374"/>
        <v>N</v>
      </c>
      <c r="DI152" s="3" t="str">
        <f t="shared" si="305"/>
        <v>N</v>
      </c>
      <c r="DJ152" s="3" t="str">
        <f t="shared" si="306"/>
        <v>N</v>
      </c>
      <c r="DK152" s="3">
        <f>0</f>
        <v>0</v>
      </c>
      <c r="DL152" s="3" t="str">
        <f t="shared" si="307"/>
        <v>N</v>
      </c>
      <c r="DM152" s="3" t="str">
        <f t="shared" si="308"/>
        <v>N</v>
      </c>
      <c r="DN152" t="str">
        <f>IF(AND($A152="J",COUNTIFS(activiteiten_perceel,percelen!$AZ152,activiteiten_maatregel_nr,percelen!DN$4,activiteiten_activiteit_voldoet_aan_voorwaarden,"J")&gt;0),DN$4,"")</f>
        <v/>
      </c>
      <c r="DO152" t="str">
        <f>IF(AND($A152="J",COUNTIFS(activiteiten_perceel,percelen!$AZ152,activiteiten_maatregel_nr,percelen!DO$4,activiteiten_activiteit_voldoet_aan_voorwaarden,"J")&gt;0),DO$4,"")</f>
        <v/>
      </c>
      <c r="DP152" t="str">
        <f>IF(AND($A152="J",COUNTIFS(activiteiten_perceel,percelen!$AZ152,activiteiten_maatregel_nr,percelen!DP$4,activiteiten_activiteit_voldoet_aan_voorwaarden,"J")&gt;0),DP$4,"")</f>
        <v/>
      </c>
      <c r="DQ152" t="str">
        <f>IF(AND($A152="J",COUNTIFS(activiteiten_perceel,percelen!$AZ152,activiteiten_maatregel_nr,percelen!DQ$4,activiteiten_activiteit_voldoet_aan_voorwaarden,"J")&gt;0),DQ$4,"")</f>
        <v/>
      </c>
      <c r="DR152" t="str">
        <f>IF(AND($A152="J",COUNTIFS(activiteiten_perceel,percelen!$AZ152,activiteiten_maatregel_nr,percelen!DR$4,activiteiten_activiteit_voldoet_aan_voorwaarden,"J")&gt;0),DR$4,"")</f>
        <v/>
      </c>
      <c r="DS152" t="str">
        <f>IF(AND($A152="J",COUNTIFS(activiteiten_perceel,percelen!$AZ152,activiteiten_maatregel_nr,percelen!DS$4,activiteiten_activiteit_voldoet_aan_voorwaarden,"J")&gt;0),DS$4,"")</f>
        <v/>
      </c>
      <c r="DT152" t="str">
        <f>IF(AND($A152="J",COUNTIFS(activiteiten_perceel,percelen!$AZ152,activiteiten_maatregel_nr,percelen!DT$4,activiteiten_activiteit_voldoet_aan_voorwaarden,"J")&gt;0),DT$4,"")</f>
        <v/>
      </c>
      <c r="DU152" t="str">
        <f>IF(AND($A152="J",COUNTIFS(activiteiten_perceel,percelen!$AZ152,activiteiten_maatregel_nr,percelen!DU$4,activiteiten_activiteit_voldoet_aan_voorwaarden,"J")&gt;0),DU$4,"")</f>
        <v/>
      </c>
      <c r="DV152" t="str">
        <f>IF(AND($A152="J",COUNTIFS(activiteiten_perceel,percelen!$AZ152,activiteiten_maatregel_nr,percelen!DV$4,activiteiten_activiteit_voldoet_aan_voorwaarden,"J")&gt;0),DV$4,"")</f>
        <v/>
      </c>
      <c r="DW152" t="str">
        <f>IF(AND($A152="J",COUNTIFS(activiteiten_perceel,percelen!$AZ152,activiteiten_maatregel_nr,percelen!DW$4,activiteiten_activiteit_voldoet_aan_voorwaarden,"J")&gt;0),DW$4,"")</f>
        <v/>
      </c>
      <c r="DX152" t="str">
        <f>IF(AND($A152="J",COUNTIFS(activiteiten_perceel,percelen!$AZ152,activiteiten_maatregel_nr,percelen!DX$4,activiteiten_activiteit_voldoet_aan_voorwaarden,"J")&gt;0),DX$4,"")</f>
        <v/>
      </c>
      <c r="DY152" t="str">
        <f>IF(AND($A152="J",COUNTIFS(activiteiten_perceel,percelen!$AZ152,activiteiten_maatregel_nr,percelen!DY$4,activiteiten_activiteit_voldoet_aan_voorwaarden,"J")&gt;0),DY$4,"")</f>
        <v/>
      </c>
      <c r="DZ152" t="str">
        <f>IF(AND($A152="J",COUNTIFS(activiteiten_perceel,percelen!$AZ152,activiteiten_maatregel_nr,percelen!DZ$4,activiteiten_activiteit_voldoet_aan_voorwaarden,"J")&gt;0),DZ$4,"")</f>
        <v/>
      </c>
      <c r="EA152" t="str">
        <f>IF(AND($A152="J",COUNTIFS(activiteiten_perceel,percelen!$AZ152,activiteiten_maatregel_nr,percelen!EA$4,activiteiten_activiteit_voldoet_aan_voorwaarden,"J")&gt;0),EA$4,"")</f>
        <v/>
      </c>
      <c r="EB152" t="str">
        <f>IF(AND($A152="J",COUNTIFS(activiteiten_perceel,percelen!$AZ152,activiteiten_maatregel_nr,percelen!EB$4,activiteiten_activiteit_voldoet_aan_voorwaarden,"J")&gt;0),EB$4,"")</f>
        <v/>
      </c>
      <c r="EC152" t="str">
        <f>IF(AND($A152="J",COUNTIFS(activiteiten_perceel,percelen!$AZ152,activiteiten_maatregel_nr,percelen!EC$4,activiteiten_activiteit_voldoet_aan_voorwaarden,"J")&gt;0),EC$4,"")</f>
        <v/>
      </c>
      <c r="ED152" t="str">
        <f>IF(AND($A152="J",COUNTIFS(activiteiten_perceel,percelen!$AZ152,activiteiten_maatregel_nr,percelen!ED$4,activiteiten_activiteit_voldoet_aan_voorwaarden,"J")&gt;0),ED$4,"")</f>
        <v/>
      </c>
      <c r="EE152" t="str">
        <f>IF(AND($A152="J",COUNTIFS(activiteiten_perceel,percelen!$AZ152,activiteiten_maatregel_nr,percelen!EE$4,activiteiten_activiteit_voldoet_aan_voorwaarden,"J")&gt;0),EE$4,"")</f>
        <v/>
      </c>
      <c r="EF152" t="str">
        <f>IF(AND($A152="J",COUNTIFS(activiteiten_perceel,percelen!$AZ152,activiteiten_maatregel_nr,percelen!EF$4,activiteiten_activiteit_voldoet_aan_voorwaarden,"J")&gt;0),EF$4,"")</f>
        <v/>
      </c>
      <c r="EG152" t="str">
        <f>IF(AND($A152="J",COUNTIFS(activiteiten_perceel,percelen!$AZ152,activiteiten_maatregel_nr,percelen!EG$4,activiteiten_activiteit_voldoet_aan_voorwaarden,"J")&gt;0),EG$4,"")</f>
        <v/>
      </c>
      <c r="EH152" t="str">
        <f>IF(AND($A152="J",COUNTIFS(activiteiten_perceel,percelen!$AZ152,activiteiten_maatregel_nr,percelen!EH$4,activiteiten_activiteit_voldoet_aan_voorwaarden,"J")&gt;0),EH$4,"")</f>
        <v/>
      </c>
      <c r="EI152" t="str">
        <f>IF(AND($A152="J",COUNTIFS(activiteiten_perceel,percelen!$AZ152,activiteiten_maatregel_nr,percelen!EI$4,activiteiten_activiteit_voldoet_aan_voorwaarden,"J")&gt;0),EI$4,"")</f>
        <v/>
      </c>
      <c r="EJ152">
        <f t="shared" si="375"/>
        <v>0</v>
      </c>
      <c r="EK152" t="str">
        <f t="shared" si="309"/>
        <v/>
      </c>
      <c r="EL152" t="str">
        <f t="shared" si="310"/>
        <v/>
      </c>
      <c r="EM152" t="str">
        <f t="shared" si="311"/>
        <v/>
      </c>
      <c r="EN152" t="str">
        <f t="shared" si="312"/>
        <v/>
      </c>
      <c r="EO152" t="str">
        <f t="shared" si="313"/>
        <v/>
      </c>
      <c r="EP152" t="str">
        <f t="shared" si="314"/>
        <v/>
      </c>
      <c r="EQ152" t="str">
        <f t="shared" si="315"/>
        <v/>
      </c>
      <c r="ER152" t="str">
        <f t="shared" si="316"/>
        <v/>
      </c>
      <c r="ES152" t="str">
        <f t="shared" si="317"/>
        <v/>
      </c>
      <c r="ET152" t="str">
        <f t="shared" si="318"/>
        <v/>
      </c>
      <c r="EU152" t="str">
        <f t="shared" si="319"/>
        <v/>
      </c>
      <c r="EV152" t="str">
        <f t="shared" si="320"/>
        <v/>
      </c>
      <c r="EW152" t="str">
        <f t="shared" si="376"/>
        <v>nvt</v>
      </c>
      <c r="EX152" t="str">
        <f t="shared" si="377"/>
        <v>nvt</v>
      </c>
      <c r="EY152" t="str">
        <f t="shared" si="378"/>
        <v>nvt</v>
      </c>
      <c r="EZ152" t="str">
        <f t="shared" si="379"/>
        <v>nvt</v>
      </c>
      <c r="FA152" t="str">
        <f t="shared" si="380"/>
        <v>nvt</v>
      </c>
      <c r="FB152" t="str">
        <f t="shared" si="381"/>
        <v>nvt</v>
      </c>
      <c r="FC152" t="str">
        <f t="shared" si="382"/>
        <v>nvt</v>
      </c>
      <c r="FD152" t="str">
        <f t="shared" si="383"/>
        <v>nvt</v>
      </c>
      <c r="FE152" t="str">
        <f>IF($EJ152=2,VLOOKUP(FD152,STAPELING!A:D,FE$1,0),"nvt")</f>
        <v>nvt</v>
      </c>
      <c r="FF152" t="str">
        <f t="shared" si="384"/>
        <v>nvt</v>
      </c>
      <c r="FG152" t="str">
        <f t="shared" si="385"/>
        <v>nvt</v>
      </c>
      <c r="FH152" t="str">
        <f t="shared" si="386"/>
        <v>nvt</v>
      </c>
      <c r="FI152" t="str">
        <f t="shared" si="387"/>
        <v>nvt</v>
      </c>
      <c r="FJ152" t="str">
        <f t="shared" si="388"/>
        <v>nvt</v>
      </c>
      <c r="FK152" t="str">
        <f t="shared" si="389"/>
        <v>nvt</v>
      </c>
      <c r="FL152" t="str">
        <f t="shared" si="390"/>
        <v>nvt</v>
      </c>
      <c r="FM152" t="str">
        <f t="shared" si="391"/>
        <v/>
      </c>
      <c r="FN152" t="str">
        <f>IF(ISERROR(VLOOKUP(FM152,STAPELING!I:AO,FN$1,0)),"N",VLOOKUP(FM152,STAPELING!I:AO,FN$1,0))</f>
        <v>J</v>
      </c>
      <c r="FO152" t="str">
        <f t="shared" si="392"/>
        <v>nvt</v>
      </c>
      <c r="FP152" t="str">
        <f t="shared" si="321"/>
        <v>nvt</v>
      </c>
      <c r="FQ152" t="str">
        <f t="shared" si="322"/>
        <v>nvt</v>
      </c>
      <c r="FR152" t="str">
        <f t="shared" si="323"/>
        <v>nvt</v>
      </c>
      <c r="FS152" t="str">
        <f t="shared" si="324"/>
        <v>nvt</v>
      </c>
      <c r="FT152" t="str">
        <f t="shared" si="325"/>
        <v>nvt</v>
      </c>
      <c r="FU152" t="str">
        <f t="shared" si="326"/>
        <v>nvt</v>
      </c>
      <c r="FV152" t="str">
        <f t="shared" si="327"/>
        <v>nvt</v>
      </c>
      <c r="FW152" t="str">
        <f t="shared" si="328"/>
        <v>nvt</v>
      </c>
      <c r="FX152" t="str">
        <f t="shared" si="329"/>
        <v>nvt</v>
      </c>
      <c r="FY152" t="str">
        <f t="shared" si="330"/>
        <v>nvt</v>
      </c>
      <c r="FZ152" t="str">
        <f t="shared" si="331"/>
        <v>nvt</v>
      </c>
      <c r="GA152" t="str">
        <f t="shared" si="332"/>
        <v>nvt</v>
      </c>
      <c r="GB152" t="str">
        <f>IF($EJ152&gt;2,IF(FO152="","zwart",VLOOKUP(FO152,STAPELING!J:AA,GB$1,0)),"nvt")</f>
        <v>nvt</v>
      </c>
      <c r="GC152" t="str">
        <f t="shared" si="393"/>
        <v>nvt</v>
      </c>
      <c r="GD152" t="str">
        <f t="shared" si="394"/>
        <v>nvt</v>
      </c>
      <c r="GE152" t="str">
        <f t="shared" si="395"/>
        <v>nvt</v>
      </c>
      <c r="GF152" t="str">
        <f t="shared" si="396"/>
        <v>nvt</v>
      </c>
      <c r="GG152" t="str">
        <f t="shared" si="397"/>
        <v>nvt</v>
      </c>
      <c r="GH152" t="str">
        <f t="shared" si="398"/>
        <v>nvt</v>
      </c>
      <c r="GI152" t="str">
        <f t="shared" si="399"/>
        <v>nvt</v>
      </c>
      <c r="GJ152" t="str">
        <f t="shared" si="400"/>
        <v>nvt</v>
      </c>
      <c r="GK152" t="str">
        <f t="shared" si="333"/>
        <v>nvt</v>
      </c>
      <c r="GL152" t="str">
        <f t="shared" si="334"/>
        <v>nvt</v>
      </c>
      <c r="GM152" t="str">
        <f t="shared" si="335"/>
        <v>nvt</v>
      </c>
      <c r="GN152" t="str">
        <f t="shared" si="336"/>
        <v>nvt</v>
      </c>
      <c r="GO152" t="str">
        <f t="shared" si="337"/>
        <v>nvt</v>
      </c>
      <c r="GP152" t="str">
        <f t="shared" si="338"/>
        <v>nvt</v>
      </c>
      <c r="GQ152" t="str">
        <f t="shared" si="339"/>
        <v>nvt</v>
      </c>
      <c r="GR152" t="str">
        <f t="shared" si="340"/>
        <v>nvt</v>
      </c>
      <c r="GS152" t="str">
        <f t="shared" si="341"/>
        <v>nvt</v>
      </c>
      <c r="GT152" t="str">
        <f t="shared" si="342"/>
        <v>nvt</v>
      </c>
      <c r="GU152" t="str">
        <f t="shared" si="343"/>
        <v>nvt</v>
      </c>
      <c r="GV152" t="str">
        <f t="shared" si="344"/>
        <v>nvt</v>
      </c>
      <c r="GW152" t="str">
        <f>IF($EJ152&gt;2,IF(GJ152="","zwart",VLOOKUP(GJ152,STAPELING!AB:AJ,GW$1,0)),"nvt")</f>
        <v>nvt</v>
      </c>
      <c r="GX152" t="str">
        <f t="shared" si="401"/>
        <v>nvt</v>
      </c>
      <c r="GY152" t="str">
        <f t="shared" si="402"/>
        <v>nvt</v>
      </c>
      <c r="GZ152" t="str">
        <f t="shared" si="403"/>
        <v>nvt</v>
      </c>
      <c r="HA152" t="str">
        <f t="shared" si="404"/>
        <v>nvt</v>
      </c>
      <c r="HB152" t="str">
        <f t="shared" si="405"/>
        <v>nvt</v>
      </c>
      <c r="HC152" t="str">
        <f t="shared" si="406"/>
        <v>nvt</v>
      </c>
      <c r="HD152" t="str">
        <f t="shared" si="407"/>
        <v>nvt</v>
      </c>
      <c r="HE152" t="str">
        <f t="shared" si="408"/>
        <v>nvt</v>
      </c>
      <c r="HF152" t="str">
        <f t="shared" si="409"/>
        <v>nvt</v>
      </c>
      <c r="HG152" t="str">
        <f t="shared" si="410"/>
        <v>nvt</v>
      </c>
      <c r="HH152" t="str">
        <f t="shared" si="411"/>
        <v>nvt</v>
      </c>
      <c r="HI152" t="str">
        <f t="shared" si="412"/>
        <v>nvt</v>
      </c>
      <c r="HJ152" t="str">
        <f t="shared" si="413"/>
        <v>nvt</v>
      </c>
      <c r="HK152" t="str">
        <f t="shared" si="414"/>
        <v>nvt</v>
      </c>
      <c r="HL152" t="str">
        <f t="shared" si="415"/>
        <v>nvt</v>
      </c>
      <c r="HM152" t="str">
        <f t="shared" si="345"/>
        <v>nvt</v>
      </c>
      <c r="HN152" t="str">
        <f t="shared" si="346"/>
        <v>nvt</v>
      </c>
      <c r="HO152" t="str">
        <f t="shared" si="347"/>
        <v>nvt</v>
      </c>
      <c r="HP152" t="str">
        <f t="shared" si="348"/>
        <v>nvt</v>
      </c>
      <c r="HQ152" t="str">
        <f t="shared" si="349"/>
        <v>nvt</v>
      </c>
      <c r="HR152" t="str">
        <f t="shared" si="350"/>
        <v>nvt</v>
      </c>
      <c r="HS152" t="str">
        <f t="shared" si="351"/>
        <v>nvt</v>
      </c>
      <c r="HT152" t="str">
        <f t="shared" si="352"/>
        <v>nvt</v>
      </c>
      <c r="HU152" t="str">
        <f t="shared" si="353"/>
        <v>nvt</v>
      </c>
      <c r="HV152" t="str">
        <f t="shared" si="354"/>
        <v>nvt</v>
      </c>
      <c r="HW152" t="str">
        <f t="shared" si="355"/>
        <v>nvt</v>
      </c>
      <c r="HX152" t="str">
        <f t="shared" si="356"/>
        <v>nvt</v>
      </c>
      <c r="HY152" t="str">
        <f>IF($EJ152&gt;2,IF(HL152="","zwart",VLOOKUP(HL152,STAPELING!AK:AN,HY$1,0)),"nvt")</f>
        <v>nvt</v>
      </c>
      <c r="HZ152" t="str">
        <f t="shared" si="416"/>
        <v>nvt</v>
      </c>
      <c r="IA152" t="str">
        <f t="shared" si="417"/>
        <v>nvt</v>
      </c>
      <c r="IB152" t="str">
        <f t="shared" si="418"/>
        <v>nvt</v>
      </c>
      <c r="IC152" t="str">
        <f t="shared" si="419"/>
        <v>nvt</v>
      </c>
      <c r="ID152" t="str">
        <f t="shared" si="420"/>
        <v>nvt</v>
      </c>
      <c r="IE152" t="str">
        <f t="shared" si="421"/>
        <v>nvt</v>
      </c>
      <c r="IF152" t="str">
        <f t="shared" si="422"/>
        <v>nvt</v>
      </c>
      <c r="IG152">
        <f t="shared" si="423"/>
        <v>0</v>
      </c>
      <c r="IH152">
        <f t="shared" si="424"/>
        <v>0</v>
      </c>
      <c r="II152">
        <f t="shared" si="425"/>
        <v>0</v>
      </c>
      <c r="IJ152">
        <f t="shared" si="426"/>
        <v>0</v>
      </c>
      <c r="IK152">
        <f t="shared" si="427"/>
        <v>0</v>
      </c>
      <c r="IL152">
        <f t="shared" si="428"/>
        <v>0</v>
      </c>
      <c r="IM152">
        <f t="shared" si="429"/>
        <v>0</v>
      </c>
      <c r="IN152">
        <f t="shared" si="430"/>
        <v>0</v>
      </c>
      <c r="IO152">
        <f t="shared" si="431"/>
        <v>0</v>
      </c>
      <c r="IP152">
        <f t="shared" si="432"/>
        <v>0</v>
      </c>
      <c r="IQ152">
        <f t="shared" si="433"/>
        <v>0</v>
      </c>
      <c r="IR152">
        <f t="shared" si="434"/>
        <v>0</v>
      </c>
      <c r="IS152">
        <f t="shared" si="435"/>
        <v>0</v>
      </c>
      <c r="IT152">
        <f t="shared" si="436"/>
        <v>0</v>
      </c>
      <c r="IU152" t="str">
        <f t="shared" si="437"/>
        <v>N</v>
      </c>
      <c r="IV152" t="str">
        <f t="shared" si="357"/>
        <v>N</v>
      </c>
      <c r="IW152" t="str">
        <f t="shared" si="438"/>
        <v>N</v>
      </c>
    </row>
    <row r="153" spans="1:257" x14ac:dyDescent="0.25">
      <c r="A153" t="str">
        <f>IF(ISERROR(VLOOKUP(E153,E$4:E152,1,0)),"J","N")</f>
        <v>N</v>
      </c>
      <c r="E153" s="25" t="str">
        <f>IF(Invoer!B182="","",Invoer!B182)</f>
        <v/>
      </c>
      <c r="F153" s="25"/>
      <c r="G153" s="25"/>
      <c r="H153" s="25" t="str">
        <f>IF(AND($E153&lt;&gt;"",$A153="J"),Invoer!D182,"")</f>
        <v/>
      </c>
      <c r="I153" s="25"/>
      <c r="J153" s="26"/>
      <c r="K153" s="26" t="str">
        <f>IF(AND($E153&lt;&gt;"",$A153="J"),Invoer!L182,"")</f>
        <v/>
      </c>
      <c r="L153" s="26"/>
      <c r="M153" s="25"/>
      <c r="N153" s="152"/>
      <c r="O153" s="153"/>
      <c r="P153" s="25"/>
      <c r="Q153" s="25"/>
      <c r="R153" s="153"/>
      <c r="S153" s="154"/>
      <c r="T153" s="152"/>
      <c r="U153" s="153"/>
      <c r="V153" s="153"/>
      <c r="W153" s="59" t="str">
        <f>IF(AND($E153&lt;&gt;"",$A153="J",Invoer!R182&lt;&gt;""),VLOOKUP(Invoer!R182,NORM!$F$26:$H$29,3,0),"")</f>
        <v/>
      </c>
      <c r="X153" s="59"/>
      <c r="Y153" s="25" t="str">
        <f t="shared" si="358"/>
        <v/>
      </c>
      <c r="Z153" s="25"/>
      <c r="AA153" s="26" t="str">
        <f t="shared" si="359"/>
        <v/>
      </c>
      <c r="AB153" s="26"/>
      <c r="AC153" s="153"/>
      <c r="AD153" s="153"/>
      <c r="AE153" s="153"/>
      <c r="AF153" s="153"/>
      <c r="AG153" s="153"/>
      <c r="AH153" s="25"/>
      <c r="AI153" s="153"/>
      <c r="AJ153" s="153"/>
      <c r="AK153" s="153"/>
      <c r="AL153" s="153"/>
      <c r="AM153" s="25" t="str">
        <f>IF(AND($E153&lt;&gt;"",$A153="J"),IF(Invoer!X182="Ja","J",IF(Invoer!X182="Nee","N","")),"")</f>
        <v/>
      </c>
      <c r="AN153" s="153"/>
      <c r="AO153" s="153"/>
      <c r="AP153" s="153" t="s">
        <v>311</v>
      </c>
      <c r="AQ153" s="153" t="s">
        <v>311</v>
      </c>
      <c r="AR153" s="153" t="s">
        <v>312</v>
      </c>
      <c r="AS153" s="153" t="s">
        <v>312</v>
      </c>
      <c r="AT153" s="1" t="str">
        <f>IF(AND($E153&lt;&gt;"",$A153="J",Invoer!O182&lt;&gt;""),VLOOKUP(Invoer!O182,NORM!$F$31:$H$38,3,0),"")</f>
        <v/>
      </c>
      <c r="AU153" s="1"/>
      <c r="AV153" s="1" t="str">
        <f>IF(AND($E153&lt;&gt;"",$A153="J"),Invoer!AH182,"")</f>
        <v/>
      </c>
      <c r="AW153" s="1"/>
      <c r="AX153" s="1" t="str">
        <f t="shared" si="360"/>
        <v/>
      </c>
      <c r="AY153" s="1"/>
      <c r="AZ153" s="3" t="str">
        <f t="shared" si="361"/>
        <v/>
      </c>
      <c r="BA153" s="3" t="str">
        <f t="shared" si="362"/>
        <v/>
      </c>
      <c r="BB153" s="3" t="str">
        <f t="shared" si="363"/>
        <v>N</v>
      </c>
      <c r="BC153" s="3" t="str">
        <f t="shared" si="364"/>
        <v>N</v>
      </c>
      <c r="BD153" s="3" t="str">
        <f t="shared" si="365"/>
        <v/>
      </c>
      <c r="BE153" s="3">
        <f t="shared" si="366"/>
        <v>0</v>
      </c>
      <c r="BF153" s="3" t="str">
        <f t="shared" si="367"/>
        <v/>
      </c>
      <c r="BG153" s="3" t="str">
        <f t="shared" si="368"/>
        <v/>
      </c>
      <c r="BH153" s="3" t="str">
        <f t="shared" si="369"/>
        <v>N</v>
      </c>
      <c r="BI153" s="24" t="str">
        <f t="shared" si="370"/>
        <v/>
      </c>
      <c r="BJ153" s="24" t="str">
        <f>IF(ISERROR(VLOOKUP($BD153,LOV_GWSGRP!A:A,1,0)),"N","J")</f>
        <v>N</v>
      </c>
      <c r="BK153" s="24" t="str">
        <f>IF(ISERROR(VLOOKUP($BD153,LOV_GWSGRP!D:D,1,0)),"N","J")</f>
        <v>N</v>
      </c>
      <c r="BL153" s="24" t="str">
        <f>IF(ISERROR(VLOOKUP($BD153,LOV_GWSGRP!G:G,1,0)),"N","J")</f>
        <v>N</v>
      </c>
      <c r="BM153" s="24" t="str">
        <f>IF(ISERROR(VLOOKUP($BD153,LOV_GWSGRP!M:M,1,0)),"N","J")</f>
        <v>N</v>
      </c>
      <c r="BN153" s="24" t="str">
        <f>IF(ISERROR(VLOOKUP($BD153,LOV_GWSGRP!P:P,1,0)),"N","J")</f>
        <v>N</v>
      </c>
      <c r="BO153" s="24" t="str">
        <f>IF(ISERROR(VLOOKUP($BD153,LOV_GWSGRP!S:S,1,0)),"N","J")</f>
        <v>N</v>
      </c>
      <c r="BP153" s="24" t="str">
        <f>IF(ISERROR(VLOOKUP($BD153,LOV_GWSGRP!V:V,1,0)),"N","J")</f>
        <v>N</v>
      </c>
      <c r="BQ153" s="24" t="str">
        <f>IF(ISERROR(VLOOKUP($BD153,LOV_GWSGRP!Y:Y,1,0)),"N","J")</f>
        <v>N</v>
      </c>
      <c r="BR153" s="24" t="str">
        <f>IF(ISERROR(VLOOKUP($BD153,LOV_GWSGRP!AB:AB,1,0)),"N","J")</f>
        <v>N</v>
      </c>
      <c r="BS153" s="24" t="str">
        <f>IF(ISERROR(VLOOKUP($BD153,LOV_GWSGRP!AE:AE,1,0)),"N","J")</f>
        <v>N</v>
      </c>
      <c r="BT153" s="24" t="str">
        <f>IF(ISERROR(VLOOKUP($BD153,LOV_GWSGRP!AH:AH,1,0)),"N","J")</f>
        <v>N</v>
      </c>
      <c r="BU153" s="24" t="str">
        <f>IF(ISERROR(VLOOKUP($BD153,LOV_GWSGRP!CJ:CJ,1,0)),"N","J")</f>
        <v>N</v>
      </c>
      <c r="BV153" s="24" t="str">
        <f>IF(ISERROR(VLOOKUP($BD153,LOV_GWSGRP!AN:AN,1,0)),"N","J")</f>
        <v>N</v>
      </c>
      <c r="BW153" s="24" t="str">
        <f>IF(ISERROR(VLOOKUP($BD153,LOV_GWSGRP!AQ:AQ,1,0)),"N","J")</f>
        <v>N</v>
      </c>
      <c r="BX153" s="24" t="str">
        <f>IF(ISERROR(VLOOKUP($BD153,LOV_GWSGRP!AT:AT,1,0)),"N","J")</f>
        <v>N</v>
      </c>
      <c r="BY153" s="24" t="str">
        <f>IF(ISERROR(VLOOKUP($BD153,LOV_GWSGRP!AW:AW,1,0)),"N","J")</f>
        <v>N</v>
      </c>
      <c r="BZ153" s="24" t="str">
        <f>IF(ISERROR(VLOOKUP($BD153,LOV_GWSGRP!AZ:AZ,1,0)),"N","J")</f>
        <v>N</v>
      </c>
      <c r="CA153" s="24" t="str">
        <f>IF(ISERROR(VLOOKUP($BD153,LOV_GWSGRP!BC:BC,1,0)),"N","J")</f>
        <v>N</v>
      </c>
      <c r="CB153" s="24" t="str">
        <f>IF(ISERROR(VLOOKUP($BD153,LOV_GWSGRP!BF:BF,1,0)),"N","J")</f>
        <v>N</v>
      </c>
      <c r="CC153" s="24" t="str">
        <f>IF(ISERROR(VLOOKUP($BD153,LOV_GWSGRP!BI:BI,1,0)),"N","J")</f>
        <v>N</v>
      </c>
      <c r="CD153" s="24" t="str">
        <f>IF(ISERROR(VLOOKUP($BD153,LOV_GWSGRP!J:J,1,0)),"N","J")</f>
        <v>N</v>
      </c>
      <c r="CE153" s="24" t="str">
        <f>IF(ISERROR(VLOOKUP($BD153,LOV_GWSGRP!BL:BL,1,0)),"N","J")</f>
        <v>N</v>
      </c>
      <c r="CF153" s="24"/>
      <c r="CG153" s="24" t="str">
        <f>IF(ISERROR(VLOOKUP($BD153,LOV_GWSGRP!BO:BO,1,0)),"N","J")</f>
        <v>N</v>
      </c>
      <c r="CH153" s="24" t="str">
        <f t="shared" si="371"/>
        <v>N</v>
      </c>
      <c r="CI153" s="24" t="str">
        <f>IF(ISERROR(VLOOKUP($BD153,GEWASCODE_GLMC8!F:F,1,0)),"N","J")</f>
        <v>N</v>
      </c>
      <c r="CJ153" s="24" t="str">
        <f>IF(COUNTIF($CI153:CI153,"J")&gt;0,"N",IF(ISERROR(VLOOKUP($BD153,GEWASCODE_GLMC8!G:G,1,0)),"N","J"))</f>
        <v>N</v>
      </c>
      <c r="CK153" s="24" t="str">
        <f>IF(COUNTIF($CI153:CJ153,"J")&gt;0,"N",IF(ISERROR(VLOOKUP($BD153,GEWASCODE_GLMC8!H:H,1,0)),"N","J"))</f>
        <v>N</v>
      </c>
      <c r="CL153" s="24" t="str">
        <f>IF(COUNTIF($CI153:CK153,"J")&gt;0,"N",IF(ISERROR(VLOOKUP($BD153,GEWASCODE_GLMC8!I:I,1,0)),"N","J"))</f>
        <v>N</v>
      </c>
      <c r="CM153" s="24" t="str">
        <f>IF(COUNTIF($CI153:CL153,"J")&gt;0,"N",IF(ISERROR(VLOOKUP($BD153,GEWASCODE_GLMC8!J:J,1,0)),"N","J"))</f>
        <v>N</v>
      </c>
      <c r="CN153" s="24" t="str">
        <f>IF(COUNTIF($CI153:CM153,"J")&gt;0,"N",IF(ISERROR(VLOOKUP($BD153,GEWASCODE_GLMC8!K:K,1,0)),"N","J"))</f>
        <v>N</v>
      </c>
      <c r="CO153" s="24" t="str">
        <f>IF(COUNTIF($CI153:CN153,"J")&gt;0,"N",IF(ISERROR(VLOOKUP($BD153,GEWASCODE_GLMC8!L:L,1,0)),"N","J"))</f>
        <v>N</v>
      </c>
      <c r="CP153" s="24" t="str">
        <f>IF(COUNTIF($CI153:CO153,"J")&gt;0,"N",IF(ISERROR(VLOOKUP($BD153,GEWASCODE_GLMC8!M:M,1,0)),"N","J"))</f>
        <v>N</v>
      </c>
      <c r="CQ153" s="24" t="str">
        <f>IF(COUNTIF($CI153:CP153,"J")&gt;0,"N",IF(ISERROR(VLOOKUP($BD153,GEWASCODE_GLMC8!N:N,1,0)),"N","J"))</f>
        <v>N</v>
      </c>
      <c r="CR153" s="24" t="str">
        <f>IF(COUNTIF($CI153:CQ153,"J")&gt;0,"N",IF(ISERROR(VLOOKUP($BD153,GEWASCODE_GLMC8!O:O,1,0)),"N","J"))</f>
        <v>N</v>
      </c>
      <c r="CS153" s="24" t="str">
        <f>IF(COUNTIF($CI153:CR153,"J")&gt;0,"N",IF(ISERROR(VLOOKUP($BD153,GEWASCODE_GLMC8!P:P,1,0)),"N","J"))</f>
        <v>N</v>
      </c>
      <c r="CT153" s="24" t="str">
        <f>IF(COUNTIF($CI153:CS153,"J")&gt;0,"N",IF(ISERROR(VLOOKUP($BD153,GEWASCODE_GLMC8!Q:Q,1,0)),"N","J"))</f>
        <v>N</v>
      </c>
      <c r="CU153" s="24" t="str">
        <f>IF(COUNTIF($CI153:CT153,"J")&gt;0,"N",IF(ISERROR(VLOOKUP($BD153,GEWASCODE_GLMC8!R:R,1,0)),"N","J"))</f>
        <v>N</v>
      </c>
      <c r="CV153" s="24" t="str">
        <f>IF(COUNTIF($CI153:CU153,"J")&gt;0,"N",IF(ISERROR(VLOOKUP($BD153,GEWASCODE_GLMC8!S:S,1,0)),"N","J"))</f>
        <v>N</v>
      </c>
      <c r="CW153" s="24" t="str">
        <f>IF(COUNTIF($CI153:CV153,"J")&gt;0,"N",IF(ISERROR(VLOOKUP($BD153,GEWASCODE_GLMC8!T:T,1,0)),"N","J"))</f>
        <v>N</v>
      </c>
      <c r="CX153" s="24" t="str">
        <f>IF(COUNTIF($CI153:CW153,"J")&gt;0,"N",IF(ISERROR(VLOOKUP($BD153,GEWASCODE_GLMC8!U:U,1,0)),"N","J"))</f>
        <v>N</v>
      </c>
      <c r="CY153" s="24" t="str">
        <f>IF(COUNTIF($CI153:CX153,"J")&gt;0,"N",IF(ISERROR(VLOOKUP($BD153,GEWASCODE_GLMC8!V:V,1,0)),"N","J"))</f>
        <v>N</v>
      </c>
      <c r="CZ153" s="24" t="str">
        <f>IF(COUNTIF($CI153:CY153,"J")&gt;0,"N",IF(ISERROR(VLOOKUP($BD153,GEWASCODE_GLMC8!W:W,1,0)),"N","J"))</f>
        <v>N</v>
      </c>
      <c r="DA153" s="24" t="str">
        <f>IF(COUNTIF($CI153:CZ153,"J")&gt;0,"N",IF(ISERROR(VLOOKUP($BD153,GEWASCODE_GLMC8!X:X,1,0)),"N","J"))</f>
        <v>N</v>
      </c>
      <c r="DB153" s="24" t="str">
        <f>IF(COUNTIF($CI153:DA153,"J")&gt;0,"N",IF(ISERROR(VLOOKUP($BD153,GEWASCODE_GLMC8!Y:Y,1,0)),"N","J"))</f>
        <v>N</v>
      </c>
      <c r="DC153" s="24" t="str">
        <f>IF(COUNTIF($CI153:DB153,"J")&gt;0,"N",IF(ISERROR(VLOOKUP($BD153,GEWASCODE_GLMC8!Z:Z,1,0)),"N","J"))</f>
        <v>N</v>
      </c>
      <c r="DD153" s="24" t="str">
        <f t="shared" si="372"/>
        <v>N</v>
      </c>
      <c r="DE153" s="3" t="str">
        <f t="shared" si="303"/>
        <v>N</v>
      </c>
      <c r="DF153" s="3" t="str">
        <f t="shared" si="304"/>
        <v>N</v>
      </c>
      <c r="DG153" s="3" t="str">
        <f t="shared" si="373"/>
        <v>N</v>
      </c>
      <c r="DH153" s="3" t="str">
        <f t="shared" si="374"/>
        <v>N</v>
      </c>
      <c r="DI153" s="3" t="str">
        <f t="shared" si="305"/>
        <v>N</v>
      </c>
      <c r="DJ153" s="3" t="str">
        <f t="shared" si="306"/>
        <v>N</v>
      </c>
      <c r="DK153" s="3">
        <f>0</f>
        <v>0</v>
      </c>
      <c r="DL153" s="3" t="str">
        <f t="shared" si="307"/>
        <v>N</v>
      </c>
      <c r="DM153" s="3" t="str">
        <f t="shared" si="308"/>
        <v>N</v>
      </c>
      <c r="DN153" t="str">
        <f>IF(AND($A153="J",COUNTIFS(activiteiten_perceel,percelen!$AZ153,activiteiten_maatregel_nr,percelen!DN$4,activiteiten_activiteit_voldoet_aan_voorwaarden,"J")&gt;0),DN$4,"")</f>
        <v/>
      </c>
      <c r="DO153" t="str">
        <f>IF(AND($A153="J",COUNTIFS(activiteiten_perceel,percelen!$AZ153,activiteiten_maatregel_nr,percelen!DO$4,activiteiten_activiteit_voldoet_aan_voorwaarden,"J")&gt;0),DO$4,"")</f>
        <v/>
      </c>
      <c r="DP153" t="str">
        <f>IF(AND($A153="J",COUNTIFS(activiteiten_perceel,percelen!$AZ153,activiteiten_maatregel_nr,percelen!DP$4,activiteiten_activiteit_voldoet_aan_voorwaarden,"J")&gt;0),DP$4,"")</f>
        <v/>
      </c>
      <c r="DQ153" t="str">
        <f>IF(AND($A153="J",COUNTIFS(activiteiten_perceel,percelen!$AZ153,activiteiten_maatregel_nr,percelen!DQ$4,activiteiten_activiteit_voldoet_aan_voorwaarden,"J")&gt;0),DQ$4,"")</f>
        <v/>
      </c>
      <c r="DR153" t="str">
        <f>IF(AND($A153="J",COUNTIFS(activiteiten_perceel,percelen!$AZ153,activiteiten_maatregel_nr,percelen!DR$4,activiteiten_activiteit_voldoet_aan_voorwaarden,"J")&gt;0),DR$4,"")</f>
        <v/>
      </c>
      <c r="DS153" t="str">
        <f>IF(AND($A153="J",COUNTIFS(activiteiten_perceel,percelen!$AZ153,activiteiten_maatregel_nr,percelen!DS$4,activiteiten_activiteit_voldoet_aan_voorwaarden,"J")&gt;0),DS$4,"")</f>
        <v/>
      </c>
      <c r="DT153" t="str">
        <f>IF(AND($A153="J",COUNTIFS(activiteiten_perceel,percelen!$AZ153,activiteiten_maatregel_nr,percelen!DT$4,activiteiten_activiteit_voldoet_aan_voorwaarden,"J")&gt;0),DT$4,"")</f>
        <v/>
      </c>
      <c r="DU153" t="str">
        <f>IF(AND($A153="J",COUNTIFS(activiteiten_perceel,percelen!$AZ153,activiteiten_maatregel_nr,percelen!DU$4,activiteiten_activiteit_voldoet_aan_voorwaarden,"J")&gt;0),DU$4,"")</f>
        <v/>
      </c>
      <c r="DV153" t="str">
        <f>IF(AND($A153="J",COUNTIFS(activiteiten_perceel,percelen!$AZ153,activiteiten_maatregel_nr,percelen!DV$4,activiteiten_activiteit_voldoet_aan_voorwaarden,"J")&gt;0),DV$4,"")</f>
        <v/>
      </c>
      <c r="DW153" t="str">
        <f>IF(AND($A153="J",COUNTIFS(activiteiten_perceel,percelen!$AZ153,activiteiten_maatregel_nr,percelen!DW$4,activiteiten_activiteit_voldoet_aan_voorwaarden,"J")&gt;0),DW$4,"")</f>
        <v/>
      </c>
      <c r="DX153" t="str">
        <f>IF(AND($A153="J",COUNTIFS(activiteiten_perceel,percelen!$AZ153,activiteiten_maatregel_nr,percelen!DX$4,activiteiten_activiteit_voldoet_aan_voorwaarden,"J")&gt;0),DX$4,"")</f>
        <v/>
      </c>
      <c r="DY153" t="str">
        <f>IF(AND($A153="J",COUNTIFS(activiteiten_perceel,percelen!$AZ153,activiteiten_maatregel_nr,percelen!DY$4,activiteiten_activiteit_voldoet_aan_voorwaarden,"J")&gt;0),DY$4,"")</f>
        <v/>
      </c>
      <c r="DZ153" t="str">
        <f>IF(AND($A153="J",COUNTIFS(activiteiten_perceel,percelen!$AZ153,activiteiten_maatregel_nr,percelen!DZ$4,activiteiten_activiteit_voldoet_aan_voorwaarden,"J")&gt;0),DZ$4,"")</f>
        <v/>
      </c>
      <c r="EA153" t="str">
        <f>IF(AND($A153="J",COUNTIFS(activiteiten_perceel,percelen!$AZ153,activiteiten_maatregel_nr,percelen!EA$4,activiteiten_activiteit_voldoet_aan_voorwaarden,"J")&gt;0),EA$4,"")</f>
        <v/>
      </c>
      <c r="EB153" t="str">
        <f>IF(AND($A153="J",COUNTIFS(activiteiten_perceel,percelen!$AZ153,activiteiten_maatregel_nr,percelen!EB$4,activiteiten_activiteit_voldoet_aan_voorwaarden,"J")&gt;0),EB$4,"")</f>
        <v/>
      </c>
      <c r="EC153" t="str">
        <f>IF(AND($A153="J",COUNTIFS(activiteiten_perceel,percelen!$AZ153,activiteiten_maatregel_nr,percelen!EC$4,activiteiten_activiteit_voldoet_aan_voorwaarden,"J")&gt;0),EC$4,"")</f>
        <v/>
      </c>
      <c r="ED153" t="str">
        <f>IF(AND($A153="J",COUNTIFS(activiteiten_perceel,percelen!$AZ153,activiteiten_maatregel_nr,percelen!ED$4,activiteiten_activiteit_voldoet_aan_voorwaarden,"J")&gt;0),ED$4,"")</f>
        <v/>
      </c>
      <c r="EE153" t="str">
        <f>IF(AND($A153="J",COUNTIFS(activiteiten_perceel,percelen!$AZ153,activiteiten_maatregel_nr,percelen!EE$4,activiteiten_activiteit_voldoet_aan_voorwaarden,"J")&gt;0),EE$4,"")</f>
        <v/>
      </c>
      <c r="EF153" t="str">
        <f>IF(AND($A153="J",COUNTIFS(activiteiten_perceel,percelen!$AZ153,activiteiten_maatregel_nr,percelen!EF$4,activiteiten_activiteit_voldoet_aan_voorwaarden,"J")&gt;0),EF$4,"")</f>
        <v/>
      </c>
      <c r="EG153" t="str">
        <f>IF(AND($A153="J",COUNTIFS(activiteiten_perceel,percelen!$AZ153,activiteiten_maatregel_nr,percelen!EG$4,activiteiten_activiteit_voldoet_aan_voorwaarden,"J")&gt;0),EG$4,"")</f>
        <v/>
      </c>
      <c r="EH153" t="str">
        <f>IF(AND($A153="J",COUNTIFS(activiteiten_perceel,percelen!$AZ153,activiteiten_maatregel_nr,percelen!EH$4,activiteiten_activiteit_voldoet_aan_voorwaarden,"J")&gt;0),EH$4,"")</f>
        <v/>
      </c>
      <c r="EI153" t="str">
        <f>IF(AND($A153="J",COUNTIFS(activiteiten_perceel,percelen!$AZ153,activiteiten_maatregel_nr,percelen!EI$4,activiteiten_activiteit_voldoet_aan_voorwaarden,"J")&gt;0),EI$4,"")</f>
        <v/>
      </c>
      <c r="EJ153">
        <f t="shared" si="375"/>
        <v>0</v>
      </c>
      <c r="EK153" t="str">
        <f t="shared" si="309"/>
        <v/>
      </c>
      <c r="EL153" t="str">
        <f t="shared" si="310"/>
        <v/>
      </c>
      <c r="EM153" t="str">
        <f t="shared" si="311"/>
        <v/>
      </c>
      <c r="EN153" t="str">
        <f t="shared" si="312"/>
        <v/>
      </c>
      <c r="EO153" t="str">
        <f t="shared" si="313"/>
        <v/>
      </c>
      <c r="EP153" t="str">
        <f t="shared" si="314"/>
        <v/>
      </c>
      <c r="EQ153" t="str">
        <f t="shared" si="315"/>
        <v/>
      </c>
      <c r="ER153" t="str">
        <f t="shared" si="316"/>
        <v/>
      </c>
      <c r="ES153" t="str">
        <f t="shared" si="317"/>
        <v/>
      </c>
      <c r="ET153" t="str">
        <f t="shared" si="318"/>
        <v/>
      </c>
      <c r="EU153" t="str">
        <f t="shared" si="319"/>
        <v/>
      </c>
      <c r="EV153" t="str">
        <f t="shared" si="320"/>
        <v/>
      </c>
      <c r="EW153" t="str">
        <f t="shared" si="376"/>
        <v>nvt</v>
      </c>
      <c r="EX153" t="str">
        <f t="shared" si="377"/>
        <v>nvt</v>
      </c>
      <c r="EY153" t="str">
        <f t="shared" si="378"/>
        <v>nvt</v>
      </c>
      <c r="EZ153" t="str">
        <f t="shared" si="379"/>
        <v>nvt</v>
      </c>
      <c r="FA153" t="str">
        <f t="shared" si="380"/>
        <v>nvt</v>
      </c>
      <c r="FB153" t="str">
        <f t="shared" si="381"/>
        <v>nvt</v>
      </c>
      <c r="FC153" t="str">
        <f t="shared" si="382"/>
        <v>nvt</v>
      </c>
      <c r="FD153" t="str">
        <f t="shared" si="383"/>
        <v>nvt</v>
      </c>
      <c r="FE153" t="str">
        <f>IF($EJ153=2,VLOOKUP(FD153,STAPELING!A:D,FE$1,0),"nvt")</f>
        <v>nvt</v>
      </c>
      <c r="FF153" t="str">
        <f t="shared" si="384"/>
        <v>nvt</v>
      </c>
      <c r="FG153" t="str">
        <f t="shared" si="385"/>
        <v>nvt</v>
      </c>
      <c r="FH153" t="str">
        <f t="shared" si="386"/>
        <v>nvt</v>
      </c>
      <c r="FI153" t="str">
        <f t="shared" si="387"/>
        <v>nvt</v>
      </c>
      <c r="FJ153" t="str">
        <f t="shared" si="388"/>
        <v>nvt</v>
      </c>
      <c r="FK153" t="str">
        <f t="shared" si="389"/>
        <v>nvt</v>
      </c>
      <c r="FL153" t="str">
        <f t="shared" si="390"/>
        <v>nvt</v>
      </c>
      <c r="FM153" t="str">
        <f t="shared" si="391"/>
        <v/>
      </c>
      <c r="FN153" t="str">
        <f>IF(ISERROR(VLOOKUP(FM153,STAPELING!I:AO,FN$1,0)),"N",VLOOKUP(FM153,STAPELING!I:AO,FN$1,0))</f>
        <v>J</v>
      </c>
      <c r="FO153" t="str">
        <f t="shared" si="392"/>
        <v>nvt</v>
      </c>
      <c r="FP153" t="str">
        <f t="shared" si="321"/>
        <v>nvt</v>
      </c>
      <c r="FQ153" t="str">
        <f t="shared" si="322"/>
        <v>nvt</v>
      </c>
      <c r="FR153" t="str">
        <f t="shared" si="323"/>
        <v>nvt</v>
      </c>
      <c r="FS153" t="str">
        <f t="shared" si="324"/>
        <v>nvt</v>
      </c>
      <c r="FT153" t="str">
        <f t="shared" si="325"/>
        <v>nvt</v>
      </c>
      <c r="FU153" t="str">
        <f t="shared" si="326"/>
        <v>nvt</v>
      </c>
      <c r="FV153" t="str">
        <f t="shared" si="327"/>
        <v>nvt</v>
      </c>
      <c r="FW153" t="str">
        <f t="shared" si="328"/>
        <v>nvt</v>
      </c>
      <c r="FX153" t="str">
        <f t="shared" si="329"/>
        <v>nvt</v>
      </c>
      <c r="FY153" t="str">
        <f t="shared" si="330"/>
        <v>nvt</v>
      </c>
      <c r="FZ153" t="str">
        <f t="shared" si="331"/>
        <v>nvt</v>
      </c>
      <c r="GA153" t="str">
        <f t="shared" si="332"/>
        <v>nvt</v>
      </c>
      <c r="GB153" t="str">
        <f>IF($EJ153&gt;2,IF(FO153="","zwart",VLOOKUP(FO153,STAPELING!J:AA,GB$1,0)),"nvt")</f>
        <v>nvt</v>
      </c>
      <c r="GC153" t="str">
        <f t="shared" si="393"/>
        <v>nvt</v>
      </c>
      <c r="GD153" t="str">
        <f t="shared" si="394"/>
        <v>nvt</v>
      </c>
      <c r="GE153" t="str">
        <f t="shared" si="395"/>
        <v>nvt</v>
      </c>
      <c r="GF153" t="str">
        <f t="shared" si="396"/>
        <v>nvt</v>
      </c>
      <c r="GG153" t="str">
        <f t="shared" si="397"/>
        <v>nvt</v>
      </c>
      <c r="GH153" t="str">
        <f t="shared" si="398"/>
        <v>nvt</v>
      </c>
      <c r="GI153" t="str">
        <f t="shared" si="399"/>
        <v>nvt</v>
      </c>
      <c r="GJ153" t="str">
        <f t="shared" si="400"/>
        <v>nvt</v>
      </c>
      <c r="GK153" t="str">
        <f t="shared" si="333"/>
        <v>nvt</v>
      </c>
      <c r="GL153" t="str">
        <f t="shared" si="334"/>
        <v>nvt</v>
      </c>
      <c r="GM153" t="str">
        <f t="shared" si="335"/>
        <v>nvt</v>
      </c>
      <c r="GN153" t="str">
        <f t="shared" si="336"/>
        <v>nvt</v>
      </c>
      <c r="GO153" t="str">
        <f t="shared" si="337"/>
        <v>nvt</v>
      </c>
      <c r="GP153" t="str">
        <f t="shared" si="338"/>
        <v>nvt</v>
      </c>
      <c r="GQ153" t="str">
        <f t="shared" si="339"/>
        <v>nvt</v>
      </c>
      <c r="GR153" t="str">
        <f t="shared" si="340"/>
        <v>nvt</v>
      </c>
      <c r="GS153" t="str">
        <f t="shared" si="341"/>
        <v>nvt</v>
      </c>
      <c r="GT153" t="str">
        <f t="shared" si="342"/>
        <v>nvt</v>
      </c>
      <c r="GU153" t="str">
        <f t="shared" si="343"/>
        <v>nvt</v>
      </c>
      <c r="GV153" t="str">
        <f t="shared" si="344"/>
        <v>nvt</v>
      </c>
      <c r="GW153" t="str">
        <f>IF($EJ153&gt;2,IF(GJ153="","zwart",VLOOKUP(GJ153,STAPELING!AB:AJ,GW$1,0)),"nvt")</f>
        <v>nvt</v>
      </c>
      <c r="GX153" t="str">
        <f t="shared" si="401"/>
        <v>nvt</v>
      </c>
      <c r="GY153" t="str">
        <f t="shared" si="402"/>
        <v>nvt</v>
      </c>
      <c r="GZ153" t="str">
        <f t="shared" si="403"/>
        <v>nvt</v>
      </c>
      <c r="HA153" t="str">
        <f t="shared" si="404"/>
        <v>nvt</v>
      </c>
      <c r="HB153" t="str">
        <f t="shared" si="405"/>
        <v>nvt</v>
      </c>
      <c r="HC153" t="str">
        <f t="shared" si="406"/>
        <v>nvt</v>
      </c>
      <c r="HD153" t="str">
        <f t="shared" si="407"/>
        <v>nvt</v>
      </c>
      <c r="HE153" t="str">
        <f t="shared" si="408"/>
        <v>nvt</v>
      </c>
      <c r="HF153" t="str">
        <f t="shared" si="409"/>
        <v>nvt</v>
      </c>
      <c r="HG153" t="str">
        <f t="shared" si="410"/>
        <v>nvt</v>
      </c>
      <c r="HH153" t="str">
        <f t="shared" si="411"/>
        <v>nvt</v>
      </c>
      <c r="HI153" t="str">
        <f t="shared" si="412"/>
        <v>nvt</v>
      </c>
      <c r="HJ153" t="str">
        <f t="shared" si="413"/>
        <v>nvt</v>
      </c>
      <c r="HK153" t="str">
        <f t="shared" si="414"/>
        <v>nvt</v>
      </c>
      <c r="HL153" t="str">
        <f t="shared" si="415"/>
        <v>nvt</v>
      </c>
      <c r="HM153" t="str">
        <f t="shared" si="345"/>
        <v>nvt</v>
      </c>
      <c r="HN153" t="str">
        <f t="shared" si="346"/>
        <v>nvt</v>
      </c>
      <c r="HO153" t="str">
        <f t="shared" si="347"/>
        <v>nvt</v>
      </c>
      <c r="HP153" t="str">
        <f t="shared" si="348"/>
        <v>nvt</v>
      </c>
      <c r="HQ153" t="str">
        <f t="shared" si="349"/>
        <v>nvt</v>
      </c>
      <c r="HR153" t="str">
        <f t="shared" si="350"/>
        <v>nvt</v>
      </c>
      <c r="HS153" t="str">
        <f t="shared" si="351"/>
        <v>nvt</v>
      </c>
      <c r="HT153" t="str">
        <f t="shared" si="352"/>
        <v>nvt</v>
      </c>
      <c r="HU153" t="str">
        <f t="shared" si="353"/>
        <v>nvt</v>
      </c>
      <c r="HV153" t="str">
        <f t="shared" si="354"/>
        <v>nvt</v>
      </c>
      <c r="HW153" t="str">
        <f t="shared" si="355"/>
        <v>nvt</v>
      </c>
      <c r="HX153" t="str">
        <f t="shared" si="356"/>
        <v>nvt</v>
      </c>
      <c r="HY153" t="str">
        <f>IF($EJ153&gt;2,IF(HL153="","zwart",VLOOKUP(HL153,STAPELING!AK:AN,HY$1,0)),"nvt")</f>
        <v>nvt</v>
      </c>
      <c r="HZ153" t="str">
        <f t="shared" si="416"/>
        <v>nvt</v>
      </c>
      <c r="IA153" t="str">
        <f t="shared" si="417"/>
        <v>nvt</v>
      </c>
      <c r="IB153" t="str">
        <f t="shared" si="418"/>
        <v>nvt</v>
      </c>
      <c r="IC153" t="str">
        <f t="shared" si="419"/>
        <v>nvt</v>
      </c>
      <c r="ID153" t="str">
        <f t="shared" si="420"/>
        <v>nvt</v>
      </c>
      <c r="IE153" t="str">
        <f t="shared" si="421"/>
        <v>nvt</v>
      </c>
      <c r="IF153" t="str">
        <f t="shared" si="422"/>
        <v>nvt</v>
      </c>
      <c r="IG153">
        <f t="shared" si="423"/>
        <v>0</v>
      </c>
      <c r="IH153">
        <f t="shared" si="424"/>
        <v>0</v>
      </c>
      <c r="II153">
        <f t="shared" si="425"/>
        <v>0</v>
      </c>
      <c r="IJ153">
        <f t="shared" si="426"/>
        <v>0</v>
      </c>
      <c r="IK153">
        <f t="shared" si="427"/>
        <v>0</v>
      </c>
      <c r="IL153">
        <f t="shared" si="428"/>
        <v>0</v>
      </c>
      <c r="IM153">
        <f t="shared" si="429"/>
        <v>0</v>
      </c>
      <c r="IN153">
        <f t="shared" si="430"/>
        <v>0</v>
      </c>
      <c r="IO153">
        <f t="shared" si="431"/>
        <v>0</v>
      </c>
      <c r="IP153">
        <f t="shared" si="432"/>
        <v>0</v>
      </c>
      <c r="IQ153">
        <f t="shared" si="433"/>
        <v>0</v>
      </c>
      <c r="IR153">
        <f t="shared" si="434"/>
        <v>0</v>
      </c>
      <c r="IS153">
        <f t="shared" si="435"/>
        <v>0</v>
      </c>
      <c r="IT153">
        <f t="shared" si="436"/>
        <v>0</v>
      </c>
      <c r="IU153" t="str">
        <f t="shared" si="437"/>
        <v>N</v>
      </c>
      <c r="IV153" t="str">
        <f t="shared" si="357"/>
        <v>N</v>
      </c>
      <c r="IW153" t="str">
        <f t="shared" si="438"/>
        <v>N</v>
      </c>
    </row>
    <row r="154" spans="1:257" x14ac:dyDescent="0.25">
      <c r="A154" t="str">
        <f>IF(ISERROR(VLOOKUP(E154,E$4:E153,1,0)),"J","N")</f>
        <v>N</v>
      </c>
      <c r="E154" s="25" t="str">
        <f>IF(Invoer!B183="","",Invoer!B183)</f>
        <v/>
      </c>
      <c r="F154" s="25"/>
      <c r="G154" s="25"/>
      <c r="H154" s="25" t="str">
        <f>IF(AND($E154&lt;&gt;"",$A154="J"),Invoer!D183,"")</f>
        <v/>
      </c>
      <c r="I154" s="25"/>
      <c r="J154" s="26"/>
      <c r="K154" s="26" t="str">
        <f>IF(AND($E154&lt;&gt;"",$A154="J"),Invoer!L183,"")</f>
        <v/>
      </c>
      <c r="L154" s="26"/>
      <c r="M154" s="25"/>
      <c r="N154" s="152"/>
      <c r="O154" s="153"/>
      <c r="P154" s="25"/>
      <c r="Q154" s="25"/>
      <c r="R154" s="153"/>
      <c r="S154" s="154"/>
      <c r="T154" s="152"/>
      <c r="U154" s="153"/>
      <c r="V154" s="153"/>
      <c r="W154" s="59" t="str">
        <f>IF(AND($E154&lt;&gt;"",$A154="J",Invoer!R183&lt;&gt;""),VLOOKUP(Invoer!R183,NORM!$F$26:$H$29,3,0),"")</f>
        <v/>
      </c>
      <c r="X154" s="59"/>
      <c r="Y154" s="25" t="str">
        <f t="shared" si="358"/>
        <v/>
      </c>
      <c r="Z154" s="25"/>
      <c r="AA154" s="26" t="str">
        <f t="shared" si="359"/>
        <v/>
      </c>
      <c r="AB154" s="26"/>
      <c r="AC154" s="153"/>
      <c r="AD154" s="153"/>
      <c r="AE154" s="153"/>
      <c r="AF154" s="153"/>
      <c r="AG154" s="153"/>
      <c r="AH154" s="25"/>
      <c r="AI154" s="153"/>
      <c r="AJ154" s="153"/>
      <c r="AK154" s="153"/>
      <c r="AL154" s="153"/>
      <c r="AM154" s="25" t="str">
        <f>IF(AND($E154&lt;&gt;"",$A154="J"),IF(Invoer!X183="Ja","J",IF(Invoer!X183="Nee","N","")),"")</f>
        <v/>
      </c>
      <c r="AN154" s="153"/>
      <c r="AO154" s="153"/>
      <c r="AP154" s="153" t="s">
        <v>311</v>
      </c>
      <c r="AQ154" s="153" t="s">
        <v>311</v>
      </c>
      <c r="AR154" s="153" t="s">
        <v>312</v>
      </c>
      <c r="AS154" s="153" t="s">
        <v>312</v>
      </c>
      <c r="AT154" s="1" t="str">
        <f>IF(AND($E154&lt;&gt;"",$A154="J",Invoer!O183&lt;&gt;""),VLOOKUP(Invoer!O183,NORM!$F$31:$H$38,3,0),"")</f>
        <v/>
      </c>
      <c r="AU154" s="1"/>
      <c r="AV154" s="1" t="str">
        <f>IF(AND($E154&lt;&gt;"",$A154="J"),Invoer!AH183,"")</f>
        <v/>
      </c>
      <c r="AW154" s="1"/>
      <c r="AX154" s="1" t="str">
        <f t="shared" si="360"/>
        <v/>
      </c>
      <c r="AY154" s="1"/>
      <c r="AZ154" s="3" t="str">
        <f t="shared" si="361"/>
        <v/>
      </c>
      <c r="BA154" s="3" t="str">
        <f t="shared" si="362"/>
        <v/>
      </c>
      <c r="BB154" s="3" t="str">
        <f t="shared" si="363"/>
        <v>N</v>
      </c>
      <c r="BC154" s="3" t="str">
        <f t="shared" si="364"/>
        <v>N</v>
      </c>
      <c r="BD154" s="3" t="str">
        <f t="shared" si="365"/>
        <v/>
      </c>
      <c r="BE154" s="3">
        <f t="shared" si="366"/>
        <v>0</v>
      </c>
      <c r="BF154" s="3" t="str">
        <f t="shared" si="367"/>
        <v/>
      </c>
      <c r="BG154" s="3" t="str">
        <f t="shared" si="368"/>
        <v/>
      </c>
      <c r="BH154" s="3" t="str">
        <f t="shared" si="369"/>
        <v>N</v>
      </c>
      <c r="BI154" s="24" t="str">
        <f t="shared" si="370"/>
        <v/>
      </c>
      <c r="BJ154" s="24" t="str">
        <f>IF(ISERROR(VLOOKUP($BD154,LOV_GWSGRP!A:A,1,0)),"N","J")</f>
        <v>N</v>
      </c>
      <c r="BK154" s="24" t="str">
        <f>IF(ISERROR(VLOOKUP($BD154,LOV_GWSGRP!D:D,1,0)),"N","J")</f>
        <v>N</v>
      </c>
      <c r="BL154" s="24" t="str">
        <f>IF(ISERROR(VLOOKUP($BD154,LOV_GWSGRP!G:G,1,0)),"N","J")</f>
        <v>N</v>
      </c>
      <c r="BM154" s="24" t="str">
        <f>IF(ISERROR(VLOOKUP($BD154,LOV_GWSGRP!M:M,1,0)),"N","J")</f>
        <v>N</v>
      </c>
      <c r="BN154" s="24" t="str">
        <f>IF(ISERROR(VLOOKUP($BD154,LOV_GWSGRP!P:P,1,0)),"N","J")</f>
        <v>N</v>
      </c>
      <c r="BO154" s="24" t="str">
        <f>IF(ISERROR(VLOOKUP($BD154,LOV_GWSGRP!S:S,1,0)),"N","J")</f>
        <v>N</v>
      </c>
      <c r="BP154" s="24" t="str">
        <f>IF(ISERROR(VLOOKUP($BD154,LOV_GWSGRP!V:V,1,0)),"N","J")</f>
        <v>N</v>
      </c>
      <c r="BQ154" s="24" t="str">
        <f>IF(ISERROR(VLOOKUP($BD154,LOV_GWSGRP!Y:Y,1,0)),"N","J")</f>
        <v>N</v>
      </c>
      <c r="BR154" s="24" t="str">
        <f>IF(ISERROR(VLOOKUP($BD154,LOV_GWSGRP!AB:AB,1,0)),"N","J")</f>
        <v>N</v>
      </c>
      <c r="BS154" s="24" t="str">
        <f>IF(ISERROR(VLOOKUP($BD154,LOV_GWSGRP!AE:AE,1,0)),"N","J")</f>
        <v>N</v>
      </c>
      <c r="BT154" s="24" t="str">
        <f>IF(ISERROR(VLOOKUP($BD154,LOV_GWSGRP!AH:AH,1,0)),"N","J")</f>
        <v>N</v>
      </c>
      <c r="BU154" s="24" t="str">
        <f>IF(ISERROR(VLOOKUP($BD154,LOV_GWSGRP!CJ:CJ,1,0)),"N","J")</f>
        <v>N</v>
      </c>
      <c r="BV154" s="24" t="str">
        <f>IF(ISERROR(VLOOKUP($BD154,LOV_GWSGRP!AN:AN,1,0)),"N","J")</f>
        <v>N</v>
      </c>
      <c r="BW154" s="24" t="str">
        <f>IF(ISERROR(VLOOKUP($BD154,LOV_GWSGRP!AQ:AQ,1,0)),"N","J")</f>
        <v>N</v>
      </c>
      <c r="BX154" s="24" t="str">
        <f>IF(ISERROR(VLOOKUP($BD154,LOV_GWSGRP!AT:AT,1,0)),"N","J")</f>
        <v>N</v>
      </c>
      <c r="BY154" s="24" t="str">
        <f>IF(ISERROR(VLOOKUP($BD154,LOV_GWSGRP!AW:AW,1,0)),"N","J")</f>
        <v>N</v>
      </c>
      <c r="BZ154" s="24" t="str">
        <f>IF(ISERROR(VLOOKUP($BD154,LOV_GWSGRP!AZ:AZ,1,0)),"N","J")</f>
        <v>N</v>
      </c>
      <c r="CA154" s="24" t="str">
        <f>IF(ISERROR(VLOOKUP($BD154,LOV_GWSGRP!BC:BC,1,0)),"N","J")</f>
        <v>N</v>
      </c>
      <c r="CB154" s="24" t="str">
        <f>IF(ISERROR(VLOOKUP($BD154,LOV_GWSGRP!BF:BF,1,0)),"N","J")</f>
        <v>N</v>
      </c>
      <c r="CC154" s="24" t="str">
        <f>IF(ISERROR(VLOOKUP($BD154,LOV_GWSGRP!BI:BI,1,0)),"N","J")</f>
        <v>N</v>
      </c>
      <c r="CD154" s="24" t="str">
        <f>IF(ISERROR(VLOOKUP($BD154,LOV_GWSGRP!J:J,1,0)),"N","J")</f>
        <v>N</v>
      </c>
      <c r="CE154" s="24" t="str">
        <f>IF(ISERROR(VLOOKUP($BD154,LOV_GWSGRP!BL:BL,1,0)),"N","J")</f>
        <v>N</v>
      </c>
      <c r="CF154" s="24"/>
      <c r="CG154" s="24" t="str">
        <f>IF(ISERROR(VLOOKUP($BD154,LOV_GWSGRP!BO:BO,1,0)),"N","J")</f>
        <v>N</v>
      </c>
      <c r="CH154" s="24" t="str">
        <f t="shared" si="371"/>
        <v>N</v>
      </c>
      <c r="CI154" s="24" t="str">
        <f>IF(ISERROR(VLOOKUP($BD154,GEWASCODE_GLMC8!F:F,1,0)),"N","J")</f>
        <v>N</v>
      </c>
      <c r="CJ154" s="24" t="str">
        <f>IF(COUNTIF($CI154:CI154,"J")&gt;0,"N",IF(ISERROR(VLOOKUP($BD154,GEWASCODE_GLMC8!G:G,1,0)),"N","J"))</f>
        <v>N</v>
      </c>
      <c r="CK154" s="24" t="str">
        <f>IF(COUNTIF($CI154:CJ154,"J")&gt;0,"N",IF(ISERROR(VLOOKUP($BD154,GEWASCODE_GLMC8!H:H,1,0)),"N","J"))</f>
        <v>N</v>
      </c>
      <c r="CL154" s="24" t="str">
        <f>IF(COUNTIF($CI154:CK154,"J")&gt;0,"N",IF(ISERROR(VLOOKUP($BD154,GEWASCODE_GLMC8!I:I,1,0)),"N","J"))</f>
        <v>N</v>
      </c>
      <c r="CM154" s="24" t="str">
        <f>IF(COUNTIF($CI154:CL154,"J")&gt;0,"N",IF(ISERROR(VLOOKUP($BD154,GEWASCODE_GLMC8!J:J,1,0)),"N","J"))</f>
        <v>N</v>
      </c>
      <c r="CN154" s="24" t="str">
        <f>IF(COUNTIF($CI154:CM154,"J")&gt;0,"N",IF(ISERROR(VLOOKUP($BD154,GEWASCODE_GLMC8!K:K,1,0)),"N","J"))</f>
        <v>N</v>
      </c>
      <c r="CO154" s="24" t="str">
        <f>IF(COUNTIF($CI154:CN154,"J")&gt;0,"N",IF(ISERROR(VLOOKUP($BD154,GEWASCODE_GLMC8!L:L,1,0)),"N","J"))</f>
        <v>N</v>
      </c>
      <c r="CP154" s="24" t="str">
        <f>IF(COUNTIF($CI154:CO154,"J")&gt;0,"N",IF(ISERROR(VLOOKUP($BD154,GEWASCODE_GLMC8!M:M,1,0)),"N","J"))</f>
        <v>N</v>
      </c>
      <c r="CQ154" s="24" t="str">
        <f>IF(COUNTIF($CI154:CP154,"J")&gt;0,"N",IF(ISERROR(VLOOKUP($BD154,GEWASCODE_GLMC8!N:N,1,0)),"N","J"))</f>
        <v>N</v>
      </c>
      <c r="CR154" s="24" t="str">
        <f>IF(COUNTIF($CI154:CQ154,"J")&gt;0,"N",IF(ISERROR(VLOOKUP($BD154,GEWASCODE_GLMC8!O:O,1,0)),"N","J"))</f>
        <v>N</v>
      </c>
      <c r="CS154" s="24" t="str">
        <f>IF(COUNTIF($CI154:CR154,"J")&gt;0,"N",IF(ISERROR(VLOOKUP($BD154,GEWASCODE_GLMC8!P:P,1,0)),"N","J"))</f>
        <v>N</v>
      </c>
      <c r="CT154" s="24" t="str">
        <f>IF(COUNTIF($CI154:CS154,"J")&gt;0,"N",IF(ISERROR(VLOOKUP($BD154,GEWASCODE_GLMC8!Q:Q,1,0)),"N","J"))</f>
        <v>N</v>
      </c>
      <c r="CU154" s="24" t="str">
        <f>IF(COUNTIF($CI154:CT154,"J")&gt;0,"N",IF(ISERROR(VLOOKUP($BD154,GEWASCODE_GLMC8!R:R,1,0)),"N","J"))</f>
        <v>N</v>
      </c>
      <c r="CV154" s="24" t="str">
        <f>IF(COUNTIF($CI154:CU154,"J")&gt;0,"N",IF(ISERROR(VLOOKUP($BD154,GEWASCODE_GLMC8!S:S,1,0)),"N","J"))</f>
        <v>N</v>
      </c>
      <c r="CW154" s="24" t="str">
        <f>IF(COUNTIF($CI154:CV154,"J")&gt;0,"N",IF(ISERROR(VLOOKUP($BD154,GEWASCODE_GLMC8!T:T,1,0)),"N","J"))</f>
        <v>N</v>
      </c>
      <c r="CX154" s="24" t="str">
        <f>IF(COUNTIF($CI154:CW154,"J")&gt;0,"N",IF(ISERROR(VLOOKUP($BD154,GEWASCODE_GLMC8!U:U,1,0)),"N","J"))</f>
        <v>N</v>
      </c>
      <c r="CY154" s="24" t="str">
        <f>IF(COUNTIF($CI154:CX154,"J")&gt;0,"N",IF(ISERROR(VLOOKUP($BD154,GEWASCODE_GLMC8!V:V,1,0)),"N","J"))</f>
        <v>N</v>
      </c>
      <c r="CZ154" s="24" t="str">
        <f>IF(COUNTIF($CI154:CY154,"J")&gt;0,"N",IF(ISERROR(VLOOKUP($BD154,GEWASCODE_GLMC8!W:W,1,0)),"N","J"))</f>
        <v>N</v>
      </c>
      <c r="DA154" s="24" t="str">
        <f>IF(COUNTIF($CI154:CZ154,"J")&gt;0,"N",IF(ISERROR(VLOOKUP($BD154,GEWASCODE_GLMC8!X:X,1,0)),"N","J"))</f>
        <v>N</v>
      </c>
      <c r="DB154" s="24" t="str">
        <f>IF(COUNTIF($CI154:DA154,"J")&gt;0,"N",IF(ISERROR(VLOOKUP($BD154,GEWASCODE_GLMC8!Y:Y,1,0)),"N","J"))</f>
        <v>N</v>
      </c>
      <c r="DC154" s="24" t="str">
        <f>IF(COUNTIF($CI154:DB154,"J")&gt;0,"N",IF(ISERROR(VLOOKUP($BD154,GEWASCODE_GLMC8!Z:Z,1,0)),"N","J"))</f>
        <v>N</v>
      </c>
      <c r="DD154" s="24" t="str">
        <f t="shared" si="372"/>
        <v>N</v>
      </c>
      <c r="DE154" s="3" t="str">
        <f t="shared" si="303"/>
        <v>N</v>
      </c>
      <c r="DF154" s="3" t="str">
        <f t="shared" si="304"/>
        <v>N</v>
      </c>
      <c r="DG154" s="3" t="str">
        <f t="shared" si="373"/>
        <v>N</v>
      </c>
      <c r="DH154" s="3" t="str">
        <f t="shared" si="374"/>
        <v>N</v>
      </c>
      <c r="DI154" s="3" t="str">
        <f t="shared" si="305"/>
        <v>N</v>
      </c>
      <c r="DJ154" s="3" t="str">
        <f t="shared" si="306"/>
        <v>N</v>
      </c>
      <c r="DK154" s="3">
        <f>0</f>
        <v>0</v>
      </c>
      <c r="DL154" s="3" t="str">
        <f t="shared" si="307"/>
        <v>N</v>
      </c>
      <c r="DM154" s="3" t="str">
        <f t="shared" si="308"/>
        <v>N</v>
      </c>
      <c r="DN154" t="str">
        <f>IF(AND($A154="J",COUNTIFS(activiteiten_perceel,percelen!$AZ154,activiteiten_maatregel_nr,percelen!DN$4,activiteiten_activiteit_voldoet_aan_voorwaarden,"J")&gt;0),DN$4,"")</f>
        <v/>
      </c>
      <c r="DO154" t="str">
        <f>IF(AND($A154="J",COUNTIFS(activiteiten_perceel,percelen!$AZ154,activiteiten_maatregel_nr,percelen!DO$4,activiteiten_activiteit_voldoet_aan_voorwaarden,"J")&gt;0),DO$4,"")</f>
        <v/>
      </c>
      <c r="DP154" t="str">
        <f>IF(AND($A154="J",COUNTIFS(activiteiten_perceel,percelen!$AZ154,activiteiten_maatregel_nr,percelen!DP$4,activiteiten_activiteit_voldoet_aan_voorwaarden,"J")&gt;0),DP$4,"")</f>
        <v/>
      </c>
      <c r="DQ154" t="str">
        <f>IF(AND($A154="J",COUNTIFS(activiteiten_perceel,percelen!$AZ154,activiteiten_maatregel_nr,percelen!DQ$4,activiteiten_activiteit_voldoet_aan_voorwaarden,"J")&gt;0),DQ$4,"")</f>
        <v/>
      </c>
      <c r="DR154" t="str">
        <f>IF(AND($A154="J",COUNTIFS(activiteiten_perceel,percelen!$AZ154,activiteiten_maatregel_nr,percelen!DR$4,activiteiten_activiteit_voldoet_aan_voorwaarden,"J")&gt;0),DR$4,"")</f>
        <v/>
      </c>
      <c r="DS154" t="str">
        <f>IF(AND($A154="J",COUNTIFS(activiteiten_perceel,percelen!$AZ154,activiteiten_maatregel_nr,percelen!DS$4,activiteiten_activiteit_voldoet_aan_voorwaarden,"J")&gt;0),DS$4,"")</f>
        <v/>
      </c>
      <c r="DT154" t="str">
        <f>IF(AND($A154="J",COUNTIFS(activiteiten_perceel,percelen!$AZ154,activiteiten_maatregel_nr,percelen!DT$4,activiteiten_activiteit_voldoet_aan_voorwaarden,"J")&gt;0),DT$4,"")</f>
        <v/>
      </c>
      <c r="DU154" t="str">
        <f>IF(AND($A154="J",COUNTIFS(activiteiten_perceel,percelen!$AZ154,activiteiten_maatregel_nr,percelen!DU$4,activiteiten_activiteit_voldoet_aan_voorwaarden,"J")&gt;0),DU$4,"")</f>
        <v/>
      </c>
      <c r="DV154" t="str">
        <f>IF(AND($A154="J",COUNTIFS(activiteiten_perceel,percelen!$AZ154,activiteiten_maatregel_nr,percelen!DV$4,activiteiten_activiteit_voldoet_aan_voorwaarden,"J")&gt;0),DV$4,"")</f>
        <v/>
      </c>
      <c r="DW154" t="str">
        <f>IF(AND($A154="J",COUNTIFS(activiteiten_perceel,percelen!$AZ154,activiteiten_maatregel_nr,percelen!DW$4,activiteiten_activiteit_voldoet_aan_voorwaarden,"J")&gt;0),DW$4,"")</f>
        <v/>
      </c>
      <c r="DX154" t="str">
        <f>IF(AND($A154="J",COUNTIFS(activiteiten_perceel,percelen!$AZ154,activiteiten_maatregel_nr,percelen!DX$4,activiteiten_activiteit_voldoet_aan_voorwaarden,"J")&gt;0),DX$4,"")</f>
        <v/>
      </c>
      <c r="DY154" t="str">
        <f>IF(AND($A154="J",COUNTIFS(activiteiten_perceel,percelen!$AZ154,activiteiten_maatregel_nr,percelen!DY$4,activiteiten_activiteit_voldoet_aan_voorwaarden,"J")&gt;0),DY$4,"")</f>
        <v/>
      </c>
      <c r="DZ154" t="str">
        <f>IF(AND($A154="J",COUNTIFS(activiteiten_perceel,percelen!$AZ154,activiteiten_maatregel_nr,percelen!DZ$4,activiteiten_activiteit_voldoet_aan_voorwaarden,"J")&gt;0),DZ$4,"")</f>
        <v/>
      </c>
      <c r="EA154" t="str">
        <f>IF(AND($A154="J",COUNTIFS(activiteiten_perceel,percelen!$AZ154,activiteiten_maatregel_nr,percelen!EA$4,activiteiten_activiteit_voldoet_aan_voorwaarden,"J")&gt;0),EA$4,"")</f>
        <v/>
      </c>
      <c r="EB154" t="str">
        <f>IF(AND($A154="J",COUNTIFS(activiteiten_perceel,percelen!$AZ154,activiteiten_maatregel_nr,percelen!EB$4,activiteiten_activiteit_voldoet_aan_voorwaarden,"J")&gt;0),EB$4,"")</f>
        <v/>
      </c>
      <c r="EC154" t="str">
        <f>IF(AND($A154="J",COUNTIFS(activiteiten_perceel,percelen!$AZ154,activiteiten_maatregel_nr,percelen!EC$4,activiteiten_activiteit_voldoet_aan_voorwaarden,"J")&gt;0),EC$4,"")</f>
        <v/>
      </c>
      <c r="ED154" t="str">
        <f>IF(AND($A154="J",COUNTIFS(activiteiten_perceel,percelen!$AZ154,activiteiten_maatregel_nr,percelen!ED$4,activiteiten_activiteit_voldoet_aan_voorwaarden,"J")&gt;0),ED$4,"")</f>
        <v/>
      </c>
      <c r="EE154" t="str">
        <f>IF(AND($A154="J",COUNTIFS(activiteiten_perceel,percelen!$AZ154,activiteiten_maatregel_nr,percelen!EE$4,activiteiten_activiteit_voldoet_aan_voorwaarden,"J")&gt;0),EE$4,"")</f>
        <v/>
      </c>
      <c r="EF154" t="str">
        <f>IF(AND($A154="J",COUNTIFS(activiteiten_perceel,percelen!$AZ154,activiteiten_maatregel_nr,percelen!EF$4,activiteiten_activiteit_voldoet_aan_voorwaarden,"J")&gt;0),EF$4,"")</f>
        <v/>
      </c>
      <c r="EG154" t="str">
        <f>IF(AND($A154="J",COUNTIFS(activiteiten_perceel,percelen!$AZ154,activiteiten_maatregel_nr,percelen!EG$4,activiteiten_activiteit_voldoet_aan_voorwaarden,"J")&gt;0),EG$4,"")</f>
        <v/>
      </c>
      <c r="EH154" t="str">
        <f>IF(AND($A154="J",COUNTIFS(activiteiten_perceel,percelen!$AZ154,activiteiten_maatregel_nr,percelen!EH$4,activiteiten_activiteit_voldoet_aan_voorwaarden,"J")&gt;0),EH$4,"")</f>
        <v/>
      </c>
      <c r="EI154" t="str">
        <f>IF(AND($A154="J",COUNTIFS(activiteiten_perceel,percelen!$AZ154,activiteiten_maatregel_nr,percelen!EI$4,activiteiten_activiteit_voldoet_aan_voorwaarden,"J")&gt;0),EI$4,"")</f>
        <v/>
      </c>
      <c r="EJ154">
        <f t="shared" si="375"/>
        <v>0</v>
      </c>
      <c r="EK154" t="str">
        <f t="shared" si="309"/>
        <v/>
      </c>
      <c r="EL154" t="str">
        <f t="shared" si="310"/>
        <v/>
      </c>
      <c r="EM154" t="str">
        <f t="shared" si="311"/>
        <v/>
      </c>
      <c r="EN154" t="str">
        <f t="shared" si="312"/>
        <v/>
      </c>
      <c r="EO154" t="str">
        <f t="shared" si="313"/>
        <v/>
      </c>
      <c r="EP154" t="str">
        <f t="shared" si="314"/>
        <v/>
      </c>
      <c r="EQ154" t="str">
        <f t="shared" si="315"/>
        <v/>
      </c>
      <c r="ER154" t="str">
        <f t="shared" si="316"/>
        <v/>
      </c>
      <c r="ES154" t="str">
        <f t="shared" si="317"/>
        <v/>
      </c>
      <c r="ET154" t="str">
        <f t="shared" si="318"/>
        <v/>
      </c>
      <c r="EU154" t="str">
        <f t="shared" si="319"/>
        <v/>
      </c>
      <c r="EV154" t="str">
        <f t="shared" si="320"/>
        <v/>
      </c>
      <c r="EW154" t="str">
        <f t="shared" si="376"/>
        <v>nvt</v>
      </c>
      <c r="EX154" t="str">
        <f t="shared" si="377"/>
        <v>nvt</v>
      </c>
      <c r="EY154" t="str">
        <f t="shared" si="378"/>
        <v>nvt</v>
      </c>
      <c r="EZ154" t="str">
        <f t="shared" si="379"/>
        <v>nvt</v>
      </c>
      <c r="FA154" t="str">
        <f t="shared" si="380"/>
        <v>nvt</v>
      </c>
      <c r="FB154" t="str">
        <f t="shared" si="381"/>
        <v>nvt</v>
      </c>
      <c r="FC154" t="str">
        <f t="shared" si="382"/>
        <v>nvt</v>
      </c>
      <c r="FD154" t="str">
        <f t="shared" si="383"/>
        <v>nvt</v>
      </c>
      <c r="FE154" t="str">
        <f>IF($EJ154=2,VLOOKUP(FD154,STAPELING!A:D,FE$1,0),"nvt")</f>
        <v>nvt</v>
      </c>
      <c r="FF154" t="str">
        <f t="shared" si="384"/>
        <v>nvt</v>
      </c>
      <c r="FG154" t="str">
        <f t="shared" si="385"/>
        <v>nvt</v>
      </c>
      <c r="FH154" t="str">
        <f t="shared" si="386"/>
        <v>nvt</v>
      </c>
      <c r="FI154" t="str">
        <f t="shared" si="387"/>
        <v>nvt</v>
      </c>
      <c r="FJ154" t="str">
        <f t="shared" si="388"/>
        <v>nvt</v>
      </c>
      <c r="FK154" t="str">
        <f t="shared" si="389"/>
        <v>nvt</v>
      </c>
      <c r="FL154" t="str">
        <f t="shared" si="390"/>
        <v>nvt</v>
      </c>
      <c r="FM154" t="str">
        <f t="shared" si="391"/>
        <v/>
      </c>
      <c r="FN154" t="str">
        <f>IF(ISERROR(VLOOKUP(FM154,STAPELING!I:AO,FN$1,0)),"N",VLOOKUP(FM154,STAPELING!I:AO,FN$1,0))</f>
        <v>J</v>
      </c>
      <c r="FO154" t="str">
        <f t="shared" si="392"/>
        <v>nvt</v>
      </c>
      <c r="FP154" t="str">
        <f t="shared" si="321"/>
        <v>nvt</v>
      </c>
      <c r="FQ154" t="str">
        <f t="shared" si="322"/>
        <v>nvt</v>
      </c>
      <c r="FR154" t="str">
        <f t="shared" si="323"/>
        <v>nvt</v>
      </c>
      <c r="FS154" t="str">
        <f t="shared" si="324"/>
        <v>nvt</v>
      </c>
      <c r="FT154" t="str">
        <f t="shared" si="325"/>
        <v>nvt</v>
      </c>
      <c r="FU154" t="str">
        <f t="shared" si="326"/>
        <v>nvt</v>
      </c>
      <c r="FV154" t="str">
        <f t="shared" si="327"/>
        <v>nvt</v>
      </c>
      <c r="FW154" t="str">
        <f t="shared" si="328"/>
        <v>nvt</v>
      </c>
      <c r="FX154" t="str">
        <f t="shared" si="329"/>
        <v>nvt</v>
      </c>
      <c r="FY154" t="str">
        <f t="shared" si="330"/>
        <v>nvt</v>
      </c>
      <c r="FZ154" t="str">
        <f t="shared" si="331"/>
        <v>nvt</v>
      </c>
      <c r="GA154" t="str">
        <f t="shared" si="332"/>
        <v>nvt</v>
      </c>
      <c r="GB154" t="str">
        <f>IF($EJ154&gt;2,IF(FO154="","zwart",VLOOKUP(FO154,STAPELING!J:AA,GB$1,0)),"nvt")</f>
        <v>nvt</v>
      </c>
      <c r="GC154" t="str">
        <f t="shared" si="393"/>
        <v>nvt</v>
      </c>
      <c r="GD154" t="str">
        <f t="shared" si="394"/>
        <v>nvt</v>
      </c>
      <c r="GE154" t="str">
        <f t="shared" si="395"/>
        <v>nvt</v>
      </c>
      <c r="GF154" t="str">
        <f t="shared" si="396"/>
        <v>nvt</v>
      </c>
      <c r="GG154" t="str">
        <f t="shared" si="397"/>
        <v>nvt</v>
      </c>
      <c r="GH154" t="str">
        <f t="shared" si="398"/>
        <v>nvt</v>
      </c>
      <c r="GI154" t="str">
        <f t="shared" si="399"/>
        <v>nvt</v>
      </c>
      <c r="GJ154" t="str">
        <f t="shared" si="400"/>
        <v>nvt</v>
      </c>
      <c r="GK154" t="str">
        <f t="shared" si="333"/>
        <v>nvt</v>
      </c>
      <c r="GL154" t="str">
        <f t="shared" si="334"/>
        <v>nvt</v>
      </c>
      <c r="GM154" t="str">
        <f t="shared" si="335"/>
        <v>nvt</v>
      </c>
      <c r="GN154" t="str">
        <f t="shared" si="336"/>
        <v>nvt</v>
      </c>
      <c r="GO154" t="str">
        <f t="shared" si="337"/>
        <v>nvt</v>
      </c>
      <c r="GP154" t="str">
        <f t="shared" si="338"/>
        <v>nvt</v>
      </c>
      <c r="GQ154" t="str">
        <f t="shared" si="339"/>
        <v>nvt</v>
      </c>
      <c r="GR154" t="str">
        <f t="shared" si="340"/>
        <v>nvt</v>
      </c>
      <c r="GS154" t="str">
        <f t="shared" si="341"/>
        <v>nvt</v>
      </c>
      <c r="GT154" t="str">
        <f t="shared" si="342"/>
        <v>nvt</v>
      </c>
      <c r="GU154" t="str">
        <f t="shared" si="343"/>
        <v>nvt</v>
      </c>
      <c r="GV154" t="str">
        <f t="shared" si="344"/>
        <v>nvt</v>
      </c>
      <c r="GW154" t="str">
        <f>IF($EJ154&gt;2,IF(GJ154="","zwart",VLOOKUP(GJ154,STAPELING!AB:AJ,GW$1,0)),"nvt")</f>
        <v>nvt</v>
      </c>
      <c r="GX154" t="str">
        <f t="shared" si="401"/>
        <v>nvt</v>
      </c>
      <c r="GY154" t="str">
        <f t="shared" si="402"/>
        <v>nvt</v>
      </c>
      <c r="GZ154" t="str">
        <f t="shared" si="403"/>
        <v>nvt</v>
      </c>
      <c r="HA154" t="str">
        <f t="shared" si="404"/>
        <v>nvt</v>
      </c>
      <c r="HB154" t="str">
        <f t="shared" si="405"/>
        <v>nvt</v>
      </c>
      <c r="HC154" t="str">
        <f t="shared" si="406"/>
        <v>nvt</v>
      </c>
      <c r="HD154" t="str">
        <f t="shared" si="407"/>
        <v>nvt</v>
      </c>
      <c r="HE154" t="str">
        <f t="shared" si="408"/>
        <v>nvt</v>
      </c>
      <c r="HF154" t="str">
        <f t="shared" si="409"/>
        <v>nvt</v>
      </c>
      <c r="HG154" t="str">
        <f t="shared" si="410"/>
        <v>nvt</v>
      </c>
      <c r="HH154" t="str">
        <f t="shared" si="411"/>
        <v>nvt</v>
      </c>
      <c r="HI154" t="str">
        <f t="shared" si="412"/>
        <v>nvt</v>
      </c>
      <c r="HJ154" t="str">
        <f t="shared" si="413"/>
        <v>nvt</v>
      </c>
      <c r="HK154" t="str">
        <f t="shared" si="414"/>
        <v>nvt</v>
      </c>
      <c r="HL154" t="str">
        <f t="shared" si="415"/>
        <v>nvt</v>
      </c>
      <c r="HM154" t="str">
        <f t="shared" si="345"/>
        <v>nvt</v>
      </c>
      <c r="HN154" t="str">
        <f t="shared" si="346"/>
        <v>nvt</v>
      </c>
      <c r="HO154" t="str">
        <f t="shared" si="347"/>
        <v>nvt</v>
      </c>
      <c r="HP154" t="str">
        <f t="shared" si="348"/>
        <v>nvt</v>
      </c>
      <c r="HQ154" t="str">
        <f t="shared" si="349"/>
        <v>nvt</v>
      </c>
      <c r="HR154" t="str">
        <f t="shared" si="350"/>
        <v>nvt</v>
      </c>
      <c r="HS154" t="str">
        <f t="shared" si="351"/>
        <v>nvt</v>
      </c>
      <c r="HT154" t="str">
        <f t="shared" si="352"/>
        <v>nvt</v>
      </c>
      <c r="HU154" t="str">
        <f t="shared" si="353"/>
        <v>nvt</v>
      </c>
      <c r="HV154" t="str">
        <f t="shared" si="354"/>
        <v>nvt</v>
      </c>
      <c r="HW154" t="str">
        <f t="shared" si="355"/>
        <v>nvt</v>
      </c>
      <c r="HX154" t="str">
        <f t="shared" si="356"/>
        <v>nvt</v>
      </c>
      <c r="HY154" t="str">
        <f>IF($EJ154&gt;2,IF(HL154="","zwart",VLOOKUP(HL154,STAPELING!AK:AN,HY$1,0)),"nvt")</f>
        <v>nvt</v>
      </c>
      <c r="HZ154" t="str">
        <f t="shared" si="416"/>
        <v>nvt</v>
      </c>
      <c r="IA154" t="str">
        <f t="shared" si="417"/>
        <v>nvt</v>
      </c>
      <c r="IB154" t="str">
        <f t="shared" si="418"/>
        <v>nvt</v>
      </c>
      <c r="IC154" t="str">
        <f t="shared" si="419"/>
        <v>nvt</v>
      </c>
      <c r="ID154" t="str">
        <f t="shared" si="420"/>
        <v>nvt</v>
      </c>
      <c r="IE154" t="str">
        <f t="shared" si="421"/>
        <v>nvt</v>
      </c>
      <c r="IF154" t="str">
        <f t="shared" si="422"/>
        <v>nvt</v>
      </c>
      <c r="IG154">
        <f t="shared" si="423"/>
        <v>0</v>
      </c>
      <c r="IH154">
        <f t="shared" si="424"/>
        <v>0</v>
      </c>
      <c r="II154">
        <f t="shared" si="425"/>
        <v>0</v>
      </c>
      <c r="IJ154">
        <f t="shared" si="426"/>
        <v>0</v>
      </c>
      <c r="IK154">
        <f t="shared" si="427"/>
        <v>0</v>
      </c>
      <c r="IL154">
        <f t="shared" si="428"/>
        <v>0</v>
      </c>
      <c r="IM154">
        <f t="shared" si="429"/>
        <v>0</v>
      </c>
      <c r="IN154">
        <f t="shared" si="430"/>
        <v>0</v>
      </c>
      <c r="IO154">
        <f t="shared" si="431"/>
        <v>0</v>
      </c>
      <c r="IP154">
        <f t="shared" si="432"/>
        <v>0</v>
      </c>
      <c r="IQ154">
        <f t="shared" si="433"/>
        <v>0</v>
      </c>
      <c r="IR154">
        <f t="shared" si="434"/>
        <v>0</v>
      </c>
      <c r="IS154">
        <f t="shared" si="435"/>
        <v>0</v>
      </c>
      <c r="IT154">
        <f t="shared" si="436"/>
        <v>0</v>
      </c>
      <c r="IU154" t="str">
        <f t="shared" si="437"/>
        <v>N</v>
      </c>
      <c r="IV154" t="str">
        <f t="shared" si="357"/>
        <v>N</v>
      </c>
      <c r="IW154" t="str">
        <f t="shared" si="438"/>
        <v>N</v>
      </c>
    </row>
    <row r="155" spans="1:257" x14ac:dyDescent="0.25">
      <c r="A155" t="str">
        <f>IF(ISERROR(VLOOKUP(E155,E$4:E154,1,0)),"J","N")</f>
        <v>N</v>
      </c>
      <c r="E155" s="25" t="str">
        <f>IF(Invoer!B184="","",Invoer!B184)</f>
        <v/>
      </c>
      <c r="F155" s="25"/>
      <c r="G155" s="25"/>
      <c r="H155" s="25" t="str">
        <f>IF(AND($E155&lt;&gt;"",$A155="J"),Invoer!D184,"")</f>
        <v/>
      </c>
      <c r="I155" s="25"/>
      <c r="J155" s="26"/>
      <c r="K155" s="26" t="str">
        <f>IF(AND($E155&lt;&gt;"",$A155="J"),Invoer!L184,"")</f>
        <v/>
      </c>
      <c r="L155" s="26"/>
      <c r="M155" s="25"/>
      <c r="N155" s="152"/>
      <c r="O155" s="153"/>
      <c r="P155" s="25"/>
      <c r="Q155" s="25"/>
      <c r="R155" s="153"/>
      <c r="S155" s="154"/>
      <c r="T155" s="152"/>
      <c r="U155" s="153"/>
      <c r="V155" s="153"/>
      <c r="W155" s="59" t="str">
        <f>IF(AND($E155&lt;&gt;"",$A155="J",Invoer!R184&lt;&gt;""),VLOOKUP(Invoer!R184,NORM!$F$26:$H$29,3,0),"")</f>
        <v/>
      </c>
      <c r="X155" s="59"/>
      <c r="Y155" s="25" t="str">
        <f t="shared" si="358"/>
        <v/>
      </c>
      <c r="Z155" s="25"/>
      <c r="AA155" s="26" t="str">
        <f t="shared" si="359"/>
        <v/>
      </c>
      <c r="AB155" s="26"/>
      <c r="AC155" s="153"/>
      <c r="AD155" s="153"/>
      <c r="AE155" s="153"/>
      <c r="AF155" s="153"/>
      <c r="AG155" s="153"/>
      <c r="AH155" s="25"/>
      <c r="AI155" s="153"/>
      <c r="AJ155" s="153"/>
      <c r="AK155" s="153"/>
      <c r="AL155" s="153"/>
      <c r="AM155" s="25" t="str">
        <f>IF(AND($E155&lt;&gt;"",$A155="J"),IF(Invoer!X184="Ja","J",IF(Invoer!X184="Nee","N","")),"")</f>
        <v/>
      </c>
      <c r="AN155" s="153"/>
      <c r="AO155" s="153"/>
      <c r="AP155" s="153" t="s">
        <v>311</v>
      </c>
      <c r="AQ155" s="153" t="s">
        <v>311</v>
      </c>
      <c r="AR155" s="153" t="s">
        <v>312</v>
      </c>
      <c r="AS155" s="153" t="s">
        <v>312</v>
      </c>
      <c r="AT155" s="1" t="str">
        <f>IF(AND($E155&lt;&gt;"",$A155="J",Invoer!O184&lt;&gt;""),VLOOKUP(Invoer!O184,NORM!$F$31:$H$38,3,0),"")</f>
        <v/>
      </c>
      <c r="AU155" s="1"/>
      <c r="AV155" s="1" t="str">
        <f>IF(AND($E155&lt;&gt;"",$A155="J"),Invoer!AH184,"")</f>
        <v/>
      </c>
      <c r="AW155" s="1"/>
      <c r="AX155" s="1" t="str">
        <f t="shared" si="360"/>
        <v/>
      </c>
      <c r="AY155" s="1"/>
      <c r="AZ155" s="3" t="str">
        <f t="shared" si="361"/>
        <v/>
      </c>
      <c r="BA155" s="3" t="str">
        <f t="shared" si="362"/>
        <v/>
      </c>
      <c r="BB155" s="3" t="str">
        <f t="shared" si="363"/>
        <v>N</v>
      </c>
      <c r="BC155" s="3" t="str">
        <f t="shared" si="364"/>
        <v>N</v>
      </c>
      <c r="BD155" s="3" t="str">
        <f t="shared" si="365"/>
        <v/>
      </c>
      <c r="BE155" s="3">
        <f t="shared" si="366"/>
        <v>0</v>
      </c>
      <c r="BF155" s="3" t="str">
        <f t="shared" si="367"/>
        <v/>
      </c>
      <c r="BG155" s="3" t="str">
        <f t="shared" si="368"/>
        <v/>
      </c>
      <c r="BH155" s="3" t="str">
        <f t="shared" si="369"/>
        <v>N</v>
      </c>
      <c r="BI155" s="24" t="str">
        <f t="shared" si="370"/>
        <v/>
      </c>
      <c r="BJ155" s="24" t="str">
        <f>IF(ISERROR(VLOOKUP($BD155,LOV_GWSGRP!A:A,1,0)),"N","J")</f>
        <v>N</v>
      </c>
      <c r="BK155" s="24" t="str">
        <f>IF(ISERROR(VLOOKUP($BD155,LOV_GWSGRP!D:D,1,0)),"N","J")</f>
        <v>N</v>
      </c>
      <c r="BL155" s="24" t="str">
        <f>IF(ISERROR(VLOOKUP($BD155,LOV_GWSGRP!G:G,1,0)),"N","J")</f>
        <v>N</v>
      </c>
      <c r="BM155" s="24" t="str">
        <f>IF(ISERROR(VLOOKUP($BD155,LOV_GWSGRP!M:M,1,0)),"N","J")</f>
        <v>N</v>
      </c>
      <c r="BN155" s="24" t="str">
        <f>IF(ISERROR(VLOOKUP($BD155,LOV_GWSGRP!P:P,1,0)),"N","J")</f>
        <v>N</v>
      </c>
      <c r="BO155" s="24" t="str">
        <f>IF(ISERROR(VLOOKUP($BD155,LOV_GWSGRP!S:S,1,0)),"N","J")</f>
        <v>N</v>
      </c>
      <c r="BP155" s="24" t="str">
        <f>IF(ISERROR(VLOOKUP($BD155,LOV_GWSGRP!V:V,1,0)),"N","J")</f>
        <v>N</v>
      </c>
      <c r="BQ155" s="24" t="str">
        <f>IF(ISERROR(VLOOKUP($BD155,LOV_GWSGRP!Y:Y,1,0)),"N","J")</f>
        <v>N</v>
      </c>
      <c r="BR155" s="24" t="str">
        <f>IF(ISERROR(VLOOKUP($BD155,LOV_GWSGRP!AB:AB,1,0)),"N","J")</f>
        <v>N</v>
      </c>
      <c r="BS155" s="24" t="str">
        <f>IF(ISERROR(VLOOKUP($BD155,LOV_GWSGRP!AE:AE,1,0)),"N","J")</f>
        <v>N</v>
      </c>
      <c r="BT155" s="24" t="str">
        <f>IF(ISERROR(VLOOKUP($BD155,LOV_GWSGRP!AH:AH,1,0)),"N","J")</f>
        <v>N</v>
      </c>
      <c r="BU155" s="24" t="str">
        <f>IF(ISERROR(VLOOKUP($BD155,LOV_GWSGRP!CJ:CJ,1,0)),"N","J")</f>
        <v>N</v>
      </c>
      <c r="BV155" s="24" t="str">
        <f>IF(ISERROR(VLOOKUP($BD155,LOV_GWSGRP!AN:AN,1,0)),"N","J")</f>
        <v>N</v>
      </c>
      <c r="BW155" s="24" t="str">
        <f>IF(ISERROR(VLOOKUP($BD155,LOV_GWSGRP!AQ:AQ,1,0)),"N","J")</f>
        <v>N</v>
      </c>
      <c r="BX155" s="24" t="str">
        <f>IF(ISERROR(VLOOKUP($BD155,LOV_GWSGRP!AT:AT,1,0)),"N","J")</f>
        <v>N</v>
      </c>
      <c r="BY155" s="24" t="str">
        <f>IF(ISERROR(VLOOKUP($BD155,LOV_GWSGRP!AW:AW,1,0)),"N","J")</f>
        <v>N</v>
      </c>
      <c r="BZ155" s="24" t="str">
        <f>IF(ISERROR(VLOOKUP($BD155,LOV_GWSGRP!AZ:AZ,1,0)),"N","J")</f>
        <v>N</v>
      </c>
      <c r="CA155" s="24" t="str">
        <f>IF(ISERROR(VLOOKUP($BD155,LOV_GWSGRP!BC:BC,1,0)),"N","J")</f>
        <v>N</v>
      </c>
      <c r="CB155" s="24" t="str">
        <f>IF(ISERROR(VLOOKUP($BD155,LOV_GWSGRP!BF:BF,1,0)),"N","J")</f>
        <v>N</v>
      </c>
      <c r="CC155" s="24" t="str">
        <f>IF(ISERROR(VLOOKUP($BD155,LOV_GWSGRP!BI:BI,1,0)),"N","J")</f>
        <v>N</v>
      </c>
      <c r="CD155" s="24" t="str">
        <f>IF(ISERROR(VLOOKUP($BD155,LOV_GWSGRP!J:J,1,0)),"N","J")</f>
        <v>N</v>
      </c>
      <c r="CE155" s="24" t="str">
        <f>IF(ISERROR(VLOOKUP($BD155,LOV_GWSGRP!BL:BL,1,0)),"N","J")</f>
        <v>N</v>
      </c>
      <c r="CF155" s="24"/>
      <c r="CG155" s="24" t="str">
        <f>IF(ISERROR(VLOOKUP($BD155,LOV_GWSGRP!BO:BO,1,0)),"N","J")</f>
        <v>N</v>
      </c>
      <c r="CH155" s="24" t="str">
        <f t="shared" si="371"/>
        <v>N</v>
      </c>
      <c r="CI155" s="24" t="str">
        <f>IF(ISERROR(VLOOKUP($BD155,GEWASCODE_GLMC8!F:F,1,0)),"N","J")</f>
        <v>N</v>
      </c>
      <c r="CJ155" s="24" t="str">
        <f>IF(COUNTIF($CI155:CI155,"J")&gt;0,"N",IF(ISERROR(VLOOKUP($BD155,GEWASCODE_GLMC8!G:G,1,0)),"N","J"))</f>
        <v>N</v>
      </c>
      <c r="CK155" s="24" t="str">
        <f>IF(COUNTIF($CI155:CJ155,"J")&gt;0,"N",IF(ISERROR(VLOOKUP($BD155,GEWASCODE_GLMC8!H:H,1,0)),"N","J"))</f>
        <v>N</v>
      </c>
      <c r="CL155" s="24" t="str">
        <f>IF(COUNTIF($CI155:CK155,"J")&gt;0,"N",IF(ISERROR(VLOOKUP($BD155,GEWASCODE_GLMC8!I:I,1,0)),"N","J"))</f>
        <v>N</v>
      </c>
      <c r="CM155" s="24" t="str">
        <f>IF(COUNTIF($CI155:CL155,"J")&gt;0,"N",IF(ISERROR(VLOOKUP($BD155,GEWASCODE_GLMC8!J:J,1,0)),"N","J"))</f>
        <v>N</v>
      </c>
      <c r="CN155" s="24" t="str">
        <f>IF(COUNTIF($CI155:CM155,"J")&gt;0,"N",IF(ISERROR(VLOOKUP($BD155,GEWASCODE_GLMC8!K:K,1,0)),"N","J"))</f>
        <v>N</v>
      </c>
      <c r="CO155" s="24" t="str">
        <f>IF(COUNTIF($CI155:CN155,"J")&gt;0,"N",IF(ISERROR(VLOOKUP($BD155,GEWASCODE_GLMC8!L:L,1,0)),"N","J"))</f>
        <v>N</v>
      </c>
      <c r="CP155" s="24" t="str">
        <f>IF(COUNTIF($CI155:CO155,"J")&gt;0,"N",IF(ISERROR(VLOOKUP($BD155,GEWASCODE_GLMC8!M:M,1,0)),"N","J"))</f>
        <v>N</v>
      </c>
      <c r="CQ155" s="24" t="str">
        <f>IF(COUNTIF($CI155:CP155,"J")&gt;0,"N",IF(ISERROR(VLOOKUP($BD155,GEWASCODE_GLMC8!N:N,1,0)),"N","J"))</f>
        <v>N</v>
      </c>
      <c r="CR155" s="24" t="str">
        <f>IF(COUNTIF($CI155:CQ155,"J")&gt;0,"N",IF(ISERROR(VLOOKUP($BD155,GEWASCODE_GLMC8!O:O,1,0)),"N","J"))</f>
        <v>N</v>
      </c>
      <c r="CS155" s="24" t="str">
        <f>IF(COUNTIF($CI155:CR155,"J")&gt;0,"N",IF(ISERROR(VLOOKUP($BD155,GEWASCODE_GLMC8!P:P,1,0)),"N","J"))</f>
        <v>N</v>
      </c>
      <c r="CT155" s="24" t="str">
        <f>IF(COUNTIF($CI155:CS155,"J")&gt;0,"N",IF(ISERROR(VLOOKUP($BD155,GEWASCODE_GLMC8!Q:Q,1,0)),"N","J"))</f>
        <v>N</v>
      </c>
      <c r="CU155" s="24" t="str">
        <f>IF(COUNTIF($CI155:CT155,"J")&gt;0,"N",IF(ISERROR(VLOOKUP($BD155,GEWASCODE_GLMC8!R:R,1,0)),"N","J"))</f>
        <v>N</v>
      </c>
      <c r="CV155" s="24" t="str">
        <f>IF(COUNTIF($CI155:CU155,"J")&gt;0,"N",IF(ISERROR(VLOOKUP($BD155,GEWASCODE_GLMC8!S:S,1,0)),"N","J"))</f>
        <v>N</v>
      </c>
      <c r="CW155" s="24" t="str">
        <f>IF(COUNTIF($CI155:CV155,"J")&gt;0,"N",IF(ISERROR(VLOOKUP($BD155,GEWASCODE_GLMC8!T:T,1,0)),"N","J"))</f>
        <v>N</v>
      </c>
      <c r="CX155" s="24" t="str">
        <f>IF(COUNTIF($CI155:CW155,"J")&gt;0,"N",IF(ISERROR(VLOOKUP($BD155,GEWASCODE_GLMC8!U:U,1,0)),"N","J"))</f>
        <v>N</v>
      </c>
      <c r="CY155" s="24" t="str">
        <f>IF(COUNTIF($CI155:CX155,"J")&gt;0,"N",IF(ISERROR(VLOOKUP($BD155,GEWASCODE_GLMC8!V:V,1,0)),"N","J"))</f>
        <v>N</v>
      </c>
      <c r="CZ155" s="24" t="str">
        <f>IF(COUNTIF($CI155:CY155,"J")&gt;0,"N",IF(ISERROR(VLOOKUP($BD155,GEWASCODE_GLMC8!W:W,1,0)),"N","J"))</f>
        <v>N</v>
      </c>
      <c r="DA155" s="24" t="str">
        <f>IF(COUNTIF($CI155:CZ155,"J")&gt;0,"N",IF(ISERROR(VLOOKUP($BD155,GEWASCODE_GLMC8!X:X,1,0)),"N","J"))</f>
        <v>N</v>
      </c>
      <c r="DB155" s="24" t="str">
        <f>IF(COUNTIF($CI155:DA155,"J")&gt;0,"N",IF(ISERROR(VLOOKUP($BD155,GEWASCODE_GLMC8!Y:Y,1,0)),"N","J"))</f>
        <v>N</v>
      </c>
      <c r="DC155" s="24" t="str">
        <f>IF(COUNTIF($CI155:DB155,"J")&gt;0,"N",IF(ISERROR(VLOOKUP($BD155,GEWASCODE_GLMC8!Z:Z,1,0)),"N","J"))</f>
        <v>N</v>
      </c>
      <c r="DD155" s="24" t="str">
        <f t="shared" si="372"/>
        <v>N</v>
      </c>
      <c r="DE155" s="3" t="str">
        <f t="shared" si="303"/>
        <v>N</v>
      </c>
      <c r="DF155" s="3" t="str">
        <f t="shared" si="304"/>
        <v>N</v>
      </c>
      <c r="DG155" s="3" t="str">
        <f t="shared" si="373"/>
        <v>N</v>
      </c>
      <c r="DH155" s="3" t="str">
        <f t="shared" si="374"/>
        <v>N</v>
      </c>
      <c r="DI155" s="3" t="str">
        <f t="shared" si="305"/>
        <v>N</v>
      </c>
      <c r="DJ155" s="3" t="str">
        <f t="shared" si="306"/>
        <v>N</v>
      </c>
      <c r="DK155" s="3">
        <f>0</f>
        <v>0</v>
      </c>
      <c r="DL155" s="3" t="str">
        <f t="shared" si="307"/>
        <v>N</v>
      </c>
      <c r="DM155" s="3" t="str">
        <f t="shared" si="308"/>
        <v>N</v>
      </c>
      <c r="DN155" t="str">
        <f>IF(AND($A155="J",COUNTIFS(activiteiten_perceel,percelen!$AZ155,activiteiten_maatregel_nr,percelen!DN$4,activiteiten_activiteit_voldoet_aan_voorwaarden,"J")&gt;0),DN$4,"")</f>
        <v/>
      </c>
      <c r="DO155" t="str">
        <f>IF(AND($A155="J",COUNTIFS(activiteiten_perceel,percelen!$AZ155,activiteiten_maatregel_nr,percelen!DO$4,activiteiten_activiteit_voldoet_aan_voorwaarden,"J")&gt;0),DO$4,"")</f>
        <v/>
      </c>
      <c r="DP155" t="str">
        <f>IF(AND($A155="J",COUNTIFS(activiteiten_perceel,percelen!$AZ155,activiteiten_maatregel_nr,percelen!DP$4,activiteiten_activiteit_voldoet_aan_voorwaarden,"J")&gt;0),DP$4,"")</f>
        <v/>
      </c>
      <c r="DQ155" t="str">
        <f>IF(AND($A155="J",COUNTIFS(activiteiten_perceel,percelen!$AZ155,activiteiten_maatregel_nr,percelen!DQ$4,activiteiten_activiteit_voldoet_aan_voorwaarden,"J")&gt;0),DQ$4,"")</f>
        <v/>
      </c>
      <c r="DR155" t="str">
        <f>IF(AND($A155="J",COUNTIFS(activiteiten_perceel,percelen!$AZ155,activiteiten_maatregel_nr,percelen!DR$4,activiteiten_activiteit_voldoet_aan_voorwaarden,"J")&gt;0),DR$4,"")</f>
        <v/>
      </c>
      <c r="DS155" t="str">
        <f>IF(AND($A155="J",COUNTIFS(activiteiten_perceel,percelen!$AZ155,activiteiten_maatregel_nr,percelen!DS$4,activiteiten_activiteit_voldoet_aan_voorwaarden,"J")&gt;0),DS$4,"")</f>
        <v/>
      </c>
      <c r="DT155" t="str">
        <f>IF(AND($A155="J",COUNTIFS(activiteiten_perceel,percelen!$AZ155,activiteiten_maatregel_nr,percelen!DT$4,activiteiten_activiteit_voldoet_aan_voorwaarden,"J")&gt;0),DT$4,"")</f>
        <v/>
      </c>
      <c r="DU155" t="str">
        <f>IF(AND($A155="J",COUNTIFS(activiteiten_perceel,percelen!$AZ155,activiteiten_maatregel_nr,percelen!DU$4,activiteiten_activiteit_voldoet_aan_voorwaarden,"J")&gt;0),DU$4,"")</f>
        <v/>
      </c>
      <c r="DV155" t="str">
        <f>IF(AND($A155="J",COUNTIFS(activiteiten_perceel,percelen!$AZ155,activiteiten_maatregel_nr,percelen!DV$4,activiteiten_activiteit_voldoet_aan_voorwaarden,"J")&gt;0),DV$4,"")</f>
        <v/>
      </c>
      <c r="DW155" t="str">
        <f>IF(AND($A155="J",COUNTIFS(activiteiten_perceel,percelen!$AZ155,activiteiten_maatregel_nr,percelen!DW$4,activiteiten_activiteit_voldoet_aan_voorwaarden,"J")&gt;0),DW$4,"")</f>
        <v/>
      </c>
      <c r="DX155" t="str">
        <f>IF(AND($A155="J",COUNTIFS(activiteiten_perceel,percelen!$AZ155,activiteiten_maatregel_nr,percelen!DX$4,activiteiten_activiteit_voldoet_aan_voorwaarden,"J")&gt;0),DX$4,"")</f>
        <v/>
      </c>
      <c r="DY155" t="str">
        <f>IF(AND($A155="J",COUNTIFS(activiteiten_perceel,percelen!$AZ155,activiteiten_maatregel_nr,percelen!DY$4,activiteiten_activiteit_voldoet_aan_voorwaarden,"J")&gt;0),DY$4,"")</f>
        <v/>
      </c>
      <c r="DZ155" t="str">
        <f>IF(AND($A155="J",COUNTIFS(activiteiten_perceel,percelen!$AZ155,activiteiten_maatregel_nr,percelen!DZ$4,activiteiten_activiteit_voldoet_aan_voorwaarden,"J")&gt;0),DZ$4,"")</f>
        <v/>
      </c>
      <c r="EA155" t="str">
        <f>IF(AND($A155="J",COUNTIFS(activiteiten_perceel,percelen!$AZ155,activiteiten_maatregel_nr,percelen!EA$4,activiteiten_activiteit_voldoet_aan_voorwaarden,"J")&gt;0),EA$4,"")</f>
        <v/>
      </c>
      <c r="EB155" t="str">
        <f>IF(AND($A155="J",COUNTIFS(activiteiten_perceel,percelen!$AZ155,activiteiten_maatregel_nr,percelen!EB$4,activiteiten_activiteit_voldoet_aan_voorwaarden,"J")&gt;0),EB$4,"")</f>
        <v/>
      </c>
      <c r="EC155" t="str">
        <f>IF(AND($A155="J",COUNTIFS(activiteiten_perceel,percelen!$AZ155,activiteiten_maatregel_nr,percelen!EC$4,activiteiten_activiteit_voldoet_aan_voorwaarden,"J")&gt;0),EC$4,"")</f>
        <v/>
      </c>
      <c r="ED155" t="str">
        <f>IF(AND($A155="J",COUNTIFS(activiteiten_perceel,percelen!$AZ155,activiteiten_maatregel_nr,percelen!ED$4,activiteiten_activiteit_voldoet_aan_voorwaarden,"J")&gt;0),ED$4,"")</f>
        <v/>
      </c>
      <c r="EE155" t="str">
        <f>IF(AND($A155="J",COUNTIFS(activiteiten_perceel,percelen!$AZ155,activiteiten_maatregel_nr,percelen!EE$4,activiteiten_activiteit_voldoet_aan_voorwaarden,"J")&gt;0),EE$4,"")</f>
        <v/>
      </c>
      <c r="EF155" t="str">
        <f>IF(AND($A155="J",COUNTIFS(activiteiten_perceel,percelen!$AZ155,activiteiten_maatregel_nr,percelen!EF$4,activiteiten_activiteit_voldoet_aan_voorwaarden,"J")&gt;0),EF$4,"")</f>
        <v/>
      </c>
      <c r="EG155" t="str">
        <f>IF(AND($A155="J",COUNTIFS(activiteiten_perceel,percelen!$AZ155,activiteiten_maatregel_nr,percelen!EG$4,activiteiten_activiteit_voldoet_aan_voorwaarden,"J")&gt;0),EG$4,"")</f>
        <v/>
      </c>
      <c r="EH155" t="str">
        <f>IF(AND($A155="J",COUNTIFS(activiteiten_perceel,percelen!$AZ155,activiteiten_maatregel_nr,percelen!EH$4,activiteiten_activiteit_voldoet_aan_voorwaarden,"J")&gt;0),EH$4,"")</f>
        <v/>
      </c>
      <c r="EI155" t="str">
        <f>IF(AND($A155="J",COUNTIFS(activiteiten_perceel,percelen!$AZ155,activiteiten_maatregel_nr,percelen!EI$4,activiteiten_activiteit_voldoet_aan_voorwaarden,"J")&gt;0),EI$4,"")</f>
        <v/>
      </c>
      <c r="EJ155">
        <f t="shared" si="375"/>
        <v>0</v>
      </c>
      <c r="EK155" t="str">
        <f t="shared" si="309"/>
        <v/>
      </c>
      <c r="EL155" t="str">
        <f t="shared" si="310"/>
        <v/>
      </c>
      <c r="EM155" t="str">
        <f t="shared" si="311"/>
        <v/>
      </c>
      <c r="EN155" t="str">
        <f t="shared" si="312"/>
        <v/>
      </c>
      <c r="EO155" t="str">
        <f t="shared" si="313"/>
        <v/>
      </c>
      <c r="EP155" t="str">
        <f t="shared" si="314"/>
        <v/>
      </c>
      <c r="EQ155" t="str">
        <f t="shared" si="315"/>
        <v/>
      </c>
      <c r="ER155" t="str">
        <f t="shared" si="316"/>
        <v/>
      </c>
      <c r="ES155" t="str">
        <f t="shared" si="317"/>
        <v/>
      </c>
      <c r="ET155" t="str">
        <f t="shared" si="318"/>
        <v/>
      </c>
      <c r="EU155" t="str">
        <f t="shared" si="319"/>
        <v/>
      </c>
      <c r="EV155" t="str">
        <f t="shared" si="320"/>
        <v/>
      </c>
      <c r="EW155" t="str">
        <f t="shared" si="376"/>
        <v>nvt</v>
      </c>
      <c r="EX155" t="str">
        <f t="shared" si="377"/>
        <v>nvt</v>
      </c>
      <c r="EY155" t="str">
        <f t="shared" si="378"/>
        <v>nvt</v>
      </c>
      <c r="EZ155" t="str">
        <f t="shared" si="379"/>
        <v>nvt</v>
      </c>
      <c r="FA155" t="str">
        <f t="shared" si="380"/>
        <v>nvt</v>
      </c>
      <c r="FB155" t="str">
        <f t="shared" si="381"/>
        <v>nvt</v>
      </c>
      <c r="FC155" t="str">
        <f t="shared" si="382"/>
        <v>nvt</v>
      </c>
      <c r="FD155" t="str">
        <f t="shared" si="383"/>
        <v>nvt</v>
      </c>
      <c r="FE155" t="str">
        <f>IF($EJ155=2,VLOOKUP(FD155,STAPELING!A:D,FE$1,0),"nvt")</f>
        <v>nvt</v>
      </c>
      <c r="FF155" t="str">
        <f t="shared" si="384"/>
        <v>nvt</v>
      </c>
      <c r="FG155" t="str">
        <f t="shared" si="385"/>
        <v>nvt</v>
      </c>
      <c r="FH155" t="str">
        <f t="shared" si="386"/>
        <v>nvt</v>
      </c>
      <c r="FI155" t="str">
        <f t="shared" si="387"/>
        <v>nvt</v>
      </c>
      <c r="FJ155" t="str">
        <f t="shared" si="388"/>
        <v>nvt</v>
      </c>
      <c r="FK155" t="str">
        <f t="shared" si="389"/>
        <v>nvt</v>
      </c>
      <c r="FL155" t="str">
        <f t="shared" si="390"/>
        <v>nvt</v>
      </c>
      <c r="FM155" t="str">
        <f t="shared" si="391"/>
        <v/>
      </c>
      <c r="FN155" t="str">
        <f>IF(ISERROR(VLOOKUP(FM155,STAPELING!I:AO,FN$1,0)),"N",VLOOKUP(FM155,STAPELING!I:AO,FN$1,0))</f>
        <v>J</v>
      </c>
      <c r="FO155" t="str">
        <f t="shared" si="392"/>
        <v>nvt</v>
      </c>
      <c r="FP155" t="str">
        <f t="shared" si="321"/>
        <v>nvt</v>
      </c>
      <c r="FQ155" t="str">
        <f t="shared" si="322"/>
        <v>nvt</v>
      </c>
      <c r="FR155" t="str">
        <f t="shared" si="323"/>
        <v>nvt</v>
      </c>
      <c r="FS155" t="str">
        <f t="shared" si="324"/>
        <v>nvt</v>
      </c>
      <c r="FT155" t="str">
        <f t="shared" si="325"/>
        <v>nvt</v>
      </c>
      <c r="FU155" t="str">
        <f t="shared" si="326"/>
        <v>nvt</v>
      </c>
      <c r="FV155" t="str">
        <f t="shared" si="327"/>
        <v>nvt</v>
      </c>
      <c r="FW155" t="str">
        <f t="shared" si="328"/>
        <v>nvt</v>
      </c>
      <c r="FX155" t="str">
        <f t="shared" si="329"/>
        <v>nvt</v>
      </c>
      <c r="FY155" t="str">
        <f t="shared" si="330"/>
        <v>nvt</v>
      </c>
      <c r="FZ155" t="str">
        <f t="shared" si="331"/>
        <v>nvt</v>
      </c>
      <c r="GA155" t="str">
        <f t="shared" si="332"/>
        <v>nvt</v>
      </c>
      <c r="GB155" t="str">
        <f>IF($EJ155&gt;2,IF(FO155="","zwart",VLOOKUP(FO155,STAPELING!J:AA,GB$1,0)),"nvt")</f>
        <v>nvt</v>
      </c>
      <c r="GC155" t="str">
        <f t="shared" si="393"/>
        <v>nvt</v>
      </c>
      <c r="GD155" t="str">
        <f t="shared" si="394"/>
        <v>nvt</v>
      </c>
      <c r="GE155" t="str">
        <f t="shared" si="395"/>
        <v>nvt</v>
      </c>
      <c r="GF155" t="str">
        <f t="shared" si="396"/>
        <v>nvt</v>
      </c>
      <c r="GG155" t="str">
        <f t="shared" si="397"/>
        <v>nvt</v>
      </c>
      <c r="GH155" t="str">
        <f t="shared" si="398"/>
        <v>nvt</v>
      </c>
      <c r="GI155" t="str">
        <f t="shared" si="399"/>
        <v>nvt</v>
      </c>
      <c r="GJ155" t="str">
        <f t="shared" si="400"/>
        <v>nvt</v>
      </c>
      <c r="GK155" t="str">
        <f t="shared" si="333"/>
        <v>nvt</v>
      </c>
      <c r="GL155" t="str">
        <f t="shared" si="334"/>
        <v>nvt</v>
      </c>
      <c r="GM155" t="str">
        <f t="shared" si="335"/>
        <v>nvt</v>
      </c>
      <c r="GN155" t="str">
        <f t="shared" si="336"/>
        <v>nvt</v>
      </c>
      <c r="GO155" t="str">
        <f t="shared" si="337"/>
        <v>nvt</v>
      </c>
      <c r="GP155" t="str">
        <f t="shared" si="338"/>
        <v>nvt</v>
      </c>
      <c r="GQ155" t="str">
        <f t="shared" si="339"/>
        <v>nvt</v>
      </c>
      <c r="GR155" t="str">
        <f t="shared" si="340"/>
        <v>nvt</v>
      </c>
      <c r="GS155" t="str">
        <f t="shared" si="341"/>
        <v>nvt</v>
      </c>
      <c r="GT155" t="str">
        <f t="shared" si="342"/>
        <v>nvt</v>
      </c>
      <c r="GU155" t="str">
        <f t="shared" si="343"/>
        <v>nvt</v>
      </c>
      <c r="GV155" t="str">
        <f t="shared" si="344"/>
        <v>nvt</v>
      </c>
      <c r="GW155" t="str">
        <f>IF($EJ155&gt;2,IF(GJ155="","zwart",VLOOKUP(GJ155,STAPELING!AB:AJ,GW$1,0)),"nvt")</f>
        <v>nvt</v>
      </c>
      <c r="GX155" t="str">
        <f t="shared" si="401"/>
        <v>nvt</v>
      </c>
      <c r="GY155" t="str">
        <f t="shared" si="402"/>
        <v>nvt</v>
      </c>
      <c r="GZ155" t="str">
        <f t="shared" si="403"/>
        <v>nvt</v>
      </c>
      <c r="HA155" t="str">
        <f t="shared" si="404"/>
        <v>nvt</v>
      </c>
      <c r="HB155" t="str">
        <f t="shared" si="405"/>
        <v>nvt</v>
      </c>
      <c r="HC155" t="str">
        <f t="shared" si="406"/>
        <v>nvt</v>
      </c>
      <c r="HD155" t="str">
        <f t="shared" si="407"/>
        <v>nvt</v>
      </c>
      <c r="HE155" t="str">
        <f t="shared" si="408"/>
        <v>nvt</v>
      </c>
      <c r="HF155" t="str">
        <f t="shared" si="409"/>
        <v>nvt</v>
      </c>
      <c r="HG155" t="str">
        <f t="shared" si="410"/>
        <v>nvt</v>
      </c>
      <c r="HH155" t="str">
        <f t="shared" si="411"/>
        <v>nvt</v>
      </c>
      <c r="HI155" t="str">
        <f t="shared" si="412"/>
        <v>nvt</v>
      </c>
      <c r="HJ155" t="str">
        <f t="shared" si="413"/>
        <v>nvt</v>
      </c>
      <c r="HK155" t="str">
        <f t="shared" si="414"/>
        <v>nvt</v>
      </c>
      <c r="HL155" t="str">
        <f t="shared" si="415"/>
        <v>nvt</v>
      </c>
      <c r="HM155" t="str">
        <f t="shared" si="345"/>
        <v>nvt</v>
      </c>
      <c r="HN155" t="str">
        <f t="shared" si="346"/>
        <v>nvt</v>
      </c>
      <c r="HO155" t="str">
        <f t="shared" si="347"/>
        <v>nvt</v>
      </c>
      <c r="HP155" t="str">
        <f t="shared" si="348"/>
        <v>nvt</v>
      </c>
      <c r="HQ155" t="str">
        <f t="shared" si="349"/>
        <v>nvt</v>
      </c>
      <c r="HR155" t="str">
        <f t="shared" si="350"/>
        <v>nvt</v>
      </c>
      <c r="HS155" t="str">
        <f t="shared" si="351"/>
        <v>nvt</v>
      </c>
      <c r="HT155" t="str">
        <f t="shared" si="352"/>
        <v>nvt</v>
      </c>
      <c r="HU155" t="str">
        <f t="shared" si="353"/>
        <v>nvt</v>
      </c>
      <c r="HV155" t="str">
        <f t="shared" si="354"/>
        <v>nvt</v>
      </c>
      <c r="HW155" t="str">
        <f t="shared" si="355"/>
        <v>nvt</v>
      </c>
      <c r="HX155" t="str">
        <f t="shared" si="356"/>
        <v>nvt</v>
      </c>
      <c r="HY155" t="str">
        <f>IF($EJ155&gt;2,IF(HL155="","zwart",VLOOKUP(HL155,STAPELING!AK:AN,HY$1,0)),"nvt")</f>
        <v>nvt</v>
      </c>
      <c r="HZ155" t="str">
        <f t="shared" si="416"/>
        <v>nvt</v>
      </c>
      <c r="IA155" t="str">
        <f t="shared" si="417"/>
        <v>nvt</v>
      </c>
      <c r="IB155" t="str">
        <f t="shared" si="418"/>
        <v>nvt</v>
      </c>
      <c r="IC155" t="str">
        <f t="shared" si="419"/>
        <v>nvt</v>
      </c>
      <c r="ID155" t="str">
        <f t="shared" si="420"/>
        <v>nvt</v>
      </c>
      <c r="IE155" t="str">
        <f t="shared" si="421"/>
        <v>nvt</v>
      </c>
      <c r="IF155" t="str">
        <f t="shared" si="422"/>
        <v>nvt</v>
      </c>
      <c r="IG155">
        <f t="shared" si="423"/>
        <v>0</v>
      </c>
      <c r="IH155">
        <f t="shared" si="424"/>
        <v>0</v>
      </c>
      <c r="II155">
        <f t="shared" si="425"/>
        <v>0</v>
      </c>
      <c r="IJ155">
        <f t="shared" si="426"/>
        <v>0</v>
      </c>
      <c r="IK155">
        <f t="shared" si="427"/>
        <v>0</v>
      </c>
      <c r="IL155">
        <f t="shared" si="428"/>
        <v>0</v>
      </c>
      <c r="IM155">
        <f t="shared" si="429"/>
        <v>0</v>
      </c>
      <c r="IN155">
        <f t="shared" si="430"/>
        <v>0</v>
      </c>
      <c r="IO155">
        <f t="shared" si="431"/>
        <v>0</v>
      </c>
      <c r="IP155">
        <f t="shared" si="432"/>
        <v>0</v>
      </c>
      <c r="IQ155">
        <f t="shared" si="433"/>
        <v>0</v>
      </c>
      <c r="IR155">
        <f t="shared" si="434"/>
        <v>0</v>
      </c>
      <c r="IS155">
        <f t="shared" si="435"/>
        <v>0</v>
      </c>
      <c r="IT155">
        <f t="shared" si="436"/>
        <v>0</v>
      </c>
      <c r="IU155" t="str">
        <f t="shared" si="437"/>
        <v>N</v>
      </c>
      <c r="IV155" t="str">
        <f t="shared" si="357"/>
        <v>N</v>
      </c>
      <c r="IW155" t="str">
        <f t="shared" si="438"/>
        <v>N</v>
      </c>
    </row>
    <row r="156" spans="1:257" x14ac:dyDescent="0.25">
      <c r="A156" t="str">
        <f>IF(ISERROR(VLOOKUP(E156,E$4:E155,1,0)),"J","N")</f>
        <v>N</v>
      </c>
      <c r="E156" s="25" t="str">
        <f>IF(Invoer!B185="","",Invoer!B185)</f>
        <v/>
      </c>
      <c r="F156" s="25"/>
      <c r="G156" s="25"/>
      <c r="H156" s="25" t="str">
        <f>IF(AND($E156&lt;&gt;"",$A156="J"),Invoer!D185,"")</f>
        <v/>
      </c>
      <c r="I156" s="25"/>
      <c r="J156" s="26"/>
      <c r="K156" s="26" t="str">
        <f>IF(AND($E156&lt;&gt;"",$A156="J"),Invoer!L185,"")</f>
        <v/>
      </c>
      <c r="L156" s="26"/>
      <c r="M156" s="25"/>
      <c r="N156" s="152"/>
      <c r="O156" s="153"/>
      <c r="P156" s="25"/>
      <c r="Q156" s="25"/>
      <c r="R156" s="153"/>
      <c r="S156" s="154"/>
      <c r="T156" s="152"/>
      <c r="U156" s="153"/>
      <c r="V156" s="153"/>
      <c r="W156" s="59" t="str">
        <f>IF(AND($E156&lt;&gt;"",$A156="J",Invoer!R185&lt;&gt;""),VLOOKUP(Invoer!R185,NORM!$F$26:$H$29,3,0),"")</f>
        <v/>
      </c>
      <c r="X156" s="59"/>
      <c r="Y156" s="25" t="str">
        <f t="shared" si="358"/>
        <v/>
      </c>
      <c r="Z156" s="25"/>
      <c r="AA156" s="26" t="str">
        <f t="shared" si="359"/>
        <v/>
      </c>
      <c r="AB156" s="26"/>
      <c r="AC156" s="153"/>
      <c r="AD156" s="153"/>
      <c r="AE156" s="153"/>
      <c r="AF156" s="153"/>
      <c r="AG156" s="153"/>
      <c r="AH156" s="25"/>
      <c r="AI156" s="153"/>
      <c r="AJ156" s="153"/>
      <c r="AK156" s="153"/>
      <c r="AL156" s="153"/>
      <c r="AM156" s="25" t="str">
        <f>IF(AND($E156&lt;&gt;"",$A156="J"),IF(Invoer!X185="Ja","J",IF(Invoer!X185="Nee","N","")),"")</f>
        <v/>
      </c>
      <c r="AN156" s="153"/>
      <c r="AO156" s="153"/>
      <c r="AP156" s="153" t="s">
        <v>311</v>
      </c>
      <c r="AQ156" s="153" t="s">
        <v>311</v>
      </c>
      <c r="AR156" s="153" t="s">
        <v>312</v>
      </c>
      <c r="AS156" s="153" t="s">
        <v>312</v>
      </c>
      <c r="AT156" s="1" t="str">
        <f>IF(AND($E156&lt;&gt;"",$A156="J",Invoer!O185&lt;&gt;""),VLOOKUP(Invoer!O185,NORM!$F$31:$H$38,3,0),"")</f>
        <v/>
      </c>
      <c r="AU156" s="1"/>
      <c r="AV156" s="1" t="str">
        <f>IF(AND($E156&lt;&gt;"",$A156="J"),Invoer!AH185,"")</f>
        <v/>
      </c>
      <c r="AW156" s="1"/>
      <c r="AX156" s="1" t="str">
        <f t="shared" si="360"/>
        <v/>
      </c>
      <c r="AY156" s="1"/>
      <c r="AZ156" s="3" t="str">
        <f t="shared" si="361"/>
        <v/>
      </c>
      <c r="BA156" s="3" t="str">
        <f t="shared" si="362"/>
        <v/>
      </c>
      <c r="BB156" s="3" t="str">
        <f t="shared" si="363"/>
        <v>N</v>
      </c>
      <c r="BC156" s="3" t="str">
        <f t="shared" si="364"/>
        <v>N</v>
      </c>
      <c r="BD156" s="3" t="str">
        <f t="shared" si="365"/>
        <v/>
      </c>
      <c r="BE156" s="3">
        <f t="shared" si="366"/>
        <v>0</v>
      </c>
      <c r="BF156" s="3" t="str">
        <f t="shared" si="367"/>
        <v/>
      </c>
      <c r="BG156" s="3" t="str">
        <f t="shared" si="368"/>
        <v/>
      </c>
      <c r="BH156" s="3" t="str">
        <f t="shared" si="369"/>
        <v>N</v>
      </c>
      <c r="BI156" s="24" t="str">
        <f t="shared" si="370"/>
        <v/>
      </c>
      <c r="BJ156" s="24" t="str">
        <f>IF(ISERROR(VLOOKUP($BD156,LOV_GWSGRP!A:A,1,0)),"N","J")</f>
        <v>N</v>
      </c>
      <c r="BK156" s="24" t="str">
        <f>IF(ISERROR(VLOOKUP($BD156,LOV_GWSGRP!D:D,1,0)),"N","J")</f>
        <v>N</v>
      </c>
      <c r="BL156" s="24" t="str">
        <f>IF(ISERROR(VLOOKUP($BD156,LOV_GWSGRP!G:G,1,0)),"N","J")</f>
        <v>N</v>
      </c>
      <c r="BM156" s="24" t="str">
        <f>IF(ISERROR(VLOOKUP($BD156,LOV_GWSGRP!M:M,1,0)),"N","J")</f>
        <v>N</v>
      </c>
      <c r="BN156" s="24" t="str">
        <f>IF(ISERROR(VLOOKUP($BD156,LOV_GWSGRP!P:P,1,0)),"N","J")</f>
        <v>N</v>
      </c>
      <c r="BO156" s="24" t="str">
        <f>IF(ISERROR(VLOOKUP($BD156,LOV_GWSGRP!S:S,1,0)),"N","J")</f>
        <v>N</v>
      </c>
      <c r="BP156" s="24" t="str">
        <f>IF(ISERROR(VLOOKUP($BD156,LOV_GWSGRP!V:V,1,0)),"N","J")</f>
        <v>N</v>
      </c>
      <c r="BQ156" s="24" t="str">
        <f>IF(ISERROR(VLOOKUP($BD156,LOV_GWSGRP!Y:Y,1,0)),"N","J")</f>
        <v>N</v>
      </c>
      <c r="BR156" s="24" t="str">
        <f>IF(ISERROR(VLOOKUP($BD156,LOV_GWSGRP!AB:AB,1,0)),"N","J")</f>
        <v>N</v>
      </c>
      <c r="BS156" s="24" t="str">
        <f>IF(ISERROR(VLOOKUP($BD156,LOV_GWSGRP!AE:AE,1,0)),"N","J")</f>
        <v>N</v>
      </c>
      <c r="BT156" s="24" t="str">
        <f>IF(ISERROR(VLOOKUP($BD156,LOV_GWSGRP!AH:AH,1,0)),"N","J")</f>
        <v>N</v>
      </c>
      <c r="BU156" s="24" t="str">
        <f>IF(ISERROR(VLOOKUP($BD156,LOV_GWSGRP!CJ:CJ,1,0)),"N","J")</f>
        <v>N</v>
      </c>
      <c r="BV156" s="24" t="str">
        <f>IF(ISERROR(VLOOKUP($BD156,LOV_GWSGRP!AN:AN,1,0)),"N","J")</f>
        <v>N</v>
      </c>
      <c r="BW156" s="24" t="str">
        <f>IF(ISERROR(VLOOKUP($BD156,LOV_GWSGRP!AQ:AQ,1,0)),"N","J")</f>
        <v>N</v>
      </c>
      <c r="BX156" s="24" t="str">
        <f>IF(ISERROR(VLOOKUP($BD156,LOV_GWSGRP!AT:AT,1,0)),"N","J")</f>
        <v>N</v>
      </c>
      <c r="BY156" s="24" t="str">
        <f>IF(ISERROR(VLOOKUP($BD156,LOV_GWSGRP!AW:AW,1,0)),"N","J")</f>
        <v>N</v>
      </c>
      <c r="BZ156" s="24" t="str">
        <f>IF(ISERROR(VLOOKUP($BD156,LOV_GWSGRP!AZ:AZ,1,0)),"N","J")</f>
        <v>N</v>
      </c>
      <c r="CA156" s="24" t="str">
        <f>IF(ISERROR(VLOOKUP($BD156,LOV_GWSGRP!BC:BC,1,0)),"N","J")</f>
        <v>N</v>
      </c>
      <c r="CB156" s="24" t="str">
        <f>IF(ISERROR(VLOOKUP($BD156,LOV_GWSGRP!BF:BF,1,0)),"N","J")</f>
        <v>N</v>
      </c>
      <c r="CC156" s="24" t="str">
        <f>IF(ISERROR(VLOOKUP($BD156,LOV_GWSGRP!BI:BI,1,0)),"N","J")</f>
        <v>N</v>
      </c>
      <c r="CD156" s="24" t="str">
        <f>IF(ISERROR(VLOOKUP($BD156,LOV_GWSGRP!J:J,1,0)),"N","J")</f>
        <v>N</v>
      </c>
      <c r="CE156" s="24" t="str">
        <f>IF(ISERROR(VLOOKUP($BD156,LOV_GWSGRP!BL:BL,1,0)),"N","J")</f>
        <v>N</v>
      </c>
      <c r="CF156" s="24"/>
      <c r="CG156" s="24" t="str">
        <f>IF(ISERROR(VLOOKUP($BD156,LOV_GWSGRP!BO:BO,1,0)),"N","J")</f>
        <v>N</v>
      </c>
      <c r="CH156" s="24" t="str">
        <f t="shared" si="371"/>
        <v>N</v>
      </c>
      <c r="CI156" s="24" t="str">
        <f>IF(ISERROR(VLOOKUP($BD156,GEWASCODE_GLMC8!F:F,1,0)),"N","J")</f>
        <v>N</v>
      </c>
      <c r="CJ156" s="24" t="str">
        <f>IF(COUNTIF($CI156:CI156,"J")&gt;0,"N",IF(ISERROR(VLOOKUP($BD156,GEWASCODE_GLMC8!G:G,1,0)),"N","J"))</f>
        <v>N</v>
      </c>
      <c r="CK156" s="24" t="str">
        <f>IF(COUNTIF($CI156:CJ156,"J")&gt;0,"N",IF(ISERROR(VLOOKUP($BD156,GEWASCODE_GLMC8!H:H,1,0)),"N","J"))</f>
        <v>N</v>
      </c>
      <c r="CL156" s="24" t="str">
        <f>IF(COUNTIF($CI156:CK156,"J")&gt;0,"N",IF(ISERROR(VLOOKUP($BD156,GEWASCODE_GLMC8!I:I,1,0)),"N","J"))</f>
        <v>N</v>
      </c>
      <c r="CM156" s="24" t="str">
        <f>IF(COUNTIF($CI156:CL156,"J")&gt;0,"N",IF(ISERROR(VLOOKUP($BD156,GEWASCODE_GLMC8!J:J,1,0)),"N","J"))</f>
        <v>N</v>
      </c>
      <c r="CN156" s="24" t="str">
        <f>IF(COUNTIF($CI156:CM156,"J")&gt;0,"N",IF(ISERROR(VLOOKUP($BD156,GEWASCODE_GLMC8!K:K,1,0)),"N","J"))</f>
        <v>N</v>
      </c>
      <c r="CO156" s="24" t="str">
        <f>IF(COUNTIF($CI156:CN156,"J")&gt;0,"N",IF(ISERROR(VLOOKUP($BD156,GEWASCODE_GLMC8!L:L,1,0)),"N","J"))</f>
        <v>N</v>
      </c>
      <c r="CP156" s="24" t="str">
        <f>IF(COUNTIF($CI156:CO156,"J")&gt;0,"N",IF(ISERROR(VLOOKUP($BD156,GEWASCODE_GLMC8!M:M,1,0)),"N","J"))</f>
        <v>N</v>
      </c>
      <c r="CQ156" s="24" t="str">
        <f>IF(COUNTIF($CI156:CP156,"J")&gt;0,"N",IF(ISERROR(VLOOKUP($BD156,GEWASCODE_GLMC8!N:N,1,0)),"N","J"))</f>
        <v>N</v>
      </c>
      <c r="CR156" s="24" t="str">
        <f>IF(COUNTIF($CI156:CQ156,"J")&gt;0,"N",IF(ISERROR(VLOOKUP($BD156,GEWASCODE_GLMC8!O:O,1,0)),"N","J"))</f>
        <v>N</v>
      </c>
      <c r="CS156" s="24" t="str">
        <f>IF(COUNTIF($CI156:CR156,"J")&gt;0,"N",IF(ISERROR(VLOOKUP($BD156,GEWASCODE_GLMC8!P:P,1,0)),"N","J"))</f>
        <v>N</v>
      </c>
      <c r="CT156" s="24" t="str">
        <f>IF(COUNTIF($CI156:CS156,"J")&gt;0,"N",IF(ISERROR(VLOOKUP($BD156,GEWASCODE_GLMC8!Q:Q,1,0)),"N","J"))</f>
        <v>N</v>
      </c>
      <c r="CU156" s="24" t="str">
        <f>IF(COUNTIF($CI156:CT156,"J")&gt;0,"N",IF(ISERROR(VLOOKUP($BD156,GEWASCODE_GLMC8!R:R,1,0)),"N","J"))</f>
        <v>N</v>
      </c>
      <c r="CV156" s="24" t="str">
        <f>IF(COUNTIF($CI156:CU156,"J")&gt;0,"N",IF(ISERROR(VLOOKUP($BD156,GEWASCODE_GLMC8!S:S,1,0)),"N","J"))</f>
        <v>N</v>
      </c>
      <c r="CW156" s="24" t="str">
        <f>IF(COUNTIF($CI156:CV156,"J")&gt;0,"N",IF(ISERROR(VLOOKUP($BD156,GEWASCODE_GLMC8!T:T,1,0)),"N","J"))</f>
        <v>N</v>
      </c>
      <c r="CX156" s="24" t="str">
        <f>IF(COUNTIF($CI156:CW156,"J")&gt;0,"N",IF(ISERROR(VLOOKUP($BD156,GEWASCODE_GLMC8!U:U,1,0)),"N","J"))</f>
        <v>N</v>
      </c>
      <c r="CY156" s="24" t="str">
        <f>IF(COUNTIF($CI156:CX156,"J")&gt;0,"N",IF(ISERROR(VLOOKUP($BD156,GEWASCODE_GLMC8!V:V,1,0)),"N","J"))</f>
        <v>N</v>
      </c>
      <c r="CZ156" s="24" t="str">
        <f>IF(COUNTIF($CI156:CY156,"J")&gt;0,"N",IF(ISERROR(VLOOKUP($BD156,GEWASCODE_GLMC8!W:W,1,0)),"N","J"))</f>
        <v>N</v>
      </c>
      <c r="DA156" s="24" t="str">
        <f>IF(COUNTIF($CI156:CZ156,"J")&gt;0,"N",IF(ISERROR(VLOOKUP($BD156,GEWASCODE_GLMC8!X:X,1,0)),"N","J"))</f>
        <v>N</v>
      </c>
      <c r="DB156" s="24" t="str">
        <f>IF(COUNTIF($CI156:DA156,"J")&gt;0,"N",IF(ISERROR(VLOOKUP($BD156,GEWASCODE_GLMC8!Y:Y,1,0)),"N","J"))</f>
        <v>N</v>
      </c>
      <c r="DC156" s="24" t="str">
        <f>IF(COUNTIF($CI156:DB156,"J")&gt;0,"N",IF(ISERROR(VLOOKUP($BD156,GEWASCODE_GLMC8!Z:Z,1,0)),"N","J"))</f>
        <v>N</v>
      </c>
      <c r="DD156" s="24" t="str">
        <f t="shared" si="372"/>
        <v>N</v>
      </c>
      <c r="DE156" s="3" t="str">
        <f t="shared" si="303"/>
        <v>N</v>
      </c>
      <c r="DF156" s="3" t="str">
        <f t="shared" si="304"/>
        <v>N</v>
      </c>
      <c r="DG156" s="3" t="str">
        <f t="shared" si="373"/>
        <v>N</v>
      </c>
      <c r="DH156" s="3" t="str">
        <f t="shared" si="374"/>
        <v>N</v>
      </c>
      <c r="DI156" s="3" t="str">
        <f t="shared" si="305"/>
        <v>N</v>
      </c>
      <c r="DJ156" s="3" t="str">
        <f t="shared" si="306"/>
        <v>N</v>
      </c>
      <c r="DK156" s="3">
        <f>0</f>
        <v>0</v>
      </c>
      <c r="DL156" s="3" t="str">
        <f t="shared" si="307"/>
        <v>N</v>
      </c>
      <c r="DM156" s="3" t="str">
        <f t="shared" si="308"/>
        <v>N</v>
      </c>
      <c r="DN156" t="str">
        <f>IF(AND($A156="J",COUNTIFS(activiteiten_perceel,percelen!$AZ156,activiteiten_maatregel_nr,percelen!DN$4,activiteiten_activiteit_voldoet_aan_voorwaarden,"J")&gt;0),DN$4,"")</f>
        <v/>
      </c>
      <c r="DO156" t="str">
        <f>IF(AND($A156="J",COUNTIFS(activiteiten_perceel,percelen!$AZ156,activiteiten_maatregel_nr,percelen!DO$4,activiteiten_activiteit_voldoet_aan_voorwaarden,"J")&gt;0),DO$4,"")</f>
        <v/>
      </c>
      <c r="DP156" t="str">
        <f>IF(AND($A156="J",COUNTIFS(activiteiten_perceel,percelen!$AZ156,activiteiten_maatregel_nr,percelen!DP$4,activiteiten_activiteit_voldoet_aan_voorwaarden,"J")&gt;0),DP$4,"")</f>
        <v/>
      </c>
      <c r="DQ156" t="str">
        <f>IF(AND($A156="J",COUNTIFS(activiteiten_perceel,percelen!$AZ156,activiteiten_maatregel_nr,percelen!DQ$4,activiteiten_activiteit_voldoet_aan_voorwaarden,"J")&gt;0),DQ$4,"")</f>
        <v/>
      </c>
      <c r="DR156" t="str">
        <f>IF(AND($A156="J",COUNTIFS(activiteiten_perceel,percelen!$AZ156,activiteiten_maatregel_nr,percelen!DR$4,activiteiten_activiteit_voldoet_aan_voorwaarden,"J")&gt;0),DR$4,"")</f>
        <v/>
      </c>
      <c r="DS156" t="str">
        <f>IF(AND($A156="J",COUNTIFS(activiteiten_perceel,percelen!$AZ156,activiteiten_maatregel_nr,percelen!DS$4,activiteiten_activiteit_voldoet_aan_voorwaarden,"J")&gt;0),DS$4,"")</f>
        <v/>
      </c>
      <c r="DT156" t="str">
        <f>IF(AND($A156="J",COUNTIFS(activiteiten_perceel,percelen!$AZ156,activiteiten_maatregel_nr,percelen!DT$4,activiteiten_activiteit_voldoet_aan_voorwaarden,"J")&gt;0),DT$4,"")</f>
        <v/>
      </c>
      <c r="DU156" t="str">
        <f>IF(AND($A156="J",COUNTIFS(activiteiten_perceel,percelen!$AZ156,activiteiten_maatregel_nr,percelen!DU$4,activiteiten_activiteit_voldoet_aan_voorwaarden,"J")&gt;0),DU$4,"")</f>
        <v/>
      </c>
      <c r="DV156" t="str">
        <f>IF(AND($A156="J",COUNTIFS(activiteiten_perceel,percelen!$AZ156,activiteiten_maatregel_nr,percelen!DV$4,activiteiten_activiteit_voldoet_aan_voorwaarden,"J")&gt;0),DV$4,"")</f>
        <v/>
      </c>
      <c r="DW156" t="str">
        <f>IF(AND($A156="J",COUNTIFS(activiteiten_perceel,percelen!$AZ156,activiteiten_maatregel_nr,percelen!DW$4,activiteiten_activiteit_voldoet_aan_voorwaarden,"J")&gt;0),DW$4,"")</f>
        <v/>
      </c>
      <c r="DX156" t="str">
        <f>IF(AND($A156="J",COUNTIFS(activiteiten_perceel,percelen!$AZ156,activiteiten_maatregel_nr,percelen!DX$4,activiteiten_activiteit_voldoet_aan_voorwaarden,"J")&gt;0),DX$4,"")</f>
        <v/>
      </c>
      <c r="DY156" t="str">
        <f>IF(AND($A156="J",COUNTIFS(activiteiten_perceel,percelen!$AZ156,activiteiten_maatregel_nr,percelen!DY$4,activiteiten_activiteit_voldoet_aan_voorwaarden,"J")&gt;0),DY$4,"")</f>
        <v/>
      </c>
      <c r="DZ156" t="str">
        <f>IF(AND($A156="J",COUNTIFS(activiteiten_perceel,percelen!$AZ156,activiteiten_maatregel_nr,percelen!DZ$4,activiteiten_activiteit_voldoet_aan_voorwaarden,"J")&gt;0),DZ$4,"")</f>
        <v/>
      </c>
      <c r="EA156" t="str">
        <f>IF(AND($A156="J",COUNTIFS(activiteiten_perceel,percelen!$AZ156,activiteiten_maatregel_nr,percelen!EA$4,activiteiten_activiteit_voldoet_aan_voorwaarden,"J")&gt;0),EA$4,"")</f>
        <v/>
      </c>
      <c r="EB156" t="str">
        <f>IF(AND($A156="J",COUNTIFS(activiteiten_perceel,percelen!$AZ156,activiteiten_maatregel_nr,percelen!EB$4,activiteiten_activiteit_voldoet_aan_voorwaarden,"J")&gt;0),EB$4,"")</f>
        <v/>
      </c>
      <c r="EC156" t="str">
        <f>IF(AND($A156="J",COUNTIFS(activiteiten_perceel,percelen!$AZ156,activiteiten_maatregel_nr,percelen!EC$4,activiteiten_activiteit_voldoet_aan_voorwaarden,"J")&gt;0),EC$4,"")</f>
        <v/>
      </c>
      <c r="ED156" t="str">
        <f>IF(AND($A156="J",COUNTIFS(activiteiten_perceel,percelen!$AZ156,activiteiten_maatregel_nr,percelen!ED$4,activiteiten_activiteit_voldoet_aan_voorwaarden,"J")&gt;0),ED$4,"")</f>
        <v/>
      </c>
      <c r="EE156" t="str">
        <f>IF(AND($A156="J",COUNTIFS(activiteiten_perceel,percelen!$AZ156,activiteiten_maatregel_nr,percelen!EE$4,activiteiten_activiteit_voldoet_aan_voorwaarden,"J")&gt;0),EE$4,"")</f>
        <v/>
      </c>
      <c r="EF156" t="str">
        <f>IF(AND($A156="J",COUNTIFS(activiteiten_perceel,percelen!$AZ156,activiteiten_maatregel_nr,percelen!EF$4,activiteiten_activiteit_voldoet_aan_voorwaarden,"J")&gt;0),EF$4,"")</f>
        <v/>
      </c>
      <c r="EG156" t="str">
        <f>IF(AND($A156="J",COUNTIFS(activiteiten_perceel,percelen!$AZ156,activiteiten_maatregel_nr,percelen!EG$4,activiteiten_activiteit_voldoet_aan_voorwaarden,"J")&gt;0),EG$4,"")</f>
        <v/>
      </c>
      <c r="EH156" t="str">
        <f>IF(AND($A156="J",COUNTIFS(activiteiten_perceel,percelen!$AZ156,activiteiten_maatregel_nr,percelen!EH$4,activiteiten_activiteit_voldoet_aan_voorwaarden,"J")&gt;0),EH$4,"")</f>
        <v/>
      </c>
      <c r="EI156" t="str">
        <f>IF(AND($A156="J",COUNTIFS(activiteiten_perceel,percelen!$AZ156,activiteiten_maatregel_nr,percelen!EI$4,activiteiten_activiteit_voldoet_aan_voorwaarden,"J")&gt;0),EI$4,"")</f>
        <v/>
      </c>
      <c r="EJ156">
        <f t="shared" si="375"/>
        <v>0</v>
      </c>
      <c r="EK156" t="str">
        <f t="shared" si="309"/>
        <v/>
      </c>
      <c r="EL156" t="str">
        <f t="shared" si="310"/>
        <v/>
      </c>
      <c r="EM156" t="str">
        <f t="shared" si="311"/>
        <v/>
      </c>
      <c r="EN156" t="str">
        <f t="shared" si="312"/>
        <v/>
      </c>
      <c r="EO156" t="str">
        <f t="shared" si="313"/>
        <v/>
      </c>
      <c r="EP156" t="str">
        <f t="shared" si="314"/>
        <v/>
      </c>
      <c r="EQ156" t="str">
        <f t="shared" si="315"/>
        <v/>
      </c>
      <c r="ER156" t="str">
        <f t="shared" si="316"/>
        <v/>
      </c>
      <c r="ES156" t="str">
        <f t="shared" si="317"/>
        <v/>
      </c>
      <c r="ET156" t="str">
        <f t="shared" si="318"/>
        <v/>
      </c>
      <c r="EU156" t="str">
        <f t="shared" si="319"/>
        <v/>
      </c>
      <c r="EV156" t="str">
        <f t="shared" si="320"/>
        <v/>
      </c>
      <c r="EW156" t="str">
        <f t="shared" si="376"/>
        <v>nvt</v>
      </c>
      <c r="EX156" t="str">
        <f t="shared" si="377"/>
        <v>nvt</v>
      </c>
      <c r="EY156" t="str">
        <f t="shared" si="378"/>
        <v>nvt</v>
      </c>
      <c r="EZ156" t="str">
        <f t="shared" si="379"/>
        <v>nvt</v>
      </c>
      <c r="FA156" t="str">
        <f t="shared" si="380"/>
        <v>nvt</v>
      </c>
      <c r="FB156" t="str">
        <f t="shared" si="381"/>
        <v>nvt</v>
      </c>
      <c r="FC156" t="str">
        <f t="shared" si="382"/>
        <v>nvt</v>
      </c>
      <c r="FD156" t="str">
        <f t="shared" si="383"/>
        <v>nvt</v>
      </c>
      <c r="FE156" t="str">
        <f>IF($EJ156=2,VLOOKUP(FD156,STAPELING!A:D,FE$1,0),"nvt")</f>
        <v>nvt</v>
      </c>
      <c r="FF156" t="str">
        <f t="shared" si="384"/>
        <v>nvt</v>
      </c>
      <c r="FG156" t="str">
        <f t="shared" si="385"/>
        <v>nvt</v>
      </c>
      <c r="FH156" t="str">
        <f t="shared" si="386"/>
        <v>nvt</v>
      </c>
      <c r="FI156" t="str">
        <f t="shared" si="387"/>
        <v>nvt</v>
      </c>
      <c r="FJ156" t="str">
        <f t="shared" si="388"/>
        <v>nvt</v>
      </c>
      <c r="FK156" t="str">
        <f t="shared" si="389"/>
        <v>nvt</v>
      </c>
      <c r="FL156" t="str">
        <f t="shared" si="390"/>
        <v>nvt</v>
      </c>
      <c r="FM156" t="str">
        <f t="shared" si="391"/>
        <v/>
      </c>
      <c r="FN156" t="str">
        <f>IF(ISERROR(VLOOKUP(FM156,STAPELING!I:AO,FN$1,0)),"N",VLOOKUP(FM156,STAPELING!I:AO,FN$1,0))</f>
        <v>J</v>
      </c>
      <c r="FO156" t="str">
        <f t="shared" si="392"/>
        <v>nvt</v>
      </c>
      <c r="FP156" t="str">
        <f t="shared" si="321"/>
        <v>nvt</v>
      </c>
      <c r="FQ156" t="str">
        <f t="shared" si="322"/>
        <v>nvt</v>
      </c>
      <c r="FR156" t="str">
        <f t="shared" si="323"/>
        <v>nvt</v>
      </c>
      <c r="FS156" t="str">
        <f t="shared" si="324"/>
        <v>nvt</v>
      </c>
      <c r="FT156" t="str">
        <f t="shared" si="325"/>
        <v>nvt</v>
      </c>
      <c r="FU156" t="str">
        <f t="shared" si="326"/>
        <v>nvt</v>
      </c>
      <c r="FV156" t="str">
        <f t="shared" si="327"/>
        <v>nvt</v>
      </c>
      <c r="FW156" t="str">
        <f t="shared" si="328"/>
        <v>nvt</v>
      </c>
      <c r="FX156" t="str">
        <f t="shared" si="329"/>
        <v>nvt</v>
      </c>
      <c r="FY156" t="str">
        <f t="shared" si="330"/>
        <v>nvt</v>
      </c>
      <c r="FZ156" t="str">
        <f t="shared" si="331"/>
        <v>nvt</v>
      </c>
      <c r="GA156" t="str">
        <f t="shared" si="332"/>
        <v>nvt</v>
      </c>
      <c r="GB156" t="str">
        <f>IF($EJ156&gt;2,IF(FO156="","zwart",VLOOKUP(FO156,STAPELING!J:AA,GB$1,0)),"nvt")</f>
        <v>nvt</v>
      </c>
      <c r="GC156" t="str">
        <f t="shared" si="393"/>
        <v>nvt</v>
      </c>
      <c r="GD156" t="str">
        <f t="shared" si="394"/>
        <v>nvt</v>
      </c>
      <c r="GE156" t="str">
        <f t="shared" si="395"/>
        <v>nvt</v>
      </c>
      <c r="GF156" t="str">
        <f t="shared" si="396"/>
        <v>nvt</v>
      </c>
      <c r="GG156" t="str">
        <f t="shared" si="397"/>
        <v>nvt</v>
      </c>
      <c r="GH156" t="str">
        <f t="shared" si="398"/>
        <v>nvt</v>
      </c>
      <c r="GI156" t="str">
        <f t="shared" si="399"/>
        <v>nvt</v>
      </c>
      <c r="GJ156" t="str">
        <f t="shared" si="400"/>
        <v>nvt</v>
      </c>
      <c r="GK156" t="str">
        <f t="shared" si="333"/>
        <v>nvt</v>
      </c>
      <c r="GL156" t="str">
        <f t="shared" si="334"/>
        <v>nvt</v>
      </c>
      <c r="GM156" t="str">
        <f t="shared" si="335"/>
        <v>nvt</v>
      </c>
      <c r="GN156" t="str">
        <f t="shared" si="336"/>
        <v>nvt</v>
      </c>
      <c r="GO156" t="str">
        <f t="shared" si="337"/>
        <v>nvt</v>
      </c>
      <c r="GP156" t="str">
        <f t="shared" si="338"/>
        <v>nvt</v>
      </c>
      <c r="GQ156" t="str">
        <f t="shared" si="339"/>
        <v>nvt</v>
      </c>
      <c r="GR156" t="str">
        <f t="shared" si="340"/>
        <v>nvt</v>
      </c>
      <c r="GS156" t="str">
        <f t="shared" si="341"/>
        <v>nvt</v>
      </c>
      <c r="GT156" t="str">
        <f t="shared" si="342"/>
        <v>nvt</v>
      </c>
      <c r="GU156" t="str">
        <f t="shared" si="343"/>
        <v>nvt</v>
      </c>
      <c r="GV156" t="str">
        <f t="shared" si="344"/>
        <v>nvt</v>
      </c>
      <c r="GW156" t="str">
        <f>IF($EJ156&gt;2,IF(GJ156="","zwart",VLOOKUP(GJ156,STAPELING!AB:AJ,GW$1,0)),"nvt")</f>
        <v>nvt</v>
      </c>
      <c r="GX156" t="str">
        <f t="shared" si="401"/>
        <v>nvt</v>
      </c>
      <c r="GY156" t="str">
        <f t="shared" si="402"/>
        <v>nvt</v>
      </c>
      <c r="GZ156" t="str">
        <f t="shared" si="403"/>
        <v>nvt</v>
      </c>
      <c r="HA156" t="str">
        <f t="shared" si="404"/>
        <v>nvt</v>
      </c>
      <c r="HB156" t="str">
        <f t="shared" si="405"/>
        <v>nvt</v>
      </c>
      <c r="HC156" t="str">
        <f t="shared" si="406"/>
        <v>nvt</v>
      </c>
      <c r="HD156" t="str">
        <f t="shared" si="407"/>
        <v>nvt</v>
      </c>
      <c r="HE156" t="str">
        <f t="shared" si="408"/>
        <v>nvt</v>
      </c>
      <c r="HF156" t="str">
        <f t="shared" si="409"/>
        <v>nvt</v>
      </c>
      <c r="HG156" t="str">
        <f t="shared" si="410"/>
        <v>nvt</v>
      </c>
      <c r="HH156" t="str">
        <f t="shared" si="411"/>
        <v>nvt</v>
      </c>
      <c r="HI156" t="str">
        <f t="shared" si="412"/>
        <v>nvt</v>
      </c>
      <c r="HJ156" t="str">
        <f t="shared" si="413"/>
        <v>nvt</v>
      </c>
      <c r="HK156" t="str">
        <f t="shared" si="414"/>
        <v>nvt</v>
      </c>
      <c r="HL156" t="str">
        <f t="shared" si="415"/>
        <v>nvt</v>
      </c>
      <c r="HM156" t="str">
        <f t="shared" si="345"/>
        <v>nvt</v>
      </c>
      <c r="HN156" t="str">
        <f t="shared" si="346"/>
        <v>nvt</v>
      </c>
      <c r="HO156" t="str">
        <f t="shared" si="347"/>
        <v>nvt</v>
      </c>
      <c r="HP156" t="str">
        <f t="shared" si="348"/>
        <v>nvt</v>
      </c>
      <c r="HQ156" t="str">
        <f t="shared" si="349"/>
        <v>nvt</v>
      </c>
      <c r="HR156" t="str">
        <f t="shared" si="350"/>
        <v>nvt</v>
      </c>
      <c r="HS156" t="str">
        <f t="shared" si="351"/>
        <v>nvt</v>
      </c>
      <c r="HT156" t="str">
        <f t="shared" si="352"/>
        <v>nvt</v>
      </c>
      <c r="HU156" t="str">
        <f t="shared" si="353"/>
        <v>nvt</v>
      </c>
      <c r="HV156" t="str">
        <f t="shared" si="354"/>
        <v>nvt</v>
      </c>
      <c r="HW156" t="str">
        <f t="shared" si="355"/>
        <v>nvt</v>
      </c>
      <c r="HX156" t="str">
        <f t="shared" si="356"/>
        <v>nvt</v>
      </c>
      <c r="HY156" t="str">
        <f>IF($EJ156&gt;2,IF(HL156="","zwart",VLOOKUP(HL156,STAPELING!AK:AN,HY$1,0)),"nvt")</f>
        <v>nvt</v>
      </c>
      <c r="HZ156" t="str">
        <f t="shared" si="416"/>
        <v>nvt</v>
      </c>
      <c r="IA156" t="str">
        <f t="shared" si="417"/>
        <v>nvt</v>
      </c>
      <c r="IB156" t="str">
        <f t="shared" si="418"/>
        <v>nvt</v>
      </c>
      <c r="IC156" t="str">
        <f t="shared" si="419"/>
        <v>nvt</v>
      </c>
      <c r="ID156" t="str">
        <f t="shared" si="420"/>
        <v>nvt</v>
      </c>
      <c r="IE156" t="str">
        <f t="shared" si="421"/>
        <v>nvt</v>
      </c>
      <c r="IF156" t="str">
        <f t="shared" si="422"/>
        <v>nvt</v>
      </c>
      <c r="IG156">
        <f t="shared" si="423"/>
        <v>0</v>
      </c>
      <c r="IH156">
        <f t="shared" si="424"/>
        <v>0</v>
      </c>
      <c r="II156">
        <f t="shared" si="425"/>
        <v>0</v>
      </c>
      <c r="IJ156">
        <f t="shared" si="426"/>
        <v>0</v>
      </c>
      <c r="IK156">
        <f t="shared" si="427"/>
        <v>0</v>
      </c>
      <c r="IL156">
        <f t="shared" si="428"/>
        <v>0</v>
      </c>
      <c r="IM156">
        <f t="shared" si="429"/>
        <v>0</v>
      </c>
      <c r="IN156">
        <f t="shared" si="430"/>
        <v>0</v>
      </c>
      <c r="IO156">
        <f t="shared" si="431"/>
        <v>0</v>
      </c>
      <c r="IP156">
        <f t="shared" si="432"/>
        <v>0</v>
      </c>
      <c r="IQ156">
        <f t="shared" si="433"/>
        <v>0</v>
      </c>
      <c r="IR156">
        <f t="shared" si="434"/>
        <v>0</v>
      </c>
      <c r="IS156">
        <f t="shared" si="435"/>
        <v>0</v>
      </c>
      <c r="IT156">
        <f t="shared" si="436"/>
        <v>0</v>
      </c>
      <c r="IU156" t="str">
        <f t="shared" si="437"/>
        <v>N</v>
      </c>
      <c r="IV156" t="str">
        <f t="shared" si="357"/>
        <v>N</v>
      </c>
      <c r="IW156" t="str">
        <f t="shared" si="438"/>
        <v>N</v>
      </c>
    </row>
    <row r="157" spans="1:257" x14ac:dyDescent="0.25">
      <c r="A157" t="str">
        <f>IF(ISERROR(VLOOKUP(E157,E$4:E156,1,0)),"J","N")</f>
        <v>N</v>
      </c>
      <c r="E157" s="25" t="str">
        <f>IF(Invoer!B186="","",Invoer!B186)</f>
        <v/>
      </c>
      <c r="F157" s="25"/>
      <c r="G157" s="25"/>
      <c r="H157" s="25" t="str">
        <f>IF(AND($E157&lt;&gt;"",$A157="J"),Invoer!D186,"")</f>
        <v/>
      </c>
      <c r="I157" s="25"/>
      <c r="J157" s="26"/>
      <c r="K157" s="26" t="str">
        <f>IF(AND($E157&lt;&gt;"",$A157="J"),Invoer!L186,"")</f>
        <v/>
      </c>
      <c r="L157" s="26"/>
      <c r="M157" s="25"/>
      <c r="N157" s="152"/>
      <c r="O157" s="153"/>
      <c r="P157" s="25"/>
      <c r="Q157" s="25"/>
      <c r="R157" s="153"/>
      <c r="S157" s="154"/>
      <c r="T157" s="152"/>
      <c r="U157" s="153"/>
      <c r="V157" s="153"/>
      <c r="W157" s="59" t="str">
        <f>IF(AND($E157&lt;&gt;"",$A157="J",Invoer!R186&lt;&gt;""),VLOOKUP(Invoer!R186,NORM!$F$26:$H$29,3,0),"")</f>
        <v/>
      </c>
      <c r="X157" s="59"/>
      <c r="Y157" s="25" t="str">
        <f t="shared" si="358"/>
        <v/>
      </c>
      <c r="Z157" s="25"/>
      <c r="AA157" s="26" t="str">
        <f t="shared" si="359"/>
        <v/>
      </c>
      <c r="AB157" s="26"/>
      <c r="AC157" s="153"/>
      <c r="AD157" s="153"/>
      <c r="AE157" s="153"/>
      <c r="AF157" s="153"/>
      <c r="AG157" s="153"/>
      <c r="AH157" s="25"/>
      <c r="AI157" s="153"/>
      <c r="AJ157" s="153"/>
      <c r="AK157" s="153"/>
      <c r="AL157" s="153"/>
      <c r="AM157" s="25" t="str">
        <f>IF(AND($E157&lt;&gt;"",$A157="J"),IF(Invoer!X186="Ja","J",IF(Invoer!X186="Nee","N","")),"")</f>
        <v/>
      </c>
      <c r="AN157" s="153"/>
      <c r="AO157" s="153"/>
      <c r="AP157" s="153" t="s">
        <v>311</v>
      </c>
      <c r="AQ157" s="153" t="s">
        <v>311</v>
      </c>
      <c r="AR157" s="153" t="s">
        <v>312</v>
      </c>
      <c r="AS157" s="153" t="s">
        <v>312</v>
      </c>
      <c r="AT157" s="1" t="str">
        <f>IF(AND($E157&lt;&gt;"",$A157="J",Invoer!O186&lt;&gt;""),VLOOKUP(Invoer!O186,NORM!$F$31:$H$38,3,0),"")</f>
        <v/>
      </c>
      <c r="AU157" s="1"/>
      <c r="AV157" s="1" t="str">
        <f>IF(AND($E157&lt;&gt;"",$A157="J"),Invoer!AH186,"")</f>
        <v/>
      </c>
      <c r="AW157" s="1"/>
      <c r="AX157" s="1" t="str">
        <f t="shared" si="360"/>
        <v/>
      </c>
      <c r="AY157" s="1"/>
      <c r="AZ157" s="3" t="str">
        <f t="shared" si="361"/>
        <v/>
      </c>
      <c r="BA157" s="3" t="str">
        <f t="shared" si="362"/>
        <v/>
      </c>
      <c r="BB157" s="3" t="str">
        <f t="shared" si="363"/>
        <v>N</v>
      </c>
      <c r="BC157" s="3" t="str">
        <f t="shared" si="364"/>
        <v>N</v>
      </c>
      <c r="BD157" s="3" t="str">
        <f t="shared" si="365"/>
        <v/>
      </c>
      <c r="BE157" s="3">
        <f t="shared" si="366"/>
        <v>0</v>
      </c>
      <c r="BF157" s="3" t="str">
        <f t="shared" si="367"/>
        <v/>
      </c>
      <c r="BG157" s="3" t="str">
        <f t="shared" si="368"/>
        <v/>
      </c>
      <c r="BH157" s="3" t="str">
        <f t="shared" si="369"/>
        <v>N</v>
      </c>
      <c r="BI157" s="24" t="str">
        <f t="shared" si="370"/>
        <v/>
      </c>
      <c r="BJ157" s="24" t="str">
        <f>IF(ISERROR(VLOOKUP($BD157,LOV_GWSGRP!A:A,1,0)),"N","J")</f>
        <v>N</v>
      </c>
      <c r="BK157" s="24" t="str">
        <f>IF(ISERROR(VLOOKUP($BD157,LOV_GWSGRP!D:D,1,0)),"N","J")</f>
        <v>N</v>
      </c>
      <c r="BL157" s="24" t="str">
        <f>IF(ISERROR(VLOOKUP($BD157,LOV_GWSGRP!G:G,1,0)),"N","J")</f>
        <v>N</v>
      </c>
      <c r="BM157" s="24" t="str">
        <f>IF(ISERROR(VLOOKUP($BD157,LOV_GWSGRP!M:M,1,0)),"N","J")</f>
        <v>N</v>
      </c>
      <c r="BN157" s="24" t="str">
        <f>IF(ISERROR(VLOOKUP($BD157,LOV_GWSGRP!P:P,1,0)),"N","J")</f>
        <v>N</v>
      </c>
      <c r="BO157" s="24" t="str">
        <f>IF(ISERROR(VLOOKUP($BD157,LOV_GWSGRP!S:S,1,0)),"N","J")</f>
        <v>N</v>
      </c>
      <c r="BP157" s="24" t="str">
        <f>IF(ISERROR(VLOOKUP($BD157,LOV_GWSGRP!V:V,1,0)),"N","J")</f>
        <v>N</v>
      </c>
      <c r="BQ157" s="24" t="str">
        <f>IF(ISERROR(VLOOKUP($BD157,LOV_GWSGRP!Y:Y,1,0)),"N","J")</f>
        <v>N</v>
      </c>
      <c r="BR157" s="24" t="str">
        <f>IF(ISERROR(VLOOKUP($BD157,LOV_GWSGRP!AB:AB,1,0)),"N","J")</f>
        <v>N</v>
      </c>
      <c r="BS157" s="24" t="str">
        <f>IF(ISERROR(VLOOKUP($BD157,LOV_GWSGRP!AE:AE,1,0)),"N","J")</f>
        <v>N</v>
      </c>
      <c r="BT157" s="24" t="str">
        <f>IF(ISERROR(VLOOKUP($BD157,LOV_GWSGRP!AH:AH,1,0)),"N","J")</f>
        <v>N</v>
      </c>
      <c r="BU157" s="24" t="str">
        <f>IF(ISERROR(VLOOKUP($BD157,LOV_GWSGRP!CJ:CJ,1,0)),"N","J")</f>
        <v>N</v>
      </c>
      <c r="BV157" s="24" t="str">
        <f>IF(ISERROR(VLOOKUP($BD157,LOV_GWSGRP!AN:AN,1,0)),"N","J")</f>
        <v>N</v>
      </c>
      <c r="BW157" s="24" t="str">
        <f>IF(ISERROR(VLOOKUP($BD157,LOV_GWSGRP!AQ:AQ,1,0)),"N","J")</f>
        <v>N</v>
      </c>
      <c r="BX157" s="24" t="str">
        <f>IF(ISERROR(VLOOKUP($BD157,LOV_GWSGRP!AT:AT,1,0)),"N","J")</f>
        <v>N</v>
      </c>
      <c r="BY157" s="24" t="str">
        <f>IF(ISERROR(VLOOKUP($BD157,LOV_GWSGRP!AW:AW,1,0)),"N","J")</f>
        <v>N</v>
      </c>
      <c r="BZ157" s="24" t="str">
        <f>IF(ISERROR(VLOOKUP($BD157,LOV_GWSGRP!AZ:AZ,1,0)),"N","J")</f>
        <v>N</v>
      </c>
      <c r="CA157" s="24" t="str">
        <f>IF(ISERROR(VLOOKUP($BD157,LOV_GWSGRP!BC:BC,1,0)),"N","J")</f>
        <v>N</v>
      </c>
      <c r="CB157" s="24" t="str">
        <f>IF(ISERROR(VLOOKUP($BD157,LOV_GWSGRP!BF:BF,1,0)),"N","J")</f>
        <v>N</v>
      </c>
      <c r="CC157" s="24" t="str">
        <f>IF(ISERROR(VLOOKUP($BD157,LOV_GWSGRP!BI:BI,1,0)),"N","J")</f>
        <v>N</v>
      </c>
      <c r="CD157" s="24" t="str">
        <f>IF(ISERROR(VLOOKUP($BD157,LOV_GWSGRP!J:J,1,0)),"N","J")</f>
        <v>N</v>
      </c>
      <c r="CE157" s="24" t="str">
        <f>IF(ISERROR(VLOOKUP($BD157,LOV_GWSGRP!BL:BL,1,0)),"N","J")</f>
        <v>N</v>
      </c>
      <c r="CF157" s="24"/>
      <c r="CG157" s="24" t="str">
        <f>IF(ISERROR(VLOOKUP($BD157,LOV_GWSGRP!BO:BO,1,0)),"N","J")</f>
        <v>N</v>
      </c>
      <c r="CH157" s="24" t="str">
        <f t="shared" si="371"/>
        <v>N</v>
      </c>
      <c r="CI157" s="24" t="str">
        <f>IF(ISERROR(VLOOKUP($BD157,GEWASCODE_GLMC8!F:F,1,0)),"N","J")</f>
        <v>N</v>
      </c>
      <c r="CJ157" s="24" t="str">
        <f>IF(COUNTIF($CI157:CI157,"J")&gt;0,"N",IF(ISERROR(VLOOKUP($BD157,GEWASCODE_GLMC8!G:G,1,0)),"N","J"))</f>
        <v>N</v>
      </c>
      <c r="CK157" s="24" t="str">
        <f>IF(COUNTIF($CI157:CJ157,"J")&gt;0,"N",IF(ISERROR(VLOOKUP($BD157,GEWASCODE_GLMC8!H:H,1,0)),"N","J"))</f>
        <v>N</v>
      </c>
      <c r="CL157" s="24" t="str">
        <f>IF(COUNTIF($CI157:CK157,"J")&gt;0,"N",IF(ISERROR(VLOOKUP($BD157,GEWASCODE_GLMC8!I:I,1,0)),"N","J"))</f>
        <v>N</v>
      </c>
      <c r="CM157" s="24" t="str">
        <f>IF(COUNTIF($CI157:CL157,"J")&gt;0,"N",IF(ISERROR(VLOOKUP($BD157,GEWASCODE_GLMC8!J:J,1,0)),"N","J"))</f>
        <v>N</v>
      </c>
      <c r="CN157" s="24" t="str">
        <f>IF(COUNTIF($CI157:CM157,"J")&gt;0,"N",IF(ISERROR(VLOOKUP($BD157,GEWASCODE_GLMC8!K:K,1,0)),"N","J"))</f>
        <v>N</v>
      </c>
      <c r="CO157" s="24" t="str">
        <f>IF(COUNTIF($CI157:CN157,"J")&gt;0,"N",IF(ISERROR(VLOOKUP($BD157,GEWASCODE_GLMC8!L:L,1,0)),"N","J"))</f>
        <v>N</v>
      </c>
      <c r="CP157" s="24" t="str">
        <f>IF(COUNTIF($CI157:CO157,"J")&gt;0,"N",IF(ISERROR(VLOOKUP($BD157,GEWASCODE_GLMC8!M:M,1,0)),"N","J"))</f>
        <v>N</v>
      </c>
      <c r="CQ157" s="24" t="str">
        <f>IF(COUNTIF($CI157:CP157,"J")&gt;0,"N",IF(ISERROR(VLOOKUP($BD157,GEWASCODE_GLMC8!N:N,1,0)),"N","J"))</f>
        <v>N</v>
      </c>
      <c r="CR157" s="24" t="str">
        <f>IF(COUNTIF($CI157:CQ157,"J")&gt;0,"N",IF(ISERROR(VLOOKUP($BD157,GEWASCODE_GLMC8!O:O,1,0)),"N","J"))</f>
        <v>N</v>
      </c>
      <c r="CS157" s="24" t="str">
        <f>IF(COUNTIF($CI157:CR157,"J")&gt;0,"N",IF(ISERROR(VLOOKUP($BD157,GEWASCODE_GLMC8!P:P,1,0)),"N","J"))</f>
        <v>N</v>
      </c>
      <c r="CT157" s="24" t="str">
        <f>IF(COUNTIF($CI157:CS157,"J")&gt;0,"N",IF(ISERROR(VLOOKUP($BD157,GEWASCODE_GLMC8!Q:Q,1,0)),"N","J"))</f>
        <v>N</v>
      </c>
      <c r="CU157" s="24" t="str">
        <f>IF(COUNTIF($CI157:CT157,"J")&gt;0,"N",IF(ISERROR(VLOOKUP($BD157,GEWASCODE_GLMC8!R:R,1,0)),"N","J"))</f>
        <v>N</v>
      </c>
      <c r="CV157" s="24" t="str">
        <f>IF(COUNTIF($CI157:CU157,"J")&gt;0,"N",IF(ISERROR(VLOOKUP($BD157,GEWASCODE_GLMC8!S:S,1,0)),"N","J"))</f>
        <v>N</v>
      </c>
      <c r="CW157" s="24" t="str">
        <f>IF(COUNTIF($CI157:CV157,"J")&gt;0,"N",IF(ISERROR(VLOOKUP($BD157,GEWASCODE_GLMC8!T:T,1,0)),"N","J"))</f>
        <v>N</v>
      </c>
      <c r="CX157" s="24" t="str">
        <f>IF(COUNTIF($CI157:CW157,"J")&gt;0,"N",IF(ISERROR(VLOOKUP($BD157,GEWASCODE_GLMC8!U:U,1,0)),"N","J"))</f>
        <v>N</v>
      </c>
      <c r="CY157" s="24" t="str">
        <f>IF(COUNTIF($CI157:CX157,"J")&gt;0,"N",IF(ISERROR(VLOOKUP($BD157,GEWASCODE_GLMC8!V:V,1,0)),"N","J"))</f>
        <v>N</v>
      </c>
      <c r="CZ157" s="24" t="str">
        <f>IF(COUNTIF($CI157:CY157,"J")&gt;0,"N",IF(ISERROR(VLOOKUP($BD157,GEWASCODE_GLMC8!W:W,1,0)),"N","J"))</f>
        <v>N</v>
      </c>
      <c r="DA157" s="24" t="str">
        <f>IF(COUNTIF($CI157:CZ157,"J")&gt;0,"N",IF(ISERROR(VLOOKUP($BD157,GEWASCODE_GLMC8!X:X,1,0)),"N","J"))</f>
        <v>N</v>
      </c>
      <c r="DB157" s="24" t="str">
        <f>IF(COUNTIF($CI157:DA157,"J")&gt;0,"N",IF(ISERROR(VLOOKUP($BD157,GEWASCODE_GLMC8!Y:Y,1,0)),"N","J"))</f>
        <v>N</v>
      </c>
      <c r="DC157" s="24" t="str">
        <f>IF(COUNTIF($CI157:DB157,"J")&gt;0,"N",IF(ISERROR(VLOOKUP($BD157,GEWASCODE_GLMC8!Z:Z,1,0)),"N","J"))</f>
        <v>N</v>
      </c>
      <c r="DD157" s="24" t="str">
        <f t="shared" si="372"/>
        <v>N</v>
      </c>
      <c r="DE157" s="3" t="str">
        <f t="shared" si="303"/>
        <v>N</v>
      </c>
      <c r="DF157" s="3" t="str">
        <f t="shared" si="304"/>
        <v>N</v>
      </c>
      <c r="DG157" s="3" t="str">
        <f t="shared" si="373"/>
        <v>N</v>
      </c>
      <c r="DH157" s="3" t="str">
        <f t="shared" si="374"/>
        <v>N</v>
      </c>
      <c r="DI157" s="3" t="str">
        <f t="shared" si="305"/>
        <v>N</v>
      </c>
      <c r="DJ157" s="3" t="str">
        <f t="shared" si="306"/>
        <v>N</v>
      </c>
      <c r="DK157" s="3">
        <f>0</f>
        <v>0</v>
      </c>
      <c r="DL157" s="3" t="str">
        <f t="shared" si="307"/>
        <v>N</v>
      </c>
      <c r="DM157" s="3" t="str">
        <f t="shared" si="308"/>
        <v>N</v>
      </c>
      <c r="DN157" t="str">
        <f>IF(AND($A157="J",COUNTIFS(activiteiten_perceel,percelen!$AZ157,activiteiten_maatregel_nr,percelen!DN$4,activiteiten_activiteit_voldoet_aan_voorwaarden,"J")&gt;0),DN$4,"")</f>
        <v/>
      </c>
      <c r="DO157" t="str">
        <f>IF(AND($A157="J",COUNTIFS(activiteiten_perceel,percelen!$AZ157,activiteiten_maatregel_nr,percelen!DO$4,activiteiten_activiteit_voldoet_aan_voorwaarden,"J")&gt;0),DO$4,"")</f>
        <v/>
      </c>
      <c r="DP157" t="str">
        <f>IF(AND($A157="J",COUNTIFS(activiteiten_perceel,percelen!$AZ157,activiteiten_maatregel_nr,percelen!DP$4,activiteiten_activiteit_voldoet_aan_voorwaarden,"J")&gt;0),DP$4,"")</f>
        <v/>
      </c>
      <c r="DQ157" t="str">
        <f>IF(AND($A157="J",COUNTIFS(activiteiten_perceel,percelen!$AZ157,activiteiten_maatregel_nr,percelen!DQ$4,activiteiten_activiteit_voldoet_aan_voorwaarden,"J")&gt;0),DQ$4,"")</f>
        <v/>
      </c>
      <c r="DR157" t="str">
        <f>IF(AND($A157="J",COUNTIFS(activiteiten_perceel,percelen!$AZ157,activiteiten_maatregel_nr,percelen!DR$4,activiteiten_activiteit_voldoet_aan_voorwaarden,"J")&gt;0),DR$4,"")</f>
        <v/>
      </c>
      <c r="DS157" t="str">
        <f>IF(AND($A157="J",COUNTIFS(activiteiten_perceel,percelen!$AZ157,activiteiten_maatregel_nr,percelen!DS$4,activiteiten_activiteit_voldoet_aan_voorwaarden,"J")&gt;0),DS$4,"")</f>
        <v/>
      </c>
      <c r="DT157" t="str">
        <f>IF(AND($A157="J",COUNTIFS(activiteiten_perceel,percelen!$AZ157,activiteiten_maatregel_nr,percelen!DT$4,activiteiten_activiteit_voldoet_aan_voorwaarden,"J")&gt;0),DT$4,"")</f>
        <v/>
      </c>
      <c r="DU157" t="str">
        <f>IF(AND($A157="J",COUNTIFS(activiteiten_perceel,percelen!$AZ157,activiteiten_maatregel_nr,percelen!DU$4,activiteiten_activiteit_voldoet_aan_voorwaarden,"J")&gt;0),DU$4,"")</f>
        <v/>
      </c>
      <c r="DV157" t="str">
        <f>IF(AND($A157="J",COUNTIFS(activiteiten_perceel,percelen!$AZ157,activiteiten_maatregel_nr,percelen!DV$4,activiteiten_activiteit_voldoet_aan_voorwaarden,"J")&gt;0),DV$4,"")</f>
        <v/>
      </c>
      <c r="DW157" t="str">
        <f>IF(AND($A157="J",COUNTIFS(activiteiten_perceel,percelen!$AZ157,activiteiten_maatregel_nr,percelen!DW$4,activiteiten_activiteit_voldoet_aan_voorwaarden,"J")&gt;0),DW$4,"")</f>
        <v/>
      </c>
      <c r="DX157" t="str">
        <f>IF(AND($A157="J",COUNTIFS(activiteiten_perceel,percelen!$AZ157,activiteiten_maatregel_nr,percelen!DX$4,activiteiten_activiteit_voldoet_aan_voorwaarden,"J")&gt;0),DX$4,"")</f>
        <v/>
      </c>
      <c r="DY157" t="str">
        <f>IF(AND($A157="J",COUNTIFS(activiteiten_perceel,percelen!$AZ157,activiteiten_maatregel_nr,percelen!DY$4,activiteiten_activiteit_voldoet_aan_voorwaarden,"J")&gt;0),DY$4,"")</f>
        <v/>
      </c>
      <c r="DZ157" t="str">
        <f>IF(AND($A157="J",COUNTIFS(activiteiten_perceel,percelen!$AZ157,activiteiten_maatregel_nr,percelen!DZ$4,activiteiten_activiteit_voldoet_aan_voorwaarden,"J")&gt;0),DZ$4,"")</f>
        <v/>
      </c>
      <c r="EA157" t="str">
        <f>IF(AND($A157="J",COUNTIFS(activiteiten_perceel,percelen!$AZ157,activiteiten_maatregel_nr,percelen!EA$4,activiteiten_activiteit_voldoet_aan_voorwaarden,"J")&gt;0),EA$4,"")</f>
        <v/>
      </c>
      <c r="EB157" t="str">
        <f>IF(AND($A157="J",COUNTIFS(activiteiten_perceel,percelen!$AZ157,activiteiten_maatregel_nr,percelen!EB$4,activiteiten_activiteit_voldoet_aan_voorwaarden,"J")&gt;0),EB$4,"")</f>
        <v/>
      </c>
      <c r="EC157" t="str">
        <f>IF(AND($A157="J",COUNTIFS(activiteiten_perceel,percelen!$AZ157,activiteiten_maatregel_nr,percelen!EC$4,activiteiten_activiteit_voldoet_aan_voorwaarden,"J")&gt;0),EC$4,"")</f>
        <v/>
      </c>
      <c r="ED157" t="str">
        <f>IF(AND($A157="J",COUNTIFS(activiteiten_perceel,percelen!$AZ157,activiteiten_maatregel_nr,percelen!ED$4,activiteiten_activiteit_voldoet_aan_voorwaarden,"J")&gt;0),ED$4,"")</f>
        <v/>
      </c>
      <c r="EE157" t="str">
        <f>IF(AND($A157="J",COUNTIFS(activiteiten_perceel,percelen!$AZ157,activiteiten_maatregel_nr,percelen!EE$4,activiteiten_activiteit_voldoet_aan_voorwaarden,"J")&gt;0),EE$4,"")</f>
        <v/>
      </c>
      <c r="EF157" t="str">
        <f>IF(AND($A157="J",COUNTIFS(activiteiten_perceel,percelen!$AZ157,activiteiten_maatregel_nr,percelen!EF$4,activiteiten_activiteit_voldoet_aan_voorwaarden,"J")&gt;0),EF$4,"")</f>
        <v/>
      </c>
      <c r="EG157" t="str">
        <f>IF(AND($A157="J",COUNTIFS(activiteiten_perceel,percelen!$AZ157,activiteiten_maatregel_nr,percelen!EG$4,activiteiten_activiteit_voldoet_aan_voorwaarden,"J")&gt;0),EG$4,"")</f>
        <v/>
      </c>
      <c r="EH157" t="str">
        <f>IF(AND($A157="J",COUNTIFS(activiteiten_perceel,percelen!$AZ157,activiteiten_maatregel_nr,percelen!EH$4,activiteiten_activiteit_voldoet_aan_voorwaarden,"J")&gt;0),EH$4,"")</f>
        <v/>
      </c>
      <c r="EI157" t="str">
        <f>IF(AND($A157="J",COUNTIFS(activiteiten_perceel,percelen!$AZ157,activiteiten_maatregel_nr,percelen!EI$4,activiteiten_activiteit_voldoet_aan_voorwaarden,"J")&gt;0),EI$4,"")</f>
        <v/>
      </c>
      <c r="EJ157">
        <f t="shared" si="375"/>
        <v>0</v>
      </c>
      <c r="EK157" t="str">
        <f t="shared" si="309"/>
        <v/>
      </c>
      <c r="EL157" t="str">
        <f t="shared" si="310"/>
        <v/>
      </c>
      <c r="EM157" t="str">
        <f t="shared" si="311"/>
        <v/>
      </c>
      <c r="EN157" t="str">
        <f t="shared" si="312"/>
        <v/>
      </c>
      <c r="EO157" t="str">
        <f t="shared" si="313"/>
        <v/>
      </c>
      <c r="EP157" t="str">
        <f t="shared" si="314"/>
        <v/>
      </c>
      <c r="EQ157" t="str">
        <f t="shared" si="315"/>
        <v/>
      </c>
      <c r="ER157" t="str">
        <f t="shared" si="316"/>
        <v/>
      </c>
      <c r="ES157" t="str">
        <f t="shared" si="317"/>
        <v/>
      </c>
      <c r="ET157" t="str">
        <f t="shared" si="318"/>
        <v/>
      </c>
      <c r="EU157" t="str">
        <f t="shared" si="319"/>
        <v/>
      </c>
      <c r="EV157" t="str">
        <f t="shared" si="320"/>
        <v/>
      </c>
      <c r="EW157" t="str">
        <f t="shared" si="376"/>
        <v>nvt</v>
      </c>
      <c r="EX157" t="str">
        <f t="shared" si="377"/>
        <v>nvt</v>
      </c>
      <c r="EY157" t="str">
        <f t="shared" si="378"/>
        <v>nvt</v>
      </c>
      <c r="EZ157" t="str">
        <f t="shared" si="379"/>
        <v>nvt</v>
      </c>
      <c r="FA157" t="str">
        <f t="shared" si="380"/>
        <v>nvt</v>
      </c>
      <c r="FB157" t="str">
        <f t="shared" si="381"/>
        <v>nvt</v>
      </c>
      <c r="FC157" t="str">
        <f t="shared" si="382"/>
        <v>nvt</v>
      </c>
      <c r="FD157" t="str">
        <f t="shared" si="383"/>
        <v>nvt</v>
      </c>
      <c r="FE157" t="str">
        <f>IF($EJ157=2,VLOOKUP(FD157,STAPELING!A:D,FE$1,0),"nvt")</f>
        <v>nvt</v>
      </c>
      <c r="FF157" t="str">
        <f t="shared" si="384"/>
        <v>nvt</v>
      </c>
      <c r="FG157" t="str">
        <f t="shared" si="385"/>
        <v>nvt</v>
      </c>
      <c r="FH157" t="str">
        <f t="shared" si="386"/>
        <v>nvt</v>
      </c>
      <c r="FI157" t="str">
        <f t="shared" si="387"/>
        <v>nvt</v>
      </c>
      <c r="FJ157" t="str">
        <f t="shared" si="388"/>
        <v>nvt</v>
      </c>
      <c r="FK157" t="str">
        <f t="shared" si="389"/>
        <v>nvt</v>
      </c>
      <c r="FL157" t="str">
        <f t="shared" si="390"/>
        <v>nvt</v>
      </c>
      <c r="FM157" t="str">
        <f t="shared" si="391"/>
        <v/>
      </c>
      <c r="FN157" t="str">
        <f>IF(ISERROR(VLOOKUP(FM157,STAPELING!I:AO,FN$1,0)),"N",VLOOKUP(FM157,STAPELING!I:AO,FN$1,0))</f>
        <v>J</v>
      </c>
      <c r="FO157" t="str">
        <f t="shared" si="392"/>
        <v>nvt</v>
      </c>
      <c r="FP157" t="str">
        <f t="shared" si="321"/>
        <v>nvt</v>
      </c>
      <c r="FQ157" t="str">
        <f t="shared" si="322"/>
        <v>nvt</v>
      </c>
      <c r="FR157" t="str">
        <f t="shared" si="323"/>
        <v>nvt</v>
      </c>
      <c r="FS157" t="str">
        <f t="shared" si="324"/>
        <v>nvt</v>
      </c>
      <c r="FT157" t="str">
        <f t="shared" si="325"/>
        <v>nvt</v>
      </c>
      <c r="FU157" t="str">
        <f t="shared" si="326"/>
        <v>nvt</v>
      </c>
      <c r="FV157" t="str">
        <f t="shared" si="327"/>
        <v>nvt</v>
      </c>
      <c r="FW157" t="str">
        <f t="shared" si="328"/>
        <v>nvt</v>
      </c>
      <c r="FX157" t="str">
        <f t="shared" si="329"/>
        <v>nvt</v>
      </c>
      <c r="FY157" t="str">
        <f t="shared" si="330"/>
        <v>nvt</v>
      </c>
      <c r="FZ157" t="str">
        <f t="shared" si="331"/>
        <v>nvt</v>
      </c>
      <c r="GA157" t="str">
        <f t="shared" si="332"/>
        <v>nvt</v>
      </c>
      <c r="GB157" t="str">
        <f>IF($EJ157&gt;2,IF(FO157="","zwart",VLOOKUP(FO157,STAPELING!J:AA,GB$1,0)),"nvt")</f>
        <v>nvt</v>
      </c>
      <c r="GC157" t="str">
        <f t="shared" si="393"/>
        <v>nvt</v>
      </c>
      <c r="GD157" t="str">
        <f t="shared" si="394"/>
        <v>nvt</v>
      </c>
      <c r="GE157" t="str">
        <f t="shared" si="395"/>
        <v>nvt</v>
      </c>
      <c r="GF157" t="str">
        <f t="shared" si="396"/>
        <v>nvt</v>
      </c>
      <c r="GG157" t="str">
        <f t="shared" si="397"/>
        <v>nvt</v>
      </c>
      <c r="GH157" t="str">
        <f t="shared" si="398"/>
        <v>nvt</v>
      </c>
      <c r="GI157" t="str">
        <f t="shared" si="399"/>
        <v>nvt</v>
      </c>
      <c r="GJ157" t="str">
        <f t="shared" si="400"/>
        <v>nvt</v>
      </c>
      <c r="GK157" t="str">
        <f t="shared" si="333"/>
        <v>nvt</v>
      </c>
      <c r="GL157" t="str">
        <f t="shared" si="334"/>
        <v>nvt</v>
      </c>
      <c r="GM157" t="str">
        <f t="shared" si="335"/>
        <v>nvt</v>
      </c>
      <c r="GN157" t="str">
        <f t="shared" si="336"/>
        <v>nvt</v>
      </c>
      <c r="GO157" t="str">
        <f t="shared" si="337"/>
        <v>nvt</v>
      </c>
      <c r="GP157" t="str">
        <f t="shared" si="338"/>
        <v>nvt</v>
      </c>
      <c r="GQ157" t="str">
        <f t="shared" si="339"/>
        <v>nvt</v>
      </c>
      <c r="GR157" t="str">
        <f t="shared" si="340"/>
        <v>nvt</v>
      </c>
      <c r="GS157" t="str">
        <f t="shared" si="341"/>
        <v>nvt</v>
      </c>
      <c r="GT157" t="str">
        <f t="shared" si="342"/>
        <v>nvt</v>
      </c>
      <c r="GU157" t="str">
        <f t="shared" si="343"/>
        <v>nvt</v>
      </c>
      <c r="GV157" t="str">
        <f t="shared" si="344"/>
        <v>nvt</v>
      </c>
      <c r="GW157" t="str">
        <f>IF($EJ157&gt;2,IF(GJ157="","zwart",VLOOKUP(GJ157,STAPELING!AB:AJ,GW$1,0)),"nvt")</f>
        <v>nvt</v>
      </c>
      <c r="GX157" t="str">
        <f t="shared" si="401"/>
        <v>nvt</v>
      </c>
      <c r="GY157" t="str">
        <f t="shared" si="402"/>
        <v>nvt</v>
      </c>
      <c r="GZ157" t="str">
        <f t="shared" si="403"/>
        <v>nvt</v>
      </c>
      <c r="HA157" t="str">
        <f t="shared" si="404"/>
        <v>nvt</v>
      </c>
      <c r="HB157" t="str">
        <f t="shared" si="405"/>
        <v>nvt</v>
      </c>
      <c r="HC157" t="str">
        <f t="shared" si="406"/>
        <v>nvt</v>
      </c>
      <c r="HD157" t="str">
        <f t="shared" si="407"/>
        <v>nvt</v>
      </c>
      <c r="HE157" t="str">
        <f t="shared" si="408"/>
        <v>nvt</v>
      </c>
      <c r="HF157" t="str">
        <f t="shared" si="409"/>
        <v>nvt</v>
      </c>
      <c r="HG157" t="str">
        <f t="shared" si="410"/>
        <v>nvt</v>
      </c>
      <c r="HH157" t="str">
        <f t="shared" si="411"/>
        <v>nvt</v>
      </c>
      <c r="HI157" t="str">
        <f t="shared" si="412"/>
        <v>nvt</v>
      </c>
      <c r="HJ157" t="str">
        <f t="shared" si="413"/>
        <v>nvt</v>
      </c>
      <c r="HK157" t="str">
        <f t="shared" si="414"/>
        <v>nvt</v>
      </c>
      <c r="HL157" t="str">
        <f t="shared" si="415"/>
        <v>nvt</v>
      </c>
      <c r="HM157" t="str">
        <f t="shared" si="345"/>
        <v>nvt</v>
      </c>
      <c r="HN157" t="str">
        <f t="shared" si="346"/>
        <v>nvt</v>
      </c>
      <c r="HO157" t="str">
        <f t="shared" si="347"/>
        <v>nvt</v>
      </c>
      <c r="HP157" t="str">
        <f t="shared" si="348"/>
        <v>nvt</v>
      </c>
      <c r="HQ157" t="str">
        <f t="shared" si="349"/>
        <v>nvt</v>
      </c>
      <c r="HR157" t="str">
        <f t="shared" si="350"/>
        <v>nvt</v>
      </c>
      <c r="HS157" t="str">
        <f t="shared" si="351"/>
        <v>nvt</v>
      </c>
      <c r="HT157" t="str">
        <f t="shared" si="352"/>
        <v>nvt</v>
      </c>
      <c r="HU157" t="str">
        <f t="shared" si="353"/>
        <v>nvt</v>
      </c>
      <c r="HV157" t="str">
        <f t="shared" si="354"/>
        <v>nvt</v>
      </c>
      <c r="HW157" t="str">
        <f t="shared" si="355"/>
        <v>nvt</v>
      </c>
      <c r="HX157" t="str">
        <f t="shared" si="356"/>
        <v>nvt</v>
      </c>
      <c r="HY157" t="str">
        <f>IF($EJ157&gt;2,IF(HL157="","zwart",VLOOKUP(HL157,STAPELING!AK:AN,HY$1,0)),"nvt")</f>
        <v>nvt</v>
      </c>
      <c r="HZ157" t="str">
        <f t="shared" si="416"/>
        <v>nvt</v>
      </c>
      <c r="IA157" t="str">
        <f t="shared" si="417"/>
        <v>nvt</v>
      </c>
      <c r="IB157" t="str">
        <f t="shared" si="418"/>
        <v>nvt</v>
      </c>
      <c r="IC157" t="str">
        <f t="shared" si="419"/>
        <v>nvt</v>
      </c>
      <c r="ID157" t="str">
        <f t="shared" si="420"/>
        <v>nvt</v>
      </c>
      <c r="IE157" t="str">
        <f t="shared" si="421"/>
        <v>nvt</v>
      </c>
      <c r="IF157" t="str">
        <f t="shared" si="422"/>
        <v>nvt</v>
      </c>
      <c r="IG157">
        <f t="shared" si="423"/>
        <v>0</v>
      </c>
      <c r="IH157">
        <f t="shared" si="424"/>
        <v>0</v>
      </c>
      <c r="II157">
        <f t="shared" si="425"/>
        <v>0</v>
      </c>
      <c r="IJ157">
        <f t="shared" si="426"/>
        <v>0</v>
      </c>
      <c r="IK157">
        <f t="shared" si="427"/>
        <v>0</v>
      </c>
      <c r="IL157">
        <f t="shared" si="428"/>
        <v>0</v>
      </c>
      <c r="IM157">
        <f t="shared" si="429"/>
        <v>0</v>
      </c>
      <c r="IN157">
        <f t="shared" si="430"/>
        <v>0</v>
      </c>
      <c r="IO157">
        <f t="shared" si="431"/>
        <v>0</v>
      </c>
      <c r="IP157">
        <f t="shared" si="432"/>
        <v>0</v>
      </c>
      <c r="IQ157">
        <f t="shared" si="433"/>
        <v>0</v>
      </c>
      <c r="IR157">
        <f t="shared" si="434"/>
        <v>0</v>
      </c>
      <c r="IS157">
        <f t="shared" si="435"/>
        <v>0</v>
      </c>
      <c r="IT157">
        <f t="shared" si="436"/>
        <v>0</v>
      </c>
      <c r="IU157" t="str">
        <f t="shared" si="437"/>
        <v>N</v>
      </c>
      <c r="IV157" t="str">
        <f t="shared" si="357"/>
        <v>N</v>
      </c>
      <c r="IW157" t="str">
        <f t="shared" si="438"/>
        <v>N</v>
      </c>
    </row>
    <row r="158" spans="1:257" x14ac:dyDescent="0.25">
      <c r="A158" t="str">
        <f>IF(ISERROR(VLOOKUP(E158,E$4:E157,1,0)),"J","N")</f>
        <v>N</v>
      </c>
      <c r="E158" s="25" t="str">
        <f>IF(Invoer!B187="","",Invoer!B187)</f>
        <v/>
      </c>
      <c r="F158" s="25"/>
      <c r="G158" s="25"/>
      <c r="H158" s="25" t="str">
        <f>IF(AND($E158&lt;&gt;"",$A158="J"),Invoer!D187,"")</f>
        <v/>
      </c>
      <c r="I158" s="25"/>
      <c r="J158" s="26"/>
      <c r="K158" s="26" t="str">
        <f>IF(AND($E158&lt;&gt;"",$A158="J"),Invoer!L187,"")</f>
        <v/>
      </c>
      <c r="L158" s="26"/>
      <c r="M158" s="25"/>
      <c r="N158" s="152"/>
      <c r="O158" s="153"/>
      <c r="P158" s="25"/>
      <c r="Q158" s="25"/>
      <c r="R158" s="153"/>
      <c r="S158" s="154"/>
      <c r="T158" s="152"/>
      <c r="U158" s="153"/>
      <c r="V158" s="153"/>
      <c r="W158" s="59" t="str">
        <f>IF(AND($E158&lt;&gt;"",$A158="J",Invoer!R187&lt;&gt;""),VLOOKUP(Invoer!R187,NORM!$F$26:$H$29,3,0),"")</f>
        <v/>
      </c>
      <c r="X158" s="59"/>
      <c r="Y158" s="25" t="str">
        <f t="shared" si="358"/>
        <v/>
      </c>
      <c r="Z158" s="25"/>
      <c r="AA158" s="26" t="str">
        <f t="shared" si="359"/>
        <v/>
      </c>
      <c r="AB158" s="26"/>
      <c r="AC158" s="153"/>
      <c r="AD158" s="153"/>
      <c r="AE158" s="153"/>
      <c r="AF158" s="153"/>
      <c r="AG158" s="153"/>
      <c r="AH158" s="25"/>
      <c r="AI158" s="153"/>
      <c r="AJ158" s="153"/>
      <c r="AK158" s="153"/>
      <c r="AL158" s="153"/>
      <c r="AM158" s="25" t="str">
        <f>IF(AND($E158&lt;&gt;"",$A158="J"),IF(Invoer!X187="Ja","J",IF(Invoer!X187="Nee","N","")),"")</f>
        <v/>
      </c>
      <c r="AN158" s="153"/>
      <c r="AO158" s="153"/>
      <c r="AP158" s="153" t="s">
        <v>311</v>
      </c>
      <c r="AQ158" s="153" t="s">
        <v>311</v>
      </c>
      <c r="AR158" s="153" t="s">
        <v>312</v>
      </c>
      <c r="AS158" s="153" t="s">
        <v>312</v>
      </c>
      <c r="AT158" s="1" t="str">
        <f>IF(AND($E158&lt;&gt;"",$A158="J",Invoer!O187&lt;&gt;""),VLOOKUP(Invoer!O187,NORM!$F$31:$H$38,3,0),"")</f>
        <v/>
      </c>
      <c r="AU158" s="1"/>
      <c r="AV158" s="1" t="str">
        <f>IF(AND($E158&lt;&gt;"",$A158="J"),Invoer!AH187,"")</f>
        <v/>
      </c>
      <c r="AW158" s="1"/>
      <c r="AX158" s="1" t="str">
        <f t="shared" si="360"/>
        <v/>
      </c>
      <c r="AY158" s="1"/>
      <c r="AZ158" s="3" t="str">
        <f t="shared" si="361"/>
        <v/>
      </c>
      <c r="BA158" s="3" t="str">
        <f t="shared" si="362"/>
        <v/>
      </c>
      <c r="BB158" s="3" t="str">
        <f t="shared" si="363"/>
        <v>N</v>
      </c>
      <c r="BC158" s="3" t="str">
        <f t="shared" si="364"/>
        <v>N</v>
      </c>
      <c r="BD158" s="3" t="str">
        <f t="shared" si="365"/>
        <v/>
      </c>
      <c r="BE158" s="3">
        <f t="shared" si="366"/>
        <v>0</v>
      </c>
      <c r="BF158" s="3" t="str">
        <f t="shared" si="367"/>
        <v/>
      </c>
      <c r="BG158" s="3" t="str">
        <f t="shared" si="368"/>
        <v/>
      </c>
      <c r="BH158" s="3" t="str">
        <f t="shared" si="369"/>
        <v>N</v>
      </c>
      <c r="BI158" s="24" t="str">
        <f t="shared" si="370"/>
        <v/>
      </c>
      <c r="BJ158" s="24" t="str">
        <f>IF(ISERROR(VLOOKUP($BD158,LOV_GWSGRP!A:A,1,0)),"N","J")</f>
        <v>N</v>
      </c>
      <c r="BK158" s="24" t="str">
        <f>IF(ISERROR(VLOOKUP($BD158,LOV_GWSGRP!D:D,1,0)),"N","J")</f>
        <v>N</v>
      </c>
      <c r="BL158" s="24" t="str">
        <f>IF(ISERROR(VLOOKUP($BD158,LOV_GWSGRP!G:G,1,0)),"N","J")</f>
        <v>N</v>
      </c>
      <c r="BM158" s="24" t="str">
        <f>IF(ISERROR(VLOOKUP($BD158,LOV_GWSGRP!M:M,1,0)),"N","J")</f>
        <v>N</v>
      </c>
      <c r="BN158" s="24" t="str">
        <f>IF(ISERROR(VLOOKUP($BD158,LOV_GWSGRP!P:P,1,0)),"N","J")</f>
        <v>N</v>
      </c>
      <c r="BO158" s="24" t="str">
        <f>IF(ISERROR(VLOOKUP($BD158,LOV_GWSGRP!S:S,1,0)),"N","J")</f>
        <v>N</v>
      </c>
      <c r="BP158" s="24" t="str">
        <f>IF(ISERROR(VLOOKUP($BD158,LOV_GWSGRP!V:V,1,0)),"N","J")</f>
        <v>N</v>
      </c>
      <c r="BQ158" s="24" t="str">
        <f>IF(ISERROR(VLOOKUP($BD158,LOV_GWSGRP!Y:Y,1,0)),"N","J")</f>
        <v>N</v>
      </c>
      <c r="BR158" s="24" t="str">
        <f>IF(ISERROR(VLOOKUP($BD158,LOV_GWSGRP!AB:AB,1,0)),"N","J")</f>
        <v>N</v>
      </c>
      <c r="BS158" s="24" t="str">
        <f>IF(ISERROR(VLOOKUP($BD158,LOV_GWSGRP!AE:AE,1,0)),"N","J")</f>
        <v>N</v>
      </c>
      <c r="BT158" s="24" t="str">
        <f>IF(ISERROR(VLOOKUP($BD158,LOV_GWSGRP!AH:AH,1,0)),"N","J")</f>
        <v>N</v>
      </c>
      <c r="BU158" s="24" t="str">
        <f>IF(ISERROR(VLOOKUP($BD158,LOV_GWSGRP!CJ:CJ,1,0)),"N","J")</f>
        <v>N</v>
      </c>
      <c r="BV158" s="24" t="str">
        <f>IF(ISERROR(VLOOKUP($BD158,LOV_GWSGRP!AN:AN,1,0)),"N","J")</f>
        <v>N</v>
      </c>
      <c r="BW158" s="24" t="str">
        <f>IF(ISERROR(VLOOKUP($BD158,LOV_GWSGRP!AQ:AQ,1,0)),"N","J")</f>
        <v>N</v>
      </c>
      <c r="BX158" s="24" t="str">
        <f>IF(ISERROR(VLOOKUP($BD158,LOV_GWSGRP!AT:AT,1,0)),"N","J")</f>
        <v>N</v>
      </c>
      <c r="BY158" s="24" t="str">
        <f>IF(ISERROR(VLOOKUP($BD158,LOV_GWSGRP!AW:AW,1,0)),"N","J")</f>
        <v>N</v>
      </c>
      <c r="BZ158" s="24" t="str">
        <f>IF(ISERROR(VLOOKUP($BD158,LOV_GWSGRP!AZ:AZ,1,0)),"N","J")</f>
        <v>N</v>
      </c>
      <c r="CA158" s="24" t="str">
        <f>IF(ISERROR(VLOOKUP($BD158,LOV_GWSGRP!BC:BC,1,0)),"N","J")</f>
        <v>N</v>
      </c>
      <c r="CB158" s="24" t="str">
        <f>IF(ISERROR(VLOOKUP($BD158,LOV_GWSGRP!BF:BF,1,0)),"N","J")</f>
        <v>N</v>
      </c>
      <c r="CC158" s="24" t="str">
        <f>IF(ISERROR(VLOOKUP($BD158,LOV_GWSGRP!BI:BI,1,0)),"N","J")</f>
        <v>N</v>
      </c>
      <c r="CD158" s="24" t="str">
        <f>IF(ISERROR(VLOOKUP($BD158,LOV_GWSGRP!J:J,1,0)),"N","J")</f>
        <v>N</v>
      </c>
      <c r="CE158" s="24" t="str">
        <f>IF(ISERROR(VLOOKUP($BD158,LOV_GWSGRP!BL:BL,1,0)),"N","J")</f>
        <v>N</v>
      </c>
      <c r="CF158" s="24"/>
      <c r="CG158" s="24" t="str">
        <f>IF(ISERROR(VLOOKUP($BD158,LOV_GWSGRP!BO:BO,1,0)),"N","J")</f>
        <v>N</v>
      </c>
      <c r="CH158" s="24" t="str">
        <f t="shared" si="371"/>
        <v>N</v>
      </c>
      <c r="CI158" s="24" t="str">
        <f>IF(ISERROR(VLOOKUP($BD158,GEWASCODE_GLMC8!F:F,1,0)),"N","J")</f>
        <v>N</v>
      </c>
      <c r="CJ158" s="24" t="str">
        <f>IF(COUNTIF($CI158:CI158,"J")&gt;0,"N",IF(ISERROR(VLOOKUP($BD158,GEWASCODE_GLMC8!G:G,1,0)),"N","J"))</f>
        <v>N</v>
      </c>
      <c r="CK158" s="24" t="str">
        <f>IF(COUNTIF($CI158:CJ158,"J")&gt;0,"N",IF(ISERROR(VLOOKUP($BD158,GEWASCODE_GLMC8!H:H,1,0)),"N","J"))</f>
        <v>N</v>
      </c>
      <c r="CL158" s="24" t="str">
        <f>IF(COUNTIF($CI158:CK158,"J")&gt;0,"N",IF(ISERROR(VLOOKUP($BD158,GEWASCODE_GLMC8!I:I,1,0)),"N","J"))</f>
        <v>N</v>
      </c>
      <c r="CM158" s="24" t="str">
        <f>IF(COUNTIF($CI158:CL158,"J")&gt;0,"N",IF(ISERROR(VLOOKUP($BD158,GEWASCODE_GLMC8!J:J,1,0)),"N","J"))</f>
        <v>N</v>
      </c>
      <c r="CN158" s="24" t="str">
        <f>IF(COUNTIF($CI158:CM158,"J")&gt;0,"N",IF(ISERROR(VLOOKUP($BD158,GEWASCODE_GLMC8!K:K,1,0)),"N","J"))</f>
        <v>N</v>
      </c>
      <c r="CO158" s="24" t="str">
        <f>IF(COUNTIF($CI158:CN158,"J")&gt;0,"N",IF(ISERROR(VLOOKUP($BD158,GEWASCODE_GLMC8!L:L,1,0)),"N","J"))</f>
        <v>N</v>
      </c>
      <c r="CP158" s="24" t="str">
        <f>IF(COUNTIF($CI158:CO158,"J")&gt;0,"N",IF(ISERROR(VLOOKUP($BD158,GEWASCODE_GLMC8!M:M,1,0)),"N","J"))</f>
        <v>N</v>
      </c>
      <c r="CQ158" s="24" t="str">
        <f>IF(COUNTIF($CI158:CP158,"J")&gt;0,"N",IF(ISERROR(VLOOKUP($BD158,GEWASCODE_GLMC8!N:N,1,0)),"N","J"))</f>
        <v>N</v>
      </c>
      <c r="CR158" s="24" t="str">
        <f>IF(COUNTIF($CI158:CQ158,"J")&gt;0,"N",IF(ISERROR(VLOOKUP($BD158,GEWASCODE_GLMC8!O:O,1,0)),"N","J"))</f>
        <v>N</v>
      </c>
      <c r="CS158" s="24" t="str">
        <f>IF(COUNTIF($CI158:CR158,"J")&gt;0,"N",IF(ISERROR(VLOOKUP($BD158,GEWASCODE_GLMC8!P:P,1,0)),"N","J"))</f>
        <v>N</v>
      </c>
      <c r="CT158" s="24" t="str">
        <f>IF(COUNTIF($CI158:CS158,"J")&gt;0,"N",IF(ISERROR(VLOOKUP($BD158,GEWASCODE_GLMC8!Q:Q,1,0)),"N","J"))</f>
        <v>N</v>
      </c>
      <c r="CU158" s="24" t="str">
        <f>IF(COUNTIF($CI158:CT158,"J")&gt;0,"N",IF(ISERROR(VLOOKUP($BD158,GEWASCODE_GLMC8!R:R,1,0)),"N","J"))</f>
        <v>N</v>
      </c>
      <c r="CV158" s="24" t="str">
        <f>IF(COUNTIF($CI158:CU158,"J")&gt;0,"N",IF(ISERROR(VLOOKUP($BD158,GEWASCODE_GLMC8!S:S,1,0)),"N","J"))</f>
        <v>N</v>
      </c>
      <c r="CW158" s="24" t="str">
        <f>IF(COUNTIF($CI158:CV158,"J")&gt;0,"N",IF(ISERROR(VLOOKUP($BD158,GEWASCODE_GLMC8!T:T,1,0)),"N","J"))</f>
        <v>N</v>
      </c>
      <c r="CX158" s="24" t="str">
        <f>IF(COUNTIF($CI158:CW158,"J")&gt;0,"N",IF(ISERROR(VLOOKUP($BD158,GEWASCODE_GLMC8!U:U,1,0)),"N","J"))</f>
        <v>N</v>
      </c>
      <c r="CY158" s="24" t="str">
        <f>IF(COUNTIF($CI158:CX158,"J")&gt;0,"N",IF(ISERROR(VLOOKUP($BD158,GEWASCODE_GLMC8!V:V,1,0)),"N","J"))</f>
        <v>N</v>
      </c>
      <c r="CZ158" s="24" t="str">
        <f>IF(COUNTIF($CI158:CY158,"J")&gt;0,"N",IF(ISERROR(VLOOKUP($BD158,GEWASCODE_GLMC8!W:W,1,0)),"N","J"))</f>
        <v>N</v>
      </c>
      <c r="DA158" s="24" t="str">
        <f>IF(COUNTIF($CI158:CZ158,"J")&gt;0,"N",IF(ISERROR(VLOOKUP($BD158,GEWASCODE_GLMC8!X:X,1,0)),"N","J"))</f>
        <v>N</v>
      </c>
      <c r="DB158" s="24" t="str">
        <f>IF(COUNTIF($CI158:DA158,"J")&gt;0,"N",IF(ISERROR(VLOOKUP($BD158,GEWASCODE_GLMC8!Y:Y,1,0)),"N","J"))</f>
        <v>N</v>
      </c>
      <c r="DC158" s="24" t="str">
        <f>IF(COUNTIF($CI158:DB158,"J")&gt;0,"N",IF(ISERROR(VLOOKUP($BD158,GEWASCODE_GLMC8!Z:Z,1,0)),"N","J"))</f>
        <v>N</v>
      </c>
      <c r="DD158" s="24" t="str">
        <f t="shared" si="372"/>
        <v>N</v>
      </c>
      <c r="DE158" s="3" t="str">
        <f t="shared" si="303"/>
        <v>N</v>
      </c>
      <c r="DF158" s="3" t="str">
        <f t="shared" si="304"/>
        <v>N</v>
      </c>
      <c r="DG158" s="3" t="str">
        <f t="shared" si="373"/>
        <v>N</v>
      </c>
      <c r="DH158" s="3" t="str">
        <f t="shared" si="374"/>
        <v>N</v>
      </c>
      <c r="DI158" s="3" t="str">
        <f t="shared" si="305"/>
        <v>N</v>
      </c>
      <c r="DJ158" s="3" t="str">
        <f t="shared" si="306"/>
        <v>N</v>
      </c>
      <c r="DK158" s="3">
        <f>0</f>
        <v>0</v>
      </c>
      <c r="DL158" s="3" t="str">
        <f t="shared" si="307"/>
        <v>N</v>
      </c>
      <c r="DM158" s="3" t="str">
        <f t="shared" si="308"/>
        <v>N</v>
      </c>
      <c r="DN158" t="str">
        <f>IF(AND($A158="J",COUNTIFS(activiteiten_perceel,percelen!$AZ158,activiteiten_maatregel_nr,percelen!DN$4,activiteiten_activiteit_voldoet_aan_voorwaarden,"J")&gt;0),DN$4,"")</f>
        <v/>
      </c>
      <c r="DO158" t="str">
        <f>IF(AND($A158="J",COUNTIFS(activiteiten_perceel,percelen!$AZ158,activiteiten_maatregel_nr,percelen!DO$4,activiteiten_activiteit_voldoet_aan_voorwaarden,"J")&gt;0),DO$4,"")</f>
        <v/>
      </c>
      <c r="DP158" t="str">
        <f>IF(AND($A158="J",COUNTIFS(activiteiten_perceel,percelen!$AZ158,activiteiten_maatregel_nr,percelen!DP$4,activiteiten_activiteit_voldoet_aan_voorwaarden,"J")&gt;0),DP$4,"")</f>
        <v/>
      </c>
      <c r="DQ158" t="str">
        <f>IF(AND($A158="J",COUNTIFS(activiteiten_perceel,percelen!$AZ158,activiteiten_maatregel_nr,percelen!DQ$4,activiteiten_activiteit_voldoet_aan_voorwaarden,"J")&gt;0),DQ$4,"")</f>
        <v/>
      </c>
      <c r="DR158" t="str">
        <f>IF(AND($A158="J",COUNTIFS(activiteiten_perceel,percelen!$AZ158,activiteiten_maatregel_nr,percelen!DR$4,activiteiten_activiteit_voldoet_aan_voorwaarden,"J")&gt;0),DR$4,"")</f>
        <v/>
      </c>
      <c r="DS158" t="str">
        <f>IF(AND($A158="J",COUNTIFS(activiteiten_perceel,percelen!$AZ158,activiteiten_maatregel_nr,percelen!DS$4,activiteiten_activiteit_voldoet_aan_voorwaarden,"J")&gt;0),DS$4,"")</f>
        <v/>
      </c>
      <c r="DT158" t="str">
        <f>IF(AND($A158="J",COUNTIFS(activiteiten_perceel,percelen!$AZ158,activiteiten_maatregel_nr,percelen!DT$4,activiteiten_activiteit_voldoet_aan_voorwaarden,"J")&gt;0),DT$4,"")</f>
        <v/>
      </c>
      <c r="DU158" t="str">
        <f>IF(AND($A158="J",COUNTIFS(activiteiten_perceel,percelen!$AZ158,activiteiten_maatregel_nr,percelen!DU$4,activiteiten_activiteit_voldoet_aan_voorwaarden,"J")&gt;0),DU$4,"")</f>
        <v/>
      </c>
      <c r="DV158" t="str">
        <f>IF(AND($A158="J",COUNTIFS(activiteiten_perceel,percelen!$AZ158,activiteiten_maatregel_nr,percelen!DV$4,activiteiten_activiteit_voldoet_aan_voorwaarden,"J")&gt;0),DV$4,"")</f>
        <v/>
      </c>
      <c r="DW158" t="str">
        <f>IF(AND($A158="J",COUNTIFS(activiteiten_perceel,percelen!$AZ158,activiteiten_maatregel_nr,percelen!DW$4,activiteiten_activiteit_voldoet_aan_voorwaarden,"J")&gt;0),DW$4,"")</f>
        <v/>
      </c>
      <c r="DX158" t="str">
        <f>IF(AND($A158="J",COUNTIFS(activiteiten_perceel,percelen!$AZ158,activiteiten_maatregel_nr,percelen!DX$4,activiteiten_activiteit_voldoet_aan_voorwaarden,"J")&gt;0),DX$4,"")</f>
        <v/>
      </c>
      <c r="DY158" t="str">
        <f>IF(AND($A158="J",COUNTIFS(activiteiten_perceel,percelen!$AZ158,activiteiten_maatregel_nr,percelen!DY$4,activiteiten_activiteit_voldoet_aan_voorwaarden,"J")&gt;0),DY$4,"")</f>
        <v/>
      </c>
      <c r="DZ158" t="str">
        <f>IF(AND($A158="J",COUNTIFS(activiteiten_perceel,percelen!$AZ158,activiteiten_maatregel_nr,percelen!DZ$4,activiteiten_activiteit_voldoet_aan_voorwaarden,"J")&gt;0),DZ$4,"")</f>
        <v/>
      </c>
      <c r="EA158" t="str">
        <f>IF(AND($A158="J",COUNTIFS(activiteiten_perceel,percelen!$AZ158,activiteiten_maatregel_nr,percelen!EA$4,activiteiten_activiteit_voldoet_aan_voorwaarden,"J")&gt;0),EA$4,"")</f>
        <v/>
      </c>
      <c r="EB158" t="str">
        <f>IF(AND($A158="J",COUNTIFS(activiteiten_perceel,percelen!$AZ158,activiteiten_maatregel_nr,percelen!EB$4,activiteiten_activiteit_voldoet_aan_voorwaarden,"J")&gt;0),EB$4,"")</f>
        <v/>
      </c>
      <c r="EC158" t="str">
        <f>IF(AND($A158="J",COUNTIFS(activiteiten_perceel,percelen!$AZ158,activiteiten_maatregel_nr,percelen!EC$4,activiteiten_activiteit_voldoet_aan_voorwaarden,"J")&gt;0),EC$4,"")</f>
        <v/>
      </c>
      <c r="ED158" t="str">
        <f>IF(AND($A158="J",COUNTIFS(activiteiten_perceel,percelen!$AZ158,activiteiten_maatregel_nr,percelen!ED$4,activiteiten_activiteit_voldoet_aan_voorwaarden,"J")&gt;0),ED$4,"")</f>
        <v/>
      </c>
      <c r="EE158" t="str">
        <f>IF(AND($A158="J",COUNTIFS(activiteiten_perceel,percelen!$AZ158,activiteiten_maatregel_nr,percelen!EE$4,activiteiten_activiteit_voldoet_aan_voorwaarden,"J")&gt;0),EE$4,"")</f>
        <v/>
      </c>
      <c r="EF158" t="str">
        <f>IF(AND($A158="J",COUNTIFS(activiteiten_perceel,percelen!$AZ158,activiteiten_maatregel_nr,percelen!EF$4,activiteiten_activiteit_voldoet_aan_voorwaarden,"J")&gt;0),EF$4,"")</f>
        <v/>
      </c>
      <c r="EG158" t="str">
        <f>IF(AND($A158="J",COUNTIFS(activiteiten_perceel,percelen!$AZ158,activiteiten_maatregel_nr,percelen!EG$4,activiteiten_activiteit_voldoet_aan_voorwaarden,"J")&gt;0),EG$4,"")</f>
        <v/>
      </c>
      <c r="EH158" t="str">
        <f>IF(AND($A158="J",COUNTIFS(activiteiten_perceel,percelen!$AZ158,activiteiten_maatregel_nr,percelen!EH$4,activiteiten_activiteit_voldoet_aan_voorwaarden,"J")&gt;0),EH$4,"")</f>
        <v/>
      </c>
      <c r="EI158" t="str">
        <f>IF(AND($A158="J",COUNTIFS(activiteiten_perceel,percelen!$AZ158,activiteiten_maatregel_nr,percelen!EI$4,activiteiten_activiteit_voldoet_aan_voorwaarden,"J")&gt;0),EI$4,"")</f>
        <v/>
      </c>
      <c r="EJ158">
        <f t="shared" si="375"/>
        <v>0</v>
      </c>
      <c r="EK158" t="str">
        <f t="shared" si="309"/>
        <v/>
      </c>
      <c r="EL158" t="str">
        <f t="shared" si="310"/>
        <v/>
      </c>
      <c r="EM158" t="str">
        <f t="shared" si="311"/>
        <v/>
      </c>
      <c r="EN158" t="str">
        <f t="shared" si="312"/>
        <v/>
      </c>
      <c r="EO158" t="str">
        <f t="shared" si="313"/>
        <v/>
      </c>
      <c r="EP158" t="str">
        <f t="shared" si="314"/>
        <v/>
      </c>
      <c r="EQ158" t="str">
        <f t="shared" si="315"/>
        <v/>
      </c>
      <c r="ER158" t="str">
        <f t="shared" si="316"/>
        <v/>
      </c>
      <c r="ES158" t="str">
        <f t="shared" si="317"/>
        <v/>
      </c>
      <c r="ET158" t="str">
        <f t="shared" si="318"/>
        <v/>
      </c>
      <c r="EU158" t="str">
        <f t="shared" si="319"/>
        <v/>
      </c>
      <c r="EV158" t="str">
        <f t="shared" si="320"/>
        <v/>
      </c>
      <c r="EW158" t="str">
        <f t="shared" si="376"/>
        <v>nvt</v>
      </c>
      <c r="EX158" t="str">
        <f t="shared" si="377"/>
        <v>nvt</v>
      </c>
      <c r="EY158" t="str">
        <f t="shared" si="378"/>
        <v>nvt</v>
      </c>
      <c r="EZ158" t="str">
        <f t="shared" si="379"/>
        <v>nvt</v>
      </c>
      <c r="FA158" t="str">
        <f t="shared" si="380"/>
        <v>nvt</v>
      </c>
      <c r="FB158" t="str">
        <f t="shared" si="381"/>
        <v>nvt</v>
      </c>
      <c r="FC158" t="str">
        <f t="shared" si="382"/>
        <v>nvt</v>
      </c>
      <c r="FD158" t="str">
        <f t="shared" si="383"/>
        <v>nvt</v>
      </c>
      <c r="FE158" t="str">
        <f>IF($EJ158=2,VLOOKUP(FD158,STAPELING!A:D,FE$1,0),"nvt")</f>
        <v>nvt</v>
      </c>
      <c r="FF158" t="str">
        <f t="shared" si="384"/>
        <v>nvt</v>
      </c>
      <c r="FG158" t="str">
        <f t="shared" si="385"/>
        <v>nvt</v>
      </c>
      <c r="FH158" t="str">
        <f t="shared" si="386"/>
        <v>nvt</v>
      </c>
      <c r="FI158" t="str">
        <f t="shared" si="387"/>
        <v>nvt</v>
      </c>
      <c r="FJ158" t="str">
        <f t="shared" si="388"/>
        <v>nvt</v>
      </c>
      <c r="FK158" t="str">
        <f t="shared" si="389"/>
        <v>nvt</v>
      </c>
      <c r="FL158" t="str">
        <f t="shared" si="390"/>
        <v>nvt</v>
      </c>
      <c r="FM158" t="str">
        <f t="shared" si="391"/>
        <v/>
      </c>
      <c r="FN158" t="str">
        <f>IF(ISERROR(VLOOKUP(FM158,STAPELING!I:AO,FN$1,0)),"N",VLOOKUP(FM158,STAPELING!I:AO,FN$1,0))</f>
        <v>J</v>
      </c>
      <c r="FO158" t="str">
        <f t="shared" si="392"/>
        <v>nvt</v>
      </c>
      <c r="FP158" t="str">
        <f t="shared" si="321"/>
        <v>nvt</v>
      </c>
      <c r="FQ158" t="str">
        <f t="shared" si="322"/>
        <v>nvt</v>
      </c>
      <c r="FR158" t="str">
        <f t="shared" si="323"/>
        <v>nvt</v>
      </c>
      <c r="FS158" t="str">
        <f t="shared" si="324"/>
        <v>nvt</v>
      </c>
      <c r="FT158" t="str">
        <f t="shared" si="325"/>
        <v>nvt</v>
      </c>
      <c r="FU158" t="str">
        <f t="shared" si="326"/>
        <v>nvt</v>
      </c>
      <c r="FV158" t="str">
        <f t="shared" si="327"/>
        <v>nvt</v>
      </c>
      <c r="FW158" t="str">
        <f t="shared" si="328"/>
        <v>nvt</v>
      </c>
      <c r="FX158" t="str">
        <f t="shared" si="329"/>
        <v>nvt</v>
      </c>
      <c r="FY158" t="str">
        <f t="shared" si="330"/>
        <v>nvt</v>
      </c>
      <c r="FZ158" t="str">
        <f t="shared" si="331"/>
        <v>nvt</v>
      </c>
      <c r="GA158" t="str">
        <f t="shared" si="332"/>
        <v>nvt</v>
      </c>
      <c r="GB158" t="str">
        <f>IF($EJ158&gt;2,IF(FO158="","zwart",VLOOKUP(FO158,STAPELING!J:AA,GB$1,0)),"nvt")</f>
        <v>nvt</v>
      </c>
      <c r="GC158" t="str">
        <f t="shared" si="393"/>
        <v>nvt</v>
      </c>
      <c r="GD158" t="str">
        <f t="shared" si="394"/>
        <v>nvt</v>
      </c>
      <c r="GE158" t="str">
        <f t="shared" si="395"/>
        <v>nvt</v>
      </c>
      <c r="GF158" t="str">
        <f t="shared" si="396"/>
        <v>nvt</v>
      </c>
      <c r="GG158" t="str">
        <f t="shared" si="397"/>
        <v>nvt</v>
      </c>
      <c r="GH158" t="str">
        <f t="shared" si="398"/>
        <v>nvt</v>
      </c>
      <c r="GI158" t="str">
        <f t="shared" si="399"/>
        <v>nvt</v>
      </c>
      <c r="GJ158" t="str">
        <f t="shared" si="400"/>
        <v>nvt</v>
      </c>
      <c r="GK158" t="str">
        <f t="shared" si="333"/>
        <v>nvt</v>
      </c>
      <c r="GL158" t="str">
        <f t="shared" si="334"/>
        <v>nvt</v>
      </c>
      <c r="GM158" t="str">
        <f t="shared" si="335"/>
        <v>nvt</v>
      </c>
      <c r="GN158" t="str">
        <f t="shared" si="336"/>
        <v>nvt</v>
      </c>
      <c r="GO158" t="str">
        <f t="shared" si="337"/>
        <v>nvt</v>
      </c>
      <c r="GP158" t="str">
        <f t="shared" si="338"/>
        <v>nvt</v>
      </c>
      <c r="GQ158" t="str">
        <f t="shared" si="339"/>
        <v>nvt</v>
      </c>
      <c r="GR158" t="str">
        <f t="shared" si="340"/>
        <v>nvt</v>
      </c>
      <c r="GS158" t="str">
        <f t="shared" si="341"/>
        <v>nvt</v>
      </c>
      <c r="GT158" t="str">
        <f t="shared" si="342"/>
        <v>nvt</v>
      </c>
      <c r="GU158" t="str">
        <f t="shared" si="343"/>
        <v>nvt</v>
      </c>
      <c r="GV158" t="str">
        <f t="shared" si="344"/>
        <v>nvt</v>
      </c>
      <c r="GW158" t="str">
        <f>IF($EJ158&gt;2,IF(GJ158="","zwart",VLOOKUP(GJ158,STAPELING!AB:AJ,GW$1,0)),"nvt")</f>
        <v>nvt</v>
      </c>
      <c r="GX158" t="str">
        <f t="shared" si="401"/>
        <v>nvt</v>
      </c>
      <c r="GY158" t="str">
        <f t="shared" si="402"/>
        <v>nvt</v>
      </c>
      <c r="GZ158" t="str">
        <f t="shared" si="403"/>
        <v>nvt</v>
      </c>
      <c r="HA158" t="str">
        <f t="shared" si="404"/>
        <v>nvt</v>
      </c>
      <c r="HB158" t="str">
        <f t="shared" si="405"/>
        <v>nvt</v>
      </c>
      <c r="HC158" t="str">
        <f t="shared" si="406"/>
        <v>nvt</v>
      </c>
      <c r="HD158" t="str">
        <f t="shared" si="407"/>
        <v>nvt</v>
      </c>
      <c r="HE158" t="str">
        <f t="shared" si="408"/>
        <v>nvt</v>
      </c>
      <c r="HF158" t="str">
        <f t="shared" si="409"/>
        <v>nvt</v>
      </c>
      <c r="HG158" t="str">
        <f t="shared" si="410"/>
        <v>nvt</v>
      </c>
      <c r="HH158" t="str">
        <f t="shared" si="411"/>
        <v>nvt</v>
      </c>
      <c r="HI158" t="str">
        <f t="shared" si="412"/>
        <v>nvt</v>
      </c>
      <c r="HJ158" t="str">
        <f t="shared" si="413"/>
        <v>nvt</v>
      </c>
      <c r="HK158" t="str">
        <f t="shared" si="414"/>
        <v>nvt</v>
      </c>
      <c r="HL158" t="str">
        <f t="shared" si="415"/>
        <v>nvt</v>
      </c>
      <c r="HM158" t="str">
        <f t="shared" si="345"/>
        <v>nvt</v>
      </c>
      <c r="HN158" t="str">
        <f t="shared" si="346"/>
        <v>nvt</v>
      </c>
      <c r="HO158" t="str">
        <f t="shared" si="347"/>
        <v>nvt</v>
      </c>
      <c r="HP158" t="str">
        <f t="shared" si="348"/>
        <v>nvt</v>
      </c>
      <c r="HQ158" t="str">
        <f t="shared" si="349"/>
        <v>nvt</v>
      </c>
      <c r="HR158" t="str">
        <f t="shared" si="350"/>
        <v>nvt</v>
      </c>
      <c r="HS158" t="str">
        <f t="shared" si="351"/>
        <v>nvt</v>
      </c>
      <c r="HT158" t="str">
        <f t="shared" si="352"/>
        <v>nvt</v>
      </c>
      <c r="HU158" t="str">
        <f t="shared" si="353"/>
        <v>nvt</v>
      </c>
      <c r="HV158" t="str">
        <f t="shared" si="354"/>
        <v>nvt</v>
      </c>
      <c r="HW158" t="str">
        <f t="shared" si="355"/>
        <v>nvt</v>
      </c>
      <c r="HX158" t="str">
        <f t="shared" si="356"/>
        <v>nvt</v>
      </c>
      <c r="HY158" t="str">
        <f>IF($EJ158&gt;2,IF(HL158="","zwart",VLOOKUP(HL158,STAPELING!AK:AN,HY$1,0)),"nvt")</f>
        <v>nvt</v>
      </c>
      <c r="HZ158" t="str">
        <f t="shared" si="416"/>
        <v>nvt</v>
      </c>
      <c r="IA158" t="str">
        <f t="shared" si="417"/>
        <v>nvt</v>
      </c>
      <c r="IB158" t="str">
        <f t="shared" si="418"/>
        <v>nvt</v>
      </c>
      <c r="IC158" t="str">
        <f t="shared" si="419"/>
        <v>nvt</v>
      </c>
      <c r="ID158" t="str">
        <f t="shared" si="420"/>
        <v>nvt</v>
      </c>
      <c r="IE158" t="str">
        <f t="shared" si="421"/>
        <v>nvt</v>
      </c>
      <c r="IF158" t="str">
        <f t="shared" si="422"/>
        <v>nvt</v>
      </c>
      <c r="IG158">
        <f t="shared" si="423"/>
        <v>0</v>
      </c>
      <c r="IH158">
        <f t="shared" si="424"/>
        <v>0</v>
      </c>
      <c r="II158">
        <f t="shared" si="425"/>
        <v>0</v>
      </c>
      <c r="IJ158">
        <f t="shared" si="426"/>
        <v>0</v>
      </c>
      <c r="IK158">
        <f t="shared" si="427"/>
        <v>0</v>
      </c>
      <c r="IL158">
        <f t="shared" si="428"/>
        <v>0</v>
      </c>
      <c r="IM158">
        <f t="shared" si="429"/>
        <v>0</v>
      </c>
      <c r="IN158">
        <f t="shared" si="430"/>
        <v>0</v>
      </c>
      <c r="IO158">
        <f t="shared" si="431"/>
        <v>0</v>
      </c>
      <c r="IP158">
        <f t="shared" si="432"/>
        <v>0</v>
      </c>
      <c r="IQ158">
        <f t="shared" si="433"/>
        <v>0</v>
      </c>
      <c r="IR158">
        <f t="shared" si="434"/>
        <v>0</v>
      </c>
      <c r="IS158">
        <f t="shared" si="435"/>
        <v>0</v>
      </c>
      <c r="IT158">
        <f t="shared" si="436"/>
        <v>0</v>
      </c>
      <c r="IU158" t="str">
        <f t="shared" si="437"/>
        <v>N</v>
      </c>
      <c r="IV158" t="str">
        <f t="shared" si="357"/>
        <v>N</v>
      </c>
      <c r="IW158" t="str">
        <f t="shared" si="438"/>
        <v>N</v>
      </c>
    </row>
    <row r="159" spans="1:257" x14ac:dyDescent="0.25">
      <c r="A159" t="str">
        <f>IF(ISERROR(VLOOKUP(E159,E$4:E158,1,0)),"J","N")</f>
        <v>N</v>
      </c>
      <c r="E159" s="25" t="str">
        <f>IF(Invoer!B188="","",Invoer!B188)</f>
        <v/>
      </c>
      <c r="F159" s="25"/>
      <c r="G159" s="25"/>
      <c r="H159" s="25" t="str">
        <f>IF(AND($E159&lt;&gt;"",$A159="J"),Invoer!D188,"")</f>
        <v/>
      </c>
      <c r="I159" s="25"/>
      <c r="J159" s="26"/>
      <c r="K159" s="26" t="str">
        <f>IF(AND($E159&lt;&gt;"",$A159="J"),Invoer!L188,"")</f>
        <v/>
      </c>
      <c r="L159" s="26"/>
      <c r="M159" s="25"/>
      <c r="N159" s="152"/>
      <c r="O159" s="153"/>
      <c r="P159" s="25"/>
      <c r="Q159" s="25"/>
      <c r="R159" s="153"/>
      <c r="S159" s="154"/>
      <c r="T159" s="152"/>
      <c r="U159" s="153"/>
      <c r="V159" s="153"/>
      <c r="W159" s="59" t="str">
        <f>IF(AND($E159&lt;&gt;"",$A159="J",Invoer!R188&lt;&gt;""),VLOOKUP(Invoer!R188,NORM!$F$26:$H$29,3,0),"")</f>
        <v/>
      </c>
      <c r="X159" s="59"/>
      <c r="Y159" s="25" t="str">
        <f t="shared" si="358"/>
        <v/>
      </c>
      <c r="Z159" s="25"/>
      <c r="AA159" s="26" t="str">
        <f t="shared" si="359"/>
        <v/>
      </c>
      <c r="AB159" s="26"/>
      <c r="AC159" s="153"/>
      <c r="AD159" s="153"/>
      <c r="AE159" s="153"/>
      <c r="AF159" s="153"/>
      <c r="AG159" s="153"/>
      <c r="AH159" s="25"/>
      <c r="AI159" s="153"/>
      <c r="AJ159" s="153"/>
      <c r="AK159" s="153"/>
      <c r="AL159" s="153"/>
      <c r="AM159" s="25" t="str">
        <f>IF(AND($E159&lt;&gt;"",$A159="J"),IF(Invoer!X188="Ja","J",IF(Invoer!X188="Nee","N","")),"")</f>
        <v/>
      </c>
      <c r="AN159" s="153"/>
      <c r="AO159" s="153"/>
      <c r="AP159" s="153" t="s">
        <v>311</v>
      </c>
      <c r="AQ159" s="153" t="s">
        <v>311</v>
      </c>
      <c r="AR159" s="153" t="s">
        <v>312</v>
      </c>
      <c r="AS159" s="153" t="s">
        <v>312</v>
      </c>
      <c r="AT159" s="1" t="str">
        <f>IF(AND($E159&lt;&gt;"",$A159="J",Invoer!O188&lt;&gt;""),VLOOKUP(Invoer!O188,NORM!$F$31:$H$38,3,0),"")</f>
        <v/>
      </c>
      <c r="AU159" s="1"/>
      <c r="AV159" s="1" t="str">
        <f>IF(AND($E159&lt;&gt;"",$A159="J"),Invoer!AH188,"")</f>
        <v/>
      </c>
      <c r="AW159" s="1"/>
      <c r="AX159" s="1" t="str">
        <f t="shared" si="360"/>
        <v/>
      </c>
      <c r="AY159" s="1"/>
      <c r="AZ159" s="3" t="str">
        <f t="shared" si="361"/>
        <v/>
      </c>
      <c r="BA159" s="3" t="str">
        <f t="shared" si="362"/>
        <v/>
      </c>
      <c r="BB159" s="3" t="str">
        <f t="shared" si="363"/>
        <v>N</v>
      </c>
      <c r="BC159" s="3" t="str">
        <f t="shared" si="364"/>
        <v>N</v>
      </c>
      <c r="BD159" s="3" t="str">
        <f t="shared" si="365"/>
        <v/>
      </c>
      <c r="BE159" s="3">
        <f t="shared" si="366"/>
        <v>0</v>
      </c>
      <c r="BF159" s="3" t="str">
        <f t="shared" si="367"/>
        <v/>
      </c>
      <c r="BG159" s="3" t="str">
        <f t="shared" si="368"/>
        <v/>
      </c>
      <c r="BH159" s="3" t="str">
        <f t="shared" si="369"/>
        <v>N</v>
      </c>
      <c r="BI159" s="24" t="str">
        <f t="shared" si="370"/>
        <v/>
      </c>
      <c r="BJ159" s="24" t="str">
        <f>IF(ISERROR(VLOOKUP($BD159,LOV_GWSGRP!A:A,1,0)),"N","J")</f>
        <v>N</v>
      </c>
      <c r="BK159" s="24" t="str">
        <f>IF(ISERROR(VLOOKUP($BD159,LOV_GWSGRP!D:D,1,0)),"N","J")</f>
        <v>N</v>
      </c>
      <c r="BL159" s="24" t="str">
        <f>IF(ISERROR(VLOOKUP($BD159,LOV_GWSGRP!G:G,1,0)),"N","J")</f>
        <v>N</v>
      </c>
      <c r="BM159" s="24" t="str">
        <f>IF(ISERROR(VLOOKUP($BD159,LOV_GWSGRP!M:M,1,0)),"N","J")</f>
        <v>N</v>
      </c>
      <c r="BN159" s="24" t="str">
        <f>IF(ISERROR(VLOOKUP($BD159,LOV_GWSGRP!P:P,1,0)),"N","J")</f>
        <v>N</v>
      </c>
      <c r="BO159" s="24" t="str">
        <f>IF(ISERROR(VLOOKUP($BD159,LOV_GWSGRP!S:S,1,0)),"N","J")</f>
        <v>N</v>
      </c>
      <c r="BP159" s="24" t="str">
        <f>IF(ISERROR(VLOOKUP($BD159,LOV_GWSGRP!V:V,1,0)),"N","J")</f>
        <v>N</v>
      </c>
      <c r="BQ159" s="24" t="str">
        <f>IF(ISERROR(VLOOKUP($BD159,LOV_GWSGRP!Y:Y,1,0)),"N","J")</f>
        <v>N</v>
      </c>
      <c r="BR159" s="24" t="str">
        <f>IF(ISERROR(VLOOKUP($BD159,LOV_GWSGRP!AB:AB,1,0)),"N","J")</f>
        <v>N</v>
      </c>
      <c r="BS159" s="24" t="str">
        <f>IF(ISERROR(VLOOKUP($BD159,LOV_GWSGRP!AE:AE,1,0)),"N","J")</f>
        <v>N</v>
      </c>
      <c r="BT159" s="24" t="str">
        <f>IF(ISERROR(VLOOKUP($BD159,LOV_GWSGRP!AH:AH,1,0)),"N","J")</f>
        <v>N</v>
      </c>
      <c r="BU159" s="24" t="str">
        <f>IF(ISERROR(VLOOKUP($BD159,LOV_GWSGRP!CJ:CJ,1,0)),"N","J")</f>
        <v>N</v>
      </c>
      <c r="BV159" s="24" t="str">
        <f>IF(ISERROR(VLOOKUP($BD159,LOV_GWSGRP!AN:AN,1,0)),"N","J")</f>
        <v>N</v>
      </c>
      <c r="BW159" s="24" t="str">
        <f>IF(ISERROR(VLOOKUP($BD159,LOV_GWSGRP!AQ:AQ,1,0)),"N","J")</f>
        <v>N</v>
      </c>
      <c r="BX159" s="24" t="str">
        <f>IF(ISERROR(VLOOKUP($BD159,LOV_GWSGRP!AT:AT,1,0)),"N","J")</f>
        <v>N</v>
      </c>
      <c r="BY159" s="24" t="str">
        <f>IF(ISERROR(VLOOKUP($BD159,LOV_GWSGRP!AW:AW,1,0)),"N","J")</f>
        <v>N</v>
      </c>
      <c r="BZ159" s="24" t="str">
        <f>IF(ISERROR(VLOOKUP($BD159,LOV_GWSGRP!AZ:AZ,1,0)),"N","J")</f>
        <v>N</v>
      </c>
      <c r="CA159" s="24" t="str">
        <f>IF(ISERROR(VLOOKUP($BD159,LOV_GWSGRP!BC:BC,1,0)),"N","J")</f>
        <v>N</v>
      </c>
      <c r="CB159" s="24" t="str">
        <f>IF(ISERROR(VLOOKUP($BD159,LOV_GWSGRP!BF:BF,1,0)),"N","J")</f>
        <v>N</v>
      </c>
      <c r="CC159" s="24" t="str">
        <f>IF(ISERROR(VLOOKUP($BD159,LOV_GWSGRP!BI:BI,1,0)),"N","J")</f>
        <v>N</v>
      </c>
      <c r="CD159" s="24" t="str">
        <f>IF(ISERROR(VLOOKUP($BD159,LOV_GWSGRP!J:J,1,0)),"N","J")</f>
        <v>N</v>
      </c>
      <c r="CE159" s="24" t="str">
        <f>IF(ISERROR(VLOOKUP($BD159,LOV_GWSGRP!BL:BL,1,0)),"N","J")</f>
        <v>N</v>
      </c>
      <c r="CF159" s="24"/>
      <c r="CG159" s="24" t="str">
        <f>IF(ISERROR(VLOOKUP($BD159,LOV_GWSGRP!BO:BO,1,0)),"N","J")</f>
        <v>N</v>
      </c>
      <c r="CH159" s="24" t="str">
        <f t="shared" si="371"/>
        <v>N</v>
      </c>
      <c r="CI159" s="24" t="str">
        <f>IF(ISERROR(VLOOKUP($BD159,GEWASCODE_GLMC8!F:F,1,0)),"N","J")</f>
        <v>N</v>
      </c>
      <c r="CJ159" s="24" t="str">
        <f>IF(COUNTIF($CI159:CI159,"J")&gt;0,"N",IF(ISERROR(VLOOKUP($BD159,GEWASCODE_GLMC8!G:G,1,0)),"N","J"))</f>
        <v>N</v>
      </c>
      <c r="CK159" s="24" t="str">
        <f>IF(COUNTIF($CI159:CJ159,"J")&gt;0,"N",IF(ISERROR(VLOOKUP($BD159,GEWASCODE_GLMC8!H:H,1,0)),"N","J"))</f>
        <v>N</v>
      </c>
      <c r="CL159" s="24" t="str">
        <f>IF(COUNTIF($CI159:CK159,"J")&gt;0,"N",IF(ISERROR(VLOOKUP($BD159,GEWASCODE_GLMC8!I:I,1,0)),"N","J"))</f>
        <v>N</v>
      </c>
      <c r="CM159" s="24" t="str">
        <f>IF(COUNTIF($CI159:CL159,"J")&gt;0,"N",IF(ISERROR(VLOOKUP($BD159,GEWASCODE_GLMC8!J:J,1,0)),"N","J"))</f>
        <v>N</v>
      </c>
      <c r="CN159" s="24" t="str">
        <f>IF(COUNTIF($CI159:CM159,"J")&gt;0,"N",IF(ISERROR(VLOOKUP($BD159,GEWASCODE_GLMC8!K:K,1,0)),"N","J"))</f>
        <v>N</v>
      </c>
      <c r="CO159" s="24" t="str">
        <f>IF(COUNTIF($CI159:CN159,"J")&gt;0,"N",IF(ISERROR(VLOOKUP($BD159,GEWASCODE_GLMC8!L:L,1,0)),"N","J"))</f>
        <v>N</v>
      </c>
      <c r="CP159" s="24" t="str">
        <f>IF(COUNTIF($CI159:CO159,"J")&gt;0,"N",IF(ISERROR(VLOOKUP($BD159,GEWASCODE_GLMC8!M:M,1,0)),"N","J"))</f>
        <v>N</v>
      </c>
      <c r="CQ159" s="24" t="str">
        <f>IF(COUNTIF($CI159:CP159,"J")&gt;0,"N",IF(ISERROR(VLOOKUP($BD159,GEWASCODE_GLMC8!N:N,1,0)),"N","J"))</f>
        <v>N</v>
      </c>
      <c r="CR159" s="24" t="str">
        <f>IF(COUNTIF($CI159:CQ159,"J")&gt;0,"N",IF(ISERROR(VLOOKUP($BD159,GEWASCODE_GLMC8!O:O,1,0)),"N","J"))</f>
        <v>N</v>
      </c>
      <c r="CS159" s="24" t="str">
        <f>IF(COUNTIF($CI159:CR159,"J")&gt;0,"N",IF(ISERROR(VLOOKUP($BD159,GEWASCODE_GLMC8!P:P,1,0)),"N","J"))</f>
        <v>N</v>
      </c>
      <c r="CT159" s="24" t="str">
        <f>IF(COUNTIF($CI159:CS159,"J")&gt;0,"N",IF(ISERROR(VLOOKUP($BD159,GEWASCODE_GLMC8!Q:Q,1,0)),"N","J"))</f>
        <v>N</v>
      </c>
      <c r="CU159" s="24" t="str">
        <f>IF(COUNTIF($CI159:CT159,"J")&gt;0,"N",IF(ISERROR(VLOOKUP($BD159,GEWASCODE_GLMC8!R:R,1,0)),"N","J"))</f>
        <v>N</v>
      </c>
      <c r="CV159" s="24" t="str">
        <f>IF(COUNTIF($CI159:CU159,"J")&gt;0,"N",IF(ISERROR(VLOOKUP($BD159,GEWASCODE_GLMC8!S:S,1,0)),"N","J"))</f>
        <v>N</v>
      </c>
      <c r="CW159" s="24" t="str">
        <f>IF(COUNTIF($CI159:CV159,"J")&gt;0,"N",IF(ISERROR(VLOOKUP($BD159,GEWASCODE_GLMC8!T:T,1,0)),"N","J"))</f>
        <v>N</v>
      </c>
      <c r="CX159" s="24" t="str">
        <f>IF(COUNTIF($CI159:CW159,"J")&gt;0,"N",IF(ISERROR(VLOOKUP($BD159,GEWASCODE_GLMC8!U:U,1,0)),"N","J"))</f>
        <v>N</v>
      </c>
      <c r="CY159" s="24" t="str">
        <f>IF(COUNTIF($CI159:CX159,"J")&gt;0,"N",IF(ISERROR(VLOOKUP($BD159,GEWASCODE_GLMC8!V:V,1,0)),"N","J"))</f>
        <v>N</v>
      </c>
      <c r="CZ159" s="24" t="str">
        <f>IF(COUNTIF($CI159:CY159,"J")&gt;0,"N",IF(ISERROR(VLOOKUP($BD159,GEWASCODE_GLMC8!W:W,1,0)),"N","J"))</f>
        <v>N</v>
      </c>
      <c r="DA159" s="24" t="str">
        <f>IF(COUNTIF($CI159:CZ159,"J")&gt;0,"N",IF(ISERROR(VLOOKUP($BD159,GEWASCODE_GLMC8!X:X,1,0)),"N","J"))</f>
        <v>N</v>
      </c>
      <c r="DB159" s="24" t="str">
        <f>IF(COUNTIF($CI159:DA159,"J")&gt;0,"N",IF(ISERROR(VLOOKUP($BD159,GEWASCODE_GLMC8!Y:Y,1,0)),"N","J"))</f>
        <v>N</v>
      </c>
      <c r="DC159" s="24" t="str">
        <f>IF(COUNTIF($CI159:DB159,"J")&gt;0,"N",IF(ISERROR(VLOOKUP($BD159,GEWASCODE_GLMC8!Z:Z,1,0)),"N","J"))</f>
        <v>N</v>
      </c>
      <c r="DD159" s="24" t="str">
        <f t="shared" si="372"/>
        <v>N</v>
      </c>
      <c r="DE159" s="3" t="str">
        <f t="shared" si="303"/>
        <v>N</v>
      </c>
      <c r="DF159" s="3" t="str">
        <f t="shared" si="304"/>
        <v>N</v>
      </c>
      <c r="DG159" s="3" t="str">
        <f t="shared" si="373"/>
        <v>N</v>
      </c>
      <c r="DH159" s="3" t="str">
        <f t="shared" si="374"/>
        <v>N</v>
      </c>
      <c r="DI159" s="3" t="str">
        <f t="shared" si="305"/>
        <v>N</v>
      </c>
      <c r="DJ159" s="3" t="str">
        <f t="shared" si="306"/>
        <v>N</v>
      </c>
      <c r="DK159" s="3">
        <f>0</f>
        <v>0</v>
      </c>
      <c r="DL159" s="3" t="str">
        <f t="shared" si="307"/>
        <v>N</v>
      </c>
      <c r="DM159" s="3" t="str">
        <f t="shared" si="308"/>
        <v>N</v>
      </c>
      <c r="DN159" t="str">
        <f>IF(AND($A159="J",COUNTIFS(activiteiten_perceel,percelen!$AZ159,activiteiten_maatregel_nr,percelen!DN$4,activiteiten_activiteit_voldoet_aan_voorwaarden,"J")&gt;0),DN$4,"")</f>
        <v/>
      </c>
      <c r="DO159" t="str">
        <f>IF(AND($A159="J",COUNTIFS(activiteiten_perceel,percelen!$AZ159,activiteiten_maatregel_nr,percelen!DO$4,activiteiten_activiteit_voldoet_aan_voorwaarden,"J")&gt;0),DO$4,"")</f>
        <v/>
      </c>
      <c r="DP159" t="str">
        <f>IF(AND($A159="J",COUNTIFS(activiteiten_perceel,percelen!$AZ159,activiteiten_maatregel_nr,percelen!DP$4,activiteiten_activiteit_voldoet_aan_voorwaarden,"J")&gt;0),DP$4,"")</f>
        <v/>
      </c>
      <c r="DQ159" t="str">
        <f>IF(AND($A159="J",COUNTIFS(activiteiten_perceel,percelen!$AZ159,activiteiten_maatregel_nr,percelen!DQ$4,activiteiten_activiteit_voldoet_aan_voorwaarden,"J")&gt;0),DQ$4,"")</f>
        <v/>
      </c>
      <c r="DR159" t="str">
        <f>IF(AND($A159="J",COUNTIFS(activiteiten_perceel,percelen!$AZ159,activiteiten_maatregel_nr,percelen!DR$4,activiteiten_activiteit_voldoet_aan_voorwaarden,"J")&gt;0),DR$4,"")</f>
        <v/>
      </c>
      <c r="DS159" t="str">
        <f>IF(AND($A159="J",COUNTIFS(activiteiten_perceel,percelen!$AZ159,activiteiten_maatregel_nr,percelen!DS$4,activiteiten_activiteit_voldoet_aan_voorwaarden,"J")&gt;0),DS$4,"")</f>
        <v/>
      </c>
      <c r="DT159" t="str">
        <f>IF(AND($A159="J",COUNTIFS(activiteiten_perceel,percelen!$AZ159,activiteiten_maatregel_nr,percelen!DT$4,activiteiten_activiteit_voldoet_aan_voorwaarden,"J")&gt;0),DT$4,"")</f>
        <v/>
      </c>
      <c r="DU159" t="str">
        <f>IF(AND($A159="J",COUNTIFS(activiteiten_perceel,percelen!$AZ159,activiteiten_maatregel_nr,percelen!DU$4,activiteiten_activiteit_voldoet_aan_voorwaarden,"J")&gt;0),DU$4,"")</f>
        <v/>
      </c>
      <c r="DV159" t="str">
        <f>IF(AND($A159="J",COUNTIFS(activiteiten_perceel,percelen!$AZ159,activiteiten_maatregel_nr,percelen!DV$4,activiteiten_activiteit_voldoet_aan_voorwaarden,"J")&gt;0),DV$4,"")</f>
        <v/>
      </c>
      <c r="DW159" t="str">
        <f>IF(AND($A159="J",COUNTIFS(activiteiten_perceel,percelen!$AZ159,activiteiten_maatregel_nr,percelen!DW$4,activiteiten_activiteit_voldoet_aan_voorwaarden,"J")&gt;0),DW$4,"")</f>
        <v/>
      </c>
      <c r="DX159" t="str">
        <f>IF(AND($A159="J",COUNTIFS(activiteiten_perceel,percelen!$AZ159,activiteiten_maatregel_nr,percelen!DX$4,activiteiten_activiteit_voldoet_aan_voorwaarden,"J")&gt;0),DX$4,"")</f>
        <v/>
      </c>
      <c r="DY159" t="str">
        <f>IF(AND($A159="J",COUNTIFS(activiteiten_perceel,percelen!$AZ159,activiteiten_maatregel_nr,percelen!DY$4,activiteiten_activiteit_voldoet_aan_voorwaarden,"J")&gt;0),DY$4,"")</f>
        <v/>
      </c>
      <c r="DZ159" t="str">
        <f>IF(AND($A159="J",COUNTIFS(activiteiten_perceel,percelen!$AZ159,activiteiten_maatregel_nr,percelen!DZ$4,activiteiten_activiteit_voldoet_aan_voorwaarden,"J")&gt;0),DZ$4,"")</f>
        <v/>
      </c>
      <c r="EA159" t="str">
        <f>IF(AND($A159="J",COUNTIFS(activiteiten_perceel,percelen!$AZ159,activiteiten_maatregel_nr,percelen!EA$4,activiteiten_activiteit_voldoet_aan_voorwaarden,"J")&gt;0),EA$4,"")</f>
        <v/>
      </c>
      <c r="EB159" t="str">
        <f>IF(AND($A159="J",COUNTIFS(activiteiten_perceel,percelen!$AZ159,activiteiten_maatregel_nr,percelen!EB$4,activiteiten_activiteit_voldoet_aan_voorwaarden,"J")&gt;0),EB$4,"")</f>
        <v/>
      </c>
      <c r="EC159" t="str">
        <f>IF(AND($A159="J",COUNTIFS(activiteiten_perceel,percelen!$AZ159,activiteiten_maatregel_nr,percelen!EC$4,activiteiten_activiteit_voldoet_aan_voorwaarden,"J")&gt;0),EC$4,"")</f>
        <v/>
      </c>
      <c r="ED159" t="str">
        <f>IF(AND($A159="J",COUNTIFS(activiteiten_perceel,percelen!$AZ159,activiteiten_maatregel_nr,percelen!ED$4,activiteiten_activiteit_voldoet_aan_voorwaarden,"J")&gt;0),ED$4,"")</f>
        <v/>
      </c>
      <c r="EE159" t="str">
        <f>IF(AND($A159="J",COUNTIFS(activiteiten_perceel,percelen!$AZ159,activiteiten_maatregel_nr,percelen!EE$4,activiteiten_activiteit_voldoet_aan_voorwaarden,"J")&gt;0),EE$4,"")</f>
        <v/>
      </c>
      <c r="EF159" t="str">
        <f>IF(AND($A159="J",COUNTIFS(activiteiten_perceel,percelen!$AZ159,activiteiten_maatregel_nr,percelen!EF$4,activiteiten_activiteit_voldoet_aan_voorwaarden,"J")&gt;0),EF$4,"")</f>
        <v/>
      </c>
      <c r="EG159" t="str">
        <f>IF(AND($A159="J",COUNTIFS(activiteiten_perceel,percelen!$AZ159,activiteiten_maatregel_nr,percelen!EG$4,activiteiten_activiteit_voldoet_aan_voorwaarden,"J")&gt;0),EG$4,"")</f>
        <v/>
      </c>
      <c r="EH159" t="str">
        <f>IF(AND($A159="J",COUNTIFS(activiteiten_perceel,percelen!$AZ159,activiteiten_maatregel_nr,percelen!EH$4,activiteiten_activiteit_voldoet_aan_voorwaarden,"J")&gt;0),EH$4,"")</f>
        <v/>
      </c>
      <c r="EI159" t="str">
        <f>IF(AND($A159="J",COUNTIFS(activiteiten_perceel,percelen!$AZ159,activiteiten_maatregel_nr,percelen!EI$4,activiteiten_activiteit_voldoet_aan_voorwaarden,"J")&gt;0),EI$4,"")</f>
        <v/>
      </c>
      <c r="EJ159">
        <f t="shared" si="375"/>
        <v>0</v>
      </c>
      <c r="EK159" t="str">
        <f t="shared" si="309"/>
        <v/>
      </c>
      <c r="EL159" t="str">
        <f t="shared" si="310"/>
        <v/>
      </c>
      <c r="EM159" t="str">
        <f t="shared" si="311"/>
        <v/>
      </c>
      <c r="EN159" t="str">
        <f t="shared" si="312"/>
        <v/>
      </c>
      <c r="EO159" t="str">
        <f t="shared" si="313"/>
        <v/>
      </c>
      <c r="EP159" t="str">
        <f t="shared" si="314"/>
        <v/>
      </c>
      <c r="EQ159" t="str">
        <f t="shared" si="315"/>
        <v/>
      </c>
      <c r="ER159" t="str">
        <f t="shared" si="316"/>
        <v/>
      </c>
      <c r="ES159" t="str">
        <f t="shared" si="317"/>
        <v/>
      </c>
      <c r="ET159" t="str">
        <f t="shared" si="318"/>
        <v/>
      </c>
      <c r="EU159" t="str">
        <f t="shared" si="319"/>
        <v/>
      </c>
      <c r="EV159" t="str">
        <f t="shared" si="320"/>
        <v/>
      </c>
      <c r="EW159" t="str">
        <f t="shared" si="376"/>
        <v>nvt</v>
      </c>
      <c r="EX159" t="str">
        <f t="shared" si="377"/>
        <v>nvt</v>
      </c>
      <c r="EY159" t="str">
        <f t="shared" si="378"/>
        <v>nvt</v>
      </c>
      <c r="EZ159" t="str">
        <f t="shared" si="379"/>
        <v>nvt</v>
      </c>
      <c r="FA159" t="str">
        <f t="shared" si="380"/>
        <v>nvt</v>
      </c>
      <c r="FB159" t="str">
        <f t="shared" si="381"/>
        <v>nvt</v>
      </c>
      <c r="FC159" t="str">
        <f t="shared" si="382"/>
        <v>nvt</v>
      </c>
      <c r="FD159" t="str">
        <f t="shared" si="383"/>
        <v>nvt</v>
      </c>
      <c r="FE159" t="str">
        <f>IF($EJ159=2,VLOOKUP(FD159,STAPELING!A:D,FE$1,0),"nvt")</f>
        <v>nvt</v>
      </c>
      <c r="FF159" t="str">
        <f t="shared" si="384"/>
        <v>nvt</v>
      </c>
      <c r="FG159" t="str">
        <f t="shared" si="385"/>
        <v>nvt</v>
      </c>
      <c r="FH159" t="str">
        <f t="shared" si="386"/>
        <v>nvt</v>
      </c>
      <c r="FI159" t="str">
        <f t="shared" si="387"/>
        <v>nvt</v>
      </c>
      <c r="FJ159" t="str">
        <f t="shared" si="388"/>
        <v>nvt</v>
      </c>
      <c r="FK159" t="str">
        <f t="shared" si="389"/>
        <v>nvt</v>
      </c>
      <c r="FL159" t="str">
        <f t="shared" si="390"/>
        <v>nvt</v>
      </c>
      <c r="FM159" t="str">
        <f t="shared" si="391"/>
        <v/>
      </c>
      <c r="FN159" t="str">
        <f>IF(ISERROR(VLOOKUP(FM159,STAPELING!I:AO,FN$1,0)),"N",VLOOKUP(FM159,STAPELING!I:AO,FN$1,0))</f>
        <v>J</v>
      </c>
      <c r="FO159" t="str">
        <f t="shared" si="392"/>
        <v>nvt</v>
      </c>
      <c r="FP159" t="str">
        <f t="shared" si="321"/>
        <v>nvt</v>
      </c>
      <c r="FQ159" t="str">
        <f t="shared" si="322"/>
        <v>nvt</v>
      </c>
      <c r="FR159" t="str">
        <f t="shared" si="323"/>
        <v>nvt</v>
      </c>
      <c r="FS159" t="str">
        <f t="shared" si="324"/>
        <v>nvt</v>
      </c>
      <c r="FT159" t="str">
        <f t="shared" si="325"/>
        <v>nvt</v>
      </c>
      <c r="FU159" t="str">
        <f t="shared" si="326"/>
        <v>nvt</v>
      </c>
      <c r="FV159" t="str">
        <f t="shared" si="327"/>
        <v>nvt</v>
      </c>
      <c r="FW159" t="str">
        <f t="shared" si="328"/>
        <v>nvt</v>
      </c>
      <c r="FX159" t="str">
        <f t="shared" si="329"/>
        <v>nvt</v>
      </c>
      <c r="FY159" t="str">
        <f t="shared" si="330"/>
        <v>nvt</v>
      </c>
      <c r="FZ159" t="str">
        <f t="shared" si="331"/>
        <v>nvt</v>
      </c>
      <c r="GA159" t="str">
        <f t="shared" si="332"/>
        <v>nvt</v>
      </c>
      <c r="GB159" t="str">
        <f>IF($EJ159&gt;2,IF(FO159="","zwart",VLOOKUP(FO159,STAPELING!J:AA,GB$1,0)),"nvt")</f>
        <v>nvt</v>
      </c>
      <c r="GC159" t="str">
        <f t="shared" si="393"/>
        <v>nvt</v>
      </c>
      <c r="GD159" t="str">
        <f t="shared" si="394"/>
        <v>nvt</v>
      </c>
      <c r="GE159" t="str">
        <f t="shared" si="395"/>
        <v>nvt</v>
      </c>
      <c r="GF159" t="str">
        <f t="shared" si="396"/>
        <v>nvt</v>
      </c>
      <c r="GG159" t="str">
        <f t="shared" si="397"/>
        <v>nvt</v>
      </c>
      <c r="GH159" t="str">
        <f t="shared" si="398"/>
        <v>nvt</v>
      </c>
      <c r="GI159" t="str">
        <f t="shared" si="399"/>
        <v>nvt</v>
      </c>
      <c r="GJ159" t="str">
        <f t="shared" si="400"/>
        <v>nvt</v>
      </c>
      <c r="GK159" t="str">
        <f t="shared" si="333"/>
        <v>nvt</v>
      </c>
      <c r="GL159" t="str">
        <f t="shared" si="334"/>
        <v>nvt</v>
      </c>
      <c r="GM159" t="str">
        <f t="shared" si="335"/>
        <v>nvt</v>
      </c>
      <c r="GN159" t="str">
        <f t="shared" si="336"/>
        <v>nvt</v>
      </c>
      <c r="GO159" t="str">
        <f t="shared" si="337"/>
        <v>nvt</v>
      </c>
      <c r="GP159" t="str">
        <f t="shared" si="338"/>
        <v>nvt</v>
      </c>
      <c r="GQ159" t="str">
        <f t="shared" si="339"/>
        <v>nvt</v>
      </c>
      <c r="GR159" t="str">
        <f t="shared" si="340"/>
        <v>nvt</v>
      </c>
      <c r="GS159" t="str">
        <f t="shared" si="341"/>
        <v>nvt</v>
      </c>
      <c r="GT159" t="str">
        <f t="shared" si="342"/>
        <v>nvt</v>
      </c>
      <c r="GU159" t="str">
        <f t="shared" si="343"/>
        <v>nvt</v>
      </c>
      <c r="GV159" t="str">
        <f t="shared" si="344"/>
        <v>nvt</v>
      </c>
      <c r="GW159" t="str">
        <f>IF($EJ159&gt;2,IF(GJ159="","zwart",VLOOKUP(GJ159,STAPELING!AB:AJ,GW$1,0)),"nvt")</f>
        <v>nvt</v>
      </c>
      <c r="GX159" t="str">
        <f t="shared" si="401"/>
        <v>nvt</v>
      </c>
      <c r="GY159" t="str">
        <f t="shared" si="402"/>
        <v>nvt</v>
      </c>
      <c r="GZ159" t="str">
        <f t="shared" si="403"/>
        <v>nvt</v>
      </c>
      <c r="HA159" t="str">
        <f t="shared" si="404"/>
        <v>nvt</v>
      </c>
      <c r="HB159" t="str">
        <f t="shared" si="405"/>
        <v>nvt</v>
      </c>
      <c r="HC159" t="str">
        <f t="shared" si="406"/>
        <v>nvt</v>
      </c>
      <c r="HD159" t="str">
        <f t="shared" si="407"/>
        <v>nvt</v>
      </c>
      <c r="HE159" t="str">
        <f t="shared" si="408"/>
        <v>nvt</v>
      </c>
      <c r="HF159" t="str">
        <f t="shared" si="409"/>
        <v>nvt</v>
      </c>
      <c r="HG159" t="str">
        <f t="shared" si="410"/>
        <v>nvt</v>
      </c>
      <c r="HH159" t="str">
        <f t="shared" si="411"/>
        <v>nvt</v>
      </c>
      <c r="HI159" t="str">
        <f t="shared" si="412"/>
        <v>nvt</v>
      </c>
      <c r="HJ159" t="str">
        <f t="shared" si="413"/>
        <v>nvt</v>
      </c>
      <c r="HK159" t="str">
        <f t="shared" si="414"/>
        <v>nvt</v>
      </c>
      <c r="HL159" t="str">
        <f t="shared" si="415"/>
        <v>nvt</v>
      </c>
      <c r="HM159" t="str">
        <f t="shared" si="345"/>
        <v>nvt</v>
      </c>
      <c r="HN159" t="str">
        <f t="shared" si="346"/>
        <v>nvt</v>
      </c>
      <c r="HO159" t="str">
        <f t="shared" si="347"/>
        <v>nvt</v>
      </c>
      <c r="HP159" t="str">
        <f t="shared" si="348"/>
        <v>nvt</v>
      </c>
      <c r="HQ159" t="str">
        <f t="shared" si="349"/>
        <v>nvt</v>
      </c>
      <c r="HR159" t="str">
        <f t="shared" si="350"/>
        <v>nvt</v>
      </c>
      <c r="HS159" t="str">
        <f t="shared" si="351"/>
        <v>nvt</v>
      </c>
      <c r="HT159" t="str">
        <f t="shared" si="352"/>
        <v>nvt</v>
      </c>
      <c r="HU159" t="str">
        <f t="shared" si="353"/>
        <v>nvt</v>
      </c>
      <c r="HV159" t="str">
        <f t="shared" si="354"/>
        <v>nvt</v>
      </c>
      <c r="HW159" t="str">
        <f t="shared" si="355"/>
        <v>nvt</v>
      </c>
      <c r="HX159" t="str">
        <f t="shared" si="356"/>
        <v>nvt</v>
      </c>
      <c r="HY159" t="str">
        <f>IF($EJ159&gt;2,IF(HL159="","zwart",VLOOKUP(HL159,STAPELING!AK:AN,HY$1,0)),"nvt")</f>
        <v>nvt</v>
      </c>
      <c r="HZ159" t="str">
        <f t="shared" si="416"/>
        <v>nvt</v>
      </c>
      <c r="IA159" t="str">
        <f t="shared" si="417"/>
        <v>nvt</v>
      </c>
      <c r="IB159" t="str">
        <f t="shared" si="418"/>
        <v>nvt</v>
      </c>
      <c r="IC159" t="str">
        <f t="shared" si="419"/>
        <v>nvt</v>
      </c>
      <c r="ID159" t="str">
        <f t="shared" si="420"/>
        <v>nvt</v>
      </c>
      <c r="IE159" t="str">
        <f t="shared" si="421"/>
        <v>nvt</v>
      </c>
      <c r="IF159" t="str">
        <f t="shared" si="422"/>
        <v>nvt</v>
      </c>
      <c r="IG159">
        <f t="shared" si="423"/>
        <v>0</v>
      </c>
      <c r="IH159">
        <f t="shared" si="424"/>
        <v>0</v>
      </c>
      <c r="II159">
        <f t="shared" si="425"/>
        <v>0</v>
      </c>
      <c r="IJ159">
        <f t="shared" si="426"/>
        <v>0</v>
      </c>
      <c r="IK159">
        <f t="shared" si="427"/>
        <v>0</v>
      </c>
      <c r="IL159">
        <f t="shared" si="428"/>
        <v>0</v>
      </c>
      <c r="IM159">
        <f t="shared" si="429"/>
        <v>0</v>
      </c>
      <c r="IN159">
        <f t="shared" si="430"/>
        <v>0</v>
      </c>
      <c r="IO159">
        <f t="shared" si="431"/>
        <v>0</v>
      </c>
      <c r="IP159">
        <f t="shared" si="432"/>
        <v>0</v>
      </c>
      <c r="IQ159">
        <f t="shared" si="433"/>
        <v>0</v>
      </c>
      <c r="IR159">
        <f t="shared" si="434"/>
        <v>0</v>
      </c>
      <c r="IS159">
        <f t="shared" si="435"/>
        <v>0</v>
      </c>
      <c r="IT159">
        <f t="shared" si="436"/>
        <v>0</v>
      </c>
      <c r="IU159" t="str">
        <f t="shared" si="437"/>
        <v>N</v>
      </c>
      <c r="IV159" t="str">
        <f t="shared" si="357"/>
        <v>N</v>
      </c>
      <c r="IW159" t="str">
        <f t="shared" si="438"/>
        <v>N</v>
      </c>
    </row>
    <row r="160" spans="1:257" x14ac:dyDescent="0.25">
      <c r="A160" t="str">
        <f>IF(ISERROR(VLOOKUP(E160,E$4:E159,1,0)),"J","N")</f>
        <v>N</v>
      </c>
      <c r="E160" s="25" t="str">
        <f>IF(Invoer!B189="","",Invoer!B189)</f>
        <v/>
      </c>
      <c r="F160" s="25"/>
      <c r="G160" s="25"/>
      <c r="H160" s="25" t="str">
        <f>IF(AND($E160&lt;&gt;"",$A160="J"),Invoer!D189,"")</f>
        <v/>
      </c>
      <c r="I160" s="25"/>
      <c r="J160" s="26"/>
      <c r="K160" s="26" t="str">
        <f>IF(AND($E160&lt;&gt;"",$A160="J"),Invoer!L189,"")</f>
        <v/>
      </c>
      <c r="L160" s="26"/>
      <c r="M160" s="25"/>
      <c r="N160" s="152"/>
      <c r="O160" s="153"/>
      <c r="P160" s="25"/>
      <c r="Q160" s="25"/>
      <c r="R160" s="153"/>
      <c r="S160" s="154"/>
      <c r="T160" s="152"/>
      <c r="U160" s="153"/>
      <c r="V160" s="153"/>
      <c r="W160" s="59" t="str">
        <f>IF(AND($E160&lt;&gt;"",$A160="J",Invoer!R189&lt;&gt;""),VLOOKUP(Invoer!R189,NORM!$F$26:$H$29,3,0),"")</f>
        <v/>
      </c>
      <c r="X160" s="59"/>
      <c r="Y160" s="25" t="str">
        <f t="shared" si="358"/>
        <v/>
      </c>
      <c r="Z160" s="25"/>
      <c r="AA160" s="26" t="str">
        <f t="shared" si="359"/>
        <v/>
      </c>
      <c r="AB160" s="26"/>
      <c r="AC160" s="153"/>
      <c r="AD160" s="153"/>
      <c r="AE160" s="153"/>
      <c r="AF160" s="153"/>
      <c r="AG160" s="153"/>
      <c r="AH160" s="25"/>
      <c r="AI160" s="153"/>
      <c r="AJ160" s="153"/>
      <c r="AK160" s="153"/>
      <c r="AL160" s="153"/>
      <c r="AM160" s="25" t="str">
        <f>IF(AND($E160&lt;&gt;"",$A160="J"),IF(Invoer!X189="Ja","J",IF(Invoer!X189="Nee","N","")),"")</f>
        <v/>
      </c>
      <c r="AN160" s="153"/>
      <c r="AO160" s="153"/>
      <c r="AP160" s="153" t="s">
        <v>311</v>
      </c>
      <c r="AQ160" s="153" t="s">
        <v>311</v>
      </c>
      <c r="AR160" s="153" t="s">
        <v>312</v>
      </c>
      <c r="AS160" s="153" t="s">
        <v>312</v>
      </c>
      <c r="AT160" s="1" t="str">
        <f>IF(AND($E160&lt;&gt;"",$A160="J",Invoer!O189&lt;&gt;""),VLOOKUP(Invoer!O189,NORM!$F$31:$H$38,3,0),"")</f>
        <v/>
      </c>
      <c r="AU160" s="1"/>
      <c r="AV160" s="1" t="str">
        <f>IF(AND($E160&lt;&gt;"",$A160="J"),Invoer!AH189,"")</f>
        <v/>
      </c>
      <c r="AW160" s="1"/>
      <c r="AX160" s="1" t="str">
        <f t="shared" si="360"/>
        <v/>
      </c>
      <c r="AY160" s="1"/>
      <c r="AZ160" s="3" t="str">
        <f t="shared" si="361"/>
        <v/>
      </c>
      <c r="BA160" s="3" t="str">
        <f t="shared" si="362"/>
        <v/>
      </c>
      <c r="BB160" s="3" t="str">
        <f t="shared" si="363"/>
        <v>N</v>
      </c>
      <c r="BC160" s="3" t="str">
        <f t="shared" si="364"/>
        <v>N</v>
      </c>
      <c r="BD160" s="3" t="str">
        <f t="shared" si="365"/>
        <v/>
      </c>
      <c r="BE160" s="3">
        <f t="shared" si="366"/>
        <v>0</v>
      </c>
      <c r="BF160" s="3" t="str">
        <f t="shared" si="367"/>
        <v/>
      </c>
      <c r="BG160" s="3" t="str">
        <f t="shared" si="368"/>
        <v/>
      </c>
      <c r="BH160" s="3" t="str">
        <f t="shared" si="369"/>
        <v>N</v>
      </c>
      <c r="BI160" s="24" t="str">
        <f t="shared" si="370"/>
        <v/>
      </c>
      <c r="BJ160" s="24" t="str">
        <f>IF(ISERROR(VLOOKUP($BD160,LOV_GWSGRP!A:A,1,0)),"N","J")</f>
        <v>N</v>
      </c>
      <c r="BK160" s="24" t="str">
        <f>IF(ISERROR(VLOOKUP($BD160,LOV_GWSGRP!D:D,1,0)),"N","J")</f>
        <v>N</v>
      </c>
      <c r="BL160" s="24" t="str">
        <f>IF(ISERROR(VLOOKUP($BD160,LOV_GWSGRP!G:G,1,0)),"N","J")</f>
        <v>N</v>
      </c>
      <c r="BM160" s="24" t="str">
        <f>IF(ISERROR(VLOOKUP($BD160,LOV_GWSGRP!M:M,1,0)),"N","J")</f>
        <v>N</v>
      </c>
      <c r="BN160" s="24" t="str">
        <f>IF(ISERROR(VLOOKUP($BD160,LOV_GWSGRP!P:P,1,0)),"N","J")</f>
        <v>N</v>
      </c>
      <c r="BO160" s="24" t="str">
        <f>IF(ISERROR(VLOOKUP($BD160,LOV_GWSGRP!S:S,1,0)),"N","J")</f>
        <v>N</v>
      </c>
      <c r="BP160" s="24" t="str">
        <f>IF(ISERROR(VLOOKUP($BD160,LOV_GWSGRP!V:V,1,0)),"N","J")</f>
        <v>N</v>
      </c>
      <c r="BQ160" s="24" t="str">
        <f>IF(ISERROR(VLOOKUP($BD160,LOV_GWSGRP!Y:Y,1,0)),"N","J")</f>
        <v>N</v>
      </c>
      <c r="BR160" s="24" t="str">
        <f>IF(ISERROR(VLOOKUP($BD160,LOV_GWSGRP!AB:AB,1,0)),"N","J")</f>
        <v>N</v>
      </c>
      <c r="BS160" s="24" t="str">
        <f>IF(ISERROR(VLOOKUP($BD160,LOV_GWSGRP!AE:AE,1,0)),"N","J")</f>
        <v>N</v>
      </c>
      <c r="BT160" s="24" t="str">
        <f>IF(ISERROR(VLOOKUP($BD160,LOV_GWSGRP!AH:AH,1,0)),"N","J")</f>
        <v>N</v>
      </c>
      <c r="BU160" s="24" t="str">
        <f>IF(ISERROR(VLOOKUP($BD160,LOV_GWSGRP!CJ:CJ,1,0)),"N","J")</f>
        <v>N</v>
      </c>
      <c r="BV160" s="24" t="str">
        <f>IF(ISERROR(VLOOKUP($BD160,LOV_GWSGRP!AN:AN,1,0)),"N","J")</f>
        <v>N</v>
      </c>
      <c r="BW160" s="24" t="str">
        <f>IF(ISERROR(VLOOKUP($BD160,LOV_GWSGRP!AQ:AQ,1,0)),"N","J")</f>
        <v>N</v>
      </c>
      <c r="BX160" s="24" t="str">
        <f>IF(ISERROR(VLOOKUP($BD160,LOV_GWSGRP!AT:AT,1,0)),"N","J")</f>
        <v>N</v>
      </c>
      <c r="BY160" s="24" t="str">
        <f>IF(ISERROR(VLOOKUP($BD160,LOV_GWSGRP!AW:AW,1,0)),"N","J")</f>
        <v>N</v>
      </c>
      <c r="BZ160" s="24" t="str">
        <f>IF(ISERROR(VLOOKUP($BD160,LOV_GWSGRP!AZ:AZ,1,0)),"N","J")</f>
        <v>N</v>
      </c>
      <c r="CA160" s="24" t="str">
        <f>IF(ISERROR(VLOOKUP($BD160,LOV_GWSGRP!BC:BC,1,0)),"N","J")</f>
        <v>N</v>
      </c>
      <c r="CB160" s="24" t="str">
        <f>IF(ISERROR(VLOOKUP($BD160,LOV_GWSGRP!BF:BF,1,0)),"N","J")</f>
        <v>N</v>
      </c>
      <c r="CC160" s="24" t="str">
        <f>IF(ISERROR(VLOOKUP($BD160,LOV_GWSGRP!BI:BI,1,0)),"N","J")</f>
        <v>N</v>
      </c>
      <c r="CD160" s="24" t="str">
        <f>IF(ISERROR(VLOOKUP($BD160,LOV_GWSGRP!J:J,1,0)),"N","J")</f>
        <v>N</v>
      </c>
      <c r="CE160" s="24" t="str">
        <f>IF(ISERROR(VLOOKUP($BD160,LOV_GWSGRP!BL:BL,1,0)),"N","J")</f>
        <v>N</v>
      </c>
      <c r="CF160" s="24"/>
      <c r="CG160" s="24" t="str">
        <f>IF(ISERROR(VLOOKUP($BD160,LOV_GWSGRP!BO:BO,1,0)),"N","J")</f>
        <v>N</v>
      </c>
      <c r="CH160" s="24" t="str">
        <f t="shared" si="371"/>
        <v>N</v>
      </c>
      <c r="CI160" s="24" t="str">
        <f>IF(ISERROR(VLOOKUP($BD160,GEWASCODE_GLMC8!F:F,1,0)),"N","J")</f>
        <v>N</v>
      </c>
      <c r="CJ160" s="24" t="str">
        <f>IF(COUNTIF($CI160:CI160,"J")&gt;0,"N",IF(ISERROR(VLOOKUP($BD160,GEWASCODE_GLMC8!G:G,1,0)),"N","J"))</f>
        <v>N</v>
      </c>
      <c r="CK160" s="24" t="str">
        <f>IF(COUNTIF($CI160:CJ160,"J")&gt;0,"N",IF(ISERROR(VLOOKUP($BD160,GEWASCODE_GLMC8!H:H,1,0)),"N","J"))</f>
        <v>N</v>
      </c>
      <c r="CL160" s="24" t="str">
        <f>IF(COUNTIF($CI160:CK160,"J")&gt;0,"N",IF(ISERROR(VLOOKUP($BD160,GEWASCODE_GLMC8!I:I,1,0)),"N","J"))</f>
        <v>N</v>
      </c>
      <c r="CM160" s="24" t="str">
        <f>IF(COUNTIF($CI160:CL160,"J")&gt;0,"N",IF(ISERROR(VLOOKUP($BD160,GEWASCODE_GLMC8!J:J,1,0)),"N","J"))</f>
        <v>N</v>
      </c>
      <c r="CN160" s="24" t="str">
        <f>IF(COUNTIF($CI160:CM160,"J")&gt;0,"N",IF(ISERROR(VLOOKUP($BD160,GEWASCODE_GLMC8!K:K,1,0)),"N","J"))</f>
        <v>N</v>
      </c>
      <c r="CO160" s="24" t="str">
        <f>IF(COUNTIF($CI160:CN160,"J")&gt;0,"N",IF(ISERROR(VLOOKUP($BD160,GEWASCODE_GLMC8!L:L,1,0)),"N","J"))</f>
        <v>N</v>
      </c>
      <c r="CP160" s="24" t="str">
        <f>IF(COUNTIF($CI160:CO160,"J")&gt;0,"N",IF(ISERROR(VLOOKUP($BD160,GEWASCODE_GLMC8!M:M,1,0)),"N","J"))</f>
        <v>N</v>
      </c>
      <c r="CQ160" s="24" t="str">
        <f>IF(COUNTIF($CI160:CP160,"J")&gt;0,"N",IF(ISERROR(VLOOKUP($BD160,GEWASCODE_GLMC8!N:N,1,0)),"N","J"))</f>
        <v>N</v>
      </c>
      <c r="CR160" s="24" t="str">
        <f>IF(COUNTIF($CI160:CQ160,"J")&gt;0,"N",IF(ISERROR(VLOOKUP($BD160,GEWASCODE_GLMC8!O:O,1,0)),"N","J"))</f>
        <v>N</v>
      </c>
      <c r="CS160" s="24" t="str">
        <f>IF(COUNTIF($CI160:CR160,"J")&gt;0,"N",IF(ISERROR(VLOOKUP($BD160,GEWASCODE_GLMC8!P:P,1,0)),"N","J"))</f>
        <v>N</v>
      </c>
      <c r="CT160" s="24" t="str">
        <f>IF(COUNTIF($CI160:CS160,"J")&gt;0,"N",IF(ISERROR(VLOOKUP($BD160,GEWASCODE_GLMC8!Q:Q,1,0)),"N","J"))</f>
        <v>N</v>
      </c>
      <c r="CU160" s="24" t="str">
        <f>IF(COUNTIF($CI160:CT160,"J")&gt;0,"N",IF(ISERROR(VLOOKUP($BD160,GEWASCODE_GLMC8!R:R,1,0)),"N","J"))</f>
        <v>N</v>
      </c>
      <c r="CV160" s="24" t="str">
        <f>IF(COUNTIF($CI160:CU160,"J")&gt;0,"N",IF(ISERROR(VLOOKUP($BD160,GEWASCODE_GLMC8!S:S,1,0)),"N","J"))</f>
        <v>N</v>
      </c>
      <c r="CW160" s="24" t="str">
        <f>IF(COUNTIF($CI160:CV160,"J")&gt;0,"N",IF(ISERROR(VLOOKUP($BD160,GEWASCODE_GLMC8!T:T,1,0)),"N","J"))</f>
        <v>N</v>
      </c>
      <c r="CX160" s="24" t="str">
        <f>IF(COUNTIF($CI160:CW160,"J")&gt;0,"N",IF(ISERROR(VLOOKUP($BD160,GEWASCODE_GLMC8!U:U,1,0)),"N","J"))</f>
        <v>N</v>
      </c>
      <c r="CY160" s="24" t="str">
        <f>IF(COUNTIF($CI160:CX160,"J")&gt;0,"N",IF(ISERROR(VLOOKUP($BD160,GEWASCODE_GLMC8!V:V,1,0)),"N","J"))</f>
        <v>N</v>
      </c>
      <c r="CZ160" s="24" t="str">
        <f>IF(COUNTIF($CI160:CY160,"J")&gt;0,"N",IF(ISERROR(VLOOKUP($BD160,GEWASCODE_GLMC8!W:W,1,0)),"N","J"))</f>
        <v>N</v>
      </c>
      <c r="DA160" s="24" t="str">
        <f>IF(COUNTIF($CI160:CZ160,"J")&gt;0,"N",IF(ISERROR(VLOOKUP($BD160,GEWASCODE_GLMC8!X:X,1,0)),"N","J"))</f>
        <v>N</v>
      </c>
      <c r="DB160" s="24" t="str">
        <f>IF(COUNTIF($CI160:DA160,"J")&gt;0,"N",IF(ISERROR(VLOOKUP($BD160,GEWASCODE_GLMC8!Y:Y,1,0)),"N","J"))</f>
        <v>N</v>
      </c>
      <c r="DC160" s="24" t="str">
        <f>IF(COUNTIF($CI160:DB160,"J")&gt;0,"N",IF(ISERROR(VLOOKUP($BD160,GEWASCODE_GLMC8!Z:Z,1,0)),"N","J"))</f>
        <v>N</v>
      </c>
      <c r="DD160" s="24" t="str">
        <f t="shared" si="372"/>
        <v>N</v>
      </c>
      <c r="DE160" s="3" t="str">
        <f t="shared" si="303"/>
        <v>N</v>
      </c>
      <c r="DF160" s="3" t="str">
        <f t="shared" si="304"/>
        <v>N</v>
      </c>
      <c r="DG160" s="3" t="str">
        <f t="shared" si="373"/>
        <v>N</v>
      </c>
      <c r="DH160" s="3" t="str">
        <f t="shared" si="374"/>
        <v>N</v>
      </c>
      <c r="DI160" s="3" t="str">
        <f t="shared" si="305"/>
        <v>N</v>
      </c>
      <c r="DJ160" s="3" t="str">
        <f t="shared" si="306"/>
        <v>N</v>
      </c>
      <c r="DK160" s="3">
        <f>0</f>
        <v>0</v>
      </c>
      <c r="DL160" s="3" t="str">
        <f t="shared" si="307"/>
        <v>N</v>
      </c>
      <c r="DM160" s="3" t="str">
        <f t="shared" si="308"/>
        <v>N</v>
      </c>
      <c r="DN160" t="str">
        <f>IF(AND($A160="J",COUNTIFS(activiteiten_perceel,percelen!$AZ160,activiteiten_maatregel_nr,percelen!DN$4,activiteiten_activiteit_voldoet_aan_voorwaarden,"J")&gt;0),DN$4,"")</f>
        <v/>
      </c>
      <c r="DO160" t="str">
        <f>IF(AND($A160="J",COUNTIFS(activiteiten_perceel,percelen!$AZ160,activiteiten_maatregel_nr,percelen!DO$4,activiteiten_activiteit_voldoet_aan_voorwaarden,"J")&gt;0),DO$4,"")</f>
        <v/>
      </c>
      <c r="DP160" t="str">
        <f>IF(AND($A160="J",COUNTIFS(activiteiten_perceel,percelen!$AZ160,activiteiten_maatregel_nr,percelen!DP$4,activiteiten_activiteit_voldoet_aan_voorwaarden,"J")&gt;0),DP$4,"")</f>
        <v/>
      </c>
      <c r="DQ160" t="str">
        <f>IF(AND($A160="J",COUNTIFS(activiteiten_perceel,percelen!$AZ160,activiteiten_maatregel_nr,percelen!DQ$4,activiteiten_activiteit_voldoet_aan_voorwaarden,"J")&gt;0),DQ$4,"")</f>
        <v/>
      </c>
      <c r="DR160" t="str">
        <f>IF(AND($A160="J",COUNTIFS(activiteiten_perceel,percelen!$AZ160,activiteiten_maatregel_nr,percelen!DR$4,activiteiten_activiteit_voldoet_aan_voorwaarden,"J")&gt;0),DR$4,"")</f>
        <v/>
      </c>
      <c r="DS160" t="str">
        <f>IF(AND($A160="J",COUNTIFS(activiteiten_perceel,percelen!$AZ160,activiteiten_maatregel_nr,percelen!DS$4,activiteiten_activiteit_voldoet_aan_voorwaarden,"J")&gt;0),DS$4,"")</f>
        <v/>
      </c>
      <c r="DT160" t="str">
        <f>IF(AND($A160="J",COUNTIFS(activiteiten_perceel,percelen!$AZ160,activiteiten_maatregel_nr,percelen!DT$4,activiteiten_activiteit_voldoet_aan_voorwaarden,"J")&gt;0),DT$4,"")</f>
        <v/>
      </c>
      <c r="DU160" t="str">
        <f>IF(AND($A160="J",COUNTIFS(activiteiten_perceel,percelen!$AZ160,activiteiten_maatregel_nr,percelen!DU$4,activiteiten_activiteit_voldoet_aan_voorwaarden,"J")&gt;0),DU$4,"")</f>
        <v/>
      </c>
      <c r="DV160" t="str">
        <f>IF(AND($A160="J",COUNTIFS(activiteiten_perceel,percelen!$AZ160,activiteiten_maatregel_nr,percelen!DV$4,activiteiten_activiteit_voldoet_aan_voorwaarden,"J")&gt;0),DV$4,"")</f>
        <v/>
      </c>
      <c r="DW160" t="str">
        <f>IF(AND($A160="J",COUNTIFS(activiteiten_perceel,percelen!$AZ160,activiteiten_maatregel_nr,percelen!DW$4,activiteiten_activiteit_voldoet_aan_voorwaarden,"J")&gt;0),DW$4,"")</f>
        <v/>
      </c>
      <c r="DX160" t="str">
        <f>IF(AND($A160="J",COUNTIFS(activiteiten_perceel,percelen!$AZ160,activiteiten_maatregel_nr,percelen!DX$4,activiteiten_activiteit_voldoet_aan_voorwaarden,"J")&gt;0),DX$4,"")</f>
        <v/>
      </c>
      <c r="DY160" t="str">
        <f>IF(AND($A160="J",COUNTIFS(activiteiten_perceel,percelen!$AZ160,activiteiten_maatregel_nr,percelen!DY$4,activiteiten_activiteit_voldoet_aan_voorwaarden,"J")&gt;0),DY$4,"")</f>
        <v/>
      </c>
      <c r="DZ160" t="str">
        <f>IF(AND($A160="J",COUNTIFS(activiteiten_perceel,percelen!$AZ160,activiteiten_maatregel_nr,percelen!DZ$4,activiteiten_activiteit_voldoet_aan_voorwaarden,"J")&gt;0),DZ$4,"")</f>
        <v/>
      </c>
      <c r="EA160" t="str">
        <f>IF(AND($A160="J",COUNTIFS(activiteiten_perceel,percelen!$AZ160,activiteiten_maatregel_nr,percelen!EA$4,activiteiten_activiteit_voldoet_aan_voorwaarden,"J")&gt;0),EA$4,"")</f>
        <v/>
      </c>
      <c r="EB160" t="str">
        <f>IF(AND($A160="J",COUNTIFS(activiteiten_perceel,percelen!$AZ160,activiteiten_maatregel_nr,percelen!EB$4,activiteiten_activiteit_voldoet_aan_voorwaarden,"J")&gt;0),EB$4,"")</f>
        <v/>
      </c>
      <c r="EC160" t="str">
        <f>IF(AND($A160="J",COUNTIFS(activiteiten_perceel,percelen!$AZ160,activiteiten_maatregel_nr,percelen!EC$4,activiteiten_activiteit_voldoet_aan_voorwaarden,"J")&gt;0),EC$4,"")</f>
        <v/>
      </c>
      <c r="ED160" t="str">
        <f>IF(AND($A160="J",COUNTIFS(activiteiten_perceel,percelen!$AZ160,activiteiten_maatregel_nr,percelen!ED$4,activiteiten_activiteit_voldoet_aan_voorwaarden,"J")&gt;0),ED$4,"")</f>
        <v/>
      </c>
      <c r="EE160" t="str">
        <f>IF(AND($A160="J",COUNTIFS(activiteiten_perceel,percelen!$AZ160,activiteiten_maatregel_nr,percelen!EE$4,activiteiten_activiteit_voldoet_aan_voorwaarden,"J")&gt;0),EE$4,"")</f>
        <v/>
      </c>
      <c r="EF160" t="str">
        <f>IF(AND($A160="J",COUNTIFS(activiteiten_perceel,percelen!$AZ160,activiteiten_maatregel_nr,percelen!EF$4,activiteiten_activiteit_voldoet_aan_voorwaarden,"J")&gt;0),EF$4,"")</f>
        <v/>
      </c>
      <c r="EG160" t="str">
        <f>IF(AND($A160="J",COUNTIFS(activiteiten_perceel,percelen!$AZ160,activiteiten_maatregel_nr,percelen!EG$4,activiteiten_activiteit_voldoet_aan_voorwaarden,"J")&gt;0),EG$4,"")</f>
        <v/>
      </c>
      <c r="EH160" t="str">
        <f>IF(AND($A160="J",COUNTIFS(activiteiten_perceel,percelen!$AZ160,activiteiten_maatregel_nr,percelen!EH$4,activiteiten_activiteit_voldoet_aan_voorwaarden,"J")&gt;0),EH$4,"")</f>
        <v/>
      </c>
      <c r="EI160" t="str">
        <f>IF(AND($A160="J",COUNTIFS(activiteiten_perceel,percelen!$AZ160,activiteiten_maatregel_nr,percelen!EI$4,activiteiten_activiteit_voldoet_aan_voorwaarden,"J")&gt;0),EI$4,"")</f>
        <v/>
      </c>
      <c r="EJ160">
        <f t="shared" si="375"/>
        <v>0</v>
      </c>
      <c r="EK160" t="str">
        <f t="shared" si="309"/>
        <v/>
      </c>
      <c r="EL160" t="str">
        <f t="shared" si="310"/>
        <v/>
      </c>
      <c r="EM160" t="str">
        <f t="shared" si="311"/>
        <v/>
      </c>
      <c r="EN160" t="str">
        <f t="shared" si="312"/>
        <v/>
      </c>
      <c r="EO160" t="str">
        <f t="shared" si="313"/>
        <v/>
      </c>
      <c r="EP160" t="str">
        <f t="shared" si="314"/>
        <v/>
      </c>
      <c r="EQ160" t="str">
        <f t="shared" si="315"/>
        <v/>
      </c>
      <c r="ER160" t="str">
        <f t="shared" si="316"/>
        <v/>
      </c>
      <c r="ES160" t="str">
        <f t="shared" si="317"/>
        <v/>
      </c>
      <c r="ET160" t="str">
        <f t="shared" si="318"/>
        <v/>
      </c>
      <c r="EU160" t="str">
        <f t="shared" si="319"/>
        <v/>
      </c>
      <c r="EV160" t="str">
        <f t="shared" si="320"/>
        <v/>
      </c>
      <c r="EW160" t="str">
        <f t="shared" si="376"/>
        <v>nvt</v>
      </c>
      <c r="EX160" t="str">
        <f t="shared" si="377"/>
        <v>nvt</v>
      </c>
      <c r="EY160" t="str">
        <f t="shared" si="378"/>
        <v>nvt</v>
      </c>
      <c r="EZ160" t="str">
        <f t="shared" si="379"/>
        <v>nvt</v>
      </c>
      <c r="FA160" t="str">
        <f t="shared" si="380"/>
        <v>nvt</v>
      </c>
      <c r="FB160" t="str">
        <f t="shared" si="381"/>
        <v>nvt</v>
      </c>
      <c r="FC160" t="str">
        <f t="shared" si="382"/>
        <v>nvt</v>
      </c>
      <c r="FD160" t="str">
        <f t="shared" si="383"/>
        <v>nvt</v>
      </c>
      <c r="FE160" t="str">
        <f>IF($EJ160=2,VLOOKUP(FD160,STAPELING!A:D,FE$1,0),"nvt")</f>
        <v>nvt</v>
      </c>
      <c r="FF160" t="str">
        <f t="shared" si="384"/>
        <v>nvt</v>
      </c>
      <c r="FG160" t="str">
        <f t="shared" si="385"/>
        <v>nvt</v>
      </c>
      <c r="FH160" t="str">
        <f t="shared" si="386"/>
        <v>nvt</v>
      </c>
      <c r="FI160" t="str">
        <f t="shared" si="387"/>
        <v>nvt</v>
      </c>
      <c r="FJ160" t="str">
        <f t="shared" si="388"/>
        <v>nvt</v>
      </c>
      <c r="FK160" t="str">
        <f t="shared" si="389"/>
        <v>nvt</v>
      </c>
      <c r="FL160" t="str">
        <f t="shared" si="390"/>
        <v>nvt</v>
      </c>
      <c r="FM160" t="str">
        <f t="shared" si="391"/>
        <v/>
      </c>
      <c r="FN160" t="str">
        <f>IF(ISERROR(VLOOKUP(FM160,STAPELING!I:AO,FN$1,0)),"N",VLOOKUP(FM160,STAPELING!I:AO,FN$1,0))</f>
        <v>J</v>
      </c>
      <c r="FO160" t="str">
        <f t="shared" si="392"/>
        <v>nvt</v>
      </c>
      <c r="FP160" t="str">
        <f t="shared" si="321"/>
        <v>nvt</v>
      </c>
      <c r="FQ160" t="str">
        <f t="shared" si="322"/>
        <v>nvt</v>
      </c>
      <c r="FR160" t="str">
        <f t="shared" si="323"/>
        <v>nvt</v>
      </c>
      <c r="FS160" t="str">
        <f t="shared" si="324"/>
        <v>nvt</v>
      </c>
      <c r="FT160" t="str">
        <f t="shared" si="325"/>
        <v>nvt</v>
      </c>
      <c r="FU160" t="str">
        <f t="shared" si="326"/>
        <v>nvt</v>
      </c>
      <c r="FV160" t="str">
        <f t="shared" si="327"/>
        <v>nvt</v>
      </c>
      <c r="FW160" t="str">
        <f t="shared" si="328"/>
        <v>nvt</v>
      </c>
      <c r="FX160" t="str">
        <f t="shared" si="329"/>
        <v>nvt</v>
      </c>
      <c r="FY160" t="str">
        <f t="shared" si="330"/>
        <v>nvt</v>
      </c>
      <c r="FZ160" t="str">
        <f t="shared" si="331"/>
        <v>nvt</v>
      </c>
      <c r="GA160" t="str">
        <f t="shared" si="332"/>
        <v>nvt</v>
      </c>
      <c r="GB160" t="str">
        <f>IF($EJ160&gt;2,IF(FO160="","zwart",VLOOKUP(FO160,STAPELING!J:AA,GB$1,0)),"nvt")</f>
        <v>nvt</v>
      </c>
      <c r="GC160" t="str">
        <f t="shared" si="393"/>
        <v>nvt</v>
      </c>
      <c r="GD160" t="str">
        <f t="shared" si="394"/>
        <v>nvt</v>
      </c>
      <c r="GE160" t="str">
        <f t="shared" si="395"/>
        <v>nvt</v>
      </c>
      <c r="GF160" t="str">
        <f t="shared" si="396"/>
        <v>nvt</v>
      </c>
      <c r="GG160" t="str">
        <f t="shared" si="397"/>
        <v>nvt</v>
      </c>
      <c r="GH160" t="str">
        <f t="shared" si="398"/>
        <v>nvt</v>
      </c>
      <c r="GI160" t="str">
        <f t="shared" si="399"/>
        <v>nvt</v>
      </c>
      <c r="GJ160" t="str">
        <f t="shared" si="400"/>
        <v>nvt</v>
      </c>
      <c r="GK160" t="str">
        <f t="shared" si="333"/>
        <v>nvt</v>
      </c>
      <c r="GL160" t="str">
        <f t="shared" si="334"/>
        <v>nvt</v>
      </c>
      <c r="GM160" t="str">
        <f t="shared" si="335"/>
        <v>nvt</v>
      </c>
      <c r="GN160" t="str">
        <f t="shared" si="336"/>
        <v>nvt</v>
      </c>
      <c r="GO160" t="str">
        <f t="shared" si="337"/>
        <v>nvt</v>
      </c>
      <c r="GP160" t="str">
        <f t="shared" si="338"/>
        <v>nvt</v>
      </c>
      <c r="GQ160" t="str">
        <f t="shared" si="339"/>
        <v>nvt</v>
      </c>
      <c r="GR160" t="str">
        <f t="shared" si="340"/>
        <v>nvt</v>
      </c>
      <c r="GS160" t="str">
        <f t="shared" si="341"/>
        <v>nvt</v>
      </c>
      <c r="GT160" t="str">
        <f t="shared" si="342"/>
        <v>nvt</v>
      </c>
      <c r="GU160" t="str">
        <f t="shared" si="343"/>
        <v>nvt</v>
      </c>
      <c r="GV160" t="str">
        <f t="shared" si="344"/>
        <v>nvt</v>
      </c>
      <c r="GW160" t="str">
        <f>IF($EJ160&gt;2,IF(GJ160="","zwart",VLOOKUP(GJ160,STAPELING!AB:AJ,GW$1,0)),"nvt")</f>
        <v>nvt</v>
      </c>
      <c r="GX160" t="str">
        <f t="shared" si="401"/>
        <v>nvt</v>
      </c>
      <c r="GY160" t="str">
        <f t="shared" si="402"/>
        <v>nvt</v>
      </c>
      <c r="GZ160" t="str">
        <f t="shared" si="403"/>
        <v>nvt</v>
      </c>
      <c r="HA160" t="str">
        <f t="shared" si="404"/>
        <v>nvt</v>
      </c>
      <c r="HB160" t="str">
        <f t="shared" si="405"/>
        <v>nvt</v>
      </c>
      <c r="HC160" t="str">
        <f t="shared" si="406"/>
        <v>nvt</v>
      </c>
      <c r="HD160" t="str">
        <f t="shared" si="407"/>
        <v>nvt</v>
      </c>
      <c r="HE160" t="str">
        <f t="shared" si="408"/>
        <v>nvt</v>
      </c>
      <c r="HF160" t="str">
        <f t="shared" si="409"/>
        <v>nvt</v>
      </c>
      <c r="HG160" t="str">
        <f t="shared" si="410"/>
        <v>nvt</v>
      </c>
      <c r="HH160" t="str">
        <f t="shared" si="411"/>
        <v>nvt</v>
      </c>
      <c r="HI160" t="str">
        <f t="shared" si="412"/>
        <v>nvt</v>
      </c>
      <c r="HJ160" t="str">
        <f t="shared" si="413"/>
        <v>nvt</v>
      </c>
      <c r="HK160" t="str">
        <f t="shared" si="414"/>
        <v>nvt</v>
      </c>
      <c r="HL160" t="str">
        <f t="shared" si="415"/>
        <v>nvt</v>
      </c>
      <c r="HM160" t="str">
        <f t="shared" si="345"/>
        <v>nvt</v>
      </c>
      <c r="HN160" t="str">
        <f t="shared" si="346"/>
        <v>nvt</v>
      </c>
      <c r="HO160" t="str">
        <f t="shared" si="347"/>
        <v>nvt</v>
      </c>
      <c r="HP160" t="str">
        <f t="shared" si="348"/>
        <v>nvt</v>
      </c>
      <c r="HQ160" t="str">
        <f t="shared" si="349"/>
        <v>nvt</v>
      </c>
      <c r="HR160" t="str">
        <f t="shared" si="350"/>
        <v>nvt</v>
      </c>
      <c r="HS160" t="str">
        <f t="shared" si="351"/>
        <v>nvt</v>
      </c>
      <c r="HT160" t="str">
        <f t="shared" si="352"/>
        <v>nvt</v>
      </c>
      <c r="HU160" t="str">
        <f t="shared" si="353"/>
        <v>nvt</v>
      </c>
      <c r="HV160" t="str">
        <f t="shared" si="354"/>
        <v>nvt</v>
      </c>
      <c r="HW160" t="str">
        <f t="shared" si="355"/>
        <v>nvt</v>
      </c>
      <c r="HX160" t="str">
        <f t="shared" si="356"/>
        <v>nvt</v>
      </c>
      <c r="HY160" t="str">
        <f>IF($EJ160&gt;2,IF(HL160="","zwart",VLOOKUP(HL160,STAPELING!AK:AN,HY$1,0)),"nvt")</f>
        <v>nvt</v>
      </c>
      <c r="HZ160" t="str">
        <f t="shared" si="416"/>
        <v>nvt</v>
      </c>
      <c r="IA160" t="str">
        <f t="shared" si="417"/>
        <v>nvt</v>
      </c>
      <c r="IB160" t="str">
        <f t="shared" si="418"/>
        <v>nvt</v>
      </c>
      <c r="IC160" t="str">
        <f t="shared" si="419"/>
        <v>nvt</v>
      </c>
      <c r="ID160" t="str">
        <f t="shared" si="420"/>
        <v>nvt</v>
      </c>
      <c r="IE160" t="str">
        <f t="shared" si="421"/>
        <v>nvt</v>
      </c>
      <c r="IF160" t="str">
        <f t="shared" si="422"/>
        <v>nvt</v>
      </c>
      <c r="IG160">
        <f t="shared" si="423"/>
        <v>0</v>
      </c>
      <c r="IH160">
        <f t="shared" si="424"/>
        <v>0</v>
      </c>
      <c r="II160">
        <f t="shared" si="425"/>
        <v>0</v>
      </c>
      <c r="IJ160">
        <f t="shared" si="426"/>
        <v>0</v>
      </c>
      <c r="IK160">
        <f t="shared" si="427"/>
        <v>0</v>
      </c>
      <c r="IL160">
        <f t="shared" si="428"/>
        <v>0</v>
      </c>
      <c r="IM160">
        <f t="shared" si="429"/>
        <v>0</v>
      </c>
      <c r="IN160">
        <f t="shared" si="430"/>
        <v>0</v>
      </c>
      <c r="IO160">
        <f t="shared" si="431"/>
        <v>0</v>
      </c>
      <c r="IP160">
        <f t="shared" si="432"/>
        <v>0</v>
      </c>
      <c r="IQ160">
        <f t="shared" si="433"/>
        <v>0</v>
      </c>
      <c r="IR160">
        <f t="shared" si="434"/>
        <v>0</v>
      </c>
      <c r="IS160">
        <f t="shared" si="435"/>
        <v>0</v>
      </c>
      <c r="IT160">
        <f t="shared" si="436"/>
        <v>0</v>
      </c>
      <c r="IU160" t="str">
        <f t="shared" si="437"/>
        <v>N</v>
      </c>
      <c r="IV160" t="str">
        <f t="shared" si="357"/>
        <v>N</v>
      </c>
      <c r="IW160" t="str">
        <f t="shared" si="438"/>
        <v>N</v>
      </c>
    </row>
    <row r="161" spans="1:257" x14ac:dyDescent="0.25">
      <c r="A161" t="str">
        <f>IF(ISERROR(VLOOKUP(E161,E$4:E160,1,0)),"J","N")</f>
        <v>N</v>
      </c>
      <c r="E161" s="25" t="str">
        <f>IF(Invoer!B190="","",Invoer!B190)</f>
        <v/>
      </c>
      <c r="F161" s="25"/>
      <c r="G161" s="25"/>
      <c r="H161" s="25" t="str">
        <f>IF(AND($E161&lt;&gt;"",$A161="J"),Invoer!D190,"")</f>
        <v/>
      </c>
      <c r="I161" s="25"/>
      <c r="J161" s="26"/>
      <c r="K161" s="26" t="str">
        <f>IF(AND($E161&lt;&gt;"",$A161="J"),Invoer!L190,"")</f>
        <v/>
      </c>
      <c r="L161" s="26"/>
      <c r="M161" s="25"/>
      <c r="N161" s="152"/>
      <c r="O161" s="153"/>
      <c r="P161" s="25"/>
      <c r="Q161" s="25"/>
      <c r="R161" s="153"/>
      <c r="S161" s="154"/>
      <c r="T161" s="152"/>
      <c r="U161" s="153"/>
      <c r="V161" s="153"/>
      <c r="W161" s="59" t="str">
        <f>IF(AND($E161&lt;&gt;"",$A161="J",Invoer!R190&lt;&gt;""),VLOOKUP(Invoer!R190,NORM!$F$26:$H$29,3,0),"")</f>
        <v/>
      </c>
      <c r="X161" s="59"/>
      <c r="Y161" s="25" t="str">
        <f t="shared" si="358"/>
        <v/>
      </c>
      <c r="Z161" s="25"/>
      <c r="AA161" s="26" t="str">
        <f t="shared" si="359"/>
        <v/>
      </c>
      <c r="AB161" s="26"/>
      <c r="AC161" s="153"/>
      <c r="AD161" s="153"/>
      <c r="AE161" s="153"/>
      <c r="AF161" s="153"/>
      <c r="AG161" s="153"/>
      <c r="AH161" s="25"/>
      <c r="AI161" s="153"/>
      <c r="AJ161" s="153"/>
      <c r="AK161" s="153"/>
      <c r="AL161" s="153"/>
      <c r="AM161" s="25" t="str">
        <f>IF(AND($E161&lt;&gt;"",$A161="J"),IF(Invoer!X190="Ja","J",IF(Invoer!X190="Nee","N","")),"")</f>
        <v/>
      </c>
      <c r="AN161" s="153"/>
      <c r="AO161" s="153"/>
      <c r="AP161" s="153" t="s">
        <v>311</v>
      </c>
      <c r="AQ161" s="153" t="s">
        <v>311</v>
      </c>
      <c r="AR161" s="153" t="s">
        <v>312</v>
      </c>
      <c r="AS161" s="153" t="s">
        <v>312</v>
      </c>
      <c r="AT161" s="1" t="str">
        <f>IF(AND($E161&lt;&gt;"",$A161="J",Invoer!O190&lt;&gt;""),VLOOKUP(Invoer!O190,NORM!$F$31:$H$38,3,0),"")</f>
        <v/>
      </c>
      <c r="AU161" s="1"/>
      <c r="AV161" s="1" t="str">
        <f>IF(AND($E161&lt;&gt;"",$A161="J"),Invoer!AH190,"")</f>
        <v/>
      </c>
      <c r="AW161" s="1"/>
      <c r="AX161" s="1" t="str">
        <f t="shared" si="360"/>
        <v/>
      </c>
      <c r="AY161" s="1"/>
      <c r="AZ161" s="3" t="str">
        <f t="shared" si="361"/>
        <v/>
      </c>
      <c r="BA161" s="3" t="str">
        <f t="shared" si="362"/>
        <v/>
      </c>
      <c r="BB161" s="3" t="str">
        <f t="shared" si="363"/>
        <v>N</v>
      </c>
      <c r="BC161" s="3" t="str">
        <f t="shared" si="364"/>
        <v>N</v>
      </c>
      <c r="BD161" s="3" t="str">
        <f t="shared" si="365"/>
        <v/>
      </c>
      <c r="BE161" s="3">
        <f t="shared" si="366"/>
        <v>0</v>
      </c>
      <c r="BF161" s="3" t="str">
        <f t="shared" si="367"/>
        <v/>
      </c>
      <c r="BG161" s="3" t="str">
        <f t="shared" si="368"/>
        <v/>
      </c>
      <c r="BH161" s="3" t="str">
        <f t="shared" si="369"/>
        <v>N</v>
      </c>
      <c r="BI161" s="24" t="str">
        <f t="shared" si="370"/>
        <v/>
      </c>
      <c r="BJ161" s="24" t="str">
        <f>IF(ISERROR(VLOOKUP($BD161,LOV_GWSGRP!A:A,1,0)),"N","J")</f>
        <v>N</v>
      </c>
      <c r="BK161" s="24" t="str">
        <f>IF(ISERROR(VLOOKUP($BD161,LOV_GWSGRP!D:D,1,0)),"N","J")</f>
        <v>N</v>
      </c>
      <c r="BL161" s="24" t="str">
        <f>IF(ISERROR(VLOOKUP($BD161,LOV_GWSGRP!G:G,1,0)),"N","J")</f>
        <v>N</v>
      </c>
      <c r="BM161" s="24" t="str">
        <f>IF(ISERROR(VLOOKUP($BD161,LOV_GWSGRP!M:M,1,0)),"N","J")</f>
        <v>N</v>
      </c>
      <c r="BN161" s="24" t="str">
        <f>IF(ISERROR(VLOOKUP($BD161,LOV_GWSGRP!P:P,1,0)),"N","J")</f>
        <v>N</v>
      </c>
      <c r="BO161" s="24" t="str">
        <f>IF(ISERROR(VLOOKUP($BD161,LOV_GWSGRP!S:S,1,0)),"N","J")</f>
        <v>N</v>
      </c>
      <c r="BP161" s="24" t="str">
        <f>IF(ISERROR(VLOOKUP($BD161,LOV_GWSGRP!V:V,1,0)),"N","J")</f>
        <v>N</v>
      </c>
      <c r="BQ161" s="24" t="str">
        <f>IF(ISERROR(VLOOKUP($BD161,LOV_GWSGRP!Y:Y,1,0)),"N","J")</f>
        <v>N</v>
      </c>
      <c r="BR161" s="24" t="str">
        <f>IF(ISERROR(VLOOKUP($BD161,LOV_GWSGRP!AB:AB,1,0)),"N","J")</f>
        <v>N</v>
      </c>
      <c r="BS161" s="24" t="str">
        <f>IF(ISERROR(VLOOKUP($BD161,LOV_GWSGRP!AE:AE,1,0)),"N","J")</f>
        <v>N</v>
      </c>
      <c r="BT161" s="24" t="str">
        <f>IF(ISERROR(VLOOKUP($BD161,LOV_GWSGRP!AH:AH,1,0)),"N","J")</f>
        <v>N</v>
      </c>
      <c r="BU161" s="24" t="str">
        <f>IF(ISERROR(VLOOKUP($BD161,LOV_GWSGRP!CJ:CJ,1,0)),"N","J")</f>
        <v>N</v>
      </c>
      <c r="BV161" s="24" t="str">
        <f>IF(ISERROR(VLOOKUP($BD161,LOV_GWSGRP!AN:AN,1,0)),"N","J")</f>
        <v>N</v>
      </c>
      <c r="BW161" s="24" t="str">
        <f>IF(ISERROR(VLOOKUP($BD161,LOV_GWSGRP!AQ:AQ,1,0)),"N","J")</f>
        <v>N</v>
      </c>
      <c r="BX161" s="24" t="str">
        <f>IF(ISERROR(VLOOKUP($BD161,LOV_GWSGRP!AT:AT,1,0)),"N","J")</f>
        <v>N</v>
      </c>
      <c r="BY161" s="24" t="str">
        <f>IF(ISERROR(VLOOKUP($BD161,LOV_GWSGRP!AW:AW,1,0)),"N","J")</f>
        <v>N</v>
      </c>
      <c r="BZ161" s="24" t="str">
        <f>IF(ISERROR(VLOOKUP($BD161,LOV_GWSGRP!AZ:AZ,1,0)),"N","J")</f>
        <v>N</v>
      </c>
      <c r="CA161" s="24" t="str">
        <f>IF(ISERROR(VLOOKUP($BD161,LOV_GWSGRP!BC:BC,1,0)),"N","J")</f>
        <v>N</v>
      </c>
      <c r="CB161" s="24" t="str">
        <f>IF(ISERROR(VLOOKUP($BD161,LOV_GWSGRP!BF:BF,1,0)),"N","J")</f>
        <v>N</v>
      </c>
      <c r="CC161" s="24" t="str">
        <f>IF(ISERROR(VLOOKUP($BD161,LOV_GWSGRP!BI:BI,1,0)),"N","J")</f>
        <v>N</v>
      </c>
      <c r="CD161" s="24" t="str">
        <f>IF(ISERROR(VLOOKUP($BD161,LOV_GWSGRP!J:J,1,0)),"N","J")</f>
        <v>N</v>
      </c>
      <c r="CE161" s="24" t="str">
        <f>IF(ISERROR(VLOOKUP($BD161,LOV_GWSGRP!BL:BL,1,0)),"N","J")</f>
        <v>N</v>
      </c>
      <c r="CF161" s="24"/>
      <c r="CG161" s="24" t="str">
        <f>IF(ISERROR(VLOOKUP($BD161,LOV_GWSGRP!BO:BO,1,0)),"N","J")</f>
        <v>N</v>
      </c>
      <c r="CH161" s="24" t="str">
        <f t="shared" si="371"/>
        <v>N</v>
      </c>
      <c r="CI161" s="24" t="str">
        <f>IF(ISERROR(VLOOKUP($BD161,GEWASCODE_GLMC8!F:F,1,0)),"N","J")</f>
        <v>N</v>
      </c>
      <c r="CJ161" s="24" t="str">
        <f>IF(COUNTIF($CI161:CI161,"J")&gt;0,"N",IF(ISERROR(VLOOKUP($BD161,GEWASCODE_GLMC8!G:G,1,0)),"N","J"))</f>
        <v>N</v>
      </c>
      <c r="CK161" s="24" t="str">
        <f>IF(COUNTIF($CI161:CJ161,"J")&gt;0,"N",IF(ISERROR(VLOOKUP($BD161,GEWASCODE_GLMC8!H:H,1,0)),"N","J"))</f>
        <v>N</v>
      </c>
      <c r="CL161" s="24" t="str">
        <f>IF(COUNTIF($CI161:CK161,"J")&gt;0,"N",IF(ISERROR(VLOOKUP($BD161,GEWASCODE_GLMC8!I:I,1,0)),"N","J"))</f>
        <v>N</v>
      </c>
      <c r="CM161" s="24" t="str">
        <f>IF(COUNTIF($CI161:CL161,"J")&gt;0,"N",IF(ISERROR(VLOOKUP($BD161,GEWASCODE_GLMC8!J:J,1,0)),"N","J"))</f>
        <v>N</v>
      </c>
      <c r="CN161" s="24" t="str">
        <f>IF(COUNTIF($CI161:CM161,"J")&gt;0,"N",IF(ISERROR(VLOOKUP($BD161,GEWASCODE_GLMC8!K:K,1,0)),"N","J"))</f>
        <v>N</v>
      </c>
      <c r="CO161" s="24" t="str">
        <f>IF(COUNTIF($CI161:CN161,"J")&gt;0,"N",IF(ISERROR(VLOOKUP($BD161,GEWASCODE_GLMC8!L:L,1,0)),"N","J"))</f>
        <v>N</v>
      </c>
      <c r="CP161" s="24" t="str">
        <f>IF(COUNTIF($CI161:CO161,"J")&gt;0,"N",IF(ISERROR(VLOOKUP($BD161,GEWASCODE_GLMC8!M:M,1,0)),"N","J"))</f>
        <v>N</v>
      </c>
      <c r="CQ161" s="24" t="str">
        <f>IF(COUNTIF($CI161:CP161,"J")&gt;0,"N",IF(ISERROR(VLOOKUP($BD161,GEWASCODE_GLMC8!N:N,1,0)),"N","J"))</f>
        <v>N</v>
      </c>
      <c r="CR161" s="24" t="str">
        <f>IF(COUNTIF($CI161:CQ161,"J")&gt;0,"N",IF(ISERROR(VLOOKUP($BD161,GEWASCODE_GLMC8!O:O,1,0)),"N","J"))</f>
        <v>N</v>
      </c>
      <c r="CS161" s="24" t="str">
        <f>IF(COUNTIF($CI161:CR161,"J")&gt;0,"N",IF(ISERROR(VLOOKUP($BD161,GEWASCODE_GLMC8!P:P,1,0)),"N","J"))</f>
        <v>N</v>
      </c>
      <c r="CT161" s="24" t="str">
        <f>IF(COUNTIF($CI161:CS161,"J")&gt;0,"N",IF(ISERROR(VLOOKUP($BD161,GEWASCODE_GLMC8!Q:Q,1,0)),"N","J"))</f>
        <v>N</v>
      </c>
      <c r="CU161" s="24" t="str">
        <f>IF(COUNTIF($CI161:CT161,"J")&gt;0,"N",IF(ISERROR(VLOOKUP($BD161,GEWASCODE_GLMC8!R:R,1,0)),"N","J"))</f>
        <v>N</v>
      </c>
      <c r="CV161" s="24" t="str">
        <f>IF(COUNTIF($CI161:CU161,"J")&gt;0,"N",IF(ISERROR(VLOOKUP($BD161,GEWASCODE_GLMC8!S:S,1,0)),"N","J"))</f>
        <v>N</v>
      </c>
      <c r="CW161" s="24" t="str">
        <f>IF(COUNTIF($CI161:CV161,"J")&gt;0,"N",IF(ISERROR(VLOOKUP($BD161,GEWASCODE_GLMC8!T:T,1,0)),"N","J"))</f>
        <v>N</v>
      </c>
      <c r="CX161" s="24" t="str">
        <f>IF(COUNTIF($CI161:CW161,"J")&gt;0,"N",IF(ISERROR(VLOOKUP($BD161,GEWASCODE_GLMC8!U:U,1,0)),"N","J"))</f>
        <v>N</v>
      </c>
      <c r="CY161" s="24" t="str">
        <f>IF(COUNTIF($CI161:CX161,"J")&gt;0,"N",IF(ISERROR(VLOOKUP($BD161,GEWASCODE_GLMC8!V:V,1,0)),"N","J"))</f>
        <v>N</v>
      </c>
      <c r="CZ161" s="24" t="str">
        <f>IF(COUNTIF($CI161:CY161,"J")&gt;0,"N",IF(ISERROR(VLOOKUP($BD161,GEWASCODE_GLMC8!W:W,1,0)),"N","J"))</f>
        <v>N</v>
      </c>
      <c r="DA161" s="24" t="str">
        <f>IF(COUNTIF($CI161:CZ161,"J")&gt;0,"N",IF(ISERROR(VLOOKUP($BD161,GEWASCODE_GLMC8!X:X,1,0)),"N","J"))</f>
        <v>N</v>
      </c>
      <c r="DB161" s="24" t="str">
        <f>IF(COUNTIF($CI161:DA161,"J")&gt;0,"N",IF(ISERROR(VLOOKUP($BD161,GEWASCODE_GLMC8!Y:Y,1,0)),"N","J"))</f>
        <v>N</v>
      </c>
      <c r="DC161" s="24" t="str">
        <f>IF(COUNTIF($CI161:DB161,"J")&gt;0,"N",IF(ISERROR(VLOOKUP($BD161,GEWASCODE_GLMC8!Z:Z,1,0)),"N","J"))</f>
        <v>N</v>
      </c>
      <c r="DD161" s="24" t="str">
        <f t="shared" si="372"/>
        <v>N</v>
      </c>
      <c r="DE161" s="3" t="str">
        <f t="shared" si="303"/>
        <v>N</v>
      </c>
      <c r="DF161" s="3" t="str">
        <f t="shared" si="304"/>
        <v>N</v>
      </c>
      <c r="DG161" s="3" t="str">
        <f t="shared" si="373"/>
        <v>N</v>
      </c>
      <c r="DH161" s="3" t="str">
        <f t="shared" si="374"/>
        <v>N</v>
      </c>
      <c r="DI161" s="3" t="str">
        <f t="shared" si="305"/>
        <v>N</v>
      </c>
      <c r="DJ161" s="3" t="str">
        <f t="shared" si="306"/>
        <v>N</v>
      </c>
      <c r="DK161" s="3">
        <f>0</f>
        <v>0</v>
      </c>
      <c r="DL161" s="3" t="str">
        <f t="shared" si="307"/>
        <v>N</v>
      </c>
      <c r="DM161" s="3" t="str">
        <f t="shared" si="308"/>
        <v>N</v>
      </c>
      <c r="DN161" t="str">
        <f>IF(AND($A161="J",COUNTIFS(activiteiten_perceel,percelen!$AZ161,activiteiten_maatregel_nr,percelen!DN$4,activiteiten_activiteit_voldoet_aan_voorwaarden,"J")&gt;0),DN$4,"")</f>
        <v/>
      </c>
      <c r="DO161" t="str">
        <f>IF(AND($A161="J",COUNTIFS(activiteiten_perceel,percelen!$AZ161,activiteiten_maatregel_nr,percelen!DO$4,activiteiten_activiteit_voldoet_aan_voorwaarden,"J")&gt;0),DO$4,"")</f>
        <v/>
      </c>
      <c r="DP161" t="str">
        <f>IF(AND($A161="J",COUNTIFS(activiteiten_perceel,percelen!$AZ161,activiteiten_maatregel_nr,percelen!DP$4,activiteiten_activiteit_voldoet_aan_voorwaarden,"J")&gt;0),DP$4,"")</f>
        <v/>
      </c>
      <c r="DQ161" t="str">
        <f>IF(AND($A161="J",COUNTIFS(activiteiten_perceel,percelen!$AZ161,activiteiten_maatregel_nr,percelen!DQ$4,activiteiten_activiteit_voldoet_aan_voorwaarden,"J")&gt;0),DQ$4,"")</f>
        <v/>
      </c>
      <c r="DR161" t="str">
        <f>IF(AND($A161="J",COUNTIFS(activiteiten_perceel,percelen!$AZ161,activiteiten_maatregel_nr,percelen!DR$4,activiteiten_activiteit_voldoet_aan_voorwaarden,"J")&gt;0),DR$4,"")</f>
        <v/>
      </c>
      <c r="DS161" t="str">
        <f>IF(AND($A161="J",COUNTIFS(activiteiten_perceel,percelen!$AZ161,activiteiten_maatregel_nr,percelen!DS$4,activiteiten_activiteit_voldoet_aan_voorwaarden,"J")&gt;0),DS$4,"")</f>
        <v/>
      </c>
      <c r="DT161" t="str">
        <f>IF(AND($A161="J",COUNTIFS(activiteiten_perceel,percelen!$AZ161,activiteiten_maatregel_nr,percelen!DT$4,activiteiten_activiteit_voldoet_aan_voorwaarden,"J")&gt;0),DT$4,"")</f>
        <v/>
      </c>
      <c r="DU161" t="str">
        <f>IF(AND($A161="J",COUNTIFS(activiteiten_perceel,percelen!$AZ161,activiteiten_maatregel_nr,percelen!DU$4,activiteiten_activiteit_voldoet_aan_voorwaarden,"J")&gt;0),DU$4,"")</f>
        <v/>
      </c>
      <c r="DV161" t="str">
        <f>IF(AND($A161="J",COUNTIFS(activiteiten_perceel,percelen!$AZ161,activiteiten_maatregel_nr,percelen!DV$4,activiteiten_activiteit_voldoet_aan_voorwaarden,"J")&gt;0),DV$4,"")</f>
        <v/>
      </c>
      <c r="DW161" t="str">
        <f>IF(AND($A161="J",COUNTIFS(activiteiten_perceel,percelen!$AZ161,activiteiten_maatregel_nr,percelen!DW$4,activiteiten_activiteit_voldoet_aan_voorwaarden,"J")&gt;0),DW$4,"")</f>
        <v/>
      </c>
      <c r="DX161" t="str">
        <f>IF(AND($A161="J",COUNTIFS(activiteiten_perceel,percelen!$AZ161,activiteiten_maatregel_nr,percelen!DX$4,activiteiten_activiteit_voldoet_aan_voorwaarden,"J")&gt;0),DX$4,"")</f>
        <v/>
      </c>
      <c r="DY161" t="str">
        <f>IF(AND($A161="J",COUNTIFS(activiteiten_perceel,percelen!$AZ161,activiteiten_maatregel_nr,percelen!DY$4,activiteiten_activiteit_voldoet_aan_voorwaarden,"J")&gt;0),DY$4,"")</f>
        <v/>
      </c>
      <c r="DZ161" t="str">
        <f>IF(AND($A161="J",COUNTIFS(activiteiten_perceel,percelen!$AZ161,activiteiten_maatregel_nr,percelen!DZ$4,activiteiten_activiteit_voldoet_aan_voorwaarden,"J")&gt;0),DZ$4,"")</f>
        <v/>
      </c>
      <c r="EA161" t="str">
        <f>IF(AND($A161="J",COUNTIFS(activiteiten_perceel,percelen!$AZ161,activiteiten_maatregel_nr,percelen!EA$4,activiteiten_activiteit_voldoet_aan_voorwaarden,"J")&gt;0),EA$4,"")</f>
        <v/>
      </c>
      <c r="EB161" t="str">
        <f>IF(AND($A161="J",COUNTIFS(activiteiten_perceel,percelen!$AZ161,activiteiten_maatregel_nr,percelen!EB$4,activiteiten_activiteit_voldoet_aan_voorwaarden,"J")&gt;0),EB$4,"")</f>
        <v/>
      </c>
      <c r="EC161" t="str">
        <f>IF(AND($A161="J",COUNTIFS(activiteiten_perceel,percelen!$AZ161,activiteiten_maatregel_nr,percelen!EC$4,activiteiten_activiteit_voldoet_aan_voorwaarden,"J")&gt;0),EC$4,"")</f>
        <v/>
      </c>
      <c r="ED161" t="str">
        <f>IF(AND($A161="J",COUNTIFS(activiteiten_perceel,percelen!$AZ161,activiteiten_maatregel_nr,percelen!ED$4,activiteiten_activiteit_voldoet_aan_voorwaarden,"J")&gt;0),ED$4,"")</f>
        <v/>
      </c>
      <c r="EE161" t="str">
        <f>IF(AND($A161="J",COUNTIFS(activiteiten_perceel,percelen!$AZ161,activiteiten_maatregel_nr,percelen!EE$4,activiteiten_activiteit_voldoet_aan_voorwaarden,"J")&gt;0),EE$4,"")</f>
        <v/>
      </c>
      <c r="EF161" t="str">
        <f>IF(AND($A161="J",COUNTIFS(activiteiten_perceel,percelen!$AZ161,activiteiten_maatregel_nr,percelen!EF$4,activiteiten_activiteit_voldoet_aan_voorwaarden,"J")&gt;0),EF$4,"")</f>
        <v/>
      </c>
      <c r="EG161" t="str">
        <f>IF(AND($A161="J",COUNTIFS(activiteiten_perceel,percelen!$AZ161,activiteiten_maatregel_nr,percelen!EG$4,activiteiten_activiteit_voldoet_aan_voorwaarden,"J")&gt;0),EG$4,"")</f>
        <v/>
      </c>
      <c r="EH161" t="str">
        <f>IF(AND($A161="J",COUNTIFS(activiteiten_perceel,percelen!$AZ161,activiteiten_maatregel_nr,percelen!EH$4,activiteiten_activiteit_voldoet_aan_voorwaarden,"J")&gt;0),EH$4,"")</f>
        <v/>
      </c>
      <c r="EI161" t="str">
        <f>IF(AND($A161="J",COUNTIFS(activiteiten_perceel,percelen!$AZ161,activiteiten_maatregel_nr,percelen!EI$4,activiteiten_activiteit_voldoet_aan_voorwaarden,"J")&gt;0),EI$4,"")</f>
        <v/>
      </c>
      <c r="EJ161">
        <f t="shared" si="375"/>
        <v>0</v>
      </c>
      <c r="EK161" t="str">
        <f t="shared" si="309"/>
        <v/>
      </c>
      <c r="EL161" t="str">
        <f t="shared" si="310"/>
        <v/>
      </c>
      <c r="EM161" t="str">
        <f t="shared" si="311"/>
        <v/>
      </c>
      <c r="EN161" t="str">
        <f t="shared" si="312"/>
        <v/>
      </c>
      <c r="EO161" t="str">
        <f t="shared" si="313"/>
        <v/>
      </c>
      <c r="EP161" t="str">
        <f t="shared" si="314"/>
        <v/>
      </c>
      <c r="EQ161" t="str">
        <f t="shared" si="315"/>
        <v/>
      </c>
      <c r="ER161" t="str">
        <f t="shared" si="316"/>
        <v/>
      </c>
      <c r="ES161" t="str">
        <f t="shared" si="317"/>
        <v/>
      </c>
      <c r="ET161" t="str">
        <f t="shared" si="318"/>
        <v/>
      </c>
      <c r="EU161" t="str">
        <f t="shared" si="319"/>
        <v/>
      </c>
      <c r="EV161" t="str">
        <f t="shared" si="320"/>
        <v/>
      </c>
      <c r="EW161" t="str">
        <f t="shared" si="376"/>
        <v>nvt</v>
      </c>
      <c r="EX161" t="str">
        <f t="shared" si="377"/>
        <v>nvt</v>
      </c>
      <c r="EY161" t="str">
        <f t="shared" si="378"/>
        <v>nvt</v>
      </c>
      <c r="EZ161" t="str">
        <f t="shared" si="379"/>
        <v>nvt</v>
      </c>
      <c r="FA161" t="str">
        <f t="shared" si="380"/>
        <v>nvt</v>
      </c>
      <c r="FB161" t="str">
        <f t="shared" si="381"/>
        <v>nvt</v>
      </c>
      <c r="FC161" t="str">
        <f t="shared" si="382"/>
        <v>nvt</v>
      </c>
      <c r="FD161" t="str">
        <f t="shared" si="383"/>
        <v>nvt</v>
      </c>
      <c r="FE161" t="str">
        <f>IF($EJ161=2,VLOOKUP(FD161,STAPELING!A:D,FE$1,0),"nvt")</f>
        <v>nvt</v>
      </c>
      <c r="FF161" t="str">
        <f t="shared" si="384"/>
        <v>nvt</v>
      </c>
      <c r="FG161" t="str">
        <f t="shared" si="385"/>
        <v>nvt</v>
      </c>
      <c r="FH161" t="str">
        <f t="shared" si="386"/>
        <v>nvt</v>
      </c>
      <c r="FI161" t="str">
        <f t="shared" si="387"/>
        <v>nvt</v>
      </c>
      <c r="FJ161" t="str">
        <f t="shared" si="388"/>
        <v>nvt</v>
      </c>
      <c r="FK161" t="str">
        <f t="shared" si="389"/>
        <v>nvt</v>
      </c>
      <c r="FL161" t="str">
        <f t="shared" si="390"/>
        <v>nvt</v>
      </c>
      <c r="FM161" t="str">
        <f t="shared" si="391"/>
        <v/>
      </c>
      <c r="FN161" t="str">
        <f>IF(ISERROR(VLOOKUP(FM161,STAPELING!I:AO,FN$1,0)),"N",VLOOKUP(FM161,STAPELING!I:AO,FN$1,0))</f>
        <v>J</v>
      </c>
      <c r="FO161" t="str">
        <f t="shared" si="392"/>
        <v>nvt</v>
      </c>
      <c r="FP161" t="str">
        <f t="shared" si="321"/>
        <v>nvt</v>
      </c>
      <c r="FQ161" t="str">
        <f t="shared" si="322"/>
        <v>nvt</v>
      </c>
      <c r="FR161" t="str">
        <f t="shared" si="323"/>
        <v>nvt</v>
      </c>
      <c r="FS161" t="str">
        <f t="shared" si="324"/>
        <v>nvt</v>
      </c>
      <c r="FT161" t="str">
        <f t="shared" si="325"/>
        <v>nvt</v>
      </c>
      <c r="FU161" t="str">
        <f t="shared" si="326"/>
        <v>nvt</v>
      </c>
      <c r="FV161" t="str">
        <f t="shared" si="327"/>
        <v>nvt</v>
      </c>
      <c r="FW161" t="str">
        <f t="shared" si="328"/>
        <v>nvt</v>
      </c>
      <c r="FX161" t="str">
        <f t="shared" si="329"/>
        <v>nvt</v>
      </c>
      <c r="FY161" t="str">
        <f t="shared" si="330"/>
        <v>nvt</v>
      </c>
      <c r="FZ161" t="str">
        <f t="shared" si="331"/>
        <v>nvt</v>
      </c>
      <c r="GA161" t="str">
        <f t="shared" si="332"/>
        <v>nvt</v>
      </c>
      <c r="GB161" t="str">
        <f>IF($EJ161&gt;2,IF(FO161="","zwart",VLOOKUP(FO161,STAPELING!J:AA,GB$1,0)),"nvt")</f>
        <v>nvt</v>
      </c>
      <c r="GC161" t="str">
        <f t="shared" si="393"/>
        <v>nvt</v>
      </c>
      <c r="GD161" t="str">
        <f t="shared" si="394"/>
        <v>nvt</v>
      </c>
      <c r="GE161" t="str">
        <f t="shared" si="395"/>
        <v>nvt</v>
      </c>
      <c r="GF161" t="str">
        <f t="shared" si="396"/>
        <v>nvt</v>
      </c>
      <c r="GG161" t="str">
        <f t="shared" si="397"/>
        <v>nvt</v>
      </c>
      <c r="GH161" t="str">
        <f t="shared" si="398"/>
        <v>nvt</v>
      </c>
      <c r="GI161" t="str">
        <f t="shared" si="399"/>
        <v>nvt</v>
      </c>
      <c r="GJ161" t="str">
        <f t="shared" si="400"/>
        <v>nvt</v>
      </c>
      <c r="GK161" t="str">
        <f t="shared" si="333"/>
        <v>nvt</v>
      </c>
      <c r="GL161" t="str">
        <f t="shared" si="334"/>
        <v>nvt</v>
      </c>
      <c r="GM161" t="str">
        <f t="shared" si="335"/>
        <v>nvt</v>
      </c>
      <c r="GN161" t="str">
        <f t="shared" si="336"/>
        <v>nvt</v>
      </c>
      <c r="GO161" t="str">
        <f t="shared" si="337"/>
        <v>nvt</v>
      </c>
      <c r="GP161" t="str">
        <f t="shared" si="338"/>
        <v>nvt</v>
      </c>
      <c r="GQ161" t="str">
        <f t="shared" si="339"/>
        <v>nvt</v>
      </c>
      <c r="GR161" t="str">
        <f t="shared" si="340"/>
        <v>nvt</v>
      </c>
      <c r="GS161" t="str">
        <f t="shared" si="341"/>
        <v>nvt</v>
      </c>
      <c r="GT161" t="str">
        <f t="shared" si="342"/>
        <v>nvt</v>
      </c>
      <c r="GU161" t="str">
        <f t="shared" si="343"/>
        <v>nvt</v>
      </c>
      <c r="GV161" t="str">
        <f t="shared" si="344"/>
        <v>nvt</v>
      </c>
      <c r="GW161" t="str">
        <f>IF($EJ161&gt;2,IF(GJ161="","zwart",VLOOKUP(GJ161,STAPELING!AB:AJ,GW$1,0)),"nvt")</f>
        <v>nvt</v>
      </c>
      <c r="GX161" t="str">
        <f t="shared" si="401"/>
        <v>nvt</v>
      </c>
      <c r="GY161" t="str">
        <f t="shared" si="402"/>
        <v>nvt</v>
      </c>
      <c r="GZ161" t="str">
        <f t="shared" si="403"/>
        <v>nvt</v>
      </c>
      <c r="HA161" t="str">
        <f t="shared" si="404"/>
        <v>nvt</v>
      </c>
      <c r="HB161" t="str">
        <f t="shared" si="405"/>
        <v>nvt</v>
      </c>
      <c r="HC161" t="str">
        <f t="shared" si="406"/>
        <v>nvt</v>
      </c>
      <c r="HD161" t="str">
        <f t="shared" si="407"/>
        <v>nvt</v>
      </c>
      <c r="HE161" t="str">
        <f t="shared" si="408"/>
        <v>nvt</v>
      </c>
      <c r="HF161" t="str">
        <f t="shared" si="409"/>
        <v>nvt</v>
      </c>
      <c r="HG161" t="str">
        <f t="shared" si="410"/>
        <v>nvt</v>
      </c>
      <c r="HH161" t="str">
        <f t="shared" si="411"/>
        <v>nvt</v>
      </c>
      <c r="HI161" t="str">
        <f t="shared" si="412"/>
        <v>nvt</v>
      </c>
      <c r="HJ161" t="str">
        <f t="shared" si="413"/>
        <v>nvt</v>
      </c>
      <c r="HK161" t="str">
        <f t="shared" si="414"/>
        <v>nvt</v>
      </c>
      <c r="HL161" t="str">
        <f t="shared" si="415"/>
        <v>nvt</v>
      </c>
      <c r="HM161" t="str">
        <f t="shared" si="345"/>
        <v>nvt</v>
      </c>
      <c r="HN161" t="str">
        <f t="shared" si="346"/>
        <v>nvt</v>
      </c>
      <c r="HO161" t="str">
        <f t="shared" si="347"/>
        <v>nvt</v>
      </c>
      <c r="HP161" t="str">
        <f t="shared" si="348"/>
        <v>nvt</v>
      </c>
      <c r="HQ161" t="str">
        <f t="shared" si="349"/>
        <v>nvt</v>
      </c>
      <c r="HR161" t="str">
        <f t="shared" si="350"/>
        <v>nvt</v>
      </c>
      <c r="HS161" t="str">
        <f t="shared" si="351"/>
        <v>nvt</v>
      </c>
      <c r="HT161" t="str">
        <f t="shared" si="352"/>
        <v>nvt</v>
      </c>
      <c r="HU161" t="str">
        <f t="shared" si="353"/>
        <v>nvt</v>
      </c>
      <c r="HV161" t="str">
        <f t="shared" si="354"/>
        <v>nvt</v>
      </c>
      <c r="HW161" t="str">
        <f t="shared" si="355"/>
        <v>nvt</v>
      </c>
      <c r="HX161" t="str">
        <f t="shared" si="356"/>
        <v>nvt</v>
      </c>
      <c r="HY161" t="str">
        <f>IF($EJ161&gt;2,IF(HL161="","zwart",VLOOKUP(HL161,STAPELING!AK:AN,HY$1,0)),"nvt")</f>
        <v>nvt</v>
      </c>
      <c r="HZ161" t="str">
        <f t="shared" si="416"/>
        <v>nvt</v>
      </c>
      <c r="IA161" t="str">
        <f t="shared" si="417"/>
        <v>nvt</v>
      </c>
      <c r="IB161" t="str">
        <f t="shared" si="418"/>
        <v>nvt</v>
      </c>
      <c r="IC161" t="str">
        <f t="shared" si="419"/>
        <v>nvt</v>
      </c>
      <c r="ID161" t="str">
        <f t="shared" si="420"/>
        <v>nvt</v>
      </c>
      <c r="IE161" t="str">
        <f t="shared" si="421"/>
        <v>nvt</v>
      </c>
      <c r="IF161" t="str">
        <f t="shared" si="422"/>
        <v>nvt</v>
      </c>
      <c r="IG161">
        <f t="shared" si="423"/>
        <v>0</v>
      </c>
      <c r="IH161">
        <f t="shared" si="424"/>
        <v>0</v>
      </c>
      <c r="II161">
        <f t="shared" si="425"/>
        <v>0</v>
      </c>
      <c r="IJ161">
        <f t="shared" si="426"/>
        <v>0</v>
      </c>
      <c r="IK161">
        <f t="shared" si="427"/>
        <v>0</v>
      </c>
      <c r="IL161">
        <f t="shared" si="428"/>
        <v>0</v>
      </c>
      <c r="IM161">
        <f t="shared" si="429"/>
        <v>0</v>
      </c>
      <c r="IN161">
        <f t="shared" si="430"/>
        <v>0</v>
      </c>
      <c r="IO161">
        <f t="shared" si="431"/>
        <v>0</v>
      </c>
      <c r="IP161">
        <f t="shared" si="432"/>
        <v>0</v>
      </c>
      <c r="IQ161">
        <f t="shared" si="433"/>
        <v>0</v>
      </c>
      <c r="IR161">
        <f t="shared" si="434"/>
        <v>0</v>
      </c>
      <c r="IS161">
        <f t="shared" si="435"/>
        <v>0</v>
      </c>
      <c r="IT161">
        <f t="shared" si="436"/>
        <v>0</v>
      </c>
      <c r="IU161" t="str">
        <f t="shared" si="437"/>
        <v>N</v>
      </c>
      <c r="IV161" t="str">
        <f t="shared" si="357"/>
        <v>N</v>
      </c>
      <c r="IW161" t="str">
        <f t="shared" si="438"/>
        <v>N</v>
      </c>
    </row>
    <row r="162" spans="1:257" x14ac:dyDescent="0.25">
      <c r="A162" t="str">
        <f>IF(ISERROR(VLOOKUP(E162,E$4:E161,1,0)),"J","N")</f>
        <v>N</v>
      </c>
      <c r="E162" s="25" t="str">
        <f>IF(Invoer!B191="","",Invoer!B191)</f>
        <v/>
      </c>
      <c r="F162" s="25"/>
      <c r="G162" s="25"/>
      <c r="H162" s="25" t="str">
        <f>IF(AND($E162&lt;&gt;"",$A162="J"),Invoer!D191,"")</f>
        <v/>
      </c>
      <c r="I162" s="25"/>
      <c r="J162" s="26"/>
      <c r="K162" s="26" t="str">
        <f>IF(AND($E162&lt;&gt;"",$A162="J"),Invoer!L191,"")</f>
        <v/>
      </c>
      <c r="L162" s="26"/>
      <c r="M162" s="25"/>
      <c r="N162" s="152"/>
      <c r="O162" s="153"/>
      <c r="P162" s="25"/>
      <c r="Q162" s="25"/>
      <c r="R162" s="153"/>
      <c r="S162" s="154"/>
      <c r="T162" s="152"/>
      <c r="U162" s="153"/>
      <c r="V162" s="153"/>
      <c r="W162" s="59" t="str">
        <f>IF(AND($E162&lt;&gt;"",$A162="J",Invoer!R191&lt;&gt;""),VLOOKUP(Invoer!R191,NORM!$F$26:$H$29,3,0),"")</f>
        <v/>
      </c>
      <c r="X162" s="59"/>
      <c r="Y162" s="25" t="str">
        <f t="shared" si="358"/>
        <v/>
      </c>
      <c r="Z162" s="25"/>
      <c r="AA162" s="26" t="str">
        <f t="shared" si="359"/>
        <v/>
      </c>
      <c r="AB162" s="26"/>
      <c r="AC162" s="153"/>
      <c r="AD162" s="153"/>
      <c r="AE162" s="153"/>
      <c r="AF162" s="153"/>
      <c r="AG162" s="153"/>
      <c r="AH162" s="25"/>
      <c r="AI162" s="153"/>
      <c r="AJ162" s="153"/>
      <c r="AK162" s="153"/>
      <c r="AL162" s="153"/>
      <c r="AM162" s="25" t="str">
        <f>IF(AND($E162&lt;&gt;"",$A162="J"),IF(Invoer!X191="Ja","J",IF(Invoer!X191="Nee","N","")),"")</f>
        <v/>
      </c>
      <c r="AN162" s="153"/>
      <c r="AO162" s="153"/>
      <c r="AP162" s="153" t="s">
        <v>311</v>
      </c>
      <c r="AQ162" s="153" t="s">
        <v>311</v>
      </c>
      <c r="AR162" s="153" t="s">
        <v>312</v>
      </c>
      <c r="AS162" s="153" t="s">
        <v>312</v>
      </c>
      <c r="AT162" s="1" t="str">
        <f>IF(AND($E162&lt;&gt;"",$A162="J",Invoer!O191&lt;&gt;""),VLOOKUP(Invoer!O191,NORM!$F$31:$H$38,3,0),"")</f>
        <v/>
      </c>
      <c r="AU162" s="1"/>
      <c r="AV162" s="1" t="str">
        <f>IF(AND($E162&lt;&gt;"",$A162="J"),Invoer!AH191,"")</f>
        <v/>
      </c>
      <c r="AW162" s="1"/>
      <c r="AX162" s="1" t="str">
        <f t="shared" si="360"/>
        <v/>
      </c>
      <c r="AY162" s="1"/>
      <c r="AZ162" s="3" t="str">
        <f t="shared" si="361"/>
        <v/>
      </c>
      <c r="BA162" s="3" t="str">
        <f t="shared" si="362"/>
        <v/>
      </c>
      <c r="BB162" s="3" t="str">
        <f t="shared" si="363"/>
        <v>N</v>
      </c>
      <c r="BC162" s="3" t="str">
        <f t="shared" si="364"/>
        <v>N</v>
      </c>
      <c r="BD162" s="3" t="str">
        <f t="shared" si="365"/>
        <v/>
      </c>
      <c r="BE162" s="3">
        <f t="shared" si="366"/>
        <v>0</v>
      </c>
      <c r="BF162" s="3" t="str">
        <f t="shared" si="367"/>
        <v/>
      </c>
      <c r="BG162" s="3" t="str">
        <f t="shared" si="368"/>
        <v/>
      </c>
      <c r="BH162" s="3" t="str">
        <f t="shared" si="369"/>
        <v>N</v>
      </c>
      <c r="BI162" s="24" t="str">
        <f t="shared" si="370"/>
        <v/>
      </c>
      <c r="BJ162" s="24" t="str">
        <f>IF(ISERROR(VLOOKUP($BD162,LOV_GWSGRP!A:A,1,0)),"N","J")</f>
        <v>N</v>
      </c>
      <c r="BK162" s="24" t="str">
        <f>IF(ISERROR(VLOOKUP($BD162,LOV_GWSGRP!D:D,1,0)),"N","J")</f>
        <v>N</v>
      </c>
      <c r="BL162" s="24" t="str">
        <f>IF(ISERROR(VLOOKUP($BD162,LOV_GWSGRP!G:G,1,0)),"N","J")</f>
        <v>N</v>
      </c>
      <c r="BM162" s="24" t="str">
        <f>IF(ISERROR(VLOOKUP($BD162,LOV_GWSGRP!M:M,1,0)),"N","J")</f>
        <v>N</v>
      </c>
      <c r="BN162" s="24" t="str">
        <f>IF(ISERROR(VLOOKUP($BD162,LOV_GWSGRP!P:P,1,0)),"N","J")</f>
        <v>N</v>
      </c>
      <c r="BO162" s="24" t="str">
        <f>IF(ISERROR(VLOOKUP($BD162,LOV_GWSGRP!S:S,1,0)),"N","J")</f>
        <v>N</v>
      </c>
      <c r="BP162" s="24" t="str">
        <f>IF(ISERROR(VLOOKUP($BD162,LOV_GWSGRP!V:V,1,0)),"N","J")</f>
        <v>N</v>
      </c>
      <c r="BQ162" s="24" t="str">
        <f>IF(ISERROR(VLOOKUP($BD162,LOV_GWSGRP!Y:Y,1,0)),"N","J")</f>
        <v>N</v>
      </c>
      <c r="BR162" s="24" t="str">
        <f>IF(ISERROR(VLOOKUP($BD162,LOV_GWSGRP!AB:AB,1,0)),"N","J")</f>
        <v>N</v>
      </c>
      <c r="BS162" s="24" t="str">
        <f>IF(ISERROR(VLOOKUP($BD162,LOV_GWSGRP!AE:AE,1,0)),"N","J")</f>
        <v>N</v>
      </c>
      <c r="BT162" s="24" t="str">
        <f>IF(ISERROR(VLOOKUP($BD162,LOV_GWSGRP!AH:AH,1,0)),"N","J")</f>
        <v>N</v>
      </c>
      <c r="BU162" s="24" t="str">
        <f>IF(ISERROR(VLOOKUP($BD162,LOV_GWSGRP!CJ:CJ,1,0)),"N","J")</f>
        <v>N</v>
      </c>
      <c r="BV162" s="24" t="str">
        <f>IF(ISERROR(VLOOKUP($BD162,LOV_GWSGRP!AN:AN,1,0)),"N","J")</f>
        <v>N</v>
      </c>
      <c r="BW162" s="24" t="str">
        <f>IF(ISERROR(VLOOKUP($BD162,LOV_GWSGRP!AQ:AQ,1,0)),"N","J")</f>
        <v>N</v>
      </c>
      <c r="BX162" s="24" t="str">
        <f>IF(ISERROR(VLOOKUP($BD162,LOV_GWSGRP!AT:AT,1,0)),"N","J")</f>
        <v>N</v>
      </c>
      <c r="BY162" s="24" t="str">
        <f>IF(ISERROR(VLOOKUP($BD162,LOV_GWSGRP!AW:AW,1,0)),"N","J")</f>
        <v>N</v>
      </c>
      <c r="BZ162" s="24" t="str">
        <f>IF(ISERROR(VLOOKUP($BD162,LOV_GWSGRP!AZ:AZ,1,0)),"N","J")</f>
        <v>N</v>
      </c>
      <c r="CA162" s="24" t="str">
        <f>IF(ISERROR(VLOOKUP($BD162,LOV_GWSGRP!BC:BC,1,0)),"N","J")</f>
        <v>N</v>
      </c>
      <c r="CB162" s="24" t="str">
        <f>IF(ISERROR(VLOOKUP($BD162,LOV_GWSGRP!BF:BF,1,0)),"N","J")</f>
        <v>N</v>
      </c>
      <c r="CC162" s="24" t="str">
        <f>IF(ISERROR(VLOOKUP($BD162,LOV_GWSGRP!BI:BI,1,0)),"N","J")</f>
        <v>N</v>
      </c>
      <c r="CD162" s="24" t="str">
        <f>IF(ISERROR(VLOOKUP($BD162,LOV_GWSGRP!J:J,1,0)),"N","J")</f>
        <v>N</v>
      </c>
      <c r="CE162" s="24" t="str">
        <f>IF(ISERROR(VLOOKUP($BD162,LOV_GWSGRP!BL:BL,1,0)),"N","J")</f>
        <v>N</v>
      </c>
      <c r="CF162" s="24"/>
      <c r="CG162" s="24" t="str">
        <f>IF(ISERROR(VLOOKUP($BD162,LOV_GWSGRP!BO:BO,1,0)),"N","J")</f>
        <v>N</v>
      </c>
      <c r="CH162" s="24" t="str">
        <f t="shared" si="371"/>
        <v>N</v>
      </c>
      <c r="CI162" s="24" t="str">
        <f>IF(ISERROR(VLOOKUP($BD162,GEWASCODE_GLMC8!F:F,1,0)),"N","J")</f>
        <v>N</v>
      </c>
      <c r="CJ162" s="24" t="str">
        <f>IF(COUNTIF($CI162:CI162,"J")&gt;0,"N",IF(ISERROR(VLOOKUP($BD162,GEWASCODE_GLMC8!G:G,1,0)),"N","J"))</f>
        <v>N</v>
      </c>
      <c r="CK162" s="24" t="str">
        <f>IF(COUNTIF($CI162:CJ162,"J")&gt;0,"N",IF(ISERROR(VLOOKUP($BD162,GEWASCODE_GLMC8!H:H,1,0)),"N","J"))</f>
        <v>N</v>
      </c>
      <c r="CL162" s="24" t="str">
        <f>IF(COUNTIF($CI162:CK162,"J")&gt;0,"N",IF(ISERROR(VLOOKUP($BD162,GEWASCODE_GLMC8!I:I,1,0)),"N","J"))</f>
        <v>N</v>
      </c>
      <c r="CM162" s="24" t="str">
        <f>IF(COUNTIF($CI162:CL162,"J")&gt;0,"N",IF(ISERROR(VLOOKUP($BD162,GEWASCODE_GLMC8!J:J,1,0)),"N","J"))</f>
        <v>N</v>
      </c>
      <c r="CN162" s="24" t="str">
        <f>IF(COUNTIF($CI162:CM162,"J")&gt;0,"N",IF(ISERROR(VLOOKUP($BD162,GEWASCODE_GLMC8!K:K,1,0)),"N","J"))</f>
        <v>N</v>
      </c>
      <c r="CO162" s="24" t="str">
        <f>IF(COUNTIF($CI162:CN162,"J")&gt;0,"N",IF(ISERROR(VLOOKUP($BD162,GEWASCODE_GLMC8!L:L,1,0)),"N","J"))</f>
        <v>N</v>
      </c>
      <c r="CP162" s="24" t="str">
        <f>IF(COUNTIF($CI162:CO162,"J")&gt;0,"N",IF(ISERROR(VLOOKUP($BD162,GEWASCODE_GLMC8!M:M,1,0)),"N","J"))</f>
        <v>N</v>
      </c>
      <c r="CQ162" s="24" t="str">
        <f>IF(COUNTIF($CI162:CP162,"J")&gt;0,"N",IF(ISERROR(VLOOKUP($BD162,GEWASCODE_GLMC8!N:N,1,0)),"N","J"))</f>
        <v>N</v>
      </c>
      <c r="CR162" s="24" t="str">
        <f>IF(COUNTIF($CI162:CQ162,"J")&gt;0,"N",IF(ISERROR(VLOOKUP($BD162,GEWASCODE_GLMC8!O:O,1,0)),"N","J"))</f>
        <v>N</v>
      </c>
      <c r="CS162" s="24" t="str">
        <f>IF(COUNTIF($CI162:CR162,"J")&gt;0,"N",IF(ISERROR(VLOOKUP($BD162,GEWASCODE_GLMC8!P:P,1,0)),"N","J"))</f>
        <v>N</v>
      </c>
      <c r="CT162" s="24" t="str">
        <f>IF(COUNTIF($CI162:CS162,"J")&gt;0,"N",IF(ISERROR(VLOOKUP($BD162,GEWASCODE_GLMC8!Q:Q,1,0)),"N","J"))</f>
        <v>N</v>
      </c>
      <c r="CU162" s="24" t="str">
        <f>IF(COUNTIF($CI162:CT162,"J")&gt;0,"N",IF(ISERROR(VLOOKUP($BD162,GEWASCODE_GLMC8!R:R,1,0)),"N","J"))</f>
        <v>N</v>
      </c>
      <c r="CV162" s="24" t="str">
        <f>IF(COUNTIF($CI162:CU162,"J")&gt;0,"N",IF(ISERROR(VLOOKUP($BD162,GEWASCODE_GLMC8!S:S,1,0)),"N","J"))</f>
        <v>N</v>
      </c>
      <c r="CW162" s="24" t="str">
        <f>IF(COUNTIF($CI162:CV162,"J")&gt;0,"N",IF(ISERROR(VLOOKUP($BD162,GEWASCODE_GLMC8!T:T,1,0)),"N","J"))</f>
        <v>N</v>
      </c>
      <c r="CX162" s="24" t="str">
        <f>IF(COUNTIF($CI162:CW162,"J")&gt;0,"N",IF(ISERROR(VLOOKUP($BD162,GEWASCODE_GLMC8!U:U,1,0)),"N","J"))</f>
        <v>N</v>
      </c>
      <c r="CY162" s="24" t="str">
        <f>IF(COUNTIF($CI162:CX162,"J")&gt;0,"N",IF(ISERROR(VLOOKUP($BD162,GEWASCODE_GLMC8!V:V,1,0)),"N","J"))</f>
        <v>N</v>
      </c>
      <c r="CZ162" s="24" t="str">
        <f>IF(COUNTIF($CI162:CY162,"J")&gt;0,"N",IF(ISERROR(VLOOKUP($BD162,GEWASCODE_GLMC8!W:W,1,0)),"N","J"))</f>
        <v>N</v>
      </c>
      <c r="DA162" s="24" t="str">
        <f>IF(COUNTIF($CI162:CZ162,"J")&gt;0,"N",IF(ISERROR(VLOOKUP($BD162,GEWASCODE_GLMC8!X:X,1,0)),"N","J"))</f>
        <v>N</v>
      </c>
      <c r="DB162" s="24" t="str">
        <f>IF(COUNTIF($CI162:DA162,"J")&gt;0,"N",IF(ISERROR(VLOOKUP($BD162,GEWASCODE_GLMC8!Y:Y,1,0)),"N","J"))</f>
        <v>N</v>
      </c>
      <c r="DC162" s="24" t="str">
        <f>IF(COUNTIF($CI162:DB162,"J")&gt;0,"N",IF(ISERROR(VLOOKUP($BD162,GEWASCODE_GLMC8!Z:Z,1,0)),"N","J"))</f>
        <v>N</v>
      </c>
      <c r="DD162" s="24" t="str">
        <f t="shared" si="372"/>
        <v>N</v>
      </c>
      <c r="DE162" s="3" t="str">
        <f t="shared" si="303"/>
        <v>N</v>
      </c>
      <c r="DF162" s="3" t="str">
        <f t="shared" si="304"/>
        <v>N</v>
      </c>
      <c r="DG162" s="3" t="str">
        <f t="shared" si="373"/>
        <v>N</v>
      </c>
      <c r="DH162" s="3" t="str">
        <f t="shared" si="374"/>
        <v>N</v>
      </c>
      <c r="DI162" s="3" t="str">
        <f t="shared" si="305"/>
        <v>N</v>
      </c>
      <c r="DJ162" s="3" t="str">
        <f t="shared" si="306"/>
        <v>N</v>
      </c>
      <c r="DK162" s="3">
        <f>0</f>
        <v>0</v>
      </c>
      <c r="DL162" s="3" t="str">
        <f t="shared" si="307"/>
        <v>N</v>
      </c>
      <c r="DM162" s="3" t="str">
        <f t="shared" si="308"/>
        <v>N</v>
      </c>
      <c r="DN162" t="str">
        <f>IF(AND($A162="J",COUNTIFS(activiteiten_perceel,percelen!$AZ162,activiteiten_maatregel_nr,percelen!DN$4,activiteiten_activiteit_voldoet_aan_voorwaarden,"J")&gt;0),DN$4,"")</f>
        <v/>
      </c>
      <c r="DO162" t="str">
        <f>IF(AND($A162="J",COUNTIFS(activiteiten_perceel,percelen!$AZ162,activiteiten_maatregel_nr,percelen!DO$4,activiteiten_activiteit_voldoet_aan_voorwaarden,"J")&gt;0),DO$4,"")</f>
        <v/>
      </c>
      <c r="DP162" t="str">
        <f>IF(AND($A162="J",COUNTIFS(activiteiten_perceel,percelen!$AZ162,activiteiten_maatregel_nr,percelen!DP$4,activiteiten_activiteit_voldoet_aan_voorwaarden,"J")&gt;0),DP$4,"")</f>
        <v/>
      </c>
      <c r="DQ162" t="str">
        <f>IF(AND($A162="J",COUNTIFS(activiteiten_perceel,percelen!$AZ162,activiteiten_maatregel_nr,percelen!DQ$4,activiteiten_activiteit_voldoet_aan_voorwaarden,"J")&gt;0),DQ$4,"")</f>
        <v/>
      </c>
      <c r="DR162" t="str">
        <f>IF(AND($A162="J",COUNTIFS(activiteiten_perceel,percelen!$AZ162,activiteiten_maatregel_nr,percelen!DR$4,activiteiten_activiteit_voldoet_aan_voorwaarden,"J")&gt;0),DR$4,"")</f>
        <v/>
      </c>
      <c r="DS162" t="str">
        <f>IF(AND($A162="J",COUNTIFS(activiteiten_perceel,percelen!$AZ162,activiteiten_maatregel_nr,percelen!DS$4,activiteiten_activiteit_voldoet_aan_voorwaarden,"J")&gt;0),DS$4,"")</f>
        <v/>
      </c>
      <c r="DT162" t="str">
        <f>IF(AND($A162="J",COUNTIFS(activiteiten_perceel,percelen!$AZ162,activiteiten_maatregel_nr,percelen!DT$4,activiteiten_activiteit_voldoet_aan_voorwaarden,"J")&gt;0),DT$4,"")</f>
        <v/>
      </c>
      <c r="DU162" t="str">
        <f>IF(AND($A162="J",COUNTIFS(activiteiten_perceel,percelen!$AZ162,activiteiten_maatregel_nr,percelen!DU$4,activiteiten_activiteit_voldoet_aan_voorwaarden,"J")&gt;0),DU$4,"")</f>
        <v/>
      </c>
      <c r="DV162" t="str">
        <f>IF(AND($A162="J",COUNTIFS(activiteiten_perceel,percelen!$AZ162,activiteiten_maatregel_nr,percelen!DV$4,activiteiten_activiteit_voldoet_aan_voorwaarden,"J")&gt;0),DV$4,"")</f>
        <v/>
      </c>
      <c r="DW162" t="str">
        <f>IF(AND($A162="J",COUNTIFS(activiteiten_perceel,percelen!$AZ162,activiteiten_maatregel_nr,percelen!DW$4,activiteiten_activiteit_voldoet_aan_voorwaarden,"J")&gt;0),DW$4,"")</f>
        <v/>
      </c>
      <c r="DX162" t="str">
        <f>IF(AND($A162="J",COUNTIFS(activiteiten_perceel,percelen!$AZ162,activiteiten_maatregel_nr,percelen!DX$4,activiteiten_activiteit_voldoet_aan_voorwaarden,"J")&gt;0),DX$4,"")</f>
        <v/>
      </c>
      <c r="DY162" t="str">
        <f>IF(AND($A162="J",COUNTIFS(activiteiten_perceel,percelen!$AZ162,activiteiten_maatregel_nr,percelen!DY$4,activiteiten_activiteit_voldoet_aan_voorwaarden,"J")&gt;0),DY$4,"")</f>
        <v/>
      </c>
      <c r="DZ162" t="str">
        <f>IF(AND($A162="J",COUNTIFS(activiteiten_perceel,percelen!$AZ162,activiteiten_maatregel_nr,percelen!DZ$4,activiteiten_activiteit_voldoet_aan_voorwaarden,"J")&gt;0),DZ$4,"")</f>
        <v/>
      </c>
      <c r="EA162" t="str">
        <f>IF(AND($A162="J",COUNTIFS(activiteiten_perceel,percelen!$AZ162,activiteiten_maatregel_nr,percelen!EA$4,activiteiten_activiteit_voldoet_aan_voorwaarden,"J")&gt;0),EA$4,"")</f>
        <v/>
      </c>
      <c r="EB162" t="str">
        <f>IF(AND($A162="J",COUNTIFS(activiteiten_perceel,percelen!$AZ162,activiteiten_maatregel_nr,percelen!EB$4,activiteiten_activiteit_voldoet_aan_voorwaarden,"J")&gt;0),EB$4,"")</f>
        <v/>
      </c>
      <c r="EC162" t="str">
        <f>IF(AND($A162="J",COUNTIFS(activiteiten_perceel,percelen!$AZ162,activiteiten_maatregel_nr,percelen!EC$4,activiteiten_activiteit_voldoet_aan_voorwaarden,"J")&gt;0),EC$4,"")</f>
        <v/>
      </c>
      <c r="ED162" t="str">
        <f>IF(AND($A162="J",COUNTIFS(activiteiten_perceel,percelen!$AZ162,activiteiten_maatregel_nr,percelen!ED$4,activiteiten_activiteit_voldoet_aan_voorwaarden,"J")&gt;0),ED$4,"")</f>
        <v/>
      </c>
      <c r="EE162" t="str">
        <f>IF(AND($A162="J",COUNTIFS(activiteiten_perceel,percelen!$AZ162,activiteiten_maatregel_nr,percelen!EE$4,activiteiten_activiteit_voldoet_aan_voorwaarden,"J")&gt;0),EE$4,"")</f>
        <v/>
      </c>
      <c r="EF162" t="str">
        <f>IF(AND($A162="J",COUNTIFS(activiteiten_perceel,percelen!$AZ162,activiteiten_maatregel_nr,percelen!EF$4,activiteiten_activiteit_voldoet_aan_voorwaarden,"J")&gt;0),EF$4,"")</f>
        <v/>
      </c>
      <c r="EG162" t="str">
        <f>IF(AND($A162="J",COUNTIFS(activiteiten_perceel,percelen!$AZ162,activiteiten_maatregel_nr,percelen!EG$4,activiteiten_activiteit_voldoet_aan_voorwaarden,"J")&gt;0),EG$4,"")</f>
        <v/>
      </c>
      <c r="EH162" t="str">
        <f>IF(AND($A162="J",COUNTIFS(activiteiten_perceel,percelen!$AZ162,activiteiten_maatregel_nr,percelen!EH$4,activiteiten_activiteit_voldoet_aan_voorwaarden,"J")&gt;0),EH$4,"")</f>
        <v/>
      </c>
      <c r="EI162" t="str">
        <f>IF(AND($A162="J",COUNTIFS(activiteiten_perceel,percelen!$AZ162,activiteiten_maatregel_nr,percelen!EI$4,activiteiten_activiteit_voldoet_aan_voorwaarden,"J")&gt;0),EI$4,"")</f>
        <v/>
      </c>
      <c r="EJ162">
        <f t="shared" si="375"/>
        <v>0</v>
      </c>
      <c r="EK162" t="str">
        <f t="shared" si="309"/>
        <v/>
      </c>
      <c r="EL162" t="str">
        <f t="shared" si="310"/>
        <v/>
      </c>
      <c r="EM162" t="str">
        <f t="shared" si="311"/>
        <v/>
      </c>
      <c r="EN162" t="str">
        <f t="shared" si="312"/>
        <v/>
      </c>
      <c r="EO162" t="str">
        <f t="shared" si="313"/>
        <v/>
      </c>
      <c r="EP162" t="str">
        <f t="shared" si="314"/>
        <v/>
      </c>
      <c r="EQ162" t="str">
        <f t="shared" si="315"/>
        <v/>
      </c>
      <c r="ER162" t="str">
        <f t="shared" si="316"/>
        <v/>
      </c>
      <c r="ES162" t="str">
        <f t="shared" si="317"/>
        <v/>
      </c>
      <c r="ET162" t="str">
        <f t="shared" si="318"/>
        <v/>
      </c>
      <c r="EU162" t="str">
        <f t="shared" si="319"/>
        <v/>
      </c>
      <c r="EV162" t="str">
        <f t="shared" si="320"/>
        <v/>
      </c>
      <c r="EW162" t="str">
        <f t="shared" si="376"/>
        <v>nvt</v>
      </c>
      <c r="EX162" t="str">
        <f t="shared" si="377"/>
        <v>nvt</v>
      </c>
      <c r="EY162" t="str">
        <f t="shared" si="378"/>
        <v>nvt</v>
      </c>
      <c r="EZ162" t="str">
        <f t="shared" si="379"/>
        <v>nvt</v>
      </c>
      <c r="FA162" t="str">
        <f t="shared" si="380"/>
        <v>nvt</v>
      </c>
      <c r="FB162" t="str">
        <f t="shared" si="381"/>
        <v>nvt</v>
      </c>
      <c r="FC162" t="str">
        <f t="shared" si="382"/>
        <v>nvt</v>
      </c>
      <c r="FD162" t="str">
        <f t="shared" si="383"/>
        <v>nvt</v>
      </c>
      <c r="FE162" t="str">
        <f>IF($EJ162=2,VLOOKUP(FD162,STAPELING!A:D,FE$1,0),"nvt")</f>
        <v>nvt</v>
      </c>
      <c r="FF162" t="str">
        <f t="shared" si="384"/>
        <v>nvt</v>
      </c>
      <c r="FG162" t="str">
        <f t="shared" si="385"/>
        <v>nvt</v>
      </c>
      <c r="FH162" t="str">
        <f t="shared" si="386"/>
        <v>nvt</v>
      </c>
      <c r="FI162" t="str">
        <f t="shared" si="387"/>
        <v>nvt</v>
      </c>
      <c r="FJ162" t="str">
        <f t="shared" si="388"/>
        <v>nvt</v>
      </c>
      <c r="FK162" t="str">
        <f t="shared" si="389"/>
        <v>nvt</v>
      </c>
      <c r="FL162" t="str">
        <f t="shared" si="390"/>
        <v>nvt</v>
      </c>
      <c r="FM162" t="str">
        <f t="shared" si="391"/>
        <v/>
      </c>
      <c r="FN162" t="str">
        <f>IF(ISERROR(VLOOKUP(FM162,STAPELING!I:AO,FN$1,0)),"N",VLOOKUP(FM162,STAPELING!I:AO,FN$1,0))</f>
        <v>J</v>
      </c>
      <c r="FO162" t="str">
        <f t="shared" si="392"/>
        <v>nvt</v>
      </c>
      <c r="FP162" t="str">
        <f t="shared" si="321"/>
        <v>nvt</v>
      </c>
      <c r="FQ162" t="str">
        <f t="shared" si="322"/>
        <v>nvt</v>
      </c>
      <c r="FR162" t="str">
        <f t="shared" si="323"/>
        <v>nvt</v>
      </c>
      <c r="FS162" t="str">
        <f t="shared" si="324"/>
        <v>nvt</v>
      </c>
      <c r="FT162" t="str">
        <f t="shared" si="325"/>
        <v>nvt</v>
      </c>
      <c r="FU162" t="str">
        <f t="shared" si="326"/>
        <v>nvt</v>
      </c>
      <c r="FV162" t="str">
        <f t="shared" si="327"/>
        <v>nvt</v>
      </c>
      <c r="FW162" t="str">
        <f t="shared" si="328"/>
        <v>nvt</v>
      </c>
      <c r="FX162" t="str">
        <f t="shared" si="329"/>
        <v>nvt</v>
      </c>
      <c r="FY162" t="str">
        <f t="shared" si="330"/>
        <v>nvt</v>
      </c>
      <c r="FZ162" t="str">
        <f t="shared" si="331"/>
        <v>nvt</v>
      </c>
      <c r="GA162" t="str">
        <f t="shared" si="332"/>
        <v>nvt</v>
      </c>
      <c r="GB162" t="str">
        <f>IF($EJ162&gt;2,IF(FO162="","zwart",VLOOKUP(FO162,STAPELING!J:AA,GB$1,0)),"nvt")</f>
        <v>nvt</v>
      </c>
      <c r="GC162" t="str">
        <f t="shared" si="393"/>
        <v>nvt</v>
      </c>
      <c r="GD162" t="str">
        <f t="shared" si="394"/>
        <v>nvt</v>
      </c>
      <c r="GE162" t="str">
        <f t="shared" si="395"/>
        <v>nvt</v>
      </c>
      <c r="GF162" t="str">
        <f t="shared" si="396"/>
        <v>nvt</v>
      </c>
      <c r="GG162" t="str">
        <f t="shared" si="397"/>
        <v>nvt</v>
      </c>
      <c r="GH162" t="str">
        <f t="shared" si="398"/>
        <v>nvt</v>
      </c>
      <c r="GI162" t="str">
        <f t="shared" si="399"/>
        <v>nvt</v>
      </c>
      <c r="GJ162" t="str">
        <f t="shared" si="400"/>
        <v>nvt</v>
      </c>
      <c r="GK162" t="str">
        <f t="shared" si="333"/>
        <v>nvt</v>
      </c>
      <c r="GL162" t="str">
        <f t="shared" si="334"/>
        <v>nvt</v>
      </c>
      <c r="GM162" t="str">
        <f t="shared" si="335"/>
        <v>nvt</v>
      </c>
      <c r="GN162" t="str">
        <f t="shared" si="336"/>
        <v>nvt</v>
      </c>
      <c r="GO162" t="str">
        <f t="shared" si="337"/>
        <v>nvt</v>
      </c>
      <c r="GP162" t="str">
        <f t="shared" si="338"/>
        <v>nvt</v>
      </c>
      <c r="GQ162" t="str">
        <f t="shared" si="339"/>
        <v>nvt</v>
      </c>
      <c r="GR162" t="str">
        <f t="shared" si="340"/>
        <v>nvt</v>
      </c>
      <c r="GS162" t="str">
        <f t="shared" si="341"/>
        <v>nvt</v>
      </c>
      <c r="GT162" t="str">
        <f t="shared" si="342"/>
        <v>nvt</v>
      </c>
      <c r="GU162" t="str">
        <f t="shared" si="343"/>
        <v>nvt</v>
      </c>
      <c r="GV162" t="str">
        <f t="shared" si="344"/>
        <v>nvt</v>
      </c>
      <c r="GW162" t="str">
        <f>IF($EJ162&gt;2,IF(GJ162="","zwart",VLOOKUP(GJ162,STAPELING!AB:AJ,GW$1,0)),"nvt")</f>
        <v>nvt</v>
      </c>
      <c r="GX162" t="str">
        <f t="shared" si="401"/>
        <v>nvt</v>
      </c>
      <c r="GY162" t="str">
        <f t="shared" si="402"/>
        <v>nvt</v>
      </c>
      <c r="GZ162" t="str">
        <f t="shared" si="403"/>
        <v>nvt</v>
      </c>
      <c r="HA162" t="str">
        <f t="shared" si="404"/>
        <v>nvt</v>
      </c>
      <c r="HB162" t="str">
        <f t="shared" si="405"/>
        <v>nvt</v>
      </c>
      <c r="HC162" t="str">
        <f t="shared" si="406"/>
        <v>nvt</v>
      </c>
      <c r="HD162" t="str">
        <f t="shared" si="407"/>
        <v>nvt</v>
      </c>
      <c r="HE162" t="str">
        <f t="shared" si="408"/>
        <v>nvt</v>
      </c>
      <c r="HF162" t="str">
        <f t="shared" si="409"/>
        <v>nvt</v>
      </c>
      <c r="HG162" t="str">
        <f t="shared" si="410"/>
        <v>nvt</v>
      </c>
      <c r="HH162" t="str">
        <f t="shared" si="411"/>
        <v>nvt</v>
      </c>
      <c r="HI162" t="str">
        <f t="shared" si="412"/>
        <v>nvt</v>
      </c>
      <c r="HJ162" t="str">
        <f t="shared" si="413"/>
        <v>nvt</v>
      </c>
      <c r="HK162" t="str">
        <f t="shared" si="414"/>
        <v>nvt</v>
      </c>
      <c r="HL162" t="str">
        <f t="shared" si="415"/>
        <v>nvt</v>
      </c>
      <c r="HM162" t="str">
        <f t="shared" si="345"/>
        <v>nvt</v>
      </c>
      <c r="HN162" t="str">
        <f t="shared" si="346"/>
        <v>nvt</v>
      </c>
      <c r="HO162" t="str">
        <f t="shared" si="347"/>
        <v>nvt</v>
      </c>
      <c r="HP162" t="str">
        <f t="shared" si="348"/>
        <v>nvt</v>
      </c>
      <c r="HQ162" t="str">
        <f t="shared" si="349"/>
        <v>nvt</v>
      </c>
      <c r="HR162" t="str">
        <f t="shared" si="350"/>
        <v>nvt</v>
      </c>
      <c r="HS162" t="str">
        <f t="shared" si="351"/>
        <v>nvt</v>
      </c>
      <c r="HT162" t="str">
        <f t="shared" si="352"/>
        <v>nvt</v>
      </c>
      <c r="HU162" t="str">
        <f t="shared" si="353"/>
        <v>nvt</v>
      </c>
      <c r="HV162" t="str">
        <f t="shared" si="354"/>
        <v>nvt</v>
      </c>
      <c r="HW162" t="str">
        <f t="shared" si="355"/>
        <v>nvt</v>
      </c>
      <c r="HX162" t="str">
        <f t="shared" si="356"/>
        <v>nvt</v>
      </c>
      <c r="HY162" t="str">
        <f>IF($EJ162&gt;2,IF(HL162="","zwart",VLOOKUP(HL162,STAPELING!AK:AN,HY$1,0)),"nvt")</f>
        <v>nvt</v>
      </c>
      <c r="HZ162" t="str">
        <f t="shared" si="416"/>
        <v>nvt</v>
      </c>
      <c r="IA162" t="str">
        <f t="shared" si="417"/>
        <v>nvt</v>
      </c>
      <c r="IB162" t="str">
        <f t="shared" si="418"/>
        <v>nvt</v>
      </c>
      <c r="IC162" t="str">
        <f t="shared" si="419"/>
        <v>nvt</v>
      </c>
      <c r="ID162" t="str">
        <f t="shared" si="420"/>
        <v>nvt</v>
      </c>
      <c r="IE162" t="str">
        <f t="shared" si="421"/>
        <v>nvt</v>
      </c>
      <c r="IF162" t="str">
        <f t="shared" si="422"/>
        <v>nvt</v>
      </c>
      <c r="IG162">
        <f t="shared" si="423"/>
        <v>0</v>
      </c>
      <c r="IH162">
        <f t="shared" si="424"/>
        <v>0</v>
      </c>
      <c r="II162">
        <f t="shared" si="425"/>
        <v>0</v>
      </c>
      <c r="IJ162">
        <f t="shared" si="426"/>
        <v>0</v>
      </c>
      <c r="IK162">
        <f t="shared" si="427"/>
        <v>0</v>
      </c>
      <c r="IL162">
        <f t="shared" si="428"/>
        <v>0</v>
      </c>
      <c r="IM162">
        <f t="shared" si="429"/>
        <v>0</v>
      </c>
      <c r="IN162">
        <f t="shared" si="430"/>
        <v>0</v>
      </c>
      <c r="IO162">
        <f t="shared" si="431"/>
        <v>0</v>
      </c>
      <c r="IP162">
        <f t="shared" si="432"/>
        <v>0</v>
      </c>
      <c r="IQ162">
        <f t="shared" si="433"/>
        <v>0</v>
      </c>
      <c r="IR162">
        <f t="shared" si="434"/>
        <v>0</v>
      </c>
      <c r="IS162">
        <f t="shared" si="435"/>
        <v>0</v>
      </c>
      <c r="IT162">
        <f t="shared" si="436"/>
        <v>0</v>
      </c>
      <c r="IU162" t="str">
        <f t="shared" si="437"/>
        <v>N</v>
      </c>
      <c r="IV162" t="str">
        <f t="shared" si="357"/>
        <v>N</v>
      </c>
      <c r="IW162" t="str">
        <f t="shared" si="438"/>
        <v>N</v>
      </c>
    </row>
    <row r="163" spans="1:257" x14ac:dyDescent="0.25">
      <c r="A163" t="str">
        <f>IF(ISERROR(VLOOKUP(E163,E$4:E162,1,0)),"J","N")</f>
        <v>N</v>
      </c>
      <c r="E163" s="25" t="str">
        <f>IF(Invoer!B192="","",Invoer!B192)</f>
        <v/>
      </c>
      <c r="F163" s="25"/>
      <c r="G163" s="25"/>
      <c r="H163" s="25" t="str">
        <f>IF(AND($E163&lt;&gt;"",$A163="J"),Invoer!D192,"")</f>
        <v/>
      </c>
      <c r="I163" s="25"/>
      <c r="J163" s="26"/>
      <c r="K163" s="26" t="str">
        <f>IF(AND($E163&lt;&gt;"",$A163="J"),Invoer!L192,"")</f>
        <v/>
      </c>
      <c r="L163" s="26"/>
      <c r="M163" s="25"/>
      <c r="N163" s="152"/>
      <c r="O163" s="153"/>
      <c r="P163" s="25"/>
      <c r="Q163" s="25"/>
      <c r="R163" s="153"/>
      <c r="S163" s="154"/>
      <c r="T163" s="152"/>
      <c r="U163" s="153"/>
      <c r="V163" s="153"/>
      <c r="W163" s="59" t="str">
        <f>IF(AND($E163&lt;&gt;"",$A163="J",Invoer!R192&lt;&gt;""),VLOOKUP(Invoer!R192,NORM!$F$26:$H$29,3,0),"")</f>
        <v/>
      </c>
      <c r="X163" s="59"/>
      <c r="Y163" s="25" t="str">
        <f t="shared" si="358"/>
        <v/>
      </c>
      <c r="Z163" s="25"/>
      <c r="AA163" s="26" t="str">
        <f t="shared" si="359"/>
        <v/>
      </c>
      <c r="AB163" s="26"/>
      <c r="AC163" s="153"/>
      <c r="AD163" s="153"/>
      <c r="AE163" s="153"/>
      <c r="AF163" s="153"/>
      <c r="AG163" s="153"/>
      <c r="AH163" s="25"/>
      <c r="AI163" s="153"/>
      <c r="AJ163" s="153"/>
      <c r="AK163" s="153"/>
      <c r="AL163" s="153"/>
      <c r="AM163" s="25" t="str">
        <f>IF(AND($E163&lt;&gt;"",$A163="J"),IF(Invoer!X192="Ja","J",IF(Invoer!X192="Nee","N","")),"")</f>
        <v/>
      </c>
      <c r="AN163" s="153"/>
      <c r="AO163" s="153"/>
      <c r="AP163" s="153" t="s">
        <v>311</v>
      </c>
      <c r="AQ163" s="153" t="s">
        <v>311</v>
      </c>
      <c r="AR163" s="153" t="s">
        <v>312</v>
      </c>
      <c r="AS163" s="153" t="s">
        <v>312</v>
      </c>
      <c r="AT163" s="1" t="str">
        <f>IF(AND($E163&lt;&gt;"",$A163="J",Invoer!O192&lt;&gt;""),VLOOKUP(Invoer!O192,NORM!$F$31:$H$38,3,0),"")</f>
        <v/>
      </c>
      <c r="AU163" s="1"/>
      <c r="AV163" s="1" t="str">
        <f>IF(AND($E163&lt;&gt;"",$A163="J"),Invoer!AH192,"")</f>
        <v/>
      </c>
      <c r="AW163" s="1"/>
      <c r="AX163" s="1" t="str">
        <f t="shared" si="360"/>
        <v/>
      </c>
      <c r="AY163" s="1"/>
      <c r="AZ163" s="3" t="str">
        <f t="shared" si="361"/>
        <v/>
      </c>
      <c r="BA163" s="3" t="str">
        <f t="shared" si="362"/>
        <v/>
      </c>
      <c r="BB163" s="3" t="str">
        <f t="shared" si="363"/>
        <v>N</v>
      </c>
      <c r="BC163" s="3" t="str">
        <f t="shared" si="364"/>
        <v>N</v>
      </c>
      <c r="BD163" s="3" t="str">
        <f t="shared" si="365"/>
        <v/>
      </c>
      <c r="BE163" s="3">
        <f t="shared" si="366"/>
        <v>0</v>
      </c>
      <c r="BF163" s="3" t="str">
        <f t="shared" si="367"/>
        <v/>
      </c>
      <c r="BG163" s="3" t="str">
        <f t="shared" si="368"/>
        <v/>
      </c>
      <c r="BH163" s="3" t="str">
        <f t="shared" si="369"/>
        <v>N</v>
      </c>
      <c r="BI163" s="24" t="str">
        <f t="shared" si="370"/>
        <v/>
      </c>
      <c r="BJ163" s="24" t="str">
        <f>IF(ISERROR(VLOOKUP($BD163,LOV_GWSGRP!A:A,1,0)),"N","J")</f>
        <v>N</v>
      </c>
      <c r="BK163" s="24" t="str">
        <f>IF(ISERROR(VLOOKUP($BD163,LOV_GWSGRP!D:D,1,0)),"N","J")</f>
        <v>N</v>
      </c>
      <c r="BL163" s="24" t="str">
        <f>IF(ISERROR(VLOOKUP($BD163,LOV_GWSGRP!G:G,1,0)),"N","J")</f>
        <v>N</v>
      </c>
      <c r="BM163" s="24" t="str">
        <f>IF(ISERROR(VLOOKUP($BD163,LOV_GWSGRP!M:M,1,0)),"N","J")</f>
        <v>N</v>
      </c>
      <c r="BN163" s="24" t="str">
        <f>IF(ISERROR(VLOOKUP($BD163,LOV_GWSGRP!P:P,1,0)),"N","J")</f>
        <v>N</v>
      </c>
      <c r="BO163" s="24" t="str">
        <f>IF(ISERROR(VLOOKUP($BD163,LOV_GWSGRP!S:S,1,0)),"N","J")</f>
        <v>N</v>
      </c>
      <c r="BP163" s="24" t="str">
        <f>IF(ISERROR(VLOOKUP($BD163,LOV_GWSGRP!V:V,1,0)),"N","J")</f>
        <v>N</v>
      </c>
      <c r="BQ163" s="24" t="str">
        <f>IF(ISERROR(VLOOKUP($BD163,LOV_GWSGRP!Y:Y,1,0)),"N","J")</f>
        <v>N</v>
      </c>
      <c r="BR163" s="24" t="str">
        <f>IF(ISERROR(VLOOKUP($BD163,LOV_GWSGRP!AB:AB,1,0)),"N","J")</f>
        <v>N</v>
      </c>
      <c r="BS163" s="24" t="str">
        <f>IF(ISERROR(VLOOKUP($BD163,LOV_GWSGRP!AE:AE,1,0)),"N","J")</f>
        <v>N</v>
      </c>
      <c r="BT163" s="24" t="str">
        <f>IF(ISERROR(VLOOKUP($BD163,LOV_GWSGRP!AH:AH,1,0)),"N","J")</f>
        <v>N</v>
      </c>
      <c r="BU163" s="24" t="str">
        <f>IF(ISERROR(VLOOKUP($BD163,LOV_GWSGRP!CJ:CJ,1,0)),"N","J")</f>
        <v>N</v>
      </c>
      <c r="BV163" s="24" t="str">
        <f>IF(ISERROR(VLOOKUP($BD163,LOV_GWSGRP!AN:AN,1,0)),"N","J")</f>
        <v>N</v>
      </c>
      <c r="BW163" s="24" t="str">
        <f>IF(ISERROR(VLOOKUP($BD163,LOV_GWSGRP!AQ:AQ,1,0)),"N","J")</f>
        <v>N</v>
      </c>
      <c r="BX163" s="24" t="str">
        <f>IF(ISERROR(VLOOKUP($BD163,LOV_GWSGRP!AT:AT,1,0)),"N","J")</f>
        <v>N</v>
      </c>
      <c r="BY163" s="24" t="str">
        <f>IF(ISERROR(VLOOKUP($BD163,LOV_GWSGRP!AW:AW,1,0)),"N","J")</f>
        <v>N</v>
      </c>
      <c r="BZ163" s="24" t="str">
        <f>IF(ISERROR(VLOOKUP($BD163,LOV_GWSGRP!AZ:AZ,1,0)),"N","J")</f>
        <v>N</v>
      </c>
      <c r="CA163" s="24" t="str">
        <f>IF(ISERROR(VLOOKUP($BD163,LOV_GWSGRP!BC:BC,1,0)),"N","J")</f>
        <v>N</v>
      </c>
      <c r="CB163" s="24" t="str">
        <f>IF(ISERROR(VLOOKUP($BD163,LOV_GWSGRP!BF:BF,1,0)),"N","J")</f>
        <v>N</v>
      </c>
      <c r="CC163" s="24" t="str">
        <f>IF(ISERROR(VLOOKUP($BD163,LOV_GWSGRP!BI:BI,1,0)),"N","J")</f>
        <v>N</v>
      </c>
      <c r="CD163" s="24" t="str">
        <f>IF(ISERROR(VLOOKUP($BD163,LOV_GWSGRP!J:J,1,0)),"N","J")</f>
        <v>N</v>
      </c>
      <c r="CE163" s="24" t="str">
        <f>IF(ISERROR(VLOOKUP($BD163,LOV_GWSGRP!BL:BL,1,0)),"N","J")</f>
        <v>N</v>
      </c>
      <c r="CF163" s="24"/>
      <c r="CG163" s="24" t="str">
        <f>IF(ISERROR(VLOOKUP($BD163,LOV_GWSGRP!BO:BO,1,0)),"N","J")</f>
        <v>N</v>
      </c>
      <c r="CH163" s="24" t="str">
        <f t="shared" si="371"/>
        <v>N</v>
      </c>
      <c r="CI163" s="24" t="str">
        <f>IF(ISERROR(VLOOKUP($BD163,GEWASCODE_GLMC8!F:F,1,0)),"N","J")</f>
        <v>N</v>
      </c>
      <c r="CJ163" s="24" t="str">
        <f>IF(COUNTIF($CI163:CI163,"J")&gt;0,"N",IF(ISERROR(VLOOKUP($BD163,GEWASCODE_GLMC8!G:G,1,0)),"N","J"))</f>
        <v>N</v>
      </c>
      <c r="CK163" s="24" t="str">
        <f>IF(COUNTIF($CI163:CJ163,"J")&gt;0,"N",IF(ISERROR(VLOOKUP($BD163,GEWASCODE_GLMC8!H:H,1,0)),"N","J"))</f>
        <v>N</v>
      </c>
      <c r="CL163" s="24" t="str">
        <f>IF(COUNTIF($CI163:CK163,"J")&gt;0,"N",IF(ISERROR(VLOOKUP($BD163,GEWASCODE_GLMC8!I:I,1,0)),"N","J"))</f>
        <v>N</v>
      </c>
      <c r="CM163" s="24" t="str">
        <f>IF(COUNTIF($CI163:CL163,"J")&gt;0,"N",IF(ISERROR(VLOOKUP($BD163,GEWASCODE_GLMC8!J:J,1,0)),"N","J"))</f>
        <v>N</v>
      </c>
      <c r="CN163" s="24" t="str">
        <f>IF(COUNTIF($CI163:CM163,"J")&gt;0,"N",IF(ISERROR(VLOOKUP($BD163,GEWASCODE_GLMC8!K:K,1,0)),"N","J"))</f>
        <v>N</v>
      </c>
      <c r="CO163" s="24" t="str">
        <f>IF(COUNTIF($CI163:CN163,"J")&gt;0,"N",IF(ISERROR(VLOOKUP($BD163,GEWASCODE_GLMC8!L:L,1,0)),"N","J"))</f>
        <v>N</v>
      </c>
      <c r="CP163" s="24" t="str">
        <f>IF(COUNTIF($CI163:CO163,"J")&gt;0,"N",IF(ISERROR(VLOOKUP($BD163,GEWASCODE_GLMC8!M:M,1,0)),"N","J"))</f>
        <v>N</v>
      </c>
      <c r="CQ163" s="24" t="str">
        <f>IF(COUNTIF($CI163:CP163,"J")&gt;0,"N",IF(ISERROR(VLOOKUP($BD163,GEWASCODE_GLMC8!N:N,1,0)),"N","J"))</f>
        <v>N</v>
      </c>
      <c r="CR163" s="24" t="str">
        <f>IF(COUNTIF($CI163:CQ163,"J")&gt;0,"N",IF(ISERROR(VLOOKUP($BD163,GEWASCODE_GLMC8!O:O,1,0)),"N","J"))</f>
        <v>N</v>
      </c>
      <c r="CS163" s="24" t="str">
        <f>IF(COUNTIF($CI163:CR163,"J")&gt;0,"N",IF(ISERROR(VLOOKUP($BD163,GEWASCODE_GLMC8!P:P,1,0)),"N","J"))</f>
        <v>N</v>
      </c>
      <c r="CT163" s="24" t="str">
        <f>IF(COUNTIF($CI163:CS163,"J")&gt;0,"N",IF(ISERROR(VLOOKUP($BD163,GEWASCODE_GLMC8!Q:Q,1,0)),"N","J"))</f>
        <v>N</v>
      </c>
      <c r="CU163" s="24" t="str">
        <f>IF(COUNTIF($CI163:CT163,"J")&gt;0,"N",IF(ISERROR(VLOOKUP($BD163,GEWASCODE_GLMC8!R:R,1,0)),"N","J"))</f>
        <v>N</v>
      </c>
      <c r="CV163" s="24" t="str">
        <f>IF(COUNTIF($CI163:CU163,"J")&gt;0,"N",IF(ISERROR(VLOOKUP($BD163,GEWASCODE_GLMC8!S:S,1,0)),"N","J"))</f>
        <v>N</v>
      </c>
      <c r="CW163" s="24" t="str">
        <f>IF(COUNTIF($CI163:CV163,"J")&gt;0,"N",IF(ISERROR(VLOOKUP($BD163,GEWASCODE_GLMC8!T:T,1,0)),"N","J"))</f>
        <v>N</v>
      </c>
      <c r="CX163" s="24" t="str">
        <f>IF(COUNTIF($CI163:CW163,"J")&gt;0,"N",IF(ISERROR(VLOOKUP($BD163,GEWASCODE_GLMC8!U:U,1,0)),"N","J"))</f>
        <v>N</v>
      </c>
      <c r="CY163" s="24" t="str">
        <f>IF(COUNTIF($CI163:CX163,"J")&gt;0,"N",IF(ISERROR(VLOOKUP($BD163,GEWASCODE_GLMC8!V:V,1,0)),"N","J"))</f>
        <v>N</v>
      </c>
      <c r="CZ163" s="24" t="str">
        <f>IF(COUNTIF($CI163:CY163,"J")&gt;0,"N",IF(ISERROR(VLOOKUP($BD163,GEWASCODE_GLMC8!W:W,1,0)),"N","J"))</f>
        <v>N</v>
      </c>
      <c r="DA163" s="24" t="str">
        <f>IF(COUNTIF($CI163:CZ163,"J")&gt;0,"N",IF(ISERROR(VLOOKUP($BD163,GEWASCODE_GLMC8!X:X,1,0)),"N","J"))</f>
        <v>N</v>
      </c>
      <c r="DB163" s="24" t="str">
        <f>IF(COUNTIF($CI163:DA163,"J")&gt;0,"N",IF(ISERROR(VLOOKUP($BD163,GEWASCODE_GLMC8!Y:Y,1,0)),"N","J"))</f>
        <v>N</v>
      </c>
      <c r="DC163" s="24" t="str">
        <f>IF(COUNTIF($CI163:DB163,"J")&gt;0,"N",IF(ISERROR(VLOOKUP($BD163,GEWASCODE_GLMC8!Z:Z,1,0)),"N","J"))</f>
        <v>N</v>
      </c>
      <c r="DD163" s="24" t="str">
        <f t="shared" si="372"/>
        <v>N</v>
      </c>
      <c r="DE163" s="3" t="str">
        <f t="shared" si="303"/>
        <v>N</v>
      </c>
      <c r="DF163" s="3" t="str">
        <f t="shared" si="304"/>
        <v>N</v>
      </c>
      <c r="DG163" s="3" t="str">
        <f t="shared" si="373"/>
        <v>N</v>
      </c>
      <c r="DH163" s="3" t="str">
        <f t="shared" si="374"/>
        <v>N</v>
      </c>
      <c r="DI163" s="3" t="str">
        <f t="shared" si="305"/>
        <v>N</v>
      </c>
      <c r="DJ163" s="3" t="str">
        <f t="shared" si="306"/>
        <v>N</v>
      </c>
      <c r="DK163" s="3">
        <f>0</f>
        <v>0</v>
      </c>
      <c r="DL163" s="3" t="str">
        <f t="shared" si="307"/>
        <v>N</v>
      </c>
      <c r="DM163" s="3" t="str">
        <f t="shared" si="308"/>
        <v>N</v>
      </c>
      <c r="DN163" t="str">
        <f>IF(AND($A163="J",COUNTIFS(activiteiten_perceel,percelen!$AZ163,activiteiten_maatregel_nr,percelen!DN$4,activiteiten_activiteit_voldoet_aan_voorwaarden,"J")&gt;0),DN$4,"")</f>
        <v/>
      </c>
      <c r="DO163" t="str">
        <f>IF(AND($A163="J",COUNTIFS(activiteiten_perceel,percelen!$AZ163,activiteiten_maatregel_nr,percelen!DO$4,activiteiten_activiteit_voldoet_aan_voorwaarden,"J")&gt;0),DO$4,"")</f>
        <v/>
      </c>
      <c r="DP163" t="str">
        <f>IF(AND($A163="J",COUNTIFS(activiteiten_perceel,percelen!$AZ163,activiteiten_maatregel_nr,percelen!DP$4,activiteiten_activiteit_voldoet_aan_voorwaarden,"J")&gt;0),DP$4,"")</f>
        <v/>
      </c>
      <c r="DQ163" t="str">
        <f>IF(AND($A163="J",COUNTIFS(activiteiten_perceel,percelen!$AZ163,activiteiten_maatregel_nr,percelen!DQ$4,activiteiten_activiteit_voldoet_aan_voorwaarden,"J")&gt;0),DQ$4,"")</f>
        <v/>
      </c>
      <c r="DR163" t="str">
        <f>IF(AND($A163="J",COUNTIFS(activiteiten_perceel,percelen!$AZ163,activiteiten_maatregel_nr,percelen!DR$4,activiteiten_activiteit_voldoet_aan_voorwaarden,"J")&gt;0),DR$4,"")</f>
        <v/>
      </c>
      <c r="DS163" t="str">
        <f>IF(AND($A163="J",COUNTIFS(activiteiten_perceel,percelen!$AZ163,activiteiten_maatregel_nr,percelen!DS$4,activiteiten_activiteit_voldoet_aan_voorwaarden,"J")&gt;0),DS$4,"")</f>
        <v/>
      </c>
      <c r="DT163" t="str">
        <f>IF(AND($A163="J",COUNTIFS(activiteiten_perceel,percelen!$AZ163,activiteiten_maatregel_nr,percelen!DT$4,activiteiten_activiteit_voldoet_aan_voorwaarden,"J")&gt;0),DT$4,"")</f>
        <v/>
      </c>
      <c r="DU163" t="str">
        <f>IF(AND($A163="J",COUNTIFS(activiteiten_perceel,percelen!$AZ163,activiteiten_maatregel_nr,percelen!DU$4,activiteiten_activiteit_voldoet_aan_voorwaarden,"J")&gt;0),DU$4,"")</f>
        <v/>
      </c>
      <c r="DV163" t="str">
        <f>IF(AND($A163="J",COUNTIFS(activiteiten_perceel,percelen!$AZ163,activiteiten_maatregel_nr,percelen!DV$4,activiteiten_activiteit_voldoet_aan_voorwaarden,"J")&gt;0),DV$4,"")</f>
        <v/>
      </c>
      <c r="DW163" t="str">
        <f>IF(AND($A163="J",COUNTIFS(activiteiten_perceel,percelen!$AZ163,activiteiten_maatregel_nr,percelen!DW$4,activiteiten_activiteit_voldoet_aan_voorwaarden,"J")&gt;0),DW$4,"")</f>
        <v/>
      </c>
      <c r="DX163" t="str">
        <f>IF(AND($A163="J",COUNTIFS(activiteiten_perceel,percelen!$AZ163,activiteiten_maatregel_nr,percelen!DX$4,activiteiten_activiteit_voldoet_aan_voorwaarden,"J")&gt;0),DX$4,"")</f>
        <v/>
      </c>
      <c r="DY163" t="str">
        <f>IF(AND($A163="J",COUNTIFS(activiteiten_perceel,percelen!$AZ163,activiteiten_maatregel_nr,percelen!DY$4,activiteiten_activiteit_voldoet_aan_voorwaarden,"J")&gt;0),DY$4,"")</f>
        <v/>
      </c>
      <c r="DZ163" t="str">
        <f>IF(AND($A163="J",COUNTIFS(activiteiten_perceel,percelen!$AZ163,activiteiten_maatregel_nr,percelen!DZ$4,activiteiten_activiteit_voldoet_aan_voorwaarden,"J")&gt;0),DZ$4,"")</f>
        <v/>
      </c>
      <c r="EA163" t="str">
        <f>IF(AND($A163="J",COUNTIFS(activiteiten_perceel,percelen!$AZ163,activiteiten_maatregel_nr,percelen!EA$4,activiteiten_activiteit_voldoet_aan_voorwaarden,"J")&gt;0),EA$4,"")</f>
        <v/>
      </c>
      <c r="EB163" t="str">
        <f>IF(AND($A163="J",COUNTIFS(activiteiten_perceel,percelen!$AZ163,activiteiten_maatregel_nr,percelen!EB$4,activiteiten_activiteit_voldoet_aan_voorwaarden,"J")&gt;0),EB$4,"")</f>
        <v/>
      </c>
      <c r="EC163" t="str">
        <f>IF(AND($A163="J",COUNTIFS(activiteiten_perceel,percelen!$AZ163,activiteiten_maatregel_nr,percelen!EC$4,activiteiten_activiteit_voldoet_aan_voorwaarden,"J")&gt;0),EC$4,"")</f>
        <v/>
      </c>
      <c r="ED163" t="str">
        <f>IF(AND($A163="J",COUNTIFS(activiteiten_perceel,percelen!$AZ163,activiteiten_maatregel_nr,percelen!ED$4,activiteiten_activiteit_voldoet_aan_voorwaarden,"J")&gt;0),ED$4,"")</f>
        <v/>
      </c>
      <c r="EE163" t="str">
        <f>IF(AND($A163="J",COUNTIFS(activiteiten_perceel,percelen!$AZ163,activiteiten_maatregel_nr,percelen!EE$4,activiteiten_activiteit_voldoet_aan_voorwaarden,"J")&gt;0),EE$4,"")</f>
        <v/>
      </c>
      <c r="EF163" t="str">
        <f>IF(AND($A163="J",COUNTIFS(activiteiten_perceel,percelen!$AZ163,activiteiten_maatregel_nr,percelen!EF$4,activiteiten_activiteit_voldoet_aan_voorwaarden,"J")&gt;0),EF$4,"")</f>
        <v/>
      </c>
      <c r="EG163" t="str">
        <f>IF(AND($A163="J",COUNTIFS(activiteiten_perceel,percelen!$AZ163,activiteiten_maatregel_nr,percelen!EG$4,activiteiten_activiteit_voldoet_aan_voorwaarden,"J")&gt;0),EG$4,"")</f>
        <v/>
      </c>
      <c r="EH163" t="str">
        <f>IF(AND($A163="J",COUNTIFS(activiteiten_perceel,percelen!$AZ163,activiteiten_maatregel_nr,percelen!EH$4,activiteiten_activiteit_voldoet_aan_voorwaarden,"J")&gt;0),EH$4,"")</f>
        <v/>
      </c>
      <c r="EI163" t="str">
        <f>IF(AND($A163="J",COUNTIFS(activiteiten_perceel,percelen!$AZ163,activiteiten_maatregel_nr,percelen!EI$4,activiteiten_activiteit_voldoet_aan_voorwaarden,"J")&gt;0),EI$4,"")</f>
        <v/>
      </c>
      <c r="EJ163">
        <f t="shared" si="375"/>
        <v>0</v>
      </c>
      <c r="EK163" t="str">
        <f t="shared" si="309"/>
        <v/>
      </c>
      <c r="EL163" t="str">
        <f t="shared" si="310"/>
        <v/>
      </c>
      <c r="EM163" t="str">
        <f t="shared" si="311"/>
        <v/>
      </c>
      <c r="EN163" t="str">
        <f t="shared" si="312"/>
        <v/>
      </c>
      <c r="EO163" t="str">
        <f t="shared" si="313"/>
        <v/>
      </c>
      <c r="EP163" t="str">
        <f t="shared" si="314"/>
        <v/>
      </c>
      <c r="EQ163" t="str">
        <f t="shared" si="315"/>
        <v/>
      </c>
      <c r="ER163" t="str">
        <f t="shared" si="316"/>
        <v/>
      </c>
      <c r="ES163" t="str">
        <f t="shared" si="317"/>
        <v/>
      </c>
      <c r="ET163" t="str">
        <f t="shared" si="318"/>
        <v/>
      </c>
      <c r="EU163" t="str">
        <f t="shared" si="319"/>
        <v/>
      </c>
      <c r="EV163" t="str">
        <f t="shared" si="320"/>
        <v/>
      </c>
      <c r="EW163" t="str">
        <f t="shared" si="376"/>
        <v>nvt</v>
      </c>
      <c r="EX163" t="str">
        <f t="shared" si="377"/>
        <v>nvt</v>
      </c>
      <c r="EY163" t="str">
        <f t="shared" si="378"/>
        <v>nvt</v>
      </c>
      <c r="EZ163" t="str">
        <f t="shared" si="379"/>
        <v>nvt</v>
      </c>
      <c r="FA163" t="str">
        <f t="shared" si="380"/>
        <v>nvt</v>
      </c>
      <c r="FB163" t="str">
        <f t="shared" si="381"/>
        <v>nvt</v>
      </c>
      <c r="FC163" t="str">
        <f t="shared" si="382"/>
        <v>nvt</v>
      </c>
      <c r="FD163" t="str">
        <f t="shared" si="383"/>
        <v>nvt</v>
      </c>
      <c r="FE163" t="str">
        <f>IF($EJ163=2,VLOOKUP(FD163,STAPELING!A:D,FE$1,0),"nvt")</f>
        <v>nvt</v>
      </c>
      <c r="FF163" t="str">
        <f t="shared" si="384"/>
        <v>nvt</v>
      </c>
      <c r="FG163" t="str">
        <f t="shared" si="385"/>
        <v>nvt</v>
      </c>
      <c r="FH163" t="str">
        <f t="shared" si="386"/>
        <v>nvt</v>
      </c>
      <c r="FI163" t="str">
        <f t="shared" si="387"/>
        <v>nvt</v>
      </c>
      <c r="FJ163" t="str">
        <f t="shared" si="388"/>
        <v>nvt</v>
      </c>
      <c r="FK163" t="str">
        <f t="shared" si="389"/>
        <v>nvt</v>
      </c>
      <c r="FL163" t="str">
        <f t="shared" si="390"/>
        <v>nvt</v>
      </c>
      <c r="FM163" t="str">
        <f t="shared" si="391"/>
        <v/>
      </c>
      <c r="FN163" t="str">
        <f>IF(ISERROR(VLOOKUP(FM163,STAPELING!I:AO,FN$1,0)),"N",VLOOKUP(FM163,STAPELING!I:AO,FN$1,0))</f>
        <v>J</v>
      </c>
      <c r="FO163" t="str">
        <f t="shared" si="392"/>
        <v>nvt</v>
      </c>
      <c r="FP163" t="str">
        <f t="shared" si="321"/>
        <v>nvt</v>
      </c>
      <c r="FQ163" t="str">
        <f t="shared" si="322"/>
        <v>nvt</v>
      </c>
      <c r="FR163" t="str">
        <f t="shared" si="323"/>
        <v>nvt</v>
      </c>
      <c r="FS163" t="str">
        <f t="shared" si="324"/>
        <v>nvt</v>
      </c>
      <c r="FT163" t="str">
        <f t="shared" si="325"/>
        <v>nvt</v>
      </c>
      <c r="FU163" t="str">
        <f t="shared" si="326"/>
        <v>nvt</v>
      </c>
      <c r="FV163" t="str">
        <f t="shared" si="327"/>
        <v>nvt</v>
      </c>
      <c r="FW163" t="str">
        <f t="shared" si="328"/>
        <v>nvt</v>
      </c>
      <c r="FX163" t="str">
        <f t="shared" si="329"/>
        <v>nvt</v>
      </c>
      <c r="FY163" t="str">
        <f t="shared" si="330"/>
        <v>nvt</v>
      </c>
      <c r="FZ163" t="str">
        <f t="shared" si="331"/>
        <v>nvt</v>
      </c>
      <c r="GA163" t="str">
        <f t="shared" si="332"/>
        <v>nvt</v>
      </c>
      <c r="GB163" t="str">
        <f>IF($EJ163&gt;2,IF(FO163="","zwart",VLOOKUP(FO163,STAPELING!J:AA,GB$1,0)),"nvt")</f>
        <v>nvt</v>
      </c>
      <c r="GC163" t="str">
        <f t="shared" si="393"/>
        <v>nvt</v>
      </c>
      <c r="GD163" t="str">
        <f t="shared" si="394"/>
        <v>nvt</v>
      </c>
      <c r="GE163" t="str">
        <f t="shared" si="395"/>
        <v>nvt</v>
      </c>
      <c r="GF163" t="str">
        <f t="shared" si="396"/>
        <v>nvt</v>
      </c>
      <c r="GG163" t="str">
        <f t="shared" si="397"/>
        <v>nvt</v>
      </c>
      <c r="GH163" t="str">
        <f t="shared" si="398"/>
        <v>nvt</v>
      </c>
      <c r="GI163" t="str">
        <f t="shared" si="399"/>
        <v>nvt</v>
      </c>
      <c r="GJ163" t="str">
        <f t="shared" si="400"/>
        <v>nvt</v>
      </c>
      <c r="GK163" t="str">
        <f t="shared" si="333"/>
        <v>nvt</v>
      </c>
      <c r="GL163" t="str">
        <f t="shared" si="334"/>
        <v>nvt</v>
      </c>
      <c r="GM163" t="str">
        <f t="shared" si="335"/>
        <v>nvt</v>
      </c>
      <c r="GN163" t="str">
        <f t="shared" si="336"/>
        <v>nvt</v>
      </c>
      <c r="GO163" t="str">
        <f t="shared" si="337"/>
        <v>nvt</v>
      </c>
      <c r="GP163" t="str">
        <f t="shared" si="338"/>
        <v>nvt</v>
      </c>
      <c r="GQ163" t="str">
        <f t="shared" si="339"/>
        <v>nvt</v>
      </c>
      <c r="GR163" t="str">
        <f t="shared" si="340"/>
        <v>nvt</v>
      </c>
      <c r="GS163" t="str">
        <f t="shared" si="341"/>
        <v>nvt</v>
      </c>
      <c r="GT163" t="str">
        <f t="shared" si="342"/>
        <v>nvt</v>
      </c>
      <c r="GU163" t="str">
        <f t="shared" si="343"/>
        <v>nvt</v>
      </c>
      <c r="GV163" t="str">
        <f t="shared" si="344"/>
        <v>nvt</v>
      </c>
      <c r="GW163" t="str">
        <f>IF($EJ163&gt;2,IF(GJ163="","zwart",VLOOKUP(GJ163,STAPELING!AB:AJ,GW$1,0)),"nvt")</f>
        <v>nvt</v>
      </c>
      <c r="GX163" t="str">
        <f t="shared" si="401"/>
        <v>nvt</v>
      </c>
      <c r="GY163" t="str">
        <f t="shared" si="402"/>
        <v>nvt</v>
      </c>
      <c r="GZ163" t="str">
        <f t="shared" si="403"/>
        <v>nvt</v>
      </c>
      <c r="HA163" t="str">
        <f t="shared" si="404"/>
        <v>nvt</v>
      </c>
      <c r="HB163" t="str">
        <f t="shared" si="405"/>
        <v>nvt</v>
      </c>
      <c r="HC163" t="str">
        <f t="shared" si="406"/>
        <v>nvt</v>
      </c>
      <c r="HD163" t="str">
        <f t="shared" si="407"/>
        <v>nvt</v>
      </c>
      <c r="HE163" t="str">
        <f t="shared" si="408"/>
        <v>nvt</v>
      </c>
      <c r="HF163" t="str">
        <f t="shared" si="409"/>
        <v>nvt</v>
      </c>
      <c r="HG163" t="str">
        <f t="shared" si="410"/>
        <v>nvt</v>
      </c>
      <c r="HH163" t="str">
        <f t="shared" si="411"/>
        <v>nvt</v>
      </c>
      <c r="HI163" t="str">
        <f t="shared" si="412"/>
        <v>nvt</v>
      </c>
      <c r="HJ163" t="str">
        <f t="shared" si="413"/>
        <v>nvt</v>
      </c>
      <c r="HK163" t="str">
        <f t="shared" si="414"/>
        <v>nvt</v>
      </c>
      <c r="HL163" t="str">
        <f t="shared" si="415"/>
        <v>nvt</v>
      </c>
      <c r="HM163" t="str">
        <f t="shared" si="345"/>
        <v>nvt</v>
      </c>
      <c r="HN163" t="str">
        <f t="shared" si="346"/>
        <v>nvt</v>
      </c>
      <c r="HO163" t="str">
        <f t="shared" si="347"/>
        <v>nvt</v>
      </c>
      <c r="HP163" t="str">
        <f t="shared" si="348"/>
        <v>nvt</v>
      </c>
      <c r="HQ163" t="str">
        <f t="shared" si="349"/>
        <v>nvt</v>
      </c>
      <c r="HR163" t="str">
        <f t="shared" si="350"/>
        <v>nvt</v>
      </c>
      <c r="HS163" t="str">
        <f t="shared" si="351"/>
        <v>nvt</v>
      </c>
      <c r="HT163" t="str">
        <f t="shared" si="352"/>
        <v>nvt</v>
      </c>
      <c r="HU163" t="str">
        <f t="shared" si="353"/>
        <v>nvt</v>
      </c>
      <c r="HV163" t="str">
        <f t="shared" si="354"/>
        <v>nvt</v>
      </c>
      <c r="HW163" t="str">
        <f t="shared" si="355"/>
        <v>nvt</v>
      </c>
      <c r="HX163" t="str">
        <f t="shared" si="356"/>
        <v>nvt</v>
      </c>
      <c r="HY163" t="str">
        <f>IF($EJ163&gt;2,IF(HL163="","zwart",VLOOKUP(HL163,STAPELING!AK:AN,HY$1,0)),"nvt")</f>
        <v>nvt</v>
      </c>
      <c r="HZ163" t="str">
        <f t="shared" si="416"/>
        <v>nvt</v>
      </c>
      <c r="IA163" t="str">
        <f t="shared" si="417"/>
        <v>nvt</v>
      </c>
      <c r="IB163" t="str">
        <f t="shared" si="418"/>
        <v>nvt</v>
      </c>
      <c r="IC163" t="str">
        <f t="shared" si="419"/>
        <v>nvt</v>
      </c>
      <c r="ID163" t="str">
        <f t="shared" si="420"/>
        <v>nvt</v>
      </c>
      <c r="IE163" t="str">
        <f t="shared" si="421"/>
        <v>nvt</v>
      </c>
      <c r="IF163" t="str">
        <f t="shared" si="422"/>
        <v>nvt</v>
      </c>
      <c r="IG163">
        <f t="shared" si="423"/>
        <v>0</v>
      </c>
      <c r="IH163">
        <f t="shared" si="424"/>
        <v>0</v>
      </c>
      <c r="II163">
        <f t="shared" si="425"/>
        <v>0</v>
      </c>
      <c r="IJ163">
        <f t="shared" si="426"/>
        <v>0</v>
      </c>
      <c r="IK163">
        <f t="shared" si="427"/>
        <v>0</v>
      </c>
      <c r="IL163">
        <f t="shared" si="428"/>
        <v>0</v>
      </c>
      <c r="IM163">
        <f t="shared" si="429"/>
        <v>0</v>
      </c>
      <c r="IN163">
        <f t="shared" si="430"/>
        <v>0</v>
      </c>
      <c r="IO163">
        <f t="shared" si="431"/>
        <v>0</v>
      </c>
      <c r="IP163">
        <f t="shared" si="432"/>
        <v>0</v>
      </c>
      <c r="IQ163">
        <f t="shared" si="433"/>
        <v>0</v>
      </c>
      <c r="IR163">
        <f t="shared" si="434"/>
        <v>0</v>
      </c>
      <c r="IS163">
        <f t="shared" si="435"/>
        <v>0</v>
      </c>
      <c r="IT163">
        <f t="shared" si="436"/>
        <v>0</v>
      </c>
      <c r="IU163" t="str">
        <f t="shared" si="437"/>
        <v>N</v>
      </c>
      <c r="IV163" t="str">
        <f t="shared" si="357"/>
        <v>N</v>
      </c>
      <c r="IW163" t="str">
        <f t="shared" si="438"/>
        <v>N</v>
      </c>
    </row>
    <row r="164" spans="1:257" x14ac:dyDescent="0.25">
      <c r="A164" t="str">
        <f>IF(ISERROR(VLOOKUP(E164,E$4:E163,1,0)),"J","N")</f>
        <v>N</v>
      </c>
      <c r="E164" s="25" t="str">
        <f>IF(Invoer!B193="","",Invoer!B193)</f>
        <v/>
      </c>
      <c r="F164" s="25"/>
      <c r="G164" s="25"/>
      <c r="H164" s="25" t="str">
        <f>IF(AND($E164&lt;&gt;"",$A164="J"),Invoer!D193,"")</f>
        <v/>
      </c>
      <c r="I164" s="25"/>
      <c r="J164" s="26"/>
      <c r="K164" s="26" t="str">
        <f>IF(AND($E164&lt;&gt;"",$A164="J"),Invoer!L193,"")</f>
        <v/>
      </c>
      <c r="L164" s="26"/>
      <c r="M164" s="25"/>
      <c r="N164" s="152"/>
      <c r="O164" s="153"/>
      <c r="P164" s="25"/>
      <c r="Q164" s="25"/>
      <c r="R164" s="153"/>
      <c r="S164" s="154"/>
      <c r="T164" s="152"/>
      <c r="U164" s="153"/>
      <c r="V164" s="153"/>
      <c r="W164" s="59" t="str">
        <f>IF(AND($E164&lt;&gt;"",$A164="J",Invoer!R193&lt;&gt;""),VLOOKUP(Invoer!R193,NORM!$F$26:$H$29,3,0),"")</f>
        <v/>
      </c>
      <c r="X164" s="59"/>
      <c r="Y164" s="25" t="str">
        <f t="shared" si="358"/>
        <v/>
      </c>
      <c r="Z164" s="25"/>
      <c r="AA164" s="26" t="str">
        <f t="shared" si="359"/>
        <v/>
      </c>
      <c r="AB164" s="26"/>
      <c r="AC164" s="153"/>
      <c r="AD164" s="153"/>
      <c r="AE164" s="153"/>
      <c r="AF164" s="153"/>
      <c r="AG164" s="153"/>
      <c r="AH164" s="25"/>
      <c r="AI164" s="153"/>
      <c r="AJ164" s="153"/>
      <c r="AK164" s="153"/>
      <c r="AL164" s="153"/>
      <c r="AM164" s="25" t="str">
        <f>IF(AND($E164&lt;&gt;"",$A164="J"),IF(Invoer!X193="Ja","J",IF(Invoer!X193="Nee","N","")),"")</f>
        <v/>
      </c>
      <c r="AN164" s="153"/>
      <c r="AO164" s="153"/>
      <c r="AP164" s="153" t="s">
        <v>311</v>
      </c>
      <c r="AQ164" s="153" t="s">
        <v>311</v>
      </c>
      <c r="AR164" s="153" t="s">
        <v>312</v>
      </c>
      <c r="AS164" s="153" t="s">
        <v>312</v>
      </c>
      <c r="AT164" s="1" t="str">
        <f>IF(AND($E164&lt;&gt;"",$A164="J",Invoer!O193&lt;&gt;""),VLOOKUP(Invoer!O193,NORM!$F$31:$H$38,3,0),"")</f>
        <v/>
      </c>
      <c r="AU164" s="1"/>
      <c r="AV164" s="1" t="str">
        <f>IF(AND($E164&lt;&gt;"",$A164="J"),Invoer!AH193,"")</f>
        <v/>
      </c>
      <c r="AW164" s="1"/>
      <c r="AX164" s="1" t="str">
        <f t="shared" si="360"/>
        <v/>
      </c>
      <c r="AY164" s="1"/>
      <c r="AZ164" s="3" t="str">
        <f t="shared" si="361"/>
        <v/>
      </c>
      <c r="BA164" s="3" t="str">
        <f t="shared" si="362"/>
        <v/>
      </c>
      <c r="BB164" s="3" t="str">
        <f t="shared" si="363"/>
        <v>N</v>
      </c>
      <c r="BC164" s="3" t="str">
        <f t="shared" si="364"/>
        <v>N</v>
      </c>
      <c r="BD164" s="3" t="str">
        <f t="shared" si="365"/>
        <v/>
      </c>
      <c r="BE164" s="3">
        <f t="shared" si="366"/>
        <v>0</v>
      </c>
      <c r="BF164" s="3" t="str">
        <f t="shared" si="367"/>
        <v/>
      </c>
      <c r="BG164" s="3" t="str">
        <f t="shared" si="368"/>
        <v/>
      </c>
      <c r="BH164" s="3" t="str">
        <f t="shared" si="369"/>
        <v>N</v>
      </c>
      <c r="BI164" s="24" t="str">
        <f t="shared" si="370"/>
        <v/>
      </c>
      <c r="BJ164" s="24" t="str">
        <f>IF(ISERROR(VLOOKUP($BD164,LOV_GWSGRP!A:A,1,0)),"N","J")</f>
        <v>N</v>
      </c>
      <c r="BK164" s="24" t="str">
        <f>IF(ISERROR(VLOOKUP($BD164,LOV_GWSGRP!D:D,1,0)),"N","J")</f>
        <v>N</v>
      </c>
      <c r="BL164" s="24" t="str">
        <f>IF(ISERROR(VLOOKUP($BD164,LOV_GWSGRP!G:G,1,0)),"N","J")</f>
        <v>N</v>
      </c>
      <c r="BM164" s="24" t="str">
        <f>IF(ISERROR(VLOOKUP($BD164,LOV_GWSGRP!M:M,1,0)),"N","J")</f>
        <v>N</v>
      </c>
      <c r="BN164" s="24" t="str">
        <f>IF(ISERROR(VLOOKUP($BD164,LOV_GWSGRP!P:P,1,0)),"N","J")</f>
        <v>N</v>
      </c>
      <c r="BO164" s="24" t="str">
        <f>IF(ISERROR(VLOOKUP($BD164,LOV_GWSGRP!S:S,1,0)),"N","J")</f>
        <v>N</v>
      </c>
      <c r="BP164" s="24" t="str">
        <f>IF(ISERROR(VLOOKUP($BD164,LOV_GWSGRP!V:V,1,0)),"N","J")</f>
        <v>N</v>
      </c>
      <c r="BQ164" s="24" t="str">
        <f>IF(ISERROR(VLOOKUP($BD164,LOV_GWSGRP!Y:Y,1,0)),"N","J")</f>
        <v>N</v>
      </c>
      <c r="BR164" s="24" t="str">
        <f>IF(ISERROR(VLOOKUP($BD164,LOV_GWSGRP!AB:AB,1,0)),"N","J")</f>
        <v>N</v>
      </c>
      <c r="BS164" s="24" t="str">
        <f>IF(ISERROR(VLOOKUP($BD164,LOV_GWSGRP!AE:AE,1,0)),"N","J")</f>
        <v>N</v>
      </c>
      <c r="BT164" s="24" t="str">
        <f>IF(ISERROR(VLOOKUP($BD164,LOV_GWSGRP!AH:AH,1,0)),"N","J")</f>
        <v>N</v>
      </c>
      <c r="BU164" s="24" t="str">
        <f>IF(ISERROR(VLOOKUP($BD164,LOV_GWSGRP!CJ:CJ,1,0)),"N","J")</f>
        <v>N</v>
      </c>
      <c r="BV164" s="24" t="str">
        <f>IF(ISERROR(VLOOKUP($BD164,LOV_GWSGRP!AN:AN,1,0)),"N","J")</f>
        <v>N</v>
      </c>
      <c r="BW164" s="24" t="str">
        <f>IF(ISERROR(VLOOKUP($BD164,LOV_GWSGRP!AQ:AQ,1,0)),"N","J")</f>
        <v>N</v>
      </c>
      <c r="BX164" s="24" t="str">
        <f>IF(ISERROR(VLOOKUP($BD164,LOV_GWSGRP!AT:AT,1,0)),"N","J")</f>
        <v>N</v>
      </c>
      <c r="BY164" s="24" t="str">
        <f>IF(ISERROR(VLOOKUP($BD164,LOV_GWSGRP!AW:AW,1,0)),"N","J")</f>
        <v>N</v>
      </c>
      <c r="BZ164" s="24" t="str">
        <f>IF(ISERROR(VLOOKUP($BD164,LOV_GWSGRP!AZ:AZ,1,0)),"N","J")</f>
        <v>N</v>
      </c>
      <c r="CA164" s="24" t="str">
        <f>IF(ISERROR(VLOOKUP($BD164,LOV_GWSGRP!BC:BC,1,0)),"N","J")</f>
        <v>N</v>
      </c>
      <c r="CB164" s="24" t="str">
        <f>IF(ISERROR(VLOOKUP($BD164,LOV_GWSGRP!BF:BF,1,0)),"N","J")</f>
        <v>N</v>
      </c>
      <c r="CC164" s="24" t="str">
        <f>IF(ISERROR(VLOOKUP($BD164,LOV_GWSGRP!BI:BI,1,0)),"N","J")</f>
        <v>N</v>
      </c>
      <c r="CD164" s="24" t="str">
        <f>IF(ISERROR(VLOOKUP($BD164,LOV_GWSGRP!J:J,1,0)),"N","J")</f>
        <v>N</v>
      </c>
      <c r="CE164" s="24" t="str">
        <f>IF(ISERROR(VLOOKUP($BD164,LOV_GWSGRP!BL:BL,1,0)),"N","J")</f>
        <v>N</v>
      </c>
      <c r="CF164" s="24"/>
      <c r="CG164" s="24" t="str">
        <f>IF(ISERROR(VLOOKUP($BD164,LOV_GWSGRP!BO:BO,1,0)),"N","J")</f>
        <v>N</v>
      </c>
      <c r="CH164" s="24" t="str">
        <f t="shared" si="371"/>
        <v>N</v>
      </c>
      <c r="CI164" s="24" t="str">
        <f>IF(ISERROR(VLOOKUP($BD164,GEWASCODE_GLMC8!F:F,1,0)),"N","J")</f>
        <v>N</v>
      </c>
      <c r="CJ164" s="24" t="str">
        <f>IF(COUNTIF($CI164:CI164,"J")&gt;0,"N",IF(ISERROR(VLOOKUP($BD164,GEWASCODE_GLMC8!G:G,1,0)),"N","J"))</f>
        <v>N</v>
      </c>
      <c r="CK164" s="24" t="str">
        <f>IF(COUNTIF($CI164:CJ164,"J")&gt;0,"N",IF(ISERROR(VLOOKUP($BD164,GEWASCODE_GLMC8!H:H,1,0)),"N","J"))</f>
        <v>N</v>
      </c>
      <c r="CL164" s="24" t="str">
        <f>IF(COUNTIF($CI164:CK164,"J")&gt;0,"N",IF(ISERROR(VLOOKUP($BD164,GEWASCODE_GLMC8!I:I,1,0)),"N","J"))</f>
        <v>N</v>
      </c>
      <c r="CM164" s="24" t="str">
        <f>IF(COUNTIF($CI164:CL164,"J")&gt;0,"N",IF(ISERROR(VLOOKUP($BD164,GEWASCODE_GLMC8!J:J,1,0)),"N","J"))</f>
        <v>N</v>
      </c>
      <c r="CN164" s="24" t="str">
        <f>IF(COUNTIF($CI164:CM164,"J")&gt;0,"N",IF(ISERROR(VLOOKUP($BD164,GEWASCODE_GLMC8!K:K,1,0)),"N","J"))</f>
        <v>N</v>
      </c>
      <c r="CO164" s="24" t="str">
        <f>IF(COUNTIF($CI164:CN164,"J")&gt;0,"N",IF(ISERROR(VLOOKUP($BD164,GEWASCODE_GLMC8!L:L,1,0)),"N","J"))</f>
        <v>N</v>
      </c>
      <c r="CP164" s="24" t="str">
        <f>IF(COUNTIF($CI164:CO164,"J")&gt;0,"N",IF(ISERROR(VLOOKUP($BD164,GEWASCODE_GLMC8!M:M,1,0)),"N","J"))</f>
        <v>N</v>
      </c>
      <c r="CQ164" s="24" t="str">
        <f>IF(COUNTIF($CI164:CP164,"J")&gt;0,"N",IF(ISERROR(VLOOKUP($BD164,GEWASCODE_GLMC8!N:N,1,0)),"N","J"))</f>
        <v>N</v>
      </c>
      <c r="CR164" s="24" t="str">
        <f>IF(COUNTIF($CI164:CQ164,"J")&gt;0,"N",IF(ISERROR(VLOOKUP($BD164,GEWASCODE_GLMC8!O:O,1,0)),"N","J"))</f>
        <v>N</v>
      </c>
      <c r="CS164" s="24" t="str">
        <f>IF(COUNTIF($CI164:CR164,"J")&gt;0,"N",IF(ISERROR(VLOOKUP($BD164,GEWASCODE_GLMC8!P:P,1,0)),"N","J"))</f>
        <v>N</v>
      </c>
      <c r="CT164" s="24" t="str">
        <f>IF(COUNTIF($CI164:CS164,"J")&gt;0,"N",IF(ISERROR(VLOOKUP($BD164,GEWASCODE_GLMC8!Q:Q,1,0)),"N","J"))</f>
        <v>N</v>
      </c>
      <c r="CU164" s="24" t="str">
        <f>IF(COUNTIF($CI164:CT164,"J")&gt;0,"N",IF(ISERROR(VLOOKUP($BD164,GEWASCODE_GLMC8!R:R,1,0)),"N","J"))</f>
        <v>N</v>
      </c>
      <c r="CV164" s="24" t="str">
        <f>IF(COUNTIF($CI164:CU164,"J")&gt;0,"N",IF(ISERROR(VLOOKUP($BD164,GEWASCODE_GLMC8!S:S,1,0)),"N","J"))</f>
        <v>N</v>
      </c>
      <c r="CW164" s="24" t="str">
        <f>IF(COUNTIF($CI164:CV164,"J")&gt;0,"N",IF(ISERROR(VLOOKUP($BD164,GEWASCODE_GLMC8!T:T,1,0)),"N","J"))</f>
        <v>N</v>
      </c>
      <c r="CX164" s="24" t="str">
        <f>IF(COUNTIF($CI164:CW164,"J")&gt;0,"N",IF(ISERROR(VLOOKUP($BD164,GEWASCODE_GLMC8!U:U,1,0)),"N","J"))</f>
        <v>N</v>
      </c>
      <c r="CY164" s="24" t="str">
        <f>IF(COUNTIF($CI164:CX164,"J")&gt;0,"N",IF(ISERROR(VLOOKUP($BD164,GEWASCODE_GLMC8!V:V,1,0)),"N","J"))</f>
        <v>N</v>
      </c>
      <c r="CZ164" s="24" t="str">
        <f>IF(COUNTIF($CI164:CY164,"J")&gt;0,"N",IF(ISERROR(VLOOKUP($BD164,GEWASCODE_GLMC8!W:W,1,0)),"N","J"))</f>
        <v>N</v>
      </c>
      <c r="DA164" s="24" t="str">
        <f>IF(COUNTIF($CI164:CZ164,"J")&gt;0,"N",IF(ISERROR(VLOOKUP($BD164,GEWASCODE_GLMC8!X:X,1,0)),"N","J"))</f>
        <v>N</v>
      </c>
      <c r="DB164" s="24" t="str">
        <f>IF(COUNTIF($CI164:DA164,"J")&gt;0,"N",IF(ISERROR(VLOOKUP($BD164,GEWASCODE_GLMC8!Y:Y,1,0)),"N","J"))</f>
        <v>N</v>
      </c>
      <c r="DC164" s="24" t="str">
        <f>IF(COUNTIF($CI164:DB164,"J")&gt;0,"N",IF(ISERROR(VLOOKUP($BD164,GEWASCODE_GLMC8!Z:Z,1,0)),"N","J"))</f>
        <v>N</v>
      </c>
      <c r="DD164" s="24" t="str">
        <f t="shared" si="372"/>
        <v>N</v>
      </c>
      <c r="DE164" s="3" t="str">
        <f t="shared" si="303"/>
        <v>N</v>
      </c>
      <c r="DF164" s="3" t="str">
        <f t="shared" si="304"/>
        <v>N</v>
      </c>
      <c r="DG164" s="3" t="str">
        <f t="shared" si="373"/>
        <v>N</v>
      </c>
      <c r="DH164" s="3" t="str">
        <f t="shared" si="374"/>
        <v>N</v>
      </c>
      <c r="DI164" s="3" t="str">
        <f t="shared" si="305"/>
        <v>N</v>
      </c>
      <c r="DJ164" s="3" t="str">
        <f t="shared" si="306"/>
        <v>N</v>
      </c>
      <c r="DK164" s="3">
        <f>0</f>
        <v>0</v>
      </c>
      <c r="DL164" s="3" t="str">
        <f t="shared" si="307"/>
        <v>N</v>
      </c>
      <c r="DM164" s="3" t="str">
        <f t="shared" si="308"/>
        <v>N</v>
      </c>
      <c r="DN164" t="str">
        <f>IF(AND($A164="J",COUNTIFS(activiteiten_perceel,percelen!$AZ164,activiteiten_maatregel_nr,percelen!DN$4,activiteiten_activiteit_voldoet_aan_voorwaarden,"J")&gt;0),DN$4,"")</f>
        <v/>
      </c>
      <c r="DO164" t="str">
        <f>IF(AND($A164="J",COUNTIFS(activiteiten_perceel,percelen!$AZ164,activiteiten_maatregel_nr,percelen!DO$4,activiteiten_activiteit_voldoet_aan_voorwaarden,"J")&gt;0),DO$4,"")</f>
        <v/>
      </c>
      <c r="DP164" t="str">
        <f>IF(AND($A164="J",COUNTIFS(activiteiten_perceel,percelen!$AZ164,activiteiten_maatregel_nr,percelen!DP$4,activiteiten_activiteit_voldoet_aan_voorwaarden,"J")&gt;0),DP$4,"")</f>
        <v/>
      </c>
      <c r="DQ164" t="str">
        <f>IF(AND($A164="J",COUNTIFS(activiteiten_perceel,percelen!$AZ164,activiteiten_maatregel_nr,percelen!DQ$4,activiteiten_activiteit_voldoet_aan_voorwaarden,"J")&gt;0),DQ$4,"")</f>
        <v/>
      </c>
      <c r="DR164" t="str">
        <f>IF(AND($A164="J",COUNTIFS(activiteiten_perceel,percelen!$AZ164,activiteiten_maatregel_nr,percelen!DR$4,activiteiten_activiteit_voldoet_aan_voorwaarden,"J")&gt;0),DR$4,"")</f>
        <v/>
      </c>
      <c r="DS164" t="str">
        <f>IF(AND($A164="J",COUNTIFS(activiteiten_perceel,percelen!$AZ164,activiteiten_maatregel_nr,percelen!DS$4,activiteiten_activiteit_voldoet_aan_voorwaarden,"J")&gt;0),DS$4,"")</f>
        <v/>
      </c>
      <c r="DT164" t="str">
        <f>IF(AND($A164="J",COUNTIFS(activiteiten_perceel,percelen!$AZ164,activiteiten_maatregel_nr,percelen!DT$4,activiteiten_activiteit_voldoet_aan_voorwaarden,"J")&gt;0),DT$4,"")</f>
        <v/>
      </c>
      <c r="DU164" t="str">
        <f>IF(AND($A164="J",COUNTIFS(activiteiten_perceel,percelen!$AZ164,activiteiten_maatregel_nr,percelen!DU$4,activiteiten_activiteit_voldoet_aan_voorwaarden,"J")&gt;0),DU$4,"")</f>
        <v/>
      </c>
      <c r="DV164" t="str">
        <f>IF(AND($A164="J",COUNTIFS(activiteiten_perceel,percelen!$AZ164,activiteiten_maatregel_nr,percelen!DV$4,activiteiten_activiteit_voldoet_aan_voorwaarden,"J")&gt;0),DV$4,"")</f>
        <v/>
      </c>
      <c r="DW164" t="str">
        <f>IF(AND($A164="J",COUNTIFS(activiteiten_perceel,percelen!$AZ164,activiteiten_maatregel_nr,percelen!DW$4,activiteiten_activiteit_voldoet_aan_voorwaarden,"J")&gt;0),DW$4,"")</f>
        <v/>
      </c>
      <c r="DX164" t="str">
        <f>IF(AND($A164="J",COUNTIFS(activiteiten_perceel,percelen!$AZ164,activiteiten_maatregel_nr,percelen!DX$4,activiteiten_activiteit_voldoet_aan_voorwaarden,"J")&gt;0),DX$4,"")</f>
        <v/>
      </c>
      <c r="DY164" t="str">
        <f>IF(AND($A164="J",COUNTIFS(activiteiten_perceel,percelen!$AZ164,activiteiten_maatregel_nr,percelen!DY$4,activiteiten_activiteit_voldoet_aan_voorwaarden,"J")&gt;0),DY$4,"")</f>
        <v/>
      </c>
      <c r="DZ164" t="str">
        <f>IF(AND($A164="J",COUNTIFS(activiteiten_perceel,percelen!$AZ164,activiteiten_maatregel_nr,percelen!DZ$4,activiteiten_activiteit_voldoet_aan_voorwaarden,"J")&gt;0),DZ$4,"")</f>
        <v/>
      </c>
      <c r="EA164" t="str">
        <f>IF(AND($A164="J",COUNTIFS(activiteiten_perceel,percelen!$AZ164,activiteiten_maatregel_nr,percelen!EA$4,activiteiten_activiteit_voldoet_aan_voorwaarden,"J")&gt;0),EA$4,"")</f>
        <v/>
      </c>
      <c r="EB164" t="str">
        <f>IF(AND($A164="J",COUNTIFS(activiteiten_perceel,percelen!$AZ164,activiteiten_maatregel_nr,percelen!EB$4,activiteiten_activiteit_voldoet_aan_voorwaarden,"J")&gt;0),EB$4,"")</f>
        <v/>
      </c>
      <c r="EC164" t="str">
        <f>IF(AND($A164="J",COUNTIFS(activiteiten_perceel,percelen!$AZ164,activiteiten_maatregel_nr,percelen!EC$4,activiteiten_activiteit_voldoet_aan_voorwaarden,"J")&gt;0),EC$4,"")</f>
        <v/>
      </c>
      <c r="ED164" t="str">
        <f>IF(AND($A164="J",COUNTIFS(activiteiten_perceel,percelen!$AZ164,activiteiten_maatregel_nr,percelen!ED$4,activiteiten_activiteit_voldoet_aan_voorwaarden,"J")&gt;0),ED$4,"")</f>
        <v/>
      </c>
      <c r="EE164" t="str">
        <f>IF(AND($A164="J",COUNTIFS(activiteiten_perceel,percelen!$AZ164,activiteiten_maatregel_nr,percelen!EE$4,activiteiten_activiteit_voldoet_aan_voorwaarden,"J")&gt;0),EE$4,"")</f>
        <v/>
      </c>
      <c r="EF164" t="str">
        <f>IF(AND($A164="J",COUNTIFS(activiteiten_perceel,percelen!$AZ164,activiteiten_maatregel_nr,percelen!EF$4,activiteiten_activiteit_voldoet_aan_voorwaarden,"J")&gt;0),EF$4,"")</f>
        <v/>
      </c>
      <c r="EG164" t="str">
        <f>IF(AND($A164="J",COUNTIFS(activiteiten_perceel,percelen!$AZ164,activiteiten_maatregel_nr,percelen!EG$4,activiteiten_activiteit_voldoet_aan_voorwaarden,"J")&gt;0),EG$4,"")</f>
        <v/>
      </c>
      <c r="EH164" t="str">
        <f>IF(AND($A164="J",COUNTIFS(activiteiten_perceel,percelen!$AZ164,activiteiten_maatregel_nr,percelen!EH$4,activiteiten_activiteit_voldoet_aan_voorwaarden,"J")&gt;0),EH$4,"")</f>
        <v/>
      </c>
      <c r="EI164" t="str">
        <f>IF(AND($A164="J",COUNTIFS(activiteiten_perceel,percelen!$AZ164,activiteiten_maatregel_nr,percelen!EI$4,activiteiten_activiteit_voldoet_aan_voorwaarden,"J")&gt;0),EI$4,"")</f>
        <v/>
      </c>
      <c r="EJ164">
        <f t="shared" si="375"/>
        <v>0</v>
      </c>
      <c r="EK164" t="str">
        <f t="shared" si="309"/>
        <v/>
      </c>
      <c r="EL164" t="str">
        <f t="shared" si="310"/>
        <v/>
      </c>
      <c r="EM164" t="str">
        <f t="shared" si="311"/>
        <v/>
      </c>
      <c r="EN164" t="str">
        <f t="shared" si="312"/>
        <v/>
      </c>
      <c r="EO164" t="str">
        <f t="shared" si="313"/>
        <v/>
      </c>
      <c r="EP164" t="str">
        <f t="shared" si="314"/>
        <v/>
      </c>
      <c r="EQ164" t="str">
        <f t="shared" si="315"/>
        <v/>
      </c>
      <c r="ER164" t="str">
        <f t="shared" si="316"/>
        <v/>
      </c>
      <c r="ES164" t="str">
        <f t="shared" si="317"/>
        <v/>
      </c>
      <c r="ET164" t="str">
        <f t="shared" si="318"/>
        <v/>
      </c>
      <c r="EU164" t="str">
        <f t="shared" si="319"/>
        <v/>
      </c>
      <c r="EV164" t="str">
        <f t="shared" si="320"/>
        <v/>
      </c>
      <c r="EW164" t="str">
        <f t="shared" si="376"/>
        <v>nvt</v>
      </c>
      <c r="EX164" t="str">
        <f t="shared" si="377"/>
        <v>nvt</v>
      </c>
      <c r="EY164" t="str">
        <f t="shared" si="378"/>
        <v>nvt</v>
      </c>
      <c r="EZ164" t="str">
        <f t="shared" si="379"/>
        <v>nvt</v>
      </c>
      <c r="FA164" t="str">
        <f t="shared" si="380"/>
        <v>nvt</v>
      </c>
      <c r="FB164" t="str">
        <f t="shared" si="381"/>
        <v>nvt</v>
      </c>
      <c r="FC164" t="str">
        <f t="shared" si="382"/>
        <v>nvt</v>
      </c>
      <c r="FD164" t="str">
        <f t="shared" si="383"/>
        <v>nvt</v>
      </c>
      <c r="FE164" t="str">
        <f>IF($EJ164=2,VLOOKUP(FD164,STAPELING!A:D,FE$1,0),"nvt")</f>
        <v>nvt</v>
      </c>
      <c r="FF164" t="str">
        <f t="shared" si="384"/>
        <v>nvt</v>
      </c>
      <c r="FG164" t="str">
        <f t="shared" si="385"/>
        <v>nvt</v>
      </c>
      <c r="FH164" t="str">
        <f t="shared" si="386"/>
        <v>nvt</v>
      </c>
      <c r="FI164" t="str">
        <f t="shared" si="387"/>
        <v>nvt</v>
      </c>
      <c r="FJ164" t="str">
        <f t="shared" si="388"/>
        <v>nvt</v>
      </c>
      <c r="FK164" t="str">
        <f t="shared" si="389"/>
        <v>nvt</v>
      </c>
      <c r="FL164" t="str">
        <f t="shared" si="390"/>
        <v>nvt</v>
      </c>
      <c r="FM164" t="str">
        <f t="shared" si="391"/>
        <v/>
      </c>
      <c r="FN164" t="str">
        <f>IF(ISERROR(VLOOKUP(FM164,STAPELING!I:AO,FN$1,0)),"N",VLOOKUP(FM164,STAPELING!I:AO,FN$1,0))</f>
        <v>J</v>
      </c>
      <c r="FO164" t="str">
        <f t="shared" si="392"/>
        <v>nvt</v>
      </c>
      <c r="FP164" t="str">
        <f t="shared" si="321"/>
        <v>nvt</v>
      </c>
      <c r="FQ164" t="str">
        <f t="shared" si="322"/>
        <v>nvt</v>
      </c>
      <c r="FR164" t="str">
        <f t="shared" si="323"/>
        <v>nvt</v>
      </c>
      <c r="FS164" t="str">
        <f t="shared" si="324"/>
        <v>nvt</v>
      </c>
      <c r="FT164" t="str">
        <f t="shared" si="325"/>
        <v>nvt</v>
      </c>
      <c r="FU164" t="str">
        <f t="shared" si="326"/>
        <v>nvt</v>
      </c>
      <c r="FV164" t="str">
        <f t="shared" si="327"/>
        <v>nvt</v>
      </c>
      <c r="FW164" t="str">
        <f t="shared" si="328"/>
        <v>nvt</v>
      </c>
      <c r="FX164" t="str">
        <f t="shared" si="329"/>
        <v>nvt</v>
      </c>
      <c r="FY164" t="str">
        <f t="shared" si="330"/>
        <v>nvt</v>
      </c>
      <c r="FZ164" t="str">
        <f t="shared" si="331"/>
        <v>nvt</v>
      </c>
      <c r="GA164" t="str">
        <f t="shared" si="332"/>
        <v>nvt</v>
      </c>
      <c r="GB164" t="str">
        <f>IF($EJ164&gt;2,IF(FO164="","zwart",VLOOKUP(FO164,STAPELING!J:AA,GB$1,0)),"nvt")</f>
        <v>nvt</v>
      </c>
      <c r="GC164" t="str">
        <f t="shared" si="393"/>
        <v>nvt</v>
      </c>
      <c r="GD164" t="str">
        <f t="shared" si="394"/>
        <v>nvt</v>
      </c>
      <c r="GE164" t="str">
        <f t="shared" si="395"/>
        <v>nvt</v>
      </c>
      <c r="GF164" t="str">
        <f t="shared" si="396"/>
        <v>nvt</v>
      </c>
      <c r="GG164" t="str">
        <f t="shared" si="397"/>
        <v>nvt</v>
      </c>
      <c r="GH164" t="str">
        <f t="shared" si="398"/>
        <v>nvt</v>
      </c>
      <c r="GI164" t="str">
        <f t="shared" si="399"/>
        <v>nvt</v>
      </c>
      <c r="GJ164" t="str">
        <f t="shared" si="400"/>
        <v>nvt</v>
      </c>
      <c r="GK164" t="str">
        <f t="shared" si="333"/>
        <v>nvt</v>
      </c>
      <c r="GL164" t="str">
        <f t="shared" si="334"/>
        <v>nvt</v>
      </c>
      <c r="GM164" t="str">
        <f t="shared" si="335"/>
        <v>nvt</v>
      </c>
      <c r="GN164" t="str">
        <f t="shared" si="336"/>
        <v>nvt</v>
      </c>
      <c r="GO164" t="str">
        <f t="shared" si="337"/>
        <v>nvt</v>
      </c>
      <c r="GP164" t="str">
        <f t="shared" si="338"/>
        <v>nvt</v>
      </c>
      <c r="GQ164" t="str">
        <f t="shared" si="339"/>
        <v>nvt</v>
      </c>
      <c r="GR164" t="str">
        <f t="shared" si="340"/>
        <v>nvt</v>
      </c>
      <c r="GS164" t="str">
        <f t="shared" si="341"/>
        <v>nvt</v>
      </c>
      <c r="GT164" t="str">
        <f t="shared" si="342"/>
        <v>nvt</v>
      </c>
      <c r="GU164" t="str">
        <f t="shared" si="343"/>
        <v>nvt</v>
      </c>
      <c r="GV164" t="str">
        <f t="shared" si="344"/>
        <v>nvt</v>
      </c>
      <c r="GW164" t="str">
        <f>IF($EJ164&gt;2,IF(GJ164="","zwart",VLOOKUP(GJ164,STAPELING!AB:AJ,GW$1,0)),"nvt")</f>
        <v>nvt</v>
      </c>
      <c r="GX164" t="str">
        <f t="shared" si="401"/>
        <v>nvt</v>
      </c>
      <c r="GY164" t="str">
        <f t="shared" si="402"/>
        <v>nvt</v>
      </c>
      <c r="GZ164" t="str">
        <f t="shared" si="403"/>
        <v>nvt</v>
      </c>
      <c r="HA164" t="str">
        <f t="shared" si="404"/>
        <v>nvt</v>
      </c>
      <c r="HB164" t="str">
        <f t="shared" si="405"/>
        <v>nvt</v>
      </c>
      <c r="HC164" t="str">
        <f t="shared" si="406"/>
        <v>nvt</v>
      </c>
      <c r="HD164" t="str">
        <f t="shared" si="407"/>
        <v>nvt</v>
      </c>
      <c r="HE164" t="str">
        <f t="shared" si="408"/>
        <v>nvt</v>
      </c>
      <c r="HF164" t="str">
        <f t="shared" si="409"/>
        <v>nvt</v>
      </c>
      <c r="HG164" t="str">
        <f t="shared" si="410"/>
        <v>nvt</v>
      </c>
      <c r="HH164" t="str">
        <f t="shared" si="411"/>
        <v>nvt</v>
      </c>
      <c r="HI164" t="str">
        <f t="shared" si="412"/>
        <v>nvt</v>
      </c>
      <c r="HJ164" t="str">
        <f t="shared" si="413"/>
        <v>nvt</v>
      </c>
      <c r="HK164" t="str">
        <f t="shared" si="414"/>
        <v>nvt</v>
      </c>
      <c r="HL164" t="str">
        <f t="shared" si="415"/>
        <v>nvt</v>
      </c>
      <c r="HM164" t="str">
        <f t="shared" si="345"/>
        <v>nvt</v>
      </c>
      <c r="HN164" t="str">
        <f t="shared" si="346"/>
        <v>nvt</v>
      </c>
      <c r="HO164" t="str">
        <f t="shared" si="347"/>
        <v>nvt</v>
      </c>
      <c r="HP164" t="str">
        <f t="shared" si="348"/>
        <v>nvt</v>
      </c>
      <c r="HQ164" t="str">
        <f t="shared" si="349"/>
        <v>nvt</v>
      </c>
      <c r="HR164" t="str">
        <f t="shared" si="350"/>
        <v>nvt</v>
      </c>
      <c r="HS164" t="str">
        <f t="shared" si="351"/>
        <v>nvt</v>
      </c>
      <c r="HT164" t="str">
        <f t="shared" si="352"/>
        <v>nvt</v>
      </c>
      <c r="HU164" t="str">
        <f t="shared" si="353"/>
        <v>nvt</v>
      </c>
      <c r="HV164" t="str">
        <f t="shared" si="354"/>
        <v>nvt</v>
      </c>
      <c r="HW164" t="str">
        <f t="shared" si="355"/>
        <v>nvt</v>
      </c>
      <c r="HX164" t="str">
        <f t="shared" si="356"/>
        <v>nvt</v>
      </c>
      <c r="HY164" t="str">
        <f>IF($EJ164&gt;2,IF(HL164="","zwart",VLOOKUP(HL164,STAPELING!AK:AN,HY$1,0)),"nvt")</f>
        <v>nvt</v>
      </c>
      <c r="HZ164" t="str">
        <f t="shared" si="416"/>
        <v>nvt</v>
      </c>
      <c r="IA164" t="str">
        <f t="shared" si="417"/>
        <v>nvt</v>
      </c>
      <c r="IB164" t="str">
        <f t="shared" si="418"/>
        <v>nvt</v>
      </c>
      <c r="IC164" t="str">
        <f t="shared" si="419"/>
        <v>nvt</v>
      </c>
      <c r="ID164" t="str">
        <f t="shared" si="420"/>
        <v>nvt</v>
      </c>
      <c r="IE164" t="str">
        <f t="shared" si="421"/>
        <v>nvt</v>
      </c>
      <c r="IF164" t="str">
        <f t="shared" si="422"/>
        <v>nvt</v>
      </c>
      <c r="IG164">
        <f t="shared" si="423"/>
        <v>0</v>
      </c>
      <c r="IH164">
        <f t="shared" si="424"/>
        <v>0</v>
      </c>
      <c r="II164">
        <f t="shared" si="425"/>
        <v>0</v>
      </c>
      <c r="IJ164">
        <f t="shared" si="426"/>
        <v>0</v>
      </c>
      <c r="IK164">
        <f t="shared" si="427"/>
        <v>0</v>
      </c>
      <c r="IL164">
        <f t="shared" si="428"/>
        <v>0</v>
      </c>
      <c r="IM164">
        <f t="shared" si="429"/>
        <v>0</v>
      </c>
      <c r="IN164">
        <f t="shared" si="430"/>
        <v>0</v>
      </c>
      <c r="IO164">
        <f t="shared" si="431"/>
        <v>0</v>
      </c>
      <c r="IP164">
        <f t="shared" si="432"/>
        <v>0</v>
      </c>
      <c r="IQ164">
        <f t="shared" si="433"/>
        <v>0</v>
      </c>
      <c r="IR164">
        <f t="shared" si="434"/>
        <v>0</v>
      </c>
      <c r="IS164">
        <f t="shared" si="435"/>
        <v>0</v>
      </c>
      <c r="IT164">
        <f t="shared" si="436"/>
        <v>0</v>
      </c>
      <c r="IU164" t="str">
        <f t="shared" si="437"/>
        <v>N</v>
      </c>
      <c r="IV164" t="str">
        <f t="shared" si="357"/>
        <v>N</v>
      </c>
      <c r="IW164" t="str">
        <f t="shared" si="438"/>
        <v>N</v>
      </c>
    </row>
    <row r="165" spans="1:257" x14ac:dyDescent="0.25">
      <c r="A165" t="str">
        <f>IF(ISERROR(VLOOKUP(E165,E$4:E164,1,0)),"J","N")</f>
        <v>N</v>
      </c>
      <c r="E165" s="25" t="str">
        <f>IF(Invoer!B194="","",Invoer!B194)</f>
        <v/>
      </c>
      <c r="F165" s="25"/>
      <c r="G165" s="25"/>
      <c r="H165" s="25" t="str">
        <f>IF(AND($E165&lt;&gt;"",$A165="J"),Invoer!D194,"")</f>
        <v/>
      </c>
      <c r="I165" s="25"/>
      <c r="J165" s="26"/>
      <c r="K165" s="26" t="str">
        <f>IF(AND($E165&lt;&gt;"",$A165="J"),Invoer!L194,"")</f>
        <v/>
      </c>
      <c r="L165" s="26"/>
      <c r="M165" s="25"/>
      <c r="N165" s="152"/>
      <c r="O165" s="153"/>
      <c r="P165" s="25"/>
      <c r="Q165" s="25"/>
      <c r="R165" s="153"/>
      <c r="S165" s="154"/>
      <c r="T165" s="152"/>
      <c r="U165" s="153"/>
      <c r="V165" s="153"/>
      <c r="W165" s="59" t="str">
        <f>IF(AND($E165&lt;&gt;"",$A165="J",Invoer!R194&lt;&gt;""),VLOOKUP(Invoer!R194,NORM!$F$26:$H$29,3,0),"")</f>
        <v/>
      </c>
      <c r="X165" s="59"/>
      <c r="Y165" s="25" t="str">
        <f t="shared" si="358"/>
        <v/>
      </c>
      <c r="Z165" s="25"/>
      <c r="AA165" s="26" t="str">
        <f t="shared" si="359"/>
        <v/>
      </c>
      <c r="AB165" s="26"/>
      <c r="AC165" s="153"/>
      <c r="AD165" s="153"/>
      <c r="AE165" s="153"/>
      <c r="AF165" s="153"/>
      <c r="AG165" s="153"/>
      <c r="AH165" s="25"/>
      <c r="AI165" s="153"/>
      <c r="AJ165" s="153"/>
      <c r="AK165" s="153"/>
      <c r="AL165" s="153"/>
      <c r="AM165" s="25" t="str">
        <f>IF(AND($E165&lt;&gt;"",$A165="J"),IF(Invoer!X194="Ja","J",IF(Invoer!X194="Nee","N","")),"")</f>
        <v/>
      </c>
      <c r="AN165" s="153"/>
      <c r="AO165" s="153"/>
      <c r="AP165" s="153" t="s">
        <v>311</v>
      </c>
      <c r="AQ165" s="153" t="s">
        <v>311</v>
      </c>
      <c r="AR165" s="153" t="s">
        <v>312</v>
      </c>
      <c r="AS165" s="153" t="s">
        <v>312</v>
      </c>
      <c r="AT165" s="1" t="str">
        <f>IF(AND($E165&lt;&gt;"",$A165="J",Invoer!O194&lt;&gt;""),VLOOKUP(Invoer!O194,NORM!$F$31:$H$38,3,0),"")</f>
        <v/>
      </c>
      <c r="AU165" s="1"/>
      <c r="AV165" s="1" t="str">
        <f>IF(AND($E165&lt;&gt;"",$A165="J"),Invoer!AH194,"")</f>
        <v/>
      </c>
      <c r="AW165" s="1"/>
      <c r="AX165" s="1" t="str">
        <f t="shared" si="360"/>
        <v/>
      </c>
      <c r="AY165" s="1"/>
      <c r="AZ165" s="3" t="str">
        <f t="shared" si="361"/>
        <v/>
      </c>
      <c r="BA165" s="3" t="str">
        <f t="shared" si="362"/>
        <v/>
      </c>
      <c r="BB165" s="3" t="str">
        <f t="shared" si="363"/>
        <v>N</v>
      </c>
      <c r="BC165" s="3" t="str">
        <f t="shared" si="364"/>
        <v>N</v>
      </c>
      <c r="BD165" s="3" t="str">
        <f t="shared" si="365"/>
        <v/>
      </c>
      <c r="BE165" s="3">
        <f t="shared" si="366"/>
        <v>0</v>
      </c>
      <c r="BF165" s="3" t="str">
        <f t="shared" si="367"/>
        <v/>
      </c>
      <c r="BG165" s="3" t="str">
        <f t="shared" si="368"/>
        <v/>
      </c>
      <c r="BH165" s="3" t="str">
        <f t="shared" si="369"/>
        <v>N</v>
      </c>
      <c r="BI165" s="24" t="str">
        <f t="shared" si="370"/>
        <v/>
      </c>
      <c r="BJ165" s="24" t="str">
        <f>IF(ISERROR(VLOOKUP($BD165,LOV_GWSGRP!A:A,1,0)),"N","J")</f>
        <v>N</v>
      </c>
      <c r="BK165" s="24" t="str">
        <f>IF(ISERROR(VLOOKUP($BD165,LOV_GWSGRP!D:D,1,0)),"N","J")</f>
        <v>N</v>
      </c>
      <c r="BL165" s="24" t="str">
        <f>IF(ISERROR(VLOOKUP($BD165,LOV_GWSGRP!G:G,1,0)),"N","J")</f>
        <v>N</v>
      </c>
      <c r="BM165" s="24" t="str">
        <f>IF(ISERROR(VLOOKUP($BD165,LOV_GWSGRP!M:M,1,0)),"N","J")</f>
        <v>N</v>
      </c>
      <c r="BN165" s="24" t="str">
        <f>IF(ISERROR(VLOOKUP($BD165,LOV_GWSGRP!P:P,1,0)),"N","J")</f>
        <v>N</v>
      </c>
      <c r="BO165" s="24" t="str">
        <f>IF(ISERROR(VLOOKUP($BD165,LOV_GWSGRP!S:S,1,0)),"N","J")</f>
        <v>N</v>
      </c>
      <c r="BP165" s="24" t="str">
        <f>IF(ISERROR(VLOOKUP($BD165,LOV_GWSGRP!V:V,1,0)),"N","J")</f>
        <v>N</v>
      </c>
      <c r="BQ165" s="24" t="str">
        <f>IF(ISERROR(VLOOKUP($BD165,LOV_GWSGRP!Y:Y,1,0)),"N","J")</f>
        <v>N</v>
      </c>
      <c r="BR165" s="24" t="str">
        <f>IF(ISERROR(VLOOKUP($BD165,LOV_GWSGRP!AB:AB,1,0)),"N","J")</f>
        <v>N</v>
      </c>
      <c r="BS165" s="24" t="str">
        <f>IF(ISERROR(VLOOKUP($BD165,LOV_GWSGRP!AE:AE,1,0)),"N","J")</f>
        <v>N</v>
      </c>
      <c r="BT165" s="24" t="str">
        <f>IF(ISERROR(VLOOKUP($BD165,LOV_GWSGRP!AH:AH,1,0)),"N","J")</f>
        <v>N</v>
      </c>
      <c r="BU165" s="24" t="str">
        <f>IF(ISERROR(VLOOKUP($BD165,LOV_GWSGRP!CJ:CJ,1,0)),"N","J")</f>
        <v>N</v>
      </c>
      <c r="BV165" s="24" t="str">
        <f>IF(ISERROR(VLOOKUP($BD165,LOV_GWSGRP!AN:AN,1,0)),"N","J")</f>
        <v>N</v>
      </c>
      <c r="BW165" s="24" t="str">
        <f>IF(ISERROR(VLOOKUP($BD165,LOV_GWSGRP!AQ:AQ,1,0)),"N","J")</f>
        <v>N</v>
      </c>
      <c r="BX165" s="24" t="str">
        <f>IF(ISERROR(VLOOKUP($BD165,LOV_GWSGRP!AT:AT,1,0)),"N","J")</f>
        <v>N</v>
      </c>
      <c r="BY165" s="24" t="str">
        <f>IF(ISERROR(VLOOKUP($BD165,LOV_GWSGRP!AW:AW,1,0)),"N","J")</f>
        <v>N</v>
      </c>
      <c r="BZ165" s="24" t="str">
        <f>IF(ISERROR(VLOOKUP($BD165,LOV_GWSGRP!AZ:AZ,1,0)),"N","J")</f>
        <v>N</v>
      </c>
      <c r="CA165" s="24" t="str">
        <f>IF(ISERROR(VLOOKUP($BD165,LOV_GWSGRP!BC:BC,1,0)),"N","J")</f>
        <v>N</v>
      </c>
      <c r="CB165" s="24" t="str">
        <f>IF(ISERROR(VLOOKUP($BD165,LOV_GWSGRP!BF:BF,1,0)),"N","J")</f>
        <v>N</v>
      </c>
      <c r="CC165" s="24" t="str">
        <f>IF(ISERROR(VLOOKUP($BD165,LOV_GWSGRP!BI:BI,1,0)),"N","J")</f>
        <v>N</v>
      </c>
      <c r="CD165" s="24" t="str">
        <f>IF(ISERROR(VLOOKUP($BD165,LOV_GWSGRP!J:J,1,0)),"N","J")</f>
        <v>N</v>
      </c>
      <c r="CE165" s="24" t="str">
        <f>IF(ISERROR(VLOOKUP($BD165,LOV_GWSGRP!BL:BL,1,0)),"N","J")</f>
        <v>N</v>
      </c>
      <c r="CF165" s="24"/>
      <c r="CG165" s="24" t="str">
        <f>IF(ISERROR(VLOOKUP($BD165,LOV_GWSGRP!BO:BO,1,0)),"N","J")</f>
        <v>N</v>
      </c>
      <c r="CH165" s="24" t="str">
        <f t="shared" si="371"/>
        <v>N</v>
      </c>
      <c r="CI165" s="24" t="str">
        <f>IF(ISERROR(VLOOKUP($BD165,GEWASCODE_GLMC8!F:F,1,0)),"N","J")</f>
        <v>N</v>
      </c>
      <c r="CJ165" s="24" t="str">
        <f>IF(COUNTIF($CI165:CI165,"J")&gt;0,"N",IF(ISERROR(VLOOKUP($BD165,GEWASCODE_GLMC8!G:G,1,0)),"N","J"))</f>
        <v>N</v>
      </c>
      <c r="CK165" s="24" t="str">
        <f>IF(COUNTIF($CI165:CJ165,"J")&gt;0,"N",IF(ISERROR(VLOOKUP($BD165,GEWASCODE_GLMC8!H:H,1,0)),"N","J"))</f>
        <v>N</v>
      </c>
      <c r="CL165" s="24" t="str">
        <f>IF(COUNTIF($CI165:CK165,"J")&gt;0,"N",IF(ISERROR(VLOOKUP($BD165,GEWASCODE_GLMC8!I:I,1,0)),"N","J"))</f>
        <v>N</v>
      </c>
      <c r="CM165" s="24" t="str">
        <f>IF(COUNTIF($CI165:CL165,"J")&gt;0,"N",IF(ISERROR(VLOOKUP($BD165,GEWASCODE_GLMC8!J:J,1,0)),"N","J"))</f>
        <v>N</v>
      </c>
      <c r="CN165" s="24" t="str">
        <f>IF(COUNTIF($CI165:CM165,"J")&gt;0,"N",IF(ISERROR(VLOOKUP($BD165,GEWASCODE_GLMC8!K:K,1,0)),"N","J"))</f>
        <v>N</v>
      </c>
      <c r="CO165" s="24" t="str">
        <f>IF(COUNTIF($CI165:CN165,"J")&gt;0,"N",IF(ISERROR(VLOOKUP($BD165,GEWASCODE_GLMC8!L:L,1,0)),"N","J"))</f>
        <v>N</v>
      </c>
      <c r="CP165" s="24" t="str">
        <f>IF(COUNTIF($CI165:CO165,"J")&gt;0,"N",IF(ISERROR(VLOOKUP($BD165,GEWASCODE_GLMC8!M:M,1,0)),"N","J"))</f>
        <v>N</v>
      </c>
      <c r="CQ165" s="24" t="str">
        <f>IF(COUNTIF($CI165:CP165,"J")&gt;0,"N",IF(ISERROR(VLOOKUP($BD165,GEWASCODE_GLMC8!N:N,1,0)),"N","J"))</f>
        <v>N</v>
      </c>
      <c r="CR165" s="24" t="str">
        <f>IF(COUNTIF($CI165:CQ165,"J")&gt;0,"N",IF(ISERROR(VLOOKUP($BD165,GEWASCODE_GLMC8!O:O,1,0)),"N","J"))</f>
        <v>N</v>
      </c>
      <c r="CS165" s="24" t="str">
        <f>IF(COUNTIF($CI165:CR165,"J")&gt;0,"N",IF(ISERROR(VLOOKUP($BD165,GEWASCODE_GLMC8!P:P,1,0)),"N","J"))</f>
        <v>N</v>
      </c>
      <c r="CT165" s="24" t="str">
        <f>IF(COUNTIF($CI165:CS165,"J")&gt;0,"N",IF(ISERROR(VLOOKUP($BD165,GEWASCODE_GLMC8!Q:Q,1,0)),"N","J"))</f>
        <v>N</v>
      </c>
      <c r="CU165" s="24" t="str">
        <f>IF(COUNTIF($CI165:CT165,"J")&gt;0,"N",IF(ISERROR(VLOOKUP($BD165,GEWASCODE_GLMC8!R:R,1,0)),"N","J"))</f>
        <v>N</v>
      </c>
      <c r="CV165" s="24" t="str">
        <f>IF(COUNTIF($CI165:CU165,"J")&gt;0,"N",IF(ISERROR(VLOOKUP($BD165,GEWASCODE_GLMC8!S:S,1,0)),"N","J"))</f>
        <v>N</v>
      </c>
      <c r="CW165" s="24" t="str">
        <f>IF(COUNTIF($CI165:CV165,"J")&gt;0,"N",IF(ISERROR(VLOOKUP($BD165,GEWASCODE_GLMC8!T:T,1,0)),"N","J"))</f>
        <v>N</v>
      </c>
      <c r="CX165" s="24" t="str">
        <f>IF(COUNTIF($CI165:CW165,"J")&gt;0,"N",IF(ISERROR(VLOOKUP($BD165,GEWASCODE_GLMC8!U:U,1,0)),"N","J"))</f>
        <v>N</v>
      </c>
      <c r="CY165" s="24" t="str">
        <f>IF(COUNTIF($CI165:CX165,"J")&gt;0,"N",IF(ISERROR(VLOOKUP($BD165,GEWASCODE_GLMC8!V:V,1,0)),"N","J"))</f>
        <v>N</v>
      </c>
      <c r="CZ165" s="24" t="str">
        <f>IF(COUNTIF($CI165:CY165,"J")&gt;0,"N",IF(ISERROR(VLOOKUP($BD165,GEWASCODE_GLMC8!W:W,1,0)),"N","J"))</f>
        <v>N</v>
      </c>
      <c r="DA165" s="24" t="str">
        <f>IF(COUNTIF($CI165:CZ165,"J")&gt;0,"N",IF(ISERROR(VLOOKUP($BD165,GEWASCODE_GLMC8!X:X,1,0)),"N","J"))</f>
        <v>N</v>
      </c>
      <c r="DB165" s="24" t="str">
        <f>IF(COUNTIF($CI165:DA165,"J")&gt;0,"N",IF(ISERROR(VLOOKUP($BD165,GEWASCODE_GLMC8!Y:Y,1,0)),"N","J"))</f>
        <v>N</v>
      </c>
      <c r="DC165" s="24" t="str">
        <f>IF(COUNTIF($CI165:DB165,"J")&gt;0,"N",IF(ISERROR(VLOOKUP($BD165,GEWASCODE_GLMC8!Z:Z,1,0)),"N","J"))</f>
        <v>N</v>
      </c>
      <c r="DD165" s="24" t="str">
        <f t="shared" si="372"/>
        <v>N</v>
      </c>
      <c r="DE165" s="3" t="str">
        <f t="shared" si="303"/>
        <v>N</v>
      </c>
      <c r="DF165" s="3" t="str">
        <f t="shared" si="304"/>
        <v>N</v>
      </c>
      <c r="DG165" s="3" t="str">
        <f t="shared" si="373"/>
        <v>N</v>
      </c>
      <c r="DH165" s="3" t="str">
        <f t="shared" si="374"/>
        <v>N</v>
      </c>
      <c r="DI165" s="3" t="str">
        <f t="shared" si="305"/>
        <v>N</v>
      </c>
      <c r="DJ165" s="3" t="str">
        <f t="shared" si="306"/>
        <v>N</v>
      </c>
      <c r="DK165" s="3">
        <f>0</f>
        <v>0</v>
      </c>
      <c r="DL165" s="3" t="str">
        <f t="shared" si="307"/>
        <v>N</v>
      </c>
      <c r="DM165" s="3" t="str">
        <f t="shared" si="308"/>
        <v>N</v>
      </c>
      <c r="DN165" t="str">
        <f>IF(AND($A165="J",COUNTIFS(activiteiten_perceel,percelen!$AZ165,activiteiten_maatregel_nr,percelen!DN$4,activiteiten_activiteit_voldoet_aan_voorwaarden,"J")&gt;0),DN$4,"")</f>
        <v/>
      </c>
      <c r="DO165" t="str">
        <f>IF(AND($A165="J",COUNTIFS(activiteiten_perceel,percelen!$AZ165,activiteiten_maatregel_nr,percelen!DO$4,activiteiten_activiteit_voldoet_aan_voorwaarden,"J")&gt;0),DO$4,"")</f>
        <v/>
      </c>
      <c r="DP165" t="str">
        <f>IF(AND($A165="J",COUNTIFS(activiteiten_perceel,percelen!$AZ165,activiteiten_maatregel_nr,percelen!DP$4,activiteiten_activiteit_voldoet_aan_voorwaarden,"J")&gt;0),DP$4,"")</f>
        <v/>
      </c>
      <c r="DQ165" t="str">
        <f>IF(AND($A165="J",COUNTIFS(activiteiten_perceel,percelen!$AZ165,activiteiten_maatregel_nr,percelen!DQ$4,activiteiten_activiteit_voldoet_aan_voorwaarden,"J")&gt;0),DQ$4,"")</f>
        <v/>
      </c>
      <c r="DR165" t="str">
        <f>IF(AND($A165="J",COUNTIFS(activiteiten_perceel,percelen!$AZ165,activiteiten_maatregel_nr,percelen!DR$4,activiteiten_activiteit_voldoet_aan_voorwaarden,"J")&gt;0),DR$4,"")</f>
        <v/>
      </c>
      <c r="DS165" t="str">
        <f>IF(AND($A165="J",COUNTIFS(activiteiten_perceel,percelen!$AZ165,activiteiten_maatregel_nr,percelen!DS$4,activiteiten_activiteit_voldoet_aan_voorwaarden,"J")&gt;0),DS$4,"")</f>
        <v/>
      </c>
      <c r="DT165" t="str">
        <f>IF(AND($A165="J",COUNTIFS(activiteiten_perceel,percelen!$AZ165,activiteiten_maatregel_nr,percelen!DT$4,activiteiten_activiteit_voldoet_aan_voorwaarden,"J")&gt;0),DT$4,"")</f>
        <v/>
      </c>
      <c r="DU165" t="str">
        <f>IF(AND($A165="J",COUNTIFS(activiteiten_perceel,percelen!$AZ165,activiteiten_maatregel_nr,percelen!DU$4,activiteiten_activiteit_voldoet_aan_voorwaarden,"J")&gt;0),DU$4,"")</f>
        <v/>
      </c>
      <c r="DV165" t="str">
        <f>IF(AND($A165="J",COUNTIFS(activiteiten_perceel,percelen!$AZ165,activiteiten_maatregel_nr,percelen!DV$4,activiteiten_activiteit_voldoet_aan_voorwaarden,"J")&gt;0),DV$4,"")</f>
        <v/>
      </c>
      <c r="DW165" t="str">
        <f>IF(AND($A165="J",COUNTIFS(activiteiten_perceel,percelen!$AZ165,activiteiten_maatregel_nr,percelen!DW$4,activiteiten_activiteit_voldoet_aan_voorwaarden,"J")&gt;0),DW$4,"")</f>
        <v/>
      </c>
      <c r="DX165" t="str">
        <f>IF(AND($A165="J",COUNTIFS(activiteiten_perceel,percelen!$AZ165,activiteiten_maatregel_nr,percelen!DX$4,activiteiten_activiteit_voldoet_aan_voorwaarden,"J")&gt;0),DX$4,"")</f>
        <v/>
      </c>
      <c r="DY165" t="str">
        <f>IF(AND($A165="J",COUNTIFS(activiteiten_perceel,percelen!$AZ165,activiteiten_maatregel_nr,percelen!DY$4,activiteiten_activiteit_voldoet_aan_voorwaarden,"J")&gt;0),DY$4,"")</f>
        <v/>
      </c>
      <c r="DZ165" t="str">
        <f>IF(AND($A165="J",COUNTIFS(activiteiten_perceel,percelen!$AZ165,activiteiten_maatregel_nr,percelen!DZ$4,activiteiten_activiteit_voldoet_aan_voorwaarden,"J")&gt;0),DZ$4,"")</f>
        <v/>
      </c>
      <c r="EA165" t="str">
        <f>IF(AND($A165="J",COUNTIFS(activiteiten_perceel,percelen!$AZ165,activiteiten_maatregel_nr,percelen!EA$4,activiteiten_activiteit_voldoet_aan_voorwaarden,"J")&gt;0),EA$4,"")</f>
        <v/>
      </c>
      <c r="EB165" t="str">
        <f>IF(AND($A165="J",COUNTIFS(activiteiten_perceel,percelen!$AZ165,activiteiten_maatregel_nr,percelen!EB$4,activiteiten_activiteit_voldoet_aan_voorwaarden,"J")&gt;0),EB$4,"")</f>
        <v/>
      </c>
      <c r="EC165" t="str">
        <f>IF(AND($A165="J",COUNTIFS(activiteiten_perceel,percelen!$AZ165,activiteiten_maatregel_nr,percelen!EC$4,activiteiten_activiteit_voldoet_aan_voorwaarden,"J")&gt;0),EC$4,"")</f>
        <v/>
      </c>
      <c r="ED165" t="str">
        <f>IF(AND($A165="J",COUNTIFS(activiteiten_perceel,percelen!$AZ165,activiteiten_maatregel_nr,percelen!ED$4,activiteiten_activiteit_voldoet_aan_voorwaarden,"J")&gt;0),ED$4,"")</f>
        <v/>
      </c>
      <c r="EE165" t="str">
        <f>IF(AND($A165="J",COUNTIFS(activiteiten_perceel,percelen!$AZ165,activiteiten_maatregel_nr,percelen!EE$4,activiteiten_activiteit_voldoet_aan_voorwaarden,"J")&gt;0),EE$4,"")</f>
        <v/>
      </c>
      <c r="EF165" t="str">
        <f>IF(AND($A165="J",COUNTIFS(activiteiten_perceel,percelen!$AZ165,activiteiten_maatregel_nr,percelen!EF$4,activiteiten_activiteit_voldoet_aan_voorwaarden,"J")&gt;0),EF$4,"")</f>
        <v/>
      </c>
      <c r="EG165" t="str">
        <f>IF(AND($A165="J",COUNTIFS(activiteiten_perceel,percelen!$AZ165,activiteiten_maatregel_nr,percelen!EG$4,activiteiten_activiteit_voldoet_aan_voorwaarden,"J")&gt;0),EG$4,"")</f>
        <v/>
      </c>
      <c r="EH165" t="str">
        <f>IF(AND($A165="J",COUNTIFS(activiteiten_perceel,percelen!$AZ165,activiteiten_maatregel_nr,percelen!EH$4,activiteiten_activiteit_voldoet_aan_voorwaarden,"J")&gt;0),EH$4,"")</f>
        <v/>
      </c>
      <c r="EI165" t="str">
        <f>IF(AND($A165="J",COUNTIFS(activiteiten_perceel,percelen!$AZ165,activiteiten_maatregel_nr,percelen!EI$4,activiteiten_activiteit_voldoet_aan_voorwaarden,"J")&gt;0),EI$4,"")</f>
        <v/>
      </c>
      <c r="EJ165">
        <f t="shared" si="375"/>
        <v>0</v>
      </c>
      <c r="EK165" t="str">
        <f t="shared" si="309"/>
        <v/>
      </c>
      <c r="EL165" t="str">
        <f t="shared" si="310"/>
        <v/>
      </c>
      <c r="EM165" t="str">
        <f t="shared" si="311"/>
        <v/>
      </c>
      <c r="EN165" t="str">
        <f t="shared" si="312"/>
        <v/>
      </c>
      <c r="EO165" t="str">
        <f t="shared" si="313"/>
        <v/>
      </c>
      <c r="EP165" t="str">
        <f t="shared" si="314"/>
        <v/>
      </c>
      <c r="EQ165" t="str">
        <f t="shared" si="315"/>
        <v/>
      </c>
      <c r="ER165" t="str">
        <f t="shared" si="316"/>
        <v/>
      </c>
      <c r="ES165" t="str">
        <f t="shared" si="317"/>
        <v/>
      </c>
      <c r="ET165" t="str">
        <f t="shared" si="318"/>
        <v/>
      </c>
      <c r="EU165" t="str">
        <f t="shared" si="319"/>
        <v/>
      </c>
      <c r="EV165" t="str">
        <f t="shared" si="320"/>
        <v/>
      </c>
      <c r="EW165" t="str">
        <f t="shared" si="376"/>
        <v>nvt</v>
      </c>
      <c r="EX165" t="str">
        <f t="shared" si="377"/>
        <v>nvt</v>
      </c>
      <c r="EY165" t="str">
        <f t="shared" si="378"/>
        <v>nvt</v>
      </c>
      <c r="EZ165" t="str">
        <f t="shared" si="379"/>
        <v>nvt</v>
      </c>
      <c r="FA165" t="str">
        <f t="shared" si="380"/>
        <v>nvt</v>
      </c>
      <c r="FB165" t="str">
        <f t="shared" si="381"/>
        <v>nvt</v>
      </c>
      <c r="FC165" t="str">
        <f t="shared" si="382"/>
        <v>nvt</v>
      </c>
      <c r="FD165" t="str">
        <f t="shared" si="383"/>
        <v>nvt</v>
      </c>
      <c r="FE165" t="str">
        <f>IF($EJ165=2,VLOOKUP(FD165,STAPELING!A:D,FE$1,0),"nvt")</f>
        <v>nvt</v>
      </c>
      <c r="FF165" t="str">
        <f t="shared" si="384"/>
        <v>nvt</v>
      </c>
      <c r="FG165" t="str">
        <f t="shared" si="385"/>
        <v>nvt</v>
      </c>
      <c r="FH165" t="str">
        <f t="shared" si="386"/>
        <v>nvt</v>
      </c>
      <c r="FI165" t="str">
        <f t="shared" si="387"/>
        <v>nvt</v>
      </c>
      <c r="FJ165" t="str">
        <f t="shared" si="388"/>
        <v>nvt</v>
      </c>
      <c r="FK165" t="str">
        <f t="shared" si="389"/>
        <v>nvt</v>
      </c>
      <c r="FL165" t="str">
        <f t="shared" si="390"/>
        <v>nvt</v>
      </c>
      <c r="FM165" t="str">
        <f t="shared" si="391"/>
        <v/>
      </c>
      <c r="FN165" t="str">
        <f>IF(ISERROR(VLOOKUP(FM165,STAPELING!I:AO,FN$1,0)),"N",VLOOKUP(FM165,STAPELING!I:AO,FN$1,0))</f>
        <v>J</v>
      </c>
      <c r="FO165" t="str">
        <f t="shared" si="392"/>
        <v>nvt</v>
      </c>
      <c r="FP165" t="str">
        <f t="shared" si="321"/>
        <v>nvt</v>
      </c>
      <c r="FQ165" t="str">
        <f t="shared" si="322"/>
        <v>nvt</v>
      </c>
      <c r="FR165" t="str">
        <f t="shared" si="323"/>
        <v>nvt</v>
      </c>
      <c r="FS165" t="str">
        <f t="shared" si="324"/>
        <v>nvt</v>
      </c>
      <c r="FT165" t="str">
        <f t="shared" si="325"/>
        <v>nvt</v>
      </c>
      <c r="FU165" t="str">
        <f t="shared" si="326"/>
        <v>nvt</v>
      </c>
      <c r="FV165" t="str">
        <f t="shared" si="327"/>
        <v>nvt</v>
      </c>
      <c r="FW165" t="str">
        <f t="shared" si="328"/>
        <v>nvt</v>
      </c>
      <c r="FX165" t="str">
        <f t="shared" si="329"/>
        <v>nvt</v>
      </c>
      <c r="FY165" t="str">
        <f t="shared" si="330"/>
        <v>nvt</v>
      </c>
      <c r="FZ165" t="str">
        <f t="shared" si="331"/>
        <v>nvt</v>
      </c>
      <c r="GA165" t="str">
        <f t="shared" si="332"/>
        <v>nvt</v>
      </c>
      <c r="GB165" t="str">
        <f>IF($EJ165&gt;2,IF(FO165="","zwart",VLOOKUP(FO165,STAPELING!J:AA,GB$1,0)),"nvt")</f>
        <v>nvt</v>
      </c>
      <c r="GC165" t="str">
        <f t="shared" si="393"/>
        <v>nvt</v>
      </c>
      <c r="GD165" t="str">
        <f t="shared" si="394"/>
        <v>nvt</v>
      </c>
      <c r="GE165" t="str">
        <f t="shared" si="395"/>
        <v>nvt</v>
      </c>
      <c r="GF165" t="str">
        <f t="shared" si="396"/>
        <v>nvt</v>
      </c>
      <c r="GG165" t="str">
        <f t="shared" si="397"/>
        <v>nvt</v>
      </c>
      <c r="GH165" t="str">
        <f t="shared" si="398"/>
        <v>nvt</v>
      </c>
      <c r="GI165" t="str">
        <f t="shared" si="399"/>
        <v>nvt</v>
      </c>
      <c r="GJ165" t="str">
        <f t="shared" si="400"/>
        <v>nvt</v>
      </c>
      <c r="GK165" t="str">
        <f t="shared" si="333"/>
        <v>nvt</v>
      </c>
      <c r="GL165" t="str">
        <f t="shared" si="334"/>
        <v>nvt</v>
      </c>
      <c r="GM165" t="str">
        <f t="shared" si="335"/>
        <v>nvt</v>
      </c>
      <c r="GN165" t="str">
        <f t="shared" si="336"/>
        <v>nvt</v>
      </c>
      <c r="GO165" t="str">
        <f t="shared" si="337"/>
        <v>nvt</v>
      </c>
      <c r="GP165" t="str">
        <f t="shared" si="338"/>
        <v>nvt</v>
      </c>
      <c r="GQ165" t="str">
        <f t="shared" si="339"/>
        <v>nvt</v>
      </c>
      <c r="GR165" t="str">
        <f t="shared" si="340"/>
        <v>nvt</v>
      </c>
      <c r="GS165" t="str">
        <f t="shared" si="341"/>
        <v>nvt</v>
      </c>
      <c r="GT165" t="str">
        <f t="shared" si="342"/>
        <v>nvt</v>
      </c>
      <c r="GU165" t="str">
        <f t="shared" si="343"/>
        <v>nvt</v>
      </c>
      <c r="GV165" t="str">
        <f t="shared" si="344"/>
        <v>nvt</v>
      </c>
      <c r="GW165" t="str">
        <f>IF($EJ165&gt;2,IF(GJ165="","zwart",VLOOKUP(GJ165,STAPELING!AB:AJ,GW$1,0)),"nvt")</f>
        <v>nvt</v>
      </c>
      <c r="GX165" t="str">
        <f t="shared" si="401"/>
        <v>nvt</v>
      </c>
      <c r="GY165" t="str">
        <f t="shared" si="402"/>
        <v>nvt</v>
      </c>
      <c r="GZ165" t="str">
        <f t="shared" si="403"/>
        <v>nvt</v>
      </c>
      <c r="HA165" t="str">
        <f t="shared" si="404"/>
        <v>nvt</v>
      </c>
      <c r="HB165" t="str">
        <f t="shared" si="405"/>
        <v>nvt</v>
      </c>
      <c r="HC165" t="str">
        <f t="shared" si="406"/>
        <v>nvt</v>
      </c>
      <c r="HD165" t="str">
        <f t="shared" si="407"/>
        <v>nvt</v>
      </c>
      <c r="HE165" t="str">
        <f t="shared" si="408"/>
        <v>nvt</v>
      </c>
      <c r="HF165" t="str">
        <f t="shared" si="409"/>
        <v>nvt</v>
      </c>
      <c r="HG165" t="str">
        <f t="shared" si="410"/>
        <v>nvt</v>
      </c>
      <c r="HH165" t="str">
        <f t="shared" si="411"/>
        <v>nvt</v>
      </c>
      <c r="HI165" t="str">
        <f t="shared" si="412"/>
        <v>nvt</v>
      </c>
      <c r="HJ165" t="str">
        <f t="shared" si="413"/>
        <v>nvt</v>
      </c>
      <c r="HK165" t="str">
        <f t="shared" si="414"/>
        <v>nvt</v>
      </c>
      <c r="HL165" t="str">
        <f t="shared" si="415"/>
        <v>nvt</v>
      </c>
      <c r="HM165" t="str">
        <f t="shared" si="345"/>
        <v>nvt</v>
      </c>
      <c r="HN165" t="str">
        <f t="shared" si="346"/>
        <v>nvt</v>
      </c>
      <c r="HO165" t="str">
        <f t="shared" si="347"/>
        <v>nvt</v>
      </c>
      <c r="HP165" t="str">
        <f t="shared" si="348"/>
        <v>nvt</v>
      </c>
      <c r="HQ165" t="str">
        <f t="shared" si="349"/>
        <v>nvt</v>
      </c>
      <c r="HR165" t="str">
        <f t="shared" si="350"/>
        <v>nvt</v>
      </c>
      <c r="HS165" t="str">
        <f t="shared" si="351"/>
        <v>nvt</v>
      </c>
      <c r="HT165" t="str">
        <f t="shared" si="352"/>
        <v>nvt</v>
      </c>
      <c r="HU165" t="str">
        <f t="shared" si="353"/>
        <v>nvt</v>
      </c>
      <c r="HV165" t="str">
        <f t="shared" si="354"/>
        <v>nvt</v>
      </c>
      <c r="HW165" t="str">
        <f t="shared" si="355"/>
        <v>nvt</v>
      </c>
      <c r="HX165" t="str">
        <f t="shared" si="356"/>
        <v>nvt</v>
      </c>
      <c r="HY165" t="str">
        <f>IF($EJ165&gt;2,IF(HL165="","zwart",VLOOKUP(HL165,STAPELING!AK:AN,HY$1,0)),"nvt")</f>
        <v>nvt</v>
      </c>
      <c r="HZ165" t="str">
        <f t="shared" si="416"/>
        <v>nvt</v>
      </c>
      <c r="IA165" t="str">
        <f t="shared" si="417"/>
        <v>nvt</v>
      </c>
      <c r="IB165" t="str">
        <f t="shared" si="418"/>
        <v>nvt</v>
      </c>
      <c r="IC165" t="str">
        <f t="shared" si="419"/>
        <v>nvt</v>
      </c>
      <c r="ID165" t="str">
        <f t="shared" si="420"/>
        <v>nvt</v>
      </c>
      <c r="IE165" t="str">
        <f t="shared" si="421"/>
        <v>nvt</v>
      </c>
      <c r="IF165" t="str">
        <f t="shared" si="422"/>
        <v>nvt</v>
      </c>
      <c r="IG165">
        <f t="shared" si="423"/>
        <v>0</v>
      </c>
      <c r="IH165">
        <f t="shared" si="424"/>
        <v>0</v>
      </c>
      <c r="II165">
        <f t="shared" si="425"/>
        <v>0</v>
      </c>
      <c r="IJ165">
        <f t="shared" si="426"/>
        <v>0</v>
      </c>
      <c r="IK165">
        <f t="shared" si="427"/>
        <v>0</v>
      </c>
      <c r="IL165">
        <f t="shared" si="428"/>
        <v>0</v>
      </c>
      <c r="IM165">
        <f t="shared" si="429"/>
        <v>0</v>
      </c>
      <c r="IN165">
        <f t="shared" si="430"/>
        <v>0</v>
      </c>
      <c r="IO165">
        <f t="shared" si="431"/>
        <v>0</v>
      </c>
      <c r="IP165">
        <f t="shared" si="432"/>
        <v>0</v>
      </c>
      <c r="IQ165">
        <f t="shared" si="433"/>
        <v>0</v>
      </c>
      <c r="IR165">
        <f t="shared" si="434"/>
        <v>0</v>
      </c>
      <c r="IS165">
        <f t="shared" si="435"/>
        <v>0</v>
      </c>
      <c r="IT165">
        <f t="shared" si="436"/>
        <v>0</v>
      </c>
      <c r="IU165" t="str">
        <f t="shared" si="437"/>
        <v>N</v>
      </c>
      <c r="IV165" t="str">
        <f t="shared" si="357"/>
        <v>N</v>
      </c>
      <c r="IW165" t="str">
        <f t="shared" si="438"/>
        <v>N</v>
      </c>
    </row>
    <row r="166" spans="1:257" x14ac:dyDescent="0.25">
      <c r="A166" t="str">
        <f>IF(ISERROR(VLOOKUP(E166,E$4:E165,1,0)),"J","N")</f>
        <v>N</v>
      </c>
      <c r="E166" s="25" t="str">
        <f>IF(Invoer!B195="","",Invoer!B195)</f>
        <v/>
      </c>
      <c r="F166" s="25"/>
      <c r="G166" s="25"/>
      <c r="H166" s="25" t="str">
        <f>IF(AND($E166&lt;&gt;"",$A166="J"),Invoer!D195,"")</f>
        <v/>
      </c>
      <c r="I166" s="25"/>
      <c r="J166" s="26"/>
      <c r="K166" s="26" t="str">
        <f>IF(AND($E166&lt;&gt;"",$A166="J"),Invoer!L195,"")</f>
        <v/>
      </c>
      <c r="L166" s="26"/>
      <c r="M166" s="25"/>
      <c r="N166" s="152"/>
      <c r="O166" s="153"/>
      <c r="P166" s="25"/>
      <c r="Q166" s="25"/>
      <c r="R166" s="153"/>
      <c r="S166" s="154"/>
      <c r="T166" s="152"/>
      <c r="U166" s="153"/>
      <c r="V166" s="153"/>
      <c r="W166" s="59" t="str">
        <f>IF(AND($E166&lt;&gt;"",$A166="J",Invoer!R195&lt;&gt;""),VLOOKUP(Invoer!R195,NORM!$F$26:$H$29,3,0),"")</f>
        <v/>
      </c>
      <c r="X166" s="59"/>
      <c r="Y166" s="25" t="str">
        <f t="shared" si="358"/>
        <v/>
      </c>
      <c r="Z166" s="25"/>
      <c r="AA166" s="26" t="str">
        <f t="shared" si="359"/>
        <v/>
      </c>
      <c r="AB166" s="26"/>
      <c r="AC166" s="153"/>
      <c r="AD166" s="153"/>
      <c r="AE166" s="153"/>
      <c r="AF166" s="153"/>
      <c r="AG166" s="153"/>
      <c r="AH166" s="25"/>
      <c r="AI166" s="153"/>
      <c r="AJ166" s="153"/>
      <c r="AK166" s="153"/>
      <c r="AL166" s="153"/>
      <c r="AM166" s="25" t="str">
        <f>IF(AND($E166&lt;&gt;"",$A166="J"),IF(Invoer!X195="Ja","J",IF(Invoer!X195="Nee","N","")),"")</f>
        <v/>
      </c>
      <c r="AN166" s="153"/>
      <c r="AO166" s="153"/>
      <c r="AP166" s="153" t="s">
        <v>311</v>
      </c>
      <c r="AQ166" s="153" t="s">
        <v>311</v>
      </c>
      <c r="AR166" s="153" t="s">
        <v>312</v>
      </c>
      <c r="AS166" s="153" t="s">
        <v>312</v>
      </c>
      <c r="AT166" s="1" t="str">
        <f>IF(AND($E166&lt;&gt;"",$A166="J",Invoer!O195&lt;&gt;""),VLOOKUP(Invoer!O195,NORM!$F$31:$H$38,3,0),"")</f>
        <v/>
      </c>
      <c r="AU166" s="1"/>
      <c r="AV166" s="1" t="str">
        <f>IF(AND($E166&lt;&gt;"",$A166="J"),Invoer!AH195,"")</f>
        <v/>
      </c>
      <c r="AW166" s="1"/>
      <c r="AX166" s="1" t="str">
        <f t="shared" si="360"/>
        <v/>
      </c>
      <c r="AY166" s="1"/>
      <c r="AZ166" s="3" t="str">
        <f t="shared" si="361"/>
        <v/>
      </c>
      <c r="BA166" s="3" t="str">
        <f t="shared" si="362"/>
        <v/>
      </c>
      <c r="BB166" s="3" t="str">
        <f t="shared" si="363"/>
        <v>N</v>
      </c>
      <c r="BC166" s="3" t="str">
        <f t="shared" si="364"/>
        <v>N</v>
      </c>
      <c r="BD166" s="3" t="str">
        <f t="shared" si="365"/>
        <v/>
      </c>
      <c r="BE166" s="3">
        <f t="shared" si="366"/>
        <v>0</v>
      </c>
      <c r="BF166" s="3" t="str">
        <f t="shared" si="367"/>
        <v/>
      </c>
      <c r="BG166" s="3" t="str">
        <f t="shared" si="368"/>
        <v/>
      </c>
      <c r="BH166" s="3" t="str">
        <f t="shared" si="369"/>
        <v>N</v>
      </c>
      <c r="BI166" s="24" t="str">
        <f t="shared" si="370"/>
        <v/>
      </c>
      <c r="BJ166" s="24" t="str">
        <f>IF(ISERROR(VLOOKUP($BD166,LOV_GWSGRP!A:A,1,0)),"N","J")</f>
        <v>N</v>
      </c>
      <c r="BK166" s="24" t="str">
        <f>IF(ISERROR(VLOOKUP($BD166,LOV_GWSGRP!D:D,1,0)),"N","J")</f>
        <v>N</v>
      </c>
      <c r="BL166" s="24" t="str">
        <f>IF(ISERROR(VLOOKUP($BD166,LOV_GWSGRP!G:G,1,0)),"N","J")</f>
        <v>N</v>
      </c>
      <c r="BM166" s="24" t="str">
        <f>IF(ISERROR(VLOOKUP($BD166,LOV_GWSGRP!M:M,1,0)),"N","J")</f>
        <v>N</v>
      </c>
      <c r="BN166" s="24" t="str">
        <f>IF(ISERROR(VLOOKUP($BD166,LOV_GWSGRP!P:P,1,0)),"N","J")</f>
        <v>N</v>
      </c>
      <c r="BO166" s="24" t="str">
        <f>IF(ISERROR(VLOOKUP($BD166,LOV_GWSGRP!S:S,1,0)),"N","J")</f>
        <v>N</v>
      </c>
      <c r="BP166" s="24" t="str">
        <f>IF(ISERROR(VLOOKUP($BD166,LOV_GWSGRP!V:V,1,0)),"N","J")</f>
        <v>N</v>
      </c>
      <c r="BQ166" s="24" t="str">
        <f>IF(ISERROR(VLOOKUP($BD166,LOV_GWSGRP!Y:Y,1,0)),"N","J")</f>
        <v>N</v>
      </c>
      <c r="BR166" s="24" t="str">
        <f>IF(ISERROR(VLOOKUP($BD166,LOV_GWSGRP!AB:AB,1,0)),"N","J")</f>
        <v>N</v>
      </c>
      <c r="BS166" s="24" t="str">
        <f>IF(ISERROR(VLOOKUP($BD166,LOV_GWSGRP!AE:AE,1,0)),"N","J")</f>
        <v>N</v>
      </c>
      <c r="BT166" s="24" t="str">
        <f>IF(ISERROR(VLOOKUP($BD166,LOV_GWSGRP!AH:AH,1,0)),"N","J")</f>
        <v>N</v>
      </c>
      <c r="BU166" s="24" t="str">
        <f>IF(ISERROR(VLOOKUP($BD166,LOV_GWSGRP!CJ:CJ,1,0)),"N","J")</f>
        <v>N</v>
      </c>
      <c r="BV166" s="24" t="str">
        <f>IF(ISERROR(VLOOKUP($BD166,LOV_GWSGRP!AN:AN,1,0)),"N","J")</f>
        <v>N</v>
      </c>
      <c r="BW166" s="24" t="str">
        <f>IF(ISERROR(VLOOKUP($BD166,LOV_GWSGRP!AQ:AQ,1,0)),"N","J")</f>
        <v>N</v>
      </c>
      <c r="BX166" s="24" t="str">
        <f>IF(ISERROR(VLOOKUP($BD166,LOV_GWSGRP!AT:AT,1,0)),"N","J")</f>
        <v>N</v>
      </c>
      <c r="BY166" s="24" t="str">
        <f>IF(ISERROR(VLOOKUP($BD166,LOV_GWSGRP!AW:AW,1,0)),"N","J")</f>
        <v>N</v>
      </c>
      <c r="BZ166" s="24" t="str">
        <f>IF(ISERROR(VLOOKUP($BD166,LOV_GWSGRP!AZ:AZ,1,0)),"N","J")</f>
        <v>N</v>
      </c>
      <c r="CA166" s="24" t="str">
        <f>IF(ISERROR(VLOOKUP($BD166,LOV_GWSGRP!BC:BC,1,0)),"N","J")</f>
        <v>N</v>
      </c>
      <c r="CB166" s="24" t="str">
        <f>IF(ISERROR(VLOOKUP($BD166,LOV_GWSGRP!BF:BF,1,0)),"N","J")</f>
        <v>N</v>
      </c>
      <c r="CC166" s="24" t="str">
        <f>IF(ISERROR(VLOOKUP($BD166,LOV_GWSGRP!BI:BI,1,0)),"N","J")</f>
        <v>N</v>
      </c>
      <c r="CD166" s="24" t="str">
        <f>IF(ISERROR(VLOOKUP($BD166,LOV_GWSGRP!J:J,1,0)),"N","J")</f>
        <v>N</v>
      </c>
      <c r="CE166" s="24" t="str">
        <f>IF(ISERROR(VLOOKUP($BD166,LOV_GWSGRP!BL:BL,1,0)),"N","J")</f>
        <v>N</v>
      </c>
      <c r="CF166" s="24"/>
      <c r="CG166" s="24" t="str">
        <f>IF(ISERROR(VLOOKUP($BD166,LOV_GWSGRP!BO:BO,1,0)),"N","J")</f>
        <v>N</v>
      </c>
      <c r="CH166" s="24" t="str">
        <f t="shared" si="371"/>
        <v>N</v>
      </c>
      <c r="CI166" s="24" t="str">
        <f>IF(ISERROR(VLOOKUP($BD166,GEWASCODE_GLMC8!F:F,1,0)),"N","J")</f>
        <v>N</v>
      </c>
      <c r="CJ166" s="24" t="str">
        <f>IF(COUNTIF($CI166:CI166,"J")&gt;0,"N",IF(ISERROR(VLOOKUP($BD166,GEWASCODE_GLMC8!G:G,1,0)),"N","J"))</f>
        <v>N</v>
      </c>
      <c r="CK166" s="24" t="str">
        <f>IF(COUNTIF($CI166:CJ166,"J")&gt;0,"N",IF(ISERROR(VLOOKUP($BD166,GEWASCODE_GLMC8!H:H,1,0)),"N","J"))</f>
        <v>N</v>
      </c>
      <c r="CL166" s="24" t="str">
        <f>IF(COUNTIF($CI166:CK166,"J")&gt;0,"N",IF(ISERROR(VLOOKUP($BD166,GEWASCODE_GLMC8!I:I,1,0)),"N","J"))</f>
        <v>N</v>
      </c>
      <c r="CM166" s="24" t="str">
        <f>IF(COUNTIF($CI166:CL166,"J")&gt;0,"N",IF(ISERROR(VLOOKUP($BD166,GEWASCODE_GLMC8!J:J,1,0)),"N","J"))</f>
        <v>N</v>
      </c>
      <c r="CN166" s="24" t="str">
        <f>IF(COUNTIF($CI166:CM166,"J")&gt;0,"N",IF(ISERROR(VLOOKUP($BD166,GEWASCODE_GLMC8!K:K,1,0)),"N","J"))</f>
        <v>N</v>
      </c>
      <c r="CO166" s="24" t="str">
        <f>IF(COUNTIF($CI166:CN166,"J")&gt;0,"N",IF(ISERROR(VLOOKUP($BD166,GEWASCODE_GLMC8!L:L,1,0)),"N","J"))</f>
        <v>N</v>
      </c>
      <c r="CP166" s="24" t="str">
        <f>IF(COUNTIF($CI166:CO166,"J")&gt;0,"N",IF(ISERROR(VLOOKUP($BD166,GEWASCODE_GLMC8!M:M,1,0)),"N","J"))</f>
        <v>N</v>
      </c>
      <c r="CQ166" s="24" t="str">
        <f>IF(COUNTIF($CI166:CP166,"J")&gt;0,"N",IF(ISERROR(VLOOKUP($BD166,GEWASCODE_GLMC8!N:N,1,0)),"N","J"))</f>
        <v>N</v>
      </c>
      <c r="CR166" s="24" t="str">
        <f>IF(COUNTIF($CI166:CQ166,"J")&gt;0,"N",IF(ISERROR(VLOOKUP($BD166,GEWASCODE_GLMC8!O:O,1,0)),"N","J"))</f>
        <v>N</v>
      </c>
      <c r="CS166" s="24" t="str">
        <f>IF(COUNTIF($CI166:CR166,"J")&gt;0,"N",IF(ISERROR(VLOOKUP($BD166,GEWASCODE_GLMC8!P:P,1,0)),"N","J"))</f>
        <v>N</v>
      </c>
      <c r="CT166" s="24" t="str">
        <f>IF(COUNTIF($CI166:CS166,"J")&gt;0,"N",IF(ISERROR(VLOOKUP($BD166,GEWASCODE_GLMC8!Q:Q,1,0)),"N","J"))</f>
        <v>N</v>
      </c>
      <c r="CU166" s="24" t="str">
        <f>IF(COUNTIF($CI166:CT166,"J")&gt;0,"N",IF(ISERROR(VLOOKUP($BD166,GEWASCODE_GLMC8!R:R,1,0)),"N","J"))</f>
        <v>N</v>
      </c>
      <c r="CV166" s="24" t="str">
        <f>IF(COUNTIF($CI166:CU166,"J")&gt;0,"N",IF(ISERROR(VLOOKUP($BD166,GEWASCODE_GLMC8!S:S,1,0)),"N","J"))</f>
        <v>N</v>
      </c>
      <c r="CW166" s="24" t="str">
        <f>IF(COUNTIF($CI166:CV166,"J")&gt;0,"N",IF(ISERROR(VLOOKUP($BD166,GEWASCODE_GLMC8!T:T,1,0)),"N","J"))</f>
        <v>N</v>
      </c>
      <c r="CX166" s="24" t="str">
        <f>IF(COUNTIF($CI166:CW166,"J")&gt;0,"N",IF(ISERROR(VLOOKUP($BD166,GEWASCODE_GLMC8!U:U,1,0)),"N","J"))</f>
        <v>N</v>
      </c>
      <c r="CY166" s="24" t="str">
        <f>IF(COUNTIF($CI166:CX166,"J")&gt;0,"N",IF(ISERROR(VLOOKUP($BD166,GEWASCODE_GLMC8!V:V,1,0)),"N","J"))</f>
        <v>N</v>
      </c>
      <c r="CZ166" s="24" t="str">
        <f>IF(COUNTIF($CI166:CY166,"J")&gt;0,"N",IF(ISERROR(VLOOKUP($BD166,GEWASCODE_GLMC8!W:W,1,0)),"N","J"))</f>
        <v>N</v>
      </c>
      <c r="DA166" s="24" t="str">
        <f>IF(COUNTIF($CI166:CZ166,"J")&gt;0,"N",IF(ISERROR(VLOOKUP($BD166,GEWASCODE_GLMC8!X:X,1,0)),"N","J"))</f>
        <v>N</v>
      </c>
      <c r="DB166" s="24" t="str">
        <f>IF(COUNTIF($CI166:DA166,"J")&gt;0,"N",IF(ISERROR(VLOOKUP($BD166,GEWASCODE_GLMC8!Y:Y,1,0)),"N","J"))</f>
        <v>N</v>
      </c>
      <c r="DC166" s="24" t="str">
        <f>IF(COUNTIF($CI166:DB166,"J")&gt;0,"N",IF(ISERROR(VLOOKUP($BD166,GEWASCODE_GLMC8!Z:Z,1,0)),"N","J"))</f>
        <v>N</v>
      </c>
      <c r="DD166" s="24" t="str">
        <f t="shared" si="372"/>
        <v>N</v>
      </c>
      <c r="DE166" s="3" t="str">
        <f t="shared" si="303"/>
        <v>N</v>
      </c>
      <c r="DF166" s="3" t="str">
        <f t="shared" si="304"/>
        <v>N</v>
      </c>
      <c r="DG166" s="3" t="str">
        <f t="shared" si="373"/>
        <v>N</v>
      </c>
      <c r="DH166" s="3" t="str">
        <f t="shared" si="374"/>
        <v>N</v>
      </c>
      <c r="DI166" s="3" t="str">
        <f t="shared" si="305"/>
        <v>N</v>
      </c>
      <c r="DJ166" s="3" t="str">
        <f t="shared" si="306"/>
        <v>N</v>
      </c>
      <c r="DK166" s="3">
        <f>0</f>
        <v>0</v>
      </c>
      <c r="DL166" s="3" t="str">
        <f t="shared" si="307"/>
        <v>N</v>
      </c>
      <c r="DM166" s="3" t="str">
        <f t="shared" si="308"/>
        <v>N</v>
      </c>
      <c r="DN166" t="str">
        <f>IF(AND($A166="J",COUNTIFS(activiteiten_perceel,percelen!$AZ166,activiteiten_maatregel_nr,percelen!DN$4,activiteiten_activiteit_voldoet_aan_voorwaarden,"J")&gt;0),DN$4,"")</f>
        <v/>
      </c>
      <c r="DO166" t="str">
        <f>IF(AND($A166="J",COUNTIFS(activiteiten_perceel,percelen!$AZ166,activiteiten_maatregel_nr,percelen!DO$4,activiteiten_activiteit_voldoet_aan_voorwaarden,"J")&gt;0),DO$4,"")</f>
        <v/>
      </c>
      <c r="DP166" t="str">
        <f>IF(AND($A166="J",COUNTIFS(activiteiten_perceel,percelen!$AZ166,activiteiten_maatregel_nr,percelen!DP$4,activiteiten_activiteit_voldoet_aan_voorwaarden,"J")&gt;0),DP$4,"")</f>
        <v/>
      </c>
      <c r="DQ166" t="str">
        <f>IF(AND($A166="J",COUNTIFS(activiteiten_perceel,percelen!$AZ166,activiteiten_maatregel_nr,percelen!DQ$4,activiteiten_activiteit_voldoet_aan_voorwaarden,"J")&gt;0),DQ$4,"")</f>
        <v/>
      </c>
      <c r="DR166" t="str">
        <f>IF(AND($A166="J",COUNTIFS(activiteiten_perceel,percelen!$AZ166,activiteiten_maatregel_nr,percelen!DR$4,activiteiten_activiteit_voldoet_aan_voorwaarden,"J")&gt;0),DR$4,"")</f>
        <v/>
      </c>
      <c r="DS166" t="str">
        <f>IF(AND($A166="J",COUNTIFS(activiteiten_perceel,percelen!$AZ166,activiteiten_maatregel_nr,percelen!DS$4,activiteiten_activiteit_voldoet_aan_voorwaarden,"J")&gt;0),DS$4,"")</f>
        <v/>
      </c>
      <c r="DT166" t="str">
        <f>IF(AND($A166="J",COUNTIFS(activiteiten_perceel,percelen!$AZ166,activiteiten_maatregel_nr,percelen!DT$4,activiteiten_activiteit_voldoet_aan_voorwaarden,"J")&gt;0),DT$4,"")</f>
        <v/>
      </c>
      <c r="DU166" t="str">
        <f>IF(AND($A166="J",COUNTIFS(activiteiten_perceel,percelen!$AZ166,activiteiten_maatregel_nr,percelen!DU$4,activiteiten_activiteit_voldoet_aan_voorwaarden,"J")&gt;0),DU$4,"")</f>
        <v/>
      </c>
      <c r="DV166" t="str">
        <f>IF(AND($A166="J",COUNTIFS(activiteiten_perceel,percelen!$AZ166,activiteiten_maatregel_nr,percelen!DV$4,activiteiten_activiteit_voldoet_aan_voorwaarden,"J")&gt;0),DV$4,"")</f>
        <v/>
      </c>
      <c r="DW166" t="str">
        <f>IF(AND($A166="J",COUNTIFS(activiteiten_perceel,percelen!$AZ166,activiteiten_maatregel_nr,percelen!DW$4,activiteiten_activiteit_voldoet_aan_voorwaarden,"J")&gt;0),DW$4,"")</f>
        <v/>
      </c>
      <c r="DX166" t="str">
        <f>IF(AND($A166="J",COUNTIFS(activiteiten_perceel,percelen!$AZ166,activiteiten_maatregel_nr,percelen!DX$4,activiteiten_activiteit_voldoet_aan_voorwaarden,"J")&gt;0),DX$4,"")</f>
        <v/>
      </c>
      <c r="DY166" t="str">
        <f>IF(AND($A166="J",COUNTIFS(activiteiten_perceel,percelen!$AZ166,activiteiten_maatregel_nr,percelen!DY$4,activiteiten_activiteit_voldoet_aan_voorwaarden,"J")&gt;0),DY$4,"")</f>
        <v/>
      </c>
      <c r="DZ166" t="str">
        <f>IF(AND($A166="J",COUNTIFS(activiteiten_perceel,percelen!$AZ166,activiteiten_maatregel_nr,percelen!DZ$4,activiteiten_activiteit_voldoet_aan_voorwaarden,"J")&gt;0),DZ$4,"")</f>
        <v/>
      </c>
      <c r="EA166" t="str">
        <f>IF(AND($A166="J",COUNTIFS(activiteiten_perceel,percelen!$AZ166,activiteiten_maatregel_nr,percelen!EA$4,activiteiten_activiteit_voldoet_aan_voorwaarden,"J")&gt;0),EA$4,"")</f>
        <v/>
      </c>
      <c r="EB166" t="str">
        <f>IF(AND($A166="J",COUNTIFS(activiteiten_perceel,percelen!$AZ166,activiteiten_maatregel_nr,percelen!EB$4,activiteiten_activiteit_voldoet_aan_voorwaarden,"J")&gt;0),EB$4,"")</f>
        <v/>
      </c>
      <c r="EC166" t="str">
        <f>IF(AND($A166="J",COUNTIFS(activiteiten_perceel,percelen!$AZ166,activiteiten_maatregel_nr,percelen!EC$4,activiteiten_activiteit_voldoet_aan_voorwaarden,"J")&gt;0),EC$4,"")</f>
        <v/>
      </c>
      <c r="ED166" t="str">
        <f>IF(AND($A166="J",COUNTIFS(activiteiten_perceel,percelen!$AZ166,activiteiten_maatregel_nr,percelen!ED$4,activiteiten_activiteit_voldoet_aan_voorwaarden,"J")&gt;0),ED$4,"")</f>
        <v/>
      </c>
      <c r="EE166" t="str">
        <f>IF(AND($A166="J",COUNTIFS(activiteiten_perceel,percelen!$AZ166,activiteiten_maatregel_nr,percelen!EE$4,activiteiten_activiteit_voldoet_aan_voorwaarden,"J")&gt;0),EE$4,"")</f>
        <v/>
      </c>
      <c r="EF166" t="str">
        <f>IF(AND($A166="J",COUNTIFS(activiteiten_perceel,percelen!$AZ166,activiteiten_maatregel_nr,percelen!EF$4,activiteiten_activiteit_voldoet_aan_voorwaarden,"J")&gt;0),EF$4,"")</f>
        <v/>
      </c>
      <c r="EG166" t="str">
        <f>IF(AND($A166="J",COUNTIFS(activiteiten_perceel,percelen!$AZ166,activiteiten_maatregel_nr,percelen!EG$4,activiteiten_activiteit_voldoet_aan_voorwaarden,"J")&gt;0),EG$4,"")</f>
        <v/>
      </c>
      <c r="EH166" t="str">
        <f>IF(AND($A166="J",COUNTIFS(activiteiten_perceel,percelen!$AZ166,activiteiten_maatregel_nr,percelen!EH$4,activiteiten_activiteit_voldoet_aan_voorwaarden,"J")&gt;0),EH$4,"")</f>
        <v/>
      </c>
      <c r="EI166" t="str">
        <f>IF(AND($A166="J",COUNTIFS(activiteiten_perceel,percelen!$AZ166,activiteiten_maatregel_nr,percelen!EI$4,activiteiten_activiteit_voldoet_aan_voorwaarden,"J")&gt;0),EI$4,"")</f>
        <v/>
      </c>
      <c r="EJ166">
        <f t="shared" si="375"/>
        <v>0</v>
      </c>
      <c r="EK166" t="str">
        <f t="shared" si="309"/>
        <v/>
      </c>
      <c r="EL166" t="str">
        <f t="shared" si="310"/>
        <v/>
      </c>
      <c r="EM166" t="str">
        <f t="shared" si="311"/>
        <v/>
      </c>
      <c r="EN166" t="str">
        <f t="shared" si="312"/>
        <v/>
      </c>
      <c r="EO166" t="str">
        <f t="shared" si="313"/>
        <v/>
      </c>
      <c r="EP166" t="str">
        <f t="shared" si="314"/>
        <v/>
      </c>
      <c r="EQ166" t="str">
        <f t="shared" si="315"/>
        <v/>
      </c>
      <c r="ER166" t="str">
        <f t="shared" si="316"/>
        <v/>
      </c>
      <c r="ES166" t="str">
        <f t="shared" si="317"/>
        <v/>
      </c>
      <c r="ET166" t="str">
        <f t="shared" si="318"/>
        <v/>
      </c>
      <c r="EU166" t="str">
        <f t="shared" si="319"/>
        <v/>
      </c>
      <c r="EV166" t="str">
        <f t="shared" si="320"/>
        <v/>
      </c>
      <c r="EW166" t="str">
        <f t="shared" si="376"/>
        <v>nvt</v>
      </c>
      <c r="EX166" t="str">
        <f t="shared" si="377"/>
        <v>nvt</v>
      </c>
      <c r="EY166" t="str">
        <f t="shared" si="378"/>
        <v>nvt</v>
      </c>
      <c r="EZ166" t="str">
        <f t="shared" si="379"/>
        <v>nvt</v>
      </c>
      <c r="FA166" t="str">
        <f t="shared" si="380"/>
        <v>nvt</v>
      </c>
      <c r="FB166" t="str">
        <f t="shared" si="381"/>
        <v>nvt</v>
      </c>
      <c r="FC166" t="str">
        <f t="shared" si="382"/>
        <v>nvt</v>
      </c>
      <c r="FD166" t="str">
        <f t="shared" si="383"/>
        <v>nvt</v>
      </c>
      <c r="FE166" t="str">
        <f>IF($EJ166=2,VLOOKUP(FD166,STAPELING!A:D,FE$1,0),"nvt")</f>
        <v>nvt</v>
      </c>
      <c r="FF166" t="str">
        <f t="shared" si="384"/>
        <v>nvt</v>
      </c>
      <c r="FG166" t="str">
        <f t="shared" si="385"/>
        <v>nvt</v>
      </c>
      <c r="FH166" t="str">
        <f t="shared" si="386"/>
        <v>nvt</v>
      </c>
      <c r="FI166" t="str">
        <f t="shared" si="387"/>
        <v>nvt</v>
      </c>
      <c r="FJ166" t="str">
        <f t="shared" si="388"/>
        <v>nvt</v>
      </c>
      <c r="FK166" t="str">
        <f t="shared" si="389"/>
        <v>nvt</v>
      </c>
      <c r="FL166" t="str">
        <f t="shared" si="390"/>
        <v>nvt</v>
      </c>
      <c r="FM166" t="str">
        <f t="shared" si="391"/>
        <v/>
      </c>
      <c r="FN166" t="str">
        <f>IF(ISERROR(VLOOKUP(FM166,STAPELING!I:AO,FN$1,0)),"N",VLOOKUP(FM166,STAPELING!I:AO,FN$1,0))</f>
        <v>J</v>
      </c>
      <c r="FO166" t="str">
        <f t="shared" si="392"/>
        <v>nvt</v>
      </c>
      <c r="FP166" t="str">
        <f t="shared" si="321"/>
        <v>nvt</v>
      </c>
      <c r="FQ166" t="str">
        <f t="shared" si="322"/>
        <v>nvt</v>
      </c>
      <c r="FR166" t="str">
        <f t="shared" si="323"/>
        <v>nvt</v>
      </c>
      <c r="FS166" t="str">
        <f t="shared" si="324"/>
        <v>nvt</v>
      </c>
      <c r="FT166" t="str">
        <f t="shared" si="325"/>
        <v>nvt</v>
      </c>
      <c r="FU166" t="str">
        <f t="shared" si="326"/>
        <v>nvt</v>
      </c>
      <c r="FV166" t="str">
        <f t="shared" si="327"/>
        <v>nvt</v>
      </c>
      <c r="FW166" t="str">
        <f t="shared" si="328"/>
        <v>nvt</v>
      </c>
      <c r="FX166" t="str">
        <f t="shared" si="329"/>
        <v>nvt</v>
      </c>
      <c r="FY166" t="str">
        <f t="shared" si="330"/>
        <v>nvt</v>
      </c>
      <c r="FZ166" t="str">
        <f t="shared" si="331"/>
        <v>nvt</v>
      </c>
      <c r="GA166" t="str">
        <f t="shared" si="332"/>
        <v>nvt</v>
      </c>
      <c r="GB166" t="str">
        <f>IF($EJ166&gt;2,IF(FO166="","zwart",VLOOKUP(FO166,STAPELING!J:AA,GB$1,0)),"nvt")</f>
        <v>nvt</v>
      </c>
      <c r="GC166" t="str">
        <f t="shared" si="393"/>
        <v>nvt</v>
      </c>
      <c r="GD166" t="str">
        <f t="shared" si="394"/>
        <v>nvt</v>
      </c>
      <c r="GE166" t="str">
        <f t="shared" si="395"/>
        <v>nvt</v>
      </c>
      <c r="GF166" t="str">
        <f t="shared" si="396"/>
        <v>nvt</v>
      </c>
      <c r="GG166" t="str">
        <f t="shared" si="397"/>
        <v>nvt</v>
      </c>
      <c r="GH166" t="str">
        <f t="shared" si="398"/>
        <v>nvt</v>
      </c>
      <c r="GI166" t="str">
        <f t="shared" si="399"/>
        <v>nvt</v>
      </c>
      <c r="GJ166" t="str">
        <f t="shared" si="400"/>
        <v>nvt</v>
      </c>
      <c r="GK166" t="str">
        <f t="shared" si="333"/>
        <v>nvt</v>
      </c>
      <c r="GL166" t="str">
        <f t="shared" si="334"/>
        <v>nvt</v>
      </c>
      <c r="GM166" t="str">
        <f t="shared" si="335"/>
        <v>nvt</v>
      </c>
      <c r="GN166" t="str">
        <f t="shared" si="336"/>
        <v>nvt</v>
      </c>
      <c r="GO166" t="str">
        <f t="shared" si="337"/>
        <v>nvt</v>
      </c>
      <c r="GP166" t="str">
        <f t="shared" si="338"/>
        <v>nvt</v>
      </c>
      <c r="GQ166" t="str">
        <f t="shared" si="339"/>
        <v>nvt</v>
      </c>
      <c r="GR166" t="str">
        <f t="shared" si="340"/>
        <v>nvt</v>
      </c>
      <c r="GS166" t="str">
        <f t="shared" si="341"/>
        <v>nvt</v>
      </c>
      <c r="GT166" t="str">
        <f t="shared" si="342"/>
        <v>nvt</v>
      </c>
      <c r="GU166" t="str">
        <f t="shared" si="343"/>
        <v>nvt</v>
      </c>
      <c r="GV166" t="str">
        <f t="shared" si="344"/>
        <v>nvt</v>
      </c>
      <c r="GW166" t="str">
        <f>IF($EJ166&gt;2,IF(GJ166="","zwart",VLOOKUP(GJ166,STAPELING!AB:AJ,GW$1,0)),"nvt")</f>
        <v>nvt</v>
      </c>
      <c r="GX166" t="str">
        <f t="shared" si="401"/>
        <v>nvt</v>
      </c>
      <c r="GY166" t="str">
        <f t="shared" si="402"/>
        <v>nvt</v>
      </c>
      <c r="GZ166" t="str">
        <f t="shared" si="403"/>
        <v>nvt</v>
      </c>
      <c r="HA166" t="str">
        <f t="shared" si="404"/>
        <v>nvt</v>
      </c>
      <c r="HB166" t="str">
        <f t="shared" si="405"/>
        <v>nvt</v>
      </c>
      <c r="HC166" t="str">
        <f t="shared" si="406"/>
        <v>nvt</v>
      </c>
      <c r="HD166" t="str">
        <f t="shared" si="407"/>
        <v>nvt</v>
      </c>
      <c r="HE166" t="str">
        <f t="shared" si="408"/>
        <v>nvt</v>
      </c>
      <c r="HF166" t="str">
        <f t="shared" si="409"/>
        <v>nvt</v>
      </c>
      <c r="HG166" t="str">
        <f t="shared" si="410"/>
        <v>nvt</v>
      </c>
      <c r="HH166" t="str">
        <f t="shared" si="411"/>
        <v>nvt</v>
      </c>
      <c r="HI166" t="str">
        <f t="shared" si="412"/>
        <v>nvt</v>
      </c>
      <c r="HJ166" t="str">
        <f t="shared" si="413"/>
        <v>nvt</v>
      </c>
      <c r="HK166" t="str">
        <f t="shared" si="414"/>
        <v>nvt</v>
      </c>
      <c r="HL166" t="str">
        <f t="shared" si="415"/>
        <v>nvt</v>
      </c>
      <c r="HM166" t="str">
        <f t="shared" si="345"/>
        <v>nvt</v>
      </c>
      <c r="HN166" t="str">
        <f t="shared" si="346"/>
        <v>nvt</v>
      </c>
      <c r="HO166" t="str">
        <f t="shared" si="347"/>
        <v>nvt</v>
      </c>
      <c r="HP166" t="str">
        <f t="shared" si="348"/>
        <v>nvt</v>
      </c>
      <c r="HQ166" t="str">
        <f t="shared" si="349"/>
        <v>nvt</v>
      </c>
      <c r="HR166" t="str">
        <f t="shared" si="350"/>
        <v>nvt</v>
      </c>
      <c r="HS166" t="str">
        <f t="shared" si="351"/>
        <v>nvt</v>
      </c>
      <c r="HT166" t="str">
        <f t="shared" si="352"/>
        <v>nvt</v>
      </c>
      <c r="HU166" t="str">
        <f t="shared" si="353"/>
        <v>nvt</v>
      </c>
      <c r="HV166" t="str">
        <f t="shared" si="354"/>
        <v>nvt</v>
      </c>
      <c r="HW166" t="str">
        <f t="shared" si="355"/>
        <v>nvt</v>
      </c>
      <c r="HX166" t="str">
        <f t="shared" si="356"/>
        <v>nvt</v>
      </c>
      <c r="HY166" t="str">
        <f>IF($EJ166&gt;2,IF(HL166="","zwart",VLOOKUP(HL166,STAPELING!AK:AN,HY$1,0)),"nvt")</f>
        <v>nvt</v>
      </c>
      <c r="HZ166" t="str">
        <f t="shared" si="416"/>
        <v>nvt</v>
      </c>
      <c r="IA166" t="str">
        <f t="shared" si="417"/>
        <v>nvt</v>
      </c>
      <c r="IB166" t="str">
        <f t="shared" si="418"/>
        <v>nvt</v>
      </c>
      <c r="IC166" t="str">
        <f t="shared" si="419"/>
        <v>nvt</v>
      </c>
      <c r="ID166" t="str">
        <f t="shared" si="420"/>
        <v>nvt</v>
      </c>
      <c r="IE166" t="str">
        <f t="shared" si="421"/>
        <v>nvt</v>
      </c>
      <c r="IF166" t="str">
        <f t="shared" si="422"/>
        <v>nvt</v>
      </c>
      <c r="IG166">
        <f t="shared" si="423"/>
        <v>0</v>
      </c>
      <c r="IH166">
        <f t="shared" si="424"/>
        <v>0</v>
      </c>
      <c r="II166">
        <f t="shared" si="425"/>
        <v>0</v>
      </c>
      <c r="IJ166">
        <f t="shared" si="426"/>
        <v>0</v>
      </c>
      <c r="IK166">
        <f t="shared" si="427"/>
        <v>0</v>
      </c>
      <c r="IL166">
        <f t="shared" si="428"/>
        <v>0</v>
      </c>
      <c r="IM166">
        <f t="shared" si="429"/>
        <v>0</v>
      </c>
      <c r="IN166">
        <f t="shared" si="430"/>
        <v>0</v>
      </c>
      <c r="IO166">
        <f t="shared" si="431"/>
        <v>0</v>
      </c>
      <c r="IP166">
        <f t="shared" si="432"/>
        <v>0</v>
      </c>
      <c r="IQ166">
        <f t="shared" si="433"/>
        <v>0</v>
      </c>
      <c r="IR166">
        <f t="shared" si="434"/>
        <v>0</v>
      </c>
      <c r="IS166">
        <f t="shared" si="435"/>
        <v>0</v>
      </c>
      <c r="IT166">
        <f t="shared" si="436"/>
        <v>0</v>
      </c>
      <c r="IU166" t="str">
        <f t="shared" si="437"/>
        <v>N</v>
      </c>
      <c r="IV166" t="str">
        <f t="shared" si="357"/>
        <v>N</v>
      </c>
      <c r="IW166" t="str">
        <f t="shared" si="438"/>
        <v>N</v>
      </c>
    </row>
    <row r="167" spans="1:257" x14ac:dyDescent="0.25">
      <c r="A167" t="str">
        <f>IF(ISERROR(VLOOKUP(E167,E$4:E166,1,0)),"J","N")</f>
        <v>N</v>
      </c>
      <c r="E167" s="25" t="str">
        <f>IF(Invoer!B196="","",Invoer!B196)</f>
        <v/>
      </c>
      <c r="F167" s="25"/>
      <c r="G167" s="25"/>
      <c r="H167" s="25" t="str">
        <f>IF(AND($E167&lt;&gt;"",$A167="J"),Invoer!D196,"")</f>
        <v/>
      </c>
      <c r="I167" s="25"/>
      <c r="J167" s="26"/>
      <c r="K167" s="26" t="str">
        <f>IF(AND($E167&lt;&gt;"",$A167="J"),Invoer!L196,"")</f>
        <v/>
      </c>
      <c r="L167" s="26"/>
      <c r="M167" s="25"/>
      <c r="N167" s="152"/>
      <c r="O167" s="153"/>
      <c r="P167" s="25"/>
      <c r="Q167" s="25"/>
      <c r="R167" s="153"/>
      <c r="S167" s="154"/>
      <c r="T167" s="152"/>
      <c r="U167" s="153"/>
      <c r="V167" s="153"/>
      <c r="W167" s="59" t="str">
        <f>IF(AND($E167&lt;&gt;"",$A167="J",Invoer!R196&lt;&gt;""),VLOOKUP(Invoer!R196,NORM!$F$26:$H$29,3,0),"")</f>
        <v/>
      </c>
      <c r="X167" s="59"/>
      <c r="Y167" s="25" t="str">
        <f t="shared" si="358"/>
        <v/>
      </c>
      <c r="Z167" s="25"/>
      <c r="AA167" s="26" t="str">
        <f t="shared" si="359"/>
        <v/>
      </c>
      <c r="AB167" s="26"/>
      <c r="AC167" s="153"/>
      <c r="AD167" s="153"/>
      <c r="AE167" s="153"/>
      <c r="AF167" s="153"/>
      <c r="AG167" s="153"/>
      <c r="AH167" s="25"/>
      <c r="AI167" s="153"/>
      <c r="AJ167" s="153"/>
      <c r="AK167" s="153"/>
      <c r="AL167" s="153"/>
      <c r="AM167" s="25" t="str">
        <f>IF(AND($E167&lt;&gt;"",$A167="J"),IF(Invoer!X196="Ja","J",IF(Invoer!X196="Nee","N","")),"")</f>
        <v/>
      </c>
      <c r="AN167" s="153"/>
      <c r="AO167" s="153"/>
      <c r="AP167" s="153" t="s">
        <v>311</v>
      </c>
      <c r="AQ167" s="153" t="s">
        <v>311</v>
      </c>
      <c r="AR167" s="153" t="s">
        <v>312</v>
      </c>
      <c r="AS167" s="153" t="s">
        <v>312</v>
      </c>
      <c r="AT167" s="1" t="str">
        <f>IF(AND($E167&lt;&gt;"",$A167="J",Invoer!O196&lt;&gt;""),VLOOKUP(Invoer!O196,NORM!$F$31:$H$38,3,0),"")</f>
        <v/>
      </c>
      <c r="AU167" s="1"/>
      <c r="AV167" s="1" t="str">
        <f>IF(AND($E167&lt;&gt;"",$A167="J"),Invoer!AH196,"")</f>
        <v/>
      </c>
      <c r="AW167" s="1"/>
      <c r="AX167" s="1" t="str">
        <f t="shared" si="360"/>
        <v/>
      </c>
      <c r="AY167" s="1"/>
      <c r="AZ167" s="3" t="str">
        <f t="shared" si="361"/>
        <v/>
      </c>
      <c r="BA167" s="3" t="str">
        <f t="shared" si="362"/>
        <v/>
      </c>
      <c r="BB167" s="3" t="str">
        <f t="shared" si="363"/>
        <v>N</v>
      </c>
      <c r="BC167" s="3" t="str">
        <f t="shared" si="364"/>
        <v>N</v>
      </c>
      <c r="BD167" s="3" t="str">
        <f t="shared" si="365"/>
        <v/>
      </c>
      <c r="BE167" s="3">
        <f t="shared" si="366"/>
        <v>0</v>
      </c>
      <c r="BF167" s="3" t="str">
        <f t="shared" si="367"/>
        <v/>
      </c>
      <c r="BG167" s="3" t="str">
        <f t="shared" si="368"/>
        <v/>
      </c>
      <c r="BH167" s="3" t="str">
        <f t="shared" si="369"/>
        <v>N</v>
      </c>
      <c r="BI167" s="24" t="str">
        <f t="shared" si="370"/>
        <v/>
      </c>
      <c r="BJ167" s="24" t="str">
        <f>IF(ISERROR(VLOOKUP($BD167,LOV_GWSGRP!A:A,1,0)),"N","J")</f>
        <v>N</v>
      </c>
      <c r="BK167" s="24" t="str">
        <f>IF(ISERROR(VLOOKUP($BD167,LOV_GWSGRP!D:D,1,0)),"N","J")</f>
        <v>N</v>
      </c>
      <c r="BL167" s="24" t="str">
        <f>IF(ISERROR(VLOOKUP($BD167,LOV_GWSGRP!G:G,1,0)),"N","J")</f>
        <v>N</v>
      </c>
      <c r="BM167" s="24" t="str">
        <f>IF(ISERROR(VLOOKUP($BD167,LOV_GWSGRP!M:M,1,0)),"N","J")</f>
        <v>N</v>
      </c>
      <c r="BN167" s="24" t="str">
        <f>IF(ISERROR(VLOOKUP($BD167,LOV_GWSGRP!P:P,1,0)),"N","J")</f>
        <v>N</v>
      </c>
      <c r="BO167" s="24" t="str">
        <f>IF(ISERROR(VLOOKUP($BD167,LOV_GWSGRP!S:S,1,0)),"N","J")</f>
        <v>N</v>
      </c>
      <c r="BP167" s="24" t="str">
        <f>IF(ISERROR(VLOOKUP($BD167,LOV_GWSGRP!V:V,1,0)),"N","J")</f>
        <v>N</v>
      </c>
      <c r="BQ167" s="24" t="str">
        <f>IF(ISERROR(VLOOKUP($BD167,LOV_GWSGRP!Y:Y,1,0)),"N","J")</f>
        <v>N</v>
      </c>
      <c r="BR167" s="24" t="str">
        <f>IF(ISERROR(VLOOKUP($BD167,LOV_GWSGRP!AB:AB,1,0)),"N","J")</f>
        <v>N</v>
      </c>
      <c r="BS167" s="24" t="str">
        <f>IF(ISERROR(VLOOKUP($BD167,LOV_GWSGRP!AE:AE,1,0)),"N","J")</f>
        <v>N</v>
      </c>
      <c r="BT167" s="24" t="str">
        <f>IF(ISERROR(VLOOKUP($BD167,LOV_GWSGRP!AH:AH,1,0)),"N","J")</f>
        <v>N</v>
      </c>
      <c r="BU167" s="24" t="str">
        <f>IF(ISERROR(VLOOKUP($BD167,LOV_GWSGRP!CJ:CJ,1,0)),"N","J")</f>
        <v>N</v>
      </c>
      <c r="BV167" s="24" t="str">
        <f>IF(ISERROR(VLOOKUP($BD167,LOV_GWSGRP!AN:AN,1,0)),"N","J")</f>
        <v>N</v>
      </c>
      <c r="BW167" s="24" t="str">
        <f>IF(ISERROR(VLOOKUP($BD167,LOV_GWSGRP!AQ:AQ,1,0)),"N","J")</f>
        <v>N</v>
      </c>
      <c r="BX167" s="24" t="str">
        <f>IF(ISERROR(VLOOKUP($BD167,LOV_GWSGRP!AT:AT,1,0)),"N","J")</f>
        <v>N</v>
      </c>
      <c r="BY167" s="24" t="str">
        <f>IF(ISERROR(VLOOKUP($BD167,LOV_GWSGRP!AW:AW,1,0)),"N","J")</f>
        <v>N</v>
      </c>
      <c r="BZ167" s="24" t="str">
        <f>IF(ISERROR(VLOOKUP($BD167,LOV_GWSGRP!AZ:AZ,1,0)),"N","J")</f>
        <v>N</v>
      </c>
      <c r="CA167" s="24" t="str">
        <f>IF(ISERROR(VLOOKUP($BD167,LOV_GWSGRP!BC:BC,1,0)),"N","J")</f>
        <v>N</v>
      </c>
      <c r="CB167" s="24" t="str">
        <f>IF(ISERROR(VLOOKUP($BD167,LOV_GWSGRP!BF:BF,1,0)),"N","J")</f>
        <v>N</v>
      </c>
      <c r="CC167" s="24" t="str">
        <f>IF(ISERROR(VLOOKUP($BD167,LOV_GWSGRP!BI:BI,1,0)),"N","J")</f>
        <v>N</v>
      </c>
      <c r="CD167" s="24" t="str">
        <f>IF(ISERROR(VLOOKUP($BD167,LOV_GWSGRP!J:J,1,0)),"N","J")</f>
        <v>N</v>
      </c>
      <c r="CE167" s="24" t="str">
        <f>IF(ISERROR(VLOOKUP($BD167,LOV_GWSGRP!BL:BL,1,0)),"N","J")</f>
        <v>N</v>
      </c>
      <c r="CF167" s="24"/>
      <c r="CG167" s="24" t="str">
        <f>IF(ISERROR(VLOOKUP($BD167,LOV_GWSGRP!BO:BO,1,0)),"N","J")</f>
        <v>N</v>
      </c>
      <c r="CH167" s="24" t="str">
        <f t="shared" si="371"/>
        <v>N</v>
      </c>
      <c r="CI167" s="24" t="str">
        <f>IF(ISERROR(VLOOKUP($BD167,GEWASCODE_GLMC8!F:F,1,0)),"N","J")</f>
        <v>N</v>
      </c>
      <c r="CJ167" s="24" t="str">
        <f>IF(COUNTIF($CI167:CI167,"J")&gt;0,"N",IF(ISERROR(VLOOKUP($BD167,GEWASCODE_GLMC8!G:G,1,0)),"N","J"))</f>
        <v>N</v>
      </c>
      <c r="CK167" s="24" t="str">
        <f>IF(COUNTIF($CI167:CJ167,"J")&gt;0,"N",IF(ISERROR(VLOOKUP($BD167,GEWASCODE_GLMC8!H:H,1,0)),"N","J"))</f>
        <v>N</v>
      </c>
      <c r="CL167" s="24" t="str">
        <f>IF(COUNTIF($CI167:CK167,"J")&gt;0,"N",IF(ISERROR(VLOOKUP($BD167,GEWASCODE_GLMC8!I:I,1,0)),"N","J"))</f>
        <v>N</v>
      </c>
      <c r="CM167" s="24" t="str">
        <f>IF(COUNTIF($CI167:CL167,"J")&gt;0,"N",IF(ISERROR(VLOOKUP($BD167,GEWASCODE_GLMC8!J:J,1,0)),"N","J"))</f>
        <v>N</v>
      </c>
      <c r="CN167" s="24" t="str">
        <f>IF(COUNTIF($CI167:CM167,"J")&gt;0,"N",IF(ISERROR(VLOOKUP($BD167,GEWASCODE_GLMC8!K:K,1,0)),"N","J"))</f>
        <v>N</v>
      </c>
      <c r="CO167" s="24" t="str">
        <f>IF(COUNTIF($CI167:CN167,"J")&gt;0,"N",IF(ISERROR(VLOOKUP($BD167,GEWASCODE_GLMC8!L:L,1,0)),"N","J"))</f>
        <v>N</v>
      </c>
      <c r="CP167" s="24" t="str">
        <f>IF(COUNTIF($CI167:CO167,"J")&gt;0,"N",IF(ISERROR(VLOOKUP($BD167,GEWASCODE_GLMC8!M:M,1,0)),"N","J"))</f>
        <v>N</v>
      </c>
      <c r="CQ167" s="24" t="str">
        <f>IF(COUNTIF($CI167:CP167,"J")&gt;0,"N",IF(ISERROR(VLOOKUP($BD167,GEWASCODE_GLMC8!N:N,1,0)),"N","J"))</f>
        <v>N</v>
      </c>
      <c r="CR167" s="24" t="str">
        <f>IF(COUNTIF($CI167:CQ167,"J")&gt;0,"N",IF(ISERROR(VLOOKUP($BD167,GEWASCODE_GLMC8!O:O,1,0)),"N","J"))</f>
        <v>N</v>
      </c>
      <c r="CS167" s="24" t="str">
        <f>IF(COUNTIF($CI167:CR167,"J")&gt;0,"N",IF(ISERROR(VLOOKUP($BD167,GEWASCODE_GLMC8!P:P,1,0)),"N","J"))</f>
        <v>N</v>
      </c>
      <c r="CT167" s="24" t="str">
        <f>IF(COUNTIF($CI167:CS167,"J")&gt;0,"N",IF(ISERROR(VLOOKUP($BD167,GEWASCODE_GLMC8!Q:Q,1,0)),"N","J"))</f>
        <v>N</v>
      </c>
      <c r="CU167" s="24" t="str">
        <f>IF(COUNTIF($CI167:CT167,"J")&gt;0,"N",IF(ISERROR(VLOOKUP($BD167,GEWASCODE_GLMC8!R:R,1,0)),"N","J"))</f>
        <v>N</v>
      </c>
      <c r="CV167" s="24" t="str">
        <f>IF(COUNTIF($CI167:CU167,"J")&gt;0,"N",IF(ISERROR(VLOOKUP($BD167,GEWASCODE_GLMC8!S:S,1,0)),"N","J"))</f>
        <v>N</v>
      </c>
      <c r="CW167" s="24" t="str">
        <f>IF(COUNTIF($CI167:CV167,"J")&gt;0,"N",IF(ISERROR(VLOOKUP($BD167,GEWASCODE_GLMC8!T:T,1,0)),"N","J"))</f>
        <v>N</v>
      </c>
      <c r="CX167" s="24" t="str">
        <f>IF(COUNTIF($CI167:CW167,"J")&gt;0,"N",IF(ISERROR(VLOOKUP($BD167,GEWASCODE_GLMC8!U:U,1,0)),"N","J"))</f>
        <v>N</v>
      </c>
      <c r="CY167" s="24" t="str">
        <f>IF(COUNTIF($CI167:CX167,"J")&gt;0,"N",IF(ISERROR(VLOOKUP($BD167,GEWASCODE_GLMC8!V:V,1,0)),"N","J"))</f>
        <v>N</v>
      </c>
      <c r="CZ167" s="24" t="str">
        <f>IF(COUNTIF($CI167:CY167,"J")&gt;0,"N",IF(ISERROR(VLOOKUP($BD167,GEWASCODE_GLMC8!W:W,1,0)),"N","J"))</f>
        <v>N</v>
      </c>
      <c r="DA167" s="24" t="str">
        <f>IF(COUNTIF($CI167:CZ167,"J")&gt;0,"N",IF(ISERROR(VLOOKUP($BD167,GEWASCODE_GLMC8!X:X,1,0)),"N","J"))</f>
        <v>N</v>
      </c>
      <c r="DB167" s="24" t="str">
        <f>IF(COUNTIF($CI167:DA167,"J")&gt;0,"N",IF(ISERROR(VLOOKUP($BD167,GEWASCODE_GLMC8!Y:Y,1,0)),"N","J"))</f>
        <v>N</v>
      </c>
      <c r="DC167" s="24" t="str">
        <f>IF(COUNTIF($CI167:DB167,"J")&gt;0,"N",IF(ISERROR(VLOOKUP($BD167,GEWASCODE_GLMC8!Z:Z,1,0)),"N","J"))</f>
        <v>N</v>
      </c>
      <c r="DD167" s="24" t="str">
        <f t="shared" si="372"/>
        <v>N</v>
      </c>
      <c r="DE167" s="3" t="str">
        <f t="shared" si="303"/>
        <v>N</v>
      </c>
      <c r="DF167" s="3" t="str">
        <f t="shared" si="304"/>
        <v>N</v>
      </c>
      <c r="DG167" s="3" t="str">
        <f t="shared" si="373"/>
        <v>N</v>
      </c>
      <c r="DH167" s="3" t="str">
        <f t="shared" si="374"/>
        <v>N</v>
      </c>
      <c r="DI167" s="3" t="str">
        <f t="shared" si="305"/>
        <v>N</v>
      </c>
      <c r="DJ167" s="3" t="str">
        <f t="shared" si="306"/>
        <v>N</v>
      </c>
      <c r="DK167" s="3">
        <f>0</f>
        <v>0</v>
      </c>
      <c r="DL167" s="3" t="str">
        <f t="shared" si="307"/>
        <v>N</v>
      </c>
      <c r="DM167" s="3" t="str">
        <f t="shared" si="308"/>
        <v>N</v>
      </c>
      <c r="DN167" t="str">
        <f>IF(AND($A167="J",COUNTIFS(activiteiten_perceel,percelen!$AZ167,activiteiten_maatregel_nr,percelen!DN$4,activiteiten_activiteit_voldoet_aan_voorwaarden,"J")&gt;0),DN$4,"")</f>
        <v/>
      </c>
      <c r="DO167" t="str">
        <f>IF(AND($A167="J",COUNTIFS(activiteiten_perceel,percelen!$AZ167,activiteiten_maatregel_nr,percelen!DO$4,activiteiten_activiteit_voldoet_aan_voorwaarden,"J")&gt;0),DO$4,"")</f>
        <v/>
      </c>
      <c r="DP167" t="str">
        <f>IF(AND($A167="J",COUNTIFS(activiteiten_perceel,percelen!$AZ167,activiteiten_maatregel_nr,percelen!DP$4,activiteiten_activiteit_voldoet_aan_voorwaarden,"J")&gt;0),DP$4,"")</f>
        <v/>
      </c>
      <c r="DQ167" t="str">
        <f>IF(AND($A167="J",COUNTIFS(activiteiten_perceel,percelen!$AZ167,activiteiten_maatregel_nr,percelen!DQ$4,activiteiten_activiteit_voldoet_aan_voorwaarden,"J")&gt;0),DQ$4,"")</f>
        <v/>
      </c>
      <c r="DR167" t="str">
        <f>IF(AND($A167="J",COUNTIFS(activiteiten_perceel,percelen!$AZ167,activiteiten_maatregel_nr,percelen!DR$4,activiteiten_activiteit_voldoet_aan_voorwaarden,"J")&gt;0),DR$4,"")</f>
        <v/>
      </c>
      <c r="DS167" t="str">
        <f>IF(AND($A167="J",COUNTIFS(activiteiten_perceel,percelen!$AZ167,activiteiten_maatregel_nr,percelen!DS$4,activiteiten_activiteit_voldoet_aan_voorwaarden,"J")&gt;0),DS$4,"")</f>
        <v/>
      </c>
      <c r="DT167" t="str">
        <f>IF(AND($A167="J",COUNTIFS(activiteiten_perceel,percelen!$AZ167,activiteiten_maatregel_nr,percelen!DT$4,activiteiten_activiteit_voldoet_aan_voorwaarden,"J")&gt;0),DT$4,"")</f>
        <v/>
      </c>
      <c r="DU167" t="str">
        <f>IF(AND($A167="J",COUNTIFS(activiteiten_perceel,percelen!$AZ167,activiteiten_maatregel_nr,percelen!DU$4,activiteiten_activiteit_voldoet_aan_voorwaarden,"J")&gt;0),DU$4,"")</f>
        <v/>
      </c>
      <c r="DV167" t="str">
        <f>IF(AND($A167="J",COUNTIFS(activiteiten_perceel,percelen!$AZ167,activiteiten_maatregel_nr,percelen!DV$4,activiteiten_activiteit_voldoet_aan_voorwaarden,"J")&gt;0),DV$4,"")</f>
        <v/>
      </c>
      <c r="DW167" t="str">
        <f>IF(AND($A167="J",COUNTIFS(activiteiten_perceel,percelen!$AZ167,activiteiten_maatregel_nr,percelen!DW$4,activiteiten_activiteit_voldoet_aan_voorwaarden,"J")&gt;0),DW$4,"")</f>
        <v/>
      </c>
      <c r="DX167" t="str">
        <f>IF(AND($A167="J",COUNTIFS(activiteiten_perceel,percelen!$AZ167,activiteiten_maatregel_nr,percelen!DX$4,activiteiten_activiteit_voldoet_aan_voorwaarden,"J")&gt;0),DX$4,"")</f>
        <v/>
      </c>
      <c r="DY167" t="str">
        <f>IF(AND($A167="J",COUNTIFS(activiteiten_perceel,percelen!$AZ167,activiteiten_maatregel_nr,percelen!DY$4,activiteiten_activiteit_voldoet_aan_voorwaarden,"J")&gt;0),DY$4,"")</f>
        <v/>
      </c>
      <c r="DZ167" t="str">
        <f>IF(AND($A167="J",COUNTIFS(activiteiten_perceel,percelen!$AZ167,activiteiten_maatregel_nr,percelen!DZ$4,activiteiten_activiteit_voldoet_aan_voorwaarden,"J")&gt;0),DZ$4,"")</f>
        <v/>
      </c>
      <c r="EA167" t="str">
        <f>IF(AND($A167="J",COUNTIFS(activiteiten_perceel,percelen!$AZ167,activiteiten_maatregel_nr,percelen!EA$4,activiteiten_activiteit_voldoet_aan_voorwaarden,"J")&gt;0),EA$4,"")</f>
        <v/>
      </c>
      <c r="EB167" t="str">
        <f>IF(AND($A167="J",COUNTIFS(activiteiten_perceel,percelen!$AZ167,activiteiten_maatregel_nr,percelen!EB$4,activiteiten_activiteit_voldoet_aan_voorwaarden,"J")&gt;0),EB$4,"")</f>
        <v/>
      </c>
      <c r="EC167" t="str">
        <f>IF(AND($A167="J",COUNTIFS(activiteiten_perceel,percelen!$AZ167,activiteiten_maatregel_nr,percelen!EC$4,activiteiten_activiteit_voldoet_aan_voorwaarden,"J")&gt;0),EC$4,"")</f>
        <v/>
      </c>
      <c r="ED167" t="str">
        <f>IF(AND($A167="J",COUNTIFS(activiteiten_perceel,percelen!$AZ167,activiteiten_maatregel_nr,percelen!ED$4,activiteiten_activiteit_voldoet_aan_voorwaarden,"J")&gt;0),ED$4,"")</f>
        <v/>
      </c>
      <c r="EE167" t="str">
        <f>IF(AND($A167="J",COUNTIFS(activiteiten_perceel,percelen!$AZ167,activiteiten_maatregel_nr,percelen!EE$4,activiteiten_activiteit_voldoet_aan_voorwaarden,"J")&gt;0),EE$4,"")</f>
        <v/>
      </c>
      <c r="EF167" t="str">
        <f>IF(AND($A167="J",COUNTIFS(activiteiten_perceel,percelen!$AZ167,activiteiten_maatregel_nr,percelen!EF$4,activiteiten_activiteit_voldoet_aan_voorwaarden,"J")&gt;0),EF$4,"")</f>
        <v/>
      </c>
      <c r="EG167" t="str">
        <f>IF(AND($A167="J",COUNTIFS(activiteiten_perceel,percelen!$AZ167,activiteiten_maatregel_nr,percelen!EG$4,activiteiten_activiteit_voldoet_aan_voorwaarden,"J")&gt;0),EG$4,"")</f>
        <v/>
      </c>
      <c r="EH167" t="str">
        <f>IF(AND($A167="J",COUNTIFS(activiteiten_perceel,percelen!$AZ167,activiteiten_maatregel_nr,percelen!EH$4,activiteiten_activiteit_voldoet_aan_voorwaarden,"J")&gt;0),EH$4,"")</f>
        <v/>
      </c>
      <c r="EI167" t="str">
        <f>IF(AND($A167="J",COUNTIFS(activiteiten_perceel,percelen!$AZ167,activiteiten_maatregel_nr,percelen!EI$4,activiteiten_activiteit_voldoet_aan_voorwaarden,"J")&gt;0),EI$4,"")</f>
        <v/>
      </c>
      <c r="EJ167">
        <f t="shared" si="375"/>
        <v>0</v>
      </c>
      <c r="EK167" t="str">
        <f t="shared" si="309"/>
        <v/>
      </c>
      <c r="EL167" t="str">
        <f t="shared" si="310"/>
        <v/>
      </c>
      <c r="EM167" t="str">
        <f t="shared" si="311"/>
        <v/>
      </c>
      <c r="EN167" t="str">
        <f t="shared" si="312"/>
        <v/>
      </c>
      <c r="EO167" t="str">
        <f t="shared" si="313"/>
        <v/>
      </c>
      <c r="EP167" t="str">
        <f t="shared" si="314"/>
        <v/>
      </c>
      <c r="EQ167" t="str">
        <f t="shared" si="315"/>
        <v/>
      </c>
      <c r="ER167" t="str">
        <f t="shared" si="316"/>
        <v/>
      </c>
      <c r="ES167" t="str">
        <f t="shared" si="317"/>
        <v/>
      </c>
      <c r="ET167" t="str">
        <f t="shared" si="318"/>
        <v/>
      </c>
      <c r="EU167" t="str">
        <f t="shared" si="319"/>
        <v/>
      </c>
      <c r="EV167" t="str">
        <f t="shared" si="320"/>
        <v/>
      </c>
      <c r="EW167" t="str">
        <f t="shared" si="376"/>
        <v>nvt</v>
      </c>
      <c r="EX167" t="str">
        <f t="shared" si="377"/>
        <v>nvt</v>
      </c>
      <c r="EY167" t="str">
        <f t="shared" si="378"/>
        <v>nvt</v>
      </c>
      <c r="EZ167" t="str">
        <f t="shared" si="379"/>
        <v>nvt</v>
      </c>
      <c r="FA167" t="str">
        <f t="shared" si="380"/>
        <v>nvt</v>
      </c>
      <c r="FB167" t="str">
        <f t="shared" si="381"/>
        <v>nvt</v>
      </c>
      <c r="FC167" t="str">
        <f t="shared" si="382"/>
        <v>nvt</v>
      </c>
      <c r="FD167" t="str">
        <f t="shared" si="383"/>
        <v>nvt</v>
      </c>
      <c r="FE167" t="str">
        <f>IF($EJ167=2,VLOOKUP(FD167,STAPELING!A:D,FE$1,0),"nvt")</f>
        <v>nvt</v>
      </c>
      <c r="FF167" t="str">
        <f t="shared" si="384"/>
        <v>nvt</v>
      </c>
      <c r="FG167" t="str">
        <f t="shared" si="385"/>
        <v>nvt</v>
      </c>
      <c r="FH167" t="str">
        <f t="shared" si="386"/>
        <v>nvt</v>
      </c>
      <c r="FI167" t="str">
        <f t="shared" si="387"/>
        <v>nvt</v>
      </c>
      <c r="FJ167" t="str">
        <f t="shared" si="388"/>
        <v>nvt</v>
      </c>
      <c r="FK167" t="str">
        <f t="shared" si="389"/>
        <v>nvt</v>
      </c>
      <c r="FL167" t="str">
        <f t="shared" si="390"/>
        <v>nvt</v>
      </c>
      <c r="FM167" t="str">
        <f t="shared" si="391"/>
        <v/>
      </c>
      <c r="FN167" t="str">
        <f>IF(ISERROR(VLOOKUP(FM167,STAPELING!I:AO,FN$1,0)),"N",VLOOKUP(FM167,STAPELING!I:AO,FN$1,0))</f>
        <v>J</v>
      </c>
      <c r="FO167" t="str">
        <f t="shared" si="392"/>
        <v>nvt</v>
      </c>
      <c r="FP167" t="str">
        <f t="shared" si="321"/>
        <v>nvt</v>
      </c>
      <c r="FQ167" t="str">
        <f t="shared" si="322"/>
        <v>nvt</v>
      </c>
      <c r="FR167" t="str">
        <f t="shared" si="323"/>
        <v>nvt</v>
      </c>
      <c r="FS167" t="str">
        <f t="shared" si="324"/>
        <v>nvt</v>
      </c>
      <c r="FT167" t="str">
        <f t="shared" si="325"/>
        <v>nvt</v>
      </c>
      <c r="FU167" t="str">
        <f t="shared" si="326"/>
        <v>nvt</v>
      </c>
      <c r="FV167" t="str">
        <f t="shared" si="327"/>
        <v>nvt</v>
      </c>
      <c r="FW167" t="str">
        <f t="shared" si="328"/>
        <v>nvt</v>
      </c>
      <c r="FX167" t="str">
        <f t="shared" si="329"/>
        <v>nvt</v>
      </c>
      <c r="FY167" t="str">
        <f t="shared" si="330"/>
        <v>nvt</v>
      </c>
      <c r="FZ167" t="str">
        <f t="shared" si="331"/>
        <v>nvt</v>
      </c>
      <c r="GA167" t="str">
        <f t="shared" si="332"/>
        <v>nvt</v>
      </c>
      <c r="GB167" t="str">
        <f>IF($EJ167&gt;2,IF(FO167="","zwart",VLOOKUP(FO167,STAPELING!J:AA,GB$1,0)),"nvt")</f>
        <v>nvt</v>
      </c>
      <c r="GC167" t="str">
        <f t="shared" si="393"/>
        <v>nvt</v>
      </c>
      <c r="GD167" t="str">
        <f t="shared" si="394"/>
        <v>nvt</v>
      </c>
      <c r="GE167" t="str">
        <f t="shared" si="395"/>
        <v>nvt</v>
      </c>
      <c r="GF167" t="str">
        <f t="shared" si="396"/>
        <v>nvt</v>
      </c>
      <c r="GG167" t="str">
        <f t="shared" si="397"/>
        <v>nvt</v>
      </c>
      <c r="GH167" t="str">
        <f t="shared" si="398"/>
        <v>nvt</v>
      </c>
      <c r="GI167" t="str">
        <f t="shared" si="399"/>
        <v>nvt</v>
      </c>
      <c r="GJ167" t="str">
        <f t="shared" si="400"/>
        <v>nvt</v>
      </c>
      <c r="GK167" t="str">
        <f t="shared" si="333"/>
        <v>nvt</v>
      </c>
      <c r="GL167" t="str">
        <f t="shared" si="334"/>
        <v>nvt</v>
      </c>
      <c r="GM167" t="str">
        <f t="shared" si="335"/>
        <v>nvt</v>
      </c>
      <c r="GN167" t="str">
        <f t="shared" si="336"/>
        <v>nvt</v>
      </c>
      <c r="GO167" t="str">
        <f t="shared" si="337"/>
        <v>nvt</v>
      </c>
      <c r="GP167" t="str">
        <f t="shared" si="338"/>
        <v>nvt</v>
      </c>
      <c r="GQ167" t="str">
        <f t="shared" si="339"/>
        <v>nvt</v>
      </c>
      <c r="GR167" t="str">
        <f t="shared" si="340"/>
        <v>nvt</v>
      </c>
      <c r="GS167" t="str">
        <f t="shared" si="341"/>
        <v>nvt</v>
      </c>
      <c r="GT167" t="str">
        <f t="shared" si="342"/>
        <v>nvt</v>
      </c>
      <c r="GU167" t="str">
        <f t="shared" si="343"/>
        <v>nvt</v>
      </c>
      <c r="GV167" t="str">
        <f t="shared" si="344"/>
        <v>nvt</v>
      </c>
      <c r="GW167" t="str">
        <f>IF($EJ167&gt;2,IF(GJ167="","zwart",VLOOKUP(GJ167,STAPELING!AB:AJ,GW$1,0)),"nvt")</f>
        <v>nvt</v>
      </c>
      <c r="GX167" t="str">
        <f t="shared" si="401"/>
        <v>nvt</v>
      </c>
      <c r="GY167" t="str">
        <f t="shared" si="402"/>
        <v>nvt</v>
      </c>
      <c r="GZ167" t="str">
        <f t="shared" si="403"/>
        <v>nvt</v>
      </c>
      <c r="HA167" t="str">
        <f t="shared" si="404"/>
        <v>nvt</v>
      </c>
      <c r="HB167" t="str">
        <f t="shared" si="405"/>
        <v>nvt</v>
      </c>
      <c r="HC167" t="str">
        <f t="shared" si="406"/>
        <v>nvt</v>
      </c>
      <c r="HD167" t="str">
        <f t="shared" si="407"/>
        <v>nvt</v>
      </c>
      <c r="HE167" t="str">
        <f t="shared" si="408"/>
        <v>nvt</v>
      </c>
      <c r="HF167" t="str">
        <f t="shared" si="409"/>
        <v>nvt</v>
      </c>
      <c r="HG167" t="str">
        <f t="shared" si="410"/>
        <v>nvt</v>
      </c>
      <c r="HH167" t="str">
        <f t="shared" si="411"/>
        <v>nvt</v>
      </c>
      <c r="HI167" t="str">
        <f t="shared" si="412"/>
        <v>nvt</v>
      </c>
      <c r="HJ167" t="str">
        <f t="shared" si="413"/>
        <v>nvt</v>
      </c>
      <c r="HK167" t="str">
        <f t="shared" si="414"/>
        <v>nvt</v>
      </c>
      <c r="HL167" t="str">
        <f t="shared" si="415"/>
        <v>nvt</v>
      </c>
      <c r="HM167" t="str">
        <f t="shared" si="345"/>
        <v>nvt</v>
      </c>
      <c r="HN167" t="str">
        <f t="shared" si="346"/>
        <v>nvt</v>
      </c>
      <c r="HO167" t="str">
        <f t="shared" si="347"/>
        <v>nvt</v>
      </c>
      <c r="HP167" t="str">
        <f t="shared" si="348"/>
        <v>nvt</v>
      </c>
      <c r="HQ167" t="str">
        <f t="shared" si="349"/>
        <v>nvt</v>
      </c>
      <c r="HR167" t="str">
        <f t="shared" si="350"/>
        <v>nvt</v>
      </c>
      <c r="HS167" t="str">
        <f t="shared" si="351"/>
        <v>nvt</v>
      </c>
      <c r="HT167" t="str">
        <f t="shared" si="352"/>
        <v>nvt</v>
      </c>
      <c r="HU167" t="str">
        <f t="shared" si="353"/>
        <v>nvt</v>
      </c>
      <c r="HV167" t="str">
        <f t="shared" si="354"/>
        <v>nvt</v>
      </c>
      <c r="HW167" t="str">
        <f t="shared" si="355"/>
        <v>nvt</v>
      </c>
      <c r="HX167" t="str">
        <f t="shared" si="356"/>
        <v>nvt</v>
      </c>
      <c r="HY167" t="str">
        <f>IF($EJ167&gt;2,IF(HL167="","zwart",VLOOKUP(HL167,STAPELING!AK:AN,HY$1,0)),"nvt")</f>
        <v>nvt</v>
      </c>
      <c r="HZ167" t="str">
        <f t="shared" si="416"/>
        <v>nvt</v>
      </c>
      <c r="IA167" t="str">
        <f t="shared" si="417"/>
        <v>nvt</v>
      </c>
      <c r="IB167" t="str">
        <f t="shared" si="418"/>
        <v>nvt</v>
      </c>
      <c r="IC167" t="str">
        <f t="shared" si="419"/>
        <v>nvt</v>
      </c>
      <c r="ID167" t="str">
        <f t="shared" si="420"/>
        <v>nvt</v>
      </c>
      <c r="IE167" t="str">
        <f t="shared" si="421"/>
        <v>nvt</v>
      </c>
      <c r="IF167" t="str">
        <f t="shared" si="422"/>
        <v>nvt</v>
      </c>
      <c r="IG167">
        <f t="shared" si="423"/>
        <v>0</v>
      </c>
      <c r="IH167">
        <f t="shared" si="424"/>
        <v>0</v>
      </c>
      <c r="II167">
        <f t="shared" si="425"/>
        <v>0</v>
      </c>
      <c r="IJ167">
        <f t="shared" si="426"/>
        <v>0</v>
      </c>
      <c r="IK167">
        <f t="shared" si="427"/>
        <v>0</v>
      </c>
      <c r="IL167">
        <f t="shared" si="428"/>
        <v>0</v>
      </c>
      <c r="IM167">
        <f t="shared" si="429"/>
        <v>0</v>
      </c>
      <c r="IN167">
        <f t="shared" si="430"/>
        <v>0</v>
      </c>
      <c r="IO167">
        <f t="shared" si="431"/>
        <v>0</v>
      </c>
      <c r="IP167">
        <f t="shared" si="432"/>
        <v>0</v>
      </c>
      <c r="IQ167">
        <f t="shared" si="433"/>
        <v>0</v>
      </c>
      <c r="IR167">
        <f t="shared" si="434"/>
        <v>0</v>
      </c>
      <c r="IS167">
        <f t="shared" si="435"/>
        <v>0</v>
      </c>
      <c r="IT167">
        <f t="shared" si="436"/>
        <v>0</v>
      </c>
      <c r="IU167" t="str">
        <f t="shared" si="437"/>
        <v>N</v>
      </c>
      <c r="IV167" t="str">
        <f t="shared" si="357"/>
        <v>N</v>
      </c>
      <c r="IW167" t="str">
        <f t="shared" si="438"/>
        <v>N</v>
      </c>
    </row>
    <row r="168" spans="1:257" x14ac:dyDescent="0.25">
      <c r="A168" t="str">
        <f>IF(ISERROR(VLOOKUP(E168,E$4:E167,1,0)),"J","N")</f>
        <v>N</v>
      </c>
      <c r="E168" s="25" t="str">
        <f>IF(Invoer!B197="","",Invoer!B197)</f>
        <v/>
      </c>
      <c r="F168" s="25"/>
      <c r="G168" s="25"/>
      <c r="H168" s="25" t="str">
        <f>IF(AND($E168&lt;&gt;"",$A168="J"),Invoer!D197,"")</f>
        <v/>
      </c>
      <c r="I168" s="25"/>
      <c r="J168" s="26"/>
      <c r="K168" s="26" t="str">
        <f>IF(AND($E168&lt;&gt;"",$A168="J"),Invoer!L197,"")</f>
        <v/>
      </c>
      <c r="L168" s="26"/>
      <c r="M168" s="25"/>
      <c r="N168" s="152"/>
      <c r="O168" s="153"/>
      <c r="P168" s="25"/>
      <c r="Q168" s="25"/>
      <c r="R168" s="153"/>
      <c r="S168" s="154"/>
      <c r="T168" s="152"/>
      <c r="U168" s="153"/>
      <c r="V168" s="153"/>
      <c r="W168" s="59" t="str">
        <f>IF(AND($E168&lt;&gt;"",$A168="J",Invoer!R197&lt;&gt;""),VLOOKUP(Invoer!R197,NORM!$F$26:$H$29,3,0),"")</f>
        <v/>
      </c>
      <c r="X168" s="59"/>
      <c r="Y168" s="25" t="str">
        <f t="shared" si="358"/>
        <v/>
      </c>
      <c r="Z168" s="25"/>
      <c r="AA168" s="26" t="str">
        <f t="shared" si="359"/>
        <v/>
      </c>
      <c r="AB168" s="26"/>
      <c r="AC168" s="153"/>
      <c r="AD168" s="153"/>
      <c r="AE168" s="153"/>
      <c r="AF168" s="153"/>
      <c r="AG168" s="153"/>
      <c r="AH168" s="25"/>
      <c r="AI168" s="153"/>
      <c r="AJ168" s="153"/>
      <c r="AK168" s="153"/>
      <c r="AL168" s="153"/>
      <c r="AM168" s="25" t="str">
        <f>IF(AND($E168&lt;&gt;"",$A168="J"),IF(Invoer!X197="Ja","J",IF(Invoer!X197="Nee","N","")),"")</f>
        <v/>
      </c>
      <c r="AN168" s="153"/>
      <c r="AO168" s="153"/>
      <c r="AP168" s="153" t="s">
        <v>311</v>
      </c>
      <c r="AQ168" s="153" t="s">
        <v>311</v>
      </c>
      <c r="AR168" s="153" t="s">
        <v>312</v>
      </c>
      <c r="AS168" s="153" t="s">
        <v>312</v>
      </c>
      <c r="AT168" s="1" t="str">
        <f>IF(AND($E168&lt;&gt;"",$A168="J",Invoer!O197&lt;&gt;""),VLOOKUP(Invoer!O197,NORM!$F$31:$H$38,3,0),"")</f>
        <v/>
      </c>
      <c r="AU168" s="1"/>
      <c r="AV168" s="1" t="str">
        <f>IF(AND($E168&lt;&gt;"",$A168="J"),Invoer!AH197,"")</f>
        <v/>
      </c>
      <c r="AW168" s="1"/>
      <c r="AX168" s="1" t="str">
        <f t="shared" si="360"/>
        <v/>
      </c>
      <c r="AY168" s="1"/>
      <c r="AZ168" s="3" t="str">
        <f t="shared" si="361"/>
        <v/>
      </c>
      <c r="BA168" s="3" t="str">
        <f t="shared" si="362"/>
        <v/>
      </c>
      <c r="BB168" s="3" t="str">
        <f t="shared" si="363"/>
        <v>N</v>
      </c>
      <c r="BC168" s="3" t="str">
        <f t="shared" si="364"/>
        <v>N</v>
      </c>
      <c r="BD168" s="3" t="str">
        <f t="shared" si="365"/>
        <v/>
      </c>
      <c r="BE168" s="3">
        <f t="shared" si="366"/>
        <v>0</v>
      </c>
      <c r="BF168" s="3" t="str">
        <f t="shared" si="367"/>
        <v/>
      </c>
      <c r="BG168" s="3" t="str">
        <f t="shared" si="368"/>
        <v/>
      </c>
      <c r="BH168" s="3" t="str">
        <f t="shared" si="369"/>
        <v>N</v>
      </c>
      <c r="BI168" s="24" t="str">
        <f t="shared" si="370"/>
        <v/>
      </c>
      <c r="BJ168" s="24" t="str">
        <f>IF(ISERROR(VLOOKUP($BD168,LOV_GWSGRP!A:A,1,0)),"N","J")</f>
        <v>N</v>
      </c>
      <c r="BK168" s="24" t="str">
        <f>IF(ISERROR(VLOOKUP($BD168,LOV_GWSGRP!D:D,1,0)),"N","J")</f>
        <v>N</v>
      </c>
      <c r="BL168" s="24" t="str">
        <f>IF(ISERROR(VLOOKUP($BD168,LOV_GWSGRP!G:G,1,0)),"N","J")</f>
        <v>N</v>
      </c>
      <c r="BM168" s="24" t="str">
        <f>IF(ISERROR(VLOOKUP($BD168,LOV_GWSGRP!M:M,1,0)),"N","J")</f>
        <v>N</v>
      </c>
      <c r="BN168" s="24" t="str">
        <f>IF(ISERROR(VLOOKUP($BD168,LOV_GWSGRP!P:P,1,0)),"N","J")</f>
        <v>N</v>
      </c>
      <c r="BO168" s="24" t="str">
        <f>IF(ISERROR(VLOOKUP($BD168,LOV_GWSGRP!S:S,1,0)),"N","J")</f>
        <v>N</v>
      </c>
      <c r="BP168" s="24" t="str">
        <f>IF(ISERROR(VLOOKUP($BD168,LOV_GWSGRP!V:V,1,0)),"N","J")</f>
        <v>N</v>
      </c>
      <c r="BQ168" s="24" t="str">
        <f>IF(ISERROR(VLOOKUP($BD168,LOV_GWSGRP!Y:Y,1,0)),"N","J")</f>
        <v>N</v>
      </c>
      <c r="BR168" s="24" t="str">
        <f>IF(ISERROR(VLOOKUP($BD168,LOV_GWSGRP!AB:AB,1,0)),"N","J")</f>
        <v>N</v>
      </c>
      <c r="BS168" s="24" t="str">
        <f>IF(ISERROR(VLOOKUP($BD168,LOV_GWSGRP!AE:AE,1,0)),"N","J")</f>
        <v>N</v>
      </c>
      <c r="BT168" s="24" t="str">
        <f>IF(ISERROR(VLOOKUP($BD168,LOV_GWSGRP!AH:AH,1,0)),"N","J")</f>
        <v>N</v>
      </c>
      <c r="BU168" s="24" t="str">
        <f>IF(ISERROR(VLOOKUP($BD168,LOV_GWSGRP!CJ:CJ,1,0)),"N","J")</f>
        <v>N</v>
      </c>
      <c r="BV168" s="24" t="str">
        <f>IF(ISERROR(VLOOKUP($BD168,LOV_GWSGRP!AN:AN,1,0)),"N","J")</f>
        <v>N</v>
      </c>
      <c r="BW168" s="24" t="str">
        <f>IF(ISERROR(VLOOKUP($BD168,LOV_GWSGRP!AQ:AQ,1,0)),"N","J")</f>
        <v>N</v>
      </c>
      <c r="BX168" s="24" t="str">
        <f>IF(ISERROR(VLOOKUP($BD168,LOV_GWSGRP!AT:AT,1,0)),"N","J")</f>
        <v>N</v>
      </c>
      <c r="BY168" s="24" t="str">
        <f>IF(ISERROR(VLOOKUP($BD168,LOV_GWSGRP!AW:AW,1,0)),"N","J")</f>
        <v>N</v>
      </c>
      <c r="BZ168" s="24" t="str">
        <f>IF(ISERROR(VLOOKUP($BD168,LOV_GWSGRP!AZ:AZ,1,0)),"N","J")</f>
        <v>N</v>
      </c>
      <c r="CA168" s="24" t="str">
        <f>IF(ISERROR(VLOOKUP($BD168,LOV_GWSGRP!BC:BC,1,0)),"N","J")</f>
        <v>N</v>
      </c>
      <c r="CB168" s="24" t="str">
        <f>IF(ISERROR(VLOOKUP($BD168,LOV_GWSGRP!BF:BF,1,0)),"N","J")</f>
        <v>N</v>
      </c>
      <c r="CC168" s="24" t="str">
        <f>IF(ISERROR(VLOOKUP($BD168,LOV_GWSGRP!BI:BI,1,0)),"N","J")</f>
        <v>N</v>
      </c>
      <c r="CD168" s="24" t="str">
        <f>IF(ISERROR(VLOOKUP($BD168,LOV_GWSGRP!J:J,1,0)),"N","J")</f>
        <v>N</v>
      </c>
      <c r="CE168" s="24" t="str">
        <f>IF(ISERROR(VLOOKUP($BD168,LOV_GWSGRP!BL:BL,1,0)),"N","J")</f>
        <v>N</v>
      </c>
      <c r="CF168" s="24"/>
      <c r="CG168" s="24" t="str">
        <f>IF(ISERROR(VLOOKUP($BD168,LOV_GWSGRP!BO:BO,1,0)),"N","J")</f>
        <v>N</v>
      </c>
      <c r="CH168" s="24" t="str">
        <f t="shared" si="371"/>
        <v>N</v>
      </c>
      <c r="CI168" s="24" t="str">
        <f>IF(ISERROR(VLOOKUP($BD168,GEWASCODE_GLMC8!F:F,1,0)),"N","J")</f>
        <v>N</v>
      </c>
      <c r="CJ168" s="24" t="str">
        <f>IF(COUNTIF($CI168:CI168,"J")&gt;0,"N",IF(ISERROR(VLOOKUP($BD168,GEWASCODE_GLMC8!G:G,1,0)),"N","J"))</f>
        <v>N</v>
      </c>
      <c r="CK168" s="24" t="str">
        <f>IF(COUNTIF($CI168:CJ168,"J")&gt;0,"N",IF(ISERROR(VLOOKUP($BD168,GEWASCODE_GLMC8!H:H,1,0)),"N","J"))</f>
        <v>N</v>
      </c>
      <c r="CL168" s="24" t="str">
        <f>IF(COUNTIF($CI168:CK168,"J")&gt;0,"N",IF(ISERROR(VLOOKUP($BD168,GEWASCODE_GLMC8!I:I,1,0)),"N","J"))</f>
        <v>N</v>
      </c>
      <c r="CM168" s="24" t="str">
        <f>IF(COUNTIF($CI168:CL168,"J")&gt;0,"N",IF(ISERROR(VLOOKUP($BD168,GEWASCODE_GLMC8!J:J,1,0)),"N","J"))</f>
        <v>N</v>
      </c>
      <c r="CN168" s="24" t="str">
        <f>IF(COUNTIF($CI168:CM168,"J")&gt;0,"N",IF(ISERROR(VLOOKUP($BD168,GEWASCODE_GLMC8!K:K,1,0)),"N","J"))</f>
        <v>N</v>
      </c>
      <c r="CO168" s="24" t="str">
        <f>IF(COUNTIF($CI168:CN168,"J")&gt;0,"N",IF(ISERROR(VLOOKUP($BD168,GEWASCODE_GLMC8!L:L,1,0)),"N","J"))</f>
        <v>N</v>
      </c>
      <c r="CP168" s="24" t="str">
        <f>IF(COUNTIF($CI168:CO168,"J")&gt;0,"N",IF(ISERROR(VLOOKUP($BD168,GEWASCODE_GLMC8!M:M,1,0)),"N","J"))</f>
        <v>N</v>
      </c>
      <c r="CQ168" s="24" t="str">
        <f>IF(COUNTIF($CI168:CP168,"J")&gt;0,"N",IF(ISERROR(VLOOKUP($BD168,GEWASCODE_GLMC8!N:N,1,0)),"N","J"))</f>
        <v>N</v>
      </c>
      <c r="CR168" s="24" t="str">
        <f>IF(COUNTIF($CI168:CQ168,"J")&gt;0,"N",IF(ISERROR(VLOOKUP($BD168,GEWASCODE_GLMC8!O:O,1,0)),"N","J"))</f>
        <v>N</v>
      </c>
      <c r="CS168" s="24" t="str">
        <f>IF(COUNTIF($CI168:CR168,"J")&gt;0,"N",IF(ISERROR(VLOOKUP($BD168,GEWASCODE_GLMC8!P:P,1,0)),"N","J"))</f>
        <v>N</v>
      </c>
      <c r="CT168" s="24" t="str">
        <f>IF(COUNTIF($CI168:CS168,"J")&gt;0,"N",IF(ISERROR(VLOOKUP($BD168,GEWASCODE_GLMC8!Q:Q,1,0)),"N","J"))</f>
        <v>N</v>
      </c>
      <c r="CU168" s="24" t="str">
        <f>IF(COUNTIF($CI168:CT168,"J")&gt;0,"N",IF(ISERROR(VLOOKUP($BD168,GEWASCODE_GLMC8!R:R,1,0)),"N","J"))</f>
        <v>N</v>
      </c>
      <c r="CV168" s="24" t="str">
        <f>IF(COUNTIF($CI168:CU168,"J")&gt;0,"N",IF(ISERROR(VLOOKUP($BD168,GEWASCODE_GLMC8!S:S,1,0)),"N","J"))</f>
        <v>N</v>
      </c>
      <c r="CW168" s="24" t="str">
        <f>IF(COUNTIF($CI168:CV168,"J")&gt;0,"N",IF(ISERROR(VLOOKUP($BD168,GEWASCODE_GLMC8!T:T,1,0)),"N","J"))</f>
        <v>N</v>
      </c>
      <c r="CX168" s="24" t="str">
        <f>IF(COUNTIF($CI168:CW168,"J")&gt;0,"N",IF(ISERROR(VLOOKUP($BD168,GEWASCODE_GLMC8!U:U,1,0)),"N","J"))</f>
        <v>N</v>
      </c>
      <c r="CY168" s="24" t="str">
        <f>IF(COUNTIF($CI168:CX168,"J")&gt;0,"N",IF(ISERROR(VLOOKUP($BD168,GEWASCODE_GLMC8!V:V,1,0)),"N","J"))</f>
        <v>N</v>
      </c>
      <c r="CZ168" s="24" t="str">
        <f>IF(COUNTIF($CI168:CY168,"J")&gt;0,"N",IF(ISERROR(VLOOKUP($BD168,GEWASCODE_GLMC8!W:W,1,0)),"N","J"))</f>
        <v>N</v>
      </c>
      <c r="DA168" s="24" t="str">
        <f>IF(COUNTIF($CI168:CZ168,"J")&gt;0,"N",IF(ISERROR(VLOOKUP($BD168,GEWASCODE_GLMC8!X:X,1,0)),"N","J"))</f>
        <v>N</v>
      </c>
      <c r="DB168" s="24" t="str">
        <f>IF(COUNTIF($CI168:DA168,"J")&gt;0,"N",IF(ISERROR(VLOOKUP($BD168,GEWASCODE_GLMC8!Y:Y,1,0)),"N","J"))</f>
        <v>N</v>
      </c>
      <c r="DC168" s="24" t="str">
        <f>IF(COUNTIF($CI168:DB168,"J")&gt;0,"N",IF(ISERROR(VLOOKUP($BD168,GEWASCODE_GLMC8!Z:Z,1,0)),"N","J"))</f>
        <v>N</v>
      </c>
      <c r="DD168" s="24" t="str">
        <f t="shared" si="372"/>
        <v>N</v>
      </c>
      <c r="DE168" s="3" t="str">
        <f t="shared" si="303"/>
        <v>N</v>
      </c>
      <c r="DF168" s="3" t="str">
        <f t="shared" si="304"/>
        <v>N</v>
      </c>
      <c r="DG168" s="3" t="str">
        <f t="shared" si="373"/>
        <v>N</v>
      </c>
      <c r="DH168" s="3" t="str">
        <f t="shared" si="374"/>
        <v>N</v>
      </c>
      <c r="DI168" s="3" t="str">
        <f t="shared" si="305"/>
        <v>N</v>
      </c>
      <c r="DJ168" s="3" t="str">
        <f t="shared" si="306"/>
        <v>N</v>
      </c>
      <c r="DK168" s="3">
        <f>0</f>
        <v>0</v>
      </c>
      <c r="DL168" s="3" t="str">
        <f t="shared" si="307"/>
        <v>N</v>
      </c>
      <c r="DM168" s="3" t="str">
        <f t="shared" si="308"/>
        <v>N</v>
      </c>
      <c r="DN168" t="str">
        <f>IF(AND($A168="J",COUNTIFS(activiteiten_perceel,percelen!$AZ168,activiteiten_maatregel_nr,percelen!DN$4,activiteiten_activiteit_voldoet_aan_voorwaarden,"J")&gt;0),DN$4,"")</f>
        <v/>
      </c>
      <c r="DO168" t="str">
        <f>IF(AND($A168="J",COUNTIFS(activiteiten_perceel,percelen!$AZ168,activiteiten_maatregel_nr,percelen!DO$4,activiteiten_activiteit_voldoet_aan_voorwaarden,"J")&gt;0),DO$4,"")</f>
        <v/>
      </c>
      <c r="DP168" t="str">
        <f>IF(AND($A168="J",COUNTIFS(activiteiten_perceel,percelen!$AZ168,activiteiten_maatregel_nr,percelen!DP$4,activiteiten_activiteit_voldoet_aan_voorwaarden,"J")&gt;0),DP$4,"")</f>
        <v/>
      </c>
      <c r="DQ168" t="str">
        <f>IF(AND($A168="J",COUNTIFS(activiteiten_perceel,percelen!$AZ168,activiteiten_maatregel_nr,percelen!DQ$4,activiteiten_activiteit_voldoet_aan_voorwaarden,"J")&gt;0),DQ$4,"")</f>
        <v/>
      </c>
      <c r="DR168" t="str">
        <f>IF(AND($A168="J",COUNTIFS(activiteiten_perceel,percelen!$AZ168,activiteiten_maatregel_nr,percelen!DR$4,activiteiten_activiteit_voldoet_aan_voorwaarden,"J")&gt;0),DR$4,"")</f>
        <v/>
      </c>
      <c r="DS168" t="str">
        <f>IF(AND($A168="J",COUNTIFS(activiteiten_perceel,percelen!$AZ168,activiteiten_maatregel_nr,percelen!DS$4,activiteiten_activiteit_voldoet_aan_voorwaarden,"J")&gt;0),DS$4,"")</f>
        <v/>
      </c>
      <c r="DT168" t="str">
        <f>IF(AND($A168="J",COUNTIFS(activiteiten_perceel,percelen!$AZ168,activiteiten_maatregel_nr,percelen!DT$4,activiteiten_activiteit_voldoet_aan_voorwaarden,"J")&gt;0),DT$4,"")</f>
        <v/>
      </c>
      <c r="DU168" t="str">
        <f>IF(AND($A168="J",COUNTIFS(activiteiten_perceel,percelen!$AZ168,activiteiten_maatregel_nr,percelen!DU$4,activiteiten_activiteit_voldoet_aan_voorwaarden,"J")&gt;0),DU$4,"")</f>
        <v/>
      </c>
      <c r="DV168" t="str">
        <f>IF(AND($A168="J",COUNTIFS(activiteiten_perceel,percelen!$AZ168,activiteiten_maatregel_nr,percelen!DV$4,activiteiten_activiteit_voldoet_aan_voorwaarden,"J")&gt;0),DV$4,"")</f>
        <v/>
      </c>
      <c r="DW168" t="str">
        <f>IF(AND($A168="J",COUNTIFS(activiteiten_perceel,percelen!$AZ168,activiteiten_maatregel_nr,percelen!DW$4,activiteiten_activiteit_voldoet_aan_voorwaarden,"J")&gt;0),DW$4,"")</f>
        <v/>
      </c>
      <c r="DX168" t="str">
        <f>IF(AND($A168="J",COUNTIFS(activiteiten_perceel,percelen!$AZ168,activiteiten_maatregel_nr,percelen!DX$4,activiteiten_activiteit_voldoet_aan_voorwaarden,"J")&gt;0),DX$4,"")</f>
        <v/>
      </c>
      <c r="DY168" t="str">
        <f>IF(AND($A168="J",COUNTIFS(activiteiten_perceel,percelen!$AZ168,activiteiten_maatregel_nr,percelen!DY$4,activiteiten_activiteit_voldoet_aan_voorwaarden,"J")&gt;0),DY$4,"")</f>
        <v/>
      </c>
      <c r="DZ168" t="str">
        <f>IF(AND($A168="J",COUNTIFS(activiteiten_perceel,percelen!$AZ168,activiteiten_maatregel_nr,percelen!DZ$4,activiteiten_activiteit_voldoet_aan_voorwaarden,"J")&gt;0),DZ$4,"")</f>
        <v/>
      </c>
      <c r="EA168" t="str">
        <f>IF(AND($A168="J",COUNTIFS(activiteiten_perceel,percelen!$AZ168,activiteiten_maatregel_nr,percelen!EA$4,activiteiten_activiteit_voldoet_aan_voorwaarden,"J")&gt;0),EA$4,"")</f>
        <v/>
      </c>
      <c r="EB168" t="str">
        <f>IF(AND($A168="J",COUNTIFS(activiteiten_perceel,percelen!$AZ168,activiteiten_maatregel_nr,percelen!EB$4,activiteiten_activiteit_voldoet_aan_voorwaarden,"J")&gt;0),EB$4,"")</f>
        <v/>
      </c>
      <c r="EC168" t="str">
        <f>IF(AND($A168="J",COUNTIFS(activiteiten_perceel,percelen!$AZ168,activiteiten_maatregel_nr,percelen!EC$4,activiteiten_activiteit_voldoet_aan_voorwaarden,"J")&gt;0),EC$4,"")</f>
        <v/>
      </c>
      <c r="ED168" t="str">
        <f>IF(AND($A168="J",COUNTIFS(activiteiten_perceel,percelen!$AZ168,activiteiten_maatregel_nr,percelen!ED$4,activiteiten_activiteit_voldoet_aan_voorwaarden,"J")&gt;0),ED$4,"")</f>
        <v/>
      </c>
      <c r="EE168" t="str">
        <f>IF(AND($A168="J",COUNTIFS(activiteiten_perceel,percelen!$AZ168,activiteiten_maatregel_nr,percelen!EE$4,activiteiten_activiteit_voldoet_aan_voorwaarden,"J")&gt;0),EE$4,"")</f>
        <v/>
      </c>
      <c r="EF168" t="str">
        <f>IF(AND($A168="J",COUNTIFS(activiteiten_perceel,percelen!$AZ168,activiteiten_maatregel_nr,percelen!EF$4,activiteiten_activiteit_voldoet_aan_voorwaarden,"J")&gt;0),EF$4,"")</f>
        <v/>
      </c>
      <c r="EG168" t="str">
        <f>IF(AND($A168="J",COUNTIFS(activiteiten_perceel,percelen!$AZ168,activiteiten_maatregel_nr,percelen!EG$4,activiteiten_activiteit_voldoet_aan_voorwaarden,"J")&gt;0),EG$4,"")</f>
        <v/>
      </c>
      <c r="EH168" t="str">
        <f>IF(AND($A168="J",COUNTIFS(activiteiten_perceel,percelen!$AZ168,activiteiten_maatregel_nr,percelen!EH$4,activiteiten_activiteit_voldoet_aan_voorwaarden,"J")&gt;0),EH$4,"")</f>
        <v/>
      </c>
      <c r="EI168" t="str">
        <f>IF(AND($A168="J",COUNTIFS(activiteiten_perceel,percelen!$AZ168,activiteiten_maatregel_nr,percelen!EI$4,activiteiten_activiteit_voldoet_aan_voorwaarden,"J")&gt;0),EI$4,"")</f>
        <v/>
      </c>
      <c r="EJ168">
        <f t="shared" si="375"/>
        <v>0</v>
      </c>
      <c r="EK168" t="str">
        <f t="shared" si="309"/>
        <v/>
      </c>
      <c r="EL168" t="str">
        <f t="shared" si="310"/>
        <v/>
      </c>
      <c r="EM168" t="str">
        <f t="shared" si="311"/>
        <v/>
      </c>
      <c r="EN168" t="str">
        <f t="shared" si="312"/>
        <v/>
      </c>
      <c r="EO168" t="str">
        <f t="shared" si="313"/>
        <v/>
      </c>
      <c r="EP168" t="str">
        <f t="shared" si="314"/>
        <v/>
      </c>
      <c r="EQ168" t="str">
        <f t="shared" si="315"/>
        <v/>
      </c>
      <c r="ER168" t="str">
        <f t="shared" si="316"/>
        <v/>
      </c>
      <c r="ES168" t="str">
        <f t="shared" si="317"/>
        <v/>
      </c>
      <c r="ET168" t="str">
        <f t="shared" si="318"/>
        <v/>
      </c>
      <c r="EU168" t="str">
        <f t="shared" si="319"/>
        <v/>
      </c>
      <c r="EV168" t="str">
        <f t="shared" si="320"/>
        <v/>
      </c>
      <c r="EW168" t="str">
        <f t="shared" si="376"/>
        <v>nvt</v>
      </c>
      <c r="EX168" t="str">
        <f t="shared" si="377"/>
        <v>nvt</v>
      </c>
      <c r="EY168" t="str">
        <f t="shared" si="378"/>
        <v>nvt</v>
      </c>
      <c r="EZ168" t="str">
        <f t="shared" si="379"/>
        <v>nvt</v>
      </c>
      <c r="FA168" t="str">
        <f t="shared" si="380"/>
        <v>nvt</v>
      </c>
      <c r="FB168" t="str">
        <f t="shared" si="381"/>
        <v>nvt</v>
      </c>
      <c r="FC168" t="str">
        <f t="shared" si="382"/>
        <v>nvt</v>
      </c>
      <c r="FD168" t="str">
        <f t="shared" si="383"/>
        <v>nvt</v>
      </c>
      <c r="FE168" t="str">
        <f>IF($EJ168=2,VLOOKUP(FD168,STAPELING!A:D,FE$1,0),"nvt")</f>
        <v>nvt</v>
      </c>
      <c r="FF168" t="str">
        <f t="shared" si="384"/>
        <v>nvt</v>
      </c>
      <c r="FG168" t="str">
        <f t="shared" si="385"/>
        <v>nvt</v>
      </c>
      <c r="FH168" t="str">
        <f t="shared" si="386"/>
        <v>nvt</v>
      </c>
      <c r="FI168" t="str">
        <f t="shared" si="387"/>
        <v>nvt</v>
      </c>
      <c r="FJ168" t="str">
        <f t="shared" si="388"/>
        <v>nvt</v>
      </c>
      <c r="FK168" t="str">
        <f t="shared" si="389"/>
        <v>nvt</v>
      </c>
      <c r="FL168" t="str">
        <f t="shared" si="390"/>
        <v>nvt</v>
      </c>
      <c r="FM168" t="str">
        <f t="shared" si="391"/>
        <v/>
      </c>
      <c r="FN168" t="str">
        <f>IF(ISERROR(VLOOKUP(FM168,STAPELING!I:AO,FN$1,0)),"N",VLOOKUP(FM168,STAPELING!I:AO,FN$1,0))</f>
        <v>J</v>
      </c>
      <c r="FO168" t="str">
        <f t="shared" si="392"/>
        <v>nvt</v>
      </c>
      <c r="FP168" t="str">
        <f t="shared" si="321"/>
        <v>nvt</v>
      </c>
      <c r="FQ168" t="str">
        <f t="shared" si="322"/>
        <v>nvt</v>
      </c>
      <c r="FR168" t="str">
        <f t="shared" si="323"/>
        <v>nvt</v>
      </c>
      <c r="FS168" t="str">
        <f t="shared" si="324"/>
        <v>nvt</v>
      </c>
      <c r="FT168" t="str">
        <f t="shared" si="325"/>
        <v>nvt</v>
      </c>
      <c r="FU168" t="str">
        <f t="shared" si="326"/>
        <v>nvt</v>
      </c>
      <c r="FV168" t="str">
        <f t="shared" si="327"/>
        <v>nvt</v>
      </c>
      <c r="FW168" t="str">
        <f t="shared" si="328"/>
        <v>nvt</v>
      </c>
      <c r="FX168" t="str">
        <f t="shared" si="329"/>
        <v>nvt</v>
      </c>
      <c r="FY168" t="str">
        <f t="shared" si="330"/>
        <v>nvt</v>
      </c>
      <c r="FZ168" t="str">
        <f t="shared" si="331"/>
        <v>nvt</v>
      </c>
      <c r="GA168" t="str">
        <f t="shared" si="332"/>
        <v>nvt</v>
      </c>
      <c r="GB168" t="str">
        <f>IF($EJ168&gt;2,IF(FO168="","zwart",VLOOKUP(FO168,STAPELING!J:AA,GB$1,0)),"nvt")</f>
        <v>nvt</v>
      </c>
      <c r="GC168" t="str">
        <f t="shared" si="393"/>
        <v>nvt</v>
      </c>
      <c r="GD168" t="str">
        <f t="shared" si="394"/>
        <v>nvt</v>
      </c>
      <c r="GE168" t="str">
        <f t="shared" si="395"/>
        <v>nvt</v>
      </c>
      <c r="GF168" t="str">
        <f t="shared" si="396"/>
        <v>nvt</v>
      </c>
      <c r="GG168" t="str">
        <f t="shared" si="397"/>
        <v>nvt</v>
      </c>
      <c r="GH168" t="str">
        <f t="shared" si="398"/>
        <v>nvt</v>
      </c>
      <c r="GI168" t="str">
        <f t="shared" si="399"/>
        <v>nvt</v>
      </c>
      <c r="GJ168" t="str">
        <f t="shared" si="400"/>
        <v>nvt</v>
      </c>
      <c r="GK168" t="str">
        <f t="shared" si="333"/>
        <v>nvt</v>
      </c>
      <c r="GL168" t="str">
        <f t="shared" si="334"/>
        <v>nvt</v>
      </c>
      <c r="GM168" t="str">
        <f t="shared" si="335"/>
        <v>nvt</v>
      </c>
      <c r="GN168" t="str">
        <f t="shared" si="336"/>
        <v>nvt</v>
      </c>
      <c r="GO168" t="str">
        <f t="shared" si="337"/>
        <v>nvt</v>
      </c>
      <c r="GP168" t="str">
        <f t="shared" si="338"/>
        <v>nvt</v>
      </c>
      <c r="GQ168" t="str">
        <f t="shared" si="339"/>
        <v>nvt</v>
      </c>
      <c r="GR168" t="str">
        <f t="shared" si="340"/>
        <v>nvt</v>
      </c>
      <c r="GS168" t="str">
        <f t="shared" si="341"/>
        <v>nvt</v>
      </c>
      <c r="GT168" t="str">
        <f t="shared" si="342"/>
        <v>nvt</v>
      </c>
      <c r="GU168" t="str">
        <f t="shared" si="343"/>
        <v>nvt</v>
      </c>
      <c r="GV168" t="str">
        <f t="shared" si="344"/>
        <v>nvt</v>
      </c>
      <c r="GW168" t="str">
        <f>IF($EJ168&gt;2,IF(GJ168="","zwart",VLOOKUP(GJ168,STAPELING!AB:AJ,GW$1,0)),"nvt")</f>
        <v>nvt</v>
      </c>
      <c r="GX168" t="str">
        <f t="shared" si="401"/>
        <v>nvt</v>
      </c>
      <c r="GY168" t="str">
        <f t="shared" si="402"/>
        <v>nvt</v>
      </c>
      <c r="GZ168" t="str">
        <f t="shared" si="403"/>
        <v>nvt</v>
      </c>
      <c r="HA168" t="str">
        <f t="shared" si="404"/>
        <v>nvt</v>
      </c>
      <c r="HB168" t="str">
        <f t="shared" si="405"/>
        <v>nvt</v>
      </c>
      <c r="HC168" t="str">
        <f t="shared" si="406"/>
        <v>nvt</v>
      </c>
      <c r="HD168" t="str">
        <f t="shared" si="407"/>
        <v>nvt</v>
      </c>
      <c r="HE168" t="str">
        <f t="shared" si="408"/>
        <v>nvt</v>
      </c>
      <c r="HF168" t="str">
        <f t="shared" si="409"/>
        <v>nvt</v>
      </c>
      <c r="HG168" t="str">
        <f t="shared" si="410"/>
        <v>nvt</v>
      </c>
      <c r="HH168" t="str">
        <f t="shared" si="411"/>
        <v>nvt</v>
      </c>
      <c r="HI168" t="str">
        <f t="shared" si="412"/>
        <v>nvt</v>
      </c>
      <c r="HJ168" t="str">
        <f t="shared" si="413"/>
        <v>nvt</v>
      </c>
      <c r="HK168" t="str">
        <f t="shared" si="414"/>
        <v>nvt</v>
      </c>
      <c r="HL168" t="str">
        <f t="shared" si="415"/>
        <v>nvt</v>
      </c>
      <c r="HM168" t="str">
        <f t="shared" si="345"/>
        <v>nvt</v>
      </c>
      <c r="HN168" t="str">
        <f t="shared" si="346"/>
        <v>nvt</v>
      </c>
      <c r="HO168" t="str">
        <f t="shared" si="347"/>
        <v>nvt</v>
      </c>
      <c r="HP168" t="str">
        <f t="shared" si="348"/>
        <v>nvt</v>
      </c>
      <c r="HQ168" t="str">
        <f t="shared" si="349"/>
        <v>nvt</v>
      </c>
      <c r="HR168" t="str">
        <f t="shared" si="350"/>
        <v>nvt</v>
      </c>
      <c r="HS168" t="str">
        <f t="shared" si="351"/>
        <v>nvt</v>
      </c>
      <c r="HT168" t="str">
        <f t="shared" si="352"/>
        <v>nvt</v>
      </c>
      <c r="HU168" t="str">
        <f t="shared" si="353"/>
        <v>nvt</v>
      </c>
      <c r="HV168" t="str">
        <f t="shared" si="354"/>
        <v>nvt</v>
      </c>
      <c r="HW168" t="str">
        <f t="shared" si="355"/>
        <v>nvt</v>
      </c>
      <c r="HX168" t="str">
        <f t="shared" si="356"/>
        <v>nvt</v>
      </c>
      <c r="HY168" t="str">
        <f>IF($EJ168&gt;2,IF(HL168="","zwart",VLOOKUP(HL168,STAPELING!AK:AN,HY$1,0)),"nvt")</f>
        <v>nvt</v>
      </c>
      <c r="HZ168" t="str">
        <f t="shared" si="416"/>
        <v>nvt</v>
      </c>
      <c r="IA168" t="str">
        <f t="shared" si="417"/>
        <v>nvt</v>
      </c>
      <c r="IB168" t="str">
        <f t="shared" si="418"/>
        <v>nvt</v>
      </c>
      <c r="IC168" t="str">
        <f t="shared" si="419"/>
        <v>nvt</v>
      </c>
      <c r="ID168" t="str">
        <f t="shared" si="420"/>
        <v>nvt</v>
      </c>
      <c r="IE168" t="str">
        <f t="shared" si="421"/>
        <v>nvt</v>
      </c>
      <c r="IF168" t="str">
        <f t="shared" si="422"/>
        <v>nvt</v>
      </c>
      <c r="IG168">
        <f t="shared" si="423"/>
        <v>0</v>
      </c>
      <c r="IH168">
        <f t="shared" si="424"/>
        <v>0</v>
      </c>
      <c r="II168">
        <f t="shared" si="425"/>
        <v>0</v>
      </c>
      <c r="IJ168">
        <f t="shared" si="426"/>
        <v>0</v>
      </c>
      <c r="IK168">
        <f t="shared" si="427"/>
        <v>0</v>
      </c>
      <c r="IL168">
        <f t="shared" si="428"/>
        <v>0</v>
      </c>
      <c r="IM168">
        <f t="shared" si="429"/>
        <v>0</v>
      </c>
      <c r="IN168">
        <f t="shared" si="430"/>
        <v>0</v>
      </c>
      <c r="IO168">
        <f t="shared" si="431"/>
        <v>0</v>
      </c>
      <c r="IP168">
        <f t="shared" si="432"/>
        <v>0</v>
      </c>
      <c r="IQ168">
        <f t="shared" si="433"/>
        <v>0</v>
      </c>
      <c r="IR168">
        <f t="shared" si="434"/>
        <v>0</v>
      </c>
      <c r="IS168">
        <f t="shared" si="435"/>
        <v>0</v>
      </c>
      <c r="IT168">
        <f t="shared" si="436"/>
        <v>0</v>
      </c>
      <c r="IU168" t="str">
        <f t="shared" si="437"/>
        <v>N</v>
      </c>
      <c r="IV168" t="str">
        <f t="shared" si="357"/>
        <v>N</v>
      </c>
      <c r="IW168" t="str">
        <f t="shared" si="438"/>
        <v>N</v>
      </c>
    </row>
    <row r="169" spans="1:257" x14ac:dyDescent="0.25">
      <c r="A169" t="str">
        <f>IF(ISERROR(VLOOKUP(E169,E$4:E168,1,0)),"J","N")</f>
        <v>N</v>
      </c>
      <c r="E169" s="25" t="str">
        <f>IF(Invoer!B198="","",Invoer!B198)</f>
        <v/>
      </c>
      <c r="F169" s="25"/>
      <c r="G169" s="25"/>
      <c r="H169" s="25" t="str">
        <f>IF(AND($E169&lt;&gt;"",$A169="J"),Invoer!D198,"")</f>
        <v/>
      </c>
      <c r="I169" s="25"/>
      <c r="J169" s="26"/>
      <c r="K169" s="26" t="str">
        <f>IF(AND($E169&lt;&gt;"",$A169="J"),Invoer!L198,"")</f>
        <v/>
      </c>
      <c r="L169" s="26"/>
      <c r="M169" s="25"/>
      <c r="N169" s="152"/>
      <c r="O169" s="153"/>
      <c r="P169" s="25"/>
      <c r="Q169" s="25"/>
      <c r="R169" s="153"/>
      <c r="S169" s="154"/>
      <c r="T169" s="152"/>
      <c r="U169" s="153"/>
      <c r="V169" s="153"/>
      <c r="W169" s="59" t="str">
        <f>IF(AND($E169&lt;&gt;"",$A169="J",Invoer!R198&lt;&gt;""),VLOOKUP(Invoer!R198,NORM!$F$26:$H$29,3,0),"")</f>
        <v/>
      </c>
      <c r="X169" s="59"/>
      <c r="Y169" s="25" t="str">
        <f t="shared" si="358"/>
        <v/>
      </c>
      <c r="Z169" s="25"/>
      <c r="AA169" s="26" t="str">
        <f t="shared" si="359"/>
        <v/>
      </c>
      <c r="AB169" s="26"/>
      <c r="AC169" s="153"/>
      <c r="AD169" s="153"/>
      <c r="AE169" s="153"/>
      <c r="AF169" s="153"/>
      <c r="AG169" s="153"/>
      <c r="AH169" s="25"/>
      <c r="AI169" s="153"/>
      <c r="AJ169" s="153"/>
      <c r="AK169" s="153"/>
      <c r="AL169" s="153"/>
      <c r="AM169" s="25" t="str">
        <f>IF(AND($E169&lt;&gt;"",$A169="J"),IF(Invoer!X198="Ja","J",IF(Invoer!X198="Nee","N","")),"")</f>
        <v/>
      </c>
      <c r="AN169" s="153"/>
      <c r="AO169" s="153"/>
      <c r="AP169" s="153" t="s">
        <v>311</v>
      </c>
      <c r="AQ169" s="153" t="s">
        <v>311</v>
      </c>
      <c r="AR169" s="153" t="s">
        <v>312</v>
      </c>
      <c r="AS169" s="153" t="s">
        <v>312</v>
      </c>
      <c r="AT169" s="1" t="str">
        <f>IF(AND($E169&lt;&gt;"",$A169="J",Invoer!O198&lt;&gt;""),VLOOKUP(Invoer!O198,NORM!$F$31:$H$38,3,0),"")</f>
        <v/>
      </c>
      <c r="AU169" s="1"/>
      <c r="AV169" s="1" t="str">
        <f>IF(AND($E169&lt;&gt;"",$A169="J"),Invoer!AH198,"")</f>
        <v/>
      </c>
      <c r="AW169" s="1"/>
      <c r="AX169" s="1" t="str">
        <f t="shared" si="360"/>
        <v/>
      </c>
      <c r="AY169" s="1"/>
      <c r="AZ169" s="3" t="str">
        <f t="shared" si="361"/>
        <v/>
      </c>
      <c r="BA169" s="3" t="str">
        <f t="shared" si="362"/>
        <v/>
      </c>
      <c r="BB169" s="3" t="str">
        <f t="shared" si="363"/>
        <v>N</v>
      </c>
      <c r="BC169" s="3" t="str">
        <f t="shared" si="364"/>
        <v>N</v>
      </c>
      <c r="BD169" s="3" t="str">
        <f t="shared" si="365"/>
        <v/>
      </c>
      <c r="BE169" s="3">
        <f t="shared" si="366"/>
        <v>0</v>
      </c>
      <c r="BF169" s="3" t="str">
        <f t="shared" si="367"/>
        <v/>
      </c>
      <c r="BG169" s="3" t="str">
        <f t="shared" si="368"/>
        <v/>
      </c>
      <c r="BH169" s="3" t="str">
        <f t="shared" si="369"/>
        <v>N</v>
      </c>
      <c r="BI169" s="24" t="str">
        <f t="shared" si="370"/>
        <v/>
      </c>
      <c r="BJ169" s="24" t="str">
        <f>IF(ISERROR(VLOOKUP($BD169,LOV_GWSGRP!A:A,1,0)),"N","J")</f>
        <v>N</v>
      </c>
      <c r="BK169" s="24" t="str">
        <f>IF(ISERROR(VLOOKUP($BD169,LOV_GWSGRP!D:D,1,0)),"N","J")</f>
        <v>N</v>
      </c>
      <c r="BL169" s="24" t="str">
        <f>IF(ISERROR(VLOOKUP($BD169,LOV_GWSGRP!G:G,1,0)),"N","J")</f>
        <v>N</v>
      </c>
      <c r="BM169" s="24" t="str">
        <f>IF(ISERROR(VLOOKUP($BD169,LOV_GWSGRP!M:M,1,0)),"N","J")</f>
        <v>N</v>
      </c>
      <c r="BN169" s="24" t="str">
        <f>IF(ISERROR(VLOOKUP($BD169,LOV_GWSGRP!P:P,1,0)),"N","J")</f>
        <v>N</v>
      </c>
      <c r="BO169" s="24" t="str">
        <f>IF(ISERROR(VLOOKUP($BD169,LOV_GWSGRP!S:S,1,0)),"N","J")</f>
        <v>N</v>
      </c>
      <c r="BP169" s="24" t="str">
        <f>IF(ISERROR(VLOOKUP($BD169,LOV_GWSGRP!V:V,1,0)),"N","J")</f>
        <v>N</v>
      </c>
      <c r="BQ169" s="24" t="str">
        <f>IF(ISERROR(VLOOKUP($BD169,LOV_GWSGRP!Y:Y,1,0)),"N","J")</f>
        <v>N</v>
      </c>
      <c r="BR169" s="24" t="str">
        <f>IF(ISERROR(VLOOKUP($BD169,LOV_GWSGRP!AB:AB,1,0)),"N","J")</f>
        <v>N</v>
      </c>
      <c r="BS169" s="24" t="str">
        <f>IF(ISERROR(VLOOKUP($BD169,LOV_GWSGRP!AE:AE,1,0)),"N","J")</f>
        <v>N</v>
      </c>
      <c r="BT169" s="24" t="str">
        <f>IF(ISERROR(VLOOKUP($BD169,LOV_GWSGRP!AH:AH,1,0)),"N","J")</f>
        <v>N</v>
      </c>
      <c r="BU169" s="24" t="str">
        <f>IF(ISERROR(VLOOKUP($BD169,LOV_GWSGRP!CJ:CJ,1,0)),"N","J")</f>
        <v>N</v>
      </c>
      <c r="BV169" s="24" t="str">
        <f>IF(ISERROR(VLOOKUP($BD169,LOV_GWSGRP!AN:AN,1,0)),"N","J")</f>
        <v>N</v>
      </c>
      <c r="BW169" s="24" t="str">
        <f>IF(ISERROR(VLOOKUP($BD169,LOV_GWSGRP!AQ:AQ,1,0)),"N","J")</f>
        <v>N</v>
      </c>
      <c r="BX169" s="24" t="str">
        <f>IF(ISERROR(VLOOKUP($BD169,LOV_GWSGRP!AT:AT,1,0)),"N","J")</f>
        <v>N</v>
      </c>
      <c r="BY169" s="24" t="str">
        <f>IF(ISERROR(VLOOKUP($BD169,LOV_GWSGRP!AW:AW,1,0)),"N","J")</f>
        <v>N</v>
      </c>
      <c r="BZ169" s="24" t="str">
        <f>IF(ISERROR(VLOOKUP($BD169,LOV_GWSGRP!AZ:AZ,1,0)),"N","J")</f>
        <v>N</v>
      </c>
      <c r="CA169" s="24" t="str">
        <f>IF(ISERROR(VLOOKUP($BD169,LOV_GWSGRP!BC:BC,1,0)),"N","J")</f>
        <v>N</v>
      </c>
      <c r="CB169" s="24" t="str">
        <f>IF(ISERROR(VLOOKUP($BD169,LOV_GWSGRP!BF:BF,1,0)),"N","J")</f>
        <v>N</v>
      </c>
      <c r="CC169" s="24" t="str">
        <f>IF(ISERROR(VLOOKUP($BD169,LOV_GWSGRP!BI:BI,1,0)),"N","J")</f>
        <v>N</v>
      </c>
      <c r="CD169" s="24" t="str">
        <f>IF(ISERROR(VLOOKUP($BD169,LOV_GWSGRP!J:J,1,0)),"N","J")</f>
        <v>N</v>
      </c>
      <c r="CE169" s="24" t="str">
        <f>IF(ISERROR(VLOOKUP($BD169,LOV_GWSGRP!BL:BL,1,0)),"N","J")</f>
        <v>N</v>
      </c>
      <c r="CF169" s="24"/>
      <c r="CG169" s="24" t="str">
        <f>IF(ISERROR(VLOOKUP($BD169,LOV_GWSGRP!BO:BO,1,0)),"N","J")</f>
        <v>N</v>
      </c>
      <c r="CH169" s="24" t="str">
        <f t="shared" si="371"/>
        <v>N</v>
      </c>
      <c r="CI169" s="24" t="str">
        <f>IF(ISERROR(VLOOKUP($BD169,GEWASCODE_GLMC8!F:F,1,0)),"N","J")</f>
        <v>N</v>
      </c>
      <c r="CJ169" s="24" t="str">
        <f>IF(COUNTIF($CI169:CI169,"J")&gt;0,"N",IF(ISERROR(VLOOKUP($BD169,GEWASCODE_GLMC8!G:G,1,0)),"N","J"))</f>
        <v>N</v>
      </c>
      <c r="CK169" s="24" t="str">
        <f>IF(COUNTIF($CI169:CJ169,"J")&gt;0,"N",IF(ISERROR(VLOOKUP($BD169,GEWASCODE_GLMC8!H:H,1,0)),"N","J"))</f>
        <v>N</v>
      </c>
      <c r="CL169" s="24" t="str">
        <f>IF(COUNTIF($CI169:CK169,"J")&gt;0,"N",IF(ISERROR(VLOOKUP($BD169,GEWASCODE_GLMC8!I:I,1,0)),"N","J"))</f>
        <v>N</v>
      </c>
      <c r="CM169" s="24" t="str">
        <f>IF(COUNTIF($CI169:CL169,"J")&gt;0,"N",IF(ISERROR(VLOOKUP($BD169,GEWASCODE_GLMC8!J:J,1,0)),"N","J"))</f>
        <v>N</v>
      </c>
      <c r="CN169" s="24" t="str">
        <f>IF(COUNTIF($CI169:CM169,"J")&gt;0,"N",IF(ISERROR(VLOOKUP($BD169,GEWASCODE_GLMC8!K:K,1,0)),"N","J"))</f>
        <v>N</v>
      </c>
      <c r="CO169" s="24" t="str">
        <f>IF(COUNTIF($CI169:CN169,"J")&gt;0,"N",IF(ISERROR(VLOOKUP($BD169,GEWASCODE_GLMC8!L:L,1,0)),"N","J"))</f>
        <v>N</v>
      </c>
      <c r="CP169" s="24" t="str">
        <f>IF(COUNTIF($CI169:CO169,"J")&gt;0,"N",IF(ISERROR(VLOOKUP($BD169,GEWASCODE_GLMC8!M:M,1,0)),"N","J"))</f>
        <v>N</v>
      </c>
      <c r="CQ169" s="24" t="str">
        <f>IF(COUNTIF($CI169:CP169,"J")&gt;0,"N",IF(ISERROR(VLOOKUP($BD169,GEWASCODE_GLMC8!N:N,1,0)),"N","J"))</f>
        <v>N</v>
      </c>
      <c r="CR169" s="24" t="str">
        <f>IF(COUNTIF($CI169:CQ169,"J")&gt;0,"N",IF(ISERROR(VLOOKUP($BD169,GEWASCODE_GLMC8!O:O,1,0)),"N","J"))</f>
        <v>N</v>
      </c>
      <c r="CS169" s="24" t="str">
        <f>IF(COUNTIF($CI169:CR169,"J")&gt;0,"N",IF(ISERROR(VLOOKUP($BD169,GEWASCODE_GLMC8!P:P,1,0)),"N","J"))</f>
        <v>N</v>
      </c>
      <c r="CT169" s="24" t="str">
        <f>IF(COUNTIF($CI169:CS169,"J")&gt;0,"N",IF(ISERROR(VLOOKUP($BD169,GEWASCODE_GLMC8!Q:Q,1,0)),"N","J"))</f>
        <v>N</v>
      </c>
      <c r="CU169" s="24" t="str">
        <f>IF(COUNTIF($CI169:CT169,"J")&gt;0,"N",IF(ISERROR(VLOOKUP($BD169,GEWASCODE_GLMC8!R:R,1,0)),"N","J"))</f>
        <v>N</v>
      </c>
      <c r="CV169" s="24" t="str">
        <f>IF(COUNTIF($CI169:CU169,"J")&gt;0,"N",IF(ISERROR(VLOOKUP($BD169,GEWASCODE_GLMC8!S:S,1,0)),"N","J"))</f>
        <v>N</v>
      </c>
      <c r="CW169" s="24" t="str">
        <f>IF(COUNTIF($CI169:CV169,"J")&gt;0,"N",IF(ISERROR(VLOOKUP($BD169,GEWASCODE_GLMC8!T:T,1,0)),"N","J"))</f>
        <v>N</v>
      </c>
      <c r="CX169" s="24" t="str">
        <f>IF(COUNTIF($CI169:CW169,"J")&gt;0,"N",IF(ISERROR(VLOOKUP($BD169,GEWASCODE_GLMC8!U:U,1,0)),"N","J"))</f>
        <v>N</v>
      </c>
      <c r="CY169" s="24" t="str">
        <f>IF(COUNTIF($CI169:CX169,"J")&gt;0,"N",IF(ISERROR(VLOOKUP($BD169,GEWASCODE_GLMC8!V:V,1,0)),"N","J"))</f>
        <v>N</v>
      </c>
      <c r="CZ169" s="24" t="str">
        <f>IF(COUNTIF($CI169:CY169,"J")&gt;0,"N",IF(ISERROR(VLOOKUP($BD169,GEWASCODE_GLMC8!W:W,1,0)),"N","J"))</f>
        <v>N</v>
      </c>
      <c r="DA169" s="24" t="str">
        <f>IF(COUNTIF($CI169:CZ169,"J")&gt;0,"N",IF(ISERROR(VLOOKUP($BD169,GEWASCODE_GLMC8!X:X,1,0)),"N","J"))</f>
        <v>N</v>
      </c>
      <c r="DB169" s="24" t="str">
        <f>IF(COUNTIF($CI169:DA169,"J")&gt;0,"N",IF(ISERROR(VLOOKUP($BD169,GEWASCODE_GLMC8!Y:Y,1,0)),"N","J"))</f>
        <v>N</v>
      </c>
      <c r="DC169" s="24" t="str">
        <f>IF(COUNTIF($CI169:DB169,"J")&gt;0,"N",IF(ISERROR(VLOOKUP($BD169,GEWASCODE_GLMC8!Z:Z,1,0)),"N","J"))</f>
        <v>N</v>
      </c>
      <c r="DD169" s="24" t="str">
        <f t="shared" si="372"/>
        <v>N</v>
      </c>
      <c r="DE169" s="3" t="str">
        <f t="shared" si="303"/>
        <v>N</v>
      </c>
      <c r="DF169" s="3" t="str">
        <f t="shared" si="304"/>
        <v>N</v>
      </c>
      <c r="DG169" s="3" t="str">
        <f t="shared" si="373"/>
        <v>N</v>
      </c>
      <c r="DH169" s="3" t="str">
        <f t="shared" si="374"/>
        <v>N</v>
      </c>
      <c r="DI169" s="3" t="str">
        <f t="shared" si="305"/>
        <v>N</v>
      </c>
      <c r="DJ169" s="3" t="str">
        <f t="shared" si="306"/>
        <v>N</v>
      </c>
      <c r="DK169" s="3">
        <f>0</f>
        <v>0</v>
      </c>
      <c r="DL169" s="3" t="str">
        <f t="shared" si="307"/>
        <v>N</v>
      </c>
      <c r="DM169" s="3" t="str">
        <f t="shared" si="308"/>
        <v>N</v>
      </c>
      <c r="DN169" t="str">
        <f>IF(AND($A169="J",COUNTIFS(activiteiten_perceel,percelen!$AZ169,activiteiten_maatregel_nr,percelen!DN$4,activiteiten_activiteit_voldoet_aan_voorwaarden,"J")&gt;0),DN$4,"")</f>
        <v/>
      </c>
      <c r="DO169" t="str">
        <f>IF(AND($A169="J",COUNTIFS(activiteiten_perceel,percelen!$AZ169,activiteiten_maatregel_nr,percelen!DO$4,activiteiten_activiteit_voldoet_aan_voorwaarden,"J")&gt;0),DO$4,"")</f>
        <v/>
      </c>
      <c r="DP169" t="str">
        <f>IF(AND($A169="J",COUNTIFS(activiteiten_perceel,percelen!$AZ169,activiteiten_maatregel_nr,percelen!DP$4,activiteiten_activiteit_voldoet_aan_voorwaarden,"J")&gt;0),DP$4,"")</f>
        <v/>
      </c>
      <c r="DQ169" t="str">
        <f>IF(AND($A169="J",COUNTIFS(activiteiten_perceel,percelen!$AZ169,activiteiten_maatregel_nr,percelen!DQ$4,activiteiten_activiteit_voldoet_aan_voorwaarden,"J")&gt;0),DQ$4,"")</f>
        <v/>
      </c>
      <c r="DR169" t="str">
        <f>IF(AND($A169="J",COUNTIFS(activiteiten_perceel,percelen!$AZ169,activiteiten_maatregel_nr,percelen!DR$4,activiteiten_activiteit_voldoet_aan_voorwaarden,"J")&gt;0),DR$4,"")</f>
        <v/>
      </c>
      <c r="DS169" t="str">
        <f>IF(AND($A169="J",COUNTIFS(activiteiten_perceel,percelen!$AZ169,activiteiten_maatregel_nr,percelen!DS$4,activiteiten_activiteit_voldoet_aan_voorwaarden,"J")&gt;0),DS$4,"")</f>
        <v/>
      </c>
      <c r="DT169" t="str">
        <f>IF(AND($A169="J",COUNTIFS(activiteiten_perceel,percelen!$AZ169,activiteiten_maatregel_nr,percelen!DT$4,activiteiten_activiteit_voldoet_aan_voorwaarden,"J")&gt;0),DT$4,"")</f>
        <v/>
      </c>
      <c r="DU169" t="str">
        <f>IF(AND($A169="J",COUNTIFS(activiteiten_perceel,percelen!$AZ169,activiteiten_maatregel_nr,percelen!DU$4,activiteiten_activiteit_voldoet_aan_voorwaarden,"J")&gt;0),DU$4,"")</f>
        <v/>
      </c>
      <c r="DV169" t="str">
        <f>IF(AND($A169="J",COUNTIFS(activiteiten_perceel,percelen!$AZ169,activiteiten_maatregel_nr,percelen!DV$4,activiteiten_activiteit_voldoet_aan_voorwaarden,"J")&gt;0),DV$4,"")</f>
        <v/>
      </c>
      <c r="DW169" t="str">
        <f>IF(AND($A169="J",COUNTIFS(activiteiten_perceel,percelen!$AZ169,activiteiten_maatregel_nr,percelen!DW$4,activiteiten_activiteit_voldoet_aan_voorwaarden,"J")&gt;0),DW$4,"")</f>
        <v/>
      </c>
      <c r="DX169" t="str">
        <f>IF(AND($A169="J",COUNTIFS(activiteiten_perceel,percelen!$AZ169,activiteiten_maatregel_nr,percelen!DX$4,activiteiten_activiteit_voldoet_aan_voorwaarden,"J")&gt;0),DX$4,"")</f>
        <v/>
      </c>
      <c r="DY169" t="str">
        <f>IF(AND($A169="J",COUNTIFS(activiteiten_perceel,percelen!$AZ169,activiteiten_maatregel_nr,percelen!DY$4,activiteiten_activiteit_voldoet_aan_voorwaarden,"J")&gt;0),DY$4,"")</f>
        <v/>
      </c>
      <c r="DZ169" t="str">
        <f>IF(AND($A169="J",COUNTIFS(activiteiten_perceel,percelen!$AZ169,activiteiten_maatregel_nr,percelen!DZ$4,activiteiten_activiteit_voldoet_aan_voorwaarden,"J")&gt;0),DZ$4,"")</f>
        <v/>
      </c>
      <c r="EA169" t="str">
        <f>IF(AND($A169="J",COUNTIFS(activiteiten_perceel,percelen!$AZ169,activiteiten_maatregel_nr,percelen!EA$4,activiteiten_activiteit_voldoet_aan_voorwaarden,"J")&gt;0),EA$4,"")</f>
        <v/>
      </c>
      <c r="EB169" t="str">
        <f>IF(AND($A169="J",COUNTIFS(activiteiten_perceel,percelen!$AZ169,activiteiten_maatregel_nr,percelen!EB$4,activiteiten_activiteit_voldoet_aan_voorwaarden,"J")&gt;0),EB$4,"")</f>
        <v/>
      </c>
      <c r="EC169" t="str">
        <f>IF(AND($A169="J",COUNTIFS(activiteiten_perceel,percelen!$AZ169,activiteiten_maatregel_nr,percelen!EC$4,activiteiten_activiteit_voldoet_aan_voorwaarden,"J")&gt;0),EC$4,"")</f>
        <v/>
      </c>
      <c r="ED169" t="str">
        <f>IF(AND($A169="J",COUNTIFS(activiteiten_perceel,percelen!$AZ169,activiteiten_maatregel_nr,percelen!ED$4,activiteiten_activiteit_voldoet_aan_voorwaarden,"J")&gt;0),ED$4,"")</f>
        <v/>
      </c>
      <c r="EE169" t="str">
        <f>IF(AND($A169="J",COUNTIFS(activiteiten_perceel,percelen!$AZ169,activiteiten_maatregel_nr,percelen!EE$4,activiteiten_activiteit_voldoet_aan_voorwaarden,"J")&gt;0),EE$4,"")</f>
        <v/>
      </c>
      <c r="EF169" t="str">
        <f>IF(AND($A169="J",COUNTIFS(activiteiten_perceel,percelen!$AZ169,activiteiten_maatregel_nr,percelen!EF$4,activiteiten_activiteit_voldoet_aan_voorwaarden,"J")&gt;0),EF$4,"")</f>
        <v/>
      </c>
      <c r="EG169" t="str">
        <f>IF(AND($A169="J",COUNTIFS(activiteiten_perceel,percelen!$AZ169,activiteiten_maatregel_nr,percelen!EG$4,activiteiten_activiteit_voldoet_aan_voorwaarden,"J")&gt;0),EG$4,"")</f>
        <v/>
      </c>
      <c r="EH169" t="str">
        <f>IF(AND($A169="J",COUNTIFS(activiteiten_perceel,percelen!$AZ169,activiteiten_maatregel_nr,percelen!EH$4,activiteiten_activiteit_voldoet_aan_voorwaarden,"J")&gt;0),EH$4,"")</f>
        <v/>
      </c>
      <c r="EI169" t="str">
        <f>IF(AND($A169="J",COUNTIFS(activiteiten_perceel,percelen!$AZ169,activiteiten_maatregel_nr,percelen!EI$4,activiteiten_activiteit_voldoet_aan_voorwaarden,"J")&gt;0),EI$4,"")</f>
        <v/>
      </c>
      <c r="EJ169">
        <f t="shared" si="375"/>
        <v>0</v>
      </c>
      <c r="EK169" t="str">
        <f t="shared" si="309"/>
        <v/>
      </c>
      <c r="EL169" t="str">
        <f t="shared" si="310"/>
        <v/>
      </c>
      <c r="EM169" t="str">
        <f t="shared" si="311"/>
        <v/>
      </c>
      <c r="EN169" t="str">
        <f t="shared" si="312"/>
        <v/>
      </c>
      <c r="EO169" t="str">
        <f t="shared" si="313"/>
        <v/>
      </c>
      <c r="EP169" t="str">
        <f t="shared" si="314"/>
        <v/>
      </c>
      <c r="EQ169" t="str">
        <f t="shared" si="315"/>
        <v/>
      </c>
      <c r="ER169" t="str">
        <f t="shared" si="316"/>
        <v/>
      </c>
      <c r="ES169" t="str">
        <f t="shared" si="317"/>
        <v/>
      </c>
      <c r="ET169" t="str">
        <f t="shared" si="318"/>
        <v/>
      </c>
      <c r="EU169" t="str">
        <f t="shared" si="319"/>
        <v/>
      </c>
      <c r="EV169" t="str">
        <f t="shared" si="320"/>
        <v/>
      </c>
      <c r="EW169" t="str">
        <f t="shared" si="376"/>
        <v>nvt</v>
      </c>
      <c r="EX169" t="str">
        <f t="shared" si="377"/>
        <v>nvt</v>
      </c>
      <c r="EY169" t="str">
        <f t="shared" si="378"/>
        <v>nvt</v>
      </c>
      <c r="EZ169" t="str">
        <f t="shared" si="379"/>
        <v>nvt</v>
      </c>
      <c r="FA169" t="str">
        <f t="shared" si="380"/>
        <v>nvt</v>
      </c>
      <c r="FB169" t="str">
        <f t="shared" si="381"/>
        <v>nvt</v>
      </c>
      <c r="FC169" t="str">
        <f t="shared" si="382"/>
        <v>nvt</v>
      </c>
      <c r="FD169" t="str">
        <f t="shared" si="383"/>
        <v>nvt</v>
      </c>
      <c r="FE169" t="str">
        <f>IF($EJ169=2,VLOOKUP(FD169,STAPELING!A:D,FE$1,0),"nvt")</f>
        <v>nvt</v>
      </c>
      <c r="FF169" t="str">
        <f t="shared" si="384"/>
        <v>nvt</v>
      </c>
      <c r="FG169" t="str">
        <f t="shared" si="385"/>
        <v>nvt</v>
      </c>
      <c r="FH169" t="str">
        <f t="shared" si="386"/>
        <v>nvt</v>
      </c>
      <c r="FI169" t="str">
        <f t="shared" si="387"/>
        <v>nvt</v>
      </c>
      <c r="FJ169" t="str">
        <f t="shared" si="388"/>
        <v>nvt</v>
      </c>
      <c r="FK169" t="str">
        <f t="shared" si="389"/>
        <v>nvt</v>
      </c>
      <c r="FL169" t="str">
        <f t="shared" si="390"/>
        <v>nvt</v>
      </c>
      <c r="FM169" t="str">
        <f t="shared" si="391"/>
        <v/>
      </c>
      <c r="FN169" t="str">
        <f>IF(ISERROR(VLOOKUP(FM169,STAPELING!I:AO,FN$1,0)),"N",VLOOKUP(FM169,STAPELING!I:AO,FN$1,0))</f>
        <v>J</v>
      </c>
      <c r="FO169" t="str">
        <f t="shared" si="392"/>
        <v>nvt</v>
      </c>
      <c r="FP169" t="str">
        <f t="shared" si="321"/>
        <v>nvt</v>
      </c>
      <c r="FQ169" t="str">
        <f t="shared" si="322"/>
        <v>nvt</v>
      </c>
      <c r="FR169" t="str">
        <f t="shared" si="323"/>
        <v>nvt</v>
      </c>
      <c r="FS169" t="str">
        <f t="shared" si="324"/>
        <v>nvt</v>
      </c>
      <c r="FT169" t="str">
        <f t="shared" si="325"/>
        <v>nvt</v>
      </c>
      <c r="FU169" t="str">
        <f t="shared" si="326"/>
        <v>nvt</v>
      </c>
      <c r="FV169" t="str">
        <f t="shared" si="327"/>
        <v>nvt</v>
      </c>
      <c r="FW169" t="str">
        <f t="shared" si="328"/>
        <v>nvt</v>
      </c>
      <c r="FX169" t="str">
        <f t="shared" si="329"/>
        <v>nvt</v>
      </c>
      <c r="FY169" t="str">
        <f t="shared" si="330"/>
        <v>nvt</v>
      </c>
      <c r="FZ169" t="str">
        <f t="shared" si="331"/>
        <v>nvt</v>
      </c>
      <c r="GA169" t="str">
        <f t="shared" si="332"/>
        <v>nvt</v>
      </c>
      <c r="GB169" t="str">
        <f>IF($EJ169&gt;2,IF(FO169="","zwart",VLOOKUP(FO169,STAPELING!J:AA,GB$1,0)),"nvt")</f>
        <v>nvt</v>
      </c>
      <c r="GC169" t="str">
        <f t="shared" si="393"/>
        <v>nvt</v>
      </c>
      <c r="GD169" t="str">
        <f t="shared" si="394"/>
        <v>nvt</v>
      </c>
      <c r="GE169" t="str">
        <f t="shared" si="395"/>
        <v>nvt</v>
      </c>
      <c r="GF169" t="str">
        <f t="shared" si="396"/>
        <v>nvt</v>
      </c>
      <c r="GG169" t="str">
        <f t="shared" si="397"/>
        <v>nvt</v>
      </c>
      <c r="GH169" t="str">
        <f t="shared" si="398"/>
        <v>nvt</v>
      </c>
      <c r="GI169" t="str">
        <f t="shared" si="399"/>
        <v>nvt</v>
      </c>
      <c r="GJ169" t="str">
        <f t="shared" si="400"/>
        <v>nvt</v>
      </c>
      <c r="GK169" t="str">
        <f t="shared" si="333"/>
        <v>nvt</v>
      </c>
      <c r="GL169" t="str">
        <f t="shared" si="334"/>
        <v>nvt</v>
      </c>
      <c r="GM169" t="str">
        <f t="shared" si="335"/>
        <v>nvt</v>
      </c>
      <c r="GN169" t="str">
        <f t="shared" si="336"/>
        <v>nvt</v>
      </c>
      <c r="GO169" t="str">
        <f t="shared" si="337"/>
        <v>nvt</v>
      </c>
      <c r="GP169" t="str">
        <f t="shared" si="338"/>
        <v>nvt</v>
      </c>
      <c r="GQ169" t="str">
        <f t="shared" si="339"/>
        <v>nvt</v>
      </c>
      <c r="GR169" t="str">
        <f t="shared" si="340"/>
        <v>nvt</v>
      </c>
      <c r="GS169" t="str">
        <f t="shared" si="341"/>
        <v>nvt</v>
      </c>
      <c r="GT169" t="str">
        <f t="shared" si="342"/>
        <v>nvt</v>
      </c>
      <c r="GU169" t="str">
        <f t="shared" si="343"/>
        <v>nvt</v>
      </c>
      <c r="GV169" t="str">
        <f t="shared" si="344"/>
        <v>nvt</v>
      </c>
      <c r="GW169" t="str">
        <f>IF($EJ169&gt;2,IF(GJ169="","zwart",VLOOKUP(GJ169,STAPELING!AB:AJ,GW$1,0)),"nvt")</f>
        <v>nvt</v>
      </c>
      <c r="GX169" t="str">
        <f t="shared" si="401"/>
        <v>nvt</v>
      </c>
      <c r="GY169" t="str">
        <f t="shared" si="402"/>
        <v>nvt</v>
      </c>
      <c r="GZ169" t="str">
        <f t="shared" si="403"/>
        <v>nvt</v>
      </c>
      <c r="HA169" t="str">
        <f t="shared" si="404"/>
        <v>nvt</v>
      </c>
      <c r="HB169" t="str">
        <f t="shared" si="405"/>
        <v>nvt</v>
      </c>
      <c r="HC169" t="str">
        <f t="shared" si="406"/>
        <v>nvt</v>
      </c>
      <c r="HD169" t="str">
        <f t="shared" si="407"/>
        <v>nvt</v>
      </c>
      <c r="HE169" t="str">
        <f t="shared" si="408"/>
        <v>nvt</v>
      </c>
      <c r="HF169" t="str">
        <f t="shared" si="409"/>
        <v>nvt</v>
      </c>
      <c r="HG169" t="str">
        <f t="shared" si="410"/>
        <v>nvt</v>
      </c>
      <c r="HH169" t="str">
        <f t="shared" si="411"/>
        <v>nvt</v>
      </c>
      <c r="HI169" t="str">
        <f t="shared" si="412"/>
        <v>nvt</v>
      </c>
      <c r="HJ169" t="str">
        <f t="shared" si="413"/>
        <v>nvt</v>
      </c>
      <c r="HK169" t="str">
        <f t="shared" si="414"/>
        <v>nvt</v>
      </c>
      <c r="HL169" t="str">
        <f t="shared" si="415"/>
        <v>nvt</v>
      </c>
      <c r="HM169" t="str">
        <f t="shared" si="345"/>
        <v>nvt</v>
      </c>
      <c r="HN169" t="str">
        <f t="shared" si="346"/>
        <v>nvt</v>
      </c>
      <c r="HO169" t="str">
        <f t="shared" si="347"/>
        <v>nvt</v>
      </c>
      <c r="HP169" t="str">
        <f t="shared" si="348"/>
        <v>nvt</v>
      </c>
      <c r="HQ169" t="str">
        <f t="shared" si="349"/>
        <v>nvt</v>
      </c>
      <c r="HR169" t="str">
        <f t="shared" si="350"/>
        <v>nvt</v>
      </c>
      <c r="HS169" t="str">
        <f t="shared" si="351"/>
        <v>nvt</v>
      </c>
      <c r="HT169" t="str">
        <f t="shared" si="352"/>
        <v>nvt</v>
      </c>
      <c r="HU169" t="str">
        <f t="shared" si="353"/>
        <v>nvt</v>
      </c>
      <c r="HV169" t="str">
        <f t="shared" si="354"/>
        <v>nvt</v>
      </c>
      <c r="HW169" t="str">
        <f t="shared" si="355"/>
        <v>nvt</v>
      </c>
      <c r="HX169" t="str">
        <f t="shared" si="356"/>
        <v>nvt</v>
      </c>
      <c r="HY169" t="str">
        <f>IF($EJ169&gt;2,IF(HL169="","zwart",VLOOKUP(HL169,STAPELING!AK:AN,HY$1,0)),"nvt")</f>
        <v>nvt</v>
      </c>
      <c r="HZ169" t="str">
        <f t="shared" si="416"/>
        <v>nvt</v>
      </c>
      <c r="IA169" t="str">
        <f t="shared" si="417"/>
        <v>nvt</v>
      </c>
      <c r="IB169" t="str">
        <f t="shared" si="418"/>
        <v>nvt</v>
      </c>
      <c r="IC169" t="str">
        <f t="shared" si="419"/>
        <v>nvt</v>
      </c>
      <c r="ID169" t="str">
        <f t="shared" si="420"/>
        <v>nvt</v>
      </c>
      <c r="IE169" t="str">
        <f t="shared" si="421"/>
        <v>nvt</v>
      </c>
      <c r="IF169" t="str">
        <f t="shared" si="422"/>
        <v>nvt</v>
      </c>
      <c r="IG169">
        <f t="shared" si="423"/>
        <v>0</v>
      </c>
      <c r="IH169">
        <f t="shared" si="424"/>
        <v>0</v>
      </c>
      <c r="II169">
        <f t="shared" si="425"/>
        <v>0</v>
      </c>
      <c r="IJ169">
        <f t="shared" si="426"/>
        <v>0</v>
      </c>
      <c r="IK169">
        <f t="shared" si="427"/>
        <v>0</v>
      </c>
      <c r="IL169">
        <f t="shared" si="428"/>
        <v>0</v>
      </c>
      <c r="IM169">
        <f t="shared" si="429"/>
        <v>0</v>
      </c>
      <c r="IN169">
        <f t="shared" si="430"/>
        <v>0</v>
      </c>
      <c r="IO169">
        <f t="shared" si="431"/>
        <v>0</v>
      </c>
      <c r="IP169">
        <f t="shared" si="432"/>
        <v>0</v>
      </c>
      <c r="IQ169">
        <f t="shared" si="433"/>
        <v>0</v>
      </c>
      <c r="IR169">
        <f t="shared" si="434"/>
        <v>0</v>
      </c>
      <c r="IS169">
        <f t="shared" si="435"/>
        <v>0</v>
      </c>
      <c r="IT169">
        <f t="shared" si="436"/>
        <v>0</v>
      </c>
      <c r="IU169" t="str">
        <f t="shared" si="437"/>
        <v>N</v>
      </c>
      <c r="IV169" t="str">
        <f t="shared" si="357"/>
        <v>N</v>
      </c>
      <c r="IW169" t="str">
        <f t="shared" si="438"/>
        <v>N</v>
      </c>
    </row>
    <row r="170" spans="1:257" x14ac:dyDescent="0.25">
      <c r="A170" t="str">
        <f>IF(ISERROR(VLOOKUP(E170,E$4:E169,1,0)),"J","N")</f>
        <v>N</v>
      </c>
      <c r="E170" s="25" t="str">
        <f>IF(Invoer!B199="","",Invoer!B199)</f>
        <v/>
      </c>
      <c r="F170" s="25"/>
      <c r="G170" s="25"/>
      <c r="H170" s="25" t="str">
        <f>IF(AND($E170&lt;&gt;"",$A170="J"),Invoer!D199,"")</f>
        <v/>
      </c>
      <c r="I170" s="25"/>
      <c r="J170" s="26"/>
      <c r="K170" s="26" t="str">
        <f>IF(AND($E170&lt;&gt;"",$A170="J"),Invoer!L199,"")</f>
        <v/>
      </c>
      <c r="L170" s="26"/>
      <c r="M170" s="25"/>
      <c r="N170" s="152"/>
      <c r="O170" s="153"/>
      <c r="P170" s="25"/>
      <c r="Q170" s="25"/>
      <c r="R170" s="153"/>
      <c r="S170" s="154"/>
      <c r="T170" s="152"/>
      <c r="U170" s="153"/>
      <c r="V170" s="153"/>
      <c r="W170" s="59" t="str">
        <f>IF(AND($E170&lt;&gt;"",$A170="J",Invoer!R199&lt;&gt;""),VLOOKUP(Invoer!R199,NORM!$F$26:$H$29,3,0),"")</f>
        <v/>
      </c>
      <c r="X170" s="59"/>
      <c r="Y170" s="25" t="str">
        <f t="shared" si="358"/>
        <v/>
      </c>
      <c r="Z170" s="25"/>
      <c r="AA170" s="26" t="str">
        <f t="shared" si="359"/>
        <v/>
      </c>
      <c r="AB170" s="26"/>
      <c r="AC170" s="153"/>
      <c r="AD170" s="153"/>
      <c r="AE170" s="153"/>
      <c r="AF170" s="153"/>
      <c r="AG170" s="153"/>
      <c r="AH170" s="25"/>
      <c r="AI170" s="153"/>
      <c r="AJ170" s="153"/>
      <c r="AK170" s="153"/>
      <c r="AL170" s="153"/>
      <c r="AM170" s="25" t="str">
        <f>IF(AND($E170&lt;&gt;"",$A170="J"),IF(Invoer!X199="Ja","J",IF(Invoer!X199="Nee","N","")),"")</f>
        <v/>
      </c>
      <c r="AN170" s="153"/>
      <c r="AO170" s="153"/>
      <c r="AP170" s="153" t="s">
        <v>311</v>
      </c>
      <c r="AQ170" s="153" t="s">
        <v>311</v>
      </c>
      <c r="AR170" s="153" t="s">
        <v>312</v>
      </c>
      <c r="AS170" s="153" t="s">
        <v>312</v>
      </c>
      <c r="AT170" s="1" t="str">
        <f>IF(AND($E170&lt;&gt;"",$A170="J",Invoer!O199&lt;&gt;""),VLOOKUP(Invoer!O199,NORM!$F$31:$H$38,3,0),"")</f>
        <v/>
      </c>
      <c r="AU170" s="1"/>
      <c r="AV170" s="1" t="str">
        <f>IF(AND($E170&lt;&gt;"",$A170="J"),Invoer!AH199,"")</f>
        <v/>
      </c>
      <c r="AW170" s="1"/>
      <c r="AX170" s="1" t="str">
        <f t="shared" si="360"/>
        <v/>
      </c>
      <c r="AY170" s="1"/>
      <c r="AZ170" s="3" t="str">
        <f t="shared" si="361"/>
        <v/>
      </c>
      <c r="BA170" s="3" t="str">
        <f t="shared" si="362"/>
        <v/>
      </c>
      <c r="BB170" s="3" t="str">
        <f t="shared" si="363"/>
        <v>N</v>
      </c>
      <c r="BC170" s="3" t="str">
        <f t="shared" si="364"/>
        <v>N</v>
      </c>
      <c r="BD170" s="3" t="str">
        <f t="shared" si="365"/>
        <v/>
      </c>
      <c r="BE170" s="3">
        <f t="shared" si="366"/>
        <v>0</v>
      </c>
      <c r="BF170" s="3" t="str">
        <f t="shared" si="367"/>
        <v/>
      </c>
      <c r="BG170" s="3" t="str">
        <f t="shared" si="368"/>
        <v/>
      </c>
      <c r="BH170" s="3" t="str">
        <f t="shared" si="369"/>
        <v>N</v>
      </c>
      <c r="BI170" s="24" t="str">
        <f t="shared" si="370"/>
        <v/>
      </c>
      <c r="BJ170" s="24" t="str">
        <f>IF(ISERROR(VLOOKUP($BD170,LOV_GWSGRP!A:A,1,0)),"N","J")</f>
        <v>N</v>
      </c>
      <c r="BK170" s="24" t="str">
        <f>IF(ISERROR(VLOOKUP($BD170,LOV_GWSGRP!D:D,1,0)),"N","J")</f>
        <v>N</v>
      </c>
      <c r="BL170" s="24" t="str">
        <f>IF(ISERROR(VLOOKUP($BD170,LOV_GWSGRP!G:G,1,0)),"N","J")</f>
        <v>N</v>
      </c>
      <c r="BM170" s="24" t="str">
        <f>IF(ISERROR(VLOOKUP($BD170,LOV_GWSGRP!M:M,1,0)),"N","J")</f>
        <v>N</v>
      </c>
      <c r="BN170" s="24" t="str">
        <f>IF(ISERROR(VLOOKUP($BD170,LOV_GWSGRP!P:P,1,0)),"N","J")</f>
        <v>N</v>
      </c>
      <c r="BO170" s="24" t="str">
        <f>IF(ISERROR(VLOOKUP($BD170,LOV_GWSGRP!S:S,1,0)),"N","J")</f>
        <v>N</v>
      </c>
      <c r="BP170" s="24" t="str">
        <f>IF(ISERROR(VLOOKUP($BD170,LOV_GWSGRP!V:V,1,0)),"N","J")</f>
        <v>N</v>
      </c>
      <c r="BQ170" s="24" t="str">
        <f>IF(ISERROR(VLOOKUP($BD170,LOV_GWSGRP!Y:Y,1,0)),"N","J")</f>
        <v>N</v>
      </c>
      <c r="BR170" s="24" t="str">
        <f>IF(ISERROR(VLOOKUP($BD170,LOV_GWSGRP!AB:AB,1,0)),"N","J")</f>
        <v>N</v>
      </c>
      <c r="BS170" s="24" t="str">
        <f>IF(ISERROR(VLOOKUP($BD170,LOV_GWSGRP!AE:AE,1,0)),"N","J")</f>
        <v>N</v>
      </c>
      <c r="BT170" s="24" t="str">
        <f>IF(ISERROR(VLOOKUP($BD170,LOV_GWSGRP!AH:AH,1,0)),"N","J")</f>
        <v>N</v>
      </c>
      <c r="BU170" s="24" t="str">
        <f>IF(ISERROR(VLOOKUP($BD170,LOV_GWSGRP!CJ:CJ,1,0)),"N","J")</f>
        <v>N</v>
      </c>
      <c r="BV170" s="24" t="str">
        <f>IF(ISERROR(VLOOKUP($BD170,LOV_GWSGRP!AN:AN,1,0)),"N","J")</f>
        <v>N</v>
      </c>
      <c r="BW170" s="24" t="str">
        <f>IF(ISERROR(VLOOKUP($BD170,LOV_GWSGRP!AQ:AQ,1,0)),"N","J")</f>
        <v>N</v>
      </c>
      <c r="BX170" s="24" t="str">
        <f>IF(ISERROR(VLOOKUP($BD170,LOV_GWSGRP!AT:AT,1,0)),"N","J")</f>
        <v>N</v>
      </c>
      <c r="BY170" s="24" t="str">
        <f>IF(ISERROR(VLOOKUP($BD170,LOV_GWSGRP!AW:AW,1,0)),"N","J")</f>
        <v>N</v>
      </c>
      <c r="BZ170" s="24" t="str">
        <f>IF(ISERROR(VLOOKUP($BD170,LOV_GWSGRP!AZ:AZ,1,0)),"N","J")</f>
        <v>N</v>
      </c>
      <c r="CA170" s="24" t="str">
        <f>IF(ISERROR(VLOOKUP($BD170,LOV_GWSGRP!BC:BC,1,0)),"N","J")</f>
        <v>N</v>
      </c>
      <c r="CB170" s="24" t="str">
        <f>IF(ISERROR(VLOOKUP($BD170,LOV_GWSGRP!BF:BF,1,0)),"N","J")</f>
        <v>N</v>
      </c>
      <c r="CC170" s="24" t="str">
        <f>IF(ISERROR(VLOOKUP($BD170,LOV_GWSGRP!BI:BI,1,0)),"N","J")</f>
        <v>N</v>
      </c>
      <c r="CD170" s="24" t="str">
        <f>IF(ISERROR(VLOOKUP($BD170,LOV_GWSGRP!J:J,1,0)),"N","J")</f>
        <v>N</v>
      </c>
      <c r="CE170" s="24" t="str">
        <f>IF(ISERROR(VLOOKUP($BD170,LOV_GWSGRP!BL:BL,1,0)),"N","J")</f>
        <v>N</v>
      </c>
      <c r="CF170" s="24"/>
      <c r="CG170" s="24" t="str">
        <f>IF(ISERROR(VLOOKUP($BD170,LOV_GWSGRP!BO:BO,1,0)),"N","J")</f>
        <v>N</v>
      </c>
      <c r="CH170" s="24" t="str">
        <f t="shared" si="371"/>
        <v>N</v>
      </c>
      <c r="CI170" s="24" t="str">
        <f>IF(ISERROR(VLOOKUP($BD170,GEWASCODE_GLMC8!F:F,1,0)),"N","J")</f>
        <v>N</v>
      </c>
      <c r="CJ170" s="24" t="str">
        <f>IF(COUNTIF($CI170:CI170,"J")&gt;0,"N",IF(ISERROR(VLOOKUP($BD170,GEWASCODE_GLMC8!G:G,1,0)),"N","J"))</f>
        <v>N</v>
      </c>
      <c r="CK170" s="24" t="str">
        <f>IF(COUNTIF($CI170:CJ170,"J")&gt;0,"N",IF(ISERROR(VLOOKUP($BD170,GEWASCODE_GLMC8!H:H,1,0)),"N","J"))</f>
        <v>N</v>
      </c>
      <c r="CL170" s="24" t="str">
        <f>IF(COUNTIF($CI170:CK170,"J")&gt;0,"N",IF(ISERROR(VLOOKUP($BD170,GEWASCODE_GLMC8!I:I,1,0)),"N","J"))</f>
        <v>N</v>
      </c>
      <c r="CM170" s="24" t="str">
        <f>IF(COUNTIF($CI170:CL170,"J")&gt;0,"N",IF(ISERROR(VLOOKUP($BD170,GEWASCODE_GLMC8!J:J,1,0)),"N","J"))</f>
        <v>N</v>
      </c>
      <c r="CN170" s="24" t="str">
        <f>IF(COUNTIF($CI170:CM170,"J")&gt;0,"N",IF(ISERROR(VLOOKUP($BD170,GEWASCODE_GLMC8!K:K,1,0)),"N","J"))</f>
        <v>N</v>
      </c>
      <c r="CO170" s="24" t="str">
        <f>IF(COUNTIF($CI170:CN170,"J")&gt;0,"N",IF(ISERROR(VLOOKUP($BD170,GEWASCODE_GLMC8!L:L,1,0)),"N","J"))</f>
        <v>N</v>
      </c>
      <c r="CP170" s="24" t="str">
        <f>IF(COUNTIF($CI170:CO170,"J")&gt;0,"N",IF(ISERROR(VLOOKUP($BD170,GEWASCODE_GLMC8!M:M,1,0)),"N","J"))</f>
        <v>N</v>
      </c>
      <c r="CQ170" s="24" t="str">
        <f>IF(COUNTIF($CI170:CP170,"J")&gt;0,"N",IF(ISERROR(VLOOKUP($BD170,GEWASCODE_GLMC8!N:N,1,0)),"N","J"))</f>
        <v>N</v>
      </c>
      <c r="CR170" s="24" t="str">
        <f>IF(COUNTIF($CI170:CQ170,"J")&gt;0,"N",IF(ISERROR(VLOOKUP($BD170,GEWASCODE_GLMC8!O:O,1,0)),"N","J"))</f>
        <v>N</v>
      </c>
      <c r="CS170" s="24" t="str">
        <f>IF(COUNTIF($CI170:CR170,"J")&gt;0,"N",IF(ISERROR(VLOOKUP($BD170,GEWASCODE_GLMC8!P:P,1,0)),"N","J"))</f>
        <v>N</v>
      </c>
      <c r="CT170" s="24" t="str">
        <f>IF(COUNTIF($CI170:CS170,"J")&gt;0,"N",IF(ISERROR(VLOOKUP($BD170,GEWASCODE_GLMC8!Q:Q,1,0)),"N","J"))</f>
        <v>N</v>
      </c>
      <c r="CU170" s="24" t="str">
        <f>IF(COUNTIF($CI170:CT170,"J")&gt;0,"N",IF(ISERROR(VLOOKUP($BD170,GEWASCODE_GLMC8!R:R,1,0)),"N","J"))</f>
        <v>N</v>
      </c>
      <c r="CV170" s="24" t="str">
        <f>IF(COUNTIF($CI170:CU170,"J")&gt;0,"N",IF(ISERROR(VLOOKUP($BD170,GEWASCODE_GLMC8!S:S,1,0)),"N","J"))</f>
        <v>N</v>
      </c>
      <c r="CW170" s="24" t="str">
        <f>IF(COUNTIF($CI170:CV170,"J")&gt;0,"N",IF(ISERROR(VLOOKUP($BD170,GEWASCODE_GLMC8!T:T,1,0)),"N","J"))</f>
        <v>N</v>
      </c>
      <c r="CX170" s="24" t="str">
        <f>IF(COUNTIF($CI170:CW170,"J")&gt;0,"N",IF(ISERROR(VLOOKUP($BD170,GEWASCODE_GLMC8!U:U,1,0)),"N","J"))</f>
        <v>N</v>
      </c>
      <c r="CY170" s="24" t="str">
        <f>IF(COUNTIF($CI170:CX170,"J")&gt;0,"N",IF(ISERROR(VLOOKUP($BD170,GEWASCODE_GLMC8!V:V,1,0)),"N","J"))</f>
        <v>N</v>
      </c>
      <c r="CZ170" s="24" t="str">
        <f>IF(COUNTIF($CI170:CY170,"J")&gt;0,"N",IF(ISERROR(VLOOKUP($BD170,GEWASCODE_GLMC8!W:W,1,0)),"N","J"))</f>
        <v>N</v>
      </c>
      <c r="DA170" s="24" t="str">
        <f>IF(COUNTIF($CI170:CZ170,"J")&gt;0,"N",IF(ISERROR(VLOOKUP($BD170,GEWASCODE_GLMC8!X:X,1,0)),"N","J"))</f>
        <v>N</v>
      </c>
      <c r="DB170" s="24" t="str">
        <f>IF(COUNTIF($CI170:DA170,"J")&gt;0,"N",IF(ISERROR(VLOOKUP($BD170,GEWASCODE_GLMC8!Y:Y,1,0)),"N","J"))</f>
        <v>N</v>
      </c>
      <c r="DC170" s="24" t="str">
        <f>IF(COUNTIF($CI170:DB170,"J")&gt;0,"N",IF(ISERROR(VLOOKUP($BD170,GEWASCODE_GLMC8!Z:Z,1,0)),"N","J"))</f>
        <v>N</v>
      </c>
      <c r="DD170" s="24" t="str">
        <f t="shared" si="372"/>
        <v>N</v>
      </c>
      <c r="DE170" s="3" t="str">
        <f t="shared" si="303"/>
        <v>N</v>
      </c>
      <c r="DF170" s="3" t="str">
        <f t="shared" si="304"/>
        <v>N</v>
      </c>
      <c r="DG170" s="3" t="str">
        <f t="shared" si="373"/>
        <v>N</v>
      </c>
      <c r="DH170" s="3" t="str">
        <f t="shared" si="374"/>
        <v>N</v>
      </c>
      <c r="DI170" s="3" t="str">
        <f t="shared" si="305"/>
        <v>N</v>
      </c>
      <c r="DJ170" s="3" t="str">
        <f t="shared" si="306"/>
        <v>N</v>
      </c>
      <c r="DK170" s="3">
        <f>0</f>
        <v>0</v>
      </c>
      <c r="DL170" s="3" t="str">
        <f t="shared" si="307"/>
        <v>N</v>
      </c>
      <c r="DM170" s="3" t="str">
        <f t="shared" si="308"/>
        <v>N</v>
      </c>
      <c r="DN170" t="str">
        <f>IF(AND($A170="J",COUNTIFS(activiteiten_perceel,percelen!$AZ170,activiteiten_maatregel_nr,percelen!DN$4,activiteiten_activiteit_voldoet_aan_voorwaarden,"J")&gt;0),DN$4,"")</f>
        <v/>
      </c>
      <c r="DO170" t="str">
        <f>IF(AND($A170="J",COUNTIFS(activiteiten_perceel,percelen!$AZ170,activiteiten_maatregel_nr,percelen!DO$4,activiteiten_activiteit_voldoet_aan_voorwaarden,"J")&gt;0),DO$4,"")</f>
        <v/>
      </c>
      <c r="DP170" t="str">
        <f>IF(AND($A170="J",COUNTIFS(activiteiten_perceel,percelen!$AZ170,activiteiten_maatregel_nr,percelen!DP$4,activiteiten_activiteit_voldoet_aan_voorwaarden,"J")&gt;0),DP$4,"")</f>
        <v/>
      </c>
      <c r="DQ170" t="str">
        <f>IF(AND($A170="J",COUNTIFS(activiteiten_perceel,percelen!$AZ170,activiteiten_maatregel_nr,percelen!DQ$4,activiteiten_activiteit_voldoet_aan_voorwaarden,"J")&gt;0),DQ$4,"")</f>
        <v/>
      </c>
      <c r="DR170" t="str">
        <f>IF(AND($A170="J",COUNTIFS(activiteiten_perceel,percelen!$AZ170,activiteiten_maatregel_nr,percelen!DR$4,activiteiten_activiteit_voldoet_aan_voorwaarden,"J")&gt;0),DR$4,"")</f>
        <v/>
      </c>
      <c r="DS170" t="str">
        <f>IF(AND($A170="J",COUNTIFS(activiteiten_perceel,percelen!$AZ170,activiteiten_maatregel_nr,percelen!DS$4,activiteiten_activiteit_voldoet_aan_voorwaarden,"J")&gt;0),DS$4,"")</f>
        <v/>
      </c>
      <c r="DT170" t="str">
        <f>IF(AND($A170="J",COUNTIFS(activiteiten_perceel,percelen!$AZ170,activiteiten_maatregel_nr,percelen!DT$4,activiteiten_activiteit_voldoet_aan_voorwaarden,"J")&gt;0),DT$4,"")</f>
        <v/>
      </c>
      <c r="DU170" t="str">
        <f>IF(AND($A170="J",COUNTIFS(activiteiten_perceel,percelen!$AZ170,activiteiten_maatregel_nr,percelen!DU$4,activiteiten_activiteit_voldoet_aan_voorwaarden,"J")&gt;0),DU$4,"")</f>
        <v/>
      </c>
      <c r="DV170" t="str">
        <f>IF(AND($A170="J",COUNTIFS(activiteiten_perceel,percelen!$AZ170,activiteiten_maatregel_nr,percelen!DV$4,activiteiten_activiteit_voldoet_aan_voorwaarden,"J")&gt;0),DV$4,"")</f>
        <v/>
      </c>
      <c r="DW170" t="str">
        <f>IF(AND($A170="J",COUNTIFS(activiteiten_perceel,percelen!$AZ170,activiteiten_maatregel_nr,percelen!DW$4,activiteiten_activiteit_voldoet_aan_voorwaarden,"J")&gt;0),DW$4,"")</f>
        <v/>
      </c>
      <c r="DX170" t="str">
        <f>IF(AND($A170="J",COUNTIFS(activiteiten_perceel,percelen!$AZ170,activiteiten_maatregel_nr,percelen!DX$4,activiteiten_activiteit_voldoet_aan_voorwaarden,"J")&gt;0),DX$4,"")</f>
        <v/>
      </c>
      <c r="DY170" t="str">
        <f>IF(AND($A170="J",COUNTIFS(activiteiten_perceel,percelen!$AZ170,activiteiten_maatregel_nr,percelen!DY$4,activiteiten_activiteit_voldoet_aan_voorwaarden,"J")&gt;0),DY$4,"")</f>
        <v/>
      </c>
      <c r="DZ170" t="str">
        <f>IF(AND($A170="J",COUNTIFS(activiteiten_perceel,percelen!$AZ170,activiteiten_maatregel_nr,percelen!DZ$4,activiteiten_activiteit_voldoet_aan_voorwaarden,"J")&gt;0),DZ$4,"")</f>
        <v/>
      </c>
      <c r="EA170" t="str">
        <f>IF(AND($A170="J",COUNTIFS(activiteiten_perceel,percelen!$AZ170,activiteiten_maatregel_nr,percelen!EA$4,activiteiten_activiteit_voldoet_aan_voorwaarden,"J")&gt;0),EA$4,"")</f>
        <v/>
      </c>
      <c r="EB170" t="str">
        <f>IF(AND($A170="J",COUNTIFS(activiteiten_perceel,percelen!$AZ170,activiteiten_maatregel_nr,percelen!EB$4,activiteiten_activiteit_voldoet_aan_voorwaarden,"J")&gt;0),EB$4,"")</f>
        <v/>
      </c>
      <c r="EC170" t="str">
        <f>IF(AND($A170="J",COUNTIFS(activiteiten_perceel,percelen!$AZ170,activiteiten_maatregel_nr,percelen!EC$4,activiteiten_activiteit_voldoet_aan_voorwaarden,"J")&gt;0),EC$4,"")</f>
        <v/>
      </c>
      <c r="ED170" t="str">
        <f>IF(AND($A170="J",COUNTIFS(activiteiten_perceel,percelen!$AZ170,activiteiten_maatregel_nr,percelen!ED$4,activiteiten_activiteit_voldoet_aan_voorwaarden,"J")&gt;0),ED$4,"")</f>
        <v/>
      </c>
      <c r="EE170" t="str">
        <f>IF(AND($A170="J",COUNTIFS(activiteiten_perceel,percelen!$AZ170,activiteiten_maatregel_nr,percelen!EE$4,activiteiten_activiteit_voldoet_aan_voorwaarden,"J")&gt;0),EE$4,"")</f>
        <v/>
      </c>
      <c r="EF170" t="str">
        <f>IF(AND($A170="J",COUNTIFS(activiteiten_perceel,percelen!$AZ170,activiteiten_maatregel_nr,percelen!EF$4,activiteiten_activiteit_voldoet_aan_voorwaarden,"J")&gt;0),EF$4,"")</f>
        <v/>
      </c>
      <c r="EG170" t="str">
        <f>IF(AND($A170="J",COUNTIFS(activiteiten_perceel,percelen!$AZ170,activiteiten_maatregel_nr,percelen!EG$4,activiteiten_activiteit_voldoet_aan_voorwaarden,"J")&gt;0),EG$4,"")</f>
        <v/>
      </c>
      <c r="EH170" t="str">
        <f>IF(AND($A170="J",COUNTIFS(activiteiten_perceel,percelen!$AZ170,activiteiten_maatregel_nr,percelen!EH$4,activiteiten_activiteit_voldoet_aan_voorwaarden,"J")&gt;0),EH$4,"")</f>
        <v/>
      </c>
      <c r="EI170" t="str">
        <f>IF(AND($A170="J",COUNTIFS(activiteiten_perceel,percelen!$AZ170,activiteiten_maatregel_nr,percelen!EI$4,activiteiten_activiteit_voldoet_aan_voorwaarden,"J")&gt;0),EI$4,"")</f>
        <v/>
      </c>
      <c r="EJ170">
        <f t="shared" si="375"/>
        <v>0</v>
      </c>
      <c r="EK170" t="str">
        <f t="shared" si="309"/>
        <v/>
      </c>
      <c r="EL170" t="str">
        <f t="shared" si="310"/>
        <v/>
      </c>
      <c r="EM170" t="str">
        <f t="shared" si="311"/>
        <v/>
      </c>
      <c r="EN170" t="str">
        <f t="shared" si="312"/>
        <v/>
      </c>
      <c r="EO170" t="str">
        <f t="shared" si="313"/>
        <v/>
      </c>
      <c r="EP170" t="str">
        <f t="shared" si="314"/>
        <v/>
      </c>
      <c r="EQ170" t="str">
        <f t="shared" si="315"/>
        <v/>
      </c>
      <c r="ER170" t="str">
        <f t="shared" si="316"/>
        <v/>
      </c>
      <c r="ES170" t="str">
        <f t="shared" si="317"/>
        <v/>
      </c>
      <c r="ET170" t="str">
        <f t="shared" si="318"/>
        <v/>
      </c>
      <c r="EU170" t="str">
        <f t="shared" si="319"/>
        <v/>
      </c>
      <c r="EV170" t="str">
        <f t="shared" si="320"/>
        <v/>
      </c>
      <c r="EW170" t="str">
        <f t="shared" si="376"/>
        <v>nvt</v>
      </c>
      <c r="EX170" t="str">
        <f t="shared" si="377"/>
        <v>nvt</v>
      </c>
      <c r="EY170" t="str">
        <f t="shared" si="378"/>
        <v>nvt</v>
      </c>
      <c r="EZ170" t="str">
        <f t="shared" si="379"/>
        <v>nvt</v>
      </c>
      <c r="FA170" t="str">
        <f t="shared" si="380"/>
        <v>nvt</v>
      </c>
      <c r="FB170" t="str">
        <f t="shared" si="381"/>
        <v>nvt</v>
      </c>
      <c r="FC170" t="str">
        <f t="shared" si="382"/>
        <v>nvt</v>
      </c>
      <c r="FD170" t="str">
        <f t="shared" si="383"/>
        <v>nvt</v>
      </c>
      <c r="FE170" t="str">
        <f>IF($EJ170=2,VLOOKUP(FD170,STAPELING!A:D,FE$1,0),"nvt")</f>
        <v>nvt</v>
      </c>
      <c r="FF170" t="str">
        <f t="shared" si="384"/>
        <v>nvt</v>
      </c>
      <c r="FG170" t="str">
        <f t="shared" si="385"/>
        <v>nvt</v>
      </c>
      <c r="FH170" t="str">
        <f t="shared" si="386"/>
        <v>nvt</v>
      </c>
      <c r="FI170" t="str">
        <f t="shared" si="387"/>
        <v>nvt</v>
      </c>
      <c r="FJ170" t="str">
        <f t="shared" si="388"/>
        <v>nvt</v>
      </c>
      <c r="FK170" t="str">
        <f t="shared" si="389"/>
        <v>nvt</v>
      </c>
      <c r="FL170" t="str">
        <f t="shared" si="390"/>
        <v>nvt</v>
      </c>
      <c r="FM170" t="str">
        <f t="shared" si="391"/>
        <v/>
      </c>
      <c r="FN170" t="str">
        <f>IF(ISERROR(VLOOKUP(FM170,STAPELING!I:AO,FN$1,0)),"N",VLOOKUP(FM170,STAPELING!I:AO,FN$1,0))</f>
        <v>J</v>
      </c>
      <c r="FO170" t="str">
        <f t="shared" si="392"/>
        <v>nvt</v>
      </c>
      <c r="FP170" t="str">
        <f t="shared" si="321"/>
        <v>nvt</v>
      </c>
      <c r="FQ170" t="str">
        <f t="shared" si="322"/>
        <v>nvt</v>
      </c>
      <c r="FR170" t="str">
        <f t="shared" si="323"/>
        <v>nvt</v>
      </c>
      <c r="FS170" t="str">
        <f t="shared" si="324"/>
        <v>nvt</v>
      </c>
      <c r="FT170" t="str">
        <f t="shared" si="325"/>
        <v>nvt</v>
      </c>
      <c r="FU170" t="str">
        <f t="shared" si="326"/>
        <v>nvt</v>
      </c>
      <c r="FV170" t="str">
        <f t="shared" si="327"/>
        <v>nvt</v>
      </c>
      <c r="FW170" t="str">
        <f t="shared" si="328"/>
        <v>nvt</v>
      </c>
      <c r="FX170" t="str">
        <f t="shared" si="329"/>
        <v>nvt</v>
      </c>
      <c r="FY170" t="str">
        <f t="shared" si="330"/>
        <v>nvt</v>
      </c>
      <c r="FZ170" t="str">
        <f t="shared" si="331"/>
        <v>nvt</v>
      </c>
      <c r="GA170" t="str">
        <f t="shared" si="332"/>
        <v>nvt</v>
      </c>
      <c r="GB170" t="str">
        <f>IF($EJ170&gt;2,IF(FO170="","zwart",VLOOKUP(FO170,STAPELING!J:AA,GB$1,0)),"nvt")</f>
        <v>nvt</v>
      </c>
      <c r="GC170" t="str">
        <f t="shared" si="393"/>
        <v>nvt</v>
      </c>
      <c r="GD170" t="str">
        <f t="shared" si="394"/>
        <v>nvt</v>
      </c>
      <c r="GE170" t="str">
        <f t="shared" si="395"/>
        <v>nvt</v>
      </c>
      <c r="GF170" t="str">
        <f t="shared" si="396"/>
        <v>nvt</v>
      </c>
      <c r="GG170" t="str">
        <f t="shared" si="397"/>
        <v>nvt</v>
      </c>
      <c r="GH170" t="str">
        <f t="shared" si="398"/>
        <v>nvt</v>
      </c>
      <c r="GI170" t="str">
        <f t="shared" si="399"/>
        <v>nvt</v>
      </c>
      <c r="GJ170" t="str">
        <f t="shared" si="400"/>
        <v>nvt</v>
      </c>
      <c r="GK170" t="str">
        <f t="shared" si="333"/>
        <v>nvt</v>
      </c>
      <c r="GL170" t="str">
        <f t="shared" si="334"/>
        <v>nvt</v>
      </c>
      <c r="GM170" t="str">
        <f t="shared" si="335"/>
        <v>nvt</v>
      </c>
      <c r="GN170" t="str">
        <f t="shared" si="336"/>
        <v>nvt</v>
      </c>
      <c r="GO170" t="str">
        <f t="shared" si="337"/>
        <v>nvt</v>
      </c>
      <c r="GP170" t="str">
        <f t="shared" si="338"/>
        <v>nvt</v>
      </c>
      <c r="GQ170" t="str">
        <f t="shared" si="339"/>
        <v>nvt</v>
      </c>
      <c r="GR170" t="str">
        <f t="shared" si="340"/>
        <v>nvt</v>
      </c>
      <c r="GS170" t="str">
        <f t="shared" si="341"/>
        <v>nvt</v>
      </c>
      <c r="GT170" t="str">
        <f t="shared" si="342"/>
        <v>nvt</v>
      </c>
      <c r="GU170" t="str">
        <f t="shared" si="343"/>
        <v>nvt</v>
      </c>
      <c r="GV170" t="str">
        <f t="shared" si="344"/>
        <v>nvt</v>
      </c>
      <c r="GW170" t="str">
        <f>IF($EJ170&gt;2,IF(GJ170="","zwart",VLOOKUP(GJ170,STAPELING!AB:AJ,GW$1,0)),"nvt")</f>
        <v>nvt</v>
      </c>
      <c r="GX170" t="str">
        <f t="shared" si="401"/>
        <v>nvt</v>
      </c>
      <c r="GY170" t="str">
        <f t="shared" si="402"/>
        <v>nvt</v>
      </c>
      <c r="GZ170" t="str">
        <f t="shared" si="403"/>
        <v>nvt</v>
      </c>
      <c r="HA170" t="str">
        <f t="shared" si="404"/>
        <v>nvt</v>
      </c>
      <c r="HB170" t="str">
        <f t="shared" si="405"/>
        <v>nvt</v>
      </c>
      <c r="HC170" t="str">
        <f t="shared" si="406"/>
        <v>nvt</v>
      </c>
      <c r="HD170" t="str">
        <f t="shared" si="407"/>
        <v>nvt</v>
      </c>
      <c r="HE170" t="str">
        <f t="shared" si="408"/>
        <v>nvt</v>
      </c>
      <c r="HF170" t="str">
        <f t="shared" si="409"/>
        <v>nvt</v>
      </c>
      <c r="HG170" t="str">
        <f t="shared" si="410"/>
        <v>nvt</v>
      </c>
      <c r="HH170" t="str">
        <f t="shared" si="411"/>
        <v>nvt</v>
      </c>
      <c r="HI170" t="str">
        <f t="shared" si="412"/>
        <v>nvt</v>
      </c>
      <c r="HJ170" t="str">
        <f t="shared" si="413"/>
        <v>nvt</v>
      </c>
      <c r="HK170" t="str">
        <f t="shared" si="414"/>
        <v>nvt</v>
      </c>
      <c r="HL170" t="str">
        <f t="shared" si="415"/>
        <v>nvt</v>
      </c>
      <c r="HM170" t="str">
        <f t="shared" si="345"/>
        <v>nvt</v>
      </c>
      <c r="HN170" t="str">
        <f t="shared" si="346"/>
        <v>nvt</v>
      </c>
      <c r="HO170" t="str">
        <f t="shared" si="347"/>
        <v>nvt</v>
      </c>
      <c r="HP170" t="str">
        <f t="shared" si="348"/>
        <v>nvt</v>
      </c>
      <c r="HQ170" t="str">
        <f t="shared" si="349"/>
        <v>nvt</v>
      </c>
      <c r="HR170" t="str">
        <f t="shared" si="350"/>
        <v>nvt</v>
      </c>
      <c r="HS170" t="str">
        <f t="shared" si="351"/>
        <v>nvt</v>
      </c>
      <c r="HT170" t="str">
        <f t="shared" si="352"/>
        <v>nvt</v>
      </c>
      <c r="HU170" t="str">
        <f t="shared" si="353"/>
        <v>nvt</v>
      </c>
      <c r="HV170" t="str">
        <f t="shared" si="354"/>
        <v>nvt</v>
      </c>
      <c r="HW170" t="str">
        <f t="shared" si="355"/>
        <v>nvt</v>
      </c>
      <c r="HX170" t="str">
        <f t="shared" si="356"/>
        <v>nvt</v>
      </c>
      <c r="HY170" t="str">
        <f>IF($EJ170&gt;2,IF(HL170="","zwart",VLOOKUP(HL170,STAPELING!AK:AN,HY$1,0)),"nvt")</f>
        <v>nvt</v>
      </c>
      <c r="HZ170" t="str">
        <f t="shared" si="416"/>
        <v>nvt</v>
      </c>
      <c r="IA170" t="str">
        <f t="shared" si="417"/>
        <v>nvt</v>
      </c>
      <c r="IB170" t="str">
        <f t="shared" si="418"/>
        <v>nvt</v>
      </c>
      <c r="IC170" t="str">
        <f t="shared" si="419"/>
        <v>nvt</v>
      </c>
      <c r="ID170" t="str">
        <f t="shared" si="420"/>
        <v>nvt</v>
      </c>
      <c r="IE170" t="str">
        <f t="shared" si="421"/>
        <v>nvt</v>
      </c>
      <c r="IF170" t="str">
        <f t="shared" si="422"/>
        <v>nvt</v>
      </c>
      <c r="IG170">
        <f t="shared" si="423"/>
        <v>0</v>
      </c>
      <c r="IH170">
        <f t="shared" si="424"/>
        <v>0</v>
      </c>
      <c r="II170">
        <f t="shared" si="425"/>
        <v>0</v>
      </c>
      <c r="IJ170">
        <f t="shared" si="426"/>
        <v>0</v>
      </c>
      <c r="IK170">
        <f t="shared" si="427"/>
        <v>0</v>
      </c>
      <c r="IL170">
        <f t="shared" si="428"/>
        <v>0</v>
      </c>
      <c r="IM170">
        <f t="shared" si="429"/>
        <v>0</v>
      </c>
      <c r="IN170">
        <f t="shared" si="430"/>
        <v>0</v>
      </c>
      <c r="IO170">
        <f t="shared" si="431"/>
        <v>0</v>
      </c>
      <c r="IP170">
        <f t="shared" si="432"/>
        <v>0</v>
      </c>
      <c r="IQ170">
        <f t="shared" si="433"/>
        <v>0</v>
      </c>
      <c r="IR170">
        <f t="shared" si="434"/>
        <v>0</v>
      </c>
      <c r="IS170">
        <f t="shared" si="435"/>
        <v>0</v>
      </c>
      <c r="IT170">
        <f t="shared" si="436"/>
        <v>0</v>
      </c>
      <c r="IU170" t="str">
        <f t="shared" si="437"/>
        <v>N</v>
      </c>
      <c r="IV170" t="str">
        <f t="shared" si="357"/>
        <v>N</v>
      </c>
      <c r="IW170" t="str">
        <f t="shared" si="438"/>
        <v>N</v>
      </c>
    </row>
    <row r="171" spans="1:257" x14ac:dyDescent="0.25">
      <c r="A171" t="str">
        <f>IF(ISERROR(VLOOKUP(E171,E$4:E170,1,0)),"J","N")</f>
        <v>N</v>
      </c>
      <c r="E171" s="25" t="str">
        <f>IF(Invoer!B200="","",Invoer!B200)</f>
        <v/>
      </c>
      <c r="F171" s="25"/>
      <c r="G171" s="25"/>
      <c r="H171" s="25" t="str">
        <f>IF(AND($E171&lt;&gt;"",$A171="J"),Invoer!D200,"")</f>
        <v/>
      </c>
      <c r="I171" s="25"/>
      <c r="J171" s="26"/>
      <c r="K171" s="26" t="str">
        <f>IF(AND($E171&lt;&gt;"",$A171="J"),Invoer!L200,"")</f>
        <v/>
      </c>
      <c r="L171" s="26"/>
      <c r="M171" s="25"/>
      <c r="N171" s="152"/>
      <c r="O171" s="153"/>
      <c r="P171" s="25"/>
      <c r="Q171" s="25"/>
      <c r="R171" s="153"/>
      <c r="S171" s="154"/>
      <c r="T171" s="152"/>
      <c r="U171" s="153"/>
      <c r="V171" s="153"/>
      <c r="W171" s="59" t="str">
        <f>IF(AND($E171&lt;&gt;"",$A171="J",Invoer!R200&lt;&gt;""),VLOOKUP(Invoer!R200,NORM!$F$26:$H$29,3,0),"")</f>
        <v/>
      </c>
      <c r="X171" s="59"/>
      <c r="Y171" s="25" t="str">
        <f t="shared" si="358"/>
        <v/>
      </c>
      <c r="Z171" s="25"/>
      <c r="AA171" s="26" t="str">
        <f t="shared" si="359"/>
        <v/>
      </c>
      <c r="AB171" s="26"/>
      <c r="AC171" s="153"/>
      <c r="AD171" s="153"/>
      <c r="AE171" s="153"/>
      <c r="AF171" s="153"/>
      <c r="AG171" s="153"/>
      <c r="AH171" s="25"/>
      <c r="AI171" s="153"/>
      <c r="AJ171" s="153"/>
      <c r="AK171" s="153"/>
      <c r="AL171" s="153"/>
      <c r="AM171" s="25" t="str">
        <f>IF(AND($E171&lt;&gt;"",$A171="J"),IF(Invoer!X200="Ja","J",IF(Invoer!X200="Nee","N","")),"")</f>
        <v/>
      </c>
      <c r="AN171" s="153"/>
      <c r="AO171" s="153"/>
      <c r="AP171" s="153" t="s">
        <v>311</v>
      </c>
      <c r="AQ171" s="153" t="s">
        <v>311</v>
      </c>
      <c r="AR171" s="153" t="s">
        <v>312</v>
      </c>
      <c r="AS171" s="153" t="s">
        <v>312</v>
      </c>
      <c r="AT171" s="1" t="str">
        <f>IF(AND($E171&lt;&gt;"",$A171="J",Invoer!O200&lt;&gt;""),VLOOKUP(Invoer!O200,NORM!$F$31:$H$38,3,0),"")</f>
        <v/>
      </c>
      <c r="AU171" s="1"/>
      <c r="AV171" s="1" t="str">
        <f>IF(AND($E171&lt;&gt;"",$A171="J"),Invoer!AH200,"")</f>
        <v/>
      </c>
      <c r="AW171" s="1"/>
      <c r="AX171" s="1" t="str">
        <f t="shared" si="360"/>
        <v/>
      </c>
      <c r="AY171" s="1"/>
      <c r="AZ171" s="3" t="str">
        <f t="shared" si="361"/>
        <v/>
      </c>
      <c r="BA171" s="3" t="str">
        <f t="shared" si="362"/>
        <v/>
      </c>
      <c r="BB171" s="3" t="str">
        <f t="shared" si="363"/>
        <v>N</v>
      </c>
      <c r="BC171" s="3" t="str">
        <f t="shared" si="364"/>
        <v>N</v>
      </c>
      <c r="BD171" s="3" t="str">
        <f t="shared" si="365"/>
        <v/>
      </c>
      <c r="BE171" s="3">
        <f t="shared" si="366"/>
        <v>0</v>
      </c>
      <c r="BF171" s="3" t="str">
        <f t="shared" si="367"/>
        <v/>
      </c>
      <c r="BG171" s="3" t="str">
        <f t="shared" si="368"/>
        <v/>
      </c>
      <c r="BH171" s="3" t="str">
        <f t="shared" si="369"/>
        <v>N</v>
      </c>
      <c r="BI171" s="24" t="str">
        <f t="shared" si="370"/>
        <v/>
      </c>
      <c r="BJ171" s="24" t="str">
        <f>IF(ISERROR(VLOOKUP($BD171,LOV_GWSGRP!A:A,1,0)),"N","J")</f>
        <v>N</v>
      </c>
      <c r="BK171" s="24" t="str">
        <f>IF(ISERROR(VLOOKUP($BD171,LOV_GWSGRP!D:D,1,0)),"N","J")</f>
        <v>N</v>
      </c>
      <c r="BL171" s="24" t="str">
        <f>IF(ISERROR(VLOOKUP($BD171,LOV_GWSGRP!G:G,1,0)),"N","J")</f>
        <v>N</v>
      </c>
      <c r="BM171" s="24" t="str">
        <f>IF(ISERROR(VLOOKUP($BD171,LOV_GWSGRP!M:M,1,0)),"N","J")</f>
        <v>N</v>
      </c>
      <c r="BN171" s="24" t="str">
        <f>IF(ISERROR(VLOOKUP($BD171,LOV_GWSGRP!P:P,1,0)),"N","J")</f>
        <v>N</v>
      </c>
      <c r="BO171" s="24" t="str">
        <f>IF(ISERROR(VLOOKUP($BD171,LOV_GWSGRP!S:S,1,0)),"N","J")</f>
        <v>N</v>
      </c>
      <c r="BP171" s="24" t="str">
        <f>IF(ISERROR(VLOOKUP($BD171,LOV_GWSGRP!V:V,1,0)),"N","J")</f>
        <v>N</v>
      </c>
      <c r="BQ171" s="24" t="str">
        <f>IF(ISERROR(VLOOKUP($BD171,LOV_GWSGRP!Y:Y,1,0)),"N","J")</f>
        <v>N</v>
      </c>
      <c r="BR171" s="24" t="str">
        <f>IF(ISERROR(VLOOKUP($BD171,LOV_GWSGRP!AB:AB,1,0)),"N","J")</f>
        <v>N</v>
      </c>
      <c r="BS171" s="24" t="str">
        <f>IF(ISERROR(VLOOKUP($BD171,LOV_GWSGRP!AE:AE,1,0)),"N","J")</f>
        <v>N</v>
      </c>
      <c r="BT171" s="24" t="str">
        <f>IF(ISERROR(VLOOKUP($BD171,LOV_GWSGRP!AH:AH,1,0)),"N","J")</f>
        <v>N</v>
      </c>
      <c r="BU171" s="24" t="str">
        <f>IF(ISERROR(VLOOKUP($BD171,LOV_GWSGRP!CJ:CJ,1,0)),"N","J")</f>
        <v>N</v>
      </c>
      <c r="BV171" s="24" t="str">
        <f>IF(ISERROR(VLOOKUP($BD171,LOV_GWSGRP!AN:AN,1,0)),"N","J")</f>
        <v>N</v>
      </c>
      <c r="BW171" s="24" t="str">
        <f>IF(ISERROR(VLOOKUP($BD171,LOV_GWSGRP!AQ:AQ,1,0)),"N","J")</f>
        <v>N</v>
      </c>
      <c r="BX171" s="24" t="str">
        <f>IF(ISERROR(VLOOKUP($BD171,LOV_GWSGRP!AT:AT,1,0)),"N","J")</f>
        <v>N</v>
      </c>
      <c r="BY171" s="24" t="str">
        <f>IF(ISERROR(VLOOKUP($BD171,LOV_GWSGRP!AW:AW,1,0)),"N","J")</f>
        <v>N</v>
      </c>
      <c r="BZ171" s="24" t="str">
        <f>IF(ISERROR(VLOOKUP($BD171,LOV_GWSGRP!AZ:AZ,1,0)),"N","J")</f>
        <v>N</v>
      </c>
      <c r="CA171" s="24" t="str">
        <f>IF(ISERROR(VLOOKUP($BD171,LOV_GWSGRP!BC:BC,1,0)),"N","J")</f>
        <v>N</v>
      </c>
      <c r="CB171" s="24" t="str">
        <f>IF(ISERROR(VLOOKUP($BD171,LOV_GWSGRP!BF:BF,1,0)),"N","J")</f>
        <v>N</v>
      </c>
      <c r="CC171" s="24" t="str">
        <f>IF(ISERROR(VLOOKUP($BD171,LOV_GWSGRP!BI:BI,1,0)),"N","J")</f>
        <v>N</v>
      </c>
      <c r="CD171" s="24" t="str">
        <f>IF(ISERROR(VLOOKUP($BD171,LOV_GWSGRP!J:J,1,0)),"N","J")</f>
        <v>N</v>
      </c>
      <c r="CE171" s="24" t="str">
        <f>IF(ISERROR(VLOOKUP($BD171,LOV_GWSGRP!BL:BL,1,0)),"N","J")</f>
        <v>N</v>
      </c>
      <c r="CF171" s="24"/>
      <c r="CG171" s="24" t="str">
        <f>IF(ISERROR(VLOOKUP($BD171,LOV_GWSGRP!BO:BO,1,0)),"N","J")</f>
        <v>N</v>
      </c>
      <c r="CH171" s="24" t="str">
        <f t="shared" si="371"/>
        <v>N</v>
      </c>
      <c r="CI171" s="24" t="str">
        <f>IF(ISERROR(VLOOKUP($BD171,GEWASCODE_GLMC8!F:F,1,0)),"N","J")</f>
        <v>N</v>
      </c>
      <c r="CJ171" s="24" t="str">
        <f>IF(COUNTIF($CI171:CI171,"J")&gt;0,"N",IF(ISERROR(VLOOKUP($BD171,GEWASCODE_GLMC8!G:G,1,0)),"N","J"))</f>
        <v>N</v>
      </c>
      <c r="CK171" s="24" t="str">
        <f>IF(COUNTIF($CI171:CJ171,"J")&gt;0,"N",IF(ISERROR(VLOOKUP($BD171,GEWASCODE_GLMC8!H:H,1,0)),"N","J"))</f>
        <v>N</v>
      </c>
      <c r="CL171" s="24" t="str">
        <f>IF(COUNTIF($CI171:CK171,"J")&gt;0,"N",IF(ISERROR(VLOOKUP($BD171,GEWASCODE_GLMC8!I:I,1,0)),"N","J"))</f>
        <v>N</v>
      </c>
      <c r="CM171" s="24" t="str">
        <f>IF(COUNTIF($CI171:CL171,"J")&gt;0,"N",IF(ISERROR(VLOOKUP($BD171,GEWASCODE_GLMC8!J:J,1,0)),"N","J"))</f>
        <v>N</v>
      </c>
      <c r="CN171" s="24" t="str">
        <f>IF(COUNTIF($CI171:CM171,"J")&gt;0,"N",IF(ISERROR(VLOOKUP($BD171,GEWASCODE_GLMC8!K:K,1,0)),"N","J"))</f>
        <v>N</v>
      </c>
      <c r="CO171" s="24" t="str">
        <f>IF(COUNTIF($CI171:CN171,"J")&gt;0,"N",IF(ISERROR(VLOOKUP($BD171,GEWASCODE_GLMC8!L:L,1,0)),"N","J"))</f>
        <v>N</v>
      </c>
      <c r="CP171" s="24" t="str">
        <f>IF(COUNTIF($CI171:CO171,"J")&gt;0,"N",IF(ISERROR(VLOOKUP($BD171,GEWASCODE_GLMC8!M:M,1,0)),"N","J"))</f>
        <v>N</v>
      </c>
      <c r="CQ171" s="24" t="str">
        <f>IF(COUNTIF($CI171:CP171,"J")&gt;0,"N",IF(ISERROR(VLOOKUP($BD171,GEWASCODE_GLMC8!N:N,1,0)),"N","J"))</f>
        <v>N</v>
      </c>
      <c r="CR171" s="24" t="str">
        <f>IF(COUNTIF($CI171:CQ171,"J")&gt;0,"N",IF(ISERROR(VLOOKUP($BD171,GEWASCODE_GLMC8!O:O,1,0)),"N","J"))</f>
        <v>N</v>
      </c>
      <c r="CS171" s="24" t="str">
        <f>IF(COUNTIF($CI171:CR171,"J")&gt;0,"N",IF(ISERROR(VLOOKUP($BD171,GEWASCODE_GLMC8!P:P,1,0)),"N","J"))</f>
        <v>N</v>
      </c>
      <c r="CT171" s="24" t="str">
        <f>IF(COUNTIF($CI171:CS171,"J")&gt;0,"N",IF(ISERROR(VLOOKUP($BD171,GEWASCODE_GLMC8!Q:Q,1,0)),"N","J"))</f>
        <v>N</v>
      </c>
      <c r="CU171" s="24" t="str">
        <f>IF(COUNTIF($CI171:CT171,"J")&gt;0,"N",IF(ISERROR(VLOOKUP($BD171,GEWASCODE_GLMC8!R:R,1,0)),"N","J"))</f>
        <v>N</v>
      </c>
      <c r="CV171" s="24" t="str">
        <f>IF(COUNTIF($CI171:CU171,"J")&gt;0,"N",IF(ISERROR(VLOOKUP($BD171,GEWASCODE_GLMC8!S:S,1,0)),"N","J"))</f>
        <v>N</v>
      </c>
      <c r="CW171" s="24" t="str">
        <f>IF(COUNTIF($CI171:CV171,"J")&gt;0,"N",IF(ISERROR(VLOOKUP($BD171,GEWASCODE_GLMC8!T:T,1,0)),"N","J"))</f>
        <v>N</v>
      </c>
      <c r="CX171" s="24" t="str">
        <f>IF(COUNTIF($CI171:CW171,"J")&gt;0,"N",IF(ISERROR(VLOOKUP($BD171,GEWASCODE_GLMC8!U:U,1,0)),"N","J"))</f>
        <v>N</v>
      </c>
      <c r="CY171" s="24" t="str">
        <f>IF(COUNTIF($CI171:CX171,"J")&gt;0,"N",IF(ISERROR(VLOOKUP($BD171,GEWASCODE_GLMC8!V:V,1,0)),"N","J"))</f>
        <v>N</v>
      </c>
      <c r="CZ171" s="24" t="str">
        <f>IF(COUNTIF($CI171:CY171,"J")&gt;0,"N",IF(ISERROR(VLOOKUP($BD171,GEWASCODE_GLMC8!W:W,1,0)),"N","J"))</f>
        <v>N</v>
      </c>
      <c r="DA171" s="24" t="str">
        <f>IF(COUNTIF($CI171:CZ171,"J")&gt;0,"N",IF(ISERROR(VLOOKUP($BD171,GEWASCODE_GLMC8!X:X,1,0)),"N","J"))</f>
        <v>N</v>
      </c>
      <c r="DB171" s="24" t="str">
        <f>IF(COUNTIF($CI171:DA171,"J")&gt;0,"N",IF(ISERROR(VLOOKUP($BD171,GEWASCODE_GLMC8!Y:Y,1,0)),"N","J"))</f>
        <v>N</v>
      </c>
      <c r="DC171" s="24" t="str">
        <f>IF(COUNTIF($CI171:DB171,"J")&gt;0,"N",IF(ISERROR(VLOOKUP($BD171,GEWASCODE_GLMC8!Z:Z,1,0)),"N","J"))</f>
        <v>N</v>
      </c>
      <c r="DD171" s="24" t="str">
        <f t="shared" si="372"/>
        <v>N</v>
      </c>
      <c r="DE171" s="3" t="str">
        <f t="shared" si="303"/>
        <v>N</v>
      </c>
      <c r="DF171" s="3" t="str">
        <f t="shared" si="304"/>
        <v>N</v>
      </c>
      <c r="DG171" s="3" t="str">
        <f t="shared" si="373"/>
        <v>N</v>
      </c>
      <c r="DH171" s="3" t="str">
        <f t="shared" si="374"/>
        <v>N</v>
      </c>
      <c r="DI171" s="3" t="str">
        <f t="shared" si="305"/>
        <v>N</v>
      </c>
      <c r="DJ171" s="3" t="str">
        <f t="shared" si="306"/>
        <v>N</v>
      </c>
      <c r="DK171" s="3">
        <f>0</f>
        <v>0</v>
      </c>
      <c r="DL171" s="3" t="str">
        <f t="shared" si="307"/>
        <v>N</v>
      </c>
      <c r="DM171" s="3" t="str">
        <f t="shared" si="308"/>
        <v>N</v>
      </c>
      <c r="DN171" t="str">
        <f>IF(AND($A171="J",COUNTIFS(activiteiten_perceel,percelen!$AZ171,activiteiten_maatregel_nr,percelen!DN$4,activiteiten_activiteit_voldoet_aan_voorwaarden,"J")&gt;0),DN$4,"")</f>
        <v/>
      </c>
      <c r="DO171" t="str">
        <f>IF(AND($A171="J",COUNTIFS(activiteiten_perceel,percelen!$AZ171,activiteiten_maatregel_nr,percelen!DO$4,activiteiten_activiteit_voldoet_aan_voorwaarden,"J")&gt;0),DO$4,"")</f>
        <v/>
      </c>
      <c r="DP171" t="str">
        <f>IF(AND($A171="J",COUNTIFS(activiteiten_perceel,percelen!$AZ171,activiteiten_maatregel_nr,percelen!DP$4,activiteiten_activiteit_voldoet_aan_voorwaarden,"J")&gt;0),DP$4,"")</f>
        <v/>
      </c>
      <c r="DQ171" t="str">
        <f>IF(AND($A171="J",COUNTIFS(activiteiten_perceel,percelen!$AZ171,activiteiten_maatregel_nr,percelen!DQ$4,activiteiten_activiteit_voldoet_aan_voorwaarden,"J")&gt;0),DQ$4,"")</f>
        <v/>
      </c>
      <c r="DR171" t="str">
        <f>IF(AND($A171="J",COUNTIFS(activiteiten_perceel,percelen!$AZ171,activiteiten_maatregel_nr,percelen!DR$4,activiteiten_activiteit_voldoet_aan_voorwaarden,"J")&gt;0),DR$4,"")</f>
        <v/>
      </c>
      <c r="DS171" t="str">
        <f>IF(AND($A171="J",COUNTIFS(activiteiten_perceel,percelen!$AZ171,activiteiten_maatregel_nr,percelen!DS$4,activiteiten_activiteit_voldoet_aan_voorwaarden,"J")&gt;0),DS$4,"")</f>
        <v/>
      </c>
      <c r="DT171" t="str">
        <f>IF(AND($A171="J",COUNTIFS(activiteiten_perceel,percelen!$AZ171,activiteiten_maatregel_nr,percelen!DT$4,activiteiten_activiteit_voldoet_aan_voorwaarden,"J")&gt;0),DT$4,"")</f>
        <v/>
      </c>
      <c r="DU171" t="str">
        <f>IF(AND($A171="J",COUNTIFS(activiteiten_perceel,percelen!$AZ171,activiteiten_maatregel_nr,percelen!DU$4,activiteiten_activiteit_voldoet_aan_voorwaarden,"J")&gt;0),DU$4,"")</f>
        <v/>
      </c>
      <c r="DV171" t="str">
        <f>IF(AND($A171="J",COUNTIFS(activiteiten_perceel,percelen!$AZ171,activiteiten_maatregel_nr,percelen!DV$4,activiteiten_activiteit_voldoet_aan_voorwaarden,"J")&gt;0),DV$4,"")</f>
        <v/>
      </c>
      <c r="DW171" t="str">
        <f>IF(AND($A171="J",COUNTIFS(activiteiten_perceel,percelen!$AZ171,activiteiten_maatregel_nr,percelen!DW$4,activiteiten_activiteit_voldoet_aan_voorwaarden,"J")&gt;0),DW$4,"")</f>
        <v/>
      </c>
      <c r="DX171" t="str">
        <f>IF(AND($A171="J",COUNTIFS(activiteiten_perceel,percelen!$AZ171,activiteiten_maatregel_nr,percelen!DX$4,activiteiten_activiteit_voldoet_aan_voorwaarden,"J")&gt;0),DX$4,"")</f>
        <v/>
      </c>
      <c r="DY171" t="str">
        <f>IF(AND($A171="J",COUNTIFS(activiteiten_perceel,percelen!$AZ171,activiteiten_maatregel_nr,percelen!DY$4,activiteiten_activiteit_voldoet_aan_voorwaarden,"J")&gt;0),DY$4,"")</f>
        <v/>
      </c>
      <c r="DZ171" t="str">
        <f>IF(AND($A171="J",COUNTIFS(activiteiten_perceel,percelen!$AZ171,activiteiten_maatregel_nr,percelen!DZ$4,activiteiten_activiteit_voldoet_aan_voorwaarden,"J")&gt;0),DZ$4,"")</f>
        <v/>
      </c>
      <c r="EA171" t="str">
        <f>IF(AND($A171="J",COUNTIFS(activiteiten_perceel,percelen!$AZ171,activiteiten_maatregel_nr,percelen!EA$4,activiteiten_activiteit_voldoet_aan_voorwaarden,"J")&gt;0),EA$4,"")</f>
        <v/>
      </c>
      <c r="EB171" t="str">
        <f>IF(AND($A171="J",COUNTIFS(activiteiten_perceel,percelen!$AZ171,activiteiten_maatregel_nr,percelen!EB$4,activiteiten_activiteit_voldoet_aan_voorwaarden,"J")&gt;0),EB$4,"")</f>
        <v/>
      </c>
      <c r="EC171" t="str">
        <f>IF(AND($A171="J",COUNTIFS(activiteiten_perceel,percelen!$AZ171,activiteiten_maatregel_nr,percelen!EC$4,activiteiten_activiteit_voldoet_aan_voorwaarden,"J")&gt;0),EC$4,"")</f>
        <v/>
      </c>
      <c r="ED171" t="str">
        <f>IF(AND($A171="J",COUNTIFS(activiteiten_perceel,percelen!$AZ171,activiteiten_maatregel_nr,percelen!ED$4,activiteiten_activiteit_voldoet_aan_voorwaarden,"J")&gt;0),ED$4,"")</f>
        <v/>
      </c>
      <c r="EE171" t="str">
        <f>IF(AND($A171="J",COUNTIFS(activiteiten_perceel,percelen!$AZ171,activiteiten_maatregel_nr,percelen!EE$4,activiteiten_activiteit_voldoet_aan_voorwaarden,"J")&gt;0),EE$4,"")</f>
        <v/>
      </c>
      <c r="EF171" t="str">
        <f>IF(AND($A171="J",COUNTIFS(activiteiten_perceel,percelen!$AZ171,activiteiten_maatregel_nr,percelen!EF$4,activiteiten_activiteit_voldoet_aan_voorwaarden,"J")&gt;0),EF$4,"")</f>
        <v/>
      </c>
      <c r="EG171" t="str">
        <f>IF(AND($A171="J",COUNTIFS(activiteiten_perceel,percelen!$AZ171,activiteiten_maatregel_nr,percelen!EG$4,activiteiten_activiteit_voldoet_aan_voorwaarden,"J")&gt;0),EG$4,"")</f>
        <v/>
      </c>
      <c r="EH171" t="str">
        <f>IF(AND($A171="J",COUNTIFS(activiteiten_perceel,percelen!$AZ171,activiteiten_maatregel_nr,percelen!EH$4,activiteiten_activiteit_voldoet_aan_voorwaarden,"J")&gt;0),EH$4,"")</f>
        <v/>
      </c>
      <c r="EI171" t="str">
        <f>IF(AND($A171="J",COUNTIFS(activiteiten_perceel,percelen!$AZ171,activiteiten_maatregel_nr,percelen!EI$4,activiteiten_activiteit_voldoet_aan_voorwaarden,"J")&gt;0),EI$4,"")</f>
        <v/>
      </c>
      <c r="EJ171">
        <f t="shared" si="375"/>
        <v>0</v>
      </c>
      <c r="EK171" t="str">
        <f t="shared" si="309"/>
        <v/>
      </c>
      <c r="EL171" t="str">
        <f t="shared" si="310"/>
        <v/>
      </c>
      <c r="EM171" t="str">
        <f t="shared" si="311"/>
        <v/>
      </c>
      <c r="EN171" t="str">
        <f t="shared" si="312"/>
        <v/>
      </c>
      <c r="EO171" t="str">
        <f t="shared" si="313"/>
        <v/>
      </c>
      <c r="EP171" t="str">
        <f t="shared" si="314"/>
        <v/>
      </c>
      <c r="EQ171" t="str">
        <f t="shared" si="315"/>
        <v/>
      </c>
      <c r="ER171" t="str">
        <f t="shared" si="316"/>
        <v/>
      </c>
      <c r="ES171" t="str">
        <f t="shared" si="317"/>
        <v/>
      </c>
      <c r="ET171" t="str">
        <f t="shared" si="318"/>
        <v/>
      </c>
      <c r="EU171" t="str">
        <f t="shared" si="319"/>
        <v/>
      </c>
      <c r="EV171" t="str">
        <f t="shared" si="320"/>
        <v/>
      </c>
      <c r="EW171" t="str">
        <f t="shared" si="376"/>
        <v>nvt</v>
      </c>
      <c r="EX171" t="str">
        <f t="shared" si="377"/>
        <v>nvt</v>
      </c>
      <c r="EY171" t="str">
        <f t="shared" si="378"/>
        <v>nvt</v>
      </c>
      <c r="EZ171" t="str">
        <f t="shared" si="379"/>
        <v>nvt</v>
      </c>
      <c r="FA171" t="str">
        <f t="shared" si="380"/>
        <v>nvt</v>
      </c>
      <c r="FB171" t="str">
        <f t="shared" si="381"/>
        <v>nvt</v>
      </c>
      <c r="FC171" t="str">
        <f t="shared" si="382"/>
        <v>nvt</v>
      </c>
      <c r="FD171" t="str">
        <f t="shared" si="383"/>
        <v>nvt</v>
      </c>
      <c r="FE171" t="str">
        <f>IF($EJ171=2,VLOOKUP(FD171,STAPELING!A:D,FE$1,0),"nvt")</f>
        <v>nvt</v>
      </c>
      <c r="FF171" t="str">
        <f t="shared" si="384"/>
        <v>nvt</v>
      </c>
      <c r="FG171" t="str">
        <f t="shared" si="385"/>
        <v>nvt</v>
      </c>
      <c r="FH171" t="str">
        <f t="shared" si="386"/>
        <v>nvt</v>
      </c>
      <c r="FI171" t="str">
        <f t="shared" si="387"/>
        <v>nvt</v>
      </c>
      <c r="FJ171" t="str">
        <f t="shared" si="388"/>
        <v>nvt</v>
      </c>
      <c r="FK171" t="str">
        <f t="shared" si="389"/>
        <v>nvt</v>
      </c>
      <c r="FL171" t="str">
        <f t="shared" si="390"/>
        <v>nvt</v>
      </c>
      <c r="FM171" t="str">
        <f t="shared" si="391"/>
        <v/>
      </c>
      <c r="FN171" t="str">
        <f>IF(ISERROR(VLOOKUP(FM171,STAPELING!I:AO,FN$1,0)),"N",VLOOKUP(FM171,STAPELING!I:AO,FN$1,0))</f>
        <v>J</v>
      </c>
      <c r="FO171" t="str">
        <f t="shared" si="392"/>
        <v>nvt</v>
      </c>
      <c r="FP171" t="str">
        <f t="shared" si="321"/>
        <v>nvt</v>
      </c>
      <c r="FQ171" t="str">
        <f t="shared" si="322"/>
        <v>nvt</v>
      </c>
      <c r="FR171" t="str">
        <f t="shared" si="323"/>
        <v>nvt</v>
      </c>
      <c r="FS171" t="str">
        <f t="shared" si="324"/>
        <v>nvt</v>
      </c>
      <c r="FT171" t="str">
        <f t="shared" si="325"/>
        <v>nvt</v>
      </c>
      <c r="FU171" t="str">
        <f t="shared" si="326"/>
        <v>nvt</v>
      </c>
      <c r="FV171" t="str">
        <f t="shared" si="327"/>
        <v>nvt</v>
      </c>
      <c r="FW171" t="str">
        <f t="shared" si="328"/>
        <v>nvt</v>
      </c>
      <c r="FX171" t="str">
        <f t="shared" si="329"/>
        <v>nvt</v>
      </c>
      <c r="FY171" t="str">
        <f t="shared" si="330"/>
        <v>nvt</v>
      </c>
      <c r="FZ171" t="str">
        <f t="shared" si="331"/>
        <v>nvt</v>
      </c>
      <c r="GA171" t="str">
        <f t="shared" si="332"/>
        <v>nvt</v>
      </c>
      <c r="GB171" t="str">
        <f>IF($EJ171&gt;2,IF(FO171="","zwart",VLOOKUP(FO171,STAPELING!J:AA,GB$1,0)),"nvt")</f>
        <v>nvt</v>
      </c>
      <c r="GC171" t="str">
        <f t="shared" si="393"/>
        <v>nvt</v>
      </c>
      <c r="GD171" t="str">
        <f t="shared" si="394"/>
        <v>nvt</v>
      </c>
      <c r="GE171" t="str">
        <f t="shared" si="395"/>
        <v>nvt</v>
      </c>
      <c r="GF171" t="str">
        <f t="shared" si="396"/>
        <v>nvt</v>
      </c>
      <c r="GG171" t="str">
        <f t="shared" si="397"/>
        <v>nvt</v>
      </c>
      <c r="GH171" t="str">
        <f t="shared" si="398"/>
        <v>nvt</v>
      </c>
      <c r="GI171" t="str">
        <f t="shared" si="399"/>
        <v>nvt</v>
      </c>
      <c r="GJ171" t="str">
        <f t="shared" si="400"/>
        <v>nvt</v>
      </c>
      <c r="GK171" t="str">
        <f t="shared" si="333"/>
        <v>nvt</v>
      </c>
      <c r="GL171" t="str">
        <f t="shared" si="334"/>
        <v>nvt</v>
      </c>
      <c r="GM171" t="str">
        <f t="shared" si="335"/>
        <v>nvt</v>
      </c>
      <c r="GN171" t="str">
        <f t="shared" si="336"/>
        <v>nvt</v>
      </c>
      <c r="GO171" t="str">
        <f t="shared" si="337"/>
        <v>nvt</v>
      </c>
      <c r="GP171" t="str">
        <f t="shared" si="338"/>
        <v>nvt</v>
      </c>
      <c r="GQ171" t="str">
        <f t="shared" si="339"/>
        <v>nvt</v>
      </c>
      <c r="GR171" t="str">
        <f t="shared" si="340"/>
        <v>nvt</v>
      </c>
      <c r="GS171" t="str">
        <f t="shared" si="341"/>
        <v>nvt</v>
      </c>
      <c r="GT171" t="str">
        <f t="shared" si="342"/>
        <v>nvt</v>
      </c>
      <c r="GU171" t="str">
        <f t="shared" si="343"/>
        <v>nvt</v>
      </c>
      <c r="GV171" t="str">
        <f t="shared" si="344"/>
        <v>nvt</v>
      </c>
      <c r="GW171" t="str">
        <f>IF($EJ171&gt;2,IF(GJ171="","zwart",VLOOKUP(GJ171,STAPELING!AB:AJ,GW$1,0)),"nvt")</f>
        <v>nvt</v>
      </c>
      <c r="GX171" t="str">
        <f t="shared" si="401"/>
        <v>nvt</v>
      </c>
      <c r="GY171" t="str">
        <f t="shared" si="402"/>
        <v>nvt</v>
      </c>
      <c r="GZ171" t="str">
        <f t="shared" si="403"/>
        <v>nvt</v>
      </c>
      <c r="HA171" t="str">
        <f t="shared" si="404"/>
        <v>nvt</v>
      </c>
      <c r="HB171" t="str">
        <f t="shared" si="405"/>
        <v>nvt</v>
      </c>
      <c r="HC171" t="str">
        <f t="shared" si="406"/>
        <v>nvt</v>
      </c>
      <c r="HD171" t="str">
        <f t="shared" si="407"/>
        <v>nvt</v>
      </c>
      <c r="HE171" t="str">
        <f t="shared" si="408"/>
        <v>nvt</v>
      </c>
      <c r="HF171" t="str">
        <f t="shared" si="409"/>
        <v>nvt</v>
      </c>
      <c r="HG171" t="str">
        <f t="shared" si="410"/>
        <v>nvt</v>
      </c>
      <c r="HH171" t="str">
        <f t="shared" si="411"/>
        <v>nvt</v>
      </c>
      <c r="HI171" t="str">
        <f t="shared" si="412"/>
        <v>nvt</v>
      </c>
      <c r="HJ171" t="str">
        <f t="shared" si="413"/>
        <v>nvt</v>
      </c>
      <c r="HK171" t="str">
        <f t="shared" si="414"/>
        <v>nvt</v>
      </c>
      <c r="HL171" t="str">
        <f t="shared" si="415"/>
        <v>nvt</v>
      </c>
      <c r="HM171" t="str">
        <f t="shared" si="345"/>
        <v>nvt</v>
      </c>
      <c r="HN171" t="str">
        <f t="shared" si="346"/>
        <v>nvt</v>
      </c>
      <c r="HO171" t="str">
        <f t="shared" si="347"/>
        <v>nvt</v>
      </c>
      <c r="HP171" t="str">
        <f t="shared" si="348"/>
        <v>nvt</v>
      </c>
      <c r="HQ171" t="str">
        <f t="shared" si="349"/>
        <v>nvt</v>
      </c>
      <c r="HR171" t="str">
        <f t="shared" si="350"/>
        <v>nvt</v>
      </c>
      <c r="HS171" t="str">
        <f t="shared" si="351"/>
        <v>nvt</v>
      </c>
      <c r="HT171" t="str">
        <f t="shared" si="352"/>
        <v>nvt</v>
      </c>
      <c r="HU171" t="str">
        <f t="shared" si="353"/>
        <v>nvt</v>
      </c>
      <c r="HV171" t="str">
        <f t="shared" si="354"/>
        <v>nvt</v>
      </c>
      <c r="HW171" t="str">
        <f t="shared" si="355"/>
        <v>nvt</v>
      </c>
      <c r="HX171" t="str">
        <f t="shared" si="356"/>
        <v>nvt</v>
      </c>
      <c r="HY171" t="str">
        <f>IF($EJ171&gt;2,IF(HL171="","zwart",VLOOKUP(HL171,STAPELING!AK:AN,HY$1,0)),"nvt")</f>
        <v>nvt</v>
      </c>
      <c r="HZ171" t="str">
        <f t="shared" si="416"/>
        <v>nvt</v>
      </c>
      <c r="IA171" t="str">
        <f t="shared" si="417"/>
        <v>nvt</v>
      </c>
      <c r="IB171" t="str">
        <f t="shared" si="418"/>
        <v>nvt</v>
      </c>
      <c r="IC171" t="str">
        <f t="shared" si="419"/>
        <v>nvt</v>
      </c>
      <c r="ID171" t="str">
        <f t="shared" si="420"/>
        <v>nvt</v>
      </c>
      <c r="IE171" t="str">
        <f t="shared" si="421"/>
        <v>nvt</v>
      </c>
      <c r="IF171" t="str">
        <f t="shared" si="422"/>
        <v>nvt</v>
      </c>
      <c r="IG171">
        <f t="shared" si="423"/>
        <v>0</v>
      </c>
      <c r="IH171">
        <f t="shared" si="424"/>
        <v>0</v>
      </c>
      <c r="II171">
        <f t="shared" si="425"/>
        <v>0</v>
      </c>
      <c r="IJ171">
        <f t="shared" si="426"/>
        <v>0</v>
      </c>
      <c r="IK171">
        <f t="shared" si="427"/>
        <v>0</v>
      </c>
      <c r="IL171">
        <f t="shared" si="428"/>
        <v>0</v>
      </c>
      <c r="IM171">
        <f t="shared" si="429"/>
        <v>0</v>
      </c>
      <c r="IN171">
        <f t="shared" si="430"/>
        <v>0</v>
      </c>
      <c r="IO171">
        <f t="shared" si="431"/>
        <v>0</v>
      </c>
      <c r="IP171">
        <f t="shared" si="432"/>
        <v>0</v>
      </c>
      <c r="IQ171">
        <f t="shared" si="433"/>
        <v>0</v>
      </c>
      <c r="IR171">
        <f t="shared" si="434"/>
        <v>0</v>
      </c>
      <c r="IS171">
        <f t="shared" si="435"/>
        <v>0</v>
      </c>
      <c r="IT171">
        <f t="shared" si="436"/>
        <v>0</v>
      </c>
      <c r="IU171" t="str">
        <f t="shared" si="437"/>
        <v>N</v>
      </c>
      <c r="IV171" t="str">
        <f t="shared" si="357"/>
        <v>N</v>
      </c>
      <c r="IW171" t="str">
        <f t="shared" si="438"/>
        <v>N</v>
      </c>
    </row>
    <row r="172" spans="1:257" x14ac:dyDescent="0.25">
      <c r="A172" t="str">
        <f>IF(ISERROR(VLOOKUP(E172,E$4:E171,1,0)),"J","N")</f>
        <v>N</v>
      </c>
      <c r="E172" s="25" t="str">
        <f>IF(Invoer!B201="","",Invoer!B201)</f>
        <v/>
      </c>
      <c r="F172" s="25"/>
      <c r="G172" s="25"/>
      <c r="H172" s="25" t="str">
        <f>IF(AND($E172&lt;&gt;"",$A172="J"),Invoer!D201,"")</f>
        <v/>
      </c>
      <c r="I172" s="25"/>
      <c r="J172" s="26"/>
      <c r="K172" s="26" t="str">
        <f>IF(AND($E172&lt;&gt;"",$A172="J"),Invoer!L201,"")</f>
        <v/>
      </c>
      <c r="L172" s="26"/>
      <c r="M172" s="25"/>
      <c r="N172" s="152"/>
      <c r="O172" s="153"/>
      <c r="P172" s="25"/>
      <c r="Q172" s="25"/>
      <c r="R172" s="153"/>
      <c r="S172" s="154"/>
      <c r="T172" s="152"/>
      <c r="U172" s="153"/>
      <c r="V172" s="153"/>
      <c r="W172" s="59" t="str">
        <f>IF(AND($E172&lt;&gt;"",$A172="J",Invoer!R201&lt;&gt;""),VLOOKUP(Invoer!R201,NORM!$F$26:$H$29,3,0),"")</f>
        <v/>
      </c>
      <c r="X172" s="59"/>
      <c r="Y172" s="25" t="str">
        <f t="shared" si="358"/>
        <v/>
      </c>
      <c r="Z172" s="25"/>
      <c r="AA172" s="26" t="str">
        <f t="shared" si="359"/>
        <v/>
      </c>
      <c r="AB172" s="26"/>
      <c r="AC172" s="153"/>
      <c r="AD172" s="153"/>
      <c r="AE172" s="153"/>
      <c r="AF172" s="153"/>
      <c r="AG172" s="153"/>
      <c r="AH172" s="25"/>
      <c r="AI172" s="153"/>
      <c r="AJ172" s="153"/>
      <c r="AK172" s="153"/>
      <c r="AL172" s="153"/>
      <c r="AM172" s="25" t="str">
        <f>IF(AND($E172&lt;&gt;"",$A172="J"),IF(Invoer!X201="Ja","J",IF(Invoer!X201="Nee","N","")),"")</f>
        <v/>
      </c>
      <c r="AN172" s="153"/>
      <c r="AO172" s="153"/>
      <c r="AP172" s="153" t="s">
        <v>311</v>
      </c>
      <c r="AQ172" s="153" t="s">
        <v>311</v>
      </c>
      <c r="AR172" s="153" t="s">
        <v>312</v>
      </c>
      <c r="AS172" s="153" t="s">
        <v>312</v>
      </c>
      <c r="AT172" s="1" t="str">
        <f>IF(AND($E172&lt;&gt;"",$A172="J",Invoer!O201&lt;&gt;""),VLOOKUP(Invoer!O201,NORM!$F$31:$H$38,3,0),"")</f>
        <v/>
      </c>
      <c r="AU172" s="1"/>
      <c r="AV172" s="1" t="str">
        <f>IF(AND($E172&lt;&gt;"",$A172="J"),Invoer!AH201,"")</f>
        <v/>
      </c>
      <c r="AW172" s="1"/>
      <c r="AX172" s="1" t="str">
        <f t="shared" si="360"/>
        <v/>
      </c>
      <c r="AY172" s="1"/>
      <c r="AZ172" s="3" t="str">
        <f t="shared" si="361"/>
        <v/>
      </c>
      <c r="BA172" s="3" t="str">
        <f t="shared" si="362"/>
        <v/>
      </c>
      <c r="BB172" s="3" t="str">
        <f t="shared" si="363"/>
        <v>N</v>
      </c>
      <c r="BC172" s="3" t="str">
        <f t="shared" si="364"/>
        <v>N</v>
      </c>
      <c r="BD172" s="3" t="str">
        <f t="shared" si="365"/>
        <v/>
      </c>
      <c r="BE172" s="3">
        <f t="shared" si="366"/>
        <v>0</v>
      </c>
      <c r="BF172" s="3" t="str">
        <f t="shared" si="367"/>
        <v/>
      </c>
      <c r="BG172" s="3" t="str">
        <f t="shared" si="368"/>
        <v/>
      </c>
      <c r="BH172" s="3" t="str">
        <f t="shared" si="369"/>
        <v>N</v>
      </c>
      <c r="BI172" s="24" t="str">
        <f t="shared" si="370"/>
        <v/>
      </c>
      <c r="BJ172" s="24" t="str">
        <f>IF(ISERROR(VLOOKUP($BD172,LOV_GWSGRP!A:A,1,0)),"N","J")</f>
        <v>N</v>
      </c>
      <c r="BK172" s="24" t="str">
        <f>IF(ISERROR(VLOOKUP($BD172,LOV_GWSGRP!D:D,1,0)),"N","J")</f>
        <v>N</v>
      </c>
      <c r="BL172" s="24" t="str">
        <f>IF(ISERROR(VLOOKUP($BD172,LOV_GWSGRP!G:G,1,0)),"N","J")</f>
        <v>N</v>
      </c>
      <c r="BM172" s="24" t="str">
        <f>IF(ISERROR(VLOOKUP($BD172,LOV_GWSGRP!M:M,1,0)),"N","J")</f>
        <v>N</v>
      </c>
      <c r="BN172" s="24" t="str">
        <f>IF(ISERROR(VLOOKUP($BD172,LOV_GWSGRP!P:P,1,0)),"N","J")</f>
        <v>N</v>
      </c>
      <c r="BO172" s="24" t="str">
        <f>IF(ISERROR(VLOOKUP($BD172,LOV_GWSGRP!S:S,1,0)),"N","J")</f>
        <v>N</v>
      </c>
      <c r="BP172" s="24" t="str">
        <f>IF(ISERROR(VLOOKUP($BD172,LOV_GWSGRP!V:V,1,0)),"N","J")</f>
        <v>N</v>
      </c>
      <c r="BQ172" s="24" t="str">
        <f>IF(ISERROR(VLOOKUP($BD172,LOV_GWSGRP!Y:Y,1,0)),"N","J")</f>
        <v>N</v>
      </c>
      <c r="BR172" s="24" t="str">
        <f>IF(ISERROR(VLOOKUP($BD172,LOV_GWSGRP!AB:AB,1,0)),"N","J")</f>
        <v>N</v>
      </c>
      <c r="BS172" s="24" t="str">
        <f>IF(ISERROR(VLOOKUP($BD172,LOV_GWSGRP!AE:AE,1,0)),"N","J")</f>
        <v>N</v>
      </c>
      <c r="BT172" s="24" t="str">
        <f>IF(ISERROR(VLOOKUP($BD172,LOV_GWSGRP!AH:AH,1,0)),"N","J")</f>
        <v>N</v>
      </c>
      <c r="BU172" s="24" t="str">
        <f>IF(ISERROR(VLOOKUP($BD172,LOV_GWSGRP!CJ:CJ,1,0)),"N","J")</f>
        <v>N</v>
      </c>
      <c r="BV172" s="24" t="str">
        <f>IF(ISERROR(VLOOKUP($BD172,LOV_GWSGRP!AN:AN,1,0)),"N","J")</f>
        <v>N</v>
      </c>
      <c r="BW172" s="24" t="str">
        <f>IF(ISERROR(VLOOKUP($BD172,LOV_GWSGRP!AQ:AQ,1,0)),"N","J")</f>
        <v>N</v>
      </c>
      <c r="BX172" s="24" t="str">
        <f>IF(ISERROR(VLOOKUP($BD172,LOV_GWSGRP!AT:AT,1,0)),"N","J")</f>
        <v>N</v>
      </c>
      <c r="BY172" s="24" t="str">
        <f>IF(ISERROR(VLOOKUP($BD172,LOV_GWSGRP!AW:AW,1,0)),"N","J")</f>
        <v>N</v>
      </c>
      <c r="BZ172" s="24" t="str">
        <f>IF(ISERROR(VLOOKUP($BD172,LOV_GWSGRP!AZ:AZ,1,0)),"N","J")</f>
        <v>N</v>
      </c>
      <c r="CA172" s="24" t="str">
        <f>IF(ISERROR(VLOOKUP($BD172,LOV_GWSGRP!BC:BC,1,0)),"N","J")</f>
        <v>N</v>
      </c>
      <c r="CB172" s="24" t="str">
        <f>IF(ISERROR(VLOOKUP($BD172,LOV_GWSGRP!BF:BF,1,0)),"N","J")</f>
        <v>N</v>
      </c>
      <c r="CC172" s="24" t="str">
        <f>IF(ISERROR(VLOOKUP($BD172,LOV_GWSGRP!BI:BI,1,0)),"N","J")</f>
        <v>N</v>
      </c>
      <c r="CD172" s="24" t="str">
        <f>IF(ISERROR(VLOOKUP($BD172,LOV_GWSGRP!J:J,1,0)),"N","J")</f>
        <v>N</v>
      </c>
      <c r="CE172" s="24" t="str">
        <f>IF(ISERROR(VLOOKUP($BD172,LOV_GWSGRP!BL:BL,1,0)),"N","J")</f>
        <v>N</v>
      </c>
      <c r="CF172" s="24"/>
      <c r="CG172" s="24" t="str">
        <f>IF(ISERROR(VLOOKUP($BD172,LOV_GWSGRP!BO:BO,1,0)),"N","J")</f>
        <v>N</v>
      </c>
      <c r="CH172" s="24" t="str">
        <f t="shared" si="371"/>
        <v>N</v>
      </c>
      <c r="CI172" s="24" t="str">
        <f>IF(ISERROR(VLOOKUP($BD172,GEWASCODE_GLMC8!F:F,1,0)),"N","J")</f>
        <v>N</v>
      </c>
      <c r="CJ172" s="24" t="str">
        <f>IF(COUNTIF($CI172:CI172,"J")&gt;0,"N",IF(ISERROR(VLOOKUP($BD172,GEWASCODE_GLMC8!G:G,1,0)),"N","J"))</f>
        <v>N</v>
      </c>
      <c r="CK172" s="24" t="str">
        <f>IF(COUNTIF($CI172:CJ172,"J")&gt;0,"N",IF(ISERROR(VLOOKUP($BD172,GEWASCODE_GLMC8!H:H,1,0)),"N","J"))</f>
        <v>N</v>
      </c>
      <c r="CL172" s="24" t="str">
        <f>IF(COUNTIF($CI172:CK172,"J")&gt;0,"N",IF(ISERROR(VLOOKUP($BD172,GEWASCODE_GLMC8!I:I,1,0)),"N","J"))</f>
        <v>N</v>
      </c>
      <c r="CM172" s="24" t="str">
        <f>IF(COUNTIF($CI172:CL172,"J")&gt;0,"N",IF(ISERROR(VLOOKUP($BD172,GEWASCODE_GLMC8!J:J,1,0)),"N","J"))</f>
        <v>N</v>
      </c>
      <c r="CN172" s="24" t="str">
        <f>IF(COUNTIF($CI172:CM172,"J")&gt;0,"N",IF(ISERROR(VLOOKUP($BD172,GEWASCODE_GLMC8!K:K,1,0)),"N","J"))</f>
        <v>N</v>
      </c>
      <c r="CO172" s="24" t="str">
        <f>IF(COUNTIF($CI172:CN172,"J")&gt;0,"N",IF(ISERROR(VLOOKUP($BD172,GEWASCODE_GLMC8!L:L,1,0)),"N","J"))</f>
        <v>N</v>
      </c>
      <c r="CP172" s="24" t="str">
        <f>IF(COUNTIF($CI172:CO172,"J")&gt;0,"N",IF(ISERROR(VLOOKUP($BD172,GEWASCODE_GLMC8!M:M,1,0)),"N","J"))</f>
        <v>N</v>
      </c>
      <c r="CQ172" s="24" t="str">
        <f>IF(COUNTIF($CI172:CP172,"J")&gt;0,"N",IF(ISERROR(VLOOKUP($BD172,GEWASCODE_GLMC8!N:N,1,0)),"N","J"))</f>
        <v>N</v>
      </c>
      <c r="CR172" s="24" t="str">
        <f>IF(COUNTIF($CI172:CQ172,"J")&gt;0,"N",IF(ISERROR(VLOOKUP($BD172,GEWASCODE_GLMC8!O:O,1,0)),"N","J"))</f>
        <v>N</v>
      </c>
      <c r="CS172" s="24" t="str">
        <f>IF(COUNTIF($CI172:CR172,"J")&gt;0,"N",IF(ISERROR(VLOOKUP($BD172,GEWASCODE_GLMC8!P:P,1,0)),"N","J"))</f>
        <v>N</v>
      </c>
      <c r="CT172" s="24" t="str">
        <f>IF(COUNTIF($CI172:CS172,"J")&gt;0,"N",IF(ISERROR(VLOOKUP($BD172,GEWASCODE_GLMC8!Q:Q,1,0)),"N","J"))</f>
        <v>N</v>
      </c>
      <c r="CU172" s="24" t="str">
        <f>IF(COUNTIF($CI172:CT172,"J")&gt;0,"N",IF(ISERROR(VLOOKUP($BD172,GEWASCODE_GLMC8!R:R,1,0)),"N","J"))</f>
        <v>N</v>
      </c>
      <c r="CV172" s="24" t="str">
        <f>IF(COUNTIF($CI172:CU172,"J")&gt;0,"N",IF(ISERROR(VLOOKUP($BD172,GEWASCODE_GLMC8!S:S,1,0)),"N","J"))</f>
        <v>N</v>
      </c>
      <c r="CW172" s="24" t="str">
        <f>IF(COUNTIF($CI172:CV172,"J")&gt;0,"N",IF(ISERROR(VLOOKUP($BD172,GEWASCODE_GLMC8!T:T,1,0)),"N","J"))</f>
        <v>N</v>
      </c>
      <c r="CX172" s="24" t="str">
        <f>IF(COUNTIF($CI172:CW172,"J")&gt;0,"N",IF(ISERROR(VLOOKUP($BD172,GEWASCODE_GLMC8!U:U,1,0)),"N","J"))</f>
        <v>N</v>
      </c>
      <c r="CY172" s="24" t="str">
        <f>IF(COUNTIF($CI172:CX172,"J")&gt;0,"N",IF(ISERROR(VLOOKUP($BD172,GEWASCODE_GLMC8!V:V,1,0)),"N","J"))</f>
        <v>N</v>
      </c>
      <c r="CZ172" s="24" t="str">
        <f>IF(COUNTIF($CI172:CY172,"J")&gt;0,"N",IF(ISERROR(VLOOKUP($BD172,GEWASCODE_GLMC8!W:W,1,0)),"N","J"))</f>
        <v>N</v>
      </c>
      <c r="DA172" s="24" t="str">
        <f>IF(COUNTIF($CI172:CZ172,"J")&gt;0,"N",IF(ISERROR(VLOOKUP($BD172,GEWASCODE_GLMC8!X:X,1,0)),"N","J"))</f>
        <v>N</v>
      </c>
      <c r="DB172" s="24" t="str">
        <f>IF(COUNTIF($CI172:DA172,"J")&gt;0,"N",IF(ISERROR(VLOOKUP($BD172,GEWASCODE_GLMC8!Y:Y,1,0)),"N","J"))</f>
        <v>N</v>
      </c>
      <c r="DC172" s="24" t="str">
        <f>IF(COUNTIF($CI172:DB172,"J")&gt;0,"N",IF(ISERROR(VLOOKUP($BD172,GEWASCODE_GLMC8!Z:Z,1,0)),"N","J"))</f>
        <v>N</v>
      </c>
      <c r="DD172" s="24" t="str">
        <f t="shared" si="372"/>
        <v>N</v>
      </c>
      <c r="DE172" s="3" t="str">
        <f t="shared" si="303"/>
        <v>N</v>
      </c>
      <c r="DF172" s="3" t="str">
        <f t="shared" si="304"/>
        <v>N</v>
      </c>
      <c r="DG172" s="3" t="str">
        <f t="shared" si="373"/>
        <v>N</v>
      </c>
      <c r="DH172" s="3" t="str">
        <f t="shared" si="374"/>
        <v>N</v>
      </c>
      <c r="DI172" s="3" t="str">
        <f t="shared" si="305"/>
        <v>N</v>
      </c>
      <c r="DJ172" s="3" t="str">
        <f t="shared" si="306"/>
        <v>N</v>
      </c>
      <c r="DK172" s="3">
        <f>0</f>
        <v>0</v>
      </c>
      <c r="DL172" s="3" t="str">
        <f t="shared" si="307"/>
        <v>N</v>
      </c>
      <c r="DM172" s="3" t="str">
        <f t="shared" si="308"/>
        <v>N</v>
      </c>
      <c r="DN172" t="str">
        <f>IF(AND($A172="J",COUNTIFS(activiteiten_perceel,percelen!$AZ172,activiteiten_maatregel_nr,percelen!DN$4,activiteiten_activiteit_voldoet_aan_voorwaarden,"J")&gt;0),DN$4,"")</f>
        <v/>
      </c>
      <c r="DO172" t="str">
        <f>IF(AND($A172="J",COUNTIFS(activiteiten_perceel,percelen!$AZ172,activiteiten_maatregel_nr,percelen!DO$4,activiteiten_activiteit_voldoet_aan_voorwaarden,"J")&gt;0),DO$4,"")</f>
        <v/>
      </c>
      <c r="DP172" t="str">
        <f>IF(AND($A172="J",COUNTIFS(activiteiten_perceel,percelen!$AZ172,activiteiten_maatregel_nr,percelen!DP$4,activiteiten_activiteit_voldoet_aan_voorwaarden,"J")&gt;0),DP$4,"")</f>
        <v/>
      </c>
      <c r="DQ172" t="str">
        <f>IF(AND($A172="J",COUNTIFS(activiteiten_perceel,percelen!$AZ172,activiteiten_maatregel_nr,percelen!DQ$4,activiteiten_activiteit_voldoet_aan_voorwaarden,"J")&gt;0),DQ$4,"")</f>
        <v/>
      </c>
      <c r="DR172" t="str">
        <f>IF(AND($A172="J",COUNTIFS(activiteiten_perceel,percelen!$AZ172,activiteiten_maatregel_nr,percelen!DR$4,activiteiten_activiteit_voldoet_aan_voorwaarden,"J")&gt;0),DR$4,"")</f>
        <v/>
      </c>
      <c r="DS172" t="str">
        <f>IF(AND($A172="J",COUNTIFS(activiteiten_perceel,percelen!$AZ172,activiteiten_maatregel_nr,percelen!DS$4,activiteiten_activiteit_voldoet_aan_voorwaarden,"J")&gt;0),DS$4,"")</f>
        <v/>
      </c>
      <c r="DT172" t="str">
        <f>IF(AND($A172="J",COUNTIFS(activiteiten_perceel,percelen!$AZ172,activiteiten_maatregel_nr,percelen!DT$4,activiteiten_activiteit_voldoet_aan_voorwaarden,"J")&gt;0),DT$4,"")</f>
        <v/>
      </c>
      <c r="DU172" t="str">
        <f>IF(AND($A172="J",COUNTIFS(activiteiten_perceel,percelen!$AZ172,activiteiten_maatregel_nr,percelen!DU$4,activiteiten_activiteit_voldoet_aan_voorwaarden,"J")&gt;0),DU$4,"")</f>
        <v/>
      </c>
      <c r="DV172" t="str">
        <f>IF(AND($A172="J",COUNTIFS(activiteiten_perceel,percelen!$AZ172,activiteiten_maatregel_nr,percelen!DV$4,activiteiten_activiteit_voldoet_aan_voorwaarden,"J")&gt;0),DV$4,"")</f>
        <v/>
      </c>
      <c r="DW172" t="str">
        <f>IF(AND($A172="J",COUNTIFS(activiteiten_perceel,percelen!$AZ172,activiteiten_maatregel_nr,percelen!DW$4,activiteiten_activiteit_voldoet_aan_voorwaarden,"J")&gt;0),DW$4,"")</f>
        <v/>
      </c>
      <c r="DX172" t="str">
        <f>IF(AND($A172="J",COUNTIFS(activiteiten_perceel,percelen!$AZ172,activiteiten_maatregel_nr,percelen!DX$4,activiteiten_activiteit_voldoet_aan_voorwaarden,"J")&gt;0),DX$4,"")</f>
        <v/>
      </c>
      <c r="DY172" t="str">
        <f>IF(AND($A172="J",COUNTIFS(activiteiten_perceel,percelen!$AZ172,activiteiten_maatregel_nr,percelen!DY$4,activiteiten_activiteit_voldoet_aan_voorwaarden,"J")&gt;0),DY$4,"")</f>
        <v/>
      </c>
      <c r="DZ172" t="str">
        <f>IF(AND($A172="J",COUNTIFS(activiteiten_perceel,percelen!$AZ172,activiteiten_maatregel_nr,percelen!DZ$4,activiteiten_activiteit_voldoet_aan_voorwaarden,"J")&gt;0),DZ$4,"")</f>
        <v/>
      </c>
      <c r="EA172" t="str">
        <f>IF(AND($A172="J",COUNTIFS(activiteiten_perceel,percelen!$AZ172,activiteiten_maatregel_nr,percelen!EA$4,activiteiten_activiteit_voldoet_aan_voorwaarden,"J")&gt;0),EA$4,"")</f>
        <v/>
      </c>
      <c r="EB172" t="str">
        <f>IF(AND($A172="J",COUNTIFS(activiteiten_perceel,percelen!$AZ172,activiteiten_maatregel_nr,percelen!EB$4,activiteiten_activiteit_voldoet_aan_voorwaarden,"J")&gt;0),EB$4,"")</f>
        <v/>
      </c>
      <c r="EC172" t="str">
        <f>IF(AND($A172="J",COUNTIFS(activiteiten_perceel,percelen!$AZ172,activiteiten_maatregel_nr,percelen!EC$4,activiteiten_activiteit_voldoet_aan_voorwaarden,"J")&gt;0),EC$4,"")</f>
        <v/>
      </c>
      <c r="ED172" t="str">
        <f>IF(AND($A172="J",COUNTIFS(activiteiten_perceel,percelen!$AZ172,activiteiten_maatregel_nr,percelen!ED$4,activiteiten_activiteit_voldoet_aan_voorwaarden,"J")&gt;0),ED$4,"")</f>
        <v/>
      </c>
      <c r="EE172" t="str">
        <f>IF(AND($A172="J",COUNTIFS(activiteiten_perceel,percelen!$AZ172,activiteiten_maatregel_nr,percelen!EE$4,activiteiten_activiteit_voldoet_aan_voorwaarden,"J")&gt;0),EE$4,"")</f>
        <v/>
      </c>
      <c r="EF172" t="str">
        <f>IF(AND($A172="J",COUNTIFS(activiteiten_perceel,percelen!$AZ172,activiteiten_maatregel_nr,percelen!EF$4,activiteiten_activiteit_voldoet_aan_voorwaarden,"J")&gt;0),EF$4,"")</f>
        <v/>
      </c>
      <c r="EG172" t="str">
        <f>IF(AND($A172="J",COUNTIFS(activiteiten_perceel,percelen!$AZ172,activiteiten_maatregel_nr,percelen!EG$4,activiteiten_activiteit_voldoet_aan_voorwaarden,"J")&gt;0),EG$4,"")</f>
        <v/>
      </c>
      <c r="EH172" t="str">
        <f>IF(AND($A172="J",COUNTIFS(activiteiten_perceel,percelen!$AZ172,activiteiten_maatregel_nr,percelen!EH$4,activiteiten_activiteit_voldoet_aan_voorwaarden,"J")&gt;0),EH$4,"")</f>
        <v/>
      </c>
      <c r="EI172" t="str">
        <f>IF(AND($A172="J",COUNTIFS(activiteiten_perceel,percelen!$AZ172,activiteiten_maatregel_nr,percelen!EI$4,activiteiten_activiteit_voldoet_aan_voorwaarden,"J")&gt;0),EI$4,"")</f>
        <v/>
      </c>
      <c r="EJ172">
        <f t="shared" si="375"/>
        <v>0</v>
      </c>
      <c r="EK172" t="str">
        <f t="shared" si="309"/>
        <v/>
      </c>
      <c r="EL172" t="str">
        <f t="shared" si="310"/>
        <v/>
      </c>
      <c r="EM172" t="str">
        <f t="shared" si="311"/>
        <v/>
      </c>
      <c r="EN172" t="str">
        <f t="shared" si="312"/>
        <v/>
      </c>
      <c r="EO172" t="str">
        <f t="shared" si="313"/>
        <v/>
      </c>
      <c r="EP172" t="str">
        <f t="shared" si="314"/>
        <v/>
      </c>
      <c r="EQ172" t="str">
        <f t="shared" si="315"/>
        <v/>
      </c>
      <c r="ER172" t="str">
        <f t="shared" si="316"/>
        <v/>
      </c>
      <c r="ES172" t="str">
        <f t="shared" si="317"/>
        <v/>
      </c>
      <c r="ET172" t="str">
        <f t="shared" si="318"/>
        <v/>
      </c>
      <c r="EU172" t="str">
        <f t="shared" si="319"/>
        <v/>
      </c>
      <c r="EV172" t="str">
        <f t="shared" si="320"/>
        <v/>
      </c>
      <c r="EW172" t="str">
        <f t="shared" si="376"/>
        <v>nvt</v>
      </c>
      <c r="EX172" t="str">
        <f t="shared" si="377"/>
        <v>nvt</v>
      </c>
      <c r="EY172" t="str">
        <f t="shared" si="378"/>
        <v>nvt</v>
      </c>
      <c r="EZ172" t="str">
        <f t="shared" si="379"/>
        <v>nvt</v>
      </c>
      <c r="FA172" t="str">
        <f t="shared" si="380"/>
        <v>nvt</v>
      </c>
      <c r="FB172" t="str">
        <f t="shared" si="381"/>
        <v>nvt</v>
      </c>
      <c r="FC172" t="str">
        <f t="shared" si="382"/>
        <v>nvt</v>
      </c>
      <c r="FD172" t="str">
        <f t="shared" si="383"/>
        <v>nvt</v>
      </c>
      <c r="FE172" t="str">
        <f>IF($EJ172=2,VLOOKUP(FD172,STAPELING!A:D,FE$1,0),"nvt")</f>
        <v>nvt</v>
      </c>
      <c r="FF172" t="str">
        <f t="shared" si="384"/>
        <v>nvt</v>
      </c>
      <c r="FG172" t="str">
        <f t="shared" si="385"/>
        <v>nvt</v>
      </c>
      <c r="FH172" t="str">
        <f t="shared" si="386"/>
        <v>nvt</v>
      </c>
      <c r="FI172" t="str">
        <f t="shared" si="387"/>
        <v>nvt</v>
      </c>
      <c r="FJ172" t="str">
        <f t="shared" si="388"/>
        <v>nvt</v>
      </c>
      <c r="FK172" t="str">
        <f t="shared" si="389"/>
        <v>nvt</v>
      </c>
      <c r="FL172" t="str">
        <f t="shared" si="390"/>
        <v>nvt</v>
      </c>
      <c r="FM172" t="str">
        <f t="shared" si="391"/>
        <v/>
      </c>
      <c r="FN172" t="str">
        <f>IF(ISERROR(VLOOKUP(FM172,STAPELING!I:AO,FN$1,0)),"N",VLOOKUP(FM172,STAPELING!I:AO,FN$1,0))</f>
        <v>J</v>
      </c>
      <c r="FO172" t="str">
        <f t="shared" si="392"/>
        <v>nvt</v>
      </c>
      <c r="FP172" t="str">
        <f t="shared" si="321"/>
        <v>nvt</v>
      </c>
      <c r="FQ172" t="str">
        <f t="shared" si="322"/>
        <v>nvt</v>
      </c>
      <c r="FR172" t="str">
        <f t="shared" si="323"/>
        <v>nvt</v>
      </c>
      <c r="FS172" t="str">
        <f t="shared" si="324"/>
        <v>nvt</v>
      </c>
      <c r="FT172" t="str">
        <f t="shared" si="325"/>
        <v>nvt</v>
      </c>
      <c r="FU172" t="str">
        <f t="shared" si="326"/>
        <v>nvt</v>
      </c>
      <c r="FV172" t="str">
        <f t="shared" si="327"/>
        <v>nvt</v>
      </c>
      <c r="FW172" t="str">
        <f t="shared" si="328"/>
        <v>nvt</v>
      </c>
      <c r="FX172" t="str">
        <f t="shared" si="329"/>
        <v>nvt</v>
      </c>
      <c r="FY172" t="str">
        <f t="shared" si="330"/>
        <v>nvt</v>
      </c>
      <c r="FZ172" t="str">
        <f t="shared" si="331"/>
        <v>nvt</v>
      </c>
      <c r="GA172" t="str">
        <f t="shared" si="332"/>
        <v>nvt</v>
      </c>
      <c r="GB172" t="str">
        <f>IF($EJ172&gt;2,IF(FO172="","zwart",VLOOKUP(FO172,STAPELING!J:AA,GB$1,0)),"nvt")</f>
        <v>nvt</v>
      </c>
      <c r="GC172" t="str">
        <f t="shared" si="393"/>
        <v>nvt</v>
      </c>
      <c r="GD172" t="str">
        <f t="shared" si="394"/>
        <v>nvt</v>
      </c>
      <c r="GE172" t="str">
        <f t="shared" si="395"/>
        <v>nvt</v>
      </c>
      <c r="GF172" t="str">
        <f t="shared" si="396"/>
        <v>nvt</v>
      </c>
      <c r="GG172" t="str">
        <f t="shared" si="397"/>
        <v>nvt</v>
      </c>
      <c r="GH172" t="str">
        <f t="shared" si="398"/>
        <v>nvt</v>
      </c>
      <c r="GI172" t="str">
        <f t="shared" si="399"/>
        <v>nvt</v>
      </c>
      <c r="GJ172" t="str">
        <f t="shared" si="400"/>
        <v>nvt</v>
      </c>
      <c r="GK172" t="str">
        <f t="shared" si="333"/>
        <v>nvt</v>
      </c>
      <c r="GL172" t="str">
        <f t="shared" si="334"/>
        <v>nvt</v>
      </c>
      <c r="GM172" t="str">
        <f t="shared" si="335"/>
        <v>nvt</v>
      </c>
      <c r="GN172" t="str">
        <f t="shared" si="336"/>
        <v>nvt</v>
      </c>
      <c r="GO172" t="str">
        <f t="shared" si="337"/>
        <v>nvt</v>
      </c>
      <c r="GP172" t="str">
        <f t="shared" si="338"/>
        <v>nvt</v>
      </c>
      <c r="GQ172" t="str">
        <f t="shared" si="339"/>
        <v>nvt</v>
      </c>
      <c r="GR172" t="str">
        <f t="shared" si="340"/>
        <v>nvt</v>
      </c>
      <c r="GS172" t="str">
        <f t="shared" si="341"/>
        <v>nvt</v>
      </c>
      <c r="GT172" t="str">
        <f t="shared" si="342"/>
        <v>nvt</v>
      </c>
      <c r="GU172" t="str">
        <f t="shared" si="343"/>
        <v>nvt</v>
      </c>
      <c r="GV172" t="str">
        <f t="shared" si="344"/>
        <v>nvt</v>
      </c>
      <c r="GW172" t="str">
        <f>IF($EJ172&gt;2,IF(GJ172="","zwart",VLOOKUP(GJ172,STAPELING!AB:AJ,GW$1,0)),"nvt")</f>
        <v>nvt</v>
      </c>
      <c r="GX172" t="str">
        <f t="shared" si="401"/>
        <v>nvt</v>
      </c>
      <c r="GY172" t="str">
        <f t="shared" si="402"/>
        <v>nvt</v>
      </c>
      <c r="GZ172" t="str">
        <f t="shared" si="403"/>
        <v>nvt</v>
      </c>
      <c r="HA172" t="str">
        <f t="shared" si="404"/>
        <v>nvt</v>
      </c>
      <c r="HB172" t="str">
        <f t="shared" si="405"/>
        <v>nvt</v>
      </c>
      <c r="HC172" t="str">
        <f t="shared" si="406"/>
        <v>nvt</v>
      </c>
      <c r="HD172" t="str">
        <f t="shared" si="407"/>
        <v>nvt</v>
      </c>
      <c r="HE172" t="str">
        <f t="shared" si="408"/>
        <v>nvt</v>
      </c>
      <c r="HF172" t="str">
        <f t="shared" si="409"/>
        <v>nvt</v>
      </c>
      <c r="HG172" t="str">
        <f t="shared" si="410"/>
        <v>nvt</v>
      </c>
      <c r="HH172" t="str">
        <f t="shared" si="411"/>
        <v>nvt</v>
      </c>
      <c r="HI172" t="str">
        <f t="shared" si="412"/>
        <v>nvt</v>
      </c>
      <c r="HJ172" t="str">
        <f t="shared" si="413"/>
        <v>nvt</v>
      </c>
      <c r="HK172" t="str">
        <f t="shared" si="414"/>
        <v>nvt</v>
      </c>
      <c r="HL172" t="str">
        <f t="shared" si="415"/>
        <v>nvt</v>
      </c>
      <c r="HM172" t="str">
        <f t="shared" si="345"/>
        <v>nvt</v>
      </c>
      <c r="HN172" t="str">
        <f t="shared" si="346"/>
        <v>nvt</v>
      </c>
      <c r="HO172" t="str">
        <f t="shared" si="347"/>
        <v>nvt</v>
      </c>
      <c r="HP172" t="str">
        <f t="shared" si="348"/>
        <v>nvt</v>
      </c>
      <c r="HQ172" t="str">
        <f t="shared" si="349"/>
        <v>nvt</v>
      </c>
      <c r="HR172" t="str">
        <f t="shared" si="350"/>
        <v>nvt</v>
      </c>
      <c r="HS172" t="str">
        <f t="shared" si="351"/>
        <v>nvt</v>
      </c>
      <c r="HT172" t="str">
        <f t="shared" si="352"/>
        <v>nvt</v>
      </c>
      <c r="HU172" t="str">
        <f t="shared" si="353"/>
        <v>nvt</v>
      </c>
      <c r="HV172" t="str">
        <f t="shared" si="354"/>
        <v>nvt</v>
      </c>
      <c r="HW172" t="str">
        <f t="shared" si="355"/>
        <v>nvt</v>
      </c>
      <c r="HX172" t="str">
        <f t="shared" si="356"/>
        <v>nvt</v>
      </c>
      <c r="HY172" t="str">
        <f>IF($EJ172&gt;2,IF(HL172="","zwart",VLOOKUP(HL172,STAPELING!AK:AN,HY$1,0)),"nvt")</f>
        <v>nvt</v>
      </c>
      <c r="HZ172" t="str">
        <f t="shared" si="416"/>
        <v>nvt</v>
      </c>
      <c r="IA172" t="str">
        <f t="shared" si="417"/>
        <v>nvt</v>
      </c>
      <c r="IB172" t="str">
        <f t="shared" si="418"/>
        <v>nvt</v>
      </c>
      <c r="IC172" t="str">
        <f t="shared" si="419"/>
        <v>nvt</v>
      </c>
      <c r="ID172" t="str">
        <f t="shared" si="420"/>
        <v>nvt</v>
      </c>
      <c r="IE172" t="str">
        <f t="shared" si="421"/>
        <v>nvt</v>
      </c>
      <c r="IF172" t="str">
        <f t="shared" si="422"/>
        <v>nvt</v>
      </c>
      <c r="IG172">
        <f t="shared" si="423"/>
        <v>0</v>
      </c>
      <c r="IH172">
        <f t="shared" si="424"/>
        <v>0</v>
      </c>
      <c r="II172">
        <f t="shared" si="425"/>
        <v>0</v>
      </c>
      <c r="IJ172">
        <f t="shared" si="426"/>
        <v>0</v>
      </c>
      <c r="IK172">
        <f t="shared" si="427"/>
        <v>0</v>
      </c>
      <c r="IL172">
        <f t="shared" si="428"/>
        <v>0</v>
      </c>
      <c r="IM172">
        <f t="shared" si="429"/>
        <v>0</v>
      </c>
      <c r="IN172">
        <f t="shared" si="430"/>
        <v>0</v>
      </c>
      <c r="IO172">
        <f t="shared" si="431"/>
        <v>0</v>
      </c>
      <c r="IP172">
        <f t="shared" si="432"/>
        <v>0</v>
      </c>
      <c r="IQ172">
        <f t="shared" si="433"/>
        <v>0</v>
      </c>
      <c r="IR172">
        <f t="shared" si="434"/>
        <v>0</v>
      </c>
      <c r="IS172">
        <f t="shared" si="435"/>
        <v>0</v>
      </c>
      <c r="IT172">
        <f t="shared" si="436"/>
        <v>0</v>
      </c>
      <c r="IU172" t="str">
        <f t="shared" si="437"/>
        <v>N</v>
      </c>
      <c r="IV172" t="str">
        <f t="shared" si="357"/>
        <v>N</v>
      </c>
      <c r="IW172" t="str">
        <f t="shared" si="438"/>
        <v>N</v>
      </c>
    </row>
    <row r="173" spans="1:257" x14ac:dyDescent="0.25">
      <c r="A173" t="str">
        <f>IF(ISERROR(VLOOKUP(E173,E$4:E172,1,0)),"J","N")</f>
        <v>N</v>
      </c>
      <c r="E173" s="25" t="str">
        <f>IF(Invoer!B202="","",Invoer!B202)</f>
        <v/>
      </c>
      <c r="F173" s="25"/>
      <c r="G173" s="25"/>
      <c r="H173" s="25" t="str">
        <f>IF(AND($E173&lt;&gt;"",$A173="J"),Invoer!D202,"")</f>
        <v/>
      </c>
      <c r="I173" s="25"/>
      <c r="J173" s="26"/>
      <c r="K173" s="26" t="str">
        <f>IF(AND($E173&lt;&gt;"",$A173="J"),Invoer!L202,"")</f>
        <v/>
      </c>
      <c r="L173" s="26"/>
      <c r="M173" s="25"/>
      <c r="N173" s="152"/>
      <c r="O173" s="153"/>
      <c r="P173" s="25"/>
      <c r="Q173" s="25"/>
      <c r="R173" s="153"/>
      <c r="S173" s="154"/>
      <c r="T173" s="152"/>
      <c r="U173" s="153"/>
      <c r="V173" s="153"/>
      <c r="W173" s="59" t="str">
        <f>IF(AND($E173&lt;&gt;"",$A173="J",Invoer!R202&lt;&gt;""),VLOOKUP(Invoer!R202,NORM!$F$26:$H$29,3,0),"")</f>
        <v/>
      </c>
      <c r="X173" s="59"/>
      <c r="Y173" s="25" t="str">
        <f t="shared" si="358"/>
        <v/>
      </c>
      <c r="Z173" s="25"/>
      <c r="AA173" s="26" t="str">
        <f t="shared" si="359"/>
        <v/>
      </c>
      <c r="AB173" s="26"/>
      <c r="AC173" s="153"/>
      <c r="AD173" s="153"/>
      <c r="AE173" s="153"/>
      <c r="AF173" s="153"/>
      <c r="AG173" s="153"/>
      <c r="AH173" s="25"/>
      <c r="AI173" s="153"/>
      <c r="AJ173" s="153"/>
      <c r="AK173" s="153"/>
      <c r="AL173" s="153"/>
      <c r="AM173" s="25" t="str">
        <f>IF(AND($E173&lt;&gt;"",$A173="J"),IF(Invoer!X202="Ja","J",IF(Invoer!X202="Nee","N","")),"")</f>
        <v/>
      </c>
      <c r="AN173" s="153"/>
      <c r="AO173" s="153"/>
      <c r="AP173" s="153" t="s">
        <v>311</v>
      </c>
      <c r="AQ173" s="153" t="s">
        <v>311</v>
      </c>
      <c r="AR173" s="153" t="s">
        <v>312</v>
      </c>
      <c r="AS173" s="153" t="s">
        <v>312</v>
      </c>
      <c r="AT173" s="1" t="str">
        <f>IF(AND($E173&lt;&gt;"",$A173="J",Invoer!O202&lt;&gt;""),VLOOKUP(Invoer!O202,NORM!$F$31:$H$38,3,0),"")</f>
        <v/>
      </c>
      <c r="AU173" s="1"/>
      <c r="AV173" s="1" t="str">
        <f>IF(AND($E173&lt;&gt;"",$A173="J"),Invoer!AH202,"")</f>
        <v/>
      </c>
      <c r="AW173" s="1"/>
      <c r="AX173" s="1" t="str">
        <f t="shared" si="360"/>
        <v/>
      </c>
      <c r="AY173" s="1"/>
      <c r="AZ173" s="3" t="str">
        <f t="shared" si="361"/>
        <v/>
      </c>
      <c r="BA173" s="3" t="str">
        <f t="shared" si="362"/>
        <v/>
      </c>
      <c r="BB173" s="3" t="str">
        <f t="shared" si="363"/>
        <v>N</v>
      </c>
      <c r="BC173" s="3" t="str">
        <f t="shared" si="364"/>
        <v>N</v>
      </c>
      <c r="BD173" s="3" t="str">
        <f t="shared" si="365"/>
        <v/>
      </c>
      <c r="BE173" s="3">
        <f t="shared" si="366"/>
        <v>0</v>
      </c>
      <c r="BF173" s="3" t="str">
        <f t="shared" si="367"/>
        <v/>
      </c>
      <c r="BG173" s="3" t="str">
        <f t="shared" si="368"/>
        <v/>
      </c>
      <c r="BH173" s="3" t="str">
        <f t="shared" si="369"/>
        <v>N</v>
      </c>
      <c r="BI173" s="24" t="str">
        <f t="shared" si="370"/>
        <v/>
      </c>
      <c r="BJ173" s="24" t="str">
        <f>IF(ISERROR(VLOOKUP($BD173,LOV_GWSGRP!A:A,1,0)),"N","J")</f>
        <v>N</v>
      </c>
      <c r="BK173" s="24" t="str">
        <f>IF(ISERROR(VLOOKUP($BD173,LOV_GWSGRP!D:D,1,0)),"N","J")</f>
        <v>N</v>
      </c>
      <c r="BL173" s="24" t="str">
        <f>IF(ISERROR(VLOOKUP($BD173,LOV_GWSGRP!G:G,1,0)),"N","J")</f>
        <v>N</v>
      </c>
      <c r="BM173" s="24" t="str">
        <f>IF(ISERROR(VLOOKUP($BD173,LOV_GWSGRP!M:M,1,0)),"N","J")</f>
        <v>N</v>
      </c>
      <c r="BN173" s="24" t="str">
        <f>IF(ISERROR(VLOOKUP($BD173,LOV_GWSGRP!P:P,1,0)),"N","J")</f>
        <v>N</v>
      </c>
      <c r="BO173" s="24" t="str">
        <f>IF(ISERROR(VLOOKUP($BD173,LOV_GWSGRP!S:S,1,0)),"N","J")</f>
        <v>N</v>
      </c>
      <c r="BP173" s="24" t="str">
        <f>IF(ISERROR(VLOOKUP($BD173,LOV_GWSGRP!V:V,1,0)),"N","J")</f>
        <v>N</v>
      </c>
      <c r="BQ173" s="24" t="str">
        <f>IF(ISERROR(VLOOKUP($BD173,LOV_GWSGRP!Y:Y,1,0)),"N","J")</f>
        <v>N</v>
      </c>
      <c r="BR173" s="24" t="str">
        <f>IF(ISERROR(VLOOKUP($BD173,LOV_GWSGRP!AB:AB,1,0)),"N","J")</f>
        <v>N</v>
      </c>
      <c r="BS173" s="24" t="str">
        <f>IF(ISERROR(VLOOKUP($BD173,LOV_GWSGRP!AE:AE,1,0)),"N","J")</f>
        <v>N</v>
      </c>
      <c r="BT173" s="24" t="str">
        <f>IF(ISERROR(VLOOKUP($BD173,LOV_GWSGRP!AH:AH,1,0)),"N","J")</f>
        <v>N</v>
      </c>
      <c r="BU173" s="24" t="str">
        <f>IF(ISERROR(VLOOKUP($BD173,LOV_GWSGRP!CJ:CJ,1,0)),"N","J")</f>
        <v>N</v>
      </c>
      <c r="BV173" s="24" t="str">
        <f>IF(ISERROR(VLOOKUP($BD173,LOV_GWSGRP!AN:AN,1,0)),"N","J")</f>
        <v>N</v>
      </c>
      <c r="BW173" s="24" t="str">
        <f>IF(ISERROR(VLOOKUP($BD173,LOV_GWSGRP!AQ:AQ,1,0)),"N","J")</f>
        <v>N</v>
      </c>
      <c r="BX173" s="24" t="str">
        <f>IF(ISERROR(VLOOKUP($BD173,LOV_GWSGRP!AT:AT,1,0)),"N","J")</f>
        <v>N</v>
      </c>
      <c r="BY173" s="24" t="str">
        <f>IF(ISERROR(VLOOKUP($BD173,LOV_GWSGRP!AW:AW,1,0)),"N","J")</f>
        <v>N</v>
      </c>
      <c r="BZ173" s="24" t="str">
        <f>IF(ISERROR(VLOOKUP($BD173,LOV_GWSGRP!AZ:AZ,1,0)),"N","J")</f>
        <v>N</v>
      </c>
      <c r="CA173" s="24" t="str">
        <f>IF(ISERROR(VLOOKUP($BD173,LOV_GWSGRP!BC:BC,1,0)),"N","J")</f>
        <v>N</v>
      </c>
      <c r="CB173" s="24" t="str">
        <f>IF(ISERROR(VLOOKUP($BD173,LOV_GWSGRP!BF:BF,1,0)),"N","J")</f>
        <v>N</v>
      </c>
      <c r="CC173" s="24" t="str">
        <f>IF(ISERROR(VLOOKUP($BD173,LOV_GWSGRP!BI:BI,1,0)),"N","J")</f>
        <v>N</v>
      </c>
      <c r="CD173" s="24" t="str">
        <f>IF(ISERROR(VLOOKUP($BD173,LOV_GWSGRP!J:J,1,0)),"N","J")</f>
        <v>N</v>
      </c>
      <c r="CE173" s="24" t="str">
        <f>IF(ISERROR(VLOOKUP($BD173,LOV_GWSGRP!BL:BL,1,0)),"N","J")</f>
        <v>N</v>
      </c>
      <c r="CF173" s="24"/>
      <c r="CG173" s="24" t="str">
        <f>IF(ISERROR(VLOOKUP($BD173,LOV_GWSGRP!BO:BO,1,0)),"N","J")</f>
        <v>N</v>
      </c>
      <c r="CH173" s="24" t="str">
        <f t="shared" si="371"/>
        <v>N</v>
      </c>
      <c r="CI173" s="24" t="str">
        <f>IF(ISERROR(VLOOKUP($BD173,GEWASCODE_GLMC8!F:F,1,0)),"N","J")</f>
        <v>N</v>
      </c>
      <c r="CJ173" s="24" t="str">
        <f>IF(COUNTIF($CI173:CI173,"J")&gt;0,"N",IF(ISERROR(VLOOKUP($BD173,GEWASCODE_GLMC8!G:G,1,0)),"N","J"))</f>
        <v>N</v>
      </c>
      <c r="CK173" s="24" t="str">
        <f>IF(COUNTIF($CI173:CJ173,"J")&gt;0,"N",IF(ISERROR(VLOOKUP($BD173,GEWASCODE_GLMC8!H:H,1,0)),"N","J"))</f>
        <v>N</v>
      </c>
      <c r="CL173" s="24" t="str">
        <f>IF(COUNTIF($CI173:CK173,"J")&gt;0,"N",IF(ISERROR(VLOOKUP($BD173,GEWASCODE_GLMC8!I:I,1,0)),"N","J"))</f>
        <v>N</v>
      </c>
      <c r="CM173" s="24" t="str">
        <f>IF(COUNTIF($CI173:CL173,"J")&gt;0,"N",IF(ISERROR(VLOOKUP($BD173,GEWASCODE_GLMC8!J:J,1,0)),"N","J"))</f>
        <v>N</v>
      </c>
      <c r="CN173" s="24" t="str">
        <f>IF(COUNTIF($CI173:CM173,"J")&gt;0,"N",IF(ISERROR(VLOOKUP($BD173,GEWASCODE_GLMC8!K:K,1,0)),"N","J"))</f>
        <v>N</v>
      </c>
      <c r="CO173" s="24" t="str">
        <f>IF(COUNTIF($CI173:CN173,"J")&gt;0,"N",IF(ISERROR(VLOOKUP($BD173,GEWASCODE_GLMC8!L:L,1,0)),"N","J"))</f>
        <v>N</v>
      </c>
      <c r="CP173" s="24" t="str">
        <f>IF(COUNTIF($CI173:CO173,"J")&gt;0,"N",IF(ISERROR(VLOOKUP($BD173,GEWASCODE_GLMC8!M:M,1,0)),"N","J"))</f>
        <v>N</v>
      </c>
      <c r="CQ173" s="24" t="str">
        <f>IF(COUNTIF($CI173:CP173,"J")&gt;0,"N",IF(ISERROR(VLOOKUP($BD173,GEWASCODE_GLMC8!N:N,1,0)),"N","J"))</f>
        <v>N</v>
      </c>
      <c r="CR173" s="24" t="str">
        <f>IF(COUNTIF($CI173:CQ173,"J")&gt;0,"N",IF(ISERROR(VLOOKUP($BD173,GEWASCODE_GLMC8!O:O,1,0)),"N","J"))</f>
        <v>N</v>
      </c>
      <c r="CS173" s="24" t="str">
        <f>IF(COUNTIF($CI173:CR173,"J")&gt;0,"N",IF(ISERROR(VLOOKUP($BD173,GEWASCODE_GLMC8!P:P,1,0)),"N","J"))</f>
        <v>N</v>
      </c>
      <c r="CT173" s="24" t="str">
        <f>IF(COUNTIF($CI173:CS173,"J")&gt;0,"N",IF(ISERROR(VLOOKUP($BD173,GEWASCODE_GLMC8!Q:Q,1,0)),"N","J"))</f>
        <v>N</v>
      </c>
      <c r="CU173" s="24" t="str">
        <f>IF(COUNTIF($CI173:CT173,"J")&gt;0,"N",IF(ISERROR(VLOOKUP($BD173,GEWASCODE_GLMC8!R:R,1,0)),"N","J"))</f>
        <v>N</v>
      </c>
      <c r="CV173" s="24" t="str">
        <f>IF(COUNTIF($CI173:CU173,"J")&gt;0,"N",IF(ISERROR(VLOOKUP($BD173,GEWASCODE_GLMC8!S:S,1,0)),"N","J"))</f>
        <v>N</v>
      </c>
      <c r="CW173" s="24" t="str">
        <f>IF(COUNTIF($CI173:CV173,"J")&gt;0,"N",IF(ISERROR(VLOOKUP($BD173,GEWASCODE_GLMC8!T:T,1,0)),"N","J"))</f>
        <v>N</v>
      </c>
      <c r="CX173" s="24" t="str">
        <f>IF(COUNTIF($CI173:CW173,"J")&gt;0,"N",IF(ISERROR(VLOOKUP($BD173,GEWASCODE_GLMC8!U:U,1,0)),"N","J"))</f>
        <v>N</v>
      </c>
      <c r="CY173" s="24" t="str">
        <f>IF(COUNTIF($CI173:CX173,"J")&gt;0,"N",IF(ISERROR(VLOOKUP($BD173,GEWASCODE_GLMC8!V:V,1,0)),"N","J"))</f>
        <v>N</v>
      </c>
      <c r="CZ173" s="24" t="str">
        <f>IF(COUNTIF($CI173:CY173,"J")&gt;0,"N",IF(ISERROR(VLOOKUP($BD173,GEWASCODE_GLMC8!W:W,1,0)),"N","J"))</f>
        <v>N</v>
      </c>
      <c r="DA173" s="24" t="str">
        <f>IF(COUNTIF($CI173:CZ173,"J")&gt;0,"N",IF(ISERROR(VLOOKUP($BD173,GEWASCODE_GLMC8!X:X,1,0)),"N","J"))</f>
        <v>N</v>
      </c>
      <c r="DB173" s="24" t="str">
        <f>IF(COUNTIF($CI173:DA173,"J")&gt;0,"N",IF(ISERROR(VLOOKUP($BD173,GEWASCODE_GLMC8!Y:Y,1,0)),"N","J"))</f>
        <v>N</v>
      </c>
      <c r="DC173" s="24" t="str">
        <f>IF(COUNTIF($CI173:DB173,"J")&gt;0,"N",IF(ISERROR(VLOOKUP($BD173,GEWASCODE_GLMC8!Z:Z,1,0)),"N","J"))</f>
        <v>N</v>
      </c>
      <c r="DD173" s="24" t="str">
        <f t="shared" si="372"/>
        <v>N</v>
      </c>
      <c r="DE173" s="3" t="str">
        <f t="shared" si="303"/>
        <v>N</v>
      </c>
      <c r="DF173" s="3" t="str">
        <f t="shared" si="304"/>
        <v>N</v>
      </c>
      <c r="DG173" s="3" t="str">
        <f t="shared" si="373"/>
        <v>N</v>
      </c>
      <c r="DH173" s="3" t="str">
        <f t="shared" si="374"/>
        <v>N</v>
      </c>
      <c r="DI173" s="3" t="str">
        <f t="shared" si="305"/>
        <v>N</v>
      </c>
      <c r="DJ173" s="3" t="str">
        <f t="shared" si="306"/>
        <v>N</v>
      </c>
      <c r="DK173" s="3">
        <f>0</f>
        <v>0</v>
      </c>
      <c r="DL173" s="3" t="str">
        <f t="shared" si="307"/>
        <v>N</v>
      </c>
      <c r="DM173" s="3" t="str">
        <f t="shared" si="308"/>
        <v>N</v>
      </c>
      <c r="DN173" t="str">
        <f>IF(AND($A173="J",COUNTIFS(activiteiten_perceel,percelen!$AZ173,activiteiten_maatregel_nr,percelen!DN$4,activiteiten_activiteit_voldoet_aan_voorwaarden,"J")&gt;0),DN$4,"")</f>
        <v/>
      </c>
      <c r="DO173" t="str">
        <f>IF(AND($A173="J",COUNTIFS(activiteiten_perceel,percelen!$AZ173,activiteiten_maatregel_nr,percelen!DO$4,activiteiten_activiteit_voldoet_aan_voorwaarden,"J")&gt;0),DO$4,"")</f>
        <v/>
      </c>
      <c r="DP173" t="str">
        <f>IF(AND($A173="J",COUNTIFS(activiteiten_perceel,percelen!$AZ173,activiteiten_maatregel_nr,percelen!DP$4,activiteiten_activiteit_voldoet_aan_voorwaarden,"J")&gt;0),DP$4,"")</f>
        <v/>
      </c>
      <c r="DQ173" t="str">
        <f>IF(AND($A173="J",COUNTIFS(activiteiten_perceel,percelen!$AZ173,activiteiten_maatregel_nr,percelen!DQ$4,activiteiten_activiteit_voldoet_aan_voorwaarden,"J")&gt;0),DQ$4,"")</f>
        <v/>
      </c>
      <c r="DR173" t="str">
        <f>IF(AND($A173="J",COUNTIFS(activiteiten_perceel,percelen!$AZ173,activiteiten_maatregel_nr,percelen!DR$4,activiteiten_activiteit_voldoet_aan_voorwaarden,"J")&gt;0),DR$4,"")</f>
        <v/>
      </c>
      <c r="DS173" t="str">
        <f>IF(AND($A173="J",COUNTIFS(activiteiten_perceel,percelen!$AZ173,activiteiten_maatregel_nr,percelen!DS$4,activiteiten_activiteit_voldoet_aan_voorwaarden,"J")&gt;0),DS$4,"")</f>
        <v/>
      </c>
      <c r="DT173" t="str">
        <f>IF(AND($A173="J",COUNTIFS(activiteiten_perceel,percelen!$AZ173,activiteiten_maatregel_nr,percelen!DT$4,activiteiten_activiteit_voldoet_aan_voorwaarden,"J")&gt;0),DT$4,"")</f>
        <v/>
      </c>
      <c r="DU173" t="str">
        <f>IF(AND($A173="J",COUNTIFS(activiteiten_perceel,percelen!$AZ173,activiteiten_maatregel_nr,percelen!DU$4,activiteiten_activiteit_voldoet_aan_voorwaarden,"J")&gt;0),DU$4,"")</f>
        <v/>
      </c>
      <c r="DV173" t="str">
        <f>IF(AND($A173="J",COUNTIFS(activiteiten_perceel,percelen!$AZ173,activiteiten_maatregel_nr,percelen!DV$4,activiteiten_activiteit_voldoet_aan_voorwaarden,"J")&gt;0),DV$4,"")</f>
        <v/>
      </c>
      <c r="DW173" t="str">
        <f>IF(AND($A173="J",COUNTIFS(activiteiten_perceel,percelen!$AZ173,activiteiten_maatregel_nr,percelen!DW$4,activiteiten_activiteit_voldoet_aan_voorwaarden,"J")&gt;0),DW$4,"")</f>
        <v/>
      </c>
      <c r="DX173" t="str">
        <f>IF(AND($A173="J",COUNTIFS(activiteiten_perceel,percelen!$AZ173,activiteiten_maatregel_nr,percelen!DX$4,activiteiten_activiteit_voldoet_aan_voorwaarden,"J")&gt;0),DX$4,"")</f>
        <v/>
      </c>
      <c r="DY173" t="str">
        <f>IF(AND($A173="J",COUNTIFS(activiteiten_perceel,percelen!$AZ173,activiteiten_maatregel_nr,percelen!DY$4,activiteiten_activiteit_voldoet_aan_voorwaarden,"J")&gt;0),DY$4,"")</f>
        <v/>
      </c>
      <c r="DZ173" t="str">
        <f>IF(AND($A173="J",COUNTIFS(activiteiten_perceel,percelen!$AZ173,activiteiten_maatregel_nr,percelen!DZ$4,activiteiten_activiteit_voldoet_aan_voorwaarden,"J")&gt;0),DZ$4,"")</f>
        <v/>
      </c>
      <c r="EA173" t="str">
        <f>IF(AND($A173="J",COUNTIFS(activiteiten_perceel,percelen!$AZ173,activiteiten_maatregel_nr,percelen!EA$4,activiteiten_activiteit_voldoet_aan_voorwaarden,"J")&gt;0),EA$4,"")</f>
        <v/>
      </c>
      <c r="EB173" t="str">
        <f>IF(AND($A173="J",COUNTIFS(activiteiten_perceel,percelen!$AZ173,activiteiten_maatregel_nr,percelen!EB$4,activiteiten_activiteit_voldoet_aan_voorwaarden,"J")&gt;0),EB$4,"")</f>
        <v/>
      </c>
      <c r="EC173" t="str">
        <f>IF(AND($A173="J",COUNTIFS(activiteiten_perceel,percelen!$AZ173,activiteiten_maatregel_nr,percelen!EC$4,activiteiten_activiteit_voldoet_aan_voorwaarden,"J")&gt;0),EC$4,"")</f>
        <v/>
      </c>
      <c r="ED173" t="str">
        <f>IF(AND($A173="J",COUNTIFS(activiteiten_perceel,percelen!$AZ173,activiteiten_maatregel_nr,percelen!ED$4,activiteiten_activiteit_voldoet_aan_voorwaarden,"J")&gt;0),ED$4,"")</f>
        <v/>
      </c>
      <c r="EE173" t="str">
        <f>IF(AND($A173="J",COUNTIFS(activiteiten_perceel,percelen!$AZ173,activiteiten_maatregel_nr,percelen!EE$4,activiteiten_activiteit_voldoet_aan_voorwaarden,"J")&gt;0),EE$4,"")</f>
        <v/>
      </c>
      <c r="EF173" t="str">
        <f>IF(AND($A173="J",COUNTIFS(activiteiten_perceel,percelen!$AZ173,activiteiten_maatregel_nr,percelen!EF$4,activiteiten_activiteit_voldoet_aan_voorwaarden,"J")&gt;0),EF$4,"")</f>
        <v/>
      </c>
      <c r="EG173" t="str">
        <f>IF(AND($A173="J",COUNTIFS(activiteiten_perceel,percelen!$AZ173,activiteiten_maatregel_nr,percelen!EG$4,activiteiten_activiteit_voldoet_aan_voorwaarden,"J")&gt;0),EG$4,"")</f>
        <v/>
      </c>
      <c r="EH173" t="str">
        <f>IF(AND($A173="J",COUNTIFS(activiteiten_perceel,percelen!$AZ173,activiteiten_maatregel_nr,percelen!EH$4,activiteiten_activiteit_voldoet_aan_voorwaarden,"J")&gt;0),EH$4,"")</f>
        <v/>
      </c>
      <c r="EI173" t="str">
        <f>IF(AND($A173="J",COUNTIFS(activiteiten_perceel,percelen!$AZ173,activiteiten_maatregel_nr,percelen!EI$4,activiteiten_activiteit_voldoet_aan_voorwaarden,"J")&gt;0),EI$4,"")</f>
        <v/>
      </c>
      <c r="EJ173">
        <f t="shared" si="375"/>
        <v>0</v>
      </c>
      <c r="EK173" t="str">
        <f t="shared" si="309"/>
        <v/>
      </c>
      <c r="EL173" t="str">
        <f t="shared" si="310"/>
        <v/>
      </c>
      <c r="EM173" t="str">
        <f t="shared" si="311"/>
        <v/>
      </c>
      <c r="EN173" t="str">
        <f t="shared" si="312"/>
        <v/>
      </c>
      <c r="EO173" t="str">
        <f t="shared" si="313"/>
        <v/>
      </c>
      <c r="EP173" t="str">
        <f t="shared" si="314"/>
        <v/>
      </c>
      <c r="EQ173" t="str">
        <f t="shared" si="315"/>
        <v/>
      </c>
      <c r="ER173" t="str">
        <f t="shared" si="316"/>
        <v/>
      </c>
      <c r="ES173" t="str">
        <f t="shared" si="317"/>
        <v/>
      </c>
      <c r="ET173" t="str">
        <f t="shared" si="318"/>
        <v/>
      </c>
      <c r="EU173" t="str">
        <f t="shared" si="319"/>
        <v/>
      </c>
      <c r="EV173" t="str">
        <f t="shared" si="320"/>
        <v/>
      </c>
      <c r="EW173" t="str">
        <f t="shared" si="376"/>
        <v>nvt</v>
      </c>
      <c r="EX173" t="str">
        <f t="shared" si="377"/>
        <v>nvt</v>
      </c>
      <c r="EY173" t="str">
        <f t="shared" si="378"/>
        <v>nvt</v>
      </c>
      <c r="EZ173" t="str">
        <f t="shared" si="379"/>
        <v>nvt</v>
      </c>
      <c r="FA173" t="str">
        <f t="shared" si="380"/>
        <v>nvt</v>
      </c>
      <c r="FB173" t="str">
        <f t="shared" si="381"/>
        <v>nvt</v>
      </c>
      <c r="FC173" t="str">
        <f t="shared" si="382"/>
        <v>nvt</v>
      </c>
      <c r="FD173" t="str">
        <f t="shared" si="383"/>
        <v>nvt</v>
      </c>
      <c r="FE173" t="str">
        <f>IF($EJ173=2,VLOOKUP(FD173,STAPELING!A:D,FE$1,0),"nvt")</f>
        <v>nvt</v>
      </c>
      <c r="FF173" t="str">
        <f t="shared" si="384"/>
        <v>nvt</v>
      </c>
      <c r="FG173" t="str">
        <f t="shared" si="385"/>
        <v>nvt</v>
      </c>
      <c r="FH173" t="str">
        <f t="shared" si="386"/>
        <v>nvt</v>
      </c>
      <c r="FI173" t="str">
        <f t="shared" si="387"/>
        <v>nvt</v>
      </c>
      <c r="FJ173" t="str">
        <f t="shared" si="388"/>
        <v>nvt</v>
      </c>
      <c r="FK173" t="str">
        <f t="shared" si="389"/>
        <v>nvt</v>
      </c>
      <c r="FL173" t="str">
        <f t="shared" si="390"/>
        <v>nvt</v>
      </c>
      <c r="FM173" t="str">
        <f t="shared" si="391"/>
        <v/>
      </c>
      <c r="FN173" t="str">
        <f>IF(ISERROR(VLOOKUP(FM173,STAPELING!I:AO,FN$1,0)),"N",VLOOKUP(FM173,STAPELING!I:AO,FN$1,0))</f>
        <v>J</v>
      </c>
      <c r="FO173" t="str">
        <f t="shared" si="392"/>
        <v>nvt</v>
      </c>
      <c r="FP173" t="str">
        <f t="shared" si="321"/>
        <v>nvt</v>
      </c>
      <c r="FQ173" t="str">
        <f t="shared" si="322"/>
        <v>nvt</v>
      </c>
      <c r="FR173" t="str">
        <f t="shared" si="323"/>
        <v>nvt</v>
      </c>
      <c r="FS173" t="str">
        <f t="shared" si="324"/>
        <v>nvt</v>
      </c>
      <c r="FT173" t="str">
        <f t="shared" si="325"/>
        <v>nvt</v>
      </c>
      <c r="FU173" t="str">
        <f t="shared" si="326"/>
        <v>nvt</v>
      </c>
      <c r="FV173" t="str">
        <f t="shared" si="327"/>
        <v>nvt</v>
      </c>
      <c r="FW173" t="str">
        <f t="shared" si="328"/>
        <v>nvt</v>
      </c>
      <c r="FX173" t="str">
        <f t="shared" si="329"/>
        <v>nvt</v>
      </c>
      <c r="FY173" t="str">
        <f t="shared" si="330"/>
        <v>nvt</v>
      </c>
      <c r="FZ173" t="str">
        <f t="shared" si="331"/>
        <v>nvt</v>
      </c>
      <c r="GA173" t="str">
        <f t="shared" si="332"/>
        <v>nvt</v>
      </c>
      <c r="GB173" t="str">
        <f>IF($EJ173&gt;2,IF(FO173="","zwart",VLOOKUP(FO173,STAPELING!J:AA,GB$1,0)),"nvt")</f>
        <v>nvt</v>
      </c>
      <c r="GC173" t="str">
        <f t="shared" si="393"/>
        <v>nvt</v>
      </c>
      <c r="GD173" t="str">
        <f t="shared" si="394"/>
        <v>nvt</v>
      </c>
      <c r="GE173" t="str">
        <f t="shared" si="395"/>
        <v>nvt</v>
      </c>
      <c r="GF173" t="str">
        <f t="shared" si="396"/>
        <v>nvt</v>
      </c>
      <c r="GG173" t="str">
        <f t="shared" si="397"/>
        <v>nvt</v>
      </c>
      <c r="GH173" t="str">
        <f t="shared" si="398"/>
        <v>nvt</v>
      </c>
      <c r="GI173" t="str">
        <f t="shared" si="399"/>
        <v>nvt</v>
      </c>
      <c r="GJ173" t="str">
        <f t="shared" si="400"/>
        <v>nvt</v>
      </c>
      <c r="GK173" t="str">
        <f t="shared" si="333"/>
        <v>nvt</v>
      </c>
      <c r="GL173" t="str">
        <f t="shared" si="334"/>
        <v>nvt</v>
      </c>
      <c r="GM173" t="str">
        <f t="shared" si="335"/>
        <v>nvt</v>
      </c>
      <c r="GN173" t="str">
        <f t="shared" si="336"/>
        <v>nvt</v>
      </c>
      <c r="GO173" t="str">
        <f t="shared" si="337"/>
        <v>nvt</v>
      </c>
      <c r="GP173" t="str">
        <f t="shared" si="338"/>
        <v>nvt</v>
      </c>
      <c r="GQ173" t="str">
        <f t="shared" si="339"/>
        <v>nvt</v>
      </c>
      <c r="GR173" t="str">
        <f t="shared" si="340"/>
        <v>nvt</v>
      </c>
      <c r="GS173" t="str">
        <f t="shared" si="341"/>
        <v>nvt</v>
      </c>
      <c r="GT173" t="str">
        <f t="shared" si="342"/>
        <v>nvt</v>
      </c>
      <c r="GU173" t="str">
        <f t="shared" si="343"/>
        <v>nvt</v>
      </c>
      <c r="GV173" t="str">
        <f t="shared" si="344"/>
        <v>nvt</v>
      </c>
      <c r="GW173" t="str">
        <f>IF($EJ173&gt;2,IF(GJ173="","zwart",VLOOKUP(GJ173,STAPELING!AB:AJ,GW$1,0)),"nvt")</f>
        <v>nvt</v>
      </c>
      <c r="GX173" t="str">
        <f t="shared" si="401"/>
        <v>nvt</v>
      </c>
      <c r="GY173" t="str">
        <f t="shared" si="402"/>
        <v>nvt</v>
      </c>
      <c r="GZ173" t="str">
        <f t="shared" si="403"/>
        <v>nvt</v>
      </c>
      <c r="HA173" t="str">
        <f t="shared" si="404"/>
        <v>nvt</v>
      </c>
      <c r="HB173" t="str">
        <f t="shared" si="405"/>
        <v>nvt</v>
      </c>
      <c r="HC173" t="str">
        <f t="shared" si="406"/>
        <v>nvt</v>
      </c>
      <c r="HD173" t="str">
        <f t="shared" si="407"/>
        <v>nvt</v>
      </c>
      <c r="HE173" t="str">
        <f t="shared" si="408"/>
        <v>nvt</v>
      </c>
      <c r="HF173" t="str">
        <f t="shared" si="409"/>
        <v>nvt</v>
      </c>
      <c r="HG173" t="str">
        <f t="shared" si="410"/>
        <v>nvt</v>
      </c>
      <c r="HH173" t="str">
        <f t="shared" si="411"/>
        <v>nvt</v>
      </c>
      <c r="HI173" t="str">
        <f t="shared" si="412"/>
        <v>nvt</v>
      </c>
      <c r="HJ173" t="str">
        <f t="shared" si="413"/>
        <v>nvt</v>
      </c>
      <c r="HK173" t="str">
        <f t="shared" si="414"/>
        <v>nvt</v>
      </c>
      <c r="HL173" t="str">
        <f t="shared" si="415"/>
        <v>nvt</v>
      </c>
      <c r="HM173" t="str">
        <f t="shared" si="345"/>
        <v>nvt</v>
      </c>
      <c r="HN173" t="str">
        <f t="shared" si="346"/>
        <v>nvt</v>
      </c>
      <c r="HO173" t="str">
        <f t="shared" si="347"/>
        <v>nvt</v>
      </c>
      <c r="HP173" t="str">
        <f t="shared" si="348"/>
        <v>nvt</v>
      </c>
      <c r="HQ173" t="str">
        <f t="shared" si="349"/>
        <v>nvt</v>
      </c>
      <c r="HR173" t="str">
        <f t="shared" si="350"/>
        <v>nvt</v>
      </c>
      <c r="HS173" t="str">
        <f t="shared" si="351"/>
        <v>nvt</v>
      </c>
      <c r="HT173" t="str">
        <f t="shared" si="352"/>
        <v>nvt</v>
      </c>
      <c r="HU173" t="str">
        <f t="shared" si="353"/>
        <v>nvt</v>
      </c>
      <c r="HV173" t="str">
        <f t="shared" si="354"/>
        <v>nvt</v>
      </c>
      <c r="HW173" t="str">
        <f t="shared" si="355"/>
        <v>nvt</v>
      </c>
      <c r="HX173" t="str">
        <f t="shared" si="356"/>
        <v>nvt</v>
      </c>
      <c r="HY173" t="str">
        <f>IF($EJ173&gt;2,IF(HL173="","zwart",VLOOKUP(HL173,STAPELING!AK:AN,HY$1,0)),"nvt")</f>
        <v>nvt</v>
      </c>
      <c r="HZ173" t="str">
        <f t="shared" si="416"/>
        <v>nvt</v>
      </c>
      <c r="IA173" t="str">
        <f t="shared" si="417"/>
        <v>nvt</v>
      </c>
      <c r="IB173" t="str">
        <f t="shared" si="418"/>
        <v>nvt</v>
      </c>
      <c r="IC173" t="str">
        <f t="shared" si="419"/>
        <v>nvt</v>
      </c>
      <c r="ID173" t="str">
        <f t="shared" si="420"/>
        <v>nvt</v>
      </c>
      <c r="IE173" t="str">
        <f t="shared" si="421"/>
        <v>nvt</v>
      </c>
      <c r="IF173" t="str">
        <f t="shared" si="422"/>
        <v>nvt</v>
      </c>
      <c r="IG173">
        <f t="shared" si="423"/>
        <v>0</v>
      </c>
      <c r="IH173">
        <f t="shared" si="424"/>
        <v>0</v>
      </c>
      <c r="II173">
        <f t="shared" si="425"/>
        <v>0</v>
      </c>
      <c r="IJ173">
        <f t="shared" si="426"/>
        <v>0</v>
      </c>
      <c r="IK173">
        <f t="shared" si="427"/>
        <v>0</v>
      </c>
      <c r="IL173">
        <f t="shared" si="428"/>
        <v>0</v>
      </c>
      <c r="IM173">
        <f t="shared" si="429"/>
        <v>0</v>
      </c>
      <c r="IN173">
        <f t="shared" si="430"/>
        <v>0</v>
      </c>
      <c r="IO173">
        <f t="shared" si="431"/>
        <v>0</v>
      </c>
      <c r="IP173">
        <f t="shared" si="432"/>
        <v>0</v>
      </c>
      <c r="IQ173">
        <f t="shared" si="433"/>
        <v>0</v>
      </c>
      <c r="IR173">
        <f t="shared" si="434"/>
        <v>0</v>
      </c>
      <c r="IS173">
        <f t="shared" si="435"/>
        <v>0</v>
      </c>
      <c r="IT173">
        <f t="shared" si="436"/>
        <v>0</v>
      </c>
      <c r="IU173" t="str">
        <f t="shared" si="437"/>
        <v>N</v>
      </c>
      <c r="IV173" t="str">
        <f t="shared" si="357"/>
        <v>N</v>
      </c>
      <c r="IW173" t="str">
        <f t="shared" si="438"/>
        <v>N</v>
      </c>
    </row>
    <row r="174" spans="1:257" x14ac:dyDescent="0.25">
      <c r="A174" t="str">
        <f>IF(ISERROR(VLOOKUP(E174,E$4:E173,1,0)),"J","N")</f>
        <v>N</v>
      </c>
      <c r="E174" s="25" t="str">
        <f>IF(Invoer!B203="","",Invoer!B203)</f>
        <v/>
      </c>
      <c r="F174" s="25"/>
      <c r="G174" s="25"/>
      <c r="H174" s="25" t="str">
        <f>IF(AND($E174&lt;&gt;"",$A174="J"),Invoer!D203,"")</f>
        <v/>
      </c>
      <c r="I174" s="25"/>
      <c r="J174" s="26"/>
      <c r="K174" s="26" t="str">
        <f>IF(AND($E174&lt;&gt;"",$A174="J"),Invoer!L203,"")</f>
        <v/>
      </c>
      <c r="L174" s="26"/>
      <c r="M174" s="25"/>
      <c r="N174" s="152"/>
      <c r="O174" s="153"/>
      <c r="P174" s="25"/>
      <c r="Q174" s="25"/>
      <c r="R174" s="153"/>
      <c r="S174" s="154"/>
      <c r="T174" s="152"/>
      <c r="U174" s="153"/>
      <c r="V174" s="153"/>
      <c r="W174" s="59" t="str">
        <f>IF(AND($E174&lt;&gt;"",$A174="J",Invoer!R203&lt;&gt;""),VLOOKUP(Invoer!R203,NORM!$F$26:$H$29,3,0),"")</f>
        <v/>
      </c>
      <c r="X174" s="59"/>
      <c r="Y174" s="25" t="str">
        <f t="shared" si="358"/>
        <v/>
      </c>
      <c r="Z174" s="25"/>
      <c r="AA174" s="26" t="str">
        <f t="shared" si="359"/>
        <v/>
      </c>
      <c r="AB174" s="26"/>
      <c r="AC174" s="153"/>
      <c r="AD174" s="153"/>
      <c r="AE174" s="153"/>
      <c r="AF174" s="153"/>
      <c r="AG174" s="153"/>
      <c r="AH174" s="25"/>
      <c r="AI174" s="153"/>
      <c r="AJ174" s="153"/>
      <c r="AK174" s="153"/>
      <c r="AL174" s="153"/>
      <c r="AM174" s="25" t="str">
        <f>IF(AND($E174&lt;&gt;"",$A174="J"),IF(Invoer!X203="Ja","J",IF(Invoer!X203="Nee","N","")),"")</f>
        <v/>
      </c>
      <c r="AN174" s="153"/>
      <c r="AO174" s="153"/>
      <c r="AP174" s="153" t="s">
        <v>311</v>
      </c>
      <c r="AQ174" s="153" t="s">
        <v>311</v>
      </c>
      <c r="AR174" s="153" t="s">
        <v>312</v>
      </c>
      <c r="AS174" s="153" t="s">
        <v>312</v>
      </c>
      <c r="AT174" s="1" t="str">
        <f>IF(AND($E174&lt;&gt;"",$A174="J",Invoer!O203&lt;&gt;""),VLOOKUP(Invoer!O203,NORM!$F$31:$H$38,3,0),"")</f>
        <v/>
      </c>
      <c r="AU174" s="1"/>
      <c r="AV174" s="1" t="str">
        <f>IF(AND($E174&lt;&gt;"",$A174="J"),Invoer!AH203,"")</f>
        <v/>
      </c>
      <c r="AW174" s="1"/>
      <c r="AX174" s="1" t="str">
        <f t="shared" si="360"/>
        <v/>
      </c>
      <c r="AY174" s="1"/>
      <c r="AZ174" s="3" t="str">
        <f t="shared" si="361"/>
        <v/>
      </c>
      <c r="BA174" s="3" t="str">
        <f t="shared" si="362"/>
        <v/>
      </c>
      <c r="BB174" s="3" t="str">
        <f t="shared" si="363"/>
        <v>N</v>
      </c>
      <c r="BC174" s="3" t="str">
        <f t="shared" si="364"/>
        <v>N</v>
      </c>
      <c r="BD174" s="3" t="str">
        <f t="shared" si="365"/>
        <v/>
      </c>
      <c r="BE174" s="3">
        <f t="shared" si="366"/>
        <v>0</v>
      </c>
      <c r="BF174" s="3" t="str">
        <f t="shared" si="367"/>
        <v/>
      </c>
      <c r="BG174" s="3" t="str">
        <f t="shared" si="368"/>
        <v/>
      </c>
      <c r="BH174" s="3" t="str">
        <f t="shared" si="369"/>
        <v>N</v>
      </c>
      <c r="BI174" s="24" t="str">
        <f t="shared" si="370"/>
        <v/>
      </c>
      <c r="BJ174" s="24" t="str">
        <f>IF(ISERROR(VLOOKUP($BD174,LOV_GWSGRP!A:A,1,0)),"N","J")</f>
        <v>N</v>
      </c>
      <c r="BK174" s="24" t="str">
        <f>IF(ISERROR(VLOOKUP($BD174,LOV_GWSGRP!D:D,1,0)),"N","J")</f>
        <v>N</v>
      </c>
      <c r="BL174" s="24" t="str">
        <f>IF(ISERROR(VLOOKUP($BD174,LOV_GWSGRP!G:G,1,0)),"N","J")</f>
        <v>N</v>
      </c>
      <c r="BM174" s="24" t="str">
        <f>IF(ISERROR(VLOOKUP($BD174,LOV_GWSGRP!M:M,1,0)),"N","J")</f>
        <v>N</v>
      </c>
      <c r="BN174" s="24" t="str">
        <f>IF(ISERROR(VLOOKUP($BD174,LOV_GWSGRP!P:P,1,0)),"N","J")</f>
        <v>N</v>
      </c>
      <c r="BO174" s="24" t="str">
        <f>IF(ISERROR(VLOOKUP($BD174,LOV_GWSGRP!S:S,1,0)),"N","J")</f>
        <v>N</v>
      </c>
      <c r="BP174" s="24" t="str">
        <f>IF(ISERROR(VLOOKUP($BD174,LOV_GWSGRP!V:V,1,0)),"N","J")</f>
        <v>N</v>
      </c>
      <c r="BQ174" s="24" t="str">
        <f>IF(ISERROR(VLOOKUP($BD174,LOV_GWSGRP!Y:Y,1,0)),"N","J")</f>
        <v>N</v>
      </c>
      <c r="BR174" s="24" t="str">
        <f>IF(ISERROR(VLOOKUP($BD174,LOV_GWSGRP!AB:AB,1,0)),"N","J")</f>
        <v>N</v>
      </c>
      <c r="BS174" s="24" t="str">
        <f>IF(ISERROR(VLOOKUP($BD174,LOV_GWSGRP!AE:AE,1,0)),"N","J")</f>
        <v>N</v>
      </c>
      <c r="BT174" s="24" t="str">
        <f>IF(ISERROR(VLOOKUP($BD174,LOV_GWSGRP!AH:AH,1,0)),"N","J")</f>
        <v>N</v>
      </c>
      <c r="BU174" s="24" t="str">
        <f>IF(ISERROR(VLOOKUP($BD174,LOV_GWSGRP!CJ:CJ,1,0)),"N","J")</f>
        <v>N</v>
      </c>
      <c r="BV174" s="24" t="str">
        <f>IF(ISERROR(VLOOKUP($BD174,LOV_GWSGRP!AN:AN,1,0)),"N","J")</f>
        <v>N</v>
      </c>
      <c r="BW174" s="24" t="str">
        <f>IF(ISERROR(VLOOKUP($BD174,LOV_GWSGRP!AQ:AQ,1,0)),"N","J")</f>
        <v>N</v>
      </c>
      <c r="BX174" s="24" t="str">
        <f>IF(ISERROR(VLOOKUP($BD174,LOV_GWSGRP!AT:AT,1,0)),"N","J")</f>
        <v>N</v>
      </c>
      <c r="BY174" s="24" t="str">
        <f>IF(ISERROR(VLOOKUP($BD174,LOV_GWSGRP!AW:AW,1,0)),"N","J")</f>
        <v>N</v>
      </c>
      <c r="BZ174" s="24" t="str">
        <f>IF(ISERROR(VLOOKUP($BD174,LOV_GWSGRP!AZ:AZ,1,0)),"N","J")</f>
        <v>N</v>
      </c>
      <c r="CA174" s="24" t="str">
        <f>IF(ISERROR(VLOOKUP($BD174,LOV_GWSGRP!BC:BC,1,0)),"N","J")</f>
        <v>N</v>
      </c>
      <c r="CB174" s="24" t="str">
        <f>IF(ISERROR(VLOOKUP($BD174,LOV_GWSGRP!BF:BF,1,0)),"N","J")</f>
        <v>N</v>
      </c>
      <c r="CC174" s="24" t="str">
        <f>IF(ISERROR(VLOOKUP($BD174,LOV_GWSGRP!BI:BI,1,0)),"N","J")</f>
        <v>N</v>
      </c>
      <c r="CD174" s="24" t="str">
        <f>IF(ISERROR(VLOOKUP($BD174,LOV_GWSGRP!J:J,1,0)),"N","J")</f>
        <v>N</v>
      </c>
      <c r="CE174" s="24" t="str">
        <f>IF(ISERROR(VLOOKUP($BD174,LOV_GWSGRP!BL:BL,1,0)),"N","J")</f>
        <v>N</v>
      </c>
      <c r="CF174" s="24"/>
      <c r="CG174" s="24" t="str">
        <f>IF(ISERROR(VLOOKUP($BD174,LOV_GWSGRP!BO:BO,1,0)),"N","J")</f>
        <v>N</v>
      </c>
      <c r="CH174" s="24" t="str">
        <f t="shared" si="371"/>
        <v>N</v>
      </c>
      <c r="CI174" s="24" t="str">
        <f>IF(ISERROR(VLOOKUP($BD174,GEWASCODE_GLMC8!F:F,1,0)),"N","J")</f>
        <v>N</v>
      </c>
      <c r="CJ174" s="24" t="str">
        <f>IF(COUNTIF($CI174:CI174,"J")&gt;0,"N",IF(ISERROR(VLOOKUP($BD174,GEWASCODE_GLMC8!G:G,1,0)),"N","J"))</f>
        <v>N</v>
      </c>
      <c r="CK174" s="24" t="str">
        <f>IF(COUNTIF($CI174:CJ174,"J")&gt;0,"N",IF(ISERROR(VLOOKUP($BD174,GEWASCODE_GLMC8!H:H,1,0)),"N","J"))</f>
        <v>N</v>
      </c>
      <c r="CL174" s="24" t="str">
        <f>IF(COUNTIF($CI174:CK174,"J")&gt;0,"N",IF(ISERROR(VLOOKUP($BD174,GEWASCODE_GLMC8!I:I,1,0)),"N","J"))</f>
        <v>N</v>
      </c>
      <c r="CM174" s="24" t="str">
        <f>IF(COUNTIF($CI174:CL174,"J")&gt;0,"N",IF(ISERROR(VLOOKUP($BD174,GEWASCODE_GLMC8!J:J,1,0)),"N","J"))</f>
        <v>N</v>
      </c>
      <c r="CN174" s="24" t="str">
        <f>IF(COUNTIF($CI174:CM174,"J")&gt;0,"N",IF(ISERROR(VLOOKUP($BD174,GEWASCODE_GLMC8!K:K,1,0)),"N","J"))</f>
        <v>N</v>
      </c>
      <c r="CO174" s="24" t="str">
        <f>IF(COUNTIF($CI174:CN174,"J")&gt;0,"N",IF(ISERROR(VLOOKUP($BD174,GEWASCODE_GLMC8!L:L,1,0)),"N","J"))</f>
        <v>N</v>
      </c>
      <c r="CP174" s="24" t="str">
        <f>IF(COUNTIF($CI174:CO174,"J")&gt;0,"N",IF(ISERROR(VLOOKUP($BD174,GEWASCODE_GLMC8!M:M,1,0)),"N","J"))</f>
        <v>N</v>
      </c>
      <c r="CQ174" s="24" t="str">
        <f>IF(COUNTIF($CI174:CP174,"J")&gt;0,"N",IF(ISERROR(VLOOKUP($BD174,GEWASCODE_GLMC8!N:N,1,0)),"N","J"))</f>
        <v>N</v>
      </c>
      <c r="CR174" s="24" t="str">
        <f>IF(COUNTIF($CI174:CQ174,"J")&gt;0,"N",IF(ISERROR(VLOOKUP($BD174,GEWASCODE_GLMC8!O:O,1,0)),"N","J"))</f>
        <v>N</v>
      </c>
      <c r="CS174" s="24" t="str">
        <f>IF(COUNTIF($CI174:CR174,"J")&gt;0,"N",IF(ISERROR(VLOOKUP($BD174,GEWASCODE_GLMC8!P:P,1,0)),"N","J"))</f>
        <v>N</v>
      </c>
      <c r="CT174" s="24" t="str">
        <f>IF(COUNTIF($CI174:CS174,"J")&gt;0,"N",IF(ISERROR(VLOOKUP($BD174,GEWASCODE_GLMC8!Q:Q,1,0)),"N","J"))</f>
        <v>N</v>
      </c>
      <c r="CU174" s="24" t="str">
        <f>IF(COUNTIF($CI174:CT174,"J")&gt;0,"N",IF(ISERROR(VLOOKUP($BD174,GEWASCODE_GLMC8!R:R,1,0)),"N","J"))</f>
        <v>N</v>
      </c>
      <c r="CV174" s="24" t="str">
        <f>IF(COUNTIF($CI174:CU174,"J")&gt;0,"N",IF(ISERROR(VLOOKUP($BD174,GEWASCODE_GLMC8!S:S,1,0)),"N","J"))</f>
        <v>N</v>
      </c>
      <c r="CW174" s="24" t="str">
        <f>IF(COUNTIF($CI174:CV174,"J")&gt;0,"N",IF(ISERROR(VLOOKUP($BD174,GEWASCODE_GLMC8!T:T,1,0)),"N","J"))</f>
        <v>N</v>
      </c>
      <c r="CX174" s="24" t="str">
        <f>IF(COUNTIF($CI174:CW174,"J")&gt;0,"N",IF(ISERROR(VLOOKUP($BD174,GEWASCODE_GLMC8!U:U,1,0)),"N","J"))</f>
        <v>N</v>
      </c>
      <c r="CY174" s="24" t="str">
        <f>IF(COUNTIF($CI174:CX174,"J")&gt;0,"N",IF(ISERROR(VLOOKUP($BD174,GEWASCODE_GLMC8!V:V,1,0)),"N","J"))</f>
        <v>N</v>
      </c>
      <c r="CZ174" s="24" t="str">
        <f>IF(COUNTIF($CI174:CY174,"J")&gt;0,"N",IF(ISERROR(VLOOKUP($BD174,GEWASCODE_GLMC8!W:W,1,0)),"N","J"))</f>
        <v>N</v>
      </c>
      <c r="DA174" s="24" t="str">
        <f>IF(COUNTIF($CI174:CZ174,"J")&gt;0,"N",IF(ISERROR(VLOOKUP($BD174,GEWASCODE_GLMC8!X:X,1,0)),"N","J"))</f>
        <v>N</v>
      </c>
      <c r="DB174" s="24" t="str">
        <f>IF(COUNTIF($CI174:DA174,"J")&gt;0,"N",IF(ISERROR(VLOOKUP($BD174,GEWASCODE_GLMC8!Y:Y,1,0)),"N","J"))</f>
        <v>N</v>
      </c>
      <c r="DC174" s="24" t="str">
        <f>IF(COUNTIF($CI174:DB174,"J")&gt;0,"N",IF(ISERROR(VLOOKUP($BD174,GEWASCODE_GLMC8!Z:Z,1,0)),"N","J"))</f>
        <v>N</v>
      </c>
      <c r="DD174" s="24" t="str">
        <f t="shared" si="372"/>
        <v>N</v>
      </c>
      <c r="DE174" s="3" t="str">
        <f t="shared" si="303"/>
        <v>N</v>
      </c>
      <c r="DF174" s="3" t="str">
        <f t="shared" si="304"/>
        <v>N</v>
      </c>
      <c r="DG174" s="3" t="str">
        <f t="shared" si="373"/>
        <v>N</v>
      </c>
      <c r="DH174" s="3" t="str">
        <f t="shared" si="374"/>
        <v>N</v>
      </c>
      <c r="DI174" s="3" t="str">
        <f t="shared" si="305"/>
        <v>N</v>
      </c>
      <c r="DJ174" s="3" t="str">
        <f t="shared" si="306"/>
        <v>N</v>
      </c>
      <c r="DK174" s="3">
        <f>0</f>
        <v>0</v>
      </c>
      <c r="DL174" s="3" t="str">
        <f t="shared" si="307"/>
        <v>N</v>
      </c>
      <c r="DM174" s="3" t="str">
        <f t="shared" si="308"/>
        <v>N</v>
      </c>
      <c r="DN174" t="str">
        <f>IF(AND($A174="J",COUNTIFS(activiteiten_perceel,percelen!$AZ174,activiteiten_maatregel_nr,percelen!DN$4,activiteiten_activiteit_voldoet_aan_voorwaarden,"J")&gt;0),DN$4,"")</f>
        <v/>
      </c>
      <c r="DO174" t="str">
        <f>IF(AND($A174="J",COUNTIFS(activiteiten_perceel,percelen!$AZ174,activiteiten_maatregel_nr,percelen!DO$4,activiteiten_activiteit_voldoet_aan_voorwaarden,"J")&gt;0),DO$4,"")</f>
        <v/>
      </c>
      <c r="DP174" t="str">
        <f>IF(AND($A174="J",COUNTIFS(activiteiten_perceel,percelen!$AZ174,activiteiten_maatregel_nr,percelen!DP$4,activiteiten_activiteit_voldoet_aan_voorwaarden,"J")&gt;0),DP$4,"")</f>
        <v/>
      </c>
      <c r="DQ174" t="str">
        <f>IF(AND($A174="J",COUNTIFS(activiteiten_perceel,percelen!$AZ174,activiteiten_maatregel_nr,percelen!DQ$4,activiteiten_activiteit_voldoet_aan_voorwaarden,"J")&gt;0),DQ$4,"")</f>
        <v/>
      </c>
      <c r="DR174" t="str">
        <f>IF(AND($A174="J",COUNTIFS(activiteiten_perceel,percelen!$AZ174,activiteiten_maatregel_nr,percelen!DR$4,activiteiten_activiteit_voldoet_aan_voorwaarden,"J")&gt;0),DR$4,"")</f>
        <v/>
      </c>
      <c r="DS174" t="str">
        <f>IF(AND($A174="J",COUNTIFS(activiteiten_perceel,percelen!$AZ174,activiteiten_maatregel_nr,percelen!DS$4,activiteiten_activiteit_voldoet_aan_voorwaarden,"J")&gt;0),DS$4,"")</f>
        <v/>
      </c>
      <c r="DT174" t="str">
        <f>IF(AND($A174="J",COUNTIFS(activiteiten_perceel,percelen!$AZ174,activiteiten_maatregel_nr,percelen!DT$4,activiteiten_activiteit_voldoet_aan_voorwaarden,"J")&gt;0),DT$4,"")</f>
        <v/>
      </c>
      <c r="DU174" t="str">
        <f>IF(AND($A174="J",COUNTIFS(activiteiten_perceel,percelen!$AZ174,activiteiten_maatregel_nr,percelen!DU$4,activiteiten_activiteit_voldoet_aan_voorwaarden,"J")&gt;0),DU$4,"")</f>
        <v/>
      </c>
      <c r="DV174" t="str">
        <f>IF(AND($A174="J",COUNTIFS(activiteiten_perceel,percelen!$AZ174,activiteiten_maatregel_nr,percelen!DV$4,activiteiten_activiteit_voldoet_aan_voorwaarden,"J")&gt;0),DV$4,"")</f>
        <v/>
      </c>
      <c r="DW174" t="str">
        <f>IF(AND($A174="J",COUNTIFS(activiteiten_perceel,percelen!$AZ174,activiteiten_maatregel_nr,percelen!DW$4,activiteiten_activiteit_voldoet_aan_voorwaarden,"J")&gt;0),DW$4,"")</f>
        <v/>
      </c>
      <c r="DX174" t="str">
        <f>IF(AND($A174="J",COUNTIFS(activiteiten_perceel,percelen!$AZ174,activiteiten_maatregel_nr,percelen!DX$4,activiteiten_activiteit_voldoet_aan_voorwaarden,"J")&gt;0),DX$4,"")</f>
        <v/>
      </c>
      <c r="DY174" t="str">
        <f>IF(AND($A174="J",COUNTIFS(activiteiten_perceel,percelen!$AZ174,activiteiten_maatregel_nr,percelen!DY$4,activiteiten_activiteit_voldoet_aan_voorwaarden,"J")&gt;0),DY$4,"")</f>
        <v/>
      </c>
      <c r="DZ174" t="str">
        <f>IF(AND($A174="J",COUNTIFS(activiteiten_perceel,percelen!$AZ174,activiteiten_maatregel_nr,percelen!DZ$4,activiteiten_activiteit_voldoet_aan_voorwaarden,"J")&gt;0),DZ$4,"")</f>
        <v/>
      </c>
      <c r="EA174" t="str">
        <f>IF(AND($A174="J",COUNTIFS(activiteiten_perceel,percelen!$AZ174,activiteiten_maatregel_nr,percelen!EA$4,activiteiten_activiteit_voldoet_aan_voorwaarden,"J")&gt;0),EA$4,"")</f>
        <v/>
      </c>
      <c r="EB174" t="str">
        <f>IF(AND($A174="J",COUNTIFS(activiteiten_perceel,percelen!$AZ174,activiteiten_maatregel_nr,percelen!EB$4,activiteiten_activiteit_voldoet_aan_voorwaarden,"J")&gt;0),EB$4,"")</f>
        <v/>
      </c>
      <c r="EC174" t="str">
        <f>IF(AND($A174="J",COUNTIFS(activiteiten_perceel,percelen!$AZ174,activiteiten_maatregel_nr,percelen!EC$4,activiteiten_activiteit_voldoet_aan_voorwaarden,"J")&gt;0),EC$4,"")</f>
        <v/>
      </c>
      <c r="ED174" t="str">
        <f>IF(AND($A174="J",COUNTIFS(activiteiten_perceel,percelen!$AZ174,activiteiten_maatregel_nr,percelen!ED$4,activiteiten_activiteit_voldoet_aan_voorwaarden,"J")&gt;0),ED$4,"")</f>
        <v/>
      </c>
      <c r="EE174" t="str">
        <f>IF(AND($A174="J",COUNTIFS(activiteiten_perceel,percelen!$AZ174,activiteiten_maatregel_nr,percelen!EE$4,activiteiten_activiteit_voldoet_aan_voorwaarden,"J")&gt;0),EE$4,"")</f>
        <v/>
      </c>
      <c r="EF174" t="str">
        <f>IF(AND($A174="J",COUNTIFS(activiteiten_perceel,percelen!$AZ174,activiteiten_maatregel_nr,percelen!EF$4,activiteiten_activiteit_voldoet_aan_voorwaarden,"J")&gt;0),EF$4,"")</f>
        <v/>
      </c>
      <c r="EG174" t="str">
        <f>IF(AND($A174="J",COUNTIFS(activiteiten_perceel,percelen!$AZ174,activiteiten_maatregel_nr,percelen!EG$4,activiteiten_activiteit_voldoet_aan_voorwaarden,"J")&gt;0),EG$4,"")</f>
        <v/>
      </c>
      <c r="EH174" t="str">
        <f>IF(AND($A174="J",COUNTIFS(activiteiten_perceel,percelen!$AZ174,activiteiten_maatregel_nr,percelen!EH$4,activiteiten_activiteit_voldoet_aan_voorwaarden,"J")&gt;0),EH$4,"")</f>
        <v/>
      </c>
      <c r="EI174" t="str">
        <f>IF(AND($A174="J",COUNTIFS(activiteiten_perceel,percelen!$AZ174,activiteiten_maatregel_nr,percelen!EI$4,activiteiten_activiteit_voldoet_aan_voorwaarden,"J")&gt;0),EI$4,"")</f>
        <v/>
      </c>
      <c r="EJ174">
        <f t="shared" si="375"/>
        <v>0</v>
      </c>
      <c r="EK174" t="str">
        <f t="shared" si="309"/>
        <v/>
      </c>
      <c r="EL174" t="str">
        <f t="shared" si="310"/>
        <v/>
      </c>
      <c r="EM174" t="str">
        <f t="shared" si="311"/>
        <v/>
      </c>
      <c r="EN174" t="str">
        <f t="shared" si="312"/>
        <v/>
      </c>
      <c r="EO174" t="str">
        <f t="shared" si="313"/>
        <v/>
      </c>
      <c r="EP174" t="str">
        <f t="shared" si="314"/>
        <v/>
      </c>
      <c r="EQ174" t="str">
        <f t="shared" si="315"/>
        <v/>
      </c>
      <c r="ER174" t="str">
        <f t="shared" si="316"/>
        <v/>
      </c>
      <c r="ES174" t="str">
        <f t="shared" si="317"/>
        <v/>
      </c>
      <c r="ET174" t="str">
        <f t="shared" si="318"/>
        <v/>
      </c>
      <c r="EU174" t="str">
        <f t="shared" si="319"/>
        <v/>
      </c>
      <c r="EV174" t="str">
        <f t="shared" si="320"/>
        <v/>
      </c>
      <c r="EW174" t="str">
        <f t="shared" si="376"/>
        <v>nvt</v>
      </c>
      <c r="EX174" t="str">
        <f t="shared" si="377"/>
        <v>nvt</v>
      </c>
      <c r="EY174" t="str">
        <f t="shared" si="378"/>
        <v>nvt</v>
      </c>
      <c r="EZ174" t="str">
        <f t="shared" si="379"/>
        <v>nvt</v>
      </c>
      <c r="FA174" t="str">
        <f t="shared" si="380"/>
        <v>nvt</v>
      </c>
      <c r="FB174" t="str">
        <f t="shared" si="381"/>
        <v>nvt</v>
      </c>
      <c r="FC174" t="str">
        <f t="shared" si="382"/>
        <v>nvt</v>
      </c>
      <c r="FD174" t="str">
        <f t="shared" si="383"/>
        <v>nvt</v>
      </c>
      <c r="FE174" t="str">
        <f>IF($EJ174=2,VLOOKUP(FD174,STAPELING!A:D,FE$1,0),"nvt")</f>
        <v>nvt</v>
      </c>
      <c r="FF174" t="str">
        <f t="shared" si="384"/>
        <v>nvt</v>
      </c>
      <c r="FG174" t="str">
        <f t="shared" si="385"/>
        <v>nvt</v>
      </c>
      <c r="FH174" t="str">
        <f t="shared" si="386"/>
        <v>nvt</v>
      </c>
      <c r="FI174" t="str">
        <f t="shared" si="387"/>
        <v>nvt</v>
      </c>
      <c r="FJ174" t="str">
        <f t="shared" si="388"/>
        <v>nvt</v>
      </c>
      <c r="FK174" t="str">
        <f t="shared" si="389"/>
        <v>nvt</v>
      </c>
      <c r="FL174" t="str">
        <f t="shared" si="390"/>
        <v>nvt</v>
      </c>
      <c r="FM174" t="str">
        <f t="shared" si="391"/>
        <v/>
      </c>
      <c r="FN174" t="str">
        <f>IF(ISERROR(VLOOKUP(FM174,STAPELING!I:AO,FN$1,0)),"N",VLOOKUP(FM174,STAPELING!I:AO,FN$1,0))</f>
        <v>J</v>
      </c>
      <c r="FO174" t="str">
        <f t="shared" si="392"/>
        <v>nvt</v>
      </c>
      <c r="FP174" t="str">
        <f t="shared" si="321"/>
        <v>nvt</v>
      </c>
      <c r="FQ174" t="str">
        <f t="shared" si="322"/>
        <v>nvt</v>
      </c>
      <c r="FR174" t="str">
        <f t="shared" si="323"/>
        <v>nvt</v>
      </c>
      <c r="FS174" t="str">
        <f t="shared" si="324"/>
        <v>nvt</v>
      </c>
      <c r="FT174" t="str">
        <f t="shared" si="325"/>
        <v>nvt</v>
      </c>
      <c r="FU174" t="str">
        <f t="shared" si="326"/>
        <v>nvt</v>
      </c>
      <c r="FV174" t="str">
        <f t="shared" si="327"/>
        <v>nvt</v>
      </c>
      <c r="FW174" t="str">
        <f t="shared" si="328"/>
        <v>nvt</v>
      </c>
      <c r="FX174" t="str">
        <f t="shared" si="329"/>
        <v>nvt</v>
      </c>
      <c r="FY174" t="str">
        <f t="shared" si="330"/>
        <v>nvt</v>
      </c>
      <c r="FZ174" t="str">
        <f t="shared" si="331"/>
        <v>nvt</v>
      </c>
      <c r="GA174" t="str">
        <f t="shared" si="332"/>
        <v>nvt</v>
      </c>
      <c r="GB174" t="str">
        <f>IF($EJ174&gt;2,IF(FO174="","zwart",VLOOKUP(FO174,STAPELING!J:AA,GB$1,0)),"nvt")</f>
        <v>nvt</v>
      </c>
      <c r="GC174" t="str">
        <f t="shared" si="393"/>
        <v>nvt</v>
      </c>
      <c r="GD174" t="str">
        <f t="shared" si="394"/>
        <v>nvt</v>
      </c>
      <c r="GE174" t="str">
        <f t="shared" si="395"/>
        <v>nvt</v>
      </c>
      <c r="GF174" t="str">
        <f t="shared" si="396"/>
        <v>nvt</v>
      </c>
      <c r="GG174" t="str">
        <f t="shared" si="397"/>
        <v>nvt</v>
      </c>
      <c r="GH174" t="str">
        <f t="shared" si="398"/>
        <v>nvt</v>
      </c>
      <c r="GI174" t="str">
        <f t="shared" si="399"/>
        <v>nvt</v>
      </c>
      <c r="GJ174" t="str">
        <f t="shared" si="400"/>
        <v>nvt</v>
      </c>
      <c r="GK174" t="str">
        <f t="shared" si="333"/>
        <v>nvt</v>
      </c>
      <c r="GL174" t="str">
        <f t="shared" si="334"/>
        <v>nvt</v>
      </c>
      <c r="GM174" t="str">
        <f t="shared" si="335"/>
        <v>nvt</v>
      </c>
      <c r="GN174" t="str">
        <f t="shared" si="336"/>
        <v>nvt</v>
      </c>
      <c r="GO174" t="str">
        <f t="shared" si="337"/>
        <v>nvt</v>
      </c>
      <c r="GP174" t="str">
        <f t="shared" si="338"/>
        <v>nvt</v>
      </c>
      <c r="GQ174" t="str">
        <f t="shared" si="339"/>
        <v>nvt</v>
      </c>
      <c r="GR174" t="str">
        <f t="shared" si="340"/>
        <v>nvt</v>
      </c>
      <c r="GS174" t="str">
        <f t="shared" si="341"/>
        <v>nvt</v>
      </c>
      <c r="GT174" t="str">
        <f t="shared" si="342"/>
        <v>nvt</v>
      </c>
      <c r="GU174" t="str">
        <f t="shared" si="343"/>
        <v>nvt</v>
      </c>
      <c r="GV174" t="str">
        <f t="shared" si="344"/>
        <v>nvt</v>
      </c>
      <c r="GW174" t="str">
        <f>IF($EJ174&gt;2,IF(GJ174="","zwart",VLOOKUP(GJ174,STAPELING!AB:AJ,GW$1,0)),"nvt")</f>
        <v>nvt</v>
      </c>
      <c r="GX174" t="str">
        <f t="shared" si="401"/>
        <v>nvt</v>
      </c>
      <c r="GY174" t="str">
        <f t="shared" si="402"/>
        <v>nvt</v>
      </c>
      <c r="GZ174" t="str">
        <f t="shared" si="403"/>
        <v>nvt</v>
      </c>
      <c r="HA174" t="str">
        <f t="shared" si="404"/>
        <v>nvt</v>
      </c>
      <c r="HB174" t="str">
        <f t="shared" si="405"/>
        <v>nvt</v>
      </c>
      <c r="HC174" t="str">
        <f t="shared" si="406"/>
        <v>nvt</v>
      </c>
      <c r="HD174" t="str">
        <f t="shared" si="407"/>
        <v>nvt</v>
      </c>
      <c r="HE174" t="str">
        <f t="shared" si="408"/>
        <v>nvt</v>
      </c>
      <c r="HF174" t="str">
        <f t="shared" si="409"/>
        <v>nvt</v>
      </c>
      <c r="HG174" t="str">
        <f t="shared" si="410"/>
        <v>nvt</v>
      </c>
      <c r="HH174" t="str">
        <f t="shared" si="411"/>
        <v>nvt</v>
      </c>
      <c r="HI174" t="str">
        <f t="shared" si="412"/>
        <v>nvt</v>
      </c>
      <c r="HJ174" t="str">
        <f t="shared" si="413"/>
        <v>nvt</v>
      </c>
      <c r="HK174" t="str">
        <f t="shared" si="414"/>
        <v>nvt</v>
      </c>
      <c r="HL174" t="str">
        <f t="shared" si="415"/>
        <v>nvt</v>
      </c>
      <c r="HM174" t="str">
        <f t="shared" si="345"/>
        <v>nvt</v>
      </c>
      <c r="HN174" t="str">
        <f t="shared" si="346"/>
        <v>nvt</v>
      </c>
      <c r="HO174" t="str">
        <f t="shared" si="347"/>
        <v>nvt</v>
      </c>
      <c r="HP174" t="str">
        <f t="shared" si="348"/>
        <v>nvt</v>
      </c>
      <c r="HQ174" t="str">
        <f t="shared" si="349"/>
        <v>nvt</v>
      </c>
      <c r="HR174" t="str">
        <f t="shared" si="350"/>
        <v>nvt</v>
      </c>
      <c r="HS174" t="str">
        <f t="shared" si="351"/>
        <v>nvt</v>
      </c>
      <c r="HT174" t="str">
        <f t="shared" si="352"/>
        <v>nvt</v>
      </c>
      <c r="HU174" t="str">
        <f t="shared" si="353"/>
        <v>nvt</v>
      </c>
      <c r="HV174" t="str">
        <f t="shared" si="354"/>
        <v>nvt</v>
      </c>
      <c r="HW174" t="str">
        <f t="shared" si="355"/>
        <v>nvt</v>
      </c>
      <c r="HX174" t="str">
        <f t="shared" si="356"/>
        <v>nvt</v>
      </c>
      <c r="HY174" t="str">
        <f>IF($EJ174&gt;2,IF(HL174="","zwart",VLOOKUP(HL174,STAPELING!AK:AN,HY$1,0)),"nvt")</f>
        <v>nvt</v>
      </c>
      <c r="HZ174" t="str">
        <f t="shared" si="416"/>
        <v>nvt</v>
      </c>
      <c r="IA174" t="str">
        <f t="shared" si="417"/>
        <v>nvt</v>
      </c>
      <c r="IB174" t="str">
        <f t="shared" si="418"/>
        <v>nvt</v>
      </c>
      <c r="IC174" t="str">
        <f t="shared" si="419"/>
        <v>nvt</v>
      </c>
      <c r="ID174" t="str">
        <f t="shared" si="420"/>
        <v>nvt</v>
      </c>
      <c r="IE174" t="str">
        <f t="shared" si="421"/>
        <v>nvt</v>
      </c>
      <c r="IF174" t="str">
        <f t="shared" si="422"/>
        <v>nvt</v>
      </c>
      <c r="IG174">
        <f t="shared" si="423"/>
        <v>0</v>
      </c>
      <c r="IH174">
        <f t="shared" si="424"/>
        <v>0</v>
      </c>
      <c r="II174">
        <f t="shared" si="425"/>
        <v>0</v>
      </c>
      <c r="IJ174">
        <f t="shared" si="426"/>
        <v>0</v>
      </c>
      <c r="IK174">
        <f t="shared" si="427"/>
        <v>0</v>
      </c>
      <c r="IL174">
        <f t="shared" si="428"/>
        <v>0</v>
      </c>
      <c r="IM174">
        <f t="shared" si="429"/>
        <v>0</v>
      </c>
      <c r="IN174">
        <f t="shared" si="430"/>
        <v>0</v>
      </c>
      <c r="IO174">
        <f t="shared" si="431"/>
        <v>0</v>
      </c>
      <c r="IP174">
        <f t="shared" si="432"/>
        <v>0</v>
      </c>
      <c r="IQ174">
        <f t="shared" si="433"/>
        <v>0</v>
      </c>
      <c r="IR174">
        <f t="shared" si="434"/>
        <v>0</v>
      </c>
      <c r="IS174">
        <f t="shared" si="435"/>
        <v>0</v>
      </c>
      <c r="IT174">
        <f t="shared" si="436"/>
        <v>0</v>
      </c>
      <c r="IU174" t="str">
        <f t="shared" si="437"/>
        <v>N</v>
      </c>
      <c r="IV174" t="str">
        <f t="shared" si="357"/>
        <v>N</v>
      </c>
      <c r="IW174" t="str">
        <f t="shared" si="438"/>
        <v>N</v>
      </c>
    </row>
    <row r="175" spans="1:257" x14ac:dyDescent="0.25">
      <c r="A175" t="str">
        <f>IF(ISERROR(VLOOKUP(E175,E$4:E174,1,0)),"J","N")</f>
        <v>N</v>
      </c>
      <c r="E175" s="25" t="str">
        <f>IF(Invoer!B204="","",Invoer!B204)</f>
        <v/>
      </c>
      <c r="F175" s="25"/>
      <c r="G175" s="25"/>
      <c r="H175" s="25" t="str">
        <f>IF(AND($E175&lt;&gt;"",$A175="J"),Invoer!D204,"")</f>
        <v/>
      </c>
      <c r="I175" s="25"/>
      <c r="J175" s="26"/>
      <c r="K175" s="26" t="str">
        <f>IF(AND($E175&lt;&gt;"",$A175="J"),Invoer!L204,"")</f>
        <v/>
      </c>
      <c r="L175" s="26"/>
      <c r="M175" s="25"/>
      <c r="N175" s="152"/>
      <c r="O175" s="153"/>
      <c r="P175" s="25"/>
      <c r="Q175" s="25"/>
      <c r="R175" s="153"/>
      <c r="S175" s="154"/>
      <c r="T175" s="152"/>
      <c r="U175" s="153"/>
      <c r="V175" s="153"/>
      <c r="W175" s="59" t="str">
        <f>IF(AND($E175&lt;&gt;"",$A175="J",Invoer!R204&lt;&gt;""),VLOOKUP(Invoer!R204,NORM!$F$26:$H$29,3,0),"")</f>
        <v/>
      </c>
      <c r="X175" s="59"/>
      <c r="Y175" s="25" t="str">
        <f t="shared" si="358"/>
        <v/>
      </c>
      <c r="Z175" s="25"/>
      <c r="AA175" s="26" t="str">
        <f t="shared" si="359"/>
        <v/>
      </c>
      <c r="AB175" s="26"/>
      <c r="AC175" s="153"/>
      <c r="AD175" s="153"/>
      <c r="AE175" s="153"/>
      <c r="AF175" s="153"/>
      <c r="AG175" s="153"/>
      <c r="AH175" s="25"/>
      <c r="AI175" s="153"/>
      <c r="AJ175" s="153"/>
      <c r="AK175" s="153"/>
      <c r="AL175" s="153"/>
      <c r="AM175" s="25" t="str">
        <f>IF(AND($E175&lt;&gt;"",$A175="J"),IF(Invoer!X204="Ja","J",IF(Invoer!X204="Nee","N","")),"")</f>
        <v/>
      </c>
      <c r="AN175" s="153"/>
      <c r="AO175" s="153"/>
      <c r="AP175" s="153" t="s">
        <v>311</v>
      </c>
      <c r="AQ175" s="153" t="s">
        <v>311</v>
      </c>
      <c r="AR175" s="153" t="s">
        <v>312</v>
      </c>
      <c r="AS175" s="153" t="s">
        <v>312</v>
      </c>
      <c r="AT175" s="1" t="str">
        <f>IF(AND($E175&lt;&gt;"",$A175="J",Invoer!O204&lt;&gt;""),VLOOKUP(Invoer!O204,NORM!$F$31:$H$38,3,0),"")</f>
        <v/>
      </c>
      <c r="AU175" s="1"/>
      <c r="AV175" s="1" t="str">
        <f>IF(AND($E175&lt;&gt;"",$A175="J"),Invoer!AH204,"")</f>
        <v/>
      </c>
      <c r="AW175" s="1"/>
      <c r="AX175" s="1" t="str">
        <f t="shared" si="360"/>
        <v/>
      </c>
      <c r="AY175" s="1"/>
      <c r="AZ175" s="3" t="str">
        <f t="shared" si="361"/>
        <v/>
      </c>
      <c r="BA175" s="3" t="str">
        <f t="shared" si="362"/>
        <v/>
      </c>
      <c r="BB175" s="3" t="str">
        <f t="shared" si="363"/>
        <v>N</v>
      </c>
      <c r="BC175" s="3" t="str">
        <f t="shared" si="364"/>
        <v>N</v>
      </c>
      <c r="BD175" s="3" t="str">
        <f t="shared" si="365"/>
        <v/>
      </c>
      <c r="BE175" s="3">
        <f t="shared" si="366"/>
        <v>0</v>
      </c>
      <c r="BF175" s="3" t="str">
        <f t="shared" si="367"/>
        <v/>
      </c>
      <c r="BG175" s="3" t="str">
        <f t="shared" si="368"/>
        <v/>
      </c>
      <c r="BH175" s="3" t="str">
        <f t="shared" si="369"/>
        <v>N</v>
      </c>
      <c r="BI175" s="24" t="str">
        <f t="shared" si="370"/>
        <v/>
      </c>
      <c r="BJ175" s="24" t="str">
        <f>IF(ISERROR(VLOOKUP($BD175,LOV_GWSGRP!A:A,1,0)),"N","J")</f>
        <v>N</v>
      </c>
      <c r="BK175" s="24" t="str">
        <f>IF(ISERROR(VLOOKUP($BD175,LOV_GWSGRP!D:D,1,0)),"N","J")</f>
        <v>N</v>
      </c>
      <c r="BL175" s="24" t="str">
        <f>IF(ISERROR(VLOOKUP($BD175,LOV_GWSGRP!G:G,1,0)),"N","J")</f>
        <v>N</v>
      </c>
      <c r="BM175" s="24" t="str">
        <f>IF(ISERROR(VLOOKUP($BD175,LOV_GWSGRP!M:M,1,0)),"N","J")</f>
        <v>N</v>
      </c>
      <c r="BN175" s="24" t="str">
        <f>IF(ISERROR(VLOOKUP($BD175,LOV_GWSGRP!P:P,1,0)),"N","J")</f>
        <v>N</v>
      </c>
      <c r="BO175" s="24" t="str">
        <f>IF(ISERROR(VLOOKUP($BD175,LOV_GWSGRP!S:S,1,0)),"N","J")</f>
        <v>N</v>
      </c>
      <c r="BP175" s="24" t="str">
        <f>IF(ISERROR(VLOOKUP($BD175,LOV_GWSGRP!V:V,1,0)),"N","J")</f>
        <v>N</v>
      </c>
      <c r="BQ175" s="24" t="str">
        <f>IF(ISERROR(VLOOKUP($BD175,LOV_GWSGRP!Y:Y,1,0)),"N","J")</f>
        <v>N</v>
      </c>
      <c r="BR175" s="24" t="str">
        <f>IF(ISERROR(VLOOKUP($BD175,LOV_GWSGRP!AB:AB,1,0)),"N","J")</f>
        <v>N</v>
      </c>
      <c r="BS175" s="24" t="str">
        <f>IF(ISERROR(VLOOKUP($BD175,LOV_GWSGRP!AE:AE,1,0)),"N","J")</f>
        <v>N</v>
      </c>
      <c r="BT175" s="24" t="str">
        <f>IF(ISERROR(VLOOKUP($BD175,LOV_GWSGRP!AH:AH,1,0)),"N","J")</f>
        <v>N</v>
      </c>
      <c r="BU175" s="24" t="str">
        <f>IF(ISERROR(VLOOKUP($BD175,LOV_GWSGRP!CJ:CJ,1,0)),"N","J")</f>
        <v>N</v>
      </c>
      <c r="BV175" s="24" t="str">
        <f>IF(ISERROR(VLOOKUP($BD175,LOV_GWSGRP!AN:AN,1,0)),"N","J")</f>
        <v>N</v>
      </c>
      <c r="BW175" s="24" t="str">
        <f>IF(ISERROR(VLOOKUP($BD175,LOV_GWSGRP!AQ:AQ,1,0)),"N","J")</f>
        <v>N</v>
      </c>
      <c r="BX175" s="24" t="str">
        <f>IF(ISERROR(VLOOKUP($BD175,LOV_GWSGRP!AT:AT,1,0)),"N","J")</f>
        <v>N</v>
      </c>
      <c r="BY175" s="24" t="str">
        <f>IF(ISERROR(VLOOKUP($BD175,LOV_GWSGRP!AW:AW,1,0)),"N","J")</f>
        <v>N</v>
      </c>
      <c r="BZ175" s="24" t="str">
        <f>IF(ISERROR(VLOOKUP($BD175,LOV_GWSGRP!AZ:AZ,1,0)),"N","J")</f>
        <v>N</v>
      </c>
      <c r="CA175" s="24" t="str">
        <f>IF(ISERROR(VLOOKUP($BD175,LOV_GWSGRP!BC:BC,1,0)),"N","J")</f>
        <v>N</v>
      </c>
      <c r="CB175" s="24" t="str">
        <f>IF(ISERROR(VLOOKUP($BD175,LOV_GWSGRP!BF:BF,1,0)),"N","J")</f>
        <v>N</v>
      </c>
      <c r="CC175" s="24" t="str">
        <f>IF(ISERROR(VLOOKUP($BD175,LOV_GWSGRP!BI:BI,1,0)),"N","J")</f>
        <v>N</v>
      </c>
      <c r="CD175" s="24" t="str">
        <f>IF(ISERROR(VLOOKUP($BD175,LOV_GWSGRP!J:J,1,0)),"N","J")</f>
        <v>N</v>
      </c>
      <c r="CE175" s="24" t="str">
        <f>IF(ISERROR(VLOOKUP($BD175,LOV_GWSGRP!BL:BL,1,0)),"N","J")</f>
        <v>N</v>
      </c>
      <c r="CF175" s="24"/>
      <c r="CG175" s="24" t="str">
        <f>IF(ISERROR(VLOOKUP($BD175,LOV_GWSGRP!BO:BO,1,0)),"N","J")</f>
        <v>N</v>
      </c>
      <c r="CH175" s="24" t="str">
        <f t="shared" si="371"/>
        <v>N</v>
      </c>
      <c r="CI175" s="24" t="str">
        <f>IF(ISERROR(VLOOKUP($BD175,GEWASCODE_GLMC8!F:F,1,0)),"N","J")</f>
        <v>N</v>
      </c>
      <c r="CJ175" s="24" t="str">
        <f>IF(COUNTIF($CI175:CI175,"J")&gt;0,"N",IF(ISERROR(VLOOKUP($BD175,GEWASCODE_GLMC8!G:G,1,0)),"N","J"))</f>
        <v>N</v>
      </c>
      <c r="CK175" s="24" t="str">
        <f>IF(COUNTIF($CI175:CJ175,"J")&gt;0,"N",IF(ISERROR(VLOOKUP($BD175,GEWASCODE_GLMC8!H:H,1,0)),"N","J"))</f>
        <v>N</v>
      </c>
      <c r="CL175" s="24" t="str">
        <f>IF(COUNTIF($CI175:CK175,"J")&gt;0,"N",IF(ISERROR(VLOOKUP($BD175,GEWASCODE_GLMC8!I:I,1,0)),"N","J"))</f>
        <v>N</v>
      </c>
      <c r="CM175" s="24" t="str">
        <f>IF(COUNTIF($CI175:CL175,"J")&gt;0,"N",IF(ISERROR(VLOOKUP($BD175,GEWASCODE_GLMC8!J:J,1,0)),"N","J"))</f>
        <v>N</v>
      </c>
      <c r="CN175" s="24" t="str">
        <f>IF(COUNTIF($CI175:CM175,"J")&gt;0,"N",IF(ISERROR(VLOOKUP($BD175,GEWASCODE_GLMC8!K:K,1,0)),"N","J"))</f>
        <v>N</v>
      </c>
      <c r="CO175" s="24" t="str">
        <f>IF(COUNTIF($CI175:CN175,"J")&gt;0,"N",IF(ISERROR(VLOOKUP($BD175,GEWASCODE_GLMC8!L:L,1,0)),"N","J"))</f>
        <v>N</v>
      </c>
      <c r="CP175" s="24" t="str">
        <f>IF(COUNTIF($CI175:CO175,"J")&gt;0,"N",IF(ISERROR(VLOOKUP($BD175,GEWASCODE_GLMC8!M:M,1,0)),"N","J"))</f>
        <v>N</v>
      </c>
      <c r="CQ175" s="24" t="str">
        <f>IF(COUNTIF($CI175:CP175,"J")&gt;0,"N",IF(ISERROR(VLOOKUP($BD175,GEWASCODE_GLMC8!N:N,1,0)),"N","J"))</f>
        <v>N</v>
      </c>
      <c r="CR175" s="24" t="str">
        <f>IF(COUNTIF($CI175:CQ175,"J")&gt;0,"N",IF(ISERROR(VLOOKUP($BD175,GEWASCODE_GLMC8!O:O,1,0)),"N","J"))</f>
        <v>N</v>
      </c>
      <c r="CS175" s="24" t="str">
        <f>IF(COUNTIF($CI175:CR175,"J")&gt;0,"N",IF(ISERROR(VLOOKUP($BD175,GEWASCODE_GLMC8!P:P,1,0)),"N","J"))</f>
        <v>N</v>
      </c>
      <c r="CT175" s="24" t="str">
        <f>IF(COUNTIF($CI175:CS175,"J")&gt;0,"N",IF(ISERROR(VLOOKUP($BD175,GEWASCODE_GLMC8!Q:Q,1,0)),"N","J"))</f>
        <v>N</v>
      </c>
      <c r="CU175" s="24" t="str">
        <f>IF(COUNTIF($CI175:CT175,"J")&gt;0,"N",IF(ISERROR(VLOOKUP($BD175,GEWASCODE_GLMC8!R:R,1,0)),"N","J"))</f>
        <v>N</v>
      </c>
      <c r="CV175" s="24" t="str">
        <f>IF(COUNTIF($CI175:CU175,"J")&gt;0,"N",IF(ISERROR(VLOOKUP($BD175,GEWASCODE_GLMC8!S:S,1,0)),"N","J"))</f>
        <v>N</v>
      </c>
      <c r="CW175" s="24" t="str">
        <f>IF(COUNTIF($CI175:CV175,"J")&gt;0,"N",IF(ISERROR(VLOOKUP($BD175,GEWASCODE_GLMC8!T:T,1,0)),"N","J"))</f>
        <v>N</v>
      </c>
      <c r="CX175" s="24" t="str">
        <f>IF(COUNTIF($CI175:CW175,"J")&gt;0,"N",IF(ISERROR(VLOOKUP($BD175,GEWASCODE_GLMC8!U:U,1,0)),"N","J"))</f>
        <v>N</v>
      </c>
      <c r="CY175" s="24" t="str">
        <f>IF(COUNTIF($CI175:CX175,"J")&gt;0,"N",IF(ISERROR(VLOOKUP($BD175,GEWASCODE_GLMC8!V:V,1,0)),"N","J"))</f>
        <v>N</v>
      </c>
      <c r="CZ175" s="24" t="str">
        <f>IF(COUNTIF($CI175:CY175,"J")&gt;0,"N",IF(ISERROR(VLOOKUP($BD175,GEWASCODE_GLMC8!W:W,1,0)),"N","J"))</f>
        <v>N</v>
      </c>
      <c r="DA175" s="24" t="str">
        <f>IF(COUNTIF($CI175:CZ175,"J")&gt;0,"N",IF(ISERROR(VLOOKUP($BD175,GEWASCODE_GLMC8!X:X,1,0)),"N","J"))</f>
        <v>N</v>
      </c>
      <c r="DB175" s="24" t="str">
        <f>IF(COUNTIF($CI175:DA175,"J")&gt;0,"N",IF(ISERROR(VLOOKUP($BD175,GEWASCODE_GLMC8!Y:Y,1,0)),"N","J"))</f>
        <v>N</v>
      </c>
      <c r="DC175" s="24" t="str">
        <f>IF(COUNTIF($CI175:DB175,"J")&gt;0,"N",IF(ISERROR(VLOOKUP($BD175,GEWASCODE_GLMC8!Z:Z,1,0)),"N","J"))</f>
        <v>N</v>
      </c>
      <c r="DD175" s="24" t="str">
        <f t="shared" si="372"/>
        <v>N</v>
      </c>
      <c r="DE175" s="3" t="str">
        <f t="shared" si="303"/>
        <v>N</v>
      </c>
      <c r="DF175" s="3" t="str">
        <f t="shared" si="304"/>
        <v>N</v>
      </c>
      <c r="DG175" s="3" t="str">
        <f t="shared" si="373"/>
        <v>N</v>
      </c>
      <c r="DH175" s="3" t="str">
        <f t="shared" si="374"/>
        <v>N</v>
      </c>
      <c r="DI175" s="3" t="str">
        <f t="shared" si="305"/>
        <v>N</v>
      </c>
      <c r="DJ175" s="3" t="str">
        <f t="shared" si="306"/>
        <v>N</v>
      </c>
      <c r="DK175" s="3">
        <f>0</f>
        <v>0</v>
      </c>
      <c r="DL175" s="3" t="str">
        <f t="shared" si="307"/>
        <v>N</v>
      </c>
      <c r="DM175" s="3" t="str">
        <f t="shared" si="308"/>
        <v>N</v>
      </c>
      <c r="DN175" t="str">
        <f>IF(AND($A175="J",COUNTIFS(activiteiten_perceel,percelen!$AZ175,activiteiten_maatregel_nr,percelen!DN$4,activiteiten_activiteit_voldoet_aan_voorwaarden,"J")&gt;0),DN$4,"")</f>
        <v/>
      </c>
      <c r="DO175" t="str">
        <f>IF(AND($A175="J",COUNTIFS(activiteiten_perceel,percelen!$AZ175,activiteiten_maatregel_nr,percelen!DO$4,activiteiten_activiteit_voldoet_aan_voorwaarden,"J")&gt;0),DO$4,"")</f>
        <v/>
      </c>
      <c r="DP175" t="str">
        <f>IF(AND($A175="J",COUNTIFS(activiteiten_perceel,percelen!$AZ175,activiteiten_maatregel_nr,percelen!DP$4,activiteiten_activiteit_voldoet_aan_voorwaarden,"J")&gt;0),DP$4,"")</f>
        <v/>
      </c>
      <c r="DQ175" t="str">
        <f>IF(AND($A175="J",COUNTIFS(activiteiten_perceel,percelen!$AZ175,activiteiten_maatregel_nr,percelen!DQ$4,activiteiten_activiteit_voldoet_aan_voorwaarden,"J")&gt;0),DQ$4,"")</f>
        <v/>
      </c>
      <c r="DR175" t="str">
        <f>IF(AND($A175="J",COUNTIFS(activiteiten_perceel,percelen!$AZ175,activiteiten_maatregel_nr,percelen!DR$4,activiteiten_activiteit_voldoet_aan_voorwaarden,"J")&gt;0),DR$4,"")</f>
        <v/>
      </c>
      <c r="DS175" t="str">
        <f>IF(AND($A175="J",COUNTIFS(activiteiten_perceel,percelen!$AZ175,activiteiten_maatregel_nr,percelen!DS$4,activiteiten_activiteit_voldoet_aan_voorwaarden,"J")&gt;0),DS$4,"")</f>
        <v/>
      </c>
      <c r="DT175" t="str">
        <f>IF(AND($A175="J",COUNTIFS(activiteiten_perceel,percelen!$AZ175,activiteiten_maatregel_nr,percelen!DT$4,activiteiten_activiteit_voldoet_aan_voorwaarden,"J")&gt;0),DT$4,"")</f>
        <v/>
      </c>
      <c r="DU175" t="str">
        <f>IF(AND($A175="J",COUNTIFS(activiteiten_perceel,percelen!$AZ175,activiteiten_maatregel_nr,percelen!DU$4,activiteiten_activiteit_voldoet_aan_voorwaarden,"J")&gt;0),DU$4,"")</f>
        <v/>
      </c>
      <c r="DV175" t="str">
        <f>IF(AND($A175="J",COUNTIFS(activiteiten_perceel,percelen!$AZ175,activiteiten_maatregel_nr,percelen!DV$4,activiteiten_activiteit_voldoet_aan_voorwaarden,"J")&gt;0),DV$4,"")</f>
        <v/>
      </c>
      <c r="DW175" t="str">
        <f>IF(AND($A175="J",COUNTIFS(activiteiten_perceel,percelen!$AZ175,activiteiten_maatregel_nr,percelen!DW$4,activiteiten_activiteit_voldoet_aan_voorwaarden,"J")&gt;0),DW$4,"")</f>
        <v/>
      </c>
      <c r="DX175" t="str">
        <f>IF(AND($A175="J",COUNTIFS(activiteiten_perceel,percelen!$AZ175,activiteiten_maatregel_nr,percelen!DX$4,activiteiten_activiteit_voldoet_aan_voorwaarden,"J")&gt;0),DX$4,"")</f>
        <v/>
      </c>
      <c r="DY175" t="str">
        <f>IF(AND($A175="J",COUNTIFS(activiteiten_perceel,percelen!$AZ175,activiteiten_maatregel_nr,percelen!DY$4,activiteiten_activiteit_voldoet_aan_voorwaarden,"J")&gt;0),DY$4,"")</f>
        <v/>
      </c>
      <c r="DZ175" t="str">
        <f>IF(AND($A175="J",COUNTIFS(activiteiten_perceel,percelen!$AZ175,activiteiten_maatregel_nr,percelen!DZ$4,activiteiten_activiteit_voldoet_aan_voorwaarden,"J")&gt;0),DZ$4,"")</f>
        <v/>
      </c>
      <c r="EA175" t="str">
        <f>IF(AND($A175="J",COUNTIFS(activiteiten_perceel,percelen!$AZ175,activiteiten_maatregel_nr,percelen!EA$4,activiteiten_activiteit_voldoet_aan_voorwaarden,"J")&gt;0),EA$4,"")</f>
        <v/>
      </c>
      <c r="EB175" t="str">
        <f>IF(AND($A175="J",COUNTIFS(activiteiten_perceel,percelen!$AZ175,activiteiten_maatregel_nr,percelen!EB$4,activiteiten_activiteit_voldoet_aan_voorwaarden,"J")&gt;0),EB$4,"")</f>
        <v/>
      </c>
      <c r="EC175" t="str">
        <f>IF(AND($A175="J",COUNTIFS(activiteiten_perceel,percelen!$AZ175,activiteiten_maatregel_nr,percelen!EC$4,activiteiten_activiteit_voldoet_aan_voorwaarden,"J")&gt;0),EC$4,"")</f>
        <v/>
      </c>
      <c r="ED175" t="str">
        <f>IF(AND($A175="J",COUNTIFS(activiteiten_perceel,percelen!$AZ175,activiteiten_maatregel_nr,percelen!ED$4,activiteiten_activiteit_voldoet_aan_voorwaarden,"J")&gt;0),ED$4,"")</f>
        <v/>
      </c>
      <c r="EE175" t="str">
        <f>IF(AND($A175="J",COUNTIFS(activiteiten_perceel,percelen!$AZ175,activiteiten_maatregel_nr,percelen!EE$4,activiteiten_activiteit_voldoet_aan_voorwaarden,"J")&gt;0),EE$4,"")</f>
        <v/>
      </c>
      <c r="EF175" t="str">
        <f>IF(AND($A175="J",COUNTIFS(activiteiten_perceel,percelen!$AZ175,activiteiten_maatregel_nr,percelen!EF$4,activiteiten_activiteit_voldoet_aan_voorwaarden,"J")&gt;0),EF$4,"")</f>
        <v/>
      </c>
      <c r="EG175" t="str">
        <f>IF(AND($A175="J",COUNTIFS(activiteiten_perceel,percelen!$AZ175,activiteiten_maatregel_nr,percelen!EG$4,activiteiten_activiteit_voldoet_aan_voorwaarden,"J")&gt;0),EG$4,"")</f>
        <v/>
      </c>
      <c r="EH175" t="str">
        <f>IF(AND($A175="J",COUNTIFS(activiteiten_perceel,percelen!$AZ175,activiteiten_maatregel_nr,percelen!EH$4,activiteiten_activiteit_voldoet_aan_voorwaarden,"J")&gt;0),EH$4,"")</f>
        <v/>
      </c>
      <c r="EI175" t="str">
        <f>IF(AND($A175="J",COUNTIFS(activiteiten_perceel,percelen!$AZ175,activiteiten_maatregel_nr,percelen!EI$4,activiteiten_activiteit_voldoet_aan_voorwaarden,"J")&gt;0),EI$4,"")</f>
        <v/>
      </c>
      <c r="EJ175">
        <f t="shared" si="375"/>
        <v>0</v>
      </c>
      <c r="EK175" t="str">
        <f t="shared" si="309"/>
        <v/>
      </c>
      <c r="EL175" t="str">
        <f t="shared" si="310"/>
        <v/>
      </c>
      <c r="EM175" t="str">
        <f t="shared" si="311"/>
        <v/>
      </c>
      <c r="EN175" t="str">
        <f t="shared" si="312"/>
        <v/>
      </c>
      <c r="EO175" t="str">
        <f t="shared" si="313"/>
        <v/>
      </c>
      <c r="EP175" t="str">
        <f t="shared" si="314"/>
        <v/>
      </c>
      <c r="EQ175" t="str">
        <f t="shared" si="315"/>
        <v/>
      </c>
      <c r="ER175" t="str">
        <f t="shared" si="316"/>
        <v/>
      </c>
      <c r="ES175" t="str">
        <f t="shared" si="317"/>
        <v/>
      </c>
      <c r="ET175" t="str">
        <f t="shared" si="318"/>
        <v/>
      </c>
      <c r="EU175" t="str">
        <f t="shared" si="319"/>
        <v/>
      </c>
      <c r="EV175" t="str">
        <f t="shared" si="320"/>
        <v/>
      </c>
      <c r="EW175" t="str">
        <f t="shared" si="376"/>
        <v>nvt</v>
      </c>
      <c r="EX175" t="str">
        <f t="shared" si="377"/>
        <v>nvt</v>
      </c>
      <c r="EY175" t="str">
        <f t="shared" si="378"/>
        <v>nvt</v>
      </c>
      <c r="EZ175" t="str">
        <f t="shared" si="379"/>
        <v>nvt</v>
      </c>
      <c r="FA175" t="str">
        <f t="shared" si="380"/>
        <v>nvt</v>
      </c>
      <c r="FB175" t="str">
        <f t="shared" si="381"/>
        <v>nvt</v>
      </c>
      <c r="FC175" t="str">
        <f t="shared" si="382"/>
        <v>nvt</v>
      </c>
      <c r="FD175" t="str">
        <f t="shared" si="383"/>
        <v>nvt</v>
      </c>
      <c r="FE175" t="str">
        <f>IF($EJ175=2,VLOOKUP(FD175,STAPELING!A:D,FE$1,0),"nvt")</f>
        <v>nvt</v>
      </c>
      <c r="FF175" t="str">
        <f t="shared" si="384"/>
        <v>nvt</v>
      </c>
      <c r="FG175" t="str">
        <f t="shared" si="385"/>
        <v>nvt</v>
      </c>
      <c r="FH175" t="str">
        <f t="shared" si="386"/>
        <v>nvt</v>
      </c>
      <c r="FI175" t="str">
        <f t="shared" si="387"/>
        <v>nvt</v>
      </c>
      <c r="FJ175" t="str">
        <f t="shared" si="388"/>
        <v>nvt</v>
      </c>
      <c r="FK175" t="str">
        <f t="shared" si="389"/>
        <v>nvt</v>
      </c>
      <c r="FL175" t="str">
        <f t="shared" si="390"/>
        <v>nvt</v>
      </c>
      <c r="FM175" t="str">
        <f t="shared" si="391"/>
        <v/>
      </c>
      <c r="FN175" t="str">
        <f>IF(ISERROR(VLOOKUP(FM175,STAPELING!I:AO,FN$1,0)),"N",VLOOKUP(FM175,STAPELING!I:AO,FN$1,0))</f>
        <v>J</v>
      </c>
      <c r="FO175" t="str">
        <f t="shared" si="392"/>
        <v>nvt</v>
      </c>
      <c r="FP175" t="str">
        <f t="shared" si="321"/>
        <v>nvt</v>
      </c>
      <c r="FQ175" t="str">
        <f t="shared" si="322"/>
        <v>nvt</v>
      </c>
      <c r="FR175" t="str">
        <f t="shared" si="323"/>
        <v>nvt</v>
      </c>
      <c r="FS175" t="str">
        <f t="shared" si="324"/>
        <v>nvt</v>
      </c>
      <c r="FT175" t="str">
        <f t="shared" si="325"/>
        <v>nvt</v>
      </c>
      <c r="FU175" t="str">
        <f t="shared" si="326"/>
        <v>nvt</v>
      </c>
      <c r="FV175" t="str">
        <f t="shared" si="327"/>
        <v>nvt</v>
      </c>
      <c r="FW175" t="str">
        <f t="shared" si="328"/>
        <v>nvt</v>
      </c>
      <c r="FX175" t="str">
        <f t="shared" si="329"/>
        <v>nvt</v>
      </c>
      <c r="FY175" t="str">
        <f t="shared" si="330"/>
        <v>nvt</v>
      </c>
      <c r="FZ175" t="str">
        <f t="shared" si="331"/>
        <v>nvt</v>
      </c>
      <c r="GA175" t="str">
        <f t="shared" si="332"/>
        <v>nvt</v>
      </c>
      <c r="GB175" t="str">
        <f>IF($EJ175&gt;2,IF(FO175="","zwart",VLOOKUP(FO175,STAPELING!J:AA,GB$1,0)),"nvt")</f>
        <v>nvt</v>
      </c>
      <c r="GC175" t="str">
        <f t="shared" si="393"/>
        <v>nvt</v>
      </c>
      <c r="GD175" t="str">
        <f t="shared" si="394"/>
        <v>nvt</v>
      </c>
      <c r="GE175" t="str">
        <f t="shared" si="395"/>
        <v>nvt</v>
      </c>
      <c r="GF175" t="str">
        <f t="shared" si="396"/>
        <v>nvt</v>
      </c>
      <c r="GG175" t="str">
        <f t="shared" si="397"/>
        <v>nvt</v>
      </c>
      <c r="GH175" t="str">
        <f t="shared" si="398"/>
        <v>nvt</v>
      </c>
      <c r="GI175" t="str">
        <f t="shared" si="399"/>
        <v>nvt</v>
      </c>
      <c r="GJ175" t="str">
        <f t="shared" si="400"/>
        <v>nvt</v>
      </c>
      <c r="GK175" t="str">
        <f t="shared" si="333"/>
        <v>nvt</v>
      </c>
      <c r="GL175" t="str">
        <f t="shared" si="334"/>
        <v>nvt</v>
      </c>
      <c r="GM175" t="str">
        <f t="shared" si="335"/>
        <v>nvt</v>
      </c>
      <c r="GN175" t="str">
        <f t="shared" si="336"/>
        <v>nvt</v>
      </c>
      <c r="GO175" t="str">
        <f t="shared" si="337"/>
        <v>nvt</v>
      </c>
      <c r="GP175" t="str">
        <f t="shared" si="338"/>
        <v>nvt</v>
      </c>
      <c r="GQ175" t="str">
        <f t="shared" si="339"/>
        <v>nvt</v>
      </c>
      <c r="GR175" t="str">
        <f t="shared" si="340"/>
        <v>nvt</v>
      </c>
      <c r="GS175" t="str">
        <f t="shared" si="341"/>
        <v>nvt</v>
      </c>
      <c r="GT175" t="str">
        <f t="shared" si="342"/>
        <v>nvt</v>
      </c>
      <c r="GU175" t="str">
        <f t="shared" si="343"/>
        <v>nvt</v>
      </c>
      <c r="GV175" t="str">
        <f t="shared" si="344"/>
        <v>nvt</v>
      </c>
      <c r="GW175" t="str">
        <f>IF($EJ175&gt;2,IF(GJ175="","zwart",VLOOKUP(GJ175,STAPELING!AB:AJ,GW$1,0)),"nvt")</f>
        <v>nvt</v>
      </c>
      <c r="GX175" t="str">
        <f t="shared" si="401"/>
        <v>nvt</v>
      </c>
      <c r="GY175" t="str">
        <f t="shared" si="402"/>
        <v>nvt</v>
      </c>
      <c r="GZ175" t="str">
        <f t="shared" si="403"/>
        <v>nvt</v>
      </c>
      <c r="HA175" t="str">
        <f t="shared" si="404"/>
        <v>nvt</v>
      </c>
      <c r="HB175" t="str">
        <f t="shared" si="405"/>
        <v>nvt</v>
      </c>
      <c r="HC175" t="str">
        <f t="shared" si="406"/>
        <v>nvt</v>
      </c>
      <c r="HD175" t="str">
        <f t="shared" si="407"/>
        <v>nvt</v>
      </c>
      <c r="HE175" t="str">
        <f t="shared" si="408"/>
        <v>nvt</v>
      </c>
      <c r="HF175" t="str">
        <f t="shared" si="409"/>
        <v>nvt</v>
      </c>
      <c r="HG175" t="str">
        <f t="shared" si="410"/>
        <v>nvt</v>
      </c>
      <c r="HH175" t="str">
        <f t="shared" si="411"/>
        <v>nvt</v>
      </c>
      <c r="HI175" t="str">
        <f t="shared" si="412"/>
        <v>nvt</v>
      </c>
      <c r="HJ175" t="str">
        <f t="shared" si="413"/>
        <v>nvt</v>
      </c>
      <c r="HK175" t="str">
        <f t="shared" si="414"/>
        <v>nvt</v>
      </c>
      <c r="HL175" t="str">
        <f t="shared" si="415"/>
        <v>nvt</v>
      </c>
      <c r="HM175" t="str">
        <f t="shared" si="345"/>
        <v>nvt</v>
      </c>
      <c r="HN175" t="str">
        <f t="shared" si="346"/>
        <v>nvt</v>
      </c>
      <c r="HO175" t="str">
        <f t="shared" si="347"/>
        <v>nvt</v>
      </c>
      <c r="HP175" t="str">
        <f t="shared" si="348"/>
        <v>nvt</v>
      </c>
      <c r="HQ175" t="str">
        <f t="shared" si="349"/>
        <v>nvt</v>
      </c>
      <c r="HR175" t="str">
        <f t="shared" si="350"/>
        <v>nvt</v>
      </c>
      <c r="HS175" t="str">
        <f t="shared" si="351"/>
        <v>nvt</v>
      </c>
      <c r="HT175" t="str">
        <f t="shared" si="352"/>
        <v>nvt</v>
      </c>
      <c r="HU175" t="str">
        <f t="shared" si="353"/>
        <v>nvt</v>
      </c>
      <c r="HV175" t="str">
        <f t="shared" si="354"/>
        <v>nvt</v>
      </c>
      <c r="HW175" t="str">
        <f t="shared" si="355"/>
        <v>nvt</v>
      </c>
      <c r="HX175" t="str">
        <f t="shared" si="356"/>
        <v>nvt</v>
      </c>
      <c r="HY175" t="str">
        <f>IF($EJ175&gt;2,IF(HL175="","zwart",VLOOKUP(HL175,STAPELING!AK:AN,HY$1,0)),"nvt")</f>
        <v>nvt</v>
      </c>
      <c r="HZ175" t="str">
        <f t="shared" si="416"/>
        <v>nvt</v>
      </c>
      <c r="IA175" t="str">
        <f t="shared" si="417"/>
        <v>nvt</v>
      </c>
      <c r="IB175" t="str">
        <f t="shared" si="418"/>
        <v>nvt</v>
      </c>
      <c r="IC175" t="str">
        <f t="shared" si="419"/>
        <v>nvt</v>
      </c>
      <c r="ID175" t="str">
        <f t="shared" si="420"/>
        <v>nvt</v>
      </c>
      <c r="IE175" t="str">
        <f t="shared" si="421"/>
        <v>nvt</v>
      </c>
      <c r="IF175" t="str">
        <f t="shared" si="422"/>
        <v>nvt</v>
      </c>
      <c r="IG175">
        <f t="shared" si="423"/>
        <v>0</v>
      </c>
      <c r="IH175">
        <f t="shared" si="424"/>
        <v>0</v>
      </c>
      <c r="II175">
        <f t="shared" si="425"/>
        <v>0</v>
      </c>
      <c r="IJ175">
        <f t="shared" si="426"/>
        <v>0</v>
      </c>
      <c r="IK175">
        <f t="shared" si="427"/>
        <v>0</v>
      </c>
      <c r="IL175">
        <f t="shared" si="428"/>
        <v>0</v>
      </c>
      <c r="IM175">
        <f t="shared" si="429"/>
        <v>0</v>
      </c>
      <c r="IN175">
        <f t="shared" si="430"/>
        <v>0</v>
      </c>
      <c r="IO175">
        <f t="shared" si="431"/>
        <v>0</v>
      </c>
      <c r="IP175">
        <f t="shared" si="432"/>
        <v>0</v>
      </c>
      <c r="IQ175">
        <f t="shared" si="433"/>
        <v>0</v>
      </c>
      <c r="IR175">
        <f t="shared" si="434"/>
        <v>0</v>
      </c>
      <c r="IS175">
        <f t="shared" si="435"/>
        <v>0</v>
      </c>
      <c r="IT175">
        <f t="shared" si="436"/>
        <v>0</v>
      </c>
      <c r="IU175" t="str">
        <f t="shared" si="437"/>
        <v>N</v>
      </c>
      <c r="IV175" t="str">
        <f t="shared" si="357"/>
        <v>N</v>
      </c>
      <c r="IW175" t="str">
        <f t="shared" si="438"/>
        <v>N</v>
      </c>
    </row>
    <row r="176" spans="1:257" x14ac:dyDescent="0.25">
      <c r="A176" t="str">
        <f>IF(ISERROR(VLOOKUP(E176,E$4:E175,1,0)),"J","N")</f>
        <v>N</v>
      </c>
      <c r="E176" s="25" t="str">
        <f>IF(Invoer!B205="","",Invoer!B205)</f>
        <v/>
      </c>
      <c r="F176" s="25"/>
      <c r="G176" s="25"/>
      <c r="H176" s="25" t="str">
        <f>IF(AND($E176&lt;&gt;"",$A176="J"),Invoer!D205,"")</f>
        <v/>
      </c>
      <c r="I176" s="25"/>
      <c r="J176" s="26"/>
      <c r="K176" s="26" t="str">
        <f>IF(AND($E176&lt;&gt;"",$A176="J"),Invoer!L205,"")</f>
        <v/>
      </c>
      <c r="L176" s="26"/>
      <c r="M176" s="25"/>
      <c r="N176" s="152"/>
      <c r="O176" s="153"/>
      <c r="P176" s="25"/>
      <c r="Q176" s="25"/>
      <c r="R176" s="153"/>
      <c r="S176" s="154"/>
      <c r="T176" s="152"/>
      <c r="U176" s="153"/>
      <c r="V176" s="153"/>
      <c r="W176" s="59" t="str">
        <f>IF(AND($E176&lt;&gt;"",$A176="J",Invoer!R205&lt;&gt;""),VLOOKUP(Invoer!R205,NORM!$F$26:$H$29,3,0),"")</f>
        <v/>
      </c>
      <c r="X176" s="59"/>
      <c r="Y176" s="25" t="str">
        <f t="shared" si="358"/>
        <v/>
      </c>
      <c r="Z176" s="25"/>
      <c r="AA176" s="26" t="str">
        <f t="shared" si="359"/>
        <v/>
      </c>
      <c r="AB176" s="26"/>
      <c r="AC176" s="153"/>
      <c r="AD176" s="153"/>
      <c r="AE176" s="153"/>
      <c r="AF176" s="153"/>
      <c r="AG176" s="153"/>
      <c r="AH176" s="25"/>
      <c r="AI176" s="153"/>
      <c r="AJ176" s="153"/>
      <c r="AK176" s="153"/>
      <c r="AL176" s="153"/>
      <c r="AM176" s="25" t="str">
        <f>IF(AND($E176&lt;&gt;"",$A176="J"),IF(Invoer!X205="Ja","J",IF(Invoer!X205="Nee","N","")),"")</f>
        <v/>
      </c>
      <c r="AN176" s="153"/>
      <c r="AO176" s="153"/>
      <c r="AP176" s="153" t="s">
        <v>311</v>
      </c>
      <c r="AQ176" s="153" t="s">
        <v>311</v>
      </c>
      <c r="AR176" s="153" t="s">
        <v>312</v>
      </c>
      <c r="AS176" s="153" t="s">
        <v>312</v>
      </c>
      <c r="AT176" s="1" t="str">
        <f>IF(AND($E176&lt;&gt;"",$A176="J",Invoer!O205&lt;&gt;""),VLOOKUP(Invoer!O205,NORM!$F$31:$H$38,3,0),"")</f>
        <v/>
      </c>
      <c r="AU176" s="1"/>
      <c r="AV176" s="1" t="str">
        <f>IF(AND($E176&lt;&gt;"",$A176="J"),Invoer!AH205,"")</f>
        <v/>
      </c>
      <c r="AW176" s="1"/>
      <c r="AX176" s="1" t="str">
        <f t="shared" si="360"/>
        <v/>
      </c>
      <c r="AY176" s="1"/>
      <c r="AZ176" s="3" t="str">
        <f t="shared" si="361"/>
        <v/>
      </c>
      <c r="BA176" s="3" t="str">
        <f t="shared" si="362"/>
        <v/>
      </c>
      <c r="BB176" s="3" t="str">
        <f t="shared" si="363"/>
        <v>N</v>
      </c>
      <c r="BC176" s="3" t="str">
        <f t="shared" si="364"/>
        <v>N</v>
      </c>
      <c r="BD176" s="3" t="str">
        <f t="shared" si="365"/>
        <v/>
      </c>
      <c r="BE176" s="3">
        <f t="shared" si="366"/>
        <v>0</v>
      </c>
      <c r="BF176" s="3" t="str">
        <f t="shared" si="367"/>
        <v/>
      </c>
      <c r="BG176" s="3" t="str">
        <f t="shared" si="368"/>
        <v/>
      </c>
      <c r="BH176" s="3" t="str">
        <f t="shared" si="369"/>
        <v>N</v>
      </c>
      <c r="BI176" s="24" t="str">
        <f t="shared" si="370"/>
        <v/>
      </c>
      <c r="BJ176" s="24" t="str">
        <f>IF(ISERROR(VLOOKUP($BD176,LOV_GWSGRP!A:A,1,0)),"N","J")</f>
        <v>N</v>
      </c>
      <c r="BK176" s="24" t="str">
        <f>IF(ISERROR(VLOOKUP($BD176,LOV_GWSGRP!D:D,1,0)),"N","J")</f>
        <v>N</v>
      </c>
      <c r="BL176" s="24" t="str">
        <f>IF(ISERROR(VLOOKUP($BD176,LOV_GWSGRP!G:G,1,0)),"N","J")</f>
        <v>N</v>
      </c>
      <c r="BM176" s="24" t="str">
        <f>IF(ISERROR(VLOOKUP($BD176,LOV_GWSGRP!M:M,1,0)),"N","J")</f>
        <v>N</v>
      </c>
      <c r="BN176" s="24" t="str">
        <f>IF(ISERROR(VLOOKUP($BD176,LOV_GWSGRP!P:P,1,0)),"N","J")</f>
        <v>N</v>
      </c>
      <c r="BO176" s="24" t="str">
        <f>IF(ISERROR(VLOOKUP($BD176,LOV_GWSGRP!S:S,1,0)),"N","J")</f>
        <v>N</v>
      </c>
      <c r="BP176" s="24" t="str">
        <f>IF(ISERROR(VLOOKUP($BD176,LOV_GWSGRP!V:V,1,0)),"N","J")</f>
        <v>N</v>
      </c>
      <c r="BQ176" s="24" t="str">
        <f>IF(ISERROR(VLOOKUP($BD176,LOV_GWSGRP!Y:Y,1,0)),"N","J")</f>
        <v>N</v>
      </c>
      <c r="BR176" s="24" t="str">
        <f>IF(ISERROR(VLOOKUP($BD176,LOV_GWSGRP!AB:AB,1,0)),"N","J")</f>
        <v>N</v>
      </c>
      <c r="BS176" s="24" t="str">
        <f>IF(ISERROR(VLOOKUP($BD176,LOV_GWSGRP!AE:AE,1,0)),"N","J")</f>
        <v>N</v>
      </c>
      <c r="BT176" s="24" t="str">
        <f>IF(ISERROR(VLOOKUP($BD176,LOV_GWSGRP!AH:AH,1,0)),"N","J")</f>
        <v>N</v>
      </c>
      <c r="BU176" s="24" t="str">
        <f>IF(ISERROR(VLOOKUP($BD176,LOV_GWSGRP!CJ:CJ,1,0)),"N","J")</f>
        <v>N</v>
      </c>
      <c r="BV176" s="24" t="str">
        <f>IF(ISERROR(VLOOKUP($BD176,LOV_GWSGRP!AN:AN,1,0)),"N","J")</f>
        <v>N</v>
      </c>
      <c r="BW176" s="24" t="str">
        <f>IF(ISERROR(VLOOKUP($BD176,LOV_GWSGRP!AQ:AQ,1,0)),"N","J")</f>
        <v>N</v>
      </c>
      <c r="BX176" s="24" t="str">
        <f>IF(ISERROR(VLOOKUP($BD176,LOV_GWSGRP!AT:AT,1,0)),"N","J")</f>
        <v>N</v>
      </c>
      <c r="BY176" s="24" t="str">
        <f>IF(ISERROR(VLOOKUP($BD176,LOV_GWSGRP!AW:AW,1,0)),"N","J")</f>
        <v>N</v>
      </c>
      <c r="BZ176" s="24" t="str">
        <f>IF(ISERROR(VLOOKUP($BD176,LOV_GWSGRP!AZ:AZ,1,0)),"N","J")</f>
        <v>N</v>
      </c>
      <c r="CA176" s="24" t="str">
        <f>IF(ISERROR(VLOOKUP($BD176,LOV_GWSGRP!BC:BC,1,0)),"N","J")</f>
        <v>N</v>
      </c>
      <c r="CB176" s="24" t="str">
        <f>IF(ISERROR(VLOOKUP($BD176,LOV_GWSGRP!BF:BF,1,0)),"N","J")</f>
        <v>N</v>
      </c>
      <c r="CC176" s="24" t="str">
        <f>IF(ISERROR(VLOOKUP($BD176,LOV_GWSGRP!BI:BI,1,0)),"N","J")</f>
        <v>N</v>
      </c>
      <c r="CD176" s="24" t="str">
        <f>IF(ISERROR(VLOOKUP($BD176,LOV_GWSGRP!J:J,1,0)),"N","J")</f>
        <v>N</v>
      </c>
      <c r="CE176" s="24" t="str">
        <f>IF(ISERROR(VLOOKUP($BD176,LOV_GWSGRP!BL:BL,1,0)),"N","J")</f>
        <v>N</v>
      </c>
      <c r="CF176" s="24"/>
      <c r="CG176" s="24" t="str">
        <f>IF(ISERROR(VLOOKUP($BD176,LOV_GWSGRP!BO:BO,1,0)),"N","J")</f>
        <v>N</v>
      </c>
      <c r="CH176" s="24" t="str">
        <f t="shared" si="371"/>
        <v>N</v>
      </c>
      <c r="CI176" s="24" t="str">
        <f>IF(ISERROR(VLOOKUP($BD176,GEWASCODE_GLMC8!F:F,1,0)),"N","J")</f>
        <v>N</v>
      </c>
      <c r="CJ176" s="24" t="str">
        <f>IF(COUNTIF($CI176:CI176,"J")&gt;0,"N",IF(ISERROR(VLOOKUP($BD176,GEWASCODE_GLMC8!G:G,1,0)),"N","J"))</f>
        <v>N</v>
      </c>
      <c r="CK176" s="24" t="str">
        <f>IF(COUNTIF($CI176:CJ176,"J")&gt;0,"N",IF(ISERROR(VLOOKUP($BD176,GEWASCODE_GLMC8!H:H,1,0)),"N","J"))</f>
        <v>N</v>
      </c>
      <c r="CL176" s="24" t="str">
        <f>IF(COUNTIF($CI176:CK176,"J")&gt;0,"N",IF(ISERROR(VLOOKUP($BD176,GEWASCODE_GLMC8!I:I,1,0)),"N","J"))</f>
        <v>N</v>
      </c>
      <c r="CM176" s="24" t="str">
        <f>IF(COUNTIF($CI176:CL176,"J")&gt;0,"N",IF(ISERROR(VLOOKUP($BD176,GEWASCODE_GLMC8!J:J,1,0)),"N","J"))</f>
        <v>N</v>
      </c>
      <c r="CN176" s="24" t="str">
        <f>IF(COUNTIF($CI176:CM176,"J")&gt;0,"N",IF(ISERROR(VLOOKUP($BD176,GEWASCODE_GLMC8!K:K,1,0)),"N","J"))</f>
        <v>N</v>
      </c>
      <c r="CO176" s="24" t="str">
        <f>IF(COUNTIF($CI176:CN176,"J")&gt;0,"N",IF(ISERROR(VLOOKUP($BD176,GEWASCODE_GLMC8!L:L,1,0)),"N","J"))</f>
        <v>N</v>
      </c>
      <c r="CP176" s="24" t="str">
        <f>IF(COUNTIF($CI176:CO176,"J")&gt;0,"N",IF(ISERROR(VLOOKUP($BD176,GEWASCODE_GLMC8!M:M,1,0)),"N","J"))</f>
        <v>N</v>
      </c>
      <c r="CQ176" s="24" t="str">
        <f>IF(COUNTIF($CI176:CP176,"J")&gt;0,"N",IF(ISERROR(VLOOKUP($BD176,GEWASCODE_GLMC8!N:N,1,0)),"N","J"))</f>
        <v>N</v>
      </c>
      <c r="CR176" s="24" t="str">
        <f>IF(COUNTIF($CI176:CQ176,"J")&gt;0,"N",IF(ISERROR(VLOOKUP($BD176,GEWASCODE_GLMC8!O:O,1,0)),"N","J"))</f>
        <v>N</v>
      </c>
      <c r="CS176" s="24" t="str">
        <f>IF(COUNTIF($CI176:CR176,"J")&gt;0,"N",IF(ISERROR(VLOOKUP($BD176,GEWASCODE_GLMC8!P:P,1,0)),"N","J"))</f>
        <v>N</v>
      </c>
      <c r="CT176" s="24" t="str">
        <f>IF(COUNTIF($CI176:CS176,"J")&gt;0,"N",IF(ISERROR(VLOOKUP($BD176,GEWASCODE_GLMC8!Q:Q,1,0)),"N","J"))</f>
        <v>N</v>
      </c>
      <c r="CU176" s="24" t="str">
        <f>IF(COUNTIF($CI176:CT176,"J")&gt;0,"N",IF(ISERROR(VLOOKUP($BD176,GEWASCODE_GLMC8!R:R,1,0)),"N","J"))</f>
        <v>N</v>
      </c>
      <c r="CV176" s="24" t="str">
        <f>IF(COUNTIF($CI176:CU176,"J")&gt;0,"N",IF(ISERROR(VLOOKUP($BD176,GEWASCODE_GLMC8!S:S,1,0)),"N","J"))</f>
        <v>N</v>
      </c>
      <c r="CW176" s="24" t="str">
        <f>IF(COUNTIF($CI176:CV176,"J")&gt;0,"N",IF(ISERROR(VLOOKUP($BD176,GEWASCODE_GLMC8!T:T,1,0)),"N","J"))</f>
        <v>N</v>
      </c>
      <c r="CX176" s="24" t="str">
        <f>IF(COUNTIF($CI176:CW176,"J")&gt;0,"N",IF(ISERROR(VLOOKUP($BD176,GEWASCODE_GLMC8!U:U,1,0)),"N","J"))</f>
        <v>N</v>
      </c>
      <c r="CY176" s="24" t="str">
        <f>IF(COUNTIF($CI176:CX176,"J")&gt;0,"N",IF(ISERROR(VLOOKUP($BD176,GEWASCODE_GLMC8!V:V,1,0)),"N","J"))</f>
        <v>N</v>
      </c>
      <c r="CZ176" s="24" t="str">
        <f>IF(COUNTIF($CI176:CY176,"J")&gt;0,"N",IF(ISERROR(VLOOKUP($BD176,GEWASCODE_GLMC8!W:W,1,0)),"N","J"))</f>
        <v>N</v>
      </c>
      <c r="DA176" s="24" t="str">
        <f>IF(COUNTIF($CI176:CZ176,"J")&gt;0,"N",IF(ISERROR(VLOOKUP($BD176,GEWASCODE_GLMC8!X:X,1,0)),"N","J"))</f>
        <v>N</v>
      </c>
      <c r="DB176" s="24" t="str">
        <f>IF(COUNTIF($CI176:DA176,"J")&gt;0,"N",IF(ISERROR(VLOOKUP($BD176,GEWASCODE_GLMC8!Y:Y,1,0)),"N","J"))</f>
        <v>N</v>
      </c>
      <c r="DC176" s="24" t="str">
        <f>IF(COUNTIF($CI176:DB176,"J")&gt;0,"N",IF(ISERROR(VLOOKUP($BD176,GEWASCODE_GLMC8!Z:Z,1,0)),"N","J"))</f>
        <v>N</v>
      </c>
      <c r="DD176" s="24" t="str">
        <f t="shared" si="372"/>
        <v>N</v>
      </c>
      <c r="DE176" s="3" t="str">
        <f t="shared" si="303"/>
        <v>N</v>
      </c>
      <c r="DF176" s="3" t="str">
        <f t="shared" si="304"/>
        <v>N</v>
      </c>
      <c r="DG176" s="3" t="str">
        <f t="shared" si="373"/>
        <v>N</v>
      </c>
      <c r="DH176" s="3" t="str">
        <f t="shared" si="374"/>
        <v>N</v>
      </c>
      <c r="DI176" s="3" t="str">
        <f t="shared" si="305"/>
        <v>N</v>
      </c>
      <c r="DJ176" s="3" t="str">
        <f t="shared" si="306"/>
        <v>N</v>
      </c>
      <c r="DK176" s="3">
        <f>0</f>
        <v>0</v>
      </c>
      <c r="DL176" s="3" t="str">
        <f t="shared" si="307"/>
        <v>N</v>
      </c>
      <c r="DM176" s="3" t="str">
        <f t="shared" si="308"/>
        <v>N</v>
      </c>
      <c r="DN176" t="str">
        <f>IF(AND($A176="J",COUNTIFS(activiteiten_perceel,percelen!$AZ176,activiteiten_maatregel_nr,percelen!DN$4,activiteiten_activiteit_voldoet_aan_voorwaarden,"J")&gt;0),DN$4,"")</f>
        <v/>
      </c>
      <c r="DO176" t="str">
        <f>IF(AND($A176="J",COUNTIFS(activiteiten_perceel,percelen!$AZ176,activiteiten_maatregel_nr,percelen!DO$4,activiteiten_activiteit_voldoet_aan_voorwaarden,"J")&gt;0),DO$4,"")</f>
        <v/>
      </c>
      <c r="DP176" t="str">
        <f>IF(AND($A176="J",COUNTIFS(activiteiten_perceel,percelen!$AZ176,activiteiten_maatregel_nr,percelen!DP$4,activiteiten_activiteit_voldoet_aan_voorwaarden,"J")&gt;0),DP$4,"")</f>
        <v/>
      </c>
      <c r="DQ176" t="str">
        <f>IF(AND($A176="J",COUNTIFS(activiteiten_perceel,percelen!$AZ176,activiteiten_maatregel_nr,percelen!DQ$4,activiteiten_activiteit_voldoet_aan_voorwaarden,"J")&gt;0),DQ$4,"")</f>
        <v/>
      </c>
      <c r="DR176" t="str">
        <f>IF(AND($A176="J",COUNTIFS(activiteiten_perceel,percelen!$AZ176,activiteiten_maatregel_nr,percelen!DR$4,activiteiten_activiteit_voldoet_aan_voorwaarden,"J")&gt;0),DR$4,"")</f>
        <v/>
      </c>
      <c r="DS176" t="str">
        <f>IF(AND($A176="J",COUNTIFS(activiteiten_perceel,percelen!$AZ176,activiteiten_maatregel_nr,percelen!DS$4,activiteiten_activiteit_voldoet_aan_voorwaarden,"J")&gt;0),DS$4,"")</f>
        <v/>
      </c>
      <c r="DT176" t="str">
        <f>IF(AND($A176="J",COUNTIFS(activiteiten_perceel,percelen!$AZ176,activiteiten_maatregel_nr,percelen!DT$4,activiteiten_activiteit_voldoet_aan_voorwaarden,"J")&gt;0),DT$4,"")</f>
        <v/>
      </c>
      <c r="DU176" t="str">
        <f>IF(AND($A176="J",COUNTIFS(activiteiten_perceel,percelen!$AZ176,activiteiten_maatregel_nr,percelen!DU$4,activiteiten_activiteit_voldoet_aan_voorwaarden,"J")&gt;0),DU$4,"")</f>
        <v/>
      </c>
      <c r="DV176" t="str">
        <f>IF(AND($A176="J",COUNTIFS(activiteiten_perceel,percelen!$AZ176,activiteiten_maatregel_nr,percelen!DV$4,activiteiten_activiteit_voldoet_aan_voorwaarden,"J")&gt;0),DV$4,"")</f>
        <v/>
      </c>
      <c r="DW176" t="str">
        <f>IF(AND($A176="J",COUNTIFS(activiteiten_perceel,percelen!$AZ176,activiteiten_maatregel_nr,percelen!DW$4,activiteiten_activiteit_voldoet_aan_voorwaarden,"J")&gt;0),DW$4,"")</f>
        <v/>
      </c>
      <c r="DX176" t="str">
        <f>IF(AND($A176="J",COUNTIFS(activiteiten_perceel,percelen!$AZ176,activiteiten_maatregel_nr,percelen!DX$4,activiteiten_activiteit_voldoet_aan_voorwaarden,"J")&gt;0),DX$4,"")</f>
        <v/>
      </c>
      <c r="DY176" t="str">
        <f>IF(AND($A176="J",COUNTIFS(activiteiten_perceel,percelen!$AZ176,activiteiten_maatregel_nr,percelen!DY$4,activiteiten_activiteit_voldoet_aan_voorwaarden,"J")&gt;0),DY$4,"")</f>
        <v/>
      </c>
      <c r="DZ176" t="str">
        <f>IF(AND($A176="J",COUNTIFS(activiteiten_perceel,percelen!$AZ176,activiteiten_maatregel_nr,percelen!DZ$4,activiteiten_activiteit_voldoet_aan_voorwaarden,"J")&gt;0),DZ$4,"")</f>
        <v/>
      </c>
      <c r="EA176" t="str">
        <f>IF(AND($A176="J",COUNTIFS(activiteiten_perceel,percelen!$AZ176,activiteiten_maatregel_nr,percelen!EA$4,activiteiten_activiteit_voldoet_aan_voorwaarden,"J")&gt;0),EA$4,"")</f>
        <v/>
      </c>
      <c r="EB176" t="str">
        <f>IF(AND($A176="J",COUNTIFS(activiteiten_perceel,percelen!$AZ176,activiteiten_maatregel_nr,percelen!EB$4,activiteiten_activiteit_voldoet_aan_voorwaarden,"J")&gt;0),EB$4,"")</f>
        <v/>
      </c>
      <c r="EC176" t="str">
        <f>IF(AND($A176="J",COUNTIFS(activiteiten_perceel,percelen!$AZ176,activiteiten_maatregel_nr,percelen!EC$4,activiteiten_activiteit_voldoet_aan_voorwaarden,"J")&gt;0),EC$4,"")</f>
        <v/>
      </c>
      <c r="ED176" t="str">
        <f>IF(AND($A176="J",COUNTIFS(activiteiten_perceel,percelen!$AZ176,activiteiten_maatregel_nr,percelen!ED$4,activiteiten_activiteit_voldoet_aan_voorwaarden,"J")&gt;0),ED$4,"")</f>
        <v/>
      </c>
      <c r="EE176" t="str">
        <f>IF(AND($A176="J",COUNTIFS(activiteiten_perceel,percelen!$AZ176,activiteiten_maatregel_nr,percelen!EE$4,activiteiten_activiteit_voldoet_aan_voorwaarden,"J")&gt;0),EE$4,"")</f>
        <v/>
      </c>
      <c r="EF176" t="str">
        <f>IF(AND($A176="J",COUNTIFS(activiteiten_perceel,percelen!$AZ176,activiteiten_maatregel_nr,percelen!EF$4,activiteiten_activiteit_voldoet_aan_voorwaarden,"J")&gt;0),EF$4,"")</f>
        <v/>
      </c>
      <c r="EG176" t="str">
        <f>IF(AND($A176="J",COUNTIFS(activiteiten_perceel,percelen!$AZ176,activiteiten_maatregel_nr,percelen!EG$4,activiteiten_activiteit_voldoet_aan_voorwaarden,"J")&gt;0),EG$4,"")</f>
        <v/>
      </c>
      <c r="EH176" t="str">
        <f>IF(AND($A176="J",COUNTIFS(activiteiten_perceel,percelen!$AZ176,activiteiten_maatregel_nr,percelen!EH$4,activiteiten_activiteit_voldoet_aan_voorwaarden,"J")&gt;0),EH$4,"")</f>
        <v/>
      </c>
      <c r="EI176" t="str">
        <f>IF(AND($A176="J",COUNTIFS(activiteiten_perceel,percelen!$AZ176,activiteiten_maatregel_nr,percelen!EI$4,activiteiten_activiteit_voldoet_aan_voorwaarden,"J")&gt;0),EI$4,"")</f>
        <v/>
      </c>
      <c r="EJ176">
        <f t="shared" si="375"/>
        <v>0</v>
      </c>
      <c r="EK176" t="str">
        <f t="shared" si="309"/>
        <v/>
      </c>
      <c r="EL176" t="str">
        <f t="shared" si="310"/>
        <v/>
      </c>
      <c r="EM176" t="str">
        <f t="shared" si="311"/>
        <v/>
      </c>
      <c r="EN176" t="str">
        <f t="shared" si="312"/>
        <v/>
      </c>
      <c r="EO176" t="str">
        <f t="shared" si="313"/>
        <v/>
      </c>
      <c r="EP176" t="str">
        <f t="shared" si="314"/>
        <v/>
      </c>
      <c r="EQ176" t="str">
        <f t="shared" si="315"/>
        <v/>
      </c>
      <c r="ER176" t="str">
        <f t="shared" si="316"/>
        <v/>
      </c>
      <c r="ES176" t="str">
        <f t="shared" si="317"/>
        <v/>
      </c>
      <c r="ET176" t="str">
        <f t="shared" si="318"/>
        <v/>
      </c>
      <c r="EU176" t="str">
        <f t="shared" si="319"/>
        <v/>
      </c>
      <c r="EV176" t="str">
        <f t="shared" si="320"/>
        <v/>
      </c>
      <c r="EW176" t="str">
        <f t="shared" si="376"/>
        <v>nvt</v>
      </c>
      <c r="EX176" t="str">
        <f t="shared" si="377"/>
        <v>nvt</v>
      </c>
      <c r="EY176" t="str">
        <f t="shared" si="378"/>
        <v>nvt</v>
      </c>
      <c r="EZ176" t="str">
        <f t="shared" si="379"/>
        <v>nvt</v>
      </c>
      <c r="FA176" t="str">
        <f t="shared" si="380"/>
        <v>nvt</v>
      </c>
      <c r="FB176" t="str">
        <f t="shared" si="381"/>
        <v>nvt</v>
      </c>
      <c r="FC176" t="str">
        <f t="shared" si="382"/>
        <v>nvt</v>
      </c>
      <c r="FD176" t="str">
        <f t="shared" si="383"/>
        <v>nvt</v>
      </c>
      <c r="FE176" t="str">
        <f>IF($EJ176=2,VLOOKUP(FD176,STAPELING!A:D,FE$1,0),"nvt")</f>
        <v>nvt</v>
      </c>
      <c r="FF176" t="str">
        <f t="shared" si="384"/>
        <v>nvt</v>
      </c>
      <c r="FG176" t="str">
        <f t="shared" si="385"/>
        <v>nvt</v>
      </c>
      <c r="FH176" t="str">
        <f t="shared" si="386"/>
        <v>nvt</v>
      </c>
      <c r="FI176" t="str">
        <f t="shared" si="387"/>
        <v>nvt</v>
      </c>
      <c r="FJ176" t="str">
        <f t="shared" si="388"/>
        <v>nvt</v>
      </c>
      <c r="FK176" t="str">
        <f t="shared" si="389"/>
        <v>nvt</v>
      </c>
      <c r="FL176" t="str">
        <f t="shared" si="390"/>
        <v>nvt</v>
      </c>
      <c r="FM176" t="str">
        <f t="shared" si="391"/>
        <v/>
      </c>
      <c r="FN176" t="str">
        <f>IF(ISERROR(VLOOKUP(FM176,STAPELING!I:AO,FN$1,0)),"N",VLOOKUP(FM176,STAPELING!I:AO,FN$1,0))</f>
        <v>J</v>
      </c>
      <c r="FO176" t="str">
        <f t="shared" si="392"/>
        <v>nvt</v>
      </c>
      <c r="FP176" t="str">
        <f t="shared" si="321"/>
        <v>nvt</v>
      </c>
      <c r="FQ176" t="str">
        <f t="shared" si="322"/>
        <v>nvt</v>
      </c>
      <c r="FR176" t="str">
        <f t="shared" si="323"/>
        <v>nvt</v>
      </c>
      <c r="FS176" t="str">
        <f t="shared" si="324"/>
        <v>nvt</v>
      </c>
      <c r="FT176" t="str">
        <f t="shared" si="325"/>
        <v>nvt</v>
      </c>
      <c r="FU176" t="str">
        <f t="shared" si="326"/>
        <v>nvt</v>
      </c>
      <c r="FV176" t="str">
        <f t="shared" si="327"/>
        <v>nvt</v>
      </c>
      <c r="FW176" t="str">
        <f t="shared" si="328"/>
        <v>nvt</v>
      </c>
      <c r="FX176" t="str">
        <f t="shared" si="329"/>
        <v>nvt</v>
      </c>
      <c r="FY176" t="str">
        <f t="shared" si="330"/>
        <v>nvt</v>
      </c>
      <c r="FZ176" t="str">
        <f t="shared" si="331"/>
        <v>nvt</v>
      </c>
      <c r="GA176" t="str">
        <f t="shared" si="332"/>
        <v>nvt</v>
      </c>
      <c r="GB176" t="str">
        <f>IF($EJ176&gt;2,IF(FO176="","zwart",VLOOKUP(FO176,STAPELING!J:AA,GB$1,0)),"nvt")</f>
        <v>nvt</v>
      </c>
      <c r="GC176" t="str">
        <f t="shared" si="393"/>
        <v>nvt</v>
      </c>
      <c r="GD176" t="str">
        <f t="shared" si="394"/>
        <v>nvt</v>
      </c>
      <c r="GE176" t="str">
        <f t="shared" si="395"/>
        <v>nvt</v>
      </c>
      <c r="GF176" t="str">
        <f t="shared" si="396"/>
        <v>nvt</v>
      </c>
      <c r="GG176" t="str">
        <f t="shared" si="397"/>
        <v>nvt</v>
      </c>
      <c r="GH176" t="str">
        <f t="shared" si="398"/>
        <v>nvt</v>
      </c>
      <c r="GI176" t="str">
        <f t="shared" si="399"/>
        <v>nvt</v>
      </c>
      <c r="GJ176" t="str">
        <f t="shared" si="400"/>
        <v>nvt</v>
      </c>
      <c r="GK176" t="str">
        <f t="shared" si="333"/>
        <v>nvt</v>
      </c>
      <c r="GL176" t="str">
        <f t="shared" si="334"/>
        <v>nvt</v>
      </c>
      <c r="GM176" t="str">
        <f t="shared" si="335"/>
        <v>nvt</v>
      </c>
      <c r="GN176" t="str">
        <f t="shared" si="336"/>
        <v>nvt</v>
      </c>
      <c r="GO176" t="str">
        <f t="shared" si="337"/>
        <v>nvt</v>
      </c>
      <c r="GP176" t="str">
        <f t="shared" si="338"/>
        <v>nvt</v>
      </c>
      <c r="GQ176" t="str">
        <f t="shared" si="339"/>
        <v>nvt</v>
      </c>
      <c r="GR176" t="str">
        <f t="shared" si="340"/>
        <v>nvt</v>
      </c>
      <c r="GS176" t="str">
        <f t="shared" si="341"/>
        <v>nvt</v>
      </c>
      <c r="GT176" t="str">
        <f t="shared" si="342"/>
        <v>nvt</v>
      </c>
      <c r="GU176" t="str">
        <f t="shared" si="343"/>
        <v>nvt</v>
      </c>
      <c r="GV176" t="str">
        <f t="shared" si="344"/>
        <v>nvt</v>
      </c>
      <c r="GW176" t="str">
        <f>IF($EJ176&gt;2,IF(GJ176="","zwart",VLOOKUP(GJ176,STAPELING!AB:AJ,GW$1,0)),"nvt")</f>
        <v>nvt</v>
      </c>
      <c r="GX176" t="str">
        <f t="shared" si="401"/>
        <v>nvt</v>
      </c>
      <c r="GY176" t="str">
        <f t="shared" si="402"/>
        <v>nvt</v>
      </c>
      <c r="GZ176" t="str">
        <f t="shared" si="403"/>
        <v>nvt</v>
      </c>
      <c r="HA176" t="str">
        <f t="shared" si="404"/>
        <v>nvt</v>
      </c>
      <c r="HB176" t="str">
        <f t="shared" si="405"/>
        <v>nvt</v>
      </c>
      <c r="HC176" t="str">
        <f t="shared" si="406"/>
        <v>nvt</v>
      </c>
      <c r="HD176" t="str">
        <f t="shared" si="407"/>
        <v>nvt</v>
      </c>
      <c r="HE176" t="str">
        <f t="shared" si="408"/>
        <v>nvt</v>
      </c>
      <c r="HF176" t="str">
        <f t="shared" si="409"/>
        <v>nvt</v>
      </c>
      <c r="HG176" t="str">
        <f t="shared" si="410"/>
        <v>nvt</v>
      </c>
      <c r="HH176" t="str">
        <f t="shared" si="411"/>
        <v>nvt</v>
      </c>
      <c r="HI176" t="str">
        <f t="shared" si="412"/>
        <v>nvt</v>
      </c>
      <c r="HJ176" t="str">
        <f t="shared" si="413"/>
        <v>nvt</v>
      </c>
      <c r="HK176" t="str">
        <f t="shared" si="414"/>
        <v>nvt</v>
      </c>
      <c r="HL176" t="str">
        <f t="shared" si="415"/>
        <v>nvt</v>
      </c>
      <c r="HM176" t="str">
        <f t="shared" si="345"/>
        <v>nvt</v>
      </c>
      <c r="HN176" t="str">
        <f t="shared" si="346"/>
        <v>nvt</v>
      </c>
      <c r="HO176" t="str">
        <f t="shared" si="347"/>
        <v>nvt</v>
      </c>
      <c r="HP176" t="str">
        <f t="shared" si="348"/>
        <v>nvt</v>
      </c>
      <c r="HQ176" t="str">
        <f t="shared" si="349"/>
        <v>nvt</v>
      </c>
      <c r="HR176" t="str">
        <f t="shared" si="350"/>
        <v>nvt</v>
      </c>
      <c r="HS176" t="str">
        <f t="shared" si="351"/>
        <v>nvt</v>
      </c>
      <c r="HT176" t="str">
        <f t="shared" si="352"/>
        <v>nvt</v>
      </c>
      <c r="HU176" t="str">
        <f t="shared" si="353"/>
        <v>nvt</v>
      </c>
      <c r="HV176" t="str">
        <f t="shared" si="354"/>
        <v>nvt</v>
      </c>
      <c r="HW176" t="str">
        <f t="shared" si="355"/>
        <v>nvt</v>
      </c>
      <c r="HX176" t="str">
        <f t="shared" si="356"/>
        <v>nvt</v>
      </c>
      <c r="HY176" t="str">
        <f>IF($EJ176&gt;2,IF(HL176="","zwart",VLOOKUP(HL176,STAPELING!AK:AN,HY$1,0)),"nvt")</f>
        <v>nvt</v>
      </c>
      <c r="HZ176" t="str">
        <f t="shared" si="416"/>
        <v>nvt</v>
      </c>
      <c r="IA176" t="str">
        <f t="shared" si="417"/>
        <v>nvt</v>
      </c>
      <c r="IB176" t="str">
        <f t="shared" si="418"/>
        <v>nvt</v>
      </c>
      <c r="IC176" t="str">
        <f t="shared" si="419"/>
        <v>nvt</v>
      </c>
      <c r="ID176" t="str">
        <f t="shared" si="420"/>
        <v>nvt</v>
      </c>
      <c r="IE176" t="str">
        <f t="shared" si="421"/>
        <v>nvt</v>
      </c>
      <c r="IF176" t="str">
        <f t="shared" si="422"/>
        <v>nvt</v>
      </c>
      <c r="IG176">
        <f t="shared" si="423"/>
        <v>0</v>
      </c>
      <c r="IH176">
        <f t="shared" si="424"/>
        <v>0</v>
      </c>
      <c r="II176">
        <f t="shared" si="425"/>
        <v>0</v>
      </c>
      <c r="IJ176">
        <f t="shared" si="426"/>
        <v>0</v>
      </c>
      <c r="IK176">
        <f t="shared" si="427"/>
        <v>0</v>
      </c>
      <c r="IL176">
        <f t="shared" si="428"/>
        <v>0</v>
      </c>
      <c r="IM176">
        <f t="shared" si="429"/>
        <v>0</v>
      </c>
      <c r="IN176">
        <f t="shared" si="430"/>
        <v>0</v>
      </c>
      <c r="IO176">
        <f t="shared" si="431"/>
        <v>0</v>
      </c>
      <c r="IP176">
        <f t="shared" si="432"/>
        <v>0</v>
      </c>
      <c r="IQ176">
        <f t="shared" si="433"/>
        <v>0</v>
      </c>
      <c r="IR176">
        <f t="shared" si="434"/>
        <v>0</v>
      </c>
      <c r="IS176">
        <f t="shared" si="435"/>
        <v>0</v>
      </c>
      <c r="IT176">
        <f t="shared" si="436"/>
        <v>0</v>
      </c>
      <c r="IU176" t="str">
        <f t="shared" si="437"/>
        <v>N</v>
      </c>
      <c r="IV176" t="str">
        <f t="shared" si="357"/>
        <v>N</v>
      </c>
      <c r="IW176" t="str">
        <f t="shared" si="438"/>
        <v>N</v>
      </c>
    </row>
    <row r="177" spans="1:257" x14ac:dyDescent="0.25">
      <c r="A177" t="str">
        <f>IF(ISERROR(VLOOKUP(E177,E$4:E176,1,0)),"J","N")</f>
        <v>N</v>
      </c>
      <c r="E177" s="25" t="str">
        <f>IF(Invoer!B206="","",Invoer!B206)</f>
        <v/>
      </c>
      <c r="F177" s="25"/>
      <c r="G177" s="25"/>
      <c r="H177" s="25" t="str">
        <f>IF(AND($E177&lt;&gt;"",$A177="J"),Invoer!D206,"")</f>
        <v/>
      </c>
      <c r="I177" s="25"/>
      <c r="J177" s="26"/>
      <c r="K177" s="26" t="str">
        <f>IF(AND($E177&lt;&gt;"",$A177="J"),Invoer!L206,"")</f>
        <v/>
      </c>
      <c r="L177" s="26"/>
      <c r="M177" s="25"/>
      <c r="N177" s="152"/>
      <c r="O177" s="153"/>
      <c r="P177" s="25"/>
      <c r="Q177" s="25"/>
      <c r="R177" s="153"/>
      <c r="S177" s="154"/>
      <c r="T177" s="152"/>
      <c r="U177" s="153"/>
      <c r="V177" s="153"/>
      <c r="W177" s="59" t="str">
        <f>IF(AND($E177&lt;&gt;"",$A177="J",Invoer!R206&lt;&gt;""),VLOOKUP(Invoer!R206,NORM!$F$26:$H$29,3,0),"")</f>
        <v/>
      </c>
      <c r="X177" s="59"/>
      <c r="Y177" s="25" t="str">
        <f t="shared" si="358"/>
        <v/>
      </c>
      <c r="Z177" s="25"/>
      <c r="AA177" s="26" t="str">
        <f t="shared" si="359"/>
        <v/>
      </c>
      <c r="AB177" s="26"/>
      <c r="AC177" s="153"/>
      <c r="AD177" s="153"/>
      <c r="AE177" s="153"/>
      <c r="AF177" s="153"/>
      <c r="AG177" s="153"/>
      <c r="AH177" s="25"/>
      <c r="AI177" s="153"/>
      <c r="AJ177" s="153"/>
      <c r="AK177" s="153"/>
      <c r="AL177" s="153"/>
      <c r="AM177" s="25" t="str">
        <f>IF(AND($E177&lt;&gt;"",$A177="J"),IF(Invoer!X206="Ja","J",IF(Invoer!X206="Nee","N","")),"")</f>
        <v/>
      </c>
      <c r="AN177" s="153"/>
      <c r="AO177" s="153"/>
      <c r="AP177" s="153" t="s">
        <v>311</v>
      </c>
      <c r="AQ177" s="153" t="s">
        <v>311</v>
      </c>
      <c r="AR177" s="153" t="s">
        <v>312</v>
      </c>
      <c r="AS177" s="153" t="s">
        <v>312</v>
      </c>
      <c r="AT177" s="1" t="str">
        <f>IF(AND($E177&lt;&gt;"",$A177="J",Invoer!O206&lt;&gt;""),VLOOKUP(Invoer!O206,NORM!$F$31:$H$38,3,0),"")</f>
        <v/>
      </c>
      <c r="AU177" s="1"/>
      <c r="AV177" s="1" t="str">
        <f>IF(AND($E177&lt;&gt;"",$A177="J"),Invoer!AH206,"")</f>
        <v/>
      </c>
      <c r="AW177" s="1"/>
      <c r="AX177" s="1" t="str">
        <f t="shared" si="360"/>
        <v/>
      </c>
      <c r="AY177" s="1"/>
      <c r="AZ177" s="3" t="str">
        <f t="shared" si="361"/>
        <v/>
      </c>
      <c r="BA177" s="3" t="str">
        <f t="shared" si="362"/>
        <v/>
      </c>
      <c r="BB177" s="3" t="str">
        <f t="shared" si="363"/>
        <v>N</v>
      </c>
      <c r="BC177" s="3" t="str">
        <f t="shared" si="364"/>
        <v>N</v>
      </c>
      <c r="BD177" s="3" t="str">
        <f t="shared" si="365"/>
        <v/>
      </c>
      <c r="BE177" s="3">
        <f t="shared" si="366"/>
        <v>0</v>
      </c>
      <c r="BF177" s="3" t="str">
        <f t="shared" si="367"/>
        <v/>
      </c>
      <c r="BG177" s="3" t="str">
        <f t="shared" si="368"/>
        <v/>
      </c>
      <c r="BH177" s="3" t="str">
        <f t="shared" si="369"/>
        <v>N</v>
      </c>
      <c r="BI177" s="24" t="str">
        <f t="shared" si="370"/>
        <v/>
      </c>
      <c r="BJ177" s="24" t="str">
        <f>IF(ISERROR(VLOOKUP($BD177,LOV_GWSGRP!A:A,1,0)),"N","J")</f>
        <v>N</v>
      </c>
      <c r="BK177" s="24" t="str">
        <f>IF(ISERROR(VLOOKUP($BD177,LOV_GWSGRP!D:D,1,0)),"N","J")</f>
        <v>N</v>
      </c>
      <c r="BL177" s="24" t="str">
        <f>IF(ISERROR(VLOOKUP($BD177,LOV_GWSGRP!G:G,1,0)),"N","J")</f>
        <v>N</v>
      </c>
      <c r="BM177" s="24" t="str">
        <f>IF(ISERROR(VLOOKUP($BD177,LOV_GWSGRP!M:M,1,0)),"N","J")</f>
        <v>N</v>
      </c>
      <c r="BN177" s="24" t="str">
        <f>IF(ISERROR(VLOOKUP($BD177,LOV_GWSGRP!P:P,1,0)),"N","J")</f>
        <v>N</v>
      </c>
      <c r="BO177" s="24" t="str">
        <f>IF(ISERROR(VLOOKUP($BD177,LOV_GWSGRP!S:S,1,0)),"N","J")</f>
        <v>N</v>
      </c>
      <c r="BP177" s="24" t="str">
        <f>IF(ISERROR(VLOOKUP($BD177,LOV_GWSGRP!V:V,1,0)),"N","J")</f>
        <v>N</v>
      </c>
      <c r="BQ177" s="24" t="str">
        <f>IF(ISERROR(VLOOKUP($BD177,LOV_GWSGRP!Y:Y,1,0)),"N","J")</f>
        <v>N</v>
      </c>
      <c r="BR177" s="24" t="str">
        <f>IF(ISERROR(VLOOKUP($BD177,LOV_GWSGRP!AB:AB,1,0)),"N","J")</f>
        <v>N</v>
      </c>
      <c r="BS177" s="24" t="str">
        <f>IF(ISERROR(VLOOKUP($BD177,LOV_GWSGRP!AE:AE,1,0)),"N","J")</f>
        <v>N</v>
      </c>
      <c r="BT177" s="24" t="str">
        <f>IF(ISERROR(VLOOKUP($BD177,LOV_GWSGRP!AH:AH,1,0)),"N","J")</f>
        <v>N</v>
      </c>
      <c r="BU177" s="24" t="str">
        <f>IF(ISERROR(VLOOKUP($BD177,LOV_GWSGRP!CJ:CJ,1,0)),"N","J")</f>
        <v>N</v>
      </c>
      <c r="BV177" s="24" t="str">
        <f>IF(ISERROR(VLOOKUP($BD177,LOV_GWSGRP!AN:AN,1,0)),"N","J")</f>
        <v>N</v>
      </c>
      <c r="BW177" s="24" t="str">
        <f>IF(ISERROR(VLOOKUP($BD177,LOV_GWSGRP!AQ:AQ,1,0)),"N","J")</f>
        <v>N</v>
      </c>
      <c r="BX177" s="24" t="str">
        <f>IF(ISERROR(VLOOKUP($BD177,LOV_GWSGRP!AT:AT,1,0)),"N","J")</f>
        <v>N</v>
      </c>
      <c r="BY177" s="24" t="str">
        <f>IF(ISERROR(VLOOKUP($BD177,LOV_GWSGRP!AW:AW,1,0)),"N","J")</f>
        <v>N</v>
      </c>
      <c r="BZ177" s="24" t="str">
        <f>IF(ISERROR(VLOOKUP($BD177,LOV_GWSGRP!AZ:AZ,1,0)),"N","J")</f>
        <v>N</v>
      </c>
      <c r="CA177" s="24" t="str">
        <f>IF(ISERROR(VLOOKUP($BD177,LOV_GWSGRP!BC:BC,1,0)),"N","J")</f>
        <v>N</v>
      </c>
      <c r="CB177" s="24" t="str">
        <f>IF(ISERROR(VLOOKUP($BD177,LOV_GWSGRP!BF:BF,1,0)),"N","J")</f>
        <v>N</v>
      </c>
      <c r="CC177" s="24" t="str">
        <f>IF(ISERROR(VLOOKUP($BD177,LOV_GWSGRP!BI:BI,1,0)),"N","J")</f>
        <v>N</v>
      </c>
      <c r="CD177" s="24" t="str">
        <f>IF(ISERROR(VLOOKUP($BD177,LOV_GWSGRP!J:J,1,0)),"N","J")</f>
        <v>N</v>
      </c>
      <c r="CE177" s="24" t="str">
        <f>IF(ISERROR(VLOOKUP($BD177,LOV_GWSGRP!BL:BL,1,0)),"N","J")</f>
        <v>N</v>
      </c>
      <c r="CF177" s="24"/>
      <c r="CG177" s="24" t="str">
        <f>IF(ISERROR(VLOOKUP($BD177,LOV_GWSGRP!BO:BO,1,0)),"N","J")</f>
        <v>N</v>
      </c>
      <c r="CH177" s="24" t="str">
        <f t="shared" si="371"/>
        <v>N</v>
      </c>
      <c r="CI177" s="24" t="str">
        <f>IF(ISERROR(VLOOKUP($BD177,GEWASCODE_GLMC8!F:F,1,0)),"N","J")</f>
        <v>N</v>
      </c>
      <c r="CJ177" s="24" t="str">
        <f>IF(COUNTIF($CI177:CI177,"J")&gt;0,"N",IF(ISERROR(VLOOKUP($BD177,GEWASCODE_GLMC8!G:G,1,0)),"N","J"))</f>
        <v>N</v>
      </c>
      <c r="CK177" s="24" t="str">
        <f>IF(COUNTIF($CI177:CJ177,"J")&gt;0,"N",IF(ISERROR(VLOOKUP($BD177,GEWASCODE_GLMC8!H:H,1,0)),"N","J"))</f>
        <v>N</v>
      </c>
      <c r="CL177" s="24" t="str">
        <f>IF(COUNTIF($CI177:CK177,"J")&gt;0,"N",IF(ISERROR(VLOOKUP($BD177,GEWASCODE_GLMC8!I:I,1,0)),"N","J"))</f>
        <v>N</v>
      </c>
      <c r="CM177" s="24" t="str">
        <f>IF(COUNTIF($CI177:CL177,"J")&gt;0,"N",IF(ISERROR(VLOOKUP($BD177,GEWASCODE_GLMC8!J:J,1,0)),"N","J"))</f>
        <v>N</v>
      </c>
      <c r="CN177" s="24" t="str">
        <f>IF(COUNTIF($CI177:CM177,"J")&gt;0,"N",IF(ISERROR(VLOOKUP($BD177,GEWASCODE_GLMC8!K:K,1,0)),"N","J"))</f>
        <v>N</v>
      </c>
      <c r="CO177" s="24" t="str">
        <f>IF(COUNTIF($CI177:CN177,"J")&gt;0,"N",IF(ISERROR(VLOOKUP($BD177,GEWASCODE_GLMC8!L:L,1,0)),"N","J"))</f>
        <v>N</v>
      </c>
      <c r="CP177" s="24" t="str">
        <f>IF(COUNTIF($CI177:CO177,"J")&gt;0,"N",IF(ISERROR(VLOOKUP($BD177,GEWASCODE_GLMC8!M:M,1,0)),"N","J"))</f>
        <v>N</v>
      </c>
      <c r="CQ177" s="24" t="str">
        <f>IF(COUNTIF($CI177:CP177,"J")&gt;0,"N",IF(ISERROR(VLOOKUP($BD177,GEWASCODE_GLMC8!N:N,1,0)),"N","J"))</f>
        <v>N</v>
      </c>
      <c r="CR177" s="24" t="str">
        <f>IF(COUNTIF($CI177:CQ177,"J")&gt;0,"N",IF(ISERROR(VLOOKUP($BD177,GEWASCODE_GLMC8!O:O,1,0)),"N","J"))</f>
        <v>N</v>
      </c>
      <c r="CS177" s="24" t="str">
        <f>IF(COUNTIF($CI177:CR177,"J")&gt;0,"N",IF(ISERROR(VLOOKUP($BD177,GEWASCODE_GLMC8!P:P,1,0)),"N","J"))</f>
        <v>N</v>
      </c>
      <c r="CT177" s="24" t="str">
        <f>IF(COUNTIF($CI177:CS177,"J")&gt;0,"N",IF(ISERROR(VLOOKUP($BD177,GEWASCODE_GLMC8!Q:Q,1,0)),"N","J"))</f>
        <v>N</v>
      </c>
      <c r="CU177" s="24" t="str">
        <f>IF(COUNTIF($CI177:CT177,"J")&gt;0,"N",IF(ISERROR(VLOOKUP($BD177,GEWASCODE_GLMC8!R:R,1,0)),"N","J"))</f>
        <v>N</v>
      </c>
      <c r="CV177" s="24" t="str">
        <f>IF(COUNTIF($CI177:CU177,"J")&gt;0,"N",IF(ISERROR(VLOOKUP($BD177,GEWASCODE_GLMC8!S:S,1,0)),"N","J"))</f>
        <v>N</v>
      </c>
      <c r="CW177" s="24" t="str">
        <f>IF(COUNTIF($CI177:CV177,"J")&gt;0,"N",IF(ISERROR(VLOOKUP($BD177,GEWASCODE_GLMC8!T:T,1,0)),"N","J"))</f>
        <v>N</v>
      </c>
      <c r="CX177" s="24" t="str">
        <f>IF(COUNTIF($CI177:CW177,"J")&gt;0,"N",IF(ISERROR(VLOOKUP($BD177,GEWASCODE_GLMC8!U:U,1,0)),"N","J"))</f>
        <v>N</v>
      </c>
      <c r="CY177" s="24" t="str">
        <f>IF(COUNTIF($CI177:CX177,"J")&gt;0,"N",IF(ISERROR(VLOOKUP($BD177,GEWASCODE_GLMC8!V:V,1,0)),"N","J"))</f>
        <v>N</v>
      </c>
      <c r="CZ177" s="24" t="str">
        <f>IF(COUNTIF($CI177:CY177,"J")&gt;0,"N",IF(ISERROR(VLOOKUP($BD177,GEWASCODE_GLMC8!W:W,1,0)),"N","J"))</f>
        <v>N</v>
      </c>
      <c r="DA177" s="24" t="str">
        <f>IF(COUNTIF($CI177:CZ177,"J")&gt;0,"N",IF(ISERROR(VLOOKUP($BD177,GEWASCODE_GLMC8!X:X,1,0)),"N","J"))</f>
        <v>N</v>
      </c>
      <c r="DB177" s="24" t="str">
        <f>IF(COUNTIF($CI177:DA177,"J")&gt;0,"N",IF(ISERROR(VLOOKUP($BD177,GEWASCODE_GLMC8!Y:Y,1,0)),"N","J"))</f>
        <v>N</v>
      </c>
      <c r="DC177" s="24" t="str">
        <f>IF(COUNTIF($CI177:DB177,"J")&gt;0,"N",IF(ISERROR(VLOOKUP($BD177,GEWASCODE_GLMC8!Z:Z,1,0)),"N","J"))</f>
        <v>N</v>
      </c>
      <c r="DD177" s="24" t="str">
        <f t="shared" si="372"/>
        <v>N</v>
      </c>
      <c r="DE177" s="3" t="str">
        <f t="shared" si="303"/>
        <v>N</v>
      </c>
      <c r="DF177" s="3" t="str">
        <f t="shared" si="304"/>
        <v>N</v>
      </c>
      <c r="DG177" s="3" t="str">
        <f t="shared" si="373"/>
        <v>N</v>
      </c>
      <c r="DH177" s="3" t="str">
        <f t="shared" si="374"/>
        <v>N</v>
      </c>
      <c r="DI177" s="3" t="str">
        <f t="shared" si="305"/>
        <v>N</v>
      </c>
      <c r="DJ177" s="3" t="str">
        <f t="shared" si="306"/>
        <v>N</v>
      </c>
      <c r="DK177" s="3">
        <f>0</f>
        <v>0</v>
      </c>
      <c r="DL177" s="3" t="str">
        <f t="shared" si="307"/>
        <v>N</v>
      </c>
      <c r="DM177" s="3" t="str">
        <f t="shared" si="308"/>
        <v>N</v>
      </c>
      <c r="DN177" t="str">
        <f>IF(AND($A177="J",COUNTIFS(activiteiten_perceel,percelen!$AZ177,activiteiten_maatregel_nr,percelen!DN$4,activiteiten_activiteit_voldoet_aan_voorwaarden,"J")&gt;0),DN$4,"")</f>
        <v/>
      </c>
      <c r="DO177" t="str">
        <f>IF(AND($A177="J",COUNTIFS(activiteiten_perceel,percelen!$AZ177,activiteiten_maatregel_nr,percelen!DO$4,activiteiten_activiteit_voldoet_aan_voorwaarden,"J")&gt;0),DO$4,"")</f>
        <v/>
      </c>
      <c r="DP177" t="str">
        <f>IF(AND($A177="J",COUNTIFS(activiteiten_perceel,percelen!$AZ177,activiteiten_maatregel_nr,percelen!DP$4,activiteiten_activiteit_voldoet_aan_voorwaarden,"J")&gt;0),DP$4,"")</f>
        <v/>
      </c>
      <c r="DQ177" t="str">
        <f>IF(AND($A177="J",COUNTIFS(activiteiten_perceel,percelen!$AZ177,activiteiten_maatregel_nr,percelen!DQ$4,activiteiten_activiteit_voldoet_aan_voorwaarden,"J")&gt;0),DQ$4,"")</f>
        <v/>
      </c>
      <c r="DR177" t="str">
        <f>IF(AND($A177="J",COUNTIFS(activiteiten_perceel,percelen!$AZ177,activiteiten_maatregel_nr,percelen!DR$4,activiteiten_activiteit_voldoet_aan_voorwaarden,"J")&gt;0),DR$4,"")</f>
        <v/>
      </c>
      <c r="DS177" t="str">
        <f>IF(AND($A177="J",COUNTIFS(activiteiten_perceel,percelen!$AZ177,activiteiten_maatregel_nr,percelen!DS$4,activiteiten_activiteit_voldoet_aan_voorwaarden,"J")&gt;0),DS$4,"")</f>
        <v/>
      </c>
      <c r="DT177" t="str">
        <f>IF(AND($A177="J",COUNTIFS(activiteiten_perceel,percelen!$AZ177,activiteiten_maatregel_nr,percelen!DT$4,activiteiten_activiteit_voldoet_aan_voorwaarden,"J")&gt;0),DT$4,"")</f>
        <v/>
      </c>
      <c r="DU177" t="str">
        <f>IF(AND($A177="J",COUNTIFS(activiteiten_perceel,percelen!$AZ177,activiteiten_maatregel_nr,percelen!DU$4,activiteiten_activiteit_voldoet_aan_voorwaarden,"J")&gt;0),DU$4,"")</f>
        <v/>
      </c>
      <c r="DV177" t="str">
        <f>IF(AND($A177="J",COUNTIFS(activiteiten_perceel,percelen!$AZ177,activiteiten_maatregel_nr,percelen!DV$4,activiteiten_activiteit_voldoet_aan_voorwaarden,"J")&gt;0),DV$4,"")</f>
        <v/>
      </c>
      <c r="DW177" t="str">
        <f>IF(AND($A177="J",COUNTIFS(activiteiten_perceel,percelen!$AZ177,activiteiten_maatregel_nr,percelen!DW$4,activiteiten_activiteit_voldoet_aan_voorwaarden,"J")&gt;0),DW$4,"")</f>
        <v/>
      </c>
      <c r="DX177" t="str">
        <f>IF(AND($A177="J",COUNTIFS(activiteiten_perceel,percelen!$AZ177,activiteiten_maatregel_nr,percelen!DX$4,activiteiten_activiteit_voldoet_aan_voorwaarden,"J")&gt;0),DX$4,"")</f>
        <v/>
      </c>
      <c r="DY177" t="str">
        <f>IF(AND($A177="J",COUNTIFS(activiteiten_perceel,percelen!$AZ177,activiteiten_maatregel_nr,percelen!DY$4,activiteiten_activiteit_voldoet_aan_voorwaarden,"J")&gt;0),DY$4,"")</f>
        <v/>
      </c>
      <c r="DZ177" t="str">
        <f>IF(AND($A177="J",COUNTIFS(activiteiten_perceel,percelen!$AZ177,activiteiten_maatregel_nr,percelen!DZ$4,activiteiten_activiteit_voldoet_aan_voorwaarden,"J")&gt;0),DZ$4,"")</f>
        <v/>
      </c>
      <c r="EA177" t="str">
        <f>IF(AND($A177="J",COUNTIFS(activiteiten_perceel,percelen!$AZ177,activiteiten_maatregel_nr,percelen!EA$4,activiteiten_activiteit_voldoet_aan_voorwaarden,"J")&gt;0),EA$4,"")</f>
        <v/>
      </c>
      <c r="EB177" t="str">
        <f>IF(AND($A177="J",COUNTIFS(activiteiten_perceel,percelen!$AZ177,activiteiten_maatregel_nr,percelen!EB$4,activiteiten_activiteit_voldoet_aan_voorwaarden,"J")&gt;0),EB$4,"")</f>
        <v/>
      </c>
      <c r="EC177" t="str">
        <f>IF(AND($A177="J",COUNTIFS(activiteiten_perceel,percelen!$AZ177,activiteiten_maatregel_nr,percelen!EC$4,activiteiten_activiteit_voldoet_aan_voorwaarden,"J")&gt;0),EC$4,"")</f>
        <v/>
      </c>
      <c r="ED177" t="str">
        <f>IF(AND($A177="J",COUNTIFS(activiteiten_perceel,percelen!$AZ177,activiteiten_maatregel_nr,percelen!ED$4,activiteiten_activiteit_voldoet_aan_voorwaarden,"J")&gt;0),ED$4,"")</f>
        <v/>
      </c>
      <c r="EE177" t="str">
        <f>IF(AND($A177="J",COUNTIFS(activiteiten_perceel,percelen!$AZ177,activiteiten_maatregel_nr,percelen!EE$4,activiteiten_activiteit_voldoet_aan_voorwaarden,"J")&gt;0),EE$4,"")</f>
        <v/>
      </c>
      <c r="EF177" t="str">
        <f>IF(AND($A177="J",COUNTIFS(activiteiten_perceel,percelen!$AZ177,activiteiten_maatregel_nr,percelen!EF$4,activiteiten_activiteit_voldoet_aan_voorwaarden,"J")&gt;0),EF$4,"")</f>
        <v/>
      </c>
      <c r="EG177" t="str">
        <f>IF(AND($A177="J",COUNTIFS(activiteiten_perceel,percelen!$AZ177,activiteiten_maatregel_nr,percelen!EG$4,activiteiten_activiteit_voldoet_aan_voorwaarden,"J")&gt;0),EG$4,"")</f>
        <v/>
      </c>
      <c r="EH177" t="str">
        <f>IF(AND($A177="J",COUNTIFS(activiteiten_perceel,percelen!$AZ177,activiteiten_maatregel_nr,percelen!EH$4,activiteiten_activiteit_voldoet_aan_voorwaarden,"J")&gt;0),EH$4,"")</f>
        <v/>
      </c>
      <c r="EI177" t="str">
        <f>IF(AND($A177="J",COUNTIFS(activiteiten_perceel,percelen!$AZ177,activiteiten_maatregel_nr,percelen!EI$4,activiteiten_activiteit_voldoet_aan_voorwaarden,"J")&gt;0),EI$4,"")</f>
        <v/>
      </c>
      <c r="EJ177">
        <f t="shared" si="375"/>
        <v>0</v>
      </c>
      <c r="EK177" t="str">
        <f t="shared" si="309"/>
        <v/>
      </c>
      <c r="EL177" t="str">
        <f t="shared" si="310"/>
        <v/>
      </c>
      <c r="EM177" t="str">
        <f t="shared" si="311"/>
        <v/>
      </c>
      <c r="EN177" t="str">
        <f t="shared" si="312"/>
        <v/>
      </c>
      <c r="EO177" t="str">
        <f t="shared" si="313"/>
        <v/>
      </c>
      <c r="EP177" t="str">
        <f t="shared" si="314"/>
        <v/>
      </c>
      <c r="EQ177" t="str">
        <f t="shared" si="315"/>
        <v/>
      </c>
      <c r="ER177" t="str">
        <f t="shared" si="316"/>
        <v/>
      </c>
      <c r="ES177" t="str">
        <f t="shared" si="317"/>
        <v/>
      </c>
      <c r="ET177" t="str">
        <f t="shared" si="318"/>
        <v/>
      </c>
      <c r="EU177" t="str">
        <f t="shared" si="319"/>
        <v/>
      </c>
      <c r="EV177" t="str">
        <f t="shared" si="320"/>
        <v/>
      </c>
      <c r="EW177" t="str">
        <f t="shared" si="376"/>
        <v>nvt</v>
      </c>
      <c r="EX177" t="str">
        <f t="shared" si="377"/>
        <v>nvt</v>
      </c>
      <c r="EY177" t="str">
        <f t="shared" si="378"/>
        <v>nvt</v>
      </c>
      <c r="EZ177" t="str">
        <f t="shared" si="379"/>
        <v>nvt</v>
      </c>
      <c r="FA177" t="str">
        <f t="shared" si="380"/>
        <v>nvt</v>
      </c>
      <c r="FB177" t="str">
        <f t="shared" si="381"/>
        <v>nvt</v>
      </c>
      <c r="FC177" t="str">
        <f t="shared" si="382"/>
        <v>nvt</v>
      </c>
      <c r="FD177" t="str">
        <f t="shared" si="383"/>
        <v>nvt</v>
      </c>
      <c r="FE177" t="str">
        <f>IF($EJ177=2,VLOOKUP(FD177,STAPELING!A:D,FE$1,0),"nvt")</f>
        <v>nvt</v>
      </c>
      <c r="FF177" t="str">
        <f t="shared" si="384"/>
        <v>nvt</v>
      </c>
      <c r="FG177" t="str">
        <f t="shared" si="385"/>
        <v>nvt</v>
      </c>
      <c r="FH177" t="str">
        <f t="shared" si="386"/>
        <v>nvt</v>
      </c>
      <c r="FI177" t="str">
        <f t="shared" si="387"/>
        <v>nvt</v>
      </c>
      <c r="FJ177" t="str">
        <f t="shared" si="388"/>
        <v>nvt</v>
      </c>
      <c r="FK177" t="str">
        <f t="shared" si="389"/>
        <v>nvt</v>
      </c>
      <c r="FL177" t="str">
        <f t="shared" si="390"/>
        <v>nvt</v>
      </c>
      <c r="FM177" t="str">
        <f t="shared" si="391"/>
        <v/>
      </c>
      <c r="FN177" t="str">
        <f>IF(ISERROR(VLOOKUP(FM177,STAPELING!I:AO,FN$1,0)),"N",VLOOKUP(FM177,STAPELING!I:AO,FN$1,0))</f>
        <v>J</v>
      </c>
      <c r="FO177" t="str">
        <f t="shared" si="392"/>
        <v>nvt</v>
      </c>
      <c r="FP177" t="str">
        <f t="shared" si="321"/>
        <v>nvt</v>
      </c>
      <c r="FQ177" t="str">
        <f t="shared" si="322"/>
        <v>nvt</v>
      </c>
      <c r="FR177" t="str">
        <f t="shared" si="323"/>
        <v>nvt</v>
      </c>
      <c r="FS177" t="str">
        <f t="shared" si="324"/>
        <v>nvt</v>
      </c>
      <c r="FT177" t="str">
        <f t="shared" si="325"/>
        <v>nvt</v>
      </c>
      <c r="FU177" t="str">
        <f t="shared" si="326"/>
        <v>nvt</v>
      </c>
      <c r="FV177" t="str">
        <f t="shared" si="327"/>
        <v>nvt</v>
      </c>
      <c r="FW177" t="str">
        <f t="shared" si="328"/>
        <v>nvt</v>
      </c>
      <c r="FX177" t="str">
        <f t="shared" si="329"/>
        <v>nvt</v>
      </c>
      <c r="FY177" t="str">
        <f t="shared" si="330"/>
        <v>nvt</v>
      </c>
      <c r="FZ177" t="str">
        <f t="shared" si="331"/>
        <v>nvt</v>
      </c>
      <c r="GA177" t="str">
        <f t="shared" si="332"/>
        <v>nvt</v>
      </c>
      <c r="GB177" t="str">
        <f>IF($EJ177&gt;2,IF(FO177="","zwart",VLOOKUP(FO177,STAPELING!J:AA,GB$1,0)),"nvt")</f>
        <v>nvt</v>
      </c>
      <c r="GC177" t="str">
        <f t="shared" si="393"/>
        <v>nvt</v>
      </c>
      <c r="GD177" t="str">
        <f t="shared" si="394"/>
        <v>nvt</v>
      </c>
      <c r="GE177" t="str">
        <f t="shared" si="395"/>
        <v>nvt</v>
      </c>
      <c r="GF177" t="str">
        <f t="shared" si="396"/>
        <v>nvt</v>
      </c>
      <c r="GG177" t="str">
        <f t="shared" si="397"/>
        <v>nvt</v>
      </c>
      <c r="GH177" t="str">
        <f t="shared" si="398"/>
        <v>nvt</v>
      </c>
      <c r="GI177" t="str">
        <f t="shared" si="399"/>
        <v>nvt</v>
      </c>
      <c r="GJ177" t="str">
        <f t="shared" si="400"/>
        <v>nvt</v>
      </c>
      <c r="GK177" t="str">
        <f t="shared" si="333"/>
        <v>nvt</v>
      </c>
      <c r="GL177" t="str">
        <f t="shared" si="334"/>
        <v>nvt</v>
      </c>
      <c r="GM177" t="str">
        <f t="shared" si="335"/>
        <v>nvt</v>
      </c>
      <c r="GN177" t="str">
        <f t="shared" si="336"/>
        <v>nvt</v>
      </c>
      <c r="GO177" t="str">
        <f t="shared" si="337"/>
        <v>nvt</v>
      </c>
      <c r="GP177" t="str">
        <f t="shared" si="338"/>
        <v>nvt</v>
      </c>
      <c r="GQ177" t="str">
        <f t="shared" si="339"/>
        <v>nvt</v>
      </c>
      <c r="GR177" t="str">
        <f t="shared" si="340"/>
        <v>nvt</v>
      </c>
      <c r="GS177" t="str">
        <f t="shared" si="341"/>
        <v>nvt</v>
      </c>
      <c r="GT177" t="str">
        <f t="shared" si="342"/>
        <v>nvt</v>
      </c>
      <c r="GU177" t="str">
        <f t="shared" si="343"/>
        <v>nvt</v>
      </c>
      <c r="GV177" t="str">
        <f t="shared" si="344"/>
        <v>nvt</v>
      </c>
      <c r="GW177" t="str">
        <f>IF($EJ177&gt;2,IF(GJ177="","zwart",VLOOKUP(GJ177,STAPELING!AB:AJ,GW$1,0)),"nvt")</f>
        <v>nvt</v>
      </c>
      <c r="GX177" t="str">
        <f t="shared" si="401"/>
        <v>nvt</v>
      </c>
      <c r="GY177" t="str">
        <f t="shared" si="402"/>
        <v>nvt</v>
      </c>
      <c r="GZ177" t="str">
        <f t="shared" si="403"/>
        <v>nvt</v>
      </c>
      <c r="HA177" t="str">
        <f t="shared" si="404"/>
        <v>nvt</v>
      </c>
      <c r="HB177" t="str">
        <f t="shared" si="405"/>
        <v>nvt</v>
      </c>
      <c r="HC177" t="str">
        <f t="shared" si="406"/>
        <v>nvt</v>
      </c>
      <c r="HD177" t="str">
        <f t="shared" si="407"/>
        <v>nvt</v>
      </c>
      <c r="HE177" t="str">
        <f t="shared" si="408"/>
        <v>nvt</v>
      </c>
      <c r="HF177" t="str">
        <f t="shared" si="409"/>
        <v>nvt</v>
      </c>
      <c r="HG177" t="str">
        <f t="shared" si="410"/>
        <v>nvt</v>
      </c>
      <c r="HH177" t="str">
        <f t="shared" si="411"/>
        <v>nvt</v>
      </c>
      <c r="HI177" t="str">
        <f t="shared" si="412"/>
        <v>nvt</v>
      </c>
      <c r="HJ177" t="str">
        <f t="shared" si="413"/>
        <v>nvt</v>
      </c>
      <c r="HK177" t="str">
        <f t="shared" si="414"/>
        <v>nvt</v>
      </c>
      <c r="HL177" t="str">
        <f t="shared" si="415"/>
        <v>nvt</v>
      </c>
      <c r="HM177" t="str">
        <f t="shared" si="345"/>
        <v>nvt</v>
      </c>
      <c r="HN177" t="str">
        <f t="shared" si="346"/>
        <v>nvt</v>
      </c>
      <c r="HO177" t="str">
        <f t="shared" si="347"/>
        <v>nvt</v>
      </c>
      <c r="HP177" t="str">
        <f t="shared" si="348"/>
        <v>nvt</v>
      </c>
      <c r="HQ177" t="str">
        <f t="shared" si="349"/>
        <v>nvt</v>
      </c>
      <c r="HR177" t="str">
        <f t="shared" si="350"/>
        <v>nvt</v>
      </c>
      <c r="HS177" t="str">
        <f t="shared" si="351"/>
        <v>nvt</v>
      </c>
      <c r="HT177" t="str">
        <f t="shared" si="352"/>
        <v>nvt</v>
      </c>
      <c r="HU177" t="str">
        <f t="shared" si="353"/>
        <v>nvt</v>
      </c>
      <c r="HV177" t="str">
        <f t="shared" si="354"/>
        <v>nvt</v>
      </c>
      <c r="HW177" t="str">
        <f t="shared" si="355"/>
        <v>nvt</v>
      </c>
      <c r="HX177" t="str">
        <f t="shared" si="356"/>
        <v>nvt</v>
      </c>
      <c r="HY177" t="str">
        <f>IF($EJ177&gt;2,IF(HL177="","zwart",VLOOKUP(HL177,STAPELING!AK:AN,HY$1,0)),"nvt")</f>
        <v>nvt</v>
      </c>
      <c r="HZ177" t="str">
        <f t="shared" si="416"/>
        <v>nvt</v>
      </c>
      <c r="IA177" t="str">
        <f t="shared" si="417"/>
        <v>nvt</v>
      </c>
      <c r="IB177" t="str">
        <f t="shared" si="418"/>
        <v>nvt</v>
      </c>
      <c r="IC177" t="str">
        <f t="shared" si="419"/>
        <v>nvt</v>
      </c>
      <c r="ID177" t="str">
        <f t="shared" si="420"/>
        <v>nvt</v>
      </c>
      <c r="IE177" t="str">
        <f t="shared" si="421"/>
        <v>nvt</v>
      </c>
      <c r="IF177" t="str">
        <f t="shared" si="422"/>
        <v>nvt</v>
      </c>
      <c r="IG177">
        <f t="shared" si="423"/>
        <v>0</v>
      </c>
      <c r="IH177">
        <f t="shared" si="424"/>
        <v>0</v>
      </c>
      <c r="II177">
        <f t="shared" si="425"/>
        <v>0</v>
      </c>
      <c r="IJ177">
        <f t="shared" si="426"/>
        <v>0</v>
      </c>
      <c r="IK177">
        <f t="shared" si="427"/>
        <v>0</v>
      </c>
      <c r="IL177">
        <f t="shared" si="428"/>
        <v>0</v>
      </c>
      <c r="IM177">
        <f t="shared" si="429"/>
        <v>0</v>
      </c>
      <c r="IN177">
        <f t="shared" si="430"/>
        <v>0</v>
      </c>
      <c r="IO177">
        <f t="shared" si="431"/>
        <v>0</v>
      </c>
      <c r="IP177">
        <f t="shared" si="432"/>
        <v>0</v>
      </c>
      <c r="IQ177">
        <f t="shared" si="433"/>
        <v>0</v>
      </c>
      <c r="IR177">
        <f t="shared" si="434"/>
        <v>0</v>
      </c>
      <c r="IS177">
        <f t="shared" si="435"/>
        <v>0</v>
      </c>
      <c r="IT177">
        <f t="shared" si="436"/>
        <v>0</v>
      </c>
      <c r="IU177" t="str">
        <f t="shared" si="437"/>
        <v>N</v>
      </c>
      <c r="IV177" t="str">
        <f t="shared" si="357"/>
        <v>N</v>
      </c>
      <c r="IW177" t="str">
        <f t="shared" si="438"/>
        <v>N</v>
      </c>
    </row>
    <row r="178" spans="1:257" x14ac:dyDescent="0.25">
      <c r="A178" t="str">
        <f>IF(ISERROR(VLOOKUP(E178,E$4:E177,1,0)),"J","N")</f>
        <v>N</v>
      </c>
      <c r="E178" s="25" t="str">
        <f>IF(Invoer!B207="","",Invoer!B207)</f>
        <v/>
      </c>
      <c r="F178" s="25"/>
      <c r="G178" s="25"/>
      <c r="H178" s="25" t="str">
        <f>IF(AND($E178&lt;&gt;"",$A178="J"),Invoer!D207,"")</f>
        <v/>
      </c>
      <c r="I178" s="25"/>
      <c r="J178" s="26"/>
      <c r="K178" s="26" t="str">
        <f>IF(AND($E178&lt;&gt;"",$A178="J"),Invoer!L207,"")</f>
        <v/>
      </c>
      <c r="L178" s="26"/>
      <c r="M178" s="25"/>
      <c r="N178" s="152"/>
      <c r="O178" s="153"/>
      <c r="P178" s="25"/>
      <c r="Q178" s="25"/>
      <c r="R178" s="153"/>
      <c r="S178" s="154"/>
      <c r="T178" s="152"/>
      <c r="U178" s="153"/>
      <c r="V178" s="153"/>
      <c r="W178" s="59" t="str">
        <f>IF(AND($E178&lt;&gt;"",$A178="J",Invoer!R207&lt;&gt;""),VLOOKUP(Invoer!R207,NORM!$F$26:$H$29,3,0),"")</f>
        <v/>
      </c>
      <c r="X178" s="59"/>
      <c r="Y178" s="25" t="str">
        <f t="shared" si="358"/>
        <v/>
      </c>
      <c r="Z178" s="25"/>
      <c r="AA178" s="26" t="str">
        <f t="shared" si="359"/>
        <v/>
      </c>
      <c r="AB178" s="26"/>
      <c r="AC178" s="153"/>
      <c r="AD178" s="153"/>
      <c r="AE178" s="153"/>
      <c r="AF178" s="153"/>
      <c r="AG178" s="153"/>
      <c r="AH178" s="25"/>
      <c r="AI178" s="153"/>
      <c r="AJ178" s="153"/>
      <c r="AK178" s="153"/>
      <c r="AL178" s="153"/>
      <c r="AM178" s="25" t="str">
        <f>IF(AND($E178&lt;&gt;"",$A178="J"),IF(Invoer!X207="Ja","J",IF(Invoer!X207="Nee","N","")),"")</f>
        <v/>
      </c>
      <c r="AN178" s="153"/>
      <c r="AO178" s="153"/>
      <c r="AP178" s="153" t="s">
        <v>311</v>
      </c>
      <c r="AQ178" s="153" t="s">
        <v>311</v>
      </c>
      <c r="AR178" s="153" t="s">
        <v>312</v>
      </c>
      <c r="AS178" s="153" t="s">
        <v>312</v>
      </c>
      <c r="AT178" s="1" t="str">
        <f>IF(AND($E178&lt;&gt;"",$A178="J",Invoer!O207&lt;&gt;""),VLOOKUP(Invoer!O207,NORM!$F$31:$H$38,3,0),"")</f>
        <v/>
      </c>
      <c r="AU178" s="1"/>
      <c r="AV178" s="1" t="str">
        <f>IF(AND($E178&lt;&gt;"",$A178="J"),Invoer!AH207,"")</f>
        <v/>
      </c>
      <c r="AW178" s="1"/>
      <c r="AX178" s="1" t="str">
        <f t="shared" si="360"/>
        <v/>
      </c>
      <c r="AY178" s="1"/>
      <c r="AZ178" s="3" t="str">
        <f t="shared" si="361"/>
        <v/>
      </c>
      <c r="BA178" s="3" t="str">
        <f t="shared" si="362"/>
        <v/>
      </c>
      <c r="BB178" s="3" t="str">
        <f t="shared" si="363"/>
        <v>N</v>
      </c>
      <c r="BC178" s="3" t="str">
        <f t="shared" si="364"/>
        <v>N</v>
      </c>
      <c r="BD178" s="3" t="str">
        <f t="shared" si="365"/>
        <v/>
      </c>
      <c r="BE178" s="3">
        <f t="shared" si="366"/>
        <v>0</v>
      </c>
      <c r="BF178" s="3" t="str">
        <f t="shared" si="367"/>
        <v/>
      </c>
      <c r="BG178" s="3" t="str">
        <f t="shared" si="368"/>
        <v/>
      </c>
      <c r="BH178" s="3" t="str">
        <f t="shared" si="369"/>
        <v>N</v>
      </c>
      <c r="BI178" s="24" t="str">
        <f t="shared" si="370"/>
        <v/>
      </c>
      <c r="BJ178" s="24" t="str">
        <f>IF(ISERROR(VLOOKUP($BD178,LOV_GWSGRP!A:A,1,0)),"N","J")</f>
        <v>N</v>
      </c>
      <c r="BK178" s="24" t="str">
        <f>IF(ISERROR(VLOOKUP($BD178,LOV_GWSGRP!D:D,1,0)),"N","J")</f>
        <v>N</v>
      </c>
      <c r="BL178" s="24" t="str">
        <f>IF(ISERROR(VLOOKUP($BD178,LOV_GWSGRP!G:G,1,0)),"N","J")</f>
        <v>N</v>
      </c>
      <c r="BM178" s="24" t="str">
        <f>IF(ISERROR(VLOOKUP($BD178,LOV_GWSGRP!M:M,1,0)),"N","J")</f>
        <v>N</v>
      </c>
      <c r="BN178" s="24" t="str">
        <f>IF(ISERROR(VLOOKUP($BD178,LOV_GWSGRP!P:P,1,0)),"N","J")</f>
        <v>N</v>
      </c>
      <c r="BO178" s="24" t="str">
        <f>IF(ISERROR(VLOOKUP($BD178,LOV_GWSGRP!S:S,1,0)),"N","J")</f>
        <v>N</v>
      </c>
      <c r="BP178" s="24" t="str">
        <f>IF(ISERROR(VLOOKUP($BD178,LOV_GWSGRP!V:V,1,0)),"N","J")</f>
        <v>N</v>
      </c>
      <c r="BQ178" s="24" t="str">
        <f>IF(ISERROR(VLOOKUP($BD178,LOV_GWSGRP!Y:Y,1,0)),"N","J")</f>
        <v>N</v>
      </c>
      <c r="BR178" s="24" t="str">
        <f>IF(ISERROR(VLOOKUP($BD178,LOV_GWSGRP!AB:AB,1,0)),"N","J")</f>
        <v>N</v>
      </c>
      <c r="BS178" s="24" t="str">
        <f>IF(ISERROR(VLOOKUP($BD178,LOV_GWSGRP!AE:AE,1,0)),"N","J")</f>
        <v>N</v>
      </c>
      <c r="BT178" s="24" t="str">
        <f>IF(ISERROR(VLOOKUP($BD178,LOV_GWSGRP!AH:AH,1,0)),"N","J")</f>
        <v>N</v>
      </c>
      <c r="BU178" s="24" t="str">
        <f>IF(ISERROR(VLOOKUP($BD178,LOV_GWSGRP!CJ:CJ,1,0)),"N","J")</f>
        <v>N</v>
      </c>
      <c r="BV178" s="24" t="str">
        <f>IF(ISERROR(VLOOKUP($BD178,LOV_GWSGRP!AN:AN,1,0)),"N","J")</f>
        <v>N</v>
      </c>
      <c r="BW178" s="24" t="str">
        <f>IF(ISERROR(VLOOKUP($BD178,LOV_GWSGRP!AQ:AQ,1,0)),"N","J")</f>
        <v>N</v>
      </c>
      <c r="BX178" s="24" t="str">
        <f>IF(ISERROR(VLOOKUP($BD178,LOV_GWSGRP!AT:AT,1,0)),"N","J")</f>
        <v>N</v>
      </c>
      <c r="BY178" s="24" t="str">
        <f>IF(ISERROR(VLOOKUP($BD178,LOV_GWSGRP!AW:AW,1,0)),"N","J")</f>
        <v>N</v>
      </c>
      <c r="BZ178" s="24" t="str">
        <f>IF(ISERROR(VLOOKUP($BD178,LOV_GWSGRP!AZ:AZ,1,0)),"N","J")</f>
        <v>N</v>
      </c>
      <c r="CA178" s="24" t="str">
        <f>IF(ISERROR(VLOOKUP($BD178,LOV_GWSGRP!BC:BC,1,0)),"N","J")</f>
        <v>N</v>
      </c>
      <c r="CB178" s="24" t="str">
        <f>IF(ISERROR(VLOOKUP($BD178,LOV_GWSGRP!BF:BF,1,0)),"N","J")</f>
        <v>N</v>
      </c>
      <c r="CC178" s="24" t="str">
        <f>IF(ISERROR(VLOOKUP($BD178,LOV_GWSGRP!BI:BI,1,0)),"N","J")</f>
        <v>N</v>
      </c>
      <c r="CD178" s="24" t="str">
        <f>IF(ISERROR(VLOOKUP($BD178,LOV_GWSGRP!J:J,1,0)),"N","J")</f>
        <v>N</v>
      </c>
      <c r="CE178" s="24" t="str">
        <f>IF(ISERROR(VLOOKUP($BD178,LOV_GWSGRP!BL:BL,1,0)),"N","J")</f>
        <v>N</v>
      </c>
      <c r="CF178" s="24"/>
      <c r="CG178" s="24" t="str">
        <f>IF(ISERROR(VLOOKUP($BD178,LOV_GWSGRP!BO:BO,1,0)),"N","J")</f>
        <v>N</v>
      </c>
      <c r="CH178" s="24" t="str">
        <f t="shared" si="371"/>
        <v>N</v>
      </c>
      <c r="CI178" s="24" t="str">
        <f>IF(ISERROR(VLOOKUP($BD178,GEWASCODE_GLMC8!F:F,1,0)),"N","J")</f>
        <v>N</v>
      </c>
      <c r="CJ178" s="24" t="str">
        <f>IF(COUNTIF($CI178:CI178,"J")&gt;0,"N",IF(ISERROR(VLOOKUP($BD178,GEWASCODE_GLMC8!G:G,1,0)),"N","J"))</f>
        <v>N</v>
      </c>
      <c r="CK178" s="24" t="str">
        <f>IF(COUNTIF($CI178:CJ178,"J")&gt;0,"N",IF(ISERROR(VLOOKUP($BD178,GEWASCODE_GLMC8!H:H,1,0)),"N","J"))</f>
        <v>N</v>
      </c>
      <c r="CL178" s="24" t="str">
        <f>IF(COUNTIF($CI178:CK178,"J")&gt;0,"N",IF(ISERROR(VLOOKUP($BD178,GEWASCODE_GLMC8!I:I,1,0)),"N","J"))</f>
        <v>N</v>
      </c>
      <c r="CM178" s="24" t="str">
        <f>IF(COUNTIF($CI178:CL178,"J")&gt;0,"N",IF(ISERROR(VLOOKUP($BD178,GEWASCODE_GLMC8!J:J,1,0)),"N","J"))</f>
        <v>N</v>
      </c>
      <c r="CN178" s="24" t="str">
        <f>IF(COUNTIF($CI178:CM178,"J")&gt;0,"N",IF(ISERROR(VLOOKUP($BD178,GEWASCODE_GLMC8!K:K,1,0)),"N","J"))</f>
        <v>N</v>
      </c>
      <c r="CO178" s="24" t="str">
        <f>IF(COUNTIF($CI178:CN178,"J")&gt;0,"N",IF(ISERROR(VLOOKUP($BD178,GEWASCODE_GLMC8!L:L,1,0)),"N","J"))</f>
        <v>N</v>
      </c>
      <c r="CP178" s="24" t="str">
        <f>IF(COUNTIF($CI178:CO178,"J")&gt;0,"N",IF(ISERROR(VLOOKUP($BD178,GEWASCODE_GLMC8!M:M,1,0)),"N","J"))</f>
        <v>N</v>
      </c>
      <c r="CQ178" s="24" t="str">
        <f>IF(COUNTIF($CI178:CP178,"J")&gt;0,"N",IF(ISERROR(VLOOKUP($BD178,GEWASCODE_GLMC8!N:N,1,0)),"N","J"))</f>
        <v>N</v>
      </c>
      <c r="CR178" s="24" t="str">
        <f>IF(COUNTIF($CI178:CQ178,"J")&gt;0,"N",IF(ISERROR(VLOOKUP($BD178,GEWASCODE_GLMC8!O:O,1,0)),"N","J"))</f>
        <v>N</v>
      </c>
      <c r="CS178" s="24" t="str">
        <f>IF(COUNTIF($CI178:CR178,"J")&gt;0,"N",IF(ISERROR(VLOOKUP($BD178,GEWASCODE_GLMC8!P:P,1,0)),"N","J"))</f>
        <v>N</v>
      </c>
      <c r="CT178" s="24" t="str">
        <f>IF(COUNTIF($CI178:CS178,"J")&gt;0,"N",IF(ISERROR(VLOOKUP($BD178,GEWASCODE_GLMC8!Q:Q,1,0)),"N","J"))</f>
        <v>N</v>
      </c>
      <c r="CU178" s="24" t="str">
        <f>IF(COUNTIF($CI178:CT178,"J")&gt;0,"N",IF(ISERROR(VLOOKUP($BD178,GEWASCODE_GLMC8!R:R,1,0)),"N","J"))</f>
        <v>N</v>
      </c>
      <c r="CV178" s="24" t="str">
        <f>IF(COUNTIF($CI178:CU178,"J")&gt;0,"N",IF(ISERROR(VLOOKUP($BD178,GEWASCODE_GLMC8!S:S,1,0)),"N","J"))</f>
        <v>N</v>
      </c>
      <c r="CW178" s="24" t="str">
        <f>IF(COUNTIF($CI178:CV178,"J")&gt;0,"N",IF(ISERROR(VLOOKUP($BD178,GEWASCODE_GLMC8!T:T,1,0)),"N","J"))</f>
        <v>N</v>
      </c>
      <c r="CX178" s="24" t="str">
        <f>IF(COUNTIF($CI178:CW178,"J")&gt;0,"N",IF(ISERROR(VLOOKUP($BD178,GEWASCODE_GLMC8!U:U,1,0)),"N","J"))</f>
        <v>N</v>
      </c>
      <c r="CY178" s="24" t="str">
        <f>IF(COUNTIF($CI178:CX178,"J")&gt;0,"N",IF(ISERROR(VLOOKUP($BD178,GEWASCODE_GLMC8!V:V,1,0)),"N","J"))</f>
        <v>N</v>
      </c>
      <c r="CZ178" s="24" t="str">
        <f>IF(COUNTIF($CI178:CY178,"J")&gt;0,"N",IF(ISERROR(VLOOKUP($BD178,GEWASCODE_GLMC8!W:W,1,0)),"N","J"))</f>
        <v>N</v>
      </c>
      <c r="DA178" s="24" t="str">
        <f>IF(COUNTIF($CI178:CZ178,"J")&gt;0,"N",IF(ISERROR(VLOOKUP($BD178,GEWASCODE_GLMC8!X:X,1,0)),"N","J"))</f>
        <v>N</v>
      </c>
      <c r="DB178" s="24" t="str">
        <f>IF(COUNTIF($CI178:DA178,"J")&gt;0,"N",IF(ISERROR(VLOOKUP($BD178,GEWASCODE_GLMC8!Y:Y,1,0)),"N","J"))</f>
        <v>N</v>
      </c>
      <c r="DC178" s="24" t="str">
        <f>IF(COUNTIF($CI178:DB178,"J")&gt;0,"N",IF(ISERROR(VLOOKUP($BD178,GEWASCODE_GLMC8!Z:Z,1,0)),"N","J"))</f>
        <v>N</v>
      </c>
      <c r="DD178" s="24" t="str">
        <f t="shared" si="372"/>
        <v>N</v>
      </c>
      <c r="DE178" s="3" t="str">
        <f t="shared" si="303"/>
        <v>N</v>
      </c>
      <c r="DF178" s="3" t="str">
        <f t="shared" si="304"/>
        <v>N</v>
      </c>
      <c r="DG178" s="3" t="str">
        <f t="shared" si="373"/>
        <v>N</v>
      </c>
      <c r="DH178" s="3" t="str">
        <f t="shared" si="374"/>
        <v>N</v>
      </c>
      <c r="DI178" s="3" t="str">
        <f t="shared" si="305"/>
        <v>N</v>
      </c>
      <c r="DJ178" s="3" t="str">
        <f t="shared" si="306"/>
        <v>N</v>
      </c>
      <c r="DK178" s="3">
        <f>0</f>
        <v>0</v>
      </c>
      <c r="DL178" s="3" t="str">
        <f t="shared" si="307"/>
        <v>N</v>
      </c>
      <c r="DM178" s="3" t="str">
        <f t="shared" si="308"/>
        <v>N</v>
      </c>
      <c r="DN178" t="str">
        <f>IF(AND($A178="J",COUNTIFS(activiteiten_perceel,percelen!$AZ178,activiteiten_maatregel_nr,percelen!DN$4,activiteiten_activiteit_voldoet_aan_voorwaarden,"J")&gt;0),DN$4,"")</f>
        <v/>
      </c>
      <c r="DO178" t="str">
        <f>IF(AND($A178="J",COUNTIFS(activiteiten_perceel,percelen!$AZ178,activiteiten_maatregel_nr,percelen!DO$4,activiteiten_activiteit_voldoet_aan_voorwaarden,"J")&gt;0),DO$4,"")</f>
        <v/>
      </c>
      <c r="DP178" t="str">
        <f>IF(AND($A178="J",COUNTIFS(activiteiten_perceel,percelen!$AZ178,activiteiten_maatregel_nr,percelen!DP$4,activiteiten_activiteit_voldoet_aan_voorwaarden,"J")&gt;0),DP$4,"")</f>
        <v/>
      </c>
      <c r="DQ178" t="str">
        <f>IF(AND($A178="J",COUNTIFS(activiteiten_perceel,percelen!$AZ178,activiteiten_maatregel_nr,percelen!DQ$4,activiteiten_activiteit_voldoet_aan_voorwaarden,"J")&gt;0),DQ$4,"")</f>
        <v/>
      </c>
      <c r="DR178" t="str">
        <f>IF(AND($A178="J",COUNTIFS(activiteiten_perceel,percelen!$AZ178,activiteiten_maatregel_nr,percelen!DR$4,activiteiten_activiteit_voldoet_aan_voorwaarden,"J")&gt;0),DR$4,"")</f>
        <v/>
      </c>
      <c r="DS178" t="str">
        <f>IF(AND($A178="J",COUNTIFS(activiteiten_perceel,percelen!$AZ178,activiteiten_maatregel_nr,percelen!DS$4,activiteiten_activiteit_voldoet_aan_voorwaarden,"J")&gt;0),DS$4,"")</f>
        <v/>
      </c>
      <c r="DT178" t="str">
        <f>IF(AND($A178="J",COUNTIFS(activiteiten_perceel,percelen!$AZ178,activiteiten_maatregel_nr,percelen!DT$4,activiteiten_activiteit_voldoet_aan_voorwaarden,"J")&gt;0),DT$4,"")</f>
        <v/>
      </c>
      <c r="DU178" t="str">
        <f>IF(AND($A178="J",COUNTIFS(activiteiten_perceel,percelen!$AZ178,activiteiten_maatregel_nr,percelen!DU$4,activiteiten_activiteit_voldoet_aan_voorwaarden,"J")&gt;0),DU$4,"")</f>
        <v/>
      </c>
      <c r="DV178" t="str">
        <f>IF(AND($A178="J",COUNTIFS(activiteiten_perceel,percelen!$AZ178,activiteiten_maatregel_nr,percelen!DV$4,activiteiten_activiteit_voldoet_aan_voorwaarden,"J")&gt;0),DV$4,"")</f>
        <v/>
      </c>
      <c r="DW178" t="str">
        <f>IF(AND($A178="J",COUNTIFS(activiteiten_perceel,percelen!$AZ178,activiteiten_maatregel_nr,percelen!DW$4,activiteiten_activiteit_voldoet_aan_voorwaarden,"J")&gt;0),DW$4,"")</f>
        <v/>
      </c>
      <c r="DX178" t="str">
        <f>IF(AND($A178="J",COUNTIFS(activiteiten_perceel,percelen!$AZ178,activiteiten_maatregel_nr,percelen!DX$4,activiteiten_activiteit_voldoet_aan_voorwaarden,"J")&gt;0),DX$4,"")</f>
        <v/>
      </c>
      <c r="DY178" t="str">
        <f>IF(AND($A178="J",COUNTIFS(activiteiten_perceel,percelen!$AZ178,activiteiten_maatregel_nr,percelen!DY$4,activiteiten_activiteit_voldoet_aan_voorwaarden,"J")&gt;0),DY$4,"")</f>
        <v/>
      </c>
      <c r="DZ178" t="str">
        <f>IF(AND($A178="J",COUNTIFS(activiteiten_perceel,percelen!$AZ178,activiteiten_maatregel_nr,percelen!DZ$4,activiteiten_activiteit_voldoet_aan_voorwaarden,"J")&gt;0),DZ$4,"")</f>
        <v/>
      </c>
      <c r="EA178" t="str">
        <f>IF(AND($A178="J",COUNTIFS(activiteiten_perceel,percelen!$AZ178,activiteiten_maatregel_nr,percelen!EA$4,activiteiten_activiteit_voldoet_aan_voorwaarden,"J")&gt;0),EA$4,"")</f>
        <v/>
      </c>
      <c r="EB178" t="str">
        <f>IF(AND($A178="J",COUNTIFS(activiteiten_perceel,percelen!$AZ178,activiteiten_maatregel_nr,percelen!EB$4,activiteiten_activiteit_voldoet_aan_voorwaarden,"J")&gt;0),EB$4,"")</f>
        <v/>
      </c>
      <c r="EC178" t="str">
        <f>IF(AND($A178="J",COUNTIFS(activiteiten_perceel,percelen!$AZ178,activiteiten_maatregel_nr,percelen!EC$4,activiteiten_activiteit_voldoet_aan_voorwaarden,"J")&gt;0),EC$4,"")</f>
        <v/>
      </c>
      <c r="ED178" t="str">
        <f>IF(AND($A178="J",COUNTIFS(activiteiten_perceel,percelen!$AZ178,activiteiten_maatregel_nr,percelen!ED$4,activiteiten_activiteit_voldoet_aan_voorwaarden,"J")&gt;0),ED$4,"")</f>
        <v/>
      </c>
      <c r="EE178" t="str">
        <f>IF(AND($A178="J",COUNTIFS(activiteiten_perceel,percelen!$AZ178,activiteiten_maatregel_nr,percelen!EE$4,activiteiten_activiteit_voldoet_aan_voorwaarden,"J")&gt;0),EE$4,"")</f>
        <v/>
      </c>
      <c r="EF178" t="str">
        <f>IF(AND($A178="J",COUNTIFS(activiteiten_perceel,percelen!$AZ178,activiteiten_maatregel_nr,percelen!EF$4,activiteiten_activiteit_voldoet_aan_voorwaarden,"J")&gt;0),EF$4,"")</f>
        <v/>
      </c>
      <c r="EG178" t="str">
        <f>IF(AND($A178="J",COUNTIFS(activiteiten_perceel,percelen!$AZ178,activiteiten_maatregel_nr,percelen!EG$4,activiteiten_activiteit_voldoet_aan_voorwaarden,"J")&gt;0),EG$4,"")</f>
        <v/>
      </c>
      <c r="EH178" t="str">
        <f>IF(AND($A178="J",COUNTIFS(activiteiten_perceel,percelen!$AZ178,activiteiten_maatregel_nr,percelen!EH$4,activiteiten_activiteit_voldoet_aan_voorwaarden,"J")&gt;0),EH$4,"")</f>
        <v/>
      </c>
      <c r="EI178" t="str">
        <f>IF(AND($A178="J",COUNTIFS(activiteiten_perceel,percelen!$AZ178,activiteiten_maatregel_nr,percelen!EI$4,activiteiten_activiteit_voldoet_aan_voorwaarden,"J")&gt;0),EI$4,"")</f>
        <v/>
      </c>
      <c r="EJ178">
        <f t="shared" si="375"/>
        <v>0</v>
      </c>
      <c r="EK178" t="str">
        <f t="shared" si="309"/>
        <v/>
      </c>
      <c r="EL178" t="str">
        <f t="shared" si="310"/>
        <v/>
      </c>
      <c r="EM178" t="str">
        <f t="shared" si="311"/>
        <v/>
      </c>
      <c r="EN178" t="str">
        <f t="shared" si="312"/>
        <v/>
      </c>
      <c r="EO178" t="str">
        <f t="shared" si="313"/>
        <v/>
      </c>
      <c r="EP178" t="str">
        <f t="shared" si="314"/>
        <v/>
      </c>
      <c r="EQ178" t="str">
        <f t="shared" si="315"/>
        <v/>
      </c>
      <c r="ER178" t="str">
        <f t="shared" si="316"/>
        <v/>
      </c>
      <c r="ES178" t="str">
        <f t="shared" si="317"/>
        <v/>
      </c>
      <c r="ET178" t="str">
        <f t="shared" si="318"/>
        <v/>
      </c>
      <c r="EU178" t="str">
        <f t="shared" si="319"/>
        <v/>
      </c>
      <c r="EV178" t="str">
        <f t="shared" si="320"/>
        <v/>
      </c>
      <c r="EW178" t="str">
        <f t="shared" si="376"/>
        <v>nvt</v>
      </c>
      <c r="EX178" t="str">
        <f t="shared" si="377"/>
        <v>nvt</v>
      </c>
      <c r="EY178" t="str">
        <f t="shared" si="378"/>
        <v>nvt</v>
      </c>
      <c r="EZ178" t="str">
        <f t="shared" si="379"/>
        <v>nvt</v>
      </c>
      <c r="FA178" t="str">
        <f t="shared" si="380"/>
        <v>nvt</v>
      </c>
      <c r="FB178" t="str">
        <f t="shared" si="381"/>
        <v>nvt</v>
      </c>
      <c r="FC178" t="str">
        <f t="shared" si="382"/>
        <v>nvt</v>
      </c>
      <c r="FD178" t="str">
        <f t="shared" si="383"/>
        <v>nvt</v>
      </c>
      <c r="FE178" t="str">
        <f>IF($EJ178=2,VLOOKUP(FD178,STAPELING!A:D,FE$1,0),"nvt")</f>
        <v>nvt</v>
      </c>
      <c r="FF178" t="str">
        <f t="shared" si="384"/>
        <v>nvt</v>
      </c>
      <c r="FG178" t="str">
        <f t="shared" si="385"/>
        <v>nvt</v>
      </c>
      <c r="FH178" t="str">
        <f t="shared" si="386"/>
        <v>nvt</v>
      </c>
      <c r="FI178" t="str">
        <f t="shared" si="387"/>
        <v>nvt</v>
      </c>
      <c r="FJ178" t="str">
        <f t="shared" si="388"/>
        <v>nvt</v>
      </c>
      <c r="FK178" t="str">
        <f t="shared" si="389"/>
        <v>nvt</v>
      </c>
      <c r="FL178" t="str">
        <f t="shared" si="390"/>
        <v>nvt</v>
      </c>
      <c r="FM178" t="str">
        <f t="shared" si="391"/>
        <v/>
      </c>
      <c r="FN178" t="str">
        <f>IF(ISERROR(VLOOKUP(FM178,STAPELING!I:AO,FN$1,0)),"N",VLOOKUP(FM178,STAPELING!I:AO,FN$1,0))</f>
        <v>J</v>
      </c>
      <c r="FO178" t="str">
        <f t="shared" si="392"/>
        <v>nvt</v>
      </c>
      <c r="FP178" t="str">
        <f t="shared" si="321"/>
        <v>nvt</v>
      </c>
      <c r="FQ178" t="str">
        <f t="shared" si="322"/>
        <v>nvt</v>
      </c>
      <c r="FR178" t="str">
        <f t="shared" si="323"/>
        <v>nvt</v>
      </c>
      <c r="FS178" t="str">
        <f t="shared" si="324"/>
        <v>nvt</v>
      </c>
      <c r="FT178" t="str">
        <f t="shared" si="325"/>
        <v>nvt</v>
      </c>
      <c r="FU178" t="str">
        <f t="shared" si="326"/>
        <v>nvt</v>
      </c>
      <c r="FV178" t="str">
        <f t="shared" si="327"/>
        <v>nvt</v>
      </c>
      <c r="FW178" t="str">
        <f t="shared" si="328"/>
        <v>nvt</v>
      </c>
      <c r="FX178" t="str">
        <f t="shared" si="329"/>
        <v>nvt</v>
      </c>
      <c r="FY178" t="str">
        <f t="shared" si="330"/>
        <v>nvt</v>
      </c>
      <c r="FZ178" t="str">
        <f t="shared" si="331"/>
        <v>nvt</v>
      </c>
      <c r="GA178" t="str">
        <f t="shared" si="332"/>
        <v>nvt</v>
      </c>
      <c r="GB178" t="str">
        <f>IF($EJ178&gt;2,IF(FO178="","zwart",VLOOKUP(FO178,STAPELING!J:AA,GB$1,0)),"nvt")</f>
        <v>nvt</v>
      </c>
      <c r="GC178" t="str">
        <f t="shared" si="393"/>
        <v>nvt</v>
      </c>
      <c r="GD178" t="str">
        <f t="shared" si="394"/>
        <v>nvt</v>
      </c>
      <c r="GE178" t="str">
        <f t="shared" si="395"/>
        <v>nvt</v>
      </c>
      <c r="GF178" t="str">
        <f t="shared" si="396"/>
        <v>nvt</v>
      </c>
      <c r="GG178" t="str">
        <f t="shared" si="397"/>
        <v>nvt</v>
      </c>
      <c r="GH178" t="str">
        <f t="shared" si="398"/>
        <v>nvt</v>
      </c>
      <c r="GI178" t="str">
        <f t="shared" si="399"/>
        <v>nvt</v>
      </c>
      <c r="GJ178" t="str">
        <f t="shared" si="400"/>
        <v>nvt</v>
      </c>
      <c r="GK178" t="str">
        <f t="shared" si="333"/>
        <v>nvt</v>
      </c>
      <c r="GL178" t="str">
        <f t="shared" si="334"/>
        <v>nvt</v>
      </c>
      <c r="GM178" t="str">
        <f t="shared" si="335"/>
        <v>nvt</v>
      </c>
      <c r="GN178" t="str">
        <f t="shared" si="336"/>
        <v>nvt</v>
      </c>
      <c r="GO178" t="str">
        <f t="shared" si="337"/>
        <v>nvt</v>
      </c>
      <c r="GP178" t="str">
        <f t="shared" si="338"/>
        <v>nvt</v>
      </c>
      <c r="GQ178" t="str">
        <f t="shared" si="339"/>
        <v>nvt</v>
      </c>
      <c r="GR178" t="str">
        <f t="shared" si="340"/>
        <v>nvt</v>
      </c>
      <c r="GS178" t="str">
        <f t="shared" si="341"/>
        <v>nvt</v>
      </c>
      <c r="GT178" t="str">
        <f t="shared" si="342"/>
        <v>nvt</v>
      </c>
      <c r="GU178" t="str">
        <f t="shared" si="343"/>
        <v>nvt</v>
      </c>
      <c r="GV178" t="str">
        <f t="shared" si="344"/>
        <v>nvt</v>
      </c>
      <c r="GW178" t="str">
        <f>IF($EJ178&gt;2,IF(GJ178="","zwart",VLOOKUP(GJ178,STAPELING!AB:AJ,GW$1,0)),"nvt")</f>
        <v>nvt</v>
      </c>
      <c r="GX178" t="str">
        <f t="shared" si="401"/>
        <v>nvt</v>
      </c>
      <c r="GY178" t="str">
        <f t="shared" si="402"/>
        <v>nvt</v>
      </c>
      <c r="GZ178" t="str">
        <f t="shared" si="403"/>
        <v>nvt</v>
      </c>
      <c r="HA178" t="str">
        <f t="shared" si="404"/>
        <v>nvt</v>
      </c>
      <c r="HB178" t="str">
        <f t="shared" si="405"/>
        <v>nvt</v>
      </c>
      <c r="HC178" t="str">
        <f t="shared" si="406"/>
        <v>nvt</v>
      </c>
      <c r="HD178" t="str">
        <f t="shared" si="407"/>
        <v>nvt</v>
      </c>
      <c r="HE178" t="str">
        <f t="shared" si="408"/>
        <v>nvt</v>
      </c>
      <c r="HF178" t="str">
        <f t="shared" si="409"/>
        <v>nvt</v>
      </c>
      <c r="HG178" t="str">
        <f t="shared" si="410"/>
        <v>nvt</v>
      </c>
      <c r="HH178" t="str">
        <f t="shared" si="411"/>
        <v>nvt</v>
      </c>
      <c r="HI178" t="str">
        <f t="shared" si="412"/>
        <v>nvt</v>
      </c>
      <c r="HJ178" t="str">
        <f t="shared" si="413"/>
        <v>nvt</v>
      </c>
      <c r="HK178" t="str">
        <f t="shared" si="414"/>
        <v>nvt</v>
      </c>
      <c r="HL178" t="str">
        <f t="shared" si="415"/>
        <v>nvt</v>
      </c>
      <c r="HM178" t="str">
        <f t="shared" si="345"/>
        <v>nvt</v>
      </c>
      <c r="HN178" t="str">
        <f t="shared" si="346"/>
        <v>nvt</v>
      </c>
      <c r="HO178" t="str">
        <f t="shared" si="347"/>
        <v>nvt</v>
      </c>
      <c r="HP178" t="str">
        <f t="shared" si="348"/>
        <v>nvt</v>
      </c>
      <c r="HQ178" t="str">
        <f t="shared" si="349"/>
        <v>nvt</v>
      </c>
      <c r="HR178" t="str">
        <f t="shared" si="350"/>
        <v>nvt</v>
      </c>
      <c r="HS178" t="str">
        <f t="shared" si="351"/>
        <v>nvt</v>
      </c>
      <c r="HT178" t="str">
        <f t="shared" si="352"/>
        <v>nvt</v>
      </c>
      <c r="HU178" t="str">
        <f t="shared" si="353"/>
        <v>nvt</v>
      </c>
      <c r="HV178" t="str">
        <f t="shared" si="354"/>
        <v>nvt</v>
      </c>
      <c r="HW178" t="str">
        <f t="shared" si="355"/>
        <v>nvt</v>
      </c>
      <c r="HX178" t="str">
        <f t="shared" si="356"/>
        <v>nvt</v>
      </c>
      <c r="HY178" t="str">
        <f>IF($EJ178&gt;2,IF(HL178="","zwart",VLOOKUP(HL178,STAPELING!AK:AN,HY$1,0)),"nvt")</f>
        <v>nvt</v>
      </c>
      <c r="HZ178" t="str">
        <f t="shared" si="416"/>
        <v>nvt</v>
      </c>
      <c r="IA178" t="str">
        <f t="shared" si="417"/>
        <v>nvt</v>
      </c>
      <c r="IB178" t="str">
        <f t="shared" si="418"/>
        <v>nvt</v>
      </c>
      <c r="IC178" t="str">
        <f t="shared" si="419"/>
        <v>nvt</v>
      </c>
      <c r="ID178" t="str">
        <f t="shared" si="420"/>
        <v>nvt</v>
      </c>
      <c r="IE178" t="str">
        <f t="shared" si="421"/>
        <v>nvt</v>
      </c>
      <c r="IF178" t="str">
        <f t="shared" si="422"/>
        <v>nvt</v>
      </c>
      <c r="IG178">
        <f t="shared" si="423"/>
        <v>0</v>
      </c>
      <c r="IH178">
        <f t="shared" si="424"/>
        <v>0</v>
      </c>
      <c r="II178">
        <f t="shared" si="425"/>
        <v>0</v>
      </c>
      <c r="IJ178">
        <f t="shared" si="426"/>
        <v>0</v>
      </c>
      <c r="IK178">
        <f t="shared" si="427"/>
        <v>0</v>
      </c>
      <c r="IL178">
        <f t="shared" si="428"/>
        <v>0</v>
      </c>
      <c r="IM178">
        <f t="shared" si="429"/>
        <v>0</v>
      </c>
      <c r="IN178">
        <f t="shared" si="430"/>
        <v>0</v>
      </c>
      <c r="IO178">
        <f t="shared" si="431"/>
        <v>0</v>
      </c>
      <c r="IP178">
        <f t="shared" si="432"/>
        <v>0</v>
      </c>
      <c r="IQ178">
        <f t="shared" si="433"/>
        <v>0</v>
      </c>
      <c r="IR178">
        <f t="shared" si="434"/>
        <v>0</v>
      </c>
      <c r="IS178">
        <f t="shared" si="435"/>
        <v>0</v>
      </c>
      <c r="IT178">
        <f t="shared" si="436"/>
        <v>0</v>
      </c>
      <c r="IU178" t="str">
        <f t="shared" si="437"/>
        <v>N</v>
      </c>
      <c r="IV178" t="str">
        <f t="shared" si="357"/>
        <v>N</v>
      </c>
      <c r="IW178" t="str">
        <f t="shared" si="438"/>
        <v>N</v>
      </c>
    </row>
    <row r="179" spans="1:257" x14ac:dyDescent="0.25">
      <c r="A179" t="str">
        <f>IF(ISERROR(VLOOKUP(E179,E$4:E178,1,0)),"J","N")</f>
        <v>N</v>
      </c>
      <c r="E179" s="25" t="str">
        <f>IF(Invoer!B208="","",Invoer!B208)</f>
        <v/>
      </c>
      <c r="F179" s="25"/>
      <c r="G179" s="25"/>
      <c r="H179" s="25" t="str">
        <f>IF(AND($E179&lt;&gt;"",$A179="J"),Invoer!D208,"")</f>
        <v/>
      </c>
      <c r="I179" s="25"/>
      <c r="J179" s="26"/>
      <c r="K179" s="26" t="str">
        <f>IF(AND($E179&lt;&gt;"",$A179="J"),Invoer!L208,"")</f>
        <v/>
      </c>
      <c r="L179" s="26"/>
      <c r="M179" s="25"/>
      <c r="N179" s="152"/>
      <c r="O179" s="153"/>
      <c r="P179" s="25"/>
      <c r="Q179" s="25"/>
      <c r="R179" s="153"/>
      <c r="S179" s="154"/>
      <c r="T179" s="152"/>
      <c r="U179" s="153"/>
      <c r="V179" s="153"/>
      <c r="W179" s="59" t="str">
        <f>IF(AND($E179&lt;&gt;"",$A179="J",Invoer!R208&lt;&gt;""),VLOOKUP(Invoer!R208,NORM!$F$26:$H$29,3,0),"")</f>
        <v/>
      </c>
      <c r="X179" s="59"/>
      <c r="Y179" s="25" t="str">
        <f t="shared" si="358"/>
        <v/>
      </c>
      <c r="Z179" s="25"/>
      <c r="AA179" s="26" t="str">
        <f t="shared" si="359"/>
        <v/>
      </c>
      <c r="AB179" s="26"/>
      <c r="AC179" s="153"/>
      <c r="AD179" s="153"/>
      <c r="AE179" s="153"/>
      <c r="AF179" s="153"/>
      <c r="AG179" s="153"/>
      <c r="AH179" s="25"/>
      <c r="AI179" s="153"/>
      <c r="AJ179" s="153"/>
      <c r="AK179" s="153"/>
      <c r="AL179" s="153"/>
      <c r="AM179" s="25" t="str">
        <f>IF(AND($E179&lt;&gt;"",$A179="J"),IF(Invoer!X208="Ja","J",IF(Invoer!X208="Nee","N","")),"")</f>
        <v/>
      </c>
      <c r="AN179" s="153"/>
      <c r="AO179" s="153"/>
      <c r="AP179" s="153" t="s">
        <v>311</v>
      </c>
      <c r="AQ179" s="153" t="s">
        <v>311</v>
      </c>
      <c r="AR179" s="153" t="s">
        <v>312</v>
      </c>
      <c r="AS179" s="153" t="s">
        <v>312</v>
      </c>
      <c r="AT179" s="1" t="str">
        <f>IF(AND($E179&lt;&gt;"",$A179="J",Invoer!O208&lt;&gt;""),VLOOKUP(Invoer!O208,NORM!$F$31:$H$38,3,0),"")</f>
        <v/>
      </c>
      <c r="AU179" s="1"/>
      <c r="AV179" s="1" t="str">
        <f>IF(AND($E179&lt;&gt;"",$A179="J"),Invoer!AH208,"")</f>
        <v/>
      </c>
      <c r="AW179" s="1"/>
      <c r="AX179" s="1" t="str">
        <f t="shared" si="360"/>
        <v/>
      </c>
      <c r="AY179" s="1"/>
      <c r="AZ179" s="3" t="str">
        <f t="shared" si="361"/>
        <v/>
      </c>
      <c r="BA179" s="3" t="str">
        <f t="shared" si="362"/>
        <v/>
      </c>
      <c r="BB179" s="3" t="str">
        <f t="shared" si="363"/>
        <v>N</v>
      </c>
      <c r="BC179" s="3" t="str">
        <f t="shared" si="364"/>
        <v>N</v>
      </c>
      <c r="BD179" s="3" t="str">
        <f t="shared" si="365"/>
        <v/>
      </c>
      <c r="BE179" s="3">
        <f t="shared" si="366"/>
        <v>0</v>
      </c>
      <c r="BF179" s="3" t="str">
        <f t="shared" si="367"/>
        <v/>
      </c>
      <c r="BG179" s="3" t="str">
        <f t="shared" si="368"/>
        <v/>
      </c>
      <c r="BH179" s="3" t="str">
        <f t="shared" si="369"/>
        <v>N</v>
      </c>
      <c r="BI179" s="24" t="str">
        <f t="shared" si="370"/>
        <v/>
      </c>
      <c r="BJ179" s="24" t="str">
        <f>IF(ISERROR(VLOOKUP($BD179,LOV_GWSGRP!A:A,1,0)),"N","J")</f>
        <v>N</v>
      </c>
      <c r="BK179" s="24" t="str">
        <f>IF(ISERROR(VLOOKUP($BD179,LOV_GWSGRP!D:D,1,0)),"N","J")</f>
        <v>N</v>
      </c>
      <c r="BL179" s="24" t="str">
        <f>IF(ISERROR(VLOOKUP($BD179,LOV_GWSGRP!G:G,1,0)),"N","J")</f>
        <v>N</v>
      </c>
      <c r="BM179" s="24" t="str">
        <f>IF(ISERROR(VLOOKUP($BD179,LOV_GWSGRP!M:M,1,0)),"N","J")</f>
        <v>N</v>
      </c>
      <c r="BN179" s="24" t="str">
        <f>IF(ISERROR(VLOOKUP($BD179,LOV_GWSGRP!P:P,1,0)),"N","J")</f>
        <v>N</v>
      </c>
      <c r="BO179" s="24" t="str">
        <f>IF(ISERROR(VLOOKUP($BD179,LOV_GWSGRP!S:S,1,0)),"N","J")</f>
        <v>N</v>
      </c>
      <c r="BP179" s="24" t="str">
        <f>IF(ISERROR(VLOOKUP($BD179,LOV_GWSGRP!V:V,1,0)),"N","J")</f>
        <v>N</v>
      </c>
      <c r="BQ179" s="24" t="str">
        <f>IF(ISERROR(VLOOKUP($BD179,LOV_GWSGRP!Y:Y,1,0)),"N","J")</f>
        <v>N</v>
      </c>
      <c r="BR179" s="24" t="str">
        <f>IF(ISERROR(VLOOKUP($BD179,LOV_GWSGRP!AB:AB,1,0)),"N","J")</f>
        <v>N</v>
      </c>
      <c r="BS179" s="24" t="str">
        <f>IF(ISERROR(VLOOKUP($BD179,LOV_GWSGRP!AE:AE,1,0)),"N","J")</f>
        <v>N</v>
      </c>
      <c r="BT179" s="24" t="str">
        <f>IF(ISERROR(VLOOKUP($BD179,LOV_GWSGRP!AH:AH,1,0)),"N","J")</f>
        <v>N</v>
      </c>
      <c r="BU179" s="24" t="str">
        <f>IF(ISERROR(VLOOKUP($BD179,LOV_GWSGRP!CJ:CJ,1,0)),"N","J")</f>
        <v>N</v>
      </c>
      <c r="BV179" s="24" t="str">
        <f>IF(ISERROR(VLOOKUP($BD179,LOV_GWSGRP!AN:AN,1,0)),"N","J")</f>
        <v>N</v>
      </c>
      <c r="BW179" s="24" t="str">
        <f>IF(ISERROR(VLOOKUP($BD179,LOV_GWSGRP!AQ:AQ,1,0)),"N","J")</f>
        <v>N</v>
      </c>
      <c r="BX179" s="24" t="str">
        <f>IF(ISERROR(VLOOKUP($BD179,LOV_GWSGRP!AT:AT,1,0)),"N","J")</f>
        <v>N</v>
      </c>
      <c r="BY179" s="24" t="str">
        <f>IF(ISERROR(VLOOKUP($BD179,LOV_GWSGRP!AW:AW,1,0)),"N","J")</f>
        <v>N</v>
      </c>
      <c r="BZ179" s="24" t="str">
        <f>IF(ISERROR(VLOOKUP($BD179,LOV_GWSGRP!AZ:AZ,1,0)),"N","J")</f>
        <v>N</v>
      </c>
      <c r="CA179" s="24" t="str">
        <f>IF(ISERROR(VLOOKUP($BD179,LOV_GWSGRP!BC:BC,1,0)),"N","J")</f>
        <v>N</v>
      </c>
      <c r="CB179" s="24" t="str">
        <f>IF(ISERROR(VLOOKUP($BD179,LOV_GWSGRP!BF:BF,1,0)),"N","J")</f>
        <v>N</v>
      </c>
      <c r="CC179" s="24" t="str">
        <f>IF(ISERROR(VLOOKUP($BD179,LOV_GWSGRP!BI:BI,1,0)),"N","J")</f>
        <v>N</v>
      </c>
      <c r="CD179" s="24" t="str">
        <f>IF(ISERROR(VLOOKUP($BD179,LOV_GWSGRP!J:J,1,0)),"N","J")</f>
        <v>N</v>
      </c>
      <c r="CE179" s="24" t="str">
        <f>IF(ISERROR(VLOOKUP($BD179,LOV_GWSGRP!BL:BL,1,0)),"N","J")</f>
        <v>N</v>
      </c>
      <c r="CF179" s="24"/>
      <c r="CG179" s="24" t="str">
        <f>IF(ISERROR(VLOOKUP($BD179,LOV_GWSGRP!BO:BO,1,0)),"N","J")</f>
        <v>N</v>
      </c>
      <c r="CH179" s="24" t="str">
        <f t="shared" si="371"/>
        <v>N</v>
      </c>
      <c r="CI179" s="24" t="str">
        <f>IF(ISERROR(VLOOKUP($BD179,GEWASCODE_GLMC8!F:F,1,0)),"N","J")</f>
        <v>N</v>
      </c>
      <c r="CJ179" s="24" t="str">
        <f>IF(COUNTIF($CI179:CI179,"J")&gt;0,"N",IF(ISERROR(VLOOKUP($BD179,GEWASCODE_GLMC8!G:G,1,0)),"N","J"))</f>
        <v>N</v>
      </c>
      <c r="CK179" s="24" t="str">
        <f>IF(COUNTIF($CI179:CJ179,"J")&gt;0,"N",IF(ISERROR(VLOOKUP($BD179,GEWASCODE_GLMC8!H:H,1,0)),"N","J"))</f>
        <v>N</v>
      </c>
      <c r="CL179" s="24" t="str">
        <f>IF(COUNTIF($CI179:CK179,"J")&gt;0,"N",IF(ISERROR(VLOOKUP($BD179,GEWASCODE_GLMC8!I:I,1,0)),"N","J"))</f>
        <v>N</v>
      </c>
      <c r="CM179" s="24" t="str">
        <f>IF(COUNTIF($CI179:CL179,"J")&gt;0,"N",IF(ISERROR(VLOOKUP($BD179,GEWASCODE_GLMC8!J:J,1,0)),"N","J"))</f>
        <v>N</v>
      </c>
      <c r="CN179" s="24" t="str">
        <f>IF(COUNTIF($CI179:CM179,"J")&gt;0,"N",IF(ISERROR(VLOOKUP($BD179,GEWASCODE_GLMC8!K:K,1,0)),"N","J"))</f>
        <v>N</v>
      </c>
      <c r="CO179" s="24" t="str">
        <f>IF(COUNTIF($CI179:CN179,"J")&gt;0,"N",IF(ISERROR(VLOOKUP($BD179,GEWASCODE_GLMC8!L:L,1,0)),"N","J"))</f>
        <v>N</v>
      </c>
      <c r="CP179" s="24" t="str">
        <f>IF(COUNTIF($CI179:CO179,"J")&gt;0,"N",IF(ISERROR(VLOOKUP($BD179,GEWASCODE_GLMC8!M:M,1,0)),"N","J"))</f>
        <v>N</v>
      </c>
      <c r="CQ179" s="24" t="str">
        <f>IF(COUNTIF($CI179:CP179,"J")&gt;0,"N",IF(ISERROR(VLOOKUP($BD179,GEWASCODE_GLMC8!N:N,1,0)),"N","J"))</f>
        <v>N</v>
      </c>
      <c r="CR179" s="24" t="str">
        <f>IF(COUNTIF($CI179:CQ179,"J")&gt;0,"N",IF(ISERROR(VLOOKUP($BD179,GEWASCODE_GLMC8!O:O,1,0)),"N","J"))</f>
        <v>N</v>
      </c>
      <c r="CS179" s="24" t="str">
        <f>IF(COUNTIF($CI179:CR179,"J")&gt;0,"N",IF(ISERROR(VLOOKUP($BD179,GEWASCODE_GLMC8!P:P,1,0)),"N","J"))</f>
        <v>N</v>
      </c>
      <c r="CT179" s="24" t="str">
        <f>IF(COUNTIF($CI179:CS179,"J")&gt;0,"N",IF(ISERROR(VLOOKUP($BD179,GEWASCODE_GLMC8!Q:Q,1,0)),"N","J"))</f>
        <v>N</v>
      </c>
      <c r="CU179" s="24" t="str">
        <f>IF(COUNTIF($CI179:CT179,"J")&gt;0,"N",IF(ISERROR(VLOOKUP($BD179,GEWASCODE_GLMC8!R:R,1,0)),"N","J"))</f>
        <v>N</v>
      </c>
      <c r="CV179" s="24" t="str">
        <f>IF(COUNTIF($CI179:CU179,"J")&gt;0,"N",IF(ISERROR(VLOOKUP($BD179,GEWASCODE_GLMC8!S:S,1,0)),"N","J"))</f>
        <v>N</v>
      </c>
      <c r="CW179" s="24" t="str">
        <f>IF(COUNTIF($CI179:CV179,"J")&gt;0,"N",IF(ISERROR(VLOOKUP($BD179,GEWASCODE_GLMC8!T:T,1,0)),"N","J"))</f>
        <v>N</v>
      </c>
      <c r="CX179" s="24" t="str">
        <f>IF(COUNTIF($CI179:CW179,"J")&gt;0,"N",IF(ISERROR(VLOOKUP($BD179,GEWASCODE_GLMC8!U:U,1,0)),"N","J"))</f>
        <v>N</v>
      </c>
      <c r="CY179" s="24" t="str">
        <f>IF(COUNTIF($CI179:CX179,"J")&gt;0,"N",IF(ISERROR(VLOOKUP($BD179,GEWASCODE_GLMC8!V:V,1,0)),"N","J"))</f>
        <v>N</v>
      </c>
      <c r="CZ179" s="24" t="str">
        <f>IF(COUNTIF($CI179:CY179,"J")&gt;0,"N",IF(ISERROR(VLOOKUP($BD179,GEWASCODE_GLMC8!W:W,1,0)),"N","J"))</f>
        <v>N</v>
      </c>
      <c r="DA179" s="24" t="str">
        <f>IF(COUNTIF($CI179:CZ179,"J")&gt;0,"N",IF(ISERROR(VLOOKUP($BD179,GEWASCODE_GLMC8!X:X,1,0)),"N","J"))</f>
        <v>N</v>
      </c>
      <c r="DB179" s="24" t="str">
        <f>IF(COUNTIF($CI179:DA179,"J")&gt;0,"N",IF(ISERROR(VLOOKUP($BD179,GEWASCODE_GLMC8!Y:Y,1,0)),"N","J"))</f>
        <v>N</v>
      </c>
      <c r="DC179" s="24" t="str">
        <f>IF(COUNTIF($CI179:DB179,"J")&gt;0,"N",IF(ISERROR(VLOOKUP($BD179,GEWASCODE_GLMC8!Z:Z,1,0)),"N","J"))</f>
        <v>N</v>
      </c>
      <c r="DD179" s="24" t="str">
        <f t="shared" si="372"/>
        <v>N</v>
      </c>
      <c r="DE179" s="3" t="str">
        <f t="shared" si="303"/>
        <v>N</v>
      </c>
      <c r="DF179" s="3" t="str">
        <f t="shared" si="304"/>
        <v>N</v>
      </c>
      <c r="DG179" s="3" t="str">
        <f t="shared" si="373"/>
        <v>N</v>
      </c>
      <c r="DH179" s="3" t="str">
        <f t="shared" si="374"/>
        <v>N</v>
      </c>
      <c r="DI179" s="3" t="str">
        <f t="shared" si="305"/>
        <v>N</v>
      </c>
      <c r="DJ179" s="3" t="str">
        <f t="shared" si="306"/>
        <v>N</v>
      </c>
      <c r="DK179" s="3">
        <f>0</f>
        <v>0</v>
      </c>
      <c r="DL179" s="3" t="str">
        <f t="shared" si="307"/>
        <v>N</v>
      </c>
      <c r="DM179" s="3" t="str">
        <f t="shared" si="308"/>
        <v>N</v>
      </c>
      <c r="DN179" t="str">
        <f>IF(AND($A179="J",COUNTIFS(activiteiten_perceel,percelen!$AZ179,activiteiten_maatregel_nr,percelen!DN$4,activiteiten_activiteit_voldoet_aan_voorwaarden,"J")&gt;0),DN$4,"")</f>
        <v/>
      </c>
      <c r="DO179" t="str">
        <f>IF(AND($A179="J",COUNTIFS(activiteiten_perceel,percelen!$AZ179,activiteiten_maatregel_nr,percelen!DO$4,activiteiten_activiteit_voldoet_aan_voorwaarden,"J")&gt;0),DO$4,"")</f>
        <v/>
      </c>
      <c r="DP179" t="str">
        <f>IF(AND($A179="J",COUNTIFS(activiteiten_perceel,percelen!$AZ179,activiteiten_maatregel_nr,percelen!DP$4,activiteiten_activiteit_voldoet_aan_voorwaarden,"J")&gt;0),DP$4,"")</f>
        <v/>
      </c>
      <c r="DQ179" t="str">
        <f>IF(AND($A179="J",COUNTIFS(activiteiten_perceel,percelen!$AZ179,activiteiten_maatregel_nr,percelen!DQ$4,activiteiten_activiteit_voldoet_aan_voorwaarden,"J")&gt;0),DQ$4,"")</f>
        <v/>
      </c>
      <c r="DR179" t="str">
        <f>IF(AND($A179="J",COUNTIFS(activiteiten_perceel,percelen!$AZ179,activiteiten_maatregel_nr,percelen!DR$4,activiteiten_activiteit_voldoet_aan_voorwaarden,"J")&gt;0),DR$4,"")</f>
        <v/>
      </c>
      <c r="DS179" t="str">
        <f>IF(AND($A179="J",COUNTIFS(activiteiten_perceel,percelen!$AZ179,activiteiten_maatregel_nr,percelen!DS$4,activiteiten_activiteit_voldoet_aan_voorwaarden,"J")&gt;0),DS$4,"")</f>
        <v/>
      </c>
      <c r="DT179" t="str">
        <f>IF(AND($A179="J",COUNTIFS(activiteiten_perceel,percelen!$AZ179,activiteiten_maatregel_nr,percelen!DT$4,activiteiten_activiteit_voldoet_aan_voorwaarden,"J")&gt;0),DT$4,"")</f>
        <v/>
      </c>
      <c r="DU179" t="str">
        <f>IF(AND($A179="J",COUNTIFS(activiteiten_perceel,percelen!$AZ179,activiteiten_maatregel_nr,percelen!DU$4,activiteiten_activiteit_voldoet_aan_voorwaarden,"J")&gt;0),DU$4,"")</f>
        <v/>
      </c>
      <c r="DV179" t="str">
        <f>IF(AND($A179="J",COUNTIFS(activiteiten_perceel,percelen!$AZ179,activiteiten_maatregel_nr,percelen!DV$4,activiteiten_activiteit_voldoet_aan_voorwaarden,"J")&gt;0),DV$4,"")</f>
        <v/>
      </c>
      <c r="DW179" t="str">
        <f>IF(AND($A179="J",COUNTIFS(activiteiten_perceel,percelen!$AZ179,activiteiten_maatregel_nr,percelen!DW$4,activiteiten_activiteit_voldoet_aan_voorwaarden,"J")&gt;0),DW$4,"")</f>
        <v/>
      </c>
      <c r="DX179" t="str">
        <f>IF(AND($A179="J",COUNTIFS(activiteiten_perceel,percelen!$AZ179,activiteiten_maatregel_nr,percelen!DX$4,activiteiten_activiteit_voldoet_aan_voorwaarden,"J")&gt;0),DX$4,"")</f>
        <v/>
      </c>
      <c r="DY179" t="str">
        <f>IF(AND($A179="J",COUNTIFS(activiteiten_perceel,percelen!$AZ179,activiteiten_maatregel_nr,percelen!DY$4,activiteiten_activiteit_voldoet_aan_voorwaarden,"J")&gt;0),DY$4,"")</f>
        <v/>
      </c>
      <c r="DZ179" t="str">
        <f>IF(AND($A179="J",COUNTIFS(activiteiten_perceel,percelen!$AZ179,activiteiten_maatregel_nr,percelen!DZ$4,activiteiten_activiteit_voldoet_aan_voorwaarden,"J")&gt;0),DZ$4,"")</f>
        <v/>
      </c>
      <c r="EA179" t="str">
        <f>IF(AND($A179="J",COUNTIFS(activiteiten_perceel,percelen!$AZ179,activiteiten_maatregel_nr,percelen!EA$4,activiteiten_activiteit_voldoet_aan_voorwaarden,"J")&gt;0),EA$4,"")</f>
        <v/>
      </c>
      <c r="EB179" t="str">
        <f>IF(AND($A179="J",COUNTIFS(activiteiten_perceel,percelen!$AZ179,activiteiten_maatregel_nr,percelen!EB$4,activiteiten_activiteit_voldoet_aan_voorwaarden,"J")&gt;0),EB$4,"")</f>
        <v/>
      </c>
      <c r="EC179" t="str">
        <f>IF(AND($A179="J",COUNTIFS(activiteiten_perceel,percelen!$AZ179,activiteiten_maatregel_nr,percelen!EC$4,activiteiten_activiteit_voldoet_aan_voorwaarden,"J")&gt;0),EC$4,"")</f>
        <v/>
      </c>
      <c r="ED179" t="str">
        <f>IF(AND($A179="J",COUNTIFS(activiteiten_perceel,percelen!$AZ179,activiteiten_maatregel_nr,percelen!ED$4,activiteiten_activiteit_voldoet_aan_voorwaarden,"J")&gt;0),ED$4,"")</f>
        <v/>
      </c>
      <c r="EE179" t="str">
        <f>IF(AND($A179="J",COUNTIFS(activiteiten_perceel,percelen!$AZ179,activiteiten_maatregel_nr,percelen!EE$4,activiteiten_activiteit_voldoet_aan_voorwaarden,"J")&gt;0),EE$4,"")</f>
        <v/>
      </c>
      <c r="EF179" t="str">
        <f>IF(AND($A179="J",COUNTIFS(activiteiten_perceel,percelen!$AZ179,activiteiten_maatregel_nr,percelen!EF$4,activiteiten_activiteit_voldoet_aan_voorwaarden,"J")&gt;0),EF$4,"")</f>
        <v/>
      </c>
      <c r="EG179" t="str">
        <f>IF(AND($A179="J",COUNTIFS(activiteiten_perceel,percelen!$AZ179,activiteiten_maatregel_nr,percelen!EG$4,activiteiten_activiteit_voldoet_aan_voorwaarden,"J")&gt;0),EG$4,"")</f>
        <v/>
      </c>
      <c r="EH179" t="str">
        <f>IF(AND($A179="J",COUNTIFS(activiteiten_perceel,percelen!$AZ179,activiteiten_maatregel_nr,percelen!EH$4,activiteiten_activiteit_voldoet_aan_voorwaarden,"J")&gt;0),EH$4,"")</f>
        <v/>
      </c>
      <c r="EI179" t="str">
        <f>IF(AND($A179="J",COUNTIFS(activiteiten_perceel,percelen!$AZ179,activiteiten_maatregel_nr,percelen!EI$4,activiteiten_activiteit_voldoet_aan_voorwaarden,"J")&gt;0),EI$4,"")</f>
        <v/>
      </c>
      <c r="EJ179">
        <f t="shared" si="375"/>
        <v>0</v>
      </c>
      <c r="EK179" t="str">
        <f t="shared" si="309"/>
        <v/>
      </c>
      <c r="EL179" t="str">
        <f t="shared" si="310"/>
        <v/>
      </c>
      <c r="EM179" t="str">
        <f t="shared" si="311"/>
        <v/>
      </c>
      <c r="EN179" t="str">
        <f t="shared" si="312"/>
        <v/>
      </c>
      <c r="EO179" t="str">
        <f t="shared" si="313"/>
        <v/>
      </c>
      <c r="EP179" t="str">
        <f t="shared" si="314"/>
        <v/>
      </c>
      <c r="EQ179" t="str">
        <f t="shared" si="315"/>
        <v/>
      </c>
      <c r="ER179" t="str">
        <f t="shared" si="316"/>
        <v/>
      </c>
      <c r="ES179" t="str">
        <f t="shared" si="317"/>
        <v/>
      </c>
      <c r="ET179" t="str">
        <f t="shared" si="318"/>
        <v/>
      </c>
      <c r="EU179" t="str">
        <f t="shared" si="319"/>
        <v/>
      </c>
      <c r="EV179" t="str">
        <f t="shared" si="320"/>
        <v/>
      </c>
      <c r="EW179" t="str">
        <f t="shared" si="376"/>
        <v>nvt</v>
      </c>
      <c r="EX179" t="str">
        <f t="shared" si="377"/>
        <v>nvt</v>
      </c>
      <c r="EY179" t="str">
        <f t="shared" si="378"/>
        <v>nvt</v>
      </c>
      <c r="EZ179" t="str">
        <f t="shared" si="379"/>
        <v>nvt</v>
      </c>
      <c r="FA179" t="str">
        <f t="shared" si="380"/>
        <v>nvt</v>
      </c>
      <c r="FB179" t="str">
        <f t="shared" si="381"/>
        <v>nvt</v>
      </c>
      <c r="FC179" t="str">
        <f t="shared" si="382"/>
        <v>nvt</v>
      </c>
      <c r="FD179" t="str">
        <f t="shared" si="383"/>
        <v>nvt</v>
      </c>
      <c r="FE179" t="str">
        <f>IF($EJ179=2,VLOOKUP(FD179,STAPELING!A:D,FE$1,0),"nvt")</f>
        <v>nvt</v>
      </c>
      <c r="FF179" t="str">
        <f t="shared" si="384"/>
        <v>nvt</v>
      </c>
      <c r="FG179" t="str">
        <f t="shared" si="385"/>
        <v>nvt</v>
      </c>
      <c r="FH179" t="str">
        <f t="shared" si="386"/>
        <v>nvt</v>
      </c>
      <c r="FI179" t="str">
        <f t="shared" si="387"/>
        <v>nvt</v>
      </c>
      <c r="FJ179" t="str">
        <f t="shared" si="388"/>
        <v>nvt</v>
      </c>
      <c r="FK179" t="str">
        <f t="shared" si="389"/>
        <v>nvt</v>
      </c>
      <c r="FL179" t="str">
        <f t="shared" si="390"/>
        <v>nvt</v>
      </c>
      <c r="FM179" t="str">
        <f t="shared" si="391"/>
        <v/>
      </c>
      <c r="FN179" t="str">
        <f>IF(ISERROR(VLOOKUP(FM179,STAPELING!I:AO,FN$1,0)),"N",VLOOKUP(FM179,STAPELING!I:AO,FN$1,0))</f>
        <v>J</v>
      </c>
      <c r="FO179" t="str">
        <f t="shared" si="392"/>
        <v>nvt</v>
      </c>
      <c r="FP179" t="str">
        <f t="shared" si="321"/>
        <v>nvt</v>
      </c>
      <c r="FQ179" t="str">
        <f t="shared" si="322"/>
        <v>nvt</v>
      </c>
      <c r="FR179" t="str">
        <f t="shared" si="323"/>
        <v>nvt</v>
      </c>
      <c r="FS179" t="str">
        <f t="shared" si="324"/>
        <v>nvt</v>
      </c>
      <c r="FT179" t="str">
        <f t="shared" si="325"/>
        <v>nvt</v>
      </c>
      <c r="FU179" t="str">
        <f t="shared" si="326"/>
        <v>nvt</v>
      </c>
      <c r="FV179" t="str">
        <f t="shared" si="327"/>
        <v>nvt</v>
      </c>
      <c r="FW179" t="str">
        <f t="shared" si="328"/>
        <v>nvt</v>
      </c>
      <c r="FX179" t="str">
        <f t="shared" si="329"/>
        <v>nvt</v>
      </c>
      <c r="FY179" t="str">
        <f t="shared" si="330"/>
        <v>nvt</v>
      </c>
      <c r="FZ179" t="str">
        <f t="shared" si="331"/>
        <v>nvt</v>
      </c>
      <c r="GA179" t="str">
        <f t="shared" si="332"/>
        <v>nvt</v>
      </c>
      <c r="GB179" t="str">
        <f>IF($EJ179&gt;2,IF(FO179="","zwart",VLOOKUP(FO179,STAPELING!J:AA,GB$1,0)),"nvt")</f>
        <v>nvt</v>
      </c>
      <c r="GC179" t="str">
        <f t="shared" si="393"/>
        <v>nvt</v>
      </c>
      <c r="GD179" t="str">
        <f t="shared" si="394"/>
        <v>nvt</v>
      </c>
      <c r="GE179" t="str">
        <f t="shared" si="395"/>
        <v>nvt</v>
      </c>
      <c r="GF179" t="str">
        <f t="shared" si="396"/>
        <v>nvt</v>
      </c>
      <c r="GG179" t="str">
        <f t="shared" si="397"/>
        <v>nvt</v>
      </c>
      <c r="GH179" t="str">
        <f t="shared" si="398"/>
        <v>nvt</v>
      </c>
      <c r="GI179" t="str">
        <f t="shared" si="399"/>
        <v>nvt</v>
      </c>
      <c r="GJ179" t="str">
        <f t="shared" si="400"/>
        <v>nvt</v>
      </c>
      <c r="GK179" t="str">
        <f t="shared" si="333"/>
        <v>nvt</v>
      </c>
      <c r="GL179" t="str">
        <f t="shared" si="334"/>
        <v>nvt</v>
      </c>
      <c r="GM179" t="str">
        <f t="shared" si="335"/>
        <v>nvt</v>
      </c>
      <c r="GN179" t="str">
        <f t="shared" si="336"/>
        <v>nvt</v>
      </c>
      <c r="GO179" t="str">
        <f t="shared" si="337"/>
        <v>nvt</v>
      </c>
      <c r="GP179" t="str">
        <f t="shared" si="338"/>
        <v>nvt</v>
      </c>
      <c r="GQ179" t="str">
        <f t="shared" si="339"/>
        <v>nvt</v>
      </c>
      <c r="GR179" t="str">
        <f t="shared" si="340"/>
        <v>nvt</v>
      </c>
      <c r="GS179" t="str">
        <f t="shared" si="341"/>
        <v>nvt</v>
      </c>
      <c r="GT179" t="str">
        <f t="shared" si="342"/>
        <v>nvt</v>
      </c>
      <c r="GU179" t="str">
        <f t="shared" si="343"/>
        <v>nvt</v>
      </c>
      <c r="GV179" t="str">
        <f t="shared" si="344"/>
        <v>nvt</v>
      </c>
      <c r="GW179" t="str">
        <f>IF($EJ179&gt;2,IF(GJ179="","zwart",VLOOKUP(GJ179,STAPELING!AB:AJ,GW$1,0)),"nvt")</f>
        <v>nvt</v>
      </c>
      <c r="GX179" t="str">
        <f t="shared" si="401"/>
        <v>nvt</v>
      </c>
      <c r="GY179" t="str">
        <f t="shared" si="402"/>
        <v>nvt</v>
      </c>
      <c r="GZ179" t="str">
        <f t="shared" si="403"/>
        <v>nvt</v>
      </c>
      <c r="HA179" t="str">
        <f t="shared" si="404"/>
        <v>nvt</v>
      </c>
      <c r="HB179" t="str">
        <f t="shared" si="405"/>
        <v>nvt</v>
      </c>
      <c r="HC179" t="str">
        <f t="shared" si="406"/>
        <v>nvt</v>
      </c>
      <c r="HD179" t="str">
        <f t="shared" si="407"/>
        <v>nvt</v>
      </c>
      <c r="HE179" t="str">
        <f t="shared" si="408"/>
        <v>nvt</v>
      </c>
      <c r="HF179" t="str">
        <f t="shared" si="409"/>
        <v>nvt</v>
      </c>
      <c r="HG179" t="str">
        <f t="shared" si="410"/>
        <v>nvt</v>
      </c>
      <c r="HH179" t="str">
        <f t="shared" si="411"/>
        <v>nvt</v>
      </c>
      <c r="HI179" t="str">
        <f t="shared" si="412"/>
        <v>nvt</v>
      </c>
      <c r="HJ179" t="str">
        <f t="shared" si="413"/>
        <v>nvt</v>
      </c>
      <c r="HK179" t="str">
        <f t="shared" si="414"/>
        <v>nvt</v>
      </c>
      <c r="HL179" t="str">
        <f t="shared" si="415"/>
        <v>nvt</v>
      </c>
      <c r="HM179" t="str">
        <f t="shared" si="345"/>
        <v>nvt</v>
      </c>
      <c r="HN179" t="str">
        <f t="shared" si="346"/>
        <v>nvt</v>
      </c>
      <c r="HO179" t="str">
        <f t="shared" si="347"/>
        <v>nvt</v>
      </c>
      <c r="HP179" t="str">
        <f t="shared" si="348"/>
        <v>nvt</v>
      </c>
      <c r="HQ179" t="str">
        <f t="shared" si="349"/>
        <v>nvt</v>
      </c>
      <c r="HR179" t="str">
        <f t="shared" si="350"/>
        <v>nvt</v>
      </c>
      <c r="HS179" t="str">
        <f t="shared" si="351"/>
        <v>nvt</v>
      </c>
      <c r="HT179" t="str">
        <f t="shared" si="352"/>
        <v>nvt</v>
      </c>
      <c r="HU179" t="str">
        <f t="shared" si="353"/>
        <v>nvt</v>
      </c>
      <c r="HV179" t="str">
        <f t="shared" si="354"/>
        <v>nvt</v>
      </c>
      <c r="HW179" t="str">
        <f t="shared" si="355"/>
        <v>nvt</v>
      </c>
      <c r="HX179" t="str">
        <f t="shared" si="356"/>
        <v>nvt</v>
      </c>
      <c r="HY179" t="str">
        <f>IF($EJ179&gt;2,IF(HL179="","zwart",VLOOKUP(HL179,STAPELING!AK:AN,HY$1,0)),"nvt")</f>
        <v>nvt</v>
      </c>
      <c r="HZ179" t="str">
        <f t="shared" si="416"/>
        <v>nvt</v>
      </c>
      <c r="IA179" t="str">
        <f t="shared" si="417"/>
        <v>nvt</v>
      </c>
      <c r="IB179" t="str">
        <f t="shared" si="418"/>
        <v>nvt</v>
      </c>
      <c r="IC179" t="str">
        <f t="shared" si="419"/>
        <v>nvt</v>
      </c>
      <c r="ID179" t="str">
        <f t="shared" si="420"/>
        <v>nvt</v>
      </c>
      <c r="IE179" t="str">
        <f t="shared" si="421"/>
        <v>nvt</v>
      </c>
      <c r="IF179" t="str">
        <f t="shared" si="422"/>
        <v>nvt</v>
      </c>
      <c r="IG179">
        <f t="shared" si="423"/>
        <v>0</v>
      </c>
      <c r="IH179">
        <f t="shared" si="424"/>
        <v>0</v>
      </c>
      <c r="II179">
        <f t="shared" si="425"/>
        <v>0</v>
      </c>
      <c r="IJ179">
        <f t="shared" si="426"/>
        <v>0</v>
      </c>
      <c r="IK179">
        <f t="shared" si="427"/>
        <v>0</v>
      </c>
      <c r="IL179">
        <f t="shared" si="428"/>
        <v>0</v>
      </c>
      <c r="IM179">
        <f t="shared" si="429"/>
        <v>0</v>
      </c>
      <c r="IN179">
        <f t="shared" si="430"/>
        <v>0</v>
      </c>
      <c r="IO179">
        <f t="shared" si="431"/>
        <v>0</v>
      </c>
      <c r="IP179">
        <f t="shared" si="432"/>
        <v>0</v>
      </c>
      <c r="IQ179">
        <f t="shared" si="433"/>
        <v>0</v>
      </c>
      <c r="IR179">
        <f t="shared" si="434"/>
        <v>0</v>
      </c>
      <c r="IS179">
        <f t="shared" si="435"/>
        <v>0</v>
      </c>
      <c r="IT179">
        <f t="shared" si="436"/>
        <v>0</v>
      </c>
      <c r="IU179" t="str">
        <f t="shared" si="437"/>
        <v>N</v>
      </c>
      <c r="IV179" t="str">
        <f t="shared" si="357"/>
        <v>N</v>
      </c>
      <c r="IW179" t="str">
        <f t="shared" si="438"/>
        <v>N</v>
      </c>
    </row>
    <row r="180" spans="1:257" x14ac:dyDescent="0.25">
      <c r="A180" t="str">
        <f>IF(ISERROR(VLOOKUP(E180,E$4:E179,1,0)),"J","N")</f>
        <v>N</v>
      </c>
      <c r="E180" s="25" t="str">
        <f>IF(Invoer!B209="","",Invoer!B209)</f>
        <v/>
      </c>
      <c r="F180" s="25"/>
      <c r="G180" s="25"/>
      <c r="H180" s="25" t="str">
        <f>IF(AND($E180&lt;&gt;"",$A180="J"),Invoer!D209,"")</f>
        <v/>
      </c>
      <c r="I180" s="25"/>
      <c r="J180" s="26"/>
      <c r="K180" s="26" t="str">
        <f>IF(AND($E180&lt;&gt;"",$A180="J"),Invoer!L209,"")</f>
        <v/>
      </c>
      <c r="L180" s="26"/>
      <c r="M180" s="25"/>
      <c r="N180" s="152"/>
      <c r="O180" s="153"/>
      <c r="P180" s="25"/>
      <c r="Q180" s="25"/>
      <c r="R180" s="153"/>
      <c r="S180" s="154"/>
      <c r="T180" s="152"/>
      <c r="U180" s="153"/>
      <c r="V180" s="153"/>
      <c r="W180" s="59" t="str">
        <f>IF(AND($E180&lt;&gt;"",$A180="J",Invoer!R209&lt;&gt;""),VLOOKUP(Invoer!R209,NORM!$F$26:$H$29,3,0),"")</f>
        <v/>
      </c>
      <c r="X180" s="59"/>
      <c r="Y180" s="25" t="str">
        <f t="shared" si="358"/>
        <v/>
      </c>
      <c r="Z180" s="25"/>
      <c r="AA180" s="26" t="str">
        <f t="shared" si="359"/>
        <v/>
      </c>
      <c r="AB180" s="26"/>
      <c r="AC180" s="153"/>
      <c r="AD180" s="153"/>
      <c r="AE180" s="153"/>
      <c r="AF180" s="153"/>
      <c r="AG180" s="153"/>
      <c r="AH180" s="25"/>
      <c r="AI180" s="153"/>
      <c r="AJ180" s="153"/>
      <c r="AK180" s="153"/>
      <c r="AL180" s="153"/>
      <c r="AM180" s="25" t="str">
        <f>IF(AND($E180&lt;&gt;"",$A180="J"),IF(Invoer!X209="Ja","J",IF(Invoer!X209="Nee","N","")),"")</f>
        <v/>
      </c>
      <c r="AN180" s="153"/>
      <c r="AO180" s="153"/>
      <c r="AP180" s="153" t="s">
        <v>311</v>
      </c>
      <c r="AQ180" s="153" t="s">
        <v>311</v>
      </c>
      <c r="AR180" s="153" t="s">
        <v>312</v>
      </c>
      <c r="AS180" s="153" t="s">
        <v>312</v>
      </c>
      <c r="AT180" s="1" t="str">
        <f>IF(AND($E180&lt;&gt;"",$A180="J",Invoer!O209&lt;&gt;""),VLOOKUP(Invoer!O209,NORM!$F$31:$H$38,3,0),"")</f>
        <v/>
      </c>
      <c r="AU180" s="1"/>
      <c r="AV180" s="1" t="str">
        <f>IF(AND($E180&lt;&gt;"",$A180="J"),Invoer!AH209,"")</f>
        <v/>
      </c>
      <c r="AW180" s="1"/>
      <c r="AX180" s="1" t="str">
        <f t="shared" si="360"/>
        <v/>
      </c>
      <c r="AY180" s="1"/>
      <c r="AZ180" s="3" t="str">
        <f t="shared" si="361"/>
        <v/>
      </c>
      <c r="BA180" s="3" t="str">
        <f t="shared" si="362"/>
        <v/>
      </c>
      <c r="BB180" s="3" t="str">
        <f t="shared" si="363"/>
        <v>N</v>
      </c>
      <c r="BC180" s="3" t="str">
        <f t="shared" si="364"/>
        <v>N</v>
      </c>
      <c r="BD180" s="3" t="str">
        <f t="shared" si="365"/>
        <v/>
      </c>
      <c r="BE180" s="3">
        <f t="shared" si="366"/>
        <v>0</v>
      </c>
      <c r="BF180" s="3" t="str">
        <f t="shared" si="367"/>
        <v/>
      </c>
      <c r="BG180" s="3" t="str">
        <f t="shared" si="368"/>
        <v/>
      </c>
      <c r="BH180" s="3" t="str">
        <f t="shared" si="369"/>
        <v>N</v>
      </c>
      <c r="BI180" s="24" t="str">
        <f t="shared" si="370"/>
        <v/>
      </c>
      <c r="BJ180" s="24" t="str">
        <f>IF(ISERROR(VLOOKUP($BD180,LOV_GWSGRP!A:A,1,0)),"N","J")</f>
        <v>N</v>
      </c>
      <c r="BK180" s="24" t="str">
        <f>IF(ISERROR(VLOOKUP($BD180,LOV_GWSGRP!D:D,1,0)),"N","J")</f>
        <v>N</v>
      </c>
      <c r="BL180" s="24" t="str">
        <f>IF(ISERROR(VLOOKUP($BD180,LOV_GWSGRP!G:G,1,0)),"N","J")</f>
        <v>N</v>
      </c>
      <c r="BM180" s="24" t="str">
        <f>IF(ISERROR(VLOOKUP($BD180,LOV_GWSGRP!M:M,1,0)),"N","J")</f>
        <v>N</v>
      </c>
      <c r="BN180" s="24" t="str">
        <f>IF(ISERROR(VLOOKUP($BD180,LOV_GWSGRP!P:P,1,0)),"N","J")</f>
        <v>N</v>
      </c>
      <c r="BO180" s="24" t="str">
        <f>IF(ISERROR(VLOOKUP($BD180,LOV_GWSGRP!S:S,1,0)),"N","J")</f>
        <v>N</v>
      </c>
      <c r="BP180" s="24" t="str">
        <f>IF(ISERROR(VLOOKUP($BD180,LOV_GWSGRP!V:V,1,0)),"N","J")</f>
        <v>N</v>
      </c>
      <c r="BQ180" s="24" t="str">
        <f>IF(ISERROR(VLOOKUP($BD180,LOV_GWSGRP!Y:Y,1,0)),"N","J")</f>
        <v>N</v>
      </c>
      <c r="BR180" s="24" t="str">
        <f>IF(ISERROR(VLOOKUP($BD180,LOV_GWSGRP!AB:AB,1,0)),"N","J")</f>
        <v>N</v>
      </c>
      <c r="BS180" s="24" t="str">
        <f>IF(ISERROR(VLOOKUP($BD180,LOV_GWSGRP!AE:AE,1,0)),"N","J")</f>
        <v>N</v>
      </c>
      <c r="BT180" s="24" t="str">
        <f>IF(ISERROR(VLOOKUP($BD180,LOV_GWSGRP!AH:AH,1,0)),"N","J")</f>
        <v>N</v>
      </c>
      <c r="BU180" s="24" t="str">
        <f>IF(ISERROR(VLOOKUP($BD180,LOV_GWSGRP!CJ:CJ,1,0)),"N","J")</f>
        <v>N</v>
      </c>
      <c r="BV180" s="24" t="str">
        <f>IF(ISERROR(VLOOKUP($BD180,LOV_GWSGRP!AN:AN,1,0)),"N","J")</f>
        <v>N</v>
      </c>
      <c r="BW180" s="24" t="str">
        <f>IF(ISERROR(VLOOKUP($BD180,LOV_GWSGRP!AQ:AQ,1,0)),"N","J")</f>
        <v>N</v>
      </c>
      <c r="BX180" s="24" t="str">
        <f>IF(ISERROR(VLOOKUP($BD180,LOV_GWSGRP!AT:AT,1,0)),"N","J")</f>
        <v>N</v>
      </c>
      <c r="BY180" s="24" t="str">
        <f>IF(ISERROR(VLOOKUP($BD180,LOV_GWSGRP!AW:AW,1,0)),"N","J")</f>
        <v>N</v>
      </c>
      <c r="BZ180" s="24" t="str">
        <f>IF(ISERROR(VLOOKUP($BD180,LOV_GWSGRP!AZ:AZ,1,0)),"N","J")</f>
        <v>N</v>
      </c>
      <c r="CA180" s="24" t="str">
        <f>IF(ISERROR(VLOOKUP($BD180,LOV_GWSGRP!BC:BC,1,0)),"N","J")</f>
        <v>N</v>
      </c>
      <c r="CB180" s="24" t="str">
        <f>IF(ISERROR(VLOOKUP($BD180,LOV_GWSGRP!BF:BF,1,0)),"N","J")</f>
        <v>N</v>
      </c>
      <c r="CC180" s="24" t="str">
        <f>IF(ISERROR(VLOOKUP($BD180,LOV_GWSGRP!BI:BI,1,0)),"N","J")</f>
        <v>N</v>
      </c>
      <c r="CD180" s="24" t="str">
        <f>IF(ISERROR(VLOOKUP($BD180,LOV_GWSGRP!J:J,1,0)),"N","J")</f>
        <v>N</v>
      </c>
      <c r="CE180" s="24" t="str">
        <f>IF(ISERROR(VLOOKUP($BD180,LOV_GWSGRP!BL:BL,1,0)),"N","J")</f>
        <v>N</v>
      </c>
      <c r="CF180" s="24"/>
      <c r="CG180" s="24" t="str">
        <f>IF(ISERROR(VLOOKUP($BD180,LOV_GWSGRP!BO:BO,1,0)),"N","J")</f>
        <v>N</v>
      </c>
      <c r="CH180" s="24" t="str">
        <f t="shared" si="371"/>
        <v>N</v>
      </c>
      <c r="CI180" s="24" t="str">
        <f>IF(ISERROR(VLOOKUP($BD180,GEWASCODE_GLMC8!F:F,1,0)),"N","J")</f>
        <v>N</v>
      </c>
      <c r="CJ180" s="24" t="str">
        <f>IF(COUNTIF($CI180:CI180,"J")&gt;0,"N",IF(ISERROR(VLOOKUP($BD180,GEWASCODE_GLMC8!G:G,1,0)),"N","J"))</f>
        <v>N</v>
      </c>
      <c r="CK180" s="24" t="str">
        <f>IF(COUNTIF($CI180:CJ180,"J")&gt;0,"N",IF(ISERROR(VLOOKUP($BD180,GEWASCODE_GLMC8!H:H,1,0)),"N","J"))</f>
        <v>N</v>
      </c>
      <c r="CL180" s="24" t="str">
        <f>IF(COUNTIF($CI180:CK180,"J")&gt;0,"N",IF(ISERROR(VLOOKUP($BD180,GEWASCODE_GLMC8!I:I,1,0)),"N","J"))</f>
        <v>N</v>
      </c>
      <c r="CM180" s="24" t="str">
        <f>IF(COUNTIF($CI180:CL180,"J")&gt;0,"N",IF(ISERROR(VLOOKUP($BD180,GEWASCODE_GLMC8!J:J,1,0)),"N","J"))</f>
        <v>N</v>
      </c>
      <c r="CN180" s="24" t="str">
        <f>IF(COUNTIF($CI180:CM180,"J")&gt;0,"N",IF(ISERROR(VLOOKUP($BD180,GEWASCODE_GLMC8!K:K,1,0)),"N","J"))</f>
        <v>N</v>
      </c>
      <c r="CO180" s="24" t="str">
        <f>IF(COUNTIF($CI180:CN180,"J")&gt;0,"N",IF(ISERROR(VLOOKUP($BD180,GEWASCODE_GLMC8!L:L,1,0)),"N","J"))</f>
        <v>N</v>
      </c>
      <c r="CP180" s="24" t="str">
        <f>IF(COUNTIF($CI180:CO180,"J")&gt;0,"N",IF(ISERROR(VLOOKUP($BD180,GEWASCODE_GLMC8!M:M,1,0)),"N","J"))</f>
        <v>N</v>
      </c>
      <c r="CQ180" s="24" t="str">
        <f>IF(COUNTIF($CI180:CP180,"J")&gt;0,"N",IF(ISERROR(VLOOKUP($BD180,GEWASCODE_GLMC8!N:N,1,0)),"N","J"))</f>
        <v>N</v>
      </c>
      <c r="CR180" s="24" t="str">
        <f>IF(COUNTIF($CI180:CQ180,"J")&gt;0,"N",IF(ISERROR(VLOOKUP($BD180,GEWASCODE_GLMC8!O:O,1,0)),"N","J"))</f>
        <v>N</v>
      </c>
      <c r="CS180" s="24" t="str">
        <f>IF(COUNTIF($CI180:CR180,"J")&gt;0,"N",IF(ISERROR(VLOOKUP($BD180,GEWASCODE_GLMC8!P:P,1,0)),"N","J"))</f>
        <v>N</v>
      </c>
      <c r="CT180" s="24" t="str">
        <f>IF(COUNTIF($CI180:CS180,"J")&gt;0,"N",IF(ISERROR(VLOOKUP($BD180,GEWASCODE_GLMC8!Q:Q,1,0)),"N","J"))</f>
        <v>N</v>
      </c>
      <c r="CU180" s="24" t="str">
        <f>IF(COUNTIF($CI180:CT180,"J")&gt;0,"N",IF(ISERROR(VLOOKUP($BD180,GEWASCODE_GLMC8!R:R,1,0)),"N","J"))</f>
        <v>N</v>
      </c>
      <c r="CV180" s="24" t="str">
        <f>IF(COUNTIF($CI180:CU180,"J")&gt;0,"N",IF(ISERROR(VLOOKUP($BD180,GEWASCODE_GLMC8!S:S,1,0)),"N","J"))</f>
        <v>N</v>
      </c>
      <c r="CW180" s="24" t="str">
        <f>IF(COUNTIF($CI180:CV180,"J")&gt;0,"N",IF(ISERROR(VLOOKUP($BD180,GEWASCODE_GLMC8!T:T,1,0)),"N","J"))</f>
        <v>N</v>
      </c>
      <c r="CX180" s="24" t="str">
        <f>IF(COUNTIF($CI180:CW180,"J")&gt;0,"N",IF(ISERROR(VLOOKUP($BD180,GEWASCODE_GLMC8!U:U,1,0)),"N","J"))</f>
        <v>N</v>
      </c>
      <c r="CY180" s="24" t="str">
        <f>IF(COUNTIF($CI180:CX180,"J")&gt;0,"N",IF(ISERROR(VLOOKUP($BD180,GEWASCODE_GLMC8!V:V,1,0)),"N","J"))</f>
        <v>N</v>
      </c>
      <c r="CZ180" s="24" t="str">
        <f>IF(COUNTIF($CI180:CY180,"J")&gt;0,"N",IF(ISERROR(VLOOKUP($BD180,GEWASCODE_GLMC8!W:W,1,0)),"N","J"))</f>
        <v>N</v>
      </c>
      <c r="DA180" s="24" t="str">
        <f>IF(COUNTIF($CI180:CZ180,"J")&gt;0,"N",IF(ISERROR(VLOOKUP($BD180,GEWASCODE_GLMC8!X:X,1,0)),"N","J"))</f>
        <v>N</v>
      </c>
      <c r="DB180" s="24" t="str">
        <f>IF(COUNTIF($CI180:DA180,"J")&gt;0,"N",IF(ISERROR(VLOOKUP($BD180,GEWASCODE_GLMC8!Y:Y,1,0)),"N","J"))</f>
        <v>N</v>
      </c>
      <c r="DC180" s="24" t="str">
        <f>IF(COUNTIF($CI180:DB180,"J")&gt;0,"N",IF(ISERROR(VLOOKUP($BD180,GEWASCODE_GLMC8!Z:Z,1,0)),"N","J"))</f>
        <v>N</v>
      </c>
      <c r="DD180" s="24" t="str">
        <f t="shared" si="372"/>
        <v>N</v>
      </c>
      <c r="DE180" s="3" t="str">
        <f t="shared" si="303"/>
        <v>N</v>
      </c>
      <c r="DF180" s="3" t="str">
        <f t="shared" si="304"/>
        <v>N</v>
      </c>
      <c r="DG180" s="3" t="str">
        <f t="shared" si="373"/>
        <v>N</v>
      </c>
      <c r="DH180" s="3" t="str">
        <f t="shared" si="374"/>
        <v>N</v>
      </c>
      <c r="DI180" s="3" t="str">
        <f t="shared" si="305"/>
        <v>N</v>
      </c>
      <c r="DJ180" s="3" t="str">
        <f t="shared" si="306"/>
        <v>N</v>
      </c>
      <c r="DK180" s="3">
        <f>0</f>
        <v>0</v>
      </c>
      <c r="DL180" s="3" t="str">
        <f t="shared" si="307"/>
        <v>N</v>
      </c>
      <c r="DM180" s="3" t="str">
        <f t="shared" si="308"/>
        <v>N</v>
      </c>
      <c r="DN180" t="str">
        <f>IF(AND($A180="J",COUNTIFS(activiteiten_perceel,percelen!$AZ180,activiteiten_maatregel_nr,percelen!DN$4,activiteiten_activiteit_voldoet_aan_voorwaarden,"J")&gt;0),DN$4,"")</f>
        <v/>
      </c>
      <c r="DO180" t="str">
        <f>IF(AND($A180="J",COUNTIFS(activiteiten_perceel,percelen!$AZ180,activiteiten_maatregel_nr,percelen!DO$4,activiteiten_activiteit_voldoet_aan_voorwaarden,"J")&gt;0),DO$4,"")</f>
        <v/>
      </c>
      <c r="DP180" t="str">
        <f>IF(AND($A180="J",COUNTIFS(activiteiten_perceel,percelen!$AZ180,activiteiten_maatregel_nr,percelen!DP$4,activiteiten_activiteit_voldoet_aan_voorwaarden,"J")&gt;0),DP$4,"")</f>
        <v/>
      </c>
      <c r="DQ180" t="str">
        <f>IF(AND($A180="J",COUNTIFS(activiteiten_perceel,percelen!$AZ180,activiteiten_maatregel_nr,percelen!DQ$4,activiteiten_activiteit_voldoet_aan_voorwaarden,"J")&gt;0),DQ$4,"")</f>
        <v/>
      </c>
      <c r="DR180" t="str">
        <f>IF(AND($A180="J",COUNTIFS(activiteiten_perceel,percelen!$AZ180,activiteiten_maatregel_nr,percelen!DR$4,activiteiten_activiteit_voldoet_aan_voorwaarden,"J")&gt;0),DR$4,"")</f>
        <v/>
      </c>
      <c r="DS180" t="str">
        <f>IF(AND($A180="J",COUNTIFS(activiteiten_perceel,percelen!$AZ180,activiteiten_maatregel_nr,percelen!DS$4,activiteiten_activiteit_voldoet_aan_voorwaarden,"J")&gt;0),DS$4,"")</f>
        <v/>
      </c>
      <c r="DT180" t="str">
        <f>IF(AND($A180="J",COUNTIFS(activiteiten_perceel,percelen!$AZ180,activiteiten_maatregel_nr,percelen!DT$4,activiteiten_activiteit_voldoet_aan_voorwaarden,"J")&gt;0),DT$4,"")</f>
        <v/>
      </c>
      <c r="DU180" t="str">
        <f>IF(AND($A180="J",COUNTIFS(activiteiten_perceel,percelen!$AZ180,activiteiten_maatregel_nr,percelen!DU$4,activiteiten_activiteit_voldoet_aan_voorwaarden,"J")&gt;0),DU$4,"")</f>
        <v/>
      </c>
      <c r="DV180" t="str">
        <f>IF(AND($A180="J",COUNTIFS(activiteiten_perceel,percelen!$AZ180,activiteiten_maatregel_nr,percelen!DV$4,activiteiten_activiteit_voldoet_aan_voorwaarden,"J")&gt;0),DV$4,"")</f>
        <v/>
      </c>
      <c r="DW180" t="str">
        <f>IF(AND($A180="J",COUNTIFS(activiteiten_perceel,percelen!$AZ180,activiteiten_maatregel_nr,percelen!DW$4,activiteiten_activiteit_voldoet_aan_voorwaarden,"J")&gt;0),DW$4,"")</f>
        <v/>
      </c>
      <c r="DX180" t="str">
        <f>IF(AND($A180="J",COUNTIFS(activiteiten_perceel,percelen!$AZ180,activiteiten_maatregel_nr,percelen!DX$4,activiteiten_activiteit_voldoet_aan_voorwaarden,"J")&gt;0),DX$4,"")</f>
        <v/>
      </c>
      <c r="DY180" t="str">
        <f>IF(AND($A180="J",COUNTIFS(activiteiten_perceel,percelen!$AZ180,activiteiten_maatregel_nr,percelen!DY$4,activiteiten_activiteit_voldoet_aan_voorwaarden,"J")&gt;0),DY$4,"")</f>
        <v/>
      </c>
      <c r="DZ180" t="str">
        <f>IF(AND($A180="J",COUNTIFS(activiteiten_perceel,percelen!$AZ180,activiteiten_maatregel_nr,percelen!DZ$4,activiteiten_activiteit_voldoet_aan_voorwaarden,"J")&gt;0),DZ$4,"")</f>
        <v/>
      </c>
      <c r="EA180" t="str">
        <f>IF(AND($A180="J",COUNTIFS(activiteiten_perceel,percelen!$AZ180,activiteiten_maatregel_nr,percelen!EA$4,activiteiten_activiteit_voldoet_aan_voorwaarden,"J")&gt;0),EA$4,"")</f>
        <v/>
      </c>
      <c r="EB180" t="str">
        <f>IF(AND($A180="J",COUNTIFS(activiteiten_perceel,percelen!$AZ180,activiteiten_maatregel_nr,percelen!EB$4,activiteiten_activiteit_voldoet_aan_voorwaarden,"J")&gt;0),EB$4,"")</f>
        <v/>
      </c>
      <c r="EC180" t="str">
        <f>IF(AND($A180="J",COUNTIFS(activiteiten_perceel,percelen!$AZ180,activiteiten_maatregel_nr,percelen!EC$4,activiteiten_activiteit_voldoet_aan_voorwaarden,"J")&gt;0),EC$4,"")</f>
        <v/>
      </c>
      <c r="ED180" t="str">
        <f>IF(AND($A180="J",COUNTIFS(activiteiten_perceel,percelen!$AZ180,activiteiten_maatregel_nr,percelen!ED$4,activiteiten_activiteit_voldoet_aan_voorwaarden,"J")&gt;0),ED$4,"")</f>
        <v/>
      </c>
      <c r="EE180" t="str">
        <f>IF(AND($A180="J",COUNTIFS(activiteiten_perceel,percelen!$AZ180,activiteiten_maatregel_nr,percelen!EE$4,activiteiten_activiteit_voldoet_aan_voorwaarden,"J")&gt;0),EE$4,"")</f>
        <v/>
      </c>
      <c r="EF180" t="str">
        <f>IF(AND($A180="J",COUNTIFS(activiteiten_perceel,percelen!$AZ180,activiteiten_maatregel_nr,percelen!EF$4,activiteiten_activiteit_voldoet_aan_voorwaarden,"J")&gt;0),EF$4,"")</f>
        <v/>
      </c>
      <c r="EG180" t="str">
        <f>IF(AND($A180="J",COUNTIFS(activiteiten_perceel,percelen!$AZ180,activiteiten_maatregel_nr,percelen!EG$4,activiteiten_activiteit_voldoet_aan_voorwaarden,"J")&gt;0),EG$4,"")</f>
        <v/>
      </c>
      <c r="EH180" t="str">
        <f>IF(AND($A180="J",COUNTIFS(activiteiten_perceel,percelen!$AZ180,activiteiten_maatregel_nr,percelen!EH$4,activiteiten_activiteit_voldoet_aan_voorwaarden,"J")&gt;0),EH$4,"")</f>
        <v/>
      </c>
      <c r="EI180" t="str">
        <f>IF(AND($A180="J",COUNTIFS(activiteiten_perceel,percelen!$AZ180,activiteiten_maatregel_nr,percelen!EI$4,activiteiten_activiteit_voldoet_aan_voorwaarden,"J")&gt;0),EI$4,"")</f>
        <v/>
      </c>
      <c r="EJ180">
        <f t="shared" si="375"/>
        <v>0</v>
      </c>
      <c r="EK180" t="str">
        <f t="shared" si="309"/>
        <v/>
      </c>
      <c r="EL180" t="str">
        <f t="shared" si="310"/>
        <v/>
      </c>
      <c r="EM180" t="str">
        <f t="shared" si="311"/>
        <v/>
      </c>
      <c r="EN180" t="str">
        <f t="shared" si="312"/>
        <v/>
      </c>
      <c r="EO180" t="str">
        <f t="shared" si="313"/>
        <v/>
      </c>
      <c r="EP180" t="str">
        <f t="shared" si="314"/>
        <v/>
      </c>
      <c r="EQ180" t="str">
        <f t="shared" si="315"/>
        <v/>
      </c>
      <c r="ER180" t="str">
        <f t="shared" si="316"/>
        <v/>
      </c>
      <c r="ES180" t="str">
        <f t="shared" si="317"/>
        <v/>
      </c>
      <c r="ET180" t="str">
        <f t="shared" si="318"/>
        <v/>
      </c>
      <c r="EU180" t="str">
        <f t="shared" si="319"/>
        <v/>
      </c>
      <c r="EV180" t="str">
        <f t="shared" si="320"/>
        <v/>
      </c>
      <c r="EW180" t="str">
        <f t="shared" si="376"/>
        <v>nvt</v>
      </c>
      <c r="EX180" t="str">
        <f t="shared" si="377"/>
        <v>nvt</v>
      </c>
      <c r="EY180" t="str">
        <f t="shared" si="378"/>
        <v>nvt</v>
      </c>
      <c r="EZ180" t="str">
        <f t="shared" si="379"/>
        <v>nvt</v>
      </c>
      <c r="FA180" t="str">
        <f t="shared" si="380"/>
        <v>nvt</v>
      </c>
      <c r="FB180" t="str">
        <f t="shared" si="381"/>
        <v>nvt</v>
      </c>
      <c r="FC180" t="str">
        <f t="shared" si="382"/>
        <v>nvt</v>
      </c>
      <c r="FD180" t="str">
        <f t="shared" si="383"/>
        <v>nvt</v>
      </c>
      <c r="FE180" t="str">
        <f>IF($EJ180=2,VLOOKUP(FD180,STAPELING!A:D,FE$1,0),"nvt")</f>
        <v>nvt</v>
      </c>
      <c r="FF180" t="str">
        <f t="shared" si="384"/>
        <v>nvt</v>
      </c>
      <c r="FG180" t="str">
        <f t="shared" si="385"/>
        <v>nvt</v>
      </c>
      <c r="FH180" t="str">
        <f t="shared" si="386"/>
        <v>nvt</v>
      </c>
      <c r="FI180" t="str">
        <f t="shared" si="387"/>
        <v>nvt</v>
      </c>
      <c r="FJ180" t="str">
        <f t="shared" si="388"/>
        <v>nvt</v>
      </c>
      <c r="FK180" t="str">
        <f t="shared" si="389"/>
        <v>nvt</v>
      </c>
      <c r="FL180" t="str">
        <f t="shared" si="390"/>
        <v>nvt</v>
      </c>
      <c r="FM180" t="str">
        <f t="shared" si="391"/>
        <v/>
      </c>
      <c r="FN180" t="str">
        <f>IF(ISERROR(VLOOKUP(FM180,STAPELING!I:AO,FN$1,0)),"N",VLOOKUP(FM180,STAPELING!I:AO,FN$1,0))</f>
        <v>J</v>
      </c>
      <c r="FO180" t="str">
        <f t="shared" si="392"/>
        <v>nvt</v>
      </c>
      <c r="FP180" t="str">
        <f t="shared" si="321"/>
        <v>nvt</v>
      </c>
      <c r="FQ180" t="str">
        <f t="shared" si="322"/>
        <v>nvt</v>
      </c>
      <c r="FR180" t="str">
        <f t="shared" si="323"/>
        <v>nvt</v>
      </c>
      <c r="FS180" t="str">
        <f t="shared" si="324"/>
        <v>nvt</v>
      </c>
      <c r="FT180" t="str">
        <f t="shared" si="325"/>
        <v>nvt</v>
      </c>
      <c r="FU180" t="str">
        <f t="shared" si="326"/>
        <v>nvt</v>
      </c>
      <c r="FV180" t="str">
        <f t="shared" si="327"/>
        <v>nvt</v>
      </c>
      <c r="FW180" t="str">
        <f t="shared" si="328"/>
        <v>nvt</v>
      </c>
      <c r="FX180" t="str">
        <f t="shared" si="329"/>
        <v>nvt</v>
      </c>
      <c r="FY180" t="str">
        <f t="shared" si="330"/>
        <v>nvt</v>
      </c>
      <c r="FZ180" t="str">
        <f t="shared" si="331"/>
        <v>nvt</v>
      </c>
      <c r="GA180" t="str">
        <f t="shared" si="332"/>
        <v>nvt</v>
      </c>
      <c r="GB180" t="str">
        <f>IF($EJ180&gt;2,IF(FO180="","zwart",VLOOKUP(FO180,STAPELING!J:AA,GB$1,0)),"nvt")</f>
        <v>nvt</v>
      </c>
      <c r="GC180" t="str">
        <f t="shared" si="393"/>
        <v>nvt</v>
      </c>
      <c r="GD180" t="str">
        <f t="shared" si="394"/>
        <v>nvt</v>
      </c>
      <c r="GE180" t="str">
        <f t="shared" si="395"/>
        <v>nvt</v>
      </c>
      <c r="GF180" t="str">
        <f t="shared" si="396"/>
        <v>nvt</v>
      </c>
      <c r="GG180" t="str">
        <f t="shared" si="397"/>
        <v>nvt</v>
      </c>
      <c r="GH180" t="str">
        <f t="shared" si="398"/>
        <v>nvt</v>
      </c>
      <c r="GI180" t="str">
        <f t="shared" si="399"/>
        <v>nvt</v>
      </c>
      <c r="GJ180" t="str">
        <f t="shared" si="400"/>
        <v>nvt</v>
      </c>
      <c r="GK180" t="str">
        <f t="shared" si="333"/>
        <v>nvt</v>
      </c>
      <c r="GL180" t="str">
        <f t="shared" si="334"/>
        <v>nvt</v>
      </c>
      <c r="GM180" t="str">
        <f t="shared" si="335"/>
        <v>nvt</v>
      </c>
      <c r="GN180" t="str">
        <f t="shared" si="336"/>
        <v>nvt</v>
      </c>
      <c r="GO180" t="str">
        <f t="shared" si="337"/>
        <v>nvt</v>
      </c>
      <c r="GP180" t="str">
        <f t="shared" si="338"/>
        <v>nvt</v>
      </c>
      <c r="GQ180" t="str">
        <f t="shared" si="339"/>
        <v>nvt</v>
      </c>
      <c r="GR180" t="str">
        <f t="shared" si="340"/>
        <v>nvt</v>
      </c>
      <c r="GS180" t="str">
        <f t="shared" si="341"/>
        <v>nvt</v>
      </c>
      <c r="GT180" t="str">
        <f t="shared" si="342"/>
        <v>nvt</v>
      </c>
      <c r="GU180" t="str">
        <f t="shared" si="343"/>
        <v>nvt</v>
      </c>
      <c r="GV180" t="str">
        <f t="shared" si="344"/>
        <v>nvt</v>
      </c>
      <c r="GW180" t="str">
        <f>IF($EJ180&gt;2,IF(GJ180="","zwart",VLOOKUP(GJ180,STAPELING!AB:AJ,GW$1,0)),"nvt")</f>
        <v>nvt</v>
      </c>
      <c r="GX180" t="str">
        <f t="shared" si="401"/>
        <v>nvt</v>
      </c>
      <c r="GY180" t="str">
        <f t="shared" si="402"/>
        <v>nvt</v>
      </c>
      <c r="GZ180" t="str">
        <f t="shared" si="403"/>
        <v>nvt</v>
      </c>
      <c r="HA180" t="str">
        <f t="shared" si="404"/>
        <v>nvt</v>
      </c>
      <c r="HB180" t="str">
        <f t="shared" si="405"/>
        <v>nvt</v>
      </c>
      <c r="HC180" t="str">
        <f t="shared" si="406"/>
        <v>nvt</v>
      </c>
      <c r="HD180" t="str">
        <f t="shared" si="407"/>
        <v>nvt</v>
      </c>
      <c r="HE180" t="str">
        <f t="shared" si="408"/>
        <v>nvt</v>
      </c>
      <c r="HF180" t="str">
        <f t="shared" si="409"/>
        <v>nvt</v>
      </c>
      <c r="HG180" t="str">
        <f t="shared" si="410"/>
        <v>nvt</v>
      </c>
      <c r="HH180" t="str">
        <f t="shared" si="411"/>
        <v>nvt</v>
      </c>
      <c r="HI180" t="str">
        <f t="shared" si="412"/>
        <v>nvt</v>
      </c>
      <c r="HJ180" t="str">
        <f t="shared" si="413"/>
        <v>nvt</v>
      </c>
      <c r="HK180" t="str">
        <f t="shared" si="414"/>
        <v>nvt</v>
      </c>
      <c r="HL180" t="str">
        <f t="shared" si="415"/>
        <v>nvt</v>
      </c>
      <c r="HM180" t="str">
        <f t="shared" si="345"/>
        <v>nvt</v>
      </c>
      <c r="HN180" t="str">
        <f t="shared" si="346"/>
        <v>nvt</v>
      </c>
      <c r="HO180" t="str">
        <f t="shared" si="347"/>
        <v>nvt</v>
      </c>
      <c r="HP180" t="str">
        <f t="shared" si="348"/>
        <v>nvt</v>
      </c>
      <c r="HQ180" t="str">
        <f t="shared" si="349"/>
        <v>nvt</v>
      </c>
      <c r="HR180" t="str">
        <f t="shared" si="350"/>
        <v>nvt</v>
      </c>
      <c r="HS180" t="str">
        <f t="shared" si="351"/>
        <v>nvt</v>
      </c>
      <c r="HT180" t="str">
        <f t="shared" si="352"/>
        <v>nvt</v>
      </c>
      <c r="HU180" t="str">
        <f t="shared" si="353"/>
        <v>nvt</v>
      </c>
      <c r="HV180" t="str">
        <f t="shared" si="354"/>
        <v>nvt</v>
      </c>
      <c r="HW180" t="str">
        <f t="shared" si="355"/>
        <v>nvt</v>
      </c>
      <c r="HX180" t="str">
        <f t="shared" si="356"/>
        <v>nvt</v>
      </c>
      <c r="HY180" t="str">
        <f>IF($EJ180&gt;2,IF(HL180="","zwart",VLOOKUP(HL180,STAPELING!AK:AN,HY$1,0)),"nvt")</f>
        <v>nvt</v>
      </c>
      <c r="HZ180" t="str">
        <f t="shared" si="416"/>
        <v>nvt</v>
      </c>
      <c r="IA180" t="str">
        <f t="shared" si="417"/>
        <v>nvt</v>
      </c>
      <c r="IB180" t="str">
        <f t="shared" si="418"/>
        <v>nvt</v>
      </c>
      <c r="IC180" t="str">
        <f t="shared" si="419"/>
        <v>nvt</v>
      </c>
      <c r="ID180" t="str">
        <f t="shared" si="420"/>
        <v>nvt</v>
      </c>
      <c r="IE180" t="str">
        <f t="shared" si="421"/>
        <v>nvt</v>
      </c>
      <c r="IF180" t="str">
        <f t="shared" si="422"/>
        <v>nvt</v>
      </c>
      <c r="IG180">
        <f t="shared" si="423"/>
        <v>0</v>
      </c>
      <c r="IH180">
        <f t="shared" si="424"/>
        <v>0</v>
      </c>
      <c r="II180">
        <f t="shared" si="425"/>
        <v>0</v>
      </c>
      <c r="IJ180">
        <f t="shared" si="426"/>
        <v>0</v>
      </c>
      <c r="IK180">
        <f t="shared" si="427"/>
        <v>0</v>
      </c>
      <c r="IL180">
        <f t="shared" si="428"/>
        <v>0</v>
      </c>
      <c r="IM180">
        <f t="shared" si="429"/>
        <v>0</v>
      </c>
      <c r="IN180">
        <f t="shared" si="430"/>
        <v>0</v>
      </c>
      <c r="IO180">
        <f t="shared" si="431"/>
        <v>0</v>
      </c>
      <c r="IP180">
        <f t="shared" si="432"/>
        <v>0</v>
      </c>
      <c r="IQ180">
        <f t="shared" si="433"/>
        <v>0</v>
      </c>
      <c r="IR180">
        <f t="shared" si="434"/>
        <v>0</v>
      </c>
      <c r="IS180">
        <f t="shared" si="435"/>
        <v>0</v>
      </c>
      <c r="IT180">
        <f t="shared" si="436"/>
        <v>0</v>
      </c>
      <c r="IU180" t="str">
        <f t="shared" si="437"/>
        <v>N</v>
      </c>
      <c r="IV180" t="str">
        <f t="shared" si="357"/>
        <v>N</v>
      </c>
      <c r="IW180" t="str">
        <f t="shared" si="438"/>
        <v>N</v>
      </c>
    </row>
    <row r="181" spans="1:257" x14ac:dyDescent="0.25">
      <c r="A181" t="str">
        <f>IF(ISERROR(VLOOKUP(E181,E$4:E180,1,0)),"J","N")</f>
        <v>N</v>
      </c>
      <c r="E181" s="25" t="str">
        <f>IF(Invoer!B210="","",Invoer!B210)</f>
        <v/>
      </c>
      <c r="F181" s="25"/>
      <c r="G181" s="25"/>
      <c r="H181" s="25" t="str">
        <f>IF(AND($E181&lt;&gt;"",$A181="J"),Invoer!D210,"")</f>
        <v/>
      </c>
      <c r="I181" s="25"/>
      <c r="J181" s="26"/>
      <c r="K181" s="26" t="str">
        <f>IF(AND($E181&lt;&gt;"",$A181="J"),Invoer!L210,"")</f>
        <v/>
      </c>
      <c r="L181" s="26"/>
      <c r="M181" s="25"/>
      <c r="N181" s="152"/>
      <c r="O181" s="153"/>
      <c r="P181" s="25"/>
      <c r="Q181" s="25"/>
      <c r="R181" s="153"/>
      <c r="S181" s="154"/>
      <c r="T181" s="152"/>
      <c r="U181" s="153"/>
      <c r="V181" s="153"/>
      <c r="W181" s="59" t="str">
        <f>IF(AND($E181&lt;&gt;"",$A181="J",Invoer!R210&lt;&gt;""),VLOOKUP(Invoer!R210,NORM!$F$26:$H$29,3,0),"")</f>
        <v/>
      </c>
      <c r="X181" s="59"/>
      <c r="Y181" s="25" t="str">
        <f t="shared" si="358"/>
        <v/>
      </c>
      <c r="Z181" s="25"/>
      <c r="AA181" s="26" t="str">
        <f t="shared" si="359"/>
        <v/>
      </c>
      <c r="AB181" s="26"/>
      <c r="AC181" s="153"/>
      <c r="AD181" s="153"/>
      <c r="AE181" s="153"/>
      <c r="AF181" s="153"/>
      <c r="AG181" s="153"/>
      <c r="AH181" s="25"/>
      <c r="AI181" s="153"/>
      <c r="AJ181" s="153"/>
      <c r="AK181" s="153"/>
      <c r="AL181" s="153"/>
      <c r="AM181" s="25" t="str">
        <f>IF(AND($E181&lt;&gt;"",$A181="J"),IF(Invoer!X210="Ja","J",IF(Invoer!X210="Nee","N","")),"")</f>
        <v/>
      </c>
      <c r="AN181" s="153"/>
      <c r="AO181" s="153"/>
      <c r="AP181" s="153" t="s">
        <v>311</v>
      </c>
      <c r="AQ181" s="153" t="s">
        <v>311</v>
      </c>
      <c r="AR181" s="153" t="s">
        <v>312</v>
      </c>
      <c r="AS181" s="153" t="s">
        <v>312</v>
      </c>
      <c r="AT181" s="1" t="str">
        <f>IF(AND($E181&lt;&gt;"",$A181="J",Invoer!O210&lt;&gt;""),VLOOKUP(Invoer!O210,NORM!$F$31:$H$38,3,0),"")</f>
        <v/>
      </c>
      <c r="AU181" s="1"/>
      <c r="AV181" s="1" t="str">
        <f>IF(AND($E181&lt;&gt;"",$A181="J"),Invoer!AH210,"")</f>
        <v/>
      </c>
      <c r="AW181" s="1"/>
      <c r="AX181" s="1" t="str">
        <f t="shared" si="360"/>
        <v/>
      </c>
      <c r="AY181" s="1"/>
      <c r="AZ181" s="3" t="str">
        <f t="shared" si="361"/>
        <v/>
      </c>
      <c r="BA181" s="3" t="str">
        <f t="shared" si="362"/>
        <v/>
      </c>
      <c r="BB181" s="3" t="str">
        <f t="shared" si="363"/>
        <v>N</v>
      </c>
      <c r="BC181" s="3" t="str">
        <f t="shared" si="364"/>
        <v>N</v>
      </c>
      <c r="BD181" s="3" t="str">
        <f t="shared" si="365"/>
        <v/>
      </c>
      <c r="BE181" s="3">
        <f t="shared" si="366"/>
        <v>0</v>
      </c>
      <c r="BF181" s="3" t="str">
        <f t="shared" si="367"/>
        <v/>
      </c>
      <c r="BG181" s="3" t="str">
        <f t="shared" si="368"/>
        <v/>
      </c>
      <c r="BH181" s="3" t="str">
        <f t="shared" si="369"/>
        <v>N</v>
      </c>
      <c r="BI181" s="24" t="str">
        <f t="shared" si="370"/>
        <v/>
      </c>
      <c r="BJ181" s="24" t="str">
        <f>IF(ISERROR(VLOOKUP($BD181,LOV_GWSGRP!A:A,1,0)),"N","J")</f>
        <v>N</v>
      </c>
      <c r="BK181" s="24" t="str">
        <f>IF(ISERROR(VLOOKUP($BD181,LOV_GWSGRP!D:D,1,0)),"N","J")</f>
        <v>N</v>
      </c>
      <c r="BL181" s="24" t="str">
        <f>IF(ISERROR(VLOOKUP($BD181,LOV_GWSGRP!G:G,1,0)),"N","J")</f>
        <v>N</v>
      </c>
      <c r="BM181" s="24" t="str">
        <f>IF(ISERROR(VLOOKUP($BD181,LOV_GWSGRP!M:M,1,0)),"N","J")</f>
        <v>N</v>
      </c>
      <c r="BN181" s="24" t="str">
        <f>IF(ISERROR(VLOOKUP($BD181,LOV_GWSGRP!P:P,1,0)),"N","J")</f>
        <v>N</v>
      </c>
      <c r="BO181" s="24" t="str">
        <f>IF(ISERROR(VLOOKUP($BD181,LOV_GWSGRP!S:S,1,0)),"N","J")</f>
        <v>N</v>
      </c>
      <c r="BP181" s="24" t="str">
        <f>IF(ISERROR(VLOOKUP($BD181,LOV_GWSGRP!V:V,1,0)),"N","J")</f>
        <v>N</v>
      </c>
      <c r="BQ181" s="24" t="str">
        <f>IF(ISERROR(VLOOKUP($BD181,LOV_GWSGRP!Y:Y,1,0)),"N","J")</f>
        <v>N</v>
      </c>
      <c r="BR181" s="24" t="str">
        <f>IF(ISERROR(VLOOKUP($BD181,LOV_GWSGRP!AB:AB,1,0)),"N","J")</f>
        <v>N</v>
      </c>
      <c r="BS181" s="24" t="str">
        <f>IF(ISERROR(VLOOKUP($BD181,LOV_GWSGRP!AE:AE,1,0)),"N","J")</f>
        <v>N</v>
      </c>
      <c r="BT181" s="24" t="str">
        <f>IF(ISERROR(VLOOKUP($BD181,LOV_GWSGRP!AH:AH,1,0)),"N","J")</f>
        <v>N</v>
      </c>
      <c r="BU181" s="24" t="str">
        <f>IF(ISERROR(VLOOKUP($BD181,LOV_GWSGRP!CJ:CJ,1,0)),"N","J")</f>
        <v>N</v>
      </c>
      <c r="BV181" s="24" t="str">
        <f>IF(ISERROR(VLOOKUP($BD181,LOV_GWSGRP!AN:AN,1,0)),"N","J")</f>
        <v>N</v>
      </c>
      <c r="BW181" s="24" t="str">
        <f>IF(ISERROR(VLOOKUP($BD181,LOV_GWSGRP!AQ:AQ,1,0)),"N","J")</f>
        <v>N</v>
      </c>
      <c r="BX181" s="24" t="str">
        <f>IF(ISERROR(VLOOKUP($BD181,LOV_GWSGRP!AT:AT,1,0)),"N","J")</f>
        <v>N</v>
      </c>
      <c r="BY181" s="24" t="str">
        <f>IF(ISERROR(VLOOKUP($BD181,LOV_GWSGRP!AW:AW,1,0)),"N","J")</f>
        <v>N</v>
      </c>
      <c r="BZ181" s="24" t="str">
        <f>IF(ISERROR(VLOOKUP($BD181,LOV_GWSGRP!AZ:AZ,1,0)),"N","J")</f>
        <v>N</v>
      </c>
      <c r="CA181" s="24" t="str">
        <f>IF(ISERROR(VLOOKUP($BD181,LOV_GWSGRP!BC:BC,1,0)),"N","J")</f>
        <v>N</v>
      </c>
      <c r="CB181" s="24" t="str">
        <f>IF(ISERROR(VLOOKUP($BD181,LOV_GWSGRP!BF:BF,1,0)),"N","J")</f>
        <v>N</v>
      </c>
      <c r="CC181" s="24" t="str">
        <f>IF(ISERROR(VLOOKUP($BD181,LOV_GWSGRP!BI:BI,1,0)),"N","J")</f>
        <v>N</v>
      </c>
      <c r="CD181" s="24" t="str">
        <f>IF(ISERROR(VLOOKUP($BD181,LOV_GWSGRP!J:J,1,0)),"N","J")</f>
        <v>N</v>
      </c>
      <c r="CE181" s="24" t="str">
        <f>IF(ISERROR(VLOOKUP($BD181,LOV_GWSGRP!BL:BL,1,0)),"N","J")</f>
        <v>N</v>
      </c>
      <c r="CF181" s="24"/>
      <c r="CG181" s="24" t="str">
        <f>IF(ISERROR(VLOOKUP($BD181,LOV_GWSGRP!BO:BO,1,0)),"N","J")</f>
        <v>N</v>
      </c>
      <c r="CH181" s="24" t="str">
        <f t="shared" si="371"/>
        <v>N</v>
      </c>
      <c r="CI181" s="24" t="str">
        <f>IF(ISERROR(VLOOKUP($BD181,GEWASCODE_GLMC8!F:F,1,0)),"N","J")</f>
        <v>N</v>
      </c>
      <c r="CJ181" s="24" t="str">
        <f>IF(COUNTIF($CI181:CI181,"J")&gt;0,"N",IF(ISERROR(VLOOKUP($BD181,GEWASCODE_GLMC8!G:G,1,0)),"N","J"))</f>
        <v>N</v>
      </c>
      <c r="CK181" s="24" t="str">
        <f>IF(COUNTIF($CI181:CJ181,"J")&gt;0,"N",IF(ISERROR(VLOOKUP($BD181,GEWASCODE_GLMC8!H:H,1,0)),"N","J"))</f>
        <v>N</v>
      </c>
      <c r="CL181" s="24" t="str">
        <f>IF(COUNTIF($CI181:CK181,"J")&gt;0,"N",IF(ISERROR(VLOOKUP($BD181,GEWASCODE_GLMC8!I:I,1,0)),"N","J"))</f>
        <v>N</v>
      </c>
      <c r="CM181" s="24" t="str">
        <f>IF(COUNTIF($CI181:CL181,"J")&gt;0,"N",IF(ISERROR(VLOOKUP($BD181,GEWASCODE_GLMC8!J:J,1,0)),"N","J"))</f>
        <v>N</v>
      </c>
      <c r="CN181" s="24" t="str">
        <f>IF(COUNTIF($CI181:CM181,"J")&gt;0,"N",IF(ISERROR(VLOOKUP($BD181,GEWASCODE_GLMC8!K:K,1,0)),"N","J"))</f>
        <v>N</v>
      </c>
      <c r="CO181" s="24" t="str">
        <f>IF(COUNTIF($CI181:CN181,"J")&gt;0,"N",IF(ISERROR(VLOOKUP($BD181,GEWASCODE_GLMC8!L:L,1,0)),"N","J"))</f>
        <v>N</v>
      </c>
      <c r="CP181" s="24" t="str">
        <f>IF(COUNTIF($CI181:CO181,"J")&gt;0,"N",IF(ISERROR(VLOOKUP($BD181,GEWASCODE_GLMC8!M:M,1,0)),"N","J"))</f>
        <v>N</v>
      </c>
      <c r="CQ181" s="24" t="str">
        <f>IF(COUNTIF($CI181:CP181,"J")&gt;0,"N",IF(ISERROR(VLOOKUP($BD181,GEWASCODE_GLMC8!N:N,1,0)),"N","J"))</f>
        <v>N</v>
      </c>
      <c r="CR181" s="24" t="str">
        <f>IF(COUNTIF($CI181:CQ181,"J")&gt;0,"N",IF(ISERROR(VLOOKUP($BD181,GEWASCODE_GLMC8!O:O,1,0)),"N","J"))</f>
        <v>N</v>
      </c>
      <c r="CS181" s="24" t="str">
        <f>IF(COUNTIF($CI181:CR181,"J")&gt;0,"N",IF(ISERROR(VLOOKUP($BD181,GEWASCODE_GLMC8!P:P,1,0)),"N","J"))</f>
        <v>N</v>
      </c>
      <c r="CT181" s="24" t="str">
        <f>IF(COUNTIF($CI181:CS181,"J")&gt;0,"N",IF(ISERROR(VLOOKUP($BD181,GEWASCODE_GLMC8!Q:Q,1,0)),"N","J"))</f>
        <v>N</v>
      </c>
      <c r="CU181" s="24" t="str">
        <f>IF(COUNTIF($CI181:CT181,"J")&gt;0,"N",IF(ISERROR(VLOOKUP($BD181,GEWASCODE_GLMC8!R:R,1,0)),"N","J"))</f>
        <v>N</v>
      </c>
      <c r="CV181" s="24" t="str">
        <f>IF(COUNTIF($CI181:CU181,"J")&gt;0,"N",IF(ISERROR(VLOOKUP($BD181,GEWASCODE_GLMC8!S:S,1,0)),"N","J"))</f>
        <v>N</v>
      </c>
      <c r="CW181" s="24" t="str">
        <f>IF(COUNTIF($CI181:CV181,"J")&gt;0,"N",IF(ISERROR(VLOOKUP($BD181,GEWASCODE_GLMC8!T:T,1,0)),"N","J"))</f>
        <v>N</v>
      </c>
      <c r="CX181" s="24" t="str">
        <f>IF(COUNTIF($CI181:CW181,"J")&gt;0,"N",IF(ISERROR(VLOOKUP($BD181,GEWASCODE_GLMC8!U:U,1,0)),"N","J"))</f>
        <v>N</v>
      </c>
      <c r="CY181" s="24" t="str">
        <f>IF(COUNTIF($CI181:CX181,"J")&gt;0,"N",IF(ISERROR(VLOOKUP($BD181,GEWASCODE_GLMC8!V:V,1,0)),"N","J"))</f>
        <v>N</v>
      </c>
      <c r="CZ181" s="24" t="str">
        <f>IF(COUNTIF($CI181:CY181,"J")&gt;0,"N",IF(ISERROR(VLOOKUP($BD181,GEWASCODE_GLMC8!W:W,1,0)),"N","J"))</f>
        <v>N</v>
      </c>
      <c r="DA181" s="24" t="str">
        <f>IF(COUNTIF($CI181:CZ181,"J")&gt;0,"N",IF(ISERROR(VLOOKUP($BD181,GEWASCODE_GLMC8!X:X,1,0)),"N","J"))</f>
        <v>N</v>
      </c>
      <c r="DB181" s="24" t="str">
        <f>IF(COUNTIF($CI181:DA181,"J")&gt;0,"N",IF(ISERROR(VLOOKUP($BD181,GEWASCODE_GLMC8!Y:Y,1,0)),"N","J"))</f>
        <v>N</v>
      </c>
      <c r="DC181" s="24" t="str">
        <f>IF(COUNTIF($CI181:DB181,"J")&gt;0,"N",IF(ISERROR(VLOOKUP($BD181,GEWASCODE_GLMC8!Z:Z,1,0)),"N","J"))</f>
        <v>N</v>
      </c>
      <c r="DD181" s="24" t="str">
        <f t="shared" si="372"/>
        <v>N</v>
      </c>
      <c r="DE181" s="3" t="str">
        <f t="shared" si="303"/>
        <v>N</v>
      </c>
      <c r="DF181" s="3" t="str">
        <f t="shared" si="304"/>
        <v>N</v>
      </c>
      <c r="DG181" s="3" t="str">
        <f t="shared" si="373"/>
        <v>N</v>
      </c>
      <c r="DH181" s="3" t="str">
        <f t="shared" si="374"/>
        <v>N</v>
      </c>
      <c r="DI181" s="3" t="str">
        <f t="shared" si="305"/>
        <v>N</v>
      </c>
      <c r="DJ181" s="3" t="str">
        <f t="shared" si="306"/>
        <v>N</v>
      </c>
      <c r="DK181" s="3">
        <f>0</f>
        <v>0</v>
      </c>
      <c r="DL181" s="3" t="str">
        <f t="shared" si="307"/>
        <v>N</v>
      </c>
      <c r="DM181" s="3" t="str">
        <f t="shared" si="308"/>
        <v>N</v>
      </c>
      <c r="DN181" t="str">
        <f>IF(AND($A181="J",COUNTIFS(activiteiten_perceel,percelen!$AZ181,activiteiten_maatregel_nr,percelen!DN$4,activiteiten_activiteit_voldoet_aan_voorwaarden,"J")&gt;0),DN$4,"")</f>
        <v/>
      </c>
      <c r="DO181" t="str">
        <f>IF(AND($A181="J",COUNTIFS(activiteiten_perceel,percelen!$AZ181,activiteiten_maatregel_nr,percelen!DO$4,activiteiten_activiteit_voldoet_aan_voorwaarden,"J")&gt;0),DO$4,"")</f>
        <v/>
      </c>
      <c r="DP181" t="str">
        <f>IF(AND($A181="J",COUNTIFS(activiteiten_perceel,percelen!$AZ181,activiteiten_maatregel_nr,percelen!DP$4,activiteiten_activiteit_voldoet_aan_voorwaarden,"J")&gt;0),DP$4,"")</f>
        <v/>
      </c>
      <c r="DQ181" t="str">
        <f>IF(AND($A181="J",COUNTIFS(activiteiten_perceel,percelen!$AZ181,activiteiten_maatregel_nr,percelen!DQ$4,activiteiten_activiteit_voldoet_aan_voorwaarden,"J")&gt;0),DQ$4,"")</f>
        <v/>
      </c>
      <c r="DR181" t="str">
        <f>IF(AND($A181="J",COUNTIFS(activiteiten_perceel,percelen!$AZ181,activiteiten_maatregel_nr,percelen!DR$4,activiteiten_activiteit_voldoet_aan_voorwaarden,"J")&gt;0),DR$4,"")</f>
        <v/>
      </c>
      <c r="DS181" t="str">
        <f>IF(AND($A181="J",COUNTIFS(activiteiten_perceel,percelen!$AZ181,activiteiten_maatregel_nr,percelen!DS$4,activiteiten_activiteit_voldoet_aan_voorwaarden,"J")&gt;0),DS$4,"")</f>
        <v/>
      </c>
      <c r="DT181" t="str">
        <f>IF(AND($A181="J",COUNTIFS(activiteiten_perceel,percelen!$AZ181,activiteiten_maatregel_nr,percelen!DT$4,activiteiten_activiteit_voldoet_aan_voorwaarden,"J")&gt;0),DT$4,"")</f>
        <v/>
      </c>
      <c r="DU181" t="str">
        <f>IF(AND($A181="J",COUNTIFS(activiteiten_perceel,percelen!$AZ181,activiteiten_maatregel_nr,percelen!DU$4,activiteiten_activiteit_voldoet_aan_voorwaarden,"J")&gt;0),DU$4,"")</f>
        <v/>
      </c>
      <c r="DV181" t="str">
        <f>IF(AND($A181="J",COUNTIFS(activiteiten_perceel,percelen!$AZ181,activiteiten_maatregel_nr,percelen!DV$4,activiteiten_activiteit_voldoet_aan_voorwaarden,"J")&gt;0),DV$4,"")</f>
        <v/>
      </c>
      <c r="DW181" t="str">
        <f>IF(AND($A181="J",COUNTIFS(activiteiten_perceel,percelen!$AZ181,activiteiten_maatregel_nr,percelen!DW$4,activiteiten_activiteit_voldoet_aan_voorwaarden,"J")&gt;0),DW$4,"")</f>
        <v/>
      </c>
      <c r="DX181" t="str">
        <f>IF(AND($A181="J",COUNTIFS(activiteiten_perceel,percelen!$AZ181,activiteiten_maatregel_nr,percelen!DX$4,activiteiten_activiteit_voldoet_aan_voorwaarden,"J")&gt;0),DX$4,"")</f>
        <v/>
      </c>
      <c r="DY181" t="str">
        <f>IF(AND($A181="J",COUNTIFS(activiteiten_perceel,percelen!$AZ181,activiteiten_maatregel_nr,percelen!DY$4,activiteiten_activiteit_voldoet_aan_voorwaarden,"J")&gt;0),DY$4,"")</f>
        <v/>
      </c>
      <c r="DZ181" t="str">
        <f>IF(AND($A181="J",COUNTIFS(activiteiten_perceel,percelen!$AZ181,activiteiten_maatregel_nr,percelen!DZ$4,activiteiten_activiteit_voldoet_aan_voorwaarden,"J")&gt;0),DZ$4,"")</f>
        <v/>
      </c>
      <c r="EA181" t="str">
        <f>IF(AND($A181="J",COUNTIFS(activiteiten_perceel,percelen!$AZ181,activiteiten_maatregel_nr,percelen!EA$4,activiteiten_activiteit_voldoet_aan_voorwaarden,"J")&gt;0),EA$4,"")</f>
        <v/>
      </c>
      <c r="EB181" t="str">
        <f>IF(AND($A181="J",COUNTIFS(activiteiten_perceel,percelen!$AZ181,activiteiten_maatregel_nr,percelen!EB$4,activiteiten_activiteit_voldoet_aan_voorwaarden,"J")&gt;0),EB$4,"")</f>
        <v/>
      </c>
      <c r="EC181" t="str">
        <f>IF(AND($A181="J",COUNTIFS(activiteiten_perceel,percelen!$AZ181,activiteiten_maatregel_nr,percelen!EC$4,activiteiten_activiteit_voldoet_aan_voorwaarden,"J")&gt;0),EC$4,"")</f>
        <v/>
      </c>
      <c r="ED181" t="str">
        <f>IF(AND($A181="J",COUNTIFS(activiteiten_perceel,percelen!$AZ181,activiteiten_maatregel_nr,percelen!ED$4,activiteiten_activiteit_voldoet_aan_voorwaarden,"J")&gt;0),ED$4,"")</f>
        <v/>
      </c>
      <c r="EE181" t="str">
        <f>IF(AND($A181="J",COUNTIFS(activiteiten_perceel,percelen!$AZ181,activiteiten_maatregel_nr,percelen!EE$4,activiteiten_activiteit_voldoet_aan_voorwaarden,"J")&gt;0),EE$4,"")</f>
        <v/>
      </c>
      <c r="EF181" t="str">
        <f>IF(AND($A181="J",COUNTIFS(activiteiten_perceel,percelen!$AZ181,activiteiten_maatregel_nr,percelen!EF$4,activiteiten_activiteit_voldoet_aan_voorwaarden,"J")&gt;0),EF$4,"")</f>
        <v/>
      </c>
      <c r="EG181" t="str">
        <f>IF(AND($A181="J",COUNTIFS(activiteiten_perceel,percelen!$AZ181,activiteiten_maatregel_nr,percelen!EG$4,activiteiten_activiteit_voldoet_aan_voorwaarden,"J")&gt;0),EG$4,"")</f>
        <v/>
      </c>
      <c r="EH181" t="str">
        <f>IF(AND($A181="J",COUNTIFS(activiteiten_perceel,percelen!$AZ181,activiteiten_maatregel_nr,percelen!EH$4,activiteiten_activiteit_voldoet_aan_voorwaarden,"J")&gt;0),EH$4,"")</f>
        <v/>
      </c>
      <c r="EI181" t="str">
        <f>IF(AND($A181="J",COUNTIFS(activiteiten_perceel,percelen!$AZ181,activiteiten_maatregel_nr,percelen!EI$4,activiteiten_activiteit_voldoet_aan_voorwaarden,"J")&gt;0),EI$4,"")</f>
        <v/>
      </c>
      <c r="EJ181">
        <f t="shared" si="375"/>
        <v>0</v>
      </c>
      <c r="EK181" t="str">
        <f t="shared" si="309"/>
        <v/>
      </c>
      <c r="EL181" t="str">
        <f t="shared" si="310"/>
        <v/>
      </c>
      <c r="EM181" t="str">
        <f t="shared" si="311"/>
        <v/>
      </c>
      <c r="EN181" t="str">
        <f t="shared" si="312"/>
        <v/>
      </c>
      <c r="EO181" t="str">
        <f t="shared" si="313"/>
        <v/>
      </c>
      <c r="EP181" t="str">
        <f t="shared" si="314"/>
        <v/>
      </c>
      <c r="EQ181" t="str">
        <f t="shared" si="315"/>
        <v/>
      </c>
      <c r="ER181" t="str">
        <f t="shared" si="316"/>
        <v/>
      </c>
      <c r="ES181" t="str">
        <f t="shared" si="317"/>
        <v/>
      </c>
      <c r="ET181" t="str">
        <f t="shared" si="318"/>
        <v/>
      </c>
      <c r="EU181" t="str">
        <f t="shared" si="319"/>
        <v/>
      </c>
      <c r="EV181" t="str">
        <f t="shared" si="320"/>
        <v/>
      </c>
      <c r="EW181" t="str">
        <f t="shared" si="376"/>
        <v>nvt</v>
      </c>
      <c r="EX181" t="str">
        <f t="shared" si="377"/>
        <v>nvt</v>
      </c>
      <c r="EY181" t="str">
        <f t="shared" si="378"/>
        <v>nvt</v>
      </c>
      <c r="EZ181" t="str">
        <f t="shared" si="379"/>
        <v>nvt</v>
      </c>
      <c r="FA181" t="str">
        <f t="shared" si="380"/>
        <v>nvt</v>
      </c>
      <c r="FB181" t="str">
        <f t="shared" si="381"/>
        <v>nvt</v>
      </c>
      <c r="FC181" t="str">
        <f t="shared" si="382"/>
        <v>nvt</v>
      </c>
      <c r="FD181" t="str">
        <f t="shared" si="383"/>
        <v>nvt</v>
      </c>
      <c r="FE181" t="str">
        <f>IF($EJ181=2,VLOOKUP(FD181,STAPELING!A:D,FE$1,0),"nvt")</f>
        <v>nvt</v>
      </c>
      <c r="FF181" t="str">
        <f t="shared" si="384"/>
        <v>nvt</v>
      </c>
      <c r="FG181" t="str">
        <f t="shared" si="385"/>
        <v>nvt</v>
      </c>
      <c r="FH181" t="str">
        <f t="shared" si="386"/>
        <v>nvt</v>
      </c>
      <c r="FI181" t="str">
        <f t="shared" si="387"/>
        <v>nvt</v>
      </c>
      <c r="FJ181" t="str">
        <f t="shared" si="388"/>
        <v>nvt</v>
      </c>
      <c r="FK181" t="str">
        <f t="shared" si="389"/>
        <v>nvt</v>
      </c>
      <c r="FL181" t="str">
        <f t="shared" si="390"/>
        <v>nvt</v>
      </c>
      <c r="FM181" t="str">
        <f t="shared" si="391"/>
        <v/>
      </c>
      <c r="FN181" t="str">
        <f>IF(ISERROR(VLOOKUP(FM181,STAPELING!I:AO,FN$1,0)),"N",VLOOKUP(FM181,STAPELING!I:AO,FN$1,0))</f>
        <v>J</v>
      </c>
      <c r="FO181" t="str">
        <f t="shared" si="392"/>
        <v>nvt</v>
      </c>
      <c r="FP181" t="str">
        <f t="shared" si="321"/>
        <v>nvt</v>
      </c>
      <c r="FQ181" t="str">
        <f t="shared" si="322"/>
        <v>nvt</v>
      </c>
      <c r="FR181" t="str">
        <f t="shared" si="323"/>
        <v>nvt</v>
      </c>
      <c r="FS181" t="str">
        <f t="shared" si="324"/>
        <v>nvt</v>
      </c>
      <c r="FT181" t="str">
        <f t="shared" si="325"/>
        <v>nvt</v>
      </c>
      <c r="FU181" t="str">
        <f t="shared" si="326"/>
        <v>nvt</v>
      </c>
      <c r="FV181" t="str">
        <f t="shared" si="327"/>
        <v>nvt</v>
      </c>
      <c r="FW181" t="str">
        <f t="shared" si="328"/>
        <v>nvt</v>
      </c>
      <c r="FX181" t="str">
        <f t="shared" si="329"/>
        <v>nvt</v>
      </c>
      <c r="FY181" t="str">
        <f t="shared" si="330"/>
        <v>nvt</v>
      </c>
      <c r="FZ181" t="str">
        <f t="shared" si="331"/>
        <v>nvt</v>
      </c>
      <c r="GA181" t="str">
        <f t="shared" si="332"/>
        <v>nvt</v>
      </c>
      <c r="GB181" t="str">
        <f>IF($EJ181&gt;2,IF(FO181="","zwart",VLOOKUP(FO181,STAPELING!J:AA,GB$1,0)),"nvt")</f>
        <v>nvt</v>
      </c>
      <c r="GC181" t="str">
        <f t="shared" si="393"/>
        <v>nvt</v>
      </c>
      <c r="GD181" t="str">
        <f t="shared" si="394"/>
        <v>nvt</v>
      </c>
      <c r="GE181" t="str">
        <f t="shared" si="395"/>
        <v>nvt</v>
      </c>
      <c r="GF181" t="str">
        <f t="shared" si="396"/>
        <v>nvt</v>
      </c>
      <c r="GG181" t="str">
        <f t="shared" si="397"/>
        <v>nvt</v>
      </c>
      <c r="GH181" t="str">
        <f t="shared" si="398"/>
        <v>nvt</v>
      </c>
      <c r="GI181" t="str">
        <f t="shared" si="399"/>
        <v>nvt</v>
      </c>
      <c r="GJ181" t="str">
        <f t="shared" si="400"/>
        <v>nvt</v>
      </c>
      <c r="GK181" t="str">
        <f t="shared" si="333"/>
        <v>nvt</v>
      </c>
      <c r="GL181" t="str">
        <f t="shared" si="334"/>
        <v>nvt</v>
      </c>
      <c r="GM181" t="str">
        <f t="shared" si="335"/>
        <v>nvt</v>
      </c>
      <c r="GN181" t="str">
        <f t="shared" si="336"/>
        <v>nvt</v>
      </c>
      <c r="GO181" t="str">
        <f t="shared" si="337"/>
        <v>nvt</v>
      </c>
      <c r="GP181" t="str">
        <f t="shared" si="338"/>
        <v>nvt</v>
      </c>
      <c r="GQ181" t="str">
        <f t="shared" si="339"/>
        <v>nvt</v>
      </c>
      <c r="GR181" t="str">
        <f t="shared" si="340"/>
        <v>nvt</v>
      </c>
      <c r="GS181" t="str">
        <f t="shared" si="341"/>
        <v>nvt</v>
      </c>
      <c r="GT181" t="str">
        <f t="shared" si="342"/>
        <v>nvt</v>
      </c>
      <c r="GU181" t="str">
        <f t="shared" si="343"/>
        <v>nvt</v>
      </c>
      <c r="GV181" t="str">
        <f t="shared" si="344"/>
        <v>nvt</v>
      </c>
      <c r="GW181" t="str">
        <f>IF($EJ181&gt;2,IF(GJ181="","zwart",VLOOKUP(GJ181,STAPELING!AB:AJ,GW$1,0)),"nvt")</f>
        <v>nvt</v>
      </c>
      <c r="GX181" t="str">
        <f t="shared" si="401"/>
        <v>nvt</v>
      </c>
      <c r="GY181" t="str">
        <f t="shared" si="402"/>
        <v>nvt</v>
      </c>
      <c r="GZ181" t="str">
        <f t="shared" si="403"/>
        <v>nvt</v>
      </c>
      <c r="HA181" t="str">
        <f t="shared" si="404"/>
        <v>nvt</v>
      </c>
      <c r="HB181" t="str">
        <f t="shared" si="405"/>
        <v>nvt</v>
      </c>
      <c r="HC181" t="str">
        <f t="shared" si="406"/>
        <v>nvt</v>
      </c>
      <c r="HD181" t="str">
        <f t="shared" si="407"/>
        <v>nvt</v>
      </c>
      <c r="HE181" t="str">
        <f t="shared" si="408"/>
        <v>nvt</v>
      </c>
      <c r="HF181" t="str">
        <f t="shared" si="409"/>
        <v>nvt</v>
      </c>
      <c r="HG181" t="str">
        <f t="shared" si="410"/>
        <v>nvt</v>
      </c>
      <c r="HH181" t="str">
        <f t="shared" si="411"/>
        <v>nvt</v>
      </c>
      <c r="HI181" t="str">
        <f t="shared" si="412"/>
        <v>nvt</v>
      </c>
      <c r="HJ181" t="str">
        <f t="shared" si="413"/>
        <v>nvt</v>
      </c>
      <c r="HK181" t="str">
        <f t="shared" si="414"/>
        <v>nvt</v>
      </c>
      <c r="HL181" t="str">
        <f t="shared" si="415"/>
        <v>nvt</v>
      </c>
      <c r="HM181" t="str">
        <f t="shared" si="345"/>
        <v>nvt</v>
      </c>
      <c r="HN181" t="str">
        <f t="shared" si="346"/>
        <v>nvt</v>
      </c>
      <c r="HO181" t="str">
        <f t="shared" si="347"/>
        <v>nvt</v>
      </c>
      <c r="HP181" t="str">
        <f t="shared" si="348"/>
        <v>nvt</v>
      </c>
      <c r="HQ181" t="str">
        <f t="shared" si="349"/>
        <v>nvt</v>
      </c>
      <c r="HR181" t="str">
        <f t="shared" si="350"/>
        <v>nvt</v>
      </c>
      <c r="HS181" t="str">
        <f t="shared" si="351"/>
        <v>nvt</v>
      </c>
      <c r="HT181" t="str">
        <f t="shared" si="352"/>
        <v>nvt</v>
      </c>
      <c r="HU181" t="str">
        <f t="shared" si="353"/>
        <v>nvt</v>
      </c>
      <c r="HV181" t="str">
        <f t="shared" si="354"/>
        <v>nvt</v>
      </c>
      <c r="HW181" t="str">
        <f t="shared" si="355"/>
        <v>nvt</v>
      </c>
      <c r="HX181" t="str">
        <f t="shared" si="356"/>
        <v>nvt</v>
      </c>
      <c r="HY181" t="str">
        <f>IF($EJ181&gt;2,IF(HL181="","zwart",VLOOKUP(HL181,STAPELING!AK:AN,HY$1,0)),"nvt")</f>
        <v>nvt</v>
      </c>
      <c r="HZ181" t="str">
        <f t="shared" si="416"/>
        <v>nvt</v>
      </c>
      <c r="IA181" t="str">
        <f t="shared" si="417"/>
        <v>nvt</v>
      </c>
      <c r="IB181" t="str">
        <f t="shared" si="418"/>
        <v>nvt</v>
      </c>
      <c r="IC181" t="str">
        <f t="shared" si="419"/>
        <v>nvt</v>
      </c>
      <c r="ID181" t="str">
        <f t="shared" si="420"/>
        <v>nvt</v>
      </c>
      <c r="IE181" t="str">
        <f t="shared" si="421"/>
        <v>nvt</v>
      </c>
      <c r="IF181" t="str">
        <f t="shared" si="422"/>
        <v>nvt</v>
      </c>
      <c r="IG181">
        <f t="shared" si="423"/>
        <v>0</v>
      </c>
      <c r="IH181">
        <f t="shared" si="424"/>
        <v>0</v>
      </c>
      <c r="II181">
        <f t="shared" si="425"/>
        <v>0</v>
      </c>
      <c r="IJ181">
        <f t="shared" si="426"/>
        <v>0</v>
      </c>
      <c r="IK181">
        <f t="shared" si="427"/>
        <v>0</v>
      </c>
      <c r="IL181">
        <f t="shared" si="428"/>
        <v>0</v>
      </c>
      <c r="IM181">
        <f t="shared" si="429"/>
        <v>0</v>
      </c>
      <c r="IN181">
        <f t="shared" si="430"/>
        <v>0</v>
      </c>
      <c r="IO181">
        <f t="shared" si="431"/>
        <v>0</v>
      </c>
      <c r="IP181">
        <f t="shared" si="432"/>
        <v>0</v>
      </c>
      <c r="IQ181">
        <f t="shared" si="433"/>
        <v>0</v>
      </c>
      <c r="IR181">
        <f t="shared" si="434"/>
        <v>0</v>
      </c>
      <c r="IS181">
        <f t="shared" si="435"/>
        <v>0</v>
      </c>
      <c r="IT181">
        <f t="shared" si="436"/>
        <v>0</v>
      </c>
      <c r="IU181" t="str">
        <f t="shared" si="437"/>
        <v>N</v>
      </c>
      <c r="IV181" t="str">
        <f t="shared" si="357"/>
        <v>N</v>
      </c>
      <c r="IW181" t="str">
        <f t="shared" si="438"/>
        <v>N</v>
      </c>
    </row>
    <row r="182" spans="1:257" x14ac:dyDescent="0.25">
      <c r="A182" t="str">
        <f>IF(ISERROR(VLOOKUP(E182,E$4:E181,1,0)),"J","N")</f>
        <v>N</v>
      </c>
      <c r="E182" s="25" t="str">
        <f>IF(Invoer!B211="","",Invoer!B211)</f>
        <v/>
      </c>
      <c r="F182" s="25"/>
      <c r="G182" s="25"/>
      <c r="H182" s="25" t="str">
        <f>IF(AND($E182&lt;&gt;"",$A182="J"),Invoer!D211,"")</f>
        <v/>
      </c>
      <c r="I182" s="25"/>
      <c r="J182" s="26"/>
      <c r="K182" s="26" t="str">
        <f>IF(AND($E182&lt;&gt;"",$A182="J"),Invoer!L211,"")</f>
        <v/>
      </c>
      <c r="L182" s="26"/>
      <c r="M182" s="25"/>
      <c r="N182" s="152"/>
      <c r="O182" s="153"/>
      <c r="P182" s="25"/>
      <c r="Q182" s="25"/>
      <c r="R182" s="153"/>
      <c r="S182" s="154"/>
      <c r="T182" s="152"/>
      <c r="U182" s="153"/>
      <c r="V182" s="153"/>
      <c r="W182" s="59" t="str">
        <f>IF(AND($E182&lt;&gt;"",$A182="J",Invoer!R211&lt;&gt;""),VLOOKUP(Invoer!R211,NORM!$F$26:$H$29,3,0),"")</f>
        <v/>
      </c>
      <c r="X182" s="59"/>
      <c r="Y182" s="25" t="str">
        <f t="shared" si="358"/>
        <v/>
      </c>
      <c r="Z182" s="25"/>
      <c r="AA182" s="26" t="str">
        <f t="shared" si="359"/>
        <v/>
      </c>
      <c r="AB182" s="26"/>
      <c r="AC182" s="153"/>
      <c r="AD182" s="153"/>
      <c r="AE182" s="153"/>
      <c r="AF182" s="153"/>
      <c r="AG182" s="153"/>
      <c r="AH182" s="25"/>
      <c r="AI182" s="153"/>
      <c r="AJ182" s="153"/>
      <c r="AK182" s="153"/>
      <c r="AL182" s="153"/>
      <c r="AM182" s="25" t="str">
        <f>IF(AND($E182&lt;&gt;"",$A182="J"),IF(Invoer!X211="Ja","J",IF(Invoer!X211="Nee","N","")),"")</f>
        <v/>
      </c>
      <c r="AN182" s="153"/>
      <c r="AO182" s="153"/>
      <c r="AP182" s="153" t="s">
        <v>311</v>
      </c>
      <c r="AQ182" s="153" t="s">
        <v>311</v>
      </c>
      <c r="AR182" s="153" t="s">
        <v>312</v>
      </c>
      <c r="AS182" s="153" t="s">
        <v>312</v>
      </c>
      <c r="AT182" s="1" t="str">
        <f>IF(AND($E182&lt;&gt;"",$A182="J",Invoer!O211&lt;&gt;""),VLOOKUP(Invoer!O211,NORM!$F$31:$H$38,3,0),"")</f>
        <v/>
      </c>
      <c r="AU182" s="1"/>
      <c r="AV182" s="1" t="str">
        <f>IF(AND($E182&lt;&gt;"",$A182="J"),Invoer!AH211,"")</f>
        <v/>
      </c>
      <c r="AW182" s="1"/>
      <c r="AX182" s="1" t="str">
        <f t="shared" si="360"/>
        <v/>
      </c>
      <c r="AY182" s="1"/>
      <c r="AZ182" s="3" t="str">
        <f t="shared" si="361"/>
        <v/>
      </c>
      <c r="BA182" s="3" t="str">
        <f t="shared" si="362"/>
        <v/>
      </c>
      <c r="BB182" s="3" t="str">
        <f t="shared" si="363"/>
        <v>N</v>
      </c>
      <c r="BC182" s="3" t="str">
        <f t="shared" si="364"/>
        <v>N</v>
      </c>
      <c r="BD182" s="3" t="str">
        <f t="shared" si="365"/>
        <v/>
      </c>
      <c r="BE182" s="3">
        <f t="shared" si="366"/>
        <v>0</v>
      </c>
      <c r="BF182" s="3" t="str">
        <f t="shared" si="367"/>
        <v/>
      </c>
      <c r="BG182" s="3" t="str">
        <f t="shared" si="368"/>
        <v/>
      </c>
      <c r="BH182" s="3" t="str">
        <f t="shared" si="369"/>
        <v>N</v>
      </c>
      <c r="BI182" s="24" t="str">
        <f t="shared" si="370"/>
        <v/>
      </c>
      <c r="BJ182" s="24" t="str">
        <f>IF(ISERROR(VLOOKUP($BD182,LOV_GWSGRP!A:A,1,0)),"N","J")</f>
        <v>N</v>
      </c>
      <c r="BK182" s="24" t="str">
        <f>IF(ISERROR(VLOOKUP($BD182,LOV_GWSGRP!D:D,1,0)),"N","J")</f>
        <v>N</v>
      </c>
      <c r="BL182" s="24" t="str">
        <f>IF(ISERROR(VLOOKUP($BD182,LOV_GWSGRP!G:G,1,0)),"N","J")</f>
        <v>N</v>
      </c>
      <c r="BM182" s="24" t="str">
        <f>IF(ISERROR(VLOOKUP($BD182,LOV_GWSGRP!M:M,1,0)),"N","J")</f>
        <v>N</v>
      </c>
      <c r="BN182" s="24" t="str">
        <f>IF(ISERROR(VLOOKUP($BD182,LOV_GWSGRP!P:P,1,0)),"N","J")</f>
        <v>N</v>
      </c>
      <c r="BO182" s="24" t="str">
        <f>IF(ISERROR(VLOOKUP($BD182,LOV_GWSGRP!S:S,1,0)),"N","J")</f>
        <v>N</v>
      </c>
      <c r="BP182" s="24" t="str">
        <f>IF(ISERROR(VLOOKUP($BD182,LOV_GWSGRP!V:V,1,0)),"N","J")</f>
        <v>N</v>
      </c>
      <c r="BQ182" s="24" t="str">
        <f>IF(ISERROR(VLOOKUP($BD182,LOV_GWSGRP!Y:Y,1,0)),"N","J")</f>
        <v>N</v>
      </c>
      <c r="BR182" s="24" t="str">
        <f>IF(ISERROR(VLOOKUP($BD182,LOV_GWSGRP!AB:AB,1,0)),"N","J")</f>
        <v>N</v>
      </c>
      <c r="BS182" s="24" t="str">
        <f>IF(ISERROR(VLOOKUP($BD182,LOV_GWSGRP!AE:AE,1,0)),"N","J")</f>
        <v>N</v>
      </c>
      <c r="BT182" s="24" t="str">
        <f>IF(ISERROR(VLOOKUP($BD182,LOV_GWSGRP!AH:AH,1,0)),"N","J")</f>
        <v>N</v>
      </c>
      <c r="BU182" s="24" t="str">
        <f>IF(ISERROR(VLOOKUP($BD182,LOV_GWSGRP!CJ:CJ,1,0)),"N","J")</f>
        <v>N</v>
      </c>
      <c r="BV182" s="24" t="str">
        <f>IF(ISERROR(VLOOKUP($BD182,LOV_GWSGRP!AN:AN,1,0)),"N","J")</f>
        <v>N</v>
      </c>
      <c r="BW182" s="24" t="str">
        <f>IF(ISERROR(VLOOKUP($BD182,LOV_GWSGRP!AQ:AQ,1,0)),"N","J")</f>
        <v>N</v>
      </c>
      <c r="BX182" s="24" t="str">
        <f>IF(ISERROR(VLOOKUP($BD182,LOV_GWSGRP!AT:AT,1,0)),"N","J")</f>
        <v>N</v>
      </c>
      <c r="BY182" s="24" t="str">
        <f>IF(ISERROR(VLOOKUP($BD182,LOV_GWSGRP!AW:AW,1,0)),"N","J")</f>
        <v>N</v>
      </c>
      <c r="BZ182" s="24" t="str">
        <f>IF(ISERROR(VLOOKUP($BD182,LOV_GWSGRP!AZ:AZ,1,0)),"N","J")</f>
        <v>N</v>
      </c>
      <c r="CA182" s="24" t="str">
        <f>IF(ISERROR(VLOOKUP($BD182,LOV_GWSGRP!BC:BC,1,0)),"N","J")</f>
        <v>N</v>
      </c>
      <c r="CB182" s="24" t="str">
        <f>IF(ISERROR(VLOOKUP($BD182,LOV_GWSGRP!BF:BF,1,0)),"N","J")</f>
        <v>N</v>
      </c>
      <c r="CC182" s="24" t="str">
        <f>IF(ISERROR(VLOOKUP($BD182,LOV_GWSGRP!BI:BI,1,0)),"N","J")</f>
        <v>N</v>
      </c>
      <c r="CD182" s="24" t="str">
        <f>IF(ISERROR(VLOOKUP($BD182,LOV_GWSGRP!J:J,1,0)),"N","J")</f>
        <v>N</v>
      </c>
      <c r="CE182" s="24" t="str">
        <f>IF(ISERROR(VLOOKUP($BD182,LOV_GWSGRP!BL:BL,1,0)),"N","J")</f>
        <v>N</v>
      </c>
      <c r="CF182" s="24"/>
      <c r="CG182" s="24" t="str">
        <f>IF(ISERROR(VLOOKUP($BD182,LOV_GWSGRP!BO:BO,1,0)),"N","J")</f>
        <v>N</v>
      </c>
      <c r="CH182" s="24" t="str">
        <f t="shared" si="371"/>
        <v>N</v>
      </c>
      <c r="CI182" s="24" t="str">
        <f>IF(ISERROR(VLOOKUP($BD182,GEWASCODE_GLMC8!F:F,1,0)),"N","J")</f>
        <v>N</v>
      </c>
      <c r="CJ182" s="24" t="str">
        <f>IF(COUNTIF($CI182:CI182,"J")&gt;0,"N",IF(ISERROR(VLOOKUP($BD182,GEWASCODE_GLMC8!G:G,1,0)),"N","J"))</f>
        <v>N</v>
      </c>
      <c r="CK182" s="24" t="str">
        <f>IF(COUNTIF($CI182:CJ182,"J")&gt;0,"N",IF(ISERROR(VLOOKUP($BD182,GEWASCODE_GLMC8!H:H,1,0)),"N","J"))</f>
        <v>N</v>
      </c>
      <c r="CL182" s="24" t="str">
        <f>IF(COUNTIF($CI182:CK182,"J")&gt;0,"N",IF(ISERROR(VLOOKUP($BD182,GEWASCODE_GLMC8!I:I,1,0)),"N","J"))</f>
        <v>N</v>
      </c>
      <c r="CM182" s="24" t="str">
        <f>IF(COUNTIF($CI182:CL182,"J")&gt;0,"N",IF(ISERROR(VLOOKUP($BD182,GEWASCODE_GLMC8!J:J,1,0)),"N","J"))</f>
        <v>N</v>
      </c>
      <c r="CN182" s="24" t="str">
        <f>IF(COUNTIF($CI182:CM182,"J")&gt;0,"N",IF(ISERROR(VLOOKUP($BD182,GEWASCODE_GLMC8!K:K,1,0)),"N","J"))</f>
        <v>N</v>
      </c>
      <c r="CO182" s="24" t="str">
        <f>IF(COUNTIF($CI182:CN182,"J")&gt;0,"N",IF(ISERROR(VLOOKUP($BD182,GEWASCODE_GLMC8!L:L,1,0)),"N","J"))</f>
        <v>N</v>
      </c>
      <c r="CP182" s="24" t="str">
        <f>IF(COUNTIF($CI182:CO182,"J")&gt;0,"N",IF(ISERROR(VLOOKUP($BD182,GEWASCODE_GLMC8!M:M,1,0)),"N","J"))</f>
        <v>N</v>
      </c>
      <c r="CQ182" s="24" t="str">
        <f>IF(COUNTIF($CI182:CP182,"J")&gt;0,"N",IF(ISERROR(VLOOKUP($BD182,GEWASCODE_GLMC8!N:N,1,0)),"N","J"))</f>
        <v>N</v>
      </c>
      <c r="CR182" s="24" t="str">
        <f>IF(COUNTIF($CI182:CQ182,"J")&gt;0,"N",IF(ISERROR(VLOOKUP($BD182,GEWASCODE_GLMC8!O:O,1,0)),"N","J"))</f>
        <v>N</v>
      </c>
      <c r="CS182" s="24" t="str">
        <f>IF(COUNTIF($CI182:CR182,"J")&gt;0,"N",IF(ISERROR(VLOOKUP($BD182,GEWASCODE_GLMC8!P:P,1,0)),"N","J"))</f>
        <v>N</v>
      </c>
      <c r="CT182" s="24" t="str">
        <f>IF(COUNTIF($CI182:CS182,"J")&gt;0,"N",IF(ISERROR(VLOOKUP($BD182,GEWASCODE_GLMC8!Q:Q,1,0)),"N","J"))</f>
        <v>N</v>
      </c>
      <c r="CU182" s="24" t="str">
        <f>IF(COUNTIF($CI182:CT182,"J")&gt;0,"N",IF(ISERROR(VLOOKUP($BD182,GEWASCODE_GLMC8!R:R,1,0)),"N","J"))</f>
        <v>N</v>
      </c>
      <c r="CV182" s="24" t="str">
        <f>IF(COUNTIF($CI182:CU182,"J")&gt;0,"N",IF(ISERROR(VLOOKUP($BD182,GEWASCODE_GLMC8!S:S,1,0)),"N","J"))</f>
        <v>N</v>
      </c>
      <c r="CW182" s="24" t="str">
        <f>IF(COUNTIF($CI182:CV182,"J")&gt;0,"N",IF(ISERROR(VLOOKUP($BD182,GEWASCODE_GLMC8!T:T,1,0)),"N","J"))</f>
        <v>N</v>
      </c>
      <c r="CX182" s="24" t="str">
        <f>IF(COUNTIF($CI182:CW182,"J")&gt;0,"N",IF(ISERROR(VLOOKUP($BD182,GEWASCODE_GLMC8!U:U,1,0)),"N","J"))</f>
        <v>N</v>
      </c>
      <c r="CY182" s="24" t="str">
        <f>IF(COUNTIF($CI182:CX182,"J")&gt;0,"N",IF(ISERROR(VLOOKUP($BD182,GEWASCODE_GLMC8!V:V,1,0)),"N","J"))</f>
        <v>N</v>
      </c>
      <c r="CZ182" s="24" t="str">
        <f>IF(COUNTIF($CI182:CY182,"J")&gt;0,"N",IF(ISERROR(VLOOKUP($BD182,GEWASCODE_GLMC8!W:W,1,0)),"N","J"))</f>
        <v>N</v>
      </c>
      <c r="DA182" s="24" t="str">
        <f>IF(COUNTIF($CI182:CZ182,"J")&gt;0,"N",IF(ISERROR(VLOOKUP($BD182,GEWASCODE_GLMC8!X:X,1,0)),"N","J"))</f>
        <v>N</v>
      </c>
      <c r="DB182" s="24" t="str">
        <f>IF(COUNTIF($CI182:DA182,"J")&gt;0,"N",IF(ISERROR(VLOOKUP($BD182,GEWASCODE_GLMC8!Y:Y,1,0)),"N","J"))</f>
        <v>N</v>
      </c>
      <c r="DC182" s="24" t="str">
        <f>IF(COUNTIF($CI182:DB182,"J")&gt;0,"N",IF(ISERROR(VLOOKUP($BD182,GEWASCODE_GLMC8!Z:Z,1,0)),"N","J"))</f>
        <v>N</v>
      </c>
      <c r="DD182" s="24" t="str">
        <f t="shared" si="372"/>
        <v>N</v>
      </c>
      <c r="DE182" s="3" t="str">
        <f t="shared" si="303"/>
        <v>N</v>
      </c>
      <c r="DF182" s="3" t="str">
        <f t="shared" si="304"/>
        <v>N</v>
      </c>
      <c r="DG182" s="3" t="str">
        <f t="shared" si="373"/>
        <v>N</v>
      </c>
      <c r="DH182" s="3" t="str">
        <f t="shared" si="374"/>
        <v>N</v>
      </c>
      <c r="DI182" s="3" t="str">
        <f t="shared" si="305"/>
        <v>N</v>
      </c>
      <c r="DJ182" s="3" t="str">
        <f t="shared" si="306"/>
        <v>N</v>
      </c>
      <c r="DK182" s="3">
        <f>0</f>
        <v>0</v>
      </c>
      <c r="DL182" s="3" t="str">
        <f t="shared" si="307"/>
        <v>N</v>
      </c>
      <c r="DM182" s="3" t="str">
        <f t="shared" si="308"/>
        <v>N</v>
      </c>
      <c r="DN182" t="str">
        <f>IF(AND($A182="J",COUNTIFS(activiteiten_perceel,percelen!$AZ182,activiteiten_maatregel_nr,percelen!DN$4,activiteiten_activiteit_voldoet_aan_voorwaarden,"J")&gt;0),DN$4,"")</f>
        <v/>
      </c>
      <c r="DO182" t="str">
        <f>IF(AND($A182="J",COUNTIFS(activiteiten_perceel,percelen!$AZ182,activiteiten_maatregel_nr,percelen!DO$4,activiteiten_activiteit_voldoet_aan_voorwaarden,"J")&gt;0),DO$4,"")</f>
        <v/>
      </c>
      <c r="DP182" t="str">
        <f>IF(AND($A182="J",COUNTIFS(activiteiten_perceel,percelen!$AZ182,activiteiten_maatregel_nr,percelen!DP$4,activiteiten_activiteit_voldoet_aan_voorwaarden,"J")&gt;0),DP$4,"")</f>
        <v/>
      </c>
      <c r="DQ182" t="str">
        <f>IF(AND($A182="J",COUNTIFS(activiteiten_perceel,percelen!$AZ182,activiteiten_maatregel_nr,percelen!DQ$4,activiteiten_activiteit_voldoet_aan_voorwaarden,"J")&gt;0),DQ$4,"")</f>
        <v/>
      </c>
      <c r="DR182" t="str">
        <f>IF(AND($A182="J",COUNTIFS(activiteiten_perceel,percelen!$AZ182,activiteiten_maatregel_nr,percelen!DR$4,activiteiten_activiteit_voldoet_aan_voorwaarden,"J")&gt;0),DR$4,"")</f>
        <v/>
      </c>
      <c r="DS182" t="str">
        <f>IF(AND($A182="J",COUNTIFS(activiteiten_perceel,percelen!$AZ182,activiteiten_maatregel_nr,percelen!DS$4,activiteiten_activiteit_voldoet_aan_voorwaarden,"J")&gt;0),DS$4,"")</f>
        <v/>
      </c>
      <c r="DT182" t="str">
        <f>IF(AND($A182="J",COUNTIFS(activiteiten_perceel,percelen!$AZ182,activiteiten_maatregel_nr,percelen!DT$4,activiteiten_activiteit_voldoet_aan_voorwaarden,"J")&gt;0),DT$4,"")</f>
        <v/>
      </c>
      <c r="DU182" t="str">
        <f>IF(AND($A182="J",COUNTIFS(activiteiten_perceel,percelen!$AZ182,activiteiten_maatregel_nr,percelen!DU$4,activiteiten_activiteit_voldoet_aan_voorwaarden,"J")&gt;0),DU$4,"")</f>
        <v/>
      </c>
      <c r="DV182" t="str">
        <f>IF(AND($A182="J",COUNTIFS(activiteiten_perceel,percelen!$AZ182,activiteiten_maatregel_nr,percelen!DV$4,activiteiten_activiteit_voldoet_aan_voorwaarden,"J")&gt;0),DV$4,"")</f>
        <v/>
      </c>
      <c r="DW182" t="str">
        <f>IF(AND($A182="J",COUNTIFS(activiteiten_perceel,percelen!$AZ182,activiteiten_maatregel_nr,percelen!DW$4,activiteiten_activiteit_voldoet_aan_voorwaarden,"J")&gt;0),DW$4,"")</f>
        <v/>
      </c>
      <c r="DX182" t="str">
        <f>IF(AND($A182="J",COUNTIFS(activiteiten_perceel,percelen!$AZ182,activiteiten_maatregel_nr,percelen!DX$4,activiteiten_activiteit_voldoet_aan_voorwaarden,"J")&gt;0),DX$4,"")</f>
        <v/>
      </c>
      <c r="DY182" t="str">
        <f>IF(AND($A182="J",COUNTIFS(activiteiten_perceel,percelen!$AZ182,activiteiten_maatregel_nr,percelen!DY$4,activiteiten_activiteit_voldoet_aan_voorwaarden,"J")&gt;0),DY$4,"")</f>
        <v/>
      </c>
      <c r="DZ182" t="str">
        <f>IF(AND($A182="J",COUNTIFS(activiteiten_perceel,percelen!$AZ182,activiteiten_maatregel_nr,percelen!DZ$4,activiteiten_activiteit_voldoet_aan_voorwaarden,"J")&gt;0),DZ$4,"")</f>
        <v/>
      </c>
      <c r="EA182" t="str">
        <f>IF(AND($A182="J",COUNTIFS(activiteiten_perceel,percelen!$AZ182,activiteiten_maatregel_nr,percelen!EA$4,activiteiten_activiteit_voldoet_aan_voorwaarden,"J")&gt;0),EA$4,"")</f>
        <v/>
      </c>
      <c r="EB182" t="str">
        <f>IF(AND($A182="J",COUNTIFS(activiteiten_perceel,percelen!$AZ182,activiteiten_maatregel_nr,percelen!EB$4,activiteiten_activiteit_voldoet_aan_voorwaarden,"J")&gt;0),EB$4,"")</f>
        <v/>
      </c>
      <c r="EC182" t="str">
        <f>IF(AND($A182="J",COUNTIFS(activiteiten_perceel,percelen!$AZ182,activiteiten_maatregel_nr,percelen!EC$4,activiteiten_activiteit_voldoet_aan_voorwaarden,"J")&gt;0),EC$4,"")</f>
        <v/>
      </c>
      <c r="ED182" t="str">
        <f>IF(AND($A182="J",COUNTIFS(activiteiten_perceel,percelen!$AZ182,activiteiten_maatregel_nr,percelen!ED$4,activiteiten_activiteit_voldoet_aan_voorwaarden,"J")&gt;0),ED$4,"")</f>
        <v/>
      </c>
      <c r="EE182" t="str">
        <f>IF(AND($A182="J",COUNTIFS(activiteiten_perceel,percelen!$AZ182,activiteiten_maatregel_nr,percelen!EE$4,activiteiten_activiteit_voldoet_aan_voorwaarden,"J")&gt;0),EE$4,"")</f>
        <v/>
      </c>
      <c r="EF182" t="str">
        <f>IF(AND($A182="J",COUNTIFS(activiteiten_perceel,percelen!$AZ182,activiteiten_maatregel_nr,percelen!EF$4,activiteiten_activiteit_voldoet_aan_voorwaarden,"J")&gt;0),EF$4,"")</f>
        <v/>
      </c>
      <c r="EG182" t="str">
        <f>IF(AND($A182="J",COUNTIFS(activiteiten_perceel,percelen!$AZ182,activiteiten_maatregel_nr,percelen!EG$4,activiteiten_activiteit_voldoet_aan_voorwaarden,"J")&gt;0),EG$4,"")</f>
        <v/>
      </c>
      <c r="EH182" t="str">
        <f>IF(AND($A182="J",COUNTIFS(activiteiten_perceel,percelen!$AZ182,activiteiten_maatregel_nr,percelen!EH$4,activiteiten_activiteit_voldoet_aan_voorwaarden,"J")&gt;0),EH$4,"")</f>
        <v/>
      </c>
      <c r="EI182" t="str">
        <f>IF(AND($A182="J",COUNTIFS(activiteiten_perceel,percelen!$AZ182,activiteiten_maatregel_nr,percelen!EI$4,activiteiten_activiteit_voldoet_aan_voorwaarden,"J")&gt;0),EI$4,"")</f>
        <v/>
      </c>
      <c r="EJ182">
        <f t="shared" si="375"/>
        <v>0</v>
      </c>
      <c r="EK182" t="str">
        <f t="shared" si="309"/>
        <v/>
      </c>
      <c r="EL182" t="str">
        <f t="shared" si="310"/>
        <v/>
      </c>
      <c r="EM182" t="str">
        <f t="shared" si="311"/>
        <v/>
      </c>
      <c r="EN182" t="str">
        <f t="shared" si="312"/>
        <v/>
      </c>
      <c r="EO182" t="str">
        <f t="shared" si="313"/>
        <v/>
      </c>
      <c r="EP182" t="str">
        <f t="shared" si="314"/>
        <v/>
      </c>
      <c r="EQ182" t="str">
        <f t="shared" si="315"/>
        <v/>
      </c>
      <c r="ER182" t="str">
        <f t="shared" si="316"/>
        <v/>
      </c>
      <c r="ES182" t="str">
        <f t="shared" si="317"/>
        <v/>
      </c>
      <c r="ET182" t="str">
        <f t="shared" si="318"/>
        <v/>
      </c>
      <c r="EU182" t="str">
        <f t="shared" si="319"/>
        <v/>
      </c>
      <c r="EV182" t="str">
        <f t="shared" si="320"/>
        <v/>
      </c>
      <c r="EW182" t="str">
        <f t="shared" si="376"/>
        <v>nvt</v>
      </c>
      <c r="EX182" t="str">
        <f t="shared" si="377"/>
        <v>nvt</v>
      </c>
      <c r="EY182" t="str">
        <f t="shared" si="378"/>
        <v>nvt</v>
      </c>
      <c r="EZ182" t="str">
        <f t="shared" si="379"/>
        <v>nvt</v>
      </c>
      <c r="FA182" t="str">
        <f t="shared" si="380"/>
        <v>nvt</v>
      </c>
      <c r="FB182" t="str">
        <f t="shared" si="381"/>
        <v>nvt</v>
      </c>
      <c r="FC182" t="str">
        <f t="shared" si="382"/>
        <v>nvt</v>
      </c>
      <c r="FD182" t="str">
        <f t="shared" si="383"/>
        <v>nvt</v>
      </c>
      <c r="FE182" t="str">
        <f>IF($EJ182=2,VLOOKUP(FD182,STAPELING!A:D,FE$1,0),"nvt")</f>
        <v>nvt</v>
      </c>
      <c r="FF182" t="str">
        <f t="shared" si="384"/>
        <v>nvt</v>
      </c>
      <c r="FG182" t="str">
        <f t="shared" si="385"/>
        <v>nvt</v>
      </c>
      <c r="FH182" t="str">
        <f t="shared" si="386"/>
        <v>nvt</v>
      </c>
      <c r="FI182" t="str">
        <f t="shared" si="387"/>
        <v>nvt</v>
      </c>
      <c r="FJ182" t="str">
        <f t="shared" si="388"/>
        <v>nvt</v>
      </c>
      <c r="FK182" t="str">
        <f t="shared" si="389"/>
        <v>nvt</v>
      </c>
      <c r="FL182" t="str">
        <f t="shared" si="390"/>
        <v>nvt</v>
      </c>
      <c r="FM182" t="str">
        <f t="shared" si="391"/>
        <v/>
      </c>
      <c r="FN182" t="str">
        <f>IF(ISERROR(VLOOKUP(FM182,STAPELING!I:AO,FN$1,0)),"N",VLOOKUP(FM182,STAPELING!I:AO,FN$1,0))</f>
        <v>J</v>
      </c>
      <c r="FO182" t="str">
        <f t="shared" si="392"/>
        <v>nvt</v>
      </c>
      <c r="FP182" t="str">
        <f t="shared" si="321"/>
        <v>nvt</v>
      </c>
      <c r="FQ182" t="str">
        <f t="shared" si="322"/>
        <v>nvt</v>
      </c>
      <c r="FR182" t="str">
        <f t="shared" si="323"/>
        <v>nvt</v>
      </c>
      <c r="FS182" t="str">
        <f t="shared" si="324"/>
        <v>nvt</v>
      </c>
      <c r="FT182" t="str">
        <f t="shared" si="325"/>
        <v>nvt</v>
      </c>
      <c r="FU182" t="str">
        <f t="shared" si="326"/>
        <v>nvt</v>
      </c>
      <c r="FV182" t="str">
        <f t="shared" si="327"/>
        <v>nvt</v>
      </c>
      <c r="FW182" t="str">
        <f t="shared" si="328"/>
        <v>nvt</v>
      </c>
      <c r="FX182" t="str">
        <f t="shared" si="329"/>
        <v>nvt</v>
      </c>
      <c r="FY182" t="str">
        <f t="shared" si="330"/>
        <v>nvt</v>
      </c>
      <c r="FZ182" t="str">
        <f t="shared" si="331"/>
        <v>nvt</v>
      </c>
      <c r="GA182" t="str">
        <f t="shared" si="332"/>
        <v>nvt</v>
      </c>
      <c r="GB182" t="str">
        <f>IF($EJ182&gt;2,IF(FO182="","zwart",VLOOKUP(FO182,STAPELING!J:AA,GB$1,0)),"nvt")</f>
        <v>nvt</v>
      </c>
      <c r="GC182" t="str">
        <f t="shared" si="393"/>
        <v>nvt</v>
      </c>
      <c r="GD182" t="str">
        <f t="shared" si="394"/>
        <v>nvt</v>
      </c>
      <c r="GE182" t="str">
        <f t="shared" si="395"/>
        <v>nvt</v>
      </c>
      <c r="GF182" t="str">
        <f t="shared" si="396"/>
        <v>nvt</v>
      </c>
      <c r="GG182" t="str">
        <f t="shared" si="397"/>
        <v>nvt</v>
      </c>
      <c r="GH182" t="str">
        <f t="shared" si="398"/>
        <v>nvt</v>
      </c>
      <c r="GI182" t="str">
        <f t="shared" si="399"/>
        <v>nvt</v>
      </c>
      <c r="GJ182" t="str">
        <f t="shared" si="400"/>
        <v>nvt</v>
      </c>
      <c r="GK182" t="str">
        <f t="shared" si="333"/>
        <v>nvt</v>
      </c>
      <c r="GL182" t="str">
        <f t="shared" si="334"/>
        <v>nvt</v>
      </c>
      <c r="GM182" t="str">
        <f t="shared" si="335"/>
        <v>nvt</v>
      </c>
      <c r="GN182" t="str">
        <f t="shared" si="336"/>
        <v>nvt</v>
      </c>
      <c r="GO182" t="str">
        <f t="shared" si="337"/>
        <v>nvt</v>
      </c>
      <c r="GP182" t="str">
        <f t="shared" si="338"/>
        <v>nvt</v>
      </c>
      <c r="GQ182" t="str">
        <f t="shared" si="339"/>
        <v>nvt</v>
      </c>
      <c r="GR182" t="str">
        <f t="shared" si="340"/>
        <v>nvt</v>
      </c>
      <c r="GS182" t="str">
        <f t="shared" si="341"/>
        <v>nvt</v>
      </c>
      <c r="GT182" t="str">
        <f t="shared" si="342"/>
        <v>nvt</v>
      </c>
      <c r="GU182" t="str">
        <f t="shared" si="343"/>
        <v>nvt</v>
      </c>
      <c r="GV182" t="str">
        <f t="shared" si="344"/>
        <v>nvt</v>
      </c>
      <c r="GW182" t="str">
        <f>IF($EJ182&gt;2,IF(GJ182="","zwart",VLOOKUP(GJ182,STAPELING!AB:AJ,GW$1,0)),"nvt")</f>
        <v>nvt</v>
      </c>
      <c r="GX182" t="str">
        <f t="shared" si="401"/>
        <v>nvt</v>
      </c>
      <c r="GY182" t="str">
        <f t="shared" si="402"/>
        <v>nvt</v>
      </c>
      <c r="GZ182" t="str">
        <f t="shared" si="403"/>
        <v>nvt</v>
      </c>
      <c r="HA182" t="str">
        <f t="shared" si="404"/>
        <v>nvt</v>
      </c>
      <c r="HB182" t="str">
        <f t="shared" si="405"/>
        <v>nvt</v>
      </c>
      <c r="HC182" t="str">
        <f t="shared" si="406"/>
        <v>nvt</v>
      </c>
      <c r="HD182" t="str">
        <f t="shared" si="407"/>
        <v>nvt</v>
      </c>
      <c r="HE182" t="str">
        <f t="shared" si="408"/>
        <v>nvt</v>
      </c>
      <c r="HF182" t="str">
        <f t="shared" si="409"/>
        <v>nvt</v>
      </c>
      <c r="HG182" t="str">
        <f t="shared" si="410"/>
        <v>nvt</v>
      </c>
      <c r="HH182" t="str">
        <f t="shared" si="411"/>
        <v>nvt</v>
      </c>
      <c r="HI182" t="str">
        <f t="shared" si="412"/>
        <v>nvt</v>
      </c>
      <c r="HJ182" t="str">
        <f t="shared" si="413"/>
        <v>nvt</v>
      </c>
      <c r="HK182" t="str">
        <f t="shared" si="414"/>
        <v>nvt</v>
      </c>
      <c r="HL182" t="str">
        <f t="shared" si="415"/>
        <v>nvt</v>
      </c>
      <c r="HM182" t="str">
        <f t="shared" si="345"/>
        <v>nvt</v>
      </c>
      <c r="HN182" t="str">
        <f t="shared" si="346"/>
        <v>nvt</v>
      </c>
      <c r="HO182" t="str">
        <f t="shared" si="347"/>
        <v>nvt</v>
      </c>
      <c r="HP182" t="str">
        <f t="shared" si="348"/>
        <v>nvt</v>
      </c>
      <c r="HQ182" t="str">
        <f t="shared" si="349"/>
        <v>nvt</v>
      </c>
      <c r="HR182" t="str">
        <f t="shared" si="350"/>
        <v>nvt</v>
      </c>
      <c r="HS182" t="str">
        <f t="shared" si="351"/>
        <v>nvt</v>
      </c>
      <c r="HT182" t="str">
        <f t="shared" si="352"/>
        <v>nvt</v>
      </c>
      <c r="HU182" t="str">
        <f t="shared" si="353"/>
        <v>nvt</v>
      </c>
      <c r="HV182" t="str">
        <f t="shared" si="354"/>
        <v>nvt</v>
      </c>
      <c r="HW182" t="str">
        <f t="shared" si="355"/>
        <v>nvt</v>
      </c>
      <c r="HX182" t="str">
        <f t="shared" si="356"/>
        <v>nvt</v>
      </c>
      <c r="HY182" t="str">
        <f>IF($EJ182&gt;2,IF(HL182="","zwart",VLOOKUP(HL182,STAPELING!AK:AN,HY$1,0)),"nvt")</f>
        <v>nvt</v>
      </c>
      <c r="HZ182" t="str">
        <f t="shared" si="416"/>
        <v>nvt</v>
      </c>
      <c r="IA182" t="str">
        <f t="shared" si="417"/>
        <v>nvt</v>
      </c>
      <c r="IB182" t="str">
        <f t="shared" si="418"/>
        <v>nvt</v>
      </c>
      <c r="IC182" t="str">
        <f t="shared" si="419"/>
        <v>nvt</v>
      </c>
      <c r="ID182" t="str">
        <f t="shared" si="420"/>
        <v>nvt</v>
      </c>
      <c r="IE182" t="str">
        <f t="shared" si="421"/>
        <v>nvt</v>
      </c>
      <c r="IF182" t="str">
        <f t="shared" si="422"/>
        <v>nvt</v>
      </c>
      <c r="IG182">
        <f t="shared" si="423"/>
        <v>0</v>
      </c>
      <c r="IH182">
        <f t="shared" si="424"/>
        <v>0</v>
      </c>
      <c r="II182">
        <f t="shared" si="425"/>
        <v>0</v>
      </c>
      <c r="IJ182">
        <f t="shared" si="426"/>
        <v>0</v>
      </c>
      <c r="IK182">
        <f t="shared" si="427"/>
        <v>0</v>
      </c>
      <c r="IL182">
        <f t="shared" si="428"/>
        <v>0</v>
      </c>
      <c r="IM182">
        <f t="shared" si="429"/>
        <v>0</v>
      </c>
      <c r="IN182">
        <f t="shared" si="430"/>
        <v>0</v>
      </c>
      <c r="IO182">
        <f t="shared" si="431"/>
        <v>0</v>
      </c>
      <c r="IP182">
        <f t="shared" si="432"/>
        <v>0</v>
      </c>
      <c r="IQ182">
        <f t="shared" si="433"/>
        <v>0</v>
      </c>
      <c r="IR182">
        <f t="shared" si="434"/>
        <v>0</v>
      </c>
      <c r="IS182">
        <f t="shared" si="435"/>
        <v>0</v>
      </c>
      <c r="IT182">
        <f t="shared" si="436"/>
        <v>0</v>
      </c>
      <c r="IU182" t="str">
        <f t="shared" si="437"/>
        <v>N</v>
      </c>
      <c r="IV182" t="str">
        <f t="shared" si="357"/>
        <v>N</v>
      </c>
      <c r="IW182" t="str">
        <f t="shared" si="438"/>
        <v>N</v>
      </c>
    </row>
    <row r="183" spans="1:257" x14ac:dyDescent="0.25">
      <c r="A183" t="str">
        <f>IF(ISERROR(VLOOKUP(E183,E$4:E182,1,0)),"J","N")</f>
        <v>N</v>
      </c>
      <c r="E183" s="25" t="str">
        <f>IF(Invoer!B212="","",Invoer!B212)</f>
        <v/>
      </c>
      <c r="F183" s="25"/>
      <c r="G183" s="25"/>
      <c r="H183" s="25" t="str">
        <f>IF(AND($E183&lt;&gt;"",$A183="J"),Invoer!D212,"")</f>
        <v/>
      </c>
      <c r="I183" s="25"/>
      <c r="J183" s="26"/>
      <c r="K183" s="26" t="str">
        <f>IF(AND($E183&lt;&gt;"",$A183="J"),Invoer!L212,"")</f>
        <v/>
      </c>
      <c r="L183" s="26"/>
      <c r="M183" s="25"/>
      <c r="N183" s="152"/>
      <c r="O183" s="153"/>
      <c r="P183" s="25"/>
      <c r="Q183" s="25"/>
      <c r="R183" s="153"/>
      <c r="S183" s="154"/>
      <c r="T183" s="152"/>
      <c r="U183" s="153"/>
      <c r="V183" s="153"/>
      <c r="W183" s="59" t="str">
        <f>IF(AND($E183&lt;&gt;"",$A183="J",Invoer!R212&lt;&gt;""),VLOOKUP(Invoer!R212,NORM!$F$26:$H$29,3,0),"")</f>
        <v/>
      </c>
      <c r="X183" s="59"/>
      <c r="Y183" s="25" t="str">
        <f t="shared" si="358"/>
        <v/>
      </c>
      <c r="Z183" s="25"/>
      <c r="AA183" s="26" t="str">
        <f t="shared" si="359"/>
        <v/>
      </c>
      <c r="AB183" s="26"/>
      <c r="AC183" s="153"/>
      <c r="AD183" s="153"/>
      <c r="AE183" s="153"/>
      <c r="AF183" s="153"/>
      <c r="AG183" s="153"/>
      <c r="AH183" s="25"/>
      <c r="AI183" s="153"/>
      <c r="AJ183" s="153"/>
      <c r="AK183" s="153"/>
      <c r="AL183" s="153"/>
      <c r="AM183" s="25" t="str">
        <f>IF(AND($E183&lt;&gt;"",$A183="J"),IF(Invoer!X212="Ja","J",IF(Invoer!X212="Nee","N","")),"")</f>
        <v/>
      </c>
      <c r="AN183" s="153"/>
      <c r="AO183" s="153"/>
      <c r="AP183" s="153" t="s">
        <v>311</v>
      </c>
      <c r="AQ183" s="153" t="s">
        <v>311</v>
      </c>
      <c r="AR183" s="153" t="s">
        <v>312</v>
      </c>
      <c r="AS183" s="153" t="s">
        <v>312</v>
      </c>
      <c r="AT183" s="1" t="str">
        <f>IF(AND($E183&lt;&gt;"",$A183="J",Invoer!O212&lt;&gt;""),VLOOKUP(Invoer!O212,NORM!$F$31:$H$38,3,0),"")</f>
        <v/>
      </c>
      <c r="AU183" s="1"/>
      <c r="AV183" s="1" t="str">
        <f>IF(AND($E183&lt;&gt;"",$A183="J"),Invoer!AH212,"")</f>
        <v/>
      </c>
      <c r="AW183" s="1"/>
      <c r="AX183" s="1" t="str">
        <f t="shared" si="360"/>
        <v/>
      </c>
      <c r="AY183" s="1"/>
      <c r="AZ183" s="3" t="str">
        <f t="shared" si="361"/>
        <v/>
      </c>
      <c r="BA183" s="3" t="str">
        <f t="shared" si="362"/>
        <v/>
      </c>
      <c r="BB183" s="3" t="str">
        <f t="shared" si="363"/>
        <v>N</v>
      </c>
      <c r="BC183" s="3" t="str">
        <f t="shared" si="364"/>
        <v>N</v>
      </c>
      <c r="BD183" s="3" t="str">
        <f t="shared" si="365"/>
        <v/>
      </c>
      <c r="BE183" s="3">
        <f t="shared" si="366"/>
        <v>0</v>
      </c>
      <c r="BF183" s="3" t="str">
        <f t="shared" si="367"/>
        <v/>
      </c>
      <c r="BG183" s="3" t="str">
        <f t="shared" si="368"/>
        <v/>
      </c>
      <c r="BH183" s="3" t="str">
        <f t="shared" si="369"/>
        <v>N</v>
      </c>
      <c r="BI183" s="24" t="str">
        <f t="shared" si="370"/>
        <v/>
      </c>
      <c r="BJ183" s="24" t="str">
        <f>IF(ISERROR(VLOOKUP($BD183,LOV_GWSGRP!A:A,1,0)),"N","J")</f>
        <v>N</v>
      </c>
      <c r="BK183" s="24" t="str">
        <f>IF(ISERROR(VLOOKUP($BD183,LOV_GWSGRP!D:D,1,0)),"N","J")</f>
        <v>N</v>
      </c>
      <c r="BL183" s="24" t="str">
        <f>IF(ISERROR(VLOOKUP($BD183,LOV_GWSGRP!G:G,1,0)),"N","J")</f>
        <v>N</v>
      </c>
      <c r="BM183" s="24" t="str">
        <f>IF(ISERROR(VLOOKUP($BD183,LOV_GWSGRP!M:M,1,0)),"N","J")</f>
        <v>N</v>
      </c>
      <c r="BN183" s="24" t="str">
        <f>IF(ISERROR(VLOOKUP($BD183,LOV_GWSGRP!P:P,1,0)),"N","J")</f>
        <v>N</v>
      </c>
      <c r="BO183" s="24" t="str">
        <f>IF(ISERROR(VLOOKUP($BD183,LOV_GWSGRP!S:S,1,0)),"N","J")</f>
        <v>N</v>
      </c>
      <c r="BP183" s="24" t="str">
        <f>IF(ISERROR(VLOOKUP($BD183,LOV_GWSGRP!V:V,1,0)),"N","J")</f>
        <v>N</v>
      </c>
      <c r="BQ183" s="24" t="str">
        <f>IF(ISERROR(VLOOKUP($BD183,LOV_GWSGRP!Y:Y,1,0)),"N","J")</f>
        <v>N</v>
      </c>
      <c r="BR183" s="24" t="str">
        <f>IF(ISERROR(VLOOKUP($BD183,LOV_GWSGRP!AB:AB,1,0)),"N","J")</f>
        <v>N</v>
      </c>
      <c r="BS183" s="24" t="str">
        <f>IF(ISERROR(VLOOKUP($BD183,LOV_GWSGRP!AE:AE,1,0)),"N","J")</f>
        <v>N</v>
      </c>
      <c r="BT183" s="24" t="str">
        <f>IF(ISERROR(VLOOKUP($BD183,LOV_GWSGRP!AH:AH,1,0)),"N","J")</f>
        <v>N</v>
      </c>
      <c r="BU183" s="24" t="str">
        <f>IF(ISERROR(VLOOKUP($BD183,LOV_GWSGRP!CJ:CJ,1,0)),"N","J")</f>
        <v>N</v>
      </c>
      <c r="BV183" s="24" t="str">
        <f>IF(ISERROR(VLOOKUP($BD183,LOV_GWSGRP!AN:AN,1,0)),"N","J")</f>
        <v>N</v>
      </c>
      <c r="BW183" s="24" t="str">
        <f>IF(ISERROR(VLOOKUP($BD183,LOV_GWSGRP!AQ:AQ,1,0)),"N","J")</f>
        <v>N</v>
      </c>
      <c r="BX183" s="24" t="str">
        <f>IF(ISERROR(VLOOKUP($BD183,LOV_GWSGRP!AT:AT,1,0)),"N","J")</f>
        <v>N</v>
      </c>
      <c r="BY183" s="24" t="str">
        <f>IF(ISERROR(VLOOKUP($BD183,LOV_GWSGRP!AW:AW,1,0)),"N","J")</f>
        <v>N</v>
      </c>
      <c r="BZ183" s="24" t="str">
        <f>IF(ISERROR(VLOOKUP($BD183,LOV_GWSGRP!AZ:AZ,1,0)),"N","J")</f>
        <v>N</v>
      </c>
      <c r="CA183" s="24" t="str">
        <f>IF(ISERROR(VLOOKUP($BD183,LOV_GWSGRP!BC:BC,1,0)),"N","J")</f>
        <v>N</v>
      </c>
      <c r="CB183" s="24" t="str">
        <f>IF(ISERROR(VLOOKUP($BD183,LOV_GWSGRP!BF:BF,1,0)),"N","J")</f>
        <v>N</v>
      </c>
      <c r="CC183" s="24" t="str">
        <f>IF(ISERROR(VLOOKUP($BD183,LOV_GWSGRP!BI:BI,1,0)),"N","J")</f>
        <v>N</v>
      </c>
      <c r="CD183" s="24" t="str">
        <f>IF(ISERROR(VLOOKUP($BD183,LOV_GWSGRP!J:J,1,0)),"N","J")</f>
        <v>N</v>
      </c>
      <c r="CE183" s="24" t="str">
        <f>IF(ISERROR(VLOOKUP($BD183,LOV_GWSGRP!BL:BL,1,0)),"N","J")</f>
        <v>N</v>
      </c>
      <c r="CF183" s="24"/>
      <c r="CG183" s="24" t="str">
        <f>IF(ISERROR(VLOOKUP($BD183,LOV_GWSGRP!BO:BO,1,0)),"N","J")</f>
        <v>N</v>
      </c>
      <c r="CH183" s="24" t="str">
        <f t="shared" si="371"/>
        <v>N</v>
      </c>
      <c r="CI183" s="24" t="str">
        <f>IF(ISERROR(VLOOKUP($BD183,GEWASCODE_GLMC8!F:F,1,0)),"N","J")</f>
        <v>N</v>
      </c>
      <c r="CJ183" s="24" t="str">
        <f>IF(COUNTIF($CI183:CI183,"J")&gt;0,"N",IF(ISERROR(VLOOKUP($BD183,GEWASCODE_GLMC8!G:G,1,0)),"N","J"))</f>
        <v>N</v>
      </c>
      <c r="CK183" s="24" t="str">
        <f>IF(COUNTIF($CI183:CJ183,"J")&gt;0,"N",IF(ISERROR(VLOOKUP($BD183,GEWASCODE_GLMC8!H:H,1,0)),"N","J"))</f>
        <v>N</v>
      </c>
      <c r="CL183" s="24" t="str">
        <f>IF(COUNTIF($CI183:CK183,"J")&gt;0,"N",IF(ISERROR(VLOOKUP($BD183,GEWASCODE_GLMC8!I:I,1,0)),"N","J"))</f>
        <v>N</v>
      </c>
      <c r="CM183" s="24" t="str">
        <f>IF(COUNTIF($CI183:CL183,"J")&gt;0,"N",IF(ISERROR(VLOOKUP($BD183,GEWASCODE_GLMC8!J:J,1,0)),"N","J"))</f>
        <v>N</v>
      </c>
      <c r="CN183" s="24" t="str">
        <f>IF(COUNTIF($CI183:CM183,"J")&gt;0,"N",IF(ISERROR(VLOOKUP($BD183,GEWASCODE_GLMC8!K:K,1,0)),"N","J"))</f>
        <v>N</v>
      </c>
      <c r="CO183" s="24" t="str">
        <f>IF(COUNTIF($CI183:CN183,"J")&gt;0,"N",IF(ISERROR(VLOOKUP($BD183,GEWASCODE_GLMC8!L:L,1,0)),"N","J"))</f>
        <v>N</v>
      </c>
      <c r="CP183" s="24" t="str">
        <f>IF(COUNTIF($CI183:CO183,"J")&gt;0,"N",IF(ISERROR(VLOOKUP($BD183,GEWASCODE_GLMC8!M:M,1,0)),"N","J"))</f>
        <v>N</v>
      </c>
      <c r="CQ183" s="24" t="str">
        <f>IF(COUNTIF($CI183:CP183,"J")&gt;0,"N",IF(ISERROR(VLOOKUP($BD183,GEWASCODE_GLMC8!N:N,1,0)),"N","J"))</f>
        <v>N</v>
      </c>
      <c r="CR183" s="24" t="str">
        <f>IF(COUNTIF($CI183:CQ183,"J")&gt;0,"N",IF(ISERROR(VLOOKUP($BD183,GEWASCODE_GLMC8!O:O,1,0)),"N","J"))</f>
        <v>N</v>
      </c>
      <c r="CS183" s="24" t="str">
        <f>IF(COUNTIF($CI183:CR183,"J")&gt;0,"N",IF(ISERROR(VLOOKUP($BD183,GEWASCODE_GLMC8!P:P,1,0)),"N","J"))</f>
        <v>N</v>
      </c>
      <c r="CT183" s="24" t="str">
        <f>IF(COUNTIF($CI183:CS183,"J")&gt;0,"N",IF(ISERROR(VLOOKUP($BD183,GEWASCODE_GLMC8!Q:Q,1,0)),"N","J"))</f>
        <v>N</v>
      </c>
      <c r="CU183" s="24" t="str">
        <f>IF(COUNTIF($CI183:CT183,"J")&gt;0,"N",IF(ISERROR(VLOOKUP($BD183,GEWASCODE_GLMC8!R:R,1,0)),"N","J"))</f>
        <v>N</v>
      </c>
      <c r="CV183" s="24" t="str">
        <f>IF(COUNTIF($CI183:CU183,"J")&gt;0,"N",IF(ISERROR(VLOOKUP($BD183,GEWASCODE_GLMC8!S:S,1,0)),"N","J"))</f>
        <v>N</v>
      </c>
      <c r="CW183" s="24" t="str">
        <f>IF(COUNTIF($CI183:CV183,"J")&gt;0,"N",IF(ISERROR(VLOOKUP($BD183,GEWASCODE_GLMC8!T:T,1,0)),"N","J"))</f>
        <v>N</v>
      </c>
      <c r="CX183" s="24" t="str">
        <f>IF(COUNTIF($CI183:CW183,"J")&gt;0,"N",IF(ISERROR(VLOOKUP($BD183,GEWASCODE_GLMC8!U:U,1,0)),"N","J"))</f>
        <v>N</v>
      </c>
      <c r="CY183" s="24" t="str">
        <f>IF(COUNTIF($CI183:CX183,"J")&gt;0,"N",IF(ISERROR(VLOOKUP($BD183,GEWASCODE_GLMC8!V:V,1,0)),"N","J"))</f>
        <v>N</v>
      </c>
      <c r="CZ183" s="24" t="str">
        <f>IF(COUNTIF($CI183:CY183,"J")&gt;0,"N",IF(ISERROR(VLOOKUP($BD183,GEWASCODE_GLMC8!W:W,1,0)),"N","J"))</f>
        <v>N</v>
      </c>
      <c r="DA183" s="24" t="str">
        <f>IF(COUNTIF($CI183:CZ183,"J")&gt;0,"N",IF(ISERROR(VLOOKUP($BD183,GEWASCODE_GLMC8!X:X,1,0)),"N","J"))</f>
        <v>N</v>
      </c>
      <c r="DB183" s="24" t="str">
        <f>IF(COUNTIF($CI183:DA183,"J")&gt;0,"N",IF(ISERROR(VLOOKUP($BD183,GEWASCODE_GLMC8!Y:Y,1,0)),"N","J"))</f>
        <v>N</v>
      </c>
      <c r="DC183" s="24" t="str">
        <f>IF(COUNTIF($CI183:DB183,"J")&gt;0,"N",IF(ISERROR(VLOOKUP($BD183,GEWASCODE_GLMC8!Z:Z,1,0)),"N","J"))</f>
        <v>N</v>
      </c>
      <c r="DD183" s="24" t="str">
        <f t="shared" si="372"/>
        <v>N</v>
      </c>
      <c r="DE183" s="3" t="str">
        <f t="shared" si="303"/>
        <v>N</v>
      </c>
      <c r="DF183" s="3" t="str">
        <f t="shared" si="304"/>
        <v>N</v>
      </c>
      <c r="DG183" s="3" t="str">
        <f t="shared" si="373"/>
        <v>N</v>
      </c>
      <c r="DH183" s="3" t="str">
        <f t="shared" si="374"/>
        <v>N</v>
      </c>
      <c r="DI183" s="3" t="str">
        <f t="shared" si="305"/>
        <v>N</v>
      </c>
      <c r="DJ183" s="3" t="str">
        <f t="shared" si="306"/>
        <v>N</v>
      </c>
      <c r="DK183" s="3">
        <f>0</f>
        <v>0</v>
      </c>
      <c r="DL183" s="3" t="str">
        <f t="shared" si="307"/>
        <v>N</v>
      </c>
      <c r="DM183" s="3" t="str">
        <f t="shared" si="308"/>
        <v>N</v>
      </c>
      <c r="DN183" t="str">
        <f>IF(AND($A183="J",COUNTIFS(activiteiten_perceel,percelen!$AZ183,activiteiten_maatregel_nr,percelen!DN$4,activiteiten_activiteit_voldoet_aan_voorwaarden,"J")&gt;0),DN$4,"")</f>
        <v/>
      </c>
      <c r="DO183" t="str">
        <f>IF(AND($A183="J",COUNTIFS(activiteiten_perceel,percelen!$AZ183,activiteiten_maatregel_nr,percelen!DO$4,activiteiten_activiteit_voldoet_aan_voorwaarden,"J")&gt;0),DO$4,"")</f>
        <v/>
      </c>
      <c r="DP183" t="str">
        <f>IF(AND($A183="J",COUNTIFS(activiteiten_perceel,percelen!$AZ183,activiteiten_maatregel_nr,percelen!DP$4,activiteiten_activiteit_voldoet_aan_voorwaarden,"J")&gt;0),DP$4,"")</f>
        <v/>
      </c>
      <c r="DQ183" t="str">
        <f>IF(AND($A183="J",COUNTIFS(activiteiten_perceel,percelen!$AZ183,activiteiten_maatregel_nr,percelen!DQ$4,activiteiten_activiteit_voldoet_aan_voorwaarden,"J")&gt;0),DQ$4,"")</f>
        <v/>
      </c>
      <c r="DR183" t="str">
        <f>IF(AND($A183="J",COUNTIFS(activiteiten_perceel,percelen!$AZ183,activiteiten_maatregel_nr,percelen!DR$4,activiteiten_activiteit_voldoet_aan_voorwaarden,"J")&gt;0),DR$4,"")</f>
        <v/>
      </c>
      <c r="DS183" t="str">
        <f>IF(AND($A183="J",COUNTIFS(activiteiten_perceel,percelen!$AZ183,activiteiten_maatregel_nr,percelen!DS$4,activiteiten_activiteit_voldoet_aan_voorwaarden,"J")&gt;0),DS$4,"")</f>
        <v/>
      </c>
      <c r="DT183" t="str">
        <f>IF(AND($A183="J",COUNTIFS(activiteiten_perceel,percelen!$AZ183,activiteiten_maatregel_nr,percelen!DT$4,activiteiten_activiteit_voldoet_aan_voorwaarden,"J")&gt;0),DT$4,"")</f>
        <v/>
      </c>
      <c r="DU183" t="str">
        <f>IF(AND($A183="J",COUNTIFS(activiteiten_perceel,percelen!$AZ183,activiteiten_maatregel_nr,percelen!DU$4,activiteiten_activiteit_voldoet_aan_voorwaarden,"J")&gt;0),DU$4,"")</f>
        <v/>
      </c>
      <c r="DV183" t="str">
        <f>IF(AND($A183="J",COUNTIFS(activiteiten_perceel,percelen!$AZ183,activiteiten_maatregel_nr,percelen!DV$4,activiteiten_activiteit_voldoet_aan_voorwaarden,"J")&gt;0),DV$4,"")</f>
        <v/>
      </c>
      <c r="DW183" t="str">
        <f>IF(AND($A183="J",COUNTIFS(activiteiten_perceel,percelen!$AZ183,activiteiten_maatregel_nr,percelen!DW$4,activiteiten_activiteit_voldoet_aan_voorwaarden,"J")&gt;0),DW$4,"")</f>
        <v/>
      </c>
      <c r="DX183" t="str">
        <f>IF(AND($A183="J",COUNTIFS(activiteiten_perceel,percelen!$AZ183,activiteiten_maatregel_nr,percelen!DX$4,activiteiten_activiteit_voldoet_aan_voorwaarden,"J")&gt;0),DX$4,"")</f>
        <v/>
      </c>
      <c r="DY183" t="str">
        <f>IF(AND($A183="J",COUNTIFS(activiteiten_perceel,percelen!$AZ183,activiteiten_maatregel_nr,percelen!DY$4,activiteiten_activiteit_voldoet_aan_voorwaarden,"J")&gt;0),DY$4,"")</f>
        <v/>
      </c>
      <c r="DZ183" t="str">
        <f>IF(AND($A183="J",COUNTIFS(activiteiten_perceel,percelen!$AZ183,activiteiten_maatregel_nr,percelen!DZ$4,activiteiten_activiteit_voldoet_aan_voorwaarden,"J")&gt;0),DZ$4,"")</f>
        <v/>
      </c>
      <c r="EA183" t="str">
        <f>IF(AND($A183="J",COUNTIFS(activiteiten_perceel,percelen!$AZ183,activiteiten_maatregel_nr,percelen!EA$4,activiteiten_activiteit_voldoet_aan_voorwaarden,"J")&gt;0),EA$4,"")</f>
        <v/>
      </c>
      <c r="EB183" t="str">
        <f>IF(AND($A183="J",COUNTIFS(activiteiten_perceel,percelen!$AZ183,activiteiten_maatregel_nr,percelen!EB$4,activiteiten_activiteit_voldoet_aan_voorwaarden,"J")&gt;0),EB$4,"")</f>
        <v/>
      </c>
      <c r="EC183" t="str">
        <f>IF(AND($A183="J",COUNTIFS(activiteiten_perceel,percelen!$AZ183,activiteiten_maatregel_nr,percelen!EC$4,activiteiten_activiteit_voldoet_aan_voorwaarden,"J")&gt;0),EC$4,"")</f>
        <v/>
      </c>
      <c r="ED183" t="str">
        <f>IF(AND($A183="J",COUNTIFS(activiteiten_perceel,percelen!$AZ183,activiteiten_maatregel_nr,percelen!ED$4,activiteiten_activiteit_voldoet_aan_voorwaarden,"J")&gt;0),ED$4,"")</f>
        <v/>
      </c>
      <c r="EE183" t="str">
        <f>IF(AND($A183="J",COUNTIFS(activiteiten_perceel,percelen!$AZ183,activiteiten_maatregel_nr,percelen!EE$4,activiteiten_activiteit_voldoet_aan_voorwaarden,"J")&gt;0),EE$4,"")</f>
        <v/>
      </c>
      <c r="EF183" t="str">
        <f>IF(AND($A183="J",COUNTIFS(activiteiten_perceel,percelen!$AZ183,activiteiten_maatregel_nr,percelen!EF$4,activiteiten_activiteit_voldoet_aan_voorwaarden,"J")&gt;0),EF$4,"")</f>
        <v/>
      </c>
      <c r="EG183" t="str">
        <f>IF(AND($A183="J",COUNTIFS(activiteiten_perceel,percelen!$AZ183,activiteiten_maatregel_nr,percelen!EG$4,activiteiten_activiteit_voldoet_aan_voorwaarden,"J")&gt;0),EG$4,"")</f>
        <v/>
      </c>
      <c r="EH183" t="str">
        <f>IF(AND($A183="J",COUNTIFS(activiteiten_perceel,percelen!$AZ183,activiteiten_maatregel_nr,percelen!EH$4,activiteiten_activiteit_voldoet_aan_voorwaarden,"J")&gt;0),EH$4,"")</f>
        <v/>
      </c>
      <c r="EI183" t="str">
        <f>IF(AND($A183="J",COUNTIFS(activiteiten_perceel,percelen!$AZ183,activiteiten_maatregel_nr,percelen!EI$4,activiteiten_activiteit_voldoet_aan_voorwaarden,"J")&gt;0),EI$4,"")</f>
        <v/>
      </c>
      <c r="EJ183">
        <f t="shared" si="375"/>
        <v>0</v>
      </c>
      <c r="EK183" t="str">
        <f t="shared" si="309"/>
        <v/>
      </c>
      <c r="EL183" t="str">
        <f t="shared" si="310"/>
        <v/>
      </c>
      <c r="EM183" t="str">
        <f t="shared" si="311"/>
        <v/>
      </c>
      <c r="EN183" t="str">
        <f t="shared" si="312"/>
        <v/>
      </c>
      <c r="EO183" t="str">
        <f t="shared" si="313"/>
        <v/>
      </c>
      <c r="EP183" t="str">
        <f t="shared" si="314"/>
        <v/>
      </c>
      <c r="EQ183" t="str">
        <f t="shared" si="315"/>
        <v/>
      </c>
      <c r="ER183" t="str">
        <f t="shared" si="316"/>
        <v/>
      </c>
      <c r="ES183" t="str">
        <f t="shared" si="317"/>
        <v/>
      </c>
      <c r="ET183" t="str">
        <f t="shared" si="318"/>
        <v/>
      </c>
      <c r="EU183" t="str">
        <f t="shared" si="319"/>
        <v/>
      </c>
      <c r="EV183" t="str">
        <f t="shared" si="320"/>
        <v/>
      </c>
      <c r="EW183" t="str">
        <f t="shared" si="376"/>
        <v>nvt</v>
      </c>
      <c r="EX183" t="str">
        <f t="shared" si="377"/>
        <v>nvt</v>
      </c>
      <c r="EY183" t="str">
        <f t="shared" si="378"/>
        <v>nvt</v>
      </c>
      <c r="EZ183" t="str">
        <f t="shared" si="379"/>
        <v>nvt</v>
      </c>
      <c r="FA183" t="str">
        <f t="shared" si="380"/>
        <v>nvt</v>
      </c>
      <c r="FB183" t="str">
        <f t="shared" si="381"/>
        <v>nvt</v>
      </c>
      <c r="FC183" t="str">
        <f t="shared" si="382"/>
        <v>nvt</v>
      </c>
      <c r="FD183" t="str">
        <f t="shared" si="383"/>
        <v>nvt</v>
      </c>
      <c r="FE183" t="str">
        <f>IF($EJ183=2,VLOOKUP(FD183,STAPELING!A:D,FE$1,0),"nvt")</f>
        <v>nvt</v>
      </c>
      <c r="FF183" t="str">
        <f t="shared" si="384"/>
        <v>nvt</v>
      </c>
      <c r="FG183" t="str">
        <f t="shared" si="385"/>
        <v>nvt</v>
      </c>
      <c r="FH183" t="str">
        <f t="shared" si="386"/>
        <v>nvt</v>
      </c>
      <c r="FI183" t="str">
        <f t="shared" si="387"/>
        <v>nvt</v>
      </c>
      <c r="FJ183" t="str">
        <f t="shared" si="388"/>
        <v>nvt</v>
      </c>
      <c r="FK183" t="str">
        <f t="shared" si="389"/>
        <v>nvt</v>
      </c>
      <c r="FL183" t="str">
        <f t="shared" si="390"/>
        <v>nvt</v>
      </c>
      <c r="FM183" t="str">
        <f t="shared" si="391"/>
        <v/>
      </c>
      <c r="FN183" t="str">
        <f>IF(ISERROR(VLOOKUP(FM183,STAPELING!I:AO,FN$1,0)),"N",VLOOKUP(FM183,STAPELING!I:AO,FN$1,0))</f>
        <v>J</v>
      </c>
      <c r="FO183" t="str">
        <f t="shared" si="392"/>
        <v>nvt</v>
      </c>
      <c r="FP183" t="str">
        <f t="shared" si="321"/>
        <v>nvt</v>
      </c>
      <c r="FQ183" t="str">
        <f t="shared" si="322"/>
        <v>nvt</v>
      </c>
      <c r="FR183" t="str">
        <f t="shared" si="323"/>
        <v>nvt</v>
      </c>
      <c r="FS183" t="str">
        <f t="shared" si="324"/>
        <v>nvt</v>
      </c>
      <c r="FT183" t="str">
        <f t="shared" si="325"/>
        <v>nvt</v>
      </c>
      <c r="FU183" t="str">
        <f t="shared" si="326"/>
        <v>nvt</v>
      </c>
      <c r="FV183" t="str">
        <f t="shared" si="327"/>
        <v>nvt</v>
      </c>
      <c r="FW183" t="str">
        <f t="shared" si="328"/>
        <v>nvt</v>
      </c>
      <c r="FX183" t="str">
        <f t="shared" si="329"/>
        <v>nvt</v>
      </c>
      <c r="FY183" t="str">
        <f t="shared" si="330"/>
        <v>nvt</v>
      </c>
      <c r="FZ183" t="str">
        <f t="shared" si="331"/>
        <v>nvt</v>
      </c>
      <c r="GA183" t="str">
        <f t="shared" si="332"/>
        <v>nvt</v>
      </c>
      <c r="GB183" t="str">
        <f>IF($EJ183&gt;2,IF(FO183="","zwart",VLOOKUP(FO183,STAPELING!J:AA,GB$1,0)),"nvt")</f>
        <v>nvt</v>
      </c>
      <c r="GC183" t="str">
        <f t="shared" si="393"/>
        <v>nvt</v>
      </c>
      <c r="GD183" t="str">
        <f t="shared" si="394"/>
        <v>nvt</v>
      </c>
      <c r="GE183" t="str">
        <f t="shared" si="395"/>
        <v>nvt</v>
      </c>
      <c r="GF183" t="str">
        <f t="shared" si="396"/>
        <v>nvt</v>
      </c>
      <c r="GG183" t="str">
        <f t="shared" si="397"/>
        <v>nvt</v>
      </c>
      <c r="GH183" t="str">
        <f t="shared" si="398"/>
        <v>nvt</v>
      </c>
      <c r="GI183" t="str">
        <f t="shared" si="399"/>
        <v>nvt</v>
      </c>
      <c r="GJ183" t="str">
        <f t="shared" si="400"/>
        <v>nvt</v>
      </c>
      <c r="GK183" t="str">
        <f t="shared" si="333"/>
        <v>nvt</v>
      </c>
      <c r="GL183" t="str">
        <f t="shared" si="334"/>
        <v>nvt</v>
      </c>
      <c r="GM183" t="str">
        <f t="shared" si="335"/>
        <v>nvt</v>
      </c>
      <c r="GN183" t="str">
        <f t="shared" si="336"/>
        <v>nvt</v>
      </c>
      <c r="GO183" t="str">
        <f t="shared" si="337"/>
        <v>nvt</v>
      </c>
      <c r="GP183" t="str">
        <f t="shared" si="338"/>
        <v>nvt</v>
      </c>
      <c r="GQ183" t="str">
        <f t="shared" si="339"/>
        <v>nvt</v>
      </c>
      <c r="GR183" t="str">
        <f t="shared" si="340"/>
        <v>nvt</v>
      </c>
      <c r="GS183" t="str">
        <f t="shared" si="341"/>
        <v>nvt</v>
      </c>
      <c r="GT183" t="str">
        <f t="shared" si="342"/>
        <v>nvt</v>
      </c>
      <c r="GU183" t="str">
        <f t="shared" si="343"/>
        <v>nvt</v>
      </c>
      <c r="GV183" t="str">
        <f t="shared" si="344"/>
        <v>nvt</v>
      </c>
      <c r="GW183" t="str">
        <f>IF($EJ183&gt;2,IF(GJ183="","zwart",VLOOKUP(GJ183,STAPELING!AB:AJ,GW$1,0)),"nvt")</f>
        <v>nvt</v>
      </c>
      <c r="GX183" t="str">
        <f t="shared" si="401"/>
        <v>nvt</v>
      </c>
      <c r="GY183" t="str">
        <f t="shared" si="402"/>
        <v>nvt</v>
      </c>
      <c r="GZ183" t="str">
        <f t="shared" si="403"/>
        <v>nvt</v>
      </c>
      <c r="HA183" t="str">
        <f t="shared" si="404"/>
        <v>nvt</v>
      </c>
      <c r="HB183" t="str">
        <f t="shared" si="405"/>
        <v>nvt</v>
      </c>
      <c r="HC183" t="str">
        <f t="shared" si="406"/>
        <v>nvt</v>
      </c>
      <c r="HD183" t="str">
        <f t="shared" si="407"/>
        <v>nvt</v>
      </c>
      <c r="HE183" t="str">
        <f t="shared" si="408"/>
        <v>nvt</v>
      </c>
      <c r="HF183" t="str">
        <f t="shared" si="409"/>
        <v>nvt</v>
      </c>
      <c r="HG183" t="str">
        <f t="shared" si="410"/>
        <v>nvt</v>
      </c>
      <c r="HH183" t="str">
        <f t="shared" si="411"/>
        <v>nvt</v>
      </c>
      <c r="HI183" t="str">
        <f t="shared" si="412"/>
        <v>nvt</v>
      </c>
      <c r="HJ183" t="str">
        <f t="shared" si="413"/>
        <v>nvt</v>
      </c>
      <c r="HK183" t="str">
        <f t="shared" si="414"/>
        <v>nvt</v>
      </c>
      <c r="HL183" t="str">
        <f t="shared" si="415"/>
        <v>nvt</v>
      </c>
      <c r="HM183" t="str">
        <f t="shared" si="345"/>
        <v>nvt</v>
      </c>
      <c r="HN183" t="str">
        <f t="shared" si="346"/>
        <v>nvt</v>
      </c>
      <c r="HO183" t="str">
        <f t="shared" si="347"/>
        <v>nvt</v>
      </c>
      <c r="HP183" t="str">
        <f t="shared" si="348"/>
        <v>nvt</v>
      </c>
      <c r="HQ183" t="str">
        <f t="shared" si="349"/>
        <v>nvt</v>
      </c>
      <c r="HR183" t="str">
        <f t="shared" si="350"/>
        <v>nvt</v>
      </c>
      <c r="HS183" t="str">
        <f t="shared" si="351"/>
        <v>nvt</v>
      </c>
      <c r="HT183" t="str">
        <f t="shared" si="352"/>
        <v>nvt</v>
      </c>
      <c r="HU183" t="str">
        <f t="shared" si="353"/>
        <v>nvt</v>
      </c>
      <c r="HV183" t="str">
        <f t="shared" si="354"/>
        <v>nvt</v>
      </c>
      <c r="HW183" t="str">
        <f t="shared" si="355"/>
        <v>nvt</v>
      </c>
      <c r="HX183" t="str">
        <f t="shared" si="356"/>
        <v>nvt</v>
      </c>
      <c r="HY183" t="str">
        <f>IF($EJ183&gt;2,IF(HL183="","zwart",VLOOKUP(HL183,STAPELING!AK:AN,HY$1,0)),"nvt")</f>
        <v>nvt</v>
      </c>
      <c r="HZ183" t="str">
        <f t="shared" si="416"/>
        <v>nvt</v>
      </c>
      <c r="IA183" t="str">
        <f t="shared" si="417"/>
        <v>nvt</v>
      </c>
      <c r="IB183" t="str">
        <f t="shared" si="418"/>
        <v>nvt</v>
      </c>
      <c r="IC183" t="str">
        <f t="shared" si="419"/>
        <v>nvt</v>
      </c>
      <c r="ID183" t="str">
        <f t="shared" si="420"/>
        <v>nvt</v>
      </c>
      <c r="IE183" t="str">
        <f t="shared" si="421"/>
        <v>nvt</v>
      </c>
      <c r="IF183" t="str">
        <f t="shared" si="422"/>
        <v>nvt</v>
      </c>
      <c r="IG183">
        <f t="shared" si="423"/>
        <v>0</v>
      </c>
      <c r="IH183">
        <f t="shared" si="424"/>
        <v>0</v>
      </c>
      <c r="II183">
        <f t="shared" si="425"/>
        <v>0</v>
      </c>
      <c r="IJ183">
        <f t="shared" si="426"/>
        <v>0</v>
      </c>
      <c r="IK183">
        <f t="shared" si="427"/>
        <v>0</v>
      </c>
      <c r="IL183">
        <f t="shared" si="428"/>
        <v>0</v>
      </c>
      <c r="IM183">
        <f t="shared" si="429"/>
        <v>0</v>
      </c>
      <c r="IN183">
        <f t="shared" si="430"/>
        <v>0</v>
      </c>
      <c r="IO183">
        <f t="shared" si="431"/>
        <v>0</v>
      </c>
      <c r="IP183">
        <f t="shared" si="432"/>
        <v>0</v>
      </c>
      <c r="IQ183">
        <f t="shared" si="433"/>
        <v>0</v>
      </c>
      <c r="IR183">
        <f t="shared" si="434"/>
        <v>0</v>
      </c>
      <c r="IS183">
        <f t="shared" si="435"/>
        <v>0</v>
      </c>
      <c r="IT183">
        <f t="shared" si="436"/>
        <v>0</v>
      </c>
      <c r="IU183" t="str">
        <f t="shared" si="437"/>
        <v>N</v>
      </c>
      <c r="IV183" t="str">
        <f t="shared" si="357"/>
        <v>N</v>
      </c>
      <c r="IW183" t="str">
        <f t="shared" si="438"/>
        <v>N</v>
      </c>
    </row>
    <row r="184" spans="1:257" x14ac:dyDescent="0.25">
      <c r="A184" t="str">
        <f>IF(ISERROR(VLOOKUP(E184,E$4:E183,1,0)),"J","N")</f>
        <v>N</v>
      </c>
      <c r="E184" s="25" t="str">
        <f>IF(Invoer!B213="","",Invoer!B213)</f>
        <v/>
      </c>
      <c r="F184" s="25"/>
      <c r="G184" s="25"/>
      <c r="H184" s="25" t="str">
        <f>IF(AND($E184&lt;&gt;"",$A184="J"),Invoer!D213,"")</f>
        <v/>
      </c>
      <c r="I184" s="25"/>
      <c r="J184" s="26"/>
      <c r="K184" s="26" t="str">
        <f>IF(AND($E184&lt;&gt;"",$A184="J"),Invoer!L213,"")</f>
        <v/>
      </c>
      <c r="L184" s="26"/>
      <c r="M184" s="25"/>
      <c r="N184" s="152"/>
      <c r="O184" s="153"/>
      <c r="P184" s="25"/>
      <c r="Q184" s="25"/>
      <c r="R184" s="153"/>
      <c r="S184" s="154"/>
      <c r="T184" s="152"/>
      <c r="U184" s="153"/>
      <c r="V184" s="153"/>
      <c r="W184" s="59" t="str">
        <f>IF(AND($E184&lt;&gt;"",$A184="J",Invoer!R213&lt;&gt;""),VLOOKUP(Invoer!R213,NORM!$F$26:$H$29,3,0),"")</f>
        <v/>
      </c>
      <c r="X184" s="59"/>
      <c r="Y184" s="25" t="str">
        <f t="shared" si="358"/>
        <v/>
      </c>
      <c r="Z184" s="25"/>
      <c r="AA184" s="26" t="str">
        <f t="shared" si="359"/>
        <v/>
      </c>
      <c r="AB184" s="26"/>
      <c r="AC184" s="153"/>
      <c r="AD184" s="153"/>
      <c r="AE184" s="153"/>
      <c r="AF184" s="153"/>
      <c r="AG184" s="153"/>
      <c r="AH184" s="25"/>
      <c r="AI184" s="153"/>
      <c r="AJ184" s="153"/>
      <c r="AK184" s="153"/>
      <c r="AL184" s="153"/>
      <c r="AM184" s="25" t="str">
        <f>IF(AND($E184&lt;&gt;"",$A184="J"),IF(Invoer!X213="Ja","J",IF(Invoer!X213="Nee","N","")),"")</f>
        <v/>
      </c>
      <c r="AN184" s="153"/>
      <c r="AO184" s="153"/>
      <c r="AP184" s="153" t="s">
        <v>311</v>
      </c>
      <c r="AQ184" s="153" t="s">
        <v>311</v>
      </c>
      <c r="AR184" s="153" t="s">
        <v>312</v>
      </c>
      <c r="AS184" s="153" t="s">
        <v>312</v>
      </c>
      <c r="AT184" s="1" t="str">
        <f>IF(AND($E184&lt;&gt;"",$A184="J",Invoer!O213&lt;&gt;""),VLOOKUP(Invoer!O213,NORM!$F$31:$H$38,3,0),"")</f>
        <v/>
      </c>
      <c r="AU184" s="1"/>
      <c r="AV184" s="1" t="str">
        <f>IF(AND($E184&lt;&gt;"",$A184="J"),Invoer!AH213,"")</f>
        <v/>
      </c>
      <c r="AW184" s="1"/>
      <c r="AX184" s="1" t="str">
        <f t="shared" si="360"/>
        <v/>
      </c>
      <c r="AY184" s="1"/>
      <c r="AZ184" s="3" t="str">
        <f t="shared" si="361"/>
        <v/>
      </c>
      <c r="BA184" s="3" t="str">
        <f t="shared" si="362"/>
        <v/>
      </c>
      <c r="BB184" s="3" t="str">
        <f t="shared" si="363"/>
        <v>N</v>
      </c>
      <c r="BC184" s="3" t="str">
        <f t="shared" si="364"/>
        <v>N</v>
      </c>
      <c r="BD184" s="3" t="str">
        <f t="shared" si="365"/>
        <v/>
      </c>
      <c r="BE184" s="3">
        <f t="shared" si="366"/>
        <v>0</v>
      </c>
      <c r="BF184" s="3" t="str">
        <f t="shared" si="367"/>
        <v/>
      </c>
      <c r="BG184" s="3" t="str">
        <f t="shared" si="368"/>
        <v/>
      </c>
      <c r="BH184" s="3" t="str">
        <f t="shared" si="369"/>
        <v>N</v>
      </c>
      <c r="BI184" s="24" t="str">
        <f t="shared" si="370"/>
        <v/>
      </c>
      <c r="BJ184" s="24" t="str">
        <f>IF(ISERROR(VLOOKUP($BD184,LOV_GWSGRP!A:A,1,0)),"N","J")</f>
        <v>N</v>
      </c>
      <c r="BK184" s="24" t="str">
        <f>IF(ISERROR(VLOOKUP($BD184,LOV_GWSGRP!D:D,1,0)),"N","J")</f>
        <v>N</v>
      </c>
      <c r="BL184" s="24" t="str">
        <f>IF(ISERROR(VLOOKUP($BD184,LOV_GWSGRP!G:G,1,0)),"N","J")</f>
        <v>N</v>
      </c>
      <c r="BM184" s="24" t="str">
        <f>IF(ISERROR(VLOOKUP($BD184,LOV_GWSGRP!M:M,1,0)),"N","J")</f>
        <v>N</v>
      </c>
      <c r="BN184" s="24" t="str">
        <f>IF(ISERROR(VLOOKUP($BD184,LOV_GWSGRP!P:P,1,0)),"N","J")</f>
        <v>N</v>
      </c>
      <c r="BO184" s="24" t="str">
        <f>IF(ISERROR(VLOOKUP($BD184,LOV_GWSGRP!S:S,1,0)),"N","J")</f>
        <v>N</v>
      </c>
      <c r="BP184" s="24" t="str">
        <f>IF(ISERROR(VLOOKUP($BD184,LOV_GWSGRP!V:V,1,0)),"N","J")</f>
        <v>N</v>
      </c>
      <c r="BQ184" s="24" t="str">
        <f>IF(ISERROR(VLOOKUP($BD184,LOV_GWSGRP!Y:Y,1,0)),"N","J")</f>
        <v>N</v>
      </c>
      <c r="BR184" s="24" t="str">
        <f>IF(ISERROR(VLOOKUP($BD184,LOV_GWSGRP!AB:AB,1,0)),"N","J")</f>
        <v>N</v>
      </c>
      <c r="BS184" s="24" t="str">
        <f>IF(ISERROR(VLOOKUP($BD184,LOV_GWSGRP!AE:AE,1,0)),"N","J")</f>
        <v>N</v>
      </c>
      <c r="BT184" s="24" t="str">
        <f>IF(ISERROR(VLOOKUP($BD184,LOV_GWSGRP!AH:AH,1,0)),"N","J")</f>
        <v>N</v>
      </c>
      <c r="BU184" s="24" t="str">
        <f>IF(ISERROR(VLOOKUP($BD184,LOV_GWSGRP!CJ:CJ,1,0)),"N","J")</f>
        <v>N</v>
      </c>
      <c r="BV184" s="24" t="str">
        <f>IF(ISERROR(VLOOKUP($BD184,LOV_GWSGRP!AN:AN,1,0)),"N","J")</f>
        <v>N</v>
      </c>
      <c r="BW184" s="24" t="str">
        <f>IF(ISERROR(VLOOKUP($BD184,LOV_GWSGRP!AQ:AQ,1,0)),"N","J")</f>
        <v>N</v>
      </c>
      <c r="BX184" s="24" t="str">
        <f>IF(ISERROR(VLOOKUP($BD184,LOV_GWSGRP!AT:AT,1,0)),"N","J")</f>
        <v>N</v>
      </c>
      <c r="BY184" s="24" t="str">
        <f>IF(ISERROR(VLOOKUP($BD184,LOV_GWSGRP!AW:AW,1,0)),"N","J")</f>
        <v>N</v>
      </c>
      <c r="BZ184" s="24" t="str">
        <f>IF(ISERROR(VLOOKUP($BD184,LOV_GWSGRP!AZ:AZ,1,0)),"N","J")</f>
        <v>N</v>
      </c>
      <c r="CA184" s="24" t="str">
        <f>IF(ISERROR(VLOOKUP($BD184,LOV_GWSGRP!BC:BC,1,0)),"N","J")</f>
        <v>N</v>
      </c>
      <c r="CB184" s="24" t="str">
        <f>IF(ISERROR(VLOOKUP($BD184,LOV_GWSGRP!BF:BF,1,0)),"N","J")</f>
        <v>N</v>
      </c>
      <c r="CC184" s="24" t="str">
        <f>IF(ISERROR(VLOOKUP($BD184,LOV_GWSGRP!BI:BI,1,0)),"N","J")</f>
        <v>N</v>
      </c>
      <c r="CD184" s="24" t="str">
        <f>IF(ISERROR(VLOOKUP($BD184,LOV_GWSGRP!J:J,1,0)),"N","J")</f>
        <v>N</v>
      </c>
      <c r="CE184" s="24" t="str">
        <f>IF(ISERROR(VLOOKUP($BD184,LOV_GWSGRP!BL:BL,1,0)),"N","J")</f>
        <v>N</v>
      </c>
      <c r="CF184" s="24"/>
      <c r="CG184" s="24" t="str">
        <f>IF(ISERROR(VLOOKUP($BD184,LOV_GWSGRP!BO:BO,1,0)),"N","J")</f>
        <v>N</v>
      </c>
      <c r="CH184" s="24" t="str">
        <f t="shared" si="371"/>
        <v>N</v>
      </c>
      <c r="CI184" s="24" t="str">
        <f>IF(ISERROR(VLOOKUP($BD184,GEWASCODE_GLMC8!F:F,1,0)),"N","J")</f>
        <v>N</v>
      </c>
      <c r="CJ184" s="24" t="str">
        <f>IF(COUNTIF($CI184:CI184,"J")&gt;0,"N",IF(ISERROR(VLOOKUP($BD184,GEWASCODE_GLMC8!G:G,1,0)),"N","J"))</f>
        <v>N</v>
      </c>
      <c r="CK184" s="24" t="str">
        <f>IF(COUNTIF($CI184:CJ184,"J")&gt;0,"N",IF(ISERROR(VLOOKUP($BD184,GEWASCODE_GLMC8!H:H,1,0)),"N","J"))</f>
        <v>N</v>
      </c>
      <c r="CL184" s="24" t="str">
        <f>IF(COUNTIF($CI184:CK184,"J")&gt;0,"N",IF(ISERROR(VLOOKUP($BD184,GEWASCODE_GLMC8!I:I,1,0)),"N","J"))</f>
        <v>N</v>
      </c>
      <c r="CM184" s="24" t="str">
        <f>IF(COUNTIF($CI184:CL184,"J")&gt;0,"N",IF(ISERROR(VLOOKUP($BD184,GEWASCODE_GLMC8!J:J,1,0)),"N","J"))</f>
        <v>N</v>
      </c>
      <c r="CN184" s="24" t="str">
        <f>IF(COUNTIF($CI184:CM184,"J")&gt;0,"N",IF(ISERROR(VLOOKUP($BD184,GEWASCODE_GLMC8!K:K,1,0)),"N","J"))</f>
        <v>N</v>
      </c>
      <c r="CO184" s="24" t="str">
        <f>IF(COUNTIF($CI184:CN184,"J")&gt;0,"N",IF(ISERROR(VLOOKUP($BD184,GEWASCODE_GLMC8!L:L,1,0)),"N","J"))</f>
        <v>N</v>
      </c>
      <c r="CP184" s="24" t="str">
        <f>IF(COUNTIF($CI184:CO184,"J")&gt;0,"N",IF(ISERROR(VLOOKUP($BD184,GEWASCODE_GLMC8!M:M,1,0)),"N","J"))</f>
        <v>N</v>
      </c>
      <c r="CQ184" s="24" t="str">
        <f>IF(COUNTIF($CI184:CP184,"J")&gt;0,"N",IF(ISERROR(VLOOKUP($BD184,GEWASCODE_GLMC8!N:N,1,0)),"N","J"))</f>
        <v>N</v>
      </c>
      <c r="CR184" s="24" t="str">
        <f>IF(COUNTIF($CI184:CQ184,"J")&gt;0,"N",IF(ISERROR(VLOOKUP($BD184,GEWASCODE_GLMC8!O:O,1,0)),"N","J"))</f>
        <v>N</v>
      </c>
      <c r="CS184" s="24" t="str">
        <f>IF(COUNTIF($CI184:CR184,"J")&gt;0,"N",IF(ISERROR(VLOOKUP($BD184,GEWASCODE_GLMC8!P:P,1,0)),"N","J"))</f>
        <v>N</v>
      </c>
      <c r="CT184" s="24" t="str">
        <f>IF(COUNTIF($CI184:CS184,"J")&gt;0,"N",IF(ISERROR(VLOOKUP($BD184,GEWASCODE_GLMC8!Q:Q,1,0)),"N","J"))</f>
        <v>N</v>
      </c>
      <c r="CU184" s="24" t="str">
        <f>IF(COUNTIF($CI184:CT184,"J")&gt;0,"N",IF(ISERROR(VLOOKUP($BD184,GEWASCODE_GLMC8!R:R,1,0)),"N","J"))</f>
        <v>N</v>
      </c>
      <c r="CV184" s="24" t="str">
        <f>IF(COUNTIF($CI184:CU184,"J")&gt;0,"N",IF(ISERROR(VLOOKUP($BD184,GEWASCODE_GLMC8!S:S,1,0)),"N","J"))</f>
        <v>N</v>
      </c>
      <c r="CW184" s="24" t="str">
        <f>IF(COUNTIF($CI184:CV184,"J")&gt;0,"N",IF(ISERROR(VLOOKUP($BD184,GEWASCODE_GLMC8!T:T,1,0)),"N","J"))</f>
        <v>N</v>
      </c>
      <c r="CX184" s="24" t="str">
        <f>IF(COUNTIF($CI184:CW184,"J")&gt;0,"N",IF(ISERROR(VLOOKUP($BD184,GEWASCODE_GLMC8!U:U,1,0)),"N","J"))</f>
        <v>N</v>
      </c>
      <c r="CY184" s="24" t="str">
        <f>IF(COUNTIF($CI184:CX184,"J")&gt;0,"N",IF(ISERROR(VLOOKUP($BD184,GEWASCODE_GLMC8!V:V,1,0)),"N","J"))</f>
        <v>N</v>
      </c>
      <c r="CZ184" s="24" t="str">
        <f>IF(COUNTIF($CI184:CY184,"J")&gt;0,"N",IF(ISERROR(VLOOKUP($BD184,GEWASCODE_GLMC8!W:W,1,0)),"N","J"))</f>
        <v>N</v>
      </c>
      <c r="DA184" s="24" t="str">
        <f>IF(COUNTIF($CI184:CZ184,"J")&gt;0,"N",IF(ISERROR(VLOOKUP($BD184,GEWASCODE_GLMC8!X:X,1,0)),"N","J"))</f>
        <v>N</v>
      </c>
      <c r="DB184" s="24" t="str">
        <f>IF(COUNTIF($CI184:DA184,"J")&gt;0,"N",IF(ISERROR(VLOOKUP($BD184,GEWASCODE_GLMC8!Y:Y,1,0)),"N","J"))</f>
        <v>N</v>
      </c>
      <c r="DC184" s="24" t="str">
        <f>IF(COUNTIF($CI184:DB184,"J")&gt;0,"N",IF(ISERROR(VLOOKUP($BD184,GEWASCODE_GLMC8!Z:Z,1,0)),"N","J"))</f>
        <v>N</v>
      </c>
      <c r="DD184" s="24" t="str">
        <f t="shared" si="372"/>
        <v>N</v>
      </c>
      <c r="DE184" s="3" t="str">
        <f t="shared" si="303"/>
        <v>N</v>
      </c>
      <c r="DF184" s="3" t="str">
        <f t="shared" si="304"/>
        <v>N</v>
      </c>
      <c r="DG184" s="3" t="str">
        <f t="shared" si="373"/>
        <v>N</v>
      </c>
      <c r="DH184" s="3" t="str">
        <f t="shared" si="374"/>
        <v>N</v>
      </c>
      <c r="DI184" s="3" t="str">
        <f t="shared" si="305"/>
        <v>N</v>
      </c>
      <c r="DJ184" s="3" t="str">
        <f t="shared" si="306"/>
        <v>N</v>
      </c>
      <c r="DK184" s="3">
        <f>0</f>
        <v>0</v>
      </c>
      <c r="DL184" s="3" t="str">
        <f t="shared" si="307"/>
        <v>N</v>
      </c>
      <c r="DM184" s="3" t="str">
        <f t="shared" si="308"/>
        <v>N</v>
      </c>
      <c r="DN184" t="str">
        <f>IF(AND($A184="J",COUNTIFS(activiteiten_perceel,percelen!$AZ184,activiteiten_maatregel_nr,percelen!DN$4,activiteiten_activiteit_voldoet_aan_voorwaarden,"J")&gt;0),DN$4,"")</f>
        <v/>
      </c>
      <c r="DO184" t="str">
        <f>IF(AND($A184="J",COUNTIFS(activiteiten_perceel,percelen!$AZ184,activiteiten_maatregel_nr,percelen!DO$4,activiteiten_activiteit_voldoet_aan_voorwaarden,"J")&gt;0),DO$4,"")</f>
        <v/>
      </c>
      <c r="DP184" t="str">
        <f>IF(AND($A184="J",COUNTIFS(activiteiten_perceel,percelen!$AZ184,activiteiten_maatregel_nr,percelen!DP$4,activiteiten_activiteit_voldoet_aan_voorwaarden,"J")&gt;0),DP$4,"")</f>
        <v/>
      </c>
      <c r="DQ184" t="str">
        <f>IF(AND($A184="J",COUNTIFS(activiteiten_perceel,percelen!$AZ184,activiteiten_maatregel_nr,percelen!DQ$4,activiteiten_activiteit_voldoet_aan_voorwaarden,"J")&gt;0),DQ$4,"")</f>
        <v/>
      </c>
      <c r="DR184" t="str">
        <f>IF(AND($A184="J",COUNTIFS(activiteiten_perceel,percelen!$AZ184,activiteiten_maatregel_nr,percelen!DR$4,activiteiten_activiteit_voldoet_aan_voorwaarden,"J")&gt;0),DR$4,"")</f>
        <v/>
      </c>
      <c r="DS184" t="str">
        <f>IF(AND($A184="J",COUNTIFS(activiteiten_perceel,percelen!$AZ184,activiteiten_maatregel_nr,percelen!DS$4,activiteiten_activiteit_voldoet_aan_voorwaarden,"J")&gt;0),DS$4,"")</f>
        <v/>
      </c>
      <c r="DT184" t="str">
        <f>IF(AND($A184="J",COUNTIFS(activiteiten_perceel,percelen!$AZ184,activiteiten_maatregel_nr,percelen!DT$4,activiteiten_activiteit_voldoet_aan_voorwaarden,"J")&gt;0),DT$4,"")</f>
        <v/>
      </c>
      <c r="DU184" t="str">
        <f>IF(AND($A184="J",COUNTIFS(activiteiten_perceel,percelen!$AZ184,activiteiten_maatregel_nr,percelen!DU$4,activiteiten_activiteit_voldoet_aan_voorwaarden,"J")&gt;0),DU$4,"")</f>
        <v/>
      </c>
      <c r="DV184" t="str">
        <f>IF(AND($A184="J",COUNTIFS(activiteiten_perceel,percelen!$AZ184,activiteiten_maatregel_nr,percelen!DV$4,activiteiten_activiteit_voldoet_aan_voorwaarden,"J")&gt;0),DV$4,"")</f>
        <v/>
      </c>
      <c r="DW184" t="str">
        <f>IF(AND($A184="J",COUNTIFS(activiteiten_perceel,percelen!$AZ184,activiteiten_maatregel_nr,percelen!DW$4,activiteiten_activiteit_voldoet_aan_voorwaarden,"J")&gt;0),DW$4,"")</f>
        <v/>
      </c>
      <c r="DX184" t="str">
        <f>IF(AND($A184="J",COUNTIFS(activiteiten_perceel,percelen!$AZ184,activiteiten_maatregel_nr,percelen!DX$4,activiteiten_activiteit_voldoet_aan_voorwaarden,"J")&gt;0),DX$4,"")</f>
        <v/>
      </c>
      <c r="DY184" t="str">
        <f>IF(AND($A184="J",COUNTIFS(activiteiten_perceel,percelen!$AZ184,activiteiten_maatregel_nr,percelen!DY$4,activiteiten_activiteit_voldoet_aan_voorwaarden,"J")&gt;0),DY$4,"")</f>
        <v/>
      </c>
      <c r="DZ184" t="str">
        <f>IF(AND($A184="J",COUNTIFS(activiteiten_perceel,percelen!$AZ184,activiteiten_maatregel_nr,percelen!DZ$4,activiteiten_activiteit_voldoet_aan_voorwaarden,"J")&gt;0),DZ$4,"")</f>
        <v/>
      </c>
      <c r="EA184" t="str">
        <f>IF(AND($A184="J",COUNTIFS(activiteiten_perceel,percelen!$AZ184,activiteiten_maatregel_nr,percelen!EA$4,activiteiten_activiteit_voldoet_aan_voorwaarden,"J")&gt;0),EA$4,"")</f>
        <v/>
      </c>
      <c r="EB184" t="str">
        <f>IF(AND($A184="J",COUNTIFS(activiteiten_perceel,percelen!$AZ184,activiteiten_maatregel_nr,percelen!EB$4,activiteiten_activiteit_voldoet_aan_voorwaarden,"J")&gt;0),EB$4,"")</f>
        <v/>
      </c>
      <c r="EC184" t="str">
        <f>IF(AND($A184="J",COUNTIFS(activiteiten_perceel,percelen!$AZ184,activiteiten_maatregel_nr,percelen!EC$4,activiteiten_activiteit_voldoet_aan_voorwaarden,"J")&gt;0),EC$4,"")</f>
        <v/>
      </c>
      <c r="ED184" t="str">
        <f>IF(AND($A184="J",COUNTIFS(activiteiten_perceel,percelen!$AZ184,activiteiten_maatregel_nr,percelen!ED$4,activiteiten_activiteit_voldoet_aan_voorwaarden,"J")&gt;0),ED$4,"")</f>
        <v/>
      </c>
      <c r="EE184" t="str">
        <f>IF(AND($A184="J",COUNTIFS(activiteiten_perceel,percelen!$AZ184,activiteiten_maatregel_nr,percelen!EE$4,activiteiten_activiteit_voldoet_aan_voorwaarden,"J")&gt;0),EE$4,"")</f>
        <v/>
      </c>
      <c r="EF184" t="str">
        <f>IF(AND($A184="J",COUNTIFS(activiteiten_perceel,percelen!$AZ184,activiteiten_maatregel_nr,percelen!EF$4,activiteiten_activiteit_voldoet_aan_voorwaarden,"J")&gt;0),EF$4,"")</f>
        <v/>
      </c>
      <c r="EG184" t="str">
        <f>IF(AND($A184="J",COUNTIFS(activiteiten_perceel,percelen!$AZ184,activiteiten_maatregel_nr,percelen!EG$4,activiteiten_activiteit_voldoet_aan_voorwaarden,"J")&gt;0),EG$4,"")</f>
        <v/>
      </c>
      <c r="EH184" t="str">
        <f>IF(AND($A184="J",COUNTIFS(activiteiten_perceel,percelen!$AZ184,activiteiten_maatregel_nr,percelen!EH$4,activiteiten_activiteit_voldoet_aan_voorwaarden,"J")&gt;0),EH$4,"")</f>
        <v/>
      </c>
      <c r="EI184" t="str">
        <f>IF(AND($A184="J",COUNTIFS(activiteiten_perceel,percelen!$AZ184,activiteiten_maatregel_nr,percelen!EI$4,activiteiten_activiteit_voldoet_aan_voorwaarden,"J")&gt;0),EI$4,"")</f>
        <v/>
      </c>
      <c r="EJ184">
        <f t="shared" si="375"/>
        <v>0</v>
      </c>
      <c r="EK184" t="str">
        <f t="shared" si="309"/>
        <v/>
      </c>
      <c r="EL184" t="str">
        <f t="shared" si="310"/>
        <v/>
      </c>
      <c r="EM184" t="str">
        <f t="shared" si="311"/>
        <v/>
      </c>
      <c r="EN184" t="str">
        <f t="shared" si="312"/>
        <v/>
      </c>
      <c r="EO184" t="str">
        <f t="shared" si="313"/>
        <v/>
      </c>
      <c r="EP184" t="str">
        <f t="shared" si="314"/>
        <v/>
      </c>
      <c r="EQ184" t="str">
        <f t="shared" si="315"/>
        <v/>
      </c>
      <c r="ER184" t="str">
        <f t="shared" si="316"/>
        <v/>
      </c>
      <c r="ES184" t="str">
        <f t="shared" si="317"/>
        <v/>
      </c>
      <c r="ET184" t="str">
        <f t="shared" si="318"/>
        <v/>
      </c>
      <c r="EU184" t="str">
        <f t="shared" si="319"/>
        <v/>
      </c>
      <c r="EV184" t="str">
        <f t="shared" si="320"/>
        <v/>
      </c>
      <c r="EW184" t="str">
        <f t="shared" si="376"/>
        <v>nvt</v>
      </c>
      <c r="EX184" t="str">
        <f t="shared" si="377"/>
        <v>nvt</v>
      </c>
      <c r="EY184" t="str">
        <f t="shared" si="378"/>
        <v>nvt</v>
      </c>
      <c r="EZ184" t="str">
        <f t="shared" si="379"/>
        <v>nvt</v>
      </c>
      <c r="FA184" t="str">
        <f t="shared" si="380"/>
        <v>nvt</v>
      </c>
      <c r="FB184" t="str">
        <f t="shared" si="381"/>
        <v>nvt</v>
      </c>
      <c r="FC184" t="str">
        <f t="shared" si="382"/>
        <v>nvt</v>
      </c>
      <c r="FD184" t="str">
        <f t="shared" si="383"/>
        <v>nvt</v>
      </c>
      <c r="FE184" t="str">
        <f>IF($EJ184=2,VLOOKUP(FD184,STAPELING!A:D,FE$1,0),"nvt")</f>
        <v>nvt</v>
      </c>
      <c r="FF184" t="str">
        <f t="shared" si="384"/>
        <v>nvt</v>
      </c>
      <c r="FG184" t="str">
        <f t="shared" si="385"/>
        <v>nvt</v>
      </c>
      <c r="FH184" t="str">
        <f t="shared" si="386"/>
        <v>nvt</v>
      </c>
      <c r="FI184" t="str">
        <f t="shared" si="387"/>
        <v>nvt</v>
      </c>
      <c r="FJ184" t="str">
        <f t="shared" si="388"/>
        <v>nvt</v>
      </c>
      <c r="FK184" t="str">
        <f t="shared" si="389"/>
        <v>nvt</v>
      </c>
      <c r="FL184" t="str">
        <f t="shared" si="390"/>
        <v>nvt</v>
      </c>
      <c r="FM184" t="str">
        <f t="shared" si="391"/>
        <v/>
      </c>
      <c r="FN184" t="str">
        <f>IF(ISERROR(VLOOKUP(FM184,STAPELING!I:AO,FN$1,0)),"N",VLOOKUP(FM184,STAPELING!I:AO,FN$1,0))</f>
        <v>J</v>
      </c>
      <c r="FO184" t="str">
        <f t="shared" si="392"/>
        <v>nvt</v>
      </c>
      <c r="FP184" t="str">
        <f t="shared" si="321"/>
        <v>nvt</v>
      </c>
      <c r="FQ184" t="str">
        <f t="shared" si="322"/>
        <v>nvt</v>
      </c>
      <c r="FR184" t="str">
        <f t="shared" si="323"/>
        <v>nvt</v>
      </c>
      <c r="FS184" t="str">
        <f t="shared" si="324"/>
        <v>nvt</v>
      </c>
      <c r="FT184" t="str">
        <f t="shared" si="325"/>
        <v>nvt</v>
      </c>
      <c r="FU184" t="str">
        <f t="shared" si="326"/>
        <v>nvt</v>
      </c>
      <c r="FV184" t="str">
        <f t="shared" si="327"/>
        <v>nvt</v>
      </c>
      <c r="FW184" t="str">
        <f t="shared" si="328"/>
        <v>nvt</v>
      </c>
      <c r="FX184" t="str">
        <f t="shared" si="329"/>
        <v>nvt</v>
      </c>
      <c r="FY184" t="str">
        <f t="shared" si="330"/>
        <v>nvt</v>
      </c>
      <c r="FZ184" t="str">
        <f t="shared" si="331"/>
        <v>nvt</v>
      </c>
      <c r="GA184" t="str">
        <f t="shared" si="332"/>
        <v>nvt</v>
      </c>
      <c r="GB184" t="str">
        <f>IF($EJ184&gt;2,IF(FO184="","zwart",VLOOKUP(FO184,STAPELING!J:AA,GB$1,0)),"nvt")</f>
        <v>nvt</v>
      </c>
      <c r="GC184" t="str">
        <f t="shared" si="393"/>
        <v>nvt</v>
      </c>
      <c r="GD184" t="str">
        <f t="shared" si="394"/>
        <v>nvt</v>
      </c>
      <c r="GE184" t="str">
        <f t="shared" si="395"/>
        <v>nvt</v>
      </c>
      <c r="GF184" t="str">
        <f t="shared" si="396"/>
        <v>nvt</v>
      </c>
      <c r="GG184" t="str">
        <f t="shared" si="397"/>
        <v>nvt</v>
      </c>
      <c r="GH184" t="str">
        <f t="shared" si="398"/>
        <v>nvt</v>
      </c>
      <c r="GI184" t="str">
        <f t="shared" si="399"/>
        <v>nvt</v>
      </c>
      <c r="GJ184" t="str">
        <f t="shared" si="400"/>
        <v>nvt</v>
      </c>
      <c r="GK184" t="str">
        <f t="shared" si="333"/>
        <v>nvt</v>
      </c>
      <c r="GL184" t="str">
        <f t="shared" si="334"/>
        <v>nvt</v>
      </c>
      <c r="GM184" t="str">
        <f t="shared" si="335"/>
        <v>nvt</v>
      </c>
      <c r="GN184" t="str">
        <f t="shared" si="336"/>
        <v>nvt</v>
      </c>
      <c r="GO184" t="str">
        <f t="shared" si="337"/>
        <v>nvt</v>
      </c>
      <c r="GP184" t="str">
        <f t="shared" si="338"/>
        <v>nvt</v>
      </c>
      <c r="GQ184" t="str">
        <f t="shared" si="339"/>
        <v>nvt</v>
      </c>
      <c r="GR184" t="str">
        <f t="shared" si="340"/>
        <v>nvt</v>
      </c>
      <c r="GS184" t="str">
        <f t="shared" si="341"/>
        <v>nvt</v>
      </c>
      <c r="GT184" t="str">
        <f t="shared" si="342"/>
        <v>nvt</v>
      </c>
      <c r="GU184" t="str">
        <f t="shared" si="343"/>
        <v>nvt</v>
      </c>
      <c r="GV184" t="str">
        <f t="shared" si="344"/>
        <v>nvt</v>
      </c>
      <c r="GW184" t="str">
        <f>IF($EJ184&gt;2,IF(GJ184="","zwart",VLOOKUP(GJ184,STAPELING!AB:AJ,GW$1,0)),"nvt")</f>
        <v>nvt</v>
      </c>
      <c r="GX184" t="str">
        <f t="shared" si="401"/>
        <v>nvt</v>
      </c>
      <c r="GY184" t="str">
        <f t="shared" si="402"/>
        <v>nvt</v>
      </c>
      <c r="GZ184" t="str">
        <f t="shared" si="403"/>
        <v>nvt</v>
      </c>
      <c r="HA184" t="str">
        <f t="shared" si="404"/>
        <v>nvt</v>
      </c>
      <c r="HB184" t="str">
        <f t="shared" si="405"/>
        <v>nvt</v>
      </c>
      <c r="HC184" t="str">
        <f t="shared" si="406"/>
        <v>nvt</v>
      </c>
      <c r="HD184" t="str">
        <f t="shared" si="407"/>
        <v>nvt</v>
      </c>
      <c r="HE184" t="str">
        <f t="shared" si="408"/>
        <v>nvt</v>
      </c>
      <c r="HF184" t="str">
        <f t="shared" si="409"/>
        <v>nvt</v>
      </c>
      <c r="HG184" t="str">
        <f t="shared" si="410"/>
        <v>nvt</v>
      </c>
      <c r="HH184" t="str">
        <f t="shared" si="411"/>
        <v>nvt</v>
      </c>
      <c r="HI184" t="str">
        <f t="shared" si="412"/>
        <v>nvt</v>
      </c>
      <c r="HJ184" t="str">
        <f t="shared" si="413"/>
        <v>nvt</v>
      </c>
      <c r="HK184" t="str">
        <f t="shared" si="414"/>
        <v>nvt</v>
      </c>
      <c r="HL184" t="str">
        <f t="shared" si="415"/>
        <v>nvt</v>
      </c>
      <c r="HM184" t="str">
        <f t="shared" si="345"/>
        <v>nvt</v>
      </c>
      <c r="HN184" t="str">
        <f t="shared" si="346"/>
        <v>nvt</v>
      </c>
      <c r="HO184" t="str">
        <f t="shared" si="347"/>
        <v>nvt</v>
      </c>
      <c r="HP184" t="str">
        <f t="shared" si="348"/>
        <v>nvt</v>
      </c>
      <c r="HQ184" t="str">
        <f t="shared" si="349"/>
        <v>nvt</v>
      </c>
      <c r="HR184" t="str">
        <f t="shared" si="350"/>
        <v>nvt</v>
      </c>
      <c r="HS184" t="str">
        <f t="shared" si="351"/>
        <v>nvt</v>
      </c>
      <c r="HT184" t="str">
        <f t="shared" si="352"/>
        <v>nvt</v>
      </c>
      <c r="HU184" t="str">
        <f t="shared" si="353"/>
        <v>nvt</v>
      </c>
      <c r="HV184" t="str">
        <f t="shared" si="354"/>
        <v>nvt</v>
      </c>
      <c r="HW184" t="str">
        <f t="shared" si="355"/>
        <v>nvt</v>
      </c>
      <c r="HX184" t="str">
        <f t="shared" si="356"/>
        <v>nvt</v>
      </c>
      <c r="HY184" t="str">
        <f>IF($EJ184&gt;2,IF(HL184="","zwart",VLOOKUP(HL184,STAPELING!AK:AN,HY$1,0)),"nvt")</f>
        <v>nvt</v>
      </c>
      <c r="HZ184" t="str">
        <f t="shared" si="416"/>
        <v>nvt</v>
      </c>
      <c r="IA184" t="str">
        <f t="shared" si="417"/>
        <v>nvt</v>
      </c>
      <c r="IB184" t="str">
        <f t="shared" si="418"/>
        <v>nvt</v>
      </c>
      <c r="IC184" t="str">
        <f t="shared" si="419"/>
        <v>nvt</v>
      </c>
      <c r="ID184" t="str">
        <f t="shared" si="420"/>
        <v>nvt</v>
      </c>
      <c r="IE184" t="str">
        <f t="shared" si="421"/>
        <v>nvt</v>
      </c>
      <c r="IF184" t="str">
        <f t="shared" si="422"/>
        <v>nvt</v>
      </c>
      <c r="IG184">
        <f t="shared" si="423"/>
        <v>0</v>
      </c>
      <c r="IH184">
        <f t="shared" si="424"/>
        <v>0</v>
      </c>
      <c r="II184">
        <f t="shared" si="425"/>
        <v>0</v>
      </c>
      <c r="IJ184">
        <f t="shared" si="426"/>
        <v>0</v>
      </c>
      <c r="IK184">
        <f t="shared" si="427"/>
        <v>0</v>
      </c>
      <c r="IL184">
        <f t="shared" si="428"/>
        <v>0</v>
      </c>
      <c r="IM184">
        <f t="shared" si="429"/>
        <v>0</v>
      </c>
      <c r="IN184">
        <f t="shared" si="430"/>
        <v>0</v>
      </c>
      <c r="IO184">
        <f t="shared" si="431"/>
        <v>0</v>
      </c>
      <c r="IP184">
        <f t="shared" si="432"/>
        <v>0</v>
      </c>
      <c r="IQ184">
        <f t="shared" si="433"/>
        <v>0</v>
      </c>
      <c r="IR184">
        <f t="shared" si="434"/>
        <v>0</v>
      </c>
      <c r="IS184">
        <f t="shared" si="435"/>
        <v>0</v>
      </c>
      <c r="IT184">
        <f t="shared" si="436"/>
        <v>0</v>
      </c>
      <c r="IU184" t="str">
        <f t="shared" si="437"/>
        <v>N</v>
      </c>
      <c r="IV184" t="str">
        <f t="shared" si="357"/>
        <v>N</v>
      </c>
      <c r="IW184" t="str">
        <f t="shared" si="438"/>
        <v>N</v>
      </c>
    </row>
    <row r="185" spans="1:257" x14ac:dyDescent="0.25">
      <c r="A185" t="str">
        <f>IF(ISERROR(VLOOKUP(E185,E$4:E184,1,0)),"J","N")</f>
        <v>N</v>
      </c>
      <c r="E185" s="25" t="str">
        <f>IF(Invoer!B214="","",Invoer!B214)</f>
        <v/>
      </c>
      <c r="F185" s="25"/>
      <c r="G185" s="25"/>
      <c r="H185" s="25" t="str">
        <f>IF(AND($E185&lt;&gt;"",$A185="J"),Invoer!D214,"")</f>
        <v/>
      </c>
      <c r="I185" s="25"/>
      <c r="J185" s="26"/>
      <c r="K185" s="26" t="str">
        <f>IF(AND($E185&lt;&gt;"",$A185="J"),Invoer!L214,"")</f>
        <v/>
      </c>
      <c r="L185" s="26"/>
      <c r="M185" s="25"/>
      <c r="N185" s="152"/>
      <c r="O185" s="153"/>
      <c r="P185" s="25"/>
      <c r="Q185" s="25"/>
      <c r="R185" s="153"/>
      <c r="S185" s="154"/>
      <c r="T185" s="152"/>
      <c r="U185" s="153"/>
      <c r="V185" s="153"/>
      <c r="W185" s="59" t="str">
        <f>IF(AND($E185&lt;&gt;"",$A185="J",Invoer!R214&lt;&gt;""),VLOOKUP(Invoer!R214,NORM!$F$26:$H$29,3,0),"")</f>
        <v/>
      </c>
      <c r="X185" s="59"/>
      <c r="Y185" s="25" t="str">
        <f t="shared" si="358"/>
        <v/>
      </c>
      <c r="Z185" s="25"/>
      <c r="AA185" s="26" t="str">
        <f t="shared" si="359"/>
        <v/>
      </c>
      <c r="AB185" s="26"/>
      <c r="AC185" s="153"/>
      <c r="AD185" s="153"/>
      <c r="AE185" s="153"/>
      <c r="AF185" s="153"/>
      <c r="AG185" s="153"/>
      <c r="AH185" s="25"/>
      <c r="AI185" s="153"/>
      <c r="AJ185" s="153"/>
      <c r="AK185" s="153"/>
      <c r="AL185" s="153"/>
      <c r="AM185" s="25" t="str">
        <f>IF(AND($E185&lt;&gt;"",$A185="J"),IF(Invoer!X214="Ja","J",IF(Invoer!X214="Nee","N","")),"")</f>
        <v/>
      </c>
      <c r="AN185" s="153"/>
      <c r="AO185" s="153"/>
      <c r="AP185" s="153" t="s">
        <v>311</v>
      </c>
      <c r="AQ185" s="153" t="s">
        <v>311</v>
      </c>
      <c r="AR185" s="153" t="s">
        <v>312</v>
      </c>
      <c r="AS185" s="153" t="s">
        <v>312</v>
      </c>
      <c r="AT185" s="1" t="str">
        <f>IF(AND($E185&lt;&gt;"",$A185="J",Invoer!O214&lt;&gt;""),VLOOKUP(Invoer!O214,NORM!$F$31:$H$38,3,0),"")</f>
        <v/>
      </c>
      <c r="AU185" s="1"/>
      <c r="AV185" s="1" t="str">
        <f>IF(AND($E185&lt;&gt;"",$A185="J"),Invoer!AH214,"")</f>
        <v/>
      </c>
      <c r="AW185" s="1"/>
      <c r="AX185" s="1" t="str">
        <f t="shared" si="360"/>
        <v/>
      </c>
      <c r="AY185" s="1"/>
      <c r="AZ185" s="3" t="str">
        <f t="shared" si="361"/>
        <v/>
      </c>
      <c r="BA185" s="3" t="str">
        <f t="shared" si="362"/>
        <v/>
      </c>
      <c r="BB185" s="3" t="str">
        <f t="shared" si="363"/>
        <v>N</v>
      </c>
      <c r="BC185" s="3" t="str">
        <f t="shared" si="364"/>
        <v>N</v>
      </c>
      <c r="BD185" s="3" t="str">
        <f t="shared" si="365"/>
        <v/>
      </c>
      <c r="BE185" s="3">
        <f t="shared" si="366"/>
        <v>0</v>
      </c>
      <c r="BF185" s="3" t="str">
        <f t="shared" si="367"/>
        <v/>
      </c>
      <c r="BG185" s="3" t="str">
        <f t="shared" si="368"/>
        <v/>
      </c>
      <c r="BH185" s="3" t="str">
        <f t="shared" si="369"/>
        <v>N</v>
      </c>
      <c r="BI185" s="24" t="str">
        <f t="shared" si="370"/>
        <v/>
      </c>
      <c r="BJ185" s="24" t="str">
        <f>IF(ISERROR(VLOOKUP($BD185,LOV_GWSGRP!A:A,1,0)),"N","J")</f>
        <v>N</v>
      </c>
      <c r="BK185" s="24" t="str">
        <f>IF(ISERROR(VLOOKUP($BD185,LOV_GWSGRP!D:D,1,0)),"N","J")</f>
        <v>N</v>
      </c>
      <c r="BL185" s="24" t="str">
        <f>IF(ISERROR(VLOOKUP($BD185,LOV_GWSGRP!G:G,1,0)),"N","J")</f>
        <v>N</v>
      </c>
      <c r="BM185" s="24" t="str">
        <f>IF(ISERROR(VLOOKUP($BD185,LOV_GWSGRP!M:M,1,0)),"N","J")</f>
        <v>N</v>
      </c>
      <c r="BN185" s="24" t="str">
        <f>IF(ISERROR(VLOOKUP($BD185,LOV_GWSGRP!P:P,1,0)),"N","J")</f>
        <v>N</v>
      </c>
      <c r="BO185" s="24" t="str">
        <f>IF(ISERROR(VLOOKUP($BD185,LOV_GWSGRP!S:S,1,0)),"N","J")</f>
        <v>N</v>
      </c>
      <c r="BP185" s="24" t="str">
        <f>IF(ISERROR(VLOOKUP($BD185,LOV_GWSGRP!V:V,1,0)),"N","J")</f>
        <v>N</v>
      </c>
      <c r="BQ185" s="24" t="str">
        <f>IF(ISERROR(VLOOKUP($BD185,LOV_GWSGRP!Y:Y,1,0)),"N","J")</f>
        <v>N</v>
      </c>
      <c r="BR185" s="24" t="str">
        <f>IF(ISERROR(VLOOKUP($BD185,LOV_GWSGRP!AB:AB,1,0)),"N","J")</f>
        <v>N</v>
      </c>
      <c r="BS185" s="24" t="str">
        <f>IF(ISERROR(VLOOKUP($BD185,LOV_GWSGRP!AE:AE,1,0)),"N","J")</f>
        <v>N</v>
      </c>
      <c r="BT185" s="24" t="str">
        <f>IF(ISERROR(VLOOKUP($BD185,LOV_GWSGRP!AH:AH,1,0)),"N","J")</f>
        <v>N</v>
      </c>
      <c r="BU185" s="24" t="str">
        <f>IF(ISERROR(VLOOKUP($BD185,LOV_GWSGRP!CJ:CJ,1,0)),"N","J")</f>
        <v>N</v>
      </c>
      <c r="BV185" s="24" t="str">
        <f>IF(ISERROR(VLOOKUP($BD185,LOV_GWSGRP!AN:AN,1,0)),"N","J")</f>
        <v>N</v>
      </c>
      <c r="BW185" s="24" t="str">
        <f>IF(ISERROR(VLOOKUP($BD185,LOV_GWSGRP!AQ:AQ,1,0)),"N","J")</f>
        <v>N</v>
      </c>
      <c r="BX185" s="24" t="str">
        <f>IF(ISERROR(VLOOKUP($BD185,LOV_GWSGRP!AT:AT,1,0)),"N","J")</f>
        <v>N</v>
      </c>
      <c r="BY185" s="24" t="str">
        <f>IF(ISERROR(VLOOKUP($BD185,LOV_GWSGRP!AW:AW,1,0)),"N","J")</f>
        <v>N</v>
      </c>
      <c r="BZ185" s="24" t="str">
        <f>IF(ISERROR(VLOOKUP($BD185,LOV_GWSGRP!AZ:AZ,1,0)),"N","J")</f>
        <v>N</v>
      </c>
      <c r="CA185" s="24" t="str">
        <f>IF(ISERROR(VLOOKUP($BD185,LOV_GWSGRP!BC:BC,1,0)),"N","J")</f>
        <v>N</v>
      </c>
      <c r="CB185" s="24" t="str">
        <f>IF(ISERROR(VLOOKUP($BD185,LOV_GWSGRP!BF:BF,1,0)),"N","J")</f>
        <v>N</v>
      </c>
      <c r="CC185" s="24" t="str">
        <f>IF(ISERROR(VLOOKUP($BD185,LOV_GWSGRP!BI:BI,1,0)),"N","J")</f>
        <v>N</v>
      </c>
      <c r="CD185" s="24" t="str">
        <f>IF(ISERROR(VLOOKUP($BD185,LOV_GWSGRP!J:J,1,0)),"N","J")</f>
        <v>N</v>
      </c>
      <c r="CE185" s="24" t="str">
        <f>IF(ISERROR(VLOOKUP($BD185,LOV_GWSGRP!BL:BL,1,0)),"N","J")</f>
        <v>N</v>
      </c>
      <c r="CF185" s="24"/>
      <c r="CG185" s="24" t="str">
        <f>IF(ISERROR(VLOOKUP($BD185,LOV_GWSGRP!BO:BO,1,0)),"N","J")</f>
        <v>N</v>
      </c>
      <c r="CH185" s="24" t="str">
        <f t="shared" si="371"/>
        <v>N</v>
      </c>
      <c r="CI185" s="24" t="str">
        <f>IF(ISERROR(VLOOKUP($BD185,GEWASCODE_GLMC8!F:F,1,0)),"N","J")</f>
        <v>N</v>
      </c>
      <c r="CJ185" s="24" t="str">
        <f>IF(COUNTIF($CI185:CI185,"J")&gt;0,"N",IF(ISERROR(VLOOKUP($BD185,GEWASCODE_GLMC8!G:G,1,0)),"N","J"))</f>
        <v>N</v>
      </c>
      <c r="CK185" s="24" t="str">
        <f>IF(COUNTIF($CI185:CJ185,"J")&gt;0,"N",IF(ISERROR(VLOOKUP($BD185,GEWASCODE_GLMC8!H:H,1,0)),"N","J"))</f>
        <v>N</v>
      </c>
      <c r="CL185" s="24" t="str">
        <f>IF(COUNTIF($CI185:CK185,"J")&gt;0,"N",IF(ISERROR(VLOOKUP($BD185,GEWASCODE_GLMC8!I:I,1,0)),"N","J"))</f>
        <v>N</v>
      </c>
      <c r="CM185" s="24" t="str">
        <f>IF(COUNTIF($CI185:CL185,"J")&gt;0,"N",IF(ISERROR(VLOOKUP($BD185,GEWASCODE_GLMC8!J:J,1,0)),"N","J"))</f>
        <v>N</v>
      </c>
      <c r="CN185" s="24" t="str">
        <f>IF(COUNTIF($CI185:CM185,"J")&gt;0,"N",IF(ISERROR(VLOOKUP($BD185,GEWASCODE_GLMC8!K:K,1,0)),"N","J"))</f>
        <v>N</v>
      </c>
      <c r="CO185" s="24" t="str">
        <f>IF(COUNTIF($CI185:CN185,"J")&gt;0,"N",IF(ISERROR(VLOOKUP($BD185,GEWASCODE_GLMC8!L:L,1,0)),"N","J"))</f>
        <v>N</v>
      </c>
      <c r="CP185" s="24" t="str">
        <f>IF(COUNTIF($CI185:CO185,"J")&gt;0,"N",IF(ISERROR(VLOOKUP($BD185,GEWASCODE_GLMC8!M:M,1,0)),"N","J"))</f>
        <v>N</v>
      </c>
      <c r="CQ185" s="24" t="str">
        <f>IF(COUNTIF($CI185:CP185,"J")&gt;0,"N",IF(ISERROR(VLOOKUP($BD185,GEWASCODE_GLMC8!N:N,1,0)),"N","J"))</f>
        <v>N</v>
      </c>
      <c r="CR185" s="24" t="str">
        <f>IF(COUNTIF($CI185:CQ185,"J")&gt;0,"N",IF(ISERROR(VLOOKUP($BD185,GEWASCODE_GLMC8!O:O,1,0)),"N","J"))</f>
        <v>N</v>
      </c>
      <c r="CS185" s="24" t="str">
        <f>IF(COUNTIF($CI185:CR185,"J")&gt;0,"N",IF(ISERROR(VLOOKUP($BD185,GEWASCODE_GLMC8!P:P,1,0)),"N","J"))</f>
        <v>N</v>
      </c>
      <c r="CT185" s="24" t="str">
        <f>IF(COUNTIF($CI185:CS185,"J")&gt;0,"N",IF(ISERROR(VLOOKUP($BD185,GEWASCODE_GLMC8!Q:Q,1,0)),"N","J"))</f>
        <v>N</v>
      </c>
      <c r="CU185" s="24" t="str">
        <f>IF(COUNTIF($CI185:CT185,"J")&gt;0,"N",IF(ISERROR(VLOOKUP($BD185,GEWASCODE_GLMC8!R:R,1,0)),"N","J"))</f>
        <v>N</v>
      </c>
      <c r="CV185" s="24" t="str">
        <f>IF(COUNTIF($CI185:CU185,"J")&gt;0,"N",IF(ISERROR(VLOOKUP($BD185,GEWASCODE_GLMC8!S:S,1,0)),"N","J"))</f>
        <v>N</v>
      </c>
      <c r="CW185" s="24" t="str">
        <f>IF(COUNTIF($CI185:CV185,"J")&gt;0,"N",IF(ISERROR(VLOOKUP($BD185,GEWASCODE_GLMC8!T:T,1,0)),"N","J"))</f>
        <v>N</v>
      </c>
      <c r="CX185" s="24" t="str">
        <f>IF(COUNTIF($CI185:CW185,"J")&gt;0,"N",IF(ISERROR(VLOOKUP($BD185,GEWASCODE_GLMC8!U:U,1,0)),"N","J"))</f>
        <v>N</v>
      </c>
      <c r="CY185" s="24" t="str">
        <f>IF(COUNTIF($CI185:CX185,"J")&gt;0,"N",IF(ISERROR(VLOOKUP($BD185,GEWASCODE_GLMC8!V:V,1,0)),"N","J"))</f>
        <v>N</v>
      </c>
      <c r="CZ185" s="24" t="str">
        <f>IF(COUNTIF($CI185:CY185,"J")&gt;0,"N",IF(ISERROR(VLOOKUP($BD185,GEWASCODE_GLMC8!W:W,1,0)),"N","J"))</f>
        <v>N</v>
      </c>
      <c r="DA185" s="24" t="str">
        <f>IF(COUNTIF($CI185:CZ185,"J")&gt;0,"N",IF(ISERROR(VLOOKUP($BD185,GEWASCODE_GLMC8!X:X,1,0)),"N","J"))</f>
        <v>N</v>
      </c>
      <c r="DB185" s="24" t="str">
        <f>IF(COUNTIF($CI185:DA185,"J")&gt;0,"N",IF(ISERROR(VLOOKUP($BD185,GEWASCODE_GLMC8!Y:Y,1,0)),"N","J"))</f>
        <v>N</v>
      </c>
      <c r="DC185" s="24" t="str">
        <f>IF(COUNTIF($CI185:DB185,"J")&gt;0,"N",IF(ISERROR(VLOOKUP($BD185,GEWASCODE_GLMC8!Z:Z,1,0)),"N","J"))</f>
        <v>N</v>
      </c>
      <c r="DD185" s="24" t="str">
        <f t="shared" si="372"/>
        <v>N</v>
      </c>
      <c r="DE185" s="3" t="str">
        <f t="shared" si="303"/>
        <v>N</v>
      </c>
      <c r="DF185" s="3" t="str">
        <f t="shared" si="304"/>
        <v>N</v>
      </c>
      <c r="DG185" s="3" t="str">
        <f t="shared" si="373"/>
        <v>N</v>
      </c>
      <c r="DH185" s="3" t="str">
        <f t="shared" si="374"/>
        <v>N</v>
      </c>
      <c r="DI185" s="3" t="str">
        <f t="shared" si="305"/>
        <v>N</v>
      </c>
      <c r="DJ185" s="3" t="str">
        <f t="shared" si="306"/>
        <v>N</v>
      </c>
      <c r="DK185" s="3">
        <f>0</f>
        <v>0</v>
      </c>
      <c r="DL185" s="3" t="str">
        <f t="shared" si="307"/>
        <v>N</v>
      </c>
      <c r="DM185" s="3" t="str">
        <f t="shared" si="308"/>
        <v>N</v>
      </c>
      <c r="DN185" t="str">
        <f>IF(AND($A185="J",COUNTIFS(activiteiten_perceel,percelen!$AZ185,activiteiten_maatregel_nr,percelen!DN$4,activiteiten_activiteit_voldoet_aan_voorwaarden,"J")&gt;0),DN$4,"")</f>
        <v/>
      </c>
      <c r="DO185" t="str">
        <f>IF(AND($A185="J",COUNTIFS(activiteiten_perceel,percelen!$AZ185,activiteiten_maatregel_nr,percelen!DO$4,activiteiten_activiteit_voldoet_aan_voorwaarden,"J")&gt;0),DO$4,"")</f>
        <v/>
      </c>
      <c r="DP185" t="str">
        <f>IF(AND($A185="J",COUNTIFS(activiteiten_perceel,percelen!$AZ185,activiteiten_maatregel_nr,percelen!DP$4,activiteiten_activiteit_voldoet_aan_voorwaarden,"J")&gt;0),DP$4,"")</f>
        <v/>
      </c>
      <c r="DQ185" t="str">
        <f>IF(AND($A185="J",COUNTIFS(activiteiten_perceel,percelen!$AZ185,activiteiten_maatregel_nr,percelen!DQ$4,activiteiten_activiteit_voldoet_aan_voorwaarden,"J")&gt;0),DQ$4,"")</f>
        <v/>
      </c>
      <c r="DR185" t="str">
        <f>IF(AND($A185="J",COUNTIFS(activiteiten_perceel,percelen!$AZ185,activiteiten_maatregel_nr,percelen!DR$4,activiteiten_activiteit_voldoet_aan_voorwaarden,"J")&gt;0),DR$4,"")</f>
        <v/>
      </c>
      <c r="DS185" t="str">
        <f>IF(AND($A185="J",COUNTIFS(activiteiten_perceel,percelen!$AZ185,activiteiten_maatregel_nr,percelen!DS$4,activiteiten_activiteit_voldoet_aan_voorwaarden,"J")&gt;0),DS$4,"")</f>
        <v/>
      </c>
      <c r="DT185" t="str">
        <f>IF(AND($A185="J",COUNTIFS(activiteiten_perceel,percelen!$AZ185,activiteiten_maatregel_nr,percelen!DT$4,activiteiten_activiteit_voldoet_aan_voorwaarden,"J")&gt;0),DT$4,"")</f>
        <v/>
      </c>
      <c r="DU185" t="str">
        <f>IF(AND($A185="J",COUNTIFS(activiteiten_perceel,percelen!$AZ185,activiteiten_maatregel_nr,percelen!DU$4,activiteiten_activiteit_voldoet_aan_voorwaarden,"J")&gt;0),DU$4,"")</f>
        <v/>
      </c>
      <c r="DV185" t="str">
        <f>IF(AND($A185="J",COUNTIFS(activiteiten_perceel,percelen!$AZ185,activiteiten_maatregel_nr,percelen!DV$4,activiteiten_activiteit_voldoet_aan_voorwaarden,"J")&gt;0),DV$4,"")</f>
        <v/>
      </c>
      <c r="DW185" t="str">
        <f>IF(AND($A185="J",COUNTIFS(activiteiten_perceel,percelen!$AZ185,activiteiten_maatregel_nr,percelen!DW$4,activiteiten_activiteit_voldoet_aan_voorwaarden,"J")&gt;0),DW$4,"")</f>
        <v/>
      </c>
      <c r="DX185" t="str">
        <f>IF(AND($A185="J",COUNTIFS(activiteiten_perceel,percelen!$AZ185,activiteiten_maatregel_nr,percelen!DX$4,activiteiten_activiteit_voldoet_aan_voorwaarden,"J")&gt;0),DX$4,"")</f>
        <v/>
      </c>
      <c r="DY185" t="str">
        <f>IF(AND($A185="J",COUNTIFS(activiteiten_perceel,percelen!$AZ185,activiteiten_maatregel_nr,percelen!DY$4,activiteiten_activiteit_voldoet_aan_voorwaarden,"J")&gt;0),DY$4,"")</f>
        <v/>
      </c>
      <c r="DZ185" t="str">
        <f>IF(AND($A185="J",COUNTIFS(activiteiten_perceel,percelen!$AZ185,activiteiten_maatregel_nr,percelen!DZ$4,activiteiten_activiteit_voldoet_aan_voorwaarden,"J")&gt;0),DZ$4,"")</f>
        <v/>
      </c>
      <c r="EA185" t="str">
        <f>IF(AND($A185="J",COUNTIFS(activiteiten_perceel,percelen!$AZ185,activiteiten_maatregel_nr,percelen!EA$4,activiteiten_activiteit_voldoet_aan_voorwaarden,"J")&gt;0),EA$4,"")</f>
        <v/>
      </c>
      <c r="EB185" t="str">
        <f>IF(AND($A185="J",COUNTIFS(activiteiten_perceel,percelen!$AZ185,activiteiten_maatregel_nr,percelen!EB$4,activiteiten_activiteit_voldoet_aan_voorwaarden,"J")&gt;0),EB$4,"")</f>
        <v/>
      </c>
      <c r="EC185" t="str">
        <f>IF(AND($A185="J",COUNTIFS(activiteiten_perceel,percelen!$AZ185,activiteiten_maatregel_nr,percelen!EC$4,activiteiten_activiteit_voldoet_aan_voorwaarden,"J")&gt;0),EC$4,"")</f>
        <v/>
      </c>
      <c r="ED185" t="str">
        <f>IF(AND($A185="J",COUNTIFS(activiteiten_perceel,percelen!$AZ185,activiteiten_maatregel_nr,percelen!ED$4,activiteiten_activiteit_voldoet_aan_voorwaarden,"J")&gt;0),ED$4,"")</f>
        <v/>
      </c>
      <c r="EE185" t="str">
        <f>IF(AND($A185="J",COUNTIFS(activiteiten_perceel,percelen!$AZ185,activiteiten_maatregel_nr,percelen!EE$4,activiteiten_activiteit_voldoet_aan_voorwaarden,"J")&gt;0),EE$4,"")</f>
        <v/>
      </c>
      <c r="EF185" t="str">
        <f>IF(AND($A185="J",COUNTIFS(activiteiten_perceel,percelen!$AZ185,activiteiten_maatregel_nr,percelen!EF$4,activiteiten_activiteit_voldoet_aan_voorwaarden,"J")&gt;0),EF$4,"")</f>
        <v/>
      </c>
      <c r="EG185" t="str">
        <f>IF(AND($A185="J",COUNTIFS(activiteiten_perceel,percelen!$AZ185,activiteiten_maatregel_nr,percelen!EG$4,activiteiten_activiteit_voldoet_aan_voorwaarden,"J")&gt;0),EG$4,"")</f>
        <v/>
      </c>
      <c r="EH185" t="str">
        <f>IF(AND($A185="J",COUNTIFS(activiteiten_perceel,percelen!$AZ185,activiteiten_maatregel_nr,percelen!EH$4,activiteiten_activiteit_voldoet_aan_voorwaarden,"J")&gt;0),EH$4,"")</f>
        <v/>
      </c>
      <c r="EI185" t="str">
        <f>IF(AND($A185="J",COUNTIFS(activiteiten_perceel,percelen!$AZ185,activiteiten_maatregel_nr,percelen!EI$4,activiteiten_activiteit_voldoet_aan_voorwaarden,"J")&gt;0),EI$4,"")</f>
        <v/>
      </c>
      <c r="EJ185">
        <f t="shared" si="375"/>
        <v>0</v>
      </c>
      <c r="EK185" t="str">
        <f t="shared" si="309"/>
        <v/>
      </c>
      <c r="EL185" t="str">
        <f t="shared" si="310"/>
        <v/>
      </c>
      <c r="EM185" t="str">
        <f t="shared" si="311"/>
        <v/>
      </c>
      <c r="EN185" t="str">
        <f t="shared" si="312"/>
        <v/>
      </c>
      <c r="EO185" t="str">
        <f t="shared" si="313"/>
        <v/>
      </c>
      <c r="EP185" t="str">
        <f t="shared" si="314"/>
        <v/>
      </c>
      <c r="EQ185" t="str">
        <f t="shared" si="315"/>
        <v/>
      </c>
      <c r="ER185" t="str">
        <f t="shared" si="316"/>
        <v/>
      </c>
      <c r="ES185" t="str">
        <f t="shared" si="317"/>
        <v/>
      </c>
      <c r="ET185" t="str">
        <f t="shared" si="318"/>
        <v/>
      </c>
      <c r="EU185" t="str">
        <f t="shared" si="319"/>
        <v/>
      </c>
      <c r="EV185" t="str">
        <f t="shared" si="320"/>
        <v/>
      </c>
      <c r="EW185" t="str">
        <f t="shared" si="376"/>
        <v>nvt</v>
      </c>
      <c r="EX185" t="str">
        <f t="shared" si="377"/>
        <v>nvt</v>
      </c>
      <c r="EY185" t="str">
        <f t="shared" si="378"/>
        <v>nvt</v>
      </c>
      <c r="EZ185" t="str">
        <f t="shared" si="379"/>
        <v>nvt</v>
      </c>
      <c r="FA185" t="str">
        <f t="shared" si="380"/>
        <v>nvt</v>
      </c>
      <c r="FB185" t="str">
        <f t="shared" si="381"/>
        <v>nvt</v>
      </c>
      <c r="FC185" t="str">
        <f t="shared" si="382"/>
        <v>nvt</v>
      </c>
      <c r="FD185" t="str">
        <f t="shared" si="383"/>
        <v>nvt</v>
      </c>
      <c r="FE185" t="str">
        <f>IF($EJ185=2,VLOOKUP(FD185,STAPELING!A:D,FE$1,0),"nvt")</f>
        <v>nvt</v>
      </c>
      <c r="FF185" t="str">
        <f t="shared" si="384"/>
        <v>nvt</v>
      </c>
      <c r="FG185" t="str">
        <f t="shared" si="385"/>
        <v>nvt</v>
      </c>
      <c r="FH185" t="str">
        <f t="shared" si="386"/>
        <v>nvt</v>
      </c>
      <c r="FI185" t="str">
        <f t="shared" si="387"/>
        <v>nvt</v>
      </c>
      <c r="FJ185" t="str">
        <f t="shared" si="388"/>
        <v>nvt</v>
      </c>
      <c r="FK185" t="str">
        <f t="shared" si="389"/>
        <v>nvt</v>
      </c>
      <c r="FL185" t="str">
        <f t="shared" si="390"/>
        <v>nvt</v>
      </c>
      <c r="FM185" t="str">
        <f t="shared" si="391"/>
        <v/>
      </c>
      <c r="FN185" t="str">
        <f>IF(ISERROR(VLOOKUP(FM185,STAPELING!I:AO,FN$1,0)),"N",VLOOKUP(FM185,STAPELING!I:AO,FN$1,0))</f>
        <v>J</v>
      </c>
      <c r="FO185" t="str">
        <f t="shared" si="392"/>
        <v>nvt</v>
      </c>
      <c r="FP185" t="str">
        <f t="shared" si="321"/>
        <v>nvt</v>
      </c>
      <c r="FQ185" t="str">
        <f t="shared" si="322"/>
        <v>nvt</v>
      </c>
      <c r="FR185" t="str">
        <f t="shared" si="323"/>
        <v>nvt</v>
      </c>
      <c r="FS185" t="str">
        <f t="shared" si="324"/>
        <v>nvt</v>
      </c>
      <c r="FT185" t="str">
        <f t="shared" si="325"/>
        <v>nvt</v>
      </c>
      <c r="FU185" t="str">
        <f t="shared" si="326"/>
        <v>nvt</v>
      </c>
      <c r="FV185" t="str">
        <f t="shared" si="327"/>
        <v>nvt</v>
      </c>
      <c r="FW185" t="str">
        <f t="shared" si="328"/>
        <v>nvt</v>
      </c>
      <c r="FX185" t="str">
        <f t="shared" si="329"/>
        <v>nvt</v>
      </c>
      <c r="FY185" t="str">
        <f t="shared" si="330"/>
        <v>nvt</v>
      </c>
      <c r="FZ185" t="str">
        <f t="shared" si="331"/>
        <v>nvt</v>
      </c>
      <c r="GA185" t="str">
        <f t="shared" si="332"/>
        <v>nvt</v>
      </c>
      <c r="GB185" t="str">
        <f>IF($EJ185&gt;2,IF(FO185="","zwart",VLOOKUP(FO185,STAPELING!J:AA,GB$1,0)),"nvt")</f>
        <v>nvt</v>
      </c>
      <c r="GC185" t="str">
        <f t="shared" si="393"/>
        <v>nvt</v>
      </c>
      <c r="GD185" t="str">
        <f t="shared" si="394"/>
        <v>nvt</v>
      </c>
      <c r="GE185" t="str">
        <f t="shared" si="395"/>
        <v>nvt</v>
      </c>
      <c r="GF185" t="str">
        <f t="shared" si="396"/>
        <v>nvt</v>
      </c>
      <c r="GG185" t="str">
        <f t="shared" si="397"/>
        <v>nvt</v>
      </c>
      <c r="GH185" t="str">
        <f t="shared" si="398"/>
        <v>nvt</v>
      </c>
      <c r="GI185" t="str">
        <f t="shared" si="399"/>
        <v>nvt</v>
      </c>
      <c r="GJ185" t="str">
        <f t="shared" si="400"/>
        <v>nvt</v>
      </c>
      <c r="GK185" t="str">
        <f t="shared" si="333"/>
        <v>nvt</v>
      </c>
      <c r="GL185" t="str">
        <f t="shared" si="334"/>
        <v>nvt</v>
      </c>
      <c r="GM185" t="str">
        <f t="shared" si="335"/>
        <v>nvt</v>
      </c>
      <c r="GN185" t="str">
        <f t="shared" si="336"/>
        <v>nvt</v>
      </c>
      <c r="GO185" t="str">
        <f t="shared" si="337"/>
        <v>nvt</v>
      </c>
      <c r="GP185" t="str">
        <f t="shared" si="338"/>
        <v>nvt</v>
      </c>
      <c r="GQ185" t="str">
        <f t="shared" si="339"/>
        <v>nvt</v>
      </c>
      <c r="GR185" t="str">
        <f t="shared" si="340"/>
        <v>nvt</v>
      </c>
      <c r="GS185" t="str">
        <f t="shared" si="341"/>
        <v>nvt</v>
      </c>
      <c r="GT185" t="str">
        <f t="shared" si="342"/>
        <v>nvt</v>
      </c>
      <c r="GU185" t="str">
        <f t="shared" si="343"/>
        <v>nvt</v>
      </c>
      <c r="GV185" t="str">
        <f t="shared" si="344"/>
        <v>nvt</v>
      </c>
      <c r="GW185" t="str">
        <f>IF($EJ185&gt;2,IF(GJ185="","zwart",VLOOKUP(GJ185,STAPELING!AB:AJ,GW$1,0)),"nvt")</f>
        <v>nvt</v>
      </c>
      <c r="GX185" t="str">
        <f t="shared" si="401"/>
        <v>nvt</v>
      </c>
      <c r="GY185" t="str">
        <f t="shared" si="402"/>
        <v>nvt</v>
      </c>
      <c r="GZ185" t="str">
        <f t="shared" si="403"/>
        <v>nvt</v>
      </c>
      <c r="HA185" t="str">
        <f t="shared" si="404"/>
        <v>nvt</v>
      </c>
      <c r="HB185" t="str">
        <f t="shared" si="405"/>
        <v>nvt</v>
      </c>
      <c r="HC185" t="str">
        <f t="shared" si="406"/>
        <v>nvt</v>
      </c>
      <c r="HD185" t="str">
        <f t="shared" si="407"/>
        <v>nvt</v>
      </c>
      <c r="HE185" t="str">
        <f t="shared" si="408"/>
        <v>nvt</v>
      </c>
      <c r="HF185" t="str">
        <f t="shared" si="409"/>
        <v>nvt</v>
      </c>
      <c r="HG185" t="str">
        <f t="shared" si="410"/>
        <v>nvt</v>
      </c>
      <c r="HH185" t="str">
        <f t="shared" si="411"/>
        <v>nvt</v>
      </c>
      <c r="HI185" t="str">
        <f t="shared" si="412"/>
        <v>nvt</v>
      </c>
      <c r="HJ185" t="str">
        <f t="shared" si="413"/>
        <v>nvt</v>
      </c>
      <c r="HK185" t="str">
        <f t="shared" si="414"/>
        <v>nvt</v>
      </c>
      <c r="HL185" t="str">
        <f t="shared" si="415"/>
        <v>nvt</v>
      </c>
      <c r="HM185" t="str">
        <f t="shared" si="345"/>
        <v>nvt</v>
      </c>
      <c r="HN185" t="str">
        <f t="shared" si="346"/>
        <v>nvt</v>
      </c>
      <c r="HO185" t="str">
        <f t="shared" si="347"/>
        <v>nvt</v>
      </c>
      <c r="HP185" t="str">
        <f t="shared" si="348"/>
        <v>nvt</v>
      </c>
      <c r="HQ185" t="str">
        <f t="shared" si="349"/>
        <v>nvt</v>
      </c>
      <c r="HR185" t="str">
        <f t="shared" si="350"/>
        <v>nvt</v>
      </c>
      <c r="HS185" t="str">
        <f t="shared" si="351"/>
        <v>nvt</v>
      </c>
      <c r="HT185" t="str">
        <f t="shared" si="352"/>
        <v>nvt</v>
      </c>
      <c r="HU185" t="str">
        <f t="shared" si="353"/>
        <v>nvt</v>
      </c>
      <c r="HV185" t="str">
        <f t="shared" si="354"/>
        <v>nvt</v>
      </c>
      <c r="HW185" t="str">
        <f t="shared" si="355"/>
        <v>nvt</v>
      </c>
      <c r="HX185" t="str">
        <f t="shared" si="356"/>
        <v>nvt</v>
      </c>
      <c r="HY185" t="str">
        <f>IF($EJ185&gt;2,IF(HL185="","zwart",VLOOKUP(HL185,STAPELING!AK:AN,HY$1,0)),"nvt")</f>
        <v>nvt</v>
      </c>
      <c r="HZ185" t="str">
        <f t="shared" si="416"/>
        <v>nvt</v>
      </c>
      <c r="IA185" t="str">
        <f t="shared" si="417"/>
        <v>nvt</v>
      </c>
      <c r="IB185" t="str">
        <f t="shared" si="418"/>
        <v>nvt</v>
      </c>
      <c r="IC185" t="str">
        <f t="shared" si="419"/>
        <v>nvt</v>
      </c>
      <c r="ID185" t="str">
        <f t="shared" si="420"/>
        <v>nvt</v>
      </c>
      <c r="IE185" t="str">
        <f t="shared" si="421"/>
        <v>nvt</v>
      </c>
      <c r="IF185" t="str">
        <f t="shared" si="422"/>
        <v>nvt</v>
      </c>
      <c r="IG185">
        <f t="shared" si="423"/>
        <v>0</v>
      </c>
      <c r="IH185">
        <f t="shared" si="424"/>
        <v>0</v>
      </c>
      <c r="II185">
        <f t="shared" si="425"/>
        <v>0</v>
      </c>
      <c r="IJ185">
        <f t="shared" si="426"/>
        <v>0</v>
      </c>
      <c r="IK185">
        <f t="shared" si="427"/>
        <v>0</v>
      </c>
      <c r="IL185">
        <f t="shared" si="428"/>
        <v>0</v>
      </c>
      <c r="IM185">
        <f t="shared" si="429"/>
        <v>0</v>
      </c>
      <c r="IN185">
        <f t="shared" si="430"/>
        <v>0</v>
      </c>
      <c r="IO185">
        <f t="shared" si="431"/>
        <v>0</v>
      </c>
      <c r="IP185">
        <f t="shared" si="432"/>
        <v>0</v>
      </c>
      <c r="IQ185">
        <f t="shared" si="433"/>
        <v>0</v>
      </c>
      <c r="IR185">
        <f t="shared" si="434"/>
        <v>0</v>
      </c>
      <c r="IS185">
        <f t="shared" si="435"/>
        <v>0</v>
      </c>
      <c r="IT185">
        <f t="shared" si="436"/>
        <v>0</v>
      </c>
      <c r="IU185" t="str">
        <f t="shared" si="437"/>
        <v>N</v>
      </c>
      <c r="IV185" t="str">
        <f t="shared" si="357"/>
        <v>N</v>
      </c>
      <c r="IW185" t="str">
        <f t="shared" si="438"/>
        <v>N</v>
      </c>
    </row>
    <row r="186" spans="1:257" x14ac:dyDescent="0.25">
      <c r="A186" t="str">
        <f>IF(ISERROR(VLOOKUP(E186,E$4:E185,1,0)),"J","N")</f>
        <v>N</v>
      </c>
      <c r="E186" s="25" t="str">
        <f>IF(Invoer!B215="","",Invoer!B215)</f>
        <v/>
      </c>
      <c r="F186" s="25"/>
      <c r="G186" s="25"/>
      <c r="H186" s="25" t="str">
        <f>IF(AND($E186&lt;&gt;"",$A186="J"),Invoer!D215,"")</f>
        <v/>
      </c>
      <c r="I186" s="25"/>
      <c r="J186" s="26"/>
      <c r="K186" s="26" t="str">
        <f>IF(AND($E186&lt;&gt;"",$A186="J"),Invoer!L215,"")</f>
        <v/>
      </c>
      <c r="L186" s="26"/>
      <c r="M186" s="25"/>
      <c r="N186" s="152"/>
      <c r="O186" s="153"/>
      <c r="P186" s="25"/>
      <c r="Q186" s="25"/>
      <c r="R186" s="153"/>
      <c r="S186" s="154"/>
      <c r="T186" s="152"/>
      <c r="U186" s="153"/>
      <c r="V186" s="153"/>
      <c r="W186" s="59" t="str">
        <f>IF(AND($E186&lt;&gt;"",$A186="J",Invoer!R215&lt;&gt;""),VLOOKUP(Invoer!R215,NORM!$F$26:$H$29,3,0),"")</f>
        <v/>
      </c>
      <c r="X186" s="59"/>
      <c r="Y186" s="25" t="str">
        <f t="shared" si="358"/>
        <v/>
      </c>
      <c r="Z186" s="25"/>
      <c r="AA186" s="26" t="str">
        <f t="shared" si="359"/>
        <v/>
      </c>
      <c r="AB186" s="26"/>
      <c r="AC186" s="153"/>
      <c r="AD186" s="153"/>
      <c r="AE186" s="153"/>
      <c r="AF186" s="153"/>
      <c r="AG186" s="153"/>
      <c r="AH186" s="25"/>
      <c r="AI186" s="153"/>
      <c r="AJ186" s="153"/>
      <c r="AK186" s="153"/>
      <c r="AL186" s="153"/>
      <c r="AM186" s="25" t="str">
        <f>IF(AND($E186&lt;&gt;"",$A186="J"),IF(Invoer!X215="Ja","J",IF(Invoer!X215="Nee","N","")),"")</f>
        <v/>
      </c>
      <c r="AN186" s="153"/>
      <c r="AO186" s="153"/>
      <c r="AP186" s="153" t="s">
        <v>311</v>
      </c>
      <c r="AQ186" s="153" t="s">
        <v>311</v>
      </c>
      <c r="AR186" s="153" t="s">
        <v>312</v>
      </c>
      <c r="AS186" s="153" t="s">
        <v>312</v>
      </c>
      <c r="AT186" s="1" t="str">
        <f>IF(AND($E186&lt;&gt;"",$A186="J",Invoer!O215&lt;&gt;""),VLOOKUP(Invoer!O215,NORM!$F$31:$H$38,3,0),"")</f>
        <v/>
      </c>
      <c r="AU186" s="1"/>
      <c r="AV186" s="1" t="str">
        <f>IF(AND($E186&lt;&gt;"",$A186="J"),Invoer!AH215,"")</f>
        <v/>
      </c>
      <c r="AW186" s="1"/>
      <c r="AX186" s="1" t="str">
        <f t="shared" si="360"/>
        <v/>
      </c>
      <c r="AY186" s="1"/>
      <c r="AZ186" s="3" t="str">
        <f t="shared" si="361"/>
        <v/>
      </c>
      <c r="BA186" s="3" t="str">
        <f t="shared" si="362"/>
        <v/>
      </c>
      <c r="BB186" s="3" t="str">
        <f t="shared" si="363"/>
        <v>N</v>
      </c>
      <c r="BC186" s="3" t="str">
        <f t="shared" si="364"/>
        <v>N</v>
      </c>
      <c r="BD186" s="3" t="str">
        <f t="shared" si="365"/>
        <v/>
      </c>
      <c r="BE186" s="3">
        <f t="shared" si="366"/>
        <v>0</v>
      </c>
      <c r="BF186" s="3" t="str">
        <f t="shared" si="367"/>
        <v/>
      </c>
      <c r="BG186" s="3" t="str">
        <f t="shared" si="368"/>
        <v/>
      </c>
      <c r="BH186" s="3" t="str">
        <f t="shared" si="369"/>
        <v>N</v>
      </c>
      <c r="BI186" s="24" t="str">
        <f t="shared" si="370"/>
        <v/>
      </c>
      <c r="BJ186" s="24" t="str">
        <f>IF(ISERROR(VLOOKUP($BD186,LOV_GWSGRP!A:A,1,0)),"N","J")</f>
        <v>N</v>
      </c>
      <c r="BK186" s="24" t="str">
        <f>IF(ISERROR(VLOOKUP($BD186,LOV_GWSGRP!D:D,1,0)),"N","J")</f>
        <v>N</v>
      </c>
      <c r="BL186" s="24" t="str">
        <f>IF(ISERROR(VLOOKUP($BD186,LOV_GWSGRP!G:G,1,0)),"N","J")</f>
        <v>N</v>
      </c>
      <c r="BM186" s="24" t="str">
        <f>IF(ISERROR(VLOOKUP($BD186,LOV_GWSGRP!M:M,1,0)),"N","J")</f>
        <v>N</v>
      </c>
      <c r="BN186" s="24" t="str">
        <f>IF(ISERROR(VLOOKUP($BD186,LOV_GWSGRP!P:P,1,0)),"N","J")</f>
        <v>N</v>
      </c>
      <c r="BO186" s="24" t="str">
        <f>IF(ISERROR(VLOOKUP($BD186,LOV_GWSGRP!S:S,1,0)),"N","J")</f>
        <v>N</v>
      </c>
      <c r="BP186" s="24" t="str">
        <f>IF(ISERROR(VLOOKUP($BD186,LOV_GWSGRP!V:V,1,0)),"N","J")</f>
        <v>N</v>
      </c>
      <c r="BQ186" s="24" t="str">
        <f>IF(ISERROR(VLOOKUP($BD186,LOV_GWSGRP!Y:Y,1,0)),"N","J")</f>
        <v>N</v>
      </c>
      <c r="BR186" s="24" t="str">
        <f>IF(ISERROR(VLOOKUP($BD186,LOV_GWSGRP!AB:AB,1,0)),"N","J")</f>
        <v>N</v>
      </c>
      <c r="BS186" s="24" t="str">
        <f>IF(ISERROR(VLOOKUP($BD186,LOV_GWSGRP!AE:AE,1,0)),"N","J")</f>
        <v>N</v>
      </c>
      <c r="BT186" s="24" t="str">
        <f>IF(ISERROR(VLOOKUP($BD186,LOV_GWSGRP!AH:AH,1,0)),"N","J")</f>
        <v>N</v>
      </c>
      <c r="BU186" s="24" t="str">
        <f>IF(ISERROR(VLOOKUP($BD186,LOV_GWSGRP!CJ:CJ,1,0)),"N","J")</f>
        <v>N</v>
      </c>
      <c r="BV186" s="24" t="str">
        <f>IF(ISERROR(VLOOKUP($BD186,LOV_GWSGRP!AN:AN,1,0)),"N","J")</f>
        <v>N</v>
      </c>
      <c r="BW186" s="24" t="str">
        <f>IF(ISERROR(VLOOKUP($BD186,LOV_GWSGRP!AQ:AQ,1,0)),"N","J")</f>
        <v>N</v>
      </c>
      <c r="BX186" s="24" t="str">
        <f>IF(ISERROR(VLOOKUP($BD186,LOV_GWSGRP!AT:AT,1,0)),"N","J")</f>
        <v>N</v>
      </c>
      <c r="BY186" s="24" t="str">
        <f>IF(ISERROR(VLOOKUP($BD186,LOV_GWSGRP!AW:AW,1,0)),"N","J")</f>
        <v>N</v>
      </c>
      <c r="BZ186" s="24" t="str">
        <f>IF(ISERROR(VLOOKUP($BD186,LOV_GWSGRP!AZ:AZ,1,0)),"N","J")</f>
        <v>N</v>
      </c>
      <c r="CA186" s="24" t="str">
        <f>IF(ISERROR(VLOOKUP($BD186,LOV_GWSGRP!BC:BC,1,0)),"N","J")</f>
        <v>N</v>
      </c>
      <c r="CB186" s="24" t="str">
        <f>IF(ISERROR(VLOOKUP($BD186,LOV_GWSGRP!BF:BF,1,0)),"N","J")</f>
        <v>N</v>
      </c>
      <c r="CC186" s="24" t="str">
        <f>IF(ISERROR(VLOOKUP($BD186,LOV_GWSGRP!BI:BI,1,0)),"N","J")</f>
        <v>N</v>
      </c>
      <c r="CD186" s="24" t="str">
        <f>IF(ISERROR(VLOOKUP($BD186,LOV_GWSGRP!J:J,1,0)),"N","J")</f>
        <v>N</v>
      </c>
      <c r="CE186" s="24" t="str">
        <f>IF(ISERROR(VLOOKUP($BD186,LOV_GWSGRP!BL:BL,1,0)),"N","J")</f>
        <v>N</v>
      </c>
      <c r="CF186" s="24"/>
      <c r="CG186" s="24" t="str">
        <f>IF(ISERROR(VLOOKUP($BD186,LOV_GWSGRP!BO:BO,1,0)),"N","J")</f>
        <v>N</v>
      </c>
      <c r="CH186" s="24" t="str">
        <f t="shared" si="371"/>
        <v>N</v>
      </c>
      <c r="CI186" s="24" t="str">
        <f>IF(ISERROR(VLOOKUP($BD186,GEWASCODE_GLMC8!F:F,1,0)),"N","J")</f>
        <v>N</v>
      </c>
      <c r="CJ186" s="24" t="str">
        <f>IF(COUNTIF($CI186:CI186,"J")&gt;0,"N",IF(ISERROR(VLOOKUP($BD186,GEWASCODE_GLMC8!G:G,1,0)),"N","J"))</f>
        <v>N</v>
      </c>
      <c r="CK186" s="24" t="str">
        <f>IF(COUNTIF($CI186:CJ186,"J")&gt;0,"N",IF(ISERROR(VLOOKUP($BD186,GEWASCODE_GLMC8!H:H,1,0)),"N","J"))</f>
        <v>N</v>
      </c>
      <c r="CL186" s="24" t="str">
        <f>IF(COUNTIF($CI186:CK186,"J")&gt;0,"N",IF(ISERROR(VLOOKUP($BD186,GEWASCODE_GLMC8!I:I,1,0)),"N","J"))</f>
        <v>N</v>
      </c>
      <c r="CM186" s="24" t="str">
        <f>IF(COUNTIF($CI186:CL186,"J")&gt;0,"N",IF(ISERROR(VLOOKUP($BD186,GEWASCODE_GLMC8!J:J,1,0)),"N","J"))</f>
        <v>N</v>
      </c>
      <c r="CN186" s="24" t="str">
        <f>IF(COUNTIF($CI186:CM186,"J")&gt;0,"N",IF(ISERROR(VLOOKUP($BD186,GEWASCODE_GLMC8!K:K,1,0)),"N","J"))</f>
        <v>N</v>
      </c>
      <c r="CO186" s="24" t="str">
        <f>IF(COUNTIF($CI186:CN186,"J")&gt;0,"N",IF(ISERROR(VLOOKUP($BD186,GEWASCODE_GLMC8!L:L,1,0)),"N","J"))</f>
        <v>N</v>
      </c>
      <c r="CP186" s="24" t="str">
        <f>IF(COUNTIF($CI186:CO186,"J")&gt;0,"N",IF(ISERROR(VLOOKUP($BD186,GEWASCODE_GLMC8!M:M,1,0)),"N","J"))</f>
        <v>N</v>
      </c>
      <c r="CQ186" s="24" t="str">
        <f>IF(COUNTIF($CI186:CP186,"J")&gt;0,"N",IF(ISERROR(VLOOKUP($BD186,GEWASCODE_GLMC8!N:N,1,0)),"N","J"))</f>
        <v>N</v>
      </c>
      <c r="CR186" s="24" t="str">
        <f>IF(COUNTIF($CI186:CQ186,"J")&gt;0,"N",IF(ISERROR(VLOOKUP($BD186,GEWASCODE_GLMC8!O:O,1,0)),"N","J"))</f>
        <v>N</v>
      </c>
      <c r="CS186" s="24" t="str">
        <f>IF(COUNTIF($CI186:CR186,"J")&gt;0,"N",IF(ISERROR(VLOOKUP($BD186,GEWASCODE_GLMC8!P:P,1,0)),"N","J"))</f>
        <v>N</v>
      </c>
      <c r="CT186" s="24" t="str">
        <f>IF(COUNTIF($CI186:CS186,"J")&gt;0,"N",IF(ISERROR(VLOOKUP($BD186,GEWASCODE_GLMC8!Q:Q,1,0)),"N","J"))</f>
        <v>N</v>
      </c>
      <c r="CU186" s="24" t="str">
        <f>IF(COUNTIF($CI186:CT186,"J")&gt;0,"N",IF(ISERROR(VLOOKUP($BD186,GEWASCODE_GLMC8!R:R,1,0)),"N","J"))</f>
        <v>N</v>
      </c>
      <c r="CV186" s="24" t="str">
        <f>IF(COUNTIF($CI186:CU186,"J")&gt;0,"N",IF(ISERROR(VLOOKUP($BD186,GEWASCODE_GLMC8!S:S,1,0)),"N","J"))</f>
        <v>N</v>
      </c>
      <c r="CW186" s="24" t="str">
        <f>IF(COUNTIF($CI186:CV186,"J")&gt;0,"N",IF(ISERROR(VLOOKUP($BD186,GEWASCODE_GLMC8!T:T,1,0)),"N","J"))</f>
        <v>N</v>
      </c>
      <c r="CX186" s="24" t="str">
        <f>IF(COUNTIF($CI186:CW186,"J")&gt;0,"N",IF(ISERROR(VLOOKUP($BD186,GEWASCODE_GLMC8!U:U,1,0)),"N","J"))</f>
        <v>N</v>
      </c>
      <c r="CY186" s="24" t="str">
        <f>IF(COUNTIF($CI186:CX186,"J")&gt;0,"N",IF(ISERROR(VLOOKUP($BD186,GEWASCODE_GLMC8!V:V,1,0)),"N","J"))</f>
        <v>N</v>
      </c>
      <c r="CZ186" s="24" t="str">
        <f>IF(COUNTIF($CI186:CY186,"J")&gt;0,"N",IF(ISERROR(VLOOKUP($BD186,GEWASCODE_GLMC8!W:W,1,0)),"N","J"))</f>
        <v>N</v>
      </c>
      <c r="DA186" s="24" t="str">
        <f>IF(COUNTIF($CI186:CZ186,"J")&gt;0,"N",IF(ISERROR(VLOOKUP($BD186,GEWASCODE_GLMC8!X:X,1,0)),"N","J"))</f>
        <v>N</v>
      </c>
      <c r="DB186" s="24" t="str">
        <f>IF(COUNTIF($CI186:DA186,"J")&gt;0,"N",IF(ISERROR(VLOOKUP($BD186,GEWASCODE_GLMC8!Y:Y,1,0)),"N","J"))</f>
        <v>N</v>
      </c>
      <c r="DC186" s="24" t="str">
        <f>IF(COUNTIF($CI186:DB186,"J")&gt;0,"N",IF(ISERROR(VLOOKUP($BD186,GEWASCODE_GLMC8!Z:Z,1,0)),"N","J"))</f>
        <v>N</v>
      </c>
      <c r="DD186" s="24" t="str">
        <f t="shared" si="372"/>
        <v>N</v>
      </c>
      <c r="DE186" s="3" t="str">
        <f t="shared" si="303"/>
        <v>N</v>
      </c>
      <c r="DF186" s="3" t="str">
        <f t="shared" si="304"/>
        <v>N</v>
      </c>
      <c r="DG186" s="3" t="str">
        <f t="shared" si="373"/>
        <v>N</v>
      </c>
      <c r="DH186" s="3" t="str">
        <f t="shared" si="374"/>
        <v>N</v>
      </c>
      <c r="DI186" s="3" t="str">
        <f t="shared" si="305"/>
        <v>N</v>
      </c>
      <c r="DJ186" s="3" t="str">
        <f t="shared" si="306"/>
        <v>N</v>
      </c>
      <c r="DK186" s="3">
        <f>0</f>
        <v>0</v>
      </c>
      <c r="DL186" s="3" t="str">
        <f t="shared" si="307"/>
        <v>N</v>
      </c>
      <c r="DM186" s="3" t="str">
        <f t="shared" si="308"/>
        <v>N</v>
      </c>
      <c r="DN186" t="str">
        <f>IF(AND($A186="J",COUNTIFS(activiteiten_perceel,percelen!$AZ186,activiteiten_maatregel_nr,percelen!DN$4,activiteiten_activiteit_voldoet_aan_voorwaarden,"J")&gt;0),DN$4,"")</f>
        <v/>
      </c>
      <c r="DO186" t="str">
        <f>IF(AND($A186="J",COUNTIFS(activiteiten_perceel,percelen!$AZ186,activiteiten_maatregel_nr,percelen!DO$4,activiteiten_activiteit_voldoet_aan_voorwaarden,"J")&gt;0),DO$4,"")</f>
        <v/>
      </c>
      <c r="DP186" t="str">
        <f>IF(AND($A186="J",COUNTIFS(activiteiten_perceel,percelen!$AZ186,activiteiten_maatregel_nr,percelen!DP$4,activiteiten_activiteit_voldoet_aan_voorwaarden,"J")&gt;0),DP$4,"")</f>
        <v/>
      </c>
      <c r="DQ186" t="str">
        <f>IF(AND($A186="J",COUNTIFS(activiteiten_perceel,percelen!$AZ186,activiteiten_maatregel_nr,percelen!DQ$4,activiteiten_activiteit_voldoet_aan_voorwaarden,"J")&gt;0),DQ$4,"")</f>
        <v/>
      </c>
      <c r="DR186" t="str">
        <f>IF(AND($A186="J",COUNTIFS(activiteiten_perceel,percelen!$AZ186,activiteiten_maatregel_nr,percelen!DR$4,activiteiten_activiteit_voldoet_aan_voorwaarden,"J")&gt;0),DR$4,"")</f>
        <v/>
      </c>
      <c r="DS186" t="str">
        <f>IF(AND($A186="J",COUNTIFS(activiteiten_perceel,percelen!$AZ186,activiteiten_maatregel_nr,percelen!DS$4,activiteiten_activiteit_voldoet_aan_voorwaarden,"J")&gt;0),DS$4,"")</f>
        <v/>
      </c>
      <c r="DT186" t="str">
        <f>IF(AND($A186="J",COUNTIFS(activiteiten_perceel,percelen!$AZ186,activiteiten_maatregel_nr,percelen!DT$4,activiteiten_activiteit_voldoet_aan_voorwaarden,"J")&gt;0),DT$4,"")</f>
        <v/>
      </c>
      <c r="DU186" t="str">
        <f>IF(AND($A186="J",COUNTIFS(activiteiten_perceel,percelen!$AZ186,activiteiten_maatregel_nr,percelen!DU$4,activiteiten_activiteit_voldoet_aan_voorwaarden,"J")&gt;0),DU$4,"")</f>
        <v/>
      </c>
      <c r="DV186" t="str">
        <f>IF(AND($A186="J",COUNTIFS(activiteiten_perceel,percelen!$AZ186,activiteiten_maatregel_nr,percelen!DV$4,activiteiten_activiteit_voldoet_aan_voorwaarden,"J")&gt;0),DV$4,"")</f>
        <v/>
      </c>
      <c r="DW186" t="str">
        <f>IF(AND($A186="J",COUNTIFS(activiteiten_perceel,percelen!$AZ186,activiteiten_maatregel_nr,percelen!DW$4,activiteiten_activiteit_voldoet_aan_voorwaarden,"J")&gt;0),DW$4,"")</f>
        <v/>
      </c>
      <c r="DX186" t="str">
        <f>IF(AND($A186="J",COUNTIFS(activiteiten_perceel,percelen!$AZ186,activiteiten_maatregel_nr,percelen!DX$4,activiteiten_activiteit_voldoet_aan_voorwaarden,"J")&gt;0),DX$4,"")</f>
        <v/>
      </c>
      <c r="DY186" t="str">
        <f>IF(AND($A186="J",COUNTIFS(activiteiten_perceel,percelen!$AZ186,activiteiten_maatregel_nr,percelen!DY$4,activiteiten_activiteit_voldoet_aan_voorwaarden,"J")&gt;0),DY$4,"")</f>
        <v/>
      </c>
      <c r="DZ186" t="str">
        <f>IF(AND($A186="J",COUNTIFS(activiteiten_perceel,percelen!$AZ186,activiteiten_maatregel_nr,percelen!DZ$4,activiteiten_activiteit_voldoet_aan_voorwaarden,"J")&gt;0),DZ$4,"")</f>
        <v/>
      </c>
      <c r="EA186" t="str">
        <f>IF(AND($A186="J",COUNTIFS(activiteiten_perceel,percelen!$AZ186,activiteiten_maatregel_nr,percelen!EA$4,activiteiten_activiteit_voldoet_aan_voorwaarden,"J")&gt;0),EA$4,"")</f>
        <v/>
      </c>
      <c r="EB186" t="str">
        <f>IF(AND($A186="J",COUNTIFS(activiteiten_perceel,percelen!$AZ186,activiteiten_maatregel_nr,percelen!EB$4,activiteiten_activiteit_voldoet_aan_voorwaarden,"J")&gt;0),EB$4,"")</f>
        <v/>
      </c>
      <c r="EC186" t="str">
        <f>IF(AND($A186="J",COUNTIFS(activiteiten_perceel,percelen!$AZ186,activiteiten_maatregel_nr,percelen!EC$4,activiteiten_activiteit_voldoet_aan_voorwaarden,"J")&gt;0),EC$4,"")</f>
        <v/>
      </c>
      <c r="ED186" t="str">
        <f>IF(AND($A186="J",COUNTIFS(activiteiten_perceel,percelen!$AZ186,activiteiten_maatregel_nr,percelen!ED$4,activiteiten_activiteit_voldoet_aan_voorwaarden,"J")&gt;0),ED$4,"")</f>
        <v/>
      </c>
      <c r="EE186" t="str">
        <f>IF(AND($A186="J",COUNTIFS(activiteiten_perceel,percelen!$AZ186,activiteiten_maatregel_nr,percelen!EE$4,activiteiten_activiteit_voldoet_aan_voorwaarden,"J")&gt;0),EE$4,"")</f>
        <v/>
      </c>
      <c r="EF186" t="str">
        <f>IF(AND($A186="J",COUNTIFS(activiteiten_perceel,percelen!$AZ186,activiteiten_maatregel_nr,percelen!EF$4,activiteiten_activiteit_voldoet_aan_voorwaarden,"J")&gt;0),EF$4,"")</f>
        <v/>
      </c>
      <c r="EG186" t="str">
        <f>IF(AND($A186="J",COUNTIFS(activiteiten_perceel,percelen!$AZ186,activiteiten_maatregel_nr,percelen!EG$4,activiteiten_activiteit_voldoet_aan_voorwaarden,"J")&gt;0),EG$4,"")</f>
        <v/>
      </c>
      <c r="EH186" t="str">
        <f>IF(AND($A186="J",COUNTIFS(activiteiten_perceel,percelen!$AZ186,activiteiten_maatregel_nr,percelen!EH$4,activiteiten_activiteit_voldoet_aan_voorwaarden,"J")&gt;0),EH$4,"")</f>
        <v/>
      </c>
      <c r="EI186" t="str">
        <f>IF(AND($A186="J",COUNTIFS(activiteiten_perceel,percelen!$AZ186,activiteiten_maatregel_nr,percelen!EI$4,activiteiten_activiteit_voldoet_aan_voorwaarden,"J")&gt;0),EI$4,"")</f>
        <v/>
      </c>
      <c r="EJ186">
        <f t="shared" si="375"/>
        <v>0</v>
      </c>
      <c r="EK186" t="str">
        <f t="shared" si="309"/>
        <v/>
      </c>
      <c r="EL186" t="str">
        <f t="shared" si="310"/>
        <v/>
      </c>
      <c r="EM186" t="str">
        <f t="shared" si="311"/>
        <v/>
      </c>
      <c r="EN186" t="str">
        <f t="shared" si="312"/>
        <v/>
      </c>
      <c r="EO186" t="str">
        <f t="shared" si="313"/>
        <v/>
      </c>
      <c r="EP186" t="str">
        <f t="shared" si="314"/>
        <v/>
      </c>
      <c r="EQ186" t="str">
        <f t="shared" si="315"/>
        <v/>
      </c>
      <c r="ER186" t="str">
        <f t="shared" si="316"/>
        <v/>
      </c>
      <c r="ES186" t="str">
        <f t="shared" si="317"/>
        <v/>
      </c>
      <c r="ET186" t="str">
        <f t="shared" si="318"/>
        <v/>
      </c>
      <c r="EU186" t="str">
        <f t="shared" si="319"/>
        <v/>
      </c>
      <c r="EV186" t="str">
        <f t="shared" si="320"/>
        <v/>
      </c>
      <c r="EW186" t="str">
        <f t="shared" si="376"/>
        <v>nvt</v>
      </c>
      <c r="EX186" t="str">
        <f t="shared" si="377"/>
        <v>nvt</v>
      </c>
      <c r="EY186" t="str">
        <f t="shared" si="378"/>
        <v>nvt</v>
      </c>
      <c r="EZ186" t="str">
        <f t="shared" si="379"/>
        <v>nvt</v>
      </c>
      <c r="FA186" t="str">
        <f t="shared" si="380"/>
        <v>nvt</v>
      </c>
      <c r="FB186" t="str">
        <f t="shared" si="381"/>
        <v>nvt</v>
      </c>
      <c r="FC186" t="str">
        <f t="shared" si="382"/>
        <v>nvt</v>
      </c>
      <c r="FD186" t="str">
        <f t="shared" si="383"/>
        <v>nvt</v>
      </c>
      <c r="FE186" t="str">
        <f>IF($EJ186=2,VLOOKUP(FD186,STAPELING!A:D,FE$1,0),"nvt")</f>
        <v>nvt</v>
      </c>
      <c r="FF186" t="str">
        <f t="shared" si="384"/>
        <v>nvt</v>
      </c>
      <c r="FG186" t="str">
        <f t="shared" si="385"/>
        <v>nvt</v>
      </c>
      <c r="FH186" t="str">
        <f t="shared" si="386"/>
        <v>nvt</v>
      </c>
      <c r="FI186" t="str">
        <f t="shared" si="387"/>
        <v>nvt</v>
      </c>
      <c r="FJ186" t="str">
        <f t="shared" si="388"/>
        <v>nvt</v>
      </c>
      <c r="FK186" t="str">
        <f t="shared" si="389"/>
        <v>nvt</v>
      </c>
      <c r="FL186" t="str">
        <f t="shared" si="390"/>
        <v>nvt</v>
      </c>
      <c r="FM186" t="str">
        <f t="shared" si="391"/>
        <v/>
      </c>
      <c r="FN186" t="str">
        <f>IF(ISERROR(VLOOKUP(FM186,STAPELING!I:AO,FN$1,0)),"N",VLOOKUP(FM186,STAPELING!I:AO,FN$1,0))</f>
        <v>J</v>
      </c>
      <c r="FO186" t="str">
        <f t="shared" si="392"/>
        <v>nvt</v>
      </c>
      <c r="FP186" t="str">
        <f t="shared" si="321"/>
        <v>nvt</v>
      </c>
      <c r="FQ186" t="str">
        <f t="shared" si="322"/>
        <v>nvt</v>
      </c>
      <c r="FR186" t="str">
        <f t="shared" si="323"/>
        <v>nvt</v>
      </c>
      <c r="FS186" t="str">
        <f t="shared" si="324"/>
        <v>nvt</v>
      </c>
      <c r="FT186" t="str">
        <f t="shared" si="325"/>
        <v>nvt</v>
      </c>
      <c r="FU186" t="str">
        <f t="shared" si="326"/>
        <v>nvt</v>
      </c>
      <c r="FV186" t="str">
        <f t="shared" si="327"/>
        <v>nvt</v>
      </c>
      <c r="FW186" t="str">
        <f t="shared" si="328"/>
        <v>nvt</v>
      </c>
      <c r="FX186" t="str">
        <f t="shared" si="329"/>
        <v>nvt</v>
      </c>
      <c r="FY186" t="str">
        <f t="shared" si="330"/>
        <v>nvt</v>
      </c>
      <c r="FZ186" t="str">
        <f t="shared" si="331"/>
        <v>nvt</v>
      </c>
      <c r="GA186" t="str">
        <f t="shared" si="332"/>
        <v>nvt</v>
      </c>
      <c r="GB186" t="str">
        <f>IF($EJ186&gt;2,IF(FO186="","zwart",VLOOKUP(FO186,STAPELING!J:AA,GB$1,0)),"nvt")</f>
        <v>nvt</v>
      </c>
      <c r="GC186" t="str">
        <f t="shared" si="393"/>
        <v>nvt</v>
      </c>
      <c r="GD186" t="str">
        <f t="shared" si="394"/>
        <v>nvt</v>
      </c>
      <c r="GE186" t="str">
        <f t="shared" si="395"/>
        <v>nvt</v>
      </c>
      <c r="GF186" t="str">
        <f t="shared" si="396"/>
        <v>nvt</v>
      </c>
      <c r="GG186" t="str">
        <f t="shared" si="397"/>
        <v>nvt</v>
      </c>
      <c r="GH186" t="str">
        <f t="shared" si="398"/>
        <v>nvt</v>
      </c>
      <c r="GI186" t="str">
        <f t="shared" si="399"/>
        <v>nvt</v>
      </c>
      <c r="GJ186" t="str">
        <f t="shared" si="400"/>
        <v>nvt</v>
      </c>
      <c r="GK186" t="str">
        <f t="shared" si="333"/>
        <v>nvt</v>
      </c>
      <c r="GL186" t="str">
        <f t="shared" si="334"/>
        <v>nvt</v>
      </c>
      <c r="GM186" t="str">
        <f t="shared" si="335"/>
        <v>nvt</v>
      </c>
      <c r="GN186" t="str">
        <f t="shared" si="336"/>
        <v>nvt</v>
      </c>
      <c r="GO186" t="str">
        <f t="shared" si="337"/>
        <v>nvt</v>
      </c>
      <c r="GP186" t="str">
        <f t="shared" si="338"/>
        <v>nvt</v>
      </c>
      <c r="GQ186" t="str">
        <f t="shared" si="339"/>
        <v>nvt</v>
      </c>
      <c r="GR186" t="str">
        <f t="shared" si="340"/>
        <v>nvt</v>
      </c>
      <c r="GS186" t="str">
        <f t="shared" si="341"/>
        <v>nvt</v>
      </c>
      <c r="GT186" t="str">
        <f t="shared" si="342"/>
        <v>nvt</v>
      </c>
      <c r="GU186" t="str">
        <f t="shared" si="343"/>
        <v>nvt</v>
      </c>
      <c r="GV186" t="str">
        <f t="shared" si="344"/>
        <v>nvt</v>
      </c>
      <c r="GW186" t="str">
        <f>IF($EJ186&gt;2,IF(GJ186="","zwart",VLOOKUP(GJ186,STAPELING!AB:AJ,GW$1,0)),"nvt")</f>
        <v>nvt</v>
      </c>
      <c r="GX186" t="str">
        <f t="shared" si="401"/>
        <v>nvt</v>
      </c>
      <c r="GY186" t="str">
        <f t="shared" si="402"/>
        <v>nvt</v>
      </c>
      <c r="GZ186" t="str">
        <f t="shared" si="403"/>
        <v>nvt</v>
      </c>
      <c r="HA186" t="str">
        <f t="shared" si="404"/>
        <v>nvt</v>
      </c>
      <c r="HB186" t="str">
        <f t="shared" si="405"/>
        <v>nvt</v>
      </c>
      <c r="HC186" t="str">
        <f t="shared" si="406"/>
        <v>nvt</v>
      </c>
      <c r="HD186" t="str">
        <f t="shared" si="407"/>
        <v>nvt</v>
      </c>
      <c r="HE186" t="str">
        <f t="shared" si="408"/>
        <v>nvt</v>
      </c>
      <c r="HF186" t="str">
        <f t="shared" si="409"/>
        <v>nvt</v>
      </c>
      <c r="HG186" t="str">
        <f t="shared" si="410"/>
        <v>nvt</v>
      </c>
      <c r="HH186" t="str">
        <f t="shared" si="411"/>
        <v>nvt</v>
      </c>
      <c r="HI186" t="str">
        <f t="shared" si="412"/>
        <v>nvt</v>
      </c>
      <c r="HJ186" t="str">
        <f t="shared" si="413"/>
        <v>nvt</v>
      </c>
      <c r="HK186" t="str">
        <f t="shared" si="414"/>
        <v>nvt</v>
      </c>
      <c r="HL186" t="str">
        <f t="shared" si="415"/>
        <v>nvt</v>
      </c>
      <c r="HM186" t="str">
        <f t="shared" si="345"/>
        <v>nvt</v>
      </c>
      <c r="HN186" t="str">
        <f t="shared" si="346"/>
        <v>nvt</v>
      </c>
      <c r="HO186" t="str">
        <f t="shared" si="347"/>
        <v>nvt</v>
      </c>
      <c r="HP186" t="str">
        <f t="shared" si="348"/>
        <v>nvt</v>
      </c>
      <c r="HQ186" t="str">
        <f t="shared" si="349"/>
        <v>nvt</v>
      </c>
      <c r="HR186" t="str">
        <f t="shared" si="350"/>
        <v>nvt</v>
      </c>
      <c r="HS186" t="str">
        <f t="shared" si="351"/>
        <v>nvt</v>
      </c>
      <c r="HT186" t="str">
        <f t="shared" si="352"/>
        <v>nvt</v>
      </c>
      <c r="HU186" t="str">
        <f t="shared" si="353"/>
        <v>nvt</v>
      </c>
      <c r="HV186" t="str">
        <f t="shared" si="354"/>
        <v>nvt</v>
      </c>
      <c r="HW186" t="str">
        <f t="shared" si="355"/>
        <v>nvt</v>
      </c>
      <c r="HX186" t="str">
        <f t="shared" si="356"/>
        <v>nvt</v>
      </c>
      <c r="HY186" t="str">
        <f>IF($EJ186&gt;2,IF(HL186="","zwart",VLOOKUP(HL186,STAPELING!AK:AN,HY$1,0)),"nvt")</f>
        <v>nvt</v>
      </c>
      <c r="HZ186" t="str">
        <f t="shared" si="416"/>
        <v>nvt</v>
      </c>
      <c r="IA186" t="str">
        <f t="shared" si="417"/>
        <v>nvt</v>
      </c>
      <c r="IB186" t="str">
        <f t="shared" si="418"/>
        <v>nvt</v>
      </c>
      <c r="IC186" t="str">
        <f t="shared" si="419"/>
        <v>nvt</v>
      </c>
      <c r="ID186" t="str">
        <f t="shared" si="420"/>
        <v>nvt</v>
      </c>
      <c r="IE186" t="str">
        <f t="shared" si="421"/>
        <v>nvt</v>
      </c>
      <c r="IF186" t="str">
        <f t="shared" si="422"/>
        <v>nvt</v>
      </c>
      <c r="IG186">
        <f t="shared" si="423"/>
        <v>0</v>
      </c>
      <c r="IH186">
        <f t="shared" si="424"/>
        <v>0</v>
      </c>
      <c r="II186">
        <f t="shared" si="425"/>
        <v>0</v>
      </c>
      <c r="IJ186">
        <f t="shared" si="426"/>
        <v>0</v>
      </c>
      <c r="IK186">
        <f t="shared" si="427"/>
        <v>0</v>
      </c>
      <c r="IL186">
        <f t="shared" si="428"/>
        <v>0</v>
      </c>
      <c r="IM186">
        <f t="shared" si="429"/>
        <v>0</v>
      </c>
      <c r="IN186">
        <f t="shared" si="430"/>
        <v>0</v>
      </c>
      <c r="IO186">
        <f t="shared" si="431"/>
        <v>0</v>
      </c>
      <c r="IP186">
        <f t="shared" si="432"/>
        <v>0</v>
      </c>
      <c r="IQ186">
        <f t="shared" si="433"/>
        <v>0</v>
      </c>
      <c r="IR186">
        <f t="shared" si="434"/>
        <v>0</v>
      </c>
      <c r="IS186">
        <f t="shared" si="435"/>
        <v>0</v>
      </c>
      <c r="IT186">
        <f t="shared" si="436"/>
        <v>0</v>
      </c>
      <c r="IU186" t="str">
        <f t="shared" si="437"/>
        <v>N</v>
      </c>
      <c r="IV186" t="str">
        <f t="shared" si="357"/>
        <v>N</v>
      </c>
      <c r="IW186" t="str">
        <f t="shared" si="438"/>
        <v>N</v>
      </c>
    </row>
    <row r="187" spans="1:257" x14ac:dyDescent="0.25">
      <c r="A187" t="str">
        <f>IF(ISERROR(VLOOKUP(E187,E$4:E186,1,0)),"J","N")</f>
        <v>N</v>
      </c>
      <c r="E187" s="25" t="str">
        <f>IF(Invoer!B216="","",Invoer!B216)</f>
        <v/>
      </c>
      <c r="F187" s="25"/>
      <c r="G187" s="25"/>
      <c r="H187" s="25" t="str">
        <f>IF(AND($E187&lt;&gt;"",$A187="J"),Invoer!D216,"")</f>
        <v/>
      </c>
      <c r="I187" s="25"/>
      <c r="J187" s="26"/>
      <c r="K187" s="26" t="str">
        <f>IF(AND($E187&lt;&gt;"",$A187="J"),Invoer!L216,"")</f>
        <v/>
      </c>
      <c r="L187" s="26"/>
      <c r="M187" s="25"/>
      <c r="N187" s="152"/>
      <c r="O187" s="153"/>
      <c r="P187" s="25"/>
      <c r="Q187" s="25"/>
      <c r="R187" s="153"/>
      <c r="S187" s="154"/>
      <c r="T187" s="152"/>
      <c r="U187" s="153"/>
      <c r="V187" s="153"/>
      <c r="W187" s="59" t="str">
        <f>IF(AND($E187&lt;&gt;"",$A187="J",Invoer!R216&lt;&gt;""),VLOOKUP(Invoer!R216,NORM!$F$26:$H$29,3,0),"")</f>
        <v/>
      </c>
      <c r="X187" s="59"/>
      <c r="Y187" s="25" t="str">
        <f t="shared" si="358"/>
        <v/>
      </c>
      <c r="Z187" s="25"/>
      <c r="AA187" s="26" t="str">
        <f t="shared" si="359"/>
        <v/>
      </c>
      <c r="AB187" s="26"/>
      <c r="AC187" s="153"/>
      <c r="AD187" s="153"/>
      <c r="AE187" s="153"/>
      <c r="AF187" s="153"/>
      <c r="AG187" s="153"/>
      <c r="AH187" s="25"/>
      <c r="AI187" s="153"/>
      <c r="AJ187" s="153"/>
      <c r="AK187" s="153"/>
      <c r="AL187" s="153"/>
      <c r="AM187" s="25" t="str">
        <f>IF(AND($E187&lt;&gt;"",$A187="J"),IF(Invoer!X216="Ja","J",IF(Invoer!X216="Nee","N","")),"")</f>
        <v/>
      </c>
      <c r="AN187" s="153"/>
      <c r="AO187" s="153"/>
      <c r="AP187" s="153" t="s">
        <v>311</v>
      </c>
      <c r="AQ187" s="153" t="s">
        <v>311</v>
      </c>
      <c r="AR187" s="153" t="s">
        <v>312</v>
      </c>
      <c r="AS187" s="153" t="s">
        <v>312</v>
      </c>
      <c r="AT187" s="1" t="str">
        <f>IF(AND($E187&lt;&gt;"",$A187="J",Invoer!O216&lt;&gt;""),VLOOKUP(Invoer!O216,NORM!$F$31:$H$38,3,0),"")</f>
        <v/>
      </c>
      <c r="AU187" s="1"/>
      <c r="AV187" s="1" t="str">
        <f>IF(AND($E187&lt;&gt;"",$A187="J"),Invoer!AH216,"")</f>
        <v/>
      </c>
      <c r="AW187" s="1"/>
      <c r="AX187" s="1" t="str">
        <f t="shared" si="360"/>
        <v/>
      </c>
      <c r="AY187" s="1"/>
      <c r="AZ187" s="3" t="str">
        <f t="shared" si="361"/>
        <v/>
      </c>
      <c r="BA187" s="3" t="str">
        <f t="shared" si="362"/>
        <v/>
      </c>
      <c r="BB187" s="3" t="str">
        <f t="shared" si="363"/>
        <v>N</v>
      </c>
      <c r="BC187" s="3" t="str">
        <f t="shared" si="364"/>
        <v>N</v>
      </c>
      <c r="BD187" s="3" t="str">
        <f t="shared" si="365"/>
        <v/>
      </c>
      <c r="BE187" s="3">
        <f t="shared" si="366"/>
        <v>0</v>
      </c>
      <c r="BF187" s="3" t="str">
        <f t="shared" si="367"/>
        <v/>
      </c>
      <c r="BG187" s="3" t="str">
        <f t="shared" si="368"/>
        <v/>
      </c>
      <c r="BH187" s="3" t="str">
        <f t="shared" si="369"/>
        <v>N</v>
      </c>
      <c r="BI187" s="24" t="str">
        <f t="shared" si="370"/>
        <v/>
      </c>
      <c r="BJ187" s="24" t="str">
        <f>IF(ISERROR(VLOOKUP($BD187,LOV_GWSGRP!A:A,1,0)),"N","J")</f>
        <v>N</v>
      </c>
      <c r="BK187" s="24" t="str">
        <f>IF(ISERROR(VLOOKUP($BD187,LOV_GWSGRP!D:D,1,0)),"N","J")</f>
        <v>N</v>
      </c>
      <c r="BL187" s="24" t="str">
        <f>IF(ISERROR(VLOOKUP($BD187,LOV_GWSGRP!G:G,1,0)),"N","J")</f>
        <v>N</v>
      </c>
      <c r="BM187" s="24" t="str">
        <f>IF(ISERROR(VLOOKUP($BD187,LOV_GWSGRP!M:M,1,0)),"N","J")</f>
        <v>N</v>
      </c>
      <c r="BN187" s="24" t="str">
        <f>IF(ISERROR(VLOOKUP($BD187,LOV_GWSGRP!P:P,1,0)),"N","J")</f>
        <v>N</v>
      </c>
      <c r="BO187" s="24" t="str">
        <f>IF(ISERROR(VLOOKUP($BD187,LOV_GWSGRP!S:S,1,0)),"N","J")</f>
        <v>N</v>
      </c>
      <c r="BP187" s="24" t="str">
        <f>IF(ISERROR(VLOOKUP($BD187,LOV_GWSGRP!V:V,1,0)),"N","J")</f>
        <v>N</v>
      </c>
      <c r="BQ187" s="24" t="str">
        <f>IF(ISERROR(VLOOKUP($BD187,LOV_GWSGRP!Y:Y,1,0)),"N","J")</f>
        <v>N</v>
      </c>
      <c r="BR187" s="24" t="str">
        <f>IF(ISERROR(VLOOKUP($BD187,LOV_GWSGRP!AB:AB,1,0)),"N","J")</f>
        <v>N</v>
      </c>
      <c r="BS187" s="24" t="str">
        <f>IF(ISERROR(VLOOKUP($BD187,LOV_GWSGRP!AE:AE,1,0)),"N","J")</f>
        <v>N</v>
      </c>
      <c r="BT187" s="24" t="str">
        <f>IF(ISERROR(VLOOKUP($BD187,LOV_GWSGRP!AH:AH,1,0)),"N","J")</f>
        <v>N</v>
      </c>
      <c r="BU187" s="24" t="str">
        <f>IF(ISERROR(VLOOKUP($BD187,LOV_GWSGRP!CJ:CJ,1,0)),"N","J")</f>
        <v>N</v>
      </c>
      <c r="BV187" s="24" t="str">
        <f>IF(ISERROR(VLOOKUP($BD187,LOV_GWSGRP!AN:AN,1,0)),"N","J")</f>
        <v>N</v>
      </c>
      <c r="BW187" s="24" t="str">
        <f>IF(ISERROR(VLOOKUP($BD187,LOV_GWSGRP!AQ:AQ,1,0)),"N","J")</f>
        <v>N</v>
      </c>
      <c r="BX187" s="24" t="str">
        <f>IF(ISERROR(VLOOKUP($BD187,LOV_GWSGRP!AT:AT,1,0)),"N","J")</f>
        <v>N</v>
      </c>
      <c r="BY187" s="24" t="str">
        <f>IF(ISERROR(VLOOKUP($BD187,LOV_GWSGRP!AW:AW,1,0)),"N","J")</f>
        <v>N</v>
      </c>
      <c r="BZ187" s="24" t="str">
        <f>IF(ISERROR(VLOOKUP($BD187,LOV_GWSGRP!AZ:AZ,1,0)),"N","J")</f>
        <v>N</v>
      </c>
      <c r="CA187" s="24" t="str">
        <f>IF(ISERROR(VLOOKUP($BD187,LOV_GWSGRP!BC:BC,1,0)),"N","J")</f>
        <v>N</v>
      </c>
      <c r="CB187" s="24" t="str">
        <f>IF(ISERROR(VLOOKUP($BD187,LOV_GWSGRP!BF:BF,1,0)),"N","J")</f>
        <v>N</v>
      </c>
      <c r="CC187" s="24" t="str">
        <f>IF(ISERROR(VLOOKUP($BD187,LOV_GWSGRP!BI:BI,1,0)),"N","J")</f>
        <v>N</v>
      </c>
      <c r="CD187" s="24" t="str">
        <f>IF(ISERROR(VLOOKUP($BD187,LOV_GWSGRP!J:J,1,0)),"N","J")</f>
        <v>N</v>
      </c>
      <c r="CE187" s="24" t="str">
        <f>IF(ISERROR(VLOOKUP($BD187,LOV_GWSGRP!BL:BL,1,0)),"N","J")</f>
        <v>N</v>
      </c>
      <c r="CF187" s="24"/>
      <c r="CG187" s="24" t="str">
        <f>IF(ISERROR(VLOOKUP($BD187,LOV_GWSGRP!BO:BO,1,0)),"N","J")</f>
        <v>N</v>
      </c>
      <c r="CH187" s="24" t="str">
        <f t="shared" si="371"/>
        <v>N</v>
      </c>
      <c r="CI187" s="24" t="str">
        <f>IF(ISERROR(VLOOKUP($BD187,GEWASCODE_GLMC8!F:F,1,0)),"N","J")</f>
        <v>N</v>
      </c>
      <c r="CJ187" s="24" t="str">
        <f>IF(COUNTIF($CI187:CI187,"J")&gt;0,"N",IF(ISERROR(VLOOKUP($BD187,GEWASCODE_GLMC8!G:G,1,0)),"N","J"))</f>
        <v>N</v>
      </c>
      <c r="CK187" s="24" t="str">
        <f>IF(COUNTIF($CI187:CJ187,"J")&gt;0,"N",IF(ISERROR(VLOOKUP($BD187,GEWASCODE_GLMC8!H:H,1,0)),"N","J"))</f>
        <v>N</v>
      </c>
      <c r="CL187" s="24" t="str">
        <f>IF(COUNTIF($CI187:CK187,"J")&gt;0,"N",IF(ISERROR(VLOOKUP($BD187,GEWASCODE_GLMC8!I:I,1,0)),"N","J"))</f>
        <v>N</v>
      </c>
      <c r="CM187" s="24" t="str">
        <f>IF(COUNTIF($CI187:CL187,"J")&gt;0,"N",IF(ISERROR(VLOOKUP($BD187,GEWASCODE_GLMC8!J:J,1,0)),"N","J"))</f>
        <v>N</v>
      </c>
      <c r="CN187" s="24" t="str">
        <f>IF(COUNTIF($CI187:CM187,"J")&gt;0,"N",IF(ISERROR(VLOOKUP($BD187,GEWASCODE_GLMC8!K:K,1,0)),"N","J"))</f>
        <v>N</v>
      </c>
      <c r="CO187" s="24" t="str">
        <f>IF(COUNTIF($CI187:CN187,"J")&gt;0,"N",IF(ISERROR(VLOOKUP($BD187,GEWASCODE_GLMC8!L:L,1,0)),"N","J"))</f>
        <v>N</v>
      </c>
      <c r="CP187" s="24" t="str">
        <f>IF(COUNTIF($CI187:CO187,"J")&gt;0,"N",IF(ISERROR(VLOOKUP($BD187,GEWASCODE_GLMC8!M:M,1,0)),"N","J"))</f>
        <v>N</v>
      </c>
      <c r="CQ187" s="24" t="str">
        <f>IF(COUNTIF($CI187:CP187,"J")&gt;0,"N",IF(ISERROR(VLOOKUP($BD187,GEWASCODE_GLMC8!N:N,1,0)),"N","J"))</f>
        <v>N</v>
      </c>
      <c r="CR187" s="24" t="str">
        <f>IF(COUNTIF($CI187:CQ187,"J")&gt;0,"N",IF(ISERROR(VLOOKUP($BD187,GEWASCODE_GLMC8!O:O,1,0)),"N","J"))</f>
        <v>N</v>
      </c>
      <c r="CS187" s="24" t="str">
        <f>IF(COUNTIF($CI187:CR187,"J")&gt;0,"N",IF(ISERROR(VLOOKUP($BD187,GEWASCODE_GLMC8!P:P,1,0)),"N","J"))</f>
        <v>N</v>
      </c>
      <c r="CT187" s="24" t="str">
        <f>IF(COUNTIF($CI187:CS187,"J")&gt;0,"N",IF(ISERROR(VLOOKUP($BD187,GEWASCODE_GLMC8!Q:Q,1,0)),"N","J"))</f>
        <v>N</v>
      </c>
      <c r="CU187" s="24" t="str">
        <f>IF(COUNTIF($CI187:CT187,"J")&gt;0,"N",IF(ISERROR(VLOOKUP($BD187,GEWASCODE_GLMC8!R:R,1,0)),"N","J"))</f>
        <v>N</v>
      </c>
      <c r="CV187" s="24" t="str">
        <f>IF(COUNTIF($CI187:CU187,"J")&gt;0,"N",IF(ISERROR(VLOOKUP($BD187,GEWASCODE_GLMC8!S:S,1,0)),"N","J"))</f>
        <v>N</v>
      </c>
      <c r="CW187" s="24" t="str">
        <f>IF(COUNTIF($CI187:CV187,"J")&gt;0,"N",IF(ISERROR(VLOOKUP($BD187,GEWASCODE_GLMC8!T:T,1,0)),"N","J"))</f>
        <v>N</v>
      </c>
      <c r="CX187" s="24" t="str">
        <f>IF(COUNTIF($CI187:CW187,"J")&gt;0,"N",IF(ISERROR(VLOOKUP($BD187,GEWASCODE_GLMC8!U:U,1,0)),"N","J"))</f>
        <v>N</v>
      </c>
      <c r="CY187" s="24" t="str">
        <f>IF(COUNTIF($CI187:CX187,"J")&gt;0,"N",IF(ISERROR(VLOOKUP($BD187,GEWASCODE_GLMC8!V:V,1,0)),"N","J"))</f>
        <v>N</v>
      </c>
      <c r="CZ187" s="24" t="str">
        <f>IF(COUNTIF($CI187:CY187,"J")&gt;0,"N",IF(ISERROR(VLOOKUP($BD187,GEWASCODE_GLMC8!W:W,1,0)),"N","J"))</f>
        <v>N</v>
      </c>
      <c r="DA187" s="24" t="str">
        <f>IF(COUNTIF($CI187:CZ187,"J")&gt;0,"N",IF(ISERROR(VLOOKUP($BD187,GEWASCODE_GLMC8!X:X,1,0)),"N","J"))</f>
        <v>N</v>
      </c>
      <c r="DB187" s="24" t="str">
        <f>IF(COUNTIF($CI187:DA187,"J")&gt;0,"N",IF(ISERROR(VLOOKUP($BD187,GEWASCODE_GLMC8!Y:Y,1,0)),"N","J"))</f>
        <v>N</v>
      </c>
      <c r="DC187" s="24" t="str">
        <f>IF(COUNTIF($CI187:DB187,"J")&gt;0,"N",IF(ISERROR(VLOOKUP($BD187,GEWASCODE_GLMC8!Z:Z,1,0)),"N","J"))</f>
        <v>N</v>
      </c>
      <c r="DD187" s="24" t="str">
        <f t="shared" si="372"/>
        <v>N</v>
      </c>
      <c r="DE187" s="3" t="str">
        <f t="shared" si="303"/>
        <v>N</v>
      </c>
      <c r="DF187" s="3" t="str">
        <f t="shared" si="304"/>
        <v>N</v>
      </c>
      <c r="DG187" s="3" t="str">
        <f t="shared" si="373"/>
        <v>N</v>
      </c>
      <c r="DH187" s="3" t="str">
        <f t="shared" si="374"/>
        <v>N</v>
      </c>
      <c r="DI187" s="3" t="str">
        <f t="shared" si="305"/>
        <v>N</v>
      </c>
      <c r="DJ187" s="3" t="str">
        <f t="shared" si="306"/>
        <v>N</v>
      </c>
      <c r="DK187" s="3">
        <f>0</f>
        <v>0</v>
      </c>
      <c r="DL187" s="3" t="str">
        <f t="shared" si="307"/>
        <v>N</v>
      </c>
      <c r="DM187" s="3" t="str">
        <f t="shared" si="308"/>
        <v>N</v>
      </c>
      <c r="DN187" t="str">
        <f>IF(AND($A187="J",COUNTIFS(activiteiten_perceel,percelen!$AZ187,activiteiten_maatregel_nr,percelen!DN$4,activiteiten_activiteit_voldoet_aan_voorwaarden,"J")&gt;0),DN$4,"")</f>
        <v/>
      </c>
      <c r="DO187" t="str">
        <f>IF(AND($A187="J",COUNTIFS(activiteiten_perceel,percelen!$AZ187,activiteiten_maatregel_nr,percelen!DO$4,activiteiten_activiteit_voldoet_aan_voorwaarden,"J")&gt;0),DO$4,"")</f>
        <v/>
      </c>
      <c r="DP187" t="str">
        <f>IF(AND($A187="J",COUNTIFS(activiteiten_perceel,percelen!$AZ187,activiteiten_maatregel_nr,percelen!DP$4,activiteiten_activiteit_voldoet_aan_voorwaarden,"J")&gt;0),DP$4,"")</f>
        <v/>
      </c>
      <c r="DQ187" t="str">
        <f>IF(AND($A187="J",COUNTIFS(activiteiten_perceel,percelen!$AZ187,activiteiten_maatregel_nr,percelen!DQ$4,activiteiten_activiteit_voldoet_aan_voorwaarden,"J")&gt;0),DQ$4,"")</f>
        <v/>
      </c>
      <c r="DR187" t="str">
        <f>IF(AND($A187="J",COUNTIFS(activiteiten_perceel,percelen!$AZ187,activiteiten_maatregel_nr,percelen!DR$4,activiteiten_activiteit_voldoet_aan_voorwaarden,"J")&gt;0),DR$4,"")</f>
        <v/>
      </c>
      <c r="DS187" t="str">
        <f>IF(AND($A187="J",COUNTIFS(activiteiten_perceel,percelen!$AZ187,activiteiten_maatregel_nr,percelen!DS$4,activiteiten_activiteit_voldoet_aan_voorwaarden,"J")&gt;0),DS$4,"")</f>
        <v/>
      </c>
      <c r="DT187" t="str">
        <f>IF(AND($A187="J",COUNTIFS(activiteiten_perceel,percelen!$AZ187,activiteiten_maatregel_nr,percelen!DT$4,activiteiten_activiteit_voldoet_aan_voorwaarden,"J")&gt;0),DT$4,"")</f>
        <v/>
      </c>
      <c r="DU187" t="str">
        <f>IF(AND($A187="J",COUNTIFS(activiteiten_perceel,percelen!$AZ187,activiteiten_maatregel_nr,percelen!DU$4,activiteiten_activiteit_voldoet_aan_voorwaarden,"J")&gt;0),DU$4,"")</f>
        <v/>
      </c>
      <c r="DV187" t="str">
        <f>IF(AND($A187="J",COUNTIFS(activiteiten_perceel,percelen!$AZ187,activiteiten_maatregel_nr,percelen!DV$4,activiteiten_activiteit_voldoet_aan_voorwaarden,"J")&gt;0),DV$4,"")</f>
        <v/>
      </c>
      <c r="DW187" t="str">
        <f>IF(AND($A187="J",COUNTIFS(activiteiten_perceel,percelen!$AZ187,activiteiten_maatregel_nr,percelen!DW$4,activiteiten_activiteit_voldoet_aan_voorwaarden,"J")&gt;0),DW$4,"")</f>
        <v/>
      </c>
      <c r="DX187" t="str">
        <f>IF(AND($A187="J",COUNTIFS(activiteiten_perceel,percelen!$AZ187,activiteiten_maatregel_nr,percelen!DX$4,activiteiten_activiteit_voldoet_aan_voorwaarden,"J")&gt;0),DX$4,"")</f>
        <v/>
      </c>
      <c r="DY187" t="str">
        <f>IF(AND($A187="J",COUNTIFS(activiteiten_perceel,percelen!$AZ187,activiteiten_maatregel_nr,percelen!DY$4,activiteiten_activiteit_voldoet_aan_voorwaarden,"J")&gt;0),DY$4,"")</f>
        <v/>
      </c>
      <c r="DZ187" t="str">
        <f>IF(AND($A187="J",COUNTIFS(activiteiten_perceel,percelen!$AZ187,activiteiten_maatregel_nr,percelen!DZ$4,activiteiten_activiteit_voldoet_aan_voorwaarden,"J")&gt;0),DZ$4,"")</f>
        <v/>
      </c>
      <c r="EA187" t="str">
        <f>IF(AND($A187="J",COUNTIFS(activiteiten_perceel,percelen!$AZ187,activiteiten_maatregel_nr,percelen!EA$4,activiteiten_activiteit_voldoet_aan_voorwaarden,"J")&gt;0),EA$4,"")</f>
        <v/>
      </c>
      <c r="EB187" t="str">
        <f>IF(AND($A187="J",COUNTIFS(activiteiten_perceel,percelen!$AZ187,activiteiten_maatregel_nr,percelen!EB$4,activiteiten_activiteit_voldoet_aan_voorwaarden,"J")&gt;0),EB$4,"")</f>
        <v/>
      </c>
      <c r="EC187" t="str">
        <f>IF(AND($A187="J",COUNTIFS(activiteiten_perceel,percelen!$AZ187,activiteiten_maatregel_nr,percelen!EC$4,activiteiten_activiteit_voldoet_aan_voorwaarden,"J")&gt;0),EC$4,"")</f>
        <v/>
      </c>
      <c r="ED187" t="str">
        <f>IF(AND($A187="J",COUNTIFS(activiteiten_perceel,percelen!$AZ187,activiteiten_maatregel_nr,percelen!ED$4,activiteiten_activiteit_voldoet_aan_voorwaarden,"J")&gt;0),ED$4,"")</f>
        <v/>
      </c>
      <c r="EE187" t="str">
        <f>IF(AND($A187="J",COUNTIFS(activiteiten_perceel,percelen!$AZ187,activiteiten_maatregel_nr,percelen!EE$4,activiteiten_activiteit_voldoet_aan_voorwaarden,"J")&gt;0),EE$4,"")</f>
        <v/>
      </c>
      <c r="EF187" t="str">
        <f>IF(AND($A187="J",COUNTIFS(activiteiten_perceel,percelen!$AZ187,activiteiten_maatregel_nr,percelen!EF$4,activiteiten_activiteit_voldoet_aan_voorwaarden,"J")&gt;0),EF$4,"")</f>
        <v/>
      </c>
      <c r="EG187" t="str">
        <f>IF(AND($A187="J",COUNTIFS(activiteiten_perceel,percelen!$AZ187,activiteiten_maatregel_nr,percelen!EG$4,activiteiten_activiteit_voldoet_aan_voorwaarden,"J")&gt;0),EG$4,"")</f>
        <v/>
      </c>
      <c r="EH187" t="str">
        <f>IF(AND($A187="J",COUNTIFS(activiteiten_perceel,percelen!$AZ187,activiteiten_maatregel_nr,percelen!EH$4,activiteiten_activiteit_voldoet_aan_voorwaarden,"J")&gt;0),EH$4,"")</f>
        <v/>
      </c>
      <c r="EI187" t="str">
        <f>IF(AND($A187="J",COUNTIFS(activiteiten_perceel,percelen!$AZ187,activiteiten_maatregel_nr,percelen!EI$4,activiteiten_activiteit_voldoet_aan_voorwaarden,"J")&gt;0),EI$4,"")</f>
        <v/>
      </c>
      <c r="EJ187">
        <f t="shared" si="375"/>
        <v>0</v>
      </c>
      <c r="EK187" t="str">
        <f t="shared" si="309"/>
        <v/>
      </c>
      <c r="EL187" t="str">
        <f t="shared" si="310"/>
        <v/>
      </c>
      <c r="EM187" t="str">
        <f t="shared" si="311"/>
        <v/>
      </c>
      <c r="EN187" t="str">
        <f t="shared" si="312"/>
        <v/>
      </c>
      <c r="EO187" t="str">
        <f t="shared" si="313"/>
        <v/>
      </c>
      <c r="EP187" t="str">
        <f t="shared" si="314"/>
        <v/>
      </c>
      <c r="EQ187" t="str">
        <f t="shared" si="315"/>
        <v/>
      </c>
      <c r="ER187" t="str">
        <f t="shared" si="316"/>
        <v/>
      </c>
      <c r="ES187" t="str">
        <f t="shared" si="317"/>
        <v/>
      </c>
      <c r="ET187" t="str">
        <f t="shared" si="318"/>
        <v/>
      </c>
      <c r="EU187" t="str">
        <f t="shared" si="319"/>
        <v/>
      </c>
      <c r="EV187" t="str">
        <f t="shared" si="320"/>
        <v/>
      </c>
      <c r="EW187" t="str">
        <f t="shared" si="376"/>
        <v>nvt</v>
      </c>
      <c r="EX187" t="str">
        <f t="shared" si="377"/>
        <v>nvt</v>
      </c>
      <c r="EY187" t="str">
        <f t="shared" si="378"/>
        <v>nvt</v>
      </c>
      <c r="EZ187" t="str">
        <f t="shared" si="379"/>
        <v>nvt</v>
      </c>
      <c r="FA187" t="str">
        <f t="shared" si="380"/>
        <v>nvt</v>
      </c>
      <c r="FB187" t="str">
        <f t="shared" si="381"/>
        <v>nvt</v>
      </c>
      <c r="FC187" t="str">
        <f t="shared" si="382"/>
        <v>nvt</v>
      </c>
      <c r="FD187" t="str">
        <f t="shared" si="383"/>
        <v>nvt</v>
      </c>
      <c r="FE187" t="str">
        <f>IF($EJ187=2,VLOOKUP(FD187,STAPELING!A:D,FE$1,0),"nvt")</f>
        <v>nvt</v>
      </c>
      <c r="FF187" t="str">
        <f t="shared" si="384"/>
        <v>nvt</v>
      </c>
      <c r="FG187" t="str">
        <f t="shared" si="385"/>
        <v>nvt</v>
      </c>
      <c r="FH187" t="str">
        <f t="shared" si="386"/>
        <v>nvt</v>
      </c>
      <c r="FI187" t="str">
        <f t="shared" si="387"/>
        <v>nvt</v>
      </c>
      <c r="FJ187" t="str">
        <f t="shared" si="388"/>
        <v>nvt</v>
      </c>
      <c r="FK187" t="str">
        <f t="shared" si="389"/>
        <v>nvt</v>
      </c>
      <c r="FL187" t="str">
        <f t="shared" si="390"/>
        <v>nvt</v>
      </c>
      <c r="FM187" t="str">
        <f t="shared" si="391"/>
        <v/>
      </c>
      <c r="FN187" t="str">
        <f>IF(ISERROR(VLOOKUP(FM187,STAPELING!I:AO,FN$1,0)),"N",VLOOKUP(FM187,STAPELING!I:AO,FN$1,0))</f>
        <v>J</v>
      </c>
      <c r="FO187" t="str">
        <f t="shared" si="392"/>
        <v>nvt</v>
      </c>
      <c r="FP187" t="str">
        <f t="shared" si="321"/>
        <v>nvt</v>
      </c>
      <c r="FQ187" t="str">
        <f t="shared" si="322"/>
        <v>nvt</v>
      </c>
      <c r="FR187" t="str">
        <f t="shared" si="323"/>
        <v>nvt</v>
      </c>
      <c r="FS187" t="str">
        <f t="shared" si="324"/>
        <v>nvt</v>
      </c>
      <c r="FT187" t="str">
        <f t="shared" si="325"/>
        <v>nvt</v>
      </c>
      <c r="FU187" t="str">
        <f t="shared" si="326"/>
        <v>nvt</v>
      </c>
      <c r="FV187" t="str">
        <f t="shared" si="327"/>
        <v>nvt</v>
      </c>
      <c r="FW187" t="str">
        <f t="shared" si="328"/>
        <v>nvt</v>
      </c>
      <c r="FX187" t="str">
        <f t="shared" si="329"/>
        <v>nvt</v>
      </c>
      <c r="FY187" t="str">
        <f t="shared" si="330"/>
        <v>nvt</v>
      </c>
      <c r="FZ187" t="str">
        <f t="shared" si="331"/>
        <v>nvt</v>
      </c>
      <c r="GA187" t="str">
        <f t="shared" si="332"/>
        <v>nvt</v>
      </c>
      <c r="GB187" t="str">
        <f>IF($EJ187&gt;2,IF(FO187="","zwart",VLOOKUP(FO187,STAPELING!J:AA,GB$1,0)),"nvt")</f>
        <v>nvt</v>
      </c>
      <c r="GC187" t="str">
        <f t="shared" si="393"/>
        <v>nvt</v>
      </c>
      <c r="GD187" t="str">
        <f t="shared" si="394"/>
        <v>nvt</v>
      </c>
      <c r="GE187" t="str">
        <f t="shared" si="395"/>
        <v>nvt</v>
      </c>
      <c r="GF187" t="str">
        <f t="shared" si="396"/>
        <v>nvt</v>
      </c>
      <c r="GG187" t="str">
        <f t="shared" si="397"/>
        <v>nvt</v>
      </c>
      <c r="GH187" t="str">
        <f t="shared" si="398"/>
        <v>nvt</v>
      </c>
      <c r="GI187" t="str">
        <f t="shared" si="399"/>
        <v>nvt</v>
      </c>
      <c r="GJ187" t="str">
        <f t="shared" si="400"/>
        <v>nvt</v>
      </c>
      <c r="GK187" t="str">
        <f t="shared" si="333"/>
        <v>nvt</v>
      </c>
      <c r="GL187" t="str">
        <f t="shared" si="334"/>
        <v>nvt</v>
      </c>
      <c r="GM187" t="str">
        <f t="shared" si="335"/>
        <v>nvt</v>
      </c>
      <c r="GN187" t="str">
        <f t="shared" si="336"/>
        <v>nvt</v>
      </c>
      <c r="GO187" t="str">
        <f t="shared" si="337"/>
        <v>nvt</v>
      </c>
      <c r="GP187" t="str">
        <f t="shared" si="338"/>
        <v>nvt</v>
      </c>
      <c r="GQ187" t="str">
        <f t="shared" si="339"/>
        <v>nvt</v>
      </c>
      <c r="GR187" t="str">
        <f t="shared" si="340"/>
        <v>nvt</v>
      </c>
      <c r="GS187" t="str">
        <f t="shared" si="341"/>
        <v>nvt</v>
      </c>
      <c r="GT187" t="str">
        <f t="shared" si="342"/>
        <v>nvt</v>
      </c>
      <c r="GU187" t="str">
        <f t="shared" si="343"/>
        <v>nvt</v>
      </c>
      <c r="GV187" t="str">
        <f t="shared" si="344"/>
        <v>nvt</v>
      </c>
      <c r="GW187" t="str">
        <f>IF($EJ187&gt;2,IF(GJ187="","zwart",VLOOKUP(GJ187,STAPELING!AB:AJ,GW$1,0)),"nvt")</f>
        <v>nvt</v>
      </c>
      <c r="GX187" t="str">
        <f t="shared" si="401"/>
        <v>nvt</v>
      </c>
      <c r="GY187" t="str">
        <f t="shared" si="402"/>
        <v>nvt</v>
      </c>
      <c r="GZ187" t="str">
        <f t="shared" si="403"/>
        <v>nvt</v>
      </c>
      <c r="HA187" t="str">
        <f t="shared" si="404"/>
        <v>nvt</v>
      </c>
      <c r="HB187" t="str">
        <f t="shared" si="405"/>
        <v>nvt</v>
      </c>
      <c r="HC187" t="str">
        <f t="shared" si="406"/>
        <v>nvt</v>
      </c>
      <c r="HD187" t="str">
        <f t="shared" si="407"/>
        <v>nvt</v>
      </c>
      <c r="HE187" t="str">
        <f t="shared" si="408"/>
        <v>nvt</v>
      </c>
      <c r="HF187" t="str">
        <f t="shared" si="409"/>
        <v>nvt</v>
      </c>
      <c r="HG187" t="str">
        <f t="shared" si="410"/>
        <v>nvt</v>
      </c>
      <c r="HH187" t="str">
        <f t="shared" si="411"/>
        <v>nvt</v>
      </c>
      <c r="HI187" t="str">
        <f t="shared" si="412"/>
        <v>nvt</v>
      </c>
      <c r="HJ187" t="str">
        <f t="shared" si="413"/>
        <v>nvt</v>
      </c>
      <c r="HK187" t="str">
        <f t="shared" si="414"/>
        <v>nvt</v>
      </c>
      <c r="HL187" t="str">
        <f t="shared" si="415"/>
        <v>nvt</v>
      </c>
      <c r="HM187" t="str">
        <f t="shared" si="345"/>
        <v>nvt</v>
      </c>
      <c r="HN187" t="str">
        <f t="shared" si="346"/>
        <v>nvt</v>
      </c>
      <c r="HO187" t="str">
        <f t="shared" si="347"/>
        <v>nvt</v>
      </c>
      <c r="HP187" t="str">
        <f t="shared" si="348"/>
        <v>nvt</v>
      </c>
      <c r="HQ187" t="str">
        <f t="shared" si="349"/>
        <v>nvt</v>
      </c>
      <c r="HR187" t="str">
        <f t="shared" si="350"/>
        <v>nvt</v>
      </c>
      <c r="HS187" t="str">
        <f t="shared" si="351"/>
        <v>nvt</v>
      </c>
      <c r="HT187" t="str">
        <f t="shared" si="352"/>
        <v>nvt</v>
      </c>
      <c r="HU187" t="str">
        <f t="shared" si="353"/>
        <v>nvt</v>
      </c>
      <c r="HV187" t="str">
        <f t="shared" si="354"/>
        <v>nvt</v>
      </c>
      <c r="HW187" t="str">
        <f t="shared" si="355"/>
        <v>nvt</v>
      </c>
      <c r="HX187" t="str">
        <f t="shared" si="356"/>
        <v>nvt</v>
      </c>
      <c r="HY187" t="str">
        <f>IF($EJ187&gt;2,IF(HL187="","zwart",VLOOKUP(HL187,STAPELING!AK:AN,HY$1,0)),"nvt")</f>
        <v>nvt</v>
      </c>
      <c r="HZ187" t="str">
        <f t="shared" si="416"/>
        <v>nvt</v>
      </c>
      <c r="IA187" t="str">
        <f t="shared" si="417"/>
        <v>nvt</v>
      </c>
      <c r="IB187" t="str">
        <f t="shared" si="418"/>
        <v>nvt</v>
      </c>
      <c r="IC187" t="str">
        <f t="shared" si="419"/>
        <v>nvt</v>
      </c>
      <c r="ID187" t="str">
        <f t="shared" si="420"/>
        <v>nvt</v>
      </c>
      <c r="IE187" t="str">
        <f t="shared" si="421"/>
        <v>nvt</v>
      </c>
      <c r="IF187" t="str">
        <f t="shared" si="422"/>
        <v>nvt</v>
      </c>
      <c r="IG187">
        <f t="shared" si="423"/>
        <v>0</v>
      </c>
      <c r="IH187">
        <f t="shared" si="424"/>
        <v>0</v>
      </c>
      <c r="II187">
        <f t="shared" si="425"/>
        <v>0</v>
      </c>
      <c r="IJ187">
        <f t="shared" si="426"/>
        <v>0</v>
      </c>
      <c r="IK187">
        <f t="shared" si="427"/>
        <v>0</v>
      </c>
      <c r="IL187">
        <f t="shared" si="428"/>
        <v>0</v>
      </c>
      <c r="IM187">
        <f t="shared" si="429"/>
        <v>0</v>
      </c>
      <c r="IN187">
        <f t="shared" si="430"/>
        <v>0</v>
      </c>
      <c r="IO187">
        <f t="shared" si="431"/>
        <v>0</v>
      </c>
      <c r="IP187">
        <f t="shared" si="432"/>
        <v>0</v>
      </c>
      <c r="IQ187">
        <f t="shared" si="433"/>
        <v>0</v>
      </c>
      <c r="IR187">
        <f t="shared" si="434"/>
        <v>0</v>
      </c>
      <c r="IS187">
        <f t="shared" si="435"/>
        <v>0</v>
      </c>
      <c r="IT187">
        <f t="shared" si="436"/>
        <v>0</v>
      </c>
      <c r="IU187" t="str">
        <f t="shared" si="437"/>
        <v>N</v>
      </c>
      <c r="IV187" t="str">
        <f t="shared" si="357"/>
        <v>N</v>
      </c>
      <c r="IW187" t="str">
        <f t="shared" si="438"/>
        <v>N</v>
      </c>
    </row>
    <row r="188" spans="1:257" x14ac:dyDescent="0.25">
      <c r="A188" t="str">
        <f>IF(ISERROR(VLOOKUP(E188,E$4:E187,1,0)),"J","N")</f>
        <v>N</v>
      </c>
      <c r="E188" s="25" t="str">
        <f>IF(Invoer!B217="","",Invoer!B217)</f>
        <v/>
      </c>
      <c r="F188" s="25"/>
      <c r="G188" s="25"/>
      <c r="H188" s="25" t="str">
        <f>IF(AND($E188&lt;&gt;"",$A188="J"),Invoer!D217,"")</f>
        <v/>
      </c>
      <c r="I188" s="25"/>
      <c r="J188" s="26"/>
      <c r="K188" s="26" t="str">
        <f>IF(AND($E188&lt;&gt;"",$A188="J"),Invoer!L217,"")</f>
        <v/>
      </c>
      <c r="L188" s="26"/>
      <c r="M188" s="25"/>
      <c r="N188" s="152"/>
      <c r="O188" s="153"/>
      <c r="P188" s="25"/>
      <c r="Q188" s="25"/>
      <c r="R188" s="153"/>
      <c r="S188" s="154"/>
      <c r="T188" s="152"/>
      <c r="U188" s="153"/>
      <c r="V188" s="153"/>
      <c r="W188" s="59" t="str">
        <f>IF(AND($E188&lt;&gt;"",$A188="J",Invoer!R217&lt;&gt;""),VLOOKUP(Invoer!R217,NORM!$F$26:$H$29,3,0),"")</f>
        <v/>
      </c>
      <c r="X188" s="59"/>
      <c r="Y188" s="25" t="str">
        <f t="shared" si="358"/>
        <v/>
      </c>
      <c r="Z188" s="25"/>
      <c r="AA188" s="26" t="str">
        <f t="shared" si="359"/>
        <v/>
      </c>
      <c r="AB188" s="26"/>
      <c r="AC188" s="153"/>
      <c r="AD188" s="153"/>
      <c r="AE188" s="153"/>
      <c r="AF188" s="153"/>
      <c r="AG188" s="153"/>
      <c r="AH188" s="25"/>
      <c r="AI188" s="153"/>
      <c r="AJ188" s="153"/>
      <c r="AK188" s="153"/>
      <c r="AL188" s="153"/>
      <c r="AM188" s="25" t="str">
        <f>IF(AND($E188&lt;&gt;"",$A188="J"),IF(Invoer!X217="Ja","J",IF(Invoer!X217="Nee","N","")),"")</f>
        <v/>
      </c>
      <c r="AN188" s="153"/>
      <c r="AO188" s="153"/>
      <c r="AP188" s="153" t="s">
        <v>311</v>
      </c>
      <c r="AQ188" s="153" t="s">
        <v>311</v>
      </c>
      <c r="AR188" s="153" t="s">
        <v>312</v>
      </c>
      <c r="AS188" s="153" t="s">
        <v>312</v>
      </c>
      <c r="AT188" s="1" t="str">
        <f>IF(AND($E188&lt;&gt;"",$A188="J",Invoer!O217&lt;&gt;""),VLOOKUP(Invoer!O217,NORM!$F$31:$H$38,3,0),"")</f>
        <v/>
      </c>
      <c r="AU188" s="1"/>
      <c r="AV188" s="1" t="str">
        <f>IF(AND($E188&lt;&gt;"",$A188="J"),Invoer!AH217,"")</f>
        <v/>
      </c>
      <c r="AW188" s="1"/>
      <c r="AX188" s="1" t="str">
        <f t="shared" si="360"/>
        <v/>
      </c>
      <c r="AY188" s="1"/>
      <c r="AZ188" s="3" t="str">
        <f t="shared" si="361"/>
        <v/>
      </c>
      <c r="BA188" s="3" t="str">
        <f t="shared" si="362"/>
        <v/>
      </c>
      <c r="BB188" s="3" t="str">
        <f t="shared" si="363"/>
        <v>N</v>
      </c>
      <c r="BC188" s="3" t="str">
        <f t="shared" si="364"/>
        <v>N</v>
      </c>
      <c r="BD188" s="3" t="str">
        <f t="shared" si="365"/>
        <v/>
      </c>
      <c r="BE188" s="3">
        <f t="shared" si="366"/>
        <v>0</v>
      </c>
      <c r="BF188" s="3" t="str">
        <f t="shared" si="367"/>
        <v/>
      </c>
      <c r="BG188" s="3" t="str">
        <f t="shared" si="368"/>
        <v/>
      </c>
      <c r="BH188" s="3" t="str">
        <f t="shared" si="369"/>
        <v>N</v>
      </c>
      <c r="BI188" s="24" t="str">
        <f t="shared" si="370"/>
        <v/>
      </c>
      <c r="BJ188" s="24" t="str">
        <f>IF(ISERROR(VLOOKUP($BD188,LOV_GWSGRP!A:A,1,0)),"N","J")</f>
        <v>N</v>
      </c>
      <c r="BK188" s="24" t="str">
        <f>IF(ISERROR(VLOOKUP($BD188,LOV_GWSGRP!D:D,1,0)),"N","J")</f>
        <v>N</v>
      </c>
      <c r="BL188" s="24" t="str">
        <f>IF(ISERROR(VLOOKUP($BD188,LOV_GWSGRP!G:G,1,0)),"N","J")</f>
        <v>N</v>
      </c>
      <c r="BM188" s="24" t="str">
        <f>IF(ISERROR(VLOOKUP($BD188,LOV_GWSGRP!M:M,1,0)),"N","J")</f>
        <v>N</v>
      </c>
      <c r="BN188" s="24" t="str">
        <f>IF(ISERROR(VLOOKUP($BD188,LOV_GWSGRP!P:P,1,0)),"N","J")</f>
        <v>N</v>
      </c>
      <c r="BO188" s="24" t="str">
        <f>IF(ISERROR(VLOOKUP($BD188,LOV_GWSGRP!S:S,1,0)),"N","J")</f>
        <v>N</v>
      </c>
      <c r="BP188" s="24" t="str">
        <f>IF(ISERROR(VLOOKUP($BD188,LOV_GWSGRP!V:V,1,0)),"N","J")</f>
        <v>N</v>
      </c>
      <c r="BQ188" s="24" t="str">
        <f>IF(ISERROR(VLOOKUP($BD188,LOV_GWSGRP!Y:Y,1,0)),"N","J")</f>
        <v>N</v>
      </c>
      <c r="BR188" s="24" t="str">
        <f>IF(ISERROR(VLOOKUP($BD188,LOV_GWSGRP!AB:AB,1,0)),"N","J")</f>
        <v>N</v>
      </c>
      <c r="BS188" s="24" t="str">
        <f>IF(ISERROR(VLOOKUP($BD188,LOV_GWSGRP!AE:AE,1,0)),"N","J")</f>
        <v>N</v>
      </c>
      <c r="BT188" s="24" t="str">
        <f>IF(ISERROR(VLOOKUP($BD188,LOV_GWSGRP!AH:AH,1,0)),"N","J")</f>
        <v>N</v>
      </c>
      <c r="BU188" s="24" t="str">
        <f>IF(ISERROR(VLOOKUP($BD188,LOV_GWSGRP!CJ:CJ,1,0)),"N","J")</f>
        <v>N</v>
      </c>
      <c r="BV188" s="24" t="str">
        <f>IF(ISERROR(VLOOKUP($BD188,LOV_GWSGRP!AN:AN,1,0)),"N","J")</f>
        <v>N</v>
      </c>
      <c r="BW188" s="24" t="str">
        <f>IF(ISERROR(VLOOKUP($BD188,LOV_GWSGRP!AQ:AQ,1,0)),"N","J")</f>
        <v>N</v>
      </c>
      <c r="BX188" s="24" t="str">
        <f>IF(ISERROR(VLOOKUP($BD188,LOV_GWSGRP!AT:AT,1,0)),"N","J")</f>
        <v>N</v>
      </c>
      <c r="BY188" s="24" t="str">
        <f>IF(ISERROR(VLOOKUP($BD188,LOV_GWSGRP!AW:AW,1,0)),"N","J")</f>
        <v>N</v>
      </c>
      <c r="BZ188" s="24" t="str">
        <f>IF(ISERROR(VLOOKUP($BD188,LOV_GWSGRP!AZ:AZ,1,0)),"N","J")</f>
        <v>N</v>
      </c>
      <c r="CA188" s="24" t="str">
        <f>IF(ISERROR(VLOOKUP($BD188,LOV_GWSGRP!BC:BC,1,0)),"N","J")</f>
        <v>N</v>
      </c>
      <c r="CB188" s="24" t="str">
        <f>IF(ISERROR(VLOOKUP($BD188,LOV_GWSGRP!BF:BF,1,0)),"N","J")</f>
        <v>N</v>
      </c>
      <c r="CC188" s="24" t="str">
        <f>IF(ISERROR(VLOOKUP($BD188,LOV_GWSGRP!BI:BI,1,0)),"N","J")</f>
        <v>N</v>
      </c>
      <c r="CD188" s="24" t="str">
        <f>IF(ISERROR(VLOOKUP($BD188,LOV_GWSGRP!J:J,1,0)),"N","J")</f>
        <v>N</v>
      </c>
      <c r="CE188" s="24" t="str">
        <f>IF(ISERROR(VLOOKUP($BD188,LOV_GWSGRP!BL:BL,1,0)),"N","J")</f>
        <v>N</v>
      </c>
      <c r="CF188" s="24"/>
      <c r="CG188" s="24" t="str">
        <f>IF(ISERROR(VLOOKUP($BD188,LOV_GWSGRP!BO:BO,1,0)),"N","J")</f>
        <v>N</v>
      </c>
      <c r="CH188" s="24" t="str">
        <f t="shared" si="371"/>
        <v>N</v>
      </c>
      <c r="CI188" s="24" t="str">
        <f>IF(ISERROR(VLOOKUP($BD188,GEWASCODE_GLMC8!F:F,1,0)),"N","J")</f>
        <v>N</v>
      </c>
      <c r="CJ188" s="24" t="str">
        <f>IF(COUNTIF($CI188:CI188,"J")&gt;0,"N",IF(ISERROR(VLOOKUP($BD188,GEWASCODE_GLMC8!G:G,1,0)),"N","J"))</f>
        <v>N</v>
      </c>
      <c r="CK188" s="24" t="str">
        <f>IF(COUNTIF($CI188:CJ188,"J")&gt;0,"N",IF(ISERROR(VLOOKUP($BD188,GEWASCODE_GLMC8!H:H,1,0)),"N","J"))</f>
        <v>N</v>
      </c>
      <c r="CL188" s="24" t="str">
        <f>IF(COUNTIF($CI188:CK188,"J")&gt;0,"N",IF(ISERROR(VLOOKUP($BD188,GEWASCODE_GLMC8!I:I,1,0)),"N","J"))</f>
        <v>N</v>
      </c>
      <c r="CM188" s="24" t="str">
        <f>IF(COUNTIF($CI188:CL188,"J")&gt;0,"N",IF(ISERROR(VLOOKUP($BD188,GEWASCODE_GLMC8!J:J,1,0)),"N","J"))</f>
        <v>N</v>
      </c>
      <c r="CN188" s="24" t="str">
        <f>IF(COUNTIF($CI188:CM188,"J")&gt;0,"N",IF(ISERROR(VLOOKUP($BD188,GEWASCODE_GLMC8!K:K,1,0)),"N","J"))</f>
        <v>N</v>
      </c>
      <c r="CO188" s="24" t="str">
        <f>IF(COUNTIF($CI188:CN188,"J")&gt;0,"N",IF(ISERROR(VLOOKUP($BD188,GEWASCODE_GLMC8!L:L,1,0)),"N","J"))</f>
        <v>N</v>
      </c>
      <c r="CP188" s="24" t="str">
        <f>IF(COUNTIF($CI188:CO188,"J")&gt;0,"N",IF(ISERROR(VLOOKUP($BD188,GEWASCODE_GLMC8!M:M,1,0)),"N","J"))</f>
        <v>N</v>
      </c>
      <c r="CQ188" s="24" t="str">
        <f>IF(COUNTIF($CI188:CP188,"J")&gt;0,"N",IF(ISERROR(VLOOKUP($BD188,GEWASCODE_GLMC8!N:N,1,0)),"N","J"))</f>
        <v>N</v>
      </c>
      <c r="CR188" s="24" t="str">
        <f>IF(COUNTIF($CI188:CQ188,"J")&gt;0,"N",IF(ISERROR(VLOOKUP($BD188,GEWASCODE_GLMC8!O:O,1,0)),"N","J"))</f>
        <v>N</v>
      </c>
      <c r="CS188" s="24" t="str">
        <f>IF(COUNTIF($CI188:CR188,"J")&gt;0,"N",IF(ISERROR(VLOOKUP($BD188,GEWASCODE_GLMC8!P:P,1,0)),"N","J"))</f>
        <v>N</v>
      </c>
      <c r="CT188" s="24" t="str">
        <f>IF(COUNTIF($CI188:CS188,"J")&gt;0,"N",IF(ISERROR(VLOOKUP($BD188,GEWASCODE_GLMC8!Q:Q,1,0)),"N","J"))</f>
        <v>N</v>
      </c>
      <c r="CU188" s="24" t="str">
        <f>IF(COUNTIF($CI188:CT188,"J")&gt;0,"N",IF(ISERROR(VLOOKUP($BD188,GEWASCODE_GLMC8!R:R,1,0)),"N","J"))</f>
        <v>N</v>
      </c>
      <c r="CV188" s="24" t="str">
        <f>IF(COUNTIF($CI188:CU188,"J")&gt;0,"N",IF(ISERROR(VLOOKUP($BD188,GEWASCODE_GLMC8!S:S,1,0)),"N","J"))</f>
        <v>N</v>
      </c>
      <c r="CW188" s="24" t="str">
        <f>IF(COUNTIF($CI188:CV188,"J")&gt;0,"N",IF(ISERROR(VLOOKUP($BD188,GEWASCODE_GLMC8!T:T,1,0)),"N","J"))</f>
        <v>N</v>
      </c>
      <c r="CX188" s="24" t="str">
        <f>IF(COUNTIF($CI188:CW188,"J")&gt;0,"N",IF(ISERROR(VLOOKUP($BD188,GEWASCODE_GLMC8!U:U,1,0)),"N","J"))</f>
        <v>N</v>
      </c>
      <c r="CY188" s="24" t="str">
        <f>IF(COUNTIF($CI188:CX188,"J")&gt;0,"N",IF(ISERROR(VLOOKUP($BD188,GEWASCODE_GLMC8!V:V,1,0)),"N","J"))</f>
        <v>N</v>
      </c>
      <c r="CZ188" s="24" t="str">
        <f>IF(COUNTIF($CI188:CY188,"J")&gt;0,"N",IF(ISERROR(VLOOKUP($BD188,GEWASCODE_GLMC8!W:W,1,0)),"N","J"))</f>
        <v>N</v>
      </c>
      <c r="DA188" s="24" t="str">
        <f>IF(COUNTIF($CI188:CZ188,"J")&gt;0,"N",IF(ISERROR(VLOOKUP($BD188,GEWASCODE_GLMC8!X:X,1,0)),"N","J"))</f>
        <v>N</v>
      </c>
      <c r="DB188" s="24" t="str">
        <f>IF(COUNTIF($CI188:DA188,"J")&gt;0,"N",IF(ISERROR(VLOOKUP($BD188,GEWASCODE_GLMC8!Y:Y,1,0)),"N","J"))</f>
        <v>N</v>
      </c>
      <c r="DC188" s="24" t="str">
        <f>IF(COUNTIF($CI188:DB188,"J")&gt;0,"N",IF(ISERROR(VLOOKUP($BD188,GEWASCODE_GLMC8!Z:Z,1,0)),"N","J"))</f>
        <v>N</v>
      </c>
      <c r="DD188" s="24" t="str">
        <f t="shared" si="372"/>
        <v>N</v>
      </c>
      <c r="DE188" s="3" t="str">
        <f t="shared" si="303"/>
        <v>N</v>
      </c>
      <c r="DF188" s="3" t="str">
        <f t="shared" si="304"/>
        <v>N</v>
      </c>
      <c r="DG188" s="3" t="str">
        <f t="shared" si="373"/>
        <v>N</v>
      </c>
      <c r="DH188" s="3" t="str">
        <f t="shared" si="374"/>
        <v>N</v>
      </c>
      <c r="DI188" s="3" t="str">
        <f t="shared" si="305"/>
        <v>N</v>
      </c>
      <c r="DJ188" s="3" t="str">
        <f t="shared" si="306"/>
        <v>N</v>
      </c>
      <c r="DK188" s="3">
        <f>0</f>
        <v>0</v>
      </c>
      <c r="DL188" s="3" t="str">
        <f t="shared" si="307"/>
        <v>N</v>
      </c>
      <c r="DM188" s="3" t="str">
        <f t="shared" si="308"/>
        <v>N</v>
      </c>
      <c r="DN188" t="str">
        <f>IF(AND($A188="J",COUNTIFS(activiteiten_perceel,percelen!$AZ188,activiteiten_maatregel_nr,percelen!DN$4,activiteiten_activiteit_voldoet_aan_voorwaarden,"J")&gt;0),DN$4,"")</f>
        <v/>
      </c>
      <c r="DO188" t="str">
        <f>IF(AND($A188="J",COUNTIFS(activiteiten_perceel,percelen!$AZ188,activiteiten_maatregel_nr,percelen!DO$4,activiteiten_activiteit_voldoet_aan_voorwaarden,"J")&gt;0),DO$4,"")</f>
        <v/>
      </c>
      <c r="DP188" t="str">
        <f>IF(AND($A188="J",COUNTIFS(activiteiten_perceel,percelen!$AZ188,activiteiten_maatregel_nr,percelen!DP$4,activiteiten_activiteit_voldoet_aan_voorwaarden,"J")&gt;0),DP$4,"")</f>
        <v/>
      </c>
      <c r="DQ188" t="str">
        <f>IF(AND($A188="J",COUNTIFS(activiteiten_perceel,percelen!$AZ188,activiteiten_maatregel_nr,percelen!DQ$4,activiteiten_activiteit_voldoet_aan_voorwaarden,"J")&gt;0),DQ$4,"")</f>
        <v/>
      </c>
      <c r="DR188" t="str">
        <f>IF(AND($A188="J",COUNTIFS(activiteiten_perceel,percelen!$AZ188,activiteiten_maatregel_nr,percelen!DR$4,activiteiten_activiteit_voldoet_aan_voorwaarden,"J")&gt;0),DR$4,"")</f>
        <v/>
      </c>
      <c r="DS188" t="str">
        <f>IF(AND($A188="J",COUNTIFS(activiteiten_perceel,percelen!$AZ188,activiteiten_maatregel_nr,percelen!DS$4,activiteiten_activiteit_voldoet_aan_voorwaarden,"J")&gt;0),DS$4,"")</f>
        <v/>
      </c>
      <c r="DT188" t="str">
        <f>IF(AND($A188="J",COUNTIFS(activiteiten_perceel,percelen!$AZ188,activiteiten_maatregel_nr,percelen!DT$4,activiteiten_activiteit_voldoet_aan_voorwaarden,"J")&gt;0),DT$4,"")</f>
        <v/>
      </c>
      <c r="DU188" t="str">
        <f>IF(AND($A188="J",COUNTIFS(activiteiten_perceel,percelen!$AZ188,activiteiten_maatregel_nr,percelen!DU$4,activiteiten_activiteit_voldoet_aan_voorwaarden,"J")&gt;0),DU$4,"")</f>
        <v/>
      </c>
      <c r="DV188" t="str">
        <f>IF(AND($A188="J",COUNTIFS(activiteiten_perceel,percelen!$AZ188,activiteiten_maatregel_nr,percelen!DV$4,activiteiten_activiteit_voldoet_aan_voorwaarden,"J")&gt;0),DV$4,"")</f>
        <v/>
      </c>
      <c r="DW188" t="str">
        <f>IF(AND($A188="J",COUNTIFS(activiteiten_perceel,percelen!$AZ188,activiteiten_maatregel_nr,percelen!DW$4,activiteiten_activiteit_voldoet_aan_voorwaarden,"J")&gt;0),DW$4,"")</f>
        <v/>
      </c>
      <c r="DX188" t="str">
        <f>IF(AND($A188="J",COUNTIFS(activiteiten_perceel,percelen!$AZ188,activiteiten_maatregel_nr,percelen!DX$4,activiteiten_activiteit_voldoet_aan_voorwaarden,"J")&gt;0),DX$4,"")</f>
        <v/>
      </c>
      <c r="DY188" t="str">
        <f>IF(AND($A188="J",COUNTIFS(activiteiten_perceel,percelen!$AZ188,activiteiten_maatregel_nr,percelen!DY$4,activiteiten_activiteit_voldoet_aan_voorwaarden,"J")&gt;0),DY$4,"")</f>
        <v/>
      </c>
      <c r="DZ188" t="str">
        <f>IF(AND($A188="J",COUNTIFS(activiteiten_perceel,percelen!$AZ188,activiteiten_maatregel_nr,percelen!DZ$4,activiteiten_activiteit_voldoet_aan_voorwaarden,"J")&gt;0),DZ$4,"")</f>
        <v/>
      </c>
      <c r="EA188" t="str">
        <f>IF(AND($A188="J",COUNTIFS(activiteiten_perceel,percelen!$AZ188,activiteiten_maatregel_nr,percelen!EA$4,activiteiten_activiteit_voldoet_aan_voorwaarden,"J")&gt;0),EA$4,"")</f>
        <v/>
      </c>
      <c r="EB188" t="str">
        <f>IF(AND($A188="J",COUNTIFS(activiteiten_perceel,percelen!$AZ188,activiteiten_maatregel_nr,percelen!EB$4,activiteiten_activiteit_voldoet_aan_voorwaarden,"J")&gt;0),EB$4,"")</f>
        <v/>
      </c>
      <c r="EC188" t="str">
        <f>IF(AND($A188="J",COUNTIFS(activiteiten_perceel,percelen!$AZ188,activiteiten_maatregel_nr,percelen!EC$4,activiteiten_activiteit_voldoet_aan_voorwaarden,"J")&gt;0),EC$4,"")</f>
        <v/>
      </c>
      <c r="ED188" t="str">
        <f>IF(AND($A188="J",COUNTIFS(activiteiten_perceel,percelen!$AZ188,activiteiten_maatregel_nr,percelen!ED$4,activiteiten_activiteit_voldoet_aan_voorwaarden,"J")&gt;0),ED$4,"")</f>
        <v/>
      </c>
      <c r="EE188" t="str">
        <f>IF(AND($A188="J",COUNTIFS(activiteiten_perceel,percelen!$AZ188,activiteiten_maatregel_nr,percelen!EE$4,activiteiten_activiteit_voldoet_aan_voorwaarden,"J")&gt;0),EE$4,"")</f>
        <v/>
      </c>
      <c r="EF188" t="str">
        <f>IF(AND($A188="J",COUNTIFS(activiteiten_perceel,percelen!$AZ188,activiteiten_maatregel_nr,percelen!EF$4,activiteiten_activiteit_voldoet_aan_voorwaarden,"J")&gt;0),EF$4,"")</f>
        <v/>
      </c>
      <c r="EG188" t="str">
        <f>IF(AND($A188="J",COUNTIFS(activiteiten_perceel,percelen!$AZ188,activiteiten_maatregel_nr,percelen!EG$4,activiteiten_activiteit_voldoet_aan_voorwaarden,"J")&gt;0),EG$4,"")</f>
        <v/>
      </c>
      <c r="EH188" t="str">
        <f>IF(AND($A188="J",COUNTIFS(activiteiten_perceel,percelen!$AZ188,activiteiten_maatregel_nr,percelen!EH$4,activiteiten_activiteit_voldoet_aan_voorwaarden,"J")&gt;0),EH$4,"")</f>
        <v/>
      </c>
      <c r="EI188" t="str">
        <f>IF(AND($A188="J",COUNTIFS(activiteiten_perceel,percelen!$AZ188,activiteiten_maatregel_nr,percelen!EI$4,activiteiten_activiteit_voldoet_aan_voorwaarden,"J")&gt;0),EI$4,"")</f>
        <v/>
      </c>
      <c r="EJ188">
        <f t="shared" si="375"/>
        <v>0</v>
      </c>
      <c r="EK188" t="str">
        <f t="shared" si="309"/>
        <v/>
      </c>
      <c r="EL188" t="str">
        <f t="shared" si="310"/>
        <v/>
      </c>
      <c r="EM188" t="str">
        <f t="shared" si="311"/>
        <v/>
      </c>
      <c r="EN188" t="str">
        <f t="shared" si="312"/>
        <v/>
      </c>
      <c r="EO188" t="str">
        <f t="shared" si="313"/>
        <v/>
      </c>
      <c r="EP188" t="str">
        <f t="shared" si="314"/>
        <v/>
      </c>
      <c r="EQ188" t="str">
        <f t="shared" si="315"/>
        <v/>
      </c>
      <c r="ER188" t="str">
        <f t="shared" si="316"/>
        <v/>
      </c>
      <c r="ES188" t="str">
        <f t="shared" si="317"/>
        <v/>
      </c>
      <c r="ET188" t="str">
        <f t="shared" si="318"/>
        <v/>
      </c>
      <c r="EU188" t="str">
        <f t="shared" si="319"/>
        <v/>
      </c>
      <c r="EV188" t="str">
        <f t="shared" si="320"/>
        <v/>
      </c>
      <c r="EW188" t="str">
        <f t="shared" si="376"/>
        <v>nvt</v>
      </c>
      <c r="EX188" t="str">
        <f t="shared" si="377"/>
        <v>nvt</v>
      </c>
      <c r="EY188" t="str">
        <f t="shared" si="378"/>
        <v>nvt</v>
      </c>
      <c r="EZ188" t="str">
        <f t="shared" si="379"/>
        <v>nvt</v>
      </c>
      <c r="FA188" t="str">
        <f t="shared" si="380"/>
        <v>nvt</v>
      </c>
      <c r="FB188" t="str">
        <f t="shared" si="381"/>
        <v>nvt</v>
      </c>
      <c r="FC188" t="str">
        <f t="shared" si="382"/>
        <v>nvt</v>
      </c>
      <c r="FD188" t="str">
        <f t="shared" si="383"/>
        <v>nvt</v>
      </c>
      <c r="FE188" t="str">
        <f>IF($EJ188=2,VLOOKUP(FD188,STAPELING!A:D,FE$1,0),"nvt")</f>
        <v>nvt</v>
      </c>
      <c r="FF188" t="str">
        <f t="shared" si="384"/>
        <v>nvt</v>
      </c>
      <c r="FG188" t="str">
        <f t="shared" si="385"/>
        <v>nvt</v>
      </c>
      <c r="FH188" t="str">
        <f t="shared" si="386"/>
        <v>nvt</v>
      </c>
      <c r="FI188" t="str">
        <f t="shared" si="387"/>
        <v>nvt</v>
      </c>
      <c r="FJ188" t="str">
        <f t="shared" si="388"/>
        <v>nvt</v>
      </c>
      <c r="FK188" t="str">
        <f t="shared" si="389"/>
        <v>nvt</v>
      </c>
      <c r="FL188" t="str">
        <f t="shared" si="390"/>
        <v>nvt</v>
      </c>
      <c r="FM188" t="str">
        <f t="shared" si="391"/>
        <v/>
      </c>
      <c r="FN188" t="str">
        <f>IF(ISERROR(VLOOKUP(FM188,STAPELING!I:AO,FN$1,0)),"N",VLOOKUP(FM188,STAPELING!I:AO,FN$1,0))</f>
        <v>J</v>
      </c>
      <c r="FO188" t="str">
        <f t="shared" si="392"/>
        <v>nvt</v>
      </c>
      <c r="FP188" t="str">
        <f t="shared" si="321"/>
        <v>nvt</v>
      </c>
      <c r="FQ188" t="str">
        <f t="shared" si="322"/>
        <v>nvt</v>
      </c>
      <c r="FR188" t="str">
        <f t="shared" si="323"/>
        <v>nvt</v>
      </c>
      <c r="FS188" t="str">
        <f t="shared" si="324"/>
        <v>nvt</v>
      </c>
      <c r="FT188" t="str">
        <f t="shared" si="325"/>
        <v>nvt</v>
      </c>
      <c r="FU188" t="str">
        <f t="shared" si="326"/>
        <v>nvt</v>
      </c>
      <c r="FV188" t="str">
        <f t="shared" si="327"/>
        <v>nvt</v>
      </c>
      <c r="FW188" t="str">
        <f t="shared" si="328"/>
        <v>nvt</v>
      </c>
      <c r="FX188" t="str">
        <f t="shared" si="329"/>
        <v>nvt</v>
      </c>
      <c r="FY188" t="str">
        <f t="shared" si="330"/>
        <v>nvt</v>
      </c>
      <c r="FZ188" t="str">
        <f t="shared" si="331"/>
        <v>nvt</v>
      </c>
      <c r="GA188" t="str">
        <f t="shared" si="332"/>
        <v>nvt</v>
      </c>
      <c r="GB188" t="str">
        <f>IF($EJ188&gt;2,IF(FO188="","zwart",VLOOKUP(FO188,STAPELING!J:AA,GB$1,0)),"nvt")</f>
        <v>nvt</v>
      </c>
      <c r="GC188" t="str">
        <f t="shared" si="393"/>
        <v>nvt</v>
      </c>
      <c r="GD188" t="str">
        <f t="shared" si="394"/>
        <v>nvt</v>
      </c>
      <c r="GE188" t="str">
        <f t="shared" si="395"/>
        <v>nvt</v>
      </c>
      <c r="GF188" t="str">
        <f t="shared" si="396"/>
        <v>nvt</v>
      </c>
      <c r="GG188" t="str">
        <f t="shared" si="397"/>
        <v>nvt</v>
      </c>
      <c r="GH188" t="str">
        <f t="shared" si="398"/>
        <v>nvt</v>
      </c>
      <c r="GI188" t="str">
        <f t="shared" si="399"/>
        <v>nvt</v>
      </c>
      <c r="GJ188" t="str">
        <f t="shared" si="400"/>
        <v>nvt</v>
      </c>
      <c r="GK188" t="str">
        <f t="shared" si="333"/>
        <v>nvt</v>
      </c>
      <c r="GL188" t="str">
        <f t="shared" si="334"/>
        <v>nvt</v>
      </c>
      <c r="GM188" t="str">
        <f t="shared" si="335"/>
        <v>nvt</v>
      </c>
      <c r="GN188" t="str">
        <f t="shared" si="336"/>
        <v>nvt</v>
      </c>
      <c r="GO188" t="str">
        <f t="shared" si="337"/>
        <v>nvt</v>
      </c>
      <c r="GP188" t="str">
        <f t="shared" si="338"/>
        <v>nvt</v>
      </c>
      <c r="GQ188" t="str">
        <f t="shared" si="339"/>
        <v>nvt</v>
      </c>
      <c r="GR188" t="str">
        <f t="shared" si="340"/>
        <v>nvt</v>
      </c>
      <c r="GS188" t="str">
        <f t="shared" si="341"/>
        <v>nvt</v>
      </c>
      <c r="GT188" t="str">
        <f t="shared" si="342"/>
        <v>nvt</v>
      </c>
      <c r="GU188" t="str">
        <f t="shared" si="343"/>
        <v>nvt</v>
      </c>
      <c r="GV188" t="str">
        <f t="shared" si="344"/>
        <v>nvt</v>
      </c>
      <c r="GW188" t="str">
        <f>IF($EJ188&gt;2,IF(GJ188="","zwart",VLOOKUP(GJ188,STAPELING!AB:AJ,GW$1,0)),"nvt")</f>
        <v>nvt</v>
      </c>
      <c r="GX188" t="str">
        <f t="shared" si="401"/>
        <v>nvt</v>
      </c>
      <c r="GY188" t="str">
        <f t="shared" si="402"/>
        <v>nvt</v>
      </c>
      <c r="GZ188" t="str">
        <f t="shared" si="403"/>
        <v>nvt</v>
      </c>
      <c r="HA188" t="str">
        <f t="shared" si="404"/>
        <v>nvt</v>
      </c>
      <c r="HB188" t="str">
        <f t="shared" si="405"/>
        <v>nvt</v>
      </c>
      <c r="HC188" t="str">
        <f t="shared" si="406"/>
        <v>nvt</v>
      </c>
      <c r="HD188" t="str">
        <f t="shared" si="407"/>
        <v>nvt</v>
      </c>
      <c r="HE188" t="str">
        <f t="shared" si="408"/>
        <v>nvt</v>
      </c>
      <c r="HF188" t="str">
        <f t="shared" si="409"/>
        <v>nvt</v>
      </c>
      <c r="HG188" t="str">
        <f t="shared" si="410"/>
        <v>nvt</v>
      </c>
      <c r="HH188" t="str">
        <f t="shared" si="411"/>
        <v>nvt</v>
      </c>
      <c r="HI188" t="str">
        <f t="shared" si="412"/>
        <v>nvt</v>
      </c>
      <c r="HJ188" t="str">
        <f t="shared" si="413"/>
        <v>nvt</v>
      </c>
      <c r="HK188" t="str">
        <f t="shared" si="414"/>
        <v>nvt</v>
      </c>
      <c r="HL188" t="str">
        <f t="shared" si="415"/>
        <v>nvt</v>
      </c>
      <c r="HM188" t="str">
        <f t="shared" si="345"/>
        <v>nvt</v>
      </c>
      <c r="HN188" t="str">
        <f t="shared" si="346"/>
        <v>nvt</v>
      </c>
      <c r="HO188" t="str">
        <f t="shared" si="347"/>
        <v>nvt</v>
      </c>
      <c r="HP188" t="str">
        <f t="shared" si="348"/>
        <v>nvt</v>
      </c>
      <c r="HQ188" t="str">
        <f t="shared" si="349"/>
        <v>nvt</v>
      </c>
      <c r="HR188" t="str">
        <f t="shared" si="350"/>
        <v>nvt</v>
      </c>
      <c r="HS188" t="str">
        <f t="shared" si="351"/>
        <v>nvt</v>
      </c>
      <c r="HT188" t="str">
        <f t="shared" si="352"/>
        <v>nvt</v>
      </c>
      <c r="HU188" t="str">
        <f t="shared" si="353"/>
        <v>nvt</v>
      </c>
      <c r="HV188" t="str">
        <f t="shared" si="354"/>
        <v>nvt</v>
      </c>
      <c r="HW188" t="str">
        <f t="shared" si="355"/>
        <v>nvt</v>
      </c>
      <c r="HX188" t="str">
        <f t="shared" si="356"/>
        <v>nvt</v>
      </c>
      <c r="HY188" t="str">
        <f>IF($EJ188&gt;2,IF(HL188="","zwart",VLOOKUP(HL188,STAPELING!AK:AN,HY$1,0)),"nvt")</f>
        <v>nvt</v>
      </c>
      <c r="HZ188" t="str">
        <f t="shared" si="416"/>
        <v>nvt</v>
      </c>
      <c r="IA188" t="str">
        <f t="shared" si="417"/>
        <v>nvt</v>
      </c>
      <c r="IB188" t="str">
        <f t="shared" si="418"/>
        <v>nvt</v>
      </c>
      <c r="IC188" t="str">
        <f t="shared" si="419"/>
        <v>nvt</v>
      </c>
      <c r="ID188" t="str">
        <f t="shared" si="420"/>
        <v>nvt</v>
      </c>
      <c r="IE188" t="str">
        <f t="shared" si="421"/>
        <v>nvt</v>
      </c>
      <c r="IF188" t="str">
        <f t="shared" si="422"/>
        <v>nvt</v>
      </c>
      <c r="IG188">
        <f t="shared" si="423"/>
        <v>0</v>
      </c>
      <c r="IH188">
        <f t="shared" si="424"/>
        <v>0</v>
      </c>
      <c r="II188">
        <f t="shared" si="425"/>
        <v>0</v>
      </c>
      <c r="IJ188">
        <f t="shared" si="426"/>
        <v>0</v>
      </c>
      <c r="IK188">
        <f t="shared" si="427"/>
        <v>0</v>
      </c>
      <c r="IL188">
        <f t="shared" si="428"/>
        <v>0</v>
      </c>
      <c r="IM188">
        <f t="shared" si="429"/>
        <v>0</v>
      </c>
      <c r="IN188">
        <f t="shared" si="430"/>
        <v>0</v>
      </c>
      <c r="IO188">
        <f t="shared" si="431"/>
        <v>0</v>
      </c>
      <c r="IP188">
        <f t="shared" si="432"/>
        <v>0</v>
      </c>
      <c r="IQ188">
        <f t="shared" si="433"/>
        <v>0</v>
      </c>
      <c r="IR188">
        <f t="shared" si="434"/>
        <v>0</v>
      </c>
      <c r="IS188">
        <f t="shared" si="435"/>
        <v>0</v>
      </c>
      <c r="IT188">
        <f t="shared" si="436"/>
        <v>0</v>
      </c>
      <c r="IU188" t="str">
        <f t="shared" si="437"/>
        <v>N</v>
      </c>
      <c r="IV188" t="str">
        <f t="shared" si="357"/>
        <v>N</v>
      </c>
      <c r="IW188" t="str">
        <f t="shared" si="438"/>
        <v>N</v>
      </c>
    </row>
    <row r="189" spans="1:257" x14ac:dyDescent="0.25">
      <c r="A189" t="str">
        <f>IF(ISERROR(VLOOKUP(E189,E$4:E188,1,0)),"J","N")</f>
        <v>N</v>
      </c>
      <c r="E189" s="25" t="str">
        <f>IF(Invoer!B218="","",Invoer!B218)</f>
        <v/>
      </c>
      <c r="F189" s="25"/>
      <c r="G189" s="25"/>
      <c r="H189" s="25" t="str">
        <f>IF(AND($E189&lt;&gt;"",$A189="J"),Invoer!D218,"")</f>
        <v/>
      </c>
      <c r="I189" s="25"/>
      <c r="J189" s="26"/>
      <c r="K189" s="26" t="str">
        <f>IF(AND($E189&lt;&gt;"",$A189="J"),Invoer!L218,"")</f>
        <v/>
      </c>
      <c r="L189" s="26"/>
      <c r="M189" s="25"/>
      <c r="N189" s="152"/>
      <c r="O189" s="153"/>
      <c r="P189" s="25"/>
      <c r="Q189" s="25"/>
      <c r="R189" s="153"/>
      <c r="S189" s="154"/>
      <c r="T189" s="152"/>
      <c r="U189" s="153"/>
      <c r="V189" s="153"/>
      <c r="W189" s="59" t="str">
        <f>IF(AND($E189&lt;&gt;"",$A189="J",Invoer!R218&lt;&gt;""),VLOOKUP(Invoer!R218,NORM!$F$26:$H$29,3,0),"")</f>
        <v/>
      </c>
      <c r="X189" s="59"/>
      <c r="Y189" s="25" t="str">
        <f t="shared" si="358"/>
        <v/>
      </c>
      <c r="Z189" s="25"/>
      <c r="AA189" s="26" t="str">
        <f t="shared" si="359"/>
        <v/>
      </c>
      <c r="AB189" s="26"/>
      <c r="AC189" s="153"/>
      <c r="AD189" s="153"/>
      <c r="AE189" s="153"/>
      <c r="AF189" s="153"/>
      <c r="AG189" s="153"/>
      <c r="AH189" s="25"/>
      <c r="AI189" s="153"/>
      <c r="AJ189" s="153"/>
      <c r="AK189" s="153"/>
      <c r="AL189" s="153"/>
      <c r="AM189" s="25" t="str">
        <f>IF(AND($E189&lt;&gt;"",$A189="J"),IF(Invoer!X218="Ja","J",IF(Invoer!X218="Nee","N","")),"")</f>
        <v/>
      </c>
      <c r="AN189" s="153"/>
      <c r="AO189" s="153"/>
      <c r="AP189" s="153" t="s">
        <v>311</v>
      </c>
      <c r="AQ189" s="153" t="s">
        <v>311</v>
      </c>
      <c r="AR189" s="153" t="s">
        <v>312</v>
      </c>
      <c r="AS189" s="153" t="s">
        <v>312</v>
      </c>
      <c r="AT189" s="1" t="str">
        <f>IF(AND($E189&lt;&gt;"",$A189="J",Invoer!O218&lt;&gt;""),VLOOKUP(Invoer!O218,NORM!$F$31:$H$38,3,0),"")</f>
        <v/>
      </c>
      <c r="AU189" s="1"/>
      <c r="AV189" s="1" t="str">
        <f>IF(AND($E189&lt;&gt;"",$A189="J"),Invoer!AH218,"")</f>
        <v/>
      </c>
      <c r="AW189" s="1"/>
      <c r="AX189" s="1" t="str">
        <f t="shared" si="360"/>
        <v/>
      </c>
      <c r="AY189" s="1"/>
      <c r="AZ189" s="3" t="str">
        <f t="shared" si="361"/>
        <v/>
      </c>
      <c r="BA189" s="3" t="str">
        <f t="shared" si="362"/>
        <v/>
      </c>
      <c r="BB189" s="3" t="str">
        <f t="shared" si="363"/>
        <v>N</v>
      </c>
      <c r="BC189" s="3" t="str">
        <f t="shared" si="364"/>
        <v>N</v>
      </c>
      <c r="BD189" s="3" t="str">
        <f t="shared" si="365"/>
        <v/>
      </c>
      <c r="BE189" s="3">
        <f t="shared" si="366"/>
        <v>0</v>
      </c>
      <c r="BF189" s="3" t="str">
        <f t="shared" si="367"/>
        <v/>
      </c>
      <c r="BG189" s="3" t="str">
        <f t="shared" si="368"/>
        <v/>
      </c>
      <c r="BH189" s="3" t="str">
        <f t="shared" si="369"/>
        <v>N</v>
      </c>
      <c r="BI189" s="24" t="str">
        <f t="shared" si="370"/>
        <v/>
      </c>
      <c r="BJ189" s="24" t="str">
        <f>IF(ISERROR(VLOOKUP($BD189,LOV_GWSGRP!A:A,1,0)),"N","J")</f>
        <v>N</v>
      </c>
      <c r="BK189" s="24" t="str">
        <f>IF(ISERROR(VLOOKUP($BD189,LOV_GWSGRP!D:D,1,0)),"N","J")</f>
        <v>N</v>
      </c>
      <c r="BL189" s="24" t="str">
        <f>IF(ISERROR(VLOOKUP($BD189,LOV_GWSGRP!G:G,1,0)),"N","J")</f>
        <v>N</v>
      </c>
      <c r="BM189" s="24" t="str">
        <f>IF(ISERROR(VLOOKUP($BD189,LOV_GWSGRP!M:M,1,0)),"N","J")</f>
        <v>N</v>
      </c>
      <c r="BN189" s="24" t="str">
        <f>IF(ISERROR(VLOOKUP($BD189,LOV_GWSGRP!P:P,1,0)),"N","J")</f>
        <v>N</v>
      </c>
      <c r="BO189" s="24" t="str">
        <f>IF(ISERROR(VLOOKUP($BD189,LOV_GWSGRP!S:S,1,0)),"N","J")</f>
        <v>N</v>
      </c>
      <c r="BP189" s="24" t="str">
        <f>IF(ISERROR(VLOOKUP($BD189,LOV_GWSGRP!V:V,1,0)),"N","J")</f>
        <v>N</v>
      </c>
      <c r="BQ189" s="24" t="str">
        <f>IF(ISERROR(VLOOKUP($BD189,LOV_GWSGRP!Y:Y,1,0)),"N","J")</f>
        <v>N</v>
      </c>
      <c r="BR189" s="24" t="str">
        <f>IF(ISERROR(VLOOKUP($BD189,LOV_GWSGRP!AB:AB,1,0)),"N","J")</f>
        <v>N</v>
      </c>
      <c r="BS189" s="24" t="str">
        <f>IF(ISERROR(VLOOKUP($BD189,LOV_GWSGRP!AE:AE,1,0)),"N","J")</f>
        <v>N</v>
      </c>
      <c r="BT189" s="24" t="str">
        <f>IF(ISERROR(VLOOKUP($BD189,LOV_GWSGRP!AH:AH,1,0)),"N","J")</f>
        <v>N</v>
      </c>
      <c r="BU189" s="24" t="str">
        <f>IF(ISERROR(VLOOKUP($BD189,LOV_GWSGRP!CJ:CJ,1,0)),"N","J")</f>
        <v>N</v>
      </c>
      <c r="BV189" s="24" t="str">
        <f>IF(ISERROR(VLOOKUP($BD189,LOV_GWSGRP!AN:AN,1,0)),"N","J")</f>
        <v>N</v>
      </c>
      <c r="BW189" s="24" t="str">
        <f>IF(ISERROR(VLOOKUP($BD189,LOV_GWSGRP!AQ:AQ,1,0)),"N","J")</f>
        <v>N</v>
      </c>
      <c r="BX189" s="24" t="str">
        <f>IF(ISERROR(VLOOKUP($BD189,LOV_GWSGRP!AT:AT,1,0)),"N","J")</f>
        <v>N</v>
      </c>
      <c r="BY189" s="24" t="str">
        <f>IF(ISERROR(VLOOKUP($BD189,LOV_GWSGRP!AW:AW,1,0)),"N","J")</f>
        <v>N</v>
      </c>
      <c r="BZ189" s="24" t="str">
        <f>IF(ISERROR(VLOOKUP($BD189,LOV_GWSGRP!AZ:AZ,1,0)),"N","J")</f>
        <v>N</v>
      </c>
      <c r="CA189" s="24" t="str">
        <f>IF(ISERROR(VLOOKUP($BD189,LOV_GWSGRP!BC:BC,1,0)),"N","J")</f>
        <v>N</v>
      </c>
      <c r="CB189" s="24" t="str">
        <f>IF(ISERROR(VLOOKUP($BD189,LOV_GWSGRP!BF:BF,1,0)),"N","J")</f>
        <v>N</v>
      </c>
      <c r="CC189" s="24" t="str">
        <f>IF(ISERROR(VLOOKUP($BD189,LOV_GWSGRP!BI:BI,1,0)),"N","J")</f>
        <v>N</v>
      </c>
      <c r="CD189" s="24" t="str">
        <f>IF(ISERROR(VLOOKUP($BD189,LOV_GWSGRP!J:J,1,0)),"N","J")</f>
        <v>N</v>
      </c>
      <c r="CE189" s="24" t="str">
        <f>IF(ISERROR(VLOOKUP($BD189,LOV_GWSGRP!BL:BL,1,0)),"N","J")</f>
        <v>N</v>
      </c>
      <c r="CF189" s="24"/>
      <c r="CG189" s="24" t="str">
        <f>IF(ISERROR(VLOOKUP($BD189,LOV_GWSGRP!BO:BO,1,0)),"N","J")</f>
        <v>N</v>
      </c>
      <c r="CH189" s="24" t="str">
        <f t="shared" si="371"/>
        <v>N</v>
      </c>
      <c r="CI189" s="24" t="str">
        <f>IF(ISERROR(VLOOKUP($BD189,GEWASCODE_GLMC8!F:F,1,0)),"N","J")</f>
        <v>N</v>
      </c>
      <c r="CJ189" s="24" t="str">
        <f>IF(COUNTIF($CI189:CI189,"J")&gt;0,"N",IF(ISERROR(VLOOKUP($BD189,GEWASCODE_GLMC8!G:G,1,0)),"N","J"))</f>
        <v>N</v>
      </c>
      <c r="CK189" s="24" t="str">
        <f>IF(COUNTIF($CI189:CJ189,"J")&gt;0,"N",IF(ISERROR(VLOOKUP($BD189,GEWASCODE_GLMC8!H:H,1,0)),"N","J"))</f>
        <v>N</v>
      </c>
      <c r="CL189" s="24" t="str">
        <f>IF(COUNTIF($CI189:CK189,"J")&gt;0,"N",IF(ISERROR(VLOOKUP($BD189,GEWASCODE_GLMC8!I:I,1,0)),"N","J"))</f>
        <v>N</v>
      </c>
      <c r="CM189" s="24" t="str">
        <f>IF(COUNTIF($CI189:CL189,"J")&gt;0,"N",IF(ISERROR(VLOOKUP($BD189,GEWASCODE_GLMC8!J:J,1,0)),"N","J"))</f>
        <v>N</v>
      </c>
      <c r="CN189" s="24" t="str">
        <f>IF(COUNTIF($CI189:CM189,"J")&gt;0,"N",IF(ISERROR(VLOOKUP($BD189,GEWASCODE_GLMC8!K:K,1,0)),"N","J"))</f>
        <v>N</v>
      </c>
      <c r="CO189" s="24" t="str">
        <f>IF(COUNTIF($CI189:CN189,"J")&gt;0,"N",IF(ISERROR(VLOOKUP($BD189,GEWASCODE_GLMC8!L:L,1,0)),"N","J"))</f>
        <v>N</v>
      </c>
      <c r="CP189" s="24" t="str">
        <f>IF(COUNTIF($CI189:CO189,"J")&gt;0,"N",IF(ISERROR(VLOOKUP($BD189,GEWASCODE_GLMC8!M:M,1,0)),"N","J"))</f>
        <v>N</v>
      </c>
      <c r="CQ189" s="24" t="str">
        <f>IF(COUNTIF($CI189:CP189,"J")&gt;0,"N",IF(ISERROR(VLOOKUP($BD189,GEWASCODE_GLMC8!N:N,1,0)),"N","J"))</f>
        <v>N</v>
      </c>
      <c r="CR189" s="24" t="str">
        <f>IF(COUNTIF($CI189:CQ189,"J")&gt;0,"N",IF(ISERROR(VLOOKUP($BD189,GEWASCODE_GLMC8!O:O,1,0)),"N","J"))</f>
        <v>N</v>
      </c>
      <c r="CS189" s="24" t="str">
        <f>IF(COUNTIF($CI189:CR189,"J")&gt;0,"N",IF(ISERROR(VLOOKUP($BD189,GEWASCODE_GLMC8!P:P,1,0)),"N","J"))</f>
        <v>N</v>
      </c>
      <c r="CT189" s="24" t="str">
        <f>IF(COUNTIF($CI189:CS189,"J")&gt;0,"N",IF(ISERROR(VLOOKUP($BD189,GEWASCODE_GLMC8!Q:Q,1,0)),"N","J"))</f>
        <v>N</v>
      </c>
      <c r="CU189" s="24" t="str">
        <f>IF(COUNTIF($CI189:CT189,"J")&gt;0,"N",IF(ISERROR(VLOOKUP($BD189,GEWASCODE_GLMC8!R:R,1,0)),"N","J"))</f>
        <v>N</v>
      </c>
      <c r="CV189" s="24" t="str">
        <f>IF(COUNTIF($CI189:CU189,"J")&gt;0,"N",IF(ISERROR(VLOOKUP($BD189,GEWASCODE_GLMC8!S:S,1,0)),"N","J"))</f>
        <v>N</v>
      </c>
      <c r="CW189" s="24" t="str">
        <f>IF(COUNTIF($CI189:CV189,"J")&gt;0,"N",IF(ISERROR(VLOOKUP($BD189,GEWASCODE_GLMC8!T:T,1,0)),"N","J"))</f>
        <v>N</v>
      </c>
      <c r="CX189" s="24" t="str">
        <f>IF(COUNTIF($CI189:CW189,"J")&gt;0,"N",IF(ISERROR(VLOOKUP($BD189,GEWASCODE_GLMC8!U:U,1,0)),"N","J"))</f>
        <v>N</v>
      </c>
      <c r="CY189" s="24" t="str">
        <f>IF(COUNTIF($CI189:CX189,"J")&gt;0,"N",IF(ISERROR(VLOOKUP($BD189,GEWASCODE_GLMC8!V:V,1,0)),"N","J"))</f>
        <v>N</v>
      </c>
      <c r="CZ189" s="24" t="str">
        <f>IF(COUNTIF($CI189:CY189,"J")&gt;0,"N",IF(ISERROR(VLOOKUP($BD189,GEWASCODE_GLMC8!W:W,1,0)),"N","J"))</f>
        <v>N</v>
      </c>
      <c r="DA189" s="24" t="str">
        <f>IF(COUNTIF($CI189:CZ189,"J")&gt;0,"N",IF(ISERROR(VLOOKUP($BD189,GEWASCODE_GLMC8!X:X,1,0)),"N","J"))</f>
        <v>N</v>
      </c>
      <c r="DB189" s="24" t="str">
        <f>IF(COUNTIF($CI189:DA189,"J")&gt;0,"N",IF(ISERROR(VLOOKUP($BD189,GEWASCODE_GLMC8!Y:Y,1,0)),"N","J"))</f>
        <v>N</v>
      </c>
      <c r="DC189" s="24" t="str">
        <f>IF(COUNTIF($CI189:DB189,"J")&gt;0,"N",IF(ISERROR(VLOOKUP($BD189,GEWASCODE_GLMC8!Z:Z,1,0)),"N","J"))</f>
        <v>N</v>
      </c>
      <c r="DD189" s="24" t="str">
        <f t="shared" si="372"/>
        <v>N</v>
      </c>
      <c r="DE189" s="3" t="str">
        <f t="shared" si="303"/>
        <v>N</v>
      </c>
      <c r="DF189" s="3" t="str">
        <f t="shared" si="304"/>
        <v>N</v>
      </c>
      <c r="DG189" s="3" t="str">
        <f t="shared" si="373"/>
        <v>N</v>
      </c>
      <c r="DH189" s="3" t="str">
        <f t="shared" si="374"/>
        <v>N</v>
      </c>
      <c r="DI189" s="3" t="str">
        <f t="shared" si="305"/>
        <v>N</v>
      </c>
      <c r="DJ189" s="3" t="str">
        <f t="shared" si="306"/>
        <v>N</v>
      </c>
      <c r="DK189" s="3">
        <f>0</f>
        <v>0</v>
      </c>
      <c r="DL189" s="3" t="str">
        <f t="shared" si="307"/>
        <v>N</v>
      </c>
      <c r="DM189" s="3" t="str">
        <f t="shared" si="308"/>
        <v>N</v>
      </c>
      <c r="DN189" t="str">
        <f>IF(AND($A189="J",COUNTIFS(activiteiten_perceel,percelen!$AZ189,activiteiten_maatregel_nr,percelen!DN$4,activiteiten_activiteit_voldoet_aan_voorwaarden,"J")&gt;0),DN$4,"")</f>
        <v/>
      </c>
      <c r="DO189" t="str">
        <f>IF(AND($A189="J",COUNTIFS(activiteiten_perceel,percelen!$AZ189,activiteiten_maatregel_nr,percelen!DO$4,activiteiten_activiteit_voldoet_aan_voorwaarden,"J")&gt;0),DO$4,"")</f>
        <v/>
      </c>
      <c r="DP189" t="str">
        <f>IF(AND($A189="J",COUNTIFS(activiteiten_perceel,percelen!$AZ189,activiteiten_maatregel_nr,percelen!DP$4,activiteiten_activiteit_voldoet_aan_voorwaarden,"J")&gt;0),DP$4,"")</f>
        <v/>
      </c>
      <c r="DQ189" t="str">
        <f>IF(AND($A189="J",COUNTIFS(activiteiten_perceel,percelen!$AZ189,activiteiten_maatregel_nr,percelen!DQ$4,activiteiten_activiteit_voldoet_aan_voorwaarden,"J")&gt;0),DQ$4,"")</f>
        <v/>
      </c>
      <c r="DR189" t="str">
        <f>IF(AND($A189="J",COUNTIFS(activiteiten_perceel,percelen!$AZ189,activiteiten_maatregel_nr,percelen!DR$4,activiteiten_activiteit_voldoet_aan_voorwaarden,"J")&gt;0),DR$4,"")</f>
        <v/>
      </c>
      <c r="DS189" t="str">
        <f>IF(AND($A189="J",COUNTIFS(activiteiten_perceel,percelen!$AZ189,activiteiten_maatregel_nr,percelen!DS$4,activiteiten_activiteit_voldoet_aan_voorwaarden,"J")&gt;0),DS$4,"")</f>
        <v/>
      </c>
      <c r="DT189" t="str">
        <f>IF(AND($A189="J",COUNTIFS(activiteiten_perceel,percelen!$AZ189,activiteiten_maatregel_nr,percelen!DT$4,activiteiten_activiteit_voldoet_aan_voorwaarden,"J")&gt;0),DT$4,"")</f>
        <v/>
      </c>
      <c r="DU189" t="str">
        <f>IF(AND($A189="J",COUNTIFS(activiteiten_perceel,percelen!$AZ189,activiteiten_maatregel_nr,percelen!DU$4,activiteiten_activiteit_voldoet_aan_voorwaarden,"J")&gt;0),DU$4,"")</f>
        <v/>
      </c>
      <c r="DV189" t="str">
        <f>IF(AND($A189="J",COUNTIFS(activiteiten_perceel,percelen!$AZ189,activiteiten_maatregel_nr,percelen!DV$4,activiteiten_activiteit_voldoet_aan_voorwaarden,"J")&gt;0),DV$4,"")</f>
        <v/>
      </c>
      <c r="DW189" t="str">
        <f>IF(AND($A189="J",COUNTIFS(activiteiten_perceel,percelen!$AZ189,activiteiten_maatregel_nr,percelen!DW$4,activiteiten_activiteit_voldoet_aan_voorwaarden,"J")&gt;0),DW$4,"")</f>
        <v/>
      </c>
      <c r="DX189" t="str">
        <f>IF(AND($A189="J",COUNTIFS(activiteiten_perceel,percelen!$AZ189,activiteiten_maatregel_nr,percelen!DX$4,activiteiten_activiteit_voldoet_aan_voorwaarden,"J")&gt;0),DX$4,"")</f>
        <v/>
      </c>
      <c r="DY189" t="str">
        <f>IF(AND($A189="J",COUNTIFS(activiteiten_perceel,percelen!$AZ189,activiteiten_maatregel_nr,percelen!DY$4,activiteiten_activiteit_voldoet_aan_voorwaarden,"J")&gt;0),DY$4,"")</f>
        <v/>
      </c>
      <c r="DZ189" t="str">
        <f>IF(AND($A189="J",COUNTIFS(activiteiten_perceel,percelen!$AZ189,activiteiten_maatregel_nr,percelen!DZ$4,activiteiten_activiteit_voldoet_aan_voorwaarden,"J")&gt;0),DZ$4,"")</f>
        <v/>
      </c>
      <c r="EA189" t="str">
        <f>IF(AND($A189="J",COUNTIFS(activiteiten_perceel,percelen!$AZ189,activiteiten_maatregel_nr,percelen!EA$4,activiteiten_activiteit_voldoet_aan_voorwaarden,"J")&gt;0),EA$4,"")</f>
        <v/>
      </c>
      <c r="EB189" t="str">
        <f>IF(AND($A189="J",COUNTIFS(activiteiten_perceel,percelen!$AZ189,activiteiten_maatregel_nr,percelen!EB$4,activiteiten_activiteit_voldoet_aan_voorwaarden,"J")&gt;0),EB$4,"")</f>
        <v/>
      </c>
      <c r="EC189" t="str">
        <f>IF(AND($A189="J",COUNTIFS(activiteiten_perceel,percelen!$AZ189,activiteiten_maatregel_nr,percelen!EC$4,activiteiten_activiteit_voldoet_aan_voorwaarden,"J")&gt;0),EC$4,"")</f>
        <v/>
      </c>
      <c r="ED189" t="str">
        <f>IF(AND($A189="J",COUNTIFS(activiteiten_perceel,percelen!$AZ189,activiteiten_maatregel_nr,percelen!ED$4,activiteiten_activiteit_voldoet_aan_voorwaarden,"J")&gt;0),ED$4,"")</f>
        <v/>
      </c>
      <c r="EE189" t="str">
        <f>IF(AND($A189="J",COUNTIFS(activiteiten_perceel,percelen!$AZ189,activiteiten_maatregel_nr,percelen!EE$4,activiteiten_activiteit_voldoet_aan_voorwaarden,"J")&gt;0),EE$4,"")</f>
        <v/>
      </c>
      <c r="EF189" t="str">
        <f>IF(AND($A189="J",COUNTIFS(activiteiten_perceel,percelen!$AZ189,activiteiten_maatregel_nr,percelen!EF$4,activiteiten_activiteit_voldoet_aan_voorwaarden,"J")&gt;0),EF$4,"")</f>
        <v/>
      </c>
      <c r="EG189" t="str">
        <f>IF(AND($A189="J",COUNTIFS(activiteiten_perceel,percelen!$AZ189,activiteiten_maatregel_nr,percelen!EG$4,activiteiten_activiteit_voldoet_aan_voorwaarden,"J")&gt;0),EG$4,"")</f>
        <v/>
      </c>
      <c r="EH189" t="str">
        <f>IF(AND($A189="J",COUNTIFS(activiteiten_perceel,percelen!$AZ189,activiteiten_maatregel_nr,percelen!EH$4,activiteiten_activiteit_voldoet_aan_voorwaarden,"J")&gt;0),EH$4,"")</f>
        <v/>
      </c>
      <c r="EI189" t="str">
        <f>IF(AND($A189="J",COUNTIFS(activiteiten_perceel,percelen!$AZ189,activiteiten_maatregel_nr,percelen!EI$4,activiteiten_activiteit_voldoet_aan_voorwaarden,"J")&gt;0),EI$4,"")</f>
        <v/>
      </c>
      <c r="EJ189">
        <f t="shared" si="375"/>
        <v>0</v>
      </c>
      <c r="EK189" t="str">
        <f t="shared" si="309"/>
        <v/>
      </c>
      <c r="EL189" t="str">
        <f t="shared" si="310"/>
        <v/>
      </c>
      <c r="EM189" t="str">
        <f t="shared" si="311"/>
        <v/>
      </c>
      <c r="EN189" t="str">
        <f t="shared" si="312"/>
        <v/>
      </c>
      <c r="EO189" t="str">
        <f t="shared" si="313"/>
        <v/>
      </c>
      <c r="EP189" t="str">
        <f t="shared" si="314"/>
        <v/>
      </c>
      <c r="EQ189" t="str">
        <f t="shared" si="315"/>
        <v/>
      </c>
      <c r="ER189" t="str">
        <f t="shared" si="316"/>
        <v/>
      </c>
      <c r="ES189" t="str">
        <f t="shared" si="317"/>
        <v/>
      </c>
      <c r="ET189" t="str">
        <f t="shared" si="318"/>
        <v/>
      </c>
      <c r="EU189" t="str">
        <f t="shared" si="319"/>
        <v/>
      </c>
      <c r="EV189" t="str">
        <f t="shared" si="320"/>
        <v/>
      </c>
      <c r="EW189" t="str">
        <f t="shared" si="376"/>
        <v>nvt</v>
      </c>
      <c r="EX189" t="str">
        <f t="shared" si="377"/>
        <v>nvt</v>
      </c>
      <c r="EY189" t="str">
        <f t="shared" si="378"/>
        <v>nvt</v>
      </c>
      <c r="EZ189" t="str">
        <f t="shared" si="379"/>
        <v>nvt</v>
      </c>
      <c r="FA189" t="str">
        <f t="shared" si="380"/>
        <v>nvt</v>
      </c>
      <c r="FB189" t="str">
        <f t="shared" si="381"/>
        <v>nvt</v>
      </c>
      <c r="FC189" t="str">
        <f t="shared" si="382"/>
        <v>nvt</v>
      </c>
      <c r="FD189" t="str">
        <f t="shared" si="383"/>
        <v>nvt</v>
      </c>
      <c r="FE189" t="str">
        <f>IF($EJ189=2,VLOOKUP(FD189,STAPELING!A:D,FE$1,0),"nvt")</f>
        <v>nvt</v>
      </c>
      <c r="FF189" t="str">
        <f t="shared" si="384"/>
        <v>nvt</v>
      </c>
      <c r="FG189" t="str">
        <f t="shared" si="385"/>
        <v>nvt</v>
      </c>
      <c r="FH189" t="str">
        <f t="shared" si="386"/>
        <v>nvt</v>
      </c>
      <c r="FI189" t="str">
        <f t="shared" si="387"/>
        <v>nvt</v>
      </c>
      <c r="FJ189" t="str">
        <f t="shared" si="388"/>
        <v>nvt</v>
      </c>
      <c r="FK189" t="str">
        <f t="shared" si="389"/>
        <v>nvt</v>
      </c>
      <c r="FL189" t="str">
        <f t="shared" si="390"/>
        <v>nvt</v>
      </c>
      <c r="FM189" t="str">
        <f t="shared" si="391"/>
        <v/>
      </c>
      <c r="FN189" t="str">
        <f>IF(ISERROR(VLOOKUP(FM189,STAPELING!I:AO,FN$1,0)),"N",VLOOKUP(FM189,STAPELING!I:AO,FN$1,0))</f>
        <v>J</v>
      </c>
      <c r="FO189" t="str">
        <f t="shared" si="392"/>
        <v>nvt</v>
      </c>
      <c r="FP189" t="str">
        <f t="shared" si="321"/>
        <v>nvt</v>
      </c>
      <c r="FQ189" t="str">
        <f t="shared" si="322"/>
        <v>nvt</v>
      </c>
      <c r="FR189" t="str">
        <f t="shared" si="323"/>
        <v>nvt</v>
      </c>
      <c r="FS189" t="str">
        <f t="shared" si="324"/>
        <v>nvt</v>
      </c>
      <c r="FT189" t="str">
        <f t="shared" si="325"/>
        <v>nvt</v>
      </c>
      <c r="FU189" t="str">
        <f t="shared" si="326"/>
        <v>nvt</v>
      </c>
      <c r="FV189" t="str">
        <f t="shared" si="327"/>
        <v>nvt</v>
      </c>
      <c r="FW189" t="str">
        <f t="shared" si="328"/>
        <v>nvt</v>
      </c>
      <c r="FX189" t="str">
        <f t="shared" si="329"/>
        <v>nvt</v>
      </c>
      <c r="FY189" t="str">
        <f t="shared" si="330"/>
        <v>nvt</v>
      </c>
      <c r="FZ189" t="str">
        <f t="shared" si="331"/>
        <v>nvt</v>
      </c>
      <c r="GA189" t="str">
        <f t="shared" si="332"/>
        <v>nvt</v>
      </c>
      <c r="GB189" t="str">
        <f>IF($EJ189&gt;2,IF(FO189="","zwart",VLOOKUP(FO189,STAPELING!J:AA,GB$1,0)),"nvt")</f>
        <v>nvt</v>
      </c>
      <c r="GC189" t="str">
        <f t="shared" si="393"/>
        <v>nvt</v>
      </c>
      <c r="GD189" t="str">
        <f t="shared" si="394"/>
        <v>nvt</v>
      </c>
      <c r="GE189" t="str">
        <f t="shared" si="395"/>
        <v>nvt</v>
      </c>
      <c r="GF189" t="str">
        <f t="shared" si="396"/>
        <v>nvt</v>
      </c>
      <c r="GG189" t="str">
        <f t="shared" si="397"/>
        <v>nvt</v>
      </c>
      <c r="GH189" t="str">
        <f t="shared" si="398"/>
        <v>nvt</v>
      </c>
      <c r="GI189" t="str">
        <f t="shared" si="399"/>
        <v>nvt</v>
      </c>
      <c r="GJ189" t="str">
        <f t="shared" si="400"/>
        <v>nvt</v>
      </c>
      <c r="GK189" t="str">
        <f t="shared" si="333"/>
        <v>nvt</v>
      </c>
      <c r="GL189" t="str">
        <f t="shared" si="334"/>
        <v>nvt</v>
      </c>
      <c r="GM189" t="str">
        <f t="shared" si="335"/>
        <v>nvt</v>
      </c>
      <c r="GN189" t="str">
        <f t="shared" si="336"/>
        <v>nvt</v>
      </c>
      <c r="GO189" t="str">
        <f t="shared" si="337"/>
        <v>nvt</v>
      </c>
      <c r="GP189" t="str">
        <f t="shared" si="338"/>
        <v>nvt</v>
      </c>
      <c r="GQ189" t="str">
        <f t="shared" si="339"/>
        <v>nvt</v>
      </c>
      <c r="GR189" t="str">
        <f t="shared" si="340"/>
        <v>nvt</v>
      </c>
      <c r="GS189" t="str">
        <f t="shared" si="341"/>
        <v>nvt</v>
      </c>
      <c r="GT189" t="str">
        <f t="shared" si="342"/>
        <v>nvt</v>
      </c>
      <c r="GU189" t="str">
        <f t="shared" si="343"/>
        <v>nvt</v>
      </c>
      <c r="GV189" t="str">
        <f t="shared" si="344"/>
        <v>nvt</v>
      </c>
      <c r="GW189" t="str">
        <f>IF($EJ189&gt;2,IF(GJ189="","zwart",VLOOKUP(GJ189,STAPELING!AB:AJ,GW$1,0)),"nvt")</f>
        <v>nvt</v>
      </c>
      <c r="GX189" t="str">
        <f t="shared" si="401"/>
        <v>nvt</v>
      </c>
      <c r="GY189" t="str">
        <f t="shared" si="402"/>
        <v>nvt</v>
      </c>
      <c r="GZ189" t="str">
        <f t="shared" si="403"/>
        <v>nvt</v>
      </c>
      <c r="HA189" t="str">
        <f t="shared" si="404"/>
        <v>nvt</v>
      </c>
      <c r="HB189" t="str">
        <f t="shared" si="405"/>
        <v>nvt</v>
      </c>
      <c r="HC189" t="str">
        <f t="shared" si="406"/>
        <v>nvt</v>
      </c>
      <c r="HD189" t="str">
        <f t="shared" si="407"/>
        <v>nvt</v>
      </c>
      <c r="HE189" t="str">
        <f t="shared" si="408"/>
        <v>nvt</v>
      </c>
      <c r="HF189" t="str">
        <f t="shared" si="409"/>
        <v>nvt</v>
      </c>
      <c r="HG189" t="str">
        <f t="shared" si="410"/>
        <v>nvt</v>
      </c>
      <c r="HH189" t="str">
        <f t="shared" si="411"/>
        <v>nvt</v>
      </c>
      <c r="HI189" t="str">
        <f t="shared" si="412"/>
        <v>nvt</v>
      </c>
      <c r="HJ189" t="str">
        <f t="shared" si="413"/>
        <v>nvt</v>
      </c>
      <c r="HK189" t="str">
        <f t="shared" si="414"/>
        <v>nvt</v>
      </c>
      <c r="HL189" t="str">
        <f t="shared" si="415"/>
        <v>nvt</v>
      </c>
      <c r="HM189" t="str">
        <f t="shared" si="345"/>
        <v>nvt</v>
      </c>
      <c r="HN189" t="str">
        <f t="shared" si="346"/>
        <v>nvt</v>
      </c>
      <c r="HO189" t="str">
        <f t="shared" si="347"/>
        <v>nvt</v>
      </c>
      <c r="HP189" t="str">
        <f t="shared" si="348"/>
        <v>nvt</v>
      </c>
      <c r="HQ189" t="str">
        <f t="shared" si="349"/>
        <v>nvt</v>
      </c>
      <c r="HR189" t="str">
        <f t="shared" si="350"/>
        <v>nvt</v>
      </c>
      <c r="HS189" t="str">
        <f t="shared" si="351"/>
        <v>nvt</v>
      </c>
      <c r="HT189" t="str">
        <f t="shared" si="352"/>
        <v>nvt</v>
      </c>
      <c r="HU189" t="str">
        <f t="shared" si="353"/>
        <v>nvt</v>
      </c>
      <c r="HV189" t="str">
        <f t="shared" si="354"/>
        <v>nvt</v>
      </c>
      <c r="HW189" t="str">
        <f t="shared" si="355"/>
        <v>nvt</v>
      </c>
      <c r="HX189" t="str">
        <f t="shared" si="356"/>
        <v>nvt</v>
      </c>
      <c r="HY189" t="str">
        <f>IF($EJ189&gt;2,IF(HL189="","zwart",VLOOKUP(HL189,STAPELING!AK:AN,HY$1,0)),"nvt")</f>
        <v>nvt</v>
      </c>
      <c r="HZ189" t="str">
        <f t="shared" si="416"/>
        <v>nvt</v>
      </c>
      <c r="IA189" t="str">
        <f t="shared" si="417"/>
        <v>nvt</v>
      </c>
      <c r="IB189" t="str">
        <f t="shared" si="418"/>
        <v>nvt</v>
      </c>
      <c r="IC189" t="str">
        <f t="shared" si="419"/>
        <v>nvt</v>
      </c>
      <c r="ID189" t="str">
        <f t="shared" si="420"/>
        <v>nvt</v>
      </c>
      <c r="IE189" t="str">
        <f t="shared" si="421"/>
        <v>nvt</v>
      </c>
      <c r="IF189" t="str">
        <f t="shared" si="422"/>
        <v>nvt</v>
      </c>
      <c r="IG189">
        <f t="shared" si="423"/>
        <v>0</v>
      </c>
      <c r="IH189">
        <f t="shared" si="424"/>
        <v>0</v>
      </c>
      <c r="II189">
        <f t="shared" si="425"/>
        <v>0</v>
      </c>
      <c r="IJ189">
        <f t="shared" si="426"/>
        <v>0</v>
      </c>
      <c r="IK189">
        <f t="shared" si="427"/>
        <v>0</v>
      </c>
      <c r="IL189">
        <f t="shared" si="428"/>
        <v>0</v>
      </c>
      <c r="IM189">
        <f t="shared" si="429"/>
        <v>0</v>
      </c>
      <c r="IN189">
        <f t="shared" si="430"/>
        <v>0</v>
      </c>
      <c r="IO189">
        <f t="shared" si="431"/>
        <v>0</v>
      </c>
      <c r="IP189">
        <f t="shared" si="432"/>
        <v>0</v>
      </c>
      <c r="IQ189">
        <f t="shared" si="433"/>
        <v>0</v>
      </c>
      <c r="IR189">
        <f t="shared" si="434"/>
        <v>0</v>
      </c>
      <c r="IS189">
        <f t="shared" si="435"/>
        <v>0</v>
      </c>
      <c r="IT189">
        <f t="shared" si="436"/>
        <v>0</v>
      </c>
      <c r="IU189" t="str">
        <f t="shared" si="437"/>
        <v>N</v>
      </c>
      <c r="IV189" t="str">
        <f t="shared" si="357"/>
        <v>N</v>
      </c>
      <c r="IW189" t="str">
        <f t="shared" si="438"/>
        <v>N</v>
      </c>
    </row>
    <row r="190" spans="1:257" x14ac:dyDescent="0.25">
      <c r="A190" t="str">
        <f>IF(ISERROR(VLOOKUP(E190,E$4:E189,1,0)),"J","N")</f>
        <v>N</v>
      </c>
      <c r="E190" s="25" t="str">
        <f>IF(Invoer!B219="","",Invoer!B219)</f>
        <v/>
      </c>
      <c r="F190" s="25"/>
      <c r="G190" s="25"/>
      <c r="H190" s="25" t="str">
        <f>IF(AND($E190&lt;&gt;"",$A190="J"),Invoer!D219,"")</f>
        <v/>
      </c>
      <c r="I190" s="25"/>
      <c r="J190" s="26"/>
      <c r="K190" s="26" t="str">
        <f>IF(AND($E190&lt;&gt;"",$A190="J"),Invoer!L219,"")</f>
        <v/>
      </c>
      <c r="L190" s="26"/>
      <c r="M190" s="25"/>
      <c r="N190" s="152"/>
      <c r="O190" s="153"/>
      <c r="P190" s="25"/>
      <c r="Q190" s="25"/>
      <c r="R190" s="153"/>
      <c r="S190" s="154"/>
      <c r="T190" s="152"/>
      <c r="U190" s="153"/>
      <c r="V190" s="153"/>
      <c r="W190" s="59" t="str">
        <f>IF(AND($E190&lt;&gt;"",$A190="J",Invoer!R219&lt;&gt;""),VLOOKUP(Invoer!R219,NORM!$F$26:$H$29,3,0),"")</f>
        <v/>
      </c>
      <c r="X190" s="59"/>
      <c r="Y190" s="25" t="str">
        <f t="shared" si="358"/>
        <v/>
      </c>
      <c r="Z190" s="25"/>
      <c r="AA190" s="26" t="str">
        <f t="shared" si="359"/>
        <v/>
      </c>
      <c r="AB190" s="26"/>
      <c r="AC190" s="153"/>
      <c r="AD190" s="153"/>
      <c r="AE190" s="153"/>
      <c r="AF190" s="153"/>
      <c r="AG190" s="153"/>
      <c r="AH190" s="25"/>
      <c r="AI190" s="153"/>
      <c r="AJ190" s="153"/>
      <c r="AK190" s="153"/>
      <c r="AL190" s="153"/>
      <c r="AM190" s="25" t="str">
        <f>IF(AND($E190&lt;&gt;"",$A190="J"),IF(Invoer!X219="Ja","J",IF(Invoer!X219="Nee","N","")),"")</f>
        <v/>
      </c>
      <c r="AN190" s="153"/>
      <c r="AO190" s="153"/>
      <c r="AP190" s="153" t="s">
        <v>311</v>
      </c>
      <c r="AQ190" s="153" t="s">
        <v>311</v>
      </c>
      <c r="AR190" s="153" t="s">
        <v>312</v>
      </c>
      <c r="AS190" s="153" t="s">
        <v>312</v>
      </c>
      <c r="AT190" s="1" t="str">
        <f>IF(AND($E190&lt;&gt;"",$A190="J",Invoer!O219&lt;&gt;""),VLOOKUP(Invoer!O219,NORM!$F$31:$H$38,3,0),"")</f>
        <v/>
      </c>
      <c r="AU190" s="1"/>
      <c r="AV190" s="1" t="str">
        <f>IF(AND($E190&lt;&gt;"",$A190="J"),Invoer!AH219,"")</f>
        <v/>
      </c>
      <c r="AW190" s="1"/>
      <c r="AX190" s="1" t="str">
        <f t="shared" si="360"/>
        <v/>
      </c>
      <c r="AY190" s="1"/>
      <c r="AZ190" s="3" t="str">
        <f t="shared" si="361"/>
        <v/>
      </c>
      <c r="BA190" s="3" t="str">
        <f t="shared" si="362"/>
        <v/>
      </c>
      <c r="BB190" s="3" t="str">
        <f t="shared" si="363"/>
        <v>N</v>
      </c>
      <c r="BC190" s="3" t="str">
        <f t="shared" si="364"/>
        <v>N</v>
      </c>
      <c r="BD190" s="3" t="str">
        <f t="shared" si="365"/>
        <v/>
      </c>
      <c r="BE190" s="3">
        <f t="shared" si="366"/>
        <v>0</v>
      </c>
      <c r="BF190" s="3" t="str">
        <f t="shared" si="367"/>
        <v/>
      </c>
      <c r="BG190" s="3" t="str">
        <f t="shared" si="368"/>
        <v/>
      </c>
      <c r="BH190" s="3" t="str">
        <f t="shared" si="369"/>
        <v>N</v>
      </c>
      <c r="BI190" s="24" t="str">
        <f t="shared" si="370"/>
        <v/>
      </c>
      <c r="BJ190" s="24" t="str">
        <f>IF(ISERROR(VLOOKUP($BD190,LOV_GWSGRP!A:A,1,0)),"N","J")</f>
        <v>N</v>
      </c>
      <c r="BK190" s="24" t="str">
        <f>IF(ISERROR(VLOOKUP($BD190,LOV_GWSGRP!D:D,1,0)),"N","J")</f>
        <v>N</v>
      </c>
      <c r="BL190" s="24" t="str">
        <f>IF(ISERROR(VLOOKUP($BD190,LOV_GWSGRP!G:G,1,0)),"N","J")</f>
        <v>N</v>
      </c>
      <c r="BM190" s="24" t="str">
        <f>IF(ISERROR(VLOOKUP($BD190,LOV_GWSGRP!M:M,1,0)),"N","J")</f>
        <v>N</v>
      </c>
      <c r="BN190" s="24" t="str">
        <f>IF(ISERROR(VLOOKUP($BD190,LOV_GWSGRP!P:P,1,0)),"N","J")</f>
        <v>N</v>
      </c>
      <c r="BO190" s="24" t="str">
        <f>IF(ISERROR(VLOOKUP($BD190,LOV_GWSGRP!S:S,1,0)),"N","J")</f>
        <v>N</v>
      </c>
      <c r="BP190" s="24" t="str">
        <f>IF(ISERROR(VLOOKUP($BD190,LOV_GWSGRP!V:V,1,0)),"N","J")</f>
        <v>N</v>
      </c>
      <c r="BQ190" s="24" t="str">
        <f>IF(ISERROR(VLOOKUP($BD190,LOV_GWSGRP!Y:Y,1,0)),"N","J")</f>
        <v>N</v>
      </c>
      <c r="BR190" s="24" t="str">
        <f>IF(ISERROR(VLOOKUP($BD190,LOV_GWSGRP!AB:AB,1,0)),"N","J")</f>
        <v>N</v>
      </c>
      <c r="BS190" s="24" t="str">
        <f>IF(ISERROR(VLOOKUP($BD190,LOV_GWSGRP!AE:AE,1,0)),"N","J")</f>
        <v>N</v>
      </c>
      <c r="BT190" s="24" t="str">
        <f>IF(ISERROR(VLOOKUP($BD190,LOV_GWSGRP!AH:AH,1,0)),"N","J")</f>
        <v>N</v>
      </c>
      <c r="BU190" s="24" t="str">
        <f>IF(ISERROR(VLOOKUP($BD190,LOV_GWSGRP!CJ:CJ,1,0)),"N","J")</f>
        <v>N</v>
      </c>
      <c r="BV190" s="24" t="str">
        <f>IF(ISERROR(VLOOKUP($BD190,LOV_GWSGRP!AN:AN,1,0)),"N","J")</f>
        <v>N</v>
      </c>
      <c r="BW190" s="24" t="str">
        <f>IF(ISERROR(VLOOKUP($BD190,LOV_GWSGRP!AQ:AQ,1,0)),"N","J")</f>
        <v>N</v>
      </c>
      <c r="BX190" s="24" t="str">
        <f>IF(ISERROR(VLOOKUP($BD190,LOV_GWSGRP!AT:AT,1,0)),"N","J")</f>
        <v>N</v>
      </c>
      <c r="BY190" s="24" t="str">
        <f>IF(ISERROR(VLOOKUP($BD190,LOV_GWSGRP!AW:AW,1,0)),"N","J")</f>
        <v>N</v>
      </c>
      <c r="BZ190" s="24" t="str">
        <f>IF(ISERROR(VLOOKUP($BD190,LOV_GWSGRP!AZ:AZ,1,0)),"N","J")</f>
        <v>N</v>
      </c>
      <c r="CA190" s="24" t="str">
        <f>IF(ISERROR(VLOOKUP($BD190,LOV_GWSGRP!BC:BC,1,0)),"N","J")</f>
        <v>N</v>
      </c>
      <c r="CB190" s="24" t="str">
        <f>IF(ISERROR(VLOOKUP($BD190,LOV_GWSGRP!BF:BF,1,0)),"N","J")</f>
        <v>N</v>
      </c>
      <c r="CC190" s="24" t="str">
        <f>IF(ISERROR(VLOOKUP($BD190,LOV_GWSGRP!BI:BI,1,0)),"N","J")</f>
        <v>N</v>
      </c>
      <c r="CD190" s="24" t="str">
        <f>IF(ISERROR(VLOOKUP($BD190,LOV_GWSGRP!J:J,1,0)),"N","J")</f>
        <v>N</v>
      </c>
      <c r="CE190" s="24" t="str">
        <f>IF(ISERROR(VLOOKUP($BD190,LOV_GWSGRP!BL:BL,1,0)),"N","J")</f>
        <v>N</v>
      </c>
      <c r="CF190" s="24"/>
      <c r="CG190" s="24" t="str">
        <f>IF(ISERROR(VLOOKUP($BD190,LOV_GWSGRP!BO:BO,1,0)),"N","J")</f>
        <v>N</v>
      </c>
      <c r="CH190" s="24" t="str">
        <f t="shared" si="371"/>
        <v>N</v>
      </c>
      <c r="CI190" s="24" t="str">
        <f>IF(ISERROR(VLOOKUP($BD190,GEWASCODE_GLMC8!F:F,1,0)),"N","J")</f>
        <v>N</v>
      </c>
      <c r="CJ190" s="24" t="str">
        <f>IF(COUNTIF($CI190:CI190,"J")&gt;0,"N",IF(ISERROR(VLOOKUP($BD190,GEWASCODE_GLMC8!G:G,1,0)),"N","J"))</f>
        <v>N</v>
      </c>
      <c r="CK190" s="24" t="str">
        <f>IF(COUNTIF($CI190:CJ190,"J")&gt;0,"N",IF(ISERROR(VLOOKUP($BD190,GEWASCODE_GLMC8!H:H,1,0)),"N","J"))</f>
        <v>N</v>
      </c>
      <c r="CL190" s="24" t="str">
        <f>IF(COUNTIF($CI190:CK190,"J")&gt;0,"N",IF(ISERROR(VLOOKUP($BD190,GEWASCODE_GLMC8!I:I,1,0)),"N","J"))</f>
        <v>N</v>
      </c>
      <c r="CM190" s="24" t="str">
        <f>IF(COUNTIF($CI190:CL190,"J")&gt;0,"N",IF(ISERROR(VLOOKUP($BD190,GEWASCODE_GLMC8!J:J,1,0)),"N","J"))</f>
        <v>N</v>
      </c>
      <c r="CN190" s="24" t="str">
        <f>IF(COUNTIF($CI190:CM190,"J")&gt;0,"N",IF(ISERROR(VLOOKUP($BD190,GEWASCODE_GLMC8!K:K,1,0)),"N","J"))</f>
        <v>N</v>
      </c>
      <c r="CO190" s="24" t="str">
        <f>IF(COUNTIF($CI190:CN190,"J")&gt;0,"N",IF(ISERROR(VLOOKUP($BD190,GEWASCODE_GLMC8!L:L,1,0)),"N","J"))</f>
        <v>N</v>
      </c>
      <c r="CP190" s="24" t="str">
        <f>IF(COUNTIF($CI190:CO190,"J")&gt;0,"N",IF(ISERROR(VLOOKUP($BD190,GEWASCODE_GLMC8!M:M,1,0)),"N","J"))</f>
        <v>N</v>
      </c>
      <c r="CQ190" s="24" t="str">
        <f>IF(COUNTIF($CI190:CP190,"J")&gt;0,"N",IF(ISERROR(VLOOKUP($BD190,GEWASCODE_GLMC8!N:N,1,0)),"N","J"))</f>
        <v>N</v>
      </c>
      <c r="CR190" s="24" t="str">
        <f>IF(COUNTIF($CI190:CQ190,"J")&gt;0,"N",IF(ISERROR(VLOOKUP($BD190,GEWASCODE_GLMC8!O:O,1,0)),"N","J"))</f>
        <v>N</v>
      </c>
      <c r="CS190" s="24" t="str">
        <f>IF(COUNTIF($CI190:CR190,"J")&gt;0,"N",IF(ISERROR(VLOOKUP($BD190,GEWASCODE_GLMC8!P:P,1,0)),"N","J"))</f>
        <v>N</v>
      </c>
      <c r="CT190" s="24" t="str">
        <f>IF(COUNTIF($CI190:CS190,"J")&gt;0,"N",IF(ISERROR(VLOOKUP($BD190,GEWASCODE_GLMC8!Q:Q,1,0)),"N","J"))</f>
        <v>N</v>
      </c>
      <c r="CU190" s="24" t="str">
        <f>IF(COUNTIF($CI190:CT190,"J")&gt;0,"N",IF(ISERROR(VLOOKUP($BD190,GEWASCODE_GLMC8!R:R,1,0)),"N","J"))</f>
        <v>N</v>
      </c>
      <c r="CV190" s="24" t="str">
        <f>IF(COUNTIF($CI190:CU190,"J")&gt;0,"N",IF(ISERROR(VLOOKUP($BD190,GEWASCODE_GLMC8!S:S,1,0)),"N","J"))</f>
        <v>N</v>
      </c>
      <c r="CW190" s="24" t="str">
        <f>IF(COUNTIF($CI190:CV190,"J")&gt;0,"N",IF(ISERROR(VLOOKUP($BD190,GEWASCODE_GLMC8!T:T,1,0)),"N","J"))</f>
        <v>N</v>
      </c>
      <c r="CX190" s="24" t="str">
        <f>IF(COUNTIF($CI190:CW190,"J")&gt;0,"N",IF(ISERROR(VLOOKUP($BD190,GEWASCODE_GLMC8!U:U,1,0)),"N","J"))</f>
        <v>N</v>
      </c>
      <c r="CY190" s="24" t="str">
        <f>IF(COUNTIF($CI190:CX190,"J")&gt;0,"N",IF(ISERROR(VLOOKUP($BD190,GEWASCODE_GLMC8!V:V,1,0)),"N","J"))</f>
        <v>N</v>
      </c>
      <c r="CZ190" s="24" t="str">
        <f>IF(COUNTIF($CI190:CY190,"J")&gt;0,"N",IF(ISERROR(VLOOKUP($BD190,GEWASCODE_GLMC8!W:W,1,0)),"N","J"))</f>
        <v>N</v>
      </c>
      <c r="DA190" s="24" t="str">
        <f>IF(COUNTIF($CI190:CZ190,"J")&gt;0,"N",IF(ISERROR(VLOOKUP($BD190,GEWASCODE_GLMC8!X:X,1,0)),"N","J"))</f>
        <v>N</v>
      </c>
      <c r="DB190" s="24" t="str">
        <f>IF(COUNTIF($CI190:DA190,"J")&gt;0,"N",IF(ISERROR(VLOOKUP($BD190,GEWASCODE_GLMC8!Y:Y,1,0)),"N","J"))</f>
        <v>N</v>
      </c>
      <c r="DC190" s="24" t="str">
        <f>IF(COUNTIF($CI190:DB190,"J")&gt;0,"N",IF(ISERROR(VLOOKUP($BD190,GEWASCODE_GLMC8!Z:Z,1,0)),"N","J"))</f>
        <v>N</v>
      </c>
      <c r="DD190" s="24" t="str">
        <f t="shared" si="372"/>
        <v>N</v>
      </c>
      <c r="DE190" s="3" t="str">
        <f t="shared" si="303"/>
        <v>N</v>
      </c>
      <c r="DF190" s="3" t="str">
        <f t="shared" si="304"/>
        <v>N</v>
      </c>
      <c r="DG190" s="3" t="str">
        <f t="shared" si="373"/>
        <v>N</v>
      </c>
      <c r="DH190" s="3" t="str">
        <f t="shared" si="374"/>
        <v>N</v>
      </c>
      <c r="DI190" s="3" t="str">
        <f t="shared" si="305"/>
        <v>N</v>
      </c>
      <c r="DJ190" s="3" t="str">
        <f t="shared" si="306"/>
        <v>N</v>
      </c>
      <c r="DK190" s="3">
        <f>0</f>
        <v>0</v>
      </c>
      <c r="DL190" s="3" t="str">
        <f t="shared" si="307"/>
        <v>N</v>
      </c>
      <c r="DM190" s="3" t="str">
        <f t="shared" si="308"/>
        <v>N</v>
      </c>
      <c r="DN190" t="str">
        <f>IF(AND($A190="J",COUNTIFS(activiteiten_perceel,percelen!$AZ190,activiteiten_maatregel_nr,percelen!DN$4,activiteiten_activiteit_voldoet_aan_voorwaarden,"J")&gt;0),DN$4,"")</f>
        <v/>
      </c>
      <c r="DO190" t="str">
        <f>IF(AND($A190="J",COUNTIFS(activiteiten_perceel,percelen!$AZ190,activiteiten_maatregel_nr,percelen!DO$4,activiteiten_activiteit_voldoet_aan_voorwaarden,"J")&gt;0),DO$4,"")</f>
        <v/>
      </c>
      <c r="DP190" t="str">
        <f>IF(AND($A190="J",COUNTIFS(activiteiten_perceel,percelen!$AZ190,activiteiten_maatregel_nr,percelen!DP$4,activiteiten_activiteit_voldoet_aan_voorwaarden,"J")&gt;0),DP$4,"")</f>
        <v/>
      </c>
      <c r="DQ190" t="str">
        <f>IF(AND($A190="J",COUNTIFS(activiteiten_perceel,percelen!$AZ190,activiteiten_maatregel_nr,percelen!DQ$4,activiteiten_activiteit_voldoet_aan_voorwaarden,"J")&gt;0),DQ$4,"")</f>
        <v/>
      </c>
      <c r="DR190" t="str">
        <f>IF(AND($A190="J",COUNTIFS(activiteiten_perceel,percelen!$AZ190,activiteiten_maatregel_nr,percelen!DR$4,activiteiten_activiteit_voldoet_aan_voorwaarden,"J")&gt;0),DR$4,"")</f>
        <v/>
      </c>
      <c r="DS190" t="str">
        <f>IF(AND($A190="J",COUNTIFS(activiteiten_perceel,percelen!$AZ190,activiteiten_maatregel_nr,percelen!DS$4,activiteiten_activiteit_voldoet_aan_voorwaarden,"J")&gt;0),DS$4,"")</f>
        <v/>
      </c>
      <c r="DT190" t="str">
        <f>IF(AND($A190="J",COUNTIFS(activiteiten_perceel,percelen!$AZ190,activiteiten_maatregel_nr,percelen!DT$4,activiteiten_activiteit_voldoet_aan_voorwaarden,"J")&gt;0),DT$4,"")</f>
        <v/>
      </c>
      <c r="DU190" t="str">
        <f>IF(AND($A190="J",COUNTIFS(activiteiten_perceel,percelen!$AZ190,activiteiten_maatregel_nr,percelen!DU$4,activiteiten_activiteit_voldoet_aan_voorwaarden,"J")&gt;0),DU$4,"")</f>
        <v/>
      </c>
      <c r="DV190" t="str">
        <f>IF(AND($A190="J",COUNTIFS(activiteiten_perceel,percelen!$AZ190,activiteiten_maatregel_nr,percelen!DV$4,activiteiten_activiteit_voldoet_aan_voorwaarden,"J")&gt;0),DV$4,"")</f>
        <v/>
      </c>
      <c r="DW190" t="str">
        <f>IF(AND($A190="J",COUNTIFS(activiteiten_perceel,percelen!$AZ190,activiteiten_maatregel_nr,percelen!DW$4,activiteiten_activiteit_voldoet_aan_voorwaarden,"J")&gt;0),DW$4,"")</f>
        <v/>
      </c>
      <c r="DX190" t="str">
        <f>IF(AND($A190="J",COUNTIFS(activiteiten_perceel,percelen!$AZ190,activiteiten_maatregel_nr,percelen!DX$4,activiteiten_activiteit_voldoet_aan_voorwaarden,"J")&gt;0),DX$4,"")</f>
        <v/>
      </c>
      <c r="DY190" t="str">
        <f>IF(AND($A190="J",COUNTIFS(activiteiten_perceel,percelen!$AZ190,activiteiten_maatregel_nr,percelen!DY$4,activiteiten_activiteit_voldoet_aan_voorwaarden,"J")&gt;0),DY$4,"")</f>
        <v/>
      </c>
      <c r="DZ190" t="str">
        <f>IF(AND($A190="J",COUNTIFS(activiteiten_perceel,percelen!$AZ190,activiteiten_maatregel_nr,percelen!DZ$4,activiteiten_activiteit_voldoet_aan_voorwaarden,"J")&gt;0),DZ$4,"")</f>
        <v/>
      </c>
      <c r="EA190" t="str">
        <f>IF(AND($A190="J",COUNTIFS(activiteiten_perceel,percelen!$AZ190,activiteiten_maatregel_nr,percelen!EA$4,activiteiten_activiteit_voldoet_aan_voorwaarden,"J")&gt;0),EA$4,"")</f>
        <v/>
      </c>
      <c r="EB190" t="str">
        <f>IF(AND($A190="J",COUNTIFS(activiteiten_perceel,percelen!$AZ190,activiteiten_maatregel_nr,percelen!EB$4,activiteiten_activiteit_voldoet_aan_voorwaarden,"J")&gt;0),EB$4,"")</f>
        <v/>
      </c>
      <c r="EC190" t="str">
        <f>IF(AND($A190="J",COUNTIFS(activiteiten_perceel,percelen!$AZ190,activiteiten_maatregel_nr,percelen!EC$4,activiteiten_activiteit_voldoet_aan_voorwaarden,"J")&gt;0),EC$4,"")</f>
        <v/>
      </c>
      <c r="ED190" t="str">
        <f>IF(AND($A190="J",COUNTIFS(activiteiten_perceel,percelen!$AZ190,activiteiten_maatregel_nr,percelen!ED$4,activiteiten_activiteit_voldoet_aan_voorwaarden,"J")&gt;0),ED$4,"")</f>
        <v/>
      </c>
      <c r="EE190" t="str">
        <f>IF(AND($A190="J",COUNTIFS(activiteiten_perceel,percelen!$AZ190,activiteiten_maatregel_nr,percelen!EE$4,activiteiten_activiteit_voldoet_aan_voorwaarden,"J")&gt;0),EE$4,"")</f>
        <v/>
      </c>
      <c r="EF190" t="str">
        <f>IF(AND($A190="J",COUNTIFS(activiteiten_perceel,percelen!$AZ190,activiteiten_maatregel_nr,percelen!EF$4,activiteiten_activiteit_voldoet_aan_voorwaarden,"J")&gt;0),EF$4,"")</f>
        <v/>
      </c>
      <c r="EG190" t="str">
        <f>IF(AND($A190="J",COUNTIFS(activiteiten_perceel,percelen!$AZ190,activiteiten_maatregel_nr,percelen!EG$4,activiteiten_activiteit_voldoet_aan_voorwaarden,"J")&gt;0),EG$4,"")</f>
        <v/>
      </c>
      <c r="EH190" t="str">
        <f>IF(AND($A190="J",COUNTIFS(activiteiten_perceel,percelen!$AZ190,activiteiten_maatregel_nr,percelen!EH$4,activiteiten_activiteit_voldoet_aan_voorwaarden,"J")&gt;0),EH$4,"")</f>
        <v/>
      </c>
      <c r="EI190" t="str">
        <f>IF(AND($A190="J",COUNTIFS(activiteiten_perceel,percelen!$AZ190,activiteiten_maatregel_nr,percelen!EI$4,activiteiten_activiteit_voldoet_aan_voorwaarden,"J")&gt;0),EI$4,"")</f>
        <v/>
      </c>
      <c r="EJ190">
        <f t="shared" si="375"/>
        <v>0</v>
      </c>
      <c r="EK190" t="str">
        <f t="shared" si="309"/>
        <v/>
      </c>
      <c r="EL190" t="str">
        <f t="shared" si="310"/>
        <v/>
      </c>
      <c r="EM190" t="str">
        <f t="shared" si="311"/>
        <v/>
      </c>
      <c r="EN190" t="str">
        <f t="shared" si="312"/>
        <v/>
      </c>
      <c r="EO190" t="str">
        <f t="shared" si="313"/>
        <v/>
      </c>
      <c r="EP190" t="str">
        <f t="shared" si="314"/>
        <v/>
      </c>
      <c r="EQ190" t="str">
        <f t="shared" si="315"/>
        <v/>
      </c>
      <c r="ER190" t="str">
        <f t="shared" si="316"/>
        <v/>
      </c>
      <c r="ES190" t="str">
        <f t="shared" si="317"/>
        <v/>
      </c>
      <c r="ET190" t="str">
        <f t="shared" si="318"/>
        <v/>
      </c>
      <c r="EU190" t="str">
        <f t="shared" si="319"/>
        <v/>
      </c>
      <c r="EV190" t="str">
        <f t="shared" si="320"/>
        <v/>
      </c>
      <c r="EW190" t="str">
        <f t="shared" si="376"/>
        <v>nvt</v>
      </c>
      <c r="EX190" t="str">
        <f t="shared" si="377"/>
        <v>nvt</v>
      </c>
      <c r="EY190" t="str">
        <f t="shared" si="378"/>
        <v>nvt</v>
      </c>
      <c r="EZ190" t="str">
        <f t="shared" si="379"/>
        <v>nvt</v>
      </c>
      <c r="FA190" t="str">
        <f t="shared" si="380"/>
        <v>nvt</v>
      </c>
      <c r="FB190" t="str">
        <f t="shared" si="381"/>
        <v>nvt</v>
      </c>
      <c r="FC190" t="str">
        <f t="shared" si="382"/>
        <v>nvt</v>
      </c>
      <c r="FD190" t="str">
        <f t="shared" si="383"/>
        <v>nvt</v>
      </c>
      <c r="FE190" t="str">
        <f>IF($EJ190=2,VLOOKUP(FD190,STAPELING!A:D,FE$1,0),"nvt")</f>
        <v>nvt</v>
      </c>
      <c r="FF190" t="str">
        <f t="shared" si="384"/>
        <v>nvt</v>
      </c>
      <c r="FG190" t="str">
        <f t="shared" si="385"/>
        <v>nvt</v>
      </c>
      <c r="FH190" t="str">
        <f t="shared" si="386"/>
        <v>nvt</v>
      </c>
      <c r="FI190" t="str">
        <f t="shared" si="387"/>
        <v>nvt</v>
      </c>
      <c r="FJ190" t="str">
        <f t="shared" si="388"/>
        <v>nvt</v>
      </c>
      <c r="FK190" t="str">
        <f t="shared" si="389"/>
        <v>nvt</v>
      </c>
      <c r="FL190" t="str">
        <f t="shared" si="390"/>
        <v>nvt</v>
      </c>
      <c r="FM190" t="str">
        <f t="shared" si="391"/>
        <v/>
      </c>
      <c r="FN190" t="str">
        <f>IF(ISERROR(VLOOKUP(FM190,STAPELING!I:AO,FN$1,0)),"N",VLOOKUP(FM190,STAPELING!I:AO,FN$1,0))</f>
        <v>J</v>
      </c>
      <c r="FO190" t="str">
        <f t="shared" si="392"/>
        <v>nvt</v>
      </c>
      <c r="FP190" t="str">
        <f t="shared" si="321"/>
        <v>nvt</v>
      </c>
      <c r="FQ190" t="str">
        <f t="shared" si="322"/>
        <v>nvt</v>
      </c>
      <c r="FR190" t="str">
        <f t="shared" si="323"/>
        <v>nvt</v>
      </c>
      <c r="FS190" t="str">
        <f t="shared" si="324"/>
        <v>nvt</v>
      </c>
      <c r="FT190" t="str">
        <f t="shared" si="325"/>
        <v>nvt</v>
      </c>
      <c r="FU190" t="str">
        <f t="shared" si="326"/>
        <v>nvt</v>
      </c>
      <c r="FV190" t="str">
        <f t="shared" si="327"/>
        <v>nvt</v>
      </c>
      <c r="FW190" t="str">
        <f t="shared" si="328"/>
        <v>nvt</v>
      </c>
      <c r="FX190" t="str">
        <f t="shared" si="329"/>
        <v>nvt</v>
      </c>
      <c r="FY190" t="str">
        <f t="shared" si="330"/>
        <v>nvt</v>
      </c>
      <c r="FZ190" t="str">
        <f t="shared" si="331"/>
        <v>nvt</v>
      </c>
      <c r="GA190" t="str">
        <f t="shared" si="332"/>
        <v>nvt</v>
      </c>
      <c r="GB190" t="str">
        <f>IF($EJ190&gt;2,IF(FO190="","zwart",VLOOKUP(FO190,STAPELING!J:AA,GB$1,0)),"nvt")</f>
        <v>nvt</v>
      </c>
      <c r="GC190" t="str">
        <f t="shared" si="393"/>
        <v>nvt</v>
      </c>
      <c r="GD190" t="str">
        <f t="shared" si="394"/>
        <v>nvt</v>
      </c>
      <c r="GE190" t="str">
        <f t="shared" si="395"/>
        <v>nvt</v>
      </c>
      <c r="GF190" t="str">
        <f t="shared" si="396"/>
        <v>nvt</v>
      </c>
      <c r="GG190" t="str">
        <f t="shared" si="397"/>
        <v>nvt</v>
      </c>
      <c r="GH190" t="str">
        <f t="shared" si="398"/>
        <v>nvt</v>
      </c>
      <c r="GI190" t="str">
        <f t="shared" si="399"/>
        <v>nvt</v>
      </c>
      <c r="GJ190" t="str">
        <f t="shared" si="400"/>
        <v>nvt</v>
      </c>
      <c r="GK190" t="str">
        <f t="shared" si="333"/>
        <v>nvt</v>
      </c>
      <c r="GL190" t="str">
        <f t="shared" si="334"/>
        <v>nvt</v>
      </c>
      <c r="GM190" t="str">
        <f t="shared" si="335"/>
        <v>nvt</v>
      </c>
      <c r="GN190" t="str">
        <f t="shared" si="336"/>
        <v>nvt</v>
      </c>
      <c r="GO190" t="str">
        <f t="shared" si="337"/>
        <v>nvt</v>
      </c>
      <c r="GP190" t="str">
        <f t="shared" si="338"/>
        <v>nvt</v>
      </c>
      <c r="GQ190" t="str">
        <f t="shared" si="339"/>
        <v>nvt</v>
      </c>
      <c r="GR190" t="str">
        <f t="shared" si="340"/>
        <v>nvt</v>
      </c>
      <c r="GS190" t="str">
        <f t="shared" si="341"/>
        <v>nvt</v>
      </c>
      <c r="GT190" t="str">
        <f t="shared" si="342"/>
        <v>nvt</v>
      </c>
      <c r="GU190" t="str">
        <f t="shared" si="343"/>
        <v>nvt</v>
      </c>
      <c r="GV190" t="str">
        <f t="shared" si="344"/>
        <v>nvt</v>
      </c>
      <c r="GW190" t="str">
        <f>IF($EJ190&gt;2,IF(GJ190="","zwart",VLOOKUP(GJ190,STAPELING!AB:AJ,GW$1,0)),"nvt")</f>
        <v>nvt</v>
      </c>
      <c r="GX190" t="str">
        <f t="shared" si="401"/>
        <v>nvt</v>
      </c>
      <c r="GY190" t="str">
        <f t="shared" si="402"/>
        <v>nvt</v>
      </c>
      <c r="GZ190" t="str">
        <f t="shared" si="403"/>
        <v>nvt</v>
      </c>
      <c r="HA190" t="str">
        <f t="shared" si="404"/>
        <v>nvt</v>
      </c>
      <c r="HB190" t="str">
        <f t="shared" si="405"/>
        <v>nvt</v>
      </c>
      <c r="HC190" t="str">
        <f t="shared" si="406"/>
        <v>nvt</v>
      </c>
      <c r="HD190" t="str">
        <f t="shared" si="407"/>
        <v>nvt</v>
      </c>
      <c r="HE190" t="str">
        <f t="shared" si="408"/>
        <v>nvt</v>
      </c>
      <c r="HF190" t="str">
        <f t="shared" si="409"/>
        <v>nvt</v>
      </c>
      <c r="HG190" t="str">
        <f t="shared" si="410"/>
        <v>nvt</v>
      </c>
      <c r="HH190" t="str">
        <f t="shared" si="411"/>
        <v>nvt</v>
      </c>
      <c r="HI190" t="str">
        <f t="shared" si="412"/>
        <v>nvt</v>
      </c>
      <c r="HJ190" t="str">
        <f t="shared" si="413"/>
        <v>nvt</v>
      </c>
      <c r="HK190" t="str">
        <f t="shared" si="414"/>
        <v>nvt</v>
      </c>
      <c r="HL190" t="str">
        <f t="shared" si="415"/>
        <v>nvt</v>
      </c>
      <c r="HM190" t="str">
        <f t="shared" si="345"/>
        <v>nvt</v>
      </c>
      <c r="HN190" t="str">
        <f t="shared" si="346"/>
        <v>nvt</v>
      </c>
      <c r="HO190" t="str">
        <f t="shared" si="347"/>
        <v>nvt</v>
      </c>
      <c r="HP190" t="str">
        <f t="shared" si="348"/>
        <v>nvt</v>
      </c>
      <c r="HQ190" t="str">
        <f t="shared" si="349"/>
        <v>nvt</v>
      </c>
      <c r="HR190" t="str">
        <f t="shared" si="350"/>
        <v>nvt</v>
      </c>
      <c r="HS190" t="str">
        <f t="shared" si="351"/>
        <v>nvt</v>
      </c>
      <c r="HT190" t="str">
        <f t="shared" si="352"/>
        <v>nvt</v>
      </c>
      <c r="HU190" t="str">
        <f t="shared" si="353"/>
        <v>nvt</v>
      </c>
      <c r="HV190" t="str">
        <f t="shared" si="354"/>
        <v>nvt</v>
      </c>
      <c r="HW190" t="str">
        <f t="shared" si="355"/>
        <v>nvt</v>
      </c>
      <c r="HX190" t="str">
        <f t="shared" si="356"/>
        <v>nvt</v>
      </c>
      <c r="HY190" t="str">
        <f>IF($EJ190&gt;2,IF(HL190="","zwart",VLOOKUP(HL190,STAPELING!AK:AN,HY$1,0)),"nvt")</f>
        <v>nvt</v>
      </c>
      <c r="HZ190" t="str">
        <f t="shared" si="416"/>
        <v>nvt</v>
      </c>
      <c r="IA190" t="str">
        <f t="shared" si="417"/>
        <v>nvt</v>
      </c>
      <c r="IB190" t="str">
        <f t="shared" si="418"/>
        <v>nvt</v>
      </c>
      <c r="IC190" t="str">
        <f t="shared" si="419"/>
        <v>nvt</v>
      </c>
      <c r="ID190" t="str">
        <f t="shared" si="420"/>
        <v>nvt</v>
      </c>
      <c r="IE190" t="str">
        <f t="shared" si="421"/>
        <v>nvt</v>
      </c>
      <c r="IF190" t="str">
        <f t="shared" si="422"/>
        <v>nvt</v>
      </c>
      <c r="IG190">
        <f t="shared" si="423"/>
        <v>0</v>
      </c>
      <c r="IH190">
        <f t="shared" si="424"/>
        <v>0</v>
      </c>
      <c r="II190">
        <f t="shared" si="425"/>
        <v>0</v>
      </c>
      <c r="IJ190">
        <f t="shared" si="426"/>
        <v>0</v>
      </c>
      <c r="IK190">
        <f t="shared" si="427"/>
        <v>0</v>
      </c>
      <c r="IL190">
        <f t="shared" si="428"/>
        <v>0</v>
      </c>
      <c r="IM190">
        <f t="shared" si="429"/>
        <v>0</v>
      </c>
      <c r="IN190">
        <f t="shared" si="430"/>
        <v>0</v>
      </c>
      <c r="IO190">
        <f t="shared" si="431"/>
        <v>0</v>
      </c>
      <c r="IP190">
        <f t="shared" si="432"/>
        <v>0</v>
      </c>
      <c r="IQ190">
        <f t="shared" si="433"/>
        <v>0</v>
      </c>
      <c r="IR190">
        <f t="shared" si="434"/>
        <v>0</v>
      </c>
      <c r="IS190">
        <f t="shared" si="435"/>
        <v>0</v>
      </c>
      <c r="IT190">
        <f t="shared" si="436"/>
        <v>0</v>
      </c>
      <c r="IU190" t="str">
        <f t="shared" si="437"/>
        <v>N</v>
      </c>
      <c r="IV190" t="str">
        <f t="shared" si="357"/>
        <v>N</v>
      </c>
      <c r="IW190" t="str">
        <f t="shared" si="438"/>
        <v>N</v>
      </c>
    </row>
    <row r="191" spans="1:257" x14ac:dyDescent="0.25">
      <c r="A191" t="str">
        <f>IF(ISERROR(VLOOKUP(E191,E$4:E190,1,0)),"J","N")</f>
        <v>N</v>
      </c>
      <c r="E191" s="25" t="str">
        <f>IF(Invoer!B220="","",Invoer!B220)</f>
        <v/>
      </c>
      <c r="F191" s="25"/>
      <c r="G191" s="25"/>
      <c r="H191" s="25" t="str">
        <f>IF(AND($E191&lt;&gt;"",$A191="J"),Invoer!D220,"")</f>
        <v/>
      </c>
      <c r="I191" s="25"/>
      <c r="J191" s="26"/>
      <c r="K191" s="26" t="str">
        <f>IF(AND($E191&lt;&gt;"",$A191="J"),Invoer!L220,"")</f>
        <v/>
      </c>
      <c r="L191" s="26"/>
      <c r="M191" s="25"/>
      <c r="N191" s="152"/>
      <c r="O191" s="153"/>
      <c r="P191" s="25"/>
      <c r="Q191" s="25"/>
      <c r="R191" s="153"/>
      <c r="S191" s="154"/>
      <c r="T191" s="152"/>
      <c r="U191" s="153"/>
      <c r="V191" s="153"/>
      <c r="W191" s="59" t="str">
        <f>IF(AND($E191&lt;&gt;"",$A191="J",Invoer!R220&lt;&gt;""),VLOOKUP(Invoer!R220,NORM!$F$26:$H$29,3,0),"")</f>
        <v/>
      </c>
      <c r="X191" s="59"/>
      <c r="Y191" s="25" t="str">
        <f t="shared" si="358"/>
        <v/>
      </c>
      <c r="Z191" s="25"/>
      <c r="AA191" s="26" t="str">
        <f t="shared" si="359"/>
        <v/>
      </c>
      <c r="AB191" s="26"/>
      <c r="AC191" s="153"/>
      <c r="AD191" s="153"/>
      <c r="AE191" s="153"/>
      <c r="AF191" s="153"/>
      <c r="AG191" s="153"/>
      <c r="AH191" s="25"/>
      <c r="AI191" s="153"/>
      <c r="AJ191" s="153"/>
      <c r="AK191" s="153"/>
      <c r="AL191" s="153"/>
      <c r="AM191" s="25" t="str">
        <f>IF(AND($E191&lt;&gt;"",$A191="J"),IF(Invoer!X220="Ja","J",IF(Invoer!X220="Nee","N","")),"")</f>
        <v/>
      </c>
      <c r="AN191" s="153"/>
      <c r="AO191" s="153"/>
      <c r="AP191" s="153" t="s">
        <v>311</v>
      </c>
      <c r="AQ191" s="153" t="s">
        <v>311</v>
      </c>
      <c r="AR191" s="153" t="s">
        <v>312</v>
      </c>
      <c r="AS191" s="153" t="s">
        <v>312</v>
      </c>
      <c r="AT191" s="1" t="str">
        <f>IF(AND($E191&lt;&gt;"",$A191="J",Invoer!O220&lt;&gt;""),VLOOKUP(Invoer!O220,NORM!$F$31:$H$38,3,0),"")</f>
        <v/>
      </c>
      <c r="AU191" s="1"/>
      <c r="AV191" s="1" t="str">
        <f>IF(AND($E191&lt;&gt;"",$A191="J"),Invoer!AH220,"")</f>
        <v/>
      </c>
      <c r="AW191" s="1"/>
      <c r="AX191" s="1" t="str">
        <f t="shared" si="360"/>
        <v/>
      </c>
      <c r="AY191" s="1"/>
      <c r="AZ191" s="3" t="str">
        <f t="shared" si="361"/>
        <v/>
      </c>
      <c r="BA191" s="3" t="str">
        <f t="shared" si="362"/>
        <v/>
      </c>
      <c r="BB191" s="3" t="str">
        <f t="shared" si="363"/>
        <v>N</v>
      </c>
      <c r="BC191" s="3" t="str">
        <f t="shared" si="364"/>
        <v>N</v>
      </c>
      <c r="BD191" s="3" t="str">
        <f t="shared" si="365"/>
        <v/>
      </c>
      <c r="BE191" s="3">
        <f t="shared" si="366"/>
        <v>0</v>
      </c>
      <c r="BF191" s="3" t="str">
        <f t="shared" si="367"/>
        <v/>
      </c>
      <c r="BG191" s="3" t="str">
        <f t="shared" si="368"/>
        <v/>
      </c>
      <c r="BH191" s="3" t="str">
        <f t="shared" si="369"/>
        <v>N</v>
      </c>
      <c r="BI191" s="24" t="str">
        <f t="shared" si="370"/>
        <v/>
      </c>
      <c r="BJ191" s="24" t="str">
        <f>IF(ISERROR(VLOOKUP($BD191,LOV_GWSGRP!A:A,1,0)),"N","J")</f>
        <v>N</v>
      </c>
      <c r="BK191" s="24" t="str">
        <f>IF(ISERROR(VLOOKUP($BD191,LOV_GWSGRP!D:D,1,0)),"N","J")</f>
        <v>N</v>
      </c>
      <c r="BL191" s="24" t="str">
        <f>IF(ISERROR(VLOOKUP($BD191,LOV_GWSGRP!G:G,1,0)),"N","J")</f>
        <v>N</v>
      </c>
      <c r="BM191" s="24" t="str">
        <f>IF(ISERROR(VLOOKUP($BD191,LOV_GWSGRP!M:M,1,0)),"N","J")</f>
        <v>N</v>
      </c>
      <c r="BN191" s="24" t="str">
        <f>IF(ISERROR(VLOOKUP($BD191,LOV_GWSGRP!P:P,1,0)),"N","J")</f>
        <v>N</v>
      </c>
      <c r="BO191" s="24" t="str">
        <f>IF(ISERROR(VLOOKUP($BD191,LOV_GWSGRP!S:S,1,0)),"N","J")</f>
        <v>N</v>
      </c>
      <c r="BP191" s="24" t="str">
        <f>IF(ISERROR(VLOOKUP($BD191,LOV_GWSGRP!V:V,1,0)),"N","J")</f>
        <v>N</v>
      </c>
      <c r="BQ191" s="24" t="str">
        <f>IF(ISERROR(VLOOKUP($BD191,LOV_GWSGRP!Y:Y,1,0)),"N","J")</f>
        <v>N</v>
      </c>
      <c r="BR191" s="24" t="str">
        <f>IF(ISERROR(VLOOKUP($BD191,LOV_GWSGRP!AB:AB,1,0)),"N","J")</f>
        <v>N</v>
      </c>
      <c r="BS191" s="24" t="str">
        <f>IF(ISERROR(VLOOKUP($BD191,LOV_GWSGRP!AE:AE,1,0)),"N","J")</f>
        <v>N</v>
      </c>
      <c r="BT191" s="24" t="str">
        <f>IF(ISERROR(VLOOKUP($BD191,LOV_GWSGRP!AH:AH,1,0)),"N","J")</f>
        <v>N</v>
      </c>
      <c r="BU191" s="24" t="str">
        <f>IF(ISERROR(VLOOKUP($BD191,LOV_GWSGRP!CJ:CJ,1,0)),"N","J")</f>
        <v>N</v>
      </c>
      <c r="BV191" s="24" t="str">
        <f>IF(ISERROR(VLOOKUP($BD191,LOV_GWSGRP!AN:AN,1,0)),"N","J")</f>
        <v>N</v>
      </c>
      <c r="BW191" s="24" t="str">
        <f>IF(ISERROR(VLOOKUP($BD191,LOV_GWSGRP!AQ:AQ,1,0)),"N","J")</f>
        <v>N</v>
      </c>
      <c r="BX191" s="24" t="str">
        <f>IF(ISERROR(VLOOKUP($BD191,LOV_GWSGRP!AT:AT,1,0)),"N","J")</f>
        <v>N</v>
      </c>
      <c r="BY191" s="24" t="str">
        <f>IF(ISERROR(VLOOKUP($BD191,LOV_GWSGRP!AW:AW,1,0)),"N","J")</f>
        <v>N</v>
      </c>
      <c r="BZ191" s="24" t="str">
        <f>IF(ISERROR(VLOOKUP($BD191,LOV_GWSGRP!AZ:AZ,1,0)),"N","J")</f>
        <v>N</v>
      </c>
      <c r="CA191" s="24" t="str">
        <f>IF(ISERROR(VLOOKUP($BD191,LOV_GWSGRP!BC:BC,1,0)),"N","J")</f>
        <v>N</v>
      </c>
      <c r="CB191" s="24" t="str">
        <f>IF(ISERROR(VLOOKUP($BD191,LOV_GWSGRP!BF:BF,1,0)),"N","J")</f>
        <v>N</v>
      </c>
      <c r="CC191" s="24" t="str">
        <f>IF(ISERROR(VLOOKUP($BD191,LOV_GWSGRP!BI:BI,1,0)),"N","J")</f>
        <v>N</v>
      </c>
      <c r="CD191" s="24" t="str">
        <f>IF(ISERROR(VLOOKUP($BD191,LOV_GWSGRP!J:J,1,0)),"N","J")</f>
        <v>N</v>
      </c>
      <c r="CE191" s="24" t="str">
        <f>IF(ISERROR(VLOOKUP($BD191,LOV_GWSGRP!BL:BL,1,0)),"N","J")</f>
        <v>N</v>
      </c>
      <c r="CF191" s="24"/>
      <c r="CG191" s="24" t="str">
        <f>IF(ISERROR(VLOOKUP($BD191,LOV_GWSGRP!BO:BO,1,0)),"N","J")</f>
        <v>N</v>
      </c>
      <c r="CH191" s="24" t="str">
        <f t="shared" si="371"/>
        <v>N</v>
      </c>
      <c r="CI191" s="24" t="str">
        <f>IF(ISERROR(VLOOKUP($BD191,GEWASCODE_GLMC8!F:F,1,0)),"N","J")</f>
        <v>N</v>
      </c>
      <c r="CJ191" s="24" t="str">
        <f>IF(COUNTIF($CI191:CI191,"J")&gt;0,"N",IF(ISERROR(VLOOKUP($BD191,GEWASCODE_GLMC8!G:G,1,0)),"N","J"))</f>
        <v>N</v>
      </c>
      <c r="CK191" s="24" t="str">
        <f>IF(COUNTIF($CI191:CJ191,"J")&gt;0,"N",IF(ISERROR(VLOOKUP($BD191,GEWASCODE_GLMC8!H:H,1,0)),"N","J"))</f>
        <v>N</v>
      </c>
      <c r="CL191" s="24" t="str">
        <f>IF(COUNTIF($CI191:CK191,"J")&gt;0,"N",IF(ISERROR(VLOOKUP($BD191,GEWASCODE_GLMC8!I:I,1,0)),"N","J"))</f>
        <v>N</v>
      </c>
      <c r="CM191" s="24" t="str">
        <f>IF(COUNTIF($CI191:CL191,"J")&gt;0,"N",IF(ISERROR(VLOOKUP($BD191,GEWASCODE_GLMC8!J:J,1,0)),"N","J"))</f>
        <v>N</v>
      </c>
      <c r="CN191" s="24" t="str">
        <f>IF(COUNTIF($CI191:CM191,"J")&gt;0,"N",IF(ISERROR(VLOOKUP($BD191,GEWASCODE_GLMC8!K:K,1,0)),"N","J"))</f>
        <v>N</v>
      </c>
      <c r="CO191" s="24" t="str">
        <f>IF(COUNTIF($CI191:CN191,"J")&gt;0,"N",IF(ISERROR(VLOOKUP($BD191,GEWASCODE_GLMC8!L:L,1,0)),"N","J"))</f>
        <v>N</v>
      </c>
      <c r="CP191" s="24" t="str">
        <f>IF(COUNTIF($CI191:CO191,"J")&gt;0,"N",IF(ISERROR(VLOOKUP($BD191,GEWASCODE_GLMC8!M:M,1,0)),"N","J"))</f>
        <v>N</v>
      </c>
      <c r="CQ191" s="24" t="str">
        <f>IF(COUNTIF($CI191:CP191,"J")&gt;0,"N",IF(ISERROR(VLOOKUP($BD191,GEWASCODE_GLMC8!N:N,1,0)),"N","J"))</f>
        <v>N</v>
      </c>
      <c r="CR191" s="24" t="str">
        <f>IF(COUNTIF($CI191:CQ191,"J")&gt;0,"N",IF(ISERROR(VLOOKUP($BD191,GEWASCODE_GLMC8!O:O,1,0)),"N","J"))</f>
        <v>N</v>
      </c>
      <c r="CS191" s="24" t="str">
        <f>IF(COUNTIF($CI191:CR191,"J")&gt;0,"N",IF(ISERROR(VLOOKUP($BD191,GEWASCODE_GLMC8!P:P,1,0)),"N","J"))</f>
        <v>N</v>
      </c>
      <c r="CT191" s="24" t="str">
        <f>IF(COUNTIF($CI191:CS191,"J")&gt;0,"N",IF(ISERROR(VLOOKUP($BD191,GEWASCODE_GLMC8!Q:Q,1,0)),"N","J"))</f>
        <v>N</v>
      </c>
      <c r="CU191" s="24" t="str">
        <f>IF(COUNTIF($CI191:CT191,"J")&gt;0,"N",IF(ISERROR(VLOOKUP($BD191,GEWASCODE_GLMC8!R:R,1,0)),"N","J"))</f>
        <v>N</v>
      </c>
      <c r="CV191" s="24" t="str">
        <f>IF(COUNTIF($CI191:CU191,"J")&gt;0,"N",IF(ISERROR(VLOOKUP($BD191,GEWASCODE_GLMC8!S:S,1,0)),"N","J"))</f>
        <v>N</v>
      </c>
      <c r="CW191" s="24" t="str">
        <f>IF(COUNTIF($CI191:CV191,"J")&gt;0,"N",IF(ISERROR(VLOOKUP($BD191,GEWASCODE_GLMC8!T:T,1,0)),"N","J"))</f>
        <v>N</v>
      </c>
      <c r="CX191" s="24" t="str">
        <f>IF(COUNTIF($CI191:CW191,"J")&gt;0,"N",IF(ISERROR(VLOOKUP($BD191,GEWASCODE_GLMC8!U:U,1,0)),"N","J"))</f>
        <v>N</v>
      </c>
      <c r="CY191" s="24" t="str">
        <f>IF(COUNTIF($CI191:CX191,"J")&gt;0,"N",IF(ISERROR(VLOOKUP($BD191,GEWASCODE_GLMC8!V:V,1,0)),"N","J"))</f>
        <v>N</v>
      </c>
      <c r="CZ191" s="24" t="str">
        <f>IF(COUNTIF($CI191:CY191,"J")&gt;0,"N",IF(ISERROR(VLOOKUP($BD191,GEWASCODE_GLMC8!W:W,1,0)),"N","J"))</f>
        <v>N</v>
      </c>
      <c r="DA191" s="24" t="str">
        <f>IF(COUNTIF($CI191:CZ191,"J")&gt;0,"N",IF(ISERROR(VLOOKUP($BD191,GEWASCODE_GLMC8!X:X,1,0)),"N","J"))</f>
        <v>N</v>
      </c>
      <c r="DB191" s="24" t="str">
        <f>IF(COUNTIF($CI191:DA191,"J")&gt;0,"N",IF(ISERROR(VLOOKUP($BD191,GEWASCODE_GLMC8!Y:Y,1,0)),"N","J"))</f>
        <v>N</v>
      </c>
      <c r="DC191" s="24" t="str">
        <f>IF(COUNTIF($CI191:DB191,"J")&gt;0,"N",IF(ISERROR(VLOOKUP($BD191,GEWASCODE_GLMC8!Z:Z,1,0)),"N","J"))</f>
        <v>N</v>
      </c>
      <c r="DD191" s="24" t="str">
        <f t="shared" si="372"/>
        <v>N</v>
      </c>
      <c r="DE191" s="3" t="str">
        <f t="shared" si="303"/>
        <v>N</v>
      </c>
      <c r="DF191" s="3" t="str">
        <f t="shared" si="304"/>
        <v>N</v>
      </c>
      <c r="DG191" s="3" t="str">
        <f t="shared" si="373"/>
        <v>N</v>
      </c>
      <c r="DH191" s="3" t="str">
        <f t="shared" si="374"/>
        <v>N</v>
      </c>
      <c r="DI191" s="3" t="str">
        <f t="shared" si="305"/>
        <v>N</v>
      </c>
      <c r="DJ191" s="3" t="str">
        <f t="shared" si="306"/>
        <v>N</v>
      </c>
      <c r="DK191" s="3">
        <f>0</f>
        <v>0</v>
      </c>
      <c r="DL191" s="3" t="str">
        <f t="shared" si="307"/>
        <v>N</v>
      </c>
      <c r="DM191" s="3" t="str">
        <f t="shared" si="308"/>
        <v>N</v>
      </c>
      <c r="DN191" t="str">
        <f>IF(AND($A191="J",COUNTIFS(activiteiten_perceel,percelen!$AZ191,activiteiten_maatregel_nr,percelen!DN$4,activiteiten_activiteit_voldoet_aan_voorwaarden,"J")&gt;0),DN$4,"")</f>
        <v/>
      </c>
      <c r="DO191" t="str">
        <f>IF(AND($A191="J",COUNTIFS(activiteiten_perceel,percelen!$AZ191,activiteiten_maatregel_nr,percelen!DO$4,activiteiten_activiteit_voldoet_aan_voorwaarden,"J")&gt;0),DO$4,"")</f>
        <v/>
      </c>
      <c r="DP191" t="str">
        <f>IF(AND($A191="J",COUNTIFS(activiteiten_perceel,percelen!$AZ191,activiteiten_maatregel_nr,percelen!DP$4,activiteiten_activiteit_voldoet_aan_voorwaarden,"J")&gt;0),DP$4,"")</f>
        <v/>
      </c>
      <c r="DQ191" t="str">
        <f>IF(AND($A191="J",COUNTIFS(activiteiten_perceel,percelen!$AZ191,activiteiten_maatregel_nr,percelen!DQ$4,activiteiten_activiteit_voldoet_aan_voorwaarden,"J")&gt;0),DQ$4,"")</f>
        <v/>
      </c>
      <c r="DR191" t="str">
        <f>IF(AND($A191="J",COUNTIFS(activiteiten_perceel,percelen!$AZ191,activiteiten_maatregel_nr,percelen!DR$4,activiteiten_activiteit_voldoet_aan_voorwaarden,"J")&gt;0),DR$4,"")</f>
        <v/>
      </c>
      <c r="DS191" t="str">
        <f>IF(AND($A191="J",COUNTIFS(activiteiten_perceel,percelen!$AZ191,activiteiten_maatregel_nr,percelen!DS$4,activiteiten_activiteit_voldoet_aan_voorwaarden,"J")&gt;0),DS$4,"")</f>
        <v/>
      </c>
      <c r="DT191" t="str">
        <f>IF(AND($A191="J",COUNTIFS(activiteiten_perceel,percelen!$AZ191,activiteiten_maatregel_nr,percelen!DT$4,activiteiten_activiteit_voldoet_aan_voorwaarden,"J")&gt;0),DT$4,"")</f>
        <v/>
      </c>
      <c r="DU191" t="str">
        <f>IF(AND($A191="J",COUNTIFS(activiteiten_perceel,percelen!$AZ191,activiteiten_maatregel_nr,percelen!DU$4,activiteiten_activiteit_voldoet_aan_voorwaarden,"J")&gt;0),DU$4,"")</f>
        <v/>
      </c>
      <c r="DV191" t="str">
        <f>IF(AND($A191="J",COUNTIFS(activiteiten_perceel,percelen!$AZ191,activiteiten_maatregel_nr,percelen!DV$4,activiteiten_activiteit_voldoet_aan_voorwaarden,"J")&gt;0),DV$4,"")</f>
        <v/>
      </c>
      <c r="DW191" t="str">
        <f>IF(AND($A191="J",COUNTIFS(activiteiten_perceel,percelen!$AZ191,activiteiten_maatregel_nr,percelen!DW$4,activiteiten_activiteit_voldoet_aan_voorwaarden,"J")&gt;0),DW$4,"")</f>
        <v/>
      </c>
      <c r="DX191" t="str">
        <f>IF(AND($A191="J",COUNTIFS(activiteiten_perceel,percelen!$AZ191,activiteiten_maatregel_nr,percelen!DX$4,activiteiten_activiteit_voldoet_aan_voorwaarden,"J")&gt;0),DX$4,"")</f>
        <v/>
      </c>
      <c r="DY191" t="str">
        <f>IF(AND($A191="J",COUNTIFS(activiteiten_perceel,percelen!$AZ191,activiteiten_maatregel_nr,percelen!DY$4,activiteiten_activiteit_voldoet_aan_voorwaarden,"J")&gt;0),DY$4,"")</f>
        <v/>
      </c>
      <c r="DZ191" t="str">
        <f>IF(AND($A191="J",COUNTIFS(activiteiten_perceel,percelen!$AZ191,activiteiten_maatregel_nr,percelen!DZ$4,activiteiten_activiteit_voldoet_aan_voorwaarden,"J")&gt;0),DZ$4,"")</f>
        <v/>
      </c>
      <c r="EA191" t="str">
        <f>IF(AND($A191="J",COUNTIFS(activiteiten_perceel,percelen!$AZ191,activiteiten_maatregel_nr,percelen!EA$4,activiteiten_activiteit_voldoet_aan_voorwaarden,"J")&gt;0),EA$4,"")</f>
        <v/>
      </c>
      <c r="EB191" t="str">
        <f>IF(AND($A191="J",COUNTIFS(activiteiten_perceel,percelen!$AZ191,activiteiten_maatregel_nr,percelen!EB$4,activiteiten_activiteit_voldoet_aan_voorwaarden,"J")&gt;0),EB$4,"")</f>
        <v/>
      </c>
      <c r="EC191" t="str">
        <f>IF(AND($A191="J",COUNTIFS(activiteiten_perceel,percelen!$AZ191,activiteiten_maatregel_nr,percelen!EC$4,activiteiten_activiteit_voldoet_aan_voorwaarden,"J")&gt;0),EC$4,"")</f>
        <v/>
      </c>
      <c r="ED191" t="str">
        <f>IF(AND($A191="J",COUNTIFS(activiteiten_perceel,percelen!$AZ191,activiteiten_maatregel_nr,percelen!ED$4,activiteiten_activiteit_voldoet_aan_voorwaarden,"J")&gt;0),ED$4,"")</f>
        <v/>
      </c>
      <c r="EE191" t="str">
        <f>IF(AND($A191="J",COUNTIFS(activiteiten_perceel,percelen!$AZ191,activiteiten_maatregel_nr,percelen!EE$4,activiteiten_activiteit_voldoet_aan_voorwaarden,"J")&gt;0),EE$4,"")</f>
        <v/>
      </c>
      <c r="EF191" t="str">
        <f>IF(AND($A191="J",COUNTIFS(activiteiten_perceel,percelen!$AZ191,activiteiten_maatregel_nr,percelen!EF$4,activiteiten_activiteit_voldoet_aan_voorwaarden,"J")&gt;0),EF$4,"")</f>
        <v/>
      </c>
      <c r="EG191" t="str">
        <f>IF(AND($A191="J",COUNTIFS(activiteiten_perceel,percelen!$AZ191,activiteiten_maatregel_nr,percelen!EG$4,activiteiten_activiteit_voldoet_aan_voorwaarden,"J")&gt;0),EG$4,"")</f>
        <v/>
      </c>
      <c r="EH191" t="str">
        <f>IF(AND($A191="J",COUNTIFS(activiteiten_perceel,percelen!$AZ191,activiteiten_maatregel_nr,percelen!EH$4,activiteiten_activiteit_voldoet_aan_voorwaarden,"J")&gt;0),EH$4,"")</f>
        <v/>
      </c>
      <c r="EI191" t="str">
        <f>IF(AND($A191="J",COUNTIFS(activiteiten_perceel,percelen!$AZ191,activiteiten_maatregel_nr,percelen!EI$4,activiteiten_activiteit_voldoet_aan_voorwaarden,"J")&gt;0),EI$4,"")</f>
        <v/>
      </c>
      <c r="EJ191">
        <f t="shared" si="375"/>
        <v>0</v>
      </c>
      <c r="EK191" t="str">
        <f t="shared" si="309"/>
        <v/>
      </c>
      <c r="EL191" t="str">
        <f t="shared" si="310"/>
        <v/>
      </c>
      <c r="EM191" t="str">
        <f t="shared" si="311"/>
        <v/>
      </c>
      <c r="EN191" t="str">
        <f t="shared" si="312"/>
        <v/>
      </c>
      <c r="EO191" t="str">
        <f t="shared" si="313"/>
        <v/>
      </c>
      <c r="EP191" t="str">
        <f t="shared" si="314"/>
        <v/>
      </c>
      <c r="EQ191" t="str">
        <f t="shared" si="315"/>
        <v/>
      </c>
      <c r="ER191" t="str">
        <f t="shared" si="316"/>
        <v/>
      </c>
      <c r="ES191" t="str">
        <f t="shared" si="317"/>
        <v/>
      </c>
      <c r="ET191" t="str">
        <f t="shared" si="318"/>
        <v/>
      </c>
      <c r="EU191" t="str">
        <f t="shared" si="319"/>
        <v/>
      </c>
      <c r="EV191" t="str">
        <f t="shared" si="320"/>
        <v/>
      </c>
      <c r="EW191" t="str">
        <f t="shared" si="376"/>
        <v>nvt</v>
      </c>
      <c r="EX191" t="str">
        <f t="shared" si="377"/>
        <v>nvt</v>
      </c>
      <c r="EY191" t="str">
        <f t="shared" si="378"/>
        <v>nvt</v>
      </c>
      <c r="EZ191" t="str">
        <f t="shared" si="379"/>
        <v>nvt</v>
      </c>
      <c r="FA191" t="str">
        <f t="shared" si="380"/>
        <v>nvt</v>
      </c>
      <c r="FB191" t="str">
        <f t="shared" si="381"/>
        <v>nvt</v>
      </c>
      <c r="FC191" t="str">
        <f t="shared" si="382"/>
        <v>nvt</v>
      </c>
      <c r="FD191" t="str">
        <f t="shared" si="383"/>
        <v>nvt</v>
      </c>
      <c r="FE191" t="str">
        <f>IF($EJ191=2,VLOOKUP(FD191,STAPELING!A:D,FE$1,0),"nvt")</f>
        <v>nvt</v>
      </c>
      <c r="FF191" t="str">
        <f t="shared" si="384"/>
        <v>nvt</v>
      </c>
      <c r="FG191" t="str">
        <f t="shared" si="385"/>
        <v>nvt</v>
      </c>
      <c r="FH191" t="str">
        <f t="shared" si="386"/>
        <v>nvt</v>
      </c>
      <c r="FI191" t="str">
        <f t="shared" si="387"/>
        <v>nvt</v>
      </c>
      <c r="FJ191" t="str">
        <f t="shared" si="388"/>
        <v>nvt</v>
      </c>
      <c r="FK191" t="str">
        <f t="shared" si="389"/>
        <v>nvt</v>
      </c>
      <c r="FL191" t="str">
        <f t="shared" si="390"/>
        <v>nvt</v>
      </c>
      <c r="FM191" t="str">
        <f t="shared" si="391"/>
        <v/>
      </c>
      <c r="FN191" t="str">
        <f>IF(ISERROR(VLOOKUP(FM191,STAPELING!I:AO,FN$1,0)),"N",VLOOKUP(FM191,STAPELING!I:AO,FN$1,0))</f>
        <v>J</v>
      </c>
      <c r="FO191" t="str">
        <f t="shared" si="392"/>
        <v>nvt</v>
      </c>
      <c r="FP191" t="str">
        <f t="shared" si="321"/>
        <v>nvt</v>
      </c>
      <c r="FQ191" t="str">
        <f t="shared" si="322"/>
        <v>nvt</v>
      </c>
      <c r="FR191" t="str">
        <f t="shared" si="323"/>
        <v>nvt</v>
      </c>
      <c r="FS191" t="str">
        <f t="shared" si="324"/>
        <v>nvt</v>
      </c>
      <c r="FT191" t="str">
        <f t="shared" si="325"/>
        <v>nvt</v>
      </c>
      <c r="FU191" t="str">
        <f t="shared" si="326"/>
        <v>nvt</v>
      </c>
      <c r="FV191" t="str">
        <f t="shared" si="327"/>
        <v>nvt</v>
      </c>
      <c r="FW191" t="str">
        <f t="shared" si="328"/>
        <v>nvt</v>
      </c>
      <c r="FX191" t="str">
        <f t="shared" si="329"/>
        <v>nvt</v>
      </c>
      <c r="FY191" t="str">
        <f t="shared" si="330"/>
        <v>nvt</v>
      </c>
      <c r="FZ191" t="str">
        <f t="shared" si="331"/>
        <v>nvt</v>
      </c>
      <c r="GA191" t="str">
        <f t="shared" si="332"/>
        <v>nvt</v>
      </c>
      <c r="GB191" t="str">
        <f>IF($EJ191&gt;2,IF(FO191="","zwart",VLOOKUP(FO191,STAPELING!J:AA,GB$1,0)),"nvt")</f>
        <v>nvt</v>
      </c>
      <c r="GC191" t="str">
        <f t="shared" si="393"/>
        <v>nvt</v>
      </c>
      <c r="GD191" t="str">
        <f t="shared" si="394"/>
        <v>nvt</v>
      </c>
      <c r="GE191" t="str">
        <f t="shared" si="395"/>
        <v>nvt</v>
      </c>
      <c r="GF191" t="str">
        <f t="shared" si="396"/>
        <v>nvt</v>
      </c>
      <c r="GG191" t="str">
        <f t="shared" si="397"/>
        <v>nvt</v>
      </c>
      <c r="GH191" t="str">
        <f t="shared" si="398"/>
        <v>nvt</v>
      </c>
      <c r="GI191" t="str">
        <f t="shared" si="399"/>
        <v>nvt</v>
      </c>
      <c r="GJ191" t="str">
        <f t="shared" si="400"/>
        <v>nvt</v>
      </c>
      <c r="GK191" t="str">
        <f t="shared" si="333"/>
        <v>nvt</v>
      </c>
      <c r="GL191" t="str">
        <f t="shared" si="334"/>
        <v>nvt</v>
      </c>
      <c r="GM191" t="str">
        <f t="shared" si="335"/>
        <v>nvt</v>
      </c>
      <c r="GN191" t="str">
        <f t="shared" si="336"/>
        <v>nvt</v>
      </c>
      <c r="GO191" t="str">
        <f t="shared" si="337"/>
        <v>nvt</v>
      </c>
      <c r="GP191" t="str">
        <f t="shared" si="338"/>
        <v>nvt</v>
      </c>
      <c r="GQ191" t="str">
        <f t="shared" si="339"/>
        <v>nvt</v>
      </c>
      <c r="GR191" t="str">
        <f t="shared" si="340"/>
        <v>nvt</v>
      </c>
      <c r="GS191" t="str">
        <f t="shared" si="341"/>
        <v>nvt</v>
      </c>
      <c r="GT191" t="str">
        <f t="shared" si="342"/>
        <v>nvt</v>
      </c>
      <c r="GU191" t="str">
        <f t="shared" si="343"/>
        <v>nvt</v>
      </c>
      <c r="GV191" t="str">
        <f t="shared" si="344"/>
        <v>nvt</v>
      </c>
      <c r="GW191" t="str">
        <f>IF($EJ191&gt;2,IF(GJ191="","zwart",VLOOKUP(GJ191,STAPELING!AB:AJ,GW$1,0)),"nvt")</f>
        <v>nvt</v>
      </c>
      <c r="GX191" t="str">
        <f t="shared" si="401"/>
        <v>nvt</v>
      </c>
      <c r="GY191" t="str">
        <f t="shared" si="402"/>
        <v>nvt</v>
      </c>
      <c r="GZ191" t="str">
        <f t="shared" si="403"/>
        <v>nvt</v>
      </c>
      <c r="HA191" t="str">
        <f t="shared" si="404"/>
        <v>nvt</v>
      </c>
      <c r="HB191" t="str">
        <f t="shared" si="405"/>
        <v>nvt</v>
      </c>
      <c r="HC191" t="str">
        <f t="shared" si="406"/>
        <v>nvt</v>
      </c>
      <c r="HD191" t="str">
        <f t="shared" si="407"/>
        <v>nvt</v>
      </c>
      <c r="HE191" t="str">
        <f t="shared" si="408"/>
        <v>nvt</v>
      </c>
      <c r="HF191" t="str">
        <f t="shared" si="409"/>
        <v>nvt</v>
      </c>
      <c r="HG191" t="str">
        <f t="shared" si="410"/>
        <v>nvt</v>
      </c>
      <c r="HH191" t="str">
        <f t="shared" si="411"/>
        <v>nvt</v>
      </c>
      <c r="HI191" t="str">
        <f t="shared" si="412"/>
        <v>nvt</v>
      </c>
      <c r="HJ191" t="str">
        <f t="shared" si="413"/>
        <v>nvt</v>
      </c>
      <c r="HK191" t="str">
        <f t="shared" si="414"/>
        <v>nvt</v>
      </c>
      <c r="HL191" t="str">
        <f t="shared" si="415"/>
        <v>nvt</v>
      </c>
      <c r="HM191" t="str">
        <f t="shared" si="345"/>
        <v>nvt</v>
      </c>
      <c r="HN191" t="str">
        <f t="shared" si="346"/>
        <v>nvt</v>
      </c>
      <c r="HO191" t="str">
        <f t="shared" si="347"/>
        <v>nvt</v>
      </c>
      <c r="HP191" t="str">
        <f t="shared" si="348"/>
        <v>nvt</v>
      </c>
      <c r="HQ191" t="str">
        <f t="shared" si="349"/>
        <v>nvt</v>
      </c>
      <c r="HR191" t="str">
        <f t="shared" si="350"/>
        <v>nvt</v>
      </c>
      <c r="HS191" t="str">
        <f t="shared" si="351"/>
        <v>nvt</v>
      </c>
      <c r="HT191" t="str">
        <f t="shared" si="352"/>
        <v>nvt</v>
      </c>
      <c r="HU191" t="str">
        <f t="shared" si="353"/>
        <v>nvt</v>
      </c>
      <c r="HV191" t="str">
        <f t="shared" si="354"/>
        <v>nvt</v>
      </c>
      <c r="HW191" t="str">
        <f t="shared" si="355"/>
        <v>nvt</v>
      </c>
      <c r="HX191" t="str">
        <f t="shared" si="356"/>
        <v>nvt</v>
      </c>
      <c r="HY191" t="str">
        <f>IF($EJ191&gt;2,IF(HL191="","zwart",VLOOKUP(HL191,STAPELING!AK:AN,HY$1,0)),"nvt")</f>
        <v>nvt</v>
      </c>
      <c r="HZ191" t="str">
        <f t="shared" si="416"/>
        <v>nvt</v>
      </c>
      <c r="IA191" t="str">
        <f t="shared" si="417"/>
        <v>nvt</v>
      </c>
      <c r="IB191" t="str">
        <f t="shared" si="418"/>
        <v>nvt</v>
      </c>
      <c r="IC191" t="str">
        <f t="shared" si="419"/>
        <v>nvt</v>
      </c>
      <c r="ID191" t="str">
        <f t="shared" si="420"/>
        <v>nvt</v>
      </c>
      <c r="IE191" t="str">
        <f t="shared" si="421"/>
        <v>nvt</v>
      </c>
      <c r="IF191" t="str">
        <f t="shared" si="422"/>
        <v>nvt</v>
      </c>
      <c r="IG191">
        <f t="shared" si="423"/>
        <v>0</v>
      </c>
      <c r="IH191">
        <f t="shared" si="424"/>
        <v>0</v>
      </c>
      <c r="II191">
        <f t="shared" si="425"/>
        <v>0</v>
      </c>
      <c r="IJ191">
        <f t="shared" si="426"/>
        <v>0</v>
      </c>
      <c r="IK191">
        <f t="shared" si="427"/>
        <v>0</v>
      </c>
      <c r="IL191">
        <f t="shared" si="428"/>
        <v>0</v>
      </c>
      <c r="IM191">
        <f t="shared" si="429"/>
        <v>0</v>
      </c>
      <c r="IN191">
        <f t="shared" si="430"/>
        <v>0</v>
      </c>
      <c r="IO191">
        <f t="shared" si="431"/>
        <v>0</v>
      </c>
      <c r="IP191">
        <f t="shared" si="432"/>
        <v>0</v>
      </c>
      <c r="IQ191">
        <f t="shared" si="433"/>
        <v>0</v>
      </c>
      <c r="IR191">
        <f t="shared" si="434"/>
        <v>0</v>
      </c>
      <c r="IS191">
        <f t="shared" si="435"/>
        <v>0</v>
      </c>
      <c r="IT191">
        <f t="shared" si="436"/>
        <v>0</v>
      </c>
      <c r="IU191" t="str">
        <f t="shared" si="437"/>
        <v>N</v>
      </c>
      <c r="IV191" t="str">
        <f t="shared" si="357"/>
        <v>N</v>
      </c>
      <c r="IW191" t="str">
        <f t="shared" si="438"/>
        <v>N</v>
      </c>
    </row>
    <row r="192" spans="1:257" x14ac:dyDescent="0.25">
      <c r="A192" t="str">
        <f>IF(ISERROR(VLOOKUP(E192,E$4:E191,1,0)),"J","N")</f>
        <v>N</v>
      </c>
      <c r="E192" s="25" t="str">
        <f>IF(Invoer!B221="","",Invoer!B221)</f>
        <v/>
      </c>
      <c r="F192" s="25"/>
      <c r="G192" s="25"/>
      <c r="H192" s="25" t="str">
        <f>IF(AND($E192&lt;&gt;"",$A192="J"),Invoer!D221,"")</f>
        <v/>
      </c>
      <c r="I192" s="25"/>
      <c r="J192" s="26"/>
      <c r="K192" s="26" t="str">
        <f>IF(AND($E192&lt;&gt;"",$A192="J"),Invoer!L221,"")</f>
        <v/>
      </c>
      <c r="L192" s="26"/>
      <c r="M192" s="25"/>
      <c r="N192" s="152"/>
      <c r="O192" s="153"/>
      <c r="P192" s="25"/>
      <c r="Q192" s="25"/>
      <c r="R192" s="153"/>
      <c r="S192" s="154"/>
      <c r="T192" s="152"/>
      <c r="U192" s="153"/>
      <c r="V192" s="153"/>
      <c r="W192" s="59" t="str">
        <f>IF(AND($E192&lt;&gt;"",$A192="J",Invoer!R221&lt;&gt;""),VLOOKUP(Invoer!R221,NORM!$F$26:$H$29,3,0),"")</f>
        <v/>
      </c>
      <c r="X192" s="59"/>
      <c r="Y192" s="25" t="str">
        <f t="shared" si="358"/>
        <v/>
      </c>
      <c r="Z192" s="25"/>
      <c r="AA192" s="26" t="str">
        <f t="shared" si="359"/>
        <v/>
      </c>
      <c r="AB192" s="26"/>
      <c r="AC192" s="153"/>
      <c r="AD192" s="153"/>
      <c r="AE192" s="153"/>
      <c r="AF192" s="153"/>
      <c r="AG192" s="153"/>
      <c r="AH192" s="25"/>
      <c r="AI192" s="153"/>
      <c r="AJ192" s="153"/>
      <c r="AK192" s="153"/>
      <c r="AL192" s="153"/>
      <c r="AM192" s="25" t="str">
        <f>IF(AND($E192&lt;&gt;"",$A192="J"),IF(Invoer!X221="Ja","J",IF(Invoer!X221="Nee","N","")),"")</f>
        <v/>
      </c>
      <c r="AN192" s="153"/>
      <c r="AO192" s="153"/>
      <c r="AP192" s="153" t="s">
        <v>311</v>
      </c>
      <c r="AQ192" s="153" t="s">
        <v>311</v>
      </c>
      <c r="AR192" s="153" t="s">
        <v>312</v>
      </c>
      <c r="AS192" s="153" t="s">
        <v>312</v>
      </c>
      <c r="AT192" s="1" t="str">
        <f>IF(AND($E192&lt;&gt;"",$A192="J",Invoer!O221&lt;&gt;""),VLOOKUP(Invoer!O221,NORM!$F$31:$H$38,3,0),"")</f>
        <v/>
      </c>
      <c r="AU192" s="1"/>
      <c r="AV192" s="1" t="str">
        <f>IF(AND($E192&lt;&gt;"",$A192="J"),Invoer!AH221,"")</f>
        <v/>
      </c>
      <c r="AW192" s="1"/>
      <c r="AX192" s="1" t="str">
        <f t="shared" si="360"/>
        <v/>
      </c>
      <c r="AY192" s="1"/>
      <c r="AZ192" s="3" t="str">
        <f t="shared" si="361"/>
        <v/>
      </c>
      <c r="BA192" s="3" t="str">
        <f t="shared" si="362"/>
        <v/>
      </c>
      <c r="BB192" s="3" t="str">
        <f t="shared" si="363"/>
        <v>N</v>
      </c>
      <c r="BC192" s="3" t="str">
        <f t="shared" si="364"/>
        <v>N</v>
      </c>
      <c r="BD192" s="3" t="str">
        <f t="shared" si="365"/>
        <v/>
      </c>
      <c r="BE192" s="3">
        <f t="shared" si="366"/>
        <v>0</v>
      </c>
      <c r="BF192" s="3" t="str">
        <f t="shared" si="367"/>
        <v/>
      </c>
      <c r="BG192" s="3" t="str">
        <f t="shared" si="368"/>
        <v/>
      </c>
      <c r="BH192" s="3" t="str">
        <f t="shared" si="369"/>
        <v>N</v>
      </c>
      <c r="BI192" s="24" t="str">
        <f t="shared" si="370"/>
        <v/>
      </c>
      <c r="BJ192" s="24" t="str">
        <f>IF(ISERROR(VLOOKUP($BD192,LOV_GWSGRP!A:A,1,0)),"N","J")</f>
        <v>N</v>
      </c>
      <c r="BK192" s="24" t="str">
        <f>IF(ISERROR(VLOOKUP($BD192,LOV_GWSGRP!D:D,1,0)),"N","J")</f>
        <v>N</v>
      </c>
      <c r="BL192" s="24" t="str">
        <f>IF(ISERROR(VLOOKUP($BD192,LOV_GWSGRP!G:G,1,0)),"N","J")</f>
        <v>N</v>
      </c>
      <c r="BM192" s="24" t="str">
        <f>IF(ISERROR(VLOOKUP($BD192,LOV_GWSGRP!M:M,1,0)),"N","J")</f>
        <v>N</v>
      </c>
      <c r="BN192" s="24" t="str">
        <f>IF(ISERROR(VLOOKUP($BD192,LOV_GWSGRP!P:P,1,0)),"N","J")</f>
        <v>N</v>
      </c>
      <c r="BO192" s="24" t="str">
        <f>IF(ISERROR(VLOOKUP($BD192,LOV_GWSGRP!S:S,1,0)),"N","J")</f>
        <v>N</v>
      </c>
      <c r="BP192" s="24" t="str">
        <f>IF(ISERROR(VLOOKUP($BD192,LOV_GWSGRP!V:V,1,0)),"N","J")</f>
        <v>N</v>
      </c>
      <c r="BQ192" s="24" t="str">
        <f>IF(ISERROR(VLOOKUP($BD192,LOV_GWSGRP!Y:Y,1,0)),"N","J")</f>
        <v>N</v>
      </c>
      <c r="BR192" s="24" t="str">
        <f>IF(ISERROR(VLOOKUP($BD192,LOV_GWSGRP!AB:AB,1,0)),"N","J")</f>
        <v>N</v>
      </c>
      <c r="BS192" s="24" t="str">
        <f>IF(ISERROR(VLOOKUP($BD192,LOV_GWSGRP!AE:AE,1,0)),"N","J")</f>
        <v>N</v>
      </c>
      <c r="BT192" s="24" t="str">
        <f>IF(ISERROR(VLOOKUP($BD192,LOV_GWSGRP!AH:AH,1,0)),"N","J")</f>
        <v>N</v>
      </c>
      <c r="BU192" s="24" t="str">
        <f>IF(ISERROR(VLOOKUP($BD192,LOV_GWSGRP!CJ:CJ,1,0)),"N","J")</f>
        <v>N</v>
      </c>
      <c r="BV192" s="24" t="str">
        <f>IF(ISERROR(VLOOKUP($BD192,LOV_GWSGRP!AN:AN,1,0)),"N","J")</f>
        <v>N</v>
      </c>
      <c r="BW192" s="24" t="str">
        <f>IF(ISERROR(VLOOKUP($BD192,LOV_GWSGRP!AQ:AQ,1,0)),"N","J")</f>
        <v>N</v>
      </c>
      <c r="BX192" s="24" t="str">
        <f>IF(ISERROR(VLOOKUP($BD192,LOV_GWSGRP!AT:AT,1,0)),"N","J")</f>
        <v>N</v>
      </c>
      <c r="BY192" s="24" t="str">
        <f>IF(ISERROR(VLOOKUP($BD192,LOV_GWSGRP!AW:AW,1,0)),"N","J")</f>
        <v>N</v>
      </c>
      <c r="BZ192" s="24" t="str">
        <f>IF(ISERROR(VLOOKUP($BD192,LOV_GWSGRP!AZ:AZ,1,0)),"N","J")</f>
        <v>N</v>
      </c>
      <c r="CA192" s="24" t="str">
        <f>IF(ISERROR(VLOOKUP($BD192,LOV_GWSGRP!BC:BC,1,0)),"N","J")</f>
        <v>N</v>
      </c>
      <c r="CB192" s="24" t="str">
        <f>IF(ISERROR(VLOOKUP($BD192,LOV_GWSGRP!BF:BF,1,0)),"N","J")</f>
        <v>N</v>
      </c>
      <c r="CC192" s="24" t="str">
        <f>IF(ISERROR(VLOOKUP($BD192,LOV_GWSGRP!BI:BI,1,0)),"N","J")</f>
        <v>N</v>
      </c>
      <c r="CD192" s="24" t="str">
        <f>IF(ISERROR(VLOOKUP($BD192,LOV_GWSGRP!J:J,1,0)),"N","J")</f>
        <v>N</v>
      </c>
      <c r="CE192" s="24" t="str">
        <f>IF(ISERROR(VLOOKUP($BD192,LOV_GWSGRP!BL:BL,1,0)),"N","J")</f>
        <v>N</v>
      </c>
      <c r="CF192" s="24"/>
      <c r="CG192" s="24" t="str">
        <f>IF(ISERROR(VLOOKUP($BD192,LOV_GWSGRP!BO:BO,1,0)),"N","J")</f>
        <v>N</v>
      </c>
      <c r="CH192" s="24" t="str">
        <f t="shared" si="371"/>
        <v>N</v>
      </c>
      <c r="CI192" s="24" t="str">
        <f>IF(ISERROR(VLOOKUP($BD192,GEWASCODE_GLMC8!F:F,1,0)),"N","J")</f>
        <v>N</v>
      </c>
      <c r="CJ192" s="24" t="str">
        <f>IF(COUNTIF($CI192:CI192,"J")&gt;0,"N",IF(ISERROR(VLOOKUP($BD192,GEWASCODE_GLMC8!G:G,1,0)),"N","J"))</f>
        <v>N</v>
      </c>
      <c r="CK192" s="24" t="str">
        <f>IF(COUNTIF($CI192:CJ192,"J")&gt;0,"N",IF(ISERROR(VLOOKUP($BD192,GEWASCODE_GLMC8!H:H,1,0)),"N","J"))</f>
        <v>N</v>
      </c>
      <c r="CL192" s="24" t="str">
        <f>IF(COUNTIF($CI192:CK192,"J")&gt;0,"N",IF(ISERROR(VLOOKUP($BD192,GEWASCODE_GLMC8!I:I,1,0)),"N","J"))</f>
        <v>N</v>
      </c>
      <c r="CM192" s="24" t="str">
        <f>IF(COUNTIF($CI192:CL192,"J")&gt;0,"N",IF(ISERROR(VLOOKUP($BD192,GEWASCODE_GLMC8!J:J,1,0)),"N","J"))</f>
        <v>N</v>
      </c>
      <c r="CN192" s="24" t="str">
        <f>IF(COUNTIF($CI192:CM192,"J")&gt;0,"N",IF(ISERROR(VLOOKUP($BD192,GEWASCODE_GLMC8!K:K,1,0)),"N","J"))</f>
        <v>N</v>
      </c>
      <c r="CO192" s="24" t="str">
        <f>IF(COUNTIF($CI192:CN192,"J")&gt;0,"N",IF(ISERROR(VLOOKUP($BD192,GEWASCODE_GLMC8!L:L,1,0)),"N","J"))</f>
        <v>N</v>
      </c>
      <c r="CP192" s="24" t="str">
        <f>IF(COUNTIF($CI192:CO192,"J")&gt;0,"N",IF(ISERROR(VLOOKUP($BD192,GEWASCODE_GLMC8!M:M,1,0)),"N","J"))</f>
        <v>N</v>
      </c>
      <c r="CQ192" s="24" t="str">
        <f>IF(COUNTIF($CI192:CP192,"J")&gt;0,"N",IF(ISERROR(VLOOKUP($BD192,GEWASCODE_GLMC8!N:N,1,0)),"N","J"))</f>
        <v>N</v>
      </c>
      <c r="CR192" s="24" t="str">
        <f>IF(COUNTIF($CI192:CQ192,"J")&gt;0,"N",IF(ISERROR(VLOOKUP($BD192,GEWASCODE_GLMC8!O:O,1,0)),"N","J"))</f>
        <v>N</v>
      </c>
      <c r="CS192" s="24" t="str">
        <f>IF(COUNTIF($CI192:CR192,"J")&gt;0,"N",IF(ISERROR(VLOOKUP($BD192,GEWASCODE_GLMC8!P:P,1,0)),"N","J"))</f>
        <v>N</v>
      </c>
      <c r="CT192" s="24" t="str">
        <f>IF(COUNTIF($CI192:CS192,"J")&gt;0,"N",IF(ISERROR(VLOOKUP($BD192,GEWASCODE_GLMC8!Q:Q,1,0)),"N","J"))</f>
        <v>N</v>
      </c>
      <c r="CU192" s="24" t="str">
        <f>IF(COUNTIF($CI192:CT192,"J")&gt;0,"N",IF(ISERROR(VLOOKUP($BD192,GEWASCODE_GLMC8!R:R,1,0)),"N","J"))</f>
        <v>N</v>
      </c>
      <c r="CV192" s="24" t="str">
        <f>IF(COUNTIF($CI192:CU192,"J")&gt;0,"N",IF(ISERROR(VLOOKUP($BD192,GEWASCODE_GLMC8!S:S,1,0)),"N","J"))</f>
        <v>N</v>
      </c>
      <c r="CW192" s="24" t="str">
        <f>IF(COUNTIF($CI192:CV192,"J")&gt;0,"N",IF(ISERROR(VLOOKUP($BD192,GEWASCODE_GLMC8!T:T,1,0)),"N","J"))</f>
        <v>N</v>
      </c>
      <c r="CX192" s="24" t="str">
        <f>IF(COUNTIF($CI192:CW192,"J")&gt;0,"N",IF(ISERROR(VLOOKUP($BD192,GEWASCODE_GLMC8!U:U,1,0)),"N","J"))</f>
        <v>N</v>
      </c>
      <c r="CY192" s="24" t="str">
        <f>IF(COUNTIF($CI192:CX192,"J")&gt;0,"N",IF(ISERROR(VLOOKUP($BD192,GEWASCODE_GLMC8!V:V,1,0)),"N","J"))</f>
        <v>N</v>
      </c>
      <c r="CZ192" s="24" t="str">
        <f>IF(COUNTIF($CI192:CY192,"J")&gt;0,"N",IF(ISERROR(VLOOKUP($BD192,GEWASCODE_GLMC8!W:W,1,0)),"N","J"))</f>
        <v>N</v>
      </c>
      <c r="DA192" s="24" t="str">
        <f>IF(COUNTIF($CI192:CZ192,"J")&gt;0,"N",IF(ISERROR(VLOOKUP($BD192,GEWASCODE_GLMC8!X:X,1,0)),"N","J"))</f>
        <v>N</v>
      </c>
      <c r="DB192" s="24" t="str">
        <f>IF(COUNTIF($CI192:DA192,"J")&gt;0,"N",IF(ISERROR(VLOOKUP($BD192,GEWASCODE_GLMC8!Y:Y,1,0)),"N","J"))</f>
        <v>N</v>
      </c>
      <c r="DC192" s="24" t="str">
        <f>IF(COUNTIF($CI192:DB192,"J")&gt;0,"N",IF(ISERROR(VLOOKUP($BD192,GEWASCODE_GLMC8!Z:Z,1,0)),"N","J"))</f>
        <v>N</v>
      </c>
      <c r="DD192" s="24" t="str">
        <f t="shared" si="372"/>
        <v>N</v>
      </c>
      <c r="DE192" s="3" t="str">
        <f t="shared" si="303"/>
        <v>N</v>
      </c>
      <c r="DF192" s="3" t="str">
        <f t="shared" si="304"/>
        <v>N</v>
      </c>
      <c r="DG192" s="3" t="str">
        <f t="shared" si="373"/>
        <v>N</v>
      </c>
      <c r="DH192" s="3" t="str">
        <f t="shared" si="374"/>
        <v>N</v>
      </c>
      <c r="DI192" s="3" t="str">
        <f t="shared" si="305"/>
        <v>N</v>
      </c>
      <c r="DJ192" s="3" t="str">
        <f t="shared" si="306"/>
        <v>N</v>
      </c>
      <c r="DK192" s="3">
        <f>0</f>
        <v>0</v>
      </c>
      <c r="DL192" s="3" t="str">
        <f t="shared" si="307"/>
        <v>N</v>
      </c>
      <c r="DM192" s="3" t="str">
        <f t="shared" si="308"/>
        <v>N</v>
      </c>
      <c r="DN192" t="str">
        <f>IF(AND($A192="J",COUNTIFS(activiteiten_perceel,percelen!$AZ192,activiteiten_maatregel_nr,percelen!DN$4,activiteiten_activiteit_voldoet_aan_voorwaarden,"J")&gt;0),DN$4,"")</f>
        <v/>
      </c>
      <c r="DO192" t="str">
        <f>IF(AND($A192="J",COUNTIFS(activiteiten_perceel,percelen!$AZ192,activiteiten_maatregel_nr,percelen!DO$4,activiteiten_activiteit_voldoet_aan_voorwaarden,"J")&gt;0),DO$4,"")</f>
        <v/>
      </c>
      <c r="DP192" t="str">
        <f>IF(AND($A192="J",COUNTIFS(activiteiten_perceel,percelen!$AZ192,activiteiten_maatregel_nr,percelen!DP$4,activiteiten_activiteit_voldoet_aan_voorwaarden,"J")&gt;0),DP$4,"")</f>
        <v/>
      </c>
      <c r="DQ192" t="str">
        <f>IF(AND($A192="J",COUNTIFS(activiteiten_perceel,percelen!$AZ192,activiteiten_maatregel_nr,percelen!DQ$4,activiteiten_activiteit_voldoet_aan_voorwaarden,"J")&gt;0),DQ$4,"")</f>
        <v/>
      </c>
      <c r="DR192" t="str">
        <f>IF(AND($A192="J",COUNTIFS(activiteiten_perceel,percelen!$AZ192,activiteiten_maatregel_nr,percelen!DR$4,activiteiten_activiteit_voldoet_aan_voorwaarden,"J")&gt;0),DR$4,"")</f>
        <v/>
      </c>
      <c r="DS192" t="str">
        <f>IF(AND($A192="J",COUNTIFS(activiteiten_perceel,percelen!$AZ192,activiteiten_maatregel_nr,percelen!DS$4,activiteiten_activiteit_voldoet_aan_voorwaarden,"J")&gt;0),DS$4,"")</f>
        <v/>
      </c>
      <c r="DT192" t="str">
        <f>IF(AND($A192="J",COUNTIFS(activiteiten_perceel,percelen!$AZ192,activiteiten_maatregel_nr,percelen!DT$4,activiteiten_activiteit_voldoet_aan_voorwaarden,"J")&gt;0),DT$4,"")</f>
        <v/>
      </c>
      <c r="DU192" t="str">
        <f>IF(AND($A192="J",COUNTIFS(activiteiten_perceel,percelen!$AZ192,activiteiten_maatregel_nr,percelen!DU$4,activiteiten_activiteit_voldoet_aan_voorwaarden,"J")&gt;0),DU$4,"")</f>
        <v/>
      </c>
      <c r="DV192" t="str">
        <f>IF(AND($A192="J",COUNTIFS(activiteiten_perceel,percelen!$AZ192,activiteiten_maatregel_nr,percelen!DV$4,activiteiten_activiteit_voldoet_aan_voorwaarden,"J")&gt;0),DV$4,"")</f>
        <v/>
      </c>
      <c r="DW192" t="str">
        <f>IF(AND($A192="J",COUNTIFS(activiteiten_perceel,percelen!$AZ192,activiteiten_maatregel_nr,percelen!DW$4,activiteiten_activiteit_voldoet_aan_voorwaarden,"J")&gt;0),DW$4,"")</f>
        <v/>
      </c>
      <c r="DX192" t="str">
        <f>IF(AND($A192="J",COUNTIFS(activiteiten_perceel,percelen!$AZ192,activiteiten_maatregel_nr,percelen!DX$4,activiteiten_activiteit_voldoet_aan_voorwaarden,"J")&gt;0),DX$4,"")</f>
        <v/>
      </c>
      <c r="DY192" t="str">
        <f>IF(AND($A192="J",COUNTIFS(activiteiten_perceel,percelen!$AZ192,activiteiten_maatregel_nr,percelen!DY$4,activiteiten_activiteit_voldoet_aan_voorwaarden,"J")&gt;0),DY$4,"")</f>
        <v/>
      </c>
      <c r="DZ192" t="str">
        <f>IF(AND($A192="J",COUNTIFS(activiteiten_perceel,percelen!$AZ192,activiteiten_maatregel_nr,percelen!DZ$4,activiteiten_activiteit_voldoet_aan_voorwaarden,"J")&gt;0),DZ$4,"")</f>
        <v/>
      </c>
      <c r="EA192" t="str">
        <f>IF(AND($A192="J",COUNTIFS(activiteiten_perceel,percelen!$AZ192,activiteiten_maatregel_nr,percelen!EA$4,activiteiten_activiteit_voldoet_aan_voorwaarden,"J")&gt;0),EA$4,"")</f>
        <v/>
      </c>
      <c r="EB192" t="str">
        <f>IF(AND($A192="J",COUNTIFS(activiteiten_perceel,percelen!$AZ192,activiteiten_maatregel_nr,percelen!EB$4,activiteiten_activiteit_voldoet_aan_voorwaarden,"J")&gt;0),EB$4,"")</f>
        <v/>
      </c>
      <c r="EC192" t="str">
        <f>IF(AND($A192="J",COUNTIFS(activiteiten_perceel,percelen!$AZ192,activiteiten_maatregel_nr,percelen!EC$4,activiteiten_activiteit_voldoet_aan_voorwaarden,"J")&gt;0),EC$4,"")</f>
        <v/>
      </c>
      <c r="ED192" t="str">
        <f>IF(AND($A192="J",COUNTIFS(activiteiten_perceel,percelen!$AZ192,activiteiten_maatregel_nr,percelen!ED$4,activiteiten_activiteit_voldoet_aan_voorwaarden,"J")&gt;0),ED$4,"")</f>
        <v/>
      </c>
      <c r="EE192" t="str">
        <f>IF(AND($A192="J",COUNTIFS(activiteiten_perceel,percelen!$AZ192,activiteiten_maatregel_nr,percelen!EE$4,activiteiten_activiteit_voldoet_aan_voorwaarden,"J")&gt;0),EE$4,"")</f>
        <v/>
      </c>
      <c r="EF192" t="str">
        <f>IF(AND($A192="J",COUNTIFS(activiteiten_perceel,percelen!$AZ192,activiteiten_maatregel_nr,percelen!EF$4,activiteiten_activiteit_voldoet_aan_voorwaarden,"J")&gt;0),EF$4,"")</f>
        <v/>
      </c>
      <c r="EG192" t="str">
        <f>IF(AND($A192="J",COUNTIFS(activiteiten_perceel,percelen!$AZ192,activiteiten_maatregel_nr,percelen!EG$4,activiteiten_activiteit_voldoet_aan_voorwaarden,"J")&gt;0),EG$4,"")</f>
        <v/>
      </c>
      <c r="EH192" t="str">
        <f>IF(AND($A192="J",COUNTIFS(activiteiten_perceel,percelen!$AZ192,activiteiten_maatregel_nr,percelen!EH$4,activiteiten_activiteit_voldoet_aan_voorwaarden,"J")&gt;0),EH$4,"")</f>
        <v/>
      </c>
      <c r="EI192" t="str">
        <f>IF(AND($A192="J",COUNTIFS(activiteiten_perceel,percelen!$AZ192,activiteiten_maatregel_nr,percelen!EI$4,activiteiten_activiteit_voldoet_aan_voorwaarden,"J")&gt;0),EI$4,"")</f>
        <v/>
      </c>
      <c r="EJ192">
        <f t="shared" si="375"/>
        <v>0</v>
      </c>
      <c r="EK192" t="str">
        <f t="shared" si="309"/>
        <v/>
      </c>
      <c r="EL192" t="str">
        <f t="shared" si="310"/>
        <v/>
      </c>
      <c r="EM192" t="str">
        <f t="shared" si="311"/>
        <v/>
      </c>
      <c r="EN192" t="str">
        <f t="shared" si="312"/>
        <v/>
      </c>
      <c r="EO192" t="str">
        <f t="shared" si="313"/>
        <v/>
      </c>
      <c r="EP192" t="str">
        <f t="shared" si="314"/>
        <v/>
      </c>
      <c r="EQ192" t="str">
        <f t="shared" si="315"/>
        <v/>
      </c>
      <c r="ER192" t="str">
        <f t="shared" si="316"/>
        <v/>
      </c>
      <c r="ES192" t="str">
        <f t="shared" si="317"/>
        <v/>
      </c>
      <c r="ET192" t="str">
        <f t="shared" si="318"/>
        <v/>
      </c>
      <c r="EU192" t="str">
        <f t="shared" si="319"/>
        <v/>
      </c>
      <c r="EV192" t="str">
        <f t="shared" si="320"/>
        <v/>
      </c>
      <c r="EW192" t="str">
        <f t="shared" si="376"/>
        <v>nvt</v>
      </c>
      <c r="EX192" t="str">
        <f t="shared" si="377"/>
        <v>nvt</v>
      </c>
      <c r="EY192" t="str">
        <f t="shared" si="378"/>
        <v>nvt</v>
      </c>
      <c r="EZ192" t="str">
        <f t="shared" si="379"/>
        <v>nvt</v>
      </c>
      <c r="FA192" t="str">
        <f t="shared" si="380"/>
        <v>nvt</v>
      </c>
      <c r="FB192" t="str">
        <f t="shared" si="381"/>
        <v>nvt</v>
      </c>
      <c r="FC192" t="str">
        <f t="shared" si="382"/>
        <v>nvt</v>
      </c>
      <c r="FD192" t="str">
        <f t="shared" si="383"/>
        <v>nvt</v>
      </c>
      <c r="FE192" t="str">
        <f>IF($EJ192=2,VLOOKUP(FD192,STAPELING!A:D,FE$1,0),"nvt")</f>
        <v>nvt</v>
      </c>
      <c r="FF192" t="str">
        <f t="shared" si="384"/>
        <v>nvt</v>
      </c>
      <c r="FG192" t="str">
        <f t="shared" si="385"/>
        <v>nvt</v>
      </c>
      <c r="FH192" t="str">
        <f t="shared" si="386"/>
        <v>nvt</v>
      </c>
      <c r="FI192" t="str">
        <f t="shared" si="387"/>
        <v>nvt</v>
      </c>
      <c r="FJ192" t="str">
        <f t="shared" si="388"/>
        <v>nvt</v>
      </c>
      <c r="FK192" t="str">
        <f t="shared" si="389"/>
        <v>nvt</v>
      </c>
      <c r="FL192" t="str">
        <f t="shared" si="390"/>
        <v>nvt</v>
      </c>
      <c r="FM192" t="str">
        <f t="shared" si="391"/>
        <v/>
      </c>
      <c r="FN192" t="str">
        <f>IF(ISERROR(VLOOKUP(FM192,STAPELING!I:AO,FN$1,0)),"N",VLOOKUP(FM192,STAPELING!I:AO,FN$1,0))</f>
        <v>J</v>
      </c>
      <c r="FO192" t="str">
        <f t="shared" si="392"/>
        <v>nvt</v>
      </c>
      <c r="FP192" t="str">
        <f t="shared" si="321"/>
        <v>nvt</v>
      </c>
      <c r="FQ192" t="str">
        <f t="shared" si="322"/>
        <v>nvt</v>
      </c>
      <c r="FR192" t="str">
        <f t="shared" si="323"/>
        <v>nvt</v>
      </c>
      <c r="FS192" t="str">
        <f t="shared" si="324"/>
        <v>nvt</v>
      </c>
      <c r="FT192" t="str">
        <f t="shared" si="325"/>
        <v>nvt</v>
      </c>
      <c r="FU192" t="str">
        <f t="shared" si="326"/>
        <v>nvt</v>
      </c>
      <c r="FV192" t="str">
        <f t="shared" si="327"/>
        <v>nvt</v>
      </c>
      <c r="FW192" t="str">
        <f t="shared" si="328"/>
        <v>nvt</v>
      </c>
      <c r="FX192" t="str">
        <f t="shared" si="329"/>
        <v>nvt</v>
      </c>
      <c r="FY192" t="str">
        <f t="shared" si="330"/>
        <v>nvt</v>
      </c>
      <c r="FZ192" t="str">
        <f t="shared" si="331"/>
        <v>nvt</v>
      </c>
      <c r="GA192" t="str">
        <f t="shared" si="332"/>
        <v>nvt</v>
      </c>
      <c r="GB192" t="str">
        <f>IF($EJ192&gt;2,IF(FO192="","zwart",VLOOKUP(FO192,STAPELING!J:AA,GB$1,0)),"nvt")</f>
        <v>nvt</v>
      </c>
      <c r="GC192" t="str">
        <f t="shared" si="393"/>
        <v>nvt</v>
      </c>
      <c r="GD192" t="str">
        <f t="shared" si="394"/>
        <v>nvt</v>
      </c>
      <c r="GE192" t="str">
        <f t="shared" si="395"/>
        <v>nvt</v>
      </c>
      <c r="GF192" t="str">
        <f t="shared" si="396"/>
        <v>nvt</v>
      </c>
      <c r="GG192" t="str">
        <f t="shared" si="397"/>
        <v>nvt</v>
      </c>
      <c r="GH192" t="str">
        <f t="shared" si="398"/>
        <v>nvt</v>
      </c>
      <c r="GI192" t="str">
        <f t="shared" si="399"/>
        <v>nvt</v>
      </c>
      <c r="GJ192" t="str">
        <f t="shared" si="400"/>
        <v>nvt</v>
      </c>
      <c r="GK192" t="str">
        <f t="shared" si="333"/>
        <v>nvt</v>
      </c>
      <c r="GL192" t="str">
        <f t="shared" si="334"/>
        <v>nvt</v>
      </c>
      <c r="GM192" t="str">
        <f t="shared" si="335"/>
        <v>nvt</v>
      </c>
      <c r="GN192" t="str">
        <f t="shared" si="336"/>
        <v>nvt</v>
      </c>
      <c r="GO192" t="str">
        <f t="shared" si="337"/>
        <v>nvt</v>
      </c>
      <c r="GP192" t="str">
        <f t="shared" si="338"/>
        <v>nvt</v>
      </c>
      <c r="GQ192" t="str">
        <f t="shared" si="339"/>
        <v>nvt</v>
      </c>
      <c r="GR192" t="str">
        <f t="shared" si="340"/>
        <v>nvt</v>
      </c>
      <c r="GS192" t="str">
        <f t="shared" si="341"/>
        <v>nvt</v>
      </c>
      <c r="GT192" t="str">
        <f t="shared" si="342"/>
        <v>nvt</v>
      </c>
      <c r="GU192" t="str">
        <f t="shared" si="343"/>
        <v>nvt</v>
      </c>
      <c r="GV192" t="str">
        <f t="shared" si="344"/>
        <v>nvt</v>
      </c>
      <c r="GW192" t="str">
        <f>IF($EJ192&gt;2,IF(GJ192="","zwart",VLOOKUP(GJ192,STAPELING!AB:AJ,GW$1,0)),"nvt")</f>
        <v>nvt</v>
      </c>
      <c r="GX192" t="str">
        <f t="shared" si="401"/>
        <v>nvt</v>
      </c>
      <c r="GY192" t="str">
        <f t="shared" si="402"/>
        <v>nvt</v>
      </c>
      <c r="GZ192" t="str">
        <f t="shared" si="403"/>
        <v>nvt</v>
      </c>
      <c r="HA192" t="str">
        <f t="shared" si="404"/>
        <v>nvt</v>
      </c>
      <c r="HB192" t="str">
        <f t="shared" si="405"/>
        <v>nvt</v>
      </c>
      <c r="HC192" t="str">
        <f t="shared" si="406"/>
        <v>nvt</v>
      </c>
      <c r="HD192" t="str">
        <f t="shared" si="407"/>
        <v>nvt</v>
      </c>
      <c r="HE192" t="str">
        <f t="shared" si="408"/>
        <v>nvt</v>
      </c>
      <c r="HF192" t="str">
        <f t="shared" si="409"/>
        <v>nvt</v>
      </c>
      <c r="HG192" t="str">
        <f t="shared" si="410"/>
        <v>nvt</v>
      </c>
      <c r="HH192" t="str">
        <f t="shared" si="411"/>
        <v>nvt</v>
      </c>
      <c r="HI192" t="str">
        <f t="shared" si="412"/>
        <v>nvt</v>
      </c>
      <c r="HJ192" t="str">
        <f t="shared" si="413"/>
        <v>nvt</v>
      </c>
      <c r="HK192" t="str">
        <f t="shared" si="414"/>
        <v>nvt</v>
      </c>
      <c r="HL192" t="str">
        <f t="shared" si="415"/>
        <v>nvt</v>
      </c>
      <c r="HM192" t="str">
        <f t="shared" si="345"/>
        <v>nvt</v>
      </c>
      <c r="HN192" t="str">
        <f t="shared" si="346"/>
        <v>nvt</v>
      </c>
      <c r="HO192" t="str">
        <f t="shared" si="347"/>
        <v>nvt</v>
      </c>
      <c r="HP192" t="str">
        <f t="shared" si="348"/>
        <v>nvt</v>
      </c>
      <c r="HQ192" t="str">
        <f t="shared" si="349"/>
        <v>nvt</v>
      </c>
      <c r="HR192" t="str">
        <f t="shared" si="350"/>
        <v>nvt</v>
      </c>
      <c r="HS192" t="str">
        <f t="shared" si="351"/>
        <v>nvt</v>
      </c>
      <c r="HT192" t="str">
        <f t="shared" si="352"/>
        <v>nvt</v>
      </c>
      <c r="HU192" t="str">
        <f t="shared" si="353"/>
        <v>nvt</v>
      </c>
      <c r="HV192" t="str">
        <f t="shared" si="354"/>
        <v>nvt</v>
      </c>
      <c r="HW192" t="str">
        <f t="shared" si="355"/>
        <v>nvt</v>
      </c>
      <c r="HX192" t="str">
        <f t="shared" si="356"/>
        <v>nvt</v>
      </c>
      <c r="HY192" t="str">
        <f>IF($EJ192&gt;2,IF(HL192="","zwart",VLOOKUP(HL192,STAPELING!AK:AN,HY$1,0)),"nvt")</f>
        <v>nvt</v>
      </c>
      <c r="HZ192" t="str">
        <f t="shared" si="416"/>
        <v>nvt</v>
      </c>
      <c r="IA192" t="str">
        <f t="shared" si="417"/>
        <v>nvt</v>
      </c>
      <c r="IB192" t="str">
        <f t="shared" si="418"/>
        <v>nvt</v>
      </c>
      <c r="IC192" t="str">
        <f t="shared" si="419"/>
        <v>nvt</v>
      </c>
      <c r="ID192" t="str">
        <f t="shared" si="420"/>
        <v>nvt</v>
      </c>
      <c r="IE192" t="str">
        <f t="shared" si="421"/>
        <v>nvt</v>
      </c>
      <c r="IF192" t="str">
        <f t="shared" si="422"/>
        <v>nvt</v>
      </c>
      <c r="IG192">
        <f t="shared" si="423"/>
        <v>0</v>
      </c>
      <c r="IH192">
        <f t="shared" si="424"/>
        <v>0</v>
      </c>
      <c r="II192">
        <f t="shared" si="425"/>
        <v>0</v>
      </c>
      <c r="IJ192">
        <f t="shared" si="426"/>
        <v>0</v>
      </c>
      <c r="IK192">
        <f t="shared" si="427"/>
        <v>0</v>
      </c>
      <c r="IL192">
        <f t="shared" si="428"/>
        <v>0</v>
      </c>
      <c r="IM192">
        <f t="shared" si="429"/>
        <v>0</v>
      </c>
      <c r="IN192">
        <f t="shared" si="430"/>
        <v>0</v>
      </c>
      <c r="IO192">
        <f t="shared" si="431"/>
        <v>0</v>
      </c>
      <c r="IP192">
        <f t="shared" si="432"/>
        <v>0</v>
      </c>
      <c r="IQ192">
        <f t="shared" si="433"/>
        <v>0</v>
      </c>
      <c r="IR192">
        <f t="shared" si="434"/>
        <v>0</v>
      </c>
      <c r="IS192">
        <f t="shared" si="435"/>
        <v>0</v>
      </c>
      <c r="IT192">
        <f t="shared" si="436"/>
        <v>0</v>
      </c>
      <c r="IU192" t="str">
        <f t="shared" si="437"/>
        <v>N</v>
      </c>
      <c r="IV192" t="str">
        <f t="shared" si="357"/>
        <v>N</v>
      </c>
      <c r="IW192" t="str">
        <f t="shared" si="438"/>
        <v>N</v>
      </c>
    </row>
    <row r="193" spans="1:257" x14ac:dyDescent="0.25">
      <c r="A193" t="str">
        <f>IF(ISERROR(VLOOKUP(E193,E$4:E192,1,0)),"J","N")</f>
        <v>N</v>
      </c>
      <c r="E193" s="25" t="str">
        <f>IF(Invoer!B222="","",Invoer!B222)</f>
        <v/>
      </c>
      <c r="F193" s="25"/>
      <c r="G193" s="25"/>
      <c r="H193" s="25" t="str">
        <f>IF(AND($E193&lt;&gt;"",$A193="J"),Invoer!D222,"")</f>
        <v/>
      </c>
      <c r="I193" s="25"/>
      <c r="J193" s="26"/>
      <c r="K193" s="26" t="str">
        <f>IF(AND($E193&lt;&gt;"",$A193="J"),Invoer!L222,"")</f>
        <v/>
      </c>
      <c r="L193" s="26"/>
      <c r="M193" s="25"/>
      <c r="N193" s="152"/>
      <c r="O193" s="153"/>
      <c r="P193" s="25"/>
      <c r="Q193" s="25"/>
      <c r="R193" s="153"/>
      <c r="S193" s="154"/>
      <c r="T193" s="152"/>
      <c r="U193" s="153"/>
      <c r="V193" s="153"/>
      <c r="W193" s="59" t="str">
        <f>IF(AND($E193&lt;&gt;"",$A193="J",Invoer!R222&lt;&gt;""),VLOOKUP(Invoer!R222,NORM!$F$26:$H$29,3,0),"")</f>
        <v/>
      </c>
      <c r="X193" s="59"/>
      <c r="Y193" s="25" t="str">
        <f t="shared" si="358"/>
        <v/>
      </c>
      <c r="Z193" s="25"/>
      <c r="AA193" s="26" t="str">
        <f t="shared" si="359"/>
        <v/>
      </c>
      <c r="AB193" s="26"/>
      <c r="AC193" s="153"/>
      <c r="AD193" s="153"/>
      <c r="AE193" s="153"/>
      <c r="AF193" s="153"/>
      <c r="AG193" s="153"/>
      <c r="AH193" s="25"/>
      <c r="AI193" s="153"/>
      <c r="AJ193" s="153"/>
      <c r="AK193" s="153"/>
      <c r="AL193" s="153"/>
      <c r="AM193" s="25" t="str">
        <f>IF(AND($E193&lt;&gt;"",$A193="J"),IF(Invoer!X222="Ja","J",IF(Invoer!X222="Nee","N","")),"")</f>
        <v/>
      </c>
      <c r="AN193" s="153"/>
      <c r="AO193" s="153"/>
      <c r="AP193" s="153" t="s">
        <v>311</v>
      </c>
      <c r="AQ193" s="153" t="s">
        <v>311</v>
      </c>
      <c r="AR193" s="153" t="s">
        <v>312</v>
      </c>
      <c r="AS193" s="153" t="s">
        <v>312</v>
      </c>
      <c r="AT193" s="1" t="str">
        <f>IF(AND($E193&lt;&gt;"",$A193="J",Invoer!O222&lt;&gt;""),VLOOKUP(Invoer!O222,NORM!$F$31:$H$38,3,0),"")</f>
        <v/>
      </c>
      <c r="AU193" s="1"/>
      <c r="AV193" s="1" t="str">
        <f>IF(AND($E193&lt;&gt;"",$A193="J"),Invoer!AH222,"")</f>
        <v/>
      </c>
      <c r="AW193" s="1"/>
      <c r="AX193" s="1" t="str">
        <f t="shared" si="360"/>
        <v/>
      </c>
      <c r="AY193" s="1"/>
      <c r="AZ193" s="3" t="str">
        <f t="shared" si="361"/>
        <v/>
      </c>
      <c r="BA193" s="3" t="str">
        <f t="shared" si="362"/>
        <v/>
      </c>
      <c r="BB193" s="3" t="str">
        <f t="shared" si="363"/>
        <v>N</v>
      </c>
      <c r="BC193" s="3" t="str">
        <f t="shared" si="364"/>
        <v>N</v>
      </c>
      <c r="BD193" s="3" t="str">
        <f t="shared" si="365"/>
        <v/>
      </c>
      <c r="BE193" s="3">
        <f t="shared" si="366"/>
        <v>0</v>
      </c>
      <c r="BF193" s="3" t="str">
        <f t="shared" si="367"/>
        <v/>
      </c>
      <c r="BG193" s="3" t="str">
        <f t="shared" si="368"/>
        <v/>
      </c>
      <c r="BH193" s="3" t="str">
        <f t="shared" si="369"/>
        <v>N</v>
      </c>
      <c r="BI193" s="24" t="str">
        <f t="shared" si="370"/>
        <v/>
      </c>
      <c r="BJ193" s="24" t="str">
        <f>IF(ISERROR(VLOOKUP($BD193,LOV_GWSGRP!A:A,1,0)),"N","J")</f>
        <v>N</v>
      </c>
      <c r="BK193" s="24" t="str">
        <f>IF(ISERROR(VLOOKUP($BD193,LOV_GWSGRP!D:D,1,0)),"N","J")</f>
        <v>N</v>
      </c>
      <c r="BL193" s="24" t="str">
        <f>IF(ISERROR(VLOOKUP($BD193,LOV_GWSGRP!G:G,1,0)),"N","J")</f>
        <v>N</v>
      </c>
      <c r="BM193" s="24" t="str">
        <f>IF(ISERROR(VLOOKUP($BD193,LOV_GWSGRP!M:M,1,0)),"N","J")</f>
        <v>N</v>
      </c>
      <c r="BN193" s="24" t="str">
        <f>IF(ISERROR(VLOOKUP($BD193,LOV_GWSGRP!P:P,1,0)),"N","J")</f>
        <v>N</v>
      </c>
      <c r="BO193" s="24" t="str">
        <f>IF(ISERROR(VLOOKUP($BD193,LOV_GWSGRP!S:S,1,0)),"N","J")</f>
        <v>N</v>
      </c>
      <c r="BP193" s="24" t="str">
        <f>IF(ISERROR(VLOOKUP($BD193,LOV_GWSGRP!V:V,1,0)),"N","J")</f>
        <v>N</v>
      </c>
      <c r="BQ193" s="24" t="str">
        <f>IF(ISERROR(VLOOKUP($BD193,LOV_GWSGRP!Y:Y,1,0)),"N","J")</f>
        <v>N</v>
      </c>
      <c r="BR193" s="24" t="str">
        <f>IF(ISERROR(VLOOKUP($BD193,LOV_GWSGRP!AB:AB,1,0)),"N","J")</f>
        <v>N</v>
      </c>
      <c r="BS193" s="24" t="str">
        <f>IF(ISERROR(VLOOKUP($BD193,LOV_GWSGRP!AE:AE,1,0)),"N","J")</f>
        <v>N</v>
      </c>
      <c r="BT193" s="24" t="str">
        <f>IF(ISERROR(VLOOKUP($BD193,LOV_GWSGRP!AH:AH,1,0)),"N","J")</f>
        <v>N</v>
      </c>
      <c r="BU193" s="24" t="str">
        <f>IF(ISERROR(VLOOKUP($BD193,LOV_GWSGRP!CJ:CJ,1,0)),"N","J")</f>
        <v>N</v>
      </c>
      <c r="BV193" s="24" t="str">
        <f>IF(ISERROR(VLOOKUP($BD193,LOV_GWSGRP!AN:AN,1,0)),"N","J")</f>
        <v>N</v>
      </c>
      <c r="BW193" s="24" t="str">
        <f>IF(ISERROR(VLOOKUP($BD193,LOV_GWSGRP!AQ:AQ,1,0)),"N","J")</f>
        <v>N</v>
      </c>
      <c r="BX193" s="24" t="str">
        <f>IF(ISERROR(VLOOKUP($BD193,LOV_GWSGRP!AT:AT,1,0)),"N","J")</f>
        <v>N</v>
      </c>
      <c r="BY193" s="24" t="str">
        <f>IF(ISERROR(VLOOKUP($BD193,LOV_GWSGRP!AW:AW,1,0)),"N","J")</f>
        <v>N</v>
      </c>
      <c r="BZ193" s="24" t="str">
        <f>IF(ISERROR(VLOOKUP($BD193,LOV_GWSGRP!AZ:AZ,1,0)),"N","J")</f>
        <v>N</v>
      </c>
      <c r="CA193" s="24" t="str">
        <f>IF(ISERROR(VLOOKUP($BD193,LOV_GWSGRP!BC:BC,1,0)),"N","J")</f>
        <v>N</v>
      </c>
      <c r="CB193" s="24" t="str">
        <f>IF(ISERROR(VLOOKUP($BD193,LOV_GWSGRP!BF:BF,1,0)),"N","J")</f>
        <v>N</v>
      </c>
      <c r="CC193" s="24" t="str">
        <f>IF(ISERROR(VLOOKUP($BD193,LOV_GWSGRP!BI:BI,1,0)),"N","J")</f>
        <v>N</v>
      </c>
      <c r="CD193" s="24" t="str">
        <f>IF(ISERROR(VLOOKUP($BD193,LOV_GWSGRP!J:J,1,0)),"N","J")</f>
        <v>N</v>
      </c>
      <c r="CE193" s="24" t="str">
        <f>IF(ISERROR(VLOOKUP($BD193,LOV_GWSGRP!BL:BL,1,0)),"N","J")</f>
        <v>N</v>
      </c>
      <c r="CF193" s="24"/>
      <c r="CG193" s="24" t="str">
        <f>IF(ISERROR(VLOOKUP($BD193,LOV_GWSGRP!BO:BO,1,0)),"N","J")</f>
        <v>N</v>
      </c>
      <c r="CH193" s="24" t="str">
        <f t="shared" si="371"/>
        <v>N</v>
      </c>
      <c r="CI193" s="24" t="str">
        <f>IF(ISERROR(VLOOKUP($BD193,GEWASCODE_GLMC8!F:F,1,0)),"N","J")</f>
        <v>N</v>
      </c>
      <c r="CJ193" s="24" t="str">
        <f>IF(COUNTIF($CI193:CI193,"J")&gt;0,"N",IF(ISERROR(VLOOKUP($BD193,GEWASCODE_GLMC8!G:G,1,0)),"N","J"))</f>
        <v>N</v>
      </c>
      <c r="CK193" s="24" t="str">
        <f>IF(COUNTIF($CI193:CJ193,"J")&gt;0,"N",IF(ISERROR(VLOOKUP($BD193,GEWASCODE_GLMC8!H:H,1,0)),"N","J"))</f>
        <v>N</v>
      </c>
      <c r="CL193" s="24" t="str">
        <f>IF(COUNTIF($CI193:CK193,"J")&gt;0,"N",IF(ISERROR(VLOOKUP($BD193,GEWASCODE_GLMC8!I:I,1,0)),"N","J"))</f>
        <v>N</v>
      </c>
      <c r="CM193" s="24" t="str">
        <f>IF(COUNTIF($CI193:CL193,"J")&gt;0,"N",IF(ISERROR(VLOOKUP($BD193,GEWASCODE_GLMC8!J:J,1,0)),"N","J"))</f>
        <v>N</v>
      </c>
      <c r="CN193" s="24" t="str">
        <f>IF(COUNTIF($CI193:CM193,"J")&gt;0,"N",IF(ISERROR(VLOOKUP($BD193,GEWASCODE_GLMC8!K:K,1,0)),"N","J"))</f>
        <v>N</v>
      </c>
      <c r="CO193" s="24" t="str">
        <f>IF(COUNTIF($CI193:CN193,"J")&gt;0,"N",IF(ISERROR(VLOOKUP($BD193,GEWASCODE_GLMC8!L:L,1,0)),"N","J"))</f>
        <v>N</v>
      </c>
      <c r="CP193" s="24" t="str">
        <f>IF(COUNTIF($CI193:CO193,"J")&gt;0,"N",IF(ISERROR(VLOOKUP($BD193,GEWASCODE_GLMC8!M:M,1,0)),"N","J"))</f>
        <v>N</v>
      </c>
      <c r="CQ193" s="24" t="str">
        <f>IF(COUNTIF($CI193:CP193,"J")&gt;0,"N",IF(ISERROR(VLOOKUP($BD193,GEWASCODE_GLMC8!N:N,1,0)),"N","J"))</f>
        <v>N</v>
      </c>
      <c r="CR193" s="24" t="str">
        <f>IF(COUNTIF($CI193:CQ193,"J")&gt;0,"N",IF(ISERROR(VLOOKUP($BD193,GEWASCODE_GLMC8!O:O,1,0)),"N","J"))</f>
        <v>N</v>
      </c>
      <c r="CS193" s="24" t="str">
        <f>IF(COUNTIF($CI193:CR193,"J")&gt;0,"N",IF(ISERROR(VLOOKUP($BD193,GEWASCODE_GLMC8!P:P,1,0)),"N","J"))</f>
        <v>N</v>
      </c>
      <c r="CT193" s="24" t="str">
        <f>IF(COUNTIF($CI193:CS193,"J")&gt;0,"N",IF(ISERROR(VLOOKUP($BD193,GEWASCODE_GLMC8!Q:Q,1,0)),"N","J"))</f>
        <v>N</v>
      </c>
      <c r="CU193" s="24" t="str">
        <f>IF(COUNTIF($CI193:CT193,"J")&gt;0,"N",IF(ISERROR(VLOOKUP($BD193,GEWASCODE_GLMC8!R:R,1,0)),"N","J"))</f>
        <v>N</v>
      </c>
      <c r="CV193" s="24" t="str">
        <f>IF(COUNTIF($CI193:CU193,"J")&gt;0,"N",IF(ISERROR(VLOOKUP($BD193,GEWASCODE_GLMC8!S:S,1,0)),"N","J"))</f>
        <v>N</v>
      </c>
      <c r="CW193" s="24" t="str">
        <f>IF(COUNTIF($CI193:CV193,"J")&gt;0,"N",IF(ISERROR(VLOOKUP($BD193,GEWASCODE_GLMC8!T:T,1,0)),"N","J"))</f>
        <v>N</v>
      </c>
      <c r="CX193" s="24" t="str">
        <f>IF(COUNTIF($CI193:CW193,"J")&gt;0,"N",IF(ISERROR(VLOOKUP($BD193,GEWASCODE_GLMC8!U:U,1,0)),"N","J"))</f>
        <v>N</v>
      </c>
      <c r="CY193" s="24" t="str">
        <f>IF(COUNTIF($CI193:CX193,"J")&gt;0,"N",IF(ISERROR(VLOOKUP($BD193,GEWASCODE_GLMC8!V:V,1,0)),"N","J"))</f>
        <v>N</v>
      </c>
      <c r="CZ193" s="24" t="str">
        <f>IF(COUNTIF($CI193:CY193,"J")&gt;0,"N",IF(ISERROR(VLOOKUP($BD193,GEWASCODE_GLMC8!W:W,1,0)),"N","J"))</f>
        <v>N</v>
      </c>
      <c r="DA193" s="24" t="str">
        <f>IF(COUNTIF($CI193:CZ193,"J")&gt;0,"N",IF(ISERROR(VLOOKUP($BD193,GEWASCODE_GLMC8!X:X,1,0)),"N","J"))</f>
        <v>N</v>
      </c>
      <c r="DB193" s="24" t="str">
        <f>IF(COUNTIF($CI193:DA193,"J")&gt;0,"N",IF(ISERROR(VLOOKUP($BD193,GEWASCODE_GLMC8!Y:Y,1,0)),"N","J"))</f>
        <v>N</v>
      </c>
      <c r="DC193" s="24" t="str">
        <f>IF(COUNTIF($CI193:DB193,"J")&gt;0,"N",IF(ISERROR(VLOOKUP($BD193,GEWASCODE_GLMC8!Z:Z,1,0)),"N","J"))</f>
        <v>N</v>
      </c>
      <c r="DD193" s="24" t="str">
        <f t="shared" si="372"/>
        <v>N</v>
      </c>
      <c r="DE193" s="3" t="str">
        <f t="shared" si="303"/>
        <v>N</v>
      </c>
      <c r="DF193" s="3" t="str">
        <f t="shared" si="304"/>
        <v>N</v>
      </c>
      <c r="DG193" s="3" t="str">
        <f t="shared" si="373"/>
        <v>N</v>
      </c>
      <c r="DH193" s="3" t="str">
        <f t="shared" si="374"/>
        <v>N</v>
      </c>
      <c r="DI193" s="3" t="str">
        <f t="shared" si="305"/>
        <v>N</v>
      </c>
      <c r="DJ193" s="3" t="str">
        <f t="shared" si="306"/>
        <v>N</v>
      </c>
      <c r="DK193" s="3">
        <f>0</f>
        <v>0</v>
      </c>
      <c r="DL193" s="3" t="str">
        <f t="shared" si="307"/>
        <v>N</v>
      </c>
      <c r="DM193" s="3" t="str">
        <f t="shared" si="308"/>
        <v>N</v>
      </c>
      <c r="DN193" t="str">
        <f>IF(AND($A193="J",COUNTIFS(activiteiten_perceel,percelen!$AZ193,activiteiten_maatregel_nr,percelen!DN$4,activiteiten_activiteit_voldoet_aan_voorwaarden,"J")&gt;0),DN$4,"")</f>
        <v/>
      </c>
      <c r="DO193" t="str">
        <f>IF(AND($A193="J",COUNTIFS(activiteiten_perceel,percelen!$AZ193,activiteiten_maatregel_nr,percelen!DO$4,activiteiten_activiteit_voldoet_aan_voorwaarden,"J")&gt;0),DO$4,"")</f>
        <v/>
      </c>
      <c r="DP193" t="str">
        <f>IF(AND($A193="J",COUNTIFS(activiteiten_perceel,percelen!$AZ193,activiteiten_maatregel_nr,percelen!DP$4,activiteiten_activiteit_voldoet_aan_voorwaarden,"J")&gt;0),DP$4,"")</f>
        <v/>
      </c>
      <c r="DQ193" t="str">
        <f>IF(AND($A193="J",COUNTIFS(activiteiten_perceel,percelen!$AZ193,activiteiten_maatregel_nr,percelen!DQ$4,activiteiten_activiteit_voldoet_aan_voorwaarden,"J")&gt;0),DQ$4,"")</f>
        <v/>
      </c>
      <c r="DR193" t="str">
        <f>IF(AND($A193="J",COUNTIFS(activiteiten_perceel,percelen!$AZ193,activiteiten_maatregel_nr,percelen!DR$4,activiteiten_activiteit_voldoet_aan_voorwaarden,"J")&gt;0),DR$4,"")</f>
        <v/>
      </c>
      <c r="DS193" t="str">
        <f>IF(AND($A193="J",COUNTIFS(activiteiten_perceel,percelen!$AZ193,activiteiten_maatregel_nr,percelen!DS$4,activiteiten_activiteit_voldoet_aan_voorwaarden,"J")&gt;0),DS$4,"")</f>
        <v/>
      </c>
      <c r="DT193" t="str">
        <f>IF(AND($A193="J",COUNTIFS(activiteiten_perceel,percelen!$AZ193,activiteiten_maatregel_nr,percelen!DT$4,activiteiten_activiteit_voldoet_aan_voorwaarden,"J")&gt;0),DT$4,"")</f>
        <v/>
      </c>
      <c r="DU193" t="str">
        <f>IF(AND($A193="J",COUNTIFS(activiteiten_perceel,percelen!$AZ193,activiteiten_maatregel_nr,percelen!DU$4,activiteiten_activiteit_voldoet_aan_voorwaarden,"J")&gt;0),DU$4,"")</f>
        <v/>
      </c>
      <c r="DV193" t="str">
        <f>IF(AND($A193="J",COUNTIFS(activiteiten_perceel,percelen!$AZ193,activiteiten_maatregel_nr,percelen!DV$4,activiteiten_activiteit_voldoet_aan_voorwaarden,"J")&gt;0),DV$4,"")</f>
        <v/>
      </c>
      <c r="DW193" t="str">
        <f>IF(AND($A193="J",COUNTIFS(activiteiten_perceel,percelen!$AZ193,activiteiten_maatregel_nr,percelen!DW$4,activiteiten_activiteit_voldoet_aan_voorwaarden,"J")&gt;0),DW$4,"")</f>
        <v/>
      </c>
      <c r="DX193" t="str">
        <f>IF(AND($A193="J",COUNTIFS(activiteiten_perceel,percelen!$AZ193,activiteiten_maatregel_nr,percelen!DX$4,activiteiten_activiteit_voldoet_aan_voorwaarden,"J")&gt;0),DX$4,"")</f>
        <v/>
      </c>
      <c r="DY193" t="str">
        <f>IF(AND($A193="J",COUNTIFS(activiteiten_perceel,percelen!$AZ193,activiteiten_maatregel_nr,percelen!DY$4,activiteiten_activiteit_voldoet_aan_voorwaarden,"J")&gt;0),DY$4,"")</f>
        <v/>
      </c>
      <c r="DZ193" t="str">
        <f>IF(AND($A193="J",COUNTIFS(activiteiten_perceel,percelen!$AZ193,activiteiten_maatregel_nr,percelen!DZ$4,activiteiten_activiteit_voldoet_aan_voorwaarden,"J")&gt;0),DZ$4,"")</f>
        <v/>
      </c>
      <c r="EA193" t="str">
        <f>IF(AND($A193="J",COUNTIFS(activiteiten_perceel,percelen!$AZ193,activiteiten_maatregel_nr,percelen!EA$4,activiteiten_activiteit_voldoet_aan_voorwaarden,"J")&gt;0),EA$4,"")</f>
        <v/>
      </c>
      <c r="EB193" t="str">
        <f>IF(AND($A193="J",COUNTIFS(activiteiten_perceel,percelen!$AZ193,activiteiten_maatregel_nr,percelen!EB$4,activiteiten_activiteit_voldoet_aan_voorwaarden,"J")&gt;0),EB$4,"")</f>
        <v/>
      </c>
      <c r="EC193" t="str">
        <f>IF(AND($A193="J",COUNTIFS(activiteiten_perceel,percelen!$AZ193,activiteiten_maatregel_nr,percelen!EC$4,activiteiten_activiteit_voldoet_aan_voorwaarden,"J")&gt;0),EC$4,"")</f>
        <v/>
      </c>
      <c r="ED193" t="str">
        <f>IF(AND($A193="J",COUNTIFS(activiteiten_perceel,percelen!$AZ193,activiteiten_maatregel_nr,percelen!ED$4,activiteiten_activiteit_voldoet_aan_voorwaarden,"J")&gt;0),ED$4,"")</f>
        <v/>
      </c>
      <c r="EE193" t="str">
        <f>IF(AND($A193="J",COUNTIFS(activiteiten_perceel,percelen!$AZ193,activiteiten_maatregel_nr,percelen!EE$4,activiteiten_activiteit_voldoet_aan_voorwaarden,"J")&gt;0),EE$4,"")</f>
        <v/>
      </c>
      <c r="EF193" t="str">
        <f>IF(AND($A193="J",COUNTIFS(activiteiten_perceel,percelen!$AZ193,activiteiten_maatregel_nr,percelen!EF$4,activiteiten_activiteit_voldoet_aan_voorwaarden,"J")&gt;0),EF$4,"")</f>
        <v/>
      </c>
      <c r="EG193" t="str">
        <f>IF(AND($A193="J",COUNTIFS(activiteiten_perceel,percelen!$AZ193,activiteiten_maatregel_nr,percelen!EG$4,activiteiten_activiteit_voldoet_aan_voorwaarden,"J")&gt;0),EG$4,"")</f>
        <v/>
      </c>
      <c r="EH193" t="str">
        <f>IF(AND($A193="J",COUNTIFS(activiteiten_perceel,percelen!$AZ193,activiteiten_maatregel_nr,percelen!EH$4,activiteiten_activiteit_voldoet_aan_voorwaarden,"J")&gt;0),EH$4,"")</f>
        <v/>
      </c>
      <c r="EI193" t="str">
        <f>IF(AND($A193="J",COUNTIFS(activiteiten_perceel,percelen!$AZ193,activiteiten_maatregel_nr,percelen!EI$4,activiteiten_activiteit_voldoet_aan_voorwaarden,"J")&gt;0),EI$4,"")</f>
        <v/>
      </c>
      <c r="EJ193">
        <f t="shared" si="375"/>
        <v>0</v>
      </c>
      <c r="EK193" t="str">
        <f t="shared" si="309"/>
        <v/>
      </c>
      <c r="EL193" t="str">
        <f t="shared" si="310"/>
        <v/>
      </c>
      <c r="EM193" t="str">
        <f t="shared" si="311"/>
        <v/>
      </c>
      <c r="EN193" t="str">
        <f t="shared" si="312"/>
        <v/>
      </c>
      <c r="EO193" t="str">
        <f t="shared" si="313"/>
        <v/>
      </c>
      <c r="EP193" t="str">
        <f t="shared" si="314"/>
        <v/>
      </c>
      <c r="EQ193" t="str">
        <f t="shared" si="315"/>
        <v/>
      </c>
      <c r="ER193" t="str">
        <f t="shared" si="316"/>
        <v/>
      </c>
      <c r="ES193" t="str">
        <f t="shared" si="317"/>
        <v/>
      </c>
      <c r="ET193" t="str">
        <f t="shared" si="318"/>
        <v/>
      </c>
      <c r="EU193" t="str">
        <f t="shared" si="319"/>
        <v/>
      </c>
      <c r="EV193" t="str">
        <f t="shared" si="320"/>
        <v/>
      </c>
      <c r="EW193" t="str">
        <f t="shared" si="376"/>
        <v>nvt</v>
      </c>
      <c r="EX193" t="str">
        <f t="shared" si="377"/>
        <v>nvt</v>
      </c>
      <c r="EY193" t="str">
        <f t="shared" si="378"/>
        <v>nvt</v>
      </c>
      <c r="EZ193" t="str">
        <f t="shared" si="379"/>
        <v>nvt</v>
      </c>
      <c r="FA193" t="str">
        <f t="shared" si="380"/>
        <v>nvt</v>
      </c>
      <c r="FB193" t="str">
        <f t="shared" si="381"/>
        <v>nvt</v>
      </c>
      <c r="FC193" t="str">
        <f t="shared" si="382"/>
        <v>nvt</v>
      </c>
      <c r="FD193" t="str">
        <f t="shared" si="383"/>
        <v>nvt</v>
      </c>
      <c r="FE193" t="str">
        <f>IF($EJ193=2,VLOOKUP(FD193,STAPELING!A:D,FE$1,0),"nvt")</f>
        <v>nvt</v>
      </c>
      <c r="FF193" t="str">
        <f t="shared" si="384"/>
        <v>nvt</v>
      </c>
      <c r="FG193" t="str">
        <f t="shared" si="385"/>
        <v>nvt</v>
      </c>
      <c r="FH193" t="str">
        <f t="shared" si="386"/>
        <v>nvt</v>
      </c>
      <c r="FI193" t="str">
        <f t="shared" si="387"/>
        <v>nvt</v>
      </c>
      <c r="FJ193" t="str">
        <f t="shared" si="388"/>
        <v>nvt</v>
      </c>
      <c r="FK193" t="str">
        <f t="shared" si="389"/>
        <v>nvt</v>
      </c>
      <c r="FL193" t="str">
        <f t="shared" si="390"/>
        <v>nvt</v>
      </c>
      <c r="FM193" t="str">
        <f t="shared" si="391"/>
        <v/>
      </c>
      <c r="FN193" t="str">
        <f>IF(ISERROR(VLOOKUP(FM193,STAPELING!I:AO,FN$1,0)),"N",VLOOKUP(FM193,STAPELING!I:AO,FN$1,0))</f>
        <v>J</v>
      </c>
      <c r="FO193" t="str">
        <f t="shared" si="392"/>
        <v>nvt</v>
      </c>
      <c r="FP193" t="str">
        <f t="shared" si="321"/>
        <v>nvt</v>
      </c>
      <c r="FQ193" t="str">
        <f t="shared" si="322"/>
        <v>nvt</v>
      </c>
      <c r="FR193" t="str">
        <f t="shared" si="323"/>
        <v>nvt</v>
      </c>
      <c r="FS193" t="str">
        <f t="shared" si="324"/>
        <v>nvt</v>
      </c>
      <c r="FT193" t="str">
        <f t="shared" si="325"/>
        <v>nvt</v>
      </c>
      <c r="FU193" t="str">
        <f t="shared" si="326"/>
        <v>nvt</v>
      </c>
      <c r="FV193" t="str">
        <f t="shared" si="327"/>
        <v>nvt</v>
      </c>
      <c r="FW193" t="str">
        <f t="shared" si="328"/>
        <v>nvt</v>
      </c>
      <c r="FX193" t="str">
        <f t="shared" si="329"/>
        <v>nvt</v>
      </c>
      <c r="FY193" t="str">
        <f t="shared" si="330"/>
        <v>nvt</v>
      </c>
      <c r="FZ193" t="str">
        <f t="shared" si="331"/>
        <v>nvt</v>
      </c>
      <c r="GA193" t="str">
        <f t="shared" si="332"/>
        <v>nvt</v>
      </c>
      <c r="GB193" t="str">
        <f>IF($EJ193&gt;2,IF(FO193="","zwart",VLOOKUP(FO193,STAPELING!J:AA,GB$1,0)),"nvt")</f>
        <v>nvt</v>
      </c>
      <c r="GC193" t="str">
        <f t="shared" si="393"/>
        <v>nvt</v>
      </c>
      <c r="GD193" t="str">
        <f t="shared" si="394"/>
        <v>nvt</v>
      </c>
      <c r="GE193" t="str">
        <f t="shared" si="395"/>
        <v>nvt</v>
      </c>
      <c r="GF193" t="str">
        <f t="shared" si="396"/>
        <v>nvt</v>
      </c>
      <c r="GG193" t="str">
        <f t="shared" si="397"/>
        <v>nvt</v>
      </c>
      <c r="GH193" t="str">
        <f t="shared" si="398"/>
        <v>nvt</v>
      </c>
      <c r="GI193" t="str">
        <f t="shared" si="399"/>
        <v>nvt</v>
      </c>
      <c r="GJ193" t="str">
        <f t="shared" si="400"/>
        <v>nvt</v>
      </c>
      <c r="GK193" t="str">
        <f t="shared" si="333"/>
        <v>nvt</v>
      </c>
      <c r="GL193" t="str">
        <f t="shared" si="334"/>
        <v>nvt</v>
      </c>
      <c r="GM193" t="str">
        <f t="shared" si="335"/>
        <v>nvt</v>
      </c>
      <c r="GN193" t="str">
        <f t="shared" si="336"/>
        <v>nvt</v>
      </c>
      <c r="GO193" t="str">
        <f t="shared" si="337"/>
        <v>nvt</v>
      </c>
      <c r="GP193" t="str">
        <f t="shared" si="338"/>
        <v>nvt</v>
      </c>
      <c r="GQ193" t="str">
        <f t="shared" si="339"/>
        <v>nvt</v>
      </c>
      <c r="GR193" t="str">
        <f t="shared" si="340"/>
        <v>nvt</v>
      </c>
      <c r="GS193" t="str">
        <f t="shared" si="341"/>
        <v>nvt</v>
      </c>
      <c r="GT193" t="str">
        <f t="shared" si="342"/>
        <v>nvt</v>
      </c>
      <c r="GU193" t="str">
        <f t="shared" si="343"/>
        <v>nvt</v>
      </c>
      <c r="GV193" t="str">
        <f t="shared" si="344"/>
        <v>nvt</v>
      </c>
      <c r="GW193" t="str">
        <f>IF($EJ193&gt;2,IF(GJ193="","zwart",VLOOKUP(GJ193,STAPELING!AB:AJ,GW$1,0)),"nvt")</f>
        <v>nvt</v>
      </c>
      <c r="GX193" t="str">
        <f t="shared" si="401"/>
        <v>nvt</v>
      </c>
      <c r="GY193" t="str">
        <f t="shared" si="402"/>
        <v>nvt</v>
      </c>
      <c r="GZ193" t="str">
        <f t="shared" si="403"/>
        <v>nvt</v>
      </c>
      <c r="HA193" t="str">
        <f t="shared" si="404"/>
        <v>nvt</v>
      </c>
      <c r="HB193" t="str">
        <f t="shared" si="405"/>
        <v>nvt</v>
      </c>
      <c r="HC193" t="str">
        <f t="shared" si="406"/>
        <v>nvt</v>
      </c>
      <c r="HD193" t="str">
        <f t="shared" si="407"/>
        <v>nvt</v>
      </c>
      <c r="HE193" t="str">
        <f t="shared" si="408"/>
        <v>nvt</v>
      </c>
      <c r="HF193" t="str">
        <f t="shared" si="409"/>
        <v>nvt</v>
      </c>
      <c r="HG193" t="str">
        <f t="shared" si="410"/>
        <v>nvt</v>
      </c>
      <c r="HH193" t="str">
        <f t="shared" si="411"/>
        <v>nvt</v>
      </c>
      <c r="HI193" t="str">
        <f t="shared" si="412"/>
        <v>nvt</v>
      </c>
      <c r="HJ193" t="str">
        <f t="shared" si="413"/>
        <v>nvt</v>
      </c>
      <c r="HK193" t="str">
        <f t="shared" si="414"/>
        <v>nvt</v>
      </c>
      <c r="HL193" t="str">
        <f t="shared" si="415"/>
        <v>nvt</v>
      </c>
      <c r="HM193" t="str">
        <f t="shared" si="345"/>
        <v>nvt</v>
      </c>
      <c r="HN193" t="str">
        <f t="shared" si="346"/>
        <v>nvt</v>
      </c>
      <c r="HO193" t="str">
        <f t="shared" si="347"/>
        <v>nvt</v>
      </c>
      <c r="HP193" t="str">
        <f t="shared" si="348"/>
        <v>nvt</v>
      </c>
      <c r="HQ193" t="str">
        <f t="shared" si="349"/>
        <v>nvt</v>
      </c>
      <c r="HR193" t="str">
        <f t="shared" si="350"/>
        <v>nvt</v>
      </c>
      <c r="HS193" t="str">
        <f t="shared" si="351"/>
        <v>nvt</v>
      </c>
      <c r="HT193" t="str">
        <f t="shared" si="352"/>
        <v>nvt</v>
      </c>
      <c r="HU193" t="str">
        <f t="shared" si="353"/>
        <v>nvt</v>
      </c>
      <c r="HV193" t="str">
        <f t="shared" si="354"/>
        <v>nvt</v>
      </c>
      <c r="HW193" t="str">
        <f t="shared" si="355"/>
        <v>nvt</v>
      </c>
      <c r="HX193" t="str">
        <f t="shared" si="356"/>
        <v>nvt</v>
      </c>
      <c r="HY193" t="str">
        <f>IF($EJ193&gt;2,IF(HL193="","zwart",VLOOKUP(HL193,STAPELING!AK:AN,HY$1,0)),"nvt")</f>
        <v>nvt</v>
      </c>
      <c r="HZ193" t="str">
        <f t="shared" si="416"/>
        <v>nvt</v>
      </c>
      <c r="IA193" t="str">
        <f t="shared" si="417"/>
        <v>nvt</v>
      </c>
      <c r="IB193" t="str">
        <f t="shared" si="418"/>
        <v>nvt</v>
      </c>
      <c r="IC193" t="str">
        <f t="shared" si="419"/>
        <v>nvt</v>
      </c>
      <c r="ID193" t="str">
        <f t="shared" si="420"/>
        <v>nvt</v>
      </c>
      <c r="IE193" t="str">
        <f t="shared" si="421"/>
        <v>nvt</v>
      </c>
      <c r="IF193" t="str">
        <f t="shared" si="422"/>
        <v>nvt</v>
      </c>
      <c r="IG193">
        <f t="shared" si="423"/>
        <v>0</v>
      </c>
      <c r="IH193">
        <f t="shared" si="424"/>
        <v>0</v>
      </c>
      <c r="II193">
        <f t="shared" si="425"/>
        <v>0</v>
      </c>
      <c r="IJ193">
        <f t="shared" si="426"/>
        <v>0</v>
      </c>
      <c r="IK193">
        <f t="shared" si="427"/>
        <v>0</v>
      </c>
      <c r="IL193">
        <f t="shared" si="428"/>
        <v>0</v>
      </c>
      <c r="IM193">
        <f t="shared" si="429"/>
        <v>0</v>
      </c>
      <c r="IN193">
        <f t="shared" si="430"/>
        <v>0</v>
      </c>
      <c r="IO193">
        <f t="shared" si="431"/>
        <v>0</v>
      </c>
      <c r="IP193">
        <f t="shared" si="432"/>
        <v>0</v>
      </c>
      <c r="IQ193">
        <f t="shared" si="433"/>
        <v>0</v>
      </c>
      <c r="IR193">
        <f t="shared" si="434"/>
        <v>0</v>
      </c>
      <c r="IS193">
        <f t="shared" si="435"/>
        <v>0</v>
      </c>
      <c r="IT193">
        <f t="shared" si="436"/>
        <v>0</v>
      </c>
      <c r="IU193" t="str">
        <f t="shared" si="437"/>
        <v>N</v>
      </c>
      <c r="IV193" t="str">
        <f t="shared" si="357"/>
        <v>N</v>
      </c>
      <c r="IW193" t="str">
        <f t="shared" si="438"/>
        <v>N</v>
      </c>
    </row>
    <row r="194" spans="1:257" x14ac:dyDescent="0.25">
      <c r="A194" t="str">
        <f>IF(ISERROR(VLOOKUP(E194,E$4:E193,1,0)),"J","N")</f>
        <v>N</v>
      </c>
      <c r="E194" s="25" t="str">
        <f>IF(Invoer!B223="","",Invoer!B223)</f>
        <v/>
      </c>
      <c r="F194" s="25"/>
      <c r="G194" s="25"/>
      <c r="H194" s="25" t="str">
        <f>IF(AND($E194&lt;&gt;"",$A194="J"),Invoer!D223,"")</f>
        <v/>
      </c>
      <c r="I194" s="25"/>
      <c r="J194" s="26"/>
      <c r="K194" s="26" t="str">
        <f>IF(AND($E194&lt;&gt;"",$A194="J"),Invoer!L223,"")</f>
        <v/>
      </c>
      <c r="L194" s="26"/>
      <c r="M194" s="25"/>
      <c r="N194" s="152"/>
      <c r="O194" s="153"/>
      <c r="P194" s="25"/>
      <c r="Q194" s="25"/>
      <c r="R194" s="153"/>
      <c r="S194" s="154"/>
      <c r="T194" s="152"/>
      <c r="U194" s="153"/>
      <c r="V194" s="153"/>
      <c r="W194" s="59" t="str">
        <f>IF(AND($E194&lt;&gt;"",$A194="J",Invoer!R223&lt;&gt;""),VLOOKUP(Invoer!R223,NORM!$F$26:$H$29,3,0),"")</f>
        <v/>
      </c>
      <c r="X194" s="59"/>
      <c r="Y194" s="25" t="str">
        <f t="shared" si="358"/>
        <v/>
      </c>
      <c r="Z194" s="25"/>
      <c r="AA194" s="26" t="str">
        <f t="shared" si="359"/>
        <v/>
      </c>
      <c r="AB194" s="26"/>
      <c r="AC194" s="153"/>
      <c r="AD194" s="153"/>
      <c r="AE194" s="153"/>
      <c r="AF194" s="153"/>
      <c r="AG194" s="153"/>
      <c r="AH194" s="25"/>
      <c r="AI194" s="153"/>
      <c r="AJ194" s="153"/>
      <c r="AK194" s="153"/>
      <c r="AL194" s="153"/>
      <c r="AM194" s="25" t="str">
        <f>IF(AND($E194&lt;&gt;"",$A194="J"),IF(Invoer!X223="Ja","J",IF(Invoer!X223="Nee","N","")),"")</f>
        <v/>
      </c>
      <c r="AN194" s="153"/>
      <c r="AO194" s="153"/>
      <c r="AP194" s="153" t="s">
        <v>311</v>
      </c>
      <c r="AQ194" s="153" t="s">
        <v>311</v>
      </c>
      <c r="AR194" s="153" t="s">
        <v>312</v>
      </c>
      <c r="AS194" s="153" t="s">
        <v>312</v>
      </c>
      <c r="AT194" s="1" t="str">
        <f>IF(AND($E194&lt;&gt;"",$A194="J",Invoer!O223&lt;&gt;""),VLOOKUP(Invoer!O223,NORM!$F$31:$H$38,3,0),"")</f>
        <v/>
      </c>
      <c r="AU194" s="1"/>
      <c r="AV194" s="1" t="str">
        <f>IF(AND($E194&lt;&gt;"",$A194="J"),Invoer!AH223,"")</f>
        <v/>
      </c>
      <c r="AW194" s="1"/>
      <c r="AX194" s="1" t="str">
        <f t="shared" si="360"/>
        <v/>
      </c>
      <c r="AY194" s="1"/>
      <c r="AZ194" s="3" t="str">
        <f t="shared" si="361"/>
        <v/>
      </c>
      <c r="BA194" s="3" t="str">
        <f t="shared" si="362"/>
        <v/>
      </c>
      <c r="BB194" s="3" t="str">
        <f t="shared" si="363"/>
        <v>N</v>
      </c>
      <c r="BC194" s="3" t="str">
        <f t="shared" si="364"/>
        <v>N</v>
      </c>
      <c r="BD194" s="3" t="str">
        <f t="shared" si="365"/>
        <v/>
      </c>
      <c r="BE194" s="3">
        <f t="shared" si="366"/>
        <v>0</v>
      </c>
      <c r="BF194" s="3" t="str">
        <f t="shared" si="367"/>
        <v/>
      </c>
      <c r="BG194" s="3" t="str">
        <f t="shared" si="368"/>
        <v/>
      </c>
      <c r="BH194" s="3" t="str">
        <f t="shared" si="369"/>
        <v>N</v>
      </c>
      <c r="BI194" s="24" t="str">
        <f t="shared" si="370"/>
        <v/>
      </c>
      <c r="BJ194" s="24" t="str">
        <f>IF(ISERROR(VLOOKUP($BD194,LOV_GWSGRP!A:A,1,0)),"N","J")</f>
        <v>N</v>
      </c>
      <c r="BK194" s="24" t="str">
        <f>IF(ISERROR(VLOOKUP($BD194,LOV_GWSGRP!D:D,1,0)),"N","J")</f>
        <v>N</v>
      </c>
      <c r="BL194" s="24" t="str">
        <f>IF(ISERROR(VLOOKUP($BD194,LOV_GWSGRP!G:G,1,0)),"N","J")</f>
        <v>N</v>
      </c>
      <c r="BM194" s="24" t="str">
        <f>IF(ISERROR(VLOOKUP($BD194,LOV_GWSGRP!M:M,1,0)),"N","J")</f>
        <v>N</v>
      </c>
      <c r="BN194" s="24" t="str">
        <f>IF(ISERROR(VLOOKUP($BD194,LOV_GWSGRP!P:P,1,0)),"N","J")</f>
        <v>N</v>
      </c>
      <c r="BO194" s="24" t="str">
        <f>IF(ISERROR(VLOOKUP($BD194,LOV_GWSGRP!S:S,1,0)),"N","J")</f>
        <v>N</v>
      </c>
      <c r="BP194" s="24" t="str">
        <f>IF(ISERROR(VLOOKUP($BD194,LOV_GWSGRP!V:V,1,0)),"N","J")</f>
        <v>N</v>
      </c>
      <c r="BQ194" s="24" t="str">
        <f>IF(ISERROR(VLOOKUP($BD194,LOV_GWSGRP!Y:Y,1,0)),"N","J")</f>
        <v>N</v>
      </c>
      <c r="BR194" s="24" t="str">
        <f>IF(ISERROR(VLOOKUP($BD194,LOV_GWSGRP!AB:AB,1,0)),"N","J")</f>
        <v>N</v>
      </c>
      <c r="BS194" s="24" t="str">
        <f>IF(ISERROR(VLOOKUP($BD194,LOV_GWSGRP!AE:AE,1,0)),"N","J")</f>
        <v>N</v>
      </c>
      <c r="BT194" s="24" t="str">
        <f>IF(ISERROR(VLOOKUP($BD194,LOV_GWSGRP!AH:AH,1,0)),"N","J")</f>
        <v>N</v>
      </c>
      <c r="BU194" s="24" t="str">
        <f>IF(ISERROR(VLOOKUP($BD194,LOV_GWSGRP!CJ:CJ,1,0)),"N","J")</f>
        <v>N</v>
      </c>
      <c r="BV194" s="24" t="str">
        <f>IF(ISERROR(VLOOKUP($BD194,LOV_GWSGRP!AN:AN,1,0)),"N","J")</f>
        <v>N</v>
      </c>
      <c r="BW194" s="24" t="str">
        <f>IF(ISERROR(VLOOKUP($BD194,LOV_GWSGRP!AQ:AQ,1,0)),"N","J")</f>
        <v>N</v>
      </c>
      <c r="BX194" s="24" t="str">
        <f>IF(ISERROR(VLOOKUP($BD194,LOV_GWSGRP!AT:AT,1,0)),"N","J")</f>
        <v>N</v>
      </c>
      <c r="BY194" s="24" t="str">
        <f>IF(ISERROR(VLOOKUP($BD194,LOV_GWSGRP!AW:AW,1,0)),"N","J")</f>
        <v>N</v>
      </c>
      <c r="BZ194" s="24" t="str">
        <f>IF(ISERROR(VLOOKUP($BD194,LOV_GWSGRP!AZ:AZ,1,0)),"N","J")</f>
        <v>N</v>
      </c>
      <c r="CA194" s="24" t="str">
        <f>IF(ISERROR(VLOOKUP($BD194,LOV_GWSGRP!BC:BC,1,0)),"N","J")</f>
        <v>N</v>
      </c>
      <c r="CB194" s="24" t="str">
        <f>IF(ISERROR(VLOOKUP($BD194,LOV_GWSGRP!BF:BF,1,0)),"N","J")</f>
        <v>N</v>
      </c>
      <c r="CC194" s="24" t="str">
        <f>IF(ISERROR(VLOOKUP($BD194,LOV_GWSGRP!BI:BI,1,0)),"N","J")</f>
        <v>N</v>
      </c>
      <c r="CD194" s="24" t="str">
        <f>IF(ISERROR(VLOOKUP($BD194,LOV_GWSGRP!J:J,1,0)),"N","J")</f>
        <v>N</v>
      </c>
      <c r="CE194" s="24" t="str">
        <f>IF(ISERROR(VLOOKUP($BD194,LOV_GWSGRP!BL:BL,1,0)),"N","J")</f>
        <v>N</v>
      </c>
      <c r="CF194" s="24"/>
      <c r="CG194" s="24" t="str">
        <f>IF(ISERROR(VLOOKUP($BD194,LOV_GWSGRP!BO:BO,1,0)),"N","J")</f>
        <v>N</v>
      </c>
      <c r="CH194" s="24" t="str">
        <f t="shared" si="371"/>
        <v>N</v>
      </c>
      <c r="CI194" s="24" t="str">
        <f>IF(ISERROR(VLOOKUP($BD194,GEWASCODE_GLMC8!F:F,1,0)),"N","J")</f>
        <v>N</v>
      </c>
      <c r="CJ194" s="24" t="str">
        <f>IF(COUNTIF($CI194:CI194,"J")&gt;0,"N",IF(ISERROR(VLOOKUP($BD194,GEWASCODE_GLMC8!G:G,1,0)),"N","J"))</f>
        <v>N</v>
      </c>
      <c r="CK194" s="24" t="str">
        <f>IF(COUNTIF($CI194:CJ194,"J")&gt;0,"N",IF(ISERROR(VLOOKUP($BD194,GEWASCODE_GLMC8!H:H,1,0)),"N","J"))</f>
        <v>N</v>
      </c>
      <c r="CL194" s="24" t="str">
        <f>IF(COUNTIF($CI194:CK194,"J")&gt;0,"N",IF(ISERROR(VLOOKUP($BD194,GEWASCODE_GLMC8!I:I,1,0)),"N","J"))</f>
        <v>N</v>
      </c>
      <c r="CM194" s="24" t="str">
        <f>IF(COUNTIF($CI194:CL194,"J")&gt;0,"N",IF(ISERROR(VLOOKUP($BD194,GEWASCODE_GLMC8!J:J,1,0)),"N","J"))</f>
        <v>N</v>
      </c>
      <c r="CN194" s="24" t="str">
        <f>IF(COUNTIF($CI194:CM194,"J")&gt;0,"N",IF(ISERROR(VLOOKUP($BD194,GEWASCODE_GLMC8!K:K,1,0)),"N","J"))</f>
        <v>N</v>
      </c>
      <c r="CO194" s="24" t="str">
        <f>IF(COUNTIF($CI194:CN194,"J")&gt;0,"N",IF(ISERROR(VLOOKUP($BD194,GEWASCODE_GLMC8!L:L,1,0)),"N","J"))</f>
        <v>N</v>
      </c>
      <c r="CP194" s="24" t="str">
        <f>IF(COUNTIF($CI194:CO194,"J")&gt;0,"N",IF(ISERROR(VLOOKUP($BD194,GEWASCODE_GLMC8!M:M,1,0)),"N","J"))</f>
        <v>N</v>
      </c>
      <c r="CQ194" s="24" t="str">
        <f>IF(COUNTIF($CI194:CP194,"J")&gt;0,"N",IF(ISERROR(VLOOKUP($BD194,GEWASCODE_GLMC8!N:N,1,0)),"N","J"))</f>
        <v>N</v>
      </c>
      <c r="CR194" s="24" t="str">
        <f>IF(COUNTIF($CI194:CQ194,"J")&gt;0,"N",IF(ISERROR(VLOOKUP($BD194,GEWASCODE_GLMC8!O:O,1,0)),"N","J"))</f>
        <v>N</v>
      </c>
      <c r="CS194" s="24" t="str">
        <f>IF(COUNTIF($CI194:CR194,"J")&gt;0,"N",IF(ISERROR(VLOOKUP($BD194,GEWASCODE_GLMC8!P:P,1,0)),"N","J"))</f>
        <v>N</v>
      </c>
      <c r="CT194" s="24" t="str">
        <f>IF(COUNTIF($CI194:CS194,"J")&gt;0,"N",IF(ISERROR(VLOOKUP($BD194,GEWASCODE_GLMC8!Q:Q,1,0)),"N","J"))</f>
        <v>N</v>
      </c>
      <c r="CU194" s="24" t="str">
        <f>IF(COUNTIF($CI194:CT194,"J")&gt;0,"N",IF(ISERROR(VLOOKUP($BD194,GEWASCODE_GLMC8!R:R,1,0)),"N","J"))</f>
        <v>N</v>
      </c>
      <c r="CV194" s="24" t="str">
        <f>IF(COUNTIF($CI194:CU194,"J")&gt;0,"N",IF(ISERROR(VLOOKUP($BD194,GEWASCODE_GLMC8!S:S,1,0)),"N","J"))</f>
        <v>N</v>
      </c>
      <c r="CW194" s="24" t="str">
        <f>IF(COUNTIF($CI194:CV194,"J")&gt;0,"N",IF(ISERROR(VLOOKUP($BD194,GEWASCODE_GLMC8!T:T,1,0)),"N","J"))</f>
        <v>N</v>
      </c>
      <c r="CX194" s="24" t="str">
        <f>IF(COUNTIF($CI194:CW194,"J")&gt;0,"N",IF(ISERROR(VLOOKUP($BD194,GEWASCODE_GLMC8!U:U,1,0)),"N","J"))</f>
        <v>N</v>
      </c>
      <c r="CY194" s="24" t="str">
        <f>IF(COUNTIF($CI194:CX194,"J")&gt;0,"N",IF(ISERROR(VLOOKUP($BD194,GEWASCODE_GLMC8!V:V,1,0)),"N","J"))</f>
        <v>N</v>
      </c>
      <c r="CZ194" s="24" t="str">
        <f>IF(COUNTIF($CI194:CY194,"J")&gt;0,"N",IF(ISERROR(VLOOKUP($BD194,GEWASCODE_GLMC8!W:W,1,0)),"N","J"))</f>
        <v>N</v>
      </c>
      <c r="DA194" s="24" t="str">
        <f>IF(COUNTIF($CI194:CZ194,"J")&gt;0,"N",IF(ISERROR(VLOOKUP($BD194,GEWASCODE_GLMC8!X:X,1,0)),"N","J"))</f>
        <v>N</v>
      </c>
      <c r="DB194" s="24" t="str">
        <f>IF(COUNTIF($CI194:DA194,"J")&gt;0,"N",IF(ISERROR(VLOOKUP($BD194,GEWASCODE_GLMC8!Y:Y,1,0)),"N","J"))</f>
        <v>N</v>
      </c>
      <c r="DC194" s="24" t="str">
        <f>IF(COUNTIF($CI194:DB194,"J")&gt;0,"N",IF(ISERROR(VLOOKUP($BD194,GEWASCODE_GLMC8!Z:Z,1,0)),"N","J"))</f>
        <v>N</v>
      </c>
      <c r="DD194" s="24" t="str">
        <f t="shared" si="372"/>
        <v>N</v>
      </c>
      <c r="DE194" s="3" t="str">
        <f t="shared" si="303"/>
        <v>N</v>
      </c>
      <c r="DF194" s="3" t="str">
        <f t="shared" si="304"/>
        <v>N</v>
      </c>
      <c r="DG194" s="3" t="str">
        <f t="shared" si="373"/>
        <v>N</v>
      </c>
      <c r="DH194" s="3" t="str">
        <f t="shared" si="374"/>
        <v>N</v>
      </c>
      <c r="DI194" s="3" t="str">
        <f t="shared" si="305"/>
        <v>N</v>
      </c>
      <c r="DJ194" s="3" t="str">
        <f t="shared" si="306"/>
        <v>N</v>
      </c>
      <c r="DK194" s="3">
        <f>0</f>
        <v>0</v>
      </c>
      <c r="DL194" s="3" t="str">
        <f t="shared" si="307"/>
        <v>N</v>
      </c>
      <c r="DM194" s="3" t="str">
        <f t="shared" si="308"/>
        <v>N</v>
      </c>
      <c r="DN194" t="str">
        <f>IF(AND($A194="J",COUNTIFS(activiteiten_perceel,percelen!$AZ194,activiteiten_maatregel_nr,percelen!DN$4,activiteiten_activiteit_voldoet_aan_voorwaarden,"J")&gt;0),DN$4,"")</f>
        <v/>
      </c>
      <c r="DO194" t="str">
        <f>IF(AND($A194="J",COUNTIFS(activiteiten_perceel,percelen!$AZ194,activiteiten_maatregel_nr,percelen!DO$4,activiteiten_activiteit_voldoet_aan_voorwaarden,"J")&gt;0),DO$4,"")</f>
        <v/>
      </c>
      <c r="DP194" t="str">
        <f>IF(AND($A194="J",COUNTIFS(activiteiten_perceel,percelen!$AZ194,activiteiten_maatregel_nr,percelen!DP$4,activiteiten_activiteit_voldoet_aan_voorwaarden,"J")&gt;0),DP$4,"")</f>
        <v/>
      </c>
      <c r="DQ194" t="str">
        <f>IF(AND($A194="J",COUNTIFS(activiteiten_perceel,percelen!$AZ194,activiteiten_maatregel_nr,percelen!DQ$4,activiteiten_activiteit_voldoet_aan_voorwaarden,"J")&gt;0),DQ$4,"")</f>
        <v/>
      </c>
      <c r="DR194" t="str">
        <f>IF(AND($A194="J",COUNTIFS(activiteiten_perceel,percelen!$AZ194,activiteiten_maatregel_nr,percelen!DR$4,activiteiten_activiteit_voldoet_aan_voorwaarden,"J")&gt;0),DR$4,"")</f>
        <v/>
      </c>
      <c r="DS194" t="str">
        <f>IF(AND($A194="J",COUNTIFS(activiteiten_perceel,percelen!$AZ194,activiteiten_maatregel_nr,percelen!DS$4,activiteiten_activiteit_voldoet_aan_voorwaarden,"J")&gt;0),DS$4,"")</f>
        <v/>
      </c>
      <c r="DT194" t="str">
        <f>IF(AND($A194="J",COUNTIFS(activiteiten_perceel,percelen!$AZ194,activiteiten_maatregel_nr,percelen!DT$4,activiteiten_activiteit_voldoet_aan_voorwaarden,"J")&gt;0),DT$4,"")</f>
        <v/>
      </c>
      <c r="DU194" t="str">
        <f>IF(AND($A194="J",COUNTIFS(activiteiten_perceel,percelen!$AZ194,activiteiten_maatregel_nr,percelen!DU$4,activiteiten_activiteit_voldoet_aan_voorwaarden,"J")&gt;0),DU$4,"")</f>
        <v/>
      </c>
      <c r="DV194" t="str">
        <f>IF(AND($A194="J",COUNTIFS(activiteiten_perceel,percelen!$AZ194,activiteiten_maatregel_nr,percelen!DV$4,activiteiten_activiteit_voldoet_aan_voorwaarden,"J")&gt;0),DV$4,"")</f>
        <v/>
      </c>
      <c r="DW194" t="str">
        <f>IF(AND($A194="J",COUNTIFS(activiteiten_perceel,percelen!$AZ194,activiteiten_maatregel_nr,percelen!DW$4,activiteiten_activiteit_voldoet_aan_voorwaarden,"J")&gt;0),DW$4,"")</f>
        <v/>
      </c>
      <c r="DX194" t="str">
        <f>IF(AND($A194="J",COUNTIFS(activiteiten_perceel,percelen!$AZ194,activiteiten_maatregel_nr,percelen!DX$4,activiteiten_activiteit_voldoet_aan_voorwaarden,"J")&gt;0),DX$4,"")</f>
        <v/>
      </c>
      <c r="DY194" t="str">
        <f>IF(AND($A194="J",COUNTIFS(activiteiten_perceel,percelen!$AZ194,activiteiten_maatregel_nr,percelen!DY$4,activiteiten_activiteit_voldoet_aan_voorwaarden,"J")&gt;0),DY$4,"")</f>
        <v/>
      </c>
      <c r="DZ194" t="str">
        <f>IF(AND($A194="J",COUNTIFS(activiteiten_perceel,percelen!$AZ194,activiteiten_maatregel_nr,percelen!DZ$4,activiteiten_activiteit_voldoet_aan_voorwaarden,"J")&gt;0),DZ$4,"")</f>
        <v/>
      </c>
      <c r="EA194" t="str">
        <f>IF(AND($A194="J",COUNTIFS(activiteiten_perceel,percelen!$AZ194,activiteiten_maatregel_nr,percelen!EA$4,activiteiten_activiteit_voldoet_aan_voorwaarden,"J")&gt;0),EA$4,"")</f>
        <v/>
      </c>
      <c r="EB194" t="str">
        <f>IF(AND($A194="J",COUNTIFS(activiteiten_perceel,percelen!$AZ194,activiteiten_maatregel_nr,percelen!EB$4,activiteiten_activiteit_voldoet_aan_voorwaarden,"J")&gt;0),EB$4,"")</f>
        <v/>
      </c>
      <c r="EC194" t="str">
        <f>IF(AND($A194="J",COUNTIFS(activiteiten_perceel,percelen!$AZ194,activiteiten_maatregel_nr,percelen!EC$4,activiteiten_activiteit_voldoet_aan_voorwaarden,"J")&gt;0),EC$4,"")</f>
        <v/>
      </c>
      <c r="ED194" t="str">
        <f>IF(AND($A194="J",COUNTIFS(activiteiten_perceel,percelen!$AZ194,activiteiten_maatregel_nr,percelen!ED$4,activiteiten_activiteit_voldoet_aan_voorwaarden,"J")&gt;0),ED$4,"")</f>
        <v/>
      </c>
      <c r="EE194" t="str">
        <f>IF(AND($A194="J",COUNTIFS(activiteiten_perceel,percelen!$AZ194,activiteiten_maatregel_nr,percelen!EE$4,activiteiten_activiteit_voldoet_aan_voorwaarden,"J")&gt;0),EE$4,"")</f>
        <v/>
      </c>
      <c r="EF194" t="str">
        <f>IF(AND($A194="J",COUNTIFS(activiteiten_perceel,percelen!$AZ194,activiteiten_maatregel_nr,percelen!EF$4,activiteiten_activiteit_voldoet_aan_voorwaarden,"J")&gt;0),EF$4,"")</f>
        <v/>
      </c>
      <c r="EG194" t="str">
        <f>IF(AND($A194="J",COUNTIFS(activiteiten_perceel,percelen!$AZ194,activiteiten_maatregel_nr,percelen!EG$4,activiteiten_activiteit_voldoet_aan_voorwaarden,"J")&gt;0),EG$4,"")</f>
        <v/>
      </c>
      <c r="EH194" t="str">
        <f>IF(AND($A194="J",COUNTIFS(activiteiten_perceel,percelen!$AZ194,activiteiten_maatregel_nr,percelen!EH$4,activiteiten_activiteit_voldoet_aan_voorwaarden,"J")&gt;0),EH$4,"")</f>
        <v/>
      </c>
      <c r="EI194" t="str">
        <f>IF(AND($A194="J",COUNTIFS(activiteiten_perceel,percelen!$AZ194,activiteiten_maatregel_nr,percelen!EI$4,activiteiten_activiteit_voldoet_aan_voorwaarden,"J")&gt;0),EI$4,"")</f>
        <v/>
      </c>
      <c r="EJ194">
        <f t="shared" si="375"/>
        <v>0</v>
      </c>
      <c r="EK194" t="str">
        <f t="shared" si="309"/>
        <v/>
      </c>
      <c r="EL194" t="str">
        <f t="shared" si="310"/>
        <v/>
      </c>
      <c r="EM194" t="str">
        <f t="shared" si="311"/>
        <v/>
      </c>
      <c r="EN194" t="str">
        <f t="shared" si="312"/>
        <v/>
      </c>
      <c r="EO194" t="str">
        <f t="shared" si="313"/>
        <v/>
      </c>
      <c r="EP194" t="str">
        <f t="shared" si="314"/>
        <v/>
      </c>
      <c r="EQ194" t="str">
        <f t="shared" si="315"/>
        <v/>
      </c>
      <c r="ER194" t="str">
        <f t="shared" si="316"/>
        <v/>
      </c>
      <c r="ES194" t="str">
        <f t="shared" si="317"/>
        <v/>
      </c>
      <c r="ET194" t="str">
        <f t="shared" si="318"/>
        <v/>
      </c>
      <c r="EU194" t="str">
        <f t="shared" si="319"/>
        <v/>
      </c>
      <c r="EV194" t="str">
        <f t="shared" si="320"/>
        <v/>
      </c>
      <c r="EW194" t="str">
        <f t="shared" si="376"/>
        <v>nvt</v>
      </c>
      <c r="EX194" t="str">
        <f t="shared" si="377"/>
        <v>nvt</v>
      </c>
      <c r="EY194" t="str">
        <f t="shared" si="378"/>
        <v>nvt</v>
      </c>
      <c r="EZ194" t="str">
        <f t="shared" si="379"/>
        <v>nvt</v>
      </c>
      <c r="FA194" t="str">
        <f t="shared" si="380"/>
        <v>nvt</v>
      </c>
      <c r="FB194" t="str">
        <f t="shared" si="381"/>
        <v>nvt</v>
      </c>
      <c r="FC194" t="str">
        <f t="shared" si="382"/>
        <v>nvt</v>
      </c>
      <c r="FD194" t="str">
        <f t="shared" si="383"/>
        <v>nvt</v>
      </c>
      <c r="FE194" t="str">
        <f>IF($EJ194=2,VLOOKUP(FD194,STAPELING!A:D,FE$1,0),"nvt")</f>
        <v>nvt</v>
      </c>
      <c r="FF194" t="str">
        <f t="shared" si="384"/>
        <v>nvt</v>
      </c>
      <c r="FG194" t="str">
        <f t="shared" si="385"/>
        <v>nvt</v>
      </c>
      <c r="FH194" t="str">
        <f t="shared" si="386"/>
        <v>nvt</v>
      </c>
      <c r="FI194" t="str">
        <f t="shared" si="387"/>
        <v>nvt</v>
      </c>
      <c r="FJ194" t="str">
        <f t="shared" si="388"/>
        <v>nvt</v>
      </c>
      <c r="FK194" t="str">
        <f t="shared" si="389"/>
        <v>nvt</v>
      </c>
      <c r="FL194" t="str">
        <f t="shared" si="390"/>
        <v>nvt</v>
      </c>
      <c r="FM194" t="str">
        <f t="shared" si="391"/>
        <v/>
      </c>
      <c r="FN194" t="str">
        <f>IF(ISERROR(VLOOKUP(FM194,STAPELING!I:AO,FN$1,0)),"N",VLOOKUP(FM194,STAPELING!I:AO,FN$1,0))</f>
        <v>J</v>
      </c>
      <c r="FO194" t="str">
        <f t="shared" si="392"/>
        <v>nvt</v>
      </c>
      <c r="FP194" t="str">
        <f t="shared" si="321"/>
        <v>nvt</v>
      </c>
      <c r="FQ194" t="str">
        <f t="shared" si="322"/>
        <v>nvt</v>
      </c>
      <c r="FR194" t="str">
        <f t="shared" si="323"/>
        <v>nvt</v>
      </c>
      <c r="FS194" t="str">
        <f t="shared" si="324"/>
        <v>nvt</v>
      </c>
      <c r="FT194" t="str">
        <f t="shared" si="325"/>
        <v>nvt</v>
      </c>
      <c r="FU194" t="str">
        <f t="shared" si="326"/>
        <v>nvt</v>
      </c>
      <c r="FV194" t="str">
        <f t="shared" si="327"/>
        <v>nvt</v>
      </c>
      <c r="FW194" t="str">
        <f t="shared" si="328"/>
        <v>nvt</v>
      </c>
      <c r="FX194" t="str">
        <f t="shared" si="329"/>
        <v>nvt</v>
      </c>
      <c r="FY194" t="str">
        <f t="shared" si="330"/>
        <v>nvt</v>
      </c>
      <c r="FZ194" t="str">
        <f t="shared" si="331"/>
        <v>nvt</v>
      </c>
      <c r="GA194" t="str">
        <f t="shared" si="332"/>
        <v>nvt</v>
      </c>
      <c r="GB194" t="str">
        <f>IF($EJ194&gt;2,IF(FO194="","zwart",VLOOKUP(FO194,STAPELING!J:AA,GB$1,0)),"nvt")</f>
        <v>nvt</v>
      </c>
      <c r="GC194" t="str">
        <f t="shared" si="393"/>
        <v>nvt</v>
      </c>
      <c r="GD194" t="str">
        <f t="shared" si="394"/>
        <v>nvt</v>
      </c>
      <c r="GE194" t="str">
        <f t="shared" si="395"/>
        <v>nvt</v>
      </c>
      <c r="GF194" t="str">
        <f t="shared" si="396"/>
        <v>nvt</v>
      </c>
      <c r="GG194" t="str">
        <f t="shared" si="397"/>
        <v>nvt</v>
      </c>
      <c r="GH194" t="str">
        <f t="shared" si="398"/>
        <v>nvt</v>
      </c>
      <c r="GI194" t="str">
        <f t="shared" si="399"/>
        <v>nvt</v>
      </c>
      <c r="GJ194" t="str">
        <f t="shared" si="400"/>
        <v>nvt</v>
      </c>
      <c r="GK194" t="str">
        <f t="shared" si="333"/>
        <v>nvt</v>
      </c>
      <c r="GL194" t="str">
        <f t="shared" si="334"/>
        <v>nvt</v>
      </c>
      <c r="GM194" t="str">
        <f t="shared" si="335"/>
        <v>nvt</v>
      </c>
      <c r="GN194" t="str">
        <f t="shared" si="336"/>
        <v>nvt</v>
      </c>
      <c r="GO194" t="str">
        <f t="shared" si="337"/>
        <v>nvt</v>
      </c>
      <c r="GP194" t="str">
        <f t="shared" si="338"/>
        <v>nvt</v>
      </c>
      <c r="GQ194" t="str">
        <f t="shared" si="339"/>
        <v>nvt</v>
      </c>
      <c r="GR194" t="str">
        <f t="shared" si="340"/>
        <v>nvt</v>
      </c>
      <c r="GS194" t="str">
        <f t="shared" si="341"/>
        <v>nvt</v>
      </c>
      <c r="GT194" t="str">
        <f t="shared" si="342"/>
        <v>nvt</v>
      </c>
      <c r="GU194" t="str">
        <f t="shared" si="343"/>
        <v>nvt</v>
      </c>
      <c r="GV194" t="str">
        <f t="shared" si="344"/>
        <v>nvt</v>
      </c>
      <c r="GW194" t="str">
        <f>IF($EJ194&gt;2,IF(GJ194="","zwart",VLOOKUP(GJ194,STAPELING!AB:AJ,GW$1,0)),"nvt")</f>
        <v>nvt</v>
      </c>
      <c r="GX194" t="str">
        <f t="shared" si="401"/>
        <v>nvt</v>
      </c>
      <c r="GY194" t="str">
        <f t="shared" si="402"/>
        <v>nvt</v>
      </c>
      <c r="GZ194" t="str">
        <f t="shared" si="403"/>
        <v>nvt</v>
      </c>
      <c r="HA194" t="str">
        <f t="shared" si="404"/>
        <v>nvt</v>
      </c>
      <c r="HB194" t="str">
        <f t="shared" si="405"/>
        <v>nvt</v>
      </c>
      <c r="HC194" t="str">
        <f t="shared" si="406"/>
        <v>nvt</v>
      </c>
      <c r="HD194" t="str">
        <f t="shared" si="407"/>
        <v>nvt</v>
      </c>
      <c r="HE194" t="str">
        <f t="shared" si="408"/>
        <v>nvt</v>
      </c>
      <c r="HF194" t="str">
        <f t="shared" si="409"/>
        <v>nvt</v>
      </c>
      <c r="HG194" t="str">
        <f t="shared" si="410"/>
        <v>nvt</v>
      </c>
      <c r="HH194" t="str">
        <f t="shared" si="411"/>
        <v>nvt</v>
      </c>
      <c r="HI194" t="str">
        <f t="shared" si="412"/>
        <v>nvt</v>
      </c>
      <c r="HJ194" t="str">
        <f t="shared" si="413"/>
        <v>nvt</v>
      </c>
      <c r="HK194" t="str">
        <f t="shared" si="414"/>
        <v>nvt</v>
      </c>
      <c r="HL194" t="str">
        <f t="shared" si="415"/>
        <v>nvt</v>
      </c>
      <c r="HM194" t="str">
        <f t="shared" si="345"/>
        <v>nvt</v>
      </c>
      <c r="HN194" t="str">
        <f t="shared" si="346"/>
        <v>nvt</v>
      </c>
      <c r="HO194" t="str">
        <f t="shared" si="347"/>
        <v>nvt</v>
      </c>
      <c r="HP194" t="str">
        <f t="shared" si="348"/>
        <v>nvt</v>
      </c>
      <c r="HQ194" t="str">
        <f t="shared" si="349"/>
        <v>nvt</v>
      </c>
      <c r="HR194" t="str">
        <f t="shared" si="350"/>
        <v>nvt</v>
      </c>
      <c r="HS194" t="str">
        <f t="shared" si="351"/>
        <v>nvt</v>
      </c>
      <c r="HT194" t="str">
        <f t="shared" si="352"/>
        <v>nvt</v>
      </c>
      <c r="HU194" t="str">
        <f t="shared" si="353"/>
        <v>nvt</v>
      </c>
      <c r="HV194" t="str">
        <f t="shared" si="354"/>
        <v>nvt</v>
      </c>
      <c r="HW194" t="str">
        <f t="shared" si="355"/>
        <v>nvt</v>
      </c>
      <c r="HX194" t="str">
        <f t="shared" si="356"/>
        <v>nvt</v>
      </c>
      <c r="HY194" t="str">
        <f>IF($EJ194&gt;2,IF(HL194="","zwart",VLOOKUP(HL194,STAPELING!AK:AN,HY$1,0)),"nvt")</f>
        <v>nvt</v>
      </c>
      <c r="HZ194" t="str">
        <f t="shared" si="416"/>
        <v>nvt</v>
      </c>
      <c r="IA194" t="str">
        <f t="shared" si="417"/>
        <v>nvt</v>
      </c>
      <c r="IB194" t="str">
        <f t="shared" si="418"/>
        <v>nvt</v>
      </c>
      <c r="IC194" t="str">
        <f t="shared" si="419"/>
        <v>nvt</v>
      </c>
      <c r="ID194" t="str">
        <f t="shared" si="420"/>
        <v>nvt</v>
      </c>
      <c r="IE194" t="str">
        <f t="shared" si="421"/>
        <v>nvt</v>
      </c>
      <c r="IF194" t="str">
        <f t="shared" si="422"/>
        <v>nvt</v>
      </c>
      <c r="IG194">
        <f t="shared" si="423"/>
        <v>0</v>
      </c>
      <c r="IH194">
        <f t="shared" si="424"/>
        <v>0</v>
      </c>
      <c r="II194">
        <f t="shared" si="425"/>
        <v>0</v>
      </c>
      <c r="IJ194">
        <f t="shared" si="426"/>
        <v>0</v>
      </c>
      <c r="IK194">
        <f t="shared" si="427"/>
        <v>0</v>
      </c>
      <c r="IL194">
        <f t="shared" si="428"/>
        <v>0</v>
      </c>
      <c r="IM194">
        <f t="shared" si="429"/>
        <v>0</v>
      </c>
      <c r="IN194">
        <f t="shared" si="430"/>
        <v>0</v>
      </c>
      <c r="IO194">
        <f t="shared" si="431"/>
        <v>0</v>
      </c>
      <c r="IP194">
        <f t="shared" si="432"/>
        <v>0</v>
      </c>
      <c r="IQ194">
        <f t="shared" si="433"/>
        <v>0</v>
      </c>
      <c r="IR194">
        <f t="shared" si="434"/>
        <v>0</v>
      </c>
      <c r="IS194">
        <f t="shared" si="435"/>
        <v>0</v>
      </c>
      <c r="IT194">
        <f t="shared" si="436"/>
        <v>0</v>
      </c>
      <c r="IU194" t="str">
        <f t="shared" si="437"/>
        <v>N</v>
      </c>
      <c r="IV194" t="str">
        <f t="shared" si="357"/>
        <v>N</v>
      </c>
      <c r="IW194" t="str">
        <f t="shared" si="438"/>
        <v>N</v>
      </c>
    </row>
    <row r="195" spans="1:257" x14ac:dyDescent="0.25">
      <c r="A195" t="str">
        <f>IF(ISERROR(VLOOKUP(E195,E$4:E194,1,0)),"J","N")</f>
        <v>N</v>
      </c>
      <c r="E195" s="25" t="str">
        <f>IF(Invoer!B224="","",Invoer!B224)</f>
        <v/>
      </c>
      <c r="F195" s="25"/>
      <c r="G195" s="25"/>
      <c r="H195" s="25" t="str">
        <f>IF(AND($E195&lt;&gt;"",$A195="J"),Invoer!D224,"")</f>
        <v/>
      </c>
      <c r="I195" s="25"/>
      <c r="J195" s="26"/>
      <c r="K195" s="26" t="str">
        <f>IF(AND($E195&lt;&gt;"",$A195="J"),Invoer!L224,"")</f>
        <v/>
      </c>
      <c r="L195" s="26"/>
      <c r="M195" s="25"/>
      <c r="N195" s="152"/>
      <c r="O195" s="153"/>
      <c r="P195" s="25"/>
      <c r="Q195" s="25"/>
      <c r="R195" s="153"/>
      <c r="S195" s="154"/>
      <c r="T195" s="152"/>
      <c r="U195" s="153"/>
      <c r="V195" s="153"/>
      <c r="W195" s="59" t="str">
        <f>IF(AND($E195&lt;&gt;"",$A195="J",Invoer!R224&lt;&gt;""),VLOOKUP(Invoer!R224,NORM!$F$26:$H$29,3,0),"")</f>
        <v/>
      </c>
      <c r="X195" s="59"/>
      <c r="Y195" s="25" t="str">
        <f t="shared" si="358"/>
        <v/>
      </c>
      <c r="Z195" s="25"/>
      <c r="AA195" s="26" t="str">
        <f t="shared" si="359"/>
        <v/>
      </c>
      <c r="AB195" s="26"/>
      <c r="AC195" s="153"/>
      <c r="AD195" s="153"/>
      <c r="AE195" s="153"/>
      <c r="AF195" s="153"/>
      <c r="AG195" s="153"/>
      <c r="AH195" s="25"/>
      <c r="AI195" s="153"/>
      <c r="AJ195" s="153"/>
      <c r="AK195" s="153"/>
      <c r="AL195" s="153"/>
      <c r="AM195" s="25" t="str">
        <f>IF(AND($E195&lt;&gt;"",$A195="J"),IF(Invoer!X224="Ja","J",IF(Invoer!X224="Nee","N","")),"")</f>
        <v/>
      </c>
      <c r="AN195" s="153"/>
      <c r="AO195" s="153"/>
      <c r="AP195" s="153" t="s">
        <v>311</v>
      </c>
      <c r="AQ195" s="153" t="s">
        <v>311</v>
      </c>
      <c r="AR195" s="153" t="s">
        <v>312</v>
      </c>
      <c r="AS195" s="153" t="s">
        <v>312</v>
      </c>
      <c r="AT195" s="1" t="str">
        <f>IF(AND($E195&lt;&gt;"",$A195="J",Invoer!O224&lt;&gt;""),VLOOKUP(Invoer!O224,NORM!$F$31:$H$38,3,0),"")</f>
        <v/>
      </c>
      <c r="AU195" s="1"/>
      <c r="AV195" s="1" t="str">
        <f>IF(AND($E195&lt;&gt;"",$A195="J"),Invoer!AH224,"")</f>
        <v/>
      </c>
      <c r="AW195" s="1"/>
      <c r="AX195" s="1" t="str">
        <f t="shared" si="360"/>
        <v/>
      </c>
      <c r="AY195" s="1"/>
      <c r="AZ195" s="3" t="str">
        <f t="shared" si="361"/>
        <v/>
      </c>
      <c r="BA195" s="3" t="str">
        <f t="shared" si="362"/>
        <v/>
      </c>
      <c r="BB195" s="3" t="str">
        <f t="shared" si="363"/>
        <v>N</v>
      </c>
      <c r="BC195" s="3" t="str">
        <f t="shared" si="364"/>
        <v>N</v>
      </c>
      <c r="BD195" s="3" t="str">
        <f t="shared" si="365"/>
        <v/>
      </c>
      <c r="BE195" s="3">
        <f t="shared" si="366"/>
        <v>0</v>
      </c>
      <c r="BF195" s="3" t="str">
        <f t="shared" si="367"/>
        <v/>
      </c>
      <c r="BG195" s="3" t="str">
        <f t="shared" si="368"/>
        <v/>
      </c>
      <c r="BH195" s="3" t="str">
        <f t="shared" si="369"/>
        <v>N</v>
      </c>
      <c r="BI195" s="24" t="str">
        <f t="shared" si="370"/>
        <v/>
      </c>
      <c r="BJ195" s="24" t="str">
        <f>IF(ISERROR(VLOOKUP($BD195,LOV_GWSGRP!A:A,1,0)),"N","J")</f>
        <v>N</v>
      </c>
      <c r="BK195" s="24" t="str">
        <f>IF(ISERROR(VLOOKUP($BD195,LOV_GWSGRP!D:D,1,0)),"N","J")</f>
        <v>N</v>
      </c>
      <c r="BL195" s="24" t="str">
        <f>IF(ISERROR(VLOOKUP($BD195,LOV_GWSGRP!G:G,1,0)),"N","J")</f>
        <v>N</v>
      </c>
      <c r="BM195" s="24" t="str">
        <f>IF(ISERROR(VLOOKUP($BD195,LOV_GWSGRP!M:M,1,0)),"N","J")</f>
        <v>N</v>
      </c>
      <c r="BN195" s="24" t="str">
        <f>IF(ISERROR(VLOOKUP($BD195,LOV_GWSGRP!P:P,1,0)),"N","J")</f>
        <v>N</v>
      </c>
      <c r="BO195" s="24" t="str">
        <f>IF(ISERROR(VLOOKUP($BD195,LOV_GWSGRP!S:S,1,0)),"N","J")</f>
        <v>N</v>
      </c>
      <c r="BP195" s="24" t="str">
        <f>IF(ISERROR(VLOOKUP($BD195,LOV_GWSGRP!V:V,1,0)),"N","J")</f>
        <v>N</v>
      </c>
      <c r="BQ195" s="24" t="str">
        <f>IF(ISERROR(VLOOKUP($BD195,LOV_GWSGRP!Y:Y,1,0)),"N","J")</f>
        <v>N</v>
      </c>
      <c r="BR195" s="24" t="str">
        <f>IF(ISERROR(VLOOKUP($BD195,LOV_GWSGRP!AB:AB,1,0)),"N","J")</f>
        <v>N</v>
      </c>
      <c r="BS195" s="24" t="str">
        <f>IF(ISERROR(VLOOKUP($BD195,LOV_GWSGRP!AE:AE,1,0)),"N","J")</f>
        <v>N</v>
      </c>
      <c r="BT195" s="24" t="str">
        <f>IF(ISERROR(VLOOKUP($BD195,LOV_GWSGRP!AH:AH,1,0)),"N","J")</f>
        <v>N</v>
      </c>
      <c r="BU195" s="24" t="str">
        <f>IF(ISERROR(VLOOKUP($BD195,LOV_GWSGRP!CJ:CJ,1,0)),"N","J")</f>
        <v>N</v>
      </c>
      <c r="BV195" s="24" t="str">
        <f>IF(ISERROR(VLOOKUP($BD195,LOV_GWSGRP!AN:AN,1,0)),"N","J")</f>
        <v>N</v>
      </c>
      <c r="BW195" s="24" t="str">
        <f>IF(ISERROR(VLOOKUP($BD195,LOV_GWSGRP!AQ:AQ,1,0)),"N","J")</f>
        <v>N</v>
      </c>
      <c r="BX195" s="24" t="str">
        <f>IF(ISERROR(VLOOKUP($BD195,LOV_GWSGRP!AT:AT,1,0)),"N","J")</f>
        <v>N</v>
      </c>
      <c r="BY195" s="24" t="str">
        <f>IF(ISERROR(VLOOKUP($BD195,LOV_GWSGRP!AW:AW,1,0)),"N","J")</f>
        <v>N</v>
      </c>
      <c r="BZ195" s="24" t="str">
        <f>IF(ISERROR(VLOOKUP($BD195,LOV_GWSGRP!AZ:AZ,1,0)),"N","J")</f>
        <v>N</v>
      </c>
      <c r="CA195" s="24" t="str">
        <f>IF(ISERROR(VLOOKUP($BD195,LOV_GWSGRP!BC:BC,1,0)),"N","J")</f>
        <v>N</v>
      </c>
      <c r="CB195" s="24" t="str">
        <f>IF(ISERROR(VLOOKUP($BD195,LOV_GWSGRP!BF:BF,1,0)),"N","J")</f>
        <v>N</v>
      </c>
      <c r="CC195" s="24" t="str">
        <f>IF(ISERROR(VLOOKUP($BD195,LOV_GWSGRP!BI:BI,1,0)),"N","J")</f>
        <v>N</v>
      </c>
      <c r="CD195" s="24" t="str">
        <f>IF(ISERROR(VLOOKUP($BD195,LOV_GWSGRP!J:J,1,0)),"N","J")</f>
        <v>N</v>
      </c>
      <c r="CE195" s="24" t="str">
        <f>IF(ISERROR(VLOOKUP($BD195,LOV_GWSGRP!BL:BL,1,0)),"N","J")</f>
        <v>N</v>
      </c>
      <c r="CF195" s="24"/>
      <c r="CG195" s="24" t="str">
        <f>IF(ISERROR(VLOOKUP($BD195,LOV_GWSGRP!BO:BO,1,0)),"N","J")</f>
        <v>N</v>
      </c>
      <c r="CH195" s="24" t="str">
        <f t="shared" si="371"/>
        <v>N</v>
      </c>
      <c r="CI195" s="24" t="str">
        <f>IF(ISERROR(VLOOKUP($BD195,GEWASCODE_GLMC8!F:F,1,0)),"N","J")</f>
        <v>N</v>
      </c>
      <c r="CJ195" s="24" t="str">
        <f>IF(COUNTIF($CI195:CI195,"J")&gt;0,"N",IF(ISERROR(VLOOKUP($BD195,GEWASCODE_GLMC8!G:G,1,0)),"N","J"))</f>
        <v>N</v>
      </c>
      <c r="CK195" s="24" t="str">
        <f>IF(COUNTIF($CI195:CJ195,"J")&gt;0,"N",IF(ISERROR(VLOOKUP($BD195,GEWASCODE_GLMC8!H:H,1,0)),"N","J"))</f>
        <v>N</v>
      </c>
      <c r="CL195" s="24" t="str">
        <f>IF(COUNTIF($CI195:CK195,"J")&gt;0,"N",IF(ISERROR(VLOOKUP($BD195,GEWASCODE_GLMC8!I:I,1,0)),"N","J"))</f>
        <v>N</v>
      </c>
      <c r="CM195" s="24" t="str">
        <f>IF(COUNTIF($CI195:CL195,"J")&gt;0,"N",IF(ISERROR(VLOOKUP($BD195,GEWASCODE_GLMC8!J:J,1,0)),"N","J"))</f>
        <v>N</v>
      </c>
      <c r="CN195" s="24" t="str">
        <f>IF(COUNTIF($CI195:CM195,"J")&gt;0,"N",IF(ISERROR(VLOOKUP($BD195,GEWASCODE_GLMC8!K:K,1,0)),"N","J"))</f>
        <v>N</v>
      </c>
      <c r="CO195" s="24" t="str">
        <f>IF(COUNTIF($CI195:CN195,"J")&gt;0,"N",IF(ISERROR(VLOOKUP($BD195,GEWASCODE_GLMC8!L:L,1,0)),"N","J"))</f>
        <v>N</v>
      </c>
      <c r="CP195" s="24" t="str">
        <f>IF(COUNTIF($CI195:CO195,"J")&gt;0,"N",IF(ISERROR(VLOOKUP($BD195,GEWASCODE_GLMC8!M:M,1,0)),"N","J"))</f>
        <v>N</v>
      </c>
      <c r="CQ195" s="24" t="str">
        <f>IF(COUNTIF($CI195:CP195,"J")&gt;0,"N",IF(ISERROR(VLOOKUP($BD195,GEWASCODE_GLMC8!N:N,1,0)),"N","J"))</f>
        <v>N</v>
      </c>
      <c r="CR195" s="24" t="str">
        <f>IF(COUNTIF($CI195:CQ195,"J")&gt;0,"N",IF(ISERROR(VLOOKUP($BD195,GEWASCODE_GLMC8!O:O,1,0)),"N","J"))</f>
        <v>N</v>
      </c>
      <c r="CS195" s="24" t="str">
        <f>IF(COUNTIF($CI195:CR195,"J")&gt;0,"N",IF(ISERROR(VLOOKUP($BD195,GEWASCODE_GLMC8!P:P,1,0)),"N","J"))</f>
        <v>N</v>
      </c>
      <c r="CT195" s="24" t="str">
        <f>IF(COUNTIF($CI195:CS195,"J")&gt;0,"N",IF(ISERROR(VLOOKUP($BD195,GEWASCODE_GLMC8!Q:Q,1,0)),"N","J"))</f>
        <v>N</v>
      </c>
      <c r="CU195" s="24" t="str">
        <f>IF(COUNTIF($CI195:CT195,"J")&gt;0,"N",IF(ISERROR(VLOOKUP($BD195,GEWASCODE_GLMC8!R:R,1,0)),"N","J"))</f>
        <v>N</v>
      </c>
      <c r="CV195" s="24" t="str">
        <f>IF(COUNTIF($CI195:CU195,"J")&gt;0,"N",IF(ISERROR(VLOOKUP($BD195,GEWASCODE_GLMC8!S:S,1,0)),"N","J"))</f>
        <v>N</v>
      </c>
      <c r="CW195" s="24" t="str">
        <f>IF(COUNTIF($CI195:CV195,"J")&gt;0,"N",IF(ISERROR(VLOOKUP($BD195,GEWASCODE_GLMC8!T:T,1,0)),"N","J"))</f>
        <v>N</v>
      </c>
      <c r="CX195" s="24" t="str">
        <f>IF(COUNTIF($CI195:CW195,"J")&gt;0,"N",IF(ISERROR(VLOOKUP($BD195,GEWASCODE_GLMC8!U:U,1,0)),"N","J"))</f>
        <v>N</v>
      </c>
      <c r="CY195" s="24" t="str">
        <f>IF(COUNTIF($CI195:CX195,"J")&gt;0,"N",IF(ISERROR(VLOOKUP($BD195,GEWASCODE_GLMC8!V:V,1,0)),"N","J"))</f>
        <v>N</v>
      </c>
      <c r="CZ195" s="24" t="str">
        <f>IF(COUNTIF($CI195:CY195,"J")&gt;0,"N",IF(ISERROR(VLOOKUP($BD195,GEWASCODE_GLMC8!W:W,1,0)),"N","J"))</f>
        <v>N</v>
      </c>
      <c r="DA195" s="24" t="str">
        <f>IF(COUNTIF($CI195:CZ195,"J")&gt;0,"N",IF(ISERROR(VLOOKUP($BD195,GEWASCODE_GLMC8!X:X,1,0)),"N","J"))</f>
        <v>N</v>
      </c>
      <c r="DB195" s="24" t="str">
        <f>IF(COUNTIF($CI195:DA195,"J")&gt;0,"N",IF(ISERROR(VLOOKUP($BD195,GEWASCODE_GLMC8!Y:Y,1,0)),"N","J"))</f>
        <v>N</v>
      </c>
      <c r="DC195" s="24" t="str">
        <f>IF(COUNTIF($CI195:DB195,"J")&gt;0,"N",IF(ISERROR(VLOOKUP($BD195,GEWASCODE_GLMC8!Z:Z,1,0)),"N","J"))</f>
        <v>N</v>
      </c>
      <c r="DD195" s="24" t="str">
        <f t="shared" si="372"/>
        <v>N</v>
      </c>
      <c r="DE195" s="3" t="str">
        <f t="shared" si="303"/>
        <v>N</v>
      </c>
      <c r="DF195" s="3" t="str">
        <f t="shared" si="304"/>
        <v>N</v>
      </c>
      <c r="DG195" s="3" t="str">
        <f t="shared" si="373"/>
        <v>N</v>
      </c>
      <c r="DH195" s="3" t="str">
        <f t="shared" si="374"/>
        <v>N</v>
      </c>
      <c r="DI195" s="3" t="str">
        <f t="shared" si="305"/>
        <v>N</v>
      </c>
      <c r="DJ195" s="3" t="str">
        <f t="shared" si="306"/>
        <v>N</v>
      </c>
      <c r="DK195" s="3">
        <f>0</f>
        <v>0</v>
      </c>
      <c r="DL195" s="3" t="str">
        <f t="shared" si="307"/>
        <v>N</v>
      </c>
      <c r="DM195" s="3" t="str">
        <f t="shared" si="308"/>
        <v>N</v>
      </c>
      <c r="DN195" t="str">
        <f>IF(AND($A195="J",COUNTIFS(activiteiten_perceel,percelen!$AZ195,activiteiten_maatregel_nr,percelen!DN$4,activiteiten_activiteit_voldoet_aan_voorwaarden,"J")&gt;0),DN$4,"")</f>
        <v/>
      </c>
      <c r="DO195" t="str">
        <f>IF(AND($A195="J",COUNTIFS(activiteiten_perceel,percelen!$AZ195,activiteiten_maatregel_nr,percelen!DO$4,activiteiten_activiteit_voldoet_aan_voorwaarden,"J")&gt;0),DO$4,"")</f>
        <v/>
      </c>
      <c r="DP195" t="str">
        <f>IF(AND($A195="J",COUNTIFS(activiteiten_perceel,percelen!$AZ195,activiteiten_maatregel_nr,percelen!DP$4,activiteiten_activiteit_voldoet_aan_voorwaarden,"J")&gt;0),DP$4,"")</f>
        <v/>
      </c>
      <c r="DQ195" t="str">
        <f>IF(AND($A195="J",COUNTIFS(activiteiten_perceel,percelen!$AZ195,activiteiten_maatregel_nr,percelen!DQ$4,activiteiten_activiteit_voldoet_aan_voorwaarden,"J")&gt;0),DQ$4,"")</f>
        <v/>
      </c>
      <c r="DR195" t="str">
        <f>IF(AND($A195="J",COUNTIFS(activiteiten_perceel,percelen!$AZ195,activiteiten_maatregel_nr,percelen!DR$4,activiteiten_activiteit_voldoet_aan_voorwaarden,"J")&gt;0),DR$4,"")</f>
        <v/>
      </c>
      <c r="DS195" t="str">
        <f>IF(AND($A195="J",COUNTIFS(activiteiten_perceel,percelen!$AZ195,activiteiten_maatregel_nr,percelen!DS$4,activiteiten_activiteit_voldoet_aan_voorwaarden,"J")&gt;0),DS$4,"")</f>
        <v/>
      </c>
      <c r="DT195" t="str">
        <f>IF(AND($A195="J",COUNTIFS(activiteiten_perceel,percelen!$AZ195,activiteiten_maatregel_nr,percelen!DT$4,activiteiten_activiteit_voldoet_aan_voorwaarden,"J")&gt;0),DT$4,"")</f>
        <v/>
      </c>
      <c r="DU195" t="str">
        <f>IF(AND($A195="J",COUNTIFS(activiteiten_perceel,percelen!$AZ195,activiteiten_maatregel_nr,percelen!DU$4,activiteiten_activiteit_voldoet_aan_voorwaarden,"J")&gt;0),DU$4,"")</f>
        <v/>
      </c>
      <c r="DV195" t="str">
        <f>IF(AND($A195="J",COUNTIFS(activiteiten_perceel,percelen!$AZ195,activiteiten_maatregel_nr,percelen!DV$4,activiteiten_activiteit_voldoet_aan_voorwaarden,"J")&gt;0),DV$4,"")</f>
        <v/>
      </c>
      <c r="DW195" t="str">
        <f>IF(AND($A195="J",COUNTIFS(activiteiten_perceel,percelen!$AZ195,activiteiten_maatregel_nr,percelen!DW$4,activiteiten_activiteit_voldoet_aan_voorwaarden,"J")&gt;0),DW$4,"")</f>
        <v/>
      </c>
      <c r="DX195" t="str">
        <f>IF(AND($A195="J",COUNTIFS(activiteiten_perceel,percelen!$AZ195,activiteiten_maatregel_nr,percelen!DX$4,activiteiten_activiteit_voldoet_aan_voorwaarden,"J")&gt;0),DX$4,"")</f>
        <v/>
      </c>
      <c r="DY195" t="str">
        <f>IF(AND($A195="J",COUNTIFS(activiteiten_perceel,percelen!$AZ195,activiteiten_maatregel_nr,percelen!DY$4,activiteiten_activiteit_voldoet_aan_voorwaarden,"J")&gt;0),DY$4,"")</f>
        <v/>
      </c>
      <c r="DZ195" t="str">
        <f>IF(AND($A195="J",COUNTIFS(activiteiten_perceel,percelen!$AZ195,activiteiten_maatregel_nr,percelen!DZ$4,activiteiten_activiteit_voldoet_aan_voorwaarden,"J")&gt;0),DZ$4,"")</f>
        <v/>
      </c>
      <c r="EA195" t="str">
        <f>IF(AND($A195="J",COUNTIFS(activiteiten_perceel,percelen!$AZ195,activiteiten_maatregel_nr,percelen!EA$4,activiteiten_activiteit_voldoet_aan_voorwaarden,"J")&gt;0),EA$4,"")</f>
        <v/>
      </c>
      <c r="EB195" t="str">
        <f>IF(AND($A195="J",COUNTIFS(activiteiten_perceel,percelen!$AZ195,activiteiten_maatregel_nr,percelen!EB$4,activiteiten_activiteit_voldoet_aan_voorwaarden,"J")&gt;0),EB$4,"")</f>
        <v/>
      </c>
      <c r="EC195" t="str">
        <f>IF(AND($A195="J",COUNTIFS(activiteiten_perceel,percelen!$AZ195,activiteiten_maatregel_nr,percelen!EC$4,activiteiten_activiteit_voldoet_aan_voorwaarden,"J")&gt;0),EC$4,"")</f>
        <v/>
      </c>
      <c r="ED195" t="str">
        <f>IF(AND($A195="J",COUNTIFS(activiteiten_perceel,percelen!$AZ195,activiteiten_maatregel_nr,percelen!ED$4,activiteiten_activiteit_voldoet_aan_voorwaarden,"J")&gt;0),ED$4,"")</f>
        <v/>
      </c>
      <c r="EE195" t="str">
        <f>IF(AND($A195="J",COUNTIFS(activiteiten_perceel,percelen!$AZ195,activiteiten_maatregel_nr,percelen!EE$4,activiteiten_activiteit_voldoet_aan_voorwaarden,"J")&gt;0),EE$4,"")</f>
        <v/>
      </c>
      <c r="EF195" t="str">
        <f>IF(AND($A195="J",COUNTIFS(activiteiten_perceel,percelen!$AZ195,activiteiten_maatregel_nr,percelen!EF$4,activiteiten_activiteit_voldoet_aan_voorwaarden,"J")&gt;0),EF$4,"")</f>
        <v/>
      </c>
      <c r="EG195" t="str">
        <f>IF(AND($A195="J",COUNTIFS(activiteiten_perceel,percelen!$AZ195,activiteiten_maatregel_nr,percelen!EG$4,activiteiten_activiteit_voldoet_aan_voorwaarden,"J")&gt;0),EG$4,"")</f>
        <v/>
      </c>
      <c r="EH195" t="str">
        <f>IF(AND($A195="J",COUNTIFS(activiteiten_perceel,percelen!$AZ195,activiteiten_maatregel_nr,percelen!EH$4,activiteiten_activiteit_voldoet_aan_voorwaarden,"J")&gt;0),EH$4,"")</f>
        <v/>
      </c>
      <c r="EI195" t="str">
        <f>IF(AND($A195="J",COUNTIFS(activiteiten_perceel,percelen!$AZ195,activiteiten_maatregel_nr,percelen!EI$4,activiteiten_activiteit_voldoet_aan_voorwaarden,"J")&gt;0),EI$4,"")</f>
        <v/>
      </c>
      <c r="EJ195">
        <f t="shared" si="375"/>
        <v>0</v>
      </c>
      <c r="EK195" t="str">
        <f t="shared" si="309"/>
        <v/>
      </c>
      <c r="EL195" t="str">
        <f t="shared" si="310"/>
        <v/>
      </c>
      <c r="EM195" t="str">
        <f t="shared" si="311"/>
        <v/>
      </c>
      <c r="EN195" t="str">
        <f t="shared" si="312"/>
        <v/>
      </c>
      <c r="EO195" t="str">
        <f t="shared" si="313"/>
        <v/>
      </c>
      <c r="EP195" t="str">
        <f t="shared" si="314"/>
        <v/>
      </c>
      <c r="EQ195" t="str">
        <f t="shared" si="315"/>
        <v/>
      </c>
      <c r="ER195" t="str">
        <f t="shared" si="316"/>
        <v/>
      </c>
      <c r="ES195" t="str">
        <f t="shared" si="317"/>
        <v/>
      </c>
      <c r="ET195" t="str">
        <f t="shared" si="318"/>
        <v/>
      </c>
      <c r="EU195" t="str">
        <f t="shared" si="319"/>
        <v/>
      </c>
      <c r="EV195" t="str">
        <f t="shared" si="320"/>
        <v/>
      </c>
      <c r="EW195" t="str">
        <f t="shared" si="376"/>
        <v>nvt</v>
      </c>
      <c r="EX195" t="str">
        <f t="shared" si="377"/>
        <v>nvt</v>
      </c>
      <c r="EY195" t="str">
        <f t="shared" si="378"/>
        <v>nvt</v>
      </c>
      <c r="EZ195" t="str">
        <f t="shared" si="379"/>
        <v>nvt</v>
      </c>
      <c r="FA195" t="str">
        <f t="shared" si="380"/>
        <v>nvt</v>
      </c>
      <c r="FB195" t="str">
        <f t="shared" si="381"/>
        <v>nvt</v>
      </c>
      <c r="FC195" t="str">
        <f t="shared" si="382"/>
        <v>nvt</v>
      </c>
      <c r="FD195" t="str">
        <f t="shared" si="383"/>
        <v>nvt</v>
      </c>
      <c r="FE195" t="str">
        <f>IF($EJ195=2,VLOOKUP(FD195,STAPELING!A:D,FE$1,0),"nvt")</f>
        <v>nvt</v>
      </c>
      <c r="FF195" t="str">
        <f t="shared" si="384"/>
        <v>nvt</v>
      </c>
      <c r="FG195" t="str">
        <f t="shared" si="385"/>
        <v>nvt</v>
      </c>
      <c r="FH195" t="str">
        <f t="shared" si="386"/>
        <v>nvt</v>
      </c>
      <c r="FI195" t="str">
        <f t="shared" si="387"/>
        <v>nvt</v>
      </c>
      <c r="FJ195" t="str">
        <f t="shared" si="388"/>
        <v>nvt</v>
      </c>
      <c r="FK195" t="str">
        <f t="shared" si="389"/>
        <v>nvt</v>
      </c>
      <c r="FL195" t="str">
        <f t="shared" si="390"/>
        <v>nvt</v>
      </c>
      <c r="FM195" t="str">
        <f t="shared" si="391"/>
        <v/>
      </c>
      <c r="FN195" t="str">
        <f>IF(ISERROR(VLOOKUP(FM195,STAPELING!I:AO,FN$1,0)),"N",VLOOKUP(FM195,STAPELING!I:AO,FN$1,0))</f>
        <v>J</v>
      </c>
      <c r="FO195" t="str">
        <f t="shared" si="392"/>
        <v>nvt</v>
      </c>
      <c r="FP195" t="str">
        <f t="shared" si="321"/>
        <v>nvt</v>
      </c>
      <c r="FQ195" t="str">
        <f t="shared" si="322"/>
        <v>nvt</v>
      </c>
      <c r="FR195" t="str">
        <f t="shared" si="323"/>
        <v>nvt</v>
      </c>
      <c r="FS195" t="str">
        <f t="shared" si="324"/>
        <v>nvt</v>
      </c>
      <c r="FT195" t="str">
        <f t="shared" si="325"/>
        <v>nvt</v>
      </c>
      <c r="FU195" t="str">
        <f t="shared" si="326"/>
        <v>nvt</v>
      </c>
      <c r="FV195" t="str">
        <f t="shared" si="327"/>
        <v>nvt</v>
      </c>
      <c r="FW195" t="str">
        <f t="shared" si="328"/>
        <v>nvt</v>
      </c>
      <c r="FX195" t="str">
        <f t="shared" si="329"/>
        <v>nvt</v>
      </c>
      <c r="FY195" t="str">
        <f t="shared" si="330"/>
        <v>nvt</v>
      </c>
      <c r="FZ195" t="str">
        <f t="shared" si="331"/>
        <v>nvt</v>
      </c>
      <c r="GA195" t="str">
        <f t="shared" si="332"/>
        <v>nvt</v>
      </c>
      <c r="GB195" t="str">
        <f>IF($EJ195&gt;2,IF(FO195="","zwart",VLOOKUP(FO195,STAPELING!J:AA,GB$1,0)),"nvt")</f>
        <v>nvt</v>
      </c>
      <c r="GC195" t="str">
        <f t="shared" si="393"/>
        <v>nvt</v>
      </c>
      <c r="GD195" t="str">
        <f t="shared" si="394"/>
        <v>nvt</v>
      </c>
      <c r="GE195" t="str">
        <f t="shared" si="395"/>
        <v>nvt</v>
      </c>
      <c r="GF195" t="str">
        <f t="shared" si="396"/>
        <v>nvt</v>
      </c>
      <c r="GG195" t="str">
        <f t="shared" si="397"/>
        <v>nvt</v>
      </c>
      <c r="GH195" t="str">
        <f t="shared" si="398"/>
        <v>nvt</v>
      </c>
      <c r="GI195" t="str">
        <f t="shared" si="399"/>
        <v>nvt</v>
      </c>
      <c r="GJ195" t="str">
        <f t="shared" si="400"/>
        <v>nvt</v>
      </c>
      <c r="GK195" t="str">
        <f t="shared" si="333"/>
        <v>nvt</v>
      </c>
      <c r="GL195" t="str">
        <f t="shared" si="334"/>
        <v>nvt</v>
      </c>
      <c r="GM195" t="str">
        <f t="shared" si="335"/>
        <v>nvt</v>
      </c>
      <c r="GN195" t="str">
        <f t="shared" si="336"/>
        <v>nvt</v>
      </c>
      <c r="GO195" t="str">
        <f t="shared" si="337"/>
        <v>nvt</v>
      </c>
      <c r="GP195" t="str">
        <f t="shared" si="338"/>
        <v>nvt</v>
      </c>
      <c r="GQ195" t="str">
        <f t="shared" si="339"/>
        <v>nvt</v>
      </c>
      <c r="GR195" t="str">
        <f t="shared" si="340"/>
        <v>nvt</v>
      </c>
      <c r="GS195" t="str">
        <f t="shared" si="341"/>
        <v>nvt</v>
      </c>
      <c r="GT195" t="str">
        <f t="shared" si="342"/>
        <v>nvt</v>
      </c>
      <c r="GU195" t="str">
        <f t="shared" si="343"/>
        <v>nvt</v>
      </c>
      <c r="GV195" t="str">
        <f t="shared" si="344"/>
        <v>nvt</v>
      </c>
      <c r="GW195" t="str">
        <f>IF($EJ195&gt;2,IF(GJ195="","zwart",VLOOKUP(GJ195,STAPELING!AB:AJ,GW$1,0)),"nvt")</f>
        <v>nvt</v>
      </c>
      <c r="GX195" t="str">
        <f t="shared" si="401"/>
        <v>nvt</v>
      </c>
      <c r="GY195" t="str">
        <f t="shared" si="402"/>
        <v>nvt</v>
      </c>
      <c r="GZ195" t="str">
        <f t="shared" si="403"/>
        <v>nvt</v>
      </c>
      <c r="HA195" t="str">
        <f t="shared" si="404"/>
        <v>nvt</v>
      </c>
      <c r="HB195" t="str">
        <f t="shared" si="405"/>
        <v>nvt</v>
      </c>
      <c r="HC195" t="str">
        <f t="shared" si="406"/>
        <v>nvt</v>
      </c>
      <c r="HD195" t="str">
        <f t="shared" si="407"/>
        <v>nvt</v>
      </c>
      <c r="HE195" t="str">
        <f t="shared" si="408"/>
        <v>nvt</v>
      </c>
      <c r="HF195" t="str">
        <f t="shared" si="409"/>
        <v>nvt</v>
      </c>
      <c r="HG195" t="str">
        <f t="shared" si="410"/>
        <v>nvt</v>
      </c>
      <c r="HH195" t="str">
        <f t="shared" si="411"/>
        <v>nvt</v>
      </c>
      <c r="HI195" t="str">
        <f t="shared" si="412"/>
        <v>nvt</v>
      </c>
      <c r="HJ195" t="str">
        <f t="shared" si="413"/>
        <v>nvt</v>
      </c>
      <c r="HK195" t="str">
        <f t="shared" si="414"/>
        <v>nvt</v>
      </c>
      <c r="HL195" t="str">
        <f t="shared" si="415"/>
        <v>nvt</v>
      </c>
      <c r="HM195" t="str">
        <f t="shared" si="345"/>
        <v>nvt</v>
      </c>
      <c r="HN195" t="str">
        <f t="shared" si="346"/>
        <v>nvt</v>
      </c>
      <c r="HO195" t="str">
        <f t="shared" si="347"/>
        <v>nvt</v>
      </c>
      <c r="HP195" t="str">
        <f t="shared" si="348"/>
        <v>nvt</v>
      </c>
      <c r="HQ195" t="str">
        <f t="shared" si="349"/>
        <v>nvt</v>
      </c>
      <c r="HR195" t="str">
        <f t="shared" si="350"/>
        <v>nvt</v>
      </c>
      <c r="HS195" t="str">
        <f t="shared" si="351"/>
        <v>nvt</v>
      </c>
      <c r="HT195" t="str">
        <f t="shared" si="352"/>
        <v>nvt</v>
      </c>
      <c r="HU195" t="str">
        <f t="shared" si="353"/>
        <v>nvt</v>
      </c>
      <c r="HV195" t="str">
        <f t="shared" si="354"/>
        <v>nvt</v>
      </c>
      <c r="HW195" t="str">
        <f t="shared" si="355"/>
        <v>nvt</v>
      </c>
      <c r="HX195" t="str">
        <f t="shared" si="356"/>
        <v>nvt</v>
      </c>
      <c r="HY195" t="str">
        <f>IF($EJ195&gt;2,IF(HL195="","zwart",VLOOKUP(HL195,STAPELING!AK:AN,HY$1,0)),"nvt")</f>
        <v>nvt</v>
      </c>
      <c r="HZ195" t="str">
        <f t="shared" si="416"/>
        <v>nvt</v>
      </c>
      <c r="IA195" t="str">
        <f t="shared" si="417"/>
        <v>nvt</v>
      </c>
      <c r="IB195" t="str">
        <f t="shared" si="418"/>
        <v>nvt</v>
      </c>
      <c r="IC195" t="str">
        <f t="shared" si="419"/>
        <v>nvt</v>
      </c>
      <c r="ID195" t="str">
        <f t="shared" si="420"/>
        <v>nvt</v>
      </c>
      <c r="IE195" t="str">
        <f t="shared" si="421"/>
        <v>nvt</v>
      </c>
      <c r="IF195" t="str">
        <f t="shared" si="422"/>
        <v>nvt</v>
      </c>
      <c r="IG195">
        <f t="shared" si="423"/>
        <v>0</v>
      </c>
      <c r="IH195">
        <f t="shared" si="424"/>
        <v>0</v>
      </c>
      <c r="II195">
        <f t="shared" si="425"/>
        <v>0</v>
      </c>
      <c r="IJ195">
        <f t="shared" si="426"/>
        <v>0</v>
      </c>
      <c r="IK195">
        <f t="shared" si="427"/>
        <v>0</v>
      </c>
      <c r="IL195">
        <f t="shared" si="428"/>
        <v>0</v>
      </c>
      <c r="IM195">
        <f t="shared" si="429"/>
        <v>0</v>
      </c>
      <c r="IN195">
        <f t="shared" si="430"/>
        <v>0</v>
      </c>
      <c r="IO195">
        <f t="shared" si="431"/>
        <v>0</v>
      </c>
      <c r="IP195">
        <f t="shared" si="432"/>
        <v>0</v>
      </c>
      <c r="IQ195">
        <f t="shared" si="433"/>
        <v>0</v>
      </c>
      <c r="IR195">
        <f t="shared" si="434"/>
        <v>0</v>
      </c>
      <c r="IS195">
        <f t="shared" si="435"/>
        <v>0</v>
      </c>
      <c r="IT195">
        <f t="shared" si="436"/>
        <v>0</v>
      </c>
      <c r="IU195" t="str">
        <f t="shared" si="437"/>
        <v>N</v>
      </c>
      <c r="IV195" t="str">
        <f t="shared" si="357"/>
        <v>N</v>
      </c>
      <c r="IW195" t="str">
        <f t="shared" si="438"/>
        <v>N</v>
      </c>
    </row>
    <row r="196" spans="1:257" x14ac:dyDescent="0.25">
      <c r="A196" t="str">
        <f>IF(ISERROR(VLOOKUP(E196,E$4:E195,1,0)),"J","N")</f>
        <v>N</v>
      </c>
      <c r="E196" s="25" t="str">
        <f>IF(Invoer!B225="","",Invoer!B225)</f>
        <v/>
      </c>
      <c r="F196" s="25"/>
      <c r="G196" s="25"/>
      <c r="H196" s="25" t="str">
        <f>IF(AND($E196&lt;&gt;"",$A196="J"),Invoer!D225,"")</f>
        <v/>
      </c>
      <c r="I196" s="25"/>
      <c r="J196" s="26"/>
      <c r="K196" s="26" t="str">
        <f>IF(AND($E196&lt;&gt;"",$A196="J"),Invoer!L225,"")</f>
        <v/>
      </c>
      <c r="L196" s="26"/>
      <c r="M196" s="25"/>
      <c r="N196" s="152"/>
      <c r="O196" s="153"/>
      <c r="P196" s="25"/>
      <c r="Q196" s="25"/>
      <c r="R196" s="153"/>
      <c r="S196" s="154"/>
      <c r="T196" s="152"/>
      <c r="U196" s="153"/>
      <c r="V196" s="153"/>
      <c r="W196" s="59" t="str">
        <f>IF(AND($E196&lt;&gt;"",$A196="J",Invoer!R225&lt;&gt;""),VLOOKUP(Invoer!R225,NORM!$F$26:$H$29,3,0),"")</f>
        <v/>
      </c>
      <c r="X196" s="59"/>
      <c r="Y196" s="25" t="str">
        <f t="shared" si="358"/>
        <v/>
      </c>
      <c r="Z196" s="25"/>
      <c r="AA196" s="26" t="str">
        <f t="shared" si="359"/>
        <v/>
      </c>
      <c r="AB196" s="26"/>
      <c r="AC196" s="153"/>
      <c r="AD196" s="153"/>
      <c r="AE196" s="153"/>
      <c r="AF196" s="153"/>
      <c r="AG196" s="153"/>
      <c r="AH196" s="25"/>
      <c r="AI196" s="153"/>
      <c r="AJ196" s="153"/>
      <c r="AK196" s="153"/>
      <c r="AL196" s="153"/>
      <c r="AM196" s="25" t="str">
        <f>IF(AND($E196&lt;&gt;"",$A196="J"),IF(Invoer!X225="Ja","J",IF(Invoer!X225="Nee","N","")),"")</f>
        <v/>
      </c>
      <c r="AN196" s="153"/>
      <c r="AO196" s="153"/>
      <c r="AP196" s="153" t="s">
        <v>311</v>
      </c>
      <c r="AQ196" s="153" t="s">
        <v>311</v>
      </c>
      <c r="AR196" s="153" t="s">
        <v>312</v>
      </c>
      <c r="AS196" s="153" t="s">
        <v>312</v>
      </c>
      <c r="AT196" s="1" t="str">
        <f>IF(AND($E196&lt;&gt;"",$A196="J",Invoer!O225&lt;&gt;""),VLOOKUP(Invoer!O225,NORM!$F$31:$H$38,3,0),"")</f>
        <v/>
      </c>
      <c r="AU196" s="1"/>
      <c r="AV196" s="1" t="str">
        <f>IF(AND($E196&lt;&gt;"",$A196="J"),Invoer!AH225,"")</f>
        <v/>
      </c>
      <c r="AW196" s="1"/>
      <c r="AX196" s="1" t="str">
        <f t="shared" si="360"/>
        <v/>
      </c>
      <c r="AY196" s="1"/>
      <c r="AZ196" s="3" t="str">
        <f t="shared" si="361"/>
        <v/>
      </c>
      <c r="BA196" s="3" t="str">
        <f t="shared" si="362"/>
        <v/>
      </c>
      <c r="BB196" s="3" t="str">
        <f t="shared" si="363"/>
        <v>N</v>
      </c>
      <c r="BC196" s="3" t="str">
        <f t="shared" si="364"/>
        <v>N</v>
      </c>
      <c r="BD196" s="3" t="str">
        <f t="shared" si="365"/>
        <v/>
      </c>
      <c r="BE196" s="3">
        <f t="shared" si="366"/>
        <v>0</v>
      </c>
      <c r="BF196" s="3" t="str">
        <f t="shared" si="367"/>
        <v/>
      </c>
      <c r="BG196" s="3" t="str">
        <f t="shared" si="368"/>
        <v/>
      </c>
      <c r="BH196" s="3" t="str">
        <f t="shared" si="369"/>
        <v>N</v>
      </c>
      <c r="BI196" s="24" t="str">
        <f t="shared" si="370"/>
        <v/>
      </c>
      <c r="BJ196" s="24" t="str">
        <f>IF(ISERROR(VLOOKUP($BD196,LOV_GWSGRP!A:A,1,0)),"N","J")</f>
        <v>N</v>
      </c>
      <c r="BK196" s="24" t="str">
        <f>IF(ISERROR(VLOOKUP($BD196,LOV_GWSGRP!D:D,1,0)),"N","J")</f>
        <v>N</v>
      </c>
      <c r="BL196" s="24" t="str">
        <f>IF(ISERROR(VLOOKUP($BD196,LOV_GWSGRP!G:G,1,0)),"N","J")</f>
        <v>N</v>
      </c>
      <c r="BM196" s="24" t="str">
        <f>IF(ISERROR(VLOOKUP($BD196,LOV_GWSGRP!M:M,1,0)),"N","J")</f>
        <v>N</v>
      </c>
      <c r="BN196" s="24" t="str">
        <f>IF(ISERROR(VLOOKUP($BD196,LOV_GWSGRP!P:P,1,0)),"N","J")</f>
        <v>N</v>
      </c>
      <c r="BO196" s="24" t="str">
        <f>IF(ISERROR(VLOOKUP($BD196,LOV_GWSGRP!S:S,1,0)),"N","J")</f>
        <v>N</v>
      </c>
      <c r="BP196" s="24" t="str">
        <f>IF(ISERROR(VLOOKUP($BD196,LOV_GWSGRP!V:V,1,0)),"N","J")</f>
        <v>N</v>
      </c>
      <c r="BQ196" s="24" t="str">
        <f>IF(ISERROR(VLOOKUP($BD196,LOV_GWSGRP!Y:Y,1,0)),"N","J")</f>
        <v>N</v>
      </c>
      <c r="BR196" s="24" t="str">
        <f>IF(ISERROR(VLOOKUP($BD196,LOV_GWSGRP!AB:AB,1,0)),"N","J")</f>
        <v>N</v>
      </c>
      <c r="BS196" s="24" t="str">
        <f>IF(ISERROR(VLOOKUP($BD196,LOV_GWSGRP!AE:AE,1,0)),"N","J")</f>
        <v>N</v>
      </c>
      <c r="BT196" s="24" t="str">
        <f>IF(ISERROR(VLOOKUP($BD196,LOV_GWSGRP!AH:AH,1,0)),"N","J")</f>
        <v>N</v>
      </c>
      <c r="BU196" s="24" t="str">
        <f>IF(ISERROR(VLOOKUP($BD196,LOV_GWSGRP!CJ:CJ,1,0)),"N","J")</f>
        <v>N</v>
      </c>
      <c r="BV196" s="24" t="str">
        <f>IF(ISERROR(VLOOKUP($BD196,LOV_GWSGRP!AN:AN,1,0)),"N","J")</f>
        <v>N</v>
      </c>
      <c r="BW196" s="24" t="str">
        <f>IF(ISERROR(VLOOKUP($BD196,LOV_GWSGRP!AQ:AQ,1,0)),"N","J")</f>
        <v>N</v>
      </c>
      <c r="BX196" s="24" t="str">
        <f>IF(ISERROR(VLOOKUP($BD196,LOV_GWSGRP!AT:AT,1,0)),"N","J")</f>
        <v>N</v>
      </c>
      <c r="BY196" s="24" t="str">
        <f>IF(ISERROR(VLOOKUP($BD196,LOV_GWSGRP!AW:AW,1,0)),"N","J")</f>
        <v>N</v>
      </c>
      <c r="BZ196" s="24" t="str">
        <f>IF(ISERROR(VLOOKUP($BD196,LOV_GWSGRP!AZ:AZ,1,0)),"N","J")</f>
        <v>N</v>
      </c>
      <c r="CA196" s="24" t="str">
        <f>IF(ISERROR(VLOOKUP($BD196,LOV_GWSGRP!BC:BC,1,0)),"N","J")</f>
        <v>N</v>
      </c>
      <c r="CB196" s="24" t="str">
        <f>IF(ISERROR(VLOOKUP($BD196,LOV_GWSGRP!BF:BF,1,0)),"N","J")</f>
        <v>N</v>
      </c>
      <c r="CC196" s="24" t="str">
        <f>IF(ISERROR(VLOOKUP($BD196,LOV_GWSGRP!BI:BI,1,0)),"N","J")</f>
        <v>N</v>
      </c>
      <c r="CD196" s="24" t="str">
        <f>IF(ISERROR(VLOOKUP($BD196,LOV_GWSGRP!J:J,1,0)),"N","J")</f>
        <v>N</v>
      </c>
      <c r="CE196" s="24" t="str">
        <f>IF(ISERROR(VLOOKUP($BD196,LOV_GWSGRP!BL:BL,1,0)),"N","J")</f>
        <v>N</v>
      </c>
      <c r="CF196" s="24"/>
      <c r="CG196" s="24" t="str">
        <f>IF(ISERROR(VLOOKUP($BD196,LOV_GWSGRP!BO:BO,1,0)),"N","J")</f>
        <v>N</v>
      </c>
      <c r="CH196" s="24" t="str">
        <f t="shared" si="371"/>
        <v>N</v>
      </c>
      <c r="CI196" s="24" t="str">
        <f>IF(ISERROR(VLOOKUP($BD196,GEWASCODE_GLMC8!F:F,1,0)),"N","J")</f>
        <v>N</v>
      </c>
      <c r="CJ196" s="24" t="str">
        <f>IF(COUNTIF($CI196:CI196,"J")&gt;0,"N",IF(ISERROR(VLOOKUP($BD196,GEWASCODE_GLMC8!G:G,1,0)),"N","J"))</f>
        <v>N</v>
      </c>
      <c r="CK196" s="24" t="str">
        <f>IF(COUNTIF($CI196:CJ196,"J")&gt;0,"N",IF(ISERROR(VLOOKUP($BD196,GEWASCODE_GLMC8!H:H,1,0)),"N","J"))</f>
        <v>N</v>
      </c>
      <c r="CL196" s="24" t="str">
        <f>IF(COUNTIF($CI196:CK196,"J")&gt;0,"N",IF(ISERROR(VLOOKUP($BD196,GEWASCODE_GLMC8!I:I,1,0)),"N","J"))</f>
        <v>N</v>
      </c>
      <c r="CM196" s="24" t="str">
        <f>IF(COUNTIF($CI196:CL196,"J")&gt;0,"N",IF(ISERROR(VLOOKUP($BD196,GEWASCODE_GLMC8!J:J,1,0)),"N","J"))</f>
        <v>N</v>
      </c>
      <c r="CN196" s="24" t="str">
        <f>IF(COUNTIF($CI196:CM196,"J")&gt;0,"N",IF(ISERROR(VLOOKUP($BD196,GEWASCODE_GLMC8!K:K,1,0)),"N","J"))</f>
        <v>N</v>
      </c>
      <c r="CO196" s="24" t="str">
        <f>IF(COUNTIF($CI196:CN196,"J")&gt;0,"N",IF(ISERROR(VLOOKUP($BD196,GEWASCODE_GLMC8!L:L,1,0)),"N","J"))</f>
        <v>N</v>
      </c>
      <c r="CP196" s="24" t="str">
        <f>IF(COUNTIF($CI196:CO196,"J")&gt;0,"N",IF(ISERROR(VLOOKUP($BD196,GEWASCODE_GLMC8!M:M,1,0)),"N","J"))</f>
        <v>N</v>
      </c>
      <c r="CQ196" s="24" t="str">
        <f>IF(COUNTIF($CI196:CP196,"J")&gt;0,"N",IF(ISERROR(VLOOKUP($BD196,GEWASCODE_GLMC8!N:N,1,0)),"N","J"))</f>
        <v>N</v>
      </c>
      <c r="CR196" s="24" t="str">
        <f>IF(COUNTIF($CI196:CQ196,"J")&gt;0,"N",IF(ISERROR(VLOOKUP($BD196,GEWASCODE_GLMC8!O:O,1,0)),"N","J"))</f>
        <v>N</v>
      </c>
      <c r="CS196" s="24" t="str">
        <f>IF(COUNTIF($CI196:CR196,"J")&gt;0,"N",IF(ISERROR(VLOOKUP($BD196,GEWASCODE_GLMC8!P:P,1,0)),"N","J"))</f>
        <v>N</v>
      </c>
      <c r="CT196" s="24" t="str">
        <f>IF(COUNTIF($CI196:CS196,"J")&gt;0,"N",IF(ISERROR(VLOOKUP($BD196,GEWASCODE_GLMC8!Q:Q,1,0)),"N","J"))</f>
        <v>N</v>
      </c>
      <c r="CU196" s="24" t="str">
        <f>IF(COUNTIF($CI196:CT196,"J")&gt;0,"N",IF(ISERROR(VLOOKUP($BD196,GEWASCODE_GLMC8!R:R,1,0)),"N","J"))</f>
        <v>N</v>
      </c>
      <c r="CV196" s="24" t="str">
        <f>IF(COUNTIF($CI196:CU196,"J")&gt;0,"N",IF(ISERROR(VLOOKUP($BD196,GEWASCODE_GLMC8!S:S,1,0)),"N","J"))</f>
        <v>N</v>
      </c>
      <c r="CW196" s="24" t="str">
        <f>IF(COUNTIF($CI196:CV196,"J")&gt;0,"N",IF(ISERROR(VLOOKUP($BD196,GEWASCODE_GLMC8!T:T,1,0)),"N","J"))</f>
        <v>N</v>
      </c>
      <c r="CX196" s="24" t="str">
        <f>IF(COUNTIF($CI196:CW196,"J")&gt;0,"N",IF(ISERROR(VLOOKUP($BD196,GEWASCODE_GLMC8!U:U,1,0)),"N","J"))</f>
        <v>N</v>
      </c>
      <c r="CY196" s="24" t="str">
        <f>IF(COUNTIF($CI196:CX196,"J")&gt;0,"N",IF(ISERROR(VLOOKUP($BD196,GEWASCODE_GLMC8!V:V,1,0)),"N","J"))</f>
        <v>N</v>
      </c>
      <c r="CZ196" s="24" t="str">
        <f>IF(COUNTIF($CI196:CY196,"J")&gt;0,"N",IF(ISERROR(VLOOKUP($BD196,GEWASCODE_GLMC8!W:W,1,0)),"N","J"))</f>
        <v>N</v>
      </c>
      <c r="DA196" s="24" t="str">
        <f>IF(COUNTIF($CI196:CZ196,"J")&gt;0,"N",IF(ISERROR(VLOOKUP($BD196,GEWASCODE_GLMC8!X:X,1,0)),"N","J"))</f>
        <v>N</v>
      </c>
      <c r="DB196" s="24" t="str">
        <f>IF(COUNTIF($CI196:DA196,"J")&gt;0,"N",IF(ISERROR(VLOOKUP($BD196,GEWASCODE_GLMC8!Y:Y,1,0)),"N","J"))</f>
        <v>N</v>
      </c>
      <c r="DC196" s="24" t="str">
        <f>IF(COUNTIF($CI196:DB196,"J")&gt;0,"N",IF(ISERROR(VLOOKUP($BD196,GEWASCODE_GLMC8!Z:Z,1,0)),"N","J"))</f>
        <v>N</v>
      </c>
      <c r="DD196" s="24" t="str">
        <f t="shared" si="372"/>
        <v>N</v>
      </c>
      <c r="DE196" s="3" t="str">
        <f t="shared" si="303"/>
        <v>N</v>
      </c>
      <c r="DF196" s="3" t="str">
        <f t="shared" si="304"/>
        <v>N</v>
      </c>
      <c r="DG196" s="3" t="str">
        <f t="shared" si="373"/>
        <v>N</v>
      </c>
      <c r="DH196" s="3" t="str">
        <f t="shared" si="374"/>
        <v>N</v>
      </c>
      <c r="DI196" s="3" t="str">
        <f t="shared" si="305"/>
        <v>N</v>
      </c>
      <c r="DJ196" s="3" t="str">
        <f t="shared" si="306"/>
        <v>N</v>
      </c>
      <c r="DK196" s="3">
        <f>0</f>
        <v>0</v>
      </c>
      <c r="DL196" s="3" t="str">
        <f t="shared" si="307"/>
        <v>N</v>
      </c>
      <c r="DM196" s="3" t="str">
        <f t="shared" si="308"/>
        <v>N</v>
      </c>
      <c r="DN196" t="str">
        <f>IF(AND($A196="J",COUNTIFS(activiteiten_perceel,percelen!$AZ196,activiteiten_maatregel_nr,percelen!DN$4,activiteiten_activiteit_voldoet_aan_voorwaarden,"J")&gt;0),DN$4,"")</f>
        <v/>
      </c>
      <c r="DO196" t="str">
        <f>IF(AND($A196="J",COUNTIFS(activiteiten_perceel,percelen!$AZ196,activiteiten_maatregel_nr,percelen!DO$4,activiteiten_activiteit_voldoet_aan_voorwaarden,"J")&gt;0),DO$4,"")</f>
        <v/>
      </c>
      <c r="DP196" t="str">
        <f>IF(AND($A196="J",COUNTIFS(activiteiten_perceel,percelen!$AZ196,activiteiten_maatregel_nr,percelen!DP$4,activiteiten_activiteit_voldoet_aan_voorwaarden,"J")&gt;0),DP$4,"")</f>
        <v/>
      </c>
      <c r="DQ196" t="str">
        <f>IF(AND($A196="J",COUNTIFS(activiteiten_perceel,percelen!$AZ196,activiteiten_maatregel_nr,percelen!DQ$4,activiteiten_activiteit_voldoet_aan_voorwaarden,"J")&gt;0),DQ$4,"")</f>
        <v/>
      </c>
      <c r="DR196" t="str">
        <f>IF(AND($A196="J",COUNTIFS(activiteiten_perceel,percelen!$AZ196,activiteiten_maatregel_nr,percelen!DR$4,activiteiten_activiteit_voldoet_aan_voorwaarden,"J")&gt;0),DR$4,"")</f>
        <v/>
      </c>
      <c r="DS196" t="str">
        <f>IF(AND($A196="J",COUNTIFS(activiteiten_perceel,percelen!$AZ196,activiteiten_maatregel_nr,percelen!DS$4,activiteiten_activiteit_voldoet_aan_voorwaarden,"J")&gt;0),DS$4,"")</f>
        <v/>
      </c>
      <c r="DT196" t="str">
        <f>IF(AND($A196="J",COUNTIFS(activiteiten_perceel,percelen!$AZ196,activiteiten_maatregel_nr,percelen!DT$4,activiteiten_activiteit_voldoet_aan_voorwaarden,"J")&gt;0),DT$4,"")</f>
        <v/>
      </c>
      <c r="DU196" t="str">
        <f>IF(AND($A196="J",COUNTIFS(activiteiten_perceel,percelen!$AZ196,activiteiten_maatregel_nr,percelen!DU$4,activiteiten_activiteit_voldoet_aan_voorwaarden,"J")&gt;0),DU$4,"")</f>
        <v/>
      </c>
      <c r="DV196" t="str">
        <f>IF(AND($A196="J",COUNTIFS(activiteiten_perceel,percelen!$AZ196,activiteiten_maatregel_nr,percelen!DV$4,activiteiten_activiteit_voldoet_aan_voorwaarden,"J")&gt;0),DV$4,"")</f>
        <v/>
      </c>
      <c r="DW196" t="str">
        <f>IF(AND($A196="J",COUNTIFS(activiteiten_perceel,percelen!$AZ196,activiteiten_maatregel_nr,percelen!DW$4,activiteiten_activiteit_voldoet_aan_voorwaarden,"J")&gt;0),DW$4,"")</f>
        <v/>
      </c>
      <c r="DX196" t="str">
        <f>IF(AND($A196="J",COUNTIFS(activiteiten_perceel,percelen!$AZ196,activiteiten_maatregel_nr,percelen!DX$4,activiteiten_activiteit_voldoet_aan_voorwaarden,"J")&gt;0),DX$4,"")</f>
        <v/>
      </c>
      <c r="DY196" t="str">
        <f>IF(AND($A196="J",COUNTIFS(activiteiten_perceel,percelen!$AZ196,activiteiten_maatregel_nr,percelen!DY$4,activiteiten_activiteit_voldoet_aan_voorwaarden,"J")&gt;0),DY$4,"")</f>
        <v/>
      </c>
      <c r="DZ196" t="str">
        <f>IF(AND($A196="J",COUNTIFS(activiteiten_perceel,percelen!$AZ196,activiteiten_maatregel_nr,percelen!DZ$4,activiteiten_activiteit_voldoet_aan_voorwaarden,"J")&gt;0),DZ$4,"")</f>
        <v/>
      </c>
      <c r="EA196" t="str">
        <f>IF(AND($A196="J",COUNTIFS(activiteiten_perceel,percelen!$AZ196,activiteiten_maatregel_nr,percelen!EA$4,activiteiten_activiteit_voldoet_aan_voorwaarden,"J")&gt;0),EA$4,"")</f>
        <v/>
      </c>
      <c r="EB196" t="str">
        <f>IF(AND($A196="J",COUNTIFS(activiteiten_perceel,percelen!$AZ196,activiteiten_maatregel_nr,percelen!EB$4,activiteiten_activiteit_voldoet_aan_voorwaarden,"J")&gt;0),EB$4,"")</f>
        <v/>
      </c>
      <c r="EC196" t="str">
        <f>IF(AND($A196="J",COUNTIFS(activiteiten_perceel,percelen!$AZ196,activiteiten_maatregel_nr,percelen!EC$4,activiteiten_activiteit_voldoet_aan_voorwaarden,"J")&gt;0),EC$4,"")</f>
        <v/>
      </c>
      <c r="ED196" t="str">
        <f>IF(AND($A196="J",COUNTIFS(activiteiten_perceel,percelen!$AZ196,activiteiten_maatregel_nr,percelen!ED$4,activiteiten_activiteit_voldoet_aan_voorwaarden,"J")&gt;0),ED$4,"")</f>
        <v/>
      </c>
      <c r="EE196" t="str">
        <f>IF(AND($A196="J",COUNTIFS(activiteiten_perceel,percelen!$AZ196,activiteiten_maatregel_nr,percelen!EE$4,activiteiten_activiteit_voldoet_aan_voorwaarden,"J")&gt;0),EE$4,"")</f>
        <v/>
      </c>
      <c r="EF196" t="str">
        <f>IF(AND($A196="J",COUNTIFS(activiteiten_perceel,percelen!$AZ196,activiteiten_maatregel_nr,percelen!EF$4,activiteiten_activiteit_voldoet_aan_voorwaarden,"J")&gt;0),EF$4,"")</f>
        <v/>
      </c>
      <c r="EG196" t="str">
        <f>IF(AND($A196="J",COUNTIFS(activiteiten_perceel,percelen!$AZ196,activiteiten_maatregel_nr,percelen!EG$4,activiteiten_activiteit_voldoet_aan_voorwaarden,"J")&gt;0),EG$4,"")</f>
        <v/>
      </c>
      <c r="EH196" t="str">
        <f>IF(AND($A196="J",COUNTIFS(activiteiten_perceel,percelen!$AZ196,activiteiten_maatregel_nr,percelen!EH$4,activiteiten_activiteit_voldoet_aan_voorwaarden,"J")&gt;0),EH$4,"")</f>
        <v/>
      </c>
      <c r="EI196" t="str">
        <f>IF(AND($A196="J",COUNTIFS(activiteiten_perceel,percelen!$AZ196,activiteiten_maatregel_nr,percelen!EI$4,activiteiten_activiteit_voldoet_aan_voorwaarden,"J")&gt;0),EI$4,"")</f>
        <v/>
      </c>
      <c r="EJ196">
        <f t="shared" si="375"/>
        <v>0</v>
      </c>
      <c r="EK196" t="str">
        <f t="shared" si="309"/>
        <v/>
      </c>
      <c r="EL196" t="str">
        <f t="shared" si="310"/>
        <v/>
      </c>
      <c r="EM196" t="str">
        <f t="shared" si="311"/>
        <v/>
      </c>
      <c r="EN196" t="str">
        <f t="shared" si="312"/>
        <v/>
      </c>
      <c r="EO196" t="str">
        <f t="shared" si="313"/>
        <v/>
      </c>
      <c r="EP196" t="str">
        <f t="shared" si="314"/>
        <v/>
      </c>
      <c r="EQ196" t="str">
        <f t="shared" si="315"/>
        <v/>
      </c>
      <c r="ER196" t="str">
        <f t="shared" si="316"/>
        <v/>
      </c>
      <c r="ES196" t="str">
        <f t="shared" si="317"/>
        <v/>
      </c>
      <c r="ET196" t="str">
        <f t="shared" si="318"/>
        <v/>
      </c>
      <c r="EU196" t="str">
        <f t="shared" si="319"/>
        <v/>
      </c>
      <c r="EV196" t="str">
        <f t="shared" si="320"/>
        <v/>
      </c>
      <c r="EW196" t="str">
        <f t="shared" si="376"/>
        <v>nvt</v>
      </c>
      <c r="EX196" t="str">
        <f t="shared" si="377"/>
        <v>nvt</v>
      </c>
      <c r="EY196" t="str">
        <f t="shared" si="378"/>
        <v>nvt</v>
      </c>
      <c r="EZ196" t="str">
        <f t="shared" si="379"/>
        <v>nvt</v>
      </c>
      <c r="FA196" t="str">
        <f t="shared" si="380"/>
        <v>nvt</v>
      </c>
      <c r="FB196" t="str">
        <f t="shared" si="381"/>
        <v>nvt</v>
      </c>
      <c r="FC196" t="str">
        <f t="shared" si="382"/>
        <v>nvt</v>
      </c>
      <c r="FD196" t="str">
        <f t="shared" si="383"/>
        <v>nvt</v>
      </c>
      <c r="FE196" t="str">
        <f>IF($EJ196=2,VLOOKUP(FD196,STAPELING!A:D,FE$1,0),"nvt")</f>
        <v>nvt</v>
      </c>
      <c r="FF196" t="str">
        <f t="shared" si="384"/>
        <v>nvt</v>
      </c>
      <c r="FG196" t="str">
        <f t="shared" si="385"/>
        <v>nvt</v>
      </c>
      <c r="FH196" t="str">
        <f t="shared" si="386"/>
        <v>nvt</v>
      </c>
      <c r="FI196" t="str">
        <f t="shared" si="387"/>
        <v>nvt</v>
      </c>
      <c r="FJ196" t="str">
        <f t="shared" si="388"/>
        <v>nvt</v>
      </c>
      <c r="FK196" t="str">
        <f t="shared" si="389"/>
        <v>nvt</v>
      </c>
      <c r="FL196" t="str">
        <f t="shared" si="390"/>
        <v>nvt</v>
      </c>
      <c r="FM196" t="str">
        <f t="shared" si="391"/>
        <v/>
      </c>
      <c r="FN196" t="str">
        <f>IF(ISERROR(VLOOKUP(FM196,STAPELING!I:AO,FN$1,0)),"N",VLOOKUP(FM196,STAPELING!I:AO,FN$1,0))</f>
        <v>J</v>
      </c>
      <c r="FO196" t="str">
        <f t="shared" si="392"/>
        <v>nvt</v>
      </c>
      <c r="FP196" t="str">
        <f t="shared" si="321"/>
        <v>nvt</v>
      </c>
      <c r="FQ196" t="str">
        <f t="shared" si="322"/>
        <v>nvt</v>
      </c>
      <c r="FR196" t="str">
        <f t="shared" si="323"/>
        <v>nvt</v>
      </c>
      <c r="FS196" t="str">
        <f t="shared" si="324"/>
        <v>nvt</v>
      </c>
      <c r="FT196" t="str">
        <f t="shared" si="325"/>
        <v>nvt</v>
      </c>
      <c r="FU196" t="str">
        <f t="shared" si="326"/>
        <v>nvt</v>
      </c>
      <c r="FV196" t="str">
        <f t="shared" si="327"/>
        <v>nvt</v>
      </c>
      <c r="FW196" t="str">
        <f t="shared" si="328"/>
        <v>nvt</v>
      </c>
      <c r="FX196" t="str">
        <f t="shared" si="329"/>
        <v>nvt</v>
      </c>
      <c r="FY196" t="str">
        <f t="shared" si="330"/>
        <v>nvt</v>
      </c>
      <c r="FZ196" t="str">
        <f t="shared" si="331"/>
        <v>nvt</v>
      </c>
      <c r="GA196" t="str">
        <f t="shared" si="332"/>
        <v>nvt</v>
      </c>
      <c r="GB196" t="str">
        <f>IF($EJ196&gt;2,IF(FO196="","zwart",VLOOKUP(FO196,STAPELING!J:AA,GB$1,0)),"nvt")</f>
        <v>nvt</v>
      </c>
      <c r="GC196" t="str">
        <f t="shared" si="393"/>
        <v>nvt</v>
      </c>
      <c r="GD196" t="str">
        <f t="shared" si="394"/>
        <v>nvt</v>
      </c>
      <c r="GE196" t="str">
        <f t="shared" si="395"/>
        <v>nvt</v>
      </c>
      <c r="GF196" t="str">
        <f t="shared" si="396"/>
        <v>nvt</v>
      </c>
      <c r="GG196" t="str">
        <f t="shared" si="397"/>
        <v>nvt</v>
      </c>
      <c r="GH196" t="str">
        <f t="shared" si="398"/>
        <v>nvt</v>
      </c>
      <c r="GI196" t="str">
        <f t="shared" si="399"/>
        <v>nvt</v>
      </c>
      <c r="GJ196" t="str">
        <f t="shared" si="400"/>
        <v>nvt</v>
      </c>
      <c r="GK196" t="str">
        <f t="shared" si="333"/>
        <v>nvt</v>
      </c>
      <c r="GL196" t="str">
        <f t="shared" si="334"/>
        <v>nvt</v>
      </c>
      <c r="GM196" t="str">
        <f t="shared" si="335"/>
        <v>nvt</v>
      </c>
      <c r="GN196" t="str">
        <f t="shared" si="336"/>
        <v>nvt</v>
      </c>
      <c r="GO196" t="str">
        <f t="shared" si="337"/>
        <v>nvt</v>
      </c>
      <c r="GP196" t="str">
        <f t="shared" si="338"/>
        <v>nvt</v>
      </c>
      <c r="GQ196" t="str">
        <f t="shared" si="339"/>
        <v>nvt</v>
      </c>
      <c r="GR196" t="str">
        <f t="shared" si="340"/>
        <v>nvt</v>
      </c>
      <c r="GS196" t="str">
        <f t="shared" si="341"/>
        <v>nvt</v>
      </c>
      <c r="GT196" t="str">
        <f t="shared" si="342"/>
        <v>nvt</v>
      </c>
      <c r="GU196" t="str">
        <f t="shared" si="343"/>
        <v>nvt</v>
      </c>
      <c r="GV196" t="str">
        <f t="shared" si="344"/>
        <v>nvt</v>
      </c>
      <c r="GW196" t="str">
        <f>IF($EJ196&gt;2,IF(GJ196="","zwart",VLOOKUP(GJ196,STAPELING!AB:AJ,GW$1,0)),"nvt")</f>
        <v>nvt</v>
      </c>
      <c r="GX196" t="str">
        <f t="shared" si="401"/>
        <v>nvt</v>
      </c>
      <c r="GY196" t="str">
        <f t="shared" si="402"/>
        <v>nvt</v>
      </c>
      <c r="GZ196" t="str">
        <f t="shared" si="403"/>
        <v>nvt</v>
      </c>
      <c r="HA196" t="str">
        <f t="shared" si="404"/>
        <v>nvt</v>
      </c>
      <c r="HB196" t="str">
        <f t="shared" si="405"/>
        <v>nvt</v>
      </c>
      <c r="HC196" t="str">
        <f t="shared" si="406"/>
        <v>nvt</v>
      </c>
      <c r="HD196" t="str">
        <f t="shared" si="407"/>
        <v>nvt</v>
      </c>
      <c r="HE196" t="str">
        <f t="shared" si="408"/>
        <v>nvt</v>
      </c>
      <c r="HF196" t="str">
        <f t="shared" si="409"/>
        <v>nvt</v>
      </c>
      <c r="HG196" t="str">
        <f t="shared" si="410"/>
        <v>nvt</v>
      </c>
      <c r="HH196" t="str">
        <f t="shared" si="411"/>
        <v>nvt</v>
      </c>
      <c r="HI196" t="str">
        <f t="shared" si="412"/>
        <v>nvt</v>
      </c>
      <c r="HJ196" t="str">
        <f t="shared" si="413"/>
        <v>nvt</v>
      </c>
      <c r="HK196" t="str">
        <f t="shared" si="414"/>
        <v>nvt</v>
      </c>
      <c r="HL196" t="str">
        <f t="shared" si="415"/>
        <v>nvt</v>
      </c>
      <c r="HM196" t="str">
        <f t="shared" si="345"/>
        <v>nvt</v>
      </c>
      <c r="HN196" t="str">
        <f t="shared" si="346"/>
        <v>nvt</v>
      </c>
      <c r="HO196" t="str">
        <f t="shared" si="347"/>
        <v>nvt</v>
      </c>
      <c r="HP196" t="str">
        <f t="shared" si="348"/>
        <v>nvt</v>
      </c>
      <c r="HQ196" t="str">
        <f t="shared" si="349"/>
        <v>nvt</v>
      </c>
      <c r="HR196" t="str">
        <f t="shared" si="350"/>
        <v>nvt</v>
      </c>
      <c r="HS196" t="str">
        <f t="shared" si="351"/>
        <v>nvt</v>
      </c>
      <c r="HT196" t="str">
        <f t="shared" si="352"/>
        <v>nvt</v>
      </c>
      <c r="HU196" t="str">
        <f t="shared" si="353"/>
        <v>nvt</v>
      </c>
      <c r="HV196" t="str">
        <f t="shared" si="354"/>
        <v>nvt</v>
      </c>
      <c r="HW196" t="str">
        <f t="shared" si="355"/>
        <v>nvt</v>
      </c>
      <c r="HX196" t="str">
        <f t="shared" si="356"/>
        <v>nvt</v>
      </c>
      <c r="HY196" t="str">
        <f>IF($EJ196&gt;2,IF(HL196="","zwart",VLOOKUP(HL196,STAPELING!AK:AN,HY$1,0)),"nvt")</f>
        <v>nvt</v>
      </c>
      <c r="HZ196" t="str">
        <f t="shared" si="416"/>
        <v>nvt</v>
      </c>
      <c r="IA196" t="str">
        <f t="shared" si="417"/>
        <v>nvt</v>
      </c>
      <c r="IB196" t="str">
        <f t="shared" si="418"/>
        <v>nvt</v>
      </c>
      <c r="IC196" t="str">
        <f t="shared" si="419"/>
        <v>nvt</v>
      </c>
      <c r="ID196" t="str">
        <f t="shared" si="420"/>
        <v>nvt</v>
      </c>
      <c r="IE196" t="str">
        <f t="shared" si="421"/>
        <v>nvt</v>
      </c>
      <c r="IF196" t="str">
        <f t="shared" si="422"/>
        <v>nvt</v>
      </c>
      <c r="IG196">
        <f t="shared" si="423"/>
        <v>0</v>
      </c>
      <c r="IH196">
        <f t="shared" si="424"/>
        <v>0</v>
      </c>
      <c r="II196">
        <f t="shared" si="425"/>
        <v>0</v>
      </c>
      <c r="IJ196">
        <f t="shared" si="426"/>
        <v>0</v>
      </c>
      <c r="IK196">
        <f t="shared" si="427"/>
        <v>0</v>
      </c>
      <c r="IL196">
        <f t="shared" si="428"/>
        <v>0</v>
      </c>
      <c r="IM196">
        <f t="shared" si="429"/>
        <v>0</v>
      </c>
      <c r="IN196">
        <f t="shared" si="430"/>
        <v>0</v>
      </c>
      <c r="IO196">
        <f t="shared" si="431"/>
        <v>0</v>
      </c>
      <c r="IP196">
        <f t="shared" si="432"/>
        <v>0</v>
      </c>
      <c r="IQ196">
        <f t="shared" si="433"/>
        <v>0</v>
      </c>
      <c r="IR196">
        <f t="shared" si="434"/>
        <v>0</v>
      </c>
      <c r="IS196">
        <f t="shared" si="435"/>
        <v>0</v>
      </c>
      <c r="IT196">
        <f t="shared" si="436"/>
        <v>0</v>
      </c>
      <c r="IU196" t="str">
        <f t="shared" si="437"/>
        <v>N</v>
      </c>
      <c r="IV196" t="str">
        <f t="shared" si="357"/>
        <v>N</v>
      </c>
      <c r="IW196" t="str">
        <f t="shared" si="438"/>
        <v>N</v>
      </c>
    </row>
    <row r="197" spans="1:257" x14ac:dyDescent="0.25">
      <c r="A197" t="str">
        <f>IF(ISERROR(VLOOKUP(E197,E$4:E196,1,0)),"J","N")</f>
        <v>N</v>
      </c>
      <c r="E197" s="25" t="str">
        <f>IF(Invoer!B226="","",Invoer!B226)</f>
        <v/>
      </c>
      <c r="F197" s="25"/>
      <c r="G197" s="25"/>
      <c r="H197" s="25" t="str">
        <f>IF(AND($E197&lt;&gt;"",$A197="J"),Invoer!D226,"")</f>
        <v/>
      </c>
      <c r="I197" s="25"/>
      <c r="J197" s="26"/>
      <c r="K197" s="26" t="str">
        <f>IF(AND($E197&lt;&gt;"",$A197="J"),Invoer!L226,"")</f>
        <v/>
      </c>
      <c r="L197" s="26"/>
      <c r="M197" s="25"/>
      <c r="N197" s="152"/>
      <c r="O197" s="153"/>
      <c r="P197" s="25"/>
      <c r="Q197" s="25"/>
      <c r="R197" s="153"/>
      <c r="S197" s="154"/>
      <c r="T197" s="152"/>
      <c r="U197" s="153"/>
      <c r="V197" s="153"/>
      <c r="W197" s="59" t="str">
        <f>IF(AND($E197&lt;&gt;"",$A197="J",Invoer!R226&lt;&gt;""),VLOOKUP(Invoer!R226,NORM!$F$26:$H$29,3,0),"")</f>
        <v/>
      </c>
      <c r="X197" s="59"/>
      <c r="Y197" s="25" t="str">
        <f t="shared" si="358"/>
        <v/>
      </c>
      <c r="Z197" s="25"/>
      <c r="AA197" s="26" t="str">
        <f t="shared" si="359"/>
        <v/>
      </c>
      <c r="AB197" s="26"/>
      <c r="AC197" s="153"/>
      <c r="AD197" s="153"/>
      <c r="AE197" s="153"/>
      <c r="AF197" s="153"/>
      <c r="AG197" s="153"/>
      <c r="AH197" s="25"/>
      <c r="AI197" s="153"/>
      <c r="AJ197" s="153"/>
      <c r="AK197" s="153"/>
      <c r="AL197" s="153"/>
      <c r="AM197" s="25" t="str">
        <f>IF(AND($E197&lt;&gt;"",$A197="J"),IF(Invoer!X226="Ja","J",IF(Invoer!X226="Nee","N","")),"")</f>
        <v/>
      </c>
      <c r="AN197" s="153"/>
      <c r="AO197" s="153"/>
      <c r="AP197" s="153" t="s">
        <v>311</v>
      </c>
      <c r="AQ197" s="153" t="s">
        <v>311</v>
      </c>
      <c r="AR197" s="153" t="s">
        <v>312</v>
      </c>
      <c r="AS197" s="153" t="s">
        <v>312</v>
      </c>
      <c r="AT197" s="1" t="str">
        <f>IF(AND($E197&lt;&gt;"",$A197="J",Invoer!O226&lt;&gt;""),VLOOKUP(Invoer!O226,NORM!$F$31:$H$38,3,0),"")</f>
        <v/>
      </c>
      <c r="AU197" s="1"/>
      <c r="AV197" s="1" t="str">
        <f>IF(AND($E197&lt;&gt;"",$A197="J"),Invoer!AH226,"")</f>
        <v/>
      </c>
      <c r="AW197" s="1"/>
      <c r="AX197" s="1" t="str">
        <f t="shared" si="360"/>
        <v/>
      </c>
      <c r="AY197" s="1"/>
      <c r="AZ197" s="3" t="str">
        <f t="shared" si="361"/>
        <v/>
      </c>
      <c r="BA197" s="3" t="str">
        <f t="shared" si="362"/>
        <v/>
      </c>
      <c r="BB197" s="3" t="str">
        <f t="shared" si="363"/>
        <v>N</v>
      </c>
      <c r="BC197" s="3" t="str">
        <f t="shared" si="364"/>
        <v>N</v>
      </c>
      <c r="BD197" s="3" t="str">
        <f t="shared" si="365"/>
        <v/>
      </c>
      <c r="BE197" s="3">
        <f t="shared" si="366"/>
        <v>0</v>
      </c>
      <c r="BF197" s="3" t="str">
        <f t="shared" si="367"/>
        <v/>
      </c>
      <c r="BG197" s="3" t="str">
        <f t="shared" si="368"/>
        <v/>
      </c>
      <c r="BH197" s="3" t="str">
        <f t="shared" si="369"/>
        <v>N</v>
      </c>
      <c r="BI197" s="24" t="str">
        <f t="shared" si="370"/>
        <v/>
      </c>
      <c r="BJ197" s="24" t="str">
        <f>IF(ISERROR(VLOOKUP($BD197,LOV_GWSGRP!A:A,1,0)),"N","J")</f>
        <v>N</v>
      </c>
      <c r="BK197" s="24" t="str">
        <f>IF(ISERROR(VLOOKUP($BD197,LOV_GWSGRP!D:D,1,0)),"N","J")</f>
        <v>N</v>
      </c>
      <c r="BL197" s="24" t="str">
        <f>IF(ISERROR(VLOOKUP($BD197,LOV_GWSGRP!G:G,1,0)),"N","J")</f>
        <v>N</v>
      </c>
      <c r="BM197" s="24" t="str">
        <f>IF(ISERROR(VLOOKUP($BD197,LOV_GWSGRP!M:M,1,0)),"N","J")</f>
        <v>N</v>
      </c>
      <c r="BN197" s="24" t="str">
        <f>IF(ISERROR(VLOOKUP($BD197,LOV_GWSGRP!P:P,1,0)),"N","J")</f>
        <v>N</v>
      </c>
      <c r="BO197" s="24" t="str">
        <f>IF(ISERROR(VLOOKUP($BD197,LOV_GWSGRP!S:S,1,0)),"N","J")</f>
        <v>N</v>
      </c>
      <c r="BP197" s="24" t="str">
        <f>IF(ISERROR(VLOOKUP($BD197,LOV_GWSGRP!V:V,1,0)),"N","J")</f>
        <v>N</v>
      </c>
      <c r="BQ197" s="24" t="str">
        <f>IF(ISERROR(VLOOKUP($BD197,LOV_GWSGRP!Y:Y,1,0)),"N","J")</f>
        <v>N</v>
      </c>
      <c r="BR197" s="24" t="str">
        <f>IF(ISERROR(VLOOKUP($BD197,LOV_GWSGRP!AB:AB,1,0)),"N","J")</f>
        <v>N</v>
      </c>
      <c r="BS197" s="24" t="str">
        <f>IF(ISERROR(VLOOKUP($BD197,LOV_GWSGRP!AE:AE,1,0)),"N","J")</f>
        <v>N</v>
      </c>
      <c r="BT197" s="24" t="str">
        <f>IF(ISERROR(VLOOKUP($BD197,LOV_GWSGRP!AH:AH,1,0)),"N","J")</f>
        <v>N</v>
      </c>
      <c r="BU197" s="24" t="str">
        <f>IF(ISERROR(VLOOKUP($BD197,LOV_GWSGRP!CJ:CJ,1,0)),"N","J")</f>
        <v>N</v>
      </c>
      <c r="BV197" s="24" t="str">
        <f>IF(ISERROR(VLOOKUP($BD197,LOV_GWSGRP!AN:AN,1,0)),"N","J")</f>
        <v>N</v>
      </c>
      <c r="BW197" s="24" t="str">
        <f>IF(ISERROR(VLOOKUP($BD197,LOV_GWSGRP!AQ:AQ,1,0)),"N","J")</f>
        <v>N</v>
      </c>
      <c r="BX197" s="24" t="str">
        <f>IF(ISERROR(VLOOKUP($BD197,LOV_GWSGRP!AT:AT,1,0)),"N","J")</f>
        <v>N</v>
      </c>
      <c r="BY197" s="24" t="str">
        <f>IF(ISERROR(VLOOKUP($BD197,LOV_GWSGRP!AW:AW,1,0)),"N","J")</f>
        <v>N</v>
      </c>
      <c r="BZ197" s="24" t="str">
        <f>IF(ISERROR(VLOOKUP($BD197,LOV_GWSGRP!AZ:AZ,1,0)),"N","J")</f>
        <v>N</v>
      </c>
      <c r="CA197" s="24" t="str">
        <f>IF(ISERROR(VLOOKUP($BD197,LOV_GWSGRP!BC:BC,1,0)),"N","J")</f>
        <v>N</v>
      </c>
      <c r="CB197" s="24" t="str">
        <f>IF(ISERROR(VLOOKUP($BD197,LOV_GWSGRP!BF:BF,1,0)),"N","J")</f>
        <v>N</v>
      </c>
      <c r="CC197" s="24" t="str">
        <f>IF(ISERROR(VLOOKUP($BD197,LOV_GWSGRP!BI:BI,1,0)),"N","J")</f>
        <v>N</v>
      </c>
      <c r="CD197" s="24" t="str">
        <f>IF(ISERROR(VLOOKUP($BD197,LOV_GWSGRP!J:J,1,0)),"N","J")</f>
        <v>N</v>
      </c>
      <c r="CE197" s="24" t="str">
        <f>IF(ISERROR(VLOOKUP($BD197,LOV_GWSGRP!BL:BL,1,0)),"N","J")</f>
        <v>N</v>
      </c>
      <c r="CF197" s="24"/>
      <c r="CG197" s="24" t="str">
        <f>IF(ISERROR(VLOOKUP($BD197,LOV_GWSGRP!BO:BO,1,0)),"N","J")</f>
        <v>N</v>
      </c>
      <c r="CH197" s="24" t="str">
        <f t="shared" si="371"/>
        <v>N</v>
      </c>
      <c r="CI197" s="24" t="str">
        <f>IF(ISERROR(VLOOKUP($BD197,GEWASCODE_GLMC8!F:F,1,0)),"N","J")</f>
        <v>N</v>
      </c>
      <c r="CJ197" s="24" t="str">
        <f>IF(COUNTIF($CI197:CI197,"J")&gt;0,"N",IF(ISERROR(VLOOKUP($BD197,GEWASCODE_GLMC8!G:G,1,0)),"N","J"))</f>
        <v>N</v>
      </c>
      <c r="CK197" s="24" t="str">
        <f>IF(COUNTIF($CI197:CJ197,"J")&gt;0,"N",IF(ISERROR(VLOOKUP($BD197,GEWASCODE_GLMC8!H:H,1,0)),"N","J"))</f>
        <v>N</v>
      </c>
      <c r="CL197" s="24" t="str">
        <f>IF(COUNTIF($CI197:CK197,"J")&gt;0,"N",IF(ISERROR(VLOOKUP($BD197,GEWASCODE_GLMC8!I:I,1,0)),"N","J"))</f>
        <v>N</v>
      </c>
      <c r="CM197" s="24" t="str">
        <f>IF(COUNTIF($CI197:CL197,"J")&gt;0,"N",IF(ISERROR(VLOOKUP($BD197,GEWASCODE_GLMC8!J:J,1,0)),"N","J"))</f>
        <v>N</v>
      </c>
      <c r="CN197" s="24" t="str">
        <f>IF(COUNTIF($CI197:CM197,"J")&gt;0,"N",IF(ISERROR(VLOOKUP($BD197,GEWASCODE_GLMC8!K:K,1,0)),"N","J"))</f>
        <v>N</v>
      </c>
      <c r="CO197" s="24" t="str">
        <f>IF(COUNTIF($CI197:CN197,"J")&gt;0,"N",IF(ISERROR(VLOOKUP($BD197,GEWASCODE_GLMC8!L:L,1,0)),"N","J"))</f>
        <v>N</v>
      </c>
      <c r="CP197" s="24" t="str">
        <f>IF(COUNTIF($CI197:CO197,"J")&gt;0,"N",IF(ISERROR(VLOOKUP($BD197,GEWASCODE_GLMC8!M:M,1,0)),"N","J"))</f>
        <v>N</v>
      </c>
      <c r="CQ197" s="24" t="str">
        <f>IF(COUNTIF($CI197:CP197,"J")&gt;0,"N",IF(ISERROR(VLOOKUP($BD197,GEWASCODE_GLMC8!N:N,1,0)),"N","J"))</f>
        <v>N</v>
      </c>
      <c r="CR197" s="24" t="str">
        <f>IF(COUNTIF($CI197:CQ197,"J")&gt;0,"N",IF(ISERROR(VLOOKUP($BD197,GEWASCODE_GLMC8!O:O,1,0)),"N","J"))</f>
        <v>N</v>
      </c>
      <c r="CS197" s="24" t="str">
        <f>IF(COUNTIF($CI197:CR197,"J")&gt;0,"N",IF(ISERROR(VLOOKUP($BD197,GEWASCODE_GLMC8!P:P,1,0)),"N","J"))</f>
        <v>N</v>
      </c>
      <c r="CT197" s="24" t="str">
        <f>IF(COUNTIF($CI197:CS197,"J")&gt;0,"N",IF(ISERROR(VLOOKUP($BD197,GEWASCODE_GLMC8!Q:Q,1,0)),"N","J"))</f>
        <v>N</v>
      </c>
      <c r="CU197" s="24" t="str">
        <f>IF(COUNTIF($CI197:CT197,"J")&gt;0,"N",IF(ISERROR(VLOOKUP($BD197,GEWASCODE_GLMC8!R:R,1,0)),"N","J"))</f>
        <v>N</v>
      </c>
      <c r="CV197" s="24" t="str">
        <f>IF(COUNTIF($CI197:CU197,"J")&gt;0,"N",IF(ISERROR(VLOOKUP($BD197,GEWASCODE_GLMC8!S:S,1,0)),"N","J"))</f>
        <v>N</v>
      </c>
      <c r="CW197" s="24" t="str">
        <f>IF(COUNTIF($CI197:CV197,"J")&gt;0,"N",IF(ISERROR(VLOOKUP($BD197,GEWASCODE_GLMC8!T:T,1,0)),"N","J"))</f>
        <v>N</v>
      </c>
      <c r="CX197" s="24" t="str">
        <f>IF(COUNTIF($CI197:CW197,"J")&gt;0,"N",IF(ISERROR(VLOOKUP($BD197,GEWASCODE_GLMC8!U:U,1,0)),"N","J"))</f>
        <v>N</v>
      </c>
      <c r="CY197" s="24" t="str">
        <f>IF(COUNTIF($CI197:CX197,"J")&gt;0,"N",IF(ISERROR(VLOOKUP($BD197,GEWASCODE_GLMC8!V:V,1,0)),"N","J"))</f>
        <v>N</v>
      </c>
      <c r="CZ197" s="24" t="str">
        <f>IF(COUNTIF($CI197:CY197,"J")&gt;0,"N",IF(ISERROR(VLOOKUP($BD197,GEWASCODE_GLMC8!W:W,1,0)),"N","J"))</f>
        <v>N</v>
      </c>
      <c r="DA197" s="24" t="str">
        <f>IF(COUNTIF($CI197:CZ197,"J")&gt;0,"N",IF(ISERROR(VLOOKUP($BD197,GEWASCODE_GLMC8!X:X,1,0)),"N","J"))</f>
        <v>N</v>
      </c>
      <c r="DB197" s="24" t="str">
        <f>IF(COUNTIF($CI197:DA197,"J")&gt;0,"N",IF(ISERROR(VLOOKUP($BD197,GEWASCODE_GLMC8!Y:Y,1,0)),"N","J"))</f>
        <v>N</v>
      </c>
      <c r="DC197" s="24" t="str">
        <f>IF(COUNTIF($CI197:DB197,"J")&gt;0,"N",IF(ISERROR(VLOOKUP($BD197,GEWASCODE_GLMC8!Z:Z,1,0)),"N","J"))</f>
        <v>N</v>
      </c>
      <c r="DD197" s="24" t="str">
        <f t="shared" si="372"/>
        <v>N</v>
      </c>
      <c r="DE197" s="3" t="str">
        <f t="shared" ref="DE197:DE254" si="439">IF(OR(BJ197="J",BK197="J",BL197="J"),"J","N")</f>
        <v>N</v>
      </c>
      <c r="DF197" s="3" t="str">
        <f t="shared" ref="DF197:DF254" si="440">IF(AND(OR(BJ197="J",BK197="J",BL197="J"),BE197&gt;=0.01),"J","N")</f>
        <v>N</v>
      </c>
      <c r="DG197" s="3" t="str">
        <f t="shared" si="373"/>
        <v>N</v>
      </c>
      <c r="DH197" s="3" t="str">
        <f t="shared" si="374"/>
        <v>N</v>
      </c>
      <c r="DI197" s="3" t="str">
        <f t="shared" ref="DI197:DI254" si="441">IF(AND(OR(BY197="J",BZ197="J",CA197="J",CB197="J",CC197="J"),DE197="N",DG197="N"),"J","N")</f>
        <v>N</v>
      </c>
      <c r="DJ197" s="3" t="str">
        <f t="shared" ref="DJ197:DJ254" si="442">IF(AND(OR(BY197="J",BZ197="J",CA197="J",CB197="J",CC197="J"),DE197="N",DG197="N"),"J","N")</f>
        <v>N</v>
      </c>
      <c r="DK197" s="3">
        <f>0</f>
        <v>0</v>
      </c>
      <c r="DL197" s="3" t="str">
        <f t="shared" ref="DL197:DL254" si="443">IF(BC197="J","N",IF(AM197="J","J","N"))</f>
        <v>N</v>
      </c>
      <c r="DM197" s="3" t="str">
        <f t="shared" ref="DM197:DM254" si="444">IF(BC197="J","",IF(AX197="J","V","N"))</f>
        <v>N</v>
      </c>
      <c r="DN197" t="str">
        <f>IF(AND($A197="J",COUNTIFS(activiteiten_perceel,percelen!$AZ197,activiteiten_maatregel_nr,percelen!DN$4,activiteiten_activiteit_voldoet_aan_voorwaarden,"J")&gt;0),DN$4,"")</f>
        <v/>
      </c>
      <c r="DO197" t="str">
        <f>IF(AND($A197="J",COUNTIFS(activiteiten_perceel,percelen!$AZ197,activiteiten_maatregel_nr,percelen!DO$4,activiteiten_activiteit_voldoet_aan_voorwaarden,"J")&gt;0),DO$4,"")</f>
        <v/>
      </c>
      <c r="DP197" t="str">
        <f>IF(AND($A197="J",COUNTIFS(activiteiten_perceel,percelen!$AZ197,activiteiten_maatregel_nr,percelen!DP$4,activiteiten_activiteit_voldoet_aan_voorwaarden,"J")&gt;0),DP$4,"")</f>
        <v/>
      </c>
      <c r="DQ197" t="str">
        <f>IF(AND($A197="J",COUNTIFS(activiteiten_perceel,percelen!$AZ197,activiteiten_maatregel_nr,percelen!DQ$4,activiteiten_activiteit_voldoet_aan_voorwaarden,"J")&gt;0),DQ$4,"")</f>
        <v/>
      </c>
      <c r="DR197" t="str">
        <f>IF(AND($A197="J",COUNTIFS(activiteiten_perceel,percelen!$AZ197,activiteiten_maatregel_nr,percelen!DR$4,activiteiten_activiteit_voldoet_aan_voorwaarden,"J")&gt;0),DR$4,"")</f>
        <v/>
      </c>
      <c r="DS197" t="str">
        <f>IF(AND($A197="J",COUNTIFS(activiteiten_perceel,percelen!$AZ197,activiteiten_maatregel_nr,percelen!DS$4,activiteiten_activiteit_voldoet_aan_voorwaarden,"J")&gt;0),DS$4,"")</f>
        <v/>
      </c>
      <c r="DT197" t="str">
        <f>IF(AND($A197="J",COUNTIFS(activiteiten_perceel,percelen!$AZ197,activiteiten_maatregel_nr,percelen!DT$4,activiteiten_activiteit_voldoet_aan_voorwaarden,"J")&gt;0),DT$4,"")</f>
        <v/>
      </c>
      <c r="DU197" t="str">
        <f>IF(AND($A197="J",COUNTIFS(activiteiten_perceel,percelen!$AZ197,activiteiten_maatregel_nr,percelen!DU$4,activiteiten_activiteit_voldoet_aan_voorwaarden,"J")&gt;0),DU$4,"")</f>
        <v/>
      </c>
      <c r="DV197" t="str">
        <f>IF(AND($A197="J",COUNTIFS(activiteiten_perceel,percelen!$AZ197,activiteiten_maatregel_nr,percelen!DV$4,activiteiten_activiteit_voldoet_aan_voorwaarden,"J")&gt;0),DV$4,"")</f>
        <v/>
      </c>
      <c r="DW197" t="str">
        <f>IF(AND($A197="J",COUNTIFS(activiteiten_perceel,percelen!$AZ197,activiteiten_maatregel_nr,percelen!DW$4,activiteiten_activiteit_voldoet_aan_voorwaarden,"J")&gt;0),DW$4,"")</f>
        <v/>
      </c>
      <c r="DX197" t="str">
        <f>IF(AND($A197="J",COUNTIFS(activiteiten_perceel,percelen!$AZ197,activiteiten_maatregel_nr,percelen!DX$4,activiteiten_activiteit_voldoet_aan_voorwaarden,"J")&gt;0),DX$4,"")</f>
        <v/>
      </c>
      <c r="DY197" t="str">
        <f>IF(AND($A197="J",COUNTIFS(activiteiten_perceel,percelen!$AZ197,activiteiten_maatregel_nr,percelen!DY$4,activiteiten_activiteit_voldoet_aan_voorwaarden,"J")&gt;0),DY$4,"")</f>
        <v/>
      </c>
      <c r="DZ197" t="str">
        <f>IF(AND($A197="J",COUNTIFS(activiteiten_perceel,percelen!$AZ197,activiteiten_maatregel_nr,percelen!DZ$4,activiteiten_activiteit_voldoet_aan_voorwaarden,"J")&gt;0),DZ$4,"")</f>
        <v/>
      </c>
      <c r="EA197" t="str">
        <f>IF(AND($A197="J",COUNTIFS(activiteiten_perceel,percelen!$AZ197,activiteiten_maatregel_nr,percelen!EA$4,activiteiten_activiteit_voldoet_aan_voorwaarden,"J")&gt;0),EA$4,"")</f>
        <v/>
      </c>
      <c r="EB197" t="str">
        <f>IF(AND($A197="J",COUNTIFS(activiteiten_perceel,percelen!$AZ197,activiteiten_maatregel_nr,percelen!EB$4,activiteiten_activiteit_voldoet_aan_voorwaarden,"J")&gt;0),EB$4,"")</f>
        <v/>
      </c>
      <c r="EC197" t="str">
        <f>IF(AND($A197="J",COUNTIFS(activiteiten_perceel,percelen!$AZ197,activiteiten_maatregel_nr,percelen!EC$4,activiteiten_activiteit_voldoet_aan_voorwaarden,"J")&gt;0),EC$4,"")</f>
        <v/>
      </c>
      <c r="ED197" t="str">
        <f>IF(AND($A197="J",COUNTIFS(activiteiten_perceel,percelen!$AZ197,activiteiten_maatregel_nr,percelen!ED$4,activiteiten_activiteit_voldoet_aan_voorwaarden,"J")&gt;0),ED$4,"")</f>
        <v/>
      </c>
      <c r="EE197" t="str">
        <f>IF(AND($A197="J",COUNTIFS(activiteiten_perceel,percelen!$AZ197,activiteiten_maatregel_nr,percelen!EE$4,activiteiten_activiteit_voldoet_aan_voorwaarden,"J")&gt;0),EE$4,"")</f>
        <v/>
      </c>
      <c r="EF197" t="str">
        <f>IF(AND($A197="J",COUNTIFS(activiteiten_perceel,percelen!$AZ197,activiteiten_maatregel_nr,percelen!EF$4,activiteiten_activiteit_voldoet_aan_voorwaarden,"J")&gt;0),EF$4,"")</f>
        <v/>
      </c>
      <c r="EG197" t="str">
        <f>IF(AND($A197="J",COUNTIFS(activiteiten_perceel,percelen!$AZ197,activiteiten_maatregel_nr,percelen!EG$4,activiteiten_activiteit_voldoet_aan_voorwaarden,"J")&gt;0),EG$4,"")</f>
        <v/>
      </c>
      <c r="EH197" t="str">
        <f>IF(AND($A197="J",COUNTIFS(activiteiten_perceel,percelen!$AZ197,activiteiten_maatregel_nr,percelen!EH$4,activiteiten_activiteit_voldoet_aan_voorwaarden,"J")&gt;0),EH$4,"")</f>
        <v/>
      </c>
      <c r="EI197" t="str">
        <f>IF(AND($A197="J",COUNTIFS(activiteiten_perceel,percelen!$AZ197,activiteiten_maatregel_nr,percelen!EI$4,activiteiten_activiteit_voldoet_aan_voorwaarden,"J")&gt;0),EI$4,"")</f>
        <v/>
      </c>
      <c r="EJ197">
        <f t="shared" si="375"/>
        <v>0</v>
      </c>
      <c r="EK197" t="str">
        <f t="shared" ref="EK197:EK254" si="445">IF($A197="J",SUMIFS(activiteiten_berekende_waarde,activiteiten_uniek,"J",activiteiten_perceel,$E197),"")</f>
        <v/>
      </c>
      <c r="EL197" t="str">
        <f t="shared" ref="EL197:EL254" si="446">IF($A197="J",SUMIFS(activiteiten_berekende_punten_klimaat,activiteiten_uniek,"J",activiteiten_perceel,$E197),"")</f>
        <v/>
      </c>
      <c r="EM197" t="str">
        <f t="shared" ref="EM197:EM254" si="447">IF($A197="J",SUMIFS(activiteiten_berekende_punten_bodemlucht,activiteiten_uniek,"J",activiteiten_perceel,$E197),"")</f>
        <v/>
      </c>
      <c r="EN197" t="str">
        <f t="shared" ref="EN197:EN254" si="448">IF($A197="J",SUMIFS(activiteiten_berekende_punten_water,activiteiten_uniek,"J",activiteiten_perceel,$E197),"")</f>
        <v/>
      </c>
      <c r="EO197" t="str">
        <f t="shared" ref="EO197:EO254" si="449">IF($A197="J",SUMIFS(activiteiten_berekende_punten_landschap,activiteiten_uniek,"J",activiteiten_perceel,$E197),"")</f>
        <v/>
      </c>
      <c r="EP197" t="str">
        <f t="shared" ref="EP197:EP254" si="450">IF($A197="J",SUMIFS(activiteiten_berekende_punten_biodiversiteit,activiteiten_uniek,"J",activiteiten_perceel,$E197),"")</f>
        <v/>
      </c>
      <c r="EQ197" t="str">
        <f t="shared" ref="EQ197:EQ254" si="451">IF($A197="J",_xlfn.MAXIFS(activiteiten_berekende_waarde,activiteiten_uniek,"J",activiteiten_perceel,$E197),"")</f>
        <v/>
      </c>
      <c r="ER197" t="str">
        <f t="shared" ref="ER197:ER254" si="452">IF($A197="J",_xlfn.MAXIFS(activiteiten_berekende_punten_klimaat,activiteiten_uniek,"J",activiteiten_perceel,$E197),"")</f>
        <v/>
      </c>
      <c r="ES197" t="str">
        <f t="shared" ref="ES197:ES254" si="453">IF($A197="J",_xlfn.MAXIFS(activiteiten_berekende_punten_bodemlucht,activiteiten_uniek,"J",activiteiten_perceel,$E197),"")</f>
        <v/>
      </c>
      <c r="ET197" t="str">
        <f t="shared" ref="ET197:ET254" si="454">IF($A197="J",_xlfn.MAXIFS(activiteiten_berekende_punten_water,activiteiten_uniek,"J",activiteiten_perceel,$E197),"")</f>
        <v/>
      </c>
      <c r="EU197" t="str">
        <f t="shared" ref="EU197:EU254" si="455">IF($A197="J",_xlfn.MAXIFS(activiteiten_berekende_punten_landschap,activiteiten_uniek,"J",activiteiten_perceel,$E197),"")</f>
        <v/>
      </c>
      <c r="EV197" t="str">
        <f t="shared" ref="EV197:EV254" si="456">IF($A197="J",_xlfn.MAXIFS(activiteiten_berekende_punten_biodiversiteit,activiteiten_uniek,"J",activiteiten_perceel,$E197),"")</f>
        <v/>
      </c>
      <c r="EW197" t="str">
        <f t="shared" si="376"/>
        <v>nvt</v>
      </c>
      <c r="EX197" t="str">
        <f t="shared" si="377"/>
        <v>nvt</v>
      </c>
      <c r="EY197" t="str">
        <f t="shared" si="378"/>
        <v>nvt</v>
      </c>
      <c r="EZ197" t="str">
        <f t="shared" si="379"/>
        <v>nvt</v>
      </c>
      <c r="FA197" t="str">
        <f t="shared" si="380"/>
        <v>nvt</v>
      </c>
      <c r="FB197" t="str">
        <f t="shared" si="381"/>
        <v>nvt</v>
      </c>
      <c r="FC197" t="str">
        <f t="shared" si="382"/>
        <v>nvt</v>
      </c>
      <c r="FD197" t="str">
        <f t="shared" si="383"/>
        <v>nvt</v>
      </c>
      <c r="FE197" t="str">
        <f>IF($EJ197=2,VLOOKUP(FD197,STAPELING!A:D,FE$1,0),"nvt")</f>
        <v>nvt</v>
      </c>
      <c r="FF197" t="str">
        <f t="shared" si="384"/>
        <v>nvt</v>
      </c>
      <c r="FG197" t="str">
        <f t="shared" si="385"/>
        <v>nvt</v>
      </c>
      <c r="FH197" t="str">
        <f t="shared" si="386"/>
        <v>nvt</v>
      </c>
      <c r="FI197" t="str">
        <f t="shared" si="387"/>
        <v>nvt</v>
      </c>
      <c r="FJ197" t="str">
        <f t="shared" si="388"/>
        <v>nvt</v>
      </c>
      <c r="FK197" t="str">
        <f t="shared" si="389"/>
        <v>nvt</v>
      </c>
      <c r="FL197" t="str">
        <f t="shared" si="390"/>
        <v>nvt</v>
      </c>
      <c r="FM197" t="str">
        <f t="shared" si="391"/>
        <v/>
      </c>
      <c r="FN197" t="str">
        <f>IF(ISERROR(VLOOKUP(FM197,STAPELING!I:AO,FN$1,0)),"N",VLOOKUP(FM197,STAPELING!I:AO,FN$1,0))</f>
        <v>J</v>
      </c>
      <c r="FO197" t="str">
        <f t="shared" si="392"/>
        <v>nvt</v>
      </c>
      <c r="FP197" t="str">
        <f t="shared" ref="FP197:FP254" si="457">IF(AND($A197="J",$EJ197&gt;2),SUMIFS(activiteiten_berekende_waarde,activiteiten_uniek,"J",activiteiten_perceel,$E197,activiteiten_groep,RIGHT(FP$4,6)),"nvt")</f>
        <v>nvt</v>
      </c>
      <c r="FQ197" t="str">
        <f t="shared" ref="FQ197:FQ254" si="458">IF(AND($A197="J",$EJ197&gt;2),SUMIFS(activiteiten_berekende_punten_klimaat,activiteiten_uniek,"J",activiteiten_perceel,$E197,activiteiten_groep,RIGHT(FQ$4,6)),"nvt")</f>
        <v>nvt</v>
      </c>
      <c r="FR197" t="str">
        <f t="shared" ref="FR197:FR254" si="459">IF(AND($A197="J",$EJ197&gt;2),SUMIFS(activiteiten_berekende_punten_bodemlucht,activiteiten_uniek,"J",activiteiten_perceel,$E197,activiteiten_groep,RIGHT(FR$4,6)),"nvt")</f>
        <v>nvt</v>
      </c>
      <c r="FS197" t="str">
        <f t="shared" ref="FS197:FS254" si="460">IF(AND($A197="J",$EJ197&gt;2),SUMIFS(activiteiten_berekende_punten_water,activiteiten_uniek,"J",activiteiten_perceel,$E197,activiteiten_groep,RIGHT(FS$4,6)),"nvt")</f>
        <v>nvt</v>
      </c>
      <c r="FT197" t="str">
        <f t="shared" ref="FT197:FT254" si="461">IF(AND($A197="J",$EJ197&gt;2),SUMIFS(activiteiten_berekende_punten_landschap,activiteiten_uniek,"J",activiteiten_perceel,$E197,activiteiten_groep,RIGHT(FT$4,6)),"nvt")</f>
        <v>nvt</v>
      </c>
      <c r="FU197" t="str">
        <f t="shared" ref="FU197:FU254" si="462">IF(AND($A197="J",$EJ197&gt;2),SUMIFS(activiteiten_berekende_punten_biodiversiteit,activiteiten_uniek,"J",activiteiten_perceel,$E197,activiteiten_groep,RIGHT(FU$4,6)),"nvt")</f>
        <v>nvt</v>
      </c>
      <c r="FV197" t="str">
        <f t="shared" ref="FV197:FV254" si="463">IF(AND($A197="J",$EJ197&gt;2),_xlfn.MAXIFS(activiteiten_berekende_waarde,activiteiten_uniek,"J",activiteiten_perceel,$E197,activiteiten_groep,RIGHT(FV$4,6)),"nvt")</f>
        <v>nvt</v>
      </c>
      <c r="FW197" t="str">
        <f t="shared" ref="FW197:FW254" si="464">IF(AND($A197="J",$EJ197&gt;2),_xlfn.MAXIFS(activiteiten_berekende_punten_klimaat,activiteiten_uniek,"J",activiteiten_perceel,$E197,activiteiten_groep,RIGHT(FW$4,6)),"nvt")</f>
        <v>nvt</v>
      </c>
      <c r="FX197" t="str">
        <f t="shared" ref="FX197:FX254" si="465">IF(AND($A197="J",$EJ197&gt;2),_xlfn.MAXIFS(activiteiten_berekende_punten_bodemlucht,activiteiten_uniek,"J",activiteiten_perceel,$E197,activiteiten_groep,RIGHT(FX$4,6)),"nvt")</f>
        <v>nvt</v>
      </c>
      <c r="FY197" t="str">
        <f t="shared" ref="FY197:FY254" si="466">IF(AND($A197="J",$EJ197&gt;2),_xlfn.MAXIFS(activiteiten_berekende_punten_water,activiteiten_uniek,"J",activiteiten_perceel,$E197,activiteiten_groep,RIGHT(FY$4,6)),"nvt")</f>
        <v>nvt</v>
      </c>
      <c r="FZ197" t="str">
        <f t="shared" ref="FZ197:FZ254" si="467">IF(AND($A197="J",$EJ197&gt;2),_xlfn.MAXIFS(activiteiten_berekende_punten_landschap,activiteiten_uniek,"J",activiteiten_perceel,$E197,activiteiten_groep,RIGHT(FZ$4,6)),"nvt")</f>
        <v>nvt</v>
      </c>
      <c r="GA197" t="str">
        <f t="shared" ref="GA197:GA254" si="468">IF(AND($A197="J",$EJ197&gt;2),_xlfn.MAXIFS(activiteiten_berekende_punten_biodiversiteit,activiteiten_uniek,"J",activiteiten_perceel,$E197,activiteiten_groep,RIGHT(GA$4,6)),"nvt")</f>
        <v>nvt</v>
      </c>
      <c r="GB197" t="str">
        <f>IF($EJ197&gt;2,IF(FO197="","zwart",VLOOKUP(FO197,STAPELING!J:AA,GB$1,0)),"nvt")</f>
        <v>nvt</v>
      </c>
      <c r="GC197" t="str">
        <f t="shared" si="393"/>
        <v>nvt</v>
      </c>
      <c r="GD197" t="str">
        <f t="shared" si="394"/>
        <v>nvt</v>
      </c>
      <c r="GE197" t="str">
        <f t="shared" si="395"/>
        <v>nvt</v>
      </c>
      <c r="GF197" t="str">
        <f t="shared" si="396"/>
        <v>nvt</v>
      </c>
      <c r="GG197" t="str">
        <f t="shared" si="397"/>
        <v>nvt</v>
      </c>
      <c r="GH197" t="str">
        <f t="shared" si="398"/>
        <v>nvt</v>
      </c>
      <c r="GI197" t="str">
        <f t="shared" si="399"/>
        <v>nvt</v>
      </c>
      <c r="GJ197" t="str">
        <f t="shared" si="400"/>
        <v>nvt</v>
      </c>
      <c r="GK197" t="str">
        <f t="shared" ref="GK197:GK254" si="469">IF(AND($A197="J",$EJ197&gt;2),SUMIFS(activiteiten_berekende_waarde,activiteiten_uniek,"J",activiteiten_perceel,$E197,activiteiten_groep,RIGHT(GK$4,6)),"nvt")</f>
        <v>nvt</v>
      </c>
      <c r="GL197" t="str">
        <f t="shared" ref="GL197:GL254" si="470">IF(AND($A197="J",$EJ197&gt;2),SUMIFS(activiteiten_berekende_punten_klimaat,activiteiten_uniek,"J",activiteiten_perceel,$E197,activiteiten_groep,RIGHT(GL$4,6)),"nvt")</f>
        <v>nvt</v>
      </c>
      <c r="GM197" t="str">
        <f t="shared" ref="GM197:GM254" si="471">IF(AND($A197="J",$EJ197&gt;2),SUMIFS(activiteiten_berekende_punten_bodemlucht,activiteiten_uniek,"J",activiteiten_perceel,$E197,activiteiten_groep,RIGHT(GM$4,6)),"nvt")</f>
        <v>nvt</v>
      </c>
      <c r="GN197" t="str">
        <f t="shared" ref="GN197:GN254" si="472">IF(AND($A197="J",$EJ197&gt;2),SUMIFS(activiteiten_berekende_punten_water,activiteiten_uniek,"J",activiteiten_perceel,$E197,activiteiten_groep,RIGHT(GN$4,6)),"nvt")</f>
        <v>nvt</v>
      </c>
      <c r="GO197" t="str">
        <f t="shared" ref="GO197:GO254" si="473">IF(AND($A197="J",$EJ197&gt;2),SUMIFS(activiteiten_berekende_punten_landschap,activiteiten_uniek,"J",activiteiten_perceel,$E197,activiteiten_groep,RIGHT(GO$4,6)),"nvt")</f>
        <v>nvt</v>
      </c>
      <c r="GP197" t="str">
        <f t="shared" ref="GP197:GP254" si="474">IF(AND($A197="J",$EJ197&gt;2),SUMIFS(activiteiten_berekende_punten_biodiversiteit,activiteiten_uniek,"J",activiteiten_perceel,$E197,activiteiten_groep,RIGHT(GP$4,6)),"nvt")</f>
        <v>nvt</v>
      </c>
      <c r="GQ197" t="str">
        <f t="shared" ref="GQ197:GQ254" si="475">IF(AND($A197="J",$EJ197&gt;2),_xlfn.MAXIFS(activiteiten_berekende_waarde,activiteiten_uniek,"J",activiteiten_perceel,$E197,activiteiten_groep,RIGHT(GQ$4,6)),"nvt")</f>
        <v>nvt</v>
      </c>
      <c r="GR197" t="str">
        <f t="shared" ref="GR197:GR254" si="476">IF(AND($A197="J",$EJ197&gt;2),_xlfn.MAXIFS(activiteiten_berekende_punten_klimaat,activiteiten_uniek,"J",activiteiten_perceel,$E197,activiteiten_groep,RIGHT(GR$4,6)),"nvt")</f>
        <v>nvt</v>
      </c>
      <c r="GS197" t="str">
        <f t="shared" ref="GS197:GS254" si="477">IF(AND($A197="J",$EJ197&gt;2),_xlfn.MAXIFS(activiteiten_berekende_punten_bodemlucht,activiteiten_uniek,"J",activiteiten_perceel,$E197,activiteiten_groep,RIGHT(GS$4,6)),"nvt")</f>
        <v>nvt</v>
      </c>
      <c r="GT197" t="str">
        <f t="shared" ref="GT197:GT254" si="478">IF(AND($A197="J",$EJ197&gt;2),_xlfn.MAXIFS(activiteiten_berekende_punten_water,activiteiten_uniek,"J",activiteiten_perceel,$E197,activiteiten_groep,RIGHT(GT$4,6)),"nvt")</f>
        <v>nvt</v>
      </c>
      <c r="GU197" t="str">
        <f t="shared" ref="GU197:GU254" si="479">IF(AND($A197="J",$EJ197&gt;2),_xlfn.MAXIFS(activiteiten_berekende_punten_landschap,activiteiten_uniek,"J",activiteiten_perceel,$E197,activiteiten_groep,RIGHT(GU$4,6)),"nvt")</f>
        <v>nvt</v>
      </c>
      <c r="GV197" t="str">
        <f t="shared" ref="GV197:GV254" si="480">IF(AND($A197="J",$EJ197&gt;2),_xlfn.MAXIFS(activiteiten_berekende_punten_biodiversiteit,activiteiten_uniek,"J",activiteiten_perceel,$E197,activiteiten_groep,RIGHT(GV$4,6)),"nvt")</f>
        <v>nvt</v>
      </c>
      <c r="GW197" t="str">
        <f>IF($EJ197&gt;2,IF(GJ197="","zwart",VLOOKUP(GJ197,STAPELING!AB:AJ,GW$1,0)),"nvt")</f>
        <v>nvt</v>
      </c>
      <c r="GX197" t="str">
        <f t="shared" si="401"/>
        <v>nvt</v>
      </c>
      <c r="GY197" t="str">
        <f t="shared" si="402"/>
        <v>nvt</v>
      </c>
      <c r="GZ197" t="str">
        <f t="shared" si="403"/>
        <v>nvt</v>
      </c>
      <c r="HA197" t="str">
        <f t="shared" si="404"/>
        <v>nvt</v>
      </c>
      <c r="HB197" t="str">
        <f t="shared" si="405"/>
        <v>nvt</v>
      </c>
      <c r="HC197" t="str">
        <f t="shared" si="406"/>
        <v>nvt</v>
      </c>
      <c r="HD197" t="str">
        <f t="shared" si="407"/>
        <v>nvt</v>
      </c>
      <c r="HE197" t="str">
        <f t="shared" si="408"/>
        <v>nvt</v>
      </c>
      <c r="HF197" t="str">
        <f t="shared" si="409"/>
        <v>nvt</v>
      </c>
      <c r="HG197" t="str">
        <f t="shared" si="410"/>
        <v>nvt</v>
      </c>
      <c r="HH197" t="str">
        <f t="shared" si="411"/>
        <v>nvt</v>
      </c>
      <c r="HI197" t="str">
        <f t="shared" si="412"/>
        <v>nvt</v>
      </c>
      <c r="HJ197" t="str">
        <f t="shared" si="413"/>
        <v>nvt</v>
      </c>
      <c r="HK197" t="str">
        <f t="shared" si="414"/>
        <v>nvt</v>
      </c>
      <c r="HL197" t="str">
        <f t="shared" si="415"/>
        <v>nvt</v>
      </c>
      <c r="HM197" t="str">
        <f t="shared" ref="HM197:HM254" si="481">IF(AND($A197="J",$EJ197&gt;2),SUMIFS(activiteiten_berekende_waarde,activiteiten_uniek,"J",activiteiten_perceel,$E197,activiteiten_groep,RIGHT(HM$4,6)),"nvt")</f>
        <v>nvt</v>
      </c>
      <c r="HN197" t="str">
        <f t="shared" ref="HN197:HN254" si="482">IF(AND($A197="J",$EJ197&gt;2),SUMIFS(activiteiten_berekende_punten_klimaat,activiteiten_uniek,"J",activiteiten_perceel,$E197,activiteiten_groep,RIGHT(HN$4,6)),"nvt")</f>
        <v>nvt</v>
      </c>
      <c r="HO197" t="str">
        <f t="shared" ref="HO197:HO254" si="483">IF(AND($A197="J",$EJ197&gt;2),SUMIFS(activiteiten_berekende_punten_bodemlucht,activiteiten_uniek,"J",activiteiten_perceel,$E197,activiteiten_groep,RIGHT(HO$4,6)),"nvt")</f>
        <v>nvt</v>
      </c>
      <c r="HP197" t="str">
        <f t="shared" ref="HP197:HP254" si="484">IF(AND($A197="J",$EJ197&gt;2),SUMIFS(activiteiten_berekende_punten_water,activiteiten_uniek,"J",activiteiten_perceel,$E197,activiteiten_groep,RIGHT(HP$4,6)),"nvt")</f>
        <v>nvt</v>
      </c>
      <c r="HQ197" t="str">
        <f t="shared" ref="HQ197:HQ254" si="485">IF(AND($A197="J",$EJ197&gt;2),SUMIFS(activiteiten_berekende_punten_landschap,activiteiten_uniek,"J",activiteiten_perceel,$E197,activiteiten_groep,RIGHT(HQ$4,6)),"nvt")</f>
        <v>nvt</v>
      </c>
      <c r="HR197" t="str">
        <f t="shared" ref="HR197:HR254" si="486">IF(AND($A197="J",$EJ197&gt;2),SUMIFS(activiteiten_berekende_punten_biodiversiteit,activiteiten_uniek,"J",activiteiten_perceel,$E197,activiteiten_groep,RIGHT(HR$4,6)),"nvt")</f>
        <v>nvt</v>
      </c>
      <c r="HS197" t="str">
        <f t="shared" ref="HS197:HS254" si="487">IF(AND($A197="J",$EJ197&gt;2),_xlfn.MAXIFS(activiteiten_berekende_waarde,activiteiten_uniek,"J",activiteiten_perceel,$E197,activiteiten_groep,RIGHT(HS$4,6)),"nvt")</f>
        <v>nvt</v>
      </c>
      <c r="HT197" t="str">
        <f t="shared" ref="HT197:HT254" si="488">IF(AND($A197="J",$EJ197&gt;2),_xlfn.MAXIFS(activiteiten_berekende_punten_klimaat,activiteiten_uniek,"J",activiteiten_perceel,$E197,activiteiten_groep,RIGHT(HT$4,6)),"nvt")</f>
        <v>nvt</v>
      </c>
      <c r="HU197" t="str">
        <f t="shared" ref="HU197:HU254" si="489">IF(AND($A197="J",$EJ197&gt;2),_xlfn.MAXIFS(activiteiten_berekende_punten_bodemlucht,activiteiten_uniek,"J",activiteiten_perceel,$E197,activiteiten_groep,RIGHT(HU$4,6)),"nvt")</f>
        <v>nvt</v>
      </c>
      <c r="HV197" t="str">
        <f t="shared" ref="HV197:HV254" si="490">IF(AND($A197="J",$EJ197&gt;2),_xlfn.MAXIFS(activiteiten_berekende_punten_water,activiteiten_uniek,"J",activiteiten_perceel,$E197,activiteiten_groep,RIGHT(HV$4,6)),"nvt")</f>
        <v>nvt</v>
      </c>
      <c r="HW197" t="str">
        <f t="shared" ref="HW197:HW254" si="491">IF(AND($A197="J",$EJ197&gt;2),_xlfn.MAXIFS(activiteiten_berekende_punten_landschap,activiteiten_uniek,"J",activiteiten_perceel,$E197,activiteiten_groep,RIGHT(HW$4,6)),"nvt")</f>
        <v>nvt</v>
      </c>
      <c r="HX197" t="str">
        <f t="shared" ref="HX197:HX254" si="492">IF(AND($A197="J",$EJ197&gt;2),_xlfn.MAXIFS(activiteiten_berekende_punten_biodiversiteit,activiteiten_uniek,"J",activiteiten_perceel,$E197,activiteiten_groep,RIGHT(HX$4,6)),"nvt")</f>
        <v>nvt</v>
      </c>
      <c r="HY197" t="str">
        <f>IF($EJ197&gt;2,IF(HL197="","zwart",VLOOKUP(HL197,STAPELING!AK:AN,HY$1,0)),"nvt")</f>
        <v>nvt</v>
      </c>
      <c r="HZ197" t="str">
        <f t="shared" si="416"/>
        <v>nvt</v>
      </c>
      <c r="IA197" t="str">
        <f t="shared" si="417"/>
        <v>nvt</v>
      </c>
      <c r="IB197" t="str">
        <f t="shared" si="418"/>
        <v>nvt</v>
      </c>
      <c r="IC197" t="str">
        <f t="shared" si="419"/>
        <v>nvt</v>
      </c>
      <c r="ID197" t="str">
        <f t="shared" si="420"/>
        <v>nvt</v>
      </c>
      <c r="IE197" t="str">
        <f t="shared" si="421"/>
        <v>nvt</v>
      </c>
      <c r="IF197" t="str">
        <f t="shared" si="422"/>
        <v>nvt</v>
      </c>
      <c r="IG197">
        <f t="shared" si="423"/>
        <v>0</v>
      </c>
      <c r="IH197">
        <f t="shared" si="424"/>
        <v>0</v>
      </c>
      <c r="II197">
        <f t="shared" si="425"/>
        <v>0</v>
      </c>
      <c r="IJ197">
        <f t="shared" si="426"/>
        <v>0</v>
      </c>
      <c r="IK197">
        <f t="shared" si="427"/>
        <v>0</v>
      </c>
      <c r="IL197">
        <f t="shared" si="428"/>
        <v>0</v>
      </c>
      <c r="IM197">
        <f t="shared" si="429"/>
        <v>0</v>
      </c>
      <c r="IN197">
        <f t="shared" si="430"/>
        <v>0</v>
      </c>
      <c r="IO197">
        <f t="shared" si="431"/>
        <v>0</v>
      </c>
      <c r="IP197">
        <f t="shared" si="432"/>
        <v>0</v>
      </c>
      <c r="IQ197">
        <f t="shared" si="433"/>
        <v>0</v>
      </c>
      <c r="IR197">
        <f t="shared" si="434"/>
        <v>0</v>
      </c>
      <c r="IS197">
        <f t="shared" si="435"/>
        <v>0</v>
      </c>
      <c r="IT197">
        <f t="shared" si="436"/>
        <v>0</v>
      </c>
      <c r="IU197" t="str">
        <f t="shared" si="437"/>
        <v>N</v>
      </c>
      <c r="IV197" t="str">
        <f t="shared" ref="IV197:IV254" si="493">IF(AND(DL197="J",AV197="Ja"),"J","N")</f>
        <v>N</v>
      </c>
      <c r="IW197" t="str">
        <f t="shared" si="438"/>
        <v>N</v>
      </c>
    </row>
    <row r="198" spans="1:257" x14ac:dyDescent="0.25">
      <c r="A198" t="str">
        <f>IF(ISERROR(VLOOKUP(E198,E$4:E197,1,0)),"J","N")</f>
        <v>N</v>
      </c>
      <c r="E198" s="25" t="str">
        <f>IF(Invoer!B227="","",Invoer!B227)</f>
        <v/>
      </c>
      <c r="F198" s="25"/>
      <c r="G198" s="25"/>
      <c r="H198" s="25" t="str">
        <f>IF(AND($E198&lt;&gt;"",$A198="J"),Invoer!D227,"")</f>
        <v/>
      </c>
      <c r="I198" s="25"/>
      <c r="J198" s="26"/>
      <c r="K198" s="26" t="str">
        <f>IF(AND($E198&lt;&gt;"",$A198="J"),Invoer!L227,"")</f>
        <v/>
      </c>
      <c r="L198" s="26"/>
      <c r="M198" s="25"/>
      <c r="N198" s="152"/>
      <c r="O198" s="153"/>
      <c r="P198" s="25"/>
      <c r="Q198" s="25"/>
      <c r="R198" s="153"/>
      <c r="S198" s="154"/>
      <c r="T198" s="152"/>
      <c r="U198" s="153"/>
      <c r="V198" s="153"/>
      <c r="W198" s="59" t="str">
        <f>IF(AND($E198&lt;&gt;"",$A198="J",Invoer!R227&lt;&gt;""),VLOOKUP(Invoer!R227,NORM!$F$26:$H$29,3,0),"")</f>
        <v/>
      </c>
      <c r="X198" s="59"/>
      <c r="Y198" s="25" t="str">
        <f t="shared" ref="Y198:Y254" si="494">IF(AND($E198&lt;&gt;"",$A198="J"),"","")</f>
        <v/>
      </c>
      <c r="Z198" s="25"/>
      <c r="AA198" s="26" t="str">
        <f t="shared" ref="AA198:AA254" si="495">IF(AND($E198&lt;&gt;"",$A198="J"),K198,"")</f>
        <v/>
      </c>
      <c r="AB198" s="26"/>
      <c r="AC198" s="153"/>
      <c r="AD198" s="153"/>
      <c r="AE198" s="153"/>
      <c r="AF198" s="153"/>
      <c r="AG198" s="153"/>
      <c r="AH198" s="25"/>
      <c r="AI198" s="153"/>
      <c r="AJ198" s="153"/>
      <c r="AK198" s="153"/>
      <c r="AL198" s="153"/>
      <c r="AM198" s="25" t="str">
        <f>IF(AND($E198&lt;&gt;"",$A198="J"),IF(Invoer!X227="Ja","J",IF(Invoer!X227="Nee","N","")),"")</f>
        <v/>
      </c>
      <c r="AN198" s="153"/>
      <c r="AO198" s="153"/>
      <c r="AP198" s="153" t="s">
        <v>311</v>
      </c>
      <c r="AQ198" s="153" t="s">
        <v>311</v>
      </c>
      <c r="AR198" s="153" t="s">
        <v>312</v>
      </c>
      <c r="AS198" s="153" t="s">
        <v>312</v>
      </c>
      <c r="AT198" s="1" t="str">
        <f>IF(AND($E198&lt;&gt;"",$A198="J",Invoer!O227&lt;&gt;""),VLOOKUP(Invoer!O227,NORM!$F$31:$H$38,3,0),"")</f>
        <v/>
      </c>
      <c r="AU198" s="1"/>
      <c r="AV198" s="1" t="str">
        <f>IF(AND($E198&lt;&gt;"",$A198="J"),Invoer!AH227,"")</f>
        <v/>
      </c>
      <c r="AW198" s="1"/>
      <c r="AX198" s="1" t="str">
        <f t="shared" ref="AX198:AX254" si="496">IF(AND($E198&lt;&gt;"",$A198="J"),"N","")</f>
        <v/>
      </c>
      <c r="AY198" s="1"/>
      <c r="AZ198" s="3" t="str">
        <f t="shared" ref="AZ198:AZ254" si="497">E198</f>
        <v/>
      </c>
      <c r="BA198" s="3" t="str">
        <f t="shared" ref="BA198:BA254" si="498">IF(F198&lt;&gt;"",F198,E198)</f>
        <v/>
      </c>
      <c r="BB198" s="3" t="str">
        <f t="shared" ref="BB198:BB254" si="499">IF(Q198="J","J","N")</f>
        <v>N</v>
      </c>
      <c r="BC198" s="3" t="str">
        <f t="shared" ref="BC198:BC254" si="500">IF(OR(AND(J198="",K198="",AZ198&lt;&gt;BA198),ISERROR(MATCH("*NOP*",M198,0))=FALSE,ISERROR(MATCH("*GIG*",M198,0))=FALSE),"J","N")</f>
        <v>N</v>
      </c>
      <c r="BD198" s="3" t="str">
        <f t="shared" ref="BD198:BD254" si="501">IF(I198&lt;&gt;"",I198,IF(H198&lt;&gt;"",H198,""))</f>
        <v/>
      </c>
      <c r="BE198" s="3">
        <f t="shared" ref="BE198:BE254" si="502">IF(P198="J",0,IF(L198&lt;&gt;"",MAX(0,L198),MAX(0,K198)))</f>
        <v>0</v>
      </c>
      <c r="BF198" s="3" t="str">
        <f t="shared" ref="BF198:BF254" si="503">IF(Z198&lt;&gt;"",Z198,IF(Y198&lt;&gt;"",Y198,""))</f>
        <v/>
      </c>
      <c r="BG198" s="3" t="str">
        <f t="shared" ref="BG198:BG254" si="504">IF(P198="J",0,IF(AB198&lt;&gt;"",MAX(0,AB198),IF(AA198&lt;&gt;"",MAX(0,AA198),"")))</f>
        <v/>
      </c>
      <c r="BH198" s="3" t="str">
        <f t="shared" ref="BH198:BH254" si="505">IF(P198="J","",IF(X198&lt;&gt;"",IF(OR(X198="01",X198="03",X198="04"),"J","N"),IF(OR(W198="01",W198="03",W198="04"),"J","N")))</f>
        <v>N</v>
      </c>
      <c r="BI198" s="24" t="str">
        <f t="shared" ref="BI198:BI254" si="506">IF(AU198&lt;&gt;"",TEXT(AU198,"00"),TEXT(AT198,"00"))</f>
        <v/>
      </c>
      <c r="BJ198" s="24" t="str">
        <f>IF(ISERROR(VLOOKUP($BD198,LOV_GWSGRP!A:A,1,0)),"N","J")</f>
        <v>N</v>
      </c>
      <c r="BK198" s="24" t="str">
        <f>IF(ISERROR(VLOOKUP($BD198,LOV_GWSGRP!D:D,1,0)),"N","J")</f>
        <v>N</v>
      </c>
      <c r="BL198" s="24" t="str">
        <f>IF(ISERROR(VLOOKUP($BD198,LOV_GWSGRP!G:G,1,0)),"N","J")</f>
        <v>N</v>
      </c>
      <c r="BM198" s="24" t="str">
        <f>IF(ISERROR(VLOOKUP($BD198,LOV_GWSGRP!M:M,1,0)),"N","J")</f>
        <v>N</v>
      </c>
      <c r="BN198" s="24" t="str">
        <f>IF(ISERROR(VLOOKUP($BD198,LOV_GWSGRP!P:P,1,0)),"N","J")</f>
        <v>N</v>
      </c>
      <c r="BO198" s="24" t="str">
        <f>IF(ISERROR(VLOOKUP($BD198,LOV_GWSGRP!S:S,1,0)),"N","J")</f>
        <v>N</v>
      </c>
      <c r="BP198" s="24" t="str">
        <f>IF(ISERROR(VLOOKUP($BD198,LOV_GWSGRP!V:V,1,0)),"N","J")</f>
        <v>N</v>
      </c>
      <c r="BQ198" s="24" t="str">
        <f>IF(ISERROR(VLOOKUP($BD198,LOV_GWSGRP!Y:Y,1,0)),"N","J")</f>
        <v>N</v>
      </c>
      <c r="BR198" s="24" t="str">
        <f>IF(ISERROR(VLOOKUP($BD198,LOV_GWSGRP!AB:AB,1,0)),"N","J")</f>
        <v>N</v>
      </c>
      <c r="BS198" s="24" t="str">
        <f>IF(ISERROR(VLOOKUP($BD198,LOV_GWSGRP!AE:AE,1,0)),"N","J")</f>
        <v>N</v>
      </c>
      <c r="BT198" s="24" t="str">
        <f>IF(ISERROR(VLOOKUP($BD198,LOV_GWSGRP!AH:AH,1,0)),"N","J")</f>
        <v>N</v>
      </c>
      <c r="BU198" s="24" t="str">
        <f>IF(ISERROR(VLOOKUP($BD198,LOV_GWSGRP!CJ:CJ,1,0)),"N","J")</f>
        <v>N</v>
      </c>
      <c r="BV198" s="24" t="str">
        <f>IF(ISERROR(VLOOKUP($BD198,LOV_GWSGRP!AN:AN,1,0)),"N","J")</f>
        <v>N</v>
      </c>
      <c r="BW198" s="24" t="str">
        <f>IF(ISERROR(VLOOKUP($BD198,LOV_GWSGRP!AQ:AQ,1,0)),"N","J")</f>
        <v>N</v>
      </c>
      <c r="BX198" s="24" t="str">
        <f>IF(ISERROR(VLOOKUP($BD198,LOV_GWSGRP!AT:AT,1,0)),"N","J")</f>
        <v>N</v>
      </c>
      <c r="BY198" s="24" t="str">
        <f>IF(ISERROR(VLOOKUP($BD198,LOV_GWSGRP!AW:AW,1,0)),"N","J")</f>
        <v>N</v>
      </c>
      <c r="BZ198" s="24" t="str">
        <f>IF(ISERROR(VLOOKUP($BD198,LOV_GWSGRP!AZ:AZ,1,0)),"N","J")</f>
        <v>N</v>
      </c>
      <c r="CA198" s="24" t="str">
        <f>IF(ISERROR(VLOOKUP($BD198,LOV_GWSGRP!BC:BC,1,0)),"N","J")</f>
        <v>N</v>
      </c>
      <c r="CB198" s="24" t="str">
        <f>IF(ISERROR(VLOOKUP($BD198,LOV_GWSGRP!BF:BF,1,0)),"N","J")</f>
        <v>N</v>
      </c>
      <c r="CC198" s="24" t="str">
        <f>IF(ISERROR(VLOOKUP($BD198,LOV_GWSGRP!BI:BI,1,0)),"N","J")</f>
        <v>N</v>
      </c>
      <c r="CD198" s="24" t="str">
        <f>IF(ISERROR(VLOOKUP($BD198,LOV_GWSGRP!J:J,1,0)),"N","J")</f>
        <v>N</v>
      </c>
      <c r="CE198" s="24" t="str">
        <f>IF(ISERROR(VLOOKUP($BD198,LOV_GWSGRP!BL:BL,1,0)),"N","J")</f>
        <v>N</v>
      </c>
      <c r="CF198" s="24"/>
      <c r="CG198" s="24" t="str">
        <f>IF(ISERROR(VLOOKUP($BD198,LOV_GWSGRP!BO:BO,1,0)),"N","J")</f>
        <v>N</v>
      </c>
      <c r="CH198" s="24" t="str">
        <f t="shared" ref="CH198:CH254" si="507">IF(OR(CJ198="J",CM198="J"),"J","N")</f>
        <v>N</v>
      </c>
      <c r="CI198" s="24" t="str">
        <f>IF(ISERROR(VLOOKUP($BD198,GEWASCODE_GLMC8!F:F,1,0)),"N","J")</f>
        <v>N</v>
      </c>
      <c r="CJ198" s="24" t="str">
        <f>IF(COUNTIF($CI198:CI198,"J")&gt;0,"N",IF(ISERROR(VLOOKUP($BD198,GEWASCODE_GLMC8!G:G,1,0)),"N","J"))</f>
        <v>N</v>
      </c>
      <c r="CK198" s="24" t="str">
        <f>IF(COUNTIF($CI198:CJ198,"J")&gt;0,"N",IF(ISERROR(VLOOKUP($BD198,GEWASCODE_GLMC8!H:H,1,0)),"N","J"))</f>
        <v>N</v>
      </c>
      <c r="CL198" s="24" t="str">
        <f>IF(COUNTIF($CI198:CK198,"J")&gt;0,"N",IF(ISERROR(VLOOKUP($BD198,GEWASCODE_GLMC8!I:I,1,0)),"N","J"))</f>
        <v>N</v>
      </c>
      <c r="CM198" s="24" t="str">
        <f>IF(COUNTIF($CI198:CL198,"J")&gt;0,"N",IF(ISERROR(VLOOKUP($BD198,GEWASCODE_GLMC8!J:J,1,0)),"N","J"))</f>
        <v>N</v>
      </c>
      <c r="CN198" s="24" t="str">
        <f>IF(COUNTIF($CI198:CM198,"J")&gt;0,"N",IF(ISERROR(VLOOKUP($BD198,GEWASCODE_GLMC8!K:K,1,0)),"N","J"))</f>
        <v>N</v>
      </c>
      <c r="CO198" s="24" t="str">
        <f>IF(COUNTIF($CI198:CN198,"J")&gt;0,"N",IF(ISERROR(VLOOKUP($BD198,GEWASCODE_GLMC8!L:L,1,0)),"N","J"))</f>
        <v>N</v>
      </c>
      <c r="CP198" s="24" t="str">
        <f>IF(COUNTIF($CI198:CO198,"J")&gt;0,"N",IF(ISERROR(VLOOKUP($BD198,GEWASCODE_GLMC8!M:M,1,0)),"N","J"))</f>
        <v>N</v>
      </c>
      <c r="CQ198" s="24" t="str">
        <f>IF(COUNTIF($CI198:CP198,"J")&gt;0,"N",IF(ISERROR(VLOOKUP($BD198,GEWASCODE_GLMC8!N:N,1,0)),"N","J"))</f>
        <v>N</v>
      </c>
      <c r="CR198" s="24" t="str">
        <f>IF(COUNTIF($CI198:CQ198,"J")&gt;0,"N",IF(ISERROR(VLOOKUP($BD198,GEWASCODE_GLMC8!O:O,1,0)),"N","J"))</f>
        <v>N</v>
      </c>
      <c r="CS198" s="24" t="str">
        <f>IF(COUNTIF($CI198:CR198,"J")&gt;0,"N",IF(ISERROR(VLOOKUP($BD198,GEWASCODE_GLMC8!P:P,1,0)),"N","J"))</f>
        <v>N</v>
      </c>
      <c r="CT198" s="24" t="str">
        <f>IF(COUNTIF($CI198:CS198,"J")&gt;0,"N",IF(ISERROR(VLOOKUP($BD198,GEWASCODE_GLMC8!Q:Q,1,0)),"N","J"))</f>
        <v>N</v>
      </c>
      <c r="CU198" s="24" t="str">
        <f>IF(COUNTIF($CI198:CT198,"J")&gt;0,"N",IF(ISERROR(VLOOKUP($BD198,GEWASCODE_GLMC8!R:R,1,0)),"N","J"))</f>
        <v>N</v>
      </c>
      <c r="CV198" s="24" t="str">
        <f>IF(COUNTIF($CI198:CU198,"J")&gt;0,"N",IF(ISERROR(VLOOKUP($BD198,GEWASCODE_GLMC8!S:S,1,0)),"N","J"))</f>
        <v>N</v>
      </c>
      <c r="CW198" s="24" t="str">
        <f>IF(COUNTIF($CI198:CV198,"J")&gt;0,"N",IF(ISERROR(VLOOKUP($BD198,GEWASCODE_GLMC8!T:T,1,0)),"N","J"))</f>
        <v>N</v>
      </c>
      <c r="CX198" s="24" t="str">
        <f>IF(COUNTIF($CI198:CW198,"J")&gt;0,"N",IF(ISERROR(VLOOKUP($BD198,GEWASCODE_GLMC8!U:U,1,0)),"N","J"))</f>
        <v>N</v>
      </c>
      <c r="CY198" s="24" t="str">
        <f>IF(COUNTIF($CI198:CX198,"J")&gt;0,"N",IF(ISERROR(VLOOKUP($BD198,GEWASCODE_GLMC8!V:V,1,0)),"N","J"))</f>
        <v>N</v>
      </c>
      <c r="CZ198" s="24" t="str">
        <f>IF(COUNTIF($CI198:CY198,"J")&gt;0,"N",IF(ISERROR(VLOOKUP($BD198,GEWASCODE_GLMC8!W:W,1,0)),"N","J"))</f>
        <v>N</v>
      </c>
      <c r="DA198" s="24" t="str">
        <f>IF(COUNTIF($CI198:CZ198,"J")&gt;0,"N",IF(ISERROR(VLOOKUP($BD198,GEWASCODE_GLMC8!X:X,1,0)),"N","J"))</f>
        <v>N</v>
      </c>
      <c r="DB198" s="24" t="str">
        <f>IF(COUNTIF($CI198:DA198,"J")&gt;0,"N",IF(ISERROR(VLOOKUP($BD198,GEWASCODE_GLMC8!Y:Y,1,0)),"N","J"))</f>
        <v>N</v>
      </c>
      <c r="DC198" s="24" t="str">
        <f>IF(COUNTIF($CI198:DB198,"J")&gt;0,"N",IF(ISERROR(VLOOKUP($BD198,GEWASCODE_GLMC8!Z:Z,1,0)),"N","J"))</f>
        <v>N</v>
      </c>
      <c r="DD198" s="24" t="str">
        <f t="shared" ref="DD198:DD254" si="508">IF(COUNTIF(CI198:DC198,"J")&gt;0,"J","N")</f>
        <v>N</v>
      </c>
      <c r="DE198" s="3" t="str">
        <f t="shared" si="439"/>
        <v>N</v>
      </c>
      <c r="DF198" s="3" t="str">
        <f t="shared" si="440"/>
        <v>N</v>
      </c>
      <c r="DG198" s="3" t="str">
        <f t="shared" ref="DG198:DG255" si="509">IF(AND(OR(BM198="J",BN198="J",BO198="J",BP198="J",BQ198="J",BR198="J",BS198="J",BT198="J",BU198="J",BV198="J",BW198="J",BX198="J"),DE198="N"),"J","N")</f>
        <v>N</v>
      </c>
      <c r="DH198" s="3" t="str">
        <f t="shared" ref="DH198:DH255" si="510">IF(AND(OR(BM198="J",BN198="J",BO198="J",BP198="J",BQ198="J",BR198="J",BS198="J",BT198="J",BU198="J",BV198="J",BW198="J",BX198="J"),DE198="N"),"J","N")</f>
        <v>N</v>
      </c>
      <c r="DI198" s="3" t="str">
        <f t="shared" si="441"/>
        <v>N</v>
      </c>
      <c r="DJ198" s="3" t="str">
        <f t="shared" si="442"/>
        <v>N</v>
      </c>
      <c r="DK198" s="3">
        <f>0</f>
        <v>0</v>
      </c>
      <c r="DL198" s="3" t="str">
        <f t="shared" si="443"/>
        <v>N</v>
      </c>
      <c r="DM198" s="3" t="str">
        <f t="shared" si="444"/>
        <v>N</v>
      </c>
      <c r="DN198" t="str">
        <f>IF(AND($A198="J",COUNTIFS(activiteiten_perceel,percelen!$AZ198,activiteiten_maatregel_nr,percelen!DN$4,activiteiten_activiteit_voldoet_aan_voorwaarden,"J")&gt;0),DN$4,"")</f>
        <v/>
      </c>
      <c r="DO198" t="str">
        <f>IF(AND($A198="J",COUNTIFS(activiteiten_perceel,percelen!$AZ198,activiteiten_maatregel_nr,percelen!DO$4,activiteiten_activiteit_voldoet_aan_voorwaarden,"J")&gt;0),DO$4,"")</f>
        <v/>
      </c>
      <c r="DP198" t="str">
        <f>IF(AND($A198="J",COUNTIFS(activiteiten_perceel,percelen!$AZ198,activiteiten_maatregel_nr,percelen!DP$4,activiteiten_activiteit_voldoet_aan_voorwaarden,"J")&gt;0),DP$4,"")</f>
        <v/>
      </c>
      <c r="DQ198" t="str">
        <f>IF(AND($A198="J",COUNTIFS(activiteiten_perceel,percelen!$AZ198,activiteiten_maatregel_nr,percelen!DQ$4,activiteiten_activiteit_voldoet_aan_voorwaarden,"J")&gt;0),DQ$4,"")</f>
        <v/>
      </c>
      <c r="DR198" t="str">
        <f>IF(AND($A198="J",COUNTIFS(activiteiten_perceel,percelen!$AZ198,activiteiten_maatregel_nr,percelen!DR$4,activiteiten_activiteit_voldoet_aan_voorwaarden,"J")&gt;0),DR$4,"")</f>
        <v/>
      </c>
      <c r="DS198" t="str">
        <f>IF(AND($A198="J",COUNTIFS(activiteiten_perceel,percelen!$AZ198,activiteiten_maatregel_nr,percelen!DS$4,activiteiten_activiteit_voldoet_aan_voorwaarden,"J")&gt;0),DS$4,"")</f>
        <v/>
      </c>
      <c r="DT198" t="str">
        <f>IF(AND($A198="J",COUNTIFS(activiteiten_perceel,percelen!$AZ198,activiteiten_maatregel_nr,percelen!DT$4,activiteiten_activiteit_voldoet_aan_voorwaarden,"J")&gt;0),DT$4,"")</f>
        <v/>
      </c>
      <c r="DU198" t="str">
        <f>IF(AND($A198="J",COUNTIFS(activiteiten_perceel,percelen!$AZ198,activiteiten_maatregel_nr,percelen!DU$4,activiteiten_activiteit_voldoet_aan_voorwaarden,"J")&gt;0),DU$4,"")</f>
        <v/>
      </c>
      <c r="DV198" t="str">
        <f>IF(AND($A198="J",COUNTIFS(activiteiten_perceel,percelen!$AZ198,activiteiten_maatregel_nr,percelen!DV$4,activiteiten_activiteit_voldoet_aan_voorwaarden,"J")&gt;0),DV$4,"")</f>
        <v/>
      </c>
      <c r="DW198" t="str">
        <f>IF(AND($A198="J",COUNTIFS(activiteiten_perceel,percelen!$AZ198,activiteiten_maatregel_nr,percelen!DW$4,activiteiten_activiteit_voldoet_aan_voorwaarden,"J")&gt;0),DW$4,"")</f>
        <v/>
      </c>
      <c r="DX198" t="str">
        <f>IF(AND($A198="J",COUNTIFS(activiteiten_perceel,percelen!$AZ198,activiteiten_maatregel_nr,percelen!DX$4,activiteiten_activiteit_voldoet_aan_voorwaarden,"J")&gt;0),DX$4,"")</f>
        <v/>
      </c>
      <c r="DY198" t="str">
        <f>IF(AND($A198="J",COUNTIFS(activiteiten_perceel,percelen!$AZ198,activiteiten_maatregel_nr,percelen!DY$4,activiteiten_activiteit_voldoet_aan_voorwaarden,"J")&gt;0),DY$4,"")</f>
        <v/>
      </c>
      <c r="DZ198" t="str">
        <f>IF(AND($A198="J",COUNTIFS(activiteiten_perceel,percelen!$AZ198,activiteiten_maatregel_nr,percelen!DZ$4,activiteiten_activiteit_voldoet_aan_voorwaarden,"J")&gt;0),DZ$4,"")</f>
        <v/>
      </c>
      <c r="EA198" t="str">
        <f>IF(AND($A198="J",COUNTIFS(activiteiten_perceel,percelen!$AZ198,activiteiten_maatregel_nr,percelen!EA$4,activiteiten_activiteit_voldoet_aan_voorwaarden,"J")&gt;0),EA$4,"")</f>
        <v/>
      </c>
      <c r="EB198" t="str">
        <f>IF(AND($A198="J",COUNTIFS(activiteiten_perceel,percelen!$AZ198,activiteiten_maatregel_nr,percelen!EB$4,activiteiten_activiteit_voldoet_aan_voorwaarden,"J")&gt;0),EB$4,"")</f>
        <v/>
      </c>
      <c r="EC198" t="str">
        <f>IF(AND($A198="J",COUNTIFS(activiteiten_perceel,percelen!$AZ198,activiteiten_maatregel_nr,percelen!EC$4,activiteiten_activiteit_voldoet_aan_voorwaarden,"J")&gt;0),EC$4,"")</f>
        <v/>
      </c>
      <c r="ED198" t="str">
        <f>IF(AND($A198="J",COUNTIFS(activiteiten_perceel,percelen!$AZ198,activiteiten_maatregel_nr,percelen!ED$4,activiteiten_activiteit_voldoet_aan_voorwaarden,"J")&gt;0),ED$4,"")</f>
        <v/>
      </c>
      <c r="EE198" t="str">
        <f>IF(AND($A198="J",COUNTIFS(activiteiten_perceel,percelen!$AZ198,activiteiten_maatregel_nr,percelen!EE$4,activiteiten_activiteit_voldoet_aan_voorwaarden,"J")&gt;0),EE$4,"")</f>
        <v/>
      </c>
      <c r="EF198" t="str">
        <f>IF(AND($A198="J",COUNTIFS(activiteiten_perceel,percelen!$AZ198,activiteiten_maatregel_nr,percelen!EF$4,activiteiten_activiteit_voldoet_aan_voorwaarden,"J")&gt;0),EF$4,"")</f>
        <v/>
      </c>
      <c r="EG198" t="str">
        <f>IF(AND($A198="J",COUNTIFS(activiteiten_perceel,percelen!$AZ198,activiteiten_maatregel_nr,percelen!EG$4,activiteiten_activiteit_voldoet_aan_voorwaarden,"J")&gt;0),EG$4,"")</f>
        <v/>
      </c>
      <c r="EH198" t="str">
        <f>IF(AND($A198="J",COUNTIFS(activiteiten_perceel,percelen!$AZ198,activiteiten_maatregel_nr,percelen!EH$4,activiteiten_activiteit_voldoet_aan_voorwaarden,"J")&gt;0),EH$4,"")</f>
        <v/>
      </c>
      <c r="EI198" t="str">
        <f>IF(AND($A198="J",COUNTIFS(activiteiten_perceel,percelen!$AZ198,activiteiten_maatregel_nr,percelen!EI$4,activiteiten_activiteit_voldoet_aan_voorwaarden,"J")&gt;0),EI$4,"")</f>
        <v/>
      </c>
      <c r="EJ198">
        <f t="shared" ref="EJ198:EJ254" si="511">COUNTA(DN$4:EI$4)-COUNTBLANK(DN198:EI198)</f>
        <v>0</v>
      </c>
      <c r="EK198" t="str">
        <f t="shared" si="445"/>
        <v/>
      </c>
      <c r="EL198" t="str">
        <f t="shared" si="446"/>
        <v/>
      </c>
      <c r="EM198" t="str">
        <f t="shared" si="447"/>
        <v/>
      </c>
      <c r="EN198" t="str">
        <f t="shared" si="448"/>
        <v/>
      </c>
      <c r="EO198" t="str">
        <f t="shared" si="449"/>
        <v/>
      </c>
      <c r="EP198" t="str">
        <f t="shared" si="450"/>
        <v/>
      </c>
      <c r="EQ198" t="str">
        <f t="shared" si="451"/>
        <v/>
      </c>
      <c r="ER198" t="str">
        <f t="shared" si="452"/>
        <v/>
      </c>
      <c r="ES198" t="str">
        <f t="shared" si="453"/>
        <v/>
      </c>
      <c r="ET198" t="str">
        <f t="shared" si="454"/>
        <v/>
      </c>
      <c r="EU198" t="str">
        <f t="shared" si="455"/>
        <v/>
      </c>
      <c r="EV198" t="str">
        <f t="shared" si="456"/>
        <v/>
      </c>
      <c r="EW198" t="str">
        <f t="shared" ref="EW198:EW254" si="512">IF($EJ198=1,EQ198,"nvt")</f>
        <v>nvt</v>
      </c>
      <c r="EX198" t="str">
        <f t="shared" ref="EX198:EX254" si="513">IF($EJ198=1,SUM(EY198:FC198),"nvt")</f>
        <v>nvt</v>
      </c>
      <c r="EY198" t="str">
        <f t="shared" ref="EY198:EY254" si="514">IF($EJ198=1,ER198,"nvt")</f>
        <v>nvt</v>
      </c>
      <c r="EZ198" t="str">
        <f t="shared" ref="EZ198:EZ254" si="515">IF($EJ198=1,ES198,"nvt")</f>
        <v>nvt</v>
      </c>
      <c r="FA198" t="str">
        <f t="shared" ref="FA198:FA254" si="516">IF($EJ198=1,ET198,"nvt")</f>
        <v>nvt</v>
      </c>
      <c r="FB198" t="str">
        <f t="shared" ref="FB198:FB254" si="517">IF($EJ198=1,EU198,"nvt")</f>
        <v>nvt</v>
      </c>
      <c r="FC198" t="str">
        <f t="shared" ref="FC198:FC254" si="518">IF($EJ198=1,EV198,"nvt")</f>
        <v>nvt</v>
      </c>
      <c r="FD198" t="str">
        <f t="shared" ref="FD198:FD254" si="519">IF($EJ198=2,DN198&amp;DO198&amp;DP198&amp;DQ198&amp;DR198&amp;DS198&amp;DT198&amp;DU198&amp;DV198&amp;DW198&amp;DX198&amp;DY198&amp;DZ198&amp;EA198&amp;EB198&amp;EC198&amp;ED198&amp;EE198&amp;EF198&amp;EG198&amp;EI198,"nvt")</f>
        <v>nvt</v>
      </c>
      <c r="FE198" t="str">
        <f>IF($EJ198=2,VLOOKUP(FD198,STAPELING!A:D,FE$1,0),"nvt")</f>
        <v>nvt</v>
      </c>
      <c r="FF198" t="str">
        <f t="shared" ref="FF198:FF254" si="520">IF($EJ198=2,IF($FE198="zwart",0,IF($FE198="groen",EQ198,IF($FE198="geel",EQ198,IF($FE198="blauw",EK198,0)))),"nvt")</f>
        <v>nvt</v>
      </c>
      <c r="FG198" t="str">
        <f t="shared" ref="FG198:FG254" si="521">IF($EJ198=2,SUM(FH198:FL198),"nvt")</f>
        <v>nvt</v>
      </c>
      <c r="FH198" t="str">
        <f t="shared" ref="FH198:FH254" si="522">IF($EJ198=2,IF($FE198="zwart",0,IF($FE198="groen",ER198,IF($FE198="geel",EL198,IF($FE198="blauw",EL198,0)))),"nvt")</f>
        <v>nvt</v>
      </c>
      <c r="FI198" t="str">
        <f t="shared" ref="FI198:FI254" si="523">IF($EJ198=2,IF($FE198="zwart",0,IF($FE198="groen",ES198,IF($FE198="geel",EM198,IF($FE198="blauw",EM198,0)))),"nvt")</f>
        <v>nvt</v>
      </c>
      <c r="FJ198" t="str">
        <f t="shared" ref="FJ198:FJ254" si="524">IF($EJ198=2,IF($FE198="zwart",0,IF($FE198="groen",ET198,IF($FE198="geel",EN198,IF($FE198="blauw",EN198,0)))),"nvt")</f>
        <v>nvt</v>
      </c>
      <c r="FK198" t="str">
        <f t="shared" ref="FK198:FK254" si="525">IF($EJ198=2,IF($FE198="zwart",0,IF($FE198="groen",EU198,IF($FE198="geel",EO198,IF($FE198="blauw",EO198,0)))),"nvt")</f>
        <v>nvt</v>
      </c>
      <c r="FL198" t="str">
        <f t="shared" ref="FL198:FL254" si="526">IF($EJ198=2,IF($FE198="zwart",0,IF($FE198="groen",EV198,IF($FE198="geel",EP198,IF($FE198="blauw",EP198,0)))),"nvt")</f>
        <v>nvt</v>
      </c>
      <c r="FM198" t="str">
        <f t="shared" ref="FM198:FM254" si="527">DN198&amp;DO198&amp;DP198&amp;DQ198&amp;DR198&amp;DS198&amp;DT198&amp;DU198&amp;DV198&amp;DW198&amp;DX198&amp;DY198&amp;DZ198&amp;EA198&amp;EB198&amp;EC198&amp;ED198&amp;EE198&amp;EF198&amp;EG198&amp;EI198</f>
        <v/>
      </c>
      <c r="FN198" t="str">
        <f>IF(ISERROR(VLOOKUP(FM198,STAPELING!I:AO,FN$1,0)),"N",VLOOKUP(FM198,STAPELING!I:AO,FN$1,0))</f>
        <v>J</v>
      </c>
      <c r="FO198" t="str">
        <f t="shared" ref="FO198:FO254" si="528">IF($EJ198&gt;2,DN198&amp;DO198&amp;DP198&amp;DQ198&amp;DR198&amp;DS198&amp;DT198&amp;DU198&amp;DV198&amp;DX198&amp;ED198&amp;EE198&amp;EF198&amp;EG198,"nvt")</f>
        <v>nvt</v>
      </c>
      <c r="FP198" t="str">
        <f t="shared" si="457"/>
        <v>nvt</v>
      </c>
      <c r="FQ198" t="str">
        <f t="shared" si="458"/>
        <v>nvt</v>
      </c>
      <c r="FR198" t="str">
        <f t="shared" si="459"/>
        <v>nvt</v>
      </c>
      <c r="FS198" t="str">
        <f t="shared" si="460"/>
        <v>nvt</v>
      </c>
      <c r="FT198" t="str">
        <f t="shared" si="461"/>
        <v>nvt</v>
      </c>
      <c r="FU198" t="str">
        <f t="shared" si="462"/>
        <v>nvt</v>
      </c>
      <c r="FV198" t="str">
        <f t="shared" si="463"/>
        <v>nvt</v>
      </c>
      <c r="FW198" t="str">
        <f t="shared" si="464"/>
        <v>nvt</v>
      </c>
      <c r="FX198" t="str">
        <f t="shared" si="465"/>
        <v>nvt</v>
      </c>
      <c r="FY198" t="str">
        <f t="shared" si="466"/>
        <v>nvt</v>
      </c>
      <c r="FZ198" t="str">
        <f t="shared" si="467"/>
        <v>nvt</v>
      </c>
      <c r="GA198" t="str">
        <f t="shared" si="468"/>
        <v>nvt</v>
      </c>
      <c r="GB198" t="str">
        <f>IF($EJ198&gt;2,IF(FO198="","zwart",VLOOKUP(FO198,STAPELING!J:AA,GB$1,0)),"nvt")</f>
        <v>nvt</v>
      </c>
      <c r="GC198" t="str">
        <f t="shared" ref="GC198:GC254" si="529">IF($EJ198&gt;2,IF($GB198="zwart",FV198,IF($GB198="groen",FV198,IF($GB198="geel",FV198,IF($GB198="blauw",FP198,0)))),"nvt")</f>
        <v>nvt</v>
      </c>
      <c r="GD198" t="str">
        <f t="shared" ref="GD198:GD254" si="530">IF($EJ198&gt;2,SUM(GE198:GI198),"nvt")</f>
        <v>nvt</v>
      </c>
      <c r="GE198" t="str">
        <f t="shared" ref="GE198:GE254" si="531">IF($EJ198&gt;2,IF($GB198="zwart",FW198,IF($GB198="groen",FW198,IF($GB198="geel",FQ198,IF($GB198="blauw",FQ198,0)))),"nvt")</f>
        <v>nvt</v>
      </c>
      <c r="GF198" t="str">
        <f t="shared" ref="GF198:GF254" si="532">IF($EJ198&gt;2,IF($GB198="zwart",FX198,IF($GB198="groen",FX198,IF($GB198="geel",FR198,IF($GB198="blauw",FR198,0)))),"nvt")</f>
        <v>nvt</v>
      </c>
      <c r="GG198" t="str">
        <f t="shared" ref="GG198:GG254" si="533">IF($EJ198&gt;2,IF($GB198="zwart",FY198,IF($GB198="groen",FY198,IF($GB198="geel",FS198,IF($GB198="blauw",FS198,0)))),"nvt")</f>
        <v>nvt</v>
      </c>
      <c r="GH198" t="str">
        <f t="shared" ref="GH198:GH254" si="534">IF($EJ198&gt;2,IF($GB198="zwart",FZ198,IF($GB198="groen",FZ198,IF($GB198="geel",FT198,IF($GB198="blauw",FT198,0)))),"nvt")</f>
        <v>nvt</v>
      </c>
      <c r="GI198" t="str">
        <f t="shared" ref="GI198:GI254" si="535">IF($EJ198&gt;2,IF($GB198="zwart",GA198,IF($GB198="groen",GA198,IF($GB198="geel",FU198,IF($GB198="blauw",FU198,0)))),"nvt")</f>
        <v>nvt</v>
      </c>
      <c r="GJ198" t="str">
        <f t="shared" ref="GJ198:GJ254" si="536">IF($EJ198&gt;2,DW198&amp;DY198&amp;DZ198&amp;EA198&amp;EB198&amp;EC198,"nvt")</f>
        <v>nvt</v>
      </c>
      <c r="GK198" t="str">
        <f t="shared" si="469"/>
        <v>nvt</v>
      </c>
      <c r="GL198" t="str">
        <f t="shared" si="470"/>
        <v>nvt</v>
      </c>
      <c r="GM198" t="str">
        <f t="shared" si="471"/>
        <v>nvt</v>
      </c>
      <c r="GN198" t="str">
        <f t="shared" si="472"/>
        <v>nvt</v>
      </c>
      <c r="GO198" t="str">
        <f t="shared" si="473"/>
        <v>nvt</v>
      </c>
      <c r="GP198" t="str">
        <f t="shared" si="474"/>
        <v>nvt</v>
      </c>
      <c r="GQ198" t="str">
        <f t="shared" si="475"/>
        <v>nvt</v>
      </c>
      <c r="GR198" t="str">
        <f t="shared" si="476"/>
        <v>nvt</v>
      </c>
      <c r="GS198" t="str">
        <f t="shared" si="477"/>
        <v>nvt</v>
      </c>
      <c r="GT198" t="str">
        <f t="shared" si="478"/>
        <v>nvt</v>
      </c>
      <c r="GU198" t="str">
        <f t="shared" si="479"/>
        <v>nvt</v>
      </c>
      <c r="GV198" t="str">
        <f t="shared" si="480"/>
        <v>nvt</v>
      </c>
      <c r="GW198" t="str">
        <f>IF($EJ198&gt;2,IF(GJ198="","zwart",VLOOKUP(GJ198,STAPELING!AB:AJ,GW$1,0)),"nvt")</f>
        <v>nvt</v>
      </c>
      <c r="GX198" t="str">
        <f t="shared" ref="GX198:GX254" si="537">IF($EJ198&gt;2,IF($GW198="zwart",GQ198,IF($GW198="groen",GQ198,IF($GW198="geel",GQ198,IF($GW198="blauw",GK198,0)))),"nvt")</f>
        <v>nvt</v>
      </c>
      <c r="GY198" t="str">
        <f t="shared" ref="GY198:GY254" si="538">IF($EJ198&gt;2,SUM(GZ198:HD198),"nvt")</f>
        <v>nvt</v>
      </c>
      <c r="GZ198" t="str">
        <f t="shared" ref="GZ198:GZ254" si="539">IF($EJ198&gt;2,IF($GW198="zwart",GR198,IF($GW198="groen",GR198,IF($GW198="geel",GL198,IF($GW198="blauw",GL198,0)))),"nvt")</f>
        <v>nvt</v>
      </c>
      <c r="HA198" t="str">
        <f t="shared" ref="HA198:HA254" si="540">IF($EJ198&gt;2,IF($GW198="zwart",GS198,IF($GW198="groen",GS198,IF($GW198="geel",GM198,IF($GW198="blauw",GM198,0)))),"nvt")</f>
        <v>nvt</v>
      </c>
      <c r="HB198" t="str">
        <f t="shared" ref="HB198:HB254" si="541">IF($EJ198&gt;2,IF($GW198="zwart",GT198,IF($GW198="groen",GT198,IF($GW198="geel",GN198,IF($GW198="blauw",GN198,0)))),"nvt")</f>
        <v>nvt</v>
      </c>
      <c r="HC198" t="str">
        <f t="shared" ref="HC198:HC254" si="542">IF($EJ198&gt;2,IF($GW198="zwart",GU198,IF($GW198="groen",GU198,IF($GW198="geel",GO198,IF($GW198="blauw",GO198,0)))),"nvt")</f>
        <v>nvt</v>
      </c>
      <c r="HD198" t="str">
        <f t="shared" ref="HD198:HD254" si="543">IF($EJ198&gt;2,IF($GW198="zwart",GV198,IF($GW198="groen",GV198,IF($GW198="geel",GP198,IF($GW198="blauw",GP198,0)))),"nvt")</f>
        <v>nvt</v>
      </c>
      <c r="HE198" t="str">
        <f t="shared" ref="HE198:HE254" si="544">IF($EJ198&gt;2,GC198+GX198,"nvt")</f>
        <v>nvt</v>
      </c>
      <c r="HF198" t="str">
        <f t="shared" ref="HF198:HF254" si="545">IF($EJ198&gt;2,SUM(HG198:HK198),"nvt")</f>
        <v>nvt</v>
      </c>
      <c r="HG198" t="str">
        <f t="shared" ref="HG198:HG254" si="546">IF($EJ198&gt;2,GE198+GZ198,"nvt")</f>
        <v>nvt</v>
      </c>
      <c r="HH198" t="str">
        <f t="shared" ref="HH198:HH254" si="547">IF($EJ198&gt;2,GF198+HA198,"nvt")</f>
        <v>nvt</v>
      </c>
      <c r="HI198" t="str">
        <f t="shared" ref="HI198:HI254" si="548">IF($EJ198&gt;2,GG198+HB198,"nvt")</f>
        <v>nvt</v>
      </c>
      <c r="HJ198" t="str">
        <f t="shared" ref="HJ198:HJ254" si="549">IF($EJ198&gt;2,GH198+HC198,"nvt")</f>
        <v>nvt</v>
      </c>
      <c r="HK198" t="str">
        <f t="shared" ref="HK198:HK254" si="550">IF($EJ198&gt;2,GI198+HD198,"nvt")</f>
        <v>nvt</v>
      </c>
      <c r="HL198" t="str">
        <f t="shared" ref="HL198:HL254" si="551">IF($EJ198&gt;2,EI198,"nvt")</f>
        <v>nvt</v>
      </c>
      <c r="HM198" t="str">
        <f t="shared" si="481"/>
        <v>nvt</v>
      </c>
      <c r="HN198" t="str">
        <f t="shared" si="482"/>
        <v>nvt</v>
      </c>
      <c r="HO198" t="str">
        <f t="shared" si="483"/>
        <v>nvt</v>
      </c>
      <c r="HP198" t="str">
        <f t="shared" si="484"/>
        <v>nvt</v>
      </c>
      <c r="HQ198" t="str">
        <f t="shared" si="485"/>
        <v>nvt</v>
      </c>
      <c r="HR198" t="str">
        <f t="shared" si="486"/>
        <v>nvt</v>
      </c>
      <c r="HS198" t="str">
        <f t="shared" si="487"/>
        <v>nvt</v>
      </c>
      <c r="HT198" t="str">
        <f t="shared" si="488"/>
        <v>nvt</v>
      </c>
      <c r="HU198" t="str">
        <f t="shared" si="489"/>
        <v>nvt</v>
      </c>
      <c r="HV198" t="str">
        <f t="shared" si="490"/>
        <v>nvt</v>
      </c>
      <c r="HW198" t="str">
        <f t="shared" si="491"/>
        <v>nvt</v>
      </c>
      <c r="HX198" t="str">
        <f t="shared" si="492"/>
        <v>nvt</v>
      </c>
      <c r="HY198" t="str">
        <f>IF($EJ198&gt;2,IF(HL198="","zwart",VLOOKUP(HL198,STAPELING!AK:AN,HY$1,0)),"nvt")</f>
        <v>nvt</v>
      </c>
      <c r="HZ198" t="str">
        <f t="shared" ref="HZ198:HZ254" si="552">IF($EJ198&gt;2,IF($HY198="zwart",HS198,IF($HY198="groen",HS198,IF($HY198="geel",HS198,IF($HY198="blauw",HM198,0)))),"nvt")</f>
        <v>nvt</v>
      </c>
      <c r="IA198" t="str">
        <f t="shared" ref="IA198:IA254" si="553">IF($EJ198&gt;2,SUM(IB198:IF198),"nvt")</f>
        <v>nvt</v>
      </c>
      <c r="IB198" t="str">
        <f t="shared" ref="IB198:IB254" si="554">IF($EJ198&gt;2,IF($HY198="zwart",HT198,IF($HY198="groen",HT198,IF($HY198="geel",HN198,IF($HY198="blauw",HN198,0)))),"nvt")</f>
        <v>nvt</v>
      </c>
      <c r="IC198" t="str">
        <f t="shared" ref="IC198:IC254" si="555">IF($EJ198&gt;2,IF($HY198="zwart",HU198,IF($HY198="groen",HU198,IF($HY198="geel",HO198,IF($HY198="blauw",HO198,0)))),"nvt")</f>
        <v>nvt</v>
      </c>
      <c r="ID198" t="str">
        <f t="shared" ref="ID198:ID254" si="556">IF($EJ198&gt;2,IF($HY198="zwart",HV198,IF($HY198="groen",HV198,IF($HY198="geel",HP198,IF($HY198="blauw",HP198,0)))),"nvt")</f>
        <v>nvt</v>
      </c>
      <c r="IE198" t="str">
        <f t="shared" ref="IE198:IE254" si="557">IF($EJ198&gt;2,IF($HY198="zwart",HW198,IF($HY198="groen",HW198,IF($HY198="geel",HQ198,IF($HY198="blauw",HQ198,0)))),"nvt")</f>
        <v>nvt</v>
      </c>
      <c r="IF198" t="str">
        <f t="shared" ref="IF198:IF254" si="558">IF($EJ198&gt;2,IF($HY198="zwart",HX198,IF($HY198="groen",HX198,IF($HY198="geel",HR198,IF($HY198="blauw",HR198,0)))),"nvt")</f>
        <v>nvt</v>
      </c>
      <c r="IG198">
        <f t="shared" ref="IG198:IG254" si="559">IF(AND($EJ198&gt;2,FN198="J"),MAX(HE198,HZ198),0)</f>
        <v>0</v>
      </c>
      <c r="IH198">
        <f t="shared" ref="IH198:IH254" si="560">IF(AND($EJ198&gt;2,FN198="J"),SUM(II198:IM198),0)</f>
        <v>0</v>
      </c>
      <c r="II198">
        <f t="shared" ref="II198:II254" si="561">IF(AND($EJ198&gt;2,FN198="J"),MAX(HG198,IB198),0)</f>
        <v>0</v>
      </c>
      <c r="IJ198">
        <f t="shared" ref="IJ198:IJ254" si="562">IF(AND($EJ198&gt;2,FN198="J"),MAX(HH198,IC198),0)</f>
        <v>0</v>
      </c>
      <c r="IK198">
        <f t="shared" ref="IK198:IK254" si="563">IF(AND($EJ198&gt;2,FN198="J"),MAX(HI198,ID198),0)</f>
        <v>0</v>
      </c>
      <c r="IL198">
        <f t="shared" ref="IL198:IL254" si="564">IF(AND($EJ198&gt;2,FN198="J"),MAX(HJ198,IE198),0)</f>
        <v>0</v>
      </c>
      <c r="IM198">
        <f t="shared" ref="IM198:IM254" si="565">IF(AND($EJ198&gt;2,FN198="J"),MAX(HK198,IF198),0)</f>
        <v>0</v>
      </c>
      <c r="IN198">
        <f t="shared" ref="IN198:IN254" si="566">IF($EJ198=0,0,IF($EJ198=1,EW198,IF($EJ198=2,FF198,IG198)))</f>
        <v>0</v>
      </c>
      <c r="IO198">
        <f t="shared" ref="IO198:IO254" si="567">IF($EJ198=0,0,SUM(IP198:IT198))</f>
        <v>0</v>
      </c>
      <c r="IP198">
        <f t="shared" ref="IP198:IP254" si="568">IF($EJ198=0,0,IF($EJ198=1,EY198,IF($EJ198=2,FH198,II198)))</f>
        <v>0</v>
      </c>
      <c r="IQ198">
        <f t="shared" ref="IQ198:IQ254" si="569">IF($EJ198=0,0,IF($EJ198=1,EZ198,IF($EJ198=2,FI198,IJ198)))</f>
        <v>0</v>
      </c>
      <c r="IR198">
        <f t="shared" ref="IR198:IR254" si="570">IF($EJ198=0,0,IF($EJ198=1,FA198,IF($EJ198=2,FJ198,IK198)))</f>
        <v>0</v>
      </c>
      <c r="IS198">
        <f t="shared" ref="IS198:IS254" si="571">IF($EJ198=0,0,IF($EJ198=1,FB198,IF($EJ198=2,FK198,IL198)))</f>
        <v>0</v>
      </c>
      <c r="IT198">
        <f t="shared" ref="IT198:IT254" si="572">IF($EJ198=0,0,IF($EJ198=1,FC198,IF($EJ198=2,FL198,IM198)))</f>
        <v>0</v>
      </c>
      <c r="IU198" t="str">
        <f t="shared" ref="IU198:IU254" si="573">IF(OR(AND(EJ198=2,FE198="grijs"),AND(EJ198&gt;2,FN198="N")),"J","N")</f>
        <v>N</v>
      </c>
      <c r="IV198" t="str">
        <f t="shared" si="493"/>
        <v>N</v>
      </c>
      <c r="IW198" t="str">
        <f t="shared" ref="IW198:IW254" si="574">IF(AND(DL198="J",DD198="N"),"J","N")</f>
        <v>N</v>
      </c>
    </row>
    <row r="199" spans="1:257" x14ac:dyDescent="0.25">
      <c r="A199" t="str">
        <f>IF(ISERROR(VLOOKUP(E199,E$4:E198,1,0)),"J","N")</f>
        <v>N</v>
      </c>
      <c r="E199" s="25" t="str">
        <f>IF(Invoer!B228="","",Invoer!B228)</f>
        <v/>
      </c>
      <c r="F199" s="25"/>
      <c r="G199" s="25"/>
      <c r="H199" s="25" t="str">
        <f>IF(AND($E199&lt;&gt;"",$A199="J"),Invoer!D228,"")</f>
        <v/>
      </c>
      <c r="I199" s="25"/>
      <c r="J199" s="26"/>
      <c r="K199" s="26" t="str">
        <f>IF(AND($E199&lt;&gt;"",$A199="J"),Invoer!L228,"")</f>
        <v/>
      </c>
      <c r="L199" s="26"/>
      <c r="M199" s="25"/>
      <c r="N199" s="152"/>
      <c r="O199" s="153"/>
      <c r="P199" s="25"/>
      <c r="Q199" s="25"/>
      <c r="R199" s="153"/>
      <c r="S199" s="154"/>
      <c r="T199" s="152"/>
      <c r="U199" s="153"/>
      <c r="V199" s="153"/>
      <c r="W199" s="59" t="str">
        <f>IF(AND($E199&lt;&gt;"",$A199="J",Invoer!R228&lt;&gt;""),VLOOKUP(Invoer!R228,NORM!$F$26:$H$29,3,0),"")</f>
        <v/>
      </c>
      <c r="X199" s="59"/>
      <c r="Y199" s="25" t="str">
        <f t="shared" si="494"/>
        <v/>
      </c>
      <c r="Z199" s="25"/>
      <c r="AA199" s="26" t="str">
        <f t="shared" si="495"/>
        <v/>
      </c>
      <c r="AB199" s="26"/>
      <c r="AC199" s="153"/>
      <c r="AD199" s="153"/>
      <c r="AE199" s="153"/>
      <c r="AF199" s="153"/>
      <c r="AG199" s="153"/>
      <c r="AH199" s="25"/>
      <c r="AI199" s="153"/>
      <c r="AJ199" s="153"/>
      <c r="AK199" s="153"/>
      <c r="AL199" s="153"/>
      <c r="AM199" s="25" t="str">
        <f>IF(AND($E199&lt;&gt;"",$A199="J"),IF(Invoer!X228="Ja","J",IF(Invoer!X228="Nee","N","")),"")</f>
        <v/>
      </c>
      <c r="AN199" s="153"/>
      <c r="AO199" s="153"/>
      <c r="AP199" s="153" t="s">
        <v>311</v>
      </c>
      <c r="AQ199" s="153" t="s">
        <v>311</v>
      </c>
      <c r="AR199" s="153" t="s">
        <v>312</v>
      </c>
      <c r="AS199" s="153" t="s">
        <v>312</v>
      </c>
      <c r="AT199" s="1" t="str">
        <f>IF(AND($E199&lt;&gt;"",$A199="J",Invoer!O228&lt;&gt;""),VLOOKUP(Invoer!O228,NORM!$F$31:$H$38,3,0),"")</f>
        <v/>
      </c>
      <c r="AU199" s="1"/>
      <c r="AV199" s="1" t="str">
        <f>IF(AND($E199&lt;&gt;"",$A199="J"),Invoer!AH228,"")</f>
        <v/>
      </c>
      <c r="AW199" s="1"/>
      <c r="AX199" s="1" t="str">
        <f t="shared" si="496"/>
        <v/>
      </c>
      <c r="AY199" s="1"/>
      <c r="AZ199" s="3" t="str">
        <f t="shared" si="497"/>
        <v/>
      </c>
      <c r="BA199" s="3" t="str">
        <f t="shared" si="498"/>
        <v/>
      </c>
      <c r="BB199" s="3" t="str">
        <f t="shared" si="499"/>
        <v>N</v>
      </c>
      <c r="BC199" s="3" t="str">
        <f t="shared" si="500"/>
        <v>N</v>
      </c>
      <c r="BD199" s="3" t="str">
        <f t="shared" si="501"/>
        <v/>
      </c>
      <c r="BE199" s="3">
        <f t="shared" si="502"/>
        <v>0</v>
      </c>
      <c r="BF199" s="3" t="str">
        <f t="shared" si="503"/>
        <v/>
      </c>
      <c r="BG199" s="3" t="str">
        <f t="shared" si="504"/>
        <v/>
      </c>
      <c r="BH199" s="3" t="str">
        <f t="shared" si="505"/>
        <v>N</v>
      </c>
      <c r="BI199" s="24" t="str">
        <f t="shared" si="506"/>
        <v/>
      </c>
      <c r="BJ199" s="24" t="str">
        <f>IF(ISERROR(VLOOKUP($BD199,LOV_GWSGRP!A:A,1,0)),"N","J")</f>
        <v>N</v>
      </c>
      <c r="BK199" s="24" t="str">
        <f>IF(ISERROR(VLOOKUP($BD199,LOV_GWSGRP!D:D,1,0)),"N","J")</f>
        <v>N</v>
      </c>
      <c r="BL199" s="24" t="str">
        <f>IF(ISERROR(VLOOKUP($BD199,LOV_GWSGRP!G:G,1,0)),"N","J")</f>
        <v>N</v>
      </c>
      <c r="BM199" s="24" t="str">
        <f>IF(ISERROR(VLOOKUP($BD199,LOV_GWSGRP!M:M,1,0)),"N","J")</f>
        <v>N</v>
      </c>
      <c r="BN199" s="24" t="str">
        <f>IF(ISERROR(VLOOKUP($BD199,LOV_GWSGRP!P:P,1,0)),"N","J")</f>
        <v>N</v>
      </c>
      <c r="BO199" s="24" t="str">
        <f>IF(ISERROR(VLOOKUP($BD199,LOV_GWSGRP!S:S,1,0)),"N","J")</f>
        <v>N</v>
      </c>
      <c r="BP199" s="24" t="str">
        <f>IF(ISERROR(VLOOKUP($BD199,LOV_GWSGRP!V:V,1,0)),"N","J")</f>
        <v>N</v>
      </c>
      <c r="BQ199" s="24" t="str">
        <f>IF(ISERROR(VLOOKUP($BD199,LOV_GWSGRP!Y:Y,1,0)),"N","J")</f>
        <v>N</v>
      </c>
      <c r="BR199" s="24" t="str">
        <f>IF(ISERROR(VLOOKUP($BD199,LOV_GWSGRP!AB:AB,1,0)),"N","J")</f>
        <v>N</v>
      </c>
      <c r="BS199" s="24" t="str">
        <f>IF(ISERROR(VLOOKUP($BD199,LOV_GWSGRP!AE:AE,1,0)),"N","J")</f>
        <v>N</v>
      </c>
      <c r="BT199" s="24" t="str">
        <f>IF(ISERROR(VLOOKUP($BD199,LOV_GWSGRP!AH:AH,1,0)),"N","J")</f>
        <v>N</v>
      </c>
      <c r="BU199" s="24" t="str">
        <f>IF(ISERROR(VLOOKUP($BD199,LOV_GWSGRP!CJ:CJ,1,0)),"N","J")</f>
        <v>N</v>
      </c>
      <c r="BV199" s="24" t="str">
        <f>IF(ISERROR(VLOOKUP($BD199,LOV_GWSGRP!AN:AN,1,0)),"N","J")</f>
        <v>N</v>
      </c>
      <c r="BW199" s="24" t="str">
        <f>IF(ISERROR(VLOOKUP($BD199,LOV_GWSGRP!AQ:AQ,1,0)),"N","J")</f>
        <v>N</v>
      </c>
      <c r="BX199" s="24" t="str">
        <f>IF(ISERROR(VLOOKUP($BD199,LOV_GWSGRP!AT:AT,1,0)),"N","J")</f>
        <v>N</v>
      </c>
      <c r="BY199" s="24" t="str">
        <f>IF(ISERROR(VLOOKUP($BD199,LOV_GWSGRP!AW:AW,1,0)),"N","J")</f>
        <v>N</v>
      </c>
      <c r="BZ199" s="24" t="str">
        <f>IF(ISERROR(VLOOKUP($BD199,LOV_GWSGRP!AZ:AZ,1,0)),"N","J")</f>
        <v>N</v>
      </c>
      <c r="CA199" s="24" t="str">
        <f>IF(ISERROR(VLOOKUP($BD199,LOV_GWSGRP!BC:BC,1,0)),"N","J")</f>
        <v>N</v>
      </c>
      <c r="CB199" s="24" t="str">
        <f>IF(ISERROR(VLOOKUP($BD199,LOV_GWSGRP!BF:BF,1,0)),"N","J")</f>
        <v>N</v>
      </c>
      <c r="CC199" s="24" t="str">
        <f>IF(ISERROR(VLOOKUP($BD199,LOV_GWSGRP!BI:BI,1,0)),"N","J")</f>
        <v>N</v>
      </c>
      <c r="CD199" s="24" t="str">
        <f>IF(ISERROR(VLOOKUP($BD199,LOV_GWSGRP!J:J,1,0)),"N","J")</f>
        <v>N</v>
      </c>
      <c r="CE199" s="24" t="str">
        <f>IF(ISERROR(VLOOKUP($BD199,LOV_GWSGRP!BL:BL,1,0)),"N","J")</f>
        <v>N</v>
      </c>
      <c r="CF199" s="24"/>
      <c r="CG199" s="24" t="str">
        <f>IF(ISERROR(VLOOKUP($BD199,LOV_GWSGRP!BO:BO,1,0)),"N","J")</f>
        <v>N</v>
      </c>
      <c r="CH199" s="24" t="str">
        <f t="shared" si="507"/>
        <v>N</v>
      </c>
      <c r="CI199" s="24" t="str">
        <f>IF(ISERROR(VLOOKUP($BD199,GEWASCODE_GLMC8!F:F,1,0)),"N","J")</f>
        <v>N</v>
      </c>
      <c r="CJ199" s="24" t="str">
        <f>IF(COUNTIF($CI199:CI199,"J")&gt;0,"N",IF(ISERROR(VLOOKUP($BD199,GEWASCODE_GLMC8!G:G,1,0)),"N","J"))</f>
        <v>N</v>
      </c>
      <c r="CK199" s="24" t="str">
        <f>IF(COUNTIF($CI199:CJ199,"J")&gt;0,"N",IF(ISERROR(VLOOKUP($BD199,GEWASCODE_GLMC8!H:H,1,0)),"N","J"))</f>
        <v>N</v>
      </c>
      <c r="CL199" s="24" t="str">
        <f>IF(COUNTIF($CI199:CK199,"J")&gt;0,"N",IF(ISERROR(VLOOKUP($BD199,GEWASCODE_GLMC8!I:I,1,0)),"N","J"))</f>
        <v>N</v>
      </c>
      <c r="CM199" s="24" t="str">
        <f>IF(COUNTIF($CI199:CL199,"J")&gt;0,"N",IF(ISERROR(VLOOKUP($BD199,GEWASCODE_GLMC8!J:J,1,0)),"N","J"))</f>
        <v>N</v>
      </c>
      <c r="CN199" s="24" t="str">
        <f>IF(COUNTIF($CI199:CM199,"J")&gt;0,"N",IF(ISERROR(VLOOKUP($BD199,GEWASCODE_GLMC8!K:K,1,0)),"N","J"))</f>
        <v>N</v>
      </c>
      <c r="CO199" s="24" t="str">
        <f>IF(COUNTIF($CI199:CN199,"J")&gt;0,"N",IF(ISERROR(VLOOKUP($BD199,GEWASCODE_GLMC8!L:L,1,0)),"N","J"))</f>
        <v>N</v>
      </c>
      <c r="CP199" s="24" t="str">
        <f>IF(COUNTIF($CI199:CO199,"J")&gt;0,"N",IF(ISERROR(VLOOKUP($BD199,GEWASCODE_GLMC8!M:M,1,0)),"N","J"))</f>
        <v>N</v>
      </c>
      <c r="CQ199" s="24" t="str">
        <f>IF(COUNTIF($CI199:CP199,"J")&gt;0,"N",IF(ISERROR(VLOOKUP($BD199,GEWASCODE_GLMC8!N:N,1,0)),"N","J"))</f>
        <v>N</v>
      </c>
      <c r="CR199" s="24" t="str">
        <f>IF(COUNTIF($CI199:CQ199,"J")&gt;0,"N",IF(ISERROR(VLOOKUP($BD199,GEWASCODE_GLMC8!O:O,1,0)),"N","J"))</f>
        <v>N</v>
      </c>
      <c r="CS199" s="24" t="str">
        <f>IF(COUNTIF($CI199:CR199,"J")&gt;0,"N",IF(ISERROR(VLOOKUP($BD199,GEWASCODE_GLMC8!P:P,1,0)),"N","J"))</f>
        <v>N</v>
      </c>
      <c r="CT199" s="24" t="str">
        <f>IF(COUNTIF($CI199:CS199,"J")&gt;0,"N",IF(ISERROR(VLOOKUP($BD199,GEWASCODE_GLMC8!Q:Q,1,0)),"N","J"))</f>
        <v>N</v>
      </c>
      <c r="CU199" s="24" t="str">
        <f>IF(COUNTIF($CI199:CT199,"J")&gt;0,"N",IF(ISERROR(VLOOKUP($BD199,GEWASCODE_GLMC8!R:R,1,0)),"N","J"))</f>
        <v>N</v>
      </c>
      <c r="CV199" s="24" t="str">
        <f>IF(COUNTIF($CI199:CU199,"J")&gt;0,"N",IF(ISERROR(VLOOKUP($BD199,GEWASCODE_GLMC8!S:S,1,0)),"N","J"))</f>
        <v>N</v>
      </c>
      <c r="CW199" s="24" t="str">
        <f>IF(COUNTIF($CI199:CV199,"J")&gt;0,"N",IF(ISERROR(VLOOKUP($BD199,GEWASCODE_GLMC8!T:T,1,0)),"N","J"))</f>
        <v>N</v>
      </c>
      <c r="CX199" s="24" t="str">
        <f>IF(COUNTIF($CI199:CW199,"J")&gt;0,"N",IF(ISERROR(VLOOKUP($BD199,GEWASCODE_GLMC8!U:U,1,0)),"N","J"))</f>
        <v>N</v>
      </c>
      <c r="CY199" s="24" t="str">
        <f>IF(COUNTIF($CI199:CX199,"J")&gt;0,"N",IF(ISERROR(VLOOKUP($BD199,GEWASCODE_GLMC8!V:V,1,0)),"N","J"))</f>
        <v>N</v>
      </c>
      <c r="CZ199" s="24" t="str">
        <f>IF(COUNTIF($CI199:CY199,"J")&gt;0,"N",IF(ISERROR(VLOOKUP($BD199,GEWASCODE_GLMC8!W:W,1,0)),"N","J"))</f>
        <v>N</v>
      </c>
      <c r="DA199" s="24" t="str">
        <f>IF(COUNTIF($CI199:CZ199,"J")&gt;0,"N",IF(ISERROR(VLOOKUP($BD199,GEWASCODE_GLMC8!X:X,1,0)),"N","J"))</f>
        <v>N</v>
      </c>
      <c r="DB199" s="24" t="str">
        <f>IF(COUNTIF($CI199:DA199,"J")&gt;0,"N",IF(ISERROR(VLOOKUP($BD199,GEWASCODE_GLMC8!Y:Y,1,0)),"N","J"))</f>
        <v>N</v>
      </c>
      <c r="DC199" s="24" t="str">
        <f>IF(COUNTIF($CI199:DB199,"J")&gt;0,"N",IF(ISERROR(VLOOKUP($BD199,GEWASCODE_GLMC8!Z:Z,1,0)),"N","J"))</f>
        <v>N</v>
      </c>
      <c r="DD199" s="24" t="str">
        <f t="shared" si="508"/>
        <v>N</v>
      </c>
      <c r="DE199" s="3" t="str">
        <f t="shared" si="439"/>
        <v>N</v>
      </c>
      <c r="DF199" s="3" t="str">
        <f t="shared" si="440"/>
        <v>N</v>
      </c>
      <c r="DG199" s="3" t="str">
        <f t="shared" si="509"/>
        <v>N</v>
      </c>
      <c r="DH199" s="3" t="str">
        <f t="shared" si="510"/>
        <v>N</v>
      </c>
      <c r="DI199" s="3" t="str">
        <f t="shared" si="441"/>
        <v>N</v>
      </c>
      <c r="DJ199" s="3" t="str">
        <f t="shared" si="442"/>
        <v>N</v>
      </c>
      <c r="DK199" s="3">
        <f>0</f>
        <v>0</v>
      </c>
      <c r="DL199" s="3" t="str">
        <f t="shared" si="443"/>
        <v>N</v>
      </c>
      <c r="DM199" s="3" t="str">
        <f t="shared" si="444"/>
        <v>N</v>
      </c>
      <c r="DN199" t="str">
        <f>IF(AND($A199="J",COUNTIFS(activiteiten_perceel,percelen!$AZ199,activiteiten_maatregel_nr,percelen!DN$4,activiteiten_activiteit_voldoet_aan_voorwaarden,"J")&gt;0),DN$4,"")</f>
        <v/>
      </c>
      <c r="DO199" t="str">
        <f>IF(AND($A199="J",COUNTIFS(activiteiten_perceel,percelen!$AZ199,activiteiten_maatregel_nr,percelen!DO$4,activiteiten_activiteit_voldoet_aan_voorwaarden,"J")&gt;0),DO$4,"")</f>
        <v/>
      </c>
      <c r="DP199" t="str">
        <f>IF(AND($A199="J",COUNTIFS(activiteiten_perceel,percelen!$AZ199,activiteiten_maatregel_nr,percelen!DP$4,activiteiten_activiteit_voldoet_aan_voorwaarden,"J")&gt;0),DP$4,"")</f>
        <v/>
      </c>
      <c r="DQ199" t="str">
        <f>IF(AND($A199="J",COUNTIFS(activiteiten_perceel,percelen!$AZ199,activiteiten_maatregel_nr,percelen!DQ$4,activiteiten_activiteit_voldoet_aan_voorwaarden,"J")&gt;0),DQ$4,"")</f>
        <v/>
      </c>
      <c r="DR199" t="str">
        <f>IF(AND($A199="J",COUNTIFS(activiteiten_perceel,percelen!$AZ199,activiteiten_maatregel_nr,percelen!DR$4,activiteiten_activiteit_voldoet_aan_voorwaarden,"J")&gt;0),DR$4,"")</f>
        <v/>
      </c>
      <c r="DS199" t="str">
        <f>IF(AND($A199="J",COUNTIFS(activiteiten_perceel,percelen!$AZ199,activiteiten_maatregel_nr,percelen!DS$4,activiteiten_activiteit_voldoet_aan_voorwaarden,"J")&gt;0),DS$4,"")</f>
        <v/>
      </c>
      <c r="DT199" t="str">
        <f>IF(AND($A199="J",COUNTIFS(activiteiten_perceel,percelen!$AZ199,activiteiten_maatregel_nr,percelen!DT$4,activiteiten_activiteit_voldoet_aan_voorwaarden,"J")&gt;0),DT$4,"")</f>
        <v/>
      </c>
      <c r="DU199" t="str">
        <f>IF(AND($A199="J",COUNTIFS(activiteiten_perceel,percelen!$AZ199,activiteiten_maatregel_nr,percelen!DU$4,activiteiten_activiteit_voldoet_aan_voorwaarden,"J")&gt;0),DU$4,"")</f>
        <v/>
      </c>
      <c r="DV199" t="str">
        <f>IF(AND($A199="J",COUNTIFS(activiteiten_perceel,percelen!$AZ199,activiteiten_maatregel_nr,percelen!DV$4,activiteiten_activiteit_voldoet_aan_voorwaarden,"J")&gt;0),DV$4,"")</f>
        <v/>
      </c>
      <c r="DW199" t="str">
        <f>IF(AND($A199="J",COUNTIFS(activiteiten_perceel,percelen!$AZ199,activiteiten_maatregel_nr,percelen!DW$4,activiteiten_activiteit_voldoet_aan_voorwaarden,"J")&gt;0),DW$4,"")</f>
        <v/>
      </c>
      <c r="DX199" t="str">
        <f>IF(AND($A199="J",COUNTIFS(activiteiten_perceel,percelen!$AZ199,activiteiten_maatregel_nr,percelen!DX$4,activiteiten_activiteit_voldoet_aan_voorwaarden,"J")&gt;0),DX$4,"")</f>
        <v/>
      </c>
      <c r="DY199" t="str">
        <f>IF(AND($A199="J",COUNTIFS(activiteiten_perceel,percelen!$AZ199,activiteiten_maatregel_nr,percelen!DY$4,activiteiten_activiteit_voldoet_aan_voorwaarden,"J")&gt;0),DY$4,"")</f>
        <v/>
      </c>
      <c r="DZ199" t="str">
        <f>IF(AND($A199="J",COUNTIFS(activiteiten_perceel,percelen!$AZ199,activiteiten_maatregel_nr,percelen!DZ$4,activiteiten_activiteit_voldoet_aan_voorwaarden,"J")&gt;0),DZ$4,"")</f>
        <v/>
      </c>
      <c r="EA199" t="str">
        <f>IF(AND($A199="J",COUNTIFS(activiteiten_perceel,percelen!$AZ199,activiteiten_maatregel_nr,percelen!EA$4,activiteiten_activiteit_voldoet_aan_voorwaarden,"J")&gt;0),EA$4,"")</f>
        <v/>
      </c>
      <c r="EB199" t="str">
        <f>IF(AND($A199="J",COUNTIFS(activiteiten_perceel,percelen!$AZ199,activiteiten_maatregel_nr,percelen!EB$4,activiteiten_activiteit_voldoet_aan_voorwaarden,"J")&gt;0),EB$4,"")</f>
        <v/>
      </c>
      <c r="EC199" t="str">
        <f>IF(AND($A199="J",COUNTIFS(activiteiten_perceel,percelen!$AZ199,activiteiten_maatregel_nr,percelen!EC$4,activiteiten_activiteit_voldoet_aan_voorwaarden,"J")&gt;0),EC$4,"")</f>
        <v/>
      </c>
      <c r="ED199" t="str">
        <f>IF(AND($A199="J",COUNTIFS(activiteiten_perceel,percelen!$AZ199,activiteiten_maatregel_nr,percelen!ED$4,activiteiten_activiteit_voldoet_aan_voorwaarden,"J")&gt;0),ED$4,"")</f>
        <v/>
      </c>
      <c r="EE199" t="str">
        <f>IF(AND($A199="J",COUNTIFS(activiteiten_perceel,percelen!$AZ199,activiteiten_maatregel_nr,percelen!EE$4,activiteiten_activiteit_voldoet_aan_voorwaarden,"J")&gt;0),EE$4,"")</f>
        <v/>
      </c>
      <c r="EF199" t="str">
        <f>IF(AND($A199="J",COUNTIFS(activiteiten_perceel,percelen!$AZ199,activiteiten_maatregel_nr,percelen!EF$4,activiteiten_activiteit_voldoet_aan_voorwaarden,"J")&gt;0),EF$4,"")</f>
        <v/>
      </c>
      <c r="EG199" t="str">
        <f>IF(AND($A199="J",COUNTIFS(activiteiten_perceel,percelen!$AZ199,activiteiten_maatregel_nr,percelen!EG$4,activiteiten_activiteit_voldoet_aan_voorwaarden,"J")&gt;0),EG$4,"")</f>
        <v/>
      </c>
      <c r="EH199" t="str">
        <f>IF(AND($A199="J",COUNTIFS(activiteiten_perceel,percelen!$AZ199,activiteiten_maatregel_nr,percelen!EH$4,activiteiten_activiteit_voldoet_aan_voorwaarden,"J")&gt;0),EH$4,"")</f>
        <v/>
      </c>
      <c r="EI199" t="str">
        <f>IF(AND($A199="J",COUNTIFS(activiteiten_perceel,percelen!$AZ199,activiteiten_maatregel_nr,percelen!EI$4,activiteiten_activiteit_voldoet_aan_voorwaarden,"J")&gt;0),EI$4,"")</f>
        <v/>
      </c>
      <c r="EJ199">
        <f t="shared" si="511"/>
        <v>0</v>
      </c>
      <c r="EK199" t="str">
        <f t="shared" si="445"/>
        <v/>
      </c>
      <c r="EL199" t="str">
        <f t="shared" si="446"/>
        <v/>
      </c>
      <c r="EM199" t="str">
        <f t="shared" si="447"/>
        <v/>
      </c>
      <c r="EN199" t="str">
        <f t="shared" si="448"/>
        <v/>
      </c>
      <c r="EO199" t="str">
        <f t="shared" si="449"/>
        <v/>
      </c>
      <c r="EP199" t="str">
        <f t="shared" si="450"/>
        <v/>
      </c>
      <c r="EQ199" t="str">
        <f t="shared" si="451"/>
        <v/>
      </c>
      <c r="ER199" t="str">
        <f t="shared" si="452"/>
        <v/>
      </c>
      <c r="ES199" t="str">
        <f t="shared" si="453"/>
        <v/>
      </c>
      <c r="ET199" t="str">
        <f t="shared" si="454"/>
        <v/>
      </c>
      <c r="EU199" t="str">
        <f t="shared" si="455"/>
        <v/>
      </c>
      <c r="EV199" t="str">
        <f t="shared" si="456"/>
        <v/>
      </c>
      <c r="EW199" t="str">
        <f t="shared" si="512"/>
        <v>nvt</v>
      </c>
      <c r="EX199" t="str">
        <f t="shared" si="513"/>
        <v>nvt</v>
      </c>
      <c r="EY199" t="str">
        <f t="shared" si="514"/>
        <v>nvt</v>
      </c>
      <c r="EZ199" t="str">
        <f t="shared" si="515"/>
        <v>nvt</v>
      </c>
      <c r="FA199" t="str">
        <f t="shared" si="516"/>
        <v>nvt</v>
      </c>
      <c r="FB199" t="str">
        <f t="shared" si="517"/>
        <v>nvt</v>
      </c>
      <c r="FC199" t="str">
        <f t="shared" si="518"/>
        <v>nvt</v>
      </c>
      <c r="FD199" t="str">
        <f t="shared" si="519"/>
        <v>nvt</v>
      </c>
      <c r="FE199" t="str">
        <f>IF($EJ199=2,VLOOKUP(FD199,STAPELING!A:D,FE$1,0),"nvt")</f>
        <v>nvt</v>
      </c>
      <c r="FF199" t="str">
        <f t="shared" si="520"/>
        <v>nvt</v>
      </c>
      <c r="FG199" t="str">
        <f t="shared" si="521"/>
        <v>nvt</v>
      </c>
      <c r="FH199" t="str">
        <f t="shared" si="522"/>
        <v>nvt</v>
      </c>
      <c r="FI199" t="str">
        <f t="shared" si="523"/>
        <v>nvt</v>
      </c>
      <c r="FJ199" t="str">
        <f t="shared" si="524"/>
        <v>nvt</v>
      </c>
      <c r="FK199" t="str">
        <f t="shared" si="525"/>
        <v>nvt</v>
      </c>
      <c r="FL199" t="str">
        <f t="shared" si="526"/>
        <v>nvt</v>
      </c>
      <c r="FM199" t="str">
        <f t="shared" si="527"/>
        <v/>
      </c>
      <c r="FN199" t="str">
        <f>IF(ISERROR(VLOOKUP(FM199,STAPELING!I:AO,FN$1,0)),"N",VLOOKUP(FM199,STAPELING!I:AO,FN$1,0))</f>
        <v>J</v>
      </c>
      <c r="FO199" t="str">
        <f t="shared" si="528"/>
        <v>nvt</v>
      </c>
      <c r="FP199" t="str">
        <f t="shared" si="457"/>
        <v>nvt</v>
      </c>
      <c r="FQ199" t="str">
        <f t="shared" si="458"/>
        <v>nvt</v>
      </c>
      <c r="FR199" t="str">
        <f t="shared" si="459"/>
        <v>nvt</v>
      </c>
      <c r="FS199" t="str">
        <f t="shared" si="460"/>
        <v>nvt</v>
      </c>
      <c r="FT199" t="str">
        <f t="shared" si="461"/>
        <v>nvt</v>
      </c>
      <c r="FU199" t="str">
        <f t="shared" si="462"/>
        <v>nvt</v>
      </c>
      <c r="FV199" t="str">
        <f t="shared" si="463"/>
        <v>nvt</v>
      </c>
      <c r="FW199" t="str">
        <f t="shared" si="464"/>
        <v>nvt</v>
      </c>
      <c r="FX199" t="str">
        <f t="shared" si="465"/>
        <v>nvt</v>
      </c>
      <c r="FY199" t="str">
        <f t="shared" si="466"/>
        <v>nvt</v>
      </c>
      <c r="FZ199" t="str">
        <f t="shared" si="467"/>
        <v>nvt</v>
      </c>
      <c r="GA199" t="str">
        <f t="shared" si="468"/>
        <v>nvt</v>
      </c>
      <c r="GB199" t="str">
        <f>IF($EJ199&gt;2,IF(FO199="","zwart",VLOOKUP(FO199,STAPELING!J:AA,GB$1,0)),"nvt")</f>
        <v>nvt</v>
      </c>
      <c r="GC199" t="str">
        <f t="shared" si="529"/>
        <v>nvt</v>
      </c>
      <c r="GD199" t="str">
        <f t="shared" si="530"/>
        <v>nvt</v>
      </c>
      <c r="GE199" t="str">
        <f t="shared" si="531"/>
        <v>nvt</v>
      </c>
      <c r="GF199" t="str">
        <f t="shared" si="532"/>
        <v>nvt</v>
      </c>
      <c r="GG199" t="str">
        <f t="shared" si="533"/>
        <v>nvt</v>
      </c>
      <c r="GH199" t="str">
        <f t="shared" si="534"/>
        <v>nvt</v>
      </c>
      <c r="GI199" t="str">
        <f t="shared" si="535"/>
        <v>nvt</v>
      </c>
      <c r="GJ199" t="str">
        <f t="shared" si="536"/>
        <v>nvt</v>
      </c>
      <c r="GK199" t="str">
        <f t="shared" si="469"/>
        <v>nvt</v>
      </c>
      <c r="GL199" t="str">
        <f t="shared" si="470"/>
        <v>nvt</v>
      </c>
      <c r="GM199" t="str">
        <f t="shared" si="471"/>
        <v>nvt</v>
      </c>
      <c r="GN199" t="str">
        <f t="shared" si="472"/>
        <v>nvt</v>
      </c>
      <c r="GO199" t="str">
        <f t="shared" si="473"/>
        <v>nvt</v>
      </c>
      <c r="GP199" t="str">
        <f t="shared" si="474"/>
        <v>nvt</v>
      </c>
      <c r="GQ199" t="str">
        <f t="shared" si="475"/>
        <v>nvt</v>
      </c>
      <c r="GR199" t="str">
        <f t="shared" si="476"/>
        <v>nvt</v>
      </c>
      <c r="GS199" t="str">
        <f t="shared" si="477"/>
        <v>nvt</v>
      </c>
      <c r="GT199" t="str">
        <f t="shared" si="478"/>
        <v>nvt</v>
      </c>
      <c r="GU199" t="str">
        <f t="shared" si="479"/>
        <v>nvt</v>
      </c>
      <c r="GV199" t="str">
        <f t="shared" si="480"/>
        <v>nvt</v>
      </c>
      <c r="GW199" t="str">
        <f>IF($EJ199&gt;2,IF(GJ199="","zwart",VLOOKUP(GJ199,STAPELING!AB:AJ,GW$1,0)),"nvt")</f>
        <v>nvt</v>
      </c>
      <c r="GX199" t="str">
        <f t="shared" si="537"/>
        <v>nvt</v>
      </c>
      <c r="GY199" t="str">
        <f t="shared" si="538"/>
        <v>nvt</v>
      </c>
      <c r="GZ199" t="str">
        <f t="shared" si="539"/>
        <v>nvt</v>
      </c>
      <c r="HA199" t="str">
        <f t="shared" si="540"/>
        <v>nvt</v>
      </c>
      <c r="HB199" t="str">
        <f t="shared" si="541"/>
        <v>nvt</v>
      </c>
      <c r="HC199" t="str">
        <f t="shared" si="542"/>
        <v>nvt</v>
      </c>
      <c r="HD199" t="str">
        <f t="shared" si="543"/>
        <v>nvt</v>
      </c>
      <c r="HE199" t="str">
        <f t="shared" si="544"/>
        <v>nvt</v>
      </c>
      <c r="HF199" t="str">
        <f t="shared" si="545"/>
        <v>nvt</v>
      </c>
      <c r="HG199" t="str">
        <f t="shared" si="546"/>
        <v>nvt</v>
      </c>
      <c r="HH199" t="str">
        <f t="shared" si="547"/>
        <v>nvt</v>
      </c>
      <c r="HI199" t="str">
        <f t="shared" si="548"/>
        <v>nvt</v>
      </c>
      <c r="HJ199" t="str">
        <f t="shared" si="549"/>
        <v>nvt</v>
      </c>
      <c r="HK199" t="str">
        <f t="shared" si="550"/>
        <v>nvt</v>
      </c>
      <c r="HL199" t="str">
        <f t="shared" si="551"/>
        <v>nvt</v>
      </c>
      <c r="HM199" t="str">
        <f t="shared" si="481"/>
        <v>nvt</v>
      </c>
      <c r="HN199" t="str">
        <f t="shared" si="482"/>
        <v>nvt</v>
      </c>
      <c r="HO199" t="str">
        <f t="shared" si="483"/>
        <v>nvt</v>
      </c>
      <c r="HP199" t="str">
        <f t="shared" si="484"/>
        <v>nvt</v>
      </c>
      <c r="HQ199" t="str">
        <f t="shared" si="485"/>
        <v>nvt</v>
      </c>
      <c r="HR199" t="str">
        <f t="shared" si="486"/>
        <v>nvt</v>
      </c>
      <c r="HS199" t="str">
        <f t="shared" si="487"/>
        <v>nvt</v>
      </c>
      <c r="HT199" t="str">
        <f t="shared" si="488"/>
        <v>nvt</v>
      </c>
      <c r="HU199" t="str">
        <f t="shared" si="489"/>
        <v>nvt</v>
      </c>
      <c r="HV199" t="str">
        <f t="shared" si="490"/>
        <v>nvt</v>
      </c>
      <c r="HW199" t="str">
        <f t="shared" si="491"/>
        <v>nvt</v>
      </c>
      <c r="HX199" t="str">
        <f t="shared" si="492"/>
        <v>nvt</v>
      </c>
      <c r="HY199" t="str">
        <f>IF($EJ199&gt;2,IF(HL199="","zwart",VLOOKUP(HL199,STAPELING!AK:AN,HY$1,0)),"nvt")</f>
        <v>nvt</v>
      </c>
      <c r="HZ199" t="str">
        <f t="shared" si="552"/>
        <v>nvt</v>
      </c>
      <c r="IA199" t="str">
        <f t="shared" si="553"/>
        <v>nvt</v>
      </c>
      <c r="IB199" t="str">
        <f t="shared" si="554"/>
        <v>nvt</v>
      </c>
      <c r="IC199" t="str">
        <f t="shared" si="555"/>
        <v>nvt</v>
      </c>
      <c r="ID199" t="str">
        <f t="shared" si="556"/>
        <v>nvt</v>
      </c>
      <c r="IE199" t="str">
        <f t="shared" si="557"/>
        <v>nvt</v>
      </c>
      <c r="IF199" t="str">
        <f t="shared" si="558"/>
        <v>nvt</v>
      </c>
      <c r="IG199">
        <f t="shared" si="559"/>
        <v>0</v>
      </c>
      <c r="IH199">
        <f t="shared" si="560"/>
        <v>0</v>
      </c>
      <c r="II199">
        <f t="shared" si="561"/>
        <v>0</v>
      </c>
      <c r="IJ199">
        <f t="shared" si="562"/>
        <v>0</v>
      </c>
      <c r="IK199">
        <f t="shared" si="563"/>
        <v>0</v>
      </c>
      <c r="IL199">
        <f t="shared" si="564"/>
        <v>0</v>
      </c>
      <c r="IM199">
        <f t="shared" si="565"/>
        <v>0</v>
      </c>
      <c r="IN199">
        <f t="shared" si="566"/>
        <v>0</v>
      </c>
      <c r="IO199">
        <f t="shared" si="567"/>
        <v>0</v>
      </c>
      <c r="IP199">
        <f t="shared" si="568"/>
        <v>0</v>
      </c>
      <c r="IQ199">
        <f t="shared" si="569"/>
        <v>0</v>
      </c>
      <c r="IR199">
        <f t="shared" si="570"/>
        <v>0</v>
      </c>
      <c r="IS199">
        <f t="shared" si="571"/>
        <v>0</v>
      </c>
      <c r="IT199">
        <f t="shared" si="572"/>
        <v>0</v>
      </c>
      <c r="IU199" t="str">
        <f t="shared" si="573"/>
        <v>N</v>
      </c>
      <c r="IV199" t="str">
        <f t="shared" si="493"/>
        <v>N</v>
      </c>
      <c r="IW199" t="str">
        <f t="shared" si="574"/>
        <v>N</v>
      </c>
    </row>
    <row r="200" spans="1:257" x14ac:dyDescent="0.25">
      <c r="A200" t="str">
        <f>IF(ISERROR(VLOOKUP(E200,E$4:E199,1,0)),"J","N")</f>
        <v>N</v>
      </c>
      <c r="E200" s="25" t="str">
        <f>IF(Invoer!B229="","",Invoer!B229)</f>
        <v/>
      </c>
      <c r="F200" s="25"/>
      <c r="G200" s="25"/>
      <c r="H200" s="25" t="str">
        <f>IF(AND($E200&lt;&gt;"",$A200="J"),Invoer!D229,"")</f>
        <v/>
      </c>
      <c r="I200" s="25"/>
      <c r="J200" s="26"/>
      <c r="K200" s="26" t="str">
        <f>IF(AND($E200&lt;&gt;"",$A200="J"),Invoer!L229,"")</f>
        <v/>
      </c>
      <c r="L200" s="26"/>
      <c r="M200" s="25"/>
      <c r="N200" s="152"/>
      <c r="O200" s="153"/>
      <c r="P200" s="25"/>
      <c r="Q200" s="25"/>
      <c r="R200" s="153"/>
      <c r="S200" s="154"/>
      <c r="T200" s="152"/>
      <c r="U200" s="153"/>
      <c r="V200" s="153"/>
      <c r="W200" s="59" t="str">
        <f>IF(AND($E200&lt;&gt;"",$A200="J",Invoer!R229&lt;&gt;""),VLOOKUP(Invoer!R229,NORM!$F$26:$H$29,3,0),"")</f>
        <v/>
      </c>
      <c r="X200" s="59"/>
      <c r="Y200" s="25" t="str">
        <f t="shared" si="494"/>
        <v/>
      </c>
      <c r="Z200" s="25"/>
      <c r="AA200" s="26" t="str">
        <f t="shared" si="495"/>
        <v/>
      </c>
      <c r="AB200" s="26"/>
      <c r="AC200" s="153"/>
      <c r="AD200" s="153"/>
      <c r="AE200" s="153"/>
      <c r="AF200" s="153"/>
      <c r="AG200" s="153"/>
      <c r="AH200" s="25"/>
      <c r="AI200" s="153"/>
      <c r="AJ200" s="153"/>
      <c r="AK200" s="153"/>
      <c r="AL200" s="153"/>
      <c r="AM200" s="25" t="str">
        <f>IF(AND($E200&lt;&gt;"",$A200="J"),IF(Invoer!X229="Ja","J",IF(Invoer!X229="Nee","N","")),"")</f>
        <v/>
      </c>
      <c r="AN200" s="153"/>
      <c r="AO200" s="153"/>
      <c r="AP200" s="153" t="s">
        <v>311</v>
      </c>
      <c r="AQ200" s="153" t="s">
        <v>311</v>
      </c>
      <c r="AR200" s="153" t="s">
        <v>312</v>
      </c>
      <c r="AS200" s="153" t="s">
        <v>312</v>
      </c>
      <c r="AT200" s="1" t="str">
        <f>IF(AND($E200&lt;&gt;"",$A200="J",Invoer!O229&lt;&gt;""),VLOOKUP(Invoer!O229,NORM!$F$31:$H$38,3,0),"")</f>
        <v/>
      </c>
      <c r="AU200" s="1"/>
      <c r="AV200" s="1" t="str">
        <f>IF(AND($E200&lt;&gt;"",$A200="J"),Invoer!AH229,"")</f>
        <v/>
      </c>
      <c r="AW200" s="1"/>
      <c r="AX200" s="1" t="str">
        <f t="shared" si="496"/>
        <v/>
      </c>
      <c r="AY200" s="1"/>
      <c r="AZ200" s="3" t="str">
        <f t="shared" si="497"/>
        <v/>
      </c>
      <c r="BA200" s="3" t="str">
        <f t="shared" si="498"/>
        <v/>
      </c>
      <c r="BB200" s="3" t="str">
        <f t="shared" si="499"/>
        <v>N</v>
      </c>
      <c r="BC200" s="3" t="str">
        <f t="shared" si="500"/>
        <v>N</v>
      </c>
      <c r="BD200" s="3" t="str">
        <f t="shared" si="501"/>
        <v/>
      </c>
      <c r="BE200" s="3">
        <f t="shared" si="502"/>
        <v>0</v>
      </c>
      <c r="BF200" s="3" t="str">
        <f t="shared" si="503"/>
        <v/>
      </c>
      <c r="BG200" s="3" t="str">
        <f t="shared" si="504"/>
        <v/>
      </c>
      <c r="BH200" s="3" t="str">
        <f t="shared" si="505"/>
        <v>N</v>
      </c>
      <c r="BI200" s="24" t="str">
        <f t="shared" si="506"/>
        <v/>
      </c>
      <c r="BJ200" s="24" t="str">
        <f>IF(ISERROR(VLOOKUP($BD200,LOV_GWSGRP!A:A,1,0)),"N","J")</f>
        <v>N</v>
      </c>
      <c r="BK200" s="24" t="str">
        <f>IF(ISERROR(VLOOKUP($BD200,LOV_GWSGRP!D:D,1,0)),"N","J")</f>
        <v>N</v>
      </c>
      <c r="BL200" s="24" t="str">
        <f>IF(ISERROR(VLOOKUP($BD200,LOV_GWSGRP!G:G,1,0)),"N","J")</f>
        <v>N</v>
      </c>
      <c r="BM200" s="24" t="str">
        <f>IF(ISERROR(VLOOKUP($BD200,LOV_GWSGRP!M:M,1,0)),"N","J")</f>
        <v>N</v>
      </c>
      <c r="BN200" s="24" t="str">
        <f>IF(ISERROR(VLOOKUP($BD200,LOV_GWSGRP!P:P,1,0)),"N","J")</f>
        <v>N</v>
      </c>
      <c r="BO200" s="24" t="str">
        <f>IF(ISERROR(VLOOKUP($BD200,LOV_GWSGRP!S:S,1,0)),"N","J")</f>
        <v>N</v>
      </c>
      <c r="BP200" s="24" t="str">
        <f>IF(ISERROR(VLOOKUP($BD200,LOV_GWSGRP!V:V,1,0)),"N","J")</f>
        <v>N</v>
      </c>
      <c r="BQ200" s="24" t="str">
        <f>IF(ISERROR(VLOOKUP($BD200,LOV_GWSGRP!Y:Y,1,0)),"N","J")</f>
        <v>N</v>
      </c>
      <c r="BR200" s="24" t="str">
        <f>IF(ISERROR(VLOOKUP($BD200,LOV_GWSGRP!AB:AB,1,0)),"N","J")</f>
        <v>N</v>
      </c>
      <c r="BS200" s="24" t="str">
        <f>IF(ISERROR(VLOOKUP($BD200,LOV_GWSGRP!AE:AE,1,0)),"N","J")</f>
        <v>N</v>
      </c>
      <c r="BT200" s="24" t="str">
        <f>IF(ISERROR(VLOOKUP($BD200,LOV_GWSGRP!AH:AH,1,0)),"N","J")</f>
        <v>N</v>
      </c>
      <c r="BU200" s="24" t="str">
        <f>IF(ISERROR(VLOOKUP($BD200,LOV_GWSGRP!CJ:CJ,1,0)),"N","J")</f>
        <v>N</v>
      </c>
      <c r="BV200" s="24" t="str">
        <f>IF(ISERROR(VLOOKUP($BD200,LOV_GWSGRP!AN:AN,1,0)),"N","J")</f>
        <v>N</v>
      </c>
      <c r="BW200" s="24" t="str">
        <f>IF(ISERROR(VLOOKUP($BD200,LOV_GWSGRP!AQ:AQ,1,0)),"N","J")</f>
        <v>N</v>
      </c>
      <c r="BX200" s="24" t="str">
        <f>IF(ISERROR(VLOOKUP($BD200,LOV_GWSGRP!AT:AT,1,0)),"N","J")</f>
        <v>N</v>
      </c>
      <c r="BY200" s="24" t="str">
        <f>IF(ISERROR(VLOOKUP($BD200,LOV_GWSGRP!AW:AW,1,0)),"N","J")</f>
        <v>N</v>
      </c>
      <c r="BZ200" s="24" t="str">
        <f>IF(ISERROR(VLOOKUP($BD200,LOV_GWSGRP!AZ:AZ,1,0)),"N","J")</f>
        <v>N</v>
      </c>
      <c r="CA200" s="24" t="str">
        <f>IF(ISERROR(VLOOKUP($BD200,LOV_GWSGRP!BC:BC,1,0)),"N","J")</f>
        <v>N</v>
      </c>
      <c r="CB200" s="24" t="str">
        <f>IF(ISERROR(VLOOKUP($BD200,LOV_GWSGRP!BF:BF,1,0)),"N","J")</f>
        <v>N</v>
      </c>
      <c r="CC200" s="24" t="str">
        <f>IF(ISERROR(VLOOKUP($BD200,LOV_GWSGRP!BI:BI,1,0)),"N","J")</f>
        <v>N</v>
      </c>
      <c r="CD200" s="24" t="str">
        <f>IF(ISERROR(VLOOKUP($BD200,LOV_GWSGRP!J:J,1,0)),"N","J")</f>
        <v>N</v>
      </c>
      <c r="CE200" s="24" t="str">
        <f>IF(ISERROR(VLOOKUP($BD200,LOV_GWSGRP!BL:BL,1,0)),"N","J")</f>
        <v>N</v>
      </c>
      <c r="CF200" s="24"/>
      <c r="CG200" s="24" t="str">
        <f>IF(ISERROR(VLOOKUP($BD200,LOV_GWSGRP!BO:BO,1,0)),"N","J")</f>
        <v>N</v>
      </c>
      <c r="CH200" s="24" t="str">
        <f t="shared" si="507"/>
        <v>N</v>
      </c>
      <c r="CI200" s="24" t="str">
        <f>IF(ISERROR(VLOOKUP($BD200,GEWASCODE_GLMC8!F:F,1,0)),"N","J")</f>
        <v>N</v>
      </c>
      <c r="CJ200" s="24" t="str">
        <f>IF(COUNTIF($CI200:CI200,"J")&gt;0,"N",IF(ISERROR(VLOOKUP($BD200,GEWASCODE_GLMC8!G:G,1,0)),"N","J"))</f>
        <v>N</v>
      </c>
      <c r="CK200" s="24" t="str">
        <f>IF(COUNTIF($CI200:CJ200,"J")&gt;0,"N",IF(ISERROR(VLOOKUP($BD200,GEWASCODE_GLMC8!H:H,1,0)),"N","J"))</f>
        <v>N</v>
      </c>
      <c r="CL200" s="24" t="str">
        <f>IF(COUNTIF($CI200:CK200,"J")&gt;0,"N",IF(ISERROR(VLOOKUP($BD200,GEWASCODE_GLMC8!I:I,1,0)),"N","J"))</f>
        <v>N</v>
      </c>
      <c r="CM200" s="24" t="str">
        <f>IF(COUNTIF($CI200:CL200,"J")&gt;0,"N",IF(ISERROR(VLOOKUP($BD200,GEWASCODE_GLMC8!J:J,1,0)),"N","J"))</f>
        <v>N</v>
      </c>
      <c r="CN200" s="24" t="str">
        <f>IF(COUNTIF($CI200:CM200,"J")&gt;0,"N",IF(ISERROR(VLOOKUP($BD200,GEWASCODE_GLMC8!K:K,1,0)),"N","J"))</f>
        <v>N</v>
      </c>
      <c r="CO200" s="24" t="str">
        <f>IF(COUNTIF($CI200:CN200,"J")&gt;0,"N",IF(ISERROR(VLOOKUP($BD200,GEWASCODE_GLMC8!L:L,1,0)),"N","J"))</f>
        <v>N</v>
      </c>
      <c r="CP200" s="24" t="str">
        <f>IF(COUNTIF($CI200:CO200,"J")&gt;0,"N",IF(ISERROR(VLOOKUP($BD200,GEWASCODE_GLMC8!M:M,1,0)),"N","J"))</f>
        <v>N</v>
      </c>
      <c r="CQ200" s="24" t="str">
        <f>IF(COUNTIF($CI200:CP200,"J")&gt;0,"N",IF(ISERROR(VLOOKUP($BD200,GEWASCODE_GLMC8!N:N,1,0)),"N","J"))</f>
        <v>N</v>
      </c>
      <c r="CR200" s="24" t="str">
        <f>IF(COUNTIF($CI200:CQ200,"J")&gt;0,"N",IF(ISERROR(VLOOKUP($BD200,GEWASCODE_GLMC8!O:O,1,0)),"N","J"))</f>
        <v>N</v>
      </c>
      <c r="CS200" s="24" t="str">
        <f>IF(COUNTIF($CI200:CR200,"J")&gt;0,"N",IF(ISERROR(VLOOKUP($BD200,GEWASCODE_GLMC8!P:P,1,0)),"N","J"))</f>
        <v>N</v>
      </c>
      <c r="CT200" s="24" t="str">
        <f>IF(COUNTIF($CI200:CS200,"J")&gt;0,"N",IF(ISERROR(VLOOKUP($BD200,GEWASCODE_GLMC8!Q:Q,1,0)),"N","J"))</f>
        <v>N</v>
      </c>
      <c r="CU200" s="24" t="str">
        <f>IF(COUNTIF($CI200:CT200,"J")&gt;0,"N",IF(ISERROR(VLOOKUP($BD200,GEWASCODE_GLMC8!R:R,1,0)),"N","J"))</f>
        <v>N</v>
      </c>
      <c r="CV200" s="24" t="str">
        <f>IF(COUNTIF($CI200:CU200,"J")&gt;0,"N",IF(ISERROR(VLOOKUP($BD200,GEWASCODE_GLMC8!S:S,1,0)),"N","J"))</f>
        <v>N</v>
      </c>
      <c r="CW200" s="24" t="str">
        <f>IF(COUNTIF($CI200:CV200,"J")&gt;0,"N",IF(ISERROR(VLOOKUP($BD200,GEWASCODE_GLMC8!T:T,1,0)),"N","J"))</f>
        <v>N</v>
      </c>
      <c r="CX200" s="24" t="str">
        <f>IF(COUNTIF($CI200:CW200,"J")&gt;0,"N",IF(ISERROR(VLOOKUP($BD200,GEWASCODE_GLMC8!U:U,1,0)),"N","J"))</f>
        <v>N</v>
      </c>
      <c r="CY200" s="24" t="str">
        <f>IF(COUNTIF($CI200:CX200,"J")&gt;0,"N",IF(ISERROR(VLOOKUP($BD200,GEWASCODE_GLMC8!V:V,1,0)),"N","J"))</f>
        <v>N</v>
      </c>
      <c r="CZ200" s="24" t="str">
        <f>IF(COUNTIF($CI200:CY200,"J")&gt;0,"N",IF(ISERROR(VLOOKUP($BD200,GEWASCODE_GLMC8!W:W,1,0)),"N","J"))</f>
        <v>N</v>
      </c>
      <c r="DA200" s="24" t="str">
        <f>IF(COUNTIF($CI200:CZ200,"J")&gt;0,"N",IF(ISERROR(VLOOKUP($BD200,GEWASCODE_GLMC8!X:X,1,0)),"N","J"))</f>
        <v>N</v>
      </c>
      <c r="DB200" s="24" t="str">
        <f>IF(COUNTIF($CI200:DA200,"J")&gt;0,"N",IF(ISERROR(VLOOKUP($BD200,GEWASCODE_GLMC8!Y:Y,1,0)),"N","J"))</f>
        <v>N</v>
      </c>
      <c r="DC200" s="24" t="str">
        <f>IF(COUNTIF($CI200:DB200,"J")&gt;0,"N",IF(ISERROR(VLOOKUP($BD200,GEWASCODE_GLMC8!Z:Z,1,0)),"N","J"))</f>
        <v>N</v>
      </c>
      <c r="DD200" s="24" t="str">
        <f t="shared" si="508"/>
        <v>N</v>
      </c>
      <c r="DE200" s="3" t="str">
        <f t="shared" si="439"/>
        <v>N</v>
      </c>
      <c r="DF200" s="3" t="str">
        <f t="shared" si="440"/>
        <v>N</v>
      </c>
      <c r="DG200" s="3" t="str">
        <f t="shared" si="509"/>
        <v>N</v>
      </c>
      <c r="DH200" s="3" t="str">
        <f t="shared" si="510"/>
        <v>N</v>
      </c>
      <c r="DI200" s="3" t="str">
        <f t="shared" si="441"/>
        <v>N</v>
      </c>
      <c r="DJ200" s="3" t="str">
        <f t="shared" si="442"/>
        <v>N</v>
      </c>
      <c r="DK200" s="3">
        <f>0</f>
        <v>0</v>
      </c>
      <c r="DL200" s="3" t="str">
        <f t="shared" si="443"/>
        <v>N</v>
      </c>
      <c r="DM200" s="3" t="str">
        <f t="shared" si="444"/>
        <v>N</v>
      </c>
      <c r="DN200" t="str">
        <f>IF(AND($A200="J",COUNTIFS(activiteiten_perceel,percelen!$AZ200,activiteiten_maatregel_nr,percelen!DN$4,activiteiten_activiteit_voldoet_aan_voorwaarden,"J")&gt;0),DN$4,"")</f>
        <v/>
      </c>
      <c r="DO200" t="str">
        <f>IF(AND($A200="J",COUNTIFS(activiteiten_perceel,percelen!$AZ200,activiteiten_maatregel_nr,percelen!DO$4,activiteiten_activiteit_voldoet_aan_voorwaarden,"J")&gt;0),DO$4,"")</f>
        <v/>
      </c>
      <c r="DP200" t="str">
        <f>IF(AND($A200="J",COUNTIFS(activiteiten_perceel,percelen!$AZ200,activiteiten_maatregel_nr,percelen!DP$4,activiteiten_activiteit_voldoet_aan_voorwaarden,"J")&gt;0),DP$4,"")</f>
        <v/>
      </c>
      <c r="DQ200" t="str">
        <f>IF(AND($A200="J",COUNTIFS(activiteiten_perceel,percelen!$AZ200,activiteiten_maatregel_nr,percelen!DQ$4,activiteiten_activiteit_voldoet_aan_voorwaarden,"J")&gt;0),DQ$4,"")</f>
        <v/>
      </c>
      <c r="DR200" t="str">
        <f>IF(AND($A200="J",COUNTIFS(activiteiten_perceel,percelen!$AZ200,activiteiten_maatregel_nr,percelen!DR$4,activiteiten_activiteit_voldoet_aan_voorwaarden,"J")&gt;0),DR$4,"")</f>
        <v/>
      </c>
      <c r="DS200" t="str">
        <f>IF(AND($A200="J",COUNTIFS(activiteiten_perceel,percelen!$AZ200,activiteiten_maatregel_nr,percelen!DS$4,activiteiten_activiteit_voldoet_aan_voorwaarden,"J")&gt;0),DS$4,"")</f>
        <v/>
      </c>
      <c r="DT200" t="str">
        <f>IF(AND($A200="J",COUNTIFS(activiteiten_perceel,percelen!$AZ200,activiteiten_maatregel_nr,percelen!DT$4,activiteiten_activiteit_voldoet_aan_voorwaarden,"J")&gt;0),DT$4,"")</f>
        <v/>
      </c>
      <c r="DU200" t="str">
        <f>IF(AND($A200="J",COUNTIFS(activiteiten_perceel,percelen!$AZ200,activiteiten_maatregel_nr,percelen!DU$4,activiteiten_activiteit_voldoet_aan_voorwaarden,"J")&gt;0),DU$4,"")</f>
        <v/>
      </c>
      <c r="DV200" t="str">
        <f>IF(AND($A200="J",COUNTIFS(activiteiten_perceel,percelen!$AZ200,activiteiten_maatregel_nr,percelen!DV$4,activiteiten_activiteit_voldoet_aan_voorwaarden,"J")&gt;0),DV$4,"")</f>
        <v/>
      </c>
      <c r="DW200" t="str">
        <f>IF(AND($A200="J",COUNTIFS(activiteiten_perceel,percelen!$AZ200,activiteiten_maatregel_nr,percelen!DW$4,activiteiten_activiteit_voldoet_aan_voorwaarden,"J")&gt;0),DW$4,"")</f>
        <v/>
      </c>
      <c r="DX200" t="str">
        <f>IF(AND($A200="J",COUNTIFS(activiteiten_perceel,percelen!$AZ200,activiteiten_maatregel_nr,percelen!DX$4,activiteiten_activiteit_voldoet_aan_voorwaarden,"J")&gt;0),DX$4,"")</f>
        <v/>
      </c>
      <c r="DY200" t="str">
        <f>IF(AND($A200="J",COUNTIFS(activiteiten_perceel,percelen!$AZ200,activiteiten_maatregel_nr,percelen!DY$4,activiteiten_activiteit_voldoet_aan_voorwaarden,"J")&gt;0),DY$4,"")</f>
        <v/>
      </c>
      <c r="DZ200" t="str">
        <f>IF(AND($A200="J",COUNTIFS(activiteiten_perceel,percelen!$AZ200,activiteiten_maatregel_nr,percelen!DZ$4,activiteiten_activiteit_voldoet_aan_voorwaarden,"J")&gt;0),DZ$4,"")</f>
        <v/>
      </c>
      <c r="EA200" t="str">
        <f>IF(AND($A200="J",COUNTIFS(activiteiten_perceel,percelen!$AZ200,activiteiten_maatregel_nr,percelen!EA$4,activiteiten_activiteit_voldoet_aan_voorwaarden,"J")&gt;0),EA$4,"")</f>
        <v/>
      </c>
      <c r="EB200" t="str">
        <f>IF(AND($A200="J",COUNTIFS(activiteiten_perceel,percelen!$AZ200,activiteiten_maatregel_nr,percelen!EB$4,activiteiten_activiteit_voldoet_aan_voorwaarden,"J")&gt;0),EB$4,"")</f>
        <v/>
      </c>
      <c r="EC200" t="str">
        <f>IF(AND($A200="J",COUNTIFS(activiteiten_perceel,percelen!$AZ200,activiteiten_maatregel_nr,percelen!EC$4,activiteiten_activiteit_voldoet_aan_voorwaarden,"J")&gt;0),EC$4,"")</f>
        <v/>
      </c>
      <c r="ED200" t="str">
        <f>IF(AND($A200="J",COUNTIFS(activiteiten_perceel,percelen!$AZ200,activiteiten_maatregel_nr,percelen!ED$4,activiteiten_activiteit_voldoet_aan_voorwaarden,"J")&gt;0),ED$4,"")</f>
        <v/>
      </c>
      <c r="EE200" t="str">
        <f>IF(AND($A200="J",COUNTIFS(activiteiten_perceel,percelen!$AZ200,activiteiten_maatregel_nr,percelen!EE$4,activiteiten_activiteit_voldoet_aan_voorwaarden,"J")&gt;0),EE$4,"")</f>
        <v/>
      </c>
      <c r="EF200" t="str">
        <f>IF(AND($A200="J",COUNTIFS(activiteiten_perceel,percelen!$AZ200,activiteiten_maatregel_nr,percelen!EF$4,activiteiten_activiteit_voldoet_aan_voorwaarden,"J")&gt;0),EF$4,"")</f>
        <v/>
      </c>
      <c r="EG200" t="str">
        <f>IF(AND($A200="J",COUNTIFS(activiteiten_perceel,percelen!$AZ200,activiteiten_maatregel_nr,percelen!EG$4,activiteiten_activiteit_voldoet_aan_voorwaarden,"J")&gt;0),EG$4,"")</f>
        <v/>
      </c>
      <c r="EH200" t="str">
        <f>IF(AND($A200="J",COUNTIFS(activiteiten_perceel,percelen!$AZ200,activiteiten_maatregel_nr,percelen!EH$4,activiteiten_activiteit_voldoet_aan_voorwaarden,"J")&gt;0),EH$4,"")</f>
        <v/>
      </c>
      <c r="EI200" t="str">
        <f>IF(AND($A200="J",COUNTIFS(activiteiten_perceel,percelen!$AZ200,activiteiten_maatregel_nr,percelen!EI$4,activiteiten_activiteit_voldoet_aan_voorwaarden,"J")&gt;0),EI$4,"")</f>
        <v/>
      </c>
      <c r="EJ200">
        <f t="shared" si="511"/>
        <v>0</v>
      </c>
      <c r="EK200" t="str">
        <f t="shared" si="445"/>
        <v/>
      </c>
      <c r="EL200" t="str">
        <f t="shared" si="446"/>
        <v/>
      </c>
      <c r="EM200" t="str">
        <f t="shared" si="447"/>
        <v/>
      </c>
      <c r="EN200" t="str">
        <f t="shared" si="448"/>
        <v/>
      </c>
      <c r="EO200" t="str">
        <f t="shared" si="449"/>
        <v/>
      </c>
      <c r="EP200" t="str">
        <f t="shared" si="450"/>
        <v/>
      </c>
      <c r="EQ200" t="str">
        <f t="shared" si="451"/>
        <v/>
      </c>
      <c r="ER200" t="str">
        <f t="shared" si="452"/>
        <v/>
      </c>
      <c r="ES200" t="str">
        <f t="shared" si="453"/>
        <v/>
      </c>
      <c r="ET200" t="str">
        <f t="shared" si="454"/>
        <v/>
      </c>
      <c r="EU200" t="str">
        <f t="shared" si="455"/>
        <v/>
      </c>
      <c r="EV200" t="str">
        <f t="shared" si="456"/>
        <v/>
      </c>
      <c r="EW200" t="str">
        <f t="shared" si="512"/>
        <v>nvt</v>
      </c>
      <c r="EX200" t="str">
        <f t="shared" si="513"/>
        <v>nvt</v>
      </c>
      <c r="EY200" t="str">
        <f t="shared" si="514"/>
        <v>nvt</v>
      </c>
      <c r="EZ200" t="str">
        <f t="shared" si="515"/>
        <v>nvt</v>
      </c>
      <c r="FA200" t="str">
        <f t="shared" si="516"/>
        <v>nvt</v>
      </c>
      <c r="FB200" t="str">
        <f t="shared" si="517"/>
        <v>nvt</v>
      </c>
      <c r="FC200" t="str">
        <f t="shared" si="518"/>
        <v>nvt</v>
      </c>
      <c r="FD200" t="str">
        <f t="shared" si="519"/>
        <v>nvt</v>
      </c>
      <c r="FE200" t="str">
        <f>IF($EJ200=2,VLOOKUP(FD200,STAPELING!A:D,FE$1,0),"nvt")</f>
        <v>nvt</v>
      </c>
      <c r="FF200" t="str">
        <f t="shared" si="520"/>
        <v>nvt</v>
      </c>
      <c r="FG200" t="str">
        <f t="shared" si="521"/>
        <v>nvt</v>
      </c>
      <c r="FH200" t="str">
        <f t="shared" si="522"/>
        <v>nvt</v>
      </c>
      <c r="FI200" t="str">
        <f t="shared" si="523"/>
        <v>nvt</v>
      </c>
      <c r="FJ200" t="str">
        <f t="shared" si="524"/>
        <v>nvt</v>
      </c>
      <c r="FK200" t="str">
        <f t="shared" si="525"/>
        <v>nvt</v>
      </c>
      <c r="FL200" t="str">
        <f t="shared" si="526"/>
        <v>nvt</v>
      </c>
      <c r="FM200" t="str">
        <f t="shared" si="527"/>
        <v/>
      </c>
      <c r="FN200" t="str">
        <f>IF(ISERROR(VLOOKUP(FM200,STAPELING!I:AO,FN$1,0)),"N",VLOOKUP(FM200,STAPELING!I:AO,FN$1,0))</f>
        <v>J</v>
      </c>
      <c r="FO200" t="str">
        <f t="shared" si="528"/>
        <v>nvt</v>
      </c>
      <c r="FP200" t="str">
        <f t="shared" si="457"/>
        <v>nvt</v>
      </c>
      <c r="FQ200" t="str">
        <f t="shared" si="458"/>
        <v>nvt</v>
      </c>
      <c r="FR200" t="str">
        <f t="shared" si="459"/>
        <v>nvt</v>
      </c>
      <c r="FS200" t="str">
        <f t="shared" si="460"/>
        <v>nvt</v>
      </c>
      <c r="FT200" t="str">
        <f t="shared" si="461"/>
        <v>nvt</v>
      </c>
      <c r="FU200" t="str">
        <f t="shared" si="462"/>
        <v>nvt</v>
      </c>
      <c r="FV200" t="str">
        <f t="shared" si="463"/>
        <v>nvt</v>
      </c>
      <c r="FW200" t="str">
        <f t="shared" si="464"/>
        <v>nvt</v>
      </c>
      <c r="FX200" t="str">
        <f t="shared" si="465"/>
        <v>nvt</v>
      </c>
      <c r="FY200" t="str">
        <f t="shared" si="466"/>
        <v>nvt</v>
      </c>
      <c r="FZ200" t="str">
        <f t="shared" si="467"/>
        <v>nvt</v>
      </c>
      <c r="GA200" t="str">
        <f t="shared" si="468"/>
        <v>nvt</v>
      </c>
      <c r="GB200" t="str">
        <f>IF($EJ200&gt;2,IF(FO200="","zwart",VLOOKUP(FO200,STAPELING!J:AA,GB$1,0)),"nvt")</f>
        <v>nvt</v>
      </c>
      <c r="GC200" t="str">
        <f t="shared" si="529"/>
        <v>nvt</v>
      </c>
      <c r="GD200" t="str">
        <f t="shared" si="530"/>
        <v>nvt</v>
      </c>
      <c r="GE200" t="str">
        <f t="shared" si="531"/>
        <v>nvt</v>
      </c>
      <c r="GF200" t="str">
        <f t="shared" si="532"/>
        <v>nvt</v>
      </c>
      <c r="GG200" t="str">
        <f t="shared" si="533"/>
        <v>nvt</v>
      </c>
      <c r="GH200" t="str">
        <f t="shared" si="534"/>
        <v>nvt</v>
      </c>
      <c r="GI200" t="str">
        <f t="shared" si="535"/>
        <v>nvt</v>
      </c>
      <c r="GJ200" t="str">
        <f t="shared" si="536"/>
        <v>nvt</v>
      </c>
      <c r="GK200" t="str">
        <f t="shared" si="469"/>
        <v>nvt</v>
      </c>
      <c r="GL200" t="str">
        <f t="shared" si="470"/>
        <v>nvt</v>
      </c>
      <c r="GM200" t="str">
        <f t="shared" si="471"/>
        <v>nvt</v>
      </c>
      <c r="GN200" t="str">
        <f t="shared" si="472"/>
        <v>nvt</v>
      </c>
      <c r="GO200" t="str">
        <f t="shared" si="473"/>
        <v>nvt</v>
      </c>
      <c r="GP200" t="str">
        <f t="shared" si="474"/>
        <v>nvt</v>
      </c>
      <c r="GQ200" t="str">
        <f t="shared" si="475"/>
        <v>nvt</v>
      </c>
      <c r="GR200" t="str">
        <f t="shared" si="476"/>
        <v>nvt</v>
      </c>
      <c r="GS200" t="str">
        <f t="shared" si="477"/>
        <v>nvt</v>
      </c>
      <c r="GT200" t="str">
        <f t="shared" si="478"/>
        <v>nvt</v>
      </c>
      <c r="GU200" t="str">
        <f t="shared" si="479"/>
        <v>nvt</v>
      </c>
      <c r="GV200" t="str">
        <f t="shared" si="480"/>
        <v>nvt</v>
      </c>
      <c r="GW200" t="str">
        <f>IF($EJ200&gt;2,IF(GJ200="","zwart",VLOOKUP(GJ200,STAPELING!AB:AJ,GW$1,0)),"nvt")</f>
        <v>nvt</v>
      </c>
      <c r="GX200" t="str">
        <f t="shared" si="537"/>
        <v>nvt</v>
      </c>
      <c r="GY200" t="str">
        <f t="shared" si="538"/>
        <v>nvt</v>
      </c>
      <c r="GZ200" t="str">
        <f t="shared" si="539"/>
        <v>nvt</v>
      </c>
      <c r="HA200" t="str">
        <f t="shared" si="540"/>
        <v>nvt</v>
      </c>
      <c r="HB200" t="str">
        <f t="shared" si="541"/>
        <v>nvt</v>
      </c>
      <c r="HC200" t="str">
        <f t="shared" si="542"/>
        <v>nvt</v>
      </c>
      <c r="HD200" t="str">
        <f t="shared" si="543"/>
        <v>nvt</v>
      </c>
      <c r="HE200" t="str">
        <f t="shared" si="544"/>
        <v>nvt</v>
      </c>
      <c r="HF200" t="str">
        <f t="shared" si="545"/>
        <v>nvt</v>
      </c>
      <c r="HG200" t="str">
        <f t="shared" si="546"/>
        <v>nvt</v>
      </c>
      <c r="HH200" t="str">
        <f t="shared" si="547"/>
        <v>nvt</v>
      </c>
      <c r="HI200" t="str">
        <f t="shared" si="548"/>
        <v>nvt</v>
      </c>
      <c r="HJ200" t="str">
        <f t="shared" si="549"/>
        <v>nvt</v>
      </c>
      <c r="HK200" t="str">
        <f t="shared" si="550"/>
        <v>nvt</v>
      </c>
      <c r="HL200" t="str">
        <f t="shared" si="551"/>
        <v>nvt</v>
      </c>
      <c r="HM200" t="str">
        <f t="shared" si="481"/>
        <v>nvt</v>
      </c>
      <c r="HN200" t="str">
        <f t="shared" si="482"/>
        <v>nvt</v>
      </c>
      <c r="HO200" t="str">
        <f t="shared" si="483"/>
        <v>nvt</v>
      </c>
      <c r="HP200" t="str">
        <f t="shared" si="484"/>
        <v>nvt</v>
      </c>
      <c r="HQ200" t="str">
        <f t="shared" si="485"/>
        <v>nvt</v>
      </c>
      <c r="HR200" t="str">
        <f t="shared" si="486"/>
        <v>nvt</v>
      </c>
      <c r="HS200" t="str">
        <f t="shared" si="487"/>
        <v>nvt</v>
      </c>
      <c r="HT200" t="str">
        <f t="shared" si="488"/>
        <v>nvt</v>
      </c>
      <c r="HU200" t="str">
        <f t="shared" si="489"/>
        <v>nvt</v>
      </c>
      <c r="HV200" t="str">
        <f t="shared" si="490"/>
        <v>nvt</v>
      </c>
      <c r="HW200" t="str">
        <f t="shared" si="491"/>
        <v>nvt</v>
      </c>
      <c r="HX200" t="str">
        <f t="shared" si="492"/>
        <v>nvt</v>
      </c>
      <c r="HY200" t="str">
        <f>IF($EJ200&gt;2,IF(HL200="","zwart",VLOOKUP(HL200,STAPELING!AK:AN,HY$1,0)),"nvt")</f>
        <v>nvt</v>
      </c>
      <c r="HZ200" t="str">
        <f t="shared" si="552"/>
        <v>nvt</v>
      </c>
      <c r="IA200" t="str">
        <f t="shared" si="553"/>
        <v>nvt</v>
      </c>
      <c r="IB200" t="str">
        <f t="shared" si="554"/>
        <v>nvt</v>
      </c>
      <c r="IC200" t="str">
        <f t="shared" si="555"/>
        <v>nvt</v>
      </c>
      <c r="ID200" t="str">
        <f t="shared" si="556"/>
        <v>nvt</v>
      </c>
      <c r="IE200" t="str">
        <f t="shared" si="557"/>
        <v>nvt</v>
      </c>
      <c r="IF200" t="str">
        <f t="shared" si="558"/>
        <v>nvt</v>
      </c>
      <c r="IG200">
        <f t="shared" si="559"/>
        <v>0</v>
      </c>
      <c r="IH200">
        <f t="shared" si="560"/>
        <v>0</v>
      </c>
      <c r="II200">
        <f t="shared" si="561"/>
        <v>0</v>
      </c>
      <c r="IJ200">
        <f t="shared" si="562"/>
        <v>0</v>
      </c>
      <c r="IK200">
        <f t="shared" si="563"/>
        <v>0</v>
      </c>
      <c r="IL200">
        <f t="shared" si="564"/>
        <v>0</v>
      </c>
      <c r="IM200">
        <f t="shared" si="565"/>
        <v>0</v>
      </c>
      <c r="IN200">
        <f t="shared" si="566"/>
        <v>0</v>
      </c>
      <c r="IO200">
        <f t="shared" si="567"/>
        <v>0</v>
      </c>
      <c r="IP200">
        <f t="shared" si="568"/>
        <v>0</v>
      </c>
      <c r="IQ200">
        <f t="shared" si="569"/>
        <v>0</v>
      </c>
      <c r="IR200">
        <f t="shared" si="570"/>
        <v>0</v>
      </c>
      <c r="IS200">
        <f t="shared" si="571"/>
        <v>0</v>
      </c>
      <c r="IT200">
        <f t="shared" si="572"/>
        <v>0</v>
      </c>
      <c r="IU200" t="str">
        <f t="shared" si="573"/>
        <v>N</v>
      </c>
      <c r="IV200" t="str">
        <f t="shared" si="493"/>
        <v>N</v>
      </c>
      <c r="IW200" t="str">
        <f t="shared" si="574"/>
        <v>N</v>
      </c>
    </row>
    <row r="201" spans="1:257" x14ac:dyDescent="0.25">
      <c r="A201" t="str">
        <f>IF(ISERROR(VLOOKUP(E201,E$4:E200,1,0)),"J","N")</f>
        <v>N</v>
      </c>
      <c r="E201" s="25" t="str">
        <f>IF(Invoer!B230="","",Invoer!B230)</f>
        <v/>
      </c>
      <c r="F201" s="25"/>
      <c r="G201" s="25"/>
      <c r="H201" s="25" t="str">
        <f>IF(AND($E201&lt;&gt;"",$A201="J"),Invoer!D230,"")</f>
        <v/>
      </c>
      <c r="I201" s="25"/>
      <c r="J201" s="26"/>
      <c r="K201" s="26" t="str">
        <f>IF(AND($E201&lt;&gt;"",$A201="J"),Invoer!L230,"")</f>
        <v/>
      </c>
      <c r="L201" s="26"/>
      <c r="M201" s="25"/>
      <c r="N201" s="152"/>
      <c r="O201" s="153"/>
      <c r="P201" s="25"/>
      <c r="Q201" s="25"/>
      <c r="R201" s="153"/>
      <c r="S201" s="154"/>
      <c r="T201" s="152"/>
      <c r="U201" s="153"/>
      <c r="V201" s="153"/>
      <c r="W201" s="59" t="str">
        <f>IF(AND($E201&lt;&gt;"",$A201="J",Invoer!R230&lt;&gt;""),VLOOKUP(Invoer!R230,NORM!$F$26:$H$29,3,0),"")</f>
        <v/>
      </c>
      <c r="X201" s="59"/>
      <c r="Y201" s="25" t="str">
        <f t="shared" si="494"/>
        <v/>
      </c>
      <c r="Z201" s="25"/>
      <c r="AA201" s="26" t="str">
        <f t="shared" si="495"/>
        <v/>
      </c>
      <c r="AB201" s="26"/>
      <c r="AC201" s="153"/>
      <c r="AD201" s="153"/>
      <c r="AE201" s="153"/>
      <c r="AF201" s="153"/>
      <c r="AG201" s="153"/>
      <c r="AH201" s="25"/>
      <c r="AI201" s="153"/>
      <c r="AJ201" s="153"/>
      <c r="AK201" s="153"/>
      <c r="AL201" s="153"/>
      <c r="AM201" s="25" t="str">
        <f>IF(AND($E201&lt;&gt;"",$A201="J"),IF(Invoer!X230="Ja","J",IF(Invoer!X230="Nee","N","")),"")</f>
        <v/>
      </c>
      <c r="AN201" s="153"/>
      <c r="AO201" s="153"/>
      <c r="AP201" s="153" t="s">
        <v>311</v>
      </c>
      <c r="AQ201" s="153" t="s">
        <v>311</v>
      </c>
      <c r="AR201" s="153" t="s">
        <v>312</v>
      </c>
      <c r="AS201" s="153" t="s">
        <v>312</v>
      </c>
      <c r="AT201" s="1" t="str">
        <f>IF(AND($E201&lt;&gt;"",$A201="J",Invoer!O230&lt;&gt;""),VLOOKUP(Invoer!O230,NORM!$F$31:$H$38,3,0),"")</f>
        <v/>
      </c>
      <c r="AU201" s="1"/>
      <c r="AV201" s="1" t="str">
        <f>IF(AND($E201&lt;&gt;"",$A201="J"),Invoer!AH230,"")</f>
        <v/>
      </c>
      <c r="AW201" s="1"/>
      <c r="AX201" s="1" t="str">
        <f t="shared" si="496"/>
        <v/>
      </c>
      <c r="AY201" s="1"/>
      <c r="AZ201" s="3" t="str">
        <f t="shared" si="497"/>
        <v/>
      </c>
      <c r="BA201" s="3" t="str">
        <f t="shared" si="498"/>
        <v/>
      </c>
      <c r="BB201" s="3" t="str">
        <f t="shared" si="499"/>
        <v>N</v>
      </c>
      <c r="BC201" s="3" t="str">
        <f t="shared" si="500"/>
        <v>N</v>
      </c>
      <c r="BD201" s="3" t="str">
        <f t="shared" si="501"/>
        <v/>
      </c>
      <c r="BE201" s="3">
        <f t="shared" si="502"/>
        <v>0</v>
      </c>
      <c r="BF201" s="3" t="str">
        <f t="shared" si="503"/>
        <v/>
      </c>
      <c r="BG201" s="3" t="str">
        <f t="shared" si="504"/>
        <v/>
      </c>
      <c r="BH201" s="3" t="str">
        <f t="shared" si="505"/>
        <v>N</v>
      </c>
      <c r="BI201" s="24" t="str">
        <f t="shared" si="506"/>
        <v/>
      </c>
      <c r="BJ201" s="24" t="str">
        <f>IF(ISERROR(VLOOKUP($BD201,LOV_GWSGRP!A:A,1,0)),"N","J")</f>
        <v>N</v>
      </c>
      <c r="BK201" s="24" t="str">
        <f>IF(ISERROR(VLOOKUP($BD201,LOV_GWSGRP!D:D,1,0)),"N","J")</f>
        <v>N</v>
      </c>
      <c r="BL201" s="24" t="str">
        <f>IF(ISERROR(VLOOKUP($BD201,LOV_GWSGRP!G:G,1,0)),"N","J")</f>
        <v>N</v>
      </c>
      <c r="BM201" s="24" t="str">
        <f>IF(ISERROR(VLOOKUP($BD201,LOV_GWSGRP!M:M,1,0)),"N","J")</f>
        <v>N</v>
      </c>
      <c r="BN201" s="24" t="str">
        <f>IF(ISERROR(VLOOKUP($BD201,LOV_GWSGRP!P:P,1,0)),"N","J")</f>
        <v>N</v>
      </c>
      <c r="BO201" s="24" t="str">
        <f>IF(ISERROR(VLOOKUP($BD201,LOV_GWSGRP!S:S,1,0)),"N","J")</f>
        <v>N</v>
      </c>
      <c r="BP201" s="24" t="str">
        <f>IF(ISERROR(VLOOKUP($BD201,LOV_GWSGRP!V:V,1,0)),"N","J")</f>
        <v>N</v>
      </c>
      <c r="BQ201" s="24" t="str">
        <f>IF(ISERROR(VLOOKUP($BD201,LOV_GWSGRP!Y:Y,1,0)),"N","J")</f>
        <v>N</v>
      </c>
      <c r="BR201" s="24" t="str">
        <f>IF(ISERROR(VLOOKUP($BD201,LOV_GWSGRP!AB:AB,1,0)),"N","J")</f>
        <v>N</v>
      </c>
      <c r="BS201" s="24" t="str">
        <f>IF(ISERROR(VLOOKUP($BD201,LOV_GWSGRP!AE:AE,1,0)),"N","J")</f>
        <v>N</v>
      </c>
      <c r="BT201" s="24" t="str">
        <f>IF(ISERROR(VLOOKUP($BD201,LOV_GWSGRP!AH:AH,1,0)),"N","J")</f>
        <v>N</v>
      </c>
      <c r="BU201" s="24" t="str">
        <f>IF(ISERROR(VLOOKUP($BD201,LOV_GWSGRP!CJ:CJ,1,0)),"N","J")</f>
        <v>N</v>
      </c>
      <c r="BV201" s="24" t="str">
        <f>IF(ISERROR(VLOOKUP($BD201,LOV_GWSGRP!AN:AN,1,0)),"N","J")</f>
        <v>N</v>
      </c>
      <c r="BW201" s="24" t="str">
        <f>IF(ISERROR(VLOOKUP($BD201,LOV_GWSGRP!AQ:AQ,1,0)),"N","J")</f>
        <v>N</v>
      </c>
      <c r="BX201" s="24" t="str">
        <f>IF(ISERROR(VLOOKUP($BD201,LOV_GWSGRP!AT:AT,1,0)),"N","J")</f>
        <v>N</v>
      </c>
      <c r="BY201" s="24" t="str">
        <f>IF(ISERROR(VLOOKUP($BD201,LOV_GWSGRP!AW:AW,1,0)),"N","J")</f>
        <v>N</v>
      </c>
      <c r="BZ201" s="24" t="str">
        <f>IF(ISERROR(VLOOKUP($BD201,LOV_GWSGRP!AZ:AZ,1,0)),"N","J")</f>
        <v>N</v>
      </c>
      <c r="CA201" s="24" t="str">
        <f>IF(ISERROR(VLOOKUP($BD201,LOV_GWSGRP!BC:BC,1,0)),"N","J")</f>
        <v>N</v>
      </c>
      <c r="CB201" s="24" t="str">
        <f>IF(ISERROR(VLOOKUP($BD201,LOV_GWSGRP!BF:BF,1,0)),"N","J")</f>
        <v>N</v>
      </c>
      <c r="CC201" s="24" t="str">
        <f>IF(ISERROR(VLOOKUP($BD201,LOV_GWSGRP!BI:BI,1,0)),"N","J")</f>
        <v>N</v>
      </c>
      <c r="CD201" s="24" t="str">
        <f>IF(ISERROR(VLOOKUP($BD201,LOV_GWSGRP!J:J,1,0)),"N","J")</f>
        <v>N</v>
      </c>
      <c r="CE201" s="24" t="str">
        <f>IF(ISERROR(VLOOKUP($BD201,LOV_GWSGRP!BL:BL,1,0)),"N","J")</f>
        <v>N</v>
      </c>
      <c r="CF201" s="24"/>
      <c r="CG201" s="24" t="str">
        <f>IF(ISERROR(VLOOKUP($BD201,LOV_GWSGRP!BO:BO,1,0)),"N","J")</f>
        <v>N</v>
      </c>
      <c r="CH201" s="24" t="str">
        <f t="shared" si="507"/>
        <v>N</v>
      </c>
      <c r="CI201" s="24" t="str">
        <f>IF(ISERROR(VLOOKUP($BD201,GEWASCODE_GLMC8!F:F,1,0)),"N","J")</f>
        <v>N</v>
      </c>
      <c r="CJ201" s="24" t="str">
        <f>IF(COUNTIF($CI201:CI201,"J")&gt;0,"N",IF(ISERROR(VLOOKUP($BD201,GEWASCODE_GLMC8!G:G,1,0)),"N","J"))</f>
        <v>N</v>
      </c>
      <c r="CK201" s="24" t="str">
        <f>IF(COUNTIF($CI201:CJ201,"J")&gt;0,"N",IF(ISERROR(VLOOKUP($BD201,GEWASCODE_GLMC8!H:H,1,0)),"N","J"))</f>
        <v>N</v>
      </c>
      <c r="CL201" s="24" t="str">
        <f>IF(COUNTIF($CI201:CK201,"J")&gt;0,"N",IF(ISERROR(VLOOKUP($BD201,GEWASCODE_GLMC8!I:I,1,0)),"N","J"))</f>
        <v>N</v>
      </c>
      <c r="CM201" s="24" t="str">
        <f>IF(COUNTIF($CI201:CL201,"J")&gt;0,"N",IF(ISERROR(VLOOKUP($BD201,GEWASCODE_GLMC8!J:J,1,0)),"N","J"))</f>
        <v>N</v>
      </c>
      <c r="CN201" s="24" t="str">
        <f>IF(COUNTIF($CI201:CM201,"J")&gt;0,"N",IF(ISERROR(VLOOKUP($BD201,GEWASCODE_GLMC8!K:K,1,0)),"N","J"))</f>
        <v>N</v>
      </c>
      <c r="CO201" s="24" t="str">
        <f>IF(COUNTIF($CI201:CN201,"J")&gt;0,"N",IF(ISERROR(VLOOKUP($BD201,GEWASCODE_GLMC8!L:L,1,0)),"N","J"))</f>
        <v>N</v>
      </c>
      <c r="CP201" s="24" t="str">
        <f>IF(COUNTIF($CI201:CO201,"J")&gt;0,"N",IF(ISERROR(VLOOKUP($BD201,GEWASCODE_GLMC8!M:M,1,0)),"N","J"))</f>
        <v>N</v>
      </c>
      <c r="CQ201" s="24" t="str">
        <f>IF(COUNTIF($CI201:CP201,"J")&gt;0,"N",IF(ISERROR(VLOOKUP($BD201,GEWASCODE_GLMC8!N:N,1,0)),"N","J"))</f>
        <v>N</v>
      </c>
      <c r="CR201" s="24" t="str">
        <f>IF(COUNTIF($CI201:CQ201,"J")&gt;0,"N",IF(ISERROR(VLOOKUP($BD201,GEWASCODE_GLMC8!O:O,1,0)),"N","J"))</f>
        <v>N</v>
      </c>
      <c r="CS201" s="24" t="str">
        <f>IF(COUNTIF($CI201:CR201,"J")&gt;0,"N",IF(ISERROR(VLOOKUP($BD201,GEWASCODE_GLMC8!P:P,1,0)),"N","J"))</f>
        <v>N</v>
      </c>
      <c r="CT201" s="24" t="str">
        <f>IF(COUNTIF($CI201:CS201,"J")&gt;0,"N",IF(ISERROR(VLOOKUP($BD201,GEWASCODE_GLMC8!Q:Q,1,0)),"N","J"))</f>
        <v>N</v>
      </c>
      <c r="CU201" s="24" t="str">
        <f>IF(COUNTIF($CI201:CT201,"J")&gt;0,"N",IF(ISERROR(VLOOKUP($BD201,GEWASCODE_GLMC8!R:R,1,0)),"N","J"))</f>
        <v>N</v>
      </c>
      <c r="CV201" s="24" t="str">
        <f>IF(COUNTIF($CI201:CU201,"J")&gt;0,"N",IF(ISERROR(VLOOKUP($BD201,GEWASCODE_GLMC8!S:S,1,0)),"N","J"))</f>
        <v>N</v>
      </c>
      <c r="CW201" s="24" t="str">
        <f>IF(COUNTIF($CI201:CV201,"J")&gt;0,"N",IF(ISERROR(VLOOKUP($BD201,GEWASCODE_GLMC8!T:T,1,0)),"N","J"))</f>
        <v>N</v>
      </c>
      <c r="CX201" s="24" t="str">
        <f>IF(COUNTIF($CI201:CW201,"J")&gt;0,"N",IF(ISERROR(VLOOKUP($BD201,GEWASCODE_GLMC8!U:U,1,0)),"N","J"))</f>
        <v>N</v>
      </c>
      <c r="CY201" s="24" t="str">
        <f>IF(COUNTIF($CI201:CX201,"J")&gt;0,"N",IF(ISERROR(VLOOKUP($BD201,GEWASCODE_GLMC8!V:V,1,0)),"N","J"))</f>
        <v>N</v>
      </c>
      <c r="CZ201" s="24" t="str">
        <f>IF(COUNTIF($CI201:CY201,"J")&gt;0,"N",IF(ISERROR(VLOOKUP($BD201,GEWASCODE_GLMC8!W:W,1,0)),"N","J"))</f>
        <v>N</v>
      </c>
      <c r="DA201" s="24" t="str">
        <f>IF(COUNTIF($CI201:CZ201,"J")&gt;0,"N",IF(ISERROR(VLOOKUP($BD201,GEWASCODE_GLMC8!X:X,1,0)),"N","J"))</f>
        <v>N</v>
      </c>
      <c r="DB201" s="24" t="str">
        <f>IF(COUNTIF($CI201:DA201,"J")&gt;0,"N",IF(ISERROR(VLOOKUP($BD201,GEWASCODE_GLMC8!Y:Y,1,0)),"N","J"))</f>
        <v>N</v>
      </c>
      <c r="DC201" s="24" t="str">
        <f>IF(COUNTIF($CI201:DB201,"J")&gt;0,"N",IF(ISERROR(VLOOKUP($BD201,GEWASCODE_GLMC8!Z:Z,1,0)),"N","J"))</f>
        <v>N</v>
      </c>
      <c r="DD201" s="24" t="str">
        <f t="shared" si="508"/>
        <v>N</v>
      </c>
      <c r="DE201" s="3" t="str">
        <f t="shared" si="439"/>
        <v>N</v>
      </c>
      <c r="DF201" s="3" t="str">
        <f t="shared" si="440"/>
        <v>N</v>
      </c>
      <c r="DG201" s="3" t="str">
        <f t="shared" si="509"/>
        <v>N</v>
      </c>
      <c r="DH201" s="3" t="str">
        <f t="shared" si="510"/>
        <v>N</v>
      </c>
      <c r="DI201" s="3" t="str">
        <f t="shared" si="441"/>
        <v>N</v>
      </c>
      <c r="DJ201" s="3" t="str">
        <f t="shared" si="442"/>
        <v>N</v>
      </c>
      <c r="DK201" s="3">
        <f>0</f>
        <v>0</v>
      </c>
      <c r="DL201" s="3" t="str">
        <f t="shared" si="443"/>
        <v>N</v>
      </c>
      <c r="DM201" s="3" t="str">
        <f t="shared" si="444"/>
        <v>N</v>
      </c>
      <c r="DN201" t="str">
        <f>IF(AND($A201="J",COUNTIFS(activiteiten_perceel,percelen!$AZ201,activiteiten_maatregel_nr,percelen!DN$4,activiteiten_activiteit_voldoet_aan_voorwaarden,"J")&gt;0),DN$4,"")</f>
        <v/>
      </c>
      <c r="DO201" t="str">
        <f>IF(AND($A201="J",COUNTIFS(activiteiten_perceel,percelen!$AZ201,activiteiten_maatregel_nr,percelen!DO$4,activiteiten_activiteit_voldoet_aan_voorwaarden,"J")&gt;0),DO$4,"")</f>
        <v/>
      </c>
      <c r="DP201" t="str">
        <f>IF(AND($A201="J",COUNTIFS(activiteiten_perceel,percelen!$AZ201,activiteiten_maatregel_nr,percelen!DP$4,activiteiten_activiteit_voldoet_aan_voorwaarden,"J")&gt;0),DP$4,"")</f>
        <v/>
      </c>
      <c r="DQ201" t="str">
        <f>IF(AND($A201="J",COUNTIFS(activiteiten_perceel,percelen!$AZ201,activiteiten_maatregel_nr,percelen!DQ$4,activiteiten_activiteit_voldoet_aan_voorwaarden,"J")&gt;0),DQ$4,"")</f>
        <v/>
      </c>
      <c r="DR201" t="str">
        <f>IF(AND($A201="J",COUNTIFS(activiteiten_perceel,percelen!$AZ201,activiteiten_maatregel_nr,percelen!DR$4,activiteiten_activiteit_voldoet_aan_voorwaarden,"J")&gt;0),DR$4,"")</f>
        <v/>
      </c>
      <c r="DS201" t="str">
        <f>IF(AND($A201="J",COUNTIFS(activiteiten_perceel,percelen!$AZ201,activiteiten_maatregel_nr,percelen!DS$4,activiteiten_activiteit_voldoet_aan_voorwaarden,"J")&gt;0),DS$4,"")</f>
        <v/>
      </c>
      <c r="DT201" t="str">
        <f>IF(AND($A201="J",COUNTIFS(activiteiten_perceel,percelen!$AZ201,activiteiten_maatregel_nr,percelen!DT$4,activiteiten_activiteit_voldoet_aan_voorwaarden,"J")&gt;0),DT$4,"")</f>
        <v/>
      </c>
      <c r="DU201" t="str">
        <f>IF(AND($A201="J",COUNTIFS(activiteiten_perceel,percelen!$AZ201,activiteiten_maatregel_nr,percelen!DU$4,activiteiten_activiteit_voldoet_aan_voorwaarden,"J")&gt;0),DU$4,"")</f>
        <v/>
      </c>
      <c r="DV201" t="str">
        <f>IF(AND($A201="J",COUNTIFS(activiteiten_perceel,percelen!$AZ201,activiteiten_maatregel_nr,percelen!DV$4,activiteiten_activiteit_voldoet_aan_voorwaarden,"J")&gt;0),DV$4,"")</f>
        <v/>
      </c>
      <c r="DW201" t="str">
        <f>IF(AND($A201="J",COUNTIFS(activiteiten_perceel,percelen!$AZ201,activiteiten_maatregel_nr,percelen!DW$4,activiteiten_activiteit_voldoet_aan_voorwaarden,"J")&gt;0),DW$4,"")</f>
        <v/>
      </c>
      <c r="DX201" t="str">
        <f>IF(AND($A201="J",COUNTIFS(activiteiten_perceel,percelen!$AZ201,activiteiten_maatregel_nr,percelen!DX$4,activiteiten_activiteit_voldoet_aan_voorwaarden,"J")&gt;0),DX$4,"")</f>
        <v/>
      </c>
      <c r="DY201" t="str">
        <f>IF(AND($A201="J",COUNTIFS(activiteiten_perceel,percelen!$AZ201,activiteiten_maatregel_nr,percelen!DY$4,activiteiten_activiteit_voldoet_aan_voorwaarden,"J")&gt;0),DY$4,"")</f>
        <v/>
      </c>
      <c r="DZ201" t="str">
        <f>IF(AND($A201="J",COUNTIFS(activiteiten_perceel,percelen!$AZ201,activiteiten_maatregel_nr,percelen!DZ$4,activiteiten_activiteit_voldoet_aan_voorwaarden,"J")&gt;0),DZ$4,"")</f>
        <v/>
      </c>
      <c r="EA201" t="str">
        <f>IF(AND($A201="J",COUNTIFS(activiteiten_perceel,percelen!$AZ201,activiteiten_maatregel_nr,percelen!EA$4,activiteiten_activiteit_voldoet_aan_voorwaarden,"J")&gt;0),EA$4,"")</f>
        <v/>
      </c>
      <c r="EB201" t="str">
        <f>IF(AND($A201="J",COUNTIFS(activiteiten_perceel,percelen!$AZ201,activiteiten_maatregel_nr,percelen!EB$4,activiteiten_activiteit_voldoet_aan_voorwaarden,"J")&gt;0),EB$4,"")</f>
        <v/>
      </c>
      <c r="EC201" t="str">
        <f>IF(AND($A201="J",COUNTIFS(activiteiten_perceel,percelen!$AZ201,activiteiten_maatregel_nr,percelen!EC$4,activiteiten_activiteit_voldoet_aan_voorwaarden,"J")&gt;0),EC$4,"")</f>
        <v/>
      </c>
      <c r="ED201" t="str">
        <f>IF(AND($A201="J",COUNTIFS(activiteiten_perceel,percelen!$AZ201,activiteiten_maatregel_nr,percelen!ED$4,activiteiten_activiteit_voldoet_aan_voorwaarden,"J")&gt;0),ED$4,"")</f>
        <v/>
      </c>
      <c r="EE201" t="str">
        <f>IF(AND($A201="J",COUNTIFS(activiteiten_perceel,percelen!$AZ201,activiteiten_maatregel_nr,percelen!EE$4,activiteiten_activiteit_voldoet_aan_voorwaarden,"J")&gt;0),EE$4,"")</f>
        <v/>
      </c>
      <c r="EF201" t="str">
        <f>IF(AND($A201="J",COUNTIFS(activiteiten_perceel,percelen!$AZ201,activiteiten_maatregel_nr,percelen!EF$4,activiteiten_activiteit_voldoet_aan_voorwaarden,"J")&gt;0),EF$4,"")</f>
        <v/>
      </c>
      <c r="EG201" t="str">
        <f>IF(AND($A201="J",COUNTIFS(activiteiten_perceel,percelen!$AZ201,activiteiten_maatregel_nr,percelen!EG$4,activiteiten_activiteit_voldoet_aan_voorwaarden,"J")&gt;0),EG$4,"")</f>
        <v/>
      </c>
      <c r="EH201" t="str">
        <f>IF(AND($A201="J",COUNTIFS(activiteiten_perceel,percelen!$AZ201,activiteiten_maatregel_nr,percelen!EH$4,activiteiten_activiteit_voldoet_aan_voorwaarden,"J")&gt;0),EH$4,"")</f>
        <v/>
      </c>
      <c r="EI201" t="str">
        <f>IF(AND($A201="J",COUNTIFS(activiteiten_perceel,percelen!$AZ201,activiteiten_maatregel_nr,percelen!EI$4,activiteiten_activiteit_voldoet_aan_voorwaarden,"J")&gt;0),EI$4,"")</f>
        <v/>
      </c>
      <c r="EJ201">
        <f t="shared" si="511"/>
        <v>0</v>
      </c>
      <c r="EK201" t="str">
        <f t="shared" si="445"/>
        <v/>
      </c>
      <c r="EL201" t="str">
        <f t="shared" si="446"/>
        <v/>
      </c>
      <c r="EM201" t="str">
        <f t="shared" si="447"/>
        <v/>
      </c>
      <c r="EN201" t="str">
        <f t="shared" si="448"/>
        <v/>
      </c>
      <c r="EO201" t="str">
        <f t="shared" si="449"/>
        <v/>
      </c>
      <c r="EP201" t="str">
        <f t="shared" si="450"/>
        <v/>
      </c>
      <c r="EQ201" t="str">
        <f t="shared" si="451"/>
        <v/>
      </c>
      <c r="ER201" t="str">
        <f t="shared" si="452"/>
        <v/>
      </c>
      <c r="ES201" t="str">
        <f t="shared" si="453"/>
        <v/>
      </c>
      <c r="ET201" t="str">
        <f t="shared" si="454"/>
        <v/>
      </c>
      <c r="EU201" t="str">
        <f t="shared" si="455"/>
        <v/>
      </c>
      <c r="EV201" t="str">
        <f t="shared" si="456"/>
        <v/>
      </c>
      <c r="EW201" t="str">
        <f t="shared" si="512"/>
        <v>nvt</v>
      </c>
      <c r="EX201" t="str">
        <f t="shared" si="513"/>
        <v>nvt</v>
      </c>
      <c r="EY201" t="str">
        <f t="shared" si="514"/>
        <v>nvt</v>
      </c>
      <c r="EZ201" t="str">
        <f t="shared" si="515"/>
        <v>nvt</v>
      </c>
      <c r="FA201" t="str">
        <f t="shared" si="516"/>
        <v>nvt</v>
      </c>
      <c r="FB201" t="str">
        <f t="shared" si="517"/>
        <v>nvt</v>
      </c>
      <c r="FC201" t="str">
        <f t="shared" si="518"/>
        <v>nvt</v>
      </c>
      <c r="FD201" t="str">
        <f t="shared" si="519"/>
        <v>nvt</v>
      </c>
      <c r="FE201" t="str">
        <f>IF($EJ201=2,VLOOKUP(FD201,STAPELING!A:D,FE$1,0),"nvt")</f>
        <v>nvt</v>
      </c>
      <c r="FF201" t="str">
        <f t="shared" si="520"/>
        <v>nvt</v>
      </c>
      <c r="FG201" t="str">
        <f t="shared" si="521"/>
        <v>nvt</v>
      </c>
      <c r="FH201" t="str">
        <f t="shared" si="522"/>
        <v>nvt</v>
      </c>
      <c r="FI201" t="str">
        <f t="shared" si="523"/>
        <v>nvt</v>
      </c>
      <c r="FJ201" t="str">
        <f t="shared" si="524"/>
        <v>nvt</v>
      </c>
      <c r="FK201" t="str">
        <f t="shared" si="525"/>
        <v>nvt</v>
      </c>
      <c r="FL201" t="str">
        <f t="shared" si="526"/>
        <v>nvt</v>
      </c>
      <c r="FM201" t="str">
        <f t="shared" si="527"/>
        <v/>
      </c>
      <c r="FN201" t="str">
        <f>IF(ISERROR(VLOOKUP(FM201,STAPELING!I:AO,FN$1,0)),"N",VLOOKUP(FM201,STAPELING!I:AO,FN$1,0))</f>
        <v>J</v>
      </c>
      <c r="FO201" t="str">
        <f t="shared" si="528"/>
        <v>nvt</v>
      </c>
      <c r="FP201" t="str">
        <f t="shared" si="457"/>
        <v>nvt</v>
      </c>
      <c r="FQ201" t="str">
        <f t="shared" si="458"/>
        <v>nvt</v>
      </c>
      <c r="FR201" t="str">
        <f t="shared" si="459"/>
        <v>nvt</v>
      </c>
      <c r="FS201" t="str">
        <f t="shared" si="460"/>
        <v>nvt</v>
      </c>
      <c r="FT201" t="str">
        <f t="shared" si="461"/>
        <v>nvt</v>
      </c>
      <c r="FU201" t="str">
        <f t="shared" si="462"/>
        <v>nvt</v>
      </c>
      <c r="FV201" t="str">
        <f t="shared" si="463"/>
        <v>nvt</v>
      </c>
      <c r="FW201" t="str">
        <f t="shared" si="464"/>
        <v>nvt</v>
      </c>
      <c r="FX201" t="str">
        <f t="shared" si="465"/>
        <v>nvt</v>
      </c>
      <c r="FY201" t="str">
        <f t="shared" si="466"/>
        <v>nvt</v>
      </c>
      <c r="FZ201" t="str">
        <f t="shared" si="467"/>
        <v>nvt</v>
      </c>
      <c r="GA201" t="str">
        <f t="shared" si="468"/>
        <v>nvt</v>
      </c>
      <c r="GB201" t="str">
        <f>IF($EJ201&gt;2,IF(FO201="","zwart",VLOOKUP(FO201,STAPELING!J:AA,GB$1,0)),"nvt")</f>
        <v>nvt</v>
      </c>
      <c r="GC201" t="str">
        <f t="shared" si="529"/>
        <v>nvt</v>
      </c>
      <c r="GD201" t="str">
        <f t="shared" si="530"/>
        <v>nvt</v>
      </c>
      <c r="GE201" t="str">
        <f t="shared" si="531"/>
        <v>nvt</v>
      </c>
      <c r="GF201" t="str">
        <f t="shared" si="532"/>
        <v>nvt</v>
      </c>
      <c r="GG201" t="str">
        <f t="shared" si="533"/>
        <v>nvt</v>
      </c>
      <c r="GH201" t="str">
        <f t="shared" si="534"/>
        <v>nvt</v>
      </c>
      <c r="GI201" t="str">
        <f t="shared" si="535"/>
        <v>nvt</v>
      </c>
      <c r="GJ201" t="str">
        <f t="shared" si="536"/>
        <v>nvt</v>
      </c>
      <c r="GK201" t="str">
        <f t="shared" si="469"/>
        <v>nvt</v>
      </c>
      <c r="GL201" t="str">
        <f t="shared" si="470"/>
        <v>nvt</v>
      </c>
      <c r="GM201" t="str">
        <f t="shared" si="471"/>
        <v>nvt</v>
      </c>
      <c r="GN201" t="str">
        <f t="shared" si="472"/>
        <v>nvt</v>
      </c>
      <c r="GO201" t="str">
        <f t="shared" si="473"/>
        <v>nvt</v>
      </c>
      <c r="GP201" t="str">
        <f t="shared" si="474"/>
        <v>nvt</v>
      </c>
      <c r="GQ201" t="str">
        <f t="shared" si="475"/>
        <v>nvt</v>
      </c>
      <c r="GR201" t="str">
        <f t="shared" si="476"/>
        <v>nvt</v>
      </c>
      <c r="GS201" t="str">
        <f t="shared" si="477"/>
        <v>nvt</v>
      </c>
      <c r="GT201" t="str">
        <f t="shared" si="478"/>
        <v>nvt</v>
      </c>
      <c r="GU201" t="str">
        <f t="shared" si="479"/>
        <v>nvt</v>
      </c>
      <c r="GV201" t="str">
        <f t="shared" si="480"/>
        <v>nvt</v>
      </c>
      <c r="GW201" t="str">
        <f>IF($EJ201&gt;2,IF(GJ201="","zwart",VLOOKUP(GJ201,STAPELING!AB:AJ,GW$1,0)),"nvt")</f>
        <v>nvt</v>
      </c>
      <c r="GX201" t="str">
        <f t="shared" si="537"/>
        <v>nvt</v>
      </c>
      <c r="GY201" t="str">
        <f t="shared" si="538"/>
        <v>nvt</v>
      </c>
      <c r="GZ201" t="str">
        <f t="shared" si="539"/>
        <v>nvt</v>
      </c>
      <c r="HA201" t="str">
        <f t="shared" si="540"/>
        <v>nvt</v>
      </c>
      <c r="HB201" t="str">
        <f t="shared" si="541"/>
        <v>nvt</v>
      </c>
      <c r="HC201" t="str">
        <f t="shared" si="542"/>
        <v>nvt</v>
      </c>
      <c r="HD201" t="str">
        <f t="shared" si="543"/>
        <v>nvt</v>
      </c>
      <c r="HE201" t="str">
        <f t="shared" si="544"/>
        <v>nvt</v>
      </c>
      <c r="HF201" t="str">
        <f t="shared" si="545"/>
        <v>nvt</v>
      </c>
      <c r="HG201" t="str">
        <f t="shared" si="546"/>
        <v>nvt</v>
      </c>
      <c r="HH201" t="str">
        <f t="shared" si="547"/>
        <v>nvt</v>
      </c>
      <c r="HI201" t="str">
        <f t="shared" si="548"/>
        <v>nvt</v>
      </c>
      <c r="HJ201" t="str">
        <f t="shared" si="549"/>
        <v>nvt</v>
      </c>
      <c r="HK201" t="str">
        <f t="shared" si="550"/>
        <v>nvt</v>
      </c>
      <c r="HL201" t="str">
        <f t="shared" si="551"/>
        <v>nvt</v>
      </c>
      <c r="HM201" t="str">
        <f t="shared" si="481"/>
        <v>nvt</v>
      </c>
      <c r="HN201" t="str">
        <f t="shared" si="482"/>
        <v>nvt</v>
      </c>
      <c r="HO201" t="str">
        <f t="shared" si="483"/>
        <v>nvt</v>
      </c>
      <c r="HP201" t="str">
        <f t="shared" si="484"/>
        <v>nvt</v>
      </c>
      <c r="HQ201" t="str">
        <f t="shared" si="485"/>
        <v>nvt</v>
      </c>
      <c r="HR201" t="str">
        <f t="shared" si="486"/>
        <v>nvt</v>
      </c>
      <c r="HS201" t="str">
        <f t="shared" si="487"/>
        <v>nvt</v>
      </c>
      <c r="HT201" t="str">
        <f t="shared" si="488"/>
        <v>nvt</v>
      </c>
      <c r="HU201" t="str">
        <f t="shared" si="489"/>
        <v>nvt</v>
      </c>
      <c r="HV201" t="str">
        <f t="shared" si="490"/>
        <v>nvt</v>
      </c>
      <c r="HW201" t="str">
        <f t="shared" si="491"/>
        <v>nvt</v>
      </c>
      <c r="HX201" t="str">
        <f t="shared" si="492"/>
        <v>nvt</v>
      </c>
      <c r="HY201" t="str">
        <f>IF($EJ201&gt;2,IF(HL201="","zwart",VLOOKUP(HL201,STAPELING!AK:AN,HY$1,0)),"nvt")</f>
        <v>nvt</v>
      </c>
      <c r="HZ201" t="str">
        <f t="shared" si="552"/>
        <v>nvt</v>
      </c>
      <c r="IA201" t="str">
        <f t="shared" si="553"/>
        <v>nvt</v>
      </c>
      <c r="IB201" t="str">
        <f t="shared" si="554"/>
        <v>nvt</v>
      </c>
      <c r="IC201" t="str">
        <f t="shared" si="555"/>
        <v>nvt</v>
      </c>
      <c r="ID201" t="str">
        <f t="shared" si="556"/>
        <v>nvt</v>
      </c>
      <c r="IE201" t="str">
        <f t="shared" si="557"/>
        <v>nvt</v>
      </c>
      <c r="IF201" t="str">
        <f t="shared" si="558"/>
        <v>nvt</v>
      </c>
      <c r="IG201">
        <f t="shared" si="559"/>
        <v>0</v>
      </c>
      <c r="IH201">
        <f t="shared" si="560"/>
        <v>0</v>
      </c>
      <c r="II201">
        <f t="shared" si="561"/>
        <v>0</v>
      </c>
      <c r="IJ201">
        <f t="shared" si="562"/>
        <v>0</v>
      </c>
      <c r="IK201">
        <f t="shared" si="563"/>
        <v>0</v>
      </c>
      <c r="IL201">
        <f t="shared" si="564"/>
        <v>0</v>
      </c>
      <c r="IM201">
        <f t="shared" si="565"/>
        <v>0</v>
      </c>
      <c r="IN201">
        <f t="shared" si="566"/>
        <v>0</v>
      </c>
      <c r="IO201">
        <f t="shared" si="567"/>
        <v>0</v>
      </c>
      <c r="IP201">
        <f t="shared" si="568"/>
        <v>0</v>
      </c>
      <c r="IQ201">
        <f t="shared" si="569"/>
        <v>0</v>
      </c>
      <c r="IR201">
        <f t="shared" si="570"/>
        <v>0</v>
      </c>
      <c r="IS201">
        <f t="shared" si="571"/>
        <v>0</v>
      </c>
      <c r="IT201">
        <f t="shared" si="572"/>
        <v>0</v>
      </c>
      <c r="IU201" t="str">
        <f t="shared" si="573"/>
        <v>N</v>
      </c>
      <c r="IV201" t="str">
        <f t="shared" si="493"/>
        <v>N</v>
      </c>
      <c r="IW201" t="str">
        <f t="shared" si="574"/>
        <v>N</v>
      </c>
    </row>
    <row r="202" spans="1:257" x14ac:dyDescent="0.25">
      <c r="A202" t="str">
        <f>IF(ISERROR(VLOOKUP(E202,E$4:E201,1,0)),"J","N")</f>
        <v>N</v>
      </c>
      <c r="E202" s="25" t="str">
        <f>IF(Invoer!B231="","",Invoer!B231)</f>
        <v/>
      </c>
      <c r="F202" s="25"/>
      <c r="G202" s="25"/>
      <c r="H202" s="25" t="str">
        <f>IF(AND($E202&lt;&gt;"",$A202="J"),Invoer!D231,"")</f>
        <v/>
      </c>
      <c r="I202" s="25"/>
      <c r="J202" s="26"/>
      <c r="K202" s="26" t="str">
        <f>IF(AND($E202&lt;&gt;"",$A202="J"),Invoer!L231,"")</f>
        <v/>
      </c>
      <c r="L202" s="26"/>
      <c r="M202" s="25"/>
      <c r="N202" s="152"/>
      <c r="O202" s="153"/>
      <c r="P202" s="25"/>
      <c r="Q202" s="25"/>
      <c r="R202" s="153"/>
      <c r="S202" s="154"/>
      <c r="T202" s="152"/>
      <c r="U202" s="153"/>
      <c r="V202" s="153"/>
      <c r="W202" s="59" t="str">
        <f>IF(AND($E202&lt;&gt;"",$A202="J",Invoer!R231&lt;&gt;""),VLOOKUP(Invoer!R231,NORM!$F$26:$H$29,3,0),"")</f>
        <v/>
      </c>
      <c r="X202" s="59"/>
      <c r="Y202" s="25" t="str">
        <f t="shared" si="494"/>
        <v/>
      </c>
      <c r="Z202" s="25"/>
      <c r="AA202" s="26" t="str">
        <f t="shared" si="495"/>
        <v/>
      </c>
      <c r="AB202" s="26"/>
      <c r="AC202" s="153"/>
      <c r="AD202" s="153"/>
      <c r="AE202" s="153"/>
      <c r="AF202" s="153"/>
      <c r="AG202" s="153"/>
      <c r="AH202" s="25"/>
      <c r="AI202" s="153"/>
      <c r="AJ202" s="153"/>
      <c r="AK202" s="153"/>
      <c r="AL202" s="153"/>
      <c r="AM202" s="25" t="str">
        <f>IF(AND($E202&lt;&gt;"",$A202="J"),IF(Invoer!X231="Ja","J",IF(Invoer!X231="Nee","N","")),"")</f>
        <v/>
      </c>
      <c r="AN202" s="153"/>
      <c r="AO202" s="153"/>
      <c r="AP202" s="153" t="s">
        <v>311</v>
      </c>
      <c r="AQ202" s="153" t="s">
        <v>311</v>
      </c>
      <c r="AR202" s="153" t="s">
        <v>312</v>
      </c>
      <c r="AS202" s="153" t="s">
        <v>312</v>
      </c>
      <c r="AT202" s="1" t="str">
        <f>IF(AND($E202&lt;&gt;"",$A202="J",Invoer!O231&lt;&gt;""),VLOOKUP(Invoer!O231,NORM!$F$31:$H$38,3,0),"")</f>
        <v/>
      </c>
      <c r="AU202" s="1"/>
      <c r="AV202" s="1" t="str">
        <f>IF(AND($E202&lt;&gt;"",$A202="J"),Invoer!AH231,"")</f>
        <v/>
      </c>
      <c r="AW202" s="1"/>
      <c r="AX202" s="1" t="str">
        <f t="shared" si="496"/>
        <v/>
      </c>
      <c r="AY202" s="1"/>
      <c r="AZ202" s="3" t="str">
        <f t="shared" si="497"/>
        <v/>
      </c>
      <c r="BA202" s="3" t="str">
        <f t="shared" si="498"/>
        <v/>
      </c>
      <c r="BB202" s="3" t="str">
        <f t="shared" si="499"/>
        <v>N</v>
      </c>
      <c r="BC202" s="3" t="str">
        <f t="shared" si="500"/>
        <v>N</v>
      </c>
      <c r="BD202" s="3" t="str">
        <f t="shared" si="501"/>
        <v/>
      </c>
      <c r="BE202" s="3">
        <f t="shared" si="502"/>
        <v>0</v>
      </c>
      <c r="BF202" s="3" t="str">
        <f t="shared" si="503"/>
        <v/>
      </c>
      <c r="BG202" s="3" t="str">
        <f t="shared" si="504"/>
        <v/>
      </c>
      <c r="BH202" s="3" t="str">
        <f t="shared" si="505"/>
        <v>N</v>
      </c>
      <c r="BI202" s="24" t="str">
        <f t="shared" si="506"/>
        <v/>
      </c>
      <c r="BJ202" s="24" t="str">
        <f>IF(ISERROR(VLOOKUP($BD202,LOV_GWSGRP!A:A,1,0)),"N","J")</f>
        <v>N</v>
      </c>
      <c r="BK202" s="24" t="str">
        <f>IF(ISERROR(VLOOKUP($BD202,LOV_GWSGRP!D:D,1,0)),"N","J")</f>
        <v>N</v>
      </c>
      <c r="BL202" s="24" t="str">
        <f>IF(ISERROR(VLOOKUP($BD202,LOV_GWSGRP!G:G,1,0)),"N","J")</f>
        <v>N</v>
      </c>
      <c r="BM202" s="24" t="str">
        <f>IF(ISERROR(VLOOKUP($BD202,LOV_GWSGRP!M:M,1,0)),"N","J")</f>
        <v>N</v>
      </c>
      <c r="BN202" s="24" t="str">
        <f>IF(ISERROR(VLOOKUP($BD202,LOV_GWSGRP!P:P,1,0)),"N","J")</f>
        <v>N</v>
      </c>
      <c r="BO202" s="24" t="str">
        <f>IF(ISERROR(VLOOKUP($BD202,LOV_GWSGRP!S:S,1,0)),"N","J")</f>
        <v>N</v>
      </c>
      <c r="BP202" s="24" t="str">
        <f>IF(ISERROR(VLOOKUP($BD202,LOV_GWSGRP!V:V,1,0)),"N","J")</f>
        <v>N</v>
      </c>
      <c r="BQ202" s="24" t="str">
        <f>IF(ISERROR(VLOOKUP($BD202,LOV_GWSGRP!Y:Y,1,0)),"N","J")</f>
        <v>N</v>
      </c>
      <c r="BR202" s="24" t="str">
        <f>IF(ISERROR(VLOOKUP($BD202,LOV_GWSGRP!AB:AB,1,0)),"N","J")</f>
        <v>N</v>
      </c>
      <c r="BS202" s="24" t="str">
        <f>IF(ISERROR(VLOOKUP($BD202,LOV_GWSGRP!AE:AE,1,0)),"N","J")</f>
        <v>N</v>
      </c>
      <c r="BT202" s="24" t="str">
        <f>IF(ISERROR(VLOOKUP($BD202,LOV_GWSGRP!AH:AH,1,0)),"N","J")</f>
        <v>N</v>
      </c>
      <c r="BU202" s="24" t="str">
        <f>IF(ISERROR(VLOOKUP($BD202,LOV_GWSGRP!CJ:CJ,1,0)),"N","J")</f>
        <v>N</v>
      </c>
      <c r="BV202" s="24" t="str">
        <f>IF(ISERROR(VLOOKUP($BD202,LOV_GWSGRP!AN:AN,1,0)),"N","J")</f>
        <v>N</v>
      </c>
      <c r="BW202" s="24" t="str">
        <f>IF(ISERROR(VLOOKUP($BD202,LOV_GWSGRP!AQ:AQ,1,0)),"N","J")</f>
        <v>N</v>
      </c>
      <c r="BX202" s="24" t="str">
        <f>IF(ISERROR(VLOOKUP($BD202,LOV_GWSGRP!AT:AT,1,0)),"N","J")</f>
        <v>N</v>
      </c>
      <c r="BY202" s="24" t="str">
        <f>IF(ISERROR(VLOOKUP($BD202,LOV_GWSGRP!AW:AW,1,0)),"N","J")</f>
        <v>N</v>
      </c>
      <c r="BZ202" s="24" t="str">
        <f>IF(ISERROR(VLOOKUP($BD202,LOV_GWSGRP!AZ:AZ,1,0)),"N","J")</f>
        <v>N</v>
      </c>
      <c r="CA202" s="24" t="str">
        <f>IF(ISERROR(VLOOKUP($BD202,LOV_GWSGRP!BC:BC,1,0)),"N","J")</f>
        <v>N</v>
      </c>
      <c r="CB202" s="24" t="str">
        <f>IF(ISERROR(VLOOKUP($BD202,LOV_GWSGRP!BF:BF,1,0)),"N","J")</f>
        <v>N</v>
      </c>
      <c r="CC202" s="24" t="str">
        <f>IF(ISERROR(VLOOKUP($BD202,LOV_GWSGRP!BI:BI,1,0)),"N","J")</f>
        <v>N</v>
      </c>
      <c r="CD202" s="24" t="str">
        <f>IF(ISERROR(VLOOKUP($BD202,LOV_GWSGRP!J:J,1,0)),"N","J")</f>
        <v>N</v>
      </c>
      <c r="CE202" s="24" t="str">
        <f>IF(ISERROR(VLOOKUP($BD202,LOV_GWSGRP!BL:BL,1,0)),"N","J")</f>
        <v>N</v>
      </c>
      <c r="CF202" s="24"/>
      <c r="CG202" s="24" t="str">
        <f>IF(ISERROR(VLOOKUP($BD202,LOV_GWSGRP!BO:BO,1,0)),"N","J")</f>
        <v>N</v>
      </c>
      <c r="CH202" s="24" t="str">
        <f t="shared" si="507"/>
        <v>N</v>
      </c>
      <c r="CI202" s="24" t="str">
        <f>IF(ISERROR(VLOOKUP($BD202,GEWASCODE_GLMC8!F:F,1,0)),"N","J")</f>
        <v>N</v>
      </c>
      <c r="CJ202" s="24" t="str">
        <f>IF(COUNTIF($CI202:CI202,"J")&gt;0,"N",IF(ISERROR(VLOOKUP($BD202,GEWASCODE_GLMC8!G:G,1,0)),"N","J"))</f>
        <v>N</v>
      </c>
      <c r="CK202" s="24" t="str">
        <f>IF(COUNTIF($CI202:CJ202,"J")&gt;0,"N",IF(ISERROR(VLOOKUP($BD202,GEWASCODE_GLMC8!H:H,1,0)),"N","J"))</f>
        <v>N</v>
      </c>
      <c r="CL202" s="24" t="str">
        <f>IF(COUNTIF($CI202:CK202,"J")&gt;0,"N",IF(ISERROR(VLOOKUP($BD202,GEWASCODE_GLMC8!I:I,1,0)),"N","J"))</f>
        <v>N</v>
      </c>
      <c r="CM202" s="24" t="str">
        <f>IF(COUNTIF($CI202:CL202,"J")&gt;0,"N",IF(ISERROR(VLOOKUP($BD202,GEWASCODE_GLMC8!J:J,1,0)),"N","J"))</f>
        <v>N</v>
      </c>
      <c r="CN202" s="24" t="str">
        <f>IF(COUNTIF($CI202:CM202,"J")&gt;0,"N",IF(ISERROR(VLOOKUP($BD202,GEWASCODE_GLMC8!K:K,1,0)),"N","J"))</f>
        <v>N</v>
      </c>
      <c r="CO202" s="24" t="str">
        <f>IF(COUNTIF($CI202:CN202,"J")&gt;0,"N",IF(ISERROR(VLOOKUP($BD202,GEWASCODE_GLMC8!L:L,1,0)),"N","J"))</f>
        <v>N</v>
      </c>
      <c r="CP202" s="24" t="str">
        <f>IF(COUNTIF($CI202:CO202,"J")&gt;0,"N",IF(ISERROR(VLOOKUP($BD202,GEWASCODE_GLMC8!M:M,1,0)),"N","J"))</f>
        <v>N</v>
      </c>
      <c r="CQ202" s="24" t="str">
        <f>IF(COUNTIF($CI202:CP202,"J")&gt;0,"N",IF(ISERROR(VLOOKUP($BD202,GEWASCODE_GLMC8!N:N,1,0)),"N","J"))</f>
        <v>N</v>
      </c>
      <c r="CR202" s="24" t="str">
        <f>IF(COUNTIF($CI202:CQ202,"J")&gt;0,"N",IF(ISERROR(VLOOKUP($BD202,GEWASCODE_GLMC8!O:O,1,0)),"N","J"))</f>
        <v>N</v>
      </c>
      <c r="CS202" s="24" t="str">
        <f>IF(COUNTIF($CI202:CR202,"J")&gt;0,"N",IF(ISERROR(VLOOKUP($BD202,GEWASCODE_GLMC8!P:P,1,0)),"N","J"))</f>
        <v>N</v>
      </c>
      <c r="CT202" s="24" t="str">
        <f>IF(COUNTIF($CI202:CS202,"J")&gt;0,"N",IF(ISERROR(VLOOKUP($BD202,GEWASCODE_GLMC8!Q:Q,1,0)),"N","J"))</f>
        <v>N</v>
      </c>
      <c r="CU202" s="24" t="str">
        <f>IF(COUNTIF($CI202:CT202,"J")&gt;0,"N",IF(ISERROR(VLOOKUP($BD202,GEWASCODE_GLMC8!R:R,1,0)),"N","J"))</f>
        <v>N</v>
      </c>
      <c r="CV202" s="24" t="str">
        <f>IF(COUNTIF($CI202:CU202,"J")&gt;0,"N",IF(ISERROR(VLOOKUP($BD202,GEWASCODE_GLMC8!S:S,1,0)),"N","J"))</f>
        <v>N</v>
      </c>
      <c r="CW202" s="24" t="str">
        <f>IF(COUNTIF($CI202:CV202,"J")&gt;0,"N",IF(ISERROR(VLOOKUP($BD202,GEWASCODE_GLMC8!T:T,1,0)),"N","J"))</f>
        <v>N</v>
      </c>
      <c r="CX202" s="24" t="str">
        <f>IF(COUNTIF($CI202:CW202,"J")&gt;0,"N",IF(ISERROR(VLOOKUP($BD202,GEWASCODE_GLMC8!U:U,1,0)),"N","J"))</f>
        <v>N</v>
      </c>
      <c r="CY202" s="24" t="str">
        <f>IF(COUNTIF($CI202:CX202,"J")&gt;0,"N",IF(ISERROR(VLOOKUP($BD202,GEWASCODE_GLMC8!V:V,1,0)),"N","J"))</f>
        <v>N</v>
      </c>
      <c r="CZ202" s="24" t="str">
        <f>IF(COUNTIF($CI202:CY202,"J")&gt;0,"N",IF(ISERROR(VLOOKUP($BD202,GEWASCODE_GLMC8!W:W,1,0)),"N","J"))</f>
        <v>N</v>
      </c>
      <c r="DA202" s="24" t="str">
        <f>IF(COUNTIF($CI202:CZ202,"J")&gt;0,"N",IF(ISERROR(VLOOKUP($BD202,GEWASCODE_GLMC8!X:X,1,0)),"N","J"))</f>
        <v>N</v>
      </c>
      <c r="DB202" s="24" t="str">
        <f>IF(COUNTIF($CI202:DA202,"J")&gt;0,"N",IF(ISERROR(VLOOKUP($BD202,GEWASCODE_GLMC8!Y:Y,1,0)),"N","J"))</f>
        <v>N</v>
      </c>
      <c r="DC202" s="24" t="str">
        <f>IF(COUNTIF($CI202:DB202,"J")&gt;0,"N",IF(ISERROR(VLOOKUP($BD202,GEWASCODE_GLMC8!Z:Z,1,0)),"N","J"))</f>
        <v>N</v>
      </c>
      <c r="DD202" s="24" t="str">
        <f t="shared" si="508"/>
        <v>N</v>
      </c>
      <c r="DE202" s="3" t="str">
        <f t="shared" si="439"/>
        <v>N</v>
      </c>
      <c r="DF202" s="3" t="str">
        <f t="shared" si="440"/>
        <v>N</v>
      </c>
      <c r="DG202" s="3" t="str">
        <f t="shared" si="509"/>
        <v>N</v>
      </c>
      <c r="DH202" s="3" t="str">
        <f t="shared" si="510"/>
        <v>N</v>
      </c>
      <c r="DI202" s="3" t="str">
        <f t="shared" si="441"/>
        <v>N</v>
      </c>
      <c r="DJ202" s="3" t="str">
        <f t="shared" si="442"/>
        <v>N</v>
      </c>
      <c r="DK202" s="3">
        <f>0</f>
        <v>0</v>
      </c>
      <c r="DL202" s="3" t="str">
        <f t="shared" si="443"/>
        <v>N</v>
      </c>
      <c r="DM202" s="3" t="str">
        <f t="shared" si="444"/>
        <v>N</v>
      </c>
      <c r="DN202" t="str">
        <f>IF(AND($A202="J",COUNTIFS(activiteiten_perceel,percelen!$AZ202,activiteiten_maatregel_nr,percelen!DN$4,activiteiten_activiteit_voldoet_aan_voorwaarden,"J")&gt;0),DN$4,"")</f>
        <v/>
      </c>
      <c r="DO202" t="str">
        <f>IF(AND($A202="J",COUNTIFS(activiteiten_perceel,percelen!$AZ202,activiteiten_maatregel_nr,percelen!DO$4,activiteiten_activiteit_voldoet_aan_voorwaarden,"J")&gt;0),DO$4,"")</f>
        <v/>
      </c>
      <c r="DP202" t="str">
        <f>IF(AND($A202="J",COUNTIFS(activiteiten_perceel,percelen!$AZ202,activiteiten_maatregel_nr,percelen!DP$4,activiteiten_activiteit_voldoet_aan_voorwaarden,"J")&gt;0),DP$4,"")</f>
        <v/>
      </c>
      <c r="DQ202" t="str">
        <f>IF(AND($A202="J",COUNTIFS(activiteiten_perceel,percelen!$AZ202,activiteiten_maatregel_nr,percelen!DQ$4,activiteiten_activiteit_voldoet_aan_voorwaarden,"J")&gt;0),DQ$4,"")</f>
        <v/>
      </c>
      <c r="DR202" t="str">
        <f>IF(AND($A202="J",COUNTIFS(activiteiten_perceel,percelen!$AZ202,activiteiten_maatregel_nr,percelen!DR$4,activiteiten_activiteit_voldoet_aan_voorwaarden,"J")&gt;0),DR$4,"")</f>
        <v/>
      </c>
      <c r="DS202" t="str">
        <f>IF(AND($A202="J",COUNTIFS(activiteiten_perceel,percelen!$AZ202,activiteiten_maatregel_nr,percelen!DS$4,activiteiten_activiteit_voldoet_aan_voorwaarden,"J")&gt;0),DS$4,"")</f>
        <v/>
      </c>
      <c r="DT202" t="str">
        <f>IF(AND($A202="J",COUNTIFS(activiteiten_perceel,percelen!$AZ202,activiteiten_maatregel_nr,percelen!DT$4,activiteiten_activiteit_voldoet_aan_voorwaarden,"J")&gt;0),DT$4,"")</f>
        <v/>
      </c>
      <c r="DU202" t="str">
        <f>IF(AND($A202="J",COUNTIFS(activiteiten_perceel,percelen!$AZ202,activiteiten_maatregel_nr,percelen!DU$4,activiteiten_activiteit_voldoet_aan_voorwaarden,"J")&gt;0),DU$4,"")</f>
        <v/>
      </c>
      <c r="DV202" t="str">
        <f>IF(AND($A202="J",COUNTIFS(activiteiten_perceel,percelen!$AZ202,activiteiten_maatregel_nr,percelen!DV$4,activiteiten_activiteit_voldoet_aan_voorwaarden,"J")&gt;0),DV$4,"")</f>
        <v/>
      </c>
      <c r="DW202" t="str">
        <f>IF(AND($A202="J",COUNTIFS(activiteiten_perceel,percelen!$AZ202,activiteiten_maatregel_nr,percelen!DW$4,activiteiten_activiteit_voldoet_aan_voorwaarden,"J")&gt;0),DW$4,"")</f>
        <v/>
      </c>
      <c r="DX202" t="str">
        <f>IF(AND($A202="J",COUNTIFS(activiteiten_perceel,percelen!$AZ202,activiteiten_maatregel_nr,percelen!DX$4,activiteiten_activiteit_voldoet_aan_voorwaarden,"J")&gt;0),DX$4,"")</f>
        <v/>
      </c>
      <c r="DY202" t="str">
        <f>IF(AND($A202="J",COUNTIFS(activiteiten_perceel,percelen!$AZ202,activiteiten_maatregel_nr,percelen!DY$4,activiteiten_activiteit_voldoet_aan_voorwaarden,"J")&gt;0),DY$4,"")</f>
        <v/>
      </c>
      <c r="DZ202" t="str">
        <f>IF(AND($A202="J",COUNTIFS(activiteiten_perceel,percelen!$AZ202,activiteiten_maatregel_nr,percelen!DZ$4,activiteiten_activiteit_voldoet_aan_voorwaarden,"J")&gt;0),DZ$4,"")</f>
        <v/>
      </c>
      <c r="EA202" t="str">
        <f>IF(AND($A202="J",COUNTIFS(activiteiten_perceel,percelen!$AZ202,activiteiten_maatregel_nr,percelen!EA$4,activiteiten_activiteit_voldoet_aan_voorwaarden,"J")&gt;0),EA$4,"")</f>
        <v/>
      </c>
      <c r="EB202" t="str">
        <f>IF(AND($A202="J",COUNTIFS(activiteiten_perceel,percelen!$AZ202,activiteiten_maatregel_nr,percelen!EB$4,activiteiten_activiteit_voldoet_aan_voorwaarden,"J")&gt;0),EB$4,"")</f>
        <v/>
      </c>
      <c r="EC202" t="str">
        <f>IF(AND($A202="J",COUNTIFS(activiteiten_perceel,percelen!$AZ202,activiteiten_maatregel_nr,percelen!EC$4,activiteiten_activiteit_voldoet_aan_voorwaarden,"J")&gt;0),EC$4,"")</f>
        <v/>
      </c>
      <c r="ED202" t="str">
        <f>IF(AND($A202="J",COUNTIFS(activiteiten_perceel,percelen!$AZ202,activiteiten_maatregel_nr,percelen!ED$4,activiteiten_activiteit_voldoet_aan_voorwaarden,"J")&gt;0),ED$4,"")</f>
        <v/>
      </c>
      <c r="EE202" t="str">
        <f>IF(AND($A202="J",COUNTIFS(activiteiten_perceel,percelen!$AZ202,activiteiten_maatregel_nr,percelen!EE$4,activiteiten_activiteit_voldoet_aan_voorwaarden,"J")&gt;0),EE$4,"")</f>
        <v/>
      </c>
      <c r="EF202" t="str">
        <f>IF(AND($A202="J",COUNTIFS(activiteiten_perceel,percelen!$AZ202,activiteiten_maatregel_nr,percelen!EF$4,activiteiten_activiteit_voldoet_aan_voorwaarden,"J")&gt;0),EF$4,"")</f>
        <v/>
      </c>
      <c r="EG202" t="str">
        <f>IF(AND($A202="J",COUNTIFS(activiteiten_perceel,percelen!$AZ202,activiteiten_maatregel_nr,percelen!EG$4,activiteiten_activiteit_voldoet_aan_voorwaarden,"J")&gt;0),EG$4,"")</f>
        <v/>
      </c>
      <c r="EH202" t="str">
        <f>IF(AND($A202="J",COUNTIFS(activiteiten_perceel,percelen!$AZ202,activiteiten_maatregel_nr,percelen!EH$4,activiteiten_activiteit_voldoet_aan_voorwaarden,"J")&gt;0),EH$4,"")</f>
        <v/>
      </c>
      <c r="EI202" t="str">
        <f>IF(AND($A202="J",COUNTIFS(activiteiten_perceel,percelen!$AZ202,activiteiten_maatregel_nr,percelen!EI$4,activiteiten_activiteit_voldoet_aan_voorwaarden,"J")&gt;0),EI$4,"")</f>
        <v/>
      </c>
      <c r="EJ202">
        <f t="shared" si="511"/>
        <v>0</v>
      </c>
      <c r="EK202" t="str">
        <f t="shared" si="445"/>
        <v/>
      </c>
      <c r="EL202" t="str">
        <f t="shared" si="446"/>
        <v/>
      </c>
      <c r="EM202" t="str">
        <f t="shared" si="447"/>
        <v/>
      </c>
      <c r="EN202" t="str">
        <f t="shared" si="448"/>
        <v/>
      </c>
      <c r="EO202" t="str">
        <f t="shared" si="449"/>
        <v/>
      </c>
      <c r="EP202" t="str">
        <f t="shared" si="450"/>
        <v/>
      </c>
      <c r="EQ202" t="str">
        <f t="shared" si="451"/>
        <v/>
      </c>
      <c r="ER202" t="str">
        <f t="shared" si="452"/>
        <v/>
      </c>
      <c r="ES202" t="str">
        <f t="shared" si="453"/>
        <v/>
      </c>
      <c r="ET202" t="str">
        <f t="shared" si="454"/>
        <v/>
      </c>
      <c r="EU202" t="str">
        <f t="shared" si="455"/>
        <v/>
      </c>
      <c r="EV202" t="str">
        <f t="shared" si="456"/>
        <v/>
      </c>
      <c r="EW202" t="str">
        <f t="shared" si="512"/>
        <v>nvt</v>
      </c>
      <c r="EX202" t="str">
        <f t="shared" si="513"/>
        <v>nvt</v>
      </c>
      <c r="EY202" t="str">
        <f t="shared" si="514"/>
        <v>nvt</v>
      </c>
      <c r="EZ202" t="str">
        <f t="shared" si="515"/>
        <v>nvt</v>
      </c>
      <c r="FA202" t="str">
        <f t="shared" si="516"/>
        <v>nvt</v>
      </c>
      <c r="FB202" t="str">
        <f t="shared" si="517"/>
        <v>nvt</v>
      </c>
      <c r="FC202" t="str">
        <f t="shared" si="518"/>
        <v>nvt</v>
      </c>
      <c r="FD202" t="str">
        <f t="shared" si="519"/>
        <v>nvt</v>
      </c>
      <c r="FE202" t="str">
        <f>IF($EJ202=2,VLOOKUP(FD202,STAPELING!A:D,FE$1,0),"nvt")</f>
        <v>nvt</v>
      </c>
      <c r="FF202" t="str">
        <f t="shared" si="520"/>
        <v>nvt</v>
      </c>
      <c r="FG202" t="str">
        <f t="shared" si="521"/>
        <v>nvt</v>
      </c>
      <c r="FH202" t="str">
        <f t="shared" si="522"/>
        <v>nvt</v>
      </c>
      <c r="FI202" t="str">
        <f t="shared" si="523"/>
        <v>nvt</v>
      </c>
      <c r="FJ202" t="str">
        <f t="shared" si="524"/>
        <v>nvt</v>
      </c>
      <c r="FK202" t="str">
        <f t="shared" si="525"/>
        <v>nvt</v>
      </c>
      <c r="FL202" t="str">
        <f t="shared" si="526"/>
        <v>nvt</v>
      </c>
      <c r="FM202" t="str">
        <f t="shared" si="527"/>
        <v/>
      </c>
      <c r="FN202" t="str">
        <f>IF(ISERROR(VLOOKUP(FM202,STAPELING!I:AO,FN$1,0)),"N",VLOOKUP(FM202,STAPELING!I:AO,FN$1,0))</f>
        <v>J</v>
      </c>
      <c r="FO202" t="str">
        <f t="shared" si="528"/>
        <v>nvt</v>
      </c>
      <c r="FP202" t="str">
        <f t="shared" si="457"/>
        <v>nvt</v>
      </c>
      <c r="FQ202" t="str">
        <f t="shared" si="458"/>
        <v>nvt</v>
      </c>
      <c r="FR202" t="str">
        <f t="shared" si="459"/>
        <v>nvt</v>
      </c>
      <c r="FS202" t="str">
        <f t="shared" si="460"/>
        <v>nvt</v>
      </c>
      <c r="FT202" t="str">
        <f t="shared" si="461"/>
        <v>nvt</v>
      </c>
      <c r="FU202" t="str">
        <f t="shared" si="462"/>
        <v>nvt</v>
      </c>
      <c r="FV202" t="str">
        <f t="shared" si="463"/>
        <v>nvt</v>
      </c>
      <c r="FW202" t="str">
        <f t="shared" si="464"/>
        <v>nvt</v>
      </c>
      <c r="FX202" t="str">
        <f t="shared" si="465"/>
        <v>nvt</v>
      </c>
      <c r="FY202" t="str">
        <f t="shared" si="466"/>
        <v>nvt</v>
      </c>
      <c r="FZ202" t="str">
        <f t="shared" si="467"/>
        <v>nvt</v>
      </c>
      <c r="GA202" t="str">
        <f t="shared" si="468"/>
        <v>nvt</v>
      </c>
      <c r="GB202" t="str">
        <f>IF($EJ202&gt;2,IF(FO202="","zwart",VLOOKUP(FO202,STAPELING!J:AA,GB$1,0)),"nvt")</f>
        <v>nvt</v>
      </c>
      <c r="GC202" t="str">
        <f t="shared" si="529"/>
        <v>nvt</v>
      </c>
      <c r="GD202" t="str">
        <f t="shared" si="530"/>
        <v>nvt</v>
      </c>
      <c r="GE202" t="str">
        <f t="shared" si="531"/>
        <v>nvt</v>
      </c>
      <c r="GF202" t="str">
        <f t="shared" si="532"/>
        <v>nvt</v>
      </c>
      <c r="GG202" t="str">
        <f t="shared" si="533"/>
        <v>nvt</v>
      </c>
      <c r="GH202" t="str">
        <f t="shared" si="534"/>
        <v>nvt</v>
      </c>
      <c r="GI202" t="str">
        <f t="shared" si="535"/>
        <v>nvt</v>
      </c>
      <c r="GJ202" t="str">
        <f t="shared" si="536"/>
        <v>nvt</v>
      </c>
      <c r="GK202" t="str">
        <f t="shared" si="469"/>
        <v>nvt</v>
      </c>
      <c r="GL202" t="str">
        <f t="shared" si="470"/>
        <v>nvt</v>
      </c>
      <c r="GM202" t="str">
        <f t="shared" si="471"/>
        <v>nvt</v>
      </c>
      <c r="GN202" t="str">
        <f t="shared" si="472"/>
        <v>nvt</v>
      </c>
      <c r="GO202" t="str">
        <f t="shared" si="473"/>
        <v>nvt</v>
      </c>
      <c r="GP202" t="str">
        <f t="shared" si="474"/>
        <v>nvt</v>
      </c>
      <c r="GQ202" t="str">
        <f t="shared" si="475"/>
        <v>nvt</v>
      </c>
      <c r="GR202" t="str">
        <f t="shared" si="476"/>
        <v>nvt</v>
      </c>
      <c r="GS202" t="str">
        <f t="shared" si="477"/>
        <v>nvt</v>
      </c>
      <c r="GT202" t="str">
        <f t="shared" si="478"/>
        <v>nvt</v>
      </c>
      <c r="GU202" t="str">
        <f t="shared" si="479"/>
        <v>nvt</v>
      </c>
      <c r="GV202" t="str">
        <f t="shared" si="480"/>
        <v>nvt</v>
      </c>
      <c r="GW202" t="str">
        <f>IF($EJ202&gt;2,IF(GJ202="","zwart",VLOOKUP(GJ202,STAPELING!AB:AJ,GW$1,0)),"nvt")</f>
        <v>nvt</v>
      </c>
      <c r="GX202" t="str">
        <f t="shared" si="537"/>
        <v>nvt</v>
      </c>
      <c r="GY202" t="str">
        <f t="shared" si="538"/>
        <v>nvt</v>
      </c>
      <c r="GZ202" t="str">
        <f t="shared" si="539"/>
        <v>nvt</v>
      </c>
      <c r="HA202" t="str">
        <f t="shared" si="540"/>
        <v>nvt</v>
      </c>
      <c r="HB202" t="str">
        <f t="shared" si="541"/>
        <v>nvt</v>
      </c>
      <c r="HC202" t="str">
        <f t="shared" si="542"/>
        <v>nvt</v>
      </c>
      <c r="HD202" t="str">
        <f t="shared" si="543"/>
        <v>nvt</v>
      </c>
      <c r="HE202" t="str">
        <f t="shared" si="544"/>
        <v>nvt</v>
      </c>
      <c r="HF202" t="str">
        <f t="shared" si="545"/>
        <v>nvt</v>
      </c>
      <c r="HG202" t="str">
        <f t="shared" si="546"/>
        <v>nvt</v>
      </c>
      <c r="HH202" t="str">
        <f t="shared" si="547"/>
        <v>nvt</v>
      </c>
      <c r="HI202" t="str">
        <f t="shared" si="548"/>
        <v>nvt</v>
      </c>
      <c r="HJ202" t="str">
        <f t="shared" si="549"/>
        <v>nvt</v>
      </c>
      <c r="HK202" t="str">
        <f t="shared" si="550"/>
        <v>nvt</v>
      </c>
      <c r="HL202" t="str">
        <f t="shared" si="551"/>
        <v>nvt</v>
      </c>
      <c r="HM202" t="str">
        <f t="shared" si="481"/>
        <v>nvt</v>
      </c>
      <c r="HN202" t="str">
        <f t="shared" si="482"/>
        <v>nvt</v>
      </c>
      <c r="HO202" t="str">
        <f t="shared" si="483"/>
        <v>nvt</v>
      </c>
      <c r="HP202" t="str">
        <f t="shared" si="484"/>
        <v>nvt</v>
      </c>
      <c r="HQ202" t="str">
        <f t="shared" si="485"/>
        <v>nvt</v>
      </c>
      <c r="HR202" t="str">
        <f t="shared" si="486"/>
        <v>nvt</v>
      </c>
      <c r="HS202" t="str">
        <f t="shared" si="487"/>
        <v>nvt</v>
      </c>
      <c r="HT202" t="str">
        <f t="shared" si="488"/>
        <v>nvt</v>
      </c>
      <c r="HU202" t="str">
        <f t="shared" si="489"/>
        <v>nvt</v>
      </c>
      <c r="HV202" t="str">
        <f t="shared" si="490"/>
        <v>nvt</v>
      </c>
      <c r="HW202" t="str">
        <f t="shared" si="491"/>
        <v>nvt</v>
      </c>
      <c r="HX202" t="str">
        <f t="shared" si="492"/>
        <v>nvt</v>
      </c>
      <c r="HY202" t="str">
        <f>IF($EJ202&gt;2,IF(HL202="","zwart",VLOOKUP(HL202,STAPELING!AK:AN,HY$1,0)),"nvt")</f>
        <v>nvt</v>
      </c>
      <c r="HZ202" t="str">
        <f t="shared" si="552"/>
        <v>nvt</v>
      </c>
      <c r="IA202" t="str">
        <f t="shared" si="553"/>
        <v>nvt</v>
      </c>
      <c r="IB202" t="str">
        <f t="shared" si="554"/>
        <v>nvt</v>
      </c>
      <c r="IC202" t="str">
        <f t="shared" si="555"/>
        <v>nvt</v>
      </c>
      <c r="ID202" t="str">
        <f t="shared" si="556"/>
        <v>nvt</v>
      </c>
      <c r="IE202" t="str">
        <f t="shared" si="557"/>
        <v>nvt</v>
      </c>
      <c r="IF202" t="str">
        <f t="shared" si="558"/>
        <v>nvt</v>
      </c>
      <c r="IG202">
        <f t="shared" si="559"/>
        <v>0</v>
      </c>
      <c r="IH202">
        <f t="shared" si="560"/>
        <v>0</v>
      </c>
      <c r="II202">
        <f t="shared" si="561"/>
        <v>0</v>
      </c>
      <c r="IJ202">
        <f t="shared" si="562"/>
        <v>0</v>
      </c>
      <c r="IK202">
        <f t="shared" si="563"/>
        <v>0</v>
      </c>
      <c r="IL202">
        <f t="shared" si="564"/>
        <v>0</v>
      </c>
      <c r="IM202">
        <f t="shared" si="565"/>
        <v>0</v>
      </c>
      <c r="IN202">
        <f t="shared" si="566"/>
        <v>0</v>
      </c>
      <c r="IO202">
        <f t="shared" si="567"/>
        <v>0</v>
      </c>
      <c r="IP202">
        <f t="shared" si="568"/>
        <v>0</v>
      </c>
      <c r="IQ202">
        <f t="shared" si="569"/>
        <v>0</v>
      </c>
      <c r="IR202">
        <f t="shared" si="570"/>
        <v>0</v>
      </c>
      <c r="IS202">
        <f t="shared" si="571"/>
        <v>0</v>
      </c>
      <c r="IT202">
        <f t="shared" si="572"/>
        <v>0</v>
      </c>
      <c r="IU202" t="str">
        <f t="shared" si="573"/>
        <v>N</v>
      </c>
      <c r="IV202" t="str">
        <f t="shared" si="493"/>
        <v>N</v>
      </c>
      <c r="IW202" t="str">
        <f t="shared" si="574"/>
        <v>N</v>
      </c>
    </row>
    <row r="203" spans="1:257" x14ac:dyDescent="0.25">
      <c r="A203" t="str">
        <f>IF(ISERROR(VLOOKUP(E203,E$4:E202,1,0)),"J","N")</f>
        <v>N</v>
      </c>
      <c r="E203" s="25" t="str">
        <f>IF(Invoer!B232="","",Invoer!B232)</f>
        <v/>
      </c>
      <c r="F203" s="25"/>
      <c r="G203" s="25"/>
      <c r="H203" s="25" t="str">
        <f>IF(AND($E203&lt;&gt;"",$A203="J"),Invoer!D232,"")</f>
        <v/>
      </c>
      <c r="I203" s="25"/>
      <c r="J203" s="26"/>
      <c r="K203" s="26" t="str">
        <f>IF(AND($E203&lt;&gt;"",$A203="J"),Invoer!L232,"")</f>
        <v/>
      </c>
      <c r="L203" s="26"/>
      <c r="M203" s="25"/>
      <c r="N203" s="152"/>
      <c r="O203" s="153"/>
      <c r="P203" s="25"/>
      <c r="Q203" s="25"/>
      <c r="R203" s="153"/>
      <c r="S203" s="154"/>
      <c r="T203" s="152"/>
      <c r="U203" s="153"/>
      <c r="V203" s="153"/>
      <c r="W203" s="59" t="str">
        <f>IF(AND($E203&lt;&gt;"",$A203="J",Invoer!R232&lt;&gt;""),VLOOKUP(Invoer!R232,NORM!$F$26:$H$29,3,0),"")</f>
        <v/>
      </c>
      <c r="X203" s="59"/>
      <c r="Y203" s="25" t="str">
        <f t="shared" si="494"/>
        <v/>
      </c>
      <c r="Z203" s="25"/>
      <c r="AA203" s="26" t="str">
        <f t="shared" si="495"/>
        <v/>
      </c>
      <c r="AB203" s="26"/>
      <c r="AC203" s="153"/>
      <c r="AD203" s="153"/>
      <c r="AE203" s="153"/>
      <c r="AF203" s="153"/>
      <c r="AG203" s="153"/>
      <c r="AH203" s="25"/>
      <c r="AI203" s="153"/>
      <c r="AJ203" s="153"/>
      <c r="AK203" s="153"/>
      <c r="AL203" s="153"/>
      <c r="AM203" s="25" t="str">
        <f>IF(AND($E203&lt;&gt;"",$A203="J"),IF(Invoer!X232="Ja","J",IF(Invoer!X232="Nee","N","")),"")</f>
        <v/>
      </c>
      <c r="AN203" s="153"/>
      <c r="AO203" s="153"/>
      <c r="AP203" s="153" t="s">
        <v>311</v>
      </c>
      <c r="AQ203" s="153" t="s">
        <v>311</v>
      </c>
      <c r="AR203" s="153" t="s">
        <v>312</v>
      </c>
      <c r="AS203" s="153" t="s">
        <v>312</v>
      </c>
      <c r="AT203" s="1" t="str">
        <f>IF(AND($E203&lt;&gt;"",$A203="J",Invoer!O232&lt;&gt;""),VLOOKUP(Invoer!O232,NORM!$F$31:$H$38,3,0),"")</f>
        <v/>
      </c>
      <c r="AU203" s="1"/>
      <c r="AV203" s="1" t="str">
        <f>IF(AND($E203&lt;&gt;"",$A203="J"),Invoer!AH232,"")</f>
        <v/>
      </c>
      <c r="AW203" s="1"/>
      <c r="AX203" s="1" t="str">
        <f t="shared" si="496"/>
        <v/>
      </c>
      <c r="AY203" s="1"/>
      <c r="AZ203" s="3" t="str">
        <f t="shared" si="497"/>
        <v/>
      </c>
      <c r="BA203" s="3" t="str">
        <f t="shared" si="498"/>
        <v/>
      </c>
      <c r="BB203" s="3" t="str">
        <f t="shared" si="499"/>
        <v>N</v>
      </c>
      <c r="BC203" s="3" t="str">
        <f t="shared" si="500"/>
        <v>N</v>
      </c>
      <c r="BD203" s="3" t="str">
        <f t="shared" si="501"/>
        <v/>
      </c>
      <c r="BE203" s="3">
        <f t="shared" si="502"/>
        <v>0</v>
      </c>
      <c r="BF203" s="3" t="str">
        <f t="shared" si="503"/>
        <v/>
      </c>
      <c r="BG203" s="3" t="str">
        <f t="shared" si="504"/>
        <v/>
      </c>
      <c r="BH203" s="3" t="str">
        <f t="shared" si="505"/>
        <v>N</v>
      </c>
      <c r="BI203" s="24" t="str">
        <f t="shared" si="506"/>
        <v/>
      </c>
      <c r="BJ203" s="24" t="str">
        <f>IF(ISERROR(VLOOKUP($BD203,LOV_GWSGRP!A:A,1,0)),"N","J")</f>
        <v>N</v>
      </c>
      <c r="BK203" s="24" t="str">
        <f>IF(ISERROR(VLOOKUP($BD203,LOV_GWSGRP!D:D,1,0)),"N","J")</f>
        <v>N</v>
      </c>
      <c r="BL203" s="24" t="str">
        <f>IF(ISERROR(VLOOKUP($BD203,LOV_GWSGRP!G:G,1,0)),"N","J")</f>
        <v>N</v>
      </c>
      <c r="BM203" s="24" t="str">
        <f>IF(ISERROR(VLOOKUP($BD203,LOV_GWSGRP!M:M,1,0)),"N","J")</f>
        <v>N</v>
      </c>
      <c r="BN203" s="24" t="str">
        <f>IF(ISERROR(VLOOKUP($BD203,LOV_GWSGRP!P:P,1,0)),"N","J")</f>
        <v>N</v>
      </c>
      <c r="BO203" s="24" t="str">
        <f>IF(ISERROR(VLOOKUP($BD203,LOV_GWSGRP!S:S,1,0)),"N","J")</f>
        <v>N</v>
      </c>
      <c r="BP203" s="24" t="str">
        <f>IF(ISERROR(VLOOKUP($BD203,LOV_GWSGRP!V:V,1,0)),"N","J")</f>
        <v>N</v>
      </c>
      <c r="BQ203" s="24" t="str">
        <f>IF(ISERROR(VLOOKUP($BD203,LOV_GWSGRP!Y:Y,1,0)),"N","J")</f>
        <v>N</v>
      </c>
      <c r="BR203" s="24" t="str">
        <f>IF(ISERROR(VLOOKUP($BD203,LOV_GWSGRP!AB:AB,1,0)),"N","J")</f>
        <v>N</v>
      </c>
      <c r="BS203" s="24" t="str">
        <f>IF(ISERROR(VLOOKUP($BD203,LOV_GWSGRP!AE:AE,1,0)),"N","J")</f>
        <v>N</v>
      </c>
      <c r="BT203" s="24" t="str">
        <f>IF(ISERROR(VLOOKUP($BD203,LOV_GWSGRP!AH:AH,1,0)),"N","J")</f>
        <v>N</v>
      </c>
      <c r="BU203" s="24" t="str">
        <f>IF(ISERROR(VLOOKUP($BD203,LOV_GWSGRP!CJ:CJ,1,0)),"N","J")</f>
        <v>N</v>
      </c>
      <c r="BV203" s="24" t="str">
        <f>IF(ISERROR(VLOOKUP($BD203,LOV_GWSGRP!AN:AN,1,0)),"N","J")</f>
        <v>N</v>
      </c>
      <c r="BW203" s="24" t="str">
        <f>IF(ISERROR(VLOOKUP($BD203,LOV_GWSGRP!AQ:AQ,1,0)),"N","J")</f>
        <v>N</v>
      </c>
      <c r="BX203" s="24" t="str">
        <f>IF(ISERROR(VLOOKUP($BD203,LOV_GWSGRP!AT:AT,1,0)),"N","J")</f>
        <v>N</v>
      </c>
      <c r="BY203" s="24" t="str">
        <f>IF(ISERROR(VLOOKUP($BD203,LOV_GWSGRP!AW:AW,1,0)),"N","J")</f>
        <v>N</v>
      </c>
      <c r="BZ203" s="24" t="str">
        <f>IF(ISERROR(VLOOKUP($BD203,LOV_GWSGRP!AZ:AZ,1,0)),"N","J")</f>
        <v>N</v>
      </c>
      <c r="CA203" s="24" t="str">
        <f>IF(ISERROR(VLOOKUP($BD203,LOV_GWSGRP!BC:BC,1,0)),"N","J")</f>
        <v>N</v>
      </c>
      <c r="CB203" s="24" t="str">
        <f>IF(ISERROR(VLOOKUP($BD203,LOV_GWSGRP!BF:BF,1,0)),"N","J")</f>
        <v>N</v>
      </c>
      <c r="CC203" s="24" t="str">
        <f>IF(ISERROR(VLOOKUP($BD203,LOV_GWSGRP!BI:BI,1,0)),"N","J")</f>
        <v>N</v>
      </c>
      <c r="CD203" s="24" t="str">
        <f>IF(ISERROR(VLOOKUP($BD203,LOV_GWSGRP!J:J,1,0)),"N","J")</f>
        <v>N</v>
      </c>
      <c r="CE203" s="24" t="str">
        <f>IF(ISERROR(VLOOKUP($BD203,LOV_GWSGRP!BL:BL,1,0)),"N","J")</f>
        <v>N</v>
      </c>
      <c r="CF203" s="24"/>
      <c r="CG203" s="24" t="str">
        <f>IF(ISERROR(VLOOKUP($BD203,LOV_GWSGRP!BO:BO,1,0)),"N","J")</f>
        <v>N</v>
      </c>
      <c r="CH203" s="24" t="str">
        <f t="shared" si="507"/>
        <v>N</v>
      </c>
      <c r="CI203" s="24" t="str">
        <f>IF(ISERROR(VLOOKUP($BD203,GEWASCODE_GLMC8!F:F,1,0)),"N","J")</f>
        <v>N</v>
      </c>
      <c r="CJ203" s="24" t="str">
        <f>IF(COUNTIF($CI203:CI203,"J")&gt;0,"N",IF(ISERROR(VLOOKUP($BD203,GEWASCODE_GLMC8!G:G,1,0)),"N","J"))</f>
        <v>N</v>
      </c>
      <c r="CK203" s="24" t="str">
        <f>IF(COUNTIF($CI203:CJ203,"J")&gt;0,"N",IF(ISERROR(VLOOKUP($BD203,GEWASCODE_GLMC8!H:H,1,0)),"N","J"))</f>
        <v>N</v>
      </c>
      <c r="CL203" s="24" t="str">
        <f>IF(COUNTIF($CI203:CK203,"J")&gt;0,"N",IF(ISERROR(VLOOKUP($BD203,GEWASCODE_GLMC8!I:I,1,0)),"N","J"))</f>
        <v>N</v>
      </c>
      <c r="CM203" s="24" t="str">
        <f>IF(COUNTIF($CI203:CL203,"J")&gt;0,"N",IF(ISERROR(VLOOKUP($BD203,GEWASCODE_GLMC8!J:J,1,0)),"N","J"))</f>
        <v>N</v>
      </c>
      <c r="CN203" s="24" t="str">
        <f>IF(COUNTIF($CI203:CM203,"J")&gt;0,"N",IF(ISERROR(VLOOKUP($BD203,GEWASCODE_GLMC8!K:K,1,0)),"N","J"))</f>
        <v>N</v>
      </c>
      <c r="CO203" s="24" t="str">
        <f>IF(COUNTIF($CI203:CN203,"J")&gt;0,"N",IF(ISERROR(VLOOKUP($BD203,GEWASCODE_GLMC8!L:L,1,0)),"N","J"))</f>
        <v>N</v>
      </c>
      <c r="CP203" s="24" t="str">
        <f>IF(COUNTIF($CI203:CO203,"J")&gt;0,"N",IF(ISERROR(VLOOKUP($BD203,GEWASCODE_GLMC8!M:M,1,0)),"N","J"))</f>
        <v>N</v>
      </c>
      <c r="CQ203" s="24" t="str">
        <f>IF(COUNTIF($CI203:CP203,"J")&gt;0,"N",IF(ISERROR(VLOOKUP($BD203,GEWASCODE_GLMC8!N:N,1,0)),"N","J"))</f>
        <v>N</v>
      </c>
      <c r="CR203" s="24" t="str">
        <f>IF(COUNTIF($CI203:CQ203,"J")&gt;0,"N",IF(ISERROR(VLOOKUP($BD203,GEWASCODE_GLMC8!O:O,1,0)),"N","J"))</f>
        <v>N</v>
      </c>
      <c r="CS203" s="24" t="str">
        <f>IF(COUNTIF($CI203:CR203,"J")&gt;0,"N",IF(ISERROR(VLOOKUP($BD203,GEWASCODE_GLMC8!P:P,1,0)),"N","J"))</f>
        <v>N</v>
      </c>
      <c r="CT203" s="24" t="str">
        <f>IF(COUNTIF($CI203:CS203,"J")&gt;0,"N",IF(ISERROR(VLOOKUP($BD203,GEWASCODE_GLMC8!Q:Q,1,0)),"N","J"))</f>
        <v>N</v>
      </c>
      <c r="CU203" s="24" t="str">
        <f>IF(COUNTIF($CI203:CT203,"J")&gt;0,"N",IF(ISERROR(VLOOKUP($BD203,GEWASCODE_GLMC8!R:R,1,0)),"N","J"))</f>
        <v>N</v>
      </c>
      <c r="CV203" s="24" t="str">
        <f>IF(COUNTIF($CI203:CU203,"J")&gt;0,"N",IF(ISERROR(VLOOKUP($BD203,GEWASCODE_GLMC8!S:S,1,0)),"N","J"))</f>
        <v>N</v>
      </c>
      <c r="CW203" s="24" t="str">
        <f>IF(COUNTIF($CI203:CV203,"J")&gt;0,"N",IF(ISERROR(VLOOKUP($BD203,GEWASCODE_GLMC8!T:T,1,0)),"N","J"))</f>
        <v>N</v>
      </c>
      <c r="CX203" s="24" t="str">
        <f>IF(COUNTIF($CI203:CW203,"J")&gt;0,"N",IF(ISERROR(VLOOKUP($BD203,GEWASCODE_GLMC8!U:U,1,0)),"N","J"))</f>
        <v>N</v>
      </c>
      <c r="CY203" s="24" t="str">
        <f>IF(COUNTIF($CI203:CX203,"J")&gt;0,"N",IF(ISERROR(VLOOKUP($BD203,GEWASCODE_GLMC8!V:V,1,0)),"N","J"))</f>
        <v>N</v>
      </c>
      <c r="CZ203" s="24" t="str">
        <f>IF(COUNTIF($CI203:CY203,"J")&gt;0,"N",IF(ISERROR(VLOOKUP($BD203,GEWASCODE_GLMC8!W:W,1,0)),"N","J"))</f>
        <v>N</v>
      </c>
      <c r="DA203" s="24" t="str">
        <f>IF(COUNTIF($CI203:CZ203,"J")&gt;0,"N",IF(ISERROR(VLOOKUP($BD203,GEWASCODE_GLMC8!X:X,1,0)),"N","J"))</f>
        <v>N</v>
      </c>
      <c r="DB203" s="24" t="str">
        <f>IF(COUNTIF($CI203:DA203,"J")&gt;0,"N",IF(ISERROR(VLOOKUP($BD203,GEWASCODE_GLMC8!Y:Y,1,0)),"N","J"))</f>
        <v>N</v>
      </c>
      <c r="DC203" s="24" t="str">
        <f>IF(COUNTIF($CI203:DB203,"J")&gt;0,"N",IF(ISERROR(VLOOKUP($BD203,GEWASCODE_GLMC8!Z:Z,1,0)),"N","J"))</f>
        <v>N</v>
      </c>
      <c r="DD203" s="24" t="str">
        <f t="shared" si="508"/>
        <v>N</v>
      </c>
      <c r="DE203" s="3" t="str">
        <f t="shared" si="439"/>
        <v>N</v>
      </c>
      <c r="DF203" s="3" t="str">
        <f t="shared" si="440"/>
        <v>N</v>
      </c>
      <c r="DG203" s="3" t="str">
        <f t="shared" si="509"/>
        <v>N</v>
      </c>
      <c r="DH203" s="3" t="str">
        <f t="shared" si="510"/>
        <v>N</v>
      </c>
      <c r="DI203" s="3" t="str">
        <f t="shared" si="441"/>
        <v>N</v>
      </c>
      <c r="DJ203" s="3" t="str">
        <f t="shared" si="442"/>
        <v>N</v>
      </c>
      <c r="DK203" s="3">
        <f>0</f>
        <v>0</v>
      </c>
      <c r="DL203" s="3" t="str">
        <f t="shared" si="443"/>
        <v>N</v>
      </c>
      <c r="DM203" s="3" t="str">
        <f t="shared" si="444"/>
        <v>N</v>
      </c>
      <c r="DN203" t="str">
        <f>IF(AND($A203="J",COUNTIFS(activiteiten_perceel,percelen!$AZ203,activiteiten_maatregel_nr,percelen!DN$4,activiteiten_activiteit_voldoet_aan_voorwaarden,"J")&gt;0),DN$4,"")</f>
        <v/>
      </c>
      <c r="DO203" t="str">
        <f>IF(AND($A203="J",COUNTIFS(activiteiten_perceel,percelen!$AZ203,activiteiten_maatregel_nr,percelen!DO$4,activiteiten_activiteit_voldoet_aan_voorwaarden,"J")&gt;0),DO$4,"")</f>
        <v/>
      </c>
      <c r="DP203" t="str">
        <f>IF(AND($A203="J",COUNTIFS(activiteiten_perceel,percelen!$AZ203,activiteiten_maatregel_nr,percelen!DP$4,activiteiten_activiteit_voldoet_aan_voorwaarden,"J")&gt;0),DP$4,"")</f>
        <v/>
      </c>
      <c r="DQ203" t="str">
        <f>IF(AND($A203="J",COUNTIFS(activiteiten_perceel,percelen!$AZ203,activiteiten_maatregel_nr,percelen!DQ$4,activiteiten_activiteit_voldoet_aan_voorwaarden,"J")&gt;0),DQ$4,"")</f>
        <v/>
      </c>
      <c r="DR203" t="str">
        <f>IF(AND($A203="J",COUNTIFS(activiteiten_perceel,percelen!$AZ203,activiteiten_maatregel_nr,percelen!DR$4,activiteiten_activiteit_voldoet_aan_voorwaarden,"J")&gt;0),DR$4,"")</f>
        <v/>
      </c>
      <c r="DS203" t="str">
        <f>IF(AND($A203="J",COUNTIFS(activiteiten_perceel,percelen!$AZ203,activiteiten_maatregel_nr,percelen!DS$4,activiteiten_activiteit_voldoet_aan_voorwaarden,"J")&gt;0),DS$4,"")</f>
        <v/>
      </c>
      <c r="DT203" t="str">
        <f>IF(AND($A203="J",COUNTIFS(activiteiten_perceel,percelen!$AZ203,activiteiten_maatregel_nr,percelen!DT$4,activiteiten_activiteit_voldoet_aan_voorwaarden,"J")&gt;0),DT$4,"")</f>
        <v/>
      </c>
      <c r="DU203" t="str">
        <f>IF(AND($A203="J",COUNTIFS(activiteiten_perceel,percelen!$AZ203,activiteiten_maatregel_nr,percelen!DU$4,activiteiten_activiteit_voldoet_aan_voorwaarden,"J")&gt;0),DU$4,"")</f>
        <v/>
      </c>
      <c r="DV203" t="str">
        <f>IF(AND($A203="J",COUNTIFS(activiteiten_perceel,percelen!$AZ203,activiteiten_maatregel_nr,percelen!DV$4,activiteiten_activiteit_voldoet_aan_voorwaarden,"J")&gt;0),DV$4,"")</f>
        <v/>
      </c>
      <c r="DW203" t="str">
        <f>IF(AND($A203="J",COUNTIFS(activiteiten_perceel,percelen!$AZ203,activiteiten_maatregel_nr,percelen!DW$4,activiteiten_activiteit_voldoet_aan_voorwaarden,"J")&gt;0),DW$4,"")</f>
        <v/>
      </c>
      <c r="DX203" t="str">
        <f>IF(AND($A203="J",COUNTIFS(activiteiten_perceel,percelen!$AZ203,activiteiten_maatregel_nr,percelen!DX$4,activiteiten_activiteit_voldoet_aan_voorwaarden,"J")&gt;0),DX$4,"")</f>
        <v/>
      </c>
      <c r="DY203" t="str">
        <f>IF(AND($A203="J",COUNTIFS(activiteiten_perceel,percelen!$AZ203,activiteiten_maatregel_nr,percelen!DY$4,activiteiten_activiteit_voldoet_aan_voorwaarden,"J")&gt;0),DY$4,"")</f>
        <v/>
      </c>
      <c r="DZ203" t="str">
        <f>IF(AND($A203="J",COUNTIFS(activiteiten_perceel,percelen!$AZ203,activiteiten_maatregel_nr,percelen!DZ$4,activiteiten_activiteit_voldoet_aan_voorwaarden,"J")&gt;0),DZ$4,"")</f>
        <v/>
      </c>
      <c r="EA203" t="str">
        <f>IF(AND($A203="J",COUNTIFS(activiteiten_perceel,percelen!$AZ203,activiteiten_maatregel_nr,percelen!EA$4,activiteiten_activiteit_voldoet_aan_voorwaarden,"J")&gt;0),EA$4,"")</f>
        <v/>
      </c>
      <c r="EB203" t="str">
        <f>IF(AND($A203="J",COUNTIFS(activiteiten_perceel,percelen!$AZ203,activiteiten_maatregel_nr,percelen!EB$4,activiteiten_activiteit_voldoet_aan_voorwaarden,"J")&gt;0),EB$4,"")</f>
        <v/>
      </c>
      <c r="EC203" t="str">
        <f>IF(AND($A203="J",COUNTIFS(activiteiten_perceel,percelen!$AZ203,activiteiten_maatregel_nr,percelen!EC$4,activiteiten_activiteit_voldoet_aan_voorwaarden,"J")&gt;0),EC$4,"")</f>
        <v/>
      </c>
      <c r="ED203" t="str">
        <f>IF(AND($A203="J",COUNTIFS(activiteiten_perceel,percelen!$AZ203,activiteiten_maatregel_nr,percelen!ED$4,activiteiten_activiteit_voldoet_aan_voorwaarden,"J")&gt;0),ED$4,"")</f>
        <v/>
      </c>
      <c r="EE203" t="str">
        <f>IF(AND($A203="J",COUNTIFS(activiteiten_perceel,percelen!$AZ203,activiteiten_maatregel_nr,percelen!EE$4,activiteiten_activiteit_voldoet_aan_voorwaarden,"J")&gt;0),EE$4,"")</f>
        <v/>
      </c>
      <c r="EF203" t="str">
        <f>IF(AND($A203="J",COUNTIFS(activiteiten_perceel,percelen!$AZ203,activiteiten_maatregel_nr,percelen!EF$4,activiteiten_activiteit_voldoet_aan_voorwaarden,"J")&gt;0),EF$4,"")</f>
        <v/>
      </c>
      <c r="EG203" t="str">
        <f>IF(AND($A203="J",COUNTIFS(activiteiten_perceel,percelen!$AZ203,activiteiten_maatregel_nr,percelen!EG$4,activiteiten_activiteit_voldoet_aan_voorwaarden,"J")&gt;0),EG$4,"")</f>
        <v/>
      </c>
      <c r="EH203" t="str">
        <f>IF(AND($A203="J",COUNTIFS(activiteiten_perceel,percelen!$AZ203,activiteiten_maatregel_nr,percelen!EH$4,activiteiten_activiteit_voldoet_aan_voorwaarden,"J")&gt;0),EH$4,"")</f>
        <v/>
      </c>
      <c r="EI203" t="str">
        <f>IF(AND($A203="J",COUNTIFS(activiteiten_perceel,percelen!$AZ203,activiteiten_maatregel_nr,percelen!EI$4,activiteiten_activiteit_voldoet_aan_voorwaarden,"J")&gt;0),EI$4,"")</f>
        <v/>
      </c>
      <c r="EJ203">
        <f t="shared" si="511"/>
        <v>0</v>
      </c>
      <c r="EK203" t="str">
        <f t="shared" si="445"/>
        <v/>
      </c>
      <c r="EL203" t="str">
        <f t="shared" si="446"/>
        <v/>
      </c>
      <c r="EM203" t="str">
        <f t="shared" si="447"/>
        <v/>
      </c>
      <c r="EN203" t="str">
        <f t="shared" si="448"/>
        <v/>
      </c>
      <c r="EO203" t="str">
        <f t="shared" si="449"/>
        <v/>
      </c>
      <c r="EP203" t="str">
        <f t="shared" si="450"/>
        <v/>
      </c>
      <c r="EQ203" t="str">
        <f t="shared" si="451"/>
        <v/>
      </c>
      <c r="ER203" t="str">
        <f t="shared" si="452"/>
        <v/>
      </c>
      <c r="ES203" t="str">
        <f t="shared" si="453"/>
        <v/>
      </c>
      <c r="ET203" t="str">
        <f t="shared" si="454"/>
        <v/>
      </c>
      <c r="EU203" t="str">
        <f t="shared" si="455"/>
        <v/>
      </c>
      <c r="EV203" t="str">
        <f t="shared" si="456"/>
        <v/>
      </c>
      <c r="EW203" t="str">
        <f t="shared" si="512"/>
        <v>nvt</v>
      </c>
      <c r="EX203" t="str">
        <f t="shared" si="513"/>
        <v>nvt</v>
      </c>
      <c r="EY203" t="str">
        <f t="shared" si="514"/>
        <v>nvt</v>
      </c>
      <c r="EZ203" t="str">
        <f t="shared" si="515"/>
        <v>nvt</v>
      </c>
      <c r="FA203" t="str">
        <f t="shared" si="516"/>
        <v>nvt</v>
      </c>
      <c r="FB203" t="str">
        <f t="shared" si="517"/>
        <v>nvt</v>
      </c>
      <c r="FC203" t="str">
        <f t="shared" si="518"/>
        <v>nvt</v>
      </c>
      <c r="FD203" t="str">
        <f t="shared" si="519"/>
        <v>nvt</v>
      </c>
      <c r="FE203" t="str">
        <f>IF($EJ203=2,VLOOKUP(FD203,STAPELING!A:D,FE$1,0),"nvt")</f>
        <v>nvt</v>
      </c>
      <c r="FF203" t="str">
        <f t="shared" si="520"/>
        <v>nvt</v>
      </c>
      <c r="FG203" t="str">
        <f t="shared" si="521"/>
        <v>nvt</v>
      </c>
      <c r="FH203" t="str">
        <f t="shared" si="522"/>
        <v>nvt</v>
      </c>
      <c r="FI203" t="str">
        <f t="shared" si="523"/>
        <v>nvt</v>
      </c>
      <c r="FJ203" t="str">
        <f t="shared" si="524"/>
        <v>nvt</v>
      </c>
      <c r="FK203" t="str">
        <f t="shared" si="525"/>
        <v>nvt</v>
      </c>
      <c r="FL203" t="str">
        <f t="shared" si="526"/>
        <v>nvt</v>
      </c>
      <c r="FM203" t="str">
        <f t="shared" si="527"/>
        <v/>
      </c>
      <c r="FN203" t="str">
        <f>IF(ISERROR(VLOOKUP(FM203,STAPELING!I:AO,FN$1,0)),"N",VLOOKUP(FM203,STAPELING!I:AO,FN$1,0))</f>
        <v>J</v>
      </c>
      <c r="FO203" t="str">
        <f t="shared" si="528"/>
        <v>nvt</v>
      </c>
      <c r="FP203" t="str">
        <f t="shared" si="457"/>
        <v>nvt</v>
      </c>
      <c r="FQ203" t="str">
        <f t="shared" si="458"/>
        <v>nvt</v>
      </c>
      <c r="FR203" t="str">
        <f t="shared" si="459"/>
        <v>nvt</v>
      </c>
      <c r="FS203" t="str">
        <f t="shared" si="460"/>
        <v>nvt</v>
      </c>
      <c r="FT203" t="str">
        <f t="shared" si="461"/>
        <v>nvt</v>
      </c>
      <c r="FU203" t="str">
        <f t="shared" si="462"/>
        <v>nvt</v>
      </c>
      <c r="FV203" t="str">
        <f t="shared" si="463"/>
        <v>nvt</v>
      </c>
      <c r="FW203" t="str">
        <f t="shared" si="464"/>
        <v>nvt</v>
      </c>
      <c r="FX203" t="str">
        <f t="shared" si="465"/>
        <v>nvt</v>
      </c>
      <c r="FY203" t="str">
        <f t="shared" si="466"/>
        <v>nvt</v>
      </c>
      <c r="FZ203" t="str">
        <f t="shared" si="467"/>
        <v>nvt</v>
      </c>
      <c r="GA203" t="str">
        <f t="shared" si="468"/>
        <v>nvt</v>
      </c>
      <c r="GB203" t="str">
        <f>IF($EJ203&gt;2,IF(FO203="","zwart",VLOOKUP(FO203,STAPELING!J:AA,GB$1,0)),"nvt")</f>
        <v>nvt</v>
      </c>
      <c r="GC203" t="str">
        <f t="shared" si="529"/>
        <v>nvt</v>
      </c>
      <c r="GD203" t="str">
        <f t="shared" si="530"/>
        <v>nvt</v>
      </c>
      <c r="GE203" t="str">
        <f t="shared" si="531"/>
        <v>nvt</v>
      </c>
      <c r="GF203" t="str">
        <f t="shared" si="532"/>
        <v>nvt</v>
      </c>
      <c r="GG203" t="str">
        <f t="shared" si="533"/>
        <v>nvt</v>
      </c>
      <c r="GH203" t="str">
        <f t="shared" si="534"/>
        <v>nvt</v>
      </c>
      <c r="GI203" t="str">
        <f t="shared" si="535"/>
        <v>nvt</v>
      </c>
      <c r="GJ203" t="str">
        <f t="shared" si="536"/>
        <v>nvt</v>
      </c>
      <c r="GK203" t="str">
        <f t="shared" si="469"/>
        <v>nvt</v>
      </c>
      <c r="GL203" t="str">
        <f t="shared" si="470"/>
        <v>nvt</v>
      </c>
      <c r="GM203" t="str">
        <f t="shared" si="471"/>
        <v>nvt</v>
      </c>
      <c r="GN203" t="str">
        <f t="shared" si="472"/>
        <v>nvt</v>
      </c>
      <c r="GO203" t="str">
        <f t="shared" si="473"/>
        <v>nvt</v>
      </c>
      <c r="GP203" t="str">
        <f t="shared" si="474"/>
        <v>nvt</v>
      </c>
      <c r="GQ203" t="str">
        <f t="shared" si="475"/>
        <v>nvt</v>
      </c>
      <c r="GR203" t="str">
        <f t="shared" si="476"/>
        <v>nvt</v>
      </c>
      <c r="GS203" t="str">
        <f t="shared" si="477"/>
        <v>nvt</v>
      </c>
      <c r="GT203" t="str">
        <f t="shared" si="478"/>
        <v>nvt</v>
      </c>
      <c r="GU203" t="str">
        <f t="shared" si="479"/>
        <v>nvt</v>
      </c>
      <c r="GV203" t="str">
        <f t="shared" si="480"/>
        <v>nvt</v>
      </c>
      <c r="GW203" t="str">
        <f>IF($EJ203&gt;2,IF(GJ203="","zwart",VLOOKUP(GJ203,STAPELING!AB:AJ,GW$1,0)),"nvt")</f>
        <v>nvt</v>
      </c>
      <c r="GX203" t="str">
        <f t="shared" si="537"/>
        <v>nvt</v>
      </c>
      <c r="GY203" t="str">
        <f t="shared" si="538"/>
        <v>nvt</v>
      </c>
      <c r="GZ203" t="str">
        <f t="shared" si="539"/>
        <v>nvt</v>
      </c>
      <c r="HA203" t="str">
        <f t="shared" si="540"/>
        <v>nvt</v>
      </c>
      <c r="HB203" t="str">
        <f t="shared" si="541"/>
        <v>nvt</v>
      </c>
      <c r="HC203" t="str">
        <f t="shared" si="542"/>
        <v>nvt</v>
      </c>
      <c r="HD203" t="str">
        <f t="shared" si="543"/>
        <v>nvt</v>
      </c>
      <c r="HE203" t="str">
        <f t="shared" si="544"/>
        <v>nvt</v>
      </c>
      <c r="HF203" t="str">
        <f t="shared" si="545"/>
        <v>nvt</v>
      </c>
      <c r="HG203" t="str">
        <f t="shared" si="546"/>
        <v>nvt</v>
      </c>
      <c r="HH203" t="str">
        <f t="shared" si="547"/>
        <v>nvt</v>
      </c>
      <c r="HI203" t="str">
        <f t="shared" si="548"/>
        <v>nvt</v>
      </c>
      <c r="HJ203" t="str">
        <f t="shared" si="549"/>
        <v>nvt</v>
      </c>
      <c r="HK203" t="str">
        <f t="shared" si="550"/>
        <v>nvt</v>
      </c>
      <c r="HL203" t="str">
        <f t="shared" si="551"/>
        <v>nvt</v>
      </c>
      <c r="HM203" t="str">
        <f t="shared" si="481"/>
        <v>nvt</v>
      </c>
      <c r="HN203" t="str">
        <f t="shared" si="482"/>
        <v>nvt</v>
      </c>
      <c r="HO203" t="str">
        <f t="shared" si="483"/>
        <v>nvt</v>
      </c>
      <c r="HP203" t="str">
        <f t="shared" si="484"/>
        <v>nvt</v>
      </c>
      <c r="HQ203" t="str">
        <f t="shared" si="485"/>
        <v>nvt</v>
      </c>
      <c r="HR203" t="str">
        <f t="shared" si="486"/>
        <v>nvt</v>
      </c>
      <c r="HS203" t="str">
        <f t="shared" si="487"/>
        <v>nvt</v>
      </c>
      <c r="HT203" t="str">
        <f t="shared" si="488"/>
        <v>nvt</v>
      </c>
      <c r="HU203" t="str">
        <f t="shared" si="489"/>
        <v>nvt</v>
      </c>
      <c r="HV203" t="str">
        <f t="shared" si="490"/>
        <v>nvt</v>
      </c>
      <c r="HW203" t="str">
        <f t="shared" si="491"/>
        <v>nvt</v>
      </c>
      <c r="HX203" t="str">
        <f t="shared" si="492"/>
        <v>nvt</v>
      </c>
      <c r="HY203" t="str">
        <f>IF($EJ203&gt;2,IF(HL203="","zwart",VLOOKUP(HL203,STAPELING!AK:AN,HY$1,0)),"nvt")</f>
        <v>nvt</v>
      </c>
      <c r="HZ203" t="str">
        <f t="shared" si="552"/>
        <v>nvt</v>
      </c>
      <c r="IA203" t="str">
        <f t="shared" si="553"/>
        <v>nvt</v>
      </c>
      <c r="IB203" t="str">
        <f t="shared" si="554"/>
        <v>nvt</v>
      </c>
      <c r="IC203" t="str">
        <f t="shared" si="555"/>
        <v>nvt</v>
      </c>
      <c r="ID203" t="str">
        <f t="shared" si="556"/>
        <v>nvt</v>
      </c>
      <c r="IE203" t="str">
        <f t="shared" si="557"/>
        <v>nvt</v>
      </c>
      <c r="IF203" t="str">
        <f t="shared" si="558"/>
        <v>nvt</v>
      </c>
      <c r="IG203">
        <f t="shared" si="559"/>
        <v>0</v>
      </c>
      <c r="IH203">
        <f t="shared" si="560"/>
        <v>0</v>
      </c>
      <c r="II203">
        <f t="shared" si="561"/>
        <v>0</v>
      </c>
      <c r="IJ203">
        <f t="shared" si="562"/>
        <v>0</v>
      </c>
      <c r="IK203">
        <f t="shared" si="563"/>
        <v>0</v>
      </c>
      <c r="IL203">
        <f t="shared" si="564"/>
        <v>0</v>
      </c>
      <c r="IM203">
        <f t="shared" si="565"/>
        <v>0</v>
      </c>
      <c r="IN203">
        <f t="shared" si="566"/>
        <v>0</v>
      </c>
      <c r="IO203">
        <f t="shared" si="567"/>
        <v>0</v>
      </c>
      <c r="IP203">
        <f t="shared" si="568"/>
        <v>0</v>
      </c>
      <c r="IQ203">
        <f t="shared" si="569"/>
        <v>0</v>
      </c>
      <c r="IR203">
        <f t="shared" si="570"/>
        <v>0</v>
      </c>
      <c r="IS203">
        <f t="shared" si="571"/>
        <v>0</v>
      </c>
      <c r="IT203">
        <f t="shared" si="572"/>
        <v>0</v>
      </c>
      <c r="IU203" t="str">
        <f t="shared" si="573"/>
        <v>N</v>
      </c>
      <c r="IV203" t="str">
        <f t="shared" si="493"/>
        <v>N</v>
      </c>
      <c r="IW203" t="str">
        <f t="shared" si="574"/>
        <v>N</v>
      </c>
    </row>
    <row r="204" spans="1:257" x14ac:dyDescent="0.25">
      <c r="A204" t="str">
        <f>IF(ISERROR(VLOOKUP(E204,E$4:E203,1,0)),"J","N")</f>
        <v>N</v>
      </c>
      <c r="E204" s="25" t="str">
        <f>IF(Invoer!B233="","",Invoer!B233)</f>
        <v/>
      </c>
      <c r="F204" s="25"/>
      <c r="G204" s="25"/>
      <c r="H204" s="25" t="str">
        <f>IF(AND($E204&lt;&gt;"",$A204="J"),Invoer!D233,"")</f>
        <v/>
      </c>
      <c r="I204" s="25"/>
      <c r="J204" s="26"/>
      <c r="K204" s="26" t="str">
        <f>IF(AND($E204&lt;&gt;"",$A204="J"),Invoer!L233,"")</f>
        <v/>
      </c>
      <c r="L204" s="26"/>
      <c r="M204" s="25"/>
      <c r="N204" s="152"/>
      <c r="O204" s="153"/>
      <c r="P204" s="25"/>
      <c r="Q204" s="25"/>
      <c r="R204" s="153"/>
      <c r="S204" s="154"/>
      <c r="T204" s="152"/>
      <c r="U204" s="153"/>
      <c r="V204" s="153"/>
      <c r="W204" s="59" t="str">
        <f>IF(AND($E204&lt;&gt;"",$A204="J",Invoer!R233&lt;&gt;""),VLOOKUP(Invoer!R233,NORM!$F$26:$H$29,3,0),"")</f>
        <v/>
      </c>
      <c r="X204" s="59"/>
      <c r="Y204" s="25" t="str">
        <f t="shared" si="494"/>
        <v/>
      </c>
      <c r="Z204" s="25"/>
      <c r="AA204" s="26" t="str">
        <f t="shared" si="495"/>
        <v/>
      </c>
      <c r="AB204" s="26"/>
      <c r="AC204" s="153"/>
      <c r="AD204" s="153"/>
      <c r="AE204" s="153"/>
      <c r="AF204" s="153"/>
      <c r="AG204" s="153"/>
      <c r="AH204" s="25"/>
      <c r="AI204" s="153"/>
      <c r="AJ204" s="153"/>
      <c r="AK204" s="153"/>
      <c r="AL204" s="153"/>
      <c r="AM204" s="25" t="str">
        <f>IF(AND($E204&lt;&gt;"",$A204="J"),IF(Invoer!X233="Ja","J",IF(Invoer!X233="Nee","N","")),"")</f>
        <v/>
      </c>
      <c r="AN204" s="153"/>
      <c r="AO204" s="153"/>
      <c r="AP204" s="153" t="s">
        <v>311</v>
      </c>
      <c r="AQ204" s="153" t="s">
        <v>311</v>
      </c>
      <c r="AR204" s="153" t="s">
        <v>312</v>
      </c>
      <c r="AS204" s="153" t="s">
        <v>312</v>
      </c>
      <c r="AT204" s="1" t="str">
        <f>IF(AND($E204&lt;&gt;"",$A204="J",Invoer!O233&lt;&gt;""),VLOOKUP(Invoer!O233,NORM!$F$31:$H$38,3,0),"")</f>
        <v/>
      </c>
      <c r="AU204" s="1"/>
      <c r="AV204" s="1" t="str">
        <f>IF(AND($E204&lt;&gt;"",$A204="J"),Invoer!AH233,"")</f>
        <v/>
      </c>
      <c r="AW204" s="1"/>
      <c r="AX204" s="1" t="str">
        <f t="shared" si="496"/>
        <v/>
      </c>
      <c r="AY204" s="1"/>
      <c r="AZ204" s="3" t="str">
        <f t="shared" si="497"/>
        <v/>
      </c>
      <c r="BA204" s="3" t="str">
        <f t="shared" si="498"/>
        <v/>
      </c>
      <c r="BB204" s="3" t="str">
        <f t="shared" si="499"/>
        <v>N</v>
      </c>
      <c r="BC204" s="3" t="str">
        <f t="shared" si="500"/>
        <v>N</v>
      </c>
      <c r="BD204" s="3" t="str">
        <f t="shared" si="501"/>
        <v/>
      </c>
      <c r="BE204" s="3">
        <f t="shared" si="502"/>
        <v>0</v>
      </c>
      <c r="BF204" s="3" t="str">
        <f t="shared" si="503"/>
        <v/>
      </c>
      <c r="BG204" s="3" t="str">
        <f t="shared" si="504"/>
        <v/>
      </c>
      <c r="BH204" s="3" t="str">
        <f t="shared" si="505"/>
        <v>N</v>
      </c>
      <c r="BI204" s="24" t="str">
        <f t="shared" si="506"/>
        <v/>
      </c>
      <c r="BJ204" s="24" t="str">
        <f>IF(ISERROR(VLOOKUP($BD204,LOV_GWSGRP!A:A,1,0)),"N","J")</f>
        <v>N</v>
      </c>
      <c r="BK204" s="24" t="str">
        <f>IF(ISERROR(VLOOKUP($BD204,LOV_GWSGRP!D:D,1,0)),"N","J")</f>
        <v>N</v>
      </c>
      <c r="BL204" s="24" t="str">
        <f>IF(ISERROR(VLOOKUP($BD204,LOV_GWSGRP!G:G,1,0)),"N","J")</f>
        <v>N</v>
      </c>
      <c r="BM204" s="24" t="str">
        <f>IF(ISERROR(VLOOKUP($BD204,LOV_GWSGRP!M:M,1,0)),"N","J")</f>
        <v>N</v>
      </c>
      <c r="BN204" s="24" t="str">
        <f>IF(ISERROR(VLOOKUP($BD204,LOV_GWSGRP!P:P,1,0)),"N","J")</f>
        <v>N</v>
      </c>
      <c r="BO204" s="24" t="str">
        <f>IF(ISERROR(VLOOKUP($BD204,LOV_GWSGRP!S:S,1,0)),"N","J")</f>
        <v>N</v>
      </c>
      <c r="BP204" s="24" t="str">
        <f>IF(ISERROR(VLOOKUP($BD204,LOV_GWSGRP!V:V,1,0)),"N","J")</f>
        <v>N</v>
      </c>
      <c r="BQ204" s="24" t="str">
        <f>IF(ISERROR(VLOOKUP($BD204,LOV_GWSGRP!Y:Y,1,0)),"N","J")</f>
        <v>N</v>
      </c>
      <c r="BR204" s="24" t="str">
        <f>IF(ISERROR(VLOOKUP($BD204,LOV_GWSGRP!AB:AB,1,0)),"N","J")</f>
        <v>N</v>
      </c>
      <c r="BS204" s="24" t="str">
        <f>IF(ISERROR(VLOOKUP($BD204,LOV_GWSGRP!AE:AE,1,0)),"N","J")</f>
        <v>N</v>
      </c>
      <c r="BT204" s="24" t="str">
        <f>IF(ISERROR(VLOOKUP($BD204,LOV_GWSGRP!AH:AH,1,0)),"N","J")</f>
        <v>N</v>
      </c>
      <c r="BU204" s="24" t="str">
        <f>IF(ISERROR(VLOOKUP($BD204,LOV_GWSGRP!CJ:CJ,1,0)),"N","J")</f>
        <v>N</v>
      </c>
      <c r="BV204" s="24" t="str">
        <f>IF(ISERROR(VLOOKUP($BD204,LOV_GWSGRP!AN:AN,1,0)),"N","J")</f>
        <v>N</v>
      </c>
      <c r="BW204" s="24" t="str">
        <f>IF(ISERROR(VLOOKUP($BD204,LOV_GWSGRP!AQ:AQ,1,0)),"N","J")</f>
        <v>N</v>
      </c>
      <c r="BX204" s="24" t="str">
        <f>IF(ISERROR(VLOOKUP($BD204,LOV_GWSGRP!AT:AT,1,0)),"N","J")</f>
        <v>N</v>
      </c>
      <c r="BY204" s="24" t="str">
        <f>IF(ISERROR(VLOOKUP($BD204,LOV_GWSGRP!AW:AW,1,0)),"N","J")</f>
        <v>N</v>
      </c>
      <c r="BZ204" s="24" t="str">
        <f>IF(ISERROR(VLOOKUP($BD204,LOV_GWSGRP!AZ:AZ,1,0)),"N","J")</f>
        <v>N</v>
      </c>
      <c r="CA204" s="24" t="str">
        <f>IF(ISERROR(VLOOKUP($BD204,LOV_GWSGRP!BC:BC,1,0)),"N","J")</f>
        <v>N</v>
      </c>
      <c r="CB204" s="24" t="str">
        <f>IF(ISERROR(VLOOKUP($BD204,LOV_GWSGRP!BF:BF,1,0)),"N","J")</f>
        <v>N</v>
      </c>
      <c r="CC204" s="24" t="str">
        <f>IF(ISERROR(VLOOKUP($BD204,LOV_GWSGRP!BI:BI,1,0)),"N","J")</f>
        <v>N</v>
      </c>
      <c r="CD204" s="24" t="str">
        <f>IF(ISERROR(VLOOKUP($BD204,LOV_GWSGRP!J:J,1,0)),"N","J")</f>
        <v>N</v>
      </c>
      <c r="CE204" s="24" t="str">
        <f>IF(ISERROR(VLOOKUP($BD204,LOV_GWSGRP!BL:BL,1,0)),"N","J")</f>
        <v>N</v>
      </c>
      <c r="CF204" s="24"/>
      <c r="CG204" s="24" t="str">
        <f>IF(ISERROR(VLOOKUP($BD204,LOV_GWSGRP!BO:BO,1,0)),"N","J")</f>
        <v>N</v>
      </c>
      <c r="CH204" s="24" t="str">
        <f t="shared" si="507"/>
        <v>N</v>
      </c>
      <c r="CI204" s="24" t="str">
        <f>IF(ISERROR(VLOOKUP($BD204,GEWASCODE_GLMC8!F:F,1,0)),"N","J")</f>
        <v>N</v>
      </c>
      <c r="CJ204" s="24" t="str">
        <f>IF(COUNTIF($CI204:CI204,"J")&gt;0,"N",IF(ISERROR(VLOOKUP($BD204,GEWASCODE_GLMC8!G:G,1,0)),"N","J"))</f>
        <v>N</v>
      </c>
      <c r="CK204" s="24" t="str">
        <f>IF(COUNTIF($CI204:CJ204,"J")&gt;0,"N",IF(ISERROR(VLOOKUP($BD204,GEWASCODE_GLMC8!H:H,1,0)),"N","J"))</f>
        <v>N</v>
      </c>
      <c r="CL204" s="24" t="str">
        <f>IF(COUNTIF($CI204:CK204,"J")&gt;0,"N",IF(ISERROR(VLOOKUP($BD204,GEWASCODE_GLMC8!I:I,1,0)),"N","J"))</f>
        <v>N</v>
      </c>
      <c r="CM204" s="24" t="str">
        <f>IF(COUNTIF($CI204:CL204,"J")&gt;0,"N",IF(ISERROR(VLOOKUP($BD204,GEWASCODE_GLMC8!J:J,1,0)),"N","J"))</f>
        <v>N</v>
      </c>
      <c r="CN204" s="24" t="str">
        <f>IF(COUNTIF($CI204:CM204,"J")&gt;0,"N",IF(ISERROR(VLOOKUP($BD204,GEWASCODE_GLMC8!K:K,1,0)),"N","J"))</f>
        <v>N</v>
      </c>
      <c r="CO204" s="24" t="str">
        <f>IF(COUNTIF($CI204:CN204,"J")&gt;0,"N",IF(ISERROR(VLOOKUP($BD204,GEWASCODE_GLMC8!L:L,1,0)),"N","J"))</f>
        <v>N</v>
      </c>
      <c r="CP204" s="24" t="str">
        <f>IF(COUNTIF($CI204:CO204,"J")&gt;0,"N",IF(ISERROR(VLOOKUP($BD204,GEWASCODE_GLMC8!M:M,1,0)),"N","J"))</f>
        <v>N</v>
      </c>
      <c r="CQ204" s="24" t="str">
        <f>IF(COUNTIF($CI204:CP204,"J")&gt;0,"N",IF(ISERROR(VLOOKUP($BD204,GEWASCODE_GLMC8!N:N,1,0)),"N","J"))</f>
        <v>N</v>
      </c>
      <c r="CR204" s="24" t="str">
        <f>IF(COUNTIF($CI204:CQ204,"J")&gt;0,"N",IF(ISERROR(VLOOKUP($BD204,GEWASCODE_GLMC8!O:O,1,0)),"N","J"))</f>
        <v>N</v>
      </c>
      <c r="CS204" s="24" t="str">
        <f>IF(COUNTIF($CI204:CR204,"J")&gt;0,"N",IF(ISERROR(VLOOKUP($BD204,GEWASCODE_GLMC8!P:P,1,0)),"N","J"))</f>
        <v>N</v>
      </c>
      <c r="CT204" s="24" t="str">
        <f>IF(COUNTIF($CI204:CS204,"J")&gt;0,"N",IF(ISERROR(VLOOKUP($BD204,GEWASCODE_GLMC8!Q:Q,1,0)),"N","J"))</f>
        <v>N</v>
      </c>
      <c r="CU204" s="24" t="str">
        <f>IF(COUNTIF($CI204:CT204,"J")&gt;0,"N",IF(ISERROR(VLOOKUP($BD204,GEWASCODE_GLMC8!R:R,1,0)),"N","J"))</f>
        <v>N</v>
      </c>
      <c r="CV204" s="24" t="str">
        <f>IF(COUNTIF($CI204:CU204,"J")&gt;0,"N",IF(ISERROR(VLOOKUP($BD204,GEWASCODE_GLMC8!S:S,1,0)),"N","J"))</f>
        <v>N</v>
      </c>
      <c r="CW204" s="24" t="str">
        <f>IF(COUNTIF($CI204:CV204,"J")&gt;0,"N",IF(ISERROR(VLOOKUP($BD204,GEWASCODE_GLMC8!T:T,1,0)),"N","J"))</f>
        <v>N</v>
      </c>
      <c r="CX204" s="24" t="str">
        <f>IF(COUNTIF($CI204:CW204,"J")&gt;0,"N",IF(ISERROR(VLOOKUP($BD204,GEWASCODE_GLMC8!U:U,1,0)),"N","J"))</f>
        <v>N</v>
      </c>
      <c r="CY204" s="24" t="str">
        <f>IF(COUNTIF($CI204:CX204,"J")&gt;0,"N",IF(ISERROR(VLOOKUP($BD204,GEWASCODE_GLMC8!V:V,1,0)),"N","J"))</f>
        <v>N</v>
      </c>
      <c r="CZ204" s="24" t="str">
        <f>IF(COUNTIF($CI204:CY204,"J")&gt;0,"N",IF(ISERROR(VLOOKUP($BD204,GEWASCODE_GLMC8!W:W,1,0)),"N","J"))</f>
        <v>N</v>
      </c>
      <c r="DA204" s="24" t="str">
        <f>IF(COUNTIF($CI204:CZ204,"J")&gt;0,"N",IF(ISERROR(VLOOKUP($BD204,GEWASCODE_GLMC8!X:X,1,0)),"N","J"))</f>
        <v>N</v>
      </c>
      <c r="DB204" s="24" t="str">
        <f>IF(COUNTIF($CI204:DA204,"J")&gt;0,"N",IF(ISERROR(VLOOKUP($BD204,GEWASCODE_GLMC8!Y:Y,1,0)),"N","J"))</f>
        <v>N</v>
      </c>
      <c r="DC204" s="24" t="str">
        <f>IF(COUNTIF($CI204:DB204,"J")&gt;0,"N",IF(ISERROR(VLOOKUP($BD204,GEWASCODE_GLMC8!Z:Z,1,0)),"N","J"))</f>
        <v>N</v>
      </c>
      <c r="DD204" s="24" t="str">
        <f t="shared" si="508"/>
        <v>N</v>
      </c>
      <c r="DE204" s="3" t="str">
        <f t="shared" si="439"/>
        <v>N</v>
      </c>
      <c r="DF204" s="3" t="str">
        <f t="shared" si="440"/>
        <v>N</v>
      </c>
      <c r="DG204" s="3" t="str">
        <f t="shared" si="509"/>
        <v>N</v>
      </c>
      <c r="DH204" s="3" t="str">
        <f t="shared" si="510"/>
        <v>N</v>
      </c>
      <c r="DI204" s="3" t="str">
        <f t="shared" si="441"/>
        <v>N</v>
      </c>
      <c r="DJ204" s="3" t="str">
        <f t="shared" si="442"/>
        <v>N</v>
      </c>
      <c r="DK204" s="3">
        <f>0</f>
        <v>0</v>
      </c>
      <c r="DL204" s="3" t="str">
        <f t="shared" si="443"/>
        <v>N</v>
      </c>
      <c r="DM204" s="3" t="str">
        <f t="shared" si="444"/>
        <v>N</v>
      </c>
      <c r="DN204" t="str">
        <f>IF(AND($A204="J",COUNTIFS(activiteiten_perceel,percelen!$AZ204,activiteiten_maatregel_nr,percelen!DN$4,activiteiten_activiteit_voldoet_aan_voorwaarden,"J")&gt;0),DN$4,"")</f>
        <v/>
      </c>
      <c r="DO204" t="str">
        <f>IF(AND($A204="J",COUNTIFS(activiteiten_perceel,percelen!$AZ204,activiteiten_maatregel_nr,percelen!DO$4,activiteiten_activiteit_voldoet_aan_voorwaarden,"J")&gt;0),DO$4,"")</f>
        <v/>
      </c>
      <c r="DP204" t="str">
        <f>IF(AND($A204="J",COUNTIFS(activiteiten_perceel,percelen!$AZ204,activiteiten_maatregel_nr,percelen!DP$4,activiteiten_activiteit_voldoet_aan_voorwaarden,"J")&gt;0),DP$4,"")</f>
        <v/>
      </c>
      <c r="DQ204" t="str">
        <f>IF(AND($A204="J",COUNTIFS(activiteiten_perceel,percelen!$AZ204,activiteiten_maatregel_nr,percelen!DQ$4,activiteiten_activiteit_voldoet_aan_voorwaarden,"J")&gt;0),DQ$4,"")</f>
        <v/>
      </c>
      <c r="DR204" t="str">
        <f>IF(AND($A204="J",COUNTIFS(activiteiten_perceel,percelen!$AZ204,activiteiten_maatregel_nr,percelen!DR$4,activiteiten_activiteit_voldoet_aan_voorwaarden,"J")&gt;0),DR$4,"")</f>
        <v/>
      </c>
      <c r="DS204" t="str">
        <f>IF(AND($A204="J",COUNTIFS(activiteiten_perceel,percelen!$AZ204,activiteiten_maatregel_nr,percelen!DS$4,activiteiten_activiteit_voldoet_aan_voorwaarden,"J")&gt;0),DS$4,"")</f>
        <v/>
      </c>
      <c r="DT204" t="str">
        <f>IF(AND($A204="J",COUNTIFS(activiteiten_perceel,percelen!$AZ204,activiteiten_maatregel_nr,percelen!DT$4,activiteiten_activiteit_voldoet_aan_voorwaarden,"J")&gt;0),DT$4,"")</f>
        <v/>
      </c>
      <c r="DU204" t="str">
        <f>IF(AND($A204="J",COUNTIFS(activiteiten_perceel,percelen!$AZ204,activiteiten_maatregel_nr,percelen!DU$4,activiteiten_activiteit_voldoet_aan_voorwaarden,"J")&gt;0),DU$4,"")</f>
        <v/>
      </c>
      <c r="DV204" t="str">
        <f>IF(AND($A204="J",COUNTIFS(activiteiten_perceel,percelen!$AZ204,activiteiten_maatregel_nr,percelen!DV$4,activiteiten_activiteit_voldoet_aan_voorwaarden,"J")&gt;0),DV$4,"")</f>
        <v/>
      </c>
      <c r="DW204" t="str">
        <f>IF(AND($A204="J",COUNTIFS(activiteiten_perceel,percelen!$AZ204,activiteiten_maatregel_nr,percelen!DW$4,activiteiten_activiteit_voldoet_aan_voorwaarden,"J")&gt;0),DW$4,"")</f>
        <v/>
      </c>
      <c r="DX204" t="str">
        <f>IF(AND($A204="J",COUNTIFS(activiteiten_perceel,percelen!$AZ204,activiteiten_maatregel_nr,percelen!DX$4,activiteiten_activiteit_voldoet_aan_voorwaarden,"J")&gt;0),DX$4,"")</f>
        <v/>
      </c>
      <c r="DY204" t="str">
        <f>IF(AND($A204="J",COUNTIFS(activiteiten_perceel,percelen!$AZ204,activiteiten_maatregel_nr,percelen!DY$4,activiteiten_activiteit_voldoet_aan_voorwaarden,"J")&gt;0),DY$4,"")</f>
        <v/>
      </c>
      <c r="DZ204" t="str">
        <f>IF(AND($A204="J",COUNTIFS(activiteiten_perceel,percelen!$AZ204,activiteiten_maatregel_nr,percelen!DZ$4,activiteiten_activiteit_voldoet_aan_voorwaarden,"J")&gt;0),DZ$4,"")</f>
        <v/>
      </c>
      <c r="EA204" t="str">
        <f>IF(AND($A204="J",COUNTIFS(activiteiten_perceel,percelen!$AZ204,activiteiten_maatregel_nr,percelen!EA$4,activiteiten_activiteit_voldoet_aan_voorwaarden,"J")&gt;0),EA$4,"")</f>
        <v/>
      </c>
      <c r="EB204" t="str">
        <f>IF(AND($A204="J",COUNTIFS(activiteiten_perceel,percelen!$AZ204,activiteiten_maatregel_nr,percelen!EB$4,activiteiten_activiteit_voldoet_aan_voorwaarden,"J")&gt;0),EB$4,"")</f>
        <v/>
      </c>
      <c r="EC204" t="str">
        <f>IF(AND($A204="J",COUNTIFS(activiteiten_perceel,percelen!$AZ204,activiteiten_maatregel_nr,percelen!EC$4,activiteiten_activiteit_voldoet_aan_voorwaarden,"J")&gt;0),EC$4,"")</f>
        <v/>
      </c>
      <c r="ED204" t="str">
        <f>IF(AND($A204="J",COUNTIFS(activiteiten_perceel,percelen!$AZ204,activiteiten_maatregel_nr,percelen!ED$4,activiteiten_activiteit_voldoet_aan_voorwaarden,"J")&gt;0),ED$4,"")</f>
        <v/>
      </c>
      <c r="EE204" t="str">
        <f>IF(AND($A204="J",COUNTIFS(activiteiten_perceel,percelen!$AZ204,activiteiten_maatregel_nr,percelen!EE$4,activiteiten_activiteit_voldoet_aan_voorwaarden,"J")&gt;0),EE$4,"")</f>
        <v/>
      </c>
      <c r="EF204" t="str">
        <f>IF(AND($A204="J",COUNTIFS(activiteiten_perceel,percelen!$AZ204,activiteiten_maatregel_nr,percelen!EF$4,activiteiten_activiteit_voldoet_aan_voorwaarden,"J")&gt;0),EF$4,"")</f>
        <v/>
      </c>
      <c r="EG204" t="str">
        <f>IF(AND($A204="J",COUNTIFS(activiteiten_perceel,percelen!$AZ204,activiteiten_maatregel_nr,percelen!EG$4,activiteiten_activiteit_voldoet_aan_voorwaarden,"J")&gt;0),EG$4,"")</f>
        <v/>
      </c>
      <c r="EH204" t="str">
        <f>IF(AND($A204="J",COUNTIFS(activiteiten_perceel,percelen!$AZ204,activiteiten_maatregel_nr,percelen!EH$4,activiteiten_activiteit_voldoet_aan_voorwaarden,"J")&gt;0),EH$4,"")</f>
        <v/>
      </c>
      <c r="EI204" t="str">
        <f>IF(AND($A204="J",COUNTIFS(activiteiten_perceel,percelen!$AZ204,activiteiten_maatregel_nr,percelen!EI$4,activiteiten_activiteit_voldoet_aan_voorwaarden,"J")&gt;0),EI$4,"")</f>
        <v/>
      </c>
      <c r="EJ204">
        <f t="shared" si="511"/>
        <v>0</v>
      </c>
      <c r="EK204" t="str">
        <f t="shared" si="445"/>
        <v/>
      </c>
      <c r="EL204" t="str">
        <f t="shared" si="446"/>
        <v/>
      </c>
      <c r="EM204" t="str">
        <f t="shared" si="447"/>
        <v/>
      </c>
      <c r="EN204" t="str">
        <f t="shared" si="448"/>
        <v/>
      </c>
      <c r="EO204" t="str">
        <f t="shared" si="449"/>
        <v/>
      </c>
      <c r="EP204" t="str">
        <f t="shared" si="450"/>
        <v/>
      </c>
      <c r="EQ204" t="str">
        <f t="shared" si="451"/>
        <v/>
      </c>
      <c r="ER204" t="str">
        <f t="shared" si="452"/>
        <v/>
      </c>
      <c r="ES204" t="str">
        <f t="shared" si="453"/>
        <v/>
      </c>
      <c r="ET204" t="str">
        <f t="shared" si="454"/>
        <v/>
      </c>
      <c r="EU204" t="str">
        <f t="shared" si="455"/>
        <v/>
      </c>
      <c r="EV204" t="str">
        <f t="shared" si="456"/>
        <v/>
      </c>
      <c r="EW204" t="str">
        <f t="shared" si="512"/>
        <v>nvt</v>
      </c>
      <c r="EX204" t="str">
        <f t="shared" si="513"/>
        <v>nvt</v>
      </c>
      <c r="EY204" t="str">
        <f t="shared" si="514"/>
        <v>nvt</v>
      </c>
      <c r="EZ204" t="str">
        <f t="shared" si="515"/>
        <v>nvt</v>
      </c>
      <c r="FA204" t="str">
        <f t="shared" si="516"/>
        <v>nvt</v>
      </c>
      <c r="FB204" t="str">
        <f t="shared" si="517"/>
        <v>nvt</v>
      </c>
      <c r="FC204" t="str">
        <f t="shared" si="518"/>
        <v>nvt</v>
      </c>
      <c r="FD204" t="str">
        <f t="shared" si="519"/>
        <v>nvt</v>
      </c>
      <c r="FE204" t="str">
        <f>IF($EJ204=2,VLOOKUP(FD204,STAPELING!A:D,FE$1,0),"nvt")</f>
        <v>nvt</v>
      </c>
      <c r="FF204" t="str">
        <f t="shared" si="520"/>
        <v>nvt</v>
      </c>
      <c r="FG204" t="str">
        <f t="shared" si="521"/>
        <v>nvt</v>
      </c>
      <c r="FH204" t="str">
        <f t="shared" si="522"/>
        <v>nvt</v>
      </c>
      <c r="FI204" t="str">
        <f t="shared" si="523"/>
        <v>nvt</v>
      </c>
      <c r="FJ204" t="str">
        <f t="shared" si="524"/>
        <v>nvt</v>
      </c>
      <c r="FK204" t="str">
        <f t="shared" si="525"/>
        <v>nvt</v>
      </c>
      <c r="FL204" t="str">
        <f t="shared" si="526"/>
        <v>nvt</v>
      </c>
      <c r="FM204" t="str">
        <f t="shared" si="527"/>
        <v/>
      </c>
      <c r="FN204" t="str">
        <f>IF(ISERROR(VLOOKUP(FM204,STAPELING!I:AO,FN$1,0)),"N",VLOOKUP(FM204,STAPELING!I:AO,FN$1,0))</f>
        <v>J</v>
      </c>
      <c r="FO204" t="str">
        <f t="shared" si="528"/>
        <v>nvt</v>
      </c>
      <c r="FP204" t="str">
        <f t="shared" si="457"/>
        <v>nvt</v>
      </c>
      <c r="FQ204" t="str">
        <f t="shared" si="458"/>
        <v>nvt</v>
      </c>
      <c r="FR204" t="str">
        <f t="shared" si="459"/>
        <v>nvt</v>
      </c>
      <c r="FS204" t="str">
        <f t="shared" si="460"/>
        <v>nvt</v>
      </c>
      <c r="FT204" t="str">
        <f t="shared" si="461"/>
        <v>nvt</v>
      </c>
      <c r="FU204" t="str">
        <f t="shared" si="462"/>
        <v>nvt</v>
      </c>
      <c r="FV204" t="str">
        <f t="shared" si="463"/>
        <v>nvt</v>
      </c>
      <c r="FW204" t="str">
        <f t="shared" si="464"/>
        <v>nvt</v>
      </c>
      <c r="FX204" t="str">
        <f t="shared" si="465"/>
        <v>nvt</v>
      </c>
      <c r="FY204" t="str">
        <f t="shared" si="466"/>
        <v>nvt</v>
      </c>
      <c r="FZ204" t="str">
        <f t="shared" si="467"/>
        <v>nvt</v>
      </c>
      <c r="GA204" t="str">
        <f t="shared" si="468"/>
        <v>nvt</v>
      </c>
      <c r="GB204" t="str">
        <f>IF($EJ204&gt;2,IF(FO204="","zwart",VLOOKUP(FO204,STAPELING!J:AA,GB$1,0)),"nvt")</f>
        <v>nvt</v>
      </c>
      <c r="GC204" t="str">
        <f t="shared" si="529"/>
        <v>nvt</v>
      </c>
      <c r="GD204" t="str">
        <f t="shared" si="530"/>
        <v>nvt</v>
      </c>
      <c r="GE204" t="str">
        <f t="shared" si="531"/>
        <v>nvt</v>
      </c>
      <c r="GF204" t="str">
        <f t="shared" si="532"/>
        <v>nvt</v>
      </c>
      <c r="GG204" t="str">
        <f t="shared" si="533"/>
        <v>nvt</v>
      </c>
      <c r="GH204" t="str">
        <f t="shared" si="534"/>
        <v>nvt</v>
      </c>
      <c r="GI204" t="str">
        <f t="shared" si="535"/>
        <v>nvt</v>
      </c>
      <c r="GJ204" t="str">
        <f t="shared" si="536"/>
        <v>nvt</v>
      </c>
      <c r="GK204" t="str">
        <f t="shared" si="469"/>
        <v>nvt</v>
      </c>
      <c r="GL204" t="str">
        <f t="shared" si="470"/>
        <v>nvt</v>
      </c>
      <c r="GM204" t="str">
        <f t="shared" si="471"/>
        <v>nvt</v>
      </c>
      <c r="GN204" t="str">
        <f t="shared" si="472"/>
        <v>nvt</v>
      </c>
      <c r="GO204" t="str">
        <f t="shared" si="473"/>
        <v>nvt</v>
      </c>
      <c r="GP204" t="str">
        <f t="shared" si="474"/>
        <v>nvt</v>
      </c>
      <c r="GQ204" t="str">
        <f t="shared" si="475"/>
        <v>nvt</v>
      </c>
      <c r="GR204" t="str">
        <f t="shared" si="476"/>
        <v>nvt</v>
      </c>
      <c r="GS204" t="str">
        <f t="shared" si="477"/>
        <v>nvt</v>
      </c>
      <c r="GT204" t="str">
        <f t="shared" si="478"/>
        <v>nvt</v>
      </c>
      <c r="GU204" t="str">
        <f t="shared" si="479"/>
        <v>nvt</v>
      </c>
      <c r="GV204" t="str">
        <f t="shared" si="480"/>
        <v>nvt</v>
      </c>
      <c r="GW204" t="str">
        <f>IF($EJ204&gt;2,IF(GJ204="","zwart",VLOOKUP(GJ204,STAPELING!AB:AJ,GW$1,0)),"nvt")</f>
        <v>nvt</v>
      </c>
      <c r="GX204" t="str">
        <f t="shared" si="537"/>
        <v>nvt</v>
      </c>
      <c r="GY204" t="str">
        <f t="shared" si="538"/>
        <v>nvt</v>
      </c>
      <c r="GZ204" t="str">
        <f t="shared" si="539"/>
        <v>nvt</v>
      </c>
      <c r="HA204" t="str">
        <f t="shared" si="540"/>
        <v>nvt</v>
      </c>
      <c r="HB204" t="str">
        <f t="shared" si="541"/>
        <v>nvt</v>
      </c>
      <c r="HC204" t="str">
        <f t="shared" si="542"/>
        <v>nvt</v>
      </c>
      <c r="HD204" t="str">
        <f t="shared" si="543"/>
        <v>nvt</v>
      </c>
      <c r="HE204" t="str">
        <f t="shared" si="544"/>
        <v>nvt</v>
      </c>
      <c r="HF204" t="str">
        <f t="shared" si="545"/>
        <v>nvt</v>
      </c>
      <c r="HG204" t="str">
        <f t="shared" si="546"/>
        <v>nvt</v>
      </c>
      <c r="HH204" t="str">
        <f t="shared" si="547"/>
        <v>nvt</v>
      </c>
      <c r="HI204" t="str">
        <f t="shared" si="548"/>
        <v>nvt</v>
      </c>
      <c r="HJ204" t="str">
        <f t="shared" si="549"/>
        <v>nvt</v>
      </c>
      <c r="HK204" t="str">
        <f t="shared" si="550"/>
        <v>nvt</v>
      </c>
      <c r="HL204" t="str">
        <f t="shared" si="551"/>
        <v>nvt</v>
      </c>
      <c r="HM204" t="str">
        <f t="shared" si="481"/>
        <v>nvt</v>
      </c>
      <c r="HN204" t="str">
        <f t="shared" si="482"/>
        <v>nvt</v>
      </c>
      <c r="HO204" t="str">
        <f t="shared" si="483"/>
        <v>nvt</v>
      </c>
      <c r="HP204" t="str">
        <f t="shared" si="484"/>
        <v>nvt</v>
      </c>
      <c r="HQ204" t="str">
        <f t="shared" si="485"/>
        <v>nvt</v>
      </c>
      <c r="HR204" t="str">
        <f t="shared" si="486"/>
        <v>nvt</v>
      </c>
      <c r="HS204" t="str">
        <f t="shared" si="487"/>
        <v>nvt</v>
      </c>
      <c r="HT204" t="str">
        <f t="shared" si="488"/>
        <v>nvt</v>
      </c>
      <c r="HU204" t="str">
        <f t="shared" si="489"/>
        <v>nvt</v>
      </c>
      <c r="HV204" t="str">
        <f t="shared" si="490"/>
        <v>nvt</v>
      </c>
      <c r="HW204" t="str">
        <f t="shared" si="491"/>
        <v>nvt</v>
      </c>
      <c r="HX204" t="str">
        <f t="shared" si="492"/>
        <v>nvt</v>
      </c>
      <c r="HY204" t="str">
        <f>IF($EJ204&gt;2,IF(HL204="","zwart",VLOOKUP(HL204,STAPELING!AK:AN,HY$1,0)),"nvt")</f>
        <v>nvt</v>
      </c>
      <c r="HZ204" t="str">
        <f t="shared" si="552"/>
        <v>nvt</v>
      </c>
      <c r="IA204" t="str">
        <f t="shared" si="553"/>
        <v>nvt</v>
      </c>
      <c r="IB204" t="str">
        <f t="shared" si="554"/>
        <v>nvt</v>
      </c>
      <c r="IC204" t="str">
        <f t="shared" si="555"/>
        <v>nvt</v>
      </c>
      <c r="ID204" t="str">
        <f t="shared" si="556"/>
        <v>nvt</v>
      </c>
      <c r="IE204" t="str">
        <f t="shared" si="557"/>
        <v>nvt</v>
      </c>
      <c r="IF204" t="str">
        <f t="shared" si="558"/>
        <v>nvt</v>
      </c>
      <c r="IG204">
        <f t="shared" si="559"/>
        <v>0</v>
      </c>
      <c r="IH204">
        <f t="shared" si="560"/>
        <v>0</v>
      </c>
      <c r="II204">
        <f t="shared" si="561"/>
        <v>0</v>
      </c>
      <c r="IJ204">
        <f t="shared" si="562"/>
        <v>0</v>
      </c>
      <c r="IK204">
        <f t="shared" si="563"/>
        <v>0</v>
      </c>
      <c r="IL204">
        <f t="shared" si="564"/>
        <v>0</v>
      </c>
      <c r="IM204">
        <f t="shared" si="565"/>
        <v>0</v>
      </c>
      <c r="IN204">
        <f t="shared" si="566"/>
        <v>0</v>
      </c>
      <c r="IO204">
        <f t="shared" si="567"/>
        <v>0</v>
      </c>
      <c r="IP204">
        <f t="shared" si="568"/>
        <v>0</v>
      </c>
      <c r="IQ204">
        <f t="shared" si="569"/>
        <v>0</v>
      </c>
      <c r="IR204">
        <f t="shared" si="570"/>
        <v>0</v>
      </c>
      <c r="IS204">
        <f t="shared" si="571"/>
        <v>0</v>
      </c>
      <c r="IT204">
        <f t="shared" si="572"/>
        <v>0</v>
      </c>
      <c r="IU204" t="str">
        <f t="shared" si="573"/>
        <v>N</v>
      </c>
      <c r="IV204" t="str">
        <f t="shared" si="493"/>
        <v>N</v>
      </c>
      <c r="IW204" t="str">
        <f t="shared" si="574"/>
        <v>N</v>
      </c>
    </row>
    <row r="205" spans="1:257" x14ac:dyDescent="0.25">
      <c r="A205" t="str">
        <f>IF(ISERROR(VLOOKUP(E205,E$4:E204,1,0)),"J","N")</f>
        <v>N</v>
      </c>
      <c r="E205" s="25" t="str">
        <f>IF(Invoer!B234="","",Invoer!B234)</f>
        <v/>
      </c>
      <c r="F205" s="25"/>
      <c r="G205" s="25"/>
      <c r="H205" s="25" t="str">
        <f>IF(AND($E205&lt;&gt;"",$A205="J"),Invoer!D234,"")</f>
        <v/>
      </c>
      <c r="I205" s="25"/>
      <c r="J205" s="26"/>
      <c r="K205" s="26" t="str">
        <f>IF(AND($E205&lt;&gt;"",$A205="J"),Invoer!L234,"")</f>
        <v/>
      </c>
      <c r="L205" s="26"/>
      <c r="M205" s="25"/>
      <c r="N205" s="152"/>
      <c r="O205" s="153"/>
      <c r="P205" s="25"/>
      <c r="Q205" s="25"/>
      <c r="R205" s="153"/>
      <c r="S205" s="154"/>
      <c r="T205" s="152"/>
      <c r="U205" s="153"/>
      <c r="V205" s="153"/>
      <c r="W205" s="59" t="str">
        <f>IF(AND($E205&lt;&gt;"",$A205="J",Invoer!R234&lt;&gt;""),VLOOKUP(Invoer!R234,NORM!$F$26:$H$29,3,0),"")</f>
        <v/>
      </c>
      <c r="X205" s="59"/>
      <c r="Y205" s="25" t="str">
        <f t="shared" si="494"/>
        <v/>
      </c>
      <c r="Z205" s="25"/>
      <c r="AA205" s="26" t="str">
        <f t="shared" si="495"/>
        <v/>
      </c>
      <c r="AB205" s="26"/>
      <c r="AC205" s="153"/>
      <c r="AD205" s="153"/>
      <c r="AE205" s="153"/>
      <c r="AF205" s="153"/>
      <c r="AG205" s="153"/>
      <c r="AH205" s="25"/>
      <c r="AI205" s="153"/>
      <c r="AJ205" s="153"/>
      <c r="AK205" s="153"/>
      <c r="AL205" s="153"/>
      <c r="AM205" s="25" t="str">
        <f>IF(AND($E205&lt;&gt;"",$A205="J"),IF(Invoer!X234="Ja","J",IF(Invoer!X234="Nee","N","")),"")</f>
        <v/>
      </c>
      <c r="AN205" s="153"/>
      <c r="AO205" s="153"/>
      <c r="AP205" s="153" t="s">
        <v>311</v>
      </c>
      <c r="AQ205" s="153" t="s">
        <v>311</v>
      </c>
      <c r="AR205" s="153" t="s">
        <v>312</v>
      </c>
      <c r="AS205" s="153" t="s">
        <v>312</v>
      </c>
      <c r="AT205" s="1" t="str">
        <f>IF(AND($E205&lt;&gt;"",$A205="J",Invoer!O234&lt;&gt;""),VLOOKUP(Invoer!O234,NORM!$F$31:$H$38,3,0),"")</f>
        <v/>
      </c>
      <c r="AU205" s="1"/>
      <c r="AV205" s="1" t="str">
        <f>IF(AND($E205&lt;&gt;"",$A205="J"),Invoer!AH234,"")</f>
        <v/>
      </c>
      <c r="AW205" s="1"/>
      <c r="AX205" s="1" t="str">
        <f t="shared" si="496"/>
        <v/>
      </c>
      <c r="AY205" s="1"/>
      <c r="AZ205" s="3" t="str">
        <f t="shared" si="497"/>
        <v/>
      </c>
      <c r="BA205" s="3" t="str">
        <f t="shared" si="498"/>
        <v/>
      </c>
      <c r="BB205" s="3" t="str">
        <f t="shared" si="499"/>
        <v>N</v>
      </c>
      <c r="BC205" s="3" t="str">
        <f t="shared" si="500"/>
        <v>N</v>
      </c>
      <c r="BD205" s="3" t="str">
        <f t="shared" si="501"/>
        <v/>
      </c>
      <c r="BE205" s="3">
        <f t="shared" si="502"/>
        <v>0</v>
      </c>
      <c r="BF205" s="3" t="str">
        <f t="shared" si="503"/>
        <v/>
      </c>
      <c r="BG205" s="3" t="str">
        <f t="shared" si="504"/>
        <v/>
      </c>
      <c r="BH205" s="3" t="str">
        <f t="shared" si="505"/>
        <v>N</v>
      </c>
      <c r="BI205" s="24" t="str">
        <f t="shared" si="506"/>
        <v/>
      </c>
      <c r="BJ205" s="24" t="str">
        <f>IF(ISERROR(VLOOKUP($BD205,LOV_GWSGRP!A:A,1,0)),"N","J")</f>
        <v>N</v>
      </c>
      <c r="BK205" s="24" t="str">
        <f>IF(ISERROR(VLOOKUP($BD205,LOV_GWSGRP!D:D,1,0)),"N","J")</f>
        <v>N</v>
      </c>
      <c r="BL205" s="24" t="str">
        <f>IF(ISERROR(VLOOKUP($BD205,LOV_GWSGRP!G:G,1,0)),"N","J")</f>
        <v>N</v>
      </c>
      <c r="BM205" s="24" t="str">
        <f>IF(ISERROR(VLOOKUP($BD205,LOV_GWSGRP!M:M,1,0)),"N","J")</f>
        <v>N</v>
      </c>
      <c r="BN205" s="24" t="str">
        <f>IF(ISERROR(VLOOKUP($BD205,LOV_GWSGRP!P:P,1,0)),"N","J")</f>
        <v>N</v>
      </c>
      <c r="BO205" s="24" t="str">
        <f>IF(ISERROR(VLOOKUP($BD205,LOV_GWSGRP!S:S,1,0)),"N","J")</f>
        <v>N</v>
      </c>
      <c r="BP205" s="24" t="str">
        <f>IF(ISERROR(VLOOKUP($BD205,LOV_GWSGRP!V:V,1,0)),"N","J")</f>
        <v>N</v>
      </c>
      <c r="BQ205" s="24" t="str">
        <f>IF(ISERROR(VLOOKUP($BD205,LOV_GWSGRP!Y:Y,1,0)),"N","J")</f>
        <v>N</v>
      </c>
      <c r="BR205" s="24" t="str">
        <f>IF(ISERROR(VLOOKUP($BD205,LOV_GWSGRP!AB:AB,1,0)),"N","J")</f>
        <v>N</v>
      </c>
      <c r="BS205" s="24" t="str">
        <f>IF(ISERROR(VLOOKUP($BD205,LOV_GWSGRP!AE:AE,1,0)),"N","J")</f>
        <v>N</v>
      </c>
      <c r="BT205" s="24" t="str">
        <f>IF(ISERROR(VLOOKUP($BD205,LOV_GWSGRP!AH:AH,1,0)),"N","J")</f>
        <v>N</v>
      </c>
      <c r="BU205" s="24" t="str">
        <f>IF(ISERROR(VLOOKUP($BD205,LOV_GWSGRP!CJ:CJ,1,0)),"N","J")</f>
        <v>N</v>
      </c>
      <c r="BV205" s="24" t="str">
        <f>IF(ISERROR(VLOOKUP($BD205,LOV_GWSGRP!AN:AN,1,0)),"N","J")</f>
        <v>N</v>
      </c>
      <c r="BW205" s="24" t="str">
        <f>IF(ISERROR(VLOOKUP($BD205,LOV_GWSGRP!AQ:AQ,1,0)),"N","J")</f>
        <v>N</v>
      </c>
      <c r="BX205" s="24" t="str">
        <f>IF(ISERROR(VLOOKUP($BD205,LOV_GWSGRP!AT:AT,1,0)),"N","J")</f>
        <v>N</v>
      </c>
      <c r="BY205" s="24" t="str">
        <f>IF(ISERROR(VLOOKUP($BD205,LOV_GWSGRP!AW:AW,1,0)),"N","J")</f>
        <v>N</v>
      </c>
      <c r="BZ205" s="24" t="str">
        <f>IF(ISERROR(VLOOKUP($BD205,LOV_GWSGRP!AZ:AZ,1,0)),"N","J")</f>
        <v>N</v>
      </c>
      <c r="CA205" s="24" t="str">
        <f>IF(ISERROR(VLOOKUP($BD205,LOV_GWSGRP!BC:BC,1,0)),"N","J")</f>
        <v>N</v>
      </c>
      <c r="CB205" s="24" t="str">
        <f>IF(ISERROR(VLOOKUP($BD205,LOV_GWSGRP!BF:BF,1,0)),"N","J")</f>
        <v>N</v>
      </c>
      <c r="CC205" s="24" t="str">
        <f>IF(ISERROR(VLOOKUP($BD205,LOV_GWSGRP!BI:BI,1,0)),"N","J")</f>
        <v>N</v>
      </c>
      <c r="CD205" s="24" t="str">
        <f>IF(ISERROR(VLOOKUP($BD205,LOV_GWSGRP!J:J,1,0)),"N","J")</f>
        <v>N</v>
      </c>
      <c r="CE205" s="24" t="str">
        <f>IF(ISERROR(VLOOKUP($BD205,LOV_GWSGRP!BL:BL,1,0)),"N","J")</f>
        <v>N</v>
      </c>
      <c r="CF205" s="24"/>
      <c r="CG205" s="24" t="str">
        <f>IF(ISERROR(VLOOKUP($BD205,LOV_GWSGRP!BO:BO,1,0)),"N","J")</f>
        <v>N</v>
      </c>
      <c r="CH205" s="24" t="str">
        <f t="shared" si="507"/>
        <v>N</v>
      </c>
      <c r="CI205" s="24" t="str">
        <f>IF(ISERROR(VLOOKUP($BD205,GEWASCODE_GLMC8!F:F,1,0)),"N","J")</f>
        <v>N</v>
      </c>
      <c r="CJ205" s="24" t="str">
        <f>IF(COUNTIF($CI205:CI205,"J")&gt;0,"N",IF(ISERROR(VLOOKUP($BD205,GEWASCODE_GLMC8!G:G,1,0)),"N","J"))</f>
        <v>N</v>
      </c>
      <c r="CK205" s="24" t="str">
        <f>IF(COUNTIF($CI205:CJ205,"J")&gt;0,"N",IF(ISERROR(VLOOKUP($BD205,GEWASCODE_GLMC8!H:H,1,0)),"N","J"))</f>
        <v>N</v>
      </c>
      <c r="CL205" s="24" t="str">
        <f>IF(COUNTIF($CI205:CK205,"J")&gt;0,"N",IF(ISERROR(VLOOKUP($BD205,GEWASCODE_GLMC8!I:I,1,0)),"N","J"))</f>
        <v>N</v>
      </c>
      <c r="CM205" s="24" t="str">
        <f>IF(COUNTIF($CI205:CL205,"J")&gt;0,"N",IF(ISERROR(VLOOKUP($BD205,GEWASCODE_GLMC8!J:J,1,0)),"N","J"))</f>
        <v>N</v>
      </c>
      <c r="CN205" s="24" t="str">
        <f>IF(COUNTIF($CI205:CM205,"J")&gt;0,"N",IF(ISERROR(VLOOKUP($BD205,GEWASCODE_GLMC8!K:K,1,0)),"N","J"))</f>
        <v>N</v>
      </c>
      <c r="CO205" s="24" t="str">
        <f>IF(COUNTIF($CI205:CN205,"J")&gt;0,"N",IF(ISERROR(VLOOKUP($BD205,GEWASCODE_GLMC8!L:L,1,0)),"N","J"))</f>
        <v>N</v>
      </c>
      <c r="CP205" s="24" t="str">
        <f>IF(COUNTIF($CI205:CO205,"J")&gt;0,"N",IF(ISERROR(VLOOKUP($BD205,GEWASCODE_GLMC8!M:M,1,0)),"N","J"))</f>
        <v>N</v>
      </c>
      <c r="CQ205" s="24" t="str">
        <f>IF(COUNTIF($CI205:CP205,"J")&gt;0,"N",IF(ISERROR(VLOOKUP($BD205,GEWASCODE_GLMC8!N:N,1,0)),"N","J"))</f>
        <v>N</v>
      </c>
      <c r="CR205" s="24" t="str">
        <f>IF(COUNTIF($CI205:CQ205,"J")&gt;0,"N",IF(ISERROR(VLOOKUP($BD205,GEWASCODE_GLMC8!O:O,1,0)),"N","J"))</f>
        <v>N</v>
      </c>
      <c r="CS205" s="24" t="str">
        <f>IF(COUNTIF($CI205:CR205,"J")&gt;0,"N",IF(ISERROR(VLOOKUP($BD205,GEWASCODE_GLMC8!P:P,1,0)),"N","J"))</f>
        <v>N</v>
      </c>
      <c r="CT205" s="24" t="str">
        <f>IF(COUNTIF($CI205:CS205,"J")&gt;0,"N",IF(ISERROR(VLOOKUP($BD205,GEWASCODE_GLMC8!Q:Q,1,0)),"N","J"))</f>
        <v>N</v>
      </c>
      <c r="CU205" s="24" t="str">
        <f>IF(COUNTIF($CI205:CT205,"J")&gt;0,"N",IF(ISERROR(VLOOKUP($BD205,GEWASCODE_GLMC8!R:R,1,0)),"N","J"))</f>
        <v>N</v>
      </c>
      <c r="CV205" s="24" t="str">
        <f>IF(COUNTIF($CI205:CU205,"J")&gt;0,"N",IF(ISERROR(VLOOKUP($BD205,GEWASCODE_GLMC8!S:S,1,0)),"N","J"))</f>
        <v>N</v>
      </c>
      <c r="CW205" s="24" t="str">
        <f>IF(COUNTIF($CI205:CV205,"J")&gt;0,"N",IF(ISERROR(VLOOKUP($BD205,GEWASCODE_GLMC8!T:T,1,0)),"N","J"))</f>
        <v>N</v>
      </c>
      <c r="CX205" s="24" t="str">
        <f>IF(COUNTIF($CI205:CW205,"J")&gt;0,"N",IF(ISERROR(VLOOKUP($BD205,GEWASCODE_GLMC8!U:U,1,0)),"N","J"))</f>
        <v>N</v>
      </c>
      <c r="CY205" s="24" t="str">
        <f>IF(COUNTIF($CI205:CX205,"J")&gt;0,"N",IF(ISERROR(VLOOKUP($BD205,GEWASCODE_GLMC8!V:V,1,0)),"N","J"))</f>
        <v>N</v>
      </c>
      <c r="CZ205" s="24" t="str">
        <f>IF(COUNTIF($CI205:CY205,"J")&gt;0,"N",IF(ISERROR(VLOOKUP($BD205,GEWASCODE_GLMC8!W:W,1,0)),"N","J"))</f>
        <v>N</v>
      </c>
      <c r="DA205" s="24" t="str">
        <f>IF(COUNTIF($CI205:CZ205,"J")&gt;0,"N",IF(ISERROR(VLOOKUP($BD205,GEWASCODE_GLMC8!X:X,1,0)),"N","J"))</f>
        <v>N</v>
      </c>
      <c r="DB205" s="24" t="str">
        <f>IF(COUNTIF($CI205:DA205,"J")&gt;0,"N",IF(ISERROR(VLOOKUP($BD205,GEWASCODE_GLMC8!Y:Y,1,0)),"N","J"))</f>
        <v>N</v>
      </c>
      <c r="DC205" s="24" t="str">
        <f>IF(COUNTIF($CI205:DB205,"J")&gt;0,"N",IF(ISERROR(VLOOKUP($BD205,GEWASCODE_GLMC8!Z:Z,1,0)),"N","J"))</f>
        <v>N</v>
      </c>
      <c r="DD205" s="24" t="str">
        <f t="shared" si="508"/>
        <v>N</v>
      </c>
      <c r="DE205" s="3" t="str">
        <f t="shared" si="439"/>
        <v>N</v>
      </c>
      <c r="DF205" s="3" t="str">
        <f t="shared" si="440"/>
        <v>N</v>
      </c>
      <c r="DG205" s="3" t="str">
        <f t="shared" si="509"/>
        <v>N</v>
      </c>
      <c r="DH205" s="3" t="str">
        <f t="shared" si="510"/>
        <v>N</v>
      </c>
      <c r="DI205" s="3" t="str">
        <f t="shared" si="441"/>
        <v>N</v>
      </c>
      <c r="DJ205" s="3" t="str">
        <f t="shared" si="442"/>
        <v>N</v>
      </c>
      <c r="DK205" s="3">
        <f>0</f>
        <v>0</v>
      </c>
      <c r="DL205" s="3" t="str">
        <f t="shared" si="443"/>
        <v>N</v>
      </c>
      <c r="DM205" s="3" t="str">
        <f t="shared" si="444"/>
        <v>N</v>
      </c>
      <c r="DN205" t="str">
        <f>IF(AND($A205="J",COUNTIFS(activiteiten_perceel,percelen!$AZ205,activiteiten_maatregel_nr,percelen!DN$4,activiteiten_activiteit_voldoet_aan_voorwaarden,"J")&gt;0),DN$4,"")</f>
        <v/>
      </c>
      <c r="DO205" t="str">
        <f>IF(AND($A205="J",COUNTIFS(activiteiten_perceel,percelen!$AZ205,activiteiten_maatregel_nr,percelen!DO$4,activiteiten_activiteit_voldoet_aan_voorwaarden,"J")&gt;0),DO$4,"")</f>
        <v/>
      </c>
      <c r="DP205" t="str">
        <f>IF(AND($A205="J",COUNTIFS(activiteiten_perceel,percelen!$AZ205,activiteiten_maatregel_nr,percelen!DP$4,activiteiten_activiteit_voldoet_aan_voorwaarden,"J")&gt;0),DP$4,"")</f>
        <v/>
      </c>
      <c r="DQ205" t="str">
        <f>IF(AND($A205="J",COUNTIFS(activiteiten_perceel,percelen!$AZ205,activiteiten_maatregel_nr,percelen!DQ$4,activiteiten_activiteit_voldoet_aan_voorwaarden,"J")&gt;0),DQ$4,"")</f>
        <v/>
      </c>
      <c r="DR205" t="str">
        <f>IF(AND($A205="J",COUNTIFS(activiteiten_perceel,percelen!$AZ205,activiteiten_maatregel_nr,percelen!DR$4,activiteiten_activiteit_voldoet_aan_voorwaarden,"J")&gt;0),DR$4,"")</f>
        <v/>
      </c>
      <c r="DS205" t="str">
        <f>IF(AND($A205="J",COUNTIFS(activiteiten_perceel,percelen!$AZ205,activiteiten_maatregel_nr,percelen!DS$4,activiteiten_activiteit_voldoet_aan_voorwaarden,"J")&gt;0),DS$4,"")</f>
        <v/>
      </c>
      <c r="DT205" t="str">
        <f>IF(AND($A205="J",COUNTIFS(activiteiten_perceel,percelen!$AZ205,activiteiten_maatregel_nr,percelen!DT$4,activiteiten_activiteit_voldoet_aan_voorwaarden,"J")&gt;0),DT$4,"")</f>
        <v/>
      </c>
      <c r="DU205" t="str">
        <f>IF(AND($A205="J",COUNTIFS(activiteiten_perceel,percelen!$AZ205,activiteiten_maatregel_nr,percelen!DU$4,activiteiten_activiteit_voldoet_aan_voorwaarden,"J")&gt;0),DU$4,"")</f>
        <v/>
      </c>
      <c r="DV205" t="str">
        <f>IF(AND($A205="J",COUNTIFS(activiteiten_perceel,percelen!$AZ205,activiteiten_maatregel_nr,percelen!DV$4,activiteiten_activiteit_voldoet_aan_voorwaarden,"J")&gt;0),DV$4,"")</f>
        <v/>
      </c>
      <c r="DW205" t="str">
        <f>IF(AND($A205="J",COUNTIFS(activiteiten_perceel,percelen!$AZ205,activiteiten_maatregel_nr,percelen!DW$4,activiteiten_activiteit_voldoet_aan_voorwaarden,"J")&gt;0),DW$4,"")</f>
        <v/>
      </c>
      <c r="DX205" t="str">
        <f>IF(AND($A205="J",COUNTIFS(activiteiten_perceel,percelen!$AZ205,activiteiten_maatregel_nr,percelen!DX$4,activiteiten_activiteit_voldoet_aan_voorwaarden,"J")&gt;0),DX$4,"")</f>
        <v/>
      </c>
      <c r="DY205" t="str">
        <f>IF(AND($A205="J",COUNTIFS(activiteiten_perceel,percelen!$AZ205,activiteiten_maatregel_nr,percelen!DY$4,activiteiten_activiteit_voldoet_aan_voorwaarden,"J")&gt;0),DY$4,"")</f>
        <v/>
      </c>
      <c r="DZ205" t="str">
        <f>IF(AND($A205="J",COUNTIFS(activiteiten_perceel,percelen!$AZ205,activiteiten_maatregel_nr,percelen!DZ$4,activiteiten_activiteit_voldoet_aan_voorwaarden,"J")&gt;0),DZ$4,"")</f>
        <v/>
      </c>
      <c r="EA205" t="str">
        <f>IF(AND($A205="J",COUNTIFS(activiteiten_perceel,percelen!$AZ205,activiteiten_maatregel_nr,percelen!EA$4,activiteiten_activiteit_voldoet_aan_voorwaarden,"J")&gt;0),EA$4,"")</f>
        <v/>
      </c>
      <c r="EB205" t="str">
        <f>IF(AND($A205="J",COUNTIFS(activiteiten_perceel,percelen!$AZ205,activiteiten_maatregel_nr,percelen!EB$4,activiteiten_activiteit_voldoet_aan_voorwaarden,"J")&gt;0),EB$4,"")</f>
        <v/>
      </c>
      <c r="EC205" t="str">
        <f>IF(AND($A205="J",COUNTIFS(activiteiten_perceel,percelen!$AZ205,activiteiten_maatregel_nr,percelen!EC$4,activiteiten_activiteit_voldoet_aan_voorwaarden,"J")&gt;0),EC$4,"")</f>
        <v/>
      </c>
      <c r="ED205" t="str">
        <f>IF(AND($A205="J",COUNTIFS(activiteiten_perceel,percelen!$AZ205,activiteiten_maatregel_nr,percelen!ED$4,activiteiten_activiteit_voldoet_aan_voorwaarden,"J")&gt;0),ED$4,"")</f>
        <v/>
      </c>
      <c r="EE205" t="str">
        <f>IF(AND($A205="J",COUNTIFS(activiteiten_perceel,percelen!$AZ205,activiteiten_maatregel_nr,percelen!EE$4,activiteiten_activiteit_voldoet_aan_voorwaarden,"J")&gt;0),EE$4,"")</f>
        <v/>
      </c>
      <c r="EF205" t="str">
        <f>IF(AND($A205="J",COUNTIFS(activiteiten_perceel,percelen!$AZ205,activiteiten_maatregel_nr,percelen!EF$4,activiteiten_activiteit_voldoet_aan_voorwaarden,"J")&gt;0),EF$4,"")</f>
        <v/>
      </c>
      <c r="EG205" t="str">
        <f>IF(AND($A205="J",COUNTIFS(activiteiten_perceel,percelen!$AZ205,activiteiten_maatregel_nr,percelen!EG$4,activiteiten_activiteit_voldoet_aan_voorwaarden,"J")&gt;0),EG$4,"")</f>
        <v/>
      </c>
      <c r="EH205" t="str">
        <f>IF(AND($A205="J",COUNTIFS(activiteiten_perceel,percelen!$AZ205,activiteiten_maatregel_nr,percelen!EH$4,activiteiten_activiteit_voldoet_aan_voorwaarden,"J")&gt;0),EH$4,"")</f>
        <v/>
      </c>
      <c r="EI205" t="str">
        <f>IF(AND($A205="J",COUNTIFS(activiteiten_perceel,percelen!$AZ205,activiteiten_maatregel_nr,percelen!EI$4,activiteiten_activiteit_voldoet_aan_voorwaarden,"J")&gt;0),EI$4,"")</f>
        <v/>
      </c>
      <c r="EJ205">
        <f t="shared" si="511"/>
        <v>0</v>
      </c>
      <c r="EK205" t="str">
        <f t="shared" si="445"/>
        <v/>
      </c>
      <c r="EL205" t="str">
        <f t="shared" si="446"/>
        <v/>
      </c>
      <c r="EM205" t="str">
        <f t="shared" si="447"/>
        <v/>
      </c>
      <c r="EN205" t="str">
        <f t="shared" si="448"/>
        <v/>
      </c>
      <c r="EO205" t="str">
        <f t="shared" si="449"/>
        <v/>
      </c>
      <c r="EP205" t="str">
        <f t="shared" si="450"/>
        <v/>
      </c>
      <c r="EQ205" t="str">
        <f t="shared" si="451"/>
        <v/>
      </c>
      <c r="ER205" t="str">
        <f t="shared" si="452"/>
        <v/>
      </c>
      <c r="ES205" t="str">
        <f t="shared" si="453"/>
        <v/>
      </c>
      <c r="ET205" t="str">
        <f t="shared" si="454"/>
        <v/>
      </c>
      <c r="EU205" t="str">
        <f t="shared" si="455"/>
        <v/>
      </c>
      <c r="EV205" t="str">
        <f t="shared" si="456"/>
        <v/>
      </c>
      <c r="EW205" t="str">
        <f t="shared" si="512"/>
        <v>nvt</v>
      </c>
      <c r="EX205" t="str">
        <f t="shared" si="513"/>
        <v>nvt</v>
      </c>
      <c r="EY205" t="str">
        <f t="shared" si="514"/>
        <v>nvt</v>
      </c>
      <c r="EZ205" t="str">
        <f t="shared" si="515"/>
        <v>nvt</v>
      </c>
      <c r="FA205" t="str">
        <f t="shared" si="516"/>
        <v>nvt</v>
      </c>
      <c r="FB205" t="str">
        <f t="shared" si="517"/>
        <v>nvt</v>
      </c>
      <c r="FC205" t="str">
        <f t="shared" si="518"/>
        <v>nvt</v>
      </c>
      <c r="FD205" t="str">
        <f t="shared" si="519"/>
        <v>nvt</v>
      </c>
      <c r="FE205" t="str">
        <f>IF($EJ205=2,VLOOKUP(FD205,STAPELING!A:D,FE$1,0),"nvt")</f>
        <v>nvt</v>
      </c>
      <c r="FF205" t="str">
        <f t="shared" si="520"/>
        <v>nvt</v>
      </c>
      <c r="FG205" t="str">
        <f t="shared" si="521"/>
        <v>nvt</v>
      </c>
      <c r="FH205" t="str">
        <f t="shared" si="522"/>
        <v>nvt</v>
      </c>
      <c r="FI205" t="str">
        <f t="shared" si="523"/>
        <v>nvt</v>
      </c>
      <c r="FJ205" t="str">
        <f t="shared" si="524"/>
        <v>nvt</v>
      </c>
      <c r="FK205" t="str">
        <f t="shared" si="525"/>
        <v>nvt</v>
      </c>
      <c r="FL205" t="str">
        <f t="shared" si="526"/>
        <v>nvt</v>
      </c>
      <c r="FM205" t="str">
        <f t="shared" si="527"/>
        <v/>
      </c>
      <c r="FN205" t="str">
        <f>IF(ISERROR(VLOOKUP(FM205,STAPELING!I:AO,FN$1,0)),"N",VLOOKUP(FM205,STAPELING!I:AO,FN$1,0))</f>
        <v>J</v>
      </c>
      <c r="FO205" t="str">
        <f t="shared" si="528"/>
        <v>nvt</v>
      </c>
      <c r="FP205" t="str">
        <f t="shared" si="457"/>
        <v>nvt</v>
      </c>
      <c r="FQ205" t="str">
        <f t="shared" si="458"/>
        <v>nvt</v>
      </c>
      <c r="FR205" t="str">
        <f t="shared" si="459"/>
        <v>nvt</v>
      </c>
      <c r="FS205" t="str">
        <f t="shared" si="460"/>
        <v>nvt</v>
      </c>
      <c r="FT205" t="str">
        <f t="shared" si="461"/>
        <v>nvt</v>
      </c>
      <c r="FU205" t="str">
        <f t="shared" si="462"/>
        <v>nvt</v>
      </c>
      <c r="FV205" t="str">
        <f t="shared" si="463"/>
        <v>nvt</v>
      </c>
      <c r="FW205" t="str">
        <f t="shared" si="464"/>
        <v>nvt</v>
      </c>
      <c r="FX205" t="str">
        <f t="shared" si="465"/>
        <v>nvt</v>
      </c>
      <c r="FY205" t="str">
        <f t="shared" si="466"/>
        <v>nvt</v>
      </c>
      <c r="FZ205" t="str">
        <f t="shared" si="467"/>
        <v>nvt</v>
      </c>
      <c r="GA205" t="str">
        <f t="shared" si="468"/>
        <v>nvt</v>
      </c>
      <c r="GB205" t="str">
        <f>IF($EJ205&gt;2,IF(FO205="","zwart",VLOOKUP(FO205,STAPELING!J:AA,GB$1,0)),"nvt")</f>
        <v>nvt</v>
      </c>
      <c r="GC205" t="str">
        <f t="shared" si="529"/>
        <v>nvt</v>
      </c>
      <c r="GD205" t="str">
        <f t="shared" si="530"/>
        <v>nvt</v>
      </c>
      <c r="GE205" t="str">
        <f t="shared" si="531"/>
        <v>nvt</v>
      </c>
      <c r="GF205" t="str">
        <f t="shared" si="532"/>
        <v>nvt</v>
      </c>
      <c r="GG205" t="str">
        <f t="shared" si="533"/>
        <v>nvt</v>
      </c>
      <c r="GH205" t="str">
        <f t="shared" si="534"/>
        <v>nvt</v>
      </c>
      <c r="GI205" t="str">
        <f t="shared" si="535"/>
        <v>nvt</v>
      </c>
      <c r="GJ205" t="str">
        <f t="shared" si="536"/>
        <v>nvt</v>
      </c>
      <c r="GK205" t="str">
        <f t="shared" si="469"/>
        <v>nvt</v>
      </c>
      <c r="GL205" t="str">
        <f t="shared" si="470"/>
        <v>nvt</v>
      </c>
      <c r="GM205" t="str">
        <f t="shared" si="471"/>
        <v>nvt</v>
      </c>
      <c r="GN205" t="str">
        <f t="shared" si="472"/>
        <v>nvt</v>
      </c>
      <c r="GO205" t="str">
        <f t="shared" si="473"/>
        <v>nvt</v>
      </c>
      <c r="GP205" t="str">
        <f t="shared" si="474"/>
        <v>nvt</v>
      </c>
      <c r="GQ205" t="str">
        <f t="shared" si="475"/>
        <v>nvt</v>
      </c>
      <c r="GR205" t="str">
        <f t="shared" si="476"/>
        <v>nvt</v>
      </c>
      <c r="GS205" t="str">
        <f t="shared" si="477"/>
        <v>nvt</v>
      </c>
      <c r="GT205" t="str">
        <f t="shared" si="478"/>
        <v>nvt</v>
      </c>
      <c r="GU205" t="str">
        <f t="shared" si="479"/>
        <v>nvt</v>
      </c>
      <c r="GV205" t="str">
        <f t="shared" si="480"/>
        <v>nvt</v>
      </c>
      <c r="GW205" t="str">
        <f>IF($EJ205&gt;2,IF(GJ205="","zwart",VLOOKUP(GJ205,STAPELING!AB:AJ,GW$1,0)),"nvt")</f>
        <v>nvt</v>
      </c>
      <c r="GX205" t="str">
        <f t="shared" si="537"/>
        <v>nvt</v>
      </c>
      <c r="GY205" t="str">
        <f t="shared" si="538"/>
        <v>nvt</v>
      </c>
      <c r="GZ205" t="str">
        <f t="shared" si="539"/>
        <v>nvt</v>
      </c>
      <c r="HA205" t="str">
        <f t="shared" si="540"/>
        <v>nvt</v>
      </c>
      <c r="HB205" t="str">
        <f t="shared" si="541"/>
        <v>nvt</v>
      </c>
      <c r="HC205" t="str">
        <f t="shared" si="542"/>
        <v>nvt</v>
      </c>
      <c r="HD205" t="str">
        <f t="shared" si="543"/>
        <v>nvt</v>
      </c>
      <c r="HE205" t="str">
        <f t="shared" si="544"/>
        <v>nvt</v>
      </c>
      <c r="HF205" t="str">
        <f t="shared" si="545"/>
        <v>nvt</v>
      </c>
      <c r="HG205" t="str">
        <f t="shared" si="546"/>
        <v>nvt</v>
      </c>
      <c r="HH205" t="str">
        <f t="shared" si="547"/>
        <v>nvt</v>
      </c>
      <c r="HI205" t="str">
        <f t="shared" si="548"/>
        <v>nvt</v>
      </c>
      <c r="HJ205" t="str">
        <f t="shared" si="549"/>
        <v>nvt</v>
      </c>
      <c r="HK205" t="str">
        <f t="shared" si="550"/>
        <v>nvt</v>
      </c>
      <c r="HL205" t="str">
        <f t="shared" si="551"/>
        <v>nvt</v>
      </c>
      <c r="HM205" t="str">
        <f t="shared" si="481"/>
        <v>nvt</v>
      </c>
      <c r="HN205" t="str">
        <f t="shared" si="482"/>
        <v>nvt</v>
      </c>
      <c r="HO205" t="str">
        <f t="shared" si="483"/>
        <v>nvt</v>
      </c>
      <c r="HP205" t="str">
        <f t="shared" si="484"/>
        <v>nvt</v>
      </c>
      <c r="HQ205" t="str">
        <f t="shared" si="485"/>
        <v>nvt</v>
      </c>
      <c r="HR205" t="str">
        <f t="shared" si="486"/>
        <v>nvt</v>
      </c>
      <c r="HS205" t="str">
        <f t="shared" si="487"/>
        <v>nvt</v>
      </c>
      <c r="HT205" t="str">
        <f t="shared" si="488"/>
        <v>nvt</v>
      </c>
      <c r="HU205" t="str">
        <f t="shared" si="489"/>
        <v>nvt</v>
      </c>
      <c r="HV205" t="str">
        <f t="shared" si="490"/>
        <v>nvt</v>
      </c>
      <c r="HW205" t="str">
        <f t="shared" si="491"/>
        <v>nvt</v>
      </c>
      <c r="HX205" t="str">
        <f t="shared" si="492"/>
        <v>nvt</v>
      </c>
      <c r="HY205" t="str">
        <f>IF($EJ205&gt;2,IF(HL205="","zwart",VLOOKUP(HL205,STAPELING!AK:AN,HY$1,0)),"nvt")</f>
        <v>nvt</v>
      </c>
      <c r="HZ205" t="str">
        <f t="shared" si="552"/>
        <v>nvt</v>
      </c>
      <c r="IA205" t="str">
        <f t="shared" si="553"/>
        <v>nvt</v>
      </c>
      <c r="IB205" t="str">
        <f t="shared" si="554"/>
        <v>nvt</v>
      </c>
      <c r="IC205" t="str">
        <f t="shared" si="555"/>
        <v>nvt</v>
      </c>
      <c r="ID205" t="str">
        <f t="shared" si="556"/>
        <v>nvt</v>
      </c>
      <c r="IE205" t="str">
        <f t="shared" si="557"/>
        <v>nvt</v>
      </c>
      <c r="IF205" t="str">
        <f t="shared" si="558"/>
        <v>nvt</v>
      </c>
      <c r="IG205">
        <f t="shared" si="559"/>
        <v>0</v>
      </c>
      <c r="IH205">
        <f t="shared" si="560"/>
        <v>0</v>
      </c>
      <c r="II205">
        <f t="shared" si="561"/>
        <v>0</v>
      </c>
      <c r="IJ205">
        <f t="shared" si="562"/>
        <v>0</v>
      </c>
      <c r="IK205">
        <f t="shared" si="563"/>
        <v>0</v>
      </c>
      <c r="IL205">
        <f t="shared" si="564"/>
        <v>0</v>
      </c>
      <c r="IM205">
        <f t="shared" si="565"/>
        <v>0</v>
      </c>
      <c r="IN205">
        <f t="shared" si="566"/>
        <v>0</v>
      </c>
      <c r="IO205">
        <f t="shared" si="567"/>
        <v>0</v>
      </c>
      <c r="IP205">
        <f t="shared" si="568"/>
        <v>0</v>
      </c>
      <c r="IQ205">
        <f t="shared" si="569"/>
        <v>0</v>
      </c>
      <c r="IR205">
        <f t="shared" si="570"/>
        <v>0</v>
      </c>
      <c r="IS205">
        <f t="shared" si="571"/>
        <v>0</v>
      </c>
      <c r="IT205">
        <f t="shared" si="572"/>
        <v>0</v>
      </c>
      <c r="IU205" t="str">
        <f t="shared" si="573"/>
        <v>N</v>
      </c>
      <c r="IV205" t="str">
        <f t="shared" si="493"/>
        <v>N</v>
      </c>
      <c r="IW205" t="str">
        <f t="shared" si="574"/>
        <v>N</v>
      </c>
    </row>
    <row r="206" spans="1:257" x14ac:dyDescent="0.25">
      <c r="A206" t="str">
        <f>IF(ISERROR(VLOOKUP(E206,E$4:E205,1,0)),"J","N")</f>
        <v>N</v>
      </c>
      <c r="E206" s="25" t="str">
        <f>IF(Invoer!B235="","",Invoer!B235)</f>
        <v/>
      </c>
      <c r="F206" s="25"/>
      <c r="G206" s="25"/>
      <c r="H206" s="25" t="str">
        <f>IF(AND($E206&lt;&gt;"",$A206="J"),Invoer!D235,"")</f>
        <v/>
      </c>
      <c r="I206" s="25"/>
      <c r="J206" s="26"/>
      <c r="K206" s="26" t="str">
        <f>IF(AND($E206&lt;&gt;"",$A206="J"),Invoer!L235,"")</f>
        <v/>
      </c>
      <c r="L206" s="26"/>
      <c r="M206" s="25"/>
      <c r="N206" s="152"/>
      <c r="O206" s="153"/>
      <c r="P206" s="25"/>
      <c r="Q206" s="25"/>
      <c r="R206" s="153"/>
      <c r="S206" s="154"/>
      <c r="T206" s="152"/>
      <c r="U206" s="153"/>
      <c r="V206" s="153"/>
      <c r="W206" s="59" t="str">
        <f>IF(AND($E206&lt;&gt;"",$A206="J",Invoer!R235&lt;&gt;""),VLOOKUP(Invoer!R235,NORM!$F$26:$H$29,3,0),"")</f>
        <v/>
      </c>
      <c r="X206" s="59"/>
      <c r="Y206" s="25" t="str">
        <f t="shared" si="494"/>
        <v/>
      </c>
      <c r="Z206" s="25"/>
      <c r="AA206" s="26" t="str">
        <f t="shared" si="495"/>
        <v/>
      </c>
      <c r="AB206" s="26"/>
      <c r="AC206" s="153"/>
      <c r="AD206" s="153"/>
      <c r="AE206" s="153"/>
      <c r="AF206" s="153"/>
      <c r="AG206" s="153"/>
      <c r="AH206" s="25"/>
      <c r="AI206" s="153"/>
      <c r="AJ206" s="153"/>
      <c r="AK206" s="153"/>
      <c r="AL206" s="153"/>
      <c r="AM206" s="25" t="str">
        <f>IF(AND($E206&lt;&gt;"",$A206="J"),IF(Invoer!X235="Ja","J",IF(Invoer!X235="Nee","N","")),"")</f>
        <v/>
      </c>
      <c r="AN206" s="153"/>
      <c r="AO206" s="153"/>
      <c r="AP206" s="153" t="s">
        <v>311</v>
      </c>
      <c r="AQ206" s="153" t="s">
        <v>311</v>
      </c>
      <c r="AR206" s="153" t="s">
        <v>312</v>
      </c>
      <c r="AS206" s="153" t="s">
        <v>312</v>
      </c>
      <c r="AT206" s="1" t="str">
        <f>IF(AND($E206&lt;&gt;"",$A206="J",Invoer!O235&lt;&gt;""),VLOOKUP(Invoer!O235,NORM!$F$31:$H$38,3,0),"")</f>
        <v/>
      </c>
      <c r="AU206" s="1"/>
      <c r="AV206" s="1" t="str">
        <f>IF(AND($E206&lt;&gt;"",$A206="J"),Invoer!AH235,"")</f>
        <v/>
      </c>
      <c r="AW206" s="1"/>
      <c r="AX206" s="1" t="str">
        <f t="shared" si="496"/>
        <v/>
      </c>
      <c r="AY206" s="1"/>
      <c r="AZ206" s="3" t="str">
        <f t="shared" si="497"/>
        <v/>
      </c>
      <c r="BA206" s="3" t="str">
        <f t="shared" si="498"/>
        <v/>
      </c>
      <c r="BB206" s="3" t="str">
        <f t="shared" si="499"/>
        <v>N</v>
      </c>
      <c r="BC206" s="3" t="str">
        <f t="shared" si="500"/>
        <v>N</v>
      </c>
      <c r="BD206" s="3" t="str">
        <f t="shared" si="501"/>
        <v/>
      </c>
      <c r="BE206" s="3">
        <f t="shared" si="502"/>
        <v>0</v>
      </c>
      <c r="BF206" s="3" t="str">
        <f t="shared" si="503"/>
        <v/>
      </c>
      <c r="BG206" s="3" t="str">
        <f t="shared" si="504"/>
        <v/>
      </c>
      <c r="BH206" s="3" t="str">
        <f t="shared" si="505"/>
        <v>N</v>
      </c>
      <c r="BI206" s="24" t="str">
        <f t="shared" si="506"/>
        <v/>
      </c>
      <c r="BJ206" s="24" t="str">
        <f>IF(ISERROR(VLOOKUP($BD206,LOV_GWSGRP!A:A,1,0)),"N","J")</f>
        <v>N</v>
      </c>
      <c r="BK206" s="24" t="str">
        <f>IF(ISERROR(VLOOKUP($BD206,LOV_GWSGRP!D:D,1,0)),"N","J")</f>
        <v>N</v>
      </c>
      <c r="BL206" s="24" t="str">
        <f>IF(ISERROR(VLOOKUP($BD206,LOV_GWSGRP!G:G,1,0)),"N","J")</f>
        <v>N</v>
      </c>
      <c r="BM206" s="24" t="str">
        <f>IF(ISERROR(VLOOKUP($BD206,LOV_GWSGRP!M:M,1,0)),"N","J")</f>
        <v>N</v>
      </c>
      <c r="BN206" s="24" t="str">
        <f>IF(ISERROR(VLOOKUP($BD206,LOV_GWSGRP!P:P,1,0)),"N","J")</f>
        <v>N</v>
      </c>
      <c r="BO206" s="24" t="str">
        <f>IF(ISERROR(VLOOKUP($BD206,LOV_GWSGRP!S:S,1,0)),"N","J")</f>
        <v>N</v>
      </c>
      <c r="BP206" s="24" t="str">
        <f>IF(ISERROR(VLOOKUP($BD206,LOV_GWSGRP!V:V,1,0)),"N","J")</f>
        <v>N</v>
      </c>
      <c r="BQ206" s="24" t="str">
        <f>IF(ISERROR(VLOOKUP($BD206,LOV_GWSGRP!Y:Y,1,0)),"N","J")</f>
        <v>N</v>
      </c>
      <c r="BR206" s="24" t="str">
        <f>IF(ISERROR(VLOOKUP($BD206,LOV_GWSGRP!AB:AB,1,0)),"N","J")</f>
        <v>N</v>
      </c>
      <c r="BS206" s="24" t="str">
        <f>IF(ISERROR(VLOOKUP($BD206,LOV_GWSGRP!AE:AE,1,0)),"N","J")</f>
        <v>N</v>
      </c>
      <c r="BT206" s="24" t="str">
        <f>IF(ISERROR(VLOOKUP($BD206,LOV_GWSGRP!AH:AH,1,0)),"N","J")</f>
        <v>N</v>
      </c>
      <c r="BU206" s="24" t="str">
        <f>IF(ISERROR(VLOOKUP($BD206,LOV_GWSGRP!CJ:CJ,1,0)),"N","J")</f>
        <v>N</v>
      </c>
      <c r="BV206" s="24" t="str">
        <f>IF(ISERROR(VLOOKUP($BD206,LOV_GWSGRP!AN:AN,1,0)),"N","J")</f>
        <v>N</v>
      </c>
      <c r="BW206" s="24" t="str">
        <f>IF(ISERROR(VLOOKUP($BD206,LOV_GWSGRP!AQ:AQ,1,0)),"N","J")</f>
        <v>N</v>
      </c>
      <c r="BX206" s="24" t="str">
        <f>IF(ISERROR(VLOOKUP($BD206,LOV_GWSGRP!AT:AT,1,0)),"N","J")</f>
        <v>N</v>
      </c>
      <c r="BY206" s="24" t="str">
        <f>IF(ISERROR(VLOOKUP($BD206,LOV_GWSGRP!AW:AW,1,0)),"N","J")</f>
        <v>N</v>
      </c>
      <c r="BZ206" s="24" t="str">
        <f>IF(ISERROR(VLOOKUP($BD206,LOV_GWSGRP!AZ:AZ,1,0)),"N","J")</f>
        <v>N</v>
      </c>
      <c r="CA206" s="24" t="str">
        <f>IF(ISERROR(VLOOKUP($BD206,LOV_GWSGRP!BC:BC,1,0)),"N","J")</f>
        <v>N</v>
      </c>
      <c r="CB206" s="24" t="str">
        <f>IF(ISERROR(VLOOKUP($BD206,LOV_GWSGRP!BF:BF,1,0)),"N","J")</f>
        <v>N</v>
      </c>
      <c r="CC206" s="24" t="str">
        <f>IF(ISERROR(VLOOKUP($BD206,LOV_GWSGRP!BI:BI,1,0)),"N","J")</f>
        <v>N</v>
      </c>
      <c r="CD206" s="24" t="str">
        <f>IF(ISERROR(VLOOKUP($BD206,LOV_GWSGRP!J:J,1,0)),"N","J")</f>
        <v>N</v>
      </c>
      <c r="CE206" s="24" t="str">
        <f>IF(ISERROR(VLOOKUP($BD206,LOV_GWSGRP!BL:BL,1,0)),"N","J")</f>
        <v>N</v>
      </c>
      <c r="CF206" s="24"/>
      <c r="CG206" s="24" t="str">
        <f>IF(ISERROR(VLOOKUP($BD206,LOV_GWSGRP!BO:BO,1,0)),"N","J")</f>
        <v>N</v>
      </c>
      <c r="CH206" s="24" t="str">
        <f t="shared" si="507"/>
        <v>N</v>
      </c>
      <c r="CI206" s="24" t="str">
        <f>IF(ISERROR(VLOOKUP($BD206,GEWASCODE_GLMC8!F:F,1,0)),"N","J")</f>
        <v>N</v>
      </c>
      <c r="CJ206" s="24" t="str">
        <f>IF(COUNTIF($CI206:CI206,"J")&gt;0,"N",IF(ISERROR(VLOOKUP($BD206,GEWASCODE_GLMC8!G:G,1,0)),"N","J"))</f>
        <v>N</v>
      </c>
      <c r="CK206" s="24" t="str">
        <f>IF(COUNTIF($CI206:CJ206,"J")&gt;0,"N",IF(ISERROR(VLOOKUP($BD206,GEWASCODE_GLMC8!H:H,1,0)),"N","J"))</f>
        <v>N</v>
      </c>
      <c r="CL206" s="24" t="str">
        <f>IF(COUNTIF($CI206:CK206,"J")&gt;0,"N",IF(ISERROR(VLOOKUP($BD206,GEWASCODE_GLMC8!I:I,1,0)),"N","J"))</f>
        <v>N</v>
      </c>
      <c r="CM206" s="24" t="str">
        <f>IF(COUNTIF($CI206:CL206,"J")&gt;0,"N",IF(ISERROR(VLOOKUP($BD206,GEWASCODE_GLMC8!J:J,1,0)),"N","J"))</f>
        <v>N</v>
      </c>
      <c r="CN206" s="24" t="str">
        <f>IF(COUNTIF($CI206:CM206,"J")&gt;0,"N",IF(ISERROR(VLOOKUP($BD206,GEWASCODE_GLMC8!K:K,1,0)),"N","J"))</f>
        <v>N</v>
      </c>
      <c r="CO206" s="24" t="str">
        <f>IF(COUNTIF($CI206:CN206,"J")&gt;0,"N",IF(ISERROR(VLOOKUP($BD206,GEWASCODE_GLMC8!L:L,1,0)),"N","J"))</f>
        <v>N</v>
      </c>
      <c r="CP206" s="24" t="str">
        <f>IF(COUNTIF($CI206:CO206,"J")&gt;0,"N",IF(ISERROR(VLOOKUP($BD206,GEWASCODE_GLMC8!M:M,1,0)),"N","J"))</f>
        <v>N</v>
      </c>
      <c r="CQ206" s="24" t="str">
        <f>IF(COUNTIF($CI206:CP206,"J")&gt;0,"N",IF(ISERROR(VLOOKUP($BD206,GEWASCODE_GLMC8!N:N,1,0)),"N","J"))</f>
        <v>N</v>
      </c>
      <c r="CR206" s="24" t="str">
        <f>IF(COUNTIF($CI206:CQ206,"J")&gt;0,"N",IF(ISERROR(VLOOKUP($BD206,GEWASCODE_GLMC8!O:O,1,0)),"N","J"))</f>
        <v>N</v>
      </c>
      <c r="CS206" s="24" t="str">
        <f>IF(COUNTIF($CI206:CR206,"J")&gt;0,"N",IF(ISERROR(VLOOKUP($BD206,GEWASCODE_GLMC8!P:P,1,0)),"N","J"))</f>
        <v>N</v>
      </c>
      <c r="CT206" s="24" t="str">
        <f>IF(COUNTIF($CI206:CS206,"J")&gt;0,"N",IF(ISERROR(VLOOKUP($BD206,GEWASCODE_GLMC8!Q:Q,1,0)),"N","J"))</f>
        <v>N</v>
      </c>
      <c r="CU206" s="24" t="str">
        <f>IF(COUNTIF($CI206:CT206,"J")&gt;0,"N",IF(ISERROR(VLOOKUP($BD206,GEWASCODE_GLMC8!R:R,1,0)),"N","J"))</f>
        <v>N</v>
      </c>
      <c r="CV206" s="24" t="str">
        <f>IF(COUNTIF($CI206:CU206,"J")&gt;0,"N",IF(ISERROR(VLOOKUP($BD206,GEWASCODE_GLMC8!S:S,1,0)),"N","J"))</f>
        <v>N</v>
      </c>
      <c r="CW206" s="24" t="str">
        <f>IF(COUNTIF($CI206:CV206,"J")&gt;0,"N",IF(ISERROR(VLOOKUP($BD206,GEWASCODE_GLMC8!T:T,1,0)),"N","J"))</f>
        <v>N</v>
      </c>
      <c r="CX206" s="24" t="str">
        <f>IF(COUNTIF($CI206:CW206,"J")&gt;0,"N",IF(ISERROR(VLOOKUP($BD206,GEWASCODE_GLMC8!U:U,1,0)),"N","J"))</f>
        <v>N</v>
      </c>
      <c r="CY206" s="24" t="str">
        <f>IF(COUNTIF($CI206:CX206,"J")&gt;0,"N",IF(ISERROR(VLOOKUP($BD206,GEWASCODE_GLMC8!V:V,1,0)),"N","J"))</f>
        <v>N</v>
      </c>
      <c r="CZ206" s="24" t="str">
        <f>IF(COUNTIF($CI206:CY206,"J")&gt;0,"N",IF(ISERROR(VLOOKUP($BD206,GEWASCODE_GLMC8!W:W,1,0)),"N","J"))</f>
        <v>N</v>
      </c>
      <c r="DA206" s="24" t="str">
        <f>IF(COUNTIF($CI206:CZ206,"J")&gt;0,"N",IF(ISERROR(VLOOKUP($BD206,GEWASCODE_GLMC8!X:X,1,0)),"N","J"))</f>
        <v>N</v>
      </c>
      <c r="DB206" s="24" t="str">
        <f>IF(COUNTIF($CI206:DA206,"J")&gt;0,"N",IF(ISERROR(VLOOKUP($BD206,GEWASCODE_GLMC8!Y:Y,1,0)),"N","J"))</f>
        <v>N</v>
      </c>
      <c r="DC206" s="24" t="str">
        <f>IF(COUNTIF($CI206:DB206,"J")&gt;0,"N",IF(ISERROR(VLOOKUP($BD206,GEWASCODE_GLMC8!Z:Z,1,0)),"N","J"))</f>
        <v>N</v>
      </c>
      <c r="DD206" s="24" t="str">
        <f t="shared" si="508"/>
        <v>N</v>
      </c>
      <c r="DE206" s="3" t="str">
        <f t="shared" si="439"/>
        <v>N</v>
      </c>
      <c r="DF206" s="3" t="str">
        <f t="shared" si="440"/>
        <v>N</v>
      </c>
      <c r="DG206" s="3" t="str">
        <f t="shared" si="509"/>
        <v>N</v>
      </c>
      <c r="DH206" s="3" t="str">
        <f t="shared" si="510"/>
        <v>N</v>
      </c>
      <c r="DI206" s="3" t="str">
        <f t="shared" si="441"/>
        <v>N</v>
      </c>
      <c r="DJ206" s="3" t="str">
        <f t="shared" si="442"/>
        <v>N</v>
      </c>
      <c r="DK206" s="3">
        <f>0</f>
        <v>0</v>
      </c>
      <c r="DL206" s="3" t="str">
        <f t="shared" si="443"/>
        <v>N</v>
      </c>
      <c r="DM206" s="3" t="str">
        <f t="shared" si="444"/>
        <v>N</v>
      </c>
      <c r="DN206" t="str">
        <f>IF(AND($A206="J",COUNTIFS(activiteiten_perceel,percelen!$AZ206,activiteiten_maatregel_nr,percelen!DN$4,activiteiten_activiteit_voldoet_aan_voorwaarden,"J")&gt;0),DN$4,"")</f>
        <v/>
      </c>
      <c r="DO206" t="str">
        <f>IF(AND($A206="J",COUNTIFS(activiteiten_perceel,percelen!$AZ206,activiteiten_maatregel_nr,percelen!DO$4,activiteiten_activiteit_voldoet_aan_voorwaarden,"J")&gt;0),DO$4,"")</f>
        <v/>
      </c>
      <c r="DP206" t="str">
        <f>IF(AND($A206="J",COUNTIFS(activiteiten_perceel,percelen!$AZ206,activiteiten_maatregel_nr,percelen!DP$4,activiteiten_activiteit_voldoet_aan_voorwaarden,"J")&gt;0),DP$4,"")</f>
        <v/>
      </c>
      <c r="DQ206" t="str">
        <f>IF(AND($A206="J",COUNTIFS(activiteiten_perceel,percelen!$AZ206,activiteiten_maatregel_nr,percelen!DQ$4,activiteiten_activiteit_voldoet_aan_voorwaarden,"J")&gt;0),DQ$4,"")</f>
        <v/>
      </c>
      <c r="DR206" t="str">
        <f>IF(AND($A206="J",COUNTIFS(activiteiten_perceel,percelen!$AZ206,activiteiten_maatregel_nr,percelen!DR$4,activiteiten_activiteit_voldoet_aan_voorwaarden,"J")&gt;0),DR$4,"")</f>
        <v/>
      </c>
      <c r="DS206" t="str">
        <f>IF(AND($A206="J",COUNTIFS(activiteiten_perceel,percelen!$AZ206,activiteiten_maatregel_nr,percelen!DS$4,activiteiten_activiteit_voldoet_aan_voorwaarden,"J")&gt;0),DS$4,"")</f>
        <v/>
      </c>
      <c r="DT206" t="str">
        <f>IF(AND($A206="J",COUNTIFS(activiteiten_perceel,percelen!$AZ206,activiteiten_maatregel_nr,percelen!DT$4,activiteiten_activiteit_voldoet_aan_voorwaarden,"J")&gt;0),DT$4,"")</f>
        <v/>
      </c>
      <c r="DU206" t="str">
        <f>IF(AND($A206="J",COUNTIFS(activiteiten_perceel,percelen!$AZ206,activiteiten_maatregel_nr,percelen!DU$4,activiteiten_activiteit_voldoet_aan_voorwaarden,"J")&gt;0),DU$4,"")</f>
        <v/>
      </c>
      <c r="DV206" t="str">
        <f>IF(AND($A206="J",COUNTIFS(activiteiten_perceel,percelen!$AZ206,activiteiten_maatregel_nr,percelen!DV$4,activiteiten_activiteit_voldoet_aan_voorwaarden,"J")&gt;0),DV$4,"")</f>
        <v/>
      </c>
      <c r="DW206" t="str">
        <f>IF(AND($A206="J",COUNTIFS(activiteiten_perceel,percelen!$AZ206,activiteiten_maatregel_nr,percelen!DW$4,activiteiten_activiteit_voldoet_aan_voorwaarden,"J")&gt;0),DW$4,"")</f>
        <v/>
      </c>
      <c r="DX206" t="str">
        <f>IF(AND($A206="J",COUNTIFS(activiteiten_perceel,percelen!$AZ206,activiteiten_maatregel_nr,percelen!DX$4,activiteiten_activiteit_voldoet_aan_voorwaarden,"J")&gt;0),DX$4,"")</f>
        <v/>
      </c>
      <c r="DY206" t="str">
        <f>IF(AND($A206="J",COUNTIFS(activiteiten_perceel,percelen!$AZ206,activiteiten_maatregel_nr,percelen!DY$4,activiteiten_activiteit_voldoet_aan_voorwaarden,"J")&gt;0),DY$4,"")</f>
        <v/>
      </c>
      <c r="DZ206" t="str">
        <f>IF(AND($A206="J",COUNTIFS(activiteiten_perceel,percelen!$AZ206,activiteiten_maatregel_nr,percelen!DZ$4,activiteiten_activiteit_voldoet_aan_voorwaarden,"J")&gt;0),DZ$4,"")</f>
        <v/>
      </c>
      <c r="EA206" t="str">
        <f>IF(AND($A206="J",COUNTIFS(activiteiten_perceel,percelen!$AZ206,activiteiten_maatregel_nr,percelen!EA$4,activiteiten_activiteit_voldoet_aan_voorwaarden,"J")&gt;0),EA$4,"")</f>
        <v/>
      </c>
      <c r="EB206" t="str">
        <f>IF(AND($A206="J",COUNTIFS(activiteiten_perceel,percelen!$AZ206,activiteiten_maatregel_nr,percelen!EB$4,activiteiten_activiteit_voldoet_aan_voorwaarden,"J")&gt;0),EB$4,"")</f>
        <v/>
      </c>
      <c r="EC206" t="str">
        <f>IF(AND($A206="J",COUNTIFS(activiteiten_perceel,percelen!$AZ206,activiteiten_maatregel_nr,percelen!EC$4,activiteiten_activiteit_voldoet_aan_voorwaarden,"J")&gt;0),EC$4,"")</f>
        <v/>
      </c>
      <c r="ED206" t="str">
        <f>IF(AND($A206="J",COUNTIFS(activiteiten_perceel,percelen!$AZ206,activiteiten_maatregel_nr,percelen!ED$4,activiteiten_activiteit_voldoet_aan_voorwaarden,"J")&gt;0),ED$4,"")</f>
        <v/>
      </c>
      <c r="EE206" t="str">
        <f>IF(AND($A206="J",COUNTIFS(activiteiten_perceel,percelen!$AZ206,activiteiten_maatregel_nr,percelen!EE$4,activiteiten_activiteit_voldoet_aan_voorwaarden,"J")&gt;0),EE$4,"")</f>
        <v/>
      </c>
      <c r="EF206" t="str">
        <f>IF(AND($A206="J",COUNTIFS(activiteiten_perceel,percelen!$AZ206,activiteiten_maatregel_nr,percelen!EF$4,activiteiten_activiteit_voldoet_aan_voorwaarden,"J")&gt;0),EF$4,"")</f>
        <v/>
      </c>
      <c r="EG206" t="str">
        <f>IF(AND($A206="J",COUNTIFS(activiteiten_perceel,percelen!$AZ206,activiteiten_maatregel_nr,percelen!EG$4,activiteiten_activiteit_voldoet_aan_voorwaarden,"J")&gt;0),EG$4,"")</f>
        <v/>
      </c>
      <c r="EH206" t="str">
        <f>IF(AND($A206="J",COUNTIFS(activiteiten_perceel,percelen!$AZ206,activiteiten_maatregel_nr,percelen!EH$4,activiteiten_activiteit_voldoet_aan_voorwaarden,"J")&gt;0),EH$4,"")</f>
        <v/>
      </c>
      <c r="EI206" t="str">
        <f>IF(AND($A206="J",COUNTIFS(activiteiten_perceel,percelen!$AZ206,activiteiten_maatregel_nr,percelen!EI$4,activiteiten_activiteit_voldoet_aan_voorwaarden,"J")&gt;0),EI$4,"")</f>
        <v/>
      </c>
      <c r="EJ206">
        <f t="shared" si="511"/>
        <v>0</v>
      </c>
      <c r="EK206" t="str">
        <f t="shared" si="445"/>
        <v/>
      </c>
      <c r="EL206" t="str">
        <f t="shared" si="446"/>
        <v/>
      </c>
      <c r="EM206" t="str">
        <f t="shared" si="447"/>
        <v/>
      </c>
      <c r="EN206" t="str">
        <f t="shared" si="448"/>
        <v/>
      </c>
      <c r="EO206" t="str">
        <f t="shared" si="449"/>
        <v/>
      </c>
      <c r="EP206" t="str">
        <f t="shared" si="450"/>
        <v/>
      </c>
      <c r="EQ206" t="str">
        <f t="shared" si="451"/>
        <v/>
      </c>
      <c r="ER206" t="str">
        <f t="shared" si="452"/>
        <v/>
      </c>
      <c r="ES206" t="str">
        <f t="shared" si="453"/>
        <v/>
      </c>
      <c r="ET206" t="str">
        <f t="shared" si="454"/>
        <v/>
      </c>
      <c r="EU206" t="str">
        <f t="shared" si="455"/>
        <v/>
      </c>
      <c r="EV206" t="str">
        <f t="shared" si="456"/>
        <v/>
      </c>
      <c r="EW206" t="str">
        <f t="shared" si="512"/>
        <v>nvt</v>
      </c>
      <c r="EX206" t="str">
        <f t="shared" si="513"/>
        <v>nvt</v>
      </c>
      <c r="EY206" t="str">
        <f t="shared" si="514"/>
        <v>nvt</v>
      </c>
      <c r="EZ206" t="str">
        <f t="shared" si="515"/>
        <v>nvt</v>
      </c>
      <c r="FA206" t="str">
        <f t="shared" si="516"/>
        <v>nvt</v>
      </c>
      <c r="FB206" t="str">
        <f t="shared" si="517"/>
        <v>nvt</v>
      </c>
      <c r="FC206" t="str">
        <f t="shared" si="518"/>
        <v>nvt</v>
      </c>
      <c r="FD206" t="str">
        <f t="shared" si="519"/>
        <v>nvt</v>
      </c>
      <c r="FE206" t="str">
        <f>IF($EJ206=2,VLOOKUP(FD206,STAPELING!A:D,FE$1,0),"nvt")</f>
        <v>nvt</v>
      </c>
      <c r="FF206" t="str">
        <f t="shared" si="520"/>
        <v>nvt</v>
      </c>
      <c r="FG206" t="str">
        <f t="shared" si="521"/>
        <v>nvt</v>
      </c>
      <c r="FH206" t="str">
        <f t="shared" si="522"/>
        <v>nvt</v>
      </c>
      <c r="FI206" t="str">
        <f t="shared" si="523"/>
        <v>nvt</v>
      </c>
      <c r="FJ206" t="str">
        <f t="shared" si="524"/>
        <v>nvt</v>
      </c>
      <c r="FK206" t="str">
        <f t="shared" si="525"/>
        <v>nvt</v>
      </c>
      <c r="FL206" t="str">
        <f t="shared" si="526"/>
        <v>nvt</v>
      </c>
      <c r="FM206" t="str">
        <f t="shared" si="527"/>
        <v/>
      </c>
      <c r="FN206" t="str">
        <f>IF(ISERROR(VLOOKUP(FM206,STAPELING!I:AO,FN$1,0)),"N",VLOOKUP(FM206,STAPELING!I:AO,FN$1,0))</f>
        <v>J</v>
      </c>
      <c r="FO206" t="str">
        <f t="shared" si="528"/>
        <v>nvt</v>
      </c>
      <c r="FP206" t="str">
        <f t="shared" si="457"/>
        <v>nvt</v>
      </c>
      <c r="FQ206" t="str">
        <f t="shared" si="458"/>
        <v>nvt</v>
      </c>
      <c r="FR206" t="str">
        <f t="shared" si="459"/>
        <v>nvt</v>
      </c>
      <c r="FS206" t="str">
        <f t="shared" si="460"/>
        <v>nvt</v>
      </c>
      <c r="FT206" t="str">
        <f t="shared" si="461"/>
        <v>nvt</v>
      </c>
      <c r="FU206" t="str">
        <f t="shared" si="462"/>
        <v>nvt</v>
      </c>
      <c r="FV206" t="str">
        <f t="shared" si="463"/>
        <v>nvt</v>
      </c>
      <c r="FW206" t="str">
        <f t="shared" si="464"/>
        <v>nvt</v>
      </c>
      <c r="FX206" t="str">
        <f t="shared" si="465"/>
        <v>nvt</v>
      </c>
      <c r="FY206" t="str">
        <f t="shared" si="466"/>
        <v>nvt</v>
      </c>
      <c r="FZ206" t="str">
        <f t="shared" si="467"/>
        <v>nvt</v>
      </c>
      <c r="GA206" t="str">
        <f t="shared" si="468"/>
        <v>nvt</v>
      </c>
      <c r="GB206" t="str">
        <f>IF($EJ206&gt;2,IF(FO206="","zwart",VLOOKUP(FO206,STAPELING!J:AA,GB$1,0)),"nvt")</f>
        <v>nvt</v>
      </c>
      <c r="GC206" t="str">
        <f t="shared" si="529"/>
        <v>nvt</v>
      </c>
      <c r="GD206" t="str">
        <f t="shared" si="530"/>
        <v>nvt</v>
      </c>
      <c r="GE206" t="str">
        <f t="shared" si="531"/>
        <v>nvt</v>
      </c>
      <c r="GF206" t="str">
        <f t="shared" si="532"/>
        <v>nvt</v>
      </c>
      <c r="GG206" t="str">
        <f t="shared" si="533"/>
        <v>nvt</v>
      </c>
      <c r="GH206" t="str">
        <f t="shared" si="534"/>
        <v>nvt</v>
      </c>
      <c r="GI206" t="str">
        <f t="shared" si="535"/>
        <v>nvt</v>
      </c>
      <c r="GJ206" t="str">
        <f t="shared" si="536"/>
        <v>nvt</v>
      </c>
      <c r="GK206" t="str">
        <f t="shared" si="469"/>
        <v>nvt</v>
      </c>
      <c r="GL206" t="str">
        <f t="shared" si="470"/>
        <v>nvt</v>
      </c>
      <c r="GM206" t="str">
        <f t="shared" si="471"/>
        <v>nvt</v>
      </c>
      <c r="GN206" t="str">
        <f t="shared" si="472"/>
        <v>nvt</v>
      </c>
      <c r="GO206" t="str">
        <f t="shared" si="473"/>
        <v>nvt</v>
      </c>
      <c r="GP206" t="str">
        <f t="shared" si="474"/>
        <v>nvt</v>
      </c>
      <c r="GQ206" t="str">
        <f t="shared" si="475"/>
        <v>nvt</v>
      </c>
      <c r="GR206" t="str">
        <f t="shared" si="476"/>
        <v>nvt</v>
      </c>
      <c r="GS206" t="str">
        <f t="shared" si="477"/>
        <v>nvt</v>
      </c>
      <c r="GT206" t="str">
        <f t="shared" si="478"/>
        <v>nvt</v>
      </c>
      <c r="GU206" t="str">
        <f t="shared" si="479"/>
        <v>nvt</v>
      </c>
      <c r="GV206" t="str">
        <f t="shared" si="480"/>
        <v>nvt</v>
      </c>
      <c r="GW206" t="str">
        <f>IF($EJ206&gt;2,IF(GJ206="","zwart",VLOOKUP(GJ206,STAPELING!AB:AJ,GW$1,0)),"nvt")</f>
        <v>nvt</v>
      </c>
      <c r="GX206" t="str">
        <f t="shared" si="537"/>
        <v>nvt</v>
      </c>
      <c r="GY206" t="str">
        <f t="shared" si="538"/>
        <v>nvt</v>
      </c>
      <c r="GZ206" t="str">
        <f t="shared" si="539"/>
        <v>nvt</v>
      </c>
      <c r="HA206" t="str">
        <f t="shared" si="540"/>
        <v>nvt</v>
      </c>
      <c r="HB206" t="str">
        <f t="shared" si="541"/>
        <v>nvt</v>
      </c>
      <c r="HC206" t="str">
        <f t="shared" si="542"/>
        <v>nvt</v>
      </c>
      <c r="HD206" t="str">
        <f t="shared" si="543"/>
        <v>nvt</v>
      </c>
      <c r="HE206" t="str">
        <f t="shared" si="544"/>
        <v>nvt</v>
      </c>
      <c r="HF206" t="str">
        <f t="shared" si="545"/>
        <v>nvt</v>
      </c>
      <c r="HG206" t="str">
        <f t="shared" si="546"/>
        <v>nvt</v>
      </c>
      <c r="HH206" t="str">
        <f t="shared" si="547"/>
        <v>nvt</v>
      </c>
      <c r="HI206" t="str">
        <f t="shared" si="548"/>
        <v>nvt</v>
      </c>
      <c r="HJ206" t="str">
        <f t="shared" si="549"/>
        <v>nvt</v>
      </c>
      <c r="HK206" t="str">
        <f t="shared" si="550"/>
        <v>nvt</v>
      </c>
      <c r="HL206" t="str">
        <f t="shared" si="551"/>
        <v>nvt</v>
      </c>
      <c r="HM206" t="str">
        <f t="shared" si="481"/>
        <v>nvt</v>
      </c>
      <c r="HN206" t="str">
        <f t="shared" si="482"/>
        <v>nvt</v>
      </c>
      <c r="HO206" t="str">
        <f t="shared" si="483"/>
        <v>nvt</v>
      </c>
      <c r="HP206" t="str">
        <f t="shared" si="484"/>
        <v>nvt</v>
      </c>
      <c r="HQ206" t="str">
        <f t="shared" si="485"/>
        <v>nvt</v>
      </c>
      <c r="HR206" t="str">
        <f t="shared" si="486"/>
        <v>nvt</v>
      </c>
      <c r="HS206" t="str">
        <f t="shared" si="487"/>
        <v>nvt</v>
      </c>
      <c r="HT206" t="str">
        <f t="shared" si="488"/>
        <v>nvt</v>
      </c>
      <c r="HU206" t="str">
        <f t="shared" si="489"/>
        <v>nvt</v>
      </c>
      <c r="HV206" t="str">
        <f t="shared" si="490"/>
        <v>nvt</v>
      </c>
      <c r="HW206" t="str">
        <f t="shared" si="491"/>
        <v>nvt</v>
      </c>
      <c r="HX206" t="str">
        <f t="shared" si="492"/>
        <v>nvt</v>
      </c>
      <c r="HY206" t="str">
        <f>IF($EJ206&gt;2,IF(HL206="","zwart",VLOOKUP(HL206,STAPELING!AK:AN,HY$1,0)),"nvt")</f>
        <v>nvt</v>
      </c>
      <c r="HZ206" t="str">
        <f t="shared" si="552"/>
        <v>nvt</v>
      </c>
      <c r="IA206" t="str">
        <f t="shared" si="553"/>
        <v>nvt</v>
      </c>
      <c r="IB206" t="str">
        <f t="shared" si="554"/>
        <v>nvt</v>
      </c>
      <c r="IC206" t="str">
        <f t="shared" si="555"/>
        <v>nvt</v>
      </c>
      <c r="ID206" t="str">
        <f t="shared" si="556"/>
        <v>nvt</v>
      </c>
      <c r="IE206" t="str">
        <f t="shared" si="557"/>
        <v>nvt</v>
      </c>
      <c r="IF206" t="str">
        <f t="shared" si="558"/>
        <v>nvt</v>
      </c>
      <c r="IG206">
        <f t="shared" si="559"/>
        <v>0</v>
      </c>
      <c r="IH206">
        <f t="shared" si="560"/>
        <v>0</v>
      </c>
      <c r="II206">
        <f t="shared" si="561"/>
        <v>0</v>
      </c>
      <c r="IJ206">
        <f t="shared" si="562"/>
        <v>0</v>
      </c>
      <c r="IK206">
        <f t="shared" si="563"/>
        <v>0</v>
      </c>
      <c r="IL206">
        <f t="shared" si="564"/>
        <v>0</v>
      </c>
      <c r="IM206">
        <f t="shared" si="565"/>
        <v>0</v>
      </c>
      <c r="IN206">
        <f t="shared" si="566"/>
        <v>0</v>
      </c>
      <c r="IO206">
        <f t="shared" si="567"/>
        <v>0</v>
      </c>
      <c r="IP206">
        <f t="shared" si="568"/>
        <v>0</v>
      </c>
      <c r="IQ206">
        <f t="shared" si="569"/>
        <v>0</v>
      </c>
      <c r="IR206">
        <f t="shared" si="570"/>
        <v>0</v>
      </c>
      <c r="IS206">
        <f t="shared" si="571"/>
        <v>0</v>
      </c>
      <c r="IT206">
        <f t="shared" si="572"/>
        <v>0</v>
      </c>
      <c r="IU206" t="str">
        <f t="shared" si="573"/>
        <v>N</v>
      </c>
      <c r="IV206" t="str">
        <f t="shared" si="493"/>
        <v>N</v>
      </c>
      <c r="IW206" t="str">
        <f t="shared" si="574"/>
        <v>N</v>
      </c>
    </row>
    <row r="207" spans="1:257" x14ac:dyDescent="0.25">
      <c r="A207" t="str">
        <f>IF(ISERROR(VLOOKUP(E207,E$4:E206,1,0)),"J","N")</f>
        <v>N</v>
      </c>
      <c r="E207" s="25" t="str">
        <f>IF(Invoer!B236="","",Invoer!B236)</f>
        <v/>
      </c>
      <c r="F207" s="25"/>
      <c r="G207" s="25"/>
      <c r="H207" s="25" t="str">
        <f>IF(AND($E207&lt;&gt;"",$A207="J"),Invoer!D236,"")</f>
        <v/>
      </c>
      <c r="I207" s="25"/>
      <c r="J207" s="26"/>
      <c r="K207" s="26" t="str">
        <f>IF(AND($E207&lt;&gt;"",$A207="J"),Invoer!L236,"")</f>
        <v/>
      </c>
      <c r="L207" s="26"/>
      <c r="M207" s="25"/>
      <c r="N207" s="152"/>
      <c r="O207" s="153"/>
      <c r="P207" s="25"/>
      <c r="Q207" s="25"/>
      <c r="R207" s="153"/>
      <c r="S207" s="154"/>
      <c r="T207" s="152"/>
      <c r="U207" s="153"/>
      <c r="V207" s="153"/>
      <c r="W207" s="59" t="str">
        <f>IF(AND($E207&lt;&gt;"",$A207="J",Invoer!R236&lt;&gt;""),VLOOKUP(Invoer!R236,NORM!$F$26:$H$29,3,0),"")</f>
        <v/>
      </c>
      <c r="X207" s="59"/>
      <c r="Y207" s="25" t="str">
        <f t="shared" si="494"/>
        <v/>
      </c>
      <c r="Z207" s="25"/>
      <c r="AA207" s="26" t="str">
        <f t="shared" si="495"/>
        <v/>
      </c>
      <c r="AB207" s="26"/>
      <c r="AC207" s="153"/>
      <c r="AD207" s="153"/>
      <c r="AE207" s="153"/>
      <c r="AF207" s="153"/>
      <c r="AG207" s="153"/>
      <c r="AH207" s="25"/>
      <c r="AI207" s="153"/>
      <c r="AJ207" s="153"/>
      <c r="AK207" s="153"/>
      <c r="AL207" s="153"/>
      <c r="AM207" s="25" t="str">
        <f>IF(AND($E207&lt;&gt;"",$A207="J"),IF(Invoer!X236="Ja","J",IF(Invoer!X236="Nee","N","")),"")</f>
        <v/>
      </c>
      <c r="AN207" s="153"/>
      <c r="AO207" s="153"/>
      <c r="AP207" s="153" t="s">
        <v>311</v>
      </c>
      <c r="AQ207" s="153" t="s">
        <v>311</v>
      </c>
      <c r="AR207" s="153" t="s">
        <v>312</v>
      </c>
      <c r="AS207" s="153" t="s">
        <v>312</v>
      </c>
      <c r="AT207" s="1" t="str">
        <f>IF(AND($E207&lt;&gt;"",$A207="J",Invoer!O236&lt;&gt;""),VLOOKUP(Invoer!O236,NORM!$F$31:$H$38,3,0),"")</f>
        <v/>
      </c>
      <c r="AU207" s="1"/>
      <c r="AV207" s="1" t="str">
        <f>IF(AND($E207&lt;&gt;"",$A207="J"),Invoer!AH236,"")</f>
        <v/>
      </c>
      <c r="AW207" s="1"/>
      <c r="AX207" s="1" t="str">
        <f t="shared" si="496"/>
        <v/>
      </c>
      <c r="AY207" s="1"/>
      <c r="AZ207" s="3" t="str">
        <f t="shared" si="497"/>
        <v/>
      </c>
      <c r="BA207" s="3" t="str">
        <f t="shared" si="498"/>
        <v/>
      </c>
      <c r="BB207" s="3" t="str">
        <f t="shared" si="499"/>
        <v>N</v>
      </c>
      <c r="BC207" s="3" t="str">
        <f t="shared" si="500"/>
        <v>N</v>
      </c>
      <c r="BD207" s="3" t="str">
        <f t="shared" si="501"/>
        <v/>
      </c>
      <c r="BE207" s="3">
        <f t="shared" si="502"/>
        <v>0</v>
      </c>
      <c r="BF207" s="3" t="str">
        <f t="shared" si="503"/>
        <v/>
      </c>
      <c r="BG207" s="3" t="str">
        <f t="shared" si="504"/>
        <v/>
      </c>
      <c r="BH207" s="3" t="str">
        <f t="shared" si="505"/>
        <v>N</v>
      </c>
      <c r="BI207" s="24" t="str">
        <f t="shared" si="506"/>
        <v/>
      </c>
      <c r="BJ207" s="24" t="str">
        <f>IF(ISERROR(VLOOKUP($BD207,LOV_GWSGRP!A:A,1,0)),"N","J")</f>
        <v>N</v>
      </c>
      <c r="BK207" s="24" t="str">
        <f>IF(ISERROR(VLOOKUP($BD207,LOV_GWSGRP!D:D,1,0)),"N","J")</f>
        <v>N</v>
      </c>
      <c r="BL207" s="24" t="str">
        <f>IF(ISERROR(VLOOKUP($BD207,LOV_GWSGRP!G:G,1,0)),"N","J")</f>
        <v>N</v>
      </c>
      <c r="BM207" s="24" t="str">
        <f>IF(ISERROR(VLOOKUP($BD207,LOV_GWSGRP!M:M,1,0)),"N","J")</f>
        <v>N</v>
      </c>
      <c r="BN207" s="24" t="str">
        <f>IF(ISERROR(VLOOKUP($BD207,LOV_GWSGRP!P:P,1,0)),"N","J")</f>
        <v>N</v>
      </c>
      <c r="BO207" s="24" t="str">
        <f>IF(ISERROR(VLOOKUP($BD207,LOV_GWSGRP!S:S,1,0)),"N","J")</f>
        <v>N</v>
      </c>
      <c r="BP207" s="24" t="str">
        <f>IF(ISERROR(VLOOKUP($BD207,LOV_GWSGRP!V:V,1,0)),"N","J")</f>
        <v>N</v>
      </c>
      <c r="BQ207" s="24" t="str">
        <f>IF(ISERROR(VLOOKUP($BD207,LOV_GWSGRP!Y:Y,1,0)),"N","J")</f>
        <v>N</v>
      </c>
      <c r="BR207" s="24" t="str">
        <f>IF(ISERROR(VLOOKUP($BD207,LOV_GWSGRP!AB:AB,1,0)),"N","J")</f>
        <v>N</v>
      </c>
      <c r="BS207" s="24" t="str">
        <f>IF(ISERROR(VLOOKUP($BD207,LOV_GWSGRP!AE:AE,1,0)),"N","J")</f>
        <v>N</v>
      </c>
      <c r="BT207" s="24" t="str">
        <f>IF(ISERROR(VLOOKUP($BD207,LOV_GWSGRP!AH:AH,1,0)),"N","J")</f>
        <v>N</v>
      </c>
      <c r="BU207" s="24" t="str">
        <f>IF(ISERROR(VLOOKUP($BD207,LOV_GWSGRP!CJ:CJ,1,0)),"N","J")</f>
        <v>N</v>
      </c>
      <c r="BV207" s="24" t="str">
        <f>IF(ISERROR(VLOOKUP($BD207,LOV_GWSGRP!AN:AN,1,0)),"N","J")</f>
        <v>N</v>
      </c>
      <c r="BW207" s="24" t="str">
        <f>IF(ISERROR(VLOOKUP($BD207,LOV_GWSGRP!AQ:AQ,1,0)),"N","J")</f>
        <v>N</v>
      </c>
      <c r="BX207" s="24" t="str">
        <f>IF(ISERROR(VLOOKUP($BD207,LOV_GWSGRP!AT:AT,1,0)),"N","J")</f>
        <v>N</v>
      </c>
      <c r="BY207" s="24" t="str">
        <f>IF(ISERROR(VLOOKUP($BD207,LOV_GWSGRP!AW:AW,1,0)),"N","J")</f>
        <v>N</v>
      </c>
      <c r="BZ207" s="24" t="str">
        <f>IF(ISERROR(VLOOKUP($BD207,LOV_GWSGRP!AZ:AZ,1,0)),"N","J")</f>
        <v>N</v>
      </c>
      <c r="CA207" s="24" t="str">
        <f>IF(ISERROR(VLOOKUP($BD207,LOV_GWSGRP!BC:BC,1,0)),"N","J")</f>
        <v>N</v>
      </c>
      <c r="CB207" s="24" t="str">
        <f>IF(ISERROR(VLOOKUP($BD207,LOV_GWSGRP!BF:BF,1,0)),"N","J")</f>
        <v>N</v>
      </c>
      <c r="CC207" s="24" t="str">
        <f>IF(ISERROR(VLOOKUP($BD207,LOV_GWSGRP!BI:BI,1,0)),"N","J")</f>
        <v>N</v>
      </c>
      <c r="CD207" s="24" t="str">
        <f>IF(ISERROR(VLOOKUP($BD207,LOV_GWSGRP!J:J,1,0)),"N","J")</f>
        <v>N</v>
      </c>
      <c r="CE207" s="24" t="str">
        <f>IF(ISERROR(VLOOKUP($BD207,LOV_GWSGRP!BL:BL,1,0)),"N","J")</f>
        <v>N</v>
      </c>
      <c r="CF207" s="24"/>
      <c r="CG207" s="24" t="str">
        <f>IF(ISERROR(VLOOKUP($BD207,LOV_GWSGRP!BO:BO,1,0)),"N","J")</f>
        <v>N</v>
      </c>
      <c r="CH207" s="24" t="str">
        <f t="shared" si="507"/>
        <v>N</v>
      </c>
      <c r="CI207" s="24" t="str">
        <f>IF(ISERROR(VLOOKUP($BD207,GEWASCODE_GLMC8!F:F,1,0)),"N","J")</f>
        <v>N</v>
      </c>
      <c r="CJ207" s="24" t="str">
        <f>IF(COUNTIF($CI207:CI207,"J")&gt;0,"N",IF(ISERROR(VLOOKUP($BD207,GEWASCODE_GLMC8!G:G,1,0)),"N","J"))</f>
        <v>N</v>
      </c>
      <c r="CK207" s="24" t="str">
        <f>IF(COUNTIF($CI207:CJ207,"J")&gt;0,"N",IF(ISERROR(VLOOKUP($BD207,GEWASCODE_GLMC8!H:H,1,0)),"N","J"))</f>
        <v>N</v>
      </c>
      <c r="CL207" s="24" t="str">
        <f>IF(COUNTIF($CI207:CK207,"J")&gt;0,"N",IF(ISERROR(VLOOKUP($BD207,GEWASCODE_GLMC8!I:I,1,0)),"N","J"))</f>
        <v>N</v>
      </c>
      <c r="CM207" s="24" t="str">
        <f>IF(COUNTIF($CI207:CL207,"J")&gt;0,"N",IF(ISERROR(VLOOKUP($BD207,GEWASCODE_GLMC8!J:J,1,0)),"N","J"))</f>
        <v>N</v>
      </c>
      <c r="CN207" s="24" t="str">
        <f>IF(COUNTIF($CI207:CM207,"J")&gt;0,"N",IF(ISERROR(VLOOKUP($BD207,GEWASCODE_GLMC8!K:K,1,0)),"N","J"))</f>
        <v>N</v>
      </c>
      <c r="CO207" s="24" t="str">
        <f>IF(COUNTIF($CI207:CN207,"J")&gt;0,"N",IF(ISERROR(VLOOKUP($BD207,GEWASCODE_GLMC8!L:L,1,0)),"N","J"))</f>
        <v>N</v>
      </c>
      <c r="CP207" s="24" t="str">
        <f>IF(COUNTIF($CI207:CO207,"J")&gt;0,"N",IF(ISERROR(VLOOKUP($BD207,GEWASCODE_GLMC8!M:M,1,0)),"N","J"))</f>
        <v>N</v>
      </c>
      <c r="CQ207" s="24" t="str">
        <f>IF(COUNTIF($CI207:CP207,"J")&gt;0,"N",IF(ISERROR(VLOOKUP($BD207,GEWASCODE_GLMC8!N:N,1,0)),"N","J"))</f>
        <v>N</v>
      </c>
      <c r="CR207" s="24" t="str">
        <f>IF(COUNTIF($CI207:CQ207,"J")&gt;0,"N",IF(ISERROR(VLOOKUP($BD207,GEWASCODE_GLMC8!O:O,1,0)),"N","J"))</f>
        <v>N</v>
      </c>
      <c r="CS207" s="24" t="str">
        <f>IF(COUNTIF($CI207:CR207,"J")&gt;0,"N",IF(ISERROR(VLOOKUP($BD207,GEWASCODE_GLMC8!P:P,1,0)),"N","J"))</f>
        <v>N</v>
      </c>
      <c r="CT207" s="24" t="str">
        <f>IF(COUNTIF($CI207:CS207,"J")&gt;0,"N",IF(ISERROR(VLOOKUP($BD207,GEWASCODE_GLMC8!Q:Q,1,0)),"N","J"))</f>
        <v>N</v>
      </c>
      <c r="CU207" s="24" t="str">
        <f>IF(COUNTIF($CI207:CT207,"J")&gt;0,"N",IF(ISERROR(VLOOKUP($BD207,GEWASCODE_GLMC8!R:R,1,0)),"N","J"))</f>
        <v>N</v>
      </c>
      <c r="CV207" s="24" t="str">
        <f>IF(COUNTIF($CI207:CU207,"J")&gt;0,"N",IF(ISERROR(VLOOKUP($BD207,GEWASCODE_GLMC8!S:S,1,0)),"N","J"))</f>
        <v>N</v>
      </c>
      <c r="CW207" s="24" t="str">
        <f>IF(COUNTIF($CI207:CV207,"J")&gt;0,"N",IF(ISERROR(VLOOKUP($BD207,GEWASCODE_GLMC8!T:T,1,0)),"N","J"))</f>
        <v>N</v>
      </c>
      <c r="CX207" s="24" t="str">
        <f>IF(COUNTIF($CI207:CW207,"J")&gt;0,"N",IF(ISERROR(VLOOKUP($BD207,GEWASCODE_GLMC8!U:U,1,0)),"N","J"))</f>
        <v>N</v>
      </c>
      <c r="CY207" s="24" t="str">
        <f>IF(COUNTIF($CI207:CX207,"J")&gt;0,"N",IF(ISERROR(VLOOKUP($BD207,GEWASCODE_GLMC8!V:V,1,0)),"N","J"))</f>
        <v>N</v>
      </c>
      <c r="CZ207" s="24" t="str">
        <f>IF(COUNTIF($CI207:CY207,"J")&gt;0,"N",IF(ISERROR(VLOOKUP($BD207,GEWASCODE_GLMC8!W:W,1,0)),"N","J"))</f>
        <v>N</v>
      </c>
      <c r="DA207" s="24" t="str">
        <f>IF(COUNTIF($CI207:CZ207,"J")&gt;0,"N",IF(ISERROR(VLOOKUP($BD207,GEWASCODE_GLMC8!X:X,1,0)),"N","J"))</f>
        <v>N</v>
      </c>
      <c r="DB207" s="24" t="str">
        <f>IF(COUNTIF($CI207:DA207,"J")&gt;0,"N",IF(ISERROR(VLOOKUP($BD207,GEWASCODE_GLMC8!Y:Y,1,0)),"N","J"))</f>
        <v>N</v>
      </c>
      <c r="DC207" s="24" t="str">
        <f>IF(COUNTIF($CI207:DB207,"J")&gt;0,"N",IF(ISERROR(VLOOKUP($BD207,GEWASCODE_GLMC8!Z:Z,1,0)),"N","J"))</f>
        <v>N</v>
      </c>
      <c r="DD207" s="24" t="str">
        <f t="shared" si="508"/>
        <v>N</v>
      </c>
      <c r="DE207" s="3" t="str">
        <f t="shared" si="439"/>
        <v>N</v>
      </c>
      <c r="DF207" s="3" t="str">
        <f t="shared" si="440"/>
        <v>N</v>
      </c>
      <c r="DG207" s="3" t="str">
        <f t="shared" si="509"/>
        <v>N</v>
      </c>
      <c r="DH207" s="3" t="str">
        <f t="shared" si="510"/>
        <v>N</v>
      </c>
      <c r="DI207" s="3" t="str">
        <f t="shared" si="441"/>
        <v>N</v>
      </c>
      <c r="DJ207" s="3" t="str">
        <f t="shared" si="442"/>
        <v>N</v>
      </c>
      <c r="DK207" s="3">
        <f>0</f>
        <v>0</v>
      </c>
      <c r="DL207" s="3" t="str">
        <f t="shared" si="443"/>
        <v>N</v>
      </c>
      <c r="DM207" s="3" t="str">
        <f t="shared" si="444"/>
        <v>N</v>
      </c>
      <c r="DN207" t="str">
        <f>IF(AND($A207="J",COUNTIFS(activiteiten_perceel,percelen!$AZ207,activiteiten_maatregel_nr,percelen!DN$4,activiteiten_activiteit_voldoet_aan_voorwaarden,"J")&gt;0),DN$4,"")</f>
        <v/>
      </c>
      <c r="DO207" t="str">
        <f>IF(AND($A207="J",COUNTIFS(activiteiten_perceel,percelen!$AZ207,activiteiten_maatregel_nr,percelen!DO$4,activiteiten_activiteit_voldoet_aan_voorwaarden,"J")&gt;0),DO$4,"")</f>
        <v/>
      </c>
      <c r="DP207" t="str">
        <f>IF(AND($A207="J",COUNTIFS(activiteiten_perceel,percelen!$AZ207,activiteiten_maatregel_nr,percelen!DP$4,activiteiten_activiteit_voldoet_aan_voorwaarden,"J")&gt;0),DP$4,"")</f>
        <v/>
      </c>
      <c r="DQ207" t="str">
        <f>IF(AND($A207="J",COUNTIFS(activiteiten_perceel,percelen!$AZ207,activiteiten_maatregel_nr,percelen!DQ$4,activiteiten_activiteit_voldoet_aan_voorwaarden,"J")&gt;0),DQ$4,"")</f>
        <v/>
      </c>
      <c r="DR207" t="str">
        <f>IF(AND($A207="J",COUNTIFS(activiteiten_perceel,percelen!$AZ207,activiteiten_maatregel_nr,percelen!DR$4,activiteiten_activiteit_voldoet_aan_voorwaarden,"J")&gt;0),DR$4,"")</f>
        <v/>
      </c>
      <c r="DS207" t="str">
        <f>IF(AND($A207="J",COUNTIFS(activiteiten_perceel,percelen!$AZ207,activiteiten_maatregel_nr,percelen!DS$4,activiteiten_activiteit_voldoet_aan_voorwaarden,"J")&gt;0),DS$4,"")</f>
        <v/>
      </c>
      <c r="DT207" t="str">
        <f>IF(AND($A207="J",COUNTIFS(activiteiten_perceel,percelen!$AZ207,activiteiten_maatregel_nr,percelen!DT$4,activiteiten_activiteit_voldoet_aan_voorwaarden,"J")&gt;0),DT$4,"")</f>
        <v/>
      </c>
      <c r="DU207" t="str">
        <f>IF(AND($A207="J",COUNTIFS(activiteiten_perceel,percelen!$AZ207,activiteiten_maatregel_nr,percelen!DU$4,activiteiten_activiteit_voldoet_aan_voorwaarden,"J")&gt;0),DU$4,"")</f>
        <v/>
      </c>
      <c r="DV207" t="str">
        <f>IF(AND($A207="J",COUNTIFS(activiteiten_perceel,percelen!$AZ207,activiteiten_maatregel_nr,percelen!DV$4,activiteiten_activiteit_voldoet_aan_voorwaarden,"J")&gt;0),DV$4,"")</f>
        <v/>
      </c>
      <c r="DW207" t="str">
        <f>IF(AND($A207="J",COUNTIFS(activiteiten_perceel,percelen!$AZ207,activiteiten_maatregel_nr,percelen!DW$4,activiteiten_activiteit_voldoet_aan_voorwaarden,"J")&gt;0),DW$4,"")</f>
        <v/>
      </c>
      <c r="DX207" t="str">
        <f>IF(AND($A207="J",COUNTIFS(activiteiten_perceel,percelen!$AZ207,activiteiten_maatregel_nr,percelen!DX$4,activiteiten_activiteit_voldoet_aan_voorwaarden,"J")&gt;0),DX$4,"")</f>
        <v/>
      </c>
      <c r="DY207" t="str">
        <f>IF(AND($A207="J",COUNTIFS(activiteiten_perceel,percelen!$AZ207,activiteiten_maatregel_nr,percelen!DY$4,activiteiten_activiteit_voldoet_aan_voorwaarden,"J")&gt;0),DY$4,"")</f>
        <v/>
      </c>
      <c r="DZ207" t="str">
        <f>IF(AND($A207="J",COUNTIFS(activiteiten_perceel,percelen!$AZ207,activiteiten_maatregel_nr,percelen!DZ$4,activiteiten_activiteit_voldoet_aan_voorwaarden,"J")&gt;0),DZ$4,"")</f>
        <v/>
      </c>
      <c r="EA207" t="str">
        <f>IF(AND($A207="J",COUNTIFS(activiteiten_perceel,percelen!$AZ207,activiteiten_maatregel_nr,percelen!EA$4,activiteiten_activiteit_voldoet_aan_voorwaarden,"J")&gt;0),EA$4,"")</f>
        <v/>
      </c>
      <c r="EB207" t="str">
        <f>IF(AND($A207="J",COUNTIFS(activiteiten_perceel,percelen!$AZ207,activiteiten_maatregel_nr,percelen!EB$4,activiteiten_activiteit_voldoet_aan_voorwaarden,"J")&gt;0),EB$4,"")</f>
        <v/>
      </c>
      <c r="EC207" t="str">
        <f>IF(AND($A207="J",COUNTIFS(activiteiten_perceel,percelen!$AZ207,activiteiten_maatregel_nr,percelen!EC$4,activiteiten_activiteit_voldoet_aan_voorwaarden,"J")&gt;0),EC$4,"")</f>
        <v/>
      </c>
      <c r="ED207" t="str">
        <f>IF(AND($A207="J",COUNTIFS(activiteiten_perceel,percelen!$AZ207,activiteiten_maatregel_nr,percelen!ED$4,activiteiten_activiteit_voldoet_aan_voorwaarden,"J")&gt;0),ED$4,"")</f>
        <v/>
      </c>
      <c r="EE207" t="str">
        <f>IF(AND($A207="J",COUNTIFS(activiteiten_perceel,percelen!$AZ207,activiteiten_maatregel_nr,percelen!EE$4,activiteiten_activiteit_voldoet_aan_voorwaarden,"J")&gt;0),EE$4,"")</f>
        <v/>
      </c>
      <c r="EF207" t="str">
        <f>IF(AND($A207="J",COUNTIFS(activiteiten_perceel,percelen!$AZ207,activiteiten_maatregel_nr,percelen!EF$4,activiteiten_activiteit_voldoet_aan_voorwaarden,"J")&gt;0),EF$4,"")</f>
        <v/>
      </c>
      <c r="EG207" t="str">
        <f>IF(AND($A207="J",COUNTIFS(activiteiten_perceel,percelen!$AZ207,activiteiten_maatregel_nr,percelen!EG$4,activiteiten_activiteit_voldoet_aan_voorwaarden,"J")&gt;0),EG$4,"")</f>
        <v/>
      </c>
      <c r="EH207" t="str">
        <f>IF(AND($A207="J",COUNTIFS(activiteiten_perceel,percelen!$AZ207,activiteiten_maatregel_nr,percelen!EH$4,activiteiten_activiteit_voldoet_aan_voorwaarden,"J")&gt;0),EH$4,"")</f>
        <v/>
      </c>
      <c r="EI207" t="str">
        <f>IF(AND($A207="J",COUNTIFS(activiteiten_perceel,percelen!$AZ207,activiteiten_maatregel_nr,percelen!EI$4,activiteiten_activiteit_voldoet_aan_voorwaarden,"J")&gt;0),EI$4,"")</f>
        <v/>
      </c>
      <c r="EJ207">
        <f t="shared" si="511"/>
        <v>0</v>
      </c>
      <c r="EK207" t="str">
        <f t="shared" si="445"/>
        <v/>
      </c>
      <c r="EL207" t="str">
        <f t="shared" si="446"/>
        <v/>
      </c>
      <c r="EM207" t="str">
        <f t="shared" si="447"/>
        <v/>
      </c>
      <c r="EN207" t="str">
        <f t="shared" si="448"/>
        <v/>
      </c>
      <c r="EO207" t="str">
        <f t="shared" si="449"/>
        <v/>
      </c>
      <c r="EP207" t="str">
        <f t="shared" si="450"/>
        <v/>
      </c>
      <c r="EQ207" t="str">
        <f t="shared" si="451"/>
        <v/>
      </c>
      <c r="ER207" t="str">
        <f t="shared" si="452"/>
        <v/>
      </c>
      <c r="ES207" t="str">
        <f t="shared" si="453"/>
        <v/>
      </c>
      <c r="ET207" t="str">
        <f t="shared" si="454"/>
        <v/>
      </c>
      <c r="EU207" t="str">
        <f t="shared" si="455"/>
        <v/>
      </c>
      <c r="EV207" t="str">
        <f t="shared" si="456"/>
        <v/>
      </c>
      <c r="EW207" t="str">
        <f t="shared" si="512"/>
        <v>nvt</v>
      </c>
      <c r="EX207" t="str">
        <f t="shared" si="513"/>
        <v>nvt</v>
      </c>
      <c r="EY207" t="str">
        <f t="shared" si="514"/>
        <v>nvt</v>
      </c>
      <c r="EZ207" t="str">
        <f t="shared" si="515"/>
        <v>nvt</v>
      </c>
      <c r="FA207" t="str">
        <f t="shared" si="516"/>
        <v>nvt</v>
      </c>
      <c r="FB207" t="str">
        <f t="shared" si="517"/>
        <v>nvt</v>
      </c>
      <c r="FC207" t="str">
        <f t="shared" si="518"/>
        <v>nvt</v>
      </c>
      <c r="FD207" t="str">
        <f t="shared" si="519"/>
        <v>nvt</v>
      </c>
      <c r="FE207" t="str">
        <f>IF($EJ207=2,VLOOKUP(FD207,STAPELING!A:D,FE$1,0),"nvt")</f>
        <v>nvt</v>
      </c>
      <c r="FF207" t="str">
        <f t="shared" si="520"/>
        <v>nvt</v>
      </c>
      <c r="FG207" t="str">
        <f t="shared" si="521"/>
        <v>nvt</v>
      </c>
      <c r="FH207" t="str">
        <f t="shared" si="522"/>
        <v>nvt</v>
      </c>
      <c r="FI207" t="str">
        <f t="shared" si="523"/>
        <v>nvt</v>
      </c>
      <c r="FJ207" t="str">
        <f t="shared" si="524"/>
        <v>nvt</v>
      </c>
      <c r="FK207" t="str">
        <f t="shared" si="525"/>
        <v>nvt</v>
      </c>
      <c r="FL207" t="str">
        <f t="shared" si="526"/>
        <v>nvt</v>
      </c>
      <c r="FM207" t="str">
        <f t="shared" si="527"/>
        <v/>
      </c>
      <c r="FN207" t="str">
        <f>IF(ISERROR(VLOOKUP(FM207,STAPELING!I:AO,FN$1,0)),"N",VLOOKUP(FM207,STAPELING!I:AO,FN$1,0))</f>
        <v>J</v>
      </c>
      <c r="FO207" t="str">
        <f t="shared" si="528"/>
        <v>nvt</v>
      </c>
      <c r="FP207" t="str">
        <f t="shared" si="457"/>
        <v>nvt</v>
      </c>
      <c r="FQ207" t="str">
        <f t="shared" si="458"/>
        <v>nvt</v>
      </c>
      <c r="FR207" t="str">
        <f t="shared" si="459"/>
        <v>nvt</v>
      </c>
      <c r="FS207" t="str">
        <f t="shared" si="460"/>
        <v>nvt</v>
      </c>
      <c r="FT207" t="str">
        <f t="shared" si="461"/>
        <v>nvt</v>
      </c>
      <c r="FU207" t="str">
        <f t="shared" si="462"/>
        <v>nvt</v>
      </c>
      <c r="FV207" t="str">
        <f t="shared" si="463"/>
        <v>nvt</v>
      </c>
      <c r="FW207" t="str">
        <f t="shared" si="464"/>
        <v>nvt</v>
      </c>
      <c r="FX207" t="str">
        <f t="shared" si="465"/>
        <v>nvt</v>
      </c>
      <c r="FY207" t="str">
        <f t="shared" si="466"/>
        <v>nvt</v>
      </c>
      <c r="FZ207" t="str">
        <f t="shared" si="467"/>
        <v>nvt</v>
      </c>
      <c r="GA207" t="str">
        <f t="shared" si="468"/>
        <v>nvt</v>
      </c>
      <c r="GB207" t="str">
        <f>IF($EJ207&gt;2,IF(FO207="","zwart",VLOOKUP(FO207,STAPELING!J:AA,GB$1,0)),"nvt")</f>
        <v>nvt</v>
      </c>
      <c r="GC207" t="str">
        <f t="shared" si="529"/>
        <v>nvt</v>
      </c>
      <c r="GD207" t="str">
        <f t="shared" si="530"/>
        <v>nvt</v>
      </c>
      <c r="GE207" t="str">
        <f t="shared" si="531"/>
        <v>nvt</v>
      </c>
      <c r="GF207" t="str">
        <f t="shared" si="532"/>
        <v>nvt</v>
      </c>
      <c r="GG207" t="str">
        <f t="shared" si="533"/>
        <v>nvt</v>
      </c>
      <c r="GH207" t="str">
        <f t="shared" si="534"/>
        <v>nvt</v>
      </c>
      <c r="GI207" t="str">
        <f t="shared" si="535"/>
        <v>nvt</v>
      </c>
      <c r="GJ207" t="str">
        <f t="shared" si="536"/>
        <v>nvt</v>
      </c>
      <c r="GK207" t="str">
        <f t="shared" si="469"/>
        <v>nvt</v>
      </c>
      <c r="GL207" t="str">
        <f t="shared" si="470"/>
        <v>nvt</v>
      </c>
      <c r="GM207" t="str">
        <f t="shared" si="471"/>
        <v>nvt</v>
      </c>
      <c r="GN207" t="str">
        <f t="shared" si="472"/>
        <v>nvt</v>
      </c>
      <c r="GO207" t="str">
        <f t="shared" si="473"/>
        <v>nvt</v>
      </c>
      <c r="GP207" t="str">
        <f t="shared" si="474"/>
        <v>nvt</v>
      </c>
      <c r="GQ207" t="str">
        <f t="shared" si="475"/>
        <v>nvt</v>
      </c>
      <c r="GR207" t="str">
        <f t="shared" si="476"/>
        <v>nvt</v>
      </c>
      <c r="GS207" t="str">
        <f t="shared" si="477"/>
        <v>nvt</v>
      </c>
      <c r="GT207" t="str">
        <f t="shared" si="478"/>
        <v>nvt</v>
      </c>
      <c r="GU207" t="str">
        <f t="shared" si="479"/>
        <v>nvt</v>
      </c>
      <c r="GV207" t="str">
        <f t="shared" si="480"/>
        <v>nvt</v>
      </c>
      <c r="GW207" t="str">
        <f>IF($EJ207&gt;2,IF(GJ207="","zwart",VLOOKUP(GJ207,STAPELING!AB:AJ,GW$1,0)),"nvt")</f>
        <v>nvt</v>
      </c>
      <c r="GX207" t="str">
        <f t="shared" si="537"/>
        <v>nvt</v>
      </c>
      <c r="GY207" t="str">
        <f t="shared" si="538"/>
        <v>nvt</v>
      </c>
      <c r="GZ207" t="str">
        <f t="shared" si="539"/>
        <v>nvt</v>
      </c>
      <c r="HA207" t="str">
        <f t="shared" si="540"/>
        <v>nvt</v>
      </c>
      <c r="HB207" t="str">
        <f t="shared" si="541"/>
        <v>nvt</v>
      </c>
      <c r="HC207" t="str">
        <f t="shared" si="542"/>
        <v>nvt</v>
      </c>
      <c r="HD207" t="str">
        <f t="shared" si="543"/>
        <v>nvt</v>
      </c>
      <c r="HE207" t="str">
        <f t="shared" si="544"/>
        <v>nvt</v>
      </c>
      <c r="HF207" t="str">
        <f t="shared" si="545"/>
        <v>nvt</v>
      </c>
      <c r="HG207" t="str">
        <f t="shared" si="546"/>
        <v>nvt</v>
      </c>
      <c r="HH207" t="str">
        <f t="shared" si="547"/>
        <v>nvt</v>
      </c>
      <c r="HI207" t="str">
        <f t="shared" si="548"/>
        <v>nvt</v>
      </c>
      <c r="HJ207" t="str">
        <f t="shared" si="549"/>
        <v>nvt</v>
      </c>
      <c r="HK207" t="str">
        <f t="shared" si="550"/>
        <v>nvt</v>
      </c>
      <c r="HL207" t="str">
        <f t="shared" si="551"/>
        <v>nvt</v>
      </c>
      <c r="HM207" t="str">
        <f t="shared" si="481"/>
        <v>nvt</v>
      </c>
      <c r="HN207" t="str">
        <f t="shared" si="482"/>
        <v>nvt</v>
      </c>
      <c r="HO207" t="str">
        <f t="shared" si="483"/>
        <v>nvt</v>
      </c>
      <c r="HP207" t="str">
        <f t="shared" si="484"/>
        <v>nvt</v>
      </c>
      <c r="HQ207" t="str">
        <f t="shared" si="485"/>
        <v>nvt</v>
      </c>
      <c r="HR207" t="str">
        <f t="shared" si="486"/>
        <v>nvt</v>
      </c>
      <c r="HS207" t="str">
        <f t="shared" si="487"/>
        <v>nvt</v>
      </c>
      <c r="HT207" t="str">
        <f t="shared" si="488"/>
        <v>nvt</v>
      </c>
      <c r="HU207" t="str">
        <f t="shared" si="489"/>
        <v>nvt</v>
      </c>
      <c r="HV207" t="str">
        <f t="shared" si="490"/>
        <v>nvt</v>
      </c>
      <c r="HW207" t="str">
        <f t="shared" si="491"/>
        <v>nvt</v>
      </c>
      <c r="HX207" t="str">
        <f t="shared" si="492"/>
        <v>nvt</v>
      </c>
      <c r="HY207" t="str">
        <f>IF($EJ207&gt;2,IF(HL207="","zwart",VLOOKUP(HL207,STAPELING!AK:AN,HY$1,0)),"nvt")</f>
        <v>nvt</v>
      </c>
      <c r="HZ207" t="str">
        <f t="shared" si="552"/>
        <v>nvt</v>
      </c>
      <c r="IA207" t="str">
        <f t="shared" si="553"/>
        <v>nvt</v>
      </c>
      <c r="IB207" t="str">
        <f t="shared" si="554"/>
        <v>nvt</v>
      </c>
      <c r="IC207" t="str">
        <f t="shared" si="555"/>
        <v>nvt</v>
      </c>
      <c r="ID207" t="str">
        <f t="shared" si="556"/>
        <v>nvt</v>
      </c>
      <c r="IE207" t="str">
        <f t="shared" si="557"/>
        <v>nvt</v>
      </c>
      <c r="IF207" t="str">
        <f t="shared" si="558"/>
        <v>nvt</v>
      </c>
      <c r="IG207">
        <f t="shared" si="559"/>
        <v>0</v>
      </c>
      <c r="IH207">
        <f t="shared" si="560"/>
        <v>0</v>
      </c>
      <c r="II207">
        <f t="shared" si="561"/>
        <v>0</v>
      </c>
      <c r="IJ207">
        <f t="shared" si="562"/>
        <v>0</v>
      </c>
      <c r="IK207">
        <f t="shared" si="563"/>
        <v>0</v>
      </c>
      <c r="IL207">
        <f t="shared" si="564"/>
        <v>0</v>
      </c>
      <c r="IM207">
        <f t="shared" si="565"/>
        <v>0</v>
      </c>
      <c r="IN207">
        <f t="shared" si="566"/>
        <v>0</v>
      </c>
      <c r="IO207">
        <f t="shared" si="567"/>
        <v>0</v>
      </c>
      <c r="IP207">
        <f t="shared" si="568"/>
        <v>0</v>
      </c>
      <c r="IQ207">
        <f t="shared" si="569"/>
        <v>0</v>
      </c>
      <c r="IR207">
        <f t="shared" si="570"/>
        <v>0</v>
      </c>
      <c r="IS207">
        <f t="shared" si="571"/>
        <v>0</v>
      </c>
      <c r="IT207">
        <f t="shared" si="572"/>
        <v>0</v>
      </c>
      <c r="IU207" t="str">
        <f t="shared" si="573"/>
        <v>N</v>
      </c>
      <c r="IV207" t="str">
        <f t="shared" si="493"/>
        <v>N</v>
      </c>
      <c r="IW207" t="str">
        <f t="shared" si="574"/>
        <v>N</v>
      </c>
    </row>
    <row r="208" spans="1:257" x14ac:dyDescent="0.25">
      <c r="A208" t="str">
        <f>IF(ISERROR(VLOOKUP(E208,E$4:E207,1,0)),"J","N")</f>
        <v>N</v>
      </c>
      <c r="E208" s="25" t="str">
        <f>IF(Invoer!B237="","",Invoer!B237)</f>
        <v/>
      </c>
      <c r="F208" s="25"/>
      <c r="G208" s="25"/>
      <c r="H208" s="25" t="str">
        <f>IF(AND($E208&lt;&gt;"",$A208="J"),Invoer!D237,"")</f>
        <v/>
      </c>
      <c r="I208" s="25"/>
      <c r="J208" s="26"/>
      <c r="K208" s="26" t="str">
        <f>IF(AND($E208&lt;&gt;"",$A208="J"),Invoer!L237,"")</f>
        <v/>
      </c>
      <c r="L208" s="26"/>
      <c r="M208" s="25"/>
      <c r="N208" s="152"/>
      <c r="O208" s="153"/>
      <c r="P208" s="25"/>
      <c r="Q208" s="25"/>
      <c r="R208" s="153"/>
      <c r="S208" s="154"/>
      <c r="T208" s="152"/>
      <c r="U208" s="153"/>
      <c r="V208" s="153"/>
      <c r="W208" s="59" t="str">
        <f>IF(AND($E208&lt;&gt;"",$A208="J",Invoer!R237&lt;&gt;""),VLOOKUP(Invoer!R237,NORM!$F$26:$H$29,3,0),"")</f>
        <v/>
      </c>
      <c r="X208" s="59"/>
      <c r="Y208" s="25" t="str">
        <f t="shared" si="494"/>
        <v/>
      </c>
      <c r="Z208" s="25"/>
      <c r="AA208" s="26" t="str">
        <f t="shared" si="495"/>
        <v/>
      </c>
      <c r="AB208" s="26"/>
      <c r="AC208" s="153"/>
      <c r="AD208" s="153"/>
      <c r="AE208" s="153"/>
      <c r="AF208" s="153"/>
      <c r="AG208" s="153"/>
      <c r="AH208" s="25"/>
      <c r="AI208" s="153"/>
      <c r="AJ208" s="153"/>
      <c r="AK208" s="153"/>
      <c r="AL208" s="153"/>
      <c r="AM208" s="25" t="str">
        <f>IF(AND($E208&lt;&gt;"",$A208="J"),IF(Invoer!X237="Ja","J",IF(Invoer!X237="Nee","N","")),"")</f>
        <v/>
      </c>
      <c r="AN208" s="153"/>
      <c r="AO208" s="153"/>
      <c r="AP208" s="153" t="s">
        <v>311</v>
      </c>
      <c r="AQ208" s="153" t="s">
        <v>311</v>
      </c>
      <c r="AR208" s="153" t="s">
        <v>312</v>
      </c>
      <c r="AS208" s="153" t="s">
        <v>312</v>
      </c>
      <c r="AT208" s="1" t="str">
        <f>IF(AND($E208&lt;&gt;"",$A208="J",Invoer!O237&lt;&gt;""),VLOOKUP(Invoer!O237,NORM!$F$31:$H$38,3,0),"")</f>
        <v/>
      </c>
      <c r="AU208" s="1"/>
      <c r="AV208" s="1" t="str">
        <f>IF(AND($E208&lt;&gt;"",$A208="J"),Invoer!AH237,"")</f>
        <v/>
      </c>
      <c r="AW208" s="1"/>
      <c r="AX208" s="1" t="str">
        <f t="shared" si="496"/>
        <v/>
      </c>
      <c r="AY208" s="1"/>
      <c r="AZ208" s="3" t="str">
        <f t="shared" si="497"/>
        <v/>
      </c>
      <c r="BA208" s="3" t="str">
        <f t="shared" si="498"/>
        <v/>
      </c>
      <c r="BB208" s="3" t="str">
        <f t="shared" si="499"/>
        <v>N</v>
      </c>
      <c r="BC208" s="3" t="str">
        <f t="shared" si="500"/>
        <v>N</v>
      </c>
      <c r="BD208" s="3" t="str">
        <f t="shared" si="501"/>
        <v/>
      </c>
      <c r="BE208" s="3">
        <f t="shared" si="502"/>
        <v>0</v>
      </c>
      <c r="BF208" s="3" t="str">
        <f t="shared" si="503"/>
        <v/>
      </c>
      <c r="BG208" s="3" t="str">
        <f t="shared" si="504"/>
        <v/>
      </c>
      <c r="BH208" s="3" t="str">
        <f t="shared" si="505"/>
        <v>N</v>
      </c>
      <c r="BI208" s="24" t="str">
        <f t="shared" si="506"/>
        <v/>
      </c>
      <c r="BJ208" s="24" t="str">
        <f>IF(ISERROR(VLOOKUP($BD208,LOV_GWSGRP!A:A,1,0)),"N","J")</f>
        <v>N</v>
      </c>
      <c r="BK208" s="24" t="str">
        <f>IF(ISERROR(VLOOKUP($BD208,LOV_GWSGRP!D:D,1,0)),"N","J")</f>
        <v>N</v>
      </c>
      <c r="BL208" s="24" t="str">
        <f>IF(ISERROR(VLOOKUP($BD208,LOV_GWSGRP!G:G,1,0)),"N","J")</f>
        <v>N</v>
      </c>
      <c r="BM208" s="24" t="str">
        <f>IF(ISERROR(VLOOKUP($BD208,LOV_GWSGRP!M:M,1,0)),"N","J")</f>
        <v>N</v>
      </c>
      <c r="BN208" s="24" t="str">
        <f>IF(ISERROR(VLOOKUP($BD208,LOV_GWSGRP!P:P,1,0)),"N","J")</f>
        <v>N</v>
      </c>
      <c r="BO208" s="24" t="str">
        <f>IF(ISERROR(VLOOKUP($BD208,LOV_GWSGRP!S:S,1,0)),"N","J")</f>
        <v>N</v>
      </c>
      <c r="BP208" s="24" t="str">
        <f>IF(ISERROR(VLOOKUP($BD208,LOV_GWSGRP!V:V,1,0)),"N","J")</f>
        <v>N</v>
      </c>
      <c r="BQ208" s="24" t="str">
        <f>IF(ISERROR(VLOOKUP($BD208,LOV_GWSGRP!Y:Y,1,0)),"N","J")</f>
        <v>N</v>
      </c>
      <c r="BR208" s="24" t="str">
        <f>IF(ISERROR(VLOOKUP($BD208,LOV_GWSGRP!AB:AB,1,0)),"N","J")</f>
        <v>N</v>
      </c>
      <c r="BS208" s="24" t="str">
        <f>IF(ISERROR(VLOOKUP($BD208,LOV_GWSGRP!AE:AE,1,0)),"N","J")</f>
        <v>N</v>
      </c>
      <c r="BT208" s="24" t="str">
        <f>IF(ISERROR(VLOOKUP($BD208,LOV_GWSGRP!AH:AH,1,0)),"N","J")</f>
        <v>N</v>
      </c>
      <c r="BU208" s="24" t="str">
        <f>IF(ISERROR(VLOOKUP($BD208,LOV_GWSGRP!CJ:CJ,1,0)),"N","J")</f>
        <v>N</v>
      </c>
      <c r="BV208" s="24" t="str">
        <f>IF(ISERROR(VLOOKUP($BD208,LOV_GWSGRP!AN:AN,1,0)),"N","J")</f>
        <v>N</v>
      </c>
      <c r="BW208" s="24" t="str">
        <f>IF(ISERROR(VLOOKUP($BD208,LOV_GWSGRP!AQ:AQ,1,0)),"N","J")</f>
        <v>N</v>
      </c>
      <c r="BX208" s="24" t="str">
        <f>IF(ISERROR(VLOOKUP($BD208,LOV_GWSGRP!AT:AT,1,0)),"N","J")</f>
        <v>N</v>
      </c>
      <c r="BY208" s="24" t="str">
        <f>IF(ISERROR(VLOOKUP($BD208,LOV_GWSGRP!AW:AW,1,0)),"N","J")</f>
        <v>N</v>
      </c>
      <c r="BZ208" s="24" t="str">
        <f>IF(ISERROR(VLOOKUP($BD208,LOV_GWSGRP!AZ:AZ,1,0)),"N","J")</f>
        <v>N</v>
      </c>
      <c r="CA208" s="24" t="str">
        <f>IF(ISERROR(VLOOKUP($BD208,LOV_GWSGRP!BC:BC,1,0)),"N","J")</f>
        <v>N</v>
      </c>
      <c r="CB208" s="24" t="str">
        <f>IF(ISERROR(VLOOKUP($BD208,LOV_GWSGRP!BF:BF,1,0)),"N","J")</f>
        <v>N</v>
      </c>
      <c r="CC208" s="24" t="str">
        <f>IF(ISERROR(VLOOKUP($BD208,LOV_GWSGRP!BI:BI,1,0)),"N","J")</f>
        <v>N</v>
      </c>
      <c r="CD208" s="24" t="str">
        <f>IF(ISERROR(VLOOKUP($BD208,LOV_GWSGRP!J:J,1,0)),"N","J")</f>
        <v>N</v>
      </c>
      <c r="CE208" s="24" t="str">
        <f>IF(ISERROR(VLOOKUP($BD208,LOV_GWSGRP!BL:BL,1,0)),"N","J")</f>
        <v>N</v>
      </c>
      <c r="CF208" s="24"/>
      <c r="CG208" s="24" t="str">
        <f>IF(ISERROR(VLOOKUP($BD208,LOV_GWSGRP!BO:BO,1,0)),"N","J")</f>
        <v>N</v>
      </c>
      <c r="CH208" s="24" t="str">
        <f t="shared" si="507"/>
        <v>N</v>
      </c>
      <c r="CI208" s="24" t="str">
        <f>IF(ISERROR(VLOOKUP($BD208,GEWASCODE_GLMC8!F:F,1,0)),"N","J")</f>
        <v>N</v>
      </c>
      <c r="CJ208" s="24" t="str">
        <f>IF(COUNTIF($CI208:CI208,"J")&gt;0,"N",IF(ISERROR(VLOOKUP($BD208,GEWASCODE_GLMC8!G:G,1,0)),"N","J"))</f>
        <v>N</v>
      </c>
      <c r="CK208" s="24" t="str">
        <f>IF(COUNTIF($CI208:CJ208,"J")&gt;0,"N",IF(ISERROR(VLOOKUP($BD208,GEWASCODE_GLMC8!H:H,1,0)),"N","J"))</f>
        <v>N</v>
      </c>
      <c r="CL208" s="24" t="str">
        <f>IF(COUNTIF($CI208:CK208,"J")&gt;0,"N",IF(ISERROR(VLOOKUP($BD208,GEWASCODE_GLMC8!I:I,1,0)),"N","J"))</f>
        <v>N</v>
      </c>
      <c r="CM208" s="24" t="str">
        <f>IF(COUNTIF($CI208:CL208,"J")&gt;0,"N",IF(ISERROR(VLOOKUP($BD208,GEWASCODE_GLMC8!J:J,1,0)),"N","J"))</f>
        <v>N</v>
      </c>
      <c r="CN208" s="24" t="str">
        <f>IF(COUNTIF($CI208:CM208,"J")&gt;0,"N",IF(ISERROR(VLOOKUP($BD208,GEWASCODE_GLMC8!K:K,1,0)),"N","J"))</f>
        <v>N</v>
      </c>
      <c r="CO208" s="24" t="str">
        <f>IF(COUNTIF($CI208:CN208,"J")&gt;0,"N",IF(ISERROR(VLOOKUP($BD208,GEWASCODE_GLMC8!L:L,1,0)),"N","J"))</f>
        <v>N</v>
      </c>
      <c r="CP208" s="24" t="str">
        <f>IF(COUNTIF($CI208:CO208,"J")&gt;0,"N",IF(ISERROR(VLOOKUP($BD208,GEWASCODE_GLMC8!M:M,1,0)),"N","J"))</f>
        <v>N</v>
      </c>
      <c r="CQ208" s="24" t="str">
        <f>IF(COUNTIF($CI208:CP208,"J")&gt;0,"N",IF(ISERROR(VLOOKUP($BD208,GEWASCODE_GLMC8!N:N,1,0)),"N","J"))</f>
        <v>N</v>
      </c>
      <c r="CR208" s="24" t="str">
        <f>IF(COUNTIF($CI208:CQ208,"J")&gt;0,"N",IF(ISERROR(VLOOKUP($BD208,GEWASCODE_GLMC8!O:O,1,0)),"N","J"))</f>
        <v>N</v>
      </c>
      <c r="CS208" s="24" t="str">
        <f>IF(COUNTIF($CI208:CR208,"J")&gt;0,"N",IF(ISERROR(VLOOKUP($BD208,GEWASCODE_GLMC8!P:P,1,0)),"N","J"))</f>
        <v>N</v>
      </c>
      <c r="CT208" s="24" t="str">
        <f>IF(COUNTIF($CI208:CS208,"J")&gt;0,"N",IF(ISERROR(VLOOKUP($BD208,GEWASCODE_GLMC8!Q:Q,1,0)),"N","J"))</f>
        <v>N</v>
      </c>
      <c r="CU208" s="24" t="str">
        <f>IF(COUNTIF($CI208:CT208,"J")&gt;0,"N",IF(ISERROR(VLOOKUP($BD208,GEWASCODE_GLMC8!R:R,1,0)),"N","J"))</f>
        <v>N</v>
      </c>
      <c r="CV208" s="24" t="str">
        <f>IF(COUNTIF($CI208:CU208,"J")&gt;0,"N",IF(ISERROR(VLOOKUP($BD208,GEWASCODE_GLMC8!S:S,1,0)),"N","J"))</f>
        <v>N</v>
      </c>
      <c r="CW208" s="24" t="str">
        <f>IF(COUNTIF($CI208:CV208,"J")&gt;0,"N",IF(ISERROR(VLOOKUP($BD208,GEWASCODE_GLMC8!T:T,1,0)),"N","J"))</f>
        <v>N</v>
      </c>
      <c r="CX208" s="24" t="str">
        <f>IF(COUNTIF($CI208:CW208,"J")&gt;0,"N",IF(ISERROR(VLOOKUP($BD208,GEWASCODE_GLMC8!U:U,1,0)),"N","J"))</f>
        <v>N</v>
      </c>
      <c r="CY208" s="24" t="str">
        <f>IF(COUNTIF($CI208:CX208,"J")&gt;0,"N",IF(ISERROR(VLOOKUP($BD208,GEWASCODE_GLMC8!V:V,1,0)),"N","J"))</f>
        <v>N</v>
      </c>
      <c r="CZ208" s="24" t="str">
        <f>IF(COUNTIF($CI208:CY208,"J")&gt;0,"N",IF(ISERROR(VLOOKUP($BD208,GEWASCODE_GLMC8!W:W,1,0)),"N","J"))</f>
        <v>N</v>
      </c>
      <c r="DA208" s="24" t="str">
        <f>IF(COUNTIF($CI208:CZ208,"J")&gt;0,"N",IF(ISERROR(VLOOKUP($BD208,GEWASCODE_GLMC8!X:X,1,0)),"N","J"))</f>
        <v>N</v>
      </c>
      <c r="DB208" s="24" t="str">
        <f>IF(COUNTIF($CI208:DA208,"J")&gt;0,"N",IF(ISERROR(VLOOKUP($BD208,GEWASCODE_GLMC8!Y:Y,1,0)),"N","J"))</f>
        <v>N</v>
      </c>
      <c r="DC208" s="24" t="str">
        <f>IF(COUNTIF($CI208:DB208,"J")&gt;0,"N",IF(ISERROR(VLOOKUP($BD208,GEWASCODE_GLMC8!Z:Z,1,0)),"N","J"))</f>
        <v>N</v>
      </c>
      <c r="DD208" s="24" t="str">
        <f t="shared" si="508"/>
        <v>N</v>
      </c>
      <c r="DE208" s="3" t="str">
        <f t="shared" si="439"/>
        <v>N</v>
      </c>
      <c r="DF208" s="3" t="str">
        <f t="shared" si="440"/>
        <v>N</v>
      </c>
      <c r="DG208" s="3" t="str">
        <f t="shared" si="509"/>
        <v>N</v>
      </c>
      <c r="DH208" s="3" t="str">
        <f t="shared" si="510"/>
        <v>N</v>
      </c>
      <c r="DI208" s="3" t="str">
        <f t="shared" si="441"/>
        <v>N</v>
      </c>
      <c r="DJ208" s="3" t="str">
        <f t="shared" si="442"/>
        <v>N</v>
      </c>
      <c r="DK208" s="3">
        <f>0</f>
        <v>0</v>
      </c>
      <c r="DL208" s="3" t="str">
        <f t="shared" si="443"/>
        <v>N</v>
      </c>
      <c r="DM208" s="3" t="str">
        <f t="shared" si="444"/>
        <v>N</v>
      </c>
      <c r="DN208" t="str">
        <f>IF(AND($A208="J",COUNTIFS(activiteiten_perceel,percelen!$AZ208,activiteiten_maatregel_nr,percelen!DN$4,activiteiten_activiteit_voldoet_aan_voorwaarden,"J")&gt;0),DN$4,"")</f>
        <v/>
      </c>
      <c r="DO208" t="str">
        <f>IF(AND($A208="J",COUNTIFS(activiteiten_perceel,percelen!$AZ208,activiteiten_maatregel_nr,percelen!DO$4,activiteiten_activiteit_voldoet_aan_voorwaarden,"J")&gt;0),DO$4,"")</f>
        <v/>
      </c>
      <c r="DP208" t="str">
        <f>IF(AND($A208="J",COUNTIFS(activiteiten_perceel,percelen!$AZ208,activiteiten_maatregel_nr,percelen!DP$4,activiteiten_activiteit_voldoet_aan_voorwaarden,"J")&gt;0),DP$4,"")</f>
        <v/>
      </c>
      <c r="DQ208" t="str">
        <f>IF(AND($A208="J",COUNTIFS(activiteiten_perceel,percelen!$AZ208,activiteiten_maatregel_nr,percelen!DQ$4,activiteiten_activiteit_voldoet_aan_voorwaarden,"J")&gt;0),DQ$4,"")</f>
        <v/>
      </c>
      <c r="DR208" t="str">
        <f>IF(AND($A208="J",COUNTIFS(activiteiten_perceel,percelen!$AZ208,activiteiten_maatregel_nr,percelen!DR$4,activiteiten_activiteit_voldoet_aan_voorwaarden,"J")&gt;0),DR$4,"")</f>
        <v/>
      </c>
      <c r="DS208" t="str">
        <f>IF(AND($A208="J",COUNTIFS(activiteiten_perceel,percelen!$AZ208,activiteiten_maatregel_nr,percelen!DS$4,activiteiten_activiteit_voldoet_aan_voorwaarden,"J")&gt;0),DS$4,"")</f>
        <v/>
      </c>
      <c r="DT208" t="str">
        <f>IF(AND($A208="J",COUNTIFS(activiteiten_perceel,percelen!$AZ208,activiteiten_maatregel_nr,percelen!DT$4,activiteiten_activiteit_voldoet_aan_voorwaarden,"J")&gt;0),DT$4,"")</f>
        <v/>
      </c>
      <c r="DU208" t="str">
        <f>IF(AND($A208="J",COUNTIFS(activiteiten_perceel,percelen!$AZ208,activiteiten_maatregel_nr,percelen!DU$4,activiteiten_activiteit_voldoet_aan_voorwaarden,"J")&gt;0),DU$4,"")</f>
        <v/>
      </c>
      <c r="DV208" t="str">
        <f>IF(AND($A208="J",COUNTIFS(activiteiten_perceel,percelen!$AZ208,activiteiten_maatregel_nr,percelen!DV$4,activiteiten_activiteit_voldoet_aan_voorwaarden,"J")&gt;0),DV$4,"")</f>
        <v/>
      </c>
      <c r="DW208" t="str">
        <f>IF(AND($A208="J",COUNTIFS(activiteiten_perceel,percelen!$AZ208,activiteiten_maatregel_nr,percelen!DW$4,activiteiten_activiteit_voldoet_aan_voorwaarden,"J")&gt;0),DW$4,"")</f>
        <v/>
      </c>
      <c r="DX208" t="str">
        <f>IF(AND($A208="J",COUNTIFS(activiteiten_perceel,percelen!$AZ208,activiteiten_maatregel_nr,percelen!DX$4,activiteiten_activiteit_voldoet_aan_voorwaarden,"J")&gt;0),DX$4,"")</f>
        <v/>
      </c>
      <c r="DY208" t="str">
        <f>IF(AND($A208="J",COUNTIFS(activiteiten_perceel,percelen!$AZ208,activiteiten_maatregel_nr,percelen!DY$4,activiteiten_activiteit_voldoet_aan_voorwaarden,"J")&gt;0),DY$4,"")</f>
        <v/>
      </c>
      <c r="DZ208" t="str">
        <f>IF(AND($A208="J",COUNTIFS(activiteiten_perceel,percelen!$AZ208,activiteiten_maatregel_nr,percelen!DZ$4,activiteiten_activiteit_voldoet_aan_voorwaarden,"J")&gt;0),DZ$4,"")</f>
        <v/>
      </c>
      <c r="EA208" t="str">
        <f>IF(AND($A208="J",COUNTIFS(activiteiten_perceel,percelen!$AZ208,activiteiten_maatregel_nr,percelen!EA$4,activiteiten_activiteit_voldoet_aan_voorwaarden,"J")&gt;0),EA$4,"")</f>
        <v/>
      </c>
      <c r="EB208" t="str">
        <f>IF(AND($A208="J",COUNTIFS(activiteiten_perceel,percelen!$AZ208,activiteiten_maatregel_nr,percelen!EB$4,activiteiten_activiteit_voldoet_aan_voorwaarden,"J")&gt;0),EB$4,"")</f>
        <v/>
      </c>
      <c r="EC208" t="str">
        <f>IF(AND($A208="J",COUNTIFS(activiteiten_perceel,percelen!$AZ208,activiteiten_maatregel_nr,percelen!EC$4,activiteiten_activiteit_voldoet_aan_voorwaarden,"J")&gt;0),EC$4,"")</f>
        <v/>
      </c>
      <c r="ED208" t="str">
        <f>IF(AND($A208="J",COUNTIFS(activiteiten_perceel,percelen!$AZ208,activiteiten_maatregel_nr,percelen!ED$4,activiteiten_activiteit_voldoet_aan_voorwaarden,"J")&gt;0),ED$4,"")</f>
        <v/>
      </c>
      <c r="EE208" t="str">
        <f>IF(AND($A208="J",COUNTIFS(activiteiten_perceel,percelen!$AZ208,activiteiten_maatregel_nr,percelen!EE$4,activiteiten_activiteit_voldoet_aan_voorwaarden,"J")&gt;0),EE$4,"")</f>
        <v/>
      </c>
      <c r="EF208" t="str">
        <f>IF(AND($A208="J",COUNTIFS(activiteiten_perceel,percelen!$AZ208,activiteiten_maatregel_nr,percelen!EF$4,activiteiten_activiteit_voldoet_aan_voorwaarden,"J")&gt;0),EF$4,"")</f>
        <v/>
      </c>
      <c r="EG208" t="str">
        <f>IF(AND($A208="J",COUNTIFS(activiteiten_perceel,percelen!$AZ208,activiteiten_maatregel_nr,percelen!EG$4,activiteiten_activiteit_voldoet_aan_voorwaarden,"J")&gt;0),EG$4,"")</f>
        <v/>
      </c>
      <c r="EH208" t="str">
        <f>IF(AND($A208="J",COUNTIFS(activiteiten_perceel,percelen!$AZ208,activiteiten_maatregel_nr,percelen!EH$4,activiteiten_activiteit_voldoet_aan_voorwaarden,"J")&gt;0),EH$4,"")</f>
        <v/>
      </c>
      <c r="EI208" t="str">
        <f>IF(AND($A208="J",COUNTIFS(activiteiten_perceel,percelen!$AZ208,activiteiten_maatregel_nr,percelen!EI$4,activiteiten_activiteit_voldoet_aan_voorwaarden,"J")&gt;0),EI$4,"")</f>
        <v/>
      </c>
      <c r="EJ208">
        <f t="shared" si="511"/>
        <v>0</v>
      </c>
      <c r="EK208" t="str">
        <f t="shared" si="445"/>
        <v/>
      </c>
      <c r="EL208" t="str">
        <f t="shared" si="446"/>
        <v/>
      </c>
      <c r="EM208" t="str">
        <f t="shared" si="447"/>
        <v/>
      </c>
      <c r="EN208" t="str">
        <f t="shared" si="448"/>
        <v/>
      </c>
      <c r="EO208" t="str">
        <f t="shared" si="449"/>
        <v/>
      </c>
      <c r="EP208" t="str">
        <f t="shared" si="450"/>
        <v/>
      </c>
      <c r="EQ208" t="str">
        <f t="shared" si="451"/>
        <v/>
      </c>
      <c r="ER208" t="str">
        <f t="shared" si="452"/>
        <v/>
      </c>
      <c r="ES208" t="str">
        <f t="shared" si="453"/>
        <v/>
      </c>
      <c r="ET208" t="str">
        <f t="shared" si="454"/>
        <v/>
      </c>
      <c r="EU208" t="str">
        <f t="shared" si="455"/>
        <v/>
      </c>
      <c r="EV208" t="str">
        <f t="shared" si="456"/>
        <v/>
      </c>
      <c r="EW208" t="str">
        <f t="shared" si="512"/>
        <v>nvt</v>
      </c>
      <c r="EX208" t="str">
        <f t="shared" si="513"/>
        <v>nvt</v>
      </c>
      <c r="EY208" t="str">
        <f t="shared" si="514"/>
        <v>nvt</v>
      </c>
      <c r="EZ208" t="str">
        <f t="shared" si="515"/>
        <v>nvt</v>
      </c>
      <c r="FA208" t="str">
        <f t="shared" si="516"/>
        <v>nvt</v>
      </c>
      <c r="FB208" t="str">
        <f t="shared" si="517"/>
        <v>nvt</v>
      </c>
      <c r="FC208" t="str">
        <f t="shared" si="518"/>
        <v>nvt</v>
      </c>
      <c r="FD208" t="str">
        <f t="shared" si="519"/>
        <v>nvt</v>
      </c>
      <c r="FE208" t="str">
        <f>IF($EJ208=2,VLOOKUP(FD208,STAPELING!A:D,FE$1,0),"nvt")</f>
        <v>nvt</v>
      </c>
      <c r="FF208" t="str">
        <f t="shared" si="520"/>
        <v>nvt</v>
      </c>
      <c r="FG208" t="str">
        <f t="shared" si="521"/>
        <v>nvt</v>
      </c>
      <c r="FH208" t="str">
        <f t="shared" si="522"/>
        <v>nvt</v>
      </c>
      <c r="FI208" t="str">
        <f t="shared" si="523"/>
        <v>nvt</v>
      </c>
      <c r="FJ208" t="str">
        <f t="shared" si="524"/>
        <v>nvt</v>
      </c>
      <c r="FK208" t="str">
        <f t="shared" si="525"/>
        <v>nvt</v>
      </c>
      <c r="FL208" t="str">
        <f t="shared" si="526"/>
        <v>nvt</v>
      </c>
      <c r="FM208" t="str">
        <f t="shared" si="527"/>
        <v/>
      </c>
      <c r="FN208" t="str">
        <f>IF(ISERROR(VLOOKUP(FM208,STAPELING!I:AO,FN$1,0)),"N",VLOOKUP(FM208,STAPELING!I:AO,FN$1,0))</f>
        <v>J</v>
      </c>
      <c r="FO208" t="str">
        <f t="shared" si="528"/>
        <v>nvt</v>
      </c>
      <c r="FP208" t="str">
        <f t="shared" si="457"/>
        <v>nvt</v>
      </c>
      <c r="FQ208" t="str">
        <f t="shared" si="458"/>
        <v>nvt</v>
      </c>
      <c r="FR208" t="str">
        <f t="shared" si="459"/>
        <v>nvt</v>
      </c>
      <c r="FS208" t="str">
        <f t="shared" si="460"/>
        <v>nvt</v>
      </c>
      <c r="FT208" t="str">
        <f t="shared" si="461"/>
        <v>nvt</v>
      </c>
      <c r="FU208" t="str">
        <f t="shared" si="462"/>
        <v>nvt</v>
      </c>
      <c r="FV208" t="str">
        <f t="shared" si="463"/>
        <v>nvt</v>
      </c>
      <c r="FW208" t="str">
        <f t="shared" si="464"/>
        <v>nvt</v>
      </c>
      <c r="FX208" t="str">
        <f t="shared" si="465"/>
        <v>nvt</v>
      </c>
      <c r="FY208" t="str">
        <f t="shared" si="466"/>
        <v>nvt</v>
      </c>
      <c r="FZ208" t="str">
        <f t="shared" si="467"/>
        <v>nvt</v>
      </c>
      <c r="GA208" t="str">
        <f t="shared" si="468"/>
        <v>nvt</v>
      </c>
      <c r="GB208" t="str">
        <f>IF($EJ208&gt;2,IF(FO208="","zwart",VLOOKUP(FO208,STAPELING!J:AA,GB$1,0)),"nvt")</f>
        <v>nvt</v>
      </c>
      <c r="GC208" t="str">
        <f t="shared" si="529"/>
        <v>nvt</v>
      </c>
      <c r="GD208" t="str">
        <f t="shared" si="530"/>
        <v>nvt</v>
      </c>
      <c r="GE208" t="str">
        <f t="shared" si="531"/>
        <v>nvt</v>
      </c>
      <c r="GF208" t="str">
        <f t="shared" si="532"/>
        <v>nvt</v>
      </c>
      <c r="GG208" t="str">
        <f t="shared" si="533"/>
        <v>nvt</v>
      </c>
      <c r="GH208" t="str">
        <f t="shared" si="534"/>
        <v>nvt</v>
      </c>
      <c r="GI208" t="str">
        <f t="shared" si="535"/>
        <v>nvt</v>
      </c>
      <c r="GJ208" t="str">
        <f t="shared" si="536"/>
        <v>nvt</v>
      </c>
      <c r="GK208" t="str">
        <f t="shared" si="469"/>
        <v>nvt</v>
      </c>
      <c r="GL208" t="str">
        <f t="shared" si="470"/>
        <v>nvt</v>
      </c>
      <c r="GM208" t="str">
        <f t="shared" si="471"/>
        <v>nvt</v>
      </c>
      <c r="GN208" t="str">
        <f t="shared" si="472"/>
        <v>nvt</v>
      </c>
      <c r="GO208" t="str">
        <f t="shared" si="473"/>
        <v>nvt</v>
      </c>
      <c r="GP208" t="str">
        <f t="shared" si="474"/>
        <v>nvt</v>
      </c>
      <c r="GQ208" t="str">
        <f t="shared" si="475"/>
        <v>nvt</v>
      </c>
      <c r="GR208" t="str">
        <f t="shared" si="476"/>
        <v>nvt</v>
      </c>
      <c r="GS208" t="str">
        <f t="shared" si="477"/>
        <v>nvt</v>
      </c>
      <c r="GT208" t="str">
        <f t="shared" si="478"/>
        <v>nvt</v>
      </c>
      <c r="GU208" t="str">
        <f t="shared" si="479"/>
        <v>nvt</v>
      </c>
      <c r="GV208" t="str">
        <f t="shared" si="480"/>
        <v>nvt</v>
      </c>
      <c r="GW208" t="str">
        <f>IF($EJ208&gt;2,IF(GJ208="","zwart",VLOOKUP(GJ208,STAPELING!AB:AJ,GW$1,0)),"nvt")</f>
        <v>nvt</v>
      </c>
      <c r="GX208" t="str">
        <f t="shared" si="537"/>
        <v>nvt</v>
      </c>
      <c r="GY208" t="str">
        <f t="shared" si="538"/>
        <v>nvt</v>
      </c>
      <c r="GZ208" t="str">
        <f t="shared" si="539"/>
        <v>nvt</v>
      </c>
      <c r="HA208" t="str">
        <f t="shared" si="540"/>
        <v>nvt</v>
      </c>
      <c r="HB208" t="str">
        <f t="shared" si="541"/>
        <v>nvt</v>
      </c>
      <c r="HC208" t="str">
        <f t="shared" si="542"/>
        <v>nvt</v>
      </c>
      <c r="HD208" t="str">
        <f t="shared" si="543"/>
        <v>nvt</v>
      </c>
      <c r="HE208" t="str">
        <f t="shared" si="544"/>
        <v>nvt</v>
      </c>
      <c r="HF208" t="str">
        <f t="shared" si="545"/>
        <v>nvt</v>
      </c>
      <c r="HG208" t="str">
        <f t="shared" si="546"/>
        <v>nvt</v>
      </c>
      <c r="HH208" t="str">
        <f t="shared" si="547"/>
        <v>nvt</v>
      </c>
      <c r="HI208" t="str">
        <f t="shared" si="548"/>
        <v>nvt</v>
      </c>
      <c r="HJ208" t="str">
        <f t="shared" si="549"/>
        <v>nvt</v>
      </c>
      <c r="HK208" t="str">
        <f t="shared" si="550"/>
        <v>nvt</v>
      </c>
      <c r="HL208" t="str">
        <f t="shared" si="551"/>
        <v>nvt</v>
      </c>
      <c r="HM208" t="str">
        <f t="shared" si="481"/>
        <v>nvt</v>
      </c>
      <c r="HN208" t="str">
        <f t="shared" si="482"/>
        <v>nvt</v>
      </c>
      <c r="HO208" t="str">
        <f t="shared" si="483"/>
        <v>nvt</v>
      </c>
      <c r="HP208" t="str">
        <f t="shared" si="484"/>
        <v>nvt</v>
      </c>
      <c r="HQ208" t="str">
        <f t="shared" si="485"/>
        <v>nvt</v>
      </c>
      <c r="HR208" t="str">
        <f t="shared" si="486"/>
        <v>nvt</v>
      </c>
      <c r="HS208" t="str">
        <f t="shared" si="487"/>
        <v>nvt</v>
      </c>
      <c r="HT208" t="str">
        <f t="shared" si="488"/>
        <v>nvt</v>
      </c>
      <c r="HU208" t="str">
        <f t="shared" si="489"/>
        <v>nvt</v>
      </c>
      <c r="HV208" t="str">
        <f t="shared" si="490"/>
        <v>nvt</v>
      </c>
      <c r="HW208" t="str">
        <f t="shared" si="491"/>
        <v>nvt</v>
      </c>
      <c r="HX208" t="str">
        <f t="shared" si="492"/>
        <v>nvt</v>
      </c>
      <c r="HY208" t="str">
        <f>IF($EJ208&gt;2,IF(HL208="","zwart",VLOOKUP(HL208,STAPELING!AK:AN,HY$1,0)),"nvt")</f>
        <v>nvt</v>
      </c>
      <c r="HZ208" t="str">
        <f t="shared" si="552"/>
        <v>nvt</v>
      </c>
      <c r="IA208" t="str">
        <f t="shared" si="553"/>
        <v>nvt</v>
      </c>
      <c r="IB208" t="str">
        <f t="shared" si="554"/>
        <v>nvt</v>
      </c>
      <c r="IC208" t="str">
        <f t="shared" si="555"/>
        <v>nvt</v>
      </c>
      <c r="ID208" t="str">
        <f t="shared" si="556"/>
        <v>nvt</v>
      </c>
      <c r="IE208" t="str">
        <f t="shared" si="557"/>
        <v>nvt</v>
      </c>
      <c r="IF208" t="str">
        <f t="shared" si="558"/>
        <v>nvt</v>
      </c>
      <c r="IG208">
        <f t="shared" si="559"/>
        <v>0</v>
      </c>
      <c r="IH208">
        <f t="shared" si="560"/>
        <v>0</v>
      </c>
      <c r="II208">
        <f t="shared" si="561"/>
        <v>0</v>
      </c>
      <c r="IJ208">
        <f t="shared" si="562"/>
        <v>0</v>
      </c>
      <c r="IK208">
        <f t="shared" si="563"/>
        <v>0</v>
      </c>
      <c r="IL208">
        <f t="shared" si="564"/>
        <v>0</v>
      </c>
      <c r="IM208">
        <f t="shared" si="565"/>
        <v>0</v>
      </c>
      <c r="IN208">
        <f t="shared" si="566"/>
        <v>0</v>
      </c>
      <c r="IO208">
        <f t="shared" si="567"/>
        <v>0</v>
      </c>
      <c r="IP208">
        <f t="shared" si="568"/>
        <v>0</v>
      </c>
      <c r="IQ208">
        <f t="shared" si="569"/>
        <v>0</v>
      </c>
      <c r="IR208">
        <f t="shared" si="570"/>
        <v>0</v>
      </c>
      <c r="IS208">
        <f t="shared" si="571"/>
        <v>0</v>
      </c>
      <c r="IT208">
        <f t="shared" si="572"/>
        <v>0</v>
      </c>
      <c r="IU208" t="str">
        <f t="shared" si="573"/>
        <v>N</v>
      </c>
      <c r="IV208" t="str">
        <f t="shared" si="493"/>
        <v>N</v>
      </c>
      <c r="IW208" t="str">
        <f t="shared" si="574"/>
        <v>N</v>
      </c>
    </row>
    <row r="209" spans="1:257" x14ac:dyDescent="0.25">
      <c r="A209" t="str">
        <f>IF(ISERROR(VLOOKUP(E209,E$4:E208,1,0)),"J","N")</f>
        <v>N</v>
      </c>
      <c r="E209" s="25" t="str">
        <f>IF(Invoer!B238="","",Invoer!B238)</f>
        <v/>
      </c>
      <c r="F209" s="25"/>
      <c r="G209" s="25"/>
      <c r="H209" s="25" t="str">
        <f>IF(AND($E209&lt;&gt;"",$A209="J"),Invoer!D238,"")</f>
        <v/>
      </c>
      <c r="I209" s="25"/>
      <c r="J209" s="26"/>
      <c r="K209" s="26" t="str">
        <f>IF(AND($E209&lt;&gt;"",$A209="J"),Invoer!L238,"")</f>
        <v/>
      </c>
      <c r="L209" s="26"/>
      <c r="M209" s="25"/>
      <c r="N209" s="152"/>
      <c r="O209" s="153"/>
      <c r="P209" s="25"/>
      <c r="Q209" s="25"/>
      <c r="R209" s="153"/>
      <c r="S209" s="154"/>
      <c r="T209" s="152"/>
      <c r="U209" s="153"/>
      <c r="V209" s="153"/>
      <c r="W209" s="59" t="str">
        <f>IF(AND($E209&lt;&gt;"",$A209="J",Invoer!R238&lt;&gt;""),VLOOKUP(Invoer!R238,NORM!$F$26:$H$29,3,0),"")</f>
        <v/>
      </c>
      <c r="X209" s="59"/>
      <c r="Y209" s="25" t="str">
        <f t="shared" si="494"/>
        <v/>
      </c>
      <c r="Z209" s="25"/>
      <c r="AA209" s="26" t="str">
        <f t="shared" si="495"/>
        <v/>
      </c>
      <c r="AB209" s="26"/>
      <c r="AC209" s="153"/>
      <c r="AD209" s="153"/>
      <c r="AE209" s="153"/>
      <c r="AF209" s="153"/>
      <c r="AG209" s="153"/>
      <c r="AH209" s="25"/>
      <c r="AI209" s="153"/>
      <c r="AJ209" s="153"/>
      <c r="AK209" s="153"/>
      <c r="AL209" s="153"/>
      <c r="AM209" s="25" t="str">
        <f>IF(AND($E209&lt;&gt;"",$A209="J"),IF(Invoer!X238="Ja","J",IF(Invoer!X238="Nee","N","")),"")</f>
        <v/>
      </c>
      <c r="AN209" s="153"/>
      <c r="AO209" s="153"/>
      <c r="AP209" s="153" t="s">
        <v>311</v>
      </c>
      <c r="AQ209" s="153" t="s">
        <v>311</v>
      </c>
      <c r="AR209" s="153" t="s">
        <v>312</v>
      </c>
      <c r="AS209" s="153" t="s">
        <v>312</v>
      </c>
      <c r="AT209" s="1" t="str">
        <f>IF(AND($E209&lt;&gt;"",$A209="J",Invoer!O238&lt;&gt;""),VLOOKUP(Invoer!O238,NORM!$F$31:$H$38,3,0),"")</f>
        <v/>
      </c>
      <c r="AU209" s="1"/>
      <c r="AV209" s="1" t="str">
        <f>IF(AND($E209&lt;&gt;"",$A209="J"),Invoer!AH238,"")</f>
        <v/>
      </c>
      <c r="AW209" s="1"/>
      <c r="AX209" s="1" t="str">
        <f t="shared" si="496"/>
        <v/>
      </c>
      <c r="AY209" s="1"/>
      <c r="AZ209" s="3" t="str">
        <f t="shared" si="497"/>
        <v/>
      </c>
      <c r="BA209" s="3" t="str">
        <f t="shared" si="498"/>
        <v/>
      </c>
      <c r="BB209" s="3" t="str">
        <f t="shared" si="499"/>
        <v>N</v>
      </c>
      <c r="BC209" s="3" t="str">
        <f t="shared" si="500"/>
        <v>N</v>
      </c>
      <c r="BD209" s="3" t="str">
        <f t="shared" si="501"/>
        <v/>
      </c>
      <c r="BE209" s="3">
        <f t="shared" si="502"/>
        <v>0</v>
      </c>
      <c r="BF209" s="3" t="str">
        <f t="shared" si="503"/>
        <v/>
      </c>
      <c r="BG209" s="3" t="str">
        <f t="shared" si="504"/>
        <v/>
      </c>
      <c r="BH209" s="3" t="str">
        <f t="shared" si="505"/>
        <v>N</v>
      </c>
      <c r="BI209" s="24" t="str">
        <f t="shared" si="506"/>
        <v/>
      </c>
      <c r="BJ209" s="24" t="str">
        <f>IF(ISERROR(VLOOKUP($BD209,LOV_GWSGRP!A:A,1,0)),"N","J")</f>
        <v>N</v>
      </c>
      <c r="BK209" s="24" t="str">
        <f>IF(ISERROR(VLOOKUP($BD209,LOV_GWSGRP!D:D,1,0)),"N","J")</f>
        <v>N</v>
      </c>
      <c r="BL209" s="24" t="str">
        <f>IF(ISERROR(VLOOKUP($BD209,LOV_GWSGRP!G:G,1,0)),"N","J")</f>
        <v>N</v>
      </c>
      <c r="BM209" s="24" t="str">
        <f>IF(ISERROR(VLOOKUP($BD209,LOV_GWSGRP!M:M,1,0)),"N","J")</f>
        <v>N</v>
      </c>
      <c r="BN209" s="24" t="str">
        <f>IF(ISERROR(VLOOKUP($BD209,LOV_GWSGRP!P:P,1,0)),"N","J")</f>
        <v>N</v>
      </c>
      <c r="BO209" s="24" t="str">
        <f>IF(ISERROR(VLOOKUP($BD209,LOV_GWSGRP!S:S,1,0)),"N","J")</f>
        <v>N</v>
      </c>
      <c r="BP209" s="24" t="str">
        <f>IF(ISERROR(VLOOKUP($BD209,LOV_GWSGRP!V:V,1,0)),"N","J")</f>
        <v>N</v>
      </c>
      <c r="BQ209" s="24" t="str">
        <f>IF(ISERROR(VLOOKUP($BD209,LOV_GWSGRP!Y:Y,1,0)),"N","J")</f>
        <v>N</v>
      </c>
      <c r="BR209" s="24" t="str">
        <f>IF(ISERROR(VLOOKUP($BD209,LOV_GWSGRP!AB:AB,1,0)),"N","J")</f>
        <v>N</v>
      </c>
      <c r="BS209" s="24" t="str">
        <f>IF(ISERROR(VLOOKUP($BD209,LOV_GWSGRP!AE:AE,1,0)),"N","J")</f>
        <v>N</v>
      </c>
      <c r="BT209" s="24" t="str">
        <f>IF(ISERROR(VLOOKUP($BD209,LOV_GWSGRP!AH:AH,1,0)),"N","J")</f>
        <v>N</v>
      </c>
      <c r="BU209" s="24" t="str">
        <f>IF(ISERROR(VLOOKUP($BD209,LOV_GWSGRP!CJ:CJ,1,0)),"N","J")</f>
        <v>N</v>
      </c>
      <c r="BV209" s="24" t="str">
        <f>IF(ISERROR(VLOOKUP($BD209,LOV_GWSGRP!AN:AN,1,0)),"N","J")</f>
        <v>N</v>
      </c>
      <c r="BW209" s="24" t="str">
        <f>IF(ISERROR(VLOOKUP($BD209,LOV_GWSGRP!AQ:AQ,1,0)),"N","J")</f>
        <v>N</v>
      </c>
      <c r="BX209" s="24" t="str">
        <f>IF(ISERROR(VLOOKUP($BD209,LOV_GWSGRP!AT:AT,1,0)),"N","J")</f>
        <v>N</v>
      </c>
      <c r="BY209" s="24" t="str">
        <f>IF(ISERROR(VLOOKUP($BD209,LOV_GWSGRP!AW:AW,1,0)),"N","J")</f>
        <v>N</v>
      </c>
      <c r="BZ209" s="24" t="str">
        <f>IF(ISERROR(VLOOKUP($BD209,LOV_GWSGRP!AZ:AZ,1,0)),"N","J")</f>
        <v>N</v>
      </c>
      <c r="CA209" s="24" t="str">
        <f>IF(ISERROR(VLOOKUP($BD209,LOV_GWSGRP!BC:BC,1,0)),"N","J")</f>
        <v>N</v>
      </c>
      <c r="CB209" s="24" t="str">
        <f>IF(ISERROR(VLOOKUP($BD209,LOV_GWSGRP!BF:BF,1,0)),"N","J")</f>
        <v>N</v>
      </c>
      <c r="CC209" s="24" t="str">
        <f>IF(ISERROR(VLOOKUP($BD209,LOV_GWSGRP!BI:BI,1,0)),"N","J")</f>
        <v>N</v>
      </c>
      <c r="CD209" s="24" t="str">
        <f>IF(ISERROR(VLOOKUP($BD209,LOV_GWSGRP!J:J,1,0)),"N","J")</f>
        <v>N</v>
      </c>
      <c r="CE209" s="24" t="str">
        <f>IF(ISERROR(VLOOKUP($BD209,LOV_GWSGRP!BL:BL,1,0)),"N","J")</f>
        <v>N</v>
      </c>
      <c r="CF209" s="24"/>
      <c r="CG209" s="24" t="str">
        <f>IF(ISERROR(VLOOKUP($BD209,LOV_GWSGRP!BO:BO,1,0)),"N","J")</f>
        <v>N</v>
      </c>
      <c r="CH209" s="24" t="str">
        <f t="shared" si="507"/>
        <v>N</v>
      </c>
      <c r="CI209" s="24" t="str">
        <f>IF(ISERROR(VLOOKUP($BD209,GEWASCODE_GLMC8!F:F,1,0)),"N","J")</f>
        <v>N</v>
      </c>
      <c r="CJ209" s="24" t="str">
        <f>IF(COUNTIF($CI209:CI209,"J")&gt;0,"N",IF(ISERROR(VLOOKUP($BD209,GEWASCODE_GLMC8!G:G,1,0)),"N","J"))</f>
        <v>N</v>
      </c>
      <c r="CK209" s="24" t="str">
        <f>IF(COUNTIF($CI209:CJ209,"J")&gt;0,"N",IF(ISERROR(VLOOKUP($BD209,GEWASCODE_GLMC8!H:H,1,0)),"N","J"))</f>
        <v>N</v>
      </c>
      <c r="CL209" s="24" t="str">
        <f>IF(COUNTIF($CI209:CK209,"J")&gt;0,"N",IF(ISERROR(VLOOKUP($BD209,GEWASCODE_GLMC8!I:I,1,0)),"N","J"))</f>
        <v>N</v>
      </c>
      <c r="CM209" s="24" t="str">
        <f>IF(COUNTIF($CI209:CL209,"J")&gt;0,"N",IF(ISERROR(VLOOKUP($BD209,GEWASCODE_GLMC8!J:J,1,0)),"N","J"))</f>
        <v>N</v>
      </c>
      <c r="CN209" s="24" t="str">
        <f>IF(COUNTIF($CI209:CM209,"J")&gt;0,"N",IF(ISERROR(VLOOKUP($BD209,GEWASCODE_GLMC8!K:K,1,0)),"N","J"))</f>
        <v>N</v>
      </c>
      <c r="CO209" s="24" t="str">
        <f>IF(COUNTIF($CI209:CN209,"J")&gt;0,"N",IF(ISERROR(VLOOKUP($BD209,GEWASCODE_GLMC8!L:L,1,0)),"N","J"))</f>
        <v>N</v>
      </c>
      <c r="CP209" s="24" t="str">
        <f>IF(COUNTIF($CI209:CO209,"J")&gt;0,"N",IF(ISERROR(VLOOKUP($BD209,GEWASCODE_GLMC8!M:M,1,0)),"N","J"))</f>
        <v>N</v>
      </c>
      <c r="CQ209" s="24" t="str">
        <f>IF(COUNTIF($CI209:CP209,"J")&gt;0,"N",IF(ISERROR(VLOOKUP($BD209,GEWASCODE_GLMC8!N:N,1,0)),"N","J"))</f>
        <v>N</v>
      </c>
      <c r="CR209" s="24" t="str">
        <f>IF(COUNTIF($CI209:CQ209,"J")&gt;0,"N",IF(ISERROR(VLOOKUP($BD209,GEWASCODE_GLMC8!O:O,1,0)),"N","J"))</f>
        <v>N</v>
      </c>
      <c r="CS209" s="24" t="str">
        <f>IF(COUNTIF($CI209:CR209,"J")&gt;0,"N",IF(ISERROR(VLOOKUP($BD209,GEWASCODE_GLMC8!P:P,1,0)),"N","J"))</f>
        <v>N</v>
      </c>
      <c r="CT209" s="24" t="str">
        <f>IF(COUNTIF($CI209:CS209,"J")&gt;0,"N",IF(ISERROR(VLOOKUP($BD209,GEWASCODE_GLMC8!Q:Q,1,0)),"N","J"))</f>
        <v>N</v>
      </c>
      <c r="CU209" s="24" t="str">
        <f>IF(COUNTIF($CI209:CT209,"J")&gt;0,"N",IF(ISERROR(VLOOKUP($BD209,GEWASCODE_GLMC8!R:R,1,0)),"N","J"))</f>
        <v>N</v>
      </c>
      <c r="CV209" s="24" t="str">
        <f>IF(COUNTIF($CI209:CU209,"J")&gt;0,"N",IF(ISERROR(VLOOKUP($BD209,GEWASCODE_GLMC8!S:S,1,0)),"N","J"))</f>
        <v>N</v>
      </c>
      <c r="CW209" s="24" t="str">
        <f>IF(COUNTIF($CI209:CV209,"J")&gt;0,"N",IF(ISERROR(VLOOKUP($BD209,GEWASCODE_GLMC8!T:T,1,0)),"N","J"))</f>
        <v>N</v>
      </c>
      <c r="CX209" s="24" t="str">
        <f>IF(COUNTIF($CI209:CW209,"J")&gt;0,"N",IF(ISERROR(VLOOKUP($BD209,GEWASCODE_GLMC8!U:U,1,0)),"N","J"))</f>
        <v>N</v>
      </c>
      <c r="CY209" s="24" t="str">
        <f>IF(COUNTIF($CI209:CX209,"J")&gt;0,"N",IF(ISERROR(VLOOKUP($BD209,GEWASCODE_GLMC8!V:V,1,0)),"N","J"))</f>
        <v>N</v>
      </c>
      <c r="CZ209" s="24" t="str">
        <f>IF(COUNTIF($CI209:CY209,"J")&gt;0,"N",IF(ISERROR(VLOOKUP($BD209,GEWASCODE_GLMC8!W:W,1,0)),"N","J"))</f>
        <v>N</v>
      </c>
      <c r="DA209" s="24" t="str">
        <f>IF(COUNTIF($CI209:CZ209,"J")&gt;0,"N",IF(ISERROR(VLOOKUP($BD209,GEWASCODE_GLMC8!X:X,1,0)),"N","J"))</f>
        <v>N</v>
      </c>
      <c r="DB209" s="24" t="str">
        <f>IF(COUNTIF($CI209:DA209,"J")&gt;0,"N",IF(ISERROR(VLOOKUP($BD209,GEWASCODE_GLMC8!Y:Y,1,0)),"N","J"))</f>
        <v>N</v>
      </c>
      <c r="DC209" s="24" t="str">
        <f>IF(COUNTIF($CI209:DB209,"J")&gt;0,"N",IF(ISERROR(VLOOKUP($BD209,GEWASCODE_GLMC8!Z:Z,1,0)),"N","J"))</f>
        <v>N</v>
      </c>
      <c r="DD209" s="24" t="str">
        <f t="shared" si="508"/>
        <v>N</v>
      </c>
      <c r="DE209" s="3" t="str">
        <f t="shared" si="439"/>
        <v>N</v>
      </c>
      <c r="DF209" s="3" t="str">
        <f t="shared" si="440"/>
        <v>N</v>
      </c>
      <c r="DG209" s="3" t="str">
        <f t="shared" si="509"/>
        <v>N</v>
      </c>
      <c r="DH209" s="3" t="str">
        <f t="shared" si="510"/>
        <v>N</v>
      </c>
      <c r="DI209" s="3" t="str">
        <f t="shared" si="441"/>
        <v>N</v>
      </c>
      <c r="DJ209" s="3" t="str">
        <f t="shared" si="442"/>
        <v>N</v>
      </c>
      <c r="DK209" s="3">
        <f>0</f>
        <v>0</v>
      </c>
      <c r="DL209" s="3" t="str">
        <f t="shared" si="443"/>
        <v>N</v>
      </c>
      <c r="DM209" s="3" t="str">
        <f t="shared" si="444"/>
        <v>N</v>
      </c>
      <c r="DN209" t="str">
        <f>IF(AND($A209="J",COUNTIFS(activiteiten_perceel,percelen!$AZ209,activiteiten_maatregel_nr,percelen!DN$4,activiteiten_activiteit_voldoet_aan_voorwaarden,"J")&gt;0),DN$4,"")</f>
        <v/>
      </c>
      <c r="DO209" t="str">
        <f>IF(AND($A209="J",COUNTIFS(activiteiten_perceel,percelen!$AZ209,activiteiten_maatregel_nr,percelen!DO$4,activiteiten_activiteit_voldoet_aan_voorwaarden,"J")&gt;0),DO$4,"")</f>
        <v/>
      </c>
      <c r="DP209" t="str">
        <f>IF(AND($A209="J",COUNTIFS(activiteiten_perceel,percelen!$AZ209,activiteiten_maatregel_nr,percelen!DP$4,activiteiten_activiteit_voldoet_aan_voorwaarden,"J")&gt;0),DP$4,"")</f>
        <v/>
      </c>
      <c r="DQ209" t="str">
        <f>IF(AND($A209="J",COUNTIFS(activiteiten_perceel,percelen!$AZ209,activiteiten_maatregel_nr,percelen!DQ$4,activiteiten_activiteit_voldoet_aan_voorwaarden,"J")&gt;0),DQ$4,"")</f>
        <v/>
      </c>
      <c r="DR209" t="str">
        <f>IF(AND($A209="J",COUNTIFS(activiteiten_perceel,percelen!$AZ209,activiteiten_maatregel_nr,percelen!DR$4,activiteiten_activiteit_voldoet_aan_voorwaarden,"J")&gt;0),DR$4,"")</f>
        <v/>
      </c>
      <c r="DS209" t="str">
        <f>IF(AND($A209="J",COUNTIFS(activiteiten_perceel,percelen!$AZ209,activiteiten_maatregel_nr,percelen!DS$4,activiteiten_activiteit_voldoet_aan_voorwaarden,"J")&gt;0),DS$4,"")</f>
        <v/>
      </c>
      <c r="DT209" t="str">
        <f>IF(AND($A209="J",COUNTIFS(activiteiten_perceel,percelen!$AZ209,activiteiten_maatregel_nr,percelen!DT$4,activiteiten_activiteit_voldoet_aan_voorwaarden,"J")&gt;0),DT$4,"")</f>
        <v/>
      </c>
      <c r="DU209" t="str">
        <f>IF(AND($A209="J",COUNTIFS(activiteiten_perceel,percelen!$AZ209,activiteiten_maatregel_nr,percelen!DU$4,activiteiten_activiteit_voldoet_aan_voorwaarden,"J")&gt;0),DU$4,"")</f>
        <v/>
      </c>
      <c r="DV209" t="str">
        <f>IF(AND($A209="J",COUNTIFS(activiteiten_perceel,percelen!$AZ209,activiteiten_maatregel_nr,percelen!DV$4,activiteiten_activiteit_voldoet_aan_voorwaarden,"J")&gt;0),DV$4,"")</f>
        <v/>
      </c>
      <c r="DW209" t="str">
        <f>IF(AND($A209="J",COUNTIFS(activiteiten_perceel,percelen!$AZ209,activiteiten_maatregel_nr,percelen!DW$4,activiteiten_activiteit_voldoet_aan_voorwaarden,"J")&gt;0),DW$4,"")</f>
        <v/>
      </c>
      <c r="DX209" t="str">
        <f>IF(AND($A209="J",COUNTIFS(activiteiten_perceel,percelen!$AZ209,activiteiten_maatregel_nr,percelen!DX$4,activiteiten_activiteit_voldoet_aan_voorwaarden,"J")&gt;0),DX$4,"")</f>
        <v/>
      </c>
      <c r="DY209" t="str">
        <f>IF(AND($A209="J",COUNTIFS(activiteiten_perceel,percelen!$AZ209,activiteiten_maatregel_nr,percelen!DY$4,activiteiten_activiteit_voldoet_aan_voorwaarden,"J")&gt;0),DY$4,"")</f>
        <v/>
      </c>
      <c r="DZ209" t="str">
        <f>IF(AND($A209="J",COUNTIFS(activiteiten_perceel,percelen!$AZ209,activiteiten_maatregel_nr,percelen!DZ$4,activiteiten_activiteit_voldoet_aan_voorwaarden,"J")&gt;0),DZ$4,"")</f>
        <v/>
      </c>
      <c r="EA209" t="str">
        <f>IF(AND($A209="J",COUNTIFS(activiteiten_perceel,percelen!$AZ209,activiteiten_maatregel_nr,percelen!EA$4,activiteiten_activiteit_voldoet_aan_voorwaarden,"J")&gt;0),EA$4,"")</f>
        <v/>
      </c>
      <c r="EB209" t="str">
        <f>IF(AND($A209="J",COUNTIFS(activiteiten_perceel,percelen!$AZ209,activiteiten_maatregel_nr,percelen!EB$4,activiteiten_activiteit_voldoet_aan_voorwaarden,"J")&gt;0),EB$4,"")</f>
        <v/>
      </c>
      <c r="EC209" t="str">
        <f>IF(AND($A209="J",COUNTIFS(activiteiten_perceel,percelen!$AZ209,activiteiten_maatregel_nr,percelen!EC$4,activiteiten_activiteit_voldoet_aan_voorwaarden,"J")&gt;0),EC$4,"")</f>
        <v/>
      </c>
      <c r="ED209" t="str">
        <f>IF(AND($A209="J",COUNTIFS(activiteiten_perceel,percelen!$AZ209,activiteiten_maatregel_nr,percelen!ED$4,activiteiten_activiteit_voldoet_aan_voorwaarden,"J")&gt;0),ED$4,"")</f>
        <v/>
      </c>
      <c r="EE209" t="str">
        <f>IF(AND($A209="J",COUNTIFS(activiteiten_perceel,percelen!$AZ209,activiteiten_maatregel_nr,percelen!EE$4,activiteiten_activiteit_voldoet_aan_voorwaarden,"J")&gt;0),EE$4,"")</f>
        <v/>
      </c>
      <c r="EF209" t="str">
        <f>IF(AND($A209="J",COUNTIFS(activiteiten_perceel,percelen!$AZ209,activiteiten_maatregel_nr,percelen!EF$4,activiteiten_activiteit_voldoet_aan_voorwaarden,"J")&gt;0),EF$4,"")</f>
        <v/>
      </c>
      <c r="EG209" t="str">
        <f>IF(AND($A209="J",COUNTIFS(activiteiten_perceel,percelen!$AZ209,activiteiten_maatregel_nr,percelen!EG$4,activiteiten_activiteit_voldoet_aan_voorwaarden,"J")&gt;0),EG$4,"")</f>
        <v/>
      </c>
      <c r="EH209" t="str">
        <f>IF(AND($A209="J",COUNTIFS(activiteiten_perceel,percelen!$AZ209,activiteiten_maatregel_nr,percelen!EH$4,activiteiten_activiteit_voldoet_aan_voorwaarden,"J")&gt;0),EH$4,"")</f>
        <v/>
      </c>
      <c r="EI209" t="str">
        <f>IF(AND($A209="J",COUNTIFS(activiteiten_perceel,percelen!$AZ209,activiteiten_maatregel_nr,percelen!EI$4,activiteiten_activiteit_voldoet_aan_voorwaarden,"J")&gt;0),EI$4,"")</f>
        <v/>
      </c>
      <c r="EJ209">
        <f t="shared" si="511"/>
        <v>0</v>
      </c>
      <c r="EK209" t="str">
        <f t="shared" si="445"/>
        <v/>
      </c>
      <c r="EL209" t="str">
        <f t="shared" si="446"/>
        <v/>
      </c>
      <c r="EM209" t="str">
        <f t="shared" si="447"/>
        <v/>
      </c>
      <c r="EN209" t="str">
        <f t="shared" si="448"/>
        <v/>
      </c>
      <c r="EO209" t="str">
        <f t="shared" si="449"/>
        <v/>
      </c>
      <c r="EP209" t="str">
        <f t="shared" si="450"/>
        <v/>
      </c>
      <c r="EQ209" t="str">
        <f t="shared" si="451"/>
        <v/>
      </c>
      <c r="ER209" t="str">
        <f t="shared" si="452"/>
        <v/>
      </c>
      <c r="ES209" t="str">
        <f t="shared" si="453"/>
        <v/>
      </c>
      <c r="ET209" t="str">
        <f t="shared" si="454"/>
        <v/>
      </c>
      <c r="EU209" t="str">
        <f t="shared" si="455"/>
        <v/>
      </c>
      <c r="EV209" t="str">
        <f t="shared" si="456"/>
        <v/>
      </c>
      <c r="EW209" t="str">
        <f t="shared" si="512"/>
        <v>nvt</v>
      </c>
      <c r="EX209" t="str">
        <f t="shared" si="513"/>
        <v>nvt</v>
      </c>
      <c r="EY209" t="str">
        <f t="shared" si="514"/>
        <v>nvt</v>
      </c>
      <c r="EZ209" t="str">
        <f t="shared" si="515"/>
        <v>nvt</v>
      </c>
      <c r="FA209" t="str">
        <f t="shared" si="516"/>
        <v>nvt</v>
      </c>
      <c r="FB209" t="str">
        <f t="shared" si="517"/>
        <v>nvt</v>
      </c>
      <c r="FC209" t="str">
        <f t="shared" si="518"/>
        <v>nvt</v>
      </c>
      <c r="FD209" t="str">
        <f t="shared" si="519"/>
        <v>nvt</v>
      </c>
      <c r="FE209" t="str">
        <f>IF($EJ209=2,VLOOKUP(FD209,STAPELING!A:D,FE$1,0),"nvt")</f>
        <v>nvt</v>
      </c>
      <c r="FF209" t="str">
        <f t="shared" si="520"/>
        <v>nvt</v>
      </c>
      <c r="FG209" t="str">
        <f t="shared" si="521"/>
        <v>nvt</v>
      </c>
      <c r="FH209" t="str">
        <f t="shared" si="522"/>
        <v>nvt</v>
      </c>
      <c r="FI209" t="str">
        <f t="shared" si="523"/>
        <v>nvt</v>
      </c>
      <c r="FJ209" t="str">
        <f t="shared" si="524"/>
        <v>nvt</v>
      </c>
      <c r="FK209" t="str">
        <f t="shared" si="525"/>
        <v>nvt</v>
      </c>
      <c r="FL209" t="str">
        <f t="shared" si="526"/>
        <v>nvt</v>
      </c>
      <c r="FM209" t="str">
        <f t="shared" si="527"/>
        <v/>
      </c>
      <c r="FN209" t="str">
        <f>IF(ISERROR(VLOOKUP(FM209,STAPELING!I:AO,FN$1,0)),"N",VLOOKUP(FM209,STAPELING!I:AO,FN$1,0))</f>
        <v>J</v>
      </c>
      <c r="FO209" t="str">
        <f t="shared" si="528"/>
        <v>nvt</v>
      </c>
      <c r="FP209" t="str">
        <f t="shared" si="457"/>
        <v>nvt</v>
      </c>
      <c r="FQ209" t="str">
        <f t="shared" si="458"/>
        <v>nvt</v>
      </c>
      <c r="FR209" t="str">
        <f t="shared" si="459"/>
        <v>nvt</v>
      </c>
      <c r="FS209" t="str">
        <f t="shared" si="460"/>
        <v>nvt</v>
      </c>
      <c r="FT209" t="str">
        <f t="shared" si="461"/>
        <v>nvt</v>
      </c>
      <c r="FU209" t="str">
        <f t="shared" si="462"/>
        <v>nvt</v>
      </c>
      <c r="FV209" t="str">
        <f t="shared" si="463"/>
        <v>nvt</v>
      </c>
      <c r="FW209" t="str">
        <f t="shared" si="464"/>
        <v>nvt</v>
      </c>
      <c r="FX209" t="str">
        <f t="shared" si="465"/>
        <v>nvt</v>
      </c>
      <c r="FY209" t="str">
        <f t="shared" si="466"/>
        <v>nvt</v>
      </c>
      <c r="FZ209" t="str">
        <f t="shared" si="467"/>
        <v>nvt</v>
      </c>
      <c r="GA209" t="str">
        <f t="shared" si="468"/>
        <v>nvt</v>
      </c>
      <c r="GB209" t="str">
        <f>IF($EJ209&gt;2,IF(FO209="","zwart",VLOOKUP(FO209,STAPELING!J:AA,GB$1,0)),"nvt")</f>
        <v>nvt</v>
      </c>
      <c r="GC209" t="str">
        <f t="shared" si="529"/>
        <v>nvt</v>
      </c>
      <c r="GD209" t="str">
        <f t="shared" si="530"/>
        <v>nvt</v>
      </c>
      <c r="GE209" t="str">
        <f t="shared" si="531"/>
        <v>nvt</v>
      </c>
      <c r="GF209" t="str">
        <f t="shared" si="532"/>
        <v>nvt</v>
      </c>
      <c r="GG209" t="str">
        <f t="shared" si="533"/>
        <v>nvt</v>
      </c>
      <c r="GH209" t="str">
        <f t="shared" si="534"/>
        <v>nvt</v>
      </c>
      <c r="GI209" t="str">
        <f t="shared" si="535"/>
        <v>nvt</v>
      </c>
      <c r="GJ209" t="str">
        <f t="shared" si="536"/>
        <v>nvt</v>
      </c>
      <c r="GK209" t="str">
        <f t="shared" si="469"/>
        <v>nvt</v>
      </c>
      <c r="GL209" t="str">
        <f t="shared" si="470"/>
        <v>nvt</v>
      </c>
      <c r="GM209" t="str">
        <f t="shared" si="471"/>
        <v>nvt</v>
      </c>
      <c r="GN209" t="str">
        <f t="shared" si="472"/>
        <v>nvt</v>
      </c>
      <c r="GO209" t="str">
        <f t="shared" si="473"/>
        <v>nvt</v>
      </c>
      <c r="GP209" t="str">
        <f t="shared" si="474"/>
        <v>nvt</v>
      </c>
      <c r="GQ209" t="str">
        <f t="shared" si="475"/>
        <v>nvt</v>
      </c>
      <c r="GR209" t="str">
        <f t="shared" si="476"/>
        <v>nvt</v>
      </c>
      <c r="GS209" t="str">
        <f t="shared" si="477"/>
        <v>nvt</v>
      </c>
      <c r="GT209" t="str">
        <f t="shared" si="478"/>
        <v>nvt</v>
      </c>
      <c r="GU209" t="str">
        <f t="shared" si="479"/>
        <v>nvt</v>
      </c>
      <c r="GV209" t="str">
        <f t="shared" si="480"/>
        <v>nvt</v>
      </c>
      <c r="GW209" t="str">
        <f>IF($EJ209&gt;2,IF(GJ209="","zwart",VLOOKUP(GJ209,STAPELING!AB:AJ,GW$1,0)),"nvt")</f>
        <v>nvt</v>
      </c>
      <c r="GX209" t="str">
        <f t="shared" si="537"/>
        <v>nvt</v>
      </c>
      <c r="GY209" t="str">
        <f t="shared" si="538"/>
        <v>nvt</v>
      </c>
      <c r="GZ209" t="str">
        <f t="shared" si="539"/>
        <v>nvt</v>
      </c>
      <c r="HA209" t="str">
        <f t="shared" si="540"/>
        <v>nvt</v>
      </c>
      <c r="HB209" t="str">
        <f t="shared" si="541"/>
        <v>nvt</v>
      </c>
      <c r="HC209" t="str">
        <f t="shared" si="542"/>
        <v>nvt</v>
      </c>
      <c r="HD209" t="str">
        <f t="shared" si="543"/>
        <v>nvt</v>
      </c>
      <c r="HE209" t="str">
        <f t="shared" si="544"/>
        <v>nvt</v>
      </c>
      <c r="HF209" t="str">
        <f t="shared" si="545"/>
        <v>nvt</v>
      </c>
      <c r="HG209" t="str">
        <f t="shared" si="546"/>
        <v>nvt</v>
      </c>
      <c r="HH209" t="str">
        <f t="shared" si="547"/>
        <v>nvt</v>
      </c>
      <c r="HI209" t="str">
        <f t="shared" si="548"/>
        <v>nvt</v>
      </c>
      <c r="HJ209" t="str">
        <f t="shared" si="549"/>
        <v>nvt</v>
      </c>
      <c r="HK209" t="str">
        <f t="shared" si="550"/>
        <v>nvt</v>
      </c>
      <c r="HL209" t="str">
        <f t="shared" si="551"/>
        <v>nvt</v>
      </c>
      <c r="HM209" t="str">
        <f t="shared" si="481"/>
        <v>nvt</v>
      </c>
      <c r="HN209" t="str">
        <f t="shared" si="482"/>
        <v>nvt</v>
      </c>
      <c r="HO209" t="str">
        <f t="shared" si="483"/>
        <v>nvt</v>
      </c>
      <c r="HP209" t="str">
        <f t="shared" si="484"/>
        <v>nvt</v>
      </c>
      <c r="HQ209" t="str">
        <f t="shared" si="485"/>
        <v>nvt</v>
      </c>
      <c r="HR209" t="str">
        <f t="shared" si="486"/>
        <v>nvt</v>
      </c>
      <c r="HS209" t="str">
        <f t="shared" si="487"/>
        <v>nvt</v>
      </c>
      <c r="HT209" t="str">
        <f t="shared" si="488"/>
        <v>nvt</v>
      </c>
      <c r="HU209" t="str">
        <f t="shared" si="489"/>
        <v>nvt</v>
      </c>
      <c r="HV209" t="str">
        <f t="shared" si="490"/>
        <v>nvt</v>
      </c>
      <c r="HW209" t="str">
        <f t="shared" si="491"/>
        <v>nvt</v>
      </c>
      <c r="HX209" t="str">
        <f t="shared" si="492"/>
        <v>nvt</v>
      </c>
      <c r="HY209" t="str">
        <f>IF($EJ209&gt;2,IF(HL209="","zwart",VLOOKUP(HL209,STAPELING!AK:AN,HY$1,0)),"nvt")</f>
        <v>nvt</v>
      </c>
      <c r="HZ209" t="str">
        <f t="shared" si="552"/>
        <v>nvt</v>
      </c>
      <c r="IA209" t="str">
        <f t="shared" si="553"/>
        <v>nvt</v>
      </c>
      <c r="IB209" t="str">
        <f t="shared" si="554"/>
        <v>nvt</v>
      </c>
      <c r="IC209" t="str">
        <f t="shared" si="555"/>
        <v>nvt</v>
      </c>
      <c r="ID209" t="str">
        <f t="shared" si="556"/>
        <v>nvt</v>
      </c>
      <c r="IE209" t="str">
        <f t="shared" si="557"/>
        <v>nvt</v>
      </c>
      <c r="IF209" t="str">
        <f t="shared" si="558"/>
        <v>nvt</v>
      </c>
      <c r="IG209">
        <f t="shared" si="559"/>
        <v>0</v>
      </c>
      <c r="IH209">
        <f t="shared" si="560"/>
        <v>0</v>
      </c>
      <c r="II209">
        <f t="shared" si="561"/>
        <v>0</v>
      </c>
      <c r="IJ209">
        <f t="shared" si="562"/>
        <v>0</v>
      </c>
      <c r="IK209">
        <f t="shared" si="563"/>
        <v>0</v>
      </c>
      <c r="IL209">
        <f t="shared" si="564"/>
        <v>0</v>
      </c>
      <c r="IM209">
        <f t="shared" si="565"/>
        <v>0</v>
      </c>
      <c r="IN209">
        <f t="shared" si="566"/>
        <v>0</v>
      </c>
      <c r="IO209">
        <f t="shared" si="567"/>
        <v>0</v>
      </c>
      <c r="IP209">
        <f t="shared" si="568"/>
        <v>0</v>
      </c>
      <c r="IQ209">
        <f t="shared" si="569"/>
        <v>0</v>
      </c>
      <c r="IR209">
        <f t="shared" si="570"/>
        <v>0</v>
      </c>
      <c r="IS209">
        <f t="shared" si="571"/>
        <v>0</v>
      </c>
      <c r="IT209">
        <f t="shared" si="572"/>
        <v>0</v>
      </c>
      <c r="IU209" t="str">
        <f t="shared" si="573"/>
        <v>N</v>
      </c>
      <c r="IV209" t="str">
        <f t="shared" si="493"/>
        <v>N</v>
      </c>
      <c r="IW209" t="str">
        <f t="shared" si="574"/>
        <v>N</v>
      </c>
    </row>
    <row r="210" spans="1:257" x14ac:dyDescent="0.25">
      <c r="A210" t="str">
        <f>IF(ISERROR(VLOOKUP(E210,E$4:E209,1,0)),"J","N")</f>
        <v>N</v>
      </c>
      <c r="E210" s="25" t="str">
        <f>IF(Invoer!B239="","",Invoer!B239)</f>
        <v/>
      </c>
      <c r="F210" s="25"/>
      <c r="G210" s="25"/>
      <c r="H210" s="25" t="str">
        <f>IF(AND($E210&lt;&gt;"",$A210="J"),Invoer!D239,"")</f>
        <v/>
      </c>
      <c r="I210" s="25"/>
      <c r="J210" s="26"/>
      <c r="K210" s="26" t="str">
        <f>IF(AND($E210&lt;&gt;"",$A210="J"),Invoer!L239,"")</f>
        <v/>
      </c>
      <c r="L210" s="26"/>
      <c r="M210" s="25"/>
      <c r="N210" s="152"/>
      <c r="O210" s="153"/>
      <c r="P210" s="25"/>
      <c r="Q210" s="25"/>
      <c r="R210" s="153"/>
      <c r="S210" s="154"/>
      <c r="T210" s="152"/>
      <c r="U210" s="153"/>
      <c r="V210" s="153"/>
      <c r="W210" s="59" t="str">
        <f>IF(AND($E210&lt;&gt;"",$A210="J",Invoer!R239&lt;&gt;""),VLOOKUP(Invoer!R239,NORM!$F$26:$H$29,3,0),"")</f>
        <v/>
      </c>
      <c r="X210" s="59"/>
      <c r="Y210" s="25" t="str">
        <f t="shared" si="494"/>
        <v/>
      </c>
      <c r="Z210" s="25"/>
      <c r="AA210" s="26" t="str">
        <f t="shared" si="495"/>
        <v/>
      </c>
      <c r="AB210" s="26"/>
      <c r="AC210" s="153"/>
      <c r="AD210" s="153"/>
      <c r="AE210" s="153"/>
      <c r="AF210" s="153"/>
      <c r="AG210" s="153"/>
      <c r="AH210" s="25"/>
      <c r="AI210" s="153"/>
      <c r="AJ210" s="153"/>
      <c r="AK210" s="153"/>
      <c r="AL210" s="153"/>
      <c r="AM210" s="25" t="str">
        <f>IF(AND($E210&lt;&gt;"",$A210="J"),IF(Invoer!X239="Ja","J",IF(Invoer!X239="Nee","N","")),"")</f>
        <v/>
      </c>
      <c r="AN210" s="153"/>
      <c r="AO210" s="153"/>
      <c r="AP210" s="153" t="s">
        <v>311</v>
      </c>
      <c r="AQ210" s="153" t="s">
        <v>311</v>
      </c>
      <c r="AR210" s="153" t="s">
        <v>312</v>
      </c>
      <c r="AS210" s="153" t="s">
        <v>312</v>
      </c>
      <c r="AT210" s="1" t="str">
        <f>IF(AND($E210&lt;&gt;"",$A210="J",Invoer!O239&lt;&gt;""),VLOOKUP(Invoer!O239,NORM!$F$31:$H$38,3,0),"")</f>
        <v/>
      </c>
      <c r="AU210" s="1"/>
      <c r="AV210" s="1" t="str">
        <f>IF(AND($E210&lt;&gt;"",$A210="J"),Invoer!AH239,"")</f>
        <v/>
      </c>
      <c r="AW210" s="1"/>
      <c r="AX210" s="1" t="str">
        <f t="shared" si="496"/>
        <v/>
      </c>
      <c r="AY210" s="1"/>
      <c r="AZ210" s="3" t="str">
        <f t="shared" si="497"/>
        <v/>
      </c>
      <c r="BA210" s="3" t="str">
        <f t="shared" si="498"/>
        <v/>
      </c>
      <c r="BB210" s="3" t="str">
        <f t="shared" si="499"/>
        <v>N</v>
      </c>
      <c r="BC210" s="3" t="str">
        <f t="shared" si="500"/>
        <v>N</v>
      </c>
      <c r="BD210" s="3" t="str">
        <f t="shared" si="501"/>
        <v/>
      </c>
      <c r="BE210" s="3">
        <f t="shared" si="502"/>
        <v>0</v>
      </c>
      <c r="BF210" s="3" t="str">
        <f t="shared" si="503"/>
        <v/>
      </c>
      <c r="BG210" s="3" t="str">
        <f t="shared" si="504"/>
        <v/>
      </c>
      <c r="BH210" s="3" t="str">
        <f t="shared" si="505"/>
        <v>N</v>
      </c>
      <c r="BI210" s="24" t="str">
        <f t="shared" si="506"/>
        <v/>
      </c>
      <c r="BJ210" s="24" t="str">
        <f>IF(ISERROR(VLOOKUP($BD210,LOV_GWSGRP!A:A,1,0)),"N","J")</f>
        <v>N</v>
      </c>
      <c r="BK210" s="24" t="str">
        <f>IF(ISERROR(VLOOKUP($BD210,LOV_GWSGRP!D:D,1,0)),"N","J")</f>
        <v>N</v>
      </c>
      <c r="BL210" s="24" t="str">
        <f>IF(ISERROR(VLOOKUP($BD210,LOV_GWSGRP!G:G,1,0)),"N","J")</f>
        <v>N</v>
      </c>
      <c r="BM210" s="24" t="str">
        <f>IF(ISERROR(VLOOKUP($BD210,LOV_GWSGRP!M:M,1,0)),"N","J")</f>
        <v>N</v>
      </c>
      <c r="BN210" s="24" t="str">
        <f>IF(ISERROR(VLOOKUP($BD210,LOV_GWSGRP!P:P,1,0)),"N","J")</f>
        <v>N</v>
      </c>
      <c r="BO210" s="24" t="str">
        <f>IF(ISERROR(VLOOKUP($BD210,LOV_GWSGRP!S:S,1,0)),"N","J")</f>
        <v>N</v>
      </c>
      <c r="BP210" s="24" t="str">
        <f>IF(ISERROR(VLOOKUP($BD210,LOV_GWSGRP!V:V,1,0)),"N","J")</f>
        <v>N</v>
      </c>
      <c r="BQ210" s="24" t="str">
        <f>IF(ISERROR(VLOOKUP($BD210,LOV_GWSGRP!Y:Y,1,0)),"N","J")</f>
        <v>N</v>
      </c>
      <c r="BR210" s="24" t="str">
        <f>IF(ISERROR(VLOOKUP($BD210,LOV_GWSGRP!AB:AB,1,0)),"N","J")</f>
        <v>N</v>
      </c>
      <c r="BS210" s="24" t="str">
        <f>IF(ISERROR(VLOOKUP($BD210,LOV_GWSGRP!AE:AE,1,0)),"N","J")</f>
        <v>N</v>
      </c>
      <c r="BT210" s="24" t="str">
        <f>IF(ISERROR(VLOOKUP($BD210,LOV_GWSGRP!AH:AH,1,0)),"N","J")</f>
        <v>N</v>
      </c>
      <c r="BU210" s="24" t="str">
        <f>IF(ISERROR(VLOOKUP($BD210,LOV_GWSGRP!CJ:CJ,1,0)),"N","J")</f>
        <v>N</v>
      </c>
      <c r="BV210" s="24" t="str">
        <f>IF(ISERROR(VLOOKUP($BD210,LOV_GWSGRP!AN:AN,1,0)),"N","J")</f>
        <v>N</v>
      </c>
      <c r="BW210" s="24" t="str">
        <f>IF(ISERROR(VLOOKUP($BD210,LOV_GWSGRP!AQ:AQ,1,0)),"N","J")</f>
        <v>N</v>
      </c>
      <c r="BX210" s="24" t="str">
        <f>IF(ISERROR(VLOOKUP($BD210,LOV_GWSGRP!AT:AT,1,0)),"N","J")</f>
        <v>N</v>
      </c>
      <c r="BY210" s="24" t="str">
        <f>IF(ISERROR(VLOOKUP($BD210,LOV_GWSGRP!AW:AW,1,0)),"N","J")</f>
        <v>N</v>
      </c>
      <c r="BZ210" s="24" t="str">
        <f>IF(ISERROR(VLOOKUP($BD210,LOV_GWSGRP!AZ:AZ,1,0)),"N","J")</f>
        <v>N</v>
      </c>
      <c r="CA210" s="24" t="str">
        <f>IF(ISERROR(VLOOKUP($BD210,LOV_GWSGRP!BC:BC,1,0)),"N","J")</f>
        <v>N</v>
      </c>
      <c r="CB210" s="24" t="str">
        <f>IF(ISERROR(VLOOKUP($BD210,LOV_GWSGRP!BF:BF,1,0)),"N","J")</f>
        <v>N</v>
      </c>
      <c r="CC210" s="24" t="str">
        <f>IF(ISERROR(VLOOKUP($BD210,LOV_GWSGRP!BI:BI,1,0)),"N","J")</f>
        <v>N</v>
      </c>
      <c r="CD210" s="24" t="str">
        <f>IF(ISERROR(VLOOKUP($BD210,LOV_GWSGRP!J:J,1,0)),"N","J")</f>
        <v>N</v>
      </c>
      <c r="CE210" s="24" t="str">
        <f>IF(ISERROR(VLOOKUP($BD210,LOV_GWSGRP!BL:BL,1,0)),"N","J")</f>
        <v>N</v>
      </c>
      <c r="CF210" s="24"/>
      <c r="CG210" s="24" t="str">
        <f>IF(ISERROR(VLOOKUP($BD210,LOV_GWSGRP!BO:BO,1,0)),"N","J")</f>
        <v>N</v>
      </c>
      <c r="CH210" s="24" t="str">
        <f t="shared" si="507"/>
        <v>N</v>
      </c>
      <c r="CI210" s="24" t="str">
        <f>IF(ISERROR(VLOOKUP($BD210,GEWASCODE_GLMC8!F:F,1,0)),"N","J")</f>
        <v>N</v>
      </c>
      <c r="CJ210" s="24" t="str">
        <f>IF(COUNTIF($CI210:CI210,"J")&gt;0,"N",IF(ISERROR(VLOOKUP($BD210,GEWASCODE_GLMC8!G:G,1,0)),"N","J"))</f>
        <v>N</v>
      </c>
      <c r="CK210" s="24" t="str">
        <f>IF(COUNTIF($CI210:CJ210,"J")&gt;0,"N",IF(ISERROR(VLOOKUP($BD210,GEWASCODE_GLMC8!H:H,1,0)),"N","J"))</f>
        <v>N</v>
      </c>
      <c r="CL210" s="24" t="str">
        <f>IF(COUNTIF($CI210:CK210,"J")&gt;0,"N",IF(ISERROR(VLOOKUP($BD210,GEWASCODE_GLMC8!I:I,1,0)),"N","J"))</f>
        <v>N</v>
      </c>
      <c r="CM210" s="24" t="str">
        <f>IF(COUNTIF($CI210:CL210,"J")&gt;0,"N",IF(ISERROR(VLOOKUP($BD210,GEWASCODE_GLMC8!J:J,1,0)),"N","J"))</f>
        <v>N</v>
      </c>
      <c r="CN210" s="24" t="str">
        <f>IF(COUNTIF($CI210:CM210,"J")&gt;0,"N",IF(ISERROR(VLOOKUP($BD210,GEWASCODE_GLMC8!K:K,1,0)),"N","J"))</f>
        <v>N</v>
      </c>
      <c r="CO210" s="24" t="str">
        <f>IF(COUNTIF($CI210:CN210,"J")&gt;0,"N",IF(ISERROR(VLOOKUP($BD210,GEWASCODE_GLMC8!L:L,1,0)),"N","J"))</f>
        <v>N</v>
      </c>
      <c r="CP210" s="24" t="str">
        <f>IF(COUNTIF($CI210:CO210,"J")&gt;0,"N",IF(ISERROR(VLOOKUP($BD210,GEWASCODE_GLMC8!M:M,1,0)),"N","J"))</f>
        <v>N</v>
      </c>
      <c r="CQ210" s="24" t="str">
        <f>IF(COUNTIF($CI210:CP210,"J")&gt;0,"N",IF(ISERROR(VLOOKUP($BD210,GEWASCODE_GLMC8!N:N,1,0)),"N","J"))</f>
        <v>N</v>
      </c>
      <c r="CR210" s="24" t="str">
        <f>IF(COUNTIF($CI210:CQ210,"J")&gt;0,"N",IF(ISERROR(VLOOKUP($BD210,GEWASCODE_GLMC8!O:O,1,0)),"N","J"))</f>
        <v>N</v>
      </c>
      <c r="CS210" s="24" t="str">
        <f>IF(COUNTIF($CI210:CR210,"J")&gt;0,"N",IF(ISERROR(VLOOKUP($BD210,GEWASCODE_GLMC8!P:P,1,0)),"N","J"))</f>
        <v>N</v>
      </c>
      <c r="CT210" s="24" t="str">
        <f>IF(COUNTIF($CI210:CS210,"J")&gt;0,"N",IF(ISERROR(VLOOKUP($BD210,GEWASCODE_GLMC8!Q:Q,1,0)),"N","J"))</f>
        <v>N</v>
      </c>
      <c r="CU210" s="24" t="str">
        <f>IF(COUNTIF($CI210:CT210,"J")&gt;0,"N",IF(ISERROR(VLOOKUP($BD210,GEWASCODE_GLMC8!R:R,1,0)),"N","J"))</f>
        <v>N</v>
      </c>
      <c r="CV210" s="24" t="str">
        <f>IF(COUNTIF($CI210:CU210,"J")&gt;0,"N",IF(ISERROR(VLOOKUP($BD210,GEWASCODE_GLMC8!S:S,1,0)),"N","J"))</f>
        <v>N</v>
      </c>
      <c r="CW210" s="24" t="str">
        <f>IF(COUNTIF($CI210:CV210,"J")&gt;0,"N",IF(ISERROR(VLOOKUP($BD210,GEWASCODE_GLMC8!T:T,1,0)),"N","J"))</f>
        <v>N</v>
      </c>
      <c r="CX210" s="24" t="str">
        <f>IF(COUNTIF($CI210:CW210,"J")&gt;0,"N",IF(ISERROR(VLOOKUP($BD210,GEWASCODE_GLMC8!U:U,1,0)),"N","J"))</f>
        <v>N</v>
      </c>
      <c r="CY210" s="24" t="str">
        <f>IF(COUNTIF($CI210:CX210,"J")&gt;0,"N",IF(ISERROR(VLOOKUP($BD210,GEWASCODE_GLMC8!V:V,1,0)),"N","J"))</f>
        <v>N</v>
      </c>
      <c r="CZ210" s="24" t="str">
        <f>IF(COUNTIF($CI210:CY210,"J")&gt;0,"N",IF(ISERROR(VLOOKUP($BD210,GEWASCODE_GLMC8!W:W,1,0)),"N","J"))</f>
        <v>N</v>
      </c>
      <c r="DA210" s="24" t="str">
        <f>IF(COUNTIF($CI210:CZ210,"J")&gt;0,"N",IF(ISERROR(VLOOKUP($BD210,GEWASCODE_GLMC8!X:X,1,0)),"N","J"))</f>
        <v>N</v>
      </c>
      <c r="DB210" s="24" t="str">
        <f>IF(COUNTIF($CI210:DA210,"J")&gt;0,"N",IF(ISERROR(VLOOKUP($BD210,GEWASCODE_GLMC8!Y:Y,1,0)),"N","J"))</f>
        <v>N</v>
      </c>
      <c r="DC210" s="24" t="str">
        <f>IF(COUNTIF($CI210:DB210,"J")&gt;0,"N",IF(ISERROR(VLOOKUP($BD210,GEWASCODE_GLMC8!Z:Z,1,0)),"N","J"))</f>
        <v>N</v>
      </c>
      <c r="DD210" s="24" t="str">
        <f t="shared" si="508"/>
        <v>N</v>
      </c>
      <c r="DE210" s="3" t="str">
        <f t="shared" si="439"/>
        <v>N</v>
      </c>
      <c r="DF210" s="3" t="str">
        <f t="shared" si="440"/>
        <v>N</v>
      </c>
      <c r="DG210" s="3" t="str">
        <f t="shared" si="509"/>
        <v>N</v>
      </c>
      <c r="DH210" s="3" t="str">
        <f t="shared" si="510"/>
        <v>N</v>
      </c>
      <c r="DI210" s="3" t="str">
        <f t="shared" si="441"/>
        <v>N</v>
      </c>
      <c r="DJ210" s="3" t="str">
        <f t="shared" si="442"/>
        <v>N</v>
      </c>
      <c r="DK210" s="3">
        <f>0</f>
        <v>0</v>
      </c>
      <c r="DL210" s="3" t="str">
        <f t="shared" si="443"/>
        <v>N</v>
      </c>
      <c r="DM210" s="3" t="str">
        <f t="shared" si="444"/>
        <v>N</v>
      </c>
      <c r="DN210" t="str">
        <f>IF(AND($A210="J",COUNTIFS(activiteiten_perceel,percelen!$AZ210,activiteiten_maatregel_nr,percelen!DN$4,activiteiten_activiteit_voldoet_aan_voorwaarden,"J")&gt;0),DN$4,"")</f>
        <v/>
      </c>
      <c r="DO210" t="str">
        <f>IF(AND($A210="J",COUNTIFS(activiteiten_perceel,percelen!$AZ210,activiteiten_maatregel_nr,percelen!DO$4,activiteiten_activiteit_voldoet_aan_voorwaarden,"J")&gt;0),DO$4,"")</f>
        <v/>
      </c>
      <c r="DP210" t="str">
        <f>IF(AND($A210="J",COUNTIFS(activiteiten_perceel,percelen!$AZ210,activiteiten_maatregel_nr,percelen!DP$4,activiteiten_activiteit_voldoet_aan_voorwaarden,"J")&gt;0),DP$4,"")</f>
        <v/>
      </c>
      <c r="DQ210" t="str">
        <f>IF(AND($A210="J",COUNTIFS(activiteiten_perceel,percelen!$AZ210,activiteiten_maatregel_nr,percelen!DQ$4,activiteiten_activiteit_voldoet_aan_voorwaarden,"J")&gt;0),DQ$4,"")</f>
        <v/>
      </c>
      <c r="DR210" t="str">
        <f>IF(AND($A210="J",COUNTIFS(activiteiten_perceel,percelen!$AZ210,activiteiten_maatregel_nr,percelen!DR$4,activiteiten_activiteit_voldoet_aan_voorwaarden,"J")&gt;0),DR$4,"")</f>
        <v/>
      </c>
      <c r="DS210" t="str">
        <f>IF(AND($A210="J",COUNTIFS(activiteiten_perceel,percelen!$AZ210,activiteiten_maatregel_nr,percelen!DS$4,activiteiten_activiteit_voldoet_aan_voorwaarden,"J")&gt;0),DS$4,"")</f>
        <v/>
      </c>
      <c r="DT210" t="str">
        <f>IF(AND($A210="J",COUNTIFS(activiteiten_perceel,percelen!$AZ210,activiteiten_maatregel_nr,percelen!DT$4,activiteiten_activiteit_voldoet_aan_voorwaarden,"J")&gt;0),DT$4,"")</f>
        <v/>
      </c>
      <c r="DU210" t="str">
        <f>IF(AND($A210="J",COUNTIFS(activiteiten_perceel,percelen!$AZ210,activiteiten_maatregel_nr,percelen!DU$4,activiteiten_activiteit_voldoet_aan_voorwaarden,"J")&gt;0),DU$4,"")</f>
        <v/>
      </c>
      <c r="DV210" t="str">
        <f>IF(AND($A210="J",COUNTIFS(activiteiten_perceel,percelen!$AZ210,activiteiten_maatregel_nr,percelen!DV$4,activiteiten_activiteit_voldoet_aan_voorwaarden,"J")&gt;0),DV$4,"")</f>
        <v/>
      </c>
      <c r="DW210" t="str">
        <f>IF(AND($A210="J",COUNTIFS(activiteiten_perceel,percelen!$AZ210,activiteiten_maatregel_nr,percelen!DW$4,activiteiten_activiteit_voldoet_aan_voorwaarden,"J")&gt;0),DW$4,"")</f>
        <v/>
      </c>
      <c r="DX210" t="str">
        <f>IF(AND($A210="J",COUNTIFS(activiteiten_perceel,percelen!$AZ210,activiteiten_maatregel_nr,percelen!DX$4,activiteiten_activiteit_voldoet_aan_voorwaarden,"J")&gt;0),DX$4,"")</f>
        <v/>
      </c>
      <c r="DY210" t="str">
        <f>IF(AND($A210="J",COUNTIFS(activiteiten_perceel,percelen!$AZ210,activiteiten_maatregel_nr,percelen!DY$4,activiteiten_activiteit_voldoet_aan_voorwaarden,"J")&gt;0),DY$4,"")</f>
        <v/>
      </c>
      <c r="DZ210" t="str">
        <f>IF(AND($A210="J",COUNTIFS(activiteiten_perceel,percelen!$AZ210,activiteiten_maatregel_nr,percelen!DZ$4,activiteiten_activiteit_voldoet_aan_voorwaarden,"J")&gt;0),DZ$4,"")</f>
        <v/>
      </c>
      <c r="EA210" t="str">
        <f>IF(AND($A210="J",COUNTIFS(activiteiten_perceel,percelen!$AZ210,activiteiten_maatregel_nr,percelen!EA$4,activiteiten_activiteit_voldoet_aan_voorwaarden,"J")&gt;0),EA$4,"")</f>
        <v/>
      </c>
      <c r="EB210" t="str">
        <f>IF(AND($A210="J",COUNTIFS(activiteiten_perceel,percelen!$AZ210,activiteiten_maatregel_nr,percelen!EB$4,activiteiten_activiteit_voldoet_aan_voorwaarden,"J")&gt;0),EB$4,"")</f>
        <v/>
      </c>
      <c r="EC210" t="str">
        <f>IF(AND($A210="J",COUNTIFS(activiteiten_perceel,percelen!$AZ210,activiteiten_maatregel_nr,percelen!EC$4,activiteiten_activiteit_voldoet_aan_voorwaarden,"J")&gt;0),EC$4,"")</f>
        <v/>
      </c>
      <c r="ED210" t="str">
        <f>IF(AND($A210="J",COUNTIFS(activiteiten_perceel,percelen!$AZ210,activiteiten_maatregel_nr,percelen!ED$4,activiteiten_activiteit_voldoet_aan_voorwaarden,"J")&gt;0),ED$4,"")</f>
        <v/>
      </c>
      <c r="EE210" t="str">
        <f>IF(AND($A210="J",COUNTIFS(activiteiten_perceel,percelen!$AZ210,activiteiten_maatregel_nr,percelen!EE$4,activiteiten_activiteit_voldoet_aan_voorwaarden,"J")&gt;0),EE$4,"")</f>
        <v/>
      </c>
      <c r="EF210" t="str">
        <f>IF(AND($A210="J",COUNTIFS(activiteiten_perceel,percelen!$AZ210,activiteiten_maatregel_nr,percelen!EF$4,activiteiten_activiteit_voldoet_aan_voorwaarden,"J")&gt;0),EF$4,"")</f>
        <v/>
      </c>
      <c r="EG210" t="str">
        <f>IF(AND($A210="J",COUNTIFS(activiteiten_perceel,percelen!$AZ210,activiteiten_maatregel_nr,percelen!EG$4,activiteiten_activiteit_voldoet_aan_voorwaarden,"J")&gt;0),EG$4,"")</f>
        <v/>
      </c>
      <c r="EH210" t="str">
        <f>IF(AND($A210="J",COUNTIFS(activiteiten_perceel,percelen!$AZ210,activiteiten_maatregel_nr,percelen!EH$4,activiteiten_activiteit_voldoet_aan_voorwaarden,"J")&gt;0),EH$4,"")</f>
        <v/>
      </c>
      <c r="EI210" t="str">
        <f>IF(AND($A210="J",COUNTIFS(activiteiten_perceel,percelen!$AZ210,activiteiten_maatregel_nr,percelen!EI$4,activiteiten_activiteit_voldoet_aan_voorwaarden,"J")&gt;0),EI$4,"")</f>
        <v/>
      </c>
      <c r="EJ210">
        <f t="shared" si="511"/>
        <v>0</v>
      </c>
      <c r="EK210" t="str">
        <f t="shared" si="445"/>
        <v/>
      </c>
      <c r="EL210" t="str">
        <f t="shared" si="446"/>
        <v/>
      </c>
      <c r="EM210" t="str">
        <f t="shared" si="447"/>
        <v/>
      </c>
      <c r="EN210" t="str">
        <f t="shared" si="448"/>
        <v/>
      </c>
      <c r="EO210" t="str">
        <f t="shared" si="449"/>
        <v/>
      </c>
      <c r="EP210" t="str">
        <f t="shared" si="450"/>
        <v/>
      </c>
      <c r="EQ210" t="str">
        <f t="shared" si="451"/>
        <v/>
      </c>
      <c r="ER210" t="str">
        <f t="shared" si="452"/>
        <v/>
      </c>
      <c r="ES210" t="str">
        <f t="shared" si="453"/>
        <v/>
      </c>
      <c r="ET210" t="str">
        <f t="shared" si="454"/>
        <v/>
      </c>
      <c r="EU210" t="str">
        <f t="shared" si="455"/>
        <v/>
      </c>
      <c r="EV210" t="str">
        <f t="shared" si="456"/>
        <v/>
      </c>
      <c r="EW210" t="str">
        <f t="shared" si="512"/>
        <v>nvt</v>
      </c>
      <c r="EX210" t="str">
        <f t="shared" si="513"/>
        <v>nvt</v>
      </c>
      <c r="EY210" t="str">
        <f t="shared" si="514"/>
        <v>nvt</v>
      </c>
      <c r="EZ210" t="str">
        <f t="shared" si="515"/>
        <v>nvt</v>
      </c>
      <c r="FA210" t="str">
        <f t="shared" si="516"/>
        <v>nvt</v>
      </c>
      <c r="FB210" t="str">
        <f t="shared" si="517"/>
        <v>nvt</v>
      </c>
      <c r="FC210" t="str">
        <f t="shared" si="518"/>
        <v>nvt</v>
      </c>
      <c r="FD210" t="str">
        <f t="shared" si="519"/>
        <v>nvt</v>
      </c>
      <c r="FE210" t="str">
        <f>IF($EJ210=2,VLOOKUP(FD210,STAPELING!A:D,FE$1,0),"nvt")</f>
        <v>nvt</v>
      </c>
      <c r="FF210" t="str">
        <f t="shared" si="520"/>
        <v>nvt</v>
      </c>
      <c r="FG210" t="str">
        <f t="shared" si="521"/>
        <v>nvt</v>
      </c>
      <c r="FH210" t="str">
        <f t="shared" si="522"/>
        <v>nvt</v>
      </c>
      <c r="FI210" t="str">
        <f t="shared" si="523"/>
        <v>nvt</v>
      </c>
      <c r="FJ210" t="str">
        <f t="shared" si="524"/>
        <v>nvt</v>
      </c>
      <c r="FK210" t="str">
        <f t="shared" si="525"/>
        <v>nvt</v>
      </c>
      <c r="FL210" t="str">
        <f t="shared" si="526"/>
        <v>nvt</v>
      </c>
      <c r="FM210" t="str">
        <f t="shared" si="527"/>
        <v/>
      </c>
      <c r="FN210" t="str">
        <f>IF(ISERROR(VLOOKUP(FM210,STAPELING!I:AO,FN$1,0)),"N",VLOOKUP(FM210,STAPELING!I:AO,FN$1,0))</f>
        <v>J</v>
      </c>
      <c r="FO210" t="str">
        <f t="shared" si="528"/>
        <v>nvt</v>
      </c>
      <c r="FP210" t="str">
        <f t="shared" si="457"/>
        <v>nvt</v>
      </c>
      <c r="FQ210" t="str">
        <f t="shared" si="458"/>
        <v>nvt</v>
      </c>
      <c r="FR210" t="str">
        <f t="shared" si="459"/>
        <v>nvt</v>
      </c>
      <c r="FS210" t="str">
        <f t="shared" si="460"/>
        <v>nvt</v>
      </c>
      <c r="FT210" t="str">
        <f t="shared" si="461"/>
        <v>nvt</v>
      </c>
      <c r="FU210" t="str">
        <f t="shared" si="462"/>
        <v>nvt</v>
      </c>
      <c r="FV210" t="str">
        <f t="shared" si="463"/>
        <v>nvt</v>
      </c>
      <c r="FW210" t="str">
        <f t="shared" si="464"/>
        <v>nvt</v>
      </c>
      <c r="FX210" t="str">
        <f t="shared" si="465"/>
        <v>nvt</v>
      </c>
      <c r="FY210" t="str">
        <f t="shared" si="466"/>
        <v>nvt</v>
      </c>
      <c r="FZ210" t="str">
        <f t="shared" si="467"/>
        <v>nvt</v>
      </c>
      <c r="GA210" t="str">
        <f t="shared" si="468"/>
        <v>nvt</v>
      </c>
      <c r="GB210" t="str">
        <f>IF($EJ210&gt;2,IF(FO210="","zwart",VLOOKUP(FO210,STAPELING!J:AA,GB$1,0)),"nvt")</f>
        <v>nvt</v>
      </c>
      <c r="GC210" t="str">
        <f t="shared" si="529"/>
        <v>nvt</v>
      </c>
      <c r="GD210" t="str">
        <f t="shared" si="530"/>
        <v>nvt</v>
      </c>
      <c r="GE210" t="str">
        <f t="shared" si="531"/>
        <v>nvt</v>
      </c>
      <c r="GF210" t="str">
        <f t="shared" si="532"/>
        <v>nvt</v>
      </c>
      <c r="GG210" t="str">
        <f t="shared" si="533"/>
        <v>nvt</v>
      </c>
      <c r="GH210" t="str">
        <f t="shared" si="534"/>
        <v>nvt</v>
      </c>
      <c r="GI210" t="str">
        <f t="shared" si="535"/>
        <v>nvt</v>
      </c>
      <c r="GJ210" t="str">
        <f t="shared" si="536"/>
        <v>nvt</v>
      </c>
      <c r="GK210" t="str">
        <f t="shared" si="469"/>
        <v>nvt</v>
      </c>
      <c r="GL210" t="str">
        <f t="shared" si="470"/>
        <v>nvt</v>
      </c>
      <c r="GM210" t="str">
        <f t="shared" si="471"/>
        <v>nvt</v>
      </c>
      <c r="GN210" t="str">
        <f t="shared" si="472"/>
        <v>nvt</v>
      </c>
      <c r="GO210" t="str">
        <f t="shared" si="473"/>
        <v>nvt</v>
      </c>
      <c r="GP210" t="str">
        <f t="shared" si="474"/>
        <v>nvt</v>
      </c>
      <c r="GQ210" t="str">
        <f t="shared" si="475"/>
        <v>nvt</v>
      </c>
      <c r="GR210" t="str">
        <f t="shared" si="476"/>
        <v>nvt</v>
      </c>
      <c r="GS210" t="str">
        <f t="shared" si="477"/>
        <v>nvt</v>
      </c>
      <c r="GT210" t="str">
        <f t="shared" si="478"/>
        <v>nvt</v>
      </c>
      <c r="GU210" t="str">
        <f t="shared" si="479"/>
        <v>nvt</v>
      </c>
      <c r="GV210" t="str">
        <f t="shared" si="480"/>
        <v>nvt</v>
      </c>
      <c r="GW210" t="str">
        <f>IF($EJ210&gt;2,IF(GJ210="","zwart",VLOOKUP(GJ210,STAPELING!AB:AJ,GW$1,0)),"nvt")</f>
        <v>nvt</v>
      </c>
      <c r="GX210" t="str">
        <f t="shared" si="537"/>
        <v>nvt</v>
      </c>
      <c r="GY210" t="str">
        <f t="shared" si="538"/>
        <v>nvt</v>
      </c>
      <c r="GZ210" t="str">
        <f t="shared" si="539"/>
        <v>nvt</v>
      </c>
      <c r="HA210" t="str">
        <f t="shared" si="540"/>
        <v>nvt</v>
      </c>
      <c r="HB210" t="str">
        <f t="shared" si="541"/>
        <v>nvt</v>
      </c>
      <c r="HC210" t="str">
        <f t="shared" si="542"/>
        <v>nvt</v>
      </c>
      <c r="HD210" t="str">
        <f t="shared" si="543"/>
        <v>nvt</v>
      </c>
      <c r="HE210" t="str">
        <f t="shared" si="544"/>
        <v>nvt</v>
      </c>
      <c r="HF210" t="str">
        <f t="shared" si="545"/>
        <v>nvt</v>
      </c>
      <c r="HG210" t="str">
        <f t="shared" si="546"/>
        <v>nvt</v>
      </c>
      <c r="HH210" t="str">
        <f t="shared" si="547"/>
        <v>nvt</v>
      </c>
      <c r="HI210" t="str">
        <f t="shared" si="548"/>
        <v>nvt</v>
      </c>
      <c r="HJ210" t="str">
        <f t="shared" si="549"/>
        <v>nvt</v>
      </c>
      <c r="HK210" t="str">
        <f t="shared" si="550"/>
        <v>nvt</v>
      </c>
      <c r="HL210" t="str">
        <f t="shared" si="551"/>
        <v>nvt</v>
      </c>
      <c r="HM210" t="str">
        <f t="shared" si="481"/>
        <v>nvt</v>
      </c>
      <c r="HN210" t="str">
        <f t="shared" si="482"/>
        <v>nvt</v>
      </c>
      <c r="HO210" t="str">
        <f t="shared" si="483"/>
        <v>nvt</v>
      </c>
      <c r="HP210" t="str">
        <f t="shared" si="484"/>
        <v>nvt</v>
      </c>
      <c r="HQ210" t="str">
        <f t="shared" si="485"/>
        <v>nvt</v>
      </c>
      <c r="HR210" t="str">
        <f t="shared" si="486"/>
        <v>nvt</v>
      </c>
      <c r="HS210" t="str">
        <f t="shared" si="487"/>
        <v>nvt</v>
      </c>
      <c r="HT210" t="str">
        <f t="shared" si="488"/>
        <v>nvt</v>
      </c>
      <c r="HU210" t="str">
        <f t="shared" si="489"/>
        <v>nvt</v>
      </c>
      <c r="HV210" t="str">
        <f t="shared" si="490"/>
        <v>nvt</v>
      </c>
      <c r="HW210" t="str">
        <f t="shared" si="491"/>
        <v>nvt</v>
      </c>
      <c r="HX210" t="str">
        <f t="shared" si="492"/>
        <v>nvt</v>
      </c>
      <c r="HY210" t="str">
        <f>IF($EJ210&gt;2,IF(HL210="","zwart",VLOOKUP(HL210,STAPELING!AK:AN,HY$1,0)),"nvt")</f>
        <v>nvt</v>
      </c>
      <c r="HZ210" t="str">
        <f t="shared" si="552"/>
        <v>nvt</v>
      </c>
      <c r="IA210" t="str">
        <f t="shared" si="553"/>
        <v>nvt</v>
      </c>
      <c r="IB210" t="str">
        <f t="shared" si="554"/>
        <v>nvt</v>
      </c>
      <c r="IC210" t="str">
        <f t="shared" si="555"/>
        <v>nvt</v>
      </c>
      <c r="ID210" t="str">
        <f t="shared" si="556"/>
        <v>nvt</v>
      </c>
      <c r="IE210" t="str">
        <f t="shared" si="557"/>
        <v>nvt</v>
      </c>
      <c r="IF210" t="str">
        <f t="shared" si="558"/>
        <v>nvt</v>
      </c>
      <c r="IG210">
        <f t="shared" si="559"/>
        <v>0</v>
      </c>
      <c r="IH210">
        <f t="shared" si="560"/>
        <v>0</v>
      </c>
      <c r="II210">
        <f t="shared" si="561"/>
        <v>0</v>
      </c>
      <c r="IJ210">
        <f t="shared" si="562"/>
        <v>0</v>
      </c>
      <c r="IK210">
        <f t="shared" si="563"/>
        <v>0</v>
      </c>
      <c r="IL210">
        <f t="shared" si="564"/>
        <v>0</v>
      </c>
      <c r="IM210">
        <f t="shared" si="565"/>
        <v>0</v>
      </c>
      <c r="IN210">
        <f t="shared" si="566"/>
        <v>0</v>
      </c>
      <c r="IO210">
        <f t="shared" si="567"/>
        <v>0</v>
      </c>
      <c r="IP210">
        <f t="shared" si="568"/>
        <v>0</v>
      </c>
      <c r="IQ210">
        <f t="shared" si="569"/>
        <v>0</v>
      </c>
      <c r="IR210">
        <f t="shared" si="570"/>
        <v>0</v>
      </c>
      <c r="IS210">
        <f t="shared" si="571"/>
        <v>0</v>
      </c>
      <c r="IT210">
        <f t="shared" si="572"/>
        <v>0</v>
      </c>
      <c r="IU210" t="str">
        <f t="shared" si="573"/>
        <v>N</v>
      </c>
      <c r="IV210" t="str">
        <f t="shared" si="493"/>
        <v>N</v>
      </c>
      <c r="IW210" t="str">
        <f t="shared" si="574"/>
        <v>N</v>
      </c>
    </row>
    <row r="211" spans="1:257" x14ac:dyDescent="0.25">
      <c r="A211" t="str">
        <f>IF(ISERROR(VLOOKUP(E211,E$4:E210,1,0)),"J","N")</f>
        <v>N</v>
      </c>
      <c r="E211" s="25" t="str">
        <f>IF(Invoer!B240="","",Invoer!B240)</f>
        <v/>
      </c>
      <c r="F211" s="25"/>
      <c r="G211" s="25"/>
      <c r="H211" s="25" t="str">
        <f>IF(AND($E211&lt;&gt;"",$A211="J"),Invoer!D240,"")</f>
        <v/>
      </c>
      <c r="I211" s="25"/>
      <c r="J211" s="26"/>
      <c r="K211" s="26" t="str">
        <f>IF(AND($E211&lt;&gt;"",$A211="J"),Invoer!L240,"")</f>
        <v/>
      </c>
      <c r="L211" s="26"/>
      <c r="M211" s="25"/>
      <c r="N211" s="152"/>
      <c r="O211" s="153"/>
      <c r="P211" s="25"/>
      <c r="Q211" s="25"/>
      <c r="R211" s="153"/>
      <c r="S211" s="154"/>
      <c r="T211" s="152"/>
      <c r="U211" s="153"/>
      <c r="V211" s="153"/>
      <c r="W211" s="59" t="str">
        <f>IF(AND($E211&lt;&gt;"",$A211="J",Invoer!R240&lt;&gt;""),VLOOKUP(Invoer!R240,NORM!$F$26:$H$29,3,0),"")</f>
        <v/>
      </c>
      <c r="X211" s="59"/>
      <c r="Y211" s="25" t="str">
        <f t="shared" si="494"/>
        <v/>
      </c>
      <c r="Z211" s="25"/>
      <c r="AA211" s="26" t="str">
        <f t="shared" si="495"/>
        <v/>
      </c>
      <c r="AB211" s="26"/>
      <c r="AC211" s="153"/>
      <c r="AD211" s="153"/>
      <c r="AE211" s="153"/>
      <c r="AF211" s="153"/>
      <c r="AG211" s="153"/>
      <c r="AH211" s="25"/>
      <c r="AI211" s="153"/>
      <c r="AJ211" s="153"/>
      <c r="AK211" s="153"/>
      <c r="AL211" s="153"/>
      <c r="AM211" s="25" t="str">
        <f>IF(AND($E211&lt;&gt;"",$A211="J"),IF(Invoer!X240="Ja","J",IF(Invoer!X240="Nee","N","")),"")</f>
        <v/>
      </c>
      <c r="AN211" s="153"/>
      <c r="AO211" s="153"/>
      <c r="AP211" s="153" t="s">
        <v>311</v>
      </c>
      <c r="AQ211" s="153" t="s">
        <v>311</v>
      </c>
      <c r="AR211" s="153" t="s">
        <v>312</v>
      </c>
      <c r="AS211" s="153" t="s">
        <v>312</v>
      </c>
      <c r="AT211" s="1" t="str">
        <f>IF(AND($E211&lt;&gt;"",$A211="J",Invoer!O240&lt;&gt;""),VLOOKUP(Invoer!O240,NORM!$F$31:$H$38,3,0),"")</f>
        <v/>
      </c>
      <c r="AU211" s="1"/>
      <c r="AV211" s="1" t="str">
        <f>IF(AND($E211&lt;&gt;"",$A211="J"),Invoer!AH240,"")</f>
        <v/>
      </c>
      <c r="AW211" s="1"/>
      <c r="AX211" s="1" t="str">
        <f t="shared" si="496"/>
        <v/>
      </c>
      <c r="AY211" s="1"/>
      <c r="AZ211" s="3" t="str">
        <f t="shared" si="497"/>
        <v/>
      </c>
      <c r="BA211" s="3" t="str">
        <f t="shared" si="498"/>
        <v/>
      </c>
      <c r="BB211" s="3" t="str">
        <f t="shared" si="499"/>
        <v>N</v>
      </c>
      <c r="BC211" s="3" t="str">
        <f t="shared" si="500"/>
        <v>N</v>
      </c>
      <c r="BD211" s="3" t="str">
        <f t="shared" si="501"/>
        <v/>
      </c>
      <c r="BE211" s="3">
        <f t="shared" si="502"/>
        <v>0</v>
      </c>
      <c r="BF211" s="3" t="str">
        <f t="shared" si="503"/>
        <v/>
      </c>
      <c r="BG211" s="3" t="str">
        <f t="shared" si="504"/>
        <v/>
      </c>
      <c r="BH211" s="3" t="str">
        <f t="shared" si="505"/>
        <v>N</v>
      </c>
      <c r="BI211" s="24" t="str">
        <f t="shared" si="506"/>
        <v/>
      </c>
      <c r="BJ211" s="24" t="str">
        <f>IF(ISERROR(VLOOKUP($BD211,LOV_GWSGRP!A:A,1,0)),"N","J")</f>
        <v>N</v>
      </c>
      <c r="BK211" s="24" t="str">
        <f>IF(ISERROR(VLOOKUP($BD211,LOV_GWSGRP!D:D,1,0)),"N","J")</f>
        <v>N</v>
      </c>
      <c r="BL211" s="24" t="str">
        <f>IF(ISERROR(VLOOKUP($BD211,LOV_GWSGRP!G:G,1,0)),"N","J")</f>
        <v>N</v>
      </c>
      <c r="BM211" s="24" t="str">
        <f>IF(ISERROR(VLOOKUP($BD211,LOV_GWSGRP!M:M,1,0)),"N","J")</f>
        <v>N</v>
      </c>
      <c r="BN211" s="24" t="str">
        <f>IF(ISERROR(VLOOKUP($BD211,LOV_GWSGRP!P:P,1,0)),"N","J")</f>
        <v>N</v>
      </c>
      <c r="BO211" s="24" t="str">
        <f>IF(ISERROR(VLOOKUP($BD211,LOV_GWSGRP!S:S,1,0)),"N","J")</f>
        <v>N</v>
      </c>
      <c r="BP211" s="24" t="str">
        <f>IF(ISERROR(VLOOKUP($BD211,LOV_GWSGRP!V:V,1,0)),"N","J")</f>
        <v>N</v>
      </c>
      <c r="BQ211" s="24" t="str">
        <f>IF(ISERROR(VLOOKUP($BD211,LOV_GWSGRP!Y:Y,1,0)),"N","J")</f>
        <v>N</v>
      </c>
      <c r="BR211" s="24" t="str">
        <f>IF(ISERROR(VLOOKUP($BD211,LOV_GWSGRP!AB:AB,1,0)),"N","J")</f>
        <v>N</v>
      </c>
      <c r="BS211" s="24" t="str">
        <f>IF(ISERROR(VLOOKUP($BD211,LOV_GWSGRP!AE:AE,1,0)),"N","J")</f>
        <v>N</v>
      </c>
      <c r="BT211" s="24" t="str">
        <f>IF(ISERROR(VLOOKUP($BD211,LOV_GWSGRP!AH:AH,1,0)),"N","J")</f>
        <v>N</v>
      </c>
      <c r="BU211" s="24" t="str">
        <f>IF(ISERROR(VLOOKUP($BD211,LOV_GWSGRP!CJ:CJ,1,0)),"N","J")</f>
        <v>N</v>
      </c>
      <c r="BV211" s="24" t="str">
        <f>IF(ISERROR(VLOOKUP($BD211,LOV_GWSGRP!AN:AN,1,0)),"N","J")</f>
        <v>N</v>
      </c>
      <c r="BW211" s="24" t="str">
        <f>IF(ISERROR(VLOOKUP($BD211,LOV_GWSGRP!AQ:AQ,1,0)),"N","J")</f>
        <v>N</v>
      </c>
      <c r="BX211" s="24" t="str">
        <f>IF(ISERROR(VLOOKUP($BD211,LOV_GWSGRP!AT:AT,1,0)),"N","J")</f>
        <v>N</v>
      </c>
      <c r="BY211" s="24" t="str">
        <f>IF(ISERROR(VLOOKUP($BD211,LOV_GWSGRP!AW:AW,1,0)),"N","J")</f>
        <v>N</v>
      </c>
      <c r="BZ211" s="24" t="str">
        <f>IF(ISERROR(VLOOKUP($BD211,LOV_GWSGRP!AZ:AZ,1,0)),"N","J")</f>
        <v>N</v>
      </c>
      <c r="CA211" s="24" t="str">
        <f>IF(ISERROR(VLOOKUP($BD211,LOV_GWSGRP!BC:BC,1,0)),"N","J")</f>
        <v>N</v>
      </c>
      <c r="CB211" s="24" t="str">
        <f>IF(ISERROR(VLOOKUP($BD211,LOV_GWSGRP!BF:BF,1,0)),"N","J")</f>
        <v>N</v>
      </c>
      <c r="CC211" s="24" t="str">
        <f>IF(ISERROR(VLOOKUP($BD211,LOV_GWSGRP!BI:BI,1,0)),"N","J")</f>
        <v>N</v>
      </c>
      <c r="CD211" s="24" t="str">
        <f>IF(ISERROR(VLOOKUP($BD211,LOV_GWSGRP!J:J,1,0)),"N","J")</f>
        <v>N</v>
      </c>
      <c r="CE211" s="24" t="str">
        <f>IF(ISERROR(VLOOKUP($BD211,LOV_GWSGRP!BL:BL,1,0)),"N","J")</f>
        <v>N</v>
      </c>
      <c r="CF211" s="24"/>
      <c r="CG211" s="24" t="str">
        <f>IF(ISERROR(VLOOKUP($BD211,LOV_GWSGRP!BO:BO,1,0)),"N","J")</f>
        <v>N</v>
      </c>
      <c r="CH211" s="24" t="str">
        <f t="shared" si="507"/>
        <v>N</v>
      </c>
      <c r="CI211" s="24" t="str">
        <f>IF(ISERROR(VLOOKUP($BD211,GEWASCODE_GLMC8!F:F,1,0)),"N","J")</f>
        <v>N</v>
      </c>
      <c r="CJ211" s="24" t="str">
        <f>IF(COUNTIF($CI211:CI211,"J")&gt;0,"N",IF(ISERROR(VLOOKUP($BD211,GEWASCODE_GLMC8!G:G,1,0)),"N","J"))</f>
        <v>N</v>
      </c>
      <c r="CK211" s="24" t="str">
        <f>IF(COUNTIF($CI211:CJ211,"J")&gt;0,"N",IF(ISERROR(VLOOKUP($BD211,GEWASCODE_GLMC8!H:H,1,0)),"N","J"))</f>
        <v>N</v>
      </c>
      <c r="CL211" s="24" t="str">
        <f>IF(COUNTIF($CI211:CK211,"J")&gt;0,"N",IF(ISERROR(VLOOKUP($BD211,GEWASCODE_GLMC8!I:I,1,0)),"N","J"))</f>
        <v>N</v>
      </c>
      <c r="CM211" s="24" t="str">
        <f>IF(COUNTIF($CI211:CL211,"J")&gt;0,"N",IF(ISERROR(VLOOKUP($BD211,GEWASCODE_GLMC8!J:J,1,0)),"N","J"))</f>
        <v>N</v>
      </c>
      <c r="CN211" s="24" t="str">
        <f>IF(COUNTIF($CI211:CM211,"J")&gt;0,"N",IF(ISERROR(VLOOKUP($BD211,GEWASCODE_GLMC8!K:K,1,0)),"N","J"))</f>
        <v>N</v>
      </c>
      <c r="CO211" s="24" t="str">
        <f>IF(COUNTIF($CI211:CN211,"J")&gt;0,"N",IF(ISERROR(VLOOKUP($BD211,GEWASCODE_GLMC8!L:L,1,0)),"N","J"))</f>
        <v>N</v>
      </c>
      <c r="CP211" s="24" t="str">
        <f>IF(COUNTIF($CI211:CO211,"J")&gt;0,"N",IF(ISERROR(VLOOKUP($BD211,GEWASCODE_GLMC8!M:M,1,0)),"N","J"))</f>
        <v>N</v>
      </c>
      <c r="CQ211" s="24" t="str">
        <f>IF(COUNTIF($CI211:CP211,"J")&gt;0,"N",IF(ISERROR(VLOOKUP($BD211,GEWASCODE_GLMC8!N:N,1,0)),"N","J"))</f>
        <v>N</v>
      </c>
      <c r="CR211" s="24" t="str">
        <f>IF(COUNTIF($CI211:CQ211,"J")&gt;0,"N",IF(ISERROR(VLOOKUP($BD211,GEWASCODE_GLMC8!O:O,1,0)),"N","J"))</f>
        <v>N</v>
      </c>
      <c r="CS211" s="24" t="str">
        <f>IF(COUNTIF($CI211:CR211,"J")&gt;0,"N",IF(ISERROR(VLOOKUP($BD211,GEWASCODE_GLMC8!P:P,1,0)),"N","J"))</f>
        <v>N</v>
      </c>
      <c r="CT211" s="24" t="str">
        <f>IF(COUNTIF($CI211:CS211,"J")&gt;0,"N",IF(ISERROR(VLOOKUP($BD211,GEWASCODE_GLMC8!Q:Q,1,0)),"N","J"))</f>
        <v>N</v>
      </c>
      <c r="CU211" s="24" t="str">
        <f>IF(COUNTIF($CI211:CT211,"J")&gt;0,"N",IF(ISERROR(VLOOKUP($BD211,GEWASCODE_GLMC8!R:R,1,0)),"N","J"))</f>
        <v>N</v>
      </c>
      <c r="CV211" s="24" t="str">
        <f>IF(COUNTIF($CI211:CU211,"J")&gt;0,"N",IF(ISERROR(VLOOKUP($BD211,GEWASCODE_GLMC8!S:S,1,0)),"N","J"))</f>
        <v>N</v>
      </c>
      <c r="CW211" s="24" t="str">
        <f>IF(COUNTIF($CI211:CV211,"J")&gt;0,"N",IF(ISERROR(VLOOKUP($BD211,GEWASCODE_GLMC8!T:T,1,0)),"N","J"))</f>
        <v>N</v>
      </c>
      <c r="CX211" s="24" t="str">
        <f>IF(COUNTIF($CI211:CW211,"J")&gt;0,"N",IF(ISERROR(VLOOKUP($BD211,GEWASCODE_GLMC8!U:U,1,0)),"N","J"))</f>
        <v>N</v>
      </c>
      <c r="CY211" s="24" t="str">
        <f>IF(COUNTIF($CI211:CX211,"J")&gt;0,"N",IF(ISERROR(VLOOKUP($BD211,GEWASCODE_GLMC8!V:V,1,0)),"N","J"))</f>
        <v>N</v>
      </c>
      <c r="CZ211" s="24" t="str">
        <f>IF(COUNTIF($CI211:CY211,"J")&gt;0,"N",IF(ISERROR(VLOOKUP($BD211,GEWASCODE_GLMC8!W:W,1,0)),"N","J"))</f>
        <v>N</v>
      </c>
      <c r="DA211" s="24" t="str">
        <f>IF(COUNTIF($CI211:CZ211,"J")&gt;0,"N",IF(ISERROR(VLOOKUP($BD211,GEWASCODE_GLMC8!X:X,1,0)),"N","J"))</f>
        <v>N</v>
      </c>
      <c r="DB211" s="24" t="str">
        <f>IF(COUNTIF($CI211:DA211,"J")&gt;0,"N",IF(ISERROR(VLOOKUP($BD211,GEWASCODE_GLMC8!Y:Y,1,0)),"N","J"))</f>
        <v>N</v>
      </c>
      <c r="DC211" s="24" t="str">
        <f>IF(COUNTIF($CI211:DB211,"J")&gt;0,"N",IF(ISERROR(VLOOKUP($BD211,GEWASCODE_GLMC8!Z:Z,1,0)),"N","J"))</f>
        <v>N</v>
      </c>
      <c r="DD211" s="24" t="str">
        <f t="shared" si="508"/>
        <v>N</v>
      </c>
      <c r="DE211" s="3" t="str">
        <f t="shared" si="439"/>
        <v>N</v>
      </c>
      <c r="DF211" s="3" t="str">
        <f t="shared" si="440"/>
        <v>N</v>
      </c>
      <c r="DG211" s="3" t="str">
        <f t="shared" si="509"/>
        <v>N</v>
      </c>
      <c r="DH211" s="3" t="str">
        <f t="shared" si="510"/>
        <v>N</v>
      </c>
      <c r="DI211" s="3" t="str">
        <f t="shared" si="441"/>
        <v>N</v>
      </c>
      <c r="DJ211" s="3" t="str">
        <f t="shared" si="442"/>
        <v>N</v>
      </c>
      <c r="DK211" s="3">
        <f>0</f>
        <v>0</v>
      </c>
      <c r="DL211" s="3" t="str">
        <f t="shared" si="443"/>
        <v>N</v>
      </c>
      <c r="DM211" s="3" t="str">
        <f t="shared" si="444"/>
        <v>N</v>
      </c>
      <c r="DN211" t="str">
        <f>IF(AND($A211="J",COUNTIFS(activiteiten_perceel,percelen!$AZ211,activiteiten_maatregel_nr,percelen!DN$4,activiteiten_activiteit_voldoet_aan_voorwaarden,"J")&gt;0),DN$4,"")</f>
        <v/>
      </c>
      <c r="DO211" t="str">
        <f>IF(AND($A211="J",COUNTIFS(activiteiten_perceel,percelen!$AZ211,activiteiten_maatregel_nr,percelen!DO$4,activiteiten_activiteit_voldoet_aan_voorwaarden,"J")&gt;0),DO$4,"")</f>
        <v/>
      </c>
      <c r="DP211" t="str">
        <f>IF(AND($A211="J",COUNTIFS(activiteiten_perceel,percelen!$AZ211,activiteiten_maatregel_nr,percelen!DP$4,activiteiten_activiteit_voldoet_aan_voorwaarden,"J")&gt;0),DP$4,"")</f>
        <v/>
      </c>
      <c r="DQ211" t="str">
        <f>IF(AND($A211="J",COUNTIFS(activiteiten_perceel,percelen!$AZ211,activiteiten_maatregel_nr,percelen!DQ$4,activiteiten_activiteit_voldoet_aan_voorwaarden,"J")&gt;0),DQ$4,"")</f>
        <v/>
      </c>
      <c r="DR211" t="str">
        <f>IF(AND($A211="J",COUNTIFS(activiteiten_perceel,percelen!$AZ211,activiteiten_maatregel_nr,percelen!DR$4,activiteiten_activiteit_voldoet_aan_voorwaarden,"J")&gt;0),DR$4,"")</f>
        <v/>
      </c>
      <c r="DS211" t="str">
        <f>IF(AND($A211="J",COUNTIFS(activiteiten_perceel,percelen!$AZ211,activiteiten_maatregel_nr,percelen!DS$4,activiteiten_activiteit_voldoet_aan_voorwaarden,"J")&gt;0),DS$4,"")</f>
        <v/>
      </c>
      <c r="DT211" t="str">
        <f>IF(AND($A211="J",COUNTIFS(activiteiten_perceel,percelen!$AZ211,activiteiten_maatregel_nr,percelen!DT$4,activiteiten_activiteit_voldoet_aan_voorwaarden,"J")&gt;0),DT$4,"")</f>
        <v/>
      </c>
      <c r="DU211" t="str">
        <f>IF(AND($A211="J",COUNTIFS(activiteiten_perceel,percelen!$AZ211,activiteiten_maatregel_nr,percelen!DU$4,activiteiten_activiteit_voldoet_aan_voorwaarden,"J")&gt;0),DU$4,"")</f>
        <v/>
      </c>
      <c r="DV211" t="str">
        <f>IF(AND($A211="J",COUNTIFS(activiteiten_perceel,percelen!$AZ211,activiteiten_maatregel_nr,percelen!DV$4,activiteiten_activiteit_voldoet_aan_voorwaarden,"J")&gt;0),DV$4,"")</f>
        <v/>
      </c>
      <c r="DW211" t="str">
        <f>IF(AND($A211="J",COUNTIFS(activiteiten_perceel,percelen!$AZ211,activiteiten_maatregel_nr,percelen!DW$4,activiteiten_activiteit_voldoet_aan_voorwaarden,"J")&gt;0),DW$4,"")</f>
        <v/>
      </c>
      <c r="DX211" t="str">
        <f>IF(AND($A211="J",COUNTIFS(activiteiten_perceel,percelen!$AZ211,activiteiten_maatregel_nr,percelen!DX$4,activiteiten_activiteit_voldoet_aan_voorwaarden,"J")&gt;0),DX$4,"")</f>
        <v/>
      </c>
      <c r="DY211" t="str">
        <f>IF(AND($A211="J",COUNTIFS(activiteiten_perceel,percelen!$AZ211,activiteiten_maatregel_nr,percelen!DY$4,activiteiten_activiteit_voldoet_aan_voorwaarden,"J")&gt;0),DY$4,"")</f>
        <v/>
      </c>
      <c r="DZ211" t="str">
        <f>IF(AND($A211="J",COUNTIFS(activiteiten_perceel,percelen!$AZ211,activiteiten_maatregel_nr,percelen!DZ$4,activiteiten_activiteit_voldoet_aan_voorwaarden,"J")&gt;0),DZ$4,"")</f>
        <v/>
      </c>
      <c r="EA211" t="str">
        <f>IF(AND($A211="J",COUNTIFS(activiteiten_perceel,percelen!$AZ211,activiteiten_maatregel_nr,percelen!EA$4,activiteiten_activiteit_voldoet_aan_voorwaarden,"J")&gt;0),EA$4,"")</f>
        <v/>
      </c>
      <c r="EB211" t="str">
        <f>IF(AND($A211="J",COUNTIFS(activiteiten_perceel,percelen!$AZ211,activiteiten_maatregel_nr,percelen!EB$4,activiteiten_activiteit_voldoet_aan_voorwaarden,"J")&gt;0),EB$4,"")</f>
        <v/>
      </c>
      <c r="EC211" t="str">
        <f>IF(AND($A211="J",COUNTIFS(activiteiten_perceel,percelen!$AZ211,activiteiten_maatregel_nr,percelen!EC$4,activiteiten_activiteit_voldoet_aan_voorwaarden,"J")&gt;0),EC$4,"")</f>
        <v/>
      </c>
      <c r="ED211" t="str">
        <f>IF(AND($A211="J",COUNTIFS(activiteiten_perceel,percelen!$AZ211,activiteiten_maatregel_nr,percelen!ED$4,activiteiten_activiteit_voldoet_aan_voorwaarden,"J")&gt;0),ED$4,"")</f>
        <v/>
      </c>
      <c r="EE211" t="str">
        <f>IF(AND($A211="J",COUNTIFS(activiteiten_perceel,percelen!$AZ211,activiteiten_maatregel_nr,percelen!EE$4,activiteiten_activiteit_voldoet_aan_voorwaarden,"J")&gt;0),EE$4,"")</f>
        <v/>
      </c>
      <c r="EF211" t="str">
        <f>IF(AND($A211="J",COUNTIFS(activiteiten_perceel,percelen!$AZ211,activiteiten_maatregel_nr,percelen!EF$4,activiteiten_activiteit_voldoet_aan_voorwaarden,"J")&gt;0),EF$4,"")</f>
        <v/>
      </c>
      <c r="EG211" t="str">
        <f>IF(AND($A211="J",COUNTIFS(activiteiten_perceel,percelen!$AZ211,activiteiten_maatregel_nr,percelen!EG$4,activiteiten_activiteit_voldoet_aan_voorwaarden,"J")&gt;0),EG$4,"")</f>
        <v/>
      </c>
      <c r="EH211" t="str">
        <f>IF(AND($A211="J",COUNTIFS(activiteiten_perceel,percelen!$AZ211,activiteiten_maatregel_nr,percelen!EH$4,activiteiten_activiteit_voldoet_aan_voorwaarden,"J")&gt;0),EH$4,"")</f>
        <v/>
      </c>
      <c r="EI211" t="str">
        <f>IF(AND($A211="J",COUNTIFS(activiteiten_perceel,percelen!$AZ211,activiteiten_maatregel_nr,percelen!EI$4,activiteiten_activiteit_voldoet_aan_voorwaarden,"J")&gt;0),EI$4,"")</f>
        <v/>
      </c>
      <c r="EJ211">
        <f t="shared" si="511"/>
        <v>0</v>
      </c>
      <c r="EK211" t="str">
        <f t="shared" si="445"/>
        <v/>
      </c>
      <c r="EL211" t="str">
        <f t="shared" si="446"/>
        <v/>
      </c>
      <c r="EM211" t="str">
        <f t="shared" si="447"/>
        <v/>
      </c>
      <c r="EN211" t="str">
        <f t="shared" si="448"/>
        <v/>
      </c>
      <c r="EO211" t="str">
        <f t="shared" si="449"/>
        <v/>
      </c>
      <c r="EP211" t="str">
        <f t="shared" si="450"/>
        <v/>
      </c>
      <c r="EQ211" t="str">
        <f t="shared" si="451"/>
        <v/>
      </c>
      <c r="ER211" t="str">
        <f t="shared" si="452"/>
        <v/>
      </c>
      <c r="ES211" t="str">
        <f t="shared" si="453"/>
        <v/>
      </c>
      <c r="ET211" t="str">
        <f t="shared" si="454"/>
        <v/>
      </c>
      <c r="EU211" t="str">
        <f t="shared" si="455"/>
        <v/>
      </c>
      <c r="EV211" t="str">
        <f t="shared" si="456"/>
        <v/>
      </c>
      <c r="EW211" t="str">
        <f t="shared" si="512"/>
        <v>nvt</v>
      </c>
      <c r="EX211" t="str">
        <f t="shared" si="513"/>
        <v>nvt</v>
      </c>
      <c r="EY211" t="str">
        <f t="shared" si="514"/>
        <v>nvt</v>
      </c>
      <c r="EZ211" t="str">
        <f t="shared" si="515"/>
        <v>nvt</v>
      </c>
      <c r="FA211" t="str">
        <f t="shared" si="516"/>
        <v>nvt</v>
      </c>
      <c r="FB211" t="str">
        <f t="shared" si="517"/>
        <v>nvt</v>
      </c>
      <c r="FC211" t="str">
        <f t="shared" si="518"/>
        <v>nvt</v>
      </c>
      <c r="FD211" t="str">
        <f t="shared" si="519"/>
        <v>nvt</v>
      </c>
      <c r="FE211" t="str">
        <f>IF($EJ211=2,VLOOKUP(FD211,STAPELING!A:D,FE$1,0),"nvt")</f>
        <v>nvt</v>
      </c>
      <c r="FF211" t="str">
        <f t="shared" si="520"/>
        <v>nvt</v>
      </c>
      <c r="FG211" t="str">
        <f t="shared" si="521"/>
        <v>nvt</v>
      </c>
      <c r="FH211" t="str">
        <f t="shared" si="522"/>
        <v>nvt</v>
      </c>
      <c r="FI211" t="str">
        <f t="shared" si="523"/>
        <v>nvt</v>
      </c>
      <c r="FJ211" t="str">
        <f t="shared" si="524"/>
        <v>nvt</v>
      </c>
      <c r="FK211" t="str">
        <f t="shared" si="525"/>
        <v>nvt</v>
      </c>
      <c r="FL211" t="str">
        <f t="shared" si="526"/>
        <v>nvt</v>
      </c>
      <c r="FM211" t="str">
        <f t="shared" si="527"/>
        <v/>
      </c>
      <c r="FN211" t="str">
        <f>IF(ISERROR(VLOOKUP(FM211,STAPELING!I:AO,FN$1,0)),"N",VLOOKUP(FM211,STAPELING!I:AO,FN$1,0))</f>
        <v>J</v>
      </c>
      <c r="FO211" t="str">
        <f t="shared" si="528"/>
        <v>nvt</v>
      </c>
      <c r="FP211" t="str">
        <f t="shared" si="457"/>
        <v>nvt</v>
      </c>
      <c r="FQ211" t="str">
        <f t="shared" si="458"/>
        <v>nvt</v>
      </c>
      <c r="FR211" t="str">
        <f t="shared" si="459"/>
        <v>nvt</v>
      </c>
      <c r="FS211" t="str">
        <f t="shared" si="460"/>
        <v>nvt</v>
      </c>
      <c r="FT211" t="str">
        <f t="shared" si="461"/>
        <v>nvt</v>
      </c>
      <c r="FU211" t="str">
        <f t="shared" si="462"/>
        <v>nvt</v>
      </c>
      <c r="FV211" t="str">
        <f t="shared" si="463"/>
        <v>nvt</v>
      </c>
      <c r="FW211" t="str">
        <f t="shared" si="464"/>
        <v>nvt</v>
      </c>
      <c r="FX211" t="str">
        <f t="shared" si="465"/>
        <v>nvt</v>
      </c>
      <c r="FY211" t="str">
        <f t="shared" si="466"/>
        <v>nvt</v>
      </c>
      <c r="FZ211" t="str">
        <f t="shared" si="467"/>
        <v>nvt</v>
      </c>
      <c r="GA211" t="str">
        <f t="shared" si="468"/>
        <v>nvt</v>
      </c>
      <c r="GB211" t="str">
        <f>IF($EJ211&gt;2,IF(FO211="","zwart",VLOOKUP(FO211,STAPELING!J:AA,GB$1,0)),"nvt")</f>
        <v>nvt</v>
      </c>
      <c r="GC211" t="str">
        <f t="shared" si="529"/>
        <v>nvt</v>
      </c>
      <c r="GD211" t="str">
        <f t="shared" si="530"/>
        <v>nvt</v>
      </c>
      <c r="GE211" t="str">
        <f t="shared" si="531"/>
        <v>nvt</v>
      </c>
      <c r="GF211" t="str">
        <f t="shared" si="532"/>
        <v>nvt</v>
      </c>
      <c r="GG211" t="str">
        <f t="shared" si="533"/>
        <v>nvt</v>
      </c>
      <c r="GH211" t="str">
        <f t="shared" si="534"/>
        <v>nvt</v>
      </c>
      <c r="GI211" t="str">
        <f t="shared" si="535"/>
        <v>nvt</v>
      </c>
      <c r="GJ211" t="str">
        <f t="shared" si="536"/>
        <v>nvt</v>
      </c>
      <c r="GK211" t="str">
        <f t="shared" si="469"/>
        <v>nvt</v>
      </c>
      <c r="GL211" t="str">
        <f t="shared" si="470"/>
        <v>nvt</v>
      </c>
      <c r="GM211" t="str">
        <f t="shared" si="471"/>
        <v>nvt</v>
      </c>
      <c r="GN211" t="str">
        <f t="shared" si="472"/>
        <v>nvt</v>
      </c>
      <c r="GO211" t="str">
        <f t="shared" si="473"/>
        <v>nvt</v>
      </c>
      <c r="GP211" t="str">
        <f t="shared" si="474"/>
        <v>nvt</v>
      </c>
      <c r="GQ211" t="str">
        <f t="shared" si="475"/>
        <v>nvt</v>
      </c>
      <c r="GR211" t="str">
        <f t="shared" si="476"/>
        <v>nvt</v>
      </c>
      <c r="GS211" t="str">
        <f t="shared" si="477"/>
        <v>nvt</v>
      </c>
      <c r="GT211" t="str">
        <f t="shared" si="478"/>
        <v>nvt</v>
      </c>
      <c r="GU211" t="str">
        <f t="shared" si="479"/>
        <v>nvt</v>
      </c>
      <c r="GV211" t="str">
        <f t="shared" si="480"/>
        <v>nvt</v>
      </c>
      <c r="GW211" t="str">
        <f>IF($EJ211&gt;2,IF(GJ211="","zwart",VLOOKUP(GJ211,STAPELING!AB:AJ,GW$1,0)),"nvt")</f>
        <v>nvt</v>
      </c>
      <c r="GX211" t="str">
        <f t="shared" si="537"/>
        <v>nvt</v>
      </c>
      <c r="GY211" t="str">
        <f t="shared" si="538"/>
        <v>nvt</v>
      </c>
      <c r="GZ211" t="str">
        <f t="shared" si="539"/>
        <v>nvt</v>
      </c>
      <c r="HA211" t="str">
        <f t="shared" si="540"/>
        <v>nvt</v>
      </c>
      <c r="HB211" t="str">
        <f t="shared" si="541"/>
        <v>nvt</v>
      </c>
      <c r="HC211" t="str">
        <f t="shared" si="542"/>
        <v>nvt</v>
      </c>
      <c r="HD211" t="str">
        <f t="shared" si="543"/>
        <v>nvt</v>
      </c>
      <c r="HE211" t="str">
        <f t="shared" si="544"/>
        <v>nvt</v>
      </c>
      <c r="HF211" t="str">
        <f t="shared" si="545"/>
        <v>nvt</v>
      </c>
      <c r="HG211" t="str">
        <f t="shared" si="546"/>
        <v>nvt</v>
      </c>
      <c r="HH211" t="str">
        <f t="shared" si="547"/>
        <v>nvt</v>
      </c>
      <c r="HI211" t="str">
        <f t="shared" si="548"/>
        <v>nvt</v>
      </c>
      <c r="HJ211" t="str">
        <f t="shared" si="549"/>
        <v>nvt</v>
      </c>
      <c r="HK211" t="str">
        <f t="shared" si="550"/>
        <v>nvt</v>
      </c>
      <c r="HL211" t="str">
        <f t="shared" si="551"/>
        <v>nvt</v>
      </c>
      <c r="HM211" t="str">
        <f t="shared" si="481"/>
        <v>nvt</v>
      </c>
      <c r="HN211" t="str">
        <f t="shared" si="482"/>
        <v>nvt</v>
      </c>
      <c r="HO211" t="str">
        <f t="shared" si="483"/>
        <v>nvt</v>
      </c>
      <c r="HP211" t="str">
        <f t="shared" si="484"/>
        <v>nvt</v>
      </c>
      <c r="HQ211" t="str">
        <f t="shared" si="485"/>
        <v>nvt</v>
      </c>
      <c r="HR211" t="str">
        <f t="shared" si="486"/>
        <v>nvt</v>
      </c>
      <c r="HS211" t="str">
        <f t="shared" si="487"/>
        <v>nvt</v>
      </c>
      <c r="HT211" t="str">
        <f t="shared" si="488"/>
        <v>nvt</v>
      </c>
      <c r="HU211" t="str">
        <f t="shared" si="489"/>
        <v>nvt</v>
      </c>
      <c r="HV211" t="str">
        <f t="shared" si="490"/>
        <v>nvt</v>
      </c>
      <c r="HW211" t="str">
        <f t="shared" si="491"/>
        <v>nvt</v>
      </c>
      <c r="HX211" t="str">
        <f t="shared" si="492"/>
        <v>nvt</v>
      </c>
      <c r="HY211" t="str">
        <f>IF($EJ211&gt;2,IF(HL211="","zwart",VLOOKUP(HL211,STAPELING!AK:AN,HY$1,0)),"nvt")</f>
        <v>nvt</v>
      </c>
      <c r="HZ211" t="str">
        <f t="shared" si="552"/>
        <v>nvt</v>
      </c>
      <c r="IA211" t="str">
        <f t="shared" si="553"/>
        <v>nvt</v>
      </c>
      <c r="IB211" t="str">
        <f t="shared" si="554"/>
        <v>nvt</v>
      </c>
      <c r="IC211" t="str">
        <f t="shared" si="555"/>
        <v>nvt</v>
      </c>
      <c r="ID211" t="str">
        <f t="shared" si="556"/>
        <v>nvt</v>
      </c>
      <c r="IE211" t="str">
        <f t="shared" si="557"/>
        <v>nvt</v>
      </c>
      <c r="IF211" t="str">
        <f t="shared" si="558"/>
        <v>nvt</v>
      </c>
      <c r="IG211">
        <f t="shared" si="559"/>
        <v>0</v>
      </c>
      <c r="IH211">
        <f t="shared" si="560"/>
        <v>0</v>
      </c>
      <c r="II211">
        <f t="shared" si="561"/>
        <v>0</v>
      </c>
      <c r="IJ211">
        <f t="shared" si="562"/>
        <v>0</v>
      </c>
      <c r="IK211">
        <f t="shared" si="563"/>
        <v>0</v>
      </c>
      <c r="IL211">
        <f t="shared" si="564"/>
        <v>0</v>
      </c>
      <c r="IM211">
        <f t="shared" si="565"/>
        <v>0</v>
      </c>
      <c r="IN211">
        <f t="shared" si="566"/>
        <v>0</v>
      </c>
      <c r="IO211">
        <f t="shared" si="567"/>
        <v>0</v>
      </c>
      <c r="IP211">
        <f t="shared" si="568"/>
        <v>0</v>
      </c>
      <c r="IQ211">
        <f t="shared" si="569"/>
        <v>0</v>
      </c>
      <c r="IR211">
        <f t="shared" si="570"/>
        <v>0</v>
      </c>
      <c r="IS211">
        <f t="shared" si="571"/>
        <v>0</v>
      </c>
      <c r="IT211">
        <f t="shared" si="572"/>
        <v>0</v>
      </c>
      <c r="IU211" t="str">
        <f t="shared" si="573"/>
        <v>N</v>
      </c>
      <c r="IV211" t="str">
        <f t="shared" si="493"/>
        <v>N</v>
      </c>
      <c r="IW211" t="str">
        <f t="shared" si="574"/>
        <v>N</v>
      </c>
    </row>
    <row r="212" spans="1:257" x14ac:dyDescent="0.25">
      <c r="A212" t="str">
        <f>IF(ISERROR(VLOOKUP(E212,E$4:E211,1,0)),"J","N")</f>
        <v>N</v>
      </c>
      <c r="E212" s="25" t="str">
        <f>IF(Invoer!B241="","",Invoer!B241)</f>
        <v/>
      </c>
      <c r="F212" s="25"/>
      <c r="G212" s="25"/>
      <c r="H212" s="25" t="str">
        <f>IF(AND($E212&lt;&gt;"",$A212="J"),Invoer!D241,"")</f>
        <v/>
      </c>
      <c r="I212" s="25"/>
      <c r="J212" s="26"/>
      <c r="K212" s="26" t="str">
        <f>IF(AND($E212&lt;&gt;"",$A212="J"),Invoer!L241,"")</f>
        <v/>
      </c>
      <c r="L212" s="26"/>
      <c r="M212" s="25"/>
      <c r="N212" s="152"/>
      <c r="O212" s="153"/>
      <c r="P212" s="25"/>
      <c r="Q212" s="25"/>
      <c r="R212" s="153"/>
      <c r="S212" s="154"/>
      <c r="T212" s="152"/>
      <c r="U212" s="153"/>
      <c r="V212" s="153"/>
      <c r="W212" s="59" t="str">
        <f>IF(AND($E212&lt;&gt;"",$A212="J",Invoer!R241&lt;&gt;""),VLOOKUP(Invoer!R241,NORM!$F$26:$H$29,3,0),"")</f>
        <v/>
      </c>
      <c r="X212" s="59"/>
      <c r="Y212" s="25" t="str">
        <f t="shared" si="494"/>
        <v/>
      </c>
      <c r="Z212" s="25"/>
      <c r="AA212" s="26" t="str">
        <f t="shared" si="495"/>
        <v/>
      </c>
      <c r="AB212" s="26"/>
      <c r="AC212" s="153"/>
      <c r="AD212" s="153"/>
      <c r="AE212" s="153"/>
      <c r="AF212" s="153"/>
      <c r="AG212" s="153"/>
      <c r="AH212" s="25"/>
      <c r="AI212" s="153"/>
      <c r="AJ212" s="153"/>
      <c r="AK212" s="153"/>
      <c r="AL212" s="153"/>
      <c r="AM212" s="25" t="str">
        <f>IF(AND($E212&lt;&gt;"",$A212="J"),IF(Invoer!X241="Ja","J",IF(Invoer!X241="Nee","N","")),"")</f>
        <v/>
      </c>
      <c r="AN212" s="153"/>
      <c r="AO212" s="153"/>
      <c r="AP212" s="153" t="s">
        <v>311</v>
      </c>
      <c r="AQ212" s="153" t="s">
        <v>311</v>
      </c>
      <c r="AR212" s="153" t="s">
        <v>312</v>
      </c>
      <c r="AS212" s="153" t="s">
        <v>312</v>
      </c>
      <c r="AT212" s="1" t="str">
        <f>IF(AND($E212&lt;&gt;"",$A212="J",Invoer!O241&lt;&gt;""),VLOOKUP(Invoer!O241,NORM!$F$31:$H$38,3,0),"")</f>
        <v/>
      </c>
      <c r="AU212" s="1"/>
      <c r="AV212" s="1" t="str">
        <f>IF(AND($E212&lt;&gt;"",$A212="J"),Invoer!AH241,"")</f>
        <v/>
      </c>
      <c r="AW212" s="1"/>
      <c r="AX212" s="1" t="str">
        <f t="shared" si="496"/>
        <v/>
      </c>
      <c r="AY212" s="1"/>
      <c r="AZ212" s="3" t="str">
        <f t="shared" si="497"/>
        <v/>
      </c>
      <c r="BA212" s="3" t="str">
        <f t="shared" si="498"/>
        <v/>
      </c>
      <c r="BB212" s="3" t="str">
        <f t="shared" si="499"/>
        <v>N</v>
      </c>
      <c r="BC212" s="3" t="str">
        <f t="shared" si="500"/>
        <v>N</v>
      </c>
      <c r="BD212" s="3" t="str">
        <f t="shared" si="501"/>
        <v/>
      </c>
      <c r="BE212" s="3">
        <f t="shared" si="502"/>
        <v>0</v>
      </c>
      <c r="BF212" s="3" t="str">
        <f t="shared" si="503"/>
        <v/>
      </c>
      <c r="BG212" s="3" t="str">
        <f t="shared" si="504"/>
        <v/>
      </c>
      <c r="BH212" s="3" t="str">
        <f t="shared" si="505"/>
        <v>N</v>
      </c>
      <c r="BI212" s="24" t="str">
        <f t="shared" si="506"/>
        <v/>
      </c>
      <c r="BJ212" s="24" t="str">
        <f>IF(ISERROR(VLOOKUP($BD212,LOV_GWSGRP!A:A,1,0)),"N","J")</f>
        <v>N</v>
      </c>
      <c r="BK212" s="24" t="str">
        <f>IF(ISERROR(VLOOKUP($BD212,LOV_GWSGRP!D:D,1,0)),"N","J")</f>
        <v>N</v>
      </c>
      <c r="BL212" s="24" t="str">
        <f>IF(ISERROR(VLOOKUP($BD212,LOV_GWSGRP!G:G,1,0)),"N","J")</f>
        <v>N</v>
      </c>
      <c r="BM212" s="24" t="str">
        <f>IF(ISERROR(VLOOKUP($BD212,LOV_GWSGRP!M:M,1,0)),"N","J")</f>
        <v>N</v>
      </c>
      <c r="BN212" s="24" t="str">
        <f>IF(ISERROR(VLOOKUP($BD212,LOV_GWSGRP!P:P,1,0)),"N","J")</f>
        <v>N</v>
      </c>
      <c r="BO212" s="24" t="str">
        <f>IF(ISERROR(VLOOKUP($BD212,LOV_GWSGRP!S:S,1,0)),"N","J")</f>
        <v>N</v>
      </c>
      <c r="BP212" s="24" t="str">
        <f>IF(ISERROR(VLOOKUP($BD212,LOV_GWSGRP!V:V,1,0)),"N","J")</f>
        <v>N</v>
      </c>
      <c r="BQ212" s="24" t="str">
        <f>IF(ISERROR(VLOOKUP($BD212,LOV_GWSGRP!Y:Y,1,0)),"N","J")</f>
        <v>N</v>
      </c>
      <c r="BR212" s="24" t="str">
        <f>IF(ISERROR(VLOOKUP($BD212,LOV_GWSGRP!AB:AB,1,0)),"N","J")</f>
        <v>N</v>
      </c>
      <c r="BS212" s="24" t="str">
        <f>IF(ISERROR(VLOOKUP($BD212,LOV_GWSGRP!AE:AE,1,0)),"N","J")</f>
        <v>N</v>
      </c>
      <c r="BT212" s="24" t="str">
        <f>IF(ISERROR(VLOOKUP($BD212,LOV_GWSGRP!AH:AH,1,0)),"N","J")</f>
        <v>N</v>
      </c>
      <c r="BU212" s="24" t="str">
        <f>IF(ISERROR(VLOOKUP($BD212,LOV_GWSGRP!CJ:CJ,1,0)),"N","J")</f>
        <v>N</v>
      </c>
      <c r="BV212" s="24" t="str">
        <f>IF(ISERROR(VLOOKUP($BD212,LOV_GWSGRP!AN:AN,1,0)),"N","J")</f>
        <v>N</v>
      </c>
      <c r="BW212" s="24" t="str">
        <f>IF(ISERROR(VLOOKUP($BD212,LOV_GWSGRP!AQ:AQ,1,0)),"N","J")</f>
        <v>N</v>
      </c>
      <c r="BX212" s="24" t="str">
        <f>IF(ISERROR(VLOOKUP($BD212,LOV_GWSGRP!AT:AT,1,0)),"N","J")</f>
        <v>N</v>
      </c>
      <c r="BY212" s="24" t="str">
        <f>IF(ISERROR(VLOOKUP($BD212,LOV_GWSGRP!AW:AW,1,0)),"N","J")</f>
        <v>N</v>
      </c>
      <c r="BZ212" s="24" t="str">
        <f>IF(ISERROR(VLOOKUP($BD212,LOV_GWSGRP!AZ:AZ,1,0)),"N","J")</f>
        <v>N</v>
      </c>
      <c r="CA212" s="24" t="str">
        <f>IF(ISERROR(VLOOKUP($BD212,LOV_GWSGRP!BC:BC,1,0)),"N","J")</f>
        <v>N</v>
      </c>
      <c r="CB212" s="24" t="str">
        <f>IF(ISERROR(VLOOKUP($BD212,LOV_GWSGRP!BF:BF,1,0)),"N","J")</f>
        <v>N</v>
      </c>
      <c r="CC212" s="24" t="str">
        <f>IF(ISERROR(VLOOKUP($BD212,LOV_GWSGRP!BI:BI,1,0)),"N","J")</f>
        <v>N</v>
      </c>
      <c r="CD212" s="24" t="str">
        <f>IF(ISERROR(VLOOKUP($BD212,LOV_GWSGRP!J:J,1,0)),"N","J")</f>
        <v>N</v>
      </c>
      <c r="CE212" s="24" t="str">
        <f>IF(ISERROR(VLOOKUP($BD212,LOV_GWSGRP!BL:BL,1,0)),"N","J")</f>
        <v>N</v>
      </c>
      <c r="CF212" s="24"/>
      <c r="CG212" s="24" t="str">
        <f>IF(ISERROR(VLOOKUP($BD212,LOV_GWSGRP!BO:BO,1,0)),"N","J")</f>
        <v>N</v>
      </c>
      <c r="CH212" s="24" t="str">
        <f t="shared" si="507"/>
        <v>N</v>
      </c>
      <c r="CI212" s="24" t="str">
        <f>IF(ISERROR(VLOOKUP($BD212,GEWASCODE_GLMC8!F:F,1,0)),"N","J")</f>
        <v>N</v>
      </c>
      <c r="CJ212" s="24" t="str">
        <f>IF(COUNTIF($CI212:CI212,"J")&gt;0,"N",IF(ISERROR(VLOOKUP($BD212,GEWASCODE_GLMC8!G:G,1,0)),"N","J"))</f>
        <v>N</v>
      </c>
      <c r="CK212" s="24" t="str">
        <f>IF(COUNTIF($CI212:CJ212,"J")&gt;0,"N",IF(ISERROR(VLOOKUP($BD212,GEWASCODE_GLMC8!H:H,1,0)),"N","J"))</f>
        <v>N</v>
      </c>
      <c r="CL212" s="24" t="str">
        <f>IF(COUNTIF($CI212:CK212,"J")&gt;0,"N",IF(ISERROR(VLOOKUP($BD212,GEWASCODE_GLMC8!I:I,1,0)),"N","J"))</f>
        <v>N</v>
      </c>
      <c r="CM212" s="24" t="str">
        <f>IF(COUNTIF($CI212:CL212,"J")&gt;0,"N",IF(ISERROR(VLOOKUP($BD212,GEWASCODE_GLMC8!J:J,1,0)),"N","J"))</f>
        <v>N</v>
      </c>
      <c r="CN212" s="24" t="str">
        <f>IF(COUNTIF($CI212:CM212,"J")&gt;0,"N",IF(ISERROR(VLOOKUP($BD212,GEWASCODE_GLMC8!K:K,1,0)),"N","J"))</f>
        <v>N</v>
      </c>
      <c r="CO212" s="24" t="str">
        <f>IF(COUNTIF($CI212:CN212,"J")&gt;0,"N",IF(ISERROR(VLOOKUP($BD212,GEWASCODE_GLMC8!L:L,1,0)),"N","J"))</f>
        <v>N</v>
      </c>
      <c r="CP212" s="24" t="str">
        <f>IF(COUNTIF($CI212:CO212,"J")&gt;0,"N",IF(ISERROR(VLOOKUP($BD212,GEWASCODE_GLMC8!M:M,1,0)),"N","J"))</f>
        <v>N</v>
      </c>
      <c r="CQ212" s="24" t="str">
        <f>IF(COUNTIF($CI212:CP212,"J")&gt;0,"N",IF(ISERROR(VLOOKUP($BD212,GEWASCODE_GLMC8!N:N,1,0)),"N","J"))</f>
        <v>N</v>
      </c>
      <c r="CR212" s="24" t="str">
        <f>IF(COUNTIF($CI212:CQ212,"J")&gt;0,"N",IF(ISERROR(VLOOKUP($BD212,GEWASCODE_GLMC8!O:O,1,0)),"N","J"))</f>
        <v>N</v>
      </c>
      <c r="CS212" s="24" t="str">
        <f>IF(COUNTIF($CI212:CR212,"J")&gt;0,"N",IF(ISERROR(VLOOKUP($BD212,GEWASCODE_GLMC8!P:P,1,0)),"N","J"))</f>
        <v>N</v>
      </c>
      <c r="CT212" s="24" t="str">
        <f>IF(COUNTIF($CI212:CS212,"J")&gt;0,"N",IF(ISERROR(VLOOKUP($BD212,GEWASCODE_GLMC8!Q:Q,1,0)),"N","J"))</f>
        <v>N</v>
      </c>
      <c r="CU212" s="24" t="str">
        <f>IF(COUNTIF($CI212:CT212,"J")&gt;0,"N",IF(ISERROR(VLOOKUP($BD212,GEWASCODE_GLMC8!R:R,1,0)),"N","J"))</f>
        <v>N</v>
      </c>
      <c r="CV212" s="24" t="str">
        <f>IF(COUNTIF($CI212:CU212,"J")&gt;0,"N",IF(ISERROR(VLOOKUP($BD212,GEWASCODE_GLMC8!S:S,1,0)),"N","J"))</f>
        <v>N</v>
      </c>
      <c r="CW212" s="24" t="str">
        <f>IF(COUNTIF($CI212:CV212,"J")&gt;0,"N",IF(ISERROR(VLOOKUP($BD212,GEWASCODE_GLMC8!T:T,1,0)),"N","J"))</f>
        <v>N</v>
      </c>
      <c r="CX212" s="24" t="str">
        <f>IF(COUNTIF($CI212:CW212,"J")&gt;0,"N",IF(ISERROR(VLOOKUP($BD212,GEWASCODE_GLMC8!U:U,1,0)),"N","J"))</f>
        <v>N</v>
      </c>
      <c r="CY212" s="24" t="str">
        <f>IF(COUNTIF($CI212:CX212,"J")&gt;0,"N",IF(ISERROR(VLOOKUP($BD212,GEWASCODE_GLMC8!V:V,1,0)),"N","J"))</f>
        <v>N</v>
      </c>
      <c r="CZ212" s="24" t="str">
        <f>IF(COUNTIF($CI212:CY212,"J")&gt;0,"N",IF(ISERROR(VLOOKUP($BD212,GEWASCODE_GLMC8!W:W,1,0)),"N","J"))</f>
        <v>N</v>
      </c>
      <c r="DA212" s="24" t="str">
        <f>IF(COUNTIF($CI212:CZ212,"J")&gt;0,"N",IF(ISERROR(VLOOKUP($BD212,GEWASCODE_GLMC8!X:X,1,0)),"N","J"))</f>
        <v>N</v>
      </c>
      <c r="DB212" s="24" t="str">
        <f>IF(COUNTIF($CI212:DA212,"J")&gt;0,"N",IF(ISERROR(VLOOKUP($BD212,GEWASCODE_GLMC8!Y:Y,1,0)),"N","J"))</f>
        <v>N</v>
      </c>
      <c r="DC212" s="24" t="str">
        <f>IF(COUNTIF($CI212:DB212,"J")&gt;0,"N",IF(ISERROR(VLOOKUP($BD212,GEWASCODE_GLMC8!Z:Z,1,0)),"N","J"))</f>
        <v>N</v>
      </c>
      <c r="DD212" s="24" t="str">
        <f t="shared" si="508"/>
        <v>N</v>
      </c>
      <c r="DE212" s="3" t="str">
        <f t="shared" si="439"/>
        <v>N</v>
      </c>
      <c r="DF212" s="3" t="str">
        <f t="shared" si="440"/>
        <v>N</v>
      </c>
      <c r="DG212" s="3" t="str">
        <f t="shared" si="509"/>
        <v>N</v>
      </c>
      <c r="DH212" s="3" t="str">
        <f t="shared" si="510"/>
        <v>N</v>
      </c>
      <c r="DI212" s="3" t="str">
        <f t="shared" si="441"/>
        <v>N</v>
      </c>
      <c r="DJ212" s="3" t="str">
        <f t="shared" si="442"/>
        <v>N</v>
      </c>
      <c r="DK212" s="3">
        <f>0</f>
        <v>0</v>
      </c>
      <c r="DL212" s="3" t="str">
        <f t="shared" si="443"/>
        <v>N</v>
      </c>
      <c r="DM212" s="3" t="str">
        <f t="shared" si="444"/>
        <v>N</v>
      </c>
      <c r="DN212" t="str">
        <f>IF(AND($A212="J",COUNTIFS(activiteiten_perceel,percelen!$AZ212,activiteiten_maatregel_nr,percelen!DN$4,activiteiten_activiteit_voldoet_aan_voorwaarden,"J")&gt;0),DN$4,"")</f>
        <v/>
      </c>
      <c r="DO212" t="str">
        <f>IF(AND($A212="J",COUNTIFS(activiteiten_perceel,percelen!$AZ212,activiteiten_maatregel_nr,percelen!DO$4,activiteiten_activiteit_voldoet_aan_voorwaarden,"J")&gt;0),DO$4,"")</f>
        <v/>
      </c>
      <c r="DP212" t="str">
        <f>IF(AND($A212="J",COUNTIFS(activiteiten_perceel,percelen!$AZ212,activiteiten_maatregel_nr,percelen!DP$4,activiteiten_activiteit_voldoet_aan_voorwaarden,"J")&gt;0),DP$4,"")</f>
        <v/>
      </c>
      <c r="DQ212" t="str">
        <f>IF(AND($A212="J",COUNTIFS(activiteiten_perceel,percelen!$AZ212,activiteiten_maatregel_nr,percelen!DQ$4,activiteiten_activiteit_voldoet_aan_voorwaarden,"J")&gt;0),DQ$4,"")</f>
        <v/>
      </c>
      <c r="DR212" t="str">
        <f>IF(AND($A212="J",COUNTIFS(activiteiten_perceel,percelen!$AZ212,activiteiten_maatregel_nr,percelen!DR$4,activiteiten_activiteit_voldoet_aan_voorwaarden,"J")&gt;0),DR$4,"")</f>
        <v/>
      </c>
      <c r="DS212" t="str">
        <f>IF(AND($A212="J",COUNTIFS(activiteiten_perceel,percelen!$AZ212,activiteiten_maatregel_nr,percelen!DS$4,activiteiten_activiteit_voldoet_aan_voorwaarden,"J")&gt;0),DS$4,"")</f>
        <v/>
      </c>
      <c r="DT212" t="str">
        <f>IF(AND($A212="J",COUNTIFS(activiteiten_perceel,percelen!$AZ212,activiteiten_maatregel_nr,percelen!DT$4,activiteiten_activiteit_voldoet_aan_voorwaarden,"J")&gt;0),DT$4,"")</f>
        <v/>
      </c>
      <c r="DU212" t="str">
        <f>IF(AND($A212="J",COUNTIFS(activiteiten_perceel,percelen!$AZ212,activiteiten_maatregel_nr,percelen!DU$4,activiteiten_activiteit_voldoet_aan_voorwaarden,"J")&gt;0),DU$4,"")</f>
        <v/>
      </c>
      <c r="DV212" t="str">
        <f>IF(AND($A212="J",COUNTIFS(activiteiten_perceel,percelen!$AZ212,activiteiten_maatregel_nr,percelen!DV$4,activiteiten_activiteit_voldoet_aan_voorwaarden,"J")&gt;0),DV$4,"")</f>
        <v/>
      </c>
      <c r="DW212" t="str">
        <f>IF(AND($A212="J",COUNTIFS(activiteiten_perceel,percelen!$AZ212,activiteiten_maatregel_nr,percelen!DW$4,activiteiten_activiteit_voldoet_aan_voorwaarden,"J")&gt;0),DW$4,"")</f>
        <v/>
      </c>
      <c r="DX212" t="str">
        <f>IF(AND($A212="J",COUNTIFS(activiteiten_perceel,percelen!$AZ212,activiteiten_maatregel_nr,percelen!DX$4,activiteiten_activiteit_voldoet_aan_voorwaarden,"J")&gt;0),DX$4,"")</f>
        <v/>
      </c>
      <c r="DY212" t="str">
        <f>IF(AND($A212="J",COUNTIFS(activiteiten_perceel,percelen!$AZ212,activiteiten_maatregel_nr,percelen!DY$4,activiteiten_activiteit_voldoet_aan_voorwaarden,"J")&gt;0),DY$4,"")</f>
        <v/>
      </c>
      <c r="DZ212" t="str">
        <f>IF(AND($A212="J",COUNTIFS(activiteiten_perceel,percelen!$AZ212,activiteiten_maatregel_nr,percelen!DZ$4,activiteiten_activiteit_voldoet_aan_voorwaarden,"J")&gt;0),DZ$4,"")</f>
        <v/>
      </c>
      <c r="EA212" t="str">
        <f>IF(AND($A212="J",COUNTIFS(activiteiten_perceel,percelen!$AZ212,activiteiten_maatregel_nr,percelen!EA$4,activiteiten_activiteit_voldoet_aan_voorwaarden,"J")&gt;0),EA$4,"")</f>
        <v/>
      </c>
      <c r="EB212" t="str">
        <f>IF(AND($A212="J",COUNTIFS(activiteiten_perceel,percelen!$AZ212,activiteiten_maatregel_nr,percelen!EB$4,activiteiten_activiteit_voldoet_aan_voorwaarden,"J")&gt;0),EB$4,"")</f>
        <v/>
      </c>
      <c r="EC212" t="str">
        <f>IF(AND($A212="J",COUNTIFS(activiteiten_perceel,percelen!$AZ212,activiteiten_maatregel_nr,percelen!EC$4,activiteiten_activiteit_voldoet_aan_voorwaarden,"J")&gt;0),EC$4,"")</f>
        <v/>
      </c>
      <c r="ED212" t="str">
        <f>IF(AND($A212="J",COUNTIFS(activiteiten_perceel,percelen!$AZ212,activiteiten_maatregel_nr,percelen!ED$4,activiteiten_activiteit_voldoet_aan_voorwaarden,"J")&gt;0),ED$4,"")</f>
        <v/>
      </c>
      <c r="EE212" t="str">
        <f>IF(AND($A212="J",COUNTIFS(activiteiten_perceel,percelen!$AZ212,activiteiten_maatregel_nr,percelen!EE$4,activiteiten_activiteit_voldoet_aan_voorwaarden,"J")&gt;0),EE$4,"")</f>
        <v/>
      </c>
      <c r="EF212" t="str">
        <f>IF(AND($A212="J",COUNTIFS(activiteiten_perceel,percelen!$AZ212,activiteiten_maatregel_nr,percelen!EF$4,activiteiten_activiteit_voldoet_aan_voorwaarden,"J")&gt;0),EF$4,"")</f>
        <v/>
      </c>
      <c r="EG212" t="str">
        <f>IF(AND($A212="J",COUNTIFS(activiteiten_perceel,percelen!$AZ212,activiteiten_maatregel_nr,percelen!EG$4,activiteiten_activiteit_voldoet_aan_voorwaarden,"J")&gt;0),EG$4,"")</f>
        <v/>
      </c>
      <c r="EH212" t="str">
        <f>IF(AND($A212="J",COUNTIFS(activiteiten_perceel,percelen!$AZ212,activiteiten_maatregel_nr,percelen!EH$4,activiteiten_activiteit_voldoet_aan_voorwaarden,"J")&gt;0),EH$4,"")</f>
        <v/>
      </c>
      <c r="EI212" t="str">
        <f>IF(AND($A212="J",COUNTIFS(activiteiten_perceel,percelen!$AZ212,activiteiten_maatregel_nr,percelen!EI$4,activiteiten_activiteit_voldoet_aan_voorwaarden,"J")&gt;0),EI$4,"")</f>
        <v/>
      </c>
      <c r="EJ212">
        <f t="shared" si="511"/>
        <v>0</v>
      </c>
      <c r="EK212" t="str">
        <f t="shared" si="445"/>
        <v/>
      </c>
      <c r="EL212" t="str">
        <f t="shared" si="446"/>
        <v/>
      </c>
      <c r="EM212" t="str">
        <f t="shared" si="447"/>
        <v/>
      </c>
      <c r="EN212" t="str">
        <f t="shared" si="448"/>
        <v/>
      </c>
      <c r="EO212" t="str">
        <f t="shared" si="449"/>
        <v/>
      </c>
      <c r="EP212" t="str">
        <f t="shared" si="450"/>
        <v/>
      </c>
      <c r="EQ212" t="str">
        <f t="shared" si="451"/>
        <v/>
      </c>
      <c r="ER212" t="str">
        <f t="shared" si="452"/>
        <v/>
      </c>
      <c r="ES212" t="str">
        <f t="shared" si="453"/>
        <v/>
      </c>
      <c r="ET212" t="str">
        <f t="shared" si="454"/>
        <v/>
      </c>
      <c r="EU212" t="str">
        <f t="shared" si="455"/>
        <v/>
      </c>
      <c r="EV212" t="str">
        <f t="shared" si="456"/>
        <v/>
      </c>
      <c r="EW212" t="str">
        <f t="shared" si="512"/>
        <v>nvt</v>
      </c>
      <c r="EX212" t="str">
        <f t="shared" si="513"/>
        <v>nvt</v>
      </c>
      <c r="EY212" t="str">
        <f t="shared" si="514"/>
        <v>nvt</v>
      </c>
      <c r="EZ212" t="str">
        <f t="shared" si="515"/>
        <v>nvt</v>
      </c>
      <c r="FA212" t="str">
        <f t="shared" si="516"/>
        <v>nvt</v>
      </c>
      <c r="FB212" t="str">
        <f t="shared" si="517"/>
        <v>nvt</v>
      </c>
      <c r="FC212" t="str">
        <f t="shared" si="518"/>
        <v>nvt</v>
      </c>
      <c r="FD212" t="str">
        <f t="shared" si="519"/>
        <v>nvt</v>
      </c>
      <c r="FE212" t="str">
        <f>IF($EJ212=2,VLOOKUP(FD212,STAPELING!A:D,FE$1,0),"nvt")</f>
        <v>nvt</v>
      </c>
      <c r="FF212" t="str">
        <f t="shared" si="520"/>
        <v>nvt</v>
      </c>
      <c r="FG212" t="str">
        <f t="shared" si="521"/>
        <v>nvt</v>
      </c>
      <c r="FH212" t="str">
        <f t="shared" si="522"/>
        <v>nvt</v>
      </c>
      <c r="FI212" t="str">
        <f t="shared" si="523"/>
        <v>nvt</v>
      </c>
      <c r="FJ212" t="str">
        <f t="shared" si="524"/>
        <v>nvt</v>
      </c>
      <c r="FK212" t="str">
        <f t="shared" si="525"/>
        <v>nvt</v>
      </c>
      <c r="FL212" t="str">
        <f t="shared" si="526"/>
        <v>nvt</v>
      </c>
      <c r="FM212" t="str">
        <f t="shared" si="527"/>
        <v/>
      </c>
      <c r="FN212" t="str">
        <f>IF(ISERROR(VLOOKUP(FM212,STAPELING!I:AO,FN$1,0)),"N",VLOOKUP(FM212,STAPELING!I:AO,FN$1,0))</f>
        <v>J</v>
      </c>
      <c r="FO212" t="str">
        <f t="shared" si="528"/>
        <v>nvt</v>
      </c>
      <c r="FP212" t="str">
        <f t="shared" si="457"/>
        <v>nvt</v>
      </c>
      <c r="FQ212" t="str">
        <f t="shared" si="458"/>
        <v>nvt</v>
      </c>
      <c r="FR212" t="str">
        <f t="shared" si="459"/>
        <v>nvt</v>
      </c>
      <c r="FS212" t="str">
        <f t="shared" si="460"/>
        <v>nvt</v>
      </c>
      <c r="FT212" t="str">
        <f t="shared" si="461"/>
        <v>nvt</v>
      </c>
      <c r="FU212" t="str">
        <f t="shared" si="462"/>
        <v>nvt</v>
      </c>
      <c r="FV212" t="str">
        <f t="shared" si="463"/>
        <v>nvt</v>
      </c>
      <c r="FW212" t="str">
        <f t="shared" si="464"/>
        <v>nvt</v>
      </c>
      <c r="FX212" t="str">
        <f t="shared" si="465"/>
        <v>nvt</v>
      </c>
      <c r="FY212" t="str">
        <f t="shared" si="466"/>
        <v>nvt</v>
      </c>
      <c r="FZ212" t="str">
        <f t="shared" si="467"/>
        <v>nvt</v>
      </c>
      <c r="GA212" t="str">
        <f t="shared" si="468"/>
        <v>nvt</v>
      </c>
      <c r="GB212" t="str">
        <f>IF($EJ212&gt;2,IF(FO212="","zwart",VLOOKUP(FO212,STAPELING!J:AA,GB$1,0)),"nvt")</f>
        <v>nvt</v>
      </c>
      <c r="GC212" t="str">
        <f t="shared" si="529"/>
        <v>nvt</v>
      </c>
      <c r="GD212" t="str">
        <f t="shared" si="530"/>
        <v>nvt</v>
      </c>
      <c r="GE212" t="str">
        <f t="shared" si="531"/>
        <v>nvt</v>
      </c>
      <c r="GF212" t="str">
        <f t="shared" si="532"/>
        <v>nvt</v>
      </c>
      <c r="GG212" t="str">
        <f t="shared" si="533"/>
        <v>nvt</v>
      </c>
      <c r="GH212" t="str">
        <f t="shared" si="534"/>
        <v>nvt</v>
      </c>
      <c r="GI212" t="str">
        <f t="shared" si="535"/>
        <v>nvt</v>
      </c>
      <c r="GJ212" t="str">
        <f t="shared" si="536"/>
        <v>nvt</v>
      </c>
      <c r="GK212" t="str">
        <f t="shared" si="469"/>
        <v>nvt</v>
      </c>
      <c r="GL212" t="str">
        <f t="shared" si="470"/>
        <v>nvt</v>
      </c>
      <c r="GM212" t="str">
        <f t="shared" si="471"/>
        <v>nvt</v>
      </c>
      <c r="GN212" t="str">
        <f t="shared" si="472"/>
        <v>nvt</v>
      </c>
      <c r="GO212" t="str">
        <f t="shared" si="473"/>
        <v>nvt</v>
      </c>
      <c r="GP212" t="str">
        <f t="shared" si="474"/>
        <v>nvt</v>
      </c>
      <c r="GQ212" t="str">
        <f t="shared" si="475"/>
        <v>nvt</v>
      </c>
      <c r="GR212" t="str">
        <f t="shared" si="476"/>
        <v>nvt</v>
      </c>
      <c r="GS212" t="str">
        <f t="shared" si="477"/>
        <v>nvt</v>
      </c>
      <c r="GT212" t="str">
        <f t="shared" si="478"/>
        <v>nvt</v>
      </c>
      <c r="GU212" t="str">
        <f t="shared" si="479"/>
        <v>nvt</v>
      </c>
      <c r="GV212" t="str">
        <f t="shared" si="480"/>
        <v>nvt</v>
      </c>
      <c r="GW212" t="str">
        <f>IF($EJ212&gt;2,IF(GJ212="","zwart",VLOOKUP(GJ212,STAPELING!AB:AJ,GW$1,0)),"nvt")</f>
        <v>nvt</v>
      </c>
      <c r="GX212" t="str">
        <f t="shared" si="537"/>
        <v>nvt</v>
      </c>
      <c r="GY212" t="str">
        <f t="shared" si="538"/>
        <v>nvt</v>
      </c>
      <c r="GZ212" t="str">
        <f t="shared" si="539"/>
        <v>nvt</v>
      </c>
      <c r="HA212" t="str">
        <f t="shared" si="540"/>
        <v>nvt</v>
      </c>
      <c r="HB212" t="str">
        <f t="shared" si="541"/>
        <v>nvt</v>
      </c>
      <c r="HC212" t="str">
        <f t="shared" si="542"/>
        <v>nvt</v>
      </c>
      <c r="HD212" t="str">
        <f t="shared" si="543"/>
        <v>nvt</v>
      </c>
      <c r="HE212" t="str">
        <f t="shared" si="544"/>
        <v>nvt</v>
      </c>
      <c r="HF212" t="str">
        <f t="shared" si="545"/>
        <v>nvt</v>
      </c>
      <c r="HG212" t="str">
        <f t="shared" si="546"/>
        <v>nvt</v>
      </c>
      <c r="HH212" t="str">
        <f t="shared" si="547"/>
        <v>nvt</v>
      </c>
      <c r="HI212" t="str">
        <f t="shared" si="548"/>
        <v>nvt</v>
      </c>
      <c r="HJ212" t="str">
        <f t="shared" si="549"/>
        <v>nvt</v>
      </c>
      <c r="HK212" t="str">
        <f t="shared" si="550"/>
        <v>nvt</v>
      </c>
      <c r="HL212" t="str">
        <f t="shared" si="551"/>
        <v>nvt</v>
      </c>
      <c r="HM212" t="str">
        <f t="shared" si="481"/>
        <v>nvt</v>
      </c>
      <c r="HN212" t="str">
        <f t="shared" si="482"/>
        <v>nvt</v>
      </c>
      <c r="HO212" t="str">
        <f t="shared" si="483"/>
        <v>nvt</v>
      </c>
      <c r="HP212" t="str">
        <f t="shared" si="484"/>
        <v>nvt</v>
      </c>
      <c r="HQ212" t="str">
        <f t="shared" si="485"/>
        <v>nvt</v>
      </c>
      <c r="HR212" t="str">
        <f t="shared" si="486"/>
        <v>nvt</v>
      </c>
      <c r="HS212" t="str">
        <f t="shared" si="487"/>
        <v>nvt</v>
      </c>
      <c r="HT212" t="str">
        <f t="shared" si="488"/>
        <v>nvt</v>
      </c>
      <c r="HU212" t="str">
        <f t="shared" si="489"/>
        <v>nvt</v>
      </c>
      <c r="HV212" t="str">
        <f t="shared" si="490"/>
        <v>nvt</v>
      </c>
      <c r="HW212" t="str">
        <f t="shared" si="491"/>
        <v>nvt</v>
      </c>
      <c r="HX212" t="str">
        <f t="shared" si="492"/>
        <v>nvt</v>
      </c>
      <c r="HY212" t="str">
        <f>IF($EJ212&gt;2,IF(HL212="","zwart",VLOOKUP(HL212,STAPELING!AK:AN,HY$1,0)),"nvt")</f>
        <v>nvt</v>
      </c>
      <c r="HZ212" t="str">
        <f t="shared" si="552"/>
        <v>nvt</v>
      </c>
      <c r="IA212" t="str">
        <f t="shared" si="553"/>
        <v>nvt</v>
      </c>
      <c r="IB212" t="str">
        <f t="shared" si="554"/>
        <v>nvt</v>
      </c>
      <c r="IC212" t="str">
        <f t="shared" si="555"/>
        <v>nvt</v>
      </c>
      <c r="ID212" t="str">
        <f t="shared" si="556"/>
        <v>nvt</v>
      </c>
      <c r="IE212" t="str">
        <f t="shared" si="557"/>
        <v>nvt</v>
      </c>
      <c r="IF212" t="str">
        <f t="shared" si="558"/>
        <v>nvt</v>
      </c>
      <c r="IG212">
        <f t="shared" si="559"/>
        <v>0</v>
      </c>
      <c r="IH212">
        <f t="shared" si="560"/>
        <v>0</v>
      </c>
      <c r="II212">
        <f t="shared" si="561"/>
        <v>0</v>
      </c>
      <c r="IJ212">
        <f t="shared" si="562"/>
        <v>0</v>
      </c>
      <c r="IK212">
        <f t="shared" si="563"/>
        <v>0</v>
      </c>
      <c r="IL212">
        <f t="shared" si="564"/>
        <v>0</v>
      </c>
      <c r="IM212">
        <f t="shared" si="565"/>
        <v>0</v>
      </c>
      <c r="IN212">
        <f t="shared" si="566"/>
        <v>0</v>
      </c>
      <c r="IO212">
        <f t="shared" si="567"/>
        <v>0</v>
      </c>
      <c r="IP212">
        <f t="shared" si="568"/>
        <v>0</v>
      </c>
      <c r="IQ212">
        <f t="shared" si="569"/>
        <v>0</v>
      </c>
      <c r="IR212">
        <f t="shared" si="570"/>
        <v>0</v>
      </c>
      <c r="IS212">
        <f t="shared" si="571"/>
        <v>0</v>
      </c>
      <c r="IT212">
        <f t="shared" si="572"/>
        <v>0</v>
      </c>
      <c r="IU212" t="str">
        <f t="shared" si="573"/>
        <v>N</v>
      </c>
      <c r="IV212" t="str">
        <f t="shared" si="493"/>
        <v>N</v>
      </c>
      <c r="IW212" t="str">
        <f t="shared" si="574"/>
        <v>N</v>
      </c>
    </row>
    <row r="213" spans="1:257" x14ac:dyDescent="0.25">
      <c r="A213" t="str">
        <f>IF(ISERROR(VLOOKUP(E213,E$4:E212,1,0)),"J","N")</f>
        <v>N</v>
      </c>
      <c r="E213" s="25" t="str">
        <f>IF(Invoer!B242="","",Invoer!B242)</f>
        <v/>
      </c>
      <c r="F213" s="25"/>
      <c r="G213" s="25"/>
      <c r="H213" s="25" t="str">
        <f>IF(AND($E213&lt;&gt;"",$A213="J"),Invoer!D242,"")</f>
        <v/>
      </c>
      <c r="I213" s="25"/>
      <c r="J213" s="26"/>
      <c r="K213" s="26" t="str">
        <f>IF(AND($E213&lt;&gt;"",$A213="J"),Invoer!L242,"")</f>
        <v/>
      </c>
      <c r="L213" s="26"/>
      <c r="M213" s="25"/>
      <c r="N213" s="152"/>
      <c r="O213" s="153"/>
      <c r="P213" s="25"/>
      <c r="Q213" s="25"/>
      <c r="R213" s="153"/>
      <c r="S213" s="154"/>
      <c r="T213" s="152"/>
      <c r="U213" s="153"/>
      <c r="V213" s="153"/>
      <c r="W213" s="59" t="str">
        <f>IF(AND($E213&lt;&gt;"",$A213="J",Invoer!R242&lt;&gt;""),VLOOKUP(Invoer!R242,NORM!$F$26:$H$29,3,0),"")</f>
        <v/>
      </c>
      <c r="X213" s="59"/>
      <c r="Y213" s="25" t="str">
        <f t="shared" si="494"/>
        <v/>
      </c>
      <c r="Z213" s="25"/>
      <c r="AA213" s="26" t="str">
        <f t="shared" si="495"/>
        <v/>
      </c>
      <c r="AB213" s="26"/>
      <c r="AC213" s="153"/>
      <c r="AD213" s="153"/>
      <c r="AE213" s="153"/>
      <c r="AF213" s="153"/>
      <c r="AG213" s="153"/>
      <c r="AH213" s="25"/>
      <c r="AI213" s="153"/>
      <c r="AJ213" s="153"/>
      <c r="AK213" s="153"/>
      <c r="AL213" s="153"/>
      <c r="AM213" s="25" t="str">
        <f>IF(AND($E213&lt;&gt;"",$A213="J"),IF(Invoer!X242="Ja","J",IF(Invoer!X242="Nee","N","")),"")</f>
        <v/>
      </c>
      <c r="AN213" s="153"/>
      <c r="AO213" s="153"/>
      <c r="AP213" s="153" t="s">
        <v>311</v>
      </c>
      <c r="AQ213" s="153" t="s">
        <v>311</v>
      </c>
      <c r="AR213" s="153" t="s">
        <v>312</v>
      </c>
      <c r="AS213" s="153" t="s">
        <v>312</v>
      </c>
      <c r="AT213" s="1" t="str">
        <f>IF(AND($E213&lt;&gt;"",$A213="J",Invoer!O242&lt;&gt;""),VLOOKUP(Invoer!O242,NORM!$F$31:$H$38,3,0),"")</f>
        <v/>
      </c>
      <c r="AU213" s="1"/>
      <c r="AV213" s="1" t="str">
        <f>IF(AND($E213&lt;&gt;"",$A213="J"),Invoer!AH242,"")</f>
        <v/>
      </c>
      <c r="AW213" s="1"/>
      <c r="AX213" s="1" t="str">
        <f t="shared" si="496"/>
        <v/>
      </c>
      <c r="AY213" s="1"/>
      <c r="AZ213" s="3" t="str">
        <f t="shared" si="497"/>
        <v/>
      </c>
      <c r="BA213" s="3" t="str">
        <f t="shared" si="498"/>
        <v/>
      </c>
      <c r="BB213" s="3" t="str">
        <f t="shared" si="499"/>
        <v>N</v>
      </c>
      <c r="BC213" s="3" t="str">
        <f t="shared" si="500"/>
        <v>N</v>
      </c>
      <c r="BD213" s="3" t="str">
        <f t="shared" si="501"/>
        <v/>
      </c>
      <c r="BE213" s="3">
        <f t="shared" si="502"/>
        <v>0</v>
      </c>
      <c r="BF213" s="3" t="str">
        <f t="shared" si="503"/>
        <v/>
      </c>
      <c r="BG213" s="3" t="str">
        <f t="shared" si="504"/>
        <v/>
      </c>
      <c r="BH213" s="3" t="str">
        <f t="shared" si="505"/>
        <v>N</v>
      </c>
      <c r="BI213" s="24" t="str">
        <f t="shared" si="506"/>
        <v/>
      </c>
      <c r="BJ213" s="24" t="str">
        <f>IF(ISERROR(VLOOKUP($BD213,LOV_GWSGRP!A:A,1,0)),"N","J")</f>
        <v>N</v>
      </c>
      <c r="BK213" s="24" t="str">
        <f>IF(ISERROR(VLOOKUP($BD213,LOV_GWSGRP!D:D,1,0)),"N","J")</f>
        <v>N</v>
      </c>
      <c r="BL213" s="24" t="str">
        <f>IF(ISERROR(VLOOKUP($BD213,LOV_GWSGRP!G:G,1,0)),"N","J")</f>
        <v>N</v>
      </c>
      <c r="BM213" s="24" t="str">
        <f>IF(ISERROR(VLOOKUP($BD213,LOV_GWSGRP!M:M,1,0)),"N","J")</f>
        <v>N</v>
      </c>
      <c r="BN213" s="24" t="str">
        <f>IF(ISERROR(VLOOKUP($BD213,LOV_GWSGRP!P:P,1,0)),"N","J")</f>
        <v>N</v>
      </c>
      <c r="BO213" s="24" t="str">
        <f>IF(ISERROR(VLOOKUP($BD213,LOV_GWSGRP!S:S,1,0)),"N","J")</f>
        <v>N</v>
      </c>
      <c r="BP213" s="24" t="str">
        <f>IF(ISERROR(VLOOKUP($BD213,LOV_GWSGRP!V:V,1,0)),"N","J")</f>
        <v>N</v>
      </c>
      <c r="BQ213" s="24" t="str">
        <f>IF(ISERROR(VLOOKUP($BD213,LOV_GWSGRP!Y:Y,1,0)),"N","J")</f>
        <v>N</v>
      </c>
      <c r="BR213" s="24" t="str">
        <f>IF(ISERROR(VLOOKUP($BD213,LOV_GWSGRP!AB:AB,1,0)),"N","J")</f>
        <v>N</v>
      </c>
      <c r="BS213" s="24" t="str">
        <f>IF(ISERROR(VLOOKUP($BD213,LOV_GWSGRP!AE:AE,1,0)),"N","J")</f>
        <v>N</v>
      </c>
      <c r="BT213" s="24" t="str">
        <f>IF(ISERROR(VLOOKUP($BD213,LOV_GWSGRP!AH:AH,1,0)),"N","J")</f>
        <v>N</v>
      </c>
      <c r="BU213" s="24" t="str">
        <f>IF(ISERROR(VLOOKUP($BD213,LOV_GWSGRP!CJ:CJ,1,0)),"N","J")</f>
        <v>N</v>
      </c>
      <c r="BV213" s="24" t="str">
        <f>IF(ISERROR(VLOOKUP($BD213,LOV_GWSGRP!AN:AN,1,0)),"N","J")</f>
        <v>N</v>
      </c>
      <c r="BW213" s="24" t="str">
        <f>IF(ISERROR(VLOOKUP($BD213,LOV_GWSGRP!AQ:AQ,1,0)),"N","J")</f>
        <v>N</v>
      </c>
      <c r="BX213" s="24" t="str">
        <f>IF(ISERROR(VLOOKUP($BD213,LOV_GWSGRP!AT:AT,1,0)),"N","J")</f>
        <v>N</v>
      </c>
      <c r="BY213" s="24" t="str">
        <f>IF(ISERROR(VLOOKUP($BD213,LOV_GWSGRP!AW:AW,1,0)),"N","J")</f>
        <v>N</v>
      </c>
      <c r="BZ213" s="24" t="str">
        <f>IF(ISERROR(VLOOKUP($BD213,LOV_GWSGRP!AZ:AZ,1,0)),"N","J")</f>
        <v>N</v>
      </c>
      <c r="CA213" s="24" t="str">
        <f>IF(ISERROR(VLOOKUP($BD213,LOV_GWSGRP!BC:BC,1,0)),"N","J")</f>
        <v>N</v>
      </c>
      <c r="CB213" s="24" t="str">
        <f>IF(ISERROR(VLOOKUP($BD213,LOV_GWSGRP!BF:BF,1,0)),"N","J")</f>
        <v>N</v>
      </c>
      <c r="CC213" s="24" t="str">
        <f>IF(ISERROR(VLOOKUP($BD213,LOV_GWSGRP!BI:BI,1,0)),"N","J")</f>
        <v>N</v>
      </c>
      <c r="CD213" s="24" t="str">
        <f>IF(ISERROR(VLOOKUP($BD213,LOV_GWSGRP!J:J,1,0)),"N","J")</f>
        <v>N</v>
      </c>
      <c r="CE213" s="24" t="str">
        <f>IF(ISERROR(VLOOKUP($BD213,LOV_GWSGRP!BL:BL,1,0)),"N","J")</f>
        <v>N</v>
      </c>
      <c r="CF213" s="24"/>
      <c r="CG213" s="24" t="str">
        <f>IF(ISERROR(VLOOKUP($BD213,LOV_GWSGRP!BO:BO,1,0)),"N","J")</f>
        <v>N</v>
      </c>
      <c r="CH213" s="24" t="str">
        <f t="shared" si="507"/>
        <v>N</v>
      </c>
      <c r="CI213" s="24" t="str">
        <f>IF(ISERROR(VLOOKUP($BD213,GEWASCODE_GLMC8!F:F,1,0)),"N","J")</f>
        <v>N</v>
      </c>
      <c r="CJ213" s="24" t="str">
        <f>IF(COUNTIF($CI213:CI213,"J")&gt;0,"N",IF(ISERROR(VLOOKUP($BD213,GEWASCODE_GLMC8!G:G,1,0)),"N","J"))</f>
        <v>N</v>
      </c>
      <c r="CK213" s="24" t="str">
        <f>IF(COUNTIF($CI213:CJ213,"J")&gt;0,"N",IF(ISERROR(VLOOKUP($BD213,GEWASCODE_GLMC8!H:H,1,0)),"N","J"))</f>
        <v>N</v>
      </c>
      <c r="CL213" s="24" t="str">
        <f>IF(COUNTIF($CI213:CK213,"J")&gt;0,"N",IF(ISERROR(VLOOKUP($BD213,GEWASCODE_GLMC8!I:I,1,0)),"N","J"))</f>
        <v>N</v>
      </c>
      <c r="CM213" s="24" t="str">
        <f>IF(COUNTIF($CI213:CL213,"J")&gt;0,"N",IF(ISERROR(VLOOKUP($BD213,GEWASCODE_GLMC8!J:J,1,0)),"N","J"))</f>
        <v>N</v>
      </c>
      <c r="CN213" s="24" t="str">
        <f>IF(COUNTIF($CI213:CM213,"J")&gt;0,"N",IF(ISERROR(VLOOKUP($BD213,GEWASCODE_GLMC8!K:K,1,0)),"N","J"))</f>
        <v>N</v>
      </c>
      <c r="CO213" s="24" t="str">
        <f>IF(COUNTIF($CI213:CN213,"J")&gt;0,"N",IF(ISERROR(VLOOKUP($BD213,GEWASCODE_GLMC8!L:L,1,0)),"N","J"))</f>
        <v>N</v>
      </c>
      <c r="CP213" s="24" t="str">
        <f>IF(COUNTIF($CI213:CO213,"J")&gt;0,"N",IF(ISERROR(VLOOKUP($BD213,GEWASCODE_GLMC8!M:M,1,0)),"N","J"))</f>
        <v>N</v>
      </c>
      <c r="CQ213" s="24" t="str">
        <f>IF(COUNTIF($CI213:CP213,"J")&gt;0,"N",IF(ISERROR(VLOOKUP($BD213,GEWASCODE_GLMC8!N:N,1,0)),"N","J"))</f>
        <v>N</v>
      </c>
      <c r="CR213" s="24" t="str">
        <f>IF(COUNTIF($CI213:CQ213,"J")&gt;0,"N",IF(ISERROR(VLOOKUP($BD213,GEWASCODE_GLMC8!O:O,1,0)),"N","J"))</f>
        <v>N</v>
      </c>
      <c r="CS213" s="24" t="str">
        <f>IF(COUNTIF($CI213:CR213,"J")&gt;0,"N",IF(ISERROR(VLOOKUP($BD213,GEWASCODE_GLMC8!P:P,1,0)),"N","J"))</f>
        <v>N</v>
      </c>
      <c r="CT213" s="24" t="str">
        <f>IF(COUNTIF($CI213:CS213,"J")&gt;0,"N",IF(ISERROR(VLOOKUP($BD213,GEWASCODE_GLMC8!Q:Q,1,0)),"N","J"))</f>
        <v>N</v>
      </c>
      <c r="CU213" s="24" t="str">
        <f>IF(COUNTIF($CI213:CT213,"J")&gt;0,"N",IF(ISERROR(VLOOKUP($BD213,GEWASCODE_GLMC8!R:R,1,0)),"N","J"))</f>
        <v>N</v>
      </c>
      <c r="CV213" s="24" t="str">
        <f>IF(COUNTIF($CI213:CU213,"J")&gt;0,"N",IF(ISERROR(VLOOKUP($BD213,GEWASCODE_GLMC8!S:S,1,0)),"N","J"))</f>
        <v>N</v>
      </c>
      <c r="CW213" s="24" t="str">
        <f>IF(COUNTIF($CI213:CV213,"J")&gt;0,"N",IF(ISERROR(VLOOKUP($BD213,GEWASCODE_GLMC8!T:T,1,0)),"N","J"))</f>
        <v>N</v>
      </c>
      <c r="CX213" s="24" t="str">
        <f>IF(COUNTIF($CI213:CW213,"J")&gt;0,"N",IF(ISERROR(VLOOKUP($BD213,GEWASCODE_GLMC8!U:U,1,0)),"N","J"))</f>
        <v>N</v>
      </c>
      <c r="CY213" s="24" t="str">
        <f>IF(COUNTIF($CI213:CX213,"J")&gt;0,"N",IF(ISERROR(VLOOKUP($BD213,GEWASCODE_GLMC8!V:V,1,0)),"N","J"))</f>
        <v>N</v>
      </c>
      <c r="CZ213" s="24" t="str">
        <f>IF(COUNTIF($CI213:CY213,"J")&gt;0,"N",IF(ISERROR(VLOOKUP($BD213,GEWASCODE_GLMC8!W:W,1,0)),"N","J"))</f>
        <v>N</v>
      </c>
      <c r="DA213" s="24" t="str">
        <f>IF(COUNTIF($CI213:CZ213,"J")&gt;0,"N",IF(ISERROR(VLOOKUP($BD213,GEWASCODE_GLMC8!X:X,1,0)),"N","J"))</f>
        <v>N</v>
      </c>
      <c r="DB213" s="24" t="str">
        <f>IF(COUNTIF($CI213:DA213,"J")&gt;0,"N",IF(ISERROR(VLOOKUP($BD213,GEWASCODE_GLMC8!Y:Y,1,0)),"N","J"))</f>
        <v>N</v>
      </c>
      <c r="DC213" s="24" t="str">
        <f>IF(COUNTIF($CI213:DB213,"J")&gt;0,"N",IF(ISERROR(VLOOKUP($BD213,GEWASCODE_GLMC8!Z:Z,1,0)),"N","J"))</f>
        <v>N</v>
      </c>
      <c r="DD213" s="24" t="str">
        <f t="shared" si="508"/>
        <v>N</v>
      </c>
      <c r="DE213" s="3" t="str">
        <f t="shared" si="439"/>
        <v>N</v>
      </c>
      <c r="DF213" s="3" t="str">
        <f t="shared" si="440"/>
        <v>N</v>
      </c>
      <c r="DG213" s="3" t="str">
        <f t="shared" si="509"/>
        <v>N</v>
      </c>
      <c r="DH213" s="3" t="str">
        <f t="shared" si="510"/>
        <v>N</v>
      </c>
      <c r="DI213" s="3" t="str">
        <f t="shared" si="441"/>
        <v>N</v>
      </c>
      <c r="DJ213" s="3" t="str">
        <f t="shared" si="442"/>
        <v>N</v>
      </c>
      <c r="DK213" s="3">
        <f>0</f>
        <v>0</v>
      </c>
      <c r="DL213" s="3" t="str">
        <f t="shared" si="443"/>
        <v>N</v>
      </c>
      <c r="DM213" s="3" t="str">
        <f t="shared" si="444"/>
        <v>N</v>
      </c>
      <c r="DN213" t="str">
        <f>IF(AND($A213="J",COUNTIFS(activiteiten_perceel,percelen!$AZ213,activiteiten_maatregel_nr,percelen!DN$4,activiteiten_activiteit_voldoet_aan_voorwaarden,"J")&gt;0),DN$4,"")</f>
        <v/>
      </c>
      <c r="DO213" t="str">
        <f>IF(AND($A213="J",COUNTIFS(activiteiten_perceel,percelen!$AZ213,activiteiten_maatregel_nr,percelen!DO$4,activiteiten_activiteit_voldoet_aan_voorwaarden,"J")&gt;0),DO$4,"")</f>
        <v/>
      </c>
      <c r="DP213" t="str">
        <f>IF(AND($A213="J",COUNTIFS(activiteiten_perceel,percelen!$AZ213,activiteiten_maatregel_nr,percelen!DP$4,activiteiten_activiteit_voldoet_aan_voorwaarden,"J")&gt;0),DP$4,"")</f>
        <v/>
      </c>
      <c r="DQ213" t="str">
        <f>IF(AND($A213="J",COUNTIFS(activiteiten_perceel,percelen!$AZ213,activiteiten_maatregel_nr,percelen!DQ$4,activiteiten_activiteit_voldoet_aan_voorwaarden,"J")&gt;0),DQ$4,"")</f>
        <v/>
      </c>
      <c r="DR213" t="str">
        <f>IF(AND($A213="J",COUNTIFS(activiteiten_perceel,percelen!$AZ213,activiteiten_maatregel_nr,percelen!DR$4,activiteiten_activiteit_voldoet_aan_voorwaarden,"J")&gt;0),DR$4,"")</f>
        <v/>
      </c>
      <c r="DS213" t="str">
        <f>IF(AND($A213="J",COUNTIFS(activiteiten_perceel,percelen!$AZ213,activiteiten_maatregel_nr,percelen!DS$4,activiteiten_activiteit_voldoet_aan_voorwaarden,"J")&gt;0),DS$4,"")</f>
        <v/>
      </c>
      <c r="DT213" t="str">
        <f>IF(AND($A213="J",COUNTIFS(activiteiten_perceel,percelen!$AZ213,activiteiten_maatregel_nr,percelen!DT$4,activiteiten_activiteit_voldoet_aan_voorwaarden,"J")&gt;0),DT$4,"")</f>
        <v/>
      </c>
      <c r="DU213" t="str">
        <f>IF(AND($A213="J",COUNTIFS(activiteiten_perceel,percelen!$AZ213,activiteiten_maatregel_nr,percelen!DU$4,activiteiten_activiteit_voldoet_aan_voorwaarden,"J")&gt;0),DU$4,"")</f>
        <v/>
      </c>
      <c r="DV213" t="str">
        <f>IF(AND($A213="J",COUNTIFS(activiteiten_perceel,percelen!$AZ213,activiteiten_maatregel_nr,percelen!DV$4,activiteiten_activiteit_voldoet_aan_voorwaarden,"J")&gt;0),DV$4,"")</f>
        <v/>
      </c>
      <c r="DW213" t="str">
        <f>IF(AND($A213="J",COUNTIFS(activiteiten_perceel,percelen!$AZ213,activiteiten_maatregel_nr,percelen!DW$4,activiteiten_activiteit_voldoet_aan_voorwaarden,"J")&gt;0),DW$4,"")</f>
        <v/>
      </c>
      <c r="DX213" t="str">
        <f>IF(AND($A213="J",COUNTIFS(activiteiten_perceel,percelen!$AZ213,activiteiten_maatregel_nr,percelen!DX$4,activiteiten_activiteit_voldoet_aan_voorwaarden,"J")&gt;0),DX$4,"")</f>
        <v/>
      </c>
      <c r="DY213" t="str">
        <f>IF(AND($A213="J",COUNTIFS(activiteiten_perceel,percelen!$AZ213,activiteiten_maatregel_nr,percelen!DY$4,activiteiten_activiteit_voldoet_aan_voorwaarden,"J")&gt;0),DY$4,"")</f>
        <v/>
      </c>
      <c r="DZ213" t="str">
        <f>IF(AND($A213="J",COUNTIFS(activiteiten_perceel,percelen!$AZ213,activiteiten_maatregel_nr,percelen!DZ$4,activiteiten_activiteit_voldoet_aan_voorwaarden,"J")&gt;0),DZ$4,"")</f>
        <v/>
      </c>
      <c r="EA213" t="str">
        <f>IF(AND($A213="J",COUNTIFS(activiteiten_perceel,percelen!$AZ213,activiteiten_maatregel_nr,percelen!EA$4,activiteiten_activiteit_voldoet_aan_voorwaarden,"J")&gt;0),EA$4,"")</f>
        <v/>
      </c>
      <c r="EB213" t="str">
        <f>IF(AND($A213="J",COUNTIFS(activiteiten_perceel,percelen!$AZ213,activiteiten_maatregel_nr,percelen!EB$4,activiteiten_activiteit_voldoet_aan_voorwaarden,"J")&gt;0),EB$4,"")</f>
        <v/>
      </c>
      <c r="EC213" t="str">
        <f>IF(AND($A213="J",COUNTIFS(activiteiten_perceel,percelen!$AZ213,activiteiten_maatregel_nr,percelen!EC$4,activiteiten_activiteit_voldoet_aan_voorwaarden,"J")&gt;0),EC$4,"")</f>
        <v/>
      </c>
      <c r="ED213" t="str">
        <f>IF(AND($A213="J",COUNTIFS(activiteiten_perceel,percelen!$AZ213,activiteiten_maatregel_nr,percelen!ED$4,activiteiten_activiteit_voldoet_aan_voorwaarden,"J")&gt;0),ED$4,"")</f>
        <v/>
      </c>
      <c r="EE213" t="str">
        <f>IF(AND($A213="J",COUNTIFS(activiteiten_perceel,percelen!$AZ213,activiteiten_maatregel_nr,percelen!EE$4,activiteiten_activiteit_voldoet_aan_voorwaarden,"J")&gt;0),EE$4,"")</f>
        <v/>
      </c>
      <c r="EF213" t="str">
        <f>IF(AND($A213="J",COUNTIFS(activiteiten_perceel,percelen!$AZ213,activiteiten_maatregel_nr,percelen!EF$4,activiteiten_activiteit_voldoet_aan_voorwaarden,"J")&gt;0),EF$4,"")</f>
        <v/>
      </c>
      <c r="EG213" t="str">
        <f>IF(AND($A213="J",COUNTIFS(activiteiten_perceel,percelen!$AZ213,activiteiten_maatregel_nr,percelen!EG$4,activiteiten_activiteit_voldoet_aan_voorwaarden,"J")&gt;0),EG$4,"")</f>
        <v/>
      </c>
      <c r="EH213" t="str">
        <f>IF(AND($A213="J",COUNTIFS(activiteiten_perceel,percelen!$AZ213,activiteiten_maatregel_nr,percelen!EH$4,activiteiten_activiteit_voldoet_aan_voorwaarden,"J")&gt;0),EH$4,"")</f>
        <v/>
      </c>
      <c r="EI213" t="str">
        <f>IF(AND($A213="J",COUNTIFS(activiteiten_perceel,percelen!$AZ213,activiteiten_maatregel_nr,percelen!EI$4,activiteiten_activiteit_voldoet_aan_voorwaarden,"J")&gt;0),EI$4,"")</f>
        <v/>
      </c>
      <c r="EJ213">
        <f t="shared" si="511"/>
        <v>0</v>
      </c>
      <c r="EK213" t="str">
        <f t="shared" si="445"/>
        <v/>
      </c>
      <c r="EL213" t="str">
        <f t="shared" si="446"/>
        <v/>
      </c>
      <c r="EM213" t="str">
        <f t="shared" si="447"/>
        <v/>
      </c>
      <c r="EN213" t="str">
        <f t="shared" si="448"/>
        <v/>
      </c>
      <c r="EO213" t="str">
        <f t="shared" si="449"/>
        <v/>
      </c>
      <c r="EP213" t="str">
        <f t="shared" si="450"/>
        <v/>
      </c>
      <c r="EQ213" t="str">
        <f t="shared" si="451"/>
        <v/>
      </c>
      <c r="ER213" t="str">
        <f t="shared" si="452"/>
        <v/>
      </c>
      <c r="ES213" t="str">
        <f t="shared" si="453"/>
        <v/>
      </c>
      <c r="ET213" t="str">
        <f t="shared" si="454"/>
        <v/>
      </c>
      <c r="EU213" t="str">
        <f t="shared" si="455"/>
        <v/>
      </c>
      <c r="EV213" t="str">
        <f t="shared" si="456"/>
        <v/>
      </c>
      <c r="EW213" t="str">
        <f t="shared" si="512"/>
        <v>nvt</v>
      </c>
      <c r="EX213" t="str">
        <f t="shared" si="513"/>
        <v>nvt</v>
      </c>
      <c r="EY213" t="str">
        <f t="shared" si="514"/>
        <v>nvt</v>
      </c>
      <c r="EZ213" t="str">
        <f t="shared" si="515"/>
        <v>nvt</v>
      </c>
      <c r="FA213" t="str">
        <f t="shared" si="516"/>
        <v>nvt</v>
      </c>
      <c r="FB213" t="str">
        <f t="shared" si="517"/>
        <v>nvt</v>
      </c>
      <c r="FC213" t="str">
        <f t="shared" si="518"/>
        <v>nvt</v>
      </c>
      <c r="FD213" t="str">
        <f t="shared" si="519"/>
        <v>nvt</v>
      </c>
      <c r="FE213" t="str">
        <f>IF($EJ213=2,VLOOKUP(FD213,STAPELING!A:D,FE$1,0),"nvt")</f>
        <v>nvt</v>
      </c>
      <c r="FF213" t="str">
        <f t="shared" si="520"/>
        <v>nvt</v>
      </c>
      <c r="FG213" t="str">
        <f t="shared" si="521"/>
        <v>nvt</v>
      </c>
      <c r="FH213" t="str">
        <f t="shared" si="522"/>
        <v>nvt</v>
      </c>
      <c r="FI213" t="str">
        <f t="shared" si="523"/>
        <v>nvt</v>
      </c>
      <c r="FJ213" t="str">
        <f t="shared" si="524"/>
        <v>nvt</v>
      </c>
      <c r="FK213" t="str">
        <f t="shared" si="525"/>
        <v>nvt</v>
      </c>
      <c r="FL213" t="str">
        <f t="shared" si="526"/>
        <v>nvt</v>
      </c>
      <c r="FM213" t="str">
        <f t="shared" si="527"/>
        <v/>
      </c>
      <c r="FN213" t="str">
        <f>IF(ISERROR(VLOOKUP(FM213,STAPELING!I:AO,FN$1,0)),"N",VLOOKUP(FM213,STAPELING!I:AO,FN$1,0))</f>
        <v>J</v>
      </c>
      <c r="FO213" t="str">
        <f t="shared" si="528"/>
        <v>nvt</v>
      </c>
      <c r="FP213" t="str">
        <f t="shared" si="457"/>
        <v>nvt</v>
      </c>
      <c r="FQ213" t="str">
        <f t="shared" si="458"/>
        <v>nvt</v>
      </c>
      <c r="FR213" t="str">
        <f t="shared" si="459"/>
        <v>nvt</v>
      </c>
      <c r="FS213" t="str">
        <f t="shared" si="460"/>
        <v>nvt</v>
      </c>
      <c r="FT213" t="str">
        <f t="shared" si="461"/>
        <v>nvt</v>
      </c>
      <c r="FU213" t="str">
        <f t="shared" si="462"/>
        <v>nvt</v>
      </c>
      <c r="FV213" t="str">
        <f t="shared" si="463"/>
        <v>nvt</v>
      </c>
      <c r="FW213" t="str">
        <f t="shared" si="464"/>
        <v>nvt</v>
      </c>
      <c r="FX213" t="str">
        <f t="shared" si="465"/>
        <v>nvt</v>
      </c>
      <c r="FY213" t="str">
        <f t="shared" si="466"/>
        <v>nvt</v>
      </c>
      <c r="FZ213" t="str">
        <f t="shared" si="467"/>
        <v>nvt</v>
      </c>
      <c r="GA213" t="str">
        <f t="shared" si="468"/>
        <v>nvt</v>
      </c>
      <c r="GB213" t="str">
        <f>IF($EJ213&gt;2,IF(FO213="","zwart",VLOOKUP(FO213,STAPELING!J:AA,GB$1,0)),"nvt")</f>
        <v>nvt</v>
      </c>
      <c r="GC213" t="str">
        <f t="shared" si="529"/>
        <v>nvt</v>
      </c>
      <c r="GD213" t="str">
        <f t="shared" si="530"/>
        <v>nvt</v>
      </c>
      <c r="GE213" t="str">
        <f t="shared" si="531"/>
        <v>nvt</v>
      </c>
      <c r="GF213" t="str">
        <f t="shared" si="532"/>
        <v>nvt</v>
      </c>
      <c r="GG213" t="str">
        <f t="shared" si="533"/>
        <v>nvt</v>
      </c>
      <c r="GH213" t="str">
        <f t="shared" si="534"/>
        <v>nvt</v>
      </c>
      <c r="GI213" t="str">
        <f t="shared" si="535"/>
        <v>nvt</v>
      </c>
      <c r="GJ213" t="str">
        <f t="shared" si="536"/>
        <v>nvt</v>
      </c>
      <c r="GK213" t="str">
        <f t="shared" si="469"/>
        <v>nvt</v>
      </c>
      <c r="GL213" t="str">
        <f t="shared" si="470"/>
        <v>nvt</v>
      </c>
      <c r="GM213" t="str">
        <f t="shared" si="471"/>
        <v>nvt</v>
      </c>
      <c r="GN213" t="str">
        <f t="shared" si="472"/>
        <v>nvt</v>
      </c>
      <c r="GO213" t="str">
        <f t="shared" si="473"/>
        <v>nvt</v>
      </c>
      <c r="GP213" t="str">
        <f t="shared" si="474"/>
        <v>nvt</v>
      </c>
      <c r="GQ213" t="str">
        <f t="shared" si="475"/>
        <v>nvt</v>
      </c>
      <c r="GR213" t="str">
        <f t="shared" si="476"/>
        <v>nvt</v>
      </c>
      <c r="GS213" t="str">
        <f t="shared" si="477"/>
        <v>nvt</v>
      </c>
      <c r="GT213" t="str">
        <f t="shared" si="478"/>
        <v>nvt</v>
      </c>
      <c r="GU213" t="str">
        <f t="shared" si="479"/>
        <v>nvt</v>
      </c>
      <c r="GV213" t="str">
        <f t="shared" si="480"/>
        <v>nvt</v>
      </c>
      <c r="GW213" t="str">
        <f>IF($EJ213&gt;2,IF(GJ213="","zwart",VLOOKUP(GJ213,STAPELING!AB:AJ,GW$1,0)),"nvt")</f>
        <v>nvt</v>
      </c>
      <c r="GX213" t="str">
        <f t="shared" si="537"/>
        <v>nvt</v>
      </c>
      <c r="GY213" t="str">
        <f t="shared" si="538"/>
        <v>nvt</v>
      </c>
      <c r="GZ213" t="str">
        <f t="shared" si="539"/>
        <v>nvt</v>
      </c>
      <c r="HA213" t="str">
        <f t="shared" si="540"/>
        <v>nvt</v>
      </c>
      <c r="HB213" t="str">
        <f t="shared" si="541"/>
        <v>nvt</v>
      </c>
      <c r="HC213" t="str">
        <f t="shared" si="542"/>
        <v>nvt</v>
      </c>
      <c r="HD213" t="str">
        <f t="shared" si="543"/>
        <v>nvt</v>
      </c>
      <c r="HE213" t="str">
        <f t="shared" si="544"/>
        <v>nvt</v>
      </c>
      <c r="HF213" t="str">
        <f t="shared" si="545"/>
        <v>nvt</v>
      </c>
      <c r="HG213" t="str">
        <f t="shared" si="546"/>
        <v>nvt</v>
      </c>
      <c r="HH213" t="str">
        <f t="shared" si="547"/>
        <v>nvt</v>
      </c>
      <c r="HI213" t="str">
        <f t="shared" si="548"/>
        <v>nvt</v>
      </c>
      <c r="HJ213" t="str">
        <f t="shared" si="549"/>
        <v>nvt</v>
      </c>
      <c r="HK213" t="str">
        <f t="shared" si="550"/>
        <v>nvt</v>
      </c>
      <c r="HL213" t="str">
        <f t="shared" si="551"/>
        <v>nvt</v>
      </c>
      <c r="HM213" t="str">
        <f t="shared" si="481"/>
        <v>nvt</v>
      </c>
      <c r="HN213" t="str">
        <f t="shared" si="482"/>
        <v>nvt</v>
      </c>
      <c r="HO213" t="str">
        <f t="shared" si="483"/>
        <v>nvt</v>
      </c>
      <c r="HP213" t="str">
        <f t="shared" si="484"/>
        <v>nvt</v>
      </c>
      <c r="HQ213" t="str">
        <f t="shared" si="485"/>
        <v>nvt</v>
      </c>
      <c r="HR213" t="str">
        <f t="shared" si="486"/>
        <v>nvt</v>
      </c>
      <c r="HS213" t="str">
        <f t="shared" si="487"/>
        <v>nvt</v>
      </c>
      <c r="HT213" t="str">
        <f t="shared" si="488"/>
        <v>nvt</v>
      </c>
      <c r="HU213" t="str">
        <f t="shared" si="489"/>
        <v>nvt</v>
      </c>
      <c r="HV213" t="str">
        <f t="shared" si="490"/>
        <v>nvt</v>
      </c>
      <c r="HW213" t="str">
        <f t="shared" si="491"/>
        <v>nvt</v>
      </c>
      <c r="HX213" t="str">
        <f t="shared" si="492"/>
        <v>nvt</v>
      </c>
      <c r="HY213" t="str">
        <f>IF($EJ213&gt;2,IF(HL213="","zwart",VLOOKUP(HL213,STAPELING!AK:AN,HY$1,0)),"nvt")</f>
        <v>nvt</v>
      </c>
      <c r="HZ213" t="str">
        <f t="shared" si="552"/>
        <v>nvt</v>
      </c>
      <c r="IA213" t="str">
        <f t="shared" si="553"/>
        <v>nvt</v>
      </c>
      <c r="IB213" t="str">
        <f t="shared" si="554"/>
        <v>nvt</v>
      </c>
      <c r="IC213" t="str">
        <f t="shared" si="555"/>
        <v>nvt</v>
      </c>
      <c r="ID213" t="str">
        <f t="shared" si="556"/>
        <v>nvt</v>
      </c>
      <c r="IE213" t="str">
        <f t="shared" si="557"/>
        <v>nvt</v>
      </c>
      <c r="IF213" t="str">
        <f t="shared" si="558"/>
        <v>nvt</v>
      </c>
      <c r="IG213">
        <f t="shared" si="559"/>
        <v>0</v>
      </c>
      <c r="IH213">
        <f t="shared" si="560"/>
        <v>0</v>
      </c>
      <c r="II213">
        <f t="shared" si="561"/>
        <v>0</v>
      </c>
      <c r="IJ213">
        <f t="shared" si="562"/>
        <v>0</v>
      </c>
      <c r="IK213">
        <f t="shared" si="563"/>
        <v>0</v>
      </c>
      <c r="IL213">
        <f t="shared" si="564"/>
        <v>0</v>
      </c>
      <c r="IM213">
        <f t="shared" si="565"/>
        <v>0</v>
      </c>
      <c r="IN213">
        <f t="shared" si="566"/>
        <v>0</v>
      </c>
      <c r="IO213">
        <f t="shared" si="567"/>
        <v>0</v>
      </c>
      <c r="IP213">
        <f t="shared" si="568"/>
        <v>0</v>
      </c>
      <c r="IQ213">
        <f t="shared" si="569"/>
        <v>0</v>
      </c>
      <c r="IR213">
        <f t="shared" si="570"/>
        <v>0</v>
      </c>
      <c r="IS213">
        <f t="shared" si="571"/>
        <v>0</v>
      </c>
      <c r="IT213">
        <f t="shared" si="572"/>
        <v>0</v>
      </c>
      <c r="IU213" t="str">
        <f t="shared" si="573"/>
        <v>N</v>
      </c>
      <c r="IV213" t="str">
        <f t="shared" si="493"/>
        <v>N</v>
      </c>
      <c r="IW213" t="str">
        <f t="shared" si="574"/>
        <v>N</v>
      </c>
    </row>
    <row r="214" spans="1:257" x14ac:dyDescent="0.25">
      <c r="A214" t="str">
        <f>IF(ISERROR(VLOOKUP(E214,E$4:E213,1,0)),"J","N")</f>
        <v>N</v>
      </c>
      <c r="E214" s="25" t="str">
        <f>IF(Invoer!B243="","",Invoer!B243)</f>
        <v/>
      </c>
      <c r="F214" s="25"/>
      <c r="G214" s="25"/>
      <c r="H214" s="25" t="str">
        <f>IF(AND($E214&lt;&gt;"",$A214="J"),Invoer!D243,"")</f>
        <v/>
      </c>
      <c r="I214" s="25"/>
      <c r="J214" s="26"/>
      <c r="K214" s="26" t="str">
        <f>IF(AND($E214&lt;&gt;"",$A214="J"),Invoer!L243,"")</f>
        <v/>
      </c>
      <c r="L214" s="26"/>
      <c r="M214" s="25"/>
      <c r="N214" s="152"/>
      <c r="O214" s="153"/>
      <c r="P214" s="25"/>
      <c r="Q214" s="25"/>
      <c r="R214" s="153"/>
      <c r="S214" s="154"/>
      <c r="T214" s="152"/>
      <c r="U214" s="153"/>
      <c r="V214" s="153"/>
      <c r="W214" s="59" t="str">
        <f>IF(AND($E214&lt;&gt;"",$A214="J",Invoer!R243&lt;&gt;""),VLOOKUP(Invoer!R243,NORM!$F$26:$H$29,3,0),"")</f>
        <v/>
      </c>
      <c r="X214" s="59"/>
      <c r="Y214" s="25" t="str">
        <f t="shared" si="494"/>
        <v/>
      </c>
      <c r="Z214" s="25"/>
      <c r="AA214" s="26" t="str">
        <f t="shared" si="495"/>
        <v/>
      </c>
      <c r="AB214" s="26"/>
      <c r="AC214" s="153"/>
      <c r="AD214" s="153"/>
      <c r="AE214" s="153"/>
      <c r="AF214" s="153"/>
      <c r="AG214" s="153"/>
      <c r="AH214" s="25"/>
      <c r="AI214" s="153"/>
      <c r="AJ214" s="153"/>
      <c r="AK214" s="153"/>
      <c r="AL214" s="153"/>
      <c r="AM214" s="25" t="str">
        <f>IF(AND($E214&lt;&gt;"",$A214="J"),IF(Invoer!X243="Ja","J",IF(Invoer!X243="Nee","N","")),"")</f>
        <v/>
      </c>
      <c r="AN214" s="153"/>
      <c r="AO214" s="153"/>
      <c r="AP214" s="153" t="s">
        <v>311</v>
      </c>
      <c r="AQ214" s="153" t="s">
        <v>311</v>
      </c>
      <c r="AR214" s="153" t="s">
        <v>312</v>
      </c>
      <c r="AS214" s="153" t="s">
        <v>312</v>
      </c>
      <c r="AT214" s="1" t="str">
        <f>IF(AND($E214&lt;&gt;"",$A214="J",Invoer!O243&lt;&gt;""),VLOOKUP(Invoer!O243,NORM!$F$31:$H$38,3,0),"")</f>
        <v/>
      </c>
      <c r="AU214" s="1"/>
      <c r="AV214" s="1" t="str">
        <f>IF(AND($E214&lt;&gt;"",$A214="J"),Invoer!AH243,"")</f>
        <v/>
      </c>
      <c r="AW214" s="1"/>
      <c r="AX214" s="1" t="str">
        <f t="shared" si="496"/>
        <v/>
      </c>
      <c r="AY214" s="1"/>
      <c r="AZ214" s="3" t="str">
        <f t="shared" si="497"/>
        <v/>
      </c>
      <c r="BA214" s="3" t="str">
        <f t="shared" si="498"/>
        <v/>
      </c>
      <c r="BB214" s="3" t="str">
        <f t="shared" si="499"/>
        <v>N</v>
      </c>
      <c r="BC214" s="3" t="str">
        <f t="shared" si="500"/>
        <v>N</v>
      </c>
      <c r="BD214" s="3" t="str">
        <f t="shared" si="501"/>
        <v/>
      </c>
      <c r="BE214" s="3">
        <f t="shared" si="502"/>
        <v>0</v>
      </c>
      <c r="BF214" s="3" t="str">
        <f t="shared" si="503"/>
        <v/>
      </c>
      <c r="BG214" s="3" t="str">
        <f t="shared" si="504"/>
        <v/>
      </c>
      <c r="BH214" s="3" t="str">
        <f t="shared" si="505"/>
        <v>N</v>
      </c>
      <c r="BI214" s="24" t="str">
        <f t="shared" si="506"/>
        <v/>
      </c>
      <c r="BJ214" s="24" t="str">
        <f>IF(ISERROR(VLOOKUP($BD214,LOV_GWSGRP!A:A,1,0)),"N","J")</f>
        <v>N</v>
      </c>
      <c r="BK214" s="24" t="str">
        <f>IF(ISERROR(VLOOKUP($BD214,LOV_GWSGRP!D:D,1,0)),"N","J")</f>
        <v>N</v>
      </c>
      <c r="BL214" s="24" t="str">
        <f>IF(ISERROR(VLOOKUP($BD214,LOV_GWSGRP!G:G,1,0)),"N","J")</f>
        <v>N</v>
      </c>
      <c r="BM214" s="24" t="str">
        <f>IF(ISERROR(VLOOKUP($BD214,LOV_GWSGRP!M:M,1,0)),"N","J")</f>
        <v>N</v>
      </c>
      <c r="BN214" s="24" t="str">
        <f>IF(ISERROR(VLOOKUP($BD214,LOV_GWSGRP!P:P,1,0)),"N","J")</f>
        <v>N</v>
      </c>
      <c r="BO214" s="24" t="str">
        <f>IF(ISERROR(VLOOKUP($BD214,LOV_GWSGRP!S:S,1,0)),"N","J")</f>
        <v>N</v>
      </c>
      <c r="BP214" s="24" t="str">
        <f>IF(ISERROR(VLOOKUP($BD214,LOV_GWSGRP!V:V,1,0)),"N","J")</f>
        <v>N</v>
      </c>
      <c r="BQ214" s="24" t="str">
        <f>IF(ISERROR(VLOOKUP($BD214,LOV_GWSGRP!Y:Y,1,0)),"N","J")</f>
        <v>N</v>
      </c>
      <c r="BR214" s="24" t="str">
        <f>IF(ISERROR(VLOOKUP($BD214,LOV_GWSGRP!AB:AB,1,0)),"N","J")</f>
        <v>N</v>
      </c>
      <c r="BS214" s="24" t="str">
        <f>IF(ISERROR(VLOOKUP($BD214,LOV_GWSGRP!AE:AE,1,0)),"N","J")</f>
        <v>N</v>
      </c>
      <c r="BT214" s="24" t="str">
        <f>IF(ISERROR(VLOOKUP($BD214,LOV_GWSGRP!AH:AH,1,0)),"N","J")</f>
        <v>N</v>
      </c>
      <c r="BU214" s="24" t="str">
        <f>IF(ISERROR(VLOOKUP($BD214,LOV_GWSGRP!CJ:CJ,1,0)),"N","J")</f>
        <v>N</v>
      </c>
      <c r="BV214" s="24" t="str">
        <f>IF(ISERROR(VLOOKUP($BD214,LOV_GWSGRP!AN:AN,1,0)),"N","J")</f>
        <v>N</v>
      </c>
      <c r="BW214" s="24" t="str">
        <f>IF(ISERROR(VLOOKUP($BD214,LOV_GWSGRP!AQ:AQ,1,0)),"N","J")</f>
        <v>N</v>
      </c>
      <c r="BX214" s="24" t="str">
        <f>IF(ISERROR(VLOOKUP($BD214,LOV_GWSGRP!AT:AT,1,0)),"N","J")</f>
        <v>N</v>
      </c>
      <c r="BY214" s="24" t="str">
        <f>IF(ISERROR(VLOOKUP($BD214,LOV_GWSGRP!AW:AW,1,0)),"N","J")</f>
        <v>N</v>
      </c>
      <c r="BZ214" s="24" t="str">
        <f>IF(ISERROR(VLOOKUP($BD214,LOV_GWSGRP!AZ:AZ,1,0)),"N","J")</f>
        <v>N</v>
      </c>
      <c r="CA214" s="24" t="str">
        <f>IF(ISERROR(VLOOKUP($BD214,LOV_GWSGRP!BC:BC,1,0)),"N","J")</f>
        <v>N</v>
      </c>
      <c r="CB214" s="24" t="str">
        <f>IF(ISERROR(VLOOKUP($BD214,LOV_GWSGRP!BF:BF,1,0)),"N","J")</f>
        <v>N</v>
      </c>
      <c r="CC214" s="24" t="str">
        <f>IF(ISERROR(VLOOKUP($BD214,LOV_GWSGRP!BI:BI,1,0)),"N","J")</f>
        <v>N</v>
      </c>
      <c r="CD214" s="24" t="str">
        <f>IF(ISERROR(VLOOKUP($BD214,LOV_GWSGRP!J:J,1,0)),"N","J")</f>
        <v>N</v>
      </c>
      <c r="CE214" s="24" t="str">
        <f>IF(ISERROR(VLOOKUP($BD214,LOV_GWSGRP!BL:BL,1,0)),"N","J")</f>
        <v>N</v>
      </c>
      <c r="CF214" s="24"/>
      <c r="CG214" s="24" t="str">
        <f>IF(ISERROR(VLOOKUP($BD214,LOV_GWSGRP!BO:BO,1,0)),"N","J")</f>
        <v>N</v>
      </c>
      <c r="CH214" s="24" t="str">
        <f t="shared" si="507"/>
        <v>N</v>
      </c>
      <c r="CI214" s="24" t="str">
        <f>IF(ISERROR(VLOOKUP($BD214,GEWASCODE_GLMC8!F:F,1,0)),"N","J")</f>
        <v>N</v>
      </c>
      <c r="CJ214" s="24" t="str">
        <f>IF(COUNTIF($CI214:CI214,"J")&gt;0,"N",IF(ISERROR(VLOOKUP($BD214,GEWASCODE_GLMC8!G:G,1,0)),"N","J"))</f>
        <v>N</v>
      </c>
      <c r="CK214" s="24" t="str">
        <f>IF(COUNTIF($CI214:CJ214,"J")&gt;0,"N",IF(ISERROR(VLOOKUP($BD214,GEWASCODE_GLMC8!H:H,1,0)),"N","J"))</f>
        <v>N</v>
      </c>
      <c r="CL214" s="24" t="str">
        <f>IF(COUNTIF($CI214:CK214,"J")&gt;0,"N",IF(ISERROR(VLOOKUP($BD214,GEWASCODE_GLMC8!I:I,1,0)),"N","J"))</f>
        <v>N</v>
      </c>
      <c r="CM214" s="24" t="str">
        <f>IF(COUNTIF($CI214:CL214,"J")&gt;0,"N",IF(ISERROR(VLOOKUP($BD214,GEWASCODE_GLMC8!J:J,1,0)),"N","J"))</f>
        <v>N</v>
      </c>
      <c r="CN214" s="24" t="str">
        <f>IF(COUNTIF($CI214:CM214,"J")&gt;0,"N",IF(ISERROR(VLOOKUP($BD214,GEWASCODE_GLMC8!K:K,1,0)),"N","J"))</f>
        <v>N</v>
      </c>
      <c r="CO214" s="24" t="str">
        <f>IF(COUNTIF($CI214:CN214,"J")&gt;0,"N",IF(ISERROR(VLOOKUP($BD214,GEWASCODE_GLMC8!L:L,1,0)),"N","J"))</f>
        <v>N</v>
      </c>
      <c r="CP214" s="24" t="str">
        <f>IF(COUNTIF($CI214:CO214,"J")&gt;0,"N",IF(ISERROR(VLOOKUP($BD214,GEWASCODE_GLMC8!M:M,1,0)),"N","J"))</f>
        <v>N</v>
      </c>
      <c r="CQ214" s="24" t="str">
        <f>IF(COUNTIF($CI214:CP214,"J")&gt;0,"N",IF(ISERROR(VLOOKUP($BD214,GEWASCODE_GLMC8!N:N,1,0)),"N","J"))</f>
        <v>N</v>
      </c>
      <c r="CR214" s="24" t="str">
        <f>IF(COUNTIF($CI214:CQ214,"J")&gt;0,"N",IF(ISERROR(VLOOKUP($BD214,GEWASCODE_GLMC8!O:O,1,0)),"N","J"))</f>
        <v>N</v>
      </c>
      <c r="CS214" s="24" t="str">
        <f>IF(COUNTIF($CI214:CR214,"J")&gt;0,"N",IF(ISERROR(VLOOKUP($BD214,GEWASCODE_GLMC8!P:P,1,0)),"N","J"))</f>
        <v>N</v>
      </c>
      <c r="CT214" s="24" t="str">
        <f>IF(COUNTIF($CI214:CS214,"J")&gt;0,"N",IF(ISERROR(VLOOKUP($BD214,GEWASCODE_GLMC8!Q:Q,1,0)),"N","J"))</f>
        <v>N</v>
      </c>
      <c r="CU214" s="24" t="str">
        <f>IF(COUNTIF($CI214:CT214,"J")&gt;0,"N",IF(ISERROR(VLOOKUP($BD214,GEWASCODE_GLMC8!R:R,1,0)),"N","J"))</f>
        <v>N</v>
      </c>
      <c r="CV214" s="24" t="str">
        <f>IF(COUNTIF($CI214:CU214,"J")&gt;0,"N",IF(ISERROR(VLOOKUP($BD214,GEWASCODE_GLMC8!S:S,1,0)),"N","J"))</f>
        <v>N</v>
      </c>
      <c r="CW214" s="24" t="str">
        <f>IF(COUNTIF($CI214:CV214,"J")&gt;0,"N",IF(ISERROR(VLOOKUP($BD214,GEWASCODE_GLMC8!T:T,1,0)),"N","J"))</f>
        <v>N</v>
      </c>
      <c r="CX214" s="24" t="str">
        <f>IF(COUNTIF($CI214:CW214,"J")&gt;0,"N",IF(ISERROR(VLOOKUP($BD214,GEWASCODE_GLMC8!U:U,1,0)),"N","J"))</f>
        <v>N</v>
      </c>
      <c r="CY214" s="24" t="str">
        <f>IF(COUNTIF($CI214:CX214,"J")&gt;0,"N",IF(ISERROR(VLOOKUP($BD214,GEWASCODE_GLMC8!V:V,1,0)),"N","J"))</f>
        <v>N</v>
      </c>
      <c r="CZ214" s="24" t="str">
        <f>IF(COUNTIF($CI214:CY214,"J")&gt;0,"N",IF(ISERROR(VLOOKUP($BD214,GEWASCODE_GLMC8!W:W,1,0)),"N","J"))</f>
        <v>N</v>
      </c>
      <c r="DA214" s="24" t="str">
        <f>IF(COUNTIF($CI214:CZ214,"J")&gt;0,"N",IF(ISERROR(VLOOKUP($BD214,GEWASCODE_GLMC8!X:X,1,0)),"N","J"))</f>
        <v>N</v>
      </c>
      <c r="DB214" s="24" t="str">
        <f>IF(COUNTIF($CI214:DA214,"J")&gt;0,"N",IF(ISERROR(VLOOKUP($BD214,GEWASCODE_GLMC8!Y:Y,1,0)),"N","J"))</f>
        <v>N</v>
      </c>
      <c r="DC214" s="24" t="str">
        <f>IF(COUNTIF($CI214:DB214,"J")&gt;0,"N",IF(ISERROR(VLOOKUP($BD214,GEWASCODE_GLMC8!Z:Z,1,0)),"N","J"))</f>
        <v>N</v>
      </c>
      <c r="DD214" s="24" t="str">
        <f t="shared" si="508"/>
        <v>N</v>
      </c>
      <c r="DE214" s="3" t="str">
        <f t="shared" si="439"/>
        <v>N</v>
      </c>
      <c r="DF214" s="3" t="str">
        <f t="shared" si="440"/>
        <v>N</v>
      </c>
      <c r="DG214" s="3" t="str">
        <f t="shared" si="509"/>
        <v>N</v>
      </c>
      <c r="DH214" s="3" t="str">
        <f t="shared" si="510"/>
        <v>N</v>
      </c>
      <c r="DI214" s="3" t="str">
        <f t="shared" si="441"/>
        <v>N</v>
      </c>
      <c r="DJ214" s="3" t="str">
        <f t="shared" si="442"/>
        <v>N</v>
      </c>
      <c r="DK214" s="3">
        <f>0</f>
        <v>0</v>
      </c>
      <c r="DL214" s="3" t="str">
        <f t="shared" si="443"/>
        <v>N</v>
      </c>
      <c r="DM214" s="3" t="str">
        <f t="shared" si="444"/>
        <v>N</v>
      </c>
      <c r="DN214" t="str">
        <f>IF(AND($A214="J",COUNTIFS(activiteiten_perceel,percelen!$AZ214,activiteiten_maatregel_nr,percelen!DN$4,activiteiten_activiteit_voldoet_aan_voorwaarden,"J")&gt;0),DN$4,"")</f>
        <v/>
      </c>
      <c r="DO214" t="str">
        <f>IF(AND($A214="J",COUNTIFS(activiteiten_perceel,percelen!$AZ214,activiteiten_maatregel_nr,percelen!DO$4,activiteiten_activiteit_voldoet_aan_voorwaarden,"J")&gt;0),DO$4,"")</f>
        <v/>
      </c>
      <c r="DP214" t="str">
        <f>IF(AND($A214="J",COUNTIFS(activiteiten_perceel,percelen!$AZ214,activiteiten_maatregel_nr,percelen!DP$4,activiteiten_activiteit_voldoet_aan_voorwaarden,"J")&gt;0),DP$4,"")</f>
        <v/>
      </c>
      <c r="DQ214" t="str">
        <f>IF(AND($A214="J",COUNTIFS(activiteiten_perceel,percelen!$AZ214,activiteiten_maatregel_nr,percelen!DQ$4,activiteiten_activiteit_voldoet_aan_voorwaarden,"J")&gt;0),DQ$4,"")</f>
        <v/>
      </c>
      <c r="DR214" t="str">
        <f>IF(AND($A214="J",COUNTIFS(activiteiten_perceel,percelen!$AZ214,activiteiten_maatregel_nr,percelen!DR$4,activiteiten_activiteit_voldoet_aan_voorwaarden,"J")&gt;0),DR$4,"")</f>
        <v/>
      </c>
      <c r="DS214" t="str">
        <f>IF(AND($A214="J",COUNTIFS(activiteiten_perceel,percelen!$AZ214,activiteiten_maatregel_nr,percelen!DS$4,activiteiten_activiteit_voldoet_aan_voorwaarden,"J")&gt;0),DS$4,"")</f>
        <v/>
      </c>
      <c r="DT214" t="str">
        <f>IF(AND($A214="J",COUNTIFS(activiteiten_perceel,percelen!$AZ214,activiteiten_maatregel_nr,percelen!DT$4,activiteiten_activiteit_voldoet_aan_voorwaarden,"J")&gt;0),DT$4,"")</f>
        <v/>
      </c>
      <c r="DU214" t="str">
        <f>IF(AND($A214="J",COUNTIFS(activiteiten_perceel,percelen!$AZ214,activiteiten_maatregel_nr,percelen!DU$4,activiteiten_activiteit_voldoet_aan_voorwaarden,"J")&gt;0),DU$4,"")</f>
        <v/>
      </c>
      <c r="DV214" t="str">
        <f>IF(AND($A214="J",COUNTIFS(activiteiten_perceel,percelen!$AZ214,activiteiten_maatregel_nr,percelen!DV$4,activiteiten_activiteit_voldoet_aan_voorwaarden,"J")&gt;0),DV$4,"")</f>
        <v/>
      </c>
      <c r="DW214" t="str">
        <f>IF(AND($A214="J",COUNTIFS(activiteiten_perceel,percelen!$AZ214,activiteiten_maatregel_nr,percelen!DW$4,activiteiten_activiteit_voldoet_aan_voorwaarden,"J")&gt;0),DW$4,"")</f>
        <v/>
      </c>
      <c r="DX214" t="str">
        <f>IF(AND($A214="J",COUNTIFS(activiteiten_perceel,percelen!$AZ214,activiteiten_maatregel_nr,percelen!DX$4,activiteiten_activiteit_voldoet_aan_voorwaarden,"J")&gt;0),DX$4,"")</f>
        <v/>
      </c>
      <c r="DY214" t="str">
        <f>IF(AND($A214="J",COUNTIFS(activiteiten_perceel,percelen!$AZ214,activiteiten_maatregel_nr,percelen!DY$4,activiteiten_activiteit_voldoet_aan_voorwaarden,"J")&gt;0),DY$4,"")</f>
        <v/>
      </c>
      <c r="DZ214" t="str">
        <f>IF(AND($A214="J",COUNTIFS(activiteiten_perceel,percelen!$AZ214,activiteiten_maatregel_nr,percelen!DZ$4,activiteiten_activiteit_voldoet_aan_voorwaarden,"J")&gt;0),DZ$4,"")</f>
        <v/>
      </c>
      <c r="EA214" t="str">
        <f>IF(AND($A214="J",COUNTIFS(activiteiten_perceel,percelen!$AZ214,activiteiten_maatregel_nr,percelen!EA$4,activiteiten_activiteit_voldoet_aan_voorwaarden,"J")&gt;0),EA$4,"")</f>
        <v/>
      </c>
      <c r="EB214" t="str">
        <f>IF(AND($A214="J",COUNTIFS(activiteiten_perceel,percelen!$AZ214,activiteiten_maatregel_nr,percelen!EB$4,activiteiten_activiteit_voldoet_aan_voorwaarden,"J")&gt;0),EB$4,"")</f>
        <v/>
      </c>
      <c r="EC214" t="str">
        <f>IF(AND($A214="J",COUNTIFS(activiteiten_perceel,percelen!$AZ214,activiteiten_maatregel_nr,percelen!EC$4,activiteiten_activiteit_voldoet_aan_voorwaarden,"J")&gt;0),EC$4,"")</f>
        <v/>
      </c>
      <c r="ED214" t="str">
        <f>IF(AND($A214="J",COUNTIFS(activiteiten_perceel,percelen!$AZ214,activiteiten_maatregel_nr,percelen!ED$4,activiteiten_activiteit_voldoet_aan_voorwaarden,"J")&gt;0),ED$4,"")</f>
        <v/>
      </c>
      <c r="EE214" t="str">
        <f>IF(AND($A214="J",COUNTIFS(activiteiten_perceel,percelen!$AZ214,activiteiten_maatregel_nr,percelen!EE$4,activiteiten_activiteit_voldoet_aan_voorwaarden,"J")&gt;0),EE$4,"")</f>
        <v/>
      </c>
      <c r="EF214" t="str">
        <f>IF(AND($A214="J",COUNTIFS(activiteiten_perceel,percelen!$AZ214,activiteiten_maatregel_nr,percelen!EF$4,activiteiten_activiteit_voldoet_aan_voorwaarden,"J")&gt;0),EF$4,"")</f>
        <v/>
      </c>
      <c r="EG214" t="str">
        <f>IF(AND($A214="J",COUNTIFS(activiteiten_perceel,percelen!$AZ214,activiteiten_maatregel_nr,percelen!EG$4,activiteiten_activiteit_voldoet_aan_voorwaarden,"J")&gt;0),EG$4,"")</f>
        <v/>
      </c>
      <c r="EH214" t="str">
        <f>IF(AND($A214="J",COUNTIFS(activiteiten_perceel,percelen!$AZ214,activiteiten_maatregel_nr,percelen!EH$4,activiteiten_activiteit_voldoet_aan_voorwaarden,"J")&gt;0),EH$4,"")</f>
        <v/>
      </c>
      <c r="EI214" t="str">
        <f>IF(AND($A214="J",COUNTIFS(activiteiten_perceel,percelen!$AZ214,activiteiten_maatregel_nr,percelen!EI$4,activiteiten_activiteit_voldoet_aan_voorwaarden,"J")&gt;0),EI$4,"")</f>
        <v/>
      </c>
      <c r="EJ214">
        <f t="shared" si="511"/>
        <v>0</v>
      </c>
      <c r="EK214" t="str">
        <f t="shared" si="445"/>
        <v/>
      </c>
      <c r="EL214" t="str">
        <f t="shared" si="446"/>
        <v/>
      </c>
      <c r="EM214" t="str">
        <f t="shared" si="447"/>
        <v/>
      </c>
      <c r="EN214" t="str">
        <f t="shared" si="448"/>
        <v/>
      </c>
      <c r="EO214" t="str">
        <f t="shared" si="449"/>
        <v/>
      </c>
      <c r="EP214" t="str">
        <f t="shared" si="450"/>
        <v/>
      </c>
      <c r="EQ214" t="str">
        <f t="shared" si="451"/>
        <v/>
      </c>
      <c r="ER214" t="str">
        <f t="shared" si="452"/>
        <v/>
      </c>
      <c r="ES214" t="str">
        <f t="shared" si="453"/>
        <v/>
      </c>
      <c r="ET214" t="str">
        <f t="shared" si="454"/>
        <v/>
      </c>
      <c r="EU214" t="str">
        <f t="shared" si="455"/>
        <v/>
      </c>
      <c r="EV214" t="str">
        <f t="shared" si="456"/>
        <v/>
      </c>
      <c r="EW214" t="str">
        <f t="shared" si="512"/>
        <v>nvt</v>
      </c>
      <c r="EX214" t="str">
        <f t="shared" si="513"/>
        <v>nvt</v>
      </c>
      <c r="EY214" t="str">
        <f t="shared" si="514"/>
        <v>nvt</v>
      </c>
      <c r="EZ214" t="str">
        <f t="shared" si="515"/>
        <v>nvt</v>
      </c>
      <c r="FA214" t="str">
        <f t="shared" si="516"/>
        <v>nvt</v>
      </c>
      <c r="FB214" t="str">
        <f t="shared" si="517"/>
        <v>nvt</v>
      </c>
      <c r="FC214" t="str">
        <f t="shared" si="518"/>
        <v>nvt</v>
      </c>
      <c r="FD214" t="str">
        <f t="shared" si="519"/>
        <v>nvt</v>
      </c>
      <c r="FE214" t="str">
        <f>IF($EJ214=2,VLOOKUP(FD214,STAPELING!A:D,FE$1,0),"nvt")</f>
        <v>nvt</v>
      </c>
      <c r="FF214" t="str">
        <f t="shared" si="520"/>
        <v>nvt</v>
      </c>
      <c r="FG214" t="str">
        <f t="shared" si="521"/>
        <v>nvt</v>
      </c>
      <c r="FH214" t="str">
        <f t="shared" si="522"/>
        <v>nvt</v>
      </c>
      <c r="FI214" t="str">
        <f t="shared" si="523"/>
        <v>nvt</v>
      </c>
      <c r="FJ214" t="str">
        <f t="shared" si="524"/>
        <v>nvt</v>
      </c>
      <c r="FK214" t="str">
        <f t="shared" si="525"/>
        <v>nvt</v>
      </c>
      <c r="FL214" t="str">
        <f t="shared" si="526"/>
        <v>nvt</v>
      </c>
      <c r="FM214" t="str">
        <f t="shared" si="527"/>
        <v/>
      </c>
      <c r="FN214" t="str">
        <f>IF(ISERROR(VLOOKUP(FM214,STAPELING!I:AO,FN$1,0)),"N",VLOOKUP(FM214,STAPELING!I:AO,FN$1,0))</f>
        <v>J</v>
      </c>
      <c r="FO214" t="str">
        <f t="shared" si="528"/>
        <v>nvt</v>
      </c>
      <c r="FP214" t="str">
        <f t="shared" si="457"/>
        <v>nvt</v>
      </c>
      <c r="FQ214" t="str">
        <f t="shared" si="458"/>
        <v>nvt</v>
      </c>
      <c r="FR214" t="str">
        <f t="shared" si="459"/>
        <v>nvt</v>
      </c>
      <c r="FS214" t="str">
        <f t="shared" si="460"/>
        <v>nvt</v>
      </c>
      <c r="FT214" t="str">
        <f t="shared" si="461"/>
        <v>nvt</v>
      </c>
      <c r="FU214" t="str">
        <f t="shared" si="462"/>
        <v>nvt</v>
      </c>
      <c r="FV214" t="str">
        <f t="shared" si="463"/>
        <v>nvt</v>
      </c>
      <c r="FW214" t="str">
        <f t="shared" si="464"/>
        <v>nvt</v>
      </c>
      <c r="FX214" t="str">
        <f t="shared" si="465"/>
        <v>nvt</v>
      </c>
      <c r="FY214" t="str">
        <f t="shared" si="466"/>
        <v>nvt</v>
      </c>
      <c r="FZ214" t="str">
        <f t="shared" si="467"/>
        <v>nvt</v>
      </c>
      <c r="GA214" t="str">
        <f t="shared" si="468"/>
        <v>nvt</v>
      </c>
      <c r="GB214" t="str">
        <f>IF($EJ214&gt;2,IF(FO214="","zwart",VLOOKUP(FO214,STAPELING!J:AA,GB$1,0)),"nvt")</f>
        <v>nvt</v>
      </c>
      <c r="GC214" t="str">
        <f t="shared" si="529"/>
        <v>nvt</v>
      </c>
      <c r="GD214" t="str">
        <f t="shared" si="530"/>
        <v>nvt</v>
      </c>
      <c r="GE214" t="str">
        <f t="shared" si="531"/>
        <v>nvt</v>
      </c>
      <c r="GF214" t="str">
        <f t="shared" si="532"/>
        <v>nvt</v>
      </c>
      <c r="GG214" t="str">
        <f t="shared" si="533"/>
        <v>nvt</v>
      </c>
      <c r="GH214" t="str">
        <f t="shared" si="534"/>
        <v>nvt</v>
      </c>
      <c r="GI214" t="str">
        <f t="shared" si="535"/>
        <v>nvt</v>
      </c>
      <c r="GJ214" t="str">
        <f t="shared" si="536"/>
        <v>nvt</v>
      </c>
      <c r="GK214" t="str">
        <f t="shared" si="469"/>
        <v>nvt</v>
      </c>
      <c r="GL214" t="str">
        <f t="shared" si="470"/>
        <v>nvt</v>
      </c>
      <c r="GM214" t="str">
        <f t="shared" si="471"/>
        <v>nvt</v>
      </c>
      <c r="GN214" t="str">
        <f t="shared" si="472"/>
        <v>nvt</v>
      </c>
      <c r="GO214" t="str">
        <f t="shared" si="473"/>
        <v>nvt</v>
      </c>
      <c r="GP214" t="str">
        <f t="shared" si="474"/>
        <v>nvt</v>
      </c>
      <c r="GQ214" t="str">
        <f t="shared" si="475"/>
        <v>nvt</v>
      </c>
      <c r="GR214" t="str">
        <f t="shared" si="476"/>
        <v>nvt</v>
      </c>
      <c r="GS214" t="str">
        <f t="shared" si="477"/>
        <v>nvt</v>
      </c>
      <c r="GT214" t="str">
        <f t="shared" si="478"/>
        <v>nvt</v>
      </c>
      <c r="GU214" t="str">
        <f t="shared" si="479"/>
        <v>nvt</v>
      </c>
      <c r="GV214" t="str">
        <f t="shared" si="480"/>
        <v>nvt</v>
      </c>
      <c r="GW214" t="str">
        <f>IF($EJ214&gt;2,IF(GJ214="","zwart",VLOOKUP(GJ214,STAPELING!AB:AJ,GW$1,0)),"nvt")</f>
        <v>nvt</v>
      </c>
      <c r="GX214" t="str">
        <f t="shared" si="537"/>
        <v>nvt</v>
      </c>
      <c r="GY214" t="str">
        <f t="shared" si="538"/>
        <v>nvt</v>
      </c>
      <c r="GZ214" t="str">
        <f t="shared" si="539"/>
        <v>nvt</v>
      </c>
      <c r="HA214" t="str">
        <f t="shared" si="540"/>
        <v>nvt</v>
      </c>
      <c r="HB214" t="str">
        <f t="shared" si="541"/>
        <v>nvt</v>
      </c>
      <c r="HC214" t="str">
        <f t="shared" si="542"/>
        <v>nvt</v>
      </c>
      <c r="HD214" t="str">
        <f t="shared" si="543"/>
        <v>nvt</v>
      </c>
      <c r="HE214" t="str">
        <f t="shared" si="544"/>
        <v>nvt</v>
      </c>
      <c r="HF214" t="str">
        <f t="shared" si="545"/>
        <v>nvt</v>
      </c>
      <c r="HG214" t="str">
        <f t="shared" si="546"/>
        <v>nvt</v>
      </c>
      <c r="HH214" t="str">
        <f t="shared" si="547"/>
        <v>nvt</v>
      </c>
      <c r="HI214" t="str">
        <f t="shared" si="548"/>
        <v>nvt</v>
      </c>
      <c r="HJ214" t="str">
        <f t="shared" si="549"/>
        <v>nvt</v>
      </c>
      <c r="HK214" t="str">
        <f t="shared" si="550"/>
        <v>nvt</v>
      </c>
      <c r="HL214" t="str">
        <f t="shared" si="551"/>
        <v>nvt</v>
      </c>
      <c r="HM214" t="str">
        <f t="shared" si="481"/>
        <v>nvt</v>
      </c>
      <c r="HN214" t="str">
        <f t="shared" si="482"/>
        <v>nvt</v>
      </c>
      <c r="HO214" t="str">
        <f t="shared" si="483"/>
        <v>nvt</v>
      </c>
      <c r="HP214" t="str">
        <f t="shared" si="484"/>
        <v>nvt</v>
      </c>
      <c r="HQ214" t="str">
        <f t="shared" si="485"/>
        <v>nvt</v>
      </c>
      <c r="HR214" t="str">
        <f t="shared" si="486"/>
        <v>nvt</v>
      </c>
      <c r="HS214" t="str">
        <f t="shared" si="487"/>
        <v>nvt</v>
      </c>
      <c r="HT214" t="str">
        <f t="shared" si="488"/>
        <v>nvt</v>
      </c>
      <c r="HU214" t="str">
        <f t="shared" si="489"/>
        <v>nvt</v>
      </c>
      <c r="HV214" t="str">
        <f t="shared" si="490"/>
        <v>nvt</v>
      </c>
      <c r="HW214" t="str">
        <f t="shared" si="491"/>
        <v>nvt</v>
      </c>
      <c r="HX214" t="str">
        <f t="shared" si="492"/>
        <v>nvt</v>
      </c>
      <c r="HY214" t="str">
        <f>IF($EJ214&gt;2,IF(HL214="","zwart",VLOOKUP(HL214,STAPELING!AK:AN,HY$1,0)),"nvt")</f>
        <v>nvt</v>
      </c>
      <c r="HZ214" t="str">
        <f t="shared" si="552"/>
        <v>nvt</v>
      </c>
      <c r="IA214" t="str">
        <f t="shared" si="553"/>
        <v>nvt</v>
      </c>
      <c r="IB214" t="str">
        <f t="shared" si="554"/>
        <v>nvt</v>
      </c>
      <c r="IC214" t="str">
        <f t="shared" si="555"/>
        <v>nvt</v>
      </c>
      <c r="ID214" t="str">
        <f t="shared" si="556"/>
        <v>nvt</v>
      </c>
      <c r="IE214" t="str">
        <f t="shared" si="557"/>
        <v>nvt</v>
      </c>
      <c r="IF214" t="str">
        <f t="shared" si="558"/>
        <v>nvt</v>
      </c>
      <c r="IG214">
        <f t="shared" si="559"/>
        <v>0</v>
      </c>
      <c r="IH214">
        <f t="shared" si="560"/>
        <v>0</v>
      </c>
      <c r="II214">
        <f t="shared" si="561"/>
        <v>0</v>
      </c>
      <c r="IJ214">
        <f t="shared" si="562"/>
        <v>0</v>
      </c>
      <c r="IK214">
        <f t="shared" si="563"/>
        <v>0</v>
      </c>
      <c r="IL214">
        <f t="shared" si="564"/>
        <v>0</v>
      </c>
      <c r="IM214">
        <f t="shared" si="565"/>
        <v>0</v>
      </c>
      <c r="IN214">
        <f t="shared" si="566"/>
        <v>0</v>
      </c>
      <c r="IO214">
        <f t="shared" si="567"/>
        <v>0</v>
      </c>
      <c r="IP214">
        <f t="shared" si="568"/>
        <v>0</v>
      </c>
      <c r="IQ214">
        <f t="shared" si="569"/>
        <v>0</v>
      </c>
      <c r="IR214">
        <f t="shared" si="570"/>
        <v>0</v>
      </c>
      <c r="IS214">
        <f t="shared" si="571"/>
        <v>0</v>
      </c>
      <c r="IT214">
        <f t="shared" si="572"/>
        <v>0</v>
      </c>
      <c r="IU214" t="str">
        <f t="shared" si="573"/>
        <v>N</v>
      </c>
      <c r="IV214" t="str">
        <f t="shared" si="493"/>
        <v>N</v>
      </c>
      <c r="IW214" t="str">
        <f t="shared" si="574"/>
        <v>N</v>
      </c>
    </row>
    <row r="215" spans="1:257" x14ac:dyDescent="0.25">
      <c r="A215" t="str">
        <f>IF(ISERROR(VLOOKUP(E215,E$4:E214,1,0)),"J","N")</f>
        <v>N</v>
      </c>
      <c r="E215" s="25" t="str">
        <f>IF(Invoer!B244="","",Invoer!B244)</f>
        <v/>
      </c>
      <c r="F215" s="25"/>
      <c r="G215" s="25"/>
      <c r="H215" s="25" t="str">
        <f>IF(AND($E215&lt;&gt;"",$A215="J"),Invoer!D244,"")</f>
        <v/>
      </c>
      <c r="I215" s="25"/>
      <c r="J215" s="26"/>
      <c r="K215" s="26" t="str">
        <f>IF(AND($E215&lt;&gt;"",$A215="J"),Invoer!L244,"")</f>
        <v/>
      </c>
      <c r="L215" s="26"/>
      <c r="M215" s="25"/>
      <c r="N215" s="152"/>
      <c r="O215" s="153"/>
      <c r="P215" s="25"/>
      <c r="Q215" s="25"/>
      <c r="R215" s="153"/>
      <c r="S215" s="154"/>
      <c r="T215" s="152"/>
      <c r="U215" s="153"/>
      <c r="V215" s="153"/>
      <c r="W215" s="59" t="str">
        <f>IF(AND($E215&lt;&gt;"",$A215="J",Invoer!R244&lt;&gt;""),VLOOKUP(Invoer!R244,NORM!$F$26:$H$29,3,0),"")</f>
        <v/>
      </c>
      <c r="X215" s="59"/>
      <c r="Y215" s="25" t="str">
        <f t="shared" si="494"/>
        <v/>
      </c>
      <c r="Z215" s="25"/>
      <c r="AA215" s="26" t="str">
        <f t="shared" si="495"/>
        <v/>
      </c>
      <c r="AB215" s="26"/>
      <c r="AC215" s="153"/>
      <c r="AD215" s="153"/>
      <c r="AE215" s="153"/>
      <c r="AF215" s="153"/>
      <c r="AG215" s="153"/>
      <c r="AH215" s="25"/>
      <c r="AI215" s="153"/>
      <c r="AJ215" s="153"/>
      <c r="AK215" s="153"/>
      <c r="AL215" s="153"/>
      <c r="AM215" s="25" t="str">
        <f>IF(AND($E215&lt;&gt;"",$A215="J"),IF(Invoer!X244="Ja","J",IF(Invoer!X244="Nee","N","")),"")</f>
        <v/>
      </c>
      <c r="AN215" s="153"/>
      <c r="AO215" s="153"/>
      <c r="AP215" s="153" t="s">
        <v>311</v>
      </c>
      <c r="AQ215" s="153" t="s">
        <v>311</v>
      </c>
      <c r="AR215" s="153" t="s">
        <v>312</v>
      </c>
      <c r="AS215" s="153" t="s">
        <v>312</v>
      </c>
      <c r="AT215" s="1" t="str">
        <f>IF(AND($E215&lt;&gt;"",$A215="J",Invoer!O244&lt;&gt;""),VLOOKUP(Invoer!O244,NORM!$F$31:$H$38,3,0),"")</f>
        <v/>
      </c>
      <c r="AU215" s="1"/>
      <c r="AV215" s="1" t="str">
        <f>IF(AND($E215&lt;&gt;"",$A215="J"),Invoer!AH244,"")</f>
        <v/>
      </c>
      <c r="AW215" s="1"/>
      <c r="AX215" s="1" t="str">
        <f t="shared" si="496"/>
        <v/>
      </c>
      <c r="AY215" s="1"/>
      <c r="AZ215" s="3" t="str">
        <f t="shared" si="497"/>
        <v/>
      </c>
      <c r="BA215" s="3" t="str">
        <f t="shared" si="498"/>
        <v/>
      </c>
      <c r="BB215" s="3" t="str">
        <f t="shared" si="499"/>
        <v>N</v>
      </c>
      <c r="BC215" s="3" t="str">
        <f t="shared" si="500"/>
        <v>N</v>
      </c>
      <c r="BD215" s="3" t="str">
        <f t="shared" si="501"/>
        <v/>
      </c>
      <c r="BE215" s="3">
        <f t="shared" si="502"/>
        <v>0</v>
      </c>
      <c r="BF215" s="3" t="str">
        <f t="shared" si="503"/>
        <v/>
      </c>
      <c r="BG215" s="3" t="str">
        <f t="shared" si="504"/>
        <v/>
      </c>
      <c r="BH215" s="3" t="str">
        <f t="shared" si="505"/>
        <v>N</v>
      </c>
      <c r="BI215" s="24" t="str">
        <f t="shared" si="506"/>
        <v/>
      </c>
      <c r="BJ215" s="24" t="str">
        <f>IF(ISERROR(VLOOKUP($BD215,LOV_GWSGRP!A:A,1,0)),"N","J")</f>
        <v>N</v>
      </c>
      <c r="BK215" s="24" t="str">
        <f>IF(ISERROR(VLOOKUP($BD215,LOV_GWSGRP!D:D,1,0)),"N","J")</f>
        <v>N</v>
      </c>
      <c r="BL215" s="24" t="str">
        <f>IF(ISERROR(VLOOKUP($BD215,LOV_GWSGRP!G:G,1,0)),"N","J")</f>
        <v>N</v>
      </c>
      <c r="BM215" s="24" t="str">
        <f>IF(ISERROR(VLOOKUP($BD215,LOV_GWSGRP!M:M,1,0)),"N","J")</f>
        <v>N</v>
      </c>
      <c r="BN215" s="24" t="str">
        <f>IF(ISERROR(VLOOKUP($BD215,LOV_GWSGRP!P:P,1,0)),"N","J")</f>
        <v>N</v>
      </c>
      <c r="BO215" s="24" t="str">
        <f>IF(ISERROR(VLOOKUP($BD215,LOV_GWSGRP!S:S,1,0)),"N","J")</f>
        <v>N</v>
      </c>
      <c r="BP215" s="24" t="str">
        <f>IF(ISERROR(VLOOKUP($BD215,LOV_GWSGRP!V:V,1,0)),"N","J")</f>
        <v>N</v>
      </c>
      <c r="BQ215" s="24" t="str">
        <f>IF(ISERROR(VLOOKUP($BD215,LOV_GWSGRP!Y:Y,1,0)),"N","J")</f>
        <v>N</v>
      </c>
      <c r="BR215" s="24" t="str">
        <f>IF(ISERROR(VLOOKUP($BD215,LOV_GWSGRP!AB:AB,1,0)),"N","J")</f>
        <v>N</v>
      </c>
      <c r="BS215" s="24" t="str">
        <f>IF(ISERROR(VLOOKUP($BD215,LOV_GWSGRP!AE:AE,1,0)),"N","J")</f>
        <v>N</v>
      </c>
      <c r="BT215" s="24" t="str">
        <f>IF(ISERROR(VLOOKUP($BD215,LOV_GWSGRP!AH:AH,1,0)),"N","J")</f>
        <v>N</v>
      </c>
      <c r="BU215" s="24" t="str">
        <f>IF(ISERROR(VLOOKUP($BD215,LOV_GWSGRP!CJ:CJ,1,0)),"N","J")</f>
        <v>N</v>
      </c>
      <c r="BV215" s="24" t="str">
        <f>IF(ISERROR(VLOOKUP($BD215,LOV_GWSGRP!AN:AN,1,0)),"N","J")</f>
        <v>N</v>
      </c>
      <c r="BW215" s="24" t="str">
        <f>IF(ISERROR(VLOOKUP($BD215,LOV_GWSGRP!AQ:AQ,1,0)),"N","J")</f>
        <v>N</v>
      </c>
      <c r="BX215" s="24" t="str">
        <f>IF(ISERROR(VLOOKUP($BD215,LOV_GWSGRP!AT:AT,1,0)),"N","J")</f>
        <v>N</v>
      </c>
      <c r="BY215" s="24" t="str">
        <f>IF(ISERROR(VLOOKUP($BD215,LOV_GWSGRP!AW:AW,1,0)),"N","J")</f>
        <v>N</v>
      </c>
      <c r="BZ215" s="24" t="str">
        <f>IF(ISERROR(VLOOKUP($BD215,LOV_GWSGRP!AZ:AZ,1,0)),"N","J")</f>
        <v>N</v>
      </c>
      <c r="CA215" s="24" t="str">
        <f>IF(ISERROR(VLOOKUP($BD215,LOV_GWSGRP!BC:BC,1,0)),"N","J")</f>
        <v>N</v>
      </c>
      <c r="CB215" s="24" t="str">
        <f>IF(ISERROR(VLOOKUP($BD215,LOV_GWSGRP!BF:BF,1,0)),"N","J")</f>
        <v>N</v>
      </c>
      <c r="CC215" s="24" t="str">
        <f>IF(ISERROR(VLOOKUP($BD215,LOV_GWSGRP!BI:BI,1,0)),"N","J")</f>
        <v>N</v>
      </c>
      <c r="CD215" s="24" t="str">
        <f>IF(ISERROR(VLOOKUP($BD215,LOV_GWSGRP!J:J,1,0)),"N","J")</f>
        <v>N</v>
      </c>
      <c r="CE215" s="24" t="str">
        <f>IF(ISERROR(VLOOKUP($BD215,LOV_GWSGRP!BL:BL,1,0)),"N","J")</f>
        <v>N</v>
      </c>
      <c r="CF215" s="24"/>
      <c r="CG215" s="24" t="str">
        <f>IF(ISERROR(VLOOKUP($BD215,LOV_GWSGRP!BO:BO,1,0)),"N","J")</f>
        <v>N</v>
      </c>
      <c r="CH215" s="24" t="str">
        <f t="shared" si="507"/>
        <v>N</v>
      </c>
      <c r="CI215" s="24" t="str">
        <f>IF(ISERROR(VLOOKUP($BD215,GEWASCODE_GLMC8!F:F,1,0)),"N","J")</f>
        <v>N</v>
      </c>
      <c r="CJ215" s="24" t="str">
        <f>IF(COUNTIF($CI215:CI215,"J")&gt;0,"N",IF(ISERROR(VLOOKUP($BD215,GEWASCODE_GLMC8!G:G,1,0)),"N","J"))</f>
        <v>N</v>
      </c>
      <c r="CK215" s="24" t="str">
        <f>IF(COUNTIF($CI215:CJ215,"J")&gt;0,"N",IF(ISERROR(VLOOKUP($BD215,GEWASCODE_GLMC8!H:H,1,0)),"N","J"))</f>
        <v>N</v>
      </c>
      <c r="CL215" s="24" t="str">
        <f>IF(COUNTIF($CI215:CK215,"J")&gt;0,"N",IF(ISERROR(VLOOKUP($BD215,GEWASCODE_GLMC8!I:I,1,0)),"N","J"))</f>
        <v>N</v>
      </c>
      <c r="CM215" s="24" t="str">
        <f>IF(COUNTIF($CI215:CL215,"J")&gt;0,"N",IF(ISERROR(VLOOKUP($BD215,GEWASCODE_GLMC8!J:J,1,0)),"N","J"))</f>
        <v>N</v>
      </c>
      <c r="CN215" s="24" t="str">
        <f>IF(COUNTIF($CI215:CM215,"J")&gt;0,"N",IF(ISERROR(VLOOKUP($BD215,GEWASCODE_GLMC8!K:K,1,0)),"N","J"))</f>
        <v>N</v>
      </c>
      <c r="CO215" s="24" t="str">
        <f>IF(COUNTIF($CI215:CN215,"J")&gt;0,"N",IF(ISERROR(VLOOKUP($BD215,GEWASCODE_GLMC8!L:L,1,0)),"N","J"))</f>
        <v>N</v>
      </c>
      <c r="CP215" s="24" t="str">
        <f>IF(COUNTIF($CI215:CO215,"J")&gt;0,"N",IF(ISERROR(VLOOKUP($BD215,GEWASCODE_GLMC8!M:M,1,0)),"N","J"))</f>
        <v>N</v>
      </c>
      <c r="CQ215" s="24" t="str">
        <f>IF(COUNTIF($CI215:CP215,"J")&gt;0,"N",IF(ISERROR(VLOOKUP($BD215,GEWASCODE_GLMC8!N:N,1,0)),"N","J"))</f>
        <v>N</v>
      </c>
      <c r="CR215" s="24" t="str">
        <f>IF(COUNTIF($CI215:CQ215,"J")&gt;0,"N",IF(ISERROR(VLOOKUP($BD215,GEWASCODE_GLMC8!O:O,1,0)),"N","J"))</f>
        <v>N</v>
      </c>
      <c r="CS215" s="24" t="str">
        <f>IF(COUNTIF($CI215:CR215,"J")&gt;0,"N",IF(ISERROR(VLOOKUP($BD215,GEWASCODE_GLMC8!P:P,1,0)),"N","J"))</f>
        <v>N</v>
      </c>
      <c r="CT215" s="24" t="str">
        <f>IF(COUNTIF($CI215:CS215,"J")&gt;0,"N",IF(ISERROR(VLOOKUP($BD215,GEWASCODE_GLMC8!Q:Q,1,0)),"N","J"))</f>
        <v>N</v>
      </c>
      <c r="CU215" s="24" t="str">
        <f>IF(COUNTIF($CI215:CT215,"J")&gt;0,"N",IF(ISERROR(VLOOKUP($BD215,GEWASCODE_GLMC8!R:R,1,0)),"N","J"))</f>
        <v>N</v>
      </c>
      <c r="CV215" s="24" t="str">
        <f>IF(COUNTIF($CI215:CU215,"J")&gt;0,"N",IF(ISERROR(VLOOKUP($BD215,GEWASCODE_GLMC8!S:S,1,0)),"N","J"))</f>
        <v>N</v>
      </c>
      <c r="CW215" s="24" t="str">
        <f>IF(COUNTIF($CI215:CV215,"J")&gt;0,"N",IF(ISERROR(VLOOKUP($BD215,GEWASCODE_GLMC8!T:T,1,0)),"N","J"))</f>
        <v>N</v>
      </c>
      <c r="CX215" s="24" t="str">
        <f>IF(COUNTIF($CI215:CW215,"J")&gt;0,"N",IF(ISERROR(VLOOKUP($BD215,GEWASCODE_GLMC8!U:U,1,0)),"N","J"))</f>
        <v>N</v>
      </c>
      <c r="CY215" s="24" t="str">
        <f>IF(COUNTIF($CI215:CX215,"J")&gt;0,"N",IF(ISERROR(VLOOKUP($BD215,GEWASCODE_GLMC8!V:V,1,0)),"N","J"))</f>
        <v>N</v>
      </c>
      <c r="CZ215" s="24" t="str">
        <f>IF(COUNTIF($CI215:CY215,"J")&gt;0,"N",IF(ISERROR(VLOOKUP($BD215,GEWASCODE_GLMC8!W:W,1,0)),"N","J"))</f>
        <v>N</v>
      </c>
      <c r="DA215" s="24" t="str">
        <f>IF(COUNTIF($CI215:CZ215,"J")&gt;0,"N",IF(ISERROR(VLOOKUP($BD215,GEWASCODE_GLMC8!X:X,1,0)),"N","J"))</f>
        <v>N</v>
      </c>
      <c r="DB215" s="24" t="str">
        <f>IF(COUNTIF($CI215:DA215,"J")&gt;0,"N",IF(ISERROR(VLOOKUP($BD215,GEWASCODE_GLMC8!Y:Y,1,0)),"N","J"))</f>
        <v>N</v>
      </c>
      <c r="DC215" s="24" t="str">
        <f>IF(COUNTIF($CI215:DB215,"J")&gt;0,"N",IF(ISERROR(VLOOKUP($BD215,GEWASCODE_GLMC8!Z:Z,1,0)),"N","J"))</f>
        <v>N</v>
      </c>
      <c r="DD215" s="24" t="str">
        <f t="shared" si="508"/>
        <v>N</v>
      </c>
      <c r="DE215" s="3" t="str">
        <f t="shared" si="439"/>
        <v>N</v>
      </c>
      <c r="DF215" s="3" t="str">
        <f t="shared" si="440"/>
        <v>N</v>
      </c>
      <c r="DG215" s="3" t="str">
        <f t="shared" si="509"/>
        <v>N</v>
      </c>
      <c r="DH215" s="3" t="str">
        <f t="shared" si="510"/>
        <v>N</v>
      </c>
      <c r="DI215" s="3" t="str">
        <f t="shared" si="441"/>
        <v>N</v>
      </c>
      <c r="DJ215" s="3" t="str">
        <f t="shared" si="442"/>
        <v>N</v>
      </c>
      <c r="DK215" s="3">
        <f>0</f>
        <v>0</v>
      </c>
      <c r="DL215" s="3" t="str">
        <f t="shared" si="443"/>
        <v>N</v>
      </c>
      <c r="DM215" s="3" t="str">
        <f t="shared" si="444"/>
        <v>N</v>
      </c>
      <c r="DN215" t="str">
        <f>IF(AND($A215="J",COUNTIFS(activiteiten_perceel,percelen!$AZ215,activiteiten_maatregel_nr,percelen!DN$4,activiteiten_activiteit_voldoet_aan_voorwaarden,"J")&gt;0),DN$4,"")</f>
        <v/>
      </c>
      <c r="DO215" t="str">
        <f>IF(AND($A215="J",COUNTIFS(activiteiten_perceel,percelen!$AZ215,activiteiten_maatregel_nr,percelen!DO$4,activiteiten_activiteit_voldoet_aan_voorwaarden,"J")&gt;0),DO$4,"")</f>
        <v/>
      </c>
      <c r="DP215" t="str">
        <f>IF(AND($A215="J",COUNTIFS(activiteiten_perceel,percelen!$AZ215,activiteiten_maatregel_nr,percelen!DP$4,activiteiten_activiteit_voldoet_aan_voorwaarden,"J")&gt;0),DP$4,"")</f>
        <v/>
      </c>
      <c r="DQ215" t="str">
        <f>IF(AND($A215="J",COUNTIFS(activiteiten_perceel,percelen!$AZ215,activiteiten_maatregel_nr,percelen!DQ$4,activiteiten_activiteit_voldoet_aan_voorwaarden,"J")&gt;0),DQ$4,"")</f>
        <v/>
      </c>
      <c r="DR215" t="str">
        <f>IF(AND($A215="J",COUNTIFS(activiteiten_perceel,percelen!$AZ215,activiteiten_maatregel_nr,percelen!DR$4,activiteiten_activiteit_voldoet_aan_voorwaarden,"J")&gt;0),DR$4,"")</f>
        <v/>
      </c>
      <c r="DS215" t="str">
        <f>IF(AND($A215="J",COUNTIFS(activiteiten_perceel,percelen!$AZ215,activiteiten_maatregel_nr,percelen!DS$4,activiteiten_activiteit_voldoet_aan_voorwaarden,"J")&gt;0),DS$4,"")</f>
        <v/>
      </c>
      <c r="DT215" t="str">
        <f>IF(AND($A215="J",COUNTIFS(activiteiten_perceel,percelen!$AZ215,activiteiten_maatregel_nr,percelen!DT$4,activiteiten_activiteit_voldoet_aan_voorwaarden,"J")&gt;0),DT$4,"")</f>
        <v/>
      </c>
      <c r="DU215" t="str">
        <f>IF(AND($A215="J",COUNTIFS(activiteiten_perceel,percelen!$AZ215,activiteiten_maatregel_nr,percelen!DU$4,activiteiten_activiteit_voldoet_aan_voorwaarden,"J")&gt;0),DU$4,"")</f>
        <v/>
      </c>
      <c r="DV215" t="str">
        <f>IF(AND($A215="J",COUNTIFS(activiteiten_perceel,percelen!$AZ215,activiteiten_maatregel_nr,percelen!DV$4,activiteiten_activiteit_voldoet_aan_voorwaarden,"J")&gt;0),DV$4,"")</f>
        <v/>
      </c>
      <c r="DW215" t="str">
        <f>IF(AND($A215="J",COUNTIFS(activiteiten_perceel,percelen!$AZ215,activiteiten_maatregel_nr,percelen!DW$4,activiteiten_activiteit_voldoet_aan_voorwaarden,"J")&gt;0),DW$4,"")</f>
        <v/>
      </c>
      <c r="DX215" t="str">
        <f>IF(AND($A215="J",COUNTIFS(activiteiten_perceel,percelen!$AZ215,activiteiten_maatregel_nr,percelen!DX$4,activiteiten_activiteit_voldoet_aan_voorwaarden,"J")&gt;0),DX$4,"")</f>
        <v/>
      </c>
      <c r="DY215" t="str">
        <f>IF(AND($A215="J",COUNTIFS(activiteiten_perceel,percelen!$AZ215,activiteiten_maatregel_nr,percelen!DY$4,activiteiten_activiteit_voldoet_aan_voorwaarden,"J")&gt;0),DY$4,"")</f>
        <v/>
      </c>
      <c r="DZ215" t="str">
        <f>IF(AND($A215="J",COUNTIFS(activiteiten_perceel,percelen!$AZ215,activiteiten_maatregel_nr,percelen!DZ$4,activiteiten_activiteit_voldoet_aan_voorwaarden,"J")&gt;0),DZ$4,"")</f>
        <v/>
      </c>
      <c r="EA215" t="str">
        <f>IF(AND($A215="J",COUNTIFS(activiteiten_perceel,percelen!$AZ215,activiteiten_maatregel_nr,percelen!EA$4,activiteiten_activiteit_voldoet_aan_voorwaarden,"J")&gt;0),EA$4,"")</f>
        <v/>
      </c>
      <c r="EB215" t="str">
        <f>IF(AND($A215="J",COUNTIFS(activiteiten_perceel,percelen!$AZ215,activiteiten_maatregel_nr,percelen!EB$4,activiteiten_activiteit_voldoet_aan_voorwaarden,"J")&gt;0),EB$4,"")</f>
        <v/>
      </c>
      <c r="EC215" t="str">
        <f>IF(AND($A215="J",COUNTIFS(activiteiten_perceel,percelen!$AZ215,activiteiten_maatregel_nr,percelen!EC$4,activiteiten_activiteit_voldoet_aan_voorwaarden,"J")&gt;0),EC$4,"")</f>
        <v/>
      </c>
      <c r="ED215" t="str">
        <f>IF(AND($A215="J",COUNTIFS(activiteiten_perceel,percelen!$AZ215,activiteiten_maatregel_nr,percelen!ED$4,activiteiten_activiteit_voldoet_aan_voorwaarden,"J")&gt;0),ED$4,"")</f>
        <v/>
      </c>
      <c r="EE215" t="str">
        <f>IF(AND($A215="J",COUNTIFS(activiteiten_perceel,percelen!$AZ215,activiteiten_maatregel_nr,percelen!EE$4,activiteiten_activiteit_voldoet_aan_voorwaarden,"J")&gt;0),EE$4,"")</f>
        <v/>
      </c>
      <c r="EF215" t="str">
        <f>IF(AND($A215="J",COUNTIFS(activiteiten_perceel,percelen!$AZ215,activiteiten_maatregel_nr,percelen!EF$4,activiteiten_activiteit_voldoet_aan_voorwaarden,"J")&gt;0),EF$4,"")</f>
        <v/>
      </c>
      <c r="EG215" t="str">
        <f>IF(AND($A215="J",COUNTIFS(activiteiten_perceel,percelen!$AZ215,activiteiten_maatregel_nr,percelen!EG$4,activiteiten_activiteit_voldoet_aan_voorwaarden,"J")&gt;0),EG$4,"")</f>
        <v/>
      </c>
      <c r="EH215" t="str">
        <f>IF(AND($A215="J",COUNTIFS(activiteiten_perceel,percelen!$AZ215,activiteiten_maatregel_nr,percelen!EH$4,activiteiten_activiteit_voldoet_aan_voorwaarden,"J")&gt;0),EH$4,"")</f>
        <v/>
      </c>
      <c r="EI215" t="str">
        <f>IF(AND($A215="J",COUNTIFS(activiteiten_perceel,percelen!$AZ215,activiteiten_maatregel_nr,percelen!EI$4,activiteiten_activiteit_voldoet_aan_voorwaarden,"J")&gt;0),EI$4,"")</f>
        <v/>
      </c>
      <c r="EJ215">
        <f t="shared" si="511"/>
        <v>0</v>
      </c>
      <c r="EK215" t="str">
        <f t="shared" si="445"/>
        <v/>
      </c>
      <c r="EL215" t="str">
        <f t="shared" si="446"/>
        <v/>
      </c>
      <c r="EM215" t="str">
        <f t="shared" si="447"/>
        <v/>
      </c>
      <c r="EN215" t="str">
        <f t="shared" si="448"/>
        <v/>
      </c>
      <c r="EO215" t="str">
        <f t="shared" si="449"/>
        <v/>
      </c>
      <c r="EP215" t="str">
        <f t="shared" si="450"/>
        <v/>
      </c>
      <c r="EQ215" t="str">
        <f t="shared" si="451"/>
        <v/>
      </c>
      <c r="ER215" t="str">
        <f t="shared" si="452"/>
        <v/>
      </c>
      <c r="ES215" t="str">
        <f t="shared" si="453"/>
        <v/>
      </c>
      <c r="ET215" t="str">
        <f t="shared" si="454"/>
        <v/>
      </c>
      <c r="EU215" t="str">
        <f t="shared" si="455"/>
        <v/>
      </c>
      <c r="EV215" t="str">
        <f t="shared" si="456"/>
        <v/>
      </c>
      <c r="EW215" t="str">
        <f t="shared" si="512"/>
        <v>nvt</v>
      </c>
      <c r="EX215" t="str">
        <f t="shared" si="513"/>
        <v>nvt</v>
      </c>
      <c r="EY215" t="str">
        <f t="shared" si="514"/>
        <v>nvt</v>
      </c>
      <c r="EZ215" t="str">
        <f t="shared" si="515"/>
        <v>nvt</v>
      </c>
      <c r="FA215" t="str">
        <f t="shared" si="516"/>
        <v>nvt</v>
      </c>
      <c r="FB215" t="str">
        <f t="shared" si="517"/>
        <v>nvt</v>
      </c>
      <c r="FC215" t="str">
        <f t="shared" si="518"/>
        <v>nvt</v>
      </c>
      <c r="FD215" t="str">
        <f t="shared" si="519"/>
        <v>nvt</v>
      </c>
      <c r="FE215" t="str">
        <f>IF($EJ215=2,VLOOKUP(FD215,STAPELING!A:D,FE$1,0),"nvt")</f>
        <v>nvt</v>
      </c>
      <c r="FF215" t="str">
        <f t="shared" si="520"/>
        <v>nvt</v>
      </c>
      <c r="FG215" t="str">
        <f t="shared" si="521"/>
        <v>nvt</v>
      </c>
      <c r="FH215" t="str">
        <f t="shared" si="522"/>
        <v>nvt</v>
      </c>
      <c r="FI215" t="str">
        <f t="shared" si="523"/>
        <v>nvt</v>
      </c>
      <c r="FJ215" t="str">
        <f t="shared" si="524"/>
        <v>nvt</v>
      </c>
      <c r="FK215" t="str">
        <f t="shared" si="525"/>
        <v>nvt</v>
      </c>
      <c r="FL215" t="str">
        <f t="shared" si="526"/>
        <v>nvt</v>
      </c>
      <c r="FM215" t="str">
        <f t="shared" si="527"/>
        <v/>
      </c>
      <c r="FN215" t="str">
        <f>IF(ISERROR(VLOOKUP(FM215,STAPELING!I:AO,FN$1,0)),"N",VLOOKUP(FM215,STAPELING!I:AO,FN$1,0))</f>
        <v>J</v>
      </c>
      <c r="FO215" t="str">
        <f t="shared" si="528"/>
        <v>nvt</v>
      </c>
      <c r="FP215" t="str">
        <f t="shared" si="457"/>
        <v>nvt</v>
      </c>
      <c r="FQ215" t="str">
        <f t="shared" si="458"/>
        <v>nvt</v>
      </c>
      <c r="FR215" t="str">
        <f t="shared" si="459"/>
        <v>nvt</v>
      </c>
      <c r="FS215" t="str">
        <f t="shared" si="460"/>
        <v>nvt</v>
      </c>
      <c r="FT215" t="str">
        <f t="shared" si="461"/>
        <v>nvt</v>
      </c>
      <c r="FU215" t="str">
        <f t="shared" si="462"/>
        <v>nvt</v>
      </c>
      <c r="FV215" t="str">
        <f t="shared" si="463"/>
        <v>nvt</v>
      </c>
      <c r="FW215" t="str">
        <f t="shared" si="464"/>
        <v>nvt</v>
      </c>
      <c r="FX215" t="str">
        <f t="shared" si="465"/>
        <v>nvt</v>
      </c>
      <c r="FY215" t="str">
        <f t="shared" si="466"/>
        <v>nvt</v>
      </c>
      <c r="FZ215" t="str">
        <f t="shared" si="467"/>
        <v>nvt</v>
      </c>
      <c r="GA215" t="str">
        <f t="shared" si="468"/>
        <v>nvt</v>
      </c>
      <c r="GB215" t="str">
        <f>IF($EJ215&gt;2,IF(FO215="","zwart",VLOOKUP(FO215,STAPELING!J:AA,GB$1,0)),"nvt")</f>
        <v>nvt</v>
      </c>
      <c r="GC215" t="str">
        <f t="shared" si="529"/>
        <v>nvt</v>
      </c>
      <c r="GD215" t="str">
        <f t="shared" si="530"/>
        <v>nvt</v>
      </c>
      <c r="GE215" t="str">
        <f t="shared" si="531"/>
        <v>nvt</v>
      </c>
      <c r="GF215" t="str">
        <f t="shared" si="532"/>
        <v>nvt</v>
      </c>
      <c r="GG215" t="str">
        <f t="shared" si="533"/>
        <v>nvt</v>
      </c>
      <c r="GH215" t="str">
        <f t="shared" si="534"/>
        <v>nvt</v>
      </c>
      <c r="GI215" t="str">
        <f t="shared" si="535"/>
        <v>nvt</v>
      </c>
      <c r="GJ215" t="str">
        <f t="shared" si="536"/>
        <v>nvt</v>
      </c>
      <c r="GK215" t="str">
        <f t="shared" si="469"/>
        <v>nvt</v>
      </c>
      <c r="GL215" t="str">
        <f t="shared" si="470"/>
        <v>nvt</v>
      </c>
      <c r="GM215" t="str">
        <f t="shared" si="471"/>
        <v>nvt</v>
      </c>
      <c r="GN215" t="str">
        <f t="shared" si="472"/>
        <v>nvt</v>
      </c>
      <c r="GO215" t="str">
        <f t="shared" si="473"/>
        <v>nvt</v>
      </c>
      <c r="GP215" t="str">
        <f t="shared" si="474"/>
        <v>nvt</v>
      </c>
      <c r="GQ215" t="str">
        <f t="shared" si="475"/>
        <v>nvt</v>
      </c>
      <c r="GR215" t="str">
        <f t="shared" si="476"/>
        <v>nvt</v>
      </c>
      <c r="GS215" t="str">
        <f t="shared" si="477"/>
        <v>nvt</v>
      </c>
      <c r="GT215" t="str">
        <f t="shared" si="478"/>
        <v>nvt</v>
      </c>
      <c r="GU215" t="str">
        <f t="shared" si="479"/>
        <v>nvt</v>
      </c>
      <c r="GV215" t="str">
        <f t="shared" si="480"/>
        <v>nvt</v>
      </c>
      <c r="GW215" t="str">
        <f>IF($EJ215&gt;2,IF(GJ215="","zwart",VLOOKUP(GJ215,STAPELING!AB:AJ,GW$1,0)),"nvt")</f>
        <v>nvt</v>
      </c>
      <c r="GX215" t="str">
        <f t="shared" si="537"/>
        <v>nvt</v>
      </c>
      <c r="GY215" t="str">
        <f t="shared" si="538"/>
        <v>nvt</v>
      </c>
      <c r="GZ215" t="str">
        <f t="shared" si="539"/>
        <v>nvt</v>
      </c>
      <c r="HA215" t="str">
        <f t="shared" si="540"/>
        <v>nvt</v>
      </c>
      <c r="HB215" t="str">
        <f t="shared" si="541"/>
        <v>nvt</v>
      </c>
      <c r="HC215" t="str">
        <f t="shared" si="542"/>
        <v>nvt</v>
      </c>
      <c r="HD215" t="str">
        <f t="shared" si="543"/>
        <v>nvt</v>
      </c>
      <c r="HE215" t="str">
        <f t="shared" si="544"/>
        <v>nvt</v>
      </c>
      <c r="HF215" t="str">
        <f t="shared" si="545"/>
        <v>nvt</v>
      </c>
      <c r="HG215" t="str">
        <f t="shared" si="546"/>
        <v>nvt</v>
      </c>
      <c r="HH215" t="str">
        <f t="shared" si="547"/>
        <v>nvt</v>
      </c>
      <c r="HI215" t="str">
        <f t="shared" si="548"/>
        <v>nvt</v>
      </c>
      <c r="HJ215" t="str">
        <f t="shared" si="549"/>
        <v>nvt</v>
      </c>
      <c r="HK215" t="str">
        <f t="shared" si="550"/>
        <v>nvt</v>
      </c>
      <c r="HL215" t="str">
        <f t="shared" si="551"/>
        <v>nvt</v>
      </c>
      <c r="HM215" t="str">
        <f t="shared" si="481"/>
        <v>nvt</v>
      </c>
      <c r="HN215" t="str">
        <f t="shared" si="482"/>
        <v>nvt</v>
      </c>
      <c r="HO215" t="str">
        <f t="shared" si="483"/>
        <v>nvt</v>
      </c>
      <c r="HP215" t="str">
        <f t="shared" si="484"/>
        <v>nvt</v>
      </c>
      <c r="HQ215" t="str">
        <f t="shared" si="485"/>
        <v>nvt</v>
      </c>
      <c r="HR215" t="str">
        <f t="shared" si="486"/>
        <v>nvt</v>
      </c>
      <c r="HS215" t="str">
        <f t="shared" si="487"/>
        <v>nvt</v>
      </c>
      <c r="HT215" t="str">
        <f t="shared" si="488"/>
        <v>nvt</v>
      </c>
      <c r="HU215" t="str">
        <f t="shared" si="489"/>
        <v>nvt</v>
      </c>
      <c r="HV215" t="str">
        <f t="shared" si="490"/>
        <v>nvt</v>
      </c>
      <c r="HW215" t="str">
        <f t="shared" si="491"/>
        <v>nvt</v>
      </c>
      <c r="HX215" t="str">
        <f t="shared" si="492"/>
        <v>nvt</v>
      </c>
      <c r="HY215" t="str">
        <f>IF($EJ215&gt;2,IF(HL215="","zwart",VLOOKUP(HL215,STAPELING!AK:AN,HY$1,0)),"nvt")</f>
        <v>nvt</v>
      </c>
      <c r="HZ215" t="str">
        <f t="shared" si="552"/>
        <v>nvt</v>
      </c>
      <c r="IA215" t="str">
        <f t="shared" si="553"/>
        <v>nvt</v>
      </c>
      <c r="IB215" t="str">
        <f t="shared" si="554"/>
        <v>nvt</v>
      </c>
      <c r="IC215" t="str">
        <f t="shared" si="555"/>
        <v>nvt</v>
      </c>
      <c r="ID215" t="str">
        <f t="shared" si="556"/>
        <v>nvt</v>
      </c>
      <c r="IE215" t="str">
        <f t="shared" si="557"/>
        <v>nvt</v>
      </c>
      <c r="IF215" t="str">
        <f t="shared" si="558"/>
        <v>nvt</v>
      </c>
      <c r="IG215">
        <f t="shared" si="559"/>
        <v>0</v>
      </c>
      <c r="IH215">
        <f t="shared" si="560"/>
        <v>0</v>
      </c>
      <c r="II215">
        <f t="shared" si="561"/>
        <v>0</v>
      </c>
      <c r="IJ215">
        <f t="shared" si="562"/>
        <v>0</v>
      </c>
      <c r="IK215">
        <f t="shared" si="563"/>
        <v>0</v>
      </c>
      <c r="IL215">
        <f t="shared" si="564"/>
        <v>0</v>
      </c>
      <c r="IM215">
        <f t="shared" si="565"/>
        <v>0</v>
      </c>
      <c r="IN215">
        <f t="shared" si="566"/>
        <v>0</v>
      </c>
      <c r="IO215">
        <f t="shared" si="567"/>
        <v>0</v>
      </c>
      <c r="IP215">
        <f t="shared" si="568"/>
        <v>0</v>
      </c>
      <c r="IQ215">
        <f t="shared" si="569"/>
        <v>0</v>
      </c>
      <c r="IR215">
        <f t="shared" si="570"/>
        <v>0</v>
      </c>
      <c r="IS215">
        <f t="shared" si="571"/>
        <v>0</v>
      </c>
      <c r="IT215">
        <f t="shared" si="572"/>
        <v>0</v>
      </c>
      <c r="IU215" t="str">
        <f t="shared" si="573"/>
        <v>N</v>
      </c>
      <c r="IV215" t="str">
        <f t="shared" si="493"/>
        <v>N</v>
      </c>
      <c r="IW215" t="str">
        <f t="shared" si="574"/>
        <v>N</v>
      </c>
    </row>
    <row r="216" spans="1:257" x14ac:dyDescent="0.25">
      <c r="A216" t="str">
        <f>IF(ISERROR(VLOOKUP(E216,E$4:E215,1,0)),"J","N")</f>
        <v>N</v>
      </c>
      <c r="E216" s="25" t="str">
        <f>IF(Invoer!B245="","",Invoer!B245)</f>
        <v/>
      </c>
      <c r="F216" s="25"/>
      <c r="G216" s="25"/>
      <c r="H216" s="25" t="str">
        <f>IF(AND($E216&lt;&gt;"",$A216="J"),Invoer!D245,"")</f>
        <v/>
      </c>
      <c r="I216" s="25"/>
      <c r="J216" s="26"/>
      <c r="K216" s="26" t="str">
        <f>IF(AND($E216&lt;&gt;"",$A216="J"),Invoer!L245,"")</f>
        <v/>
      </c>
      <c r="L216" s="26"/>
      <c r="M216" s="25"/>
      <c r="N216" s="152"/>
      <c r="O216" s="153"/>
      <c r="P216" s="25"/>
      <c r="Q216" s="25"/>
      <c r="R216" s="153"/>
      <c r="S216" s="154"/>
      <c r="T216" s="152"/>
      <c r="U216" s="153"/>
      <c r="V216" s="153"/>
      <c r="W216" s="59" t="str">
        <f>IF(AND($E216&lt;&gt;"",$A216="J",Invoer!R245&lt;&gt;""),VLOOKUP(Invoer!R245,NORM!$F$26:$H$29,3,0),"")</f>
        <v/>
      </c>
      <c r="X216" s="59"/>
      <c r="Y216" s="25" t="str">
        <f t="shared" si="494"/>
        <v/>
      </c>
      <c r="Z216" s="25"/>
      <c r="AA216" s="26" t="str">
        <f t="shared" si="495"/>
        <v/>
      </c>
      <c r="AB216" s="26"/>
      <c r="AC216" s="153"/>
      <c r="AD216" s="153"/>
      <c r="AE216" s="153"/>
      <c r="AF216" s="153"/>
      <c r="AG216" s="153"/>
      <c r="AH216" s="25"/>
      <c r="AI216" s="153"/>
      <c r="AJ216" s="153"/>
      <c r="AK216" s="153"/>
      <c r="AL216" s="153"/>
      <c r="AM216" s="25" t="str">
        <f>IF(AND($E216&lt;&gt;"",$A216="J"),IF(Invoer!X245="Ja","J",IF(Invoer!X245="Nee","N","")),"")</f>
        <v/>
      </c>
      <c r="AN216" s="153"/>
      <c r="AO216" s="153"/>
      <c r="AP216" s="153" t="s">
        <v>311</v>
      </c>
      <c r="AQ216" s="153" t="s">
        <v>311</v>
      </c>
      <c r="AR216" s="153" t="s">
        <v>312</v>
      </c>
      <c r="AS216" s="153" t="s">
        <v>312</v>
      </c>
      <c r="AT216" s="1" t="str">
        <f>IF(AND($E216&lt;&gt;"",$A216="J",Invoer!O245&lt;&gt;""),VLOOKUP(Invoer!O245,NORM!$F$31:$H$38,3,0),"")</f>
        <v/>
      </c>
      <c r="AU216" s="1"/>
      <c r="AV216" s="1" t="str">
        <f>IF(AND($E216&lt;&gt;"",$A216="J"),Invoer!AH245,"")</f>
        <v/>
      </c>
      <c r="AW216" s="1"/>
      <c r="AX216" s="1" t="str">
        <f t="shared" si="496"/>
        <v/>
      </c>
      <c r="AY216" s="1"/>
      <c r="AZ216" s="3" t="str">
        <f t="shared" si="497"/>
        <v/>
      </c>
      <c r="BA216" s="3" t="str">
        <f t="shared" si="498"/>
        <v/>
      </c>
      <c r="BB216" s="3" t="str">
        <f t="shared" si="499"/>
        <v>N</v>
      </c>
      <c r="BC216" s="3" t="str">
        <f t="shared" si="500"/>
        <v>N</v>
      </c>
      <c r="BD216" s="3" t="str">
        <f t="shared" si="501"/>
        <v/>
      </c>
      <c r="BE216" s="3">
        <f t="shared" si="502"/>
        <v>0</v>
      </c>
      <c r="BF216" s="3" t="str">
        <f t="shared" si="503"/>
        <v/>
      </c>
      <c r="BG216" s="3" t="str">
        <f t="shared" si="504"/>
        <v/>
      </c>
      <c r="BH216" s="3" t="str">
        <f t="shared" si="505"/>
        <v>N</v>
      </c>
      <c r="BI216" s="24" t="str">
        <f t="shared" si="506"/>
        <v/>
      </c>
      <c r="BJ216" s="24" t="str">
        <f>IF(ISERROR(VLOOKUP($BD216,LOV_GWSGRP!A:A,1,0)),"N","J")</f>
        <v>N</v>
      </c>
      <c r="BK216" s="24" t="str">
        <f>IF(ISERROR(VLOOKUP($BD216,LOV_GWSGRP!D:D,1,0)),"N","J")</f>
        <v>N</v>
      </c>
      <c r="BL216" s="24" t="str">
        <f>IF(ISERROR(VLOOKUP($BD216,LOV_GWSGRP!G:G,1,0)),"N","J")</f>
        <v>N</v>
      </c>
      <c r="BM216" s="24" t="str">
        <f>IF(ISERROR(VLOOKUP($BD216,LOV_GWSGRP!M:M,1,0)),"N","J")</f>
        <v>N</v>
      </c>
      <c r="BN216" s="24" t="str">
        <f>IF(ISERROR(VLOOKUP($BD216,LOV_GWSGRP!P:P,1,0)),"N","J")</f>
        <v>N</v>
      </c>
      <c r="BO216" s="24" t="str">
        <f>IF(ISERROR(VLOOKUP($BD216,LOV_GWSGRP!S:S,1,0)),"N","J")</f>
        <v>N</v>
      </c>
      <c r="BP216" s="24" t="str">
        <f>IF(ISERROR(VLOOKUP($BD216,LOV_GWSGRP!V:V,1,0)),"N","J")</f>
        <v>N</v>
      </c>
      <c r="BQ216" s="24" t="str">
        <f>IF(ISERROR(VLOOKUP($BD216,LOV_GWSGRP!Y:Y,1,0)),"N","J")</f>
        <v>N</v>
      </c>
      <c r="BR216" s="24" t="str">
        <f>IF(ISERROR(VLOOKUP($BD216,LOV_GWSGRP!AB:AB,1,0)),"N","J")</f>
        <v>N</v>
      </c>
      <c r="BS216" s="24" t="str">
        <f>IF(ISERROR(VLOOKUP($BD216,LOV_GWSGRP!AE:AE,1,0)),"N","J")</f>
        <v>N</v>
      </c>
      <c r="BT216" s="24" t="str">
        <f>IF(ISERROR(VLOOKUP($BD216,LOV_GWSGRP!AH:AH,1,0)),"N","J")</f>
        <v>N</v>
      </c>
      <c r="BU216" s="24" t="str">
        <f>IF(ISERROR(VLOOKUP($BD216,LOV_GWSGRP!CJ:CJ,1,0)),"N","J")</f>
        <v>N</v>
      </c>
      <c r="BV216" s="24" t="str">
        <f>IF(ISERROR(VLOOKUP($BD216,LOV_GWSGRP!AN:AN,1,0)),"N","J")</f>
        <v>N</v>
      </c>
      <c r="BW216" s="24" t="str">
        <f>IF(ISERROR(VLOOKUP($BD216,LOV_GWSGRP!AQ:AQ,1,0)),"N","J")</f>
        <v>N</v>
      </c>
      <c r="BX216" s="24" t="str">
        <f>IF(ISERROR(VLOOKUP($BD216,LOV_GWSGRP!AT:AT,1,0)),"N","J")</f>
        <v>N</v>
      </c>
      <c r="BY216" s="24" t="str">
        <f>IF(ISERROR(VLOOKUP($BD216,LOV_GWSGRP!AW:AW,1,0)),"N","J")</f>
        <v>N</v>
      </c>
      <c r="BZ216" s="24" t="str">
        <f>IF(ISERROR(VLOOKUP($BD216,LOV_GWSGRP!AZ:AZ,1,0)),"N","J")</f>
        <v>N</v>
      </c>
      <c r="CA216" s="24" t="str">
        <f>IF(ISERROR(VLOOKUP($BD216,LOV_GWSGRP!BC:BC,1,0)),"N","J")</f>
        <v>N</v>
      </c>
      <c r="CB216" s="24" t="str">
        <f>IF(ISERROR(VLOOKUP($BD216,LOV_GWSGRP!BF:BF,1,0)),"N","J")</f>
        <v>N</v>
      </c>
      <c r="CC216" s="24" t="str">
        <f>IF(ISERROR(VLOOKUP($BD216,LOV_GWSGRP!BI:BI,1,0)),"N","J")</f>
        <v>N</v>
      </c>
      <c r="CD216" s="24" t="str">
        <f>IF(ISERROR(VLOOKUP($BD216,LOV_GWSGRP!J:J,1,0)),"N","J")</f>
        <v>N</v>
      </c>
      <c r="CE216" s="24" t="str">
        <f>IF(ISERROR(VLOOKUP($BD216,LOV_GWSGRP!BL:BL,1,0)),"N","J")</f>
        <v>N</v>
      </c>
      <c r="CF216" s="24"/>
      <c r="CG216" s="24" t="str">
        <f>IF(ISERROR(VLOOKUP($BD216,LOV_GWSGRP!BO:BO,1,0)),"N","J")</f>
        <v>N</v>
      </c>
      <c r="CH216" s="24" t="str">
        <f t="shared" si="507"/>
        <v>N</v>
      </c>
      <c r="CI216" s="24" t="str">
        <f>IF(ISERROR(VLOOKUP($BD216,GEWASCODE_GLMC8!F:F,1,0)),"N","J")</f>
        <v>N</v>
      </c>
      <c r="CJ216" s="24" t="str">
        <f>IF(COUNTIF($CI216:CI216,"J")&gt;0,"N",IF(ISERROR(VLOOKUP($BD216,GEWASCODE_GLMC8!G:G,1,0)),"N","J"))</f>
        <v>N</v>
      </c>
      <c r="CK216" s="24" t="str">
        <f>IF(COUNTIF($CI216:CJ216,"J")&gt;0,"N",IF(ISERROR(VLOOKUP($BD216,GEWASCODE_GLMC8!H:H,1,0)),"N","J"))</f>
        <v>N</v>
      </c>
      <c r="CL216" s="24" t="str">
        <f>IF(COUNTIF($CI216:CK216,"J")&gt;0,"N",IF(ISERROR(VLOOKUP($BD216,GEWASCODE_GLMC8!I:I,1,0)),"N","J"))</f>
        <v>N</v>
      </c>
      <c r="CM216" s="24" t="str">
        <f>IF(COUNTIF($CI216:CL216,"J")&gt;0,"N",IF(ISERROR(VLOOKUP($BD216,GEWASCODE_GLMC8!J:J,1,0)),"N","J"))</f>
        <v>N</v>
      </c>
      <c r="CN216" s="24" t="str">
        <f>IF(COUNTIF($CI216:CM216,"J")&gt;0,"N",IF(ISERROR(VLOOKUP($BD216,GEWASCODE_GLMC8!K:K,1,0)),"N","J"))</f>
        <v>N</v>
      </c>
      <c r="CO216" s="24" t="str">
        <f>IF(COUNTIF($CI216:CN216,"J")&gt;0,"N",IF(ISERROR(VLOOKUP($BD216,GEWASCODE_GLMC8!L:L,1,0)),"N","J"))</f>
        <v>N</v>
      </c>
      <c r="CP216" s="24" t="str">
        <f>IF(COUNTIF($CI216:CO216,"J")&gt;0,"N",IF(ISERROR(VLOOKUP($BD216,GEWASCODE_GLMC8!M:M,1,0)),"N","J"))</f>
        <v>N</v>
      </c>
      <c r="CQ216" s="24" t="str">
        <f>IF(COUNTIF($CI216:CP216,"J")&gt;0,"N",IF(ISERROR(VLOOKUP($BD216,GEWASCODE_GLMC8!N:N,1,0)),"N","J"))</f>
        <v>N</v>
      </c>
      <c r="CR216" s="24" t="str">
        <f>IF(COUNTIF($CI216:CQ216,"J")&gt;0,"N",IF(ISERROR(VLOOKUP($BD216,GEWASCODE_GLMC8!O:O,1,0)),"N","J"))</f>
        <v>N</v>
      </c>
      <c r="CS216" s="24" t="str">
        <f>IF(COUNTIF($CI216:CR216,"J")&gt;0,"N",IF(ISERROR(VLOOKUP($BD216,GEWASCODE_GLMC8!P:P,1,0)),"N","J"))</f>
        <v>N</v>
      </c>
      <c r="CT216" s="24" t="str">
        <f>IF(COUNTIF($CI216:CS216,"J")&gt;0,"N",IF(ISERROR(VLOOKUP($BD216,GEWASCODE_GLMC8!Q:Q,1,0)),"N","J"))</f>
        <v>N</v>
      </c>
      <c r="CU216" s="24" t="str">
        <f>IF(COUNTIF($CI216:CT216,"J")&gt;0,"N",IF(ISERROR(VLOOKUP($BD216,GEWASCODE_GLMC8!R:R,1,0)),"N","J"))</f>
        <v>N</v>
      </c>
      <c r="CV216" s="24" t="str">
        <f>IF(COUNTIF($CI216:CU216,"J")&gt;0,"N",IF(ISERROR(VLOOKUP($BD216,GEWASCODE_GLMC8!S:S,1,0)),"N","J"))</f>
        <v>N</v>
      </c>
      <c r="CW216" s="24" t="str">
        <f>IF(COUNTIF($CI216:CV216,"J")&gt;0,"N",IF(ISERROR(VLOOKUP($BD216,GEWASCODE_GLMC8!T:T,1,0)),"N","J"))</f>
        <v>N</v>
      </c>
      <c r="CX216" s="24" t="str">
        <f>IF(COUNTIF($CI216:CW216,"J")&gt;0,"N",IF(ISERROR(VLOOKUP($BD216,GEWASCODE_GLMC8!U:U,1,0)),"N","J"))</f>
        <v>N</v>
      </c>
      <c r="CY216" s="24" t="str">
        <f>IF(COUNTIF($CI216:CX216,"J")&gt;0,"N",IF(ISERROR(VLOOKUP($BD216,GEWASCODE_GLMC8!V:V,1,0)),"N","J"))</f>
        <v>N</v>
      </c>
      <c r="CZ216" s="24" t="str">
        <f>IF(COUNTIF($CI216:CY216,"J")&gt;0,"N",IF(ISERROR(VLOOKUP($BD216,GEWASCODE_GLMC8!W:W,1,0)),"N","J"))</f>
        <v>N</v>
      </c>
      <c r="DA216" s="24" t="str">
        <f>IF(COUNTIF($CI216:CZ216,"J")&gt;0,"N",IF(ISERROR(VLOOKUP($BD216,GEWASCODE_GLMC8!X:X,1,0)),"N","J"))</f>
        <v>N</v>
      </c>
      <c r="DB216" s="24" t="str">
        <f>IF(COUNTIF($CI216:DA216,"J")&gt;0,"N",IF(ISERROR(VLOOKUP($BD216,GEWASCODE_GLMC8!Y:Y,1,0)),"N","J"))</f>
        <v>N</v>
      </c>
      <c r="DC216" s="24" t="str">
        <f>IF(COUNTIF($CI216:DB216,"J")&gt;0,"N",IF(ISERROR(VLOOKUP($BD216,GEWASCODE_GLMC8!Z:Z,1,0)),"N","J"))</f>
        <v>N</v>
      </c>
      <c r="DD216" s="24" t="str">
        <f t="shared" si="508"/>
        <v>N</v>
      </c>
      <c r="DE216" s="3" t="str">
        <f t="shared" si="439"/>
        <v>N</v>
      </c>
      <c r="DF216" s="3" t="str">
        <f t="shared" si="440"/>
        <v>N</v>
      </c>
      <c r="DG216" s="3" t="str">
        <f t="shared" si="509"/>
        <v>N</v>
      </c>
      <c r="DH216" s="3" t="str">
        <f t="shared" si="510"/>
        <v>N</v>
      </c>
      <c r="DI216" s="3" t="str">
        <f t="shared" si="441"/>
        <v>N</v>
      </c>
      <c r="DJ216" s="3" t="str">
        <f t="shared" si="442"/>
        <v>N</v>
      </c>
      <c r="DK216" s="3">
        <f>0</f>
        <v>0</v>
      </c>
      <c r="DL216" s="3" t="str">
        <f t="shared" si="443"/>
        <v>N</v>
      </c>
      <c r="DM216" s="3" t="str">
        <f t="shared" si="444"/>
        <v>N</v>
      </c>
      <c r="DN216" t="str">
        <f>IF(AND($A216="J",COUNTIFS(activiteiten_perceel,percelen!$AZ216,activiteiten_maatregel_nr,percelen!DN$4,activiteiten_activiteit_voldoet_aan_voorwaarden,"J")&gt;0),DN$4,"")</f>
        <v/>
      </c>
      <c r="DO216" t="str">
        <f>IF(AND($A216="J",COUNTIFS(activiteiten_perceel,percelen!$AZ216,activiteiten_maatregel_nr,percelen!DO$4,activiteiten_activiteit_voldoet_aan_voorwaarden,"J")&gt;0),DO$4,"")</f>
        <v/>
      </c>
      <c r="DP216" t="str">
        <f>IF(AND($A216="J",COUNTIFS(activiteiten_perceel,percelen!$AZ216,activiteiten_maatregel_nr,percelen!DP$4,activiteiten_activiteit_voldoet_aan_voorwaarden,"J")&gt;0),DP$4,"")</f>
        <v/>
      </c>
      <c r="DQ216" t="str">
        <f>IF(AND($A216="J",COUNTIFS(activiteiten_perceel,percelen!$AZ216,activiteiten_maatregel_nr,percelen!DQ$4,activiteiten_activiteit_voldoet_aan_voorwaarden,"J")&gt;0),DQ$4,"")</f>
        <v/>
      </c>
      <c r="DR216" t="str">
        <f>IF(AND($A216="J",COUNTIFS(activiteiten_perceel,percelen!$AZ216,activiteiten_maatregel_nr,percelen!DR$4,activiteiten_activiteit_voldoet_aan_voorwaarden,"J")&gt;0),DR$4,"")</f>
        <v/>
      </c>
      <c r="DS216" t="str">
        <f>IF(AND($A216="J",COUNTIFS(activiteiten_perceel,percelen!$AZ216,activiteiten_maatregel_nr,percelen!DS$4,activiteiten_activiteit_voldoet_aan_voorwaarden,"J")&gt;0),DS$4,"")</f>
        <v/>
      </c>
      <c r="DT216" t="str">
        <f>IF(AND($A216="J",COUNTIFS(activiteiten_perceel,percelen!$AZ216,activiteiten_maatregel_nr,percelen!DT$4,activiteiten_activiteit_voldoet_aan_voorwaarden,"J")&gt;0),DT$4,"")</f>
        <v/>
      </c>
      <c r="DU216" t="str">
        <f>IF(AND($A216="J",COUNTIFS(activiteiten_perceel,percelen!$AZ216,activiteiten_maatregel_nr,percelen!DU$4,activiteiten_activiteit_voldoet_aan_voorwaarden,"J")&gt;0),DU$4,"")</f>
        <v/>
      </c>
      <c r="DV216" t="str">
        <f>IF(AND($A216="J",COUNTIFS(activiteiten_perceel,percelen!$AZ216,activiteiten_maatregel_nr,percelen!DV$4,activiteiten_activiteit_voldoet_aan_voorwaarden,"J")&gt;0),DV$4,"")</f>
        <v/>
      </c>
      <c r="DW216" t="str">
        <f>IF(AND($A216="J",COUNTIFS(activiteiten_perceel,percelen!$AZ216,activiteiten_maatregel_nr,percelen!DW$4,activiteiten_activiteit_voldoet_aan_voorwaarden,"J")&gt;0),DW$4,"")</f>
        <v/>
      </c>
      <c r="DX216" t="str">
        <f>IF(AND($A216="J",COUNTIFS(activiteiten_perceel,percelen!$AZ216,activiteiten_maatregel_nr,percelen!DX$4,activiteiten_activiteit_voldoet_aan_voorwaarden,"J")&gt;0),DX$4,"")</f>
        <v/>
      </c>
      <c r="DY216" t="str">
        <f>IF(AND($A216="J",COUNTIFS(activiteiten_perceel,percelen!$AZ216,activiteiten_maatregel_nr,percelen!DY$4,activiteiten_activiteit_voldoet_aan_voorwaarden,"J")&gt;0),DY$4,"")</f>
        <v/>
      </c>
      <c r="DZ216" t="str">
        <f>IF(AND($A216="J",COUNTIFS(activiteiten_perceel,percelen!$AZ216,activiteiten_maatregel_nr,percelen!DZ$4,activiteiten_activiteit_voldoet_aan_voorwaarden,"J")&gt;0),DZ$4,"")</f>
        <v/>
      </c>
      <c r="EA216" t="str">
        <f>IF(AND($A216="J",COUNTIFS(activiteiten_perceel,percelen!$AZ216,activiteiten_maatregel_nr,percelen!EA$4,activiteiten_activiteit_voldoet_aan_voorwaarden,"J")&gt;0),EA$4,"")</f>
        <v/>
      </c>
      <c r="EB216" t="str">
        <f>IF(AND($A216="J",COUNTIFS(activiteiten_perceel,percelen!$AZ216,activiteiten_maatregel_nr,percelen!EB$4,activiteiten_activiteit_voldoet_aan_voorwaarden,"J")&gt;0),EB$4,"")</f>
        <v/>
      </c>
      <c r="EC216" t="str">
        <f>IF(AND($A216="J",COUNTIFS(activiteiten_perceel,percelen!$AZ216,activiteiten_maatregel_nr,percelen!EC$4,activiteiten_activiteit_voldoet_aan_voorwaarden,"J")&gt;0),EC$4,"")</f>
        <v/>
      </c>
      <c r="ED216" t="str">
        <f>IF(AND($A216="J",COUNTIFS(activiteiten_perceel,percelen!$AZ216,activiteiten_maatregel_nr,percelen!ED$4,activiteiten_activiteit_voldoet_aan_voorwaarden,"J")&gt;0),ED$4,"")</f>
        <v/>
      </c>
      <c r="EE216" t="str">
        <f>IF(AND($A216="J",COUNTIFS(activiteiten_perceel,percelen!$AZ216,activiteiten_maatregel_nr,percelen!EE$4,activiteiten_activiteit_voldoet_aan_voorwaarden,"J")&gt;0),EE$4,"")</f>
        <v/>
      </c>
      <c r="EF216" t="str">
        <f>IF(AND($A216="J",COUNTIFS(activiteiten_perceel,percelen!$AZ216,activiteiten_maatregel_nr,percelen!EF$4,activiteiten_activiteit_voldoet_aan_voorwaarden,"J")&gt;0),EF$4,"")</f>
        <v/>
      </c>
      <c r="EG216" t="str">
        <f>IF(AND($A216="J",COUNTIFS(activiteiten_perceel,percelen!$AZ216,activiteiten_maatregel_nr,percelen!EG$4,activiteiten_activiteit_voldoet_aan_voorwaarden,"J")&gt;0),EG$4,"")</f>
        <v/>
      </c>
      <c r="EH216" t="str">
        <f>IF(AND($A216="J",COUNTIFS(activiteiten_perceel,percelen!$AZ216,activiteiten_maatregel_nr,percelen!EH$4,activiteiten_activiteit_voldoet_aan_voorwaarden,"J")&gt;0),EH$4,"")</f>
        <v/>
      </c>
      <c r="EI216" t="str">
        <f>IF(AND($A216="J",COUNTIFS(activiteiten_perceel,percelen!$AZ216,activiteiten_maatregel_nr,percelen!EI$4,activiteiten_activiteit_voldoet_aan_voorwaarden,"J")&gt;0),EI$4,"")</f>
        <v/>
      </c>
      <c r="EJ216">
        <f t="shared" si="511"/>
        <v>0</v>
      </c>
      <c r="EK216" t="str">
        <f t="shared" si="445"/>
        <v/>
      </c>
      <c r="EL216" t="str">
        <f t="shared" si="446"/>
        <v/>
      </c>
      <c r="EM216" t="str">
        <f t="shared" si="447"/>
        <v/>
      </c>
      <c r="EN216" t="str">
        <f t="shared" si="448"/>
        <v/>
      </c>
      <c r="EO216" t="str">
        <f t="shared" si="449"/>
        <v/>
      </c>
      <c r="EP216" t="str">
        <f t="shared" si="450"/>
        <v/>
      </c>
      <c r="EQ216" t="str">
        <f t="shared" si="451"/>
        <v/>
      </c>
      <c r="ER216" t="str">
        <f t="shared" si="452"/>
        <v/>
      </c>
      <c r="ES216" t="str">
        <f t="shared" si="453"/>
        <v/>
      </c>
      <c r="ET216" t="str">
        <f t="shared" si="454"/>
        <v/>
      </c>
      <c r="EU216" t="str">
        <f t="shared" si="455"/>
        <v/>
      </c>
      <c r="EV216" t="str">
        <f t="shared" si="456"/>
        <v/>
      </c>
      <c r="EW216" t="str">
        <f t="shared" si="512"/>
        <v>nvt</v>
      </c>
      <c r="EX216" t="str">
        <f t="shared" si="513"/>
        <v>nvt</v>
      </c>
      <c r="EY216" t="str">
        <f t="shared" si="514"/>
        <v>nvt</v>
      </c>
      <c r="EZ216" t="str">
        <f t="shared" si="515"/>
        <v>nvt</v>
      </c>
      <c r="FA216" t="str">
        <f t="shared" si="516"/>
        <v>nvt</v>
      </c>
      <c r="FB216" t="str">
        <f t="shared" si="517"/>
        <v>nvt</v>
      </c>
      <c r="FC216" t="str">
        <f t="shared" si="518"/>
        <v>nvt</v>
      </c>
      <c r="FD216" t="str">
        <f t="shared" si="519"/>
        <v>nvt</v>
      </c>
      <c r="FE216" t="str">
        <f>IF($EJ216=2,VLOOKUP(FD216,STAPELING!A:D,FE$1,0),"nvt")</f>
        <v>nvt</v>
      </c>
      <c r="FF216" t="str">
        <f t="shared" si="520"/>
        <v>nvt</v>
      </c>
      <c r="FG216" t="str">
        <f t="shared" si="521"/>
        <v>nvt</v>
      </c>
      <c r="FH216" t="str">
        <f t="shared" si="522"/>
        <v>nvt</v>
      </c>
      <c r="FI216" t="str">
        <f t="shared" si="523"/>
        <v>nvt</v>
      </c>
      <c r="FJ216" t="str">
        <f t="shared" si="524"/>
        <v>nvt</v>
      </c>
      <c r="FK216" t="str">
        <f t="shared" si="525"/>
        <v>nvt</v>
      </c>
      <c r="FL216" t="str">
        <f t="shared" si="526"/>
        <v>nvt</v>
      </c>
      <c r="FM216" t="str">
        <f t="shared" si="527"/>
        <v/>
      </c>
      <c r="FN216" t="str">
        <f>IF(ISERROR(VLOOKUP(FM216,STAPELING!I:AO,FN$1,0)),"N",VLOOKUP(FM216,STAPELING!I:AO,FN$1,0))</f>
        <v>J</v>
      </c>
      <c r="FO216" t="str">
        <f t="shared" si="528"/>
        <v>nvt</v>
      </c>
      <c r="FP216" t="str">
        <f t="shared" si="457"/>
        <v>nvt</v>
      </c>
      <c r="FQ216" t="str">
        <f t="shared" si="458"/>
        <v>nvt</v>
      </c>
      <c r="FR216" t="str">
        <f t="shared" si="459"/>
        <v>nvt</v>
      </c>
      <c r="FS216" t="str">
        <f t="shared" si="460"/>
        <v>nvt</v>
      </c>
      <c r="FT216" t="str">
        <f t="shared" si="461"/>
        <v>nvt</v>
      </c>
      <c r="FU216" t="str">
        <f t="shared" si="462"/>
        <v>nvt</v>
      </c>
      <c r="FV216" t="str">
        <f t="shared" si="463"/>
        <v>nvt</v>
      </c>
      <c r="FW216" t="str">
        <f t="shared" si="464"/>
        <v>nvt</v>
      </c>
      <c r="FX216" t="str">
        <f t="shared" si="465"/>
        <v>nvt</v>
      </c>
      <c r="FY216" t="str">
        <f t="shared" si="466"/>
        <v>nvt</v>
      </c>
      <c r="FZ216" t="str">
        <f t="shared" si="467"/>
        <v>nvt</v>
      </c>
      <c r="GA216" t="str">
        <f t="shared" si="468"/>
        <v>nvt</v>
      </c>
      <c r="GB216" t="str">
        <f>IF($EJ216&gt;2,IF(FO216="","zwart",VLOOKUP(FO216,STAPELING!J:AA,GB$1,0)),"nvt")</f>
        <v>nvt</v>
      </c>
      <c r="GC216" t="str">
        <f t="shared" si="529"/>
        <v>nvt</v>
      </c>
      <c r="GD216" t="str">
        <f t="shared" si="530"/>
        <v>nvt</v>
      </c>
      <c r="GE216" t="str">
        <f t="shared" si="531"/>
        <v>nvt</v>
      </c>
      <c r="GF216" t="str">
        <f t="shared" si="532"/>
        <v>nvt</v>
      </c>
      <c r="GG216" t="str">
        <f t="shared" si="533"/>
        <v>nvt</v>
      </c>
      <c r="GH216" t="str">
        <f t="shared" si="534"/>
        <v>nvt</v>
      </c>
      <c r="GI216" t="str">
        <f t="shared" si="535"/>
        <v>nvt</v>
      </c>
      <c r="GJ216" t="str">
        <f t="shared" si="536"/>
        <v>nvt</v>
      </c>
      <c r="GK216" t="str">
        <f t="shared" si="469"/>
        <v>nvt</v>
      </c>
      <c r="GL216" t="str">
        <f t="shared" si="470"/>
        <v>nvt</v>
      </c>
      <c r="GM216" t="str">
        <f t="shared" si="471"/>
        <v>nvt</v>
      </c>
      <c r="GN216" t="str">
        <f t="shared" si="472"/>
        <v>nvt</v>
      </c>
      <c r="GO216" t="str">
        <f t="shared" si="473"/>
        <v>nvt</v>
      </c>
      <c r="GP216" t="str">
        <f t="shared" si="474"/>
        <v>nvt</v>
      </c>
      <c r="GQ216" t="str">
        <f t="shared" si="475"/>
        <v>nvt</v>
      </c>
      <c r="GR216" t="str">
        <f t="shared" si="476"/>
        <v>nvt</v>
      </c>
      <c r="GS216" t="str">
        <f t="shared" si="477"/>
        <v>nvt</v>
      </c>
      <c r="GT216" t="str">
        <f t="shared" si="478"/>
        <v>nvt</v>
      </c>
      <c r="GU216" t="str">
        <f t="shared" si="479"/>
        <v>nvt</v>
      </c>
      <c r="GV216" t="str">
        <f t="shared" si="480"/>
        <v>nvt</v>
      </c>
      <c r="GW216" t="str">
        <f>IF($EJ216&gt;2,IF(GJ216="","zwart",VLOOKUP(GJ216,STAPELING!AB:AJ,GW$1,0)),"nvt")</f>
        <v>nvt</v>
      </c>
      <c r="GX216" t="str">
        <f t="shared" si="537"/>
        <v>nvt</v>
      </c>
      <c r="GY216" t="str">
        <f t="shared" si="538"/>
        <v>nvt</v>
      </c>
      <c r="GZ216" t="str">
        <f t="shared" si="539"/>
        <v>nvt</v>
      </c>
      <c r="HA216" t="str">
        <f t="shared" si="540"/>
        <v>nvt</v>
      </c>
      <c r="HB216" t="str">
        <f t="shared" si="541"/>
        <v>nvt</v>
      </c>
      <c r="HC216" t="str">
        <f t="shared" si="542"/>
        <v>nvt</v>
      </c>
      <c r="HD216" t="str">
        <f t="shared" si="543"/>
        <v>nvt</v>
      </c>
      <c r="HE216" t="str">
        <f t="shared" si="544"/>
        <v>nvt</v>
      </c>
      <c r="HF216" t="str">
        <f t="shared" si="545"/>
        <v>nvt</v>
      </c>
      <c r="HG216" t="str">
        <f t="shared" si="546"/>
        <v>nvt</v>
      </c>
      <c r="HH216" t="str">
        <f t="shared" si="547"/>
        <v>nvt</v>
      </c>
      <c r="HI216" t="str">
        <f t="shared" si="548"/>
        <v>nvt</v>
      </c>
      <c r="HJ216" t="str">
        <f t="shared" si="549"/>
        <v>nvt</v>
      </c>
      <c r="HK216" t="str">
        <f t="shared" si="550"/>
        <v>nvt</v>
      </c>
      <c r="HL216" t="str">
        <f t="shared" si="551"/>
        <v>nvt</v>
      </c>
      <c r="HM216" t="str">
        <f t="shared" si="481"/>
        <v>nvt</v>
      </c>
      <c r="HN216" t="str">
        <f t="shared" si="482"/>
        <v>nvt</v>
      </c>
      <c r="HO216" t="str">
        <f t="shared" si="483"/>
        <v>nvt</v>
      </c>
      <c r="HP216" t="str">
        <f t="shared" si="484"/>
        <v>nvt</v>
      </c>
      <c r="HQ216" t="str">
        <f t="shared" si="485"/>
        <v>nvt</v>
      </c>
      <c r="HR216" t="str">
        <f t="shared" si="486"/>
        <v>nvt</v>
      </c>
      <c r="HS216" t="str">
        <f t="shared" si="487"/>
        <v>nvt</v>
      </c>
      <c r="HT216" t="str">
        <f t="shared" si="488"/>
        <v>nvt</v>
      </c>
      <c r="HU216" t="str">
        <f t="shared" si="489"/>
        <v>nvt</v>
      </c>
      <c r="HV216" t="str">
        <f t="shared" si="490"/>
        <v>nvt</v>
      </c>
      <c r="HW216" t="str">
        <f t="shared" si="491"/>
        <v>nvt</v>
      </c>
      <c r="HX216" t="str">
        <f t="shared" si="492"/>
        <v>nvt</v>
      </c>
      <c r="HY216" t="str">
        <f>IF($EJ216&gt;2,IF(HL216="","zwart",VLOOKUP(HL216,STAPELING!AK:AN,HY$1,0)),"nvt")</f>
        <v>nvt</v>
      </c>
      <c r="HZ216" t="str">
        <f t="shared" si="552"/>
        <v>nvt</v>
      </c>
      <c r="IA216" t="str">
        <f t="shared" si="553"/>
        <v>nvt</v>
      </c>
      <c r="IB216" t="str">
        <f t="shared" si="554"/>
        <v>nvt</v>
      </c>
      <c r="IC216" t="str">
        <f t="shared" si="555"/>
        <v>nvt</v>
      </c>
      <c r="ID216" t="str">
        <f t="shared" si="556"/>
        <v>nvt</v>
      </c>
      <c r="IE216" t="str">
        <f t="shared" si="557"/>
        <v>nvt</v>
      </c>
      <c r="IF216" t="str">
        <f t="shared" si="558"/>
        <v>nvt</v>
      </c>
      <c r="IG216">
        <f t="shared" si="559"/>
        <v>0</v>
      </c>
      <c r="IH216">
        <f t="shared" si="560"/>
        <v>0</v>
      </c>
      <c r="II216">
        <f t="shared" si="561"/>
        <v>0</v>
      </c>
      <c r="IJ216">
        <f t="shared" si="562"/>
        <v>0</v>
      </c>
      <c r="IK216">
        <f t="shared" si="563"/>
        <v>0</v>
      </c>
      <c r="IL216">
        <f t="shared" si="564"/>
        <v>0</v>
      </c>
      <c r="IM216">
        <f t="shared" si="565"/>
        <v>0</v>
      </c>
      <c r="IN216">
        <f t="shared" si="566"/>
        <v>0</v>
      </c>
      <c r="IO216">
        <f t="shared" si="567"/>
        <v>0</v>
      </c>
      <c r="IP216">
        <f t="shared" si="568"/>
        <v>0</v>
      </c>
      <c r="IQ216">
        <f t="shared" si="569"/>
        <v>0</v>
      </c>
      <c r="IR216">
        <f t="shared" si="570"/>
        <v>0</v>
      </c>
      <c r="IS216">
        <f t="shared" si="571"/>
        <v>0</v>
      </c>
      <c r="IT216">
        <f t="shared" si="572"/>
        <v>0</v>
      </c>
      <c r="IU216" t="str">
        <f t="shared" si="573"/>
        <v>N</v>
      </c>
      <c r="IV216" t="str">
        <f t="shared" si="493"/>
        <v>N</v>
      </c>
      <c r="IW216" t="str">
        <f t="shared" si="574"/>
        <v>N</v>
      </c>
    </row>
    <row r="217" spans="1:257" x14ac:dyDescent="0.25">
      <c r="A217" t="str">
        <f>IF(ISERROR(VLOOKUP(E217,E$4:E216,1,0)),"J","N")</f>
        <v>N</v>
      </c>
      <c r="E217" s="25" t="str">
        <f>IF(Invoer!B246="","",Invoer!B246)</f>
        <v/>
      </c>
      <c r="F217" s="25"/>
      <c r="G217" s="25"/>
      <c r="H217" s="25" t="str">
        <f>IF(AND($E217&lt;&gt;"",$A217="J"),Invoer!D246,"")</f>
        <v/>
      </c>
      <c r="I217" s="25"/>
      <c r="J217" s="26"/>
      <c r="K217" s="26" t="str">
        <f>IF(AND($E217&lt;&gt;"",$A217="J"),Invoer!L246,"")</f>
        <v/>
      </c>
      <c r="L217" s="26"/>
      <c r="M217" s="25"/>
      <c r="N217" s="152"/>
      <c r="O217" s="153"/>
      <c r="P217" s="25"/>
      <c r="Q217" s="25"/>
      <c r="R217" s="153"/>
      <c r="S217" s="154"/>
      <c r="T217" s="152"/>
      <c r="U217" s="153"/>
      <c r="V217" s="153"/>
      <c r="W217" s="59" t="str">
        <f>IF(AND($E217&lt;&gt;"",$A217="J",Invoer!R246&lt;&gt;""),VLOOKUP(Invoer!R246,NORM!$F$26:$H$29,3,0),"")</f>
        <v/>
      </c>
      <c r="X217" s="59"/>
      <c r="Y217" s="25" t="str">
        <f t="shared" si="494"/>
        <v/>
      </c>
      <c r="Z217" s="25"/>
      <c r="AA217" s="26" t="str">
        <f t="shared" si="495"/>
        <v/>
      </c>
      <c r="AB217" s="26"/>
      <c r="AC217" s="153"/>
      <c r="AD217" s="153"/>
      <c r="AE217" s="153"/>
      <c r="AF217" s="153"/>
      <c r="AG217" s="153"/>
      <c r="AH217" s="25"/>
      <c r="AI217" s="153"/>
      <c r="AJ217" s="153"/>
      <c r="AK217" s="153"/>
      <c r="AL217" s="153"/>
      <c r="AM217" s="25" t="str">
        <f>IF(AND($E217&lt;&gt;"",$A217="J"),IF(Invoer!X246="Ja","J",IF(Invoer!X246="Nee","N","")),"")</f>
        <v/>
      </c>
      <c r="AN217" s="153"/>
      <c r="AO217" s="153"/>
      <c r="AP217" s="153" t="s">
        <v>311</v>
      </c>
      <c r="AQ217" s="153" t="s">
        <v>311</v>
      </c>
      <c r="AR217" s="153" t="s">
        <v>312</v>
      </c>
      <c r="AS217" s="153" t="s">
        <v>312</v>
      </c>
      <c r="AT217" s="1" t="str">
        <f>IF(AND($E217&lt;&gt;"",$A217="J",Invoer!O246&lt;&gt;""),VLOOKUP(Invoer!O246,NORM!$F$31:$H$38,3,0),"")</f>
        <v/>
      </c>
      <c r="AU217" s="1"/>
      <c r="AV217" s="1" t="str">
        <f>IF(AND($E217&lt;&gt;"",$A217="J"),Invoer!AH246,"")</f>
        <v/>
      </c>
      <c r="AW217" s="1"/>
      <c r="AX217" s="1" t="str">
        <f t="shared" si="496"/>
        <v/>
      </c>
      <c r="AY217" s="1"/>
      <c r="AZ217" s="3" t="str">
        <f t="shared" si="497"/>
        <v/>
      </c>
      <c r="BA217" s="3" t="str">
        <f t="shared" si="498"/>
        <v/>
      </c>
      <c r="BB217" s="3" t="str">
        <f t="shared" si="499"/>
        <v>N</v>
      </c>
      <c r="BC217" s="3" t="str">
        <f t="shared" si="500"/>
        <v>N</v>
      </c>
      <c r="BD217" s="3" t="str">
        <f t="shared" si="501"/>
        <v/>
      </c>
      <c r="BE217" s="3">
        <f t="shared" si="502"/>
        <v>0</v>
      </c>
      <c r="BF217" s="3" t="str">
        <f t="shared" si="503"/>
        <v/>
      </c>
      <c r="BG217" s="3" t="str">
        <f t="shared" si="504"/>
        <v/>
      </c>
      <c r="BH217" s="3" t="str">
        <f t="shared" si="505"/>
        <v>N</v>
      </c>
      <c r="BI217" s="24" t="str">
        <f t="shared" si="506"/>
        <v/>
      </c>
      <c r="BJ217" s="24" t="str">
        <f>IF(ISERROR(VLOOKUP($BD217,LOV_GWSGRP!A:A,1,0)),"N","J")</f>
        <v>N</v>
      </c>
      <c r="BK217" s="24" t="str">
        <f>IF(ISERROR(VLOOKUP($BD217,LOV_GWSGRP!D:D,1,0)),"N","J")</f>
        <v>N</v>
      </c>
      <c r="BL217" s="24" t="str">
        <f>IF(ISERROR(VLOOKUP($BD217,LOV_GWSGRP!G:G,1,0)),"N","J")</f>
        <v>N</v>
      </c>
      <c r="BM217" s="24" t="str">
        <f>IF(ISERROR(VLOOKUP($BD217,LOV_GWSGRP!M:M,1,0)),"N","J")</f>
        <v>N</v>
      </c>
      <c r="BN217" s="24" t="str">
        <f>IF(ISERROR(VLOOKUP($BD217,LOV_GWSGRP!P:P,1,0)),"N","J")</f>
        <v>N</v>
      </c>
      <c r="BO217" s="24" t="str">
        <f>IF(ISERROR(VLOOKUP($BD217,LOV_GWSGRP!S:S,1,0)),"N","J")</f>
        <v>N</v>
      </c>
      <c r="BP217" s="24" t="str">
        <f>IF(ISERROR(VLOOKUP($BD217,LOV_GWSGRP!V:V,1,0)),"N","J")</f>
        <v>N</v>
      </c>
      <c r="BQ217" s="24" t="str">
        <f>IF(ISERROR(VLOOKUP($BD217,LOV_GWSGRP!Y:Y,1,0)),"N","J")</f>
        <v>N</v>
      </c>
      <c r="BR217" s="24" t="str">
        <f>IF(ISERROR(VLOOKUP($BD217,LOV_GWSGRP!AB:AB,1,0)),"N","J")</f>
        <v>N</v>
      </c>
      <c r="BS217" s="24" t="str">
        <f>IF(ISERROR(VLOOKUP($BD217,LOV_GWSGRP!AE:AE,1,0)),"N","J")</f>
        <v>N</v>
      </c>
      <c r="BT217" s="24" t="str">
        <f>IF(ISERROR(VLOOKUP($BD217,LOV_GWSGRP!AH:AH,1,0)),"N","J")</f>
        <v>N</v>
      </c>
      <c r="BU217" s="24" t="str">
        <f>IF(ISERROR(VLOOKUP($BD217,LOV_GWSGRP!CJ:CJ,1,0)),"N","J")</f>
        <v>N</v>
      </c>
      <c r="BV217" s="24" t="str">
        <f>IF(ISERROR(VLOOKUP($BD217,LOV_GWSGRP!AN:AN,1,0)),"N","J")</f>
        <v>N</v>
      </c>
      <c r="BW217" s="24" t="str">
        <f>IF(ISERROR(VLOOKUP($BD217,LOV_GWSGRP!AQ:AQ,1,0)),"N","J")</f>
        <v>N</v>
      </c>
      <c r="BX217" s="24" t="str">
        <f>IF(ISERROR(VLOOKUP($BD217,LOV_GWSGRP!AT:AT,1,0)),"N","J")</f>
        <v>N</v>
      </c>
      <c r="BY217" s="24" t="str">
        <f>IF(ISERROR(VLOOKUP($BD217,LOV_GWSGRP!AW:AW,1,0)),"N","J")</f>
        <v>N</v>
      </c>
      <c r="BZ217" s="24" t="str">
        <f>IF(ISERROR(VLOOKUP($BD217,LOV_GWSGRP!AZ:AZ,1,0)),"N","J")</f>
        <v>N</v>
      </c>
      <c r="CA217" s="24" t="str">
        <f>IF(ISERROR(VLOOKUP($BD217,LOV_GWSGRP!BC:BC,1,0)),"N","J")</f>
        <v>N</v>
      </c>
      <c r="CB217" s="24" t="str">
        <f>IF(ISERROR(VLOOKUP($BD217,LOV_GWSGRP!BF:BF,1,0)),"N","J")</f>
        <v>N</v>
      </c>
      <c r="CC217" s="24" t="str">
        <f>IF(ISERROR(VLOOKUP($BD217,LOV_GWSGRP!BI:BI,1,0)),"N","J")</f>
        <v>N</v>
      </c>
      <c r="CD217" s="24" t="str">
        <f>IF(ISERROR(VLOOKUP($BD217,LOV_GWSGRP!J:J,1,0)),"N","J")</f>
        <v>N</v>
      </c>
      <c r="CE217" s="24" t="str">
        <f>IF(ISERROR(VLOOKUP($BD217,LOV_GWSGRP!BL:BL,1,0)),"N","J")</f>
        <v>N</v>
      </c>
      <c r="CF217" s="24"/>
      <c r="CG217" s="24" t="str">
        <f>IF(ISERROR(VLOOKUP($BD217,LOV_GWSGRP!BO:BO,1,0)),"N","J")</f>
        <v>N</v>
      </c>
      <c r="CH217" s="24" t="str">
        <f t="shared" si="507"/>
        <v>N</v>
      </c>
      <c r="CI217" s="24" t="str">
        <f>IF(ISERROR(VLOOKUP($BD217,GEWASCODE_GLMC8!F:F,1,0)),"N","J")</f>
        <v>N</v>
      </c>
      <c r="CJ217" s="24" t="str">
        <f>IF(COUNTIF($CI217:CI217,"J")&gt;0,"N",IF(ISERROR(VLOOKUP($BD217,GEWASCODE_GLMC8!G:G,1,0)),"N","J"))</f>
        <v>N</v>
      </c>
      <c r="CK217" s="24" t="str">
        <f>IF(COUNTIF($CI217:CJ217,"J")&gt;0,"N",IF(ISERROR(VLOOKUP($BD217,GEWASCODE_GLMC8!H:H,1,0)),"N","J"))</f>
        <v>N</v>
      </c>
      <c r="CL217" s="24" t="str">
        <f>IF(COUNTIF($CI217:CK217,"J")&gt;0,"N",IF(ISERROR(VLOOKUP($BD217,GEWASCODE_GLMC8!I:I,1,0)),"N","J"))</f>
        <v>N</v>
      </c>
      <c r="CM217" s="24" t="str">
        <f>IF(COUNTIF($CI217:CL217,"J")&gt;0,"N",IF(ISERROR(VLOOKUP($BD217,GEWASCODE_GLMC8!J:J,1,0)),"N","J"))</f>
        <v>N</v>
      </c>
      <c r="CN217" s="24" t="str">
        <f>IF(COUNTIF($CI217:CM217,"J")&gt;0,"N",IF(ISERROR(VLOOKUP($BD217,GEWASCODE_GLMC8!K:K,1,0)),"N","J"))</f>
        <v>N</v>
      </c>
      <c r="CO217" s="24" t="str">
        <f>IF(COUNTIF($CI217:CN217,"J")&gt;0,"N",IF(ISERROR(VLOOKUP($BD217,GEWASCODE_GLMC8!L:L,1,0)),"N","J"))</f>
        <v>N</v>
      </c>
      <c r="CP217" s="24" t="str">
        <f>IF(COUNTIF($CI217:CO217,"J")&gt;0,"N",IF(ISERROR(VLOOKUP($BD217,GEWASCODE_GLMC8!M:M,1,0)),"N","J"))</f>
        <v>N</v>
      </c>
      <c r="CQ217" s="24" t="str">
        <f>IF(COUNTIF($CI217:CP217,"J")&gt;0,"N",IF(ISERROR(VLOOKUP($BD217,GEWASCODE_GLMC8!N:N,1,0)),"N","J"))</f>
        <v>N</v>
      </c>
      <c r="CR217" s="24" t="str">
        <f>IF(COUNTIF($CI217:CQ217,"J")&gt;0,"N",IF(ISERROR(VLOOKUP($BD217,GEWASCODE_GLMC8!O:O,1,0)),"N","J"))</f>
        <v>N</v>
      </c>
      <c r="CS217" s="24" t="str">
        <f>IF(COUNTIF($CI217:CR217,"J")&gt;0,"N",IF(ISERROR(VLOOKUP($BD217,GEWASCODE_GLMC8!P:P,1,0)),"N","J"))</f>
        <v>N</v>
      </c>
      <c r="CT217" s="24" t="str">
        <f>IF(COUNTIF($CI217:CS217,"J")&gt;0,"N",IF(ISERROR(VLOOKUP($BD217,GEWASCODE_GLMC8!Q:Q,1,0)),"N","J"))</f>
        <v>N</v>
      </c>
      <c r="CU217" s="24" t="str">
        <f>IF(COUNTIF($CI217:CT217,"J")&gt;0,"N",IF(ISERROR(VLOOKUP($BD217,GEWASCODE_GLMC8!R:R,1,0)),"N","J"))</f>
        <v>N</v>
      </c>
      <c r="CV217" s="24" t="str">
        <f>IF(COUNTIF($CI217:CU217,"J")&gt;0,"N",IF(ISERROR(VLOOKUP($BD217,GEWASCODE_GLMC8!S:S,1,0)),"N","J"))</f>
        <v>N</v>
      </c>
      <c r="CW217" s="24" t="str">
        <f>IF(COUNTIF($CI217:CV217,"J")&gt;0,"N",IF(ISERROR(VLOOKUP($BD217,GEWASCODE_GLMC8!T:T,1,0)),"N","J"))</f>
        <v>N</v>
      </c>
      <c r="CX217" s="24" t="str">
        <f>IF(COUNTIF($CI217:CW217,"J")&gt;0,"N",IF(ISERROR(VLOOKUP($BD217,GEWASCODE_GLMC8!U:U,1,0)),"N","J"))</f>
        <v>N</v>
      </c>
      <c r="CY217" s="24" t="str">
        <f>IF(COUNTIF($CI217:CX217,"J")&gt;0,"N",IF(ISERROR(VLOOKUP($BD217,GEWASCODE_GLMC8!V:V,1,0)),"N","J"))</f>
        <v>N</v>
      </c>
      <c r="CZ217" s="24" t="str">
        <f>IF(COUNTIF($CI217:CY217,"J")&gt;0,"N",IF(ISERROR(VLOOKUP($BD217,GEWASCODE_GLMC8!W:W,1,0)),"N","J"))</f>
        <v>N</v>
      </c>
      <c r="DA217" s="24" t="str">
        <f>IF(COUNTIF($CI217:CZ217,"J")&gt;0,"N",IF(ISERROR(VLOOKUP($BD217,GEWASCODE_GLMC8!X:X,1,0)),"N","J"))</f>
        <v>N</v>
      </c>
      <c r="DB217" s="24" t="str">
        <f>IF(COUNTIF($CI217:DA217,"J")&gt;0,"N",IF(ISERROR(VLOOKUP($BD217,GEWASCODE_GLMC8!Y:Y,1,0)),"N","J"))</f>
        <v>N</v>
      </c>
      <c r="DC217" s="24" t="str">
        <f>IF(COUNTIF($CI217:DB217,"J")&gt;0,"N",IF(ISERROR(VLOOKUP($BD217,GEWASCODE_GLMC8!Z:Z,1,0)),"N","J"))</f>
        <v>N</v>
      </c>
      <c r="DD217" s="24" t="str">
        <f t="shared" si="508"/>
        <v>N</v>
      </c>
      <c r="DE217" s="3" t="str">
        <f t="shared" si="439"/>
        <v>N</v>
      </c>
      <c r="DF217" s="3" t="str">
        <f t="shared" si="440"/>
        <v>N</v>
      </c>
      <c r="DG217" s="3" t="str">
        <f t="shared" si="509"/>
        <v>N</v>
      </c>
      <c r="DH217" s="3" t="str">
        <f t="shared" si="510"/>
        <v>N</v>
      </c>
      <c r="DI217" s="3" t="str">
        <f t="shared" si="441"/>
        <v>N</v>
      </c>
      <c r="DJ217" s="3" t="str">
        <f t="shared" si="442"/>
        <v>N</v>
      </c>
      <c r="DK217" s="3">
        <f>0</f>
        <v>0</v>
      </c>
      <c r="DL217" s="3" t="str">
        <f t="shared" si="443"/>
        <v>N</v>
      </c>
      <c r="DM217" s="3" t="str">
        <f t="shared" si="444"/>
        <v>N</v>
      </c>
      <c r="DN217" t="str">
        <f>IF(AND($A217="J",COUNTIFS(activiteiten_perceel,percelen!$AZ217,activiteiten_maatregel_nr,percelen!DN$4,activiteiten_activiteit_voldoet_aan_voorwaarden,"J")&gt;0),DN$4,"")</f>
        <v/>
      </c>
      <c r="DO217" t="str">
        <f>IF(AND($A217="J",COUNTIFS(activiteiten_perceel,percelen!$AZ217,activiteiten_maatregel_nr,percelen!DO$4,activiteiten_activiteit_voldoet_aan_voorwaarden,"J")&gt;0),DO$4,"")</f>
        <v/>
      </c>
      <c r="DP217" t="str">
        <f>IF(AND($A217="J",COUNTIFS(activiteiten_perceel,percelen!$AZ217,activiteiten_maatregel_nr,percelen!DP$4,activiteiten_activiteit_voldoet_aan_voorwaarden,"J")&gt;0),DP$4,"")</f>
        <v/>
      </c>
      <c r="DQ217" t="str">
        <f>IF(AND($A217="J",COUNTIFS(activiteiten_perceel,percelen!$AZ217,activiteiten_maatregel_nr,percelen!DQ$4,activiteiten_activiteit_voldoet_aan_voorwaarden,"J")&gt;0),DQ$4,"")</f>
        <v/>
      </c>
      <c r="DR217" t="str">
        <f>IF(AND($A217="J",COUNTIFS(activiteiten_perceel,percelen!$AZ217,activiteiten_maatregel_nr,percelen!DR$4,activiteiten_activiteit_voldoet_aan_voorwaarden,"J")&gt;0),DR$4,"")</f>
        <v/>
      </c>
      <c r="DS217" t="str">
        <f>IF(AND($A217="J",COUNTIFS(activiteiten_perceel,percelen!$AZ217,activiteiten_maatregel_nr,percelen!DS$4,activiteiten_activiteit_voldoet_aan_voorwaarden,"J")&gt;0),DS$4,"")</f>
        <v/>
      </c>
      <c r="DT217" t="str">
        <f>IF(AND($A217="J",COUNTIFS(activiteiten_perceel,percelen!$AZ217,activiteiten_maatregel_nr,percelen!DT$4,activiteiten_activiteit_voldoet_aan_voorwaarden,"J")&gt;0),DT$4,"")</f>
        <v/>
      </c>
      <c r="DU217" t="str">
        <f>IF(AND($A217="J",COUNTIFS(activiteiten_perceel,percelen!$AZ217,activiteiten_maatregel_nr,percelen!DU$4,activiteiten_activiteit_voldoet_aan_voorwaarden,"J")&gt;0),DU$4,"")</f>
        <v/>
      </c>
      <c r="DV217" t="str">
        <f>IF(AND($A217="J",COUNTIFS(activiteiten_perceel,percelen!$AZ217,activiteiten_maatregel_nr,percelen!DV$4,activiteiten_activiteit_voldoet_aan_voorwaarden,"J")&gt;0),DV$4,"")</f>
        <v/>
      </c>
      <c r="DW217" t="str">
        <f>IF(AND($A217="J",COUNTIFS(activiteiten_perceel,percelen!$AZ217,activiteiten_maatregel_nr,percelen!DW$4,activiteiten_activiteit_voldoet_aan_voorwaarden,"J")&gt;0),DW$4,"")</f>
        <v/>
      </c>
      <c r="DX217" t="str">
        <f>IF(AND($A217="J",COUNTIFS(activiteiten_perceel,percelen!$AZ217,activiteiten_maatregel_nr,percelen!DX$4,activiteiten_activiteit_voldoet_aan_voorwaarden,"J")&gt;0),DX$4,"")</f>
        <v/>
      </c>
      <c r="DY217" t="str">
        <f>IF(AND($A217="J",COUNTIFS(activiteiten_perceel,percelen!$AZ217,activiteiten_maatregel_nr,percelen!DY$4,activiteiten_activiteit_voldoet_aan_voorwaarden,"J")&gt;0),DY$4,"")</f>
        <v/>
      </c>
      <c r="DZ217" t="str">
        <f>IF(AND($A217="J",COUNTIFS(activiteiten_perceel,percelen!$AZ217,activiteiten_maatregel_nr,percelen!DZ$4,activiteiten_activiteit_voldoet_aan_voorwaarden,"J")&gt;0),DZ$4,"")</f>
        <v/>
      </c>
      <c r="EA217" t="str">
        <f>IF(AND($A217="J",COUNTIFS(activiteiten_perceel,percelen!$AZ217,activiteiten_maatregel_nr,percelen!EA$4,activiteiten_activiteit_voldoet_aan_voorwaarden,"J")&gt;0),EA$4,"")</f>
        <v/>
      </c>
      <c r="EB217" t="str">
        <f>IF(AND($A217="J",COUNTIFS(activiteiten_perceel,percelen!$AZ217,activiteiten_maatregel_nr,percelen!EB$4,activiteiten_activiteit_voldoet_aan_voorwaarden,"J")&gt;0),EB$4,"")</f>
        <v/>
      </c>
      <c r="EC217" t="str">
        <f>IF(AND($A217="J",COUNTIFS(activiteiten_perceel,percelen!$AZ217,activiteiten_maatregel_nr,percelen!EC$4,activiteiten_activiteit_voldoet_aan_voorwaarden,"J")&gt;0),EC$4,"")</f>
        <v/>
      </c>
      <c r="ED217" t="str">
        <f>IF(AND($A217="J",COUNTIFS(activiteiten_perceel,percelen!$AZ217,activiteiten_maatregel_nr,percelen!ED$4,activiteiten_activiteit_voldoet_aan_voorwaarden,"J")&gt;0),ED$4,"")</f>
        <v/>
      </c>
      <c r="EE217" t="str">
        <f>IF(AND($A217="J",COUNTIFS(activiteiten_perceel,percelen!$AZ217,activiteiten_maatregel_nr,percelen!EE$4,activiteiten_activiteit_voldoet_aan_voorwaarden,"J")&gt;0),EE$4,"")</f>
        <v/>
      </c>
      <c r="EF217" t="str">
        <f>IF(AND($A217="J",COUNTIFS(activiteiten_perceel,percelen!$AZ217,activiteiten_maatregel_nr,percelen!EF$4,activiteiten_activiteit_voldoet_aan_voorwaarden,"J")&gt;0),EF$4,"")</f>
        <v/>
      </c>
      <c r="EG217" t="str">
        <f>IF(AND($A217="J",COUNTIFS(activiteiten_perceel,percelen!$AZ217,activiteiten_maatregel_nr,percelen!EG$4,activiteiten_activiteit_voldoet_aan_voorwaarden,"J")&gt;0),EG$4,"")</f>
        <v/>
      </c>
      <c r="EH217" t="str">
        <f>IF(AND($A217="J",COUNTIFS(activiteiten_perceel,percelen!$AZ217,activiteiten_maatregel_nr,percelen!EH$4,activiteiten_activiteit_voldoet_aan_voorwaarden,"J")&gt;0),EH$4,"")</f>
        <v/>
      </c>
      <c r="EI217" t="str">
        <f>IF(AND($A217="J",COUNTIFS(activiteiten_perceel,percelen!$AZ217,activiteiten_maatregel_nr,percelen!EI$4,activiteiten_activiteit_voldoet_aan_voorwaarden,"J")&gt;0),EI$4,"")</f>
        <v/>
      </c>
      <c r="EJ217">
        <f t="shared" si="511"/>
        <v>0</v>
      </c>
      <c r="EK217" t="str">
        <f t="shared" si="445"/>
        <v/>
      </c>
      <c r="EL217" t="str">
        <f t="shared" si="446"/>
        <v/>
      </c>
      <c r="EM217" t="str">
        <f t="shared" si="447"/>
        <v/>
      </c>
      <c r="EN217" t="str">
        <f t="shared" si="448"/>
        <v/>
      </c>
      <c r="EO217" t="str">
        <f t="shared" si="449"/>
        <v/>
      </c>
      <c r="EP217" t="str">
        <f t="shared" si="450"/>
        <v/>
      </c>
      <c r="EQ217" t="str">
        <f t="shared" si="451"/>
        <v/>
      </c>
      <c r="ER217" t="str">
        <f t="shared" si="452"/>
        <v/>
      </c>
      <c r="ES217" t="str">
        <f t="shared" si="453"/>
        <v/>
      </c>
      <c r="ET217" t="str">
        <f t="shared" si="454"/>
        <v/>
      </c>
      <c r="EU217" t="str">
        <f t="shared" si="455"/>
        <v/>
      </c>
      <c r="EV217" t="str">
        <f t="shared" si="456"/>
        <v/>
      </c>
      <c r="EW217" t="str">
        <f t="shared" si="512"/>
        <v>nvt</v>
      </c>
      <c r="EX217" t="str">
        <f t="shared" si="513"/>
        <v>nvt</v>
      </c>
      <c r="EY217" t="str">
        <f t="shared" si="514"/>
        <v>nvt</v>
      </c>
      <c r="EZ217" t="str">
        <f t="shared" si="515"/>
        <v>nvt</v>
      </c>
      <c r="FA217" t="str">
        <f t="shared" si="516"/>
        <v>nvt</v>
      </c>
      <c r="FB217" t="str">
        <f t="shared" si="517"/>
        <v>nvt</v>
      </c>
      <c r="FC217" t="str">
        <f t="shared" si="518"/>
        <v>nvt</v>
      </c>
      <c r="FD217" t="str">
        <f t="shared" si="519"/>
        <v>nvt</v>
      </c>
      <c r="FE217" t="str">
        <f>IF($EJ217=2,VLOOKUP(FD217,STAPELING!A:D,FE$1,0),"nvt")</f>
        <v>nvt</v>
      </c>
      <c r="FF217" t="str">
        <f t="shared" si="520"/>
        <v>nvt</v>
      </c>
      <c r="FG217" t="str">
        <f t="shared" si="521"/>
        <v>nvt</v>
      </c>
      <c r="FH217" t="str">
        <f t="shared" si="522"/>
        <v>nvt</v>
      </c>
      <c r="FI217" t="str">
        <f t="shared" si="523"/>
        <v>nvt</v>
      </c>
      <c r="FJ217" t="str">
        <f t="shared" si="524"/>
        <v>nvt</v>
      </c>
      <c r="FK217" t="str">
        <f t="shared" si="525"/>
        <v>nvt</v>
      </c>
      <c r="FL217" t="str">
        <f t="shared" si="526"/>
        <v>nvt</v>
      </c>
      <c r="FM217" t="str">
        <f t="shared" si="527"/>
        <v/>
      </c>
      <c r="FN217" t="str">
        <f>IF(ISERROR(VLOOKUP(FM217,STAPELING!I:AO,FN$1,0)),"N",VLOOKUP(FM217,STAPELING!I:AO,FN$1,0))</f>
        <v>J</v>
      </c>
      <c r="FO217" t="str">
        <f t="shared" si="528"/>
        <v>nvt</v>
      </c>
      <c r="FP217" t="str">
        <f t="shared" si="457"/>
        <v>nvt</v>
      </c>
      <c r="FQ217" t="str">
        <f t="shared" si="458"/>
        <v>nvt</v>
      </c>
      <c r="FR217" t="str">
        <f t="shared" si="459"/>
        <v>nvt</v>
      </c>
      <c r="FS217" t="str">
        <f t="shared" si="460"/>
        <v>nvt</v>
      </c>
      <c r="FT217" t="str">
        <f t="shared" si="461"/>
        <v>nvt</v>
      </c>
      <c r="FU217" t="str">
        <f t="shared" si="462"/>
        <v>nvt</v>
      </c>
      <c r="FV217" t="str">
        <f t="shared" si="463"/>
        <v>nvt</v>
      </c>
      <c r="FW217" t="str">
        <f t="shared" si="464"/>
        <v>nvt</v>
      </c>
      <c r="FX217" t="str">
        <f t="shared" si="465"/>
        <v>nvt</v>
      </c>
      <c r="FY217" t="str">
        <f t="shared" si="466"/>
        <v>nvt</v>
      </c>
      <c r="FZ217" t="str">
        <f t="shared" si="467"/>
        <v>nvt</v>
      </c>
      <c r="GA217" t="str">
        <f t="shared" si="468"/>
        <v>nvt</v>
      </c>
      <c r="GB217" t="str">
        <f>IF($EJ217&gt;2,IF(FO217="","zwart",VLOOKUP(FO217,STAPELING!J:AA,GB$1,0)),"nvt")</f>
        <v>nvt</v>
      </c>
      <c r="GC217" t="str">
        <f t="shared" si="529"/>
        <v>nvt</v>
      </c>
      <c r="GD217" t="str">
        <f t="shared" si="530"/>
        <v>nvt</v>
      </c>
      <c r="GE217" t="str">
        <f t="shared" si="531"/>
        <v>nvt</v>
      </c>
      <c r="GF217" t="str">
        <f t="shared" si="532"/>
        <v>nvt</v>
      </c>
      <c r="GG217" t="str">
        <f t="shared" si="533"/>
        <v>nvt</v>
      </c>
      <c r="GH217" t="str">
        <f t="shared" si="534"/>
        <v>nvt</v>
      </c>
      <c r="GI217" t="str">
        <f t="shared" si="535"/>
        <v>nvt</v>
      </c>
      <c r="GJ217" t="str">
        <f t="shared" si="536"/>
        <v>nvt</v>
      </c>
      <c r="GK217" t="str">
        <f t="shared" si="469"/>
        <v>nvt</v>
      </c>
      <c r="GL217" t="str">
        <f t="shared" si="470"/>
        <v>nvt</v>
      </c>
      <c r="GM217" t="str">
        <f t="shared" si="471"/>
        <v>nvt</v>
      </c>
      <c r="GN217" t="str">
        <f t="shared" si="472"/>
        <v>nvt</v>
      </c>
      <c r="GO217" t="str">
        <f t="shared" si="473"/>
        <v>nvt</v>
      </c>
      <c r="GP217" t="str">
        <f t="shared" si="474"/>
        <v>nvt</v>
      </c>
      <c r="GQ217" t="str">
        <f t="shared" si="475"/>
        <v>nvt</v>
      </c>
      <c r="GR217" t="str">
        <f t="shared" si="476"/>
        <v>nvt</v>
      </c>
      <c r="GS217" t="str">
        <f t="shared" si="477"/>
        <v>nvt</v>
      </c>
      <c r="GT217" t="str">
        <f t="shared" si="478"/>
        <v>nvt</v>
      </c>
      <c r="GU217" t="str">
        <f t="shared" si="479"/>
        <v>nvt</v>
      </c>
      <c r="GV217" t="str">
        <f t="shared" si="480"/>
        <v>nvt</v>
      </c>
      <c r="GW217" t="str">
        <f>IF($EJ217&gt;2,IF(GJ217="","zwart",VLOOKUP(GJ217,STAPELING!AB:AJ,GW$1,0)),"nvt")</f>
        <v>nvt</v>
      </c>
      <c r="GX217" t="str">
        <f t="shared" si="537"/>
        <v>nvt</v>
      </c>
      <c r="GY217" t="str">
        <f t="shared" si="538"/>
        <v>nvt</v>
      </c>
      <c r="GZ217" t="str">
        <f t="shared" si="539"/>
        <v>nvt</v>
      </c>
      <c r="HA217" t="str">
        <f t="shared" si="540"/>
        <v>nvt</v>
      </c>
      <c r="HB217" t="str">
        <f t="shared" si="541"/>
        <v>nvt</v>
      </c>
      <c r="HC217" t="str">
        <f t="shared" si="542"/>
        <v>nvt</v>
      </c>
      <c r="HD217" t="str">
        <f t="shared" si="543"/>
        <v>nvt</v>
      </c>
      <c r="HE217" t="str">
        <f t="shared" si="544"/>
        <v>nvt</v>
      </c>
      <c r="HF217" t="str">
        <f t="shared" si="545"/>
        <v>nvt</v>
      </c>
      <c r="HG217" t="str">
        <f t="shared" si="546"/>
        <v>nvt</v>
      </c>
      <c r="HH217" t="str">
        <f t="shared" si="547"/>
        <v>nvt</v>
      </c>
      <c r="HI217" t="str">
        <f t="shared" si="548"/>
        <v>nvt</v>
      </c>
      <c r="HJ217" t="str">
        <f t="shared" si="549"/>
        <v>nvt</v>
      </c>
      <c r="HK217" t="str">
        <f t="shared" si="550"/>
        <v>nvt</v>
      </c>
      <c r="HL217" t="str">
        <f t="shared" si="551"/>
        <v>nvt</v>
      </c>
      <c r="HM217" t="str">
        <f t="shared" si="481"/>
        <v>nvt</v>
      </c>
      <c r="HN217" t="str">
        <f t="shared" si="482"/>
        <v>nvt</v>
      </c>
      <c r="HO217" t="str">
        <f t="shared" si="483"/>
        <v>nvt</v>
      </c>
      <c r="HP217" t="str">
        <f t="shared" si="484"/>
        <v>nvt</v>
      </c>
      <c r="HQ217" t="str">
        <f t="shared" si="485"/>
        <v>nvt</v>
      </c>
      <c r="HR217" t="str">
        <f t="shared" si="486"/>
        <v>nvt</v>
      </c>
      <c r="HS217" t="str">
        <f t="shared" si="487"/>
        <v>nvt</v>
      </c>
      <c r="HT217" t="str">
        <f t="shared" si="488"/>
        <v>nvt</v>
      </c>
      <c r="HU217" t="str">
        <f t="shared" si="489"/>
        <v>nvt</v>
      </c>
      <c r="HV217" t="str">
        <f t="shared" si="490"/>
        <v>nvt</v>
      </c>
      <c r="HW217" t="str">
        <f t="shared" si="491"/>
        <v>nvt</v>
      </c>
      <c r="HX217" t="str">
        <f t="shared" si="492"/>
        <v>nvt</v>
      </c>
      <c r="HY217" t="str">
        <f>IF($EJ217&gt;2,IF(HL217="","zwart",VLOOKUP(HL217,STAPELING!AK:AN,HY$1,0)),"nvt")</f>
        <v>nvt</v>
      </c>
      <c r="HZ217" t="str">
        <f t="shared" si="552"/>
        <v>nvt</v>
      </c>
      <c r="IA217" t="str">
        <f t="shared" si="553"/>
        <v>nvt</v>
      </c>
      <c r="IB217" t="str">
        <f t="shared" si="554"/>
        <v>nvt</v>
      </c>
      <c r="IC217" t="str">
        <f t="shared" si="555"/>
        <v>nvt</v>
      </c>
      <c r="ID217" t="str">
        <f t="shared" si="556"/>
        <v>nvt</v>
      </c>
      <c r="IE217" t="str">
        <f t="shared" si="557"/>
        <v>nvt</v>
      </c>
      <c r="IF217" t="str">
        <f t="shared" si="558"/>
        <v>nvt</v>
      </c>
      <c r="IG217">
        <f t="shared" si="559"/>
        <v>0</v>
      </c>
      <c r="IH217">
        <f t="shared" si="560"/>
        <v>0</v>
      </c>
      <c r="II217">
        <f t="shared" si="561"/>
        <v>0</v>
      </c>
      <c r="IJ217">
        <f t="shared" si="562"/>
        <v>0</v>
      </c>
      <c r="IK217">
        <f t="shared" si="563"/>
        <v>0</v>
      </c>
      <c r="IL217">
        <f t="shared" si="564"/>
        <v>0</v>
      </c>
      <c r="IM217">
        <f t="shared" si="565"/>
        <v>0</v>
      </c>
      <c r="IN217">
        <f t="shared" si="566"/>
        <v>0</v>
      </c>
      <c r="IO217">
        <f t="shared" si="567"/>
        <v>0</v>
      </c>
      <c r="IP217">
        <f t="shared" si="568"/>
        <v>0</v>
      </c>
      <c r="IQ217">
        <f t="shared" si="569"/>
        <v>0</v>
      </c>
      <c r="IR217">
        <f t="shared" si="570"/>
        <v>0</v>
      </c>
      <c r="IS217">
        <f t="shared" si="571"/>
        <v>0</v>
      </c>
      <c r="IT217">
        <f t="shared" si="572"/>
        <v>0</v>
      </c>
      <c r="IU217" t="str">
        <f t="shared" si="573"/>
        <v>N</v>
      </c>
      <c r="IV217" t="str">
        <f t="shared" si="493"/>
        <v>N</v>
      </c>
      <c r="IW217" t="str">
        <f t="shared" si="574"/>
        <v>N</v>
      </c>
    </row>
    <row r="218" spans="1:257" x14ac:dyDescent="0.25">
      <c r="A218" t="str">
        <f>IF(ISERROR(VLOOKUP(E218,E$4:E217,1,0)),"J","N")</f>
        <v>N</v>
      </c>
      <c r="E218" s="25" t="str">
        <f>IF(Invoer!B247="","",Invoer!B247)</f>
        <v/>
      </c>
      <c r="F218" s="25"/>
      <c r="G218" s="25"/>
      <c r="H218" s="25" t="str">
        <f>IF(AND($E218&lt;&gt;"",$A218="J"),Invoer!D247,"")</f>
        <v/>
      </c>
      <c r="I218" s="25"/>
      <c r="J218" s="26"/>
      <c r="K218" s="26" t="str">
        <f>IF(AND($E218&lt;&gt;"",$A218="J"),Invoer!L247,"")</f>
        <v/>
      </c>
      <c r="L218" s="26"/>
      <c r="M218" s="25"/>
      <c r="N218" s="152"/>
      <c r="O218" s="153"/>
      <c r="P218" s="25"/>
      <c r="Q218" s="25"/>
      <c r="R218" s="153"/>
      <c r="S218" s="154"/>
      <c r="T218" s="152"/>
      <c r="U218" s="153"/>
      <c r="V218" s="153"/>
      <c r="W218" s="59" t="str">
        <f>IF(AND($E218&lt;&gt;"",$A218="J",Invoer!R247&lt;&gt;""),VLOOKUP(Invoer!R247,NORM!$F$26:$H$29,3,0),"")</f>
        <v/>
      </c>
      <c r="X218" s="59"/>
      <c r="Y218" s="25" t="str">
        <f t="shared" si="494"/>
        <v/>
      </c>
      <c r="Z218" s="25"/>
      <c r="AA218" s="26" t="str">
        <f t="shared" si="495"/>
        <v/>
      </c>
      <c r="AB218" s="26"/>
      <c r="AC218" s="153"/>
      <c r="AD218" s="153"/>
      <c r="AE218" s="153"/>
      <c r="AF218" s="153"/>
      <c r="AG218" s="153"/>
      <c r="AH218" s="25"/>
      <c r="AI218" s="153"/>
      <c r="AJ218" s="153"/>
      <c r="AK218" s="153"/>
      <c r="AL218" s="153"/>
      <c r="AM218" s="25" t="str">
        <f>IF(AND($E218&lt;&gt;"",$A218="J"),IF(Invoer!X247="Ja","J",IF(Invoer!X247="Nee","N","")),"")</f>
        <v/>
      </c>
      <c r="AN218" s="153"/>
      <c r="AO218" s="153"/>
      <c r="AP218" s="153" t="s">
        <v>311</v>
      </c>
      <c r="AQ218" s="153" t="s">
        <v>311</v>
      </c>
      <c r="AR218" s="153" t="s">
        <v>312</v>
      </c>
      <c r="AS218" s="153" t="s">
        <v>312</v>
      </c>
      <c r="AT218" s="1" t="str">
        <f>IF(AND($E218&lt;&gt;"",$A218="J",Invoer!O247&lt;&gt;""),VLOOKUP(Invoer!O247,NORM!$F$31:$H$38,3,0),"")</f>
        <v/>
      </c>
      <c r="AU218" s="1"/>
      <c r="AV218" s="1" t="str">
        <f>IF(AND($E218&lt;&gt;"",$A218="J"),Invoer!AH247,"")</f>
        <v/>
      </c>
      <c r="AW218" s="1"/>
      <c r="AX218" s="1" t="str">
        <f t="shared" si="496"/>
        <v/>
      </c>
      <c r="AY218" s="1"/>
      <c r="AZ218" s="3" t="str">
        <f t="shared" si="497"/>
        <v/>
      </c>
      <c r="BA218" s="3" t="str">
        <f t="shared" si="498"/>
        <v/>
      </c>
      <c r="BB218" s="3" t="str">
        <f t="shared" si="499"/>
        <v>N</v>
      </c>
      <c r="BC218" s="3" t="str">
        <f t="shared" si="500"/>
        <v>N</v>
      </c>
      <c r="BD218" s="3" t="str">
        <f t="shared" si="501"/>
        <v/>
      </c>
      <c r="BE218" s="3">
        <f t="shared" si="502"/>
        <v>0</v>
      </c>
      <c r="BF218" s="3" t="str">
        <f t="shared" si="503"/>
        <v/>
      </c>
      <c r="BG218" s="3" t="str">
        <f t="shared" si="504"/>
        <v/>
      </c>
      <c r="BH218" s="3" t="str">
        <f t="shared" si="505"/>
        <v>N</v>
      </c>
      <c r="BI218" s="24" t="str">
        <f t="shared" si="506"/>
        <v/>
      </c>
      <c r="BJ218" s="24" t="str">
        <f>IF(ISERROR(VLOOKUP($BD218,LOV_GWSGRP!A:A,1,0)),"N","J")</f>
        <v>N</v>
      </c>
      <c r="BK218" s="24" t="str">
        <f>IF(ISERROR(VLOOKUP($BD218,LOV_GWSGRP!D:D,1,0)),"N","J")</f>
        <v>N</v>
      </c>
      <c r="BL218" s="24" t="str">
        <f>IF(ISERROR(VLOOKUP($BD218,LOV_GWSGRP!G:G,1,0)),"N","J")</f>
        <v>N</v>
      </c>
      <c r="BM218" s="24" t="str">
        <f>IF(ISERROR(VLOOKUP($BD218,LOV_GWSGRP!M:M,1,0)),"N","J")</f>
        <v>N</v>
      </c>
      <c r="BN218" s="24" t="str">
        <f>IF(ISERROR(VLOOKUP($BD218,LOV_GWSGRP!P:P,1,0)),"N","J")</f>
        <v>N</v>
      </c>
      <c r="BO218" s="24" t="str">
        <f>IF(ISERROR(VLOOKUP($BD218,LOV_GWSGRP!S:S,1,0)),"N","J")</f>
        <v>N</v>
      </c>
      <c r="BP218" s="24" t="str">
        <f>IF(ISERROR(VLOOKUP($BD218,LOV_GWSGRP!V:V,1,0)),"N","J")</f>
        <v>N</v>
      </c>
      <c r="BQ218" s="24" t="str">
        <f>IF(ISERROR(VLOOKUP($BD218,LOV_GWSGRP!Y:Y,1,0)),"N","J")</f>
        <v>N</v>
      </c>
      <c r="BR218" s="24" t="str">
        <f>IF(ISERROR(VLOOKUP($BD218,LOV_GWSGRP!AB:AB,1,0)),"N","J")</f>
        <v>N</v>
      </c>
      <c r="BS218" s="24" t="str">
        <f>IF(ISERROR(VLOOKUP($BD218,LOV_GWSGRP!AE:AE,1,0)),"N","J")</f>
        <v>N</v>
      </c>
      <c r="BT218" s="24" t="str">
        <f>IF(ISERROR(VLOOKUP($BD218,LOV_GWSGRP!AH:AH,1,0)),"N","J")</f>
        <v>N</v>
      </c>
      <c r="BU218" s="24" t="str">
        <f>IF(ISERROR(VLOOKUP($BD218,LOV_GWSGRP!CJ:CJ,1,0)),"N","J")</f>
        <v>N</v>
      </c>
      <c r="BV218" s="24" t="str">
        <f>IF(ISERROR(VLOOKUP($BD218,LOV_GWSGRP!AN:AN,1,0)),"N","J")</f>
        <v>N</v>
      </c>
      <c r="BW218" s="24" t="str">
        <f>IF(ISERROR(VLOOKUP($BD218,LOV_GWSGRP!AQ:AQ,1,0)),"N","J")</f>
        <v>N</v>
      </c>
      <c r="BX218" s="24" t="str">
        <f>IF(ISERROR(VLOOKUP($BD218,LOV_GWSGRP!AT:AT,1,0)),"N","J")</f>
        <v>N</v>
      </c>
      <c r="BY218" s="24" t="str">
        <f>IF(ISERROR(VLOOKUP($BD218,LOV_GWSGRP!AW:AW,1,0)),"N","J")</f>
        <v>N</v>
      </c>
      <c r="BZ218" s="24" t="str">
        <f>IF(ISERROR(VLOOKUP($BD218,LOV_GWSGRP!AZ:AZ,1,0)),"N","J")</f>
        <v>N</v>
      </c>
      <c r="CA218" s="24" t="str">
        <f>IF(ISERROR(VLOOKUP($BD218,LOV_GWSGRP!BC:BC,1,0)),"N","J")</f>
        <v>N</v>
      </c>
      <c r="CB218" s="24" t="str">
        <f>IF(ISERROR(VLOOKUP($BD218,LOV_GWSGRP!BF:BF,1,0)),"N","J")</f>
        <v>N</v>
      </c>
      <c r="CC218" s="24" t="str">
        <f>IF(ISERROR(VLOOKUP($BD218,LOV_GWSGRP!BI:BI,1,0)),"N","J")</f>
        <v>N</v>
      </c>
      <c r="CD218" s="24" t="str">
        <f>IF(ISERROR(VLOOKUP($BD218,LOV_GWSGRP!J:J,1,0)),"N","J")</f>
        <v>N</v>
      </c>
      <c r="CE218" s="24" t="str">
        <f>IF(ISERROR(VLOOKUP($BD218,LOV_GWSGRP!BL:BL,1,0)),"N","J")</f>
        <v>N</v>
      </c>
      <c r="CF218" s="24"/>
      <c r="CG218" s="24" t="str">
        <f>IF(ISERROR(VLOOKUP($BD218,LOV_GWSGRP!BO:BO,1,0)),"N","J")</f>
        <v>N</v>
      </c>
      <c r="CH218" s="24" t="str">
        <f t="shared" si="507"/>
        <v>N</v>
      </c>
      <c r="CI218" s="24" t="str">
        <f>IF(ISERROR(VLOOKUP($BD218,GEWASCODE_GLMC8!F:F,1,0)),"N","J")</f>
        <v>N</v>
      </c>
      <c r="CJ218" s="24" t="str">
        <f>IF(COUNTIF($CI218:CI218,"J")&gt;0,"N",IF(ISERROR(VLOOKUP($BD218,GEWASCODE_GLMC8!G:G,1,0)),"N","J"))</f>
        <v>N</v>
      </c>
      <c r="CK218" s="24" t="str">
        <f>IF(COUNTIF($CI218:CJ218,"J")&gt;0,"N",IF(ISERROR(VLOOKUP($BD218,GEWASCODE_GLMC8!H:H,1,0)),"N","J"))</f>
        <v>N</v>
      </c>
      <c r="CL218" s="24" t="str">
        <f>IF(COUNTIF($CI218:CK218,"J")&gt;0,"N",IF(ISERROR(VLOOKUP($BD218,GEWASCODE_GLMC8!I:I,1,0)),"N","J"))</f>
        <v>N</v>
      </c>
      <c r="CM218" s="24" t="str">
        <f>IF(COUNTIF($CI218:CL218,"J")&gt;0,"N",IF(ISERROR(VLOOKUP($BD218,GEWASCODE_GLMC8!J:J,1,0)),"N","J"))</f>
        <v>N</v>
      </c>
      <c r="CN218" s="24" t="str">
        <f>IF(COUNTIF($CI218:CM218,"J")&gt;0,"N",IF(ISERROR(VLOOKUP($BD218,GEWASCODE_GLMC8!K:K,1,0)),"N","J"))</f>
        <v>N</v>
      </c>
      <c r="CO218" s="24" t="str">
        <f>IF(COUNTIF($CI218:CN218,"J")&gt;0,"N",IF(ISERROR(VLOOKUP($BD218,GEWASCODE_GLMC8!L:L,1,0)),"N","J"))</f>
        <v>N</v>
      </c>
      <c r="CP218" s="24" t="str">
        <f>IF(COUNTIF($CI218:CO218,"J")&gt;0,"N",IF(ISERROR(VLOOKUP($BD218,GEWASCODE_GLMC8!M:M,1,0)),"N","J"))</f>
        <v>N</v>
      </c>
      <c r="CQ218" s="24" t="str">
        <f>IF(COUNTIF($CI218:CP218,"J")&gt;0,"N",IF(ISERROR(VLOOKUP($BD218,GEWASCODE_GLMC8!N:N,1,0)),"N","J"))</f>
        <v>N</v>
      </c>
      <c r="CR218" s="24" t="str">
        <f>IF(COUNTIF($CI218:CQ218,"J")&gt;0,"N",IF(ISERROR(VLOOKUP($BD218,GEWASCODE_GLMC8!O:O,1,0)),"N","J"))</f>
        <v>N</v>
      </c>
      <c r="CS218" s="24" t="str">
        <f>IF(COUNTIF($CI218:CR218,"J")&gt;0,"N",IF(ISERROR(VLOOKUP($BD218,GEWASCODE_GLMC8!P:P,1,0)),"N","J"))</f>
        <v>N</v>
      </c>
      <c r="CT218" s="24" t="str">
        <f>IF(COUNTIF($CI218:CS218,"J")&gt;0,"N",IF(ISERROR(VLOOKUP($BD218,GEWASCODE_GLMC8!Q:Q,1,0)),"N","J"))</f>
        <v>N</v>
      </c>
      <c r="CU218" s="24" t="str">
        <f>IF(COUNTIF($CI218:CT218,"J")&gt;0,"N",IF(ISERROR(VLOOKUP($BD218,GEWASCODE_GLMC8!R:R,1,0)),"N","J"))</f>
        <v>N</v>
      </c>
      <c r="CV218" s="24" t="str">
        <f>IF(COUNTIF($CI218:CU218,"J")&gt;0,"N",IF(ISERROR(VLOOKUP($BD218,GEWASCODE_GLMC8!S:S,1,0)),"N","J"))</f>
        <v>N</v>
      </c>
      <c r="CW218" s="24" t="str">
        <f>IF(COUNTIF($CI218:CV218,"J")&gt;0,"N",IF(ISERROR(VLOOKUP($BD218,GEWASCODE_GLMC8!T:T,1,0)),"N","J"))</f>
        <v>N</v>
      </c>
      <c r="CX218" s="24" t="str">
        <f>IF(COUNTIF($CI218:CW218,"J")&gt;0,"N",IF(ISERROR(VLOOKUP($BD218,GEWASCODE_GLMC8!U:U,1,0)),"N","J"))</f>
        <v>N</v>
      </c>
      <c r="CY218" s="24" t="str">
        <f>IF(COUNTIF($CI218:CX218,"J")&gt;0,"N",IF(ISERROR(VLOOKUP($BD218,GEWASCODE_GLMC8!V:V,1,0)),"N","J"))</f>
        <v>N</v>
      </c>
      <c r="CZ218" s="24" t="str">
        <f>IF(COUNTIF($CI218:CY218,"J")&gt;0,"N",IF(ISERROR(VLOOKUP($BD218,GEWASCODE_GLMC8!W:W,1,0)),"N","J"))</f>
        <v>N</v>
      </c>
      <c r="DA218" s="24" t="str">
        <f>IF(COUNTIF($CI218:CZ218,"J")&gt;0,"N",IF(ISERROR(VLOOKUP($BD218,GEWASCODE_GLMC8!X:X,1,0)),"N","J"))</f>
        <v>N</v>
      </c>
      <c r="DB218" s="24" t="str">
        <f>IF(COUNTIF($CI218:DA218,"J")&gt;0,"N",IF(ISERROR(VLOOKUP($BD218,GEWASCODE_GLMC8!Y:Y,1,0)),"N","J"))</f>
        <v>N</v>
      </c>
      <c r="DC218" s="24" t="str">
        <f>IF(COUNTIF($CI218:DB218,"J")&gt;0,"N",IF(ISERROR(VLOOKUP($BD218,GEWASCODE_GLMC8!Z:Z,1,0)),"N","J"))</f>
        <v>N</v>
      </c>
      <c r="DD218" s="24" t="str">
        <f t="shared" si="508"/>
        <v>N</v>
      </c>
      <c r="DE218" s="3" t="str">
        <f t="shared" si="439"/>
        <v>N</v>
      </c>
      <c r="DF218" s="3" t="str">
        <f t="shared" si="440"/>
        <v>N</v>
      </c>
      <c r="DG218" s="3" t="str">
        <f t="shared" si="509"/>
        <v>N</v>
      </c>
      <c r="DH218" s="3" t="str">
        <f t="shared" si="510"/>
        <v>N</v>
      </c>
      <c r="DI218" s="3" t="str">
        <f t="shared" si="441"/>
        <v>N</v>
      </c>
      <c r="DJ218" s="3" t="str">
        <f t="shared" si="442"/>
        <v>N</v>
      </c>
      <c r="DK218" s="3">
        <f>0</f>
        <v>0</v>
      </c>
      <c r="DL218" s="3" t="str">
        <f t="shared" si="443"/>
        <v>N</v>
      </c>
      <c r="DM218" s="3" t="str">
        <f t="shared" si="444"/>
        <v>N</v>
      </c>
      <c r="DN218" t="str">
        <f>IF(AND($A218="J",COUNTIFS(activiteiten_perceel,percelen!$AZ218,activiteiten_maatregel_nr,percelen!DN$4,activiteiten_activiteit_voldoet_aan_voorwaarden,"J")&gt;0),DN$4,"")</f>
        <v/>
      </c>
      <c r="DO218" t="str">
        <f>IF(AND($A218="J",COUNTIFS(activiteiten_perceel,percelen!$AZ218,activiteiten_maatregel_nr,percelen!DO$4,activiteiten_activiteit_voldoet_aan_voorwaarden,"J")&gt;0),DO$4,"")</f>
        <v/>
      </c>
      <c r="DP218" t="str">
        <f>IF(AND($A218="J",COUNTIFS(activiteiten_perceel,percelen!$AZ218,activiteiten_maatregel_nr,percelen!DP$4,activiteiten_activiteit_voldoet_aan_voorwaarden,"J")&gt;0),DP$4,"")</f>
        <v/>
      </c>
      <c r="DQ218" t="str">
        <f>IF(AND($A218="J",COUNTIFS(activiteiten_perceel,percelen!$AZ218,activiteiten_maatregel_nr,percelen!DQ$4,activiteiten_activiteit_voldoet_aan_voorwaarden,"J")&gt;0),DQ$4,"")</f>
        <v/>
      </c>
      <c r="DR218" t="str">
        <f>IF(AND($A218="J",COUNTIFS(activiteiten_perceel,percelen!$AZ218,activiteiten_maatregel_nr,percelen!DR$4,activiteiten_activiteit_voldoet_aan_voorwaarden,"J")&gt;0),DR$4,"")</f>
        <v/>
      </c>
      <c r="DS218" t="str">
        <f>IF(AND($A218="J",COUNTIFS(activiteiten_perceel,percelen!$AZ218,activiteiten_maatregel_nr,percelen!DS$4,activiteiten_activiteit_voldoet_aan_voorwaarden,"J")&gt;0),DS$4,"")</f>
        <v/>
      </c>
      <c r="DT218" t="str">
        <f>IF(AND($A218="J",COUNTIFS(activiteiten_perceel,percelen!$AZ218,activiteiten_maatregel_nr,percelen!DT$4,activiteiten_activiteit_voldoet_aan_voorwaarden,"J")&gt;0),DT$4,"")</f>
        <v/>
      </c>
      <c r="DU218" t="str">
        <f>IF(AND($A218="J",COUNTIFS(activiteiten_perceel,percelen!$AZ218,activiteiten_maatregel_nr,percelen!DU$4,activiteiten_activiteit_voldoet_aan_voorwaarden,"J")&gt;0),DU$4,"")</f>
        <v/>
      </c>
      <c r="DV218" t="str">
        <f>IF(AND($A218="J",COUNTIFS(activiteiten_perceel,percelen!$AZ218,activiteiten_maatregel_nr,percelen!DV$4,activiteiten_activiteit_voldoet_aan_voorwaarden,"J")&gt;0),DV$4,"")</f>
        <v/>
      </c>
      <c r="DW218" t="str">
        <f>IF(AND($A218="J",COUNTIFS(activiteiten_perceel,percelen!$AZ218,activiteiten_maatregel_nr,percelen!DW$4,activiteiten_activiteit_voldoet_aan_voorwaarden,"J")&gt;0),DW$4,"")</f>
        <v/>
      </c>
      <c r="DX218" t="str">
        <f>IF(AND($A218="J",COUNTIFS(activiteiten_perceel,percelen!$AZ218,activiteiten_maatregel_nr,percelen!DX$4,activiteiten_activiteit_voldoet_aan_voorwaarden,"J")&gt;0),DX$4,"")</f>
        <v/>
      </c>
      <c r="DY218" t="str">
        <f>IF(AND($A218="J",COUNTIFS(activiteiten_perceel,percelen!$AZ218,activiteiten_maatregel_nr,percelen!DY$4,activiteiten_activiteit_voldoet_aan_voorwaarden,"J")&gt;0),DY$4,"")</f>
        <v/>
      </c>
      <c r="DZ218" t="str">
        <f>IF(AND($A218="J",COUNTIFS(activiteiten_perceel,percelen!$AZ218,activiteiten_maatregel_nr,percelen!DZ$4,activiteiten_activiteit_voldoet_aan_voorwaarden,"J")&gt;0),DZ$4,"")</f>
        <v/>
      </c>
      <c r="EA218" t="str">
        <f>IF(AND($A218="J",COUNTIFS(activiteiten_perceel,percelen!$AZ218,activiteiten_maatregel_nr,percelen!EA$4,activiteiten_activiteit_voldoet_aan_voorwaarden,"J")&gt;0),EA$4,"")</f>
        <v/>
      </c>
      <c r="EB218" t="str">
        <f>IF(AND($A218="J",COUNTIFS(activiteiten_perceel,percelen!$AZ218,activiteiten_maatregel_nr,percelen!EB$4,activiteiten_activiteit_voldoet_aan_voorwaarden,"J")&gt;0),EB$4,"")</f>
        <v/>
      </c>
      <c r="EC218" t="str">
        <f>IF(AND($A218="J",COUNTIFS(activiteiten_perceel,percelen!$AZ218,activiteiten_maatregel_nr,percelen!EC$4,activiteiten_activiteit_voldoet_aan_voorwaarden,"J")&gt;0),EC$4,"")</f>
        <v/>
      </c>
      <c r="ED218" t="str">
        <f>IF(AND($A218="J",COUNTIFS(activiteiten_perceel,percelen!$AZ218,activiteiten_maatregel_nr,percelen!ED$4,activiteiten_activiteit_voldoet_aan_voorwaarden,"J")&gt;0),ED$4,"")</f>
        <v/>
      </c>
      <c r="EE218" t="str">
        <f>IF(AND($A218="J",COUNTIFS(activiteiten_perceel,percelen!$AZ218,activiteiten_maatregel_nr,percelen!EE$4,activiteiten_activiteit_voldoet_aan_voorwaarden,"J")&gt;0),EE$4,"")</f>
        <v/>
      </c>
      <c r="EF218" t="str">
        <f>IF(AND($A218="J",COUNTIFS(activiteiten_perceel,percelen!$AZ218,activiteiten_maatregel_nr,percelen!EF$4,activiteiten_activiteit_voldoet_aan_voorwaarden,"J")&gt;0),EF$4,"")</f>
        <v/>
      </c>
      <c r="EG218" t="str">
        <f>IF(AND($A218="J",COUNTIFS(activiteiten_perceel,percelen!$AZ218,activiteiten_maatregel_nr,percelen!EG$4,activiteiten_activiteit_voldoet_aan_voorwaarden,"J")&gt;0),EG$4,"")</f>
        <v/>
      </c>
      <c r="EH218" t="str">
        <f>IF(AND($A218="J",COUNTIFS(activiteiten_perceel,percelen!$AZ218,activiteiten_maatregel_nr,percelen!EH$4,activiteiten_activiteit_voldoet_aan_voorwaarden,"J")&gt;0),EH$4,"")</f>
        <v/>
      </c>
      <c r="EI218" t="str">
        <f>IF(AND($A218="J",COUNTIFS(activiteiten_perceel,percelen!$AZ218,activiteiten_maatregel_nr,percelen!EI$4,activiteiten_activiteit_voldoet_aan_voorwaarden,"J")&gt;0),EI$4,"")</f>
        <v/>
      </c>
      <c r="EJ218">
        <f t="shared" si="511"/>
        <v>0</v>
      </c>
      <c r="EK218" t="str">
        <f t="shared" si="445"/>
        <v/>
      </c>
      <c r="EL218" t="str">
        <f t="shared" si="446"/>
        <v/>
      </c>
      <c r="EM218" t="str">
        <f t="shared" si="447"/>
        <v/>
      </c>
      <c r="EN218" t="str">
        <f t="shared" si="448"/>
        <v/>
      </c>
      <c r="EO218" t="str">
        <f t="shared" si="449"/>
        <v/>
      </c>
      <c r="EP218" t="str">
        <f t="shared" si="450"/>
        <v/>
      </c>
      <c r="EQ218" t="str">
        <f t="shared" si="451"/>
        <v/>
      </c>
      <c r="ER218" t="str">
        <f t="shared" si="452"/>
        <v/>
      </c>
      <c r="ES218" t="str">
        <f t="shared" si="453"/>
        <v/>
      </c>
      <c r="ET218" t="str">
        <f t="shared" si="454"/>
        <v/>
      </c>
      <c r="EU218" t="str">
        <f t="shared" si="455"/>
        <v/>
      </c>
      <c r="EV218" t="str">
        <f t="shared" si="456"/>
        <v/>
      </c>
      <c r="EW218" t="str">
        <f t="shared" si="512"/>
        <v>nvt</v>
      </c>
      <c r="EX218" t="str">
        <f t="shared" si="513"/>
        <v>nvt</v>
      </c>
      <c r="EY218" t="str">
        <f t="shared" si="514"/>
        <v>nvt</v>
      </c>
      <c r="EZ218" t="str">
        <f t="shared" si="515"/>
        <v>nvt</v>
      </c>
      <c r="FA218" t="str">
        <f t="shared" si="516"/>
        <v>nvt</v>
      </c>
      <c r="FB218" t="str">
        <f t="shared" si="517"/>
        <v>nvt</v>
      </c>
      <c r="FC218" t="str">
        <f t="shared" si="518"/>
        <v>nvt</v>
      </c>
      <c r="FD218" t="str">
        <f t="shared" si="519"/>
        <v>nvt</v>
      </c>
      <c r="FE218" t="str">
        <f>IF($EJ218=2,VLOOKUP(FD218,STAPELING!A:D,FE$1,0),"nvt")</f>
        <v>nvt</v>
      </c>
      <c r="FF218" t="str">
        <f t="shared" si="520"/>
        <v>nvt</v>
      </c>
      <c r="FG218" t="str">
        <f t="shared" si="521"/>
        <v>nvt</v>
      </c>
      <c r="FH218" t="str">
        <f t="shared" si="522"/>
        <v>nvt</v>
      </c>
      <c r="FI218" t="str">
        <f t="shared" si="523"/>
        <v>nvt</v>
      </c>
      <c r="FJ218" t="str">
        <f t="shared" si="524"/>
        <v>nvt</v>
      </c>
      <c r="FK218" t="str">
        <f t="shared" si="525"/>
        <v>nvt</v>
      </c>
      <c r="FL218" t="str">
        <f t="shared" si="526"/>
        <v>nvt</v>
      </c>
      <c r="FM218" t="str">
        <f t="shared" si="527"/>
        <v/>
      </c>
      <c r="FN218" t="str">
        <f>IF(ISERROR(VLOOKUP(FM218,STAPELING!I:AO,FN$1,0)),"N",VLOOKUP(FM218,STAPELING!I:AO,FN$1,0))</f>
        <v>J</v>
      </c>
      <c r="FO218" t="str">
        <f t="shared" si="528"/>
        <v>nvt</v>
      </c>
      <c r="FP218" t="str">
        <f t="shared" si="457"/>
        <v>nvt</v>
      </c>
      <c r="FQ218" t="str">
        <f t="shared" si="458"/>
        <v>nvt</v>
      </c>
      <c r="FR218" t="str">
        <f t="shared" si="459"/>
        <v>nvt</v>
      </c>
      <c r="FS218" t="str">
        <f t="shared" si="460"/>
        <v>nvt</v>
      </c>
      <c r="FT218" t="str">
        <f t="shared" si="461"/>
        <v>nvt</v>
      </c>
      <c r="FU218" t="str">
        <f t="shared" si="462"/>
        <v>nvt</v>
      </c>
      <c r="FV218" t="str">
        <f t="shared" si="463"/>
        <v>nvt</v>
      </c>
      <c r="FW218" t="str">
        <f t="shared" si="464"/>
        <v>nvt</v>
      </c>
      <c r="FX218" t="str">
        <f t="shared" si="465"/>
        <v>nvt</v>
      </c>
      <c r="FY218" t="str">
        <f t="shared" si="466"/>
        <v>nvt</v>
      </c>
      <c r="FZ218" t="str">
        <f t="shared" si="467"/>
        <v>nvt</v>
      </c>
      <c r="GA218" t="str">
        <f t="shared" si="468"/>
        <v>nvt</v>
      </c>
      <c r="GB218" t="str">
        <f>IF($EJ218&gt;2,IF(FO218="","zwart",VLOOKUP(FO218,STAPELING!J:AA,GB$1,0)),"nvt")</f>
        <v>nvt</v>
      </c>
      <c r="GC218" t="str">
        <f t="shared" si="529"/>
        <v>nvt</v>
      </c>
      <c r="GD218" t="str">
        <f t="shared" si="530"/>
        <v>nvt</v>
      </c>
      <c r="GE218" t="str">
        <f t="shared" si="531"/>
        <v>nvt</v>
      </c>
      <c r="GF218" t="str">
        <f t="shared" si="532"/>
        <v>nvt</v>
      </c>
      <c r="GG218" t="str">
        <f t="shared" si="533"/>
        <v>nvt</v>
      </c>
      <c r="GH218" t="str">
        <f t="shared" si="534"/>
        <v>nvt</v>
      </c>
      <c r="GI218" t="str">
        <f t="shared" si="535"/>
        <v>nvt</v>
      </c>
      <c r="GJ218" t="str">
        <f t="shared" si="536"/>
        <v>nvt</v>
      </c>
      <c r="GK218" t="str">
        <f t="shared" si="469"/>
        <v>nvt</v>
      </c>
      <c r="GL218" t="str">
        <f t="shared" si="470"/>
        <v>nvt</v>
      </c>
      <c r="GM218" t="str">
        <f t="shared" si="471"/>
        <v>nvt</v>
      </c>
      <c r="GN218" t="str">
        <f t="shared" si="472"/>
        <v>nvt</v>
      </c>
      <c r="GO218" t="str">
        <f t="shared" si="473"/>
        <v>nvt</v>
      </c>
      <c r="GP218" t="str">
        <f t="shared" si="474"/>
        <v>nvt</v>
      </c>
      <c r="GQ218" t="str">
        <f t="shared" si="475"/>
        <v>nvt</v>
      </c>
      <c r="GR218" t="str">
        <f t="shared" si="476"/>
        <v>nvt</v>
      </c>
      <c r="GS218" t="str">
        <f t="shared" si="477"/>
        <v>nvt</v>
      </c>
      <c r="GT218" t="str">
        <f t="shared" si="478"/>
        <v>nvt</v>
      </c>
      <c r="GU218" t="str">
        <f t="shared" si="479"/>
        <v>nvt</v>
      </c>
      <c r="GV218" t="str">
        <f t="shared" si="480"/>
        <v>nvt</v>
      </c>
      <c r="GW218" t="str">
        <f>IF($EJ218&gt;2,IF(GJ218="","zwart",VLOOKUP(GJ218,STAPELING!AB:AJ,GW$1,0)),"nvt")</f>
        <v>nvt</v>
      </c>
      <c r="GX218" t="str">
        <f t="shared" si="537"/>
        <v>nvt</v>
      </c>
      <c r="GY218" t="str">
        <f t="shared" si="538"/>
        <v>nvt</v>
      </c>
      <c r="GZ218" t="str">
        <f t="shared" si="539"/>
        <v>nvt</v>
      </c>
      <c r="HA218" t="str">
        <f t="shared" si="540"/>
        <v>nvt</v>
      </c>
      <c r="HB218" t="str">
        <f t="shared" si="541"/>
        <v>nvt</v>
      </c>
      <c r="HC218" t="str">
        <f t="shared" si="542"/>
        <v>nvt</v>
      </c>
      <c r="HD218" t="str">
        <f t="shared" si="543"/>
        <v>nvt</v>
      </c>
      <c r="HE218" t="str">
        <f t="shared" si="544"/>
        <v>nvt</v>
      </c>
      <c r="HF218" t="str">
        <f t="shared" si="545"/>
        <v>nvt</v>
      </c>
      <c r="HG218" t="str">
        <f t="shared" si="546"/>
        <v>nvt</v>
      </c>
      <c r="HH218" t="str">
        <f t="shared" si="547"/>
        <v>nvt</v>
      </c>
      <c r="HI218" t="str">
        <f t="shared" si="548"/>
        <v>nvt</v>
      </c>
      <c r="HJ218" t="str">
        <f t="shared" si="549"/>
        <v>nvt</v>
      </c>
      <c r="HK218" t="str">
        <f t="shared" si="550"/>
        <v>nvt</v>
      </c>
      <c r="HL218" t="str">
        <f t="shared" si="551"/>
        <v>nvt</v>
      </c>
      <c r="HM218" t="str">
        <f t="shared" si="481"/>
        <v>nvt</v>
      </c>
      <c r="HN218" t="str">
        <f t="shared" si="482"/>
        <v>nvt</v>
      </c>
      <c r="HO218" t="str">
        <f t="shared" si="483"/>
        <v>nvt</v>
      </c>
      <c r="HP218" t="str">
        <f t="shared" si="484"/>
        <v>nvt</v>
      </c>
      <c r="HQ218" t="str">
        <f t="shared" si="485"/>
        <v>nvt</v>
      </c>
      <c r="HR218" t="str">
        <f t="shared" si="486"/>
        <v>nvt</v>
      </c>
      <c r="HS218" t="str">
        <f t="shared" si="487"/>
        <v>nvt</v>
      </c>
      <c r="HT218" t="str">
        <f t="shared" si="488"/>
        <v>nvt</v>
      </c>
      <c r="HU218" t="str">
        <f t="shared" si="489"/>
        <v>nvt</v>
      </c>
      <c r="HV218" t="str">
        <f t="shared" si="490"/>
        <v>nvt</v>
      </c>
      <c r="HW218" t="str">
        <f t="shared" si="491"/>
        <v>nvt</v>
      </c>
      <c r="HX218" t="str">
        <f t="shared" si="492"/>
        <v>nvt</v>
      </c>
      <c r="HY218" t="str">
        <f>IF($EJ218&gt;2,IF(HL218="","zwart",VLOOKUP(HL218,STAPELING!AK:AN,HY$1,0)),"nvt")</f>
        <v>nvt</v>
      </c>
      <c r="HZ218" t="str">
        <f t="shared" si="552"/>
        <v>nvt</v>
      </c>
      <c r="IA218" t="str">
        <f t="shared" si="553"/>
        <v>nvt</v>
      </c>
      <c r="IB218" t="str">
        <f t="shared" si="554"/>
        <v>nvt</v>
      </c>
      <c r="IC218" t="str">
        <f t="shared" si="555"/>
        <v>nvt</v>
      </c>
      <c r="ID218" t="str">
        <f t="shared" si="556"/>
        <v>nvt</v>
      </c>
      <c r="IE218" t="str">
        <f t="shared" si="557"/>
        <v>nvt</v>
      </c>
      <c r="IF218" t="str">
        <f t="shared" si="558"/>
        <v>nvt</v>
      </c>
      <c r="IG218">
        <f t="shared" si="559"/>
        <v>0</v>
      </c>
      <c r="IH218">
        <f t="shared" si="560"/>
        <v>0</v>
      </c>
      <c r="II218">
        <f t="shared" si="561"/>
        <v>0</v>
      </c>
      <c r="IJ218">
        <f t="shared" si="562"/>
        <v>0</v>
      </c>
      <c r="IK218">
        <f t="shared" si="563"/>
        <v>0</v>
      </c>
      <c r="IL218">
        <f t="shared" si="564"/>
        <v>0</v>
      </c>
      <c r="IM218">
        <f t="shared" si="565"/>
        <v>0</v>
      </c>
      <c r="IN218">
        <f t="shared" si="566"/>
        <v>0</v>
      </c>
      <c r="IO218">
        <f t="shared" si="567"/>
        <v>0</v>
      </c>
      <c r="IP218">
        <f t="shared" si="568"/>
        <v>0</v>
      </c>
      <c r="IQ218">
        <f t="shared" si="569"/>
        <v>0</v>
      </c>
      <c r="IR218">
        <f t="shared" si="570"/>
        <v>0</v>
      </c>
      <c r="IS218">
        <f t="shared" si="571"/>
        <v>0</v>
      </c>
      <c r="IT218">
        <f t="shared" si="572"/>
        <v>0</v>
      </c>
      <c r="IU218" t="str">
        <f t="shared" si="573"/>
        <v>N</v>
      </c>
      <c r="IV218" t="str">
        <f t="shared" si="493"/>
        <v>N</v>
      </c>
      <c r="IW218" t="str">
        <f t="shared" si="574"/>
        <v>N</v>
      </c>
    </row>
    <row r="219" spans="1:257" x14ac:dyDescent="0.25">
      <c r="A219" t="str">
        <f>IF(ISERROR(VLOOKUP(E219,E$4:E218,1,0)),"J","N")</f>
        <v>N</v>
      </c>
      <c r="E219" s="25" t="str">
        <f>IF(Invoer!B248="","",Invoer!B248)</f>
        <v/>
      </c>
      <c r="F219" s="25"/>
      <c r="G219" s="25"/>
      <c r="H219" s="25" t="str">
        <f>IF(AND($E219&lt;&gt;"",$A219="J"),Invoer!D248,"")</f>
        <v/>
      </c>
      <c r="I219" s="25"/>
      <c r="J219" s="26"/>
      <c r="K219" s="26" t="str">
        <f>IF(AND($E219&lt;&gt;"",$A219="J"),Invoer!L248,"")</f>
        <v/>
      </c>
      <c r="L219" s="26"/>
      <c r="M219" s="25"/>
      <c r="N219" s="152"/>
      <c r="O219" s="153"/>
      <c r="P219" s="25"/>
      <c r="Q219" s="25"/>
      <c r="R219" s="153"/>
      <c r="S219" s="154"/>
      <c r="T219" s="152"/>
      <c r="U219" s="153"/>
      <c r="V219" s="153"/>
      <c r="W219" s="59" t="str">
        <f>IF(AND($E219&lt;&gt;"",$A219="J",Invoer!R248&lt;&gt;""),VLOOKUP(Invoer!R248,NORM!$F$26:$H$29,3,0),"")</f>
        <v/>
      </c>
      <c r="X219" s="59"/>
      <c r="Y219" s="25" t="str">
        <f t="shared" si="494"/>
        <v/>
      </c>
      <c r="Z219" s="25"/>
      <c r="AA219" s="26" t="str">
        <f t="shared" si="495"/>
        <v/>
      </c>
      <c r="AB219" s="26"/>
      <c r="AC219" s="153"/>
      <c r="AD219" s="153"/>
      <c r="AE219" s="153"/>
      <c r="AF219" s="153"/>
      <c r="AG219" s="153"/>
      <c r="AH219" s="25"/>
      <c r="AI219" s="153"/>
      <c r="AJ219" s="153"/>
      <c r="AK219" s="153"/>
      <c r="AL219" s="153"/>
      <c r="AM219" s="25" t="str">
        <f>IF(AND($E219&lt;&gt;"",$A219="J"),IF(Invoer!X248="Ja","J",IF(Invoer!X248="Nee","N","")),"")</f>
        <v/>
      </c>
      <c r="AN219" s="153"/>
      <c r="AO219" s="153"/>
      <c r="AP219" s="153" t="s">
        <v>311</v>
      </c>
      <c r="AQ219" s="153" t="s">
        <v>311</v>
      </c>
      <c r="AR219" s="153" t="s">
        <v>312</v>
      </c>
      <c r="AS219" s="153" t="s">
        <v>312</v>
      </c>
      <c r="AT219" s="1" t="str">
        <f>IF(AND($E219&lt;&gt;"",$A219="J",Invoer!O248&lt;&gt;""),VLOOKUP(Invoer!O248,NORM!$F$31:$H$38,3,0),"")</f>
        <v/>
      </c>
      <c r="AU219" s="1"/>
      <c r="AV219" s="1" t="str">
        <f>IF(AND($E219&lt;&gt;"",$A219="J"),Invoer!AH248,"")</f>
        <v/>
      </c>
      <c r="AW219" s="1"/>
      <c r="AX219" s="1" t="str">
        <f t="shared" si="496"/>
        <v/>
      </c>
      <c r="AY219" s="1"/>
      <c r="AZ219" s="3" t="str">
        <f t="shared" si="497"/>
        <v/>
      </c>
      <c r="BA219" s="3" t="str">
        <f t="shared" si="498"/>
        <v/>
      </c>
      <c r="BB219" s="3" t="str">
        <f t="shared" si="499"/>
        <v>N</v>
      </c>
      <c r="BC219" s="3" t="str">
        <f t="shared" si="500"/>
        <v>N</v>
      </c>
      <c r="BD219" s="3" t="str">
        <f t="shared" si="501"/>
        <v/>
      </c>
      <c r="BE219" s="3">
        <f t="shared" si="502"/>
        <v>0</v>
      </c>
      <c r="BF219" s="3" t="str">
        <f t="shared" si="503"/>
        <v/>
      </c>
      <c r="BG219" s="3" t="str">
        <f t="shared" si="504"/>
        <v/>
      </c>
      <c r="BH219" s="3" t="str">
        <f t="shared" si="505"/>
        <v>N</v>
      </c>
      <c r="BI219" s="24" t="str">
        <f t="shared" si="506"/>
        <v/>
      </c>
      <c r="BJ219" s="24" t="str">
        <f>IF(ISERROR(VLOOKUP($BD219,LOV_GWSGRP!A:A,1,0)),"N","J")</f>
        <v>N</v>
      </c>
      <c r="BK219" s="24" t="str">
        <f>IF(ISERROR(VLOOKUP($BD219,LOV_GWSGRP!D:D,1,0)),"N","J")</f>
        <v>N</v>
      </c>
      <c r="BL219" s="24" t="str">
        <f>IF(ISERROR(VLOOKUP($BD219,LOV_GWSGRP!G:G,1,0)),"N","J")</f>
        <v>N</v>
      </c>
      <c r="BM219" s="24" t="str">
        <f>IF(ISERROR(VLOOKUP($BD219,LOV_GWSGRP!M:M,1,0)),"N","J")</f>
        <v>N</v>
      </c>
      <c r="BN219" s="24" t="str">
        <f>IF(ISERROR(VLOOKUP($BD219,LOV_GWSGRP!P:P,1,0)),"N","J")</f>
        <v>N</v>
      </c>
      <c r="BO219" s="24" t="str">
        <f>IF(ISERROR(VLOOKUP($BD219,LOV_GWSGRP!S:S,1,0)),"N","J")</f>
        <v>N</v>
      </c>
      <c r="BP219" s="24" t="str">
        <f>IF(ISERROR(VLOOKUP($BD219,LOV_GWSGRP!V:V,1,0)),"N","J")</f>
        <v>N</v>
      </c>
      <c r="BQ219" s="24" t="str">
        <f>IF(ISERROR(VLOOKUP($BD219,LOV_GWSGRP!Y:Y,1,0)),"N","J")</f>
        <v>N</v>
      </c>
      <c r="BR219" s="24" t="str">
        <f>IF(ISERROR(VLOOKUP($BD219,LOV_GWSGRP!AB:AB,1,0)),"N","J")</f>
        <v>N</v>
      </c>
      <c r="BS219" s="24" t="str">
        <f>IF(ISERROR(VLOOKUP($BD219,LOV_GWSGRP!AE:AE,1,0)),"N","J")</f>
        <v>N</v>
      </c>
      <c r="BT219" s="24" t="str">
        <f>IF(ISERROR(VLOOKUP($BD219,LOV_GWSGRP!AH:AH,1,0)),"N","J")</f>
        <v>N</v>
      </c>
      <c r="BU219" s="24" t="str">
        <f>IF(ISERROR(VLOOKUP($BD219,LOV_GWSGRP!CJ:CJ,1,0)),"N","J")</f>
        <v>N</v>
      </c>
      <c r="BV219" s="24" t="str">
        <f>IF(ISERROR(VLOOKUP($BD219,LOV_GWSGRP!AN:AN,1,0)),"N","J")</f>
        <v>N</v>
      </c>
      <c r="BW219" s="24" t="str">
        <f>IF(ISERROR(VLOOKUP($BD219,LOV_GWSGRP!AQ:AQ,1,0)),"N","J")</f>
        <v>N</v>
      </c>
      <c r="BX219" s="24" t="str">
        <f>IF(ISERROR(VLOOKUP($BD219,LOV_GWSGRP!AT:AT,1,0)),"N","J")</f>
        <v>N</v>
      </c>
      <c r="BY219" s="24" t="str">
        <f>IF(ISERROR(VLOOKUP($BD219,LOV_GWSGRP!AW:AW,1,0)),"N","J")</f>
        <v>N</v>
      </c>
      <c r="BZ219" s="24" t="str">
        <f>IF(ISERROR(VLOOKUP($BD219,LOV_GWSGRP!AZ:AZ,1,0)),"N","J")</f>
        <v>N</v>
      </c>
      <c r="CA219" s="24" t="str">
        <f>IF(ISERROR(VLOOKUP($BD219,LOV_GWSGRP!BC:BC,1,0)),"N","J")</f>
        <v>N</v>
      </c>
      <c r="CB219" s="24" t="str">
        <f>IF(ISERROR(VLOOKUP($BD219,LOV_GWSGRP!BF:BF,1,0)),"N","J")</f>
        <v>N</v>
      </c>
      <c r="CC219" s="24" t="str">
        <f>IF(ISERROR(VLOOKUP($BD219,LOV_GWSGRP!BI:BI,1,0)),"N","J")</f>
        <v>N</v>
      </c>
      <c r="CD219" s="24" t="str">
        <f>IF(ISERROR(VLOOKUP($BD219,LOV_GWSGRP!J:J,1,0)),"N","J")</f>
        <v>N</v>
      </c>
      <c r="CE219" s="24" t="str">
        <f>IF(ISERROR(VLOOKUP($BD219,LOV_GWSGRP!BL:BL,1,0)),"N","J")</f>
        <v>N</v>
      </c>
      <c r="CF219" s="24"/>
      <c r="CG219" s="24" t="str">
        <f>IF(ISERROR(VLOOKUP($BD219,LOV_GWSGRP!BO:BO,1,0)),"N","J")</f>
        <v>N</v>
      </c>
      <c r="CH219" s="24" t="str">
        <f t="shared" si="507"/>
        <v>N</v>
      </c>
      <c r="CI219" s="24" t="str">
        <f>IF(ISERROR(VLOOKUP($BD219,GEWASCODE_GLMC8!F:F,1,0)),"N","J")</f>
        <v>N</v>
      </c>
      <c r="CJ219" s="24" t="str">
        <f>IF(COUNTIF($CI219:CI219,"J")&gt;0,"N",IF(ISERROR(VLOOKUP($BD219,GEWASCODE_GLMC8!G:G,1,0)),"N","J"))</f>
        <v>N</v>
      </c>
      <c r="CK219" s="24" t="str">
        <f>IF(COUNTIF($CI219:CJ219,"J")&gt;0,"N",IF(ISERROR(VLOOKUP($BD219,GEWASCODE_GLMC8!H:H,1,0)),"N","J"))</f>
        <v>N</v>
      </c>
      <c r="CL219" s="24" t="str">
        <f>IF(COUNTIF($CI219:CK219,"J")&gt;0,"N",IF(ISERROR(VLOOKUP($BD219,GEWASCODE_GLMC8!I:I,1,0)),"N","J"))</f>
        <v>N</v>
      </c>
      <c r="CM219" s="24" t="str">
        <f>IF(COUNTIF($CI219:CL219,"J")&gt;0,"N",IF(ISERROR(VLOOKUP($BD219,GEWASCODE_GLMC8!J:J,1,0)),"N","J"))</f>
        <v>N</v>
      </c>
      <c r="CN219" s="24" t="str">
        <f>IF(COUNTIF($CI219:CM219,"J")&gt;0,"N",IF(ISERROR(VLOOKUP($BD219,GEWASCODE_GLMC8!K:K,1,0)),"N","J"))</f>
        <v>N</v>
      </c>
      <c r="CO219" s="24" t="str">
        <f>IF(COUNTIF($CI219:CN219,"J")&gt;0,"N",IF(ISERROR(VLOOKUP($BD219,GEWASCODE_GLMC8!L:L,1,0)),"N","J"))</f>
        <v>N</v>
      </c>
      <c r="CP219" s="24" t="str">
        <f>IF(COUNTIF($CI219:CO219,"J")&gt;0,"N",IF(ISERROR(VLOOKUP($BD219,GEWASCODE_GLMC8!M:M,1,0)),"N","J"))</f>
        <v>N</v>
      </c>
      <c r="CQ219" s="24" t="str">
        <f>IF(COUNTIF($CI219:CP219,"J")&gt;0,"N",IF(ISERROR(VLOOKUP($BD219,GEWASCODE_GLMC8!N:N,1,0)),"N","J"))</f>
        <v>N</v>
      </c>
      <c r="CR219" s="24" t="str">
        <f>IF(COUNTIF($CI219:CQ219,"J")&gt;0,"N",IF(ISERROR(VLOOKUP($BD219,GEWASCODE_GLMC8!O:O,1,0)),"N","J"))</f>
        <v>N</v>
      </c>
      <c r="CS219" s="24" t="str">
        <f>IF(COUNTIF($CI219:CR219,"J")&gt;0,"N",IF(ISERROR(VLOOKUP($BD219,GEWASCODE_GLMC8!P:P,1,0)),"N","J"))</f>
        <v>N</v>
      </c>
      <c r="CT219" s="24" t="str">
        <f>IF(COUNTIF($CI219:CS219,"J")&gt;0,"N",IF(ISERROR(VLOOKUP($BD219,GEWASCODE_GLMC8!Q:Q,1,0)),"N","J"))</f>
        <v>N</v>
      </c>
      <c r="CU219" s="24" t="str">
        <f>IF(COUNTIF($CI219:CT219,"J")&gt;0,"N",IF(ISERROR(VLOOKUP($BD219,GEWASCODE_GLMC8!R:R,1,0)),"N","J"))</f>
        <v>N</v>
      </c>
      <c r="CV219" s="24" t="str">
        <f>IF(COUNTIF($CI219:CU219,"J")&gt;0,"N",IF(ISERROR(VLOOKUP($BD219,GEWASCODE_GLMC8!S:S,1,0)),"N","J"))</f>
        <v>N</v>
      </c>
      <c r="CW219" s="24" t="str">
        <f>IF(COUNTIF($CI219:CV219,"J")&gt;0,"N",IF(ISERROR(VLOOKUP($BD219,GEWASCODE_GLMC8!T:T,1,0)),"N","J"))</f>
        <v>N</v>
      </c>
      <c r="CX219" s="24" t="str">
        <f>IF(COUNTIF($CI219:CW219,"J")&gt;0,"N",IF(ISERROR(VLOOKUP($BD219,GEWASCODE_GLMC8!U:U,1,0)),"N","J"))</f>
        <v>N</v>
      </c>
      <c r="CY219" s="24" t="str">
        <f>IF(COUNTIF($CI219:CX219,"J")&gt;0,"N",IF(ISERROR(VLOOKUP($BD219,GEWASCODE_GLMC8!V:V,1,0)),"N","J"))</f>
        <v>N</v>
      </c>
      <c r="CZ219" s="24" t="str">
        <f>IF(COUNTIF($CI219:CY219,"J")&gt;0,"N",IF(ISERROR(VLOOKUP($BD219,GEWASCODE_GLMC8!W:W,1,0)),"N","J"))</f>
        <v>N</v>
      </c>
      <c r="DA219" s="24" t="str">
        <f>IF(COUNTIF($CI219:CZ219,"J")&gt;0,"N",IF(ISERROR(VLOOKUP($BD219,GEWASCODE_GLMC8!X:X,1,0)),"N","J"))</f>
        <v>N</v>
      </c>
      <c r="DB219" s="24" t="str">
        <f>IF(COUNTIF($CI219:DA219,"J")&gt;0,"N",IF(ISERROR(VLOOKUP($BD219,GEWASCODE_GLMC8!Y:Y,1,0)),"N","J"))</f>
        <v>N</v>
      </c>
      <c r="DC219" s="24" t="str">
        <f>IF(COUNTIF($CI219:DB219,"J")&gt;0,"N",IF(ISERROR(VLOOKUP($BD219,GEWASCODE_GLMC8!Z:Z,1,0)),"N","J"))</f>
        <v>N</v>
      </c>
      <c r="DD219" s="24" t="str">
        <f t="shared" si="508"/>
        <v>N</v>
      </c>
      <c r="DE219" s="3" t="str">
        <f t="shared" si="439"/>
        <v>N</v>
      </c>
      <c r="DF219" s="3" t="str">
        <f t="shared" si="440"/>
        <v>N</v>
      </c>
      <c r="DG219" s="3" t="str">
        <f t="shared" si="509"/>
        <v>N</v>
      </c>
      <c r="DH219" s="3" t="str">
        <f t="shared" si="510"/>
        <v>N</v>
      </c>
      <c r="DI219" s="3" t="str">
        <f t="shared" si="441"/>
        <v>N</v>
      </c>
      <c r="DJ219" s="3" t="str">
        <f t="shared" si="442"/>
        <v>N</v>
      </c>
      <c r="DK219" s="3">
        <f>0</f>
        <v>0</v>
      </c>
      <c r="DL219" s="3" t="str">
        <f t="shared" si="443"/>
        <v>N</v>
      </c>
      <c r="DM219" s="3" t="str">
        <f t="shared" si="444"/>
        <v>N</v>
      </c>
      <c r="DN219" t="str">
        <f>IF(AND($A219="J",COUNTIFS(activiteiten_perceel,percelen!$AZ219,activiteiten_maatregel_nr,percelen!DN$4,activiteiten_activiteit_voldoet_aan_voorwaarden,"J")&gt;0),DN$4,"")</f>
        <v/>
      </c>
      <c r="DO219" t="str">
        <f>IF(AND($A219="J",COUNTIFS(activiteiten_perceel,percelen!$AZ219,activiteiten_maatregel_nr,percelen!DO$4,activiteiten_activiteit_voldoet_aan_voorwaarden,"J")&gt;0),DO$4,"")</f>
        <v/>
      </c>
      <c r="DP219" t="str">
        <f>IF(AND($A219="J",COUNTIFS(activiteiten_perceel,percelen!$AZ219,activiteiten_maatregel_nr,percelen!DP$4,activiteiten_activiteit_voldoet_aan_voorwaarden,"J")&gt;0),DP$4,"")</f>
        <v/>
      </c>
      <c r="DQ219" t="str">
        <f>IF(AND($A219="J",COUNTIFS(activiteiten_perceel,percelen!$AZ219,activiteiten_maatregel_nr,percelen!DQ$4,activiteiten_activiteit_voldoet_aan_voorwaarden,"J")&gt;0),DQ$4,"")</f>
        <v/>
      </c>
      <c r="DR219" t="str">
        <f>IF(AND($A219="J",COUNTIFS(activiteiten_perceel,percelen!$AZ219,activiteiten_maatregel_nr,percelen!DR$4,activiteiten_activiteit_voldoet_aan_voorwaarden,"J")&gt;0),DR$4,"")</f>
        <v/>
      </c>
      <c r="DS219" t="str">
        <f>IF(AND($A219="J",COUNTIFS(activiteiten_perceel,percelen!$AZ219,activiteiten_maatregel_nr,percelen!DS$4,activiteiten_activiteit_voldoet_aan_voorwaarden,"J")&gt;0),DS$4,"")</f>
        <v/>
      </c>
      <c r="DT219" t="str">
        <f>IF(AND($A219="J",COUNTIFS(activiteiten_perceel,percelen!$AZ219,activiteiten_maatregel_nr,percelen!DT$4,activiteiten_activiteit_voldoet_aan_voorwaarden,"J")&gt;0),DT$4,"")</f>
        <v/>
      </c>
      <c r="DU219" t="str">
        <f>IF(AND($A219="J",COUNTIFS(activiteiten_perceel,percelen!$AZ219,activiteiten_maatregel_nr,percelen!DU$4,activiteiten_activiteit_voldoet_aan_voorwaarden,"J")&gt;0),DU$4,"")</f>
        <v/>
      </c>
      <c r="DV219" t="str">
        <f>IF(AND($A219="J",COUNTIFS(activiteiten_perceel,percelen!$AZ219,activiteiten_maatregel_nr,percelen!DV$4,activiteiten_activiteit_voldoet_aan_voorwaarden,"J")&gt;0),DV$4,"")</f>
        <v/>
      </c>
      <c r="DW219" t="str">
        <f>IF(AND($A219="J",COUNTIFS(activiteiten_perceel,percelen!$AZ219,activiteiten_maatregel_nr,percelen!DW$4,activiteiten_activiteit_voldoet_aan_voorwaarden,"J")&gt;0),DW$4,"")</f>
        <v/>
      </c>
      <c r="DX219" t="str">
        <f>IF(AND($A219="J",COUNTIFS(activiteiten_perceel,percelen!$AZ219,activiteiten_maatregel_nr,percelen!DX$4,activiteiten_activiteit_voldoet_aan_voorwaarden,"J")&gt;0),DX$4,"")</f>
        <v/>
      </c>
      <c r="DY219" t="str">
        <f>IF(AND($A219="J",COUNTIFS(activiteiten_perceel,percelen!$AZ219,activiteiten_maatregel_nr,percelen!DY$4,activiteiten_activiteit_voldoet_aan_voorwaarden,"J")&gt;0),DY$4,"")</f>
        <v/>
      </c>
      <c r="DZ219" t="str">
        <f>IF(AND($A219="J",COUNTIFS(activiteiten_perceel,percelen!$AZ219,activiteiten_maatregel_nr,percelen!DZ$4,activiteiten_activiteit_voldoet_aan_voorwaarden,"J")&gt;0),DZ$4,"")</f>
        <v/>
      </c>
      <c r="EA219" t="str">
        <f>IF(AND($A219="J",COUNTIFS(activiteiten_perceel,percelen!$AZ219,activiteiten_maatregel_nr,percelen!EA$4,activiteiten_activiteit_voldoet_aan_voorwaarden,"J")&gt;0),EA$4,"")</f>
        <v/>
      </c>
      <c r="EB219" t="str">
        <f>IF(AND($A219="J",COUNTIFS(activiteiten_perceel,percelen!$AZ219,activiteiten_maatregel_nr,percelen!EB$4,activiteiten_activiteit_voldoet_aan_voorwaarden,"J")&gt;0),EB$4,"")</f>
        <v/>
      </c>
      <c r="EC219" t="str">
        <f>IF(AND($A219="J",COUNTIFS(activiteiten_perceel,percelen!$AZ219,activiteiten_maatregel_nr,percelen!EC$4,activiteiten_activiteit_voldoet_aan_voorwaarden,"J")&gt;0),EC$4,"")</f>
        <v/>
      </c>
      <c r="ED219" t="str">
        <f>IF(AND($A219="J",COUNTIFS(activiteiten_perceel,percelen!$AZ219,activiteiten_maatregel_nr,percelen!ED$4,activiteiten_activiteit_voldoet_aan_voorwaarden,"J")&gt;0),ED$4,"")</f>
        <v/>
      </c>
      <c r="EE219" t="str">
        <f>IF(AND($A219="J",COUNTIFS(activiteiten_perceel,percelen!$AZ219,activiteiten_maatregel_nr,percelen!EE$4,activiteiten_activiteit_voldoet_aan_voorwaarden,"J")&gt;0),EE$4,"")</f>
        <v/>
      </c>
      <c r="EF219" t="str">
        <f>IF(AND($A219="J",COUNTIFS(activiteiten_perceel,percelen!$AZ219,activiteiten_maatregel_nr,percelen!EF$4,activiteiten_activiteit_voldoet_aan_voorwaarden,"J")&gt;0),EF$4,"")</f>
        <v/>
      </c>
      <c r="EG219" t="str">
        <f>IF(AND($A219="J",COUNTIFS(activiteiten_perceel,percelen!$AZ219,activiteiten_maatregel_nr,percelen!EG$4,activiteiten_activiteit_voldoet_aan_voorwaarden,"J")&gt;0),EG$4,"")</f>
        <v/>
      </c>
      <c r="EH219" t="str">
        <f>IF(AND($A219="J",COUNTIFS(activiteiten_perceel,percelen!$AZ219,activiteiten_maatregel_nr,percelen!EH$4,activiteiten_activiteit_voldoet_aan_voorwaarden,"J")&gt;0),EH$4,"")</f>
        <v/>
      </c>
      <c r="EI219" t="str">
        <f>IF(AND($A219="J",COUNTIFS(activiteiten_perceel,percelen!$AZ219,activiteiten_maatregel_nr,percelen!EI$4,activiteiten_activiteit_voldoet_aan_voorwaarden,"J")&gt;0),EI$4,"")</f>
        <v/>
      </c>
      <c r="EJ219">
        <f t="shared" si="511"/>
        <v>0</v>
      </c>
      <c r="EK219" t="str">
        <f t="shared" si="445"/>
        <v/>
      </c>
      <c r="EL219" t="str">
        <f t="shared" si="446"/>
        <v/>
      </c>
      <c r="EM219" t="str">
        <f t="shared" si="447"/>
        <v/>
      </c>
      <c r="EN219" t="str">
        <f t="shared" si="448"/>
        <v/>
      </c>
      <c r="EO219" t="str">
        <f t="shared" si="449"/>
        <v/>
      </c>
      <c r="EP219" t="str">
        <f t="shared" si="450"/>
        <v/>
      </c>
      <c r="EQ219" t="str">
        <f t="shared" si="451"/>
        <v/>
      </c>
      <c r="ER219" t="str">
        <f t="shared" si="452"/>
        <v/>
      </c>
      <c r="ES219" t="str">
        <f t="shared" si="453"/>
        <v/>
      </c>
      <c r="ET219" t="str">
        <f t="shared" si="454"/>
        <v/>
      </c>
      <c r="EU219" t="str">
        <f t="shared" si="455"/>
        <v/>
      </c>
      <c r="EV219" t="str">
        <f t="shared" si="456"/>
        <v/>
      </c>
      <c r="EW219" t="str">
        <f t="shared" si="512"/>
        <v>nvt</v>
      </c>
      <c r="EX219" t="str">
        <f t="shared" si="513"/>
        <v>nvt</v>
      </c>
      <c r="EY219" t="str">
        <f t="shared" si="514"/>
        <v>nvt</v>
      </c>
      <c r="EZ219" t="str">
        <f t="shared" si="515"/>
        <v>nvt</v>
      </c>
      <c r="FA219" t="str">
        <f t="shared" si="516"/>
        <v>nvt</v>
      </c>
      <c r="FB219" t="str">
        <f t="shared" si="517"/>
        <v>nvt</v>
      </c>
      <c r="FC219" t="str">
        <f t="shared" si="518"/>
        <v>nvt</v>
      </c>
      <c r="FD219" t="str">
        <f t="shared" si="519"/>
        <v>nvt</v>
      </c>
      <c r="FE219" t="str">
        <f>IF($EJ219=2,VLOOKUP(FD219,STAPELING!A:D,FE$1,0),"nvt")</f>
        <v>nvt</v>
      </c>
      <c r="FF219" t="str">
        <f t="shared" si="520"/>
        <v>nvt</v>
      </c>
      <c r="FG219" t="str">
        <f t="shared" si="521"/>
        <v>nvt</v>
      </c>
      <c r="FH219" t="str">
        <f t="shared" si="522"/>
        <v>nvt</v>
      </c>
      <c r="FI219" t="str">
        <f t="shared" si="523"/>
        <v>nvt</v>
      </c>
      <c r="FJ219" t="str">
        <f t="shared" si="524"/>
        <v>nvt</v>
      </c>
      <c r="FK219" t="str">
        <f t="shared" si="525"/>
        <v>nvt</v>
      </c>
      <c r="FL219" t="str">
        <f t="shared" si="526"/>
        <v>nvt</v>
      </c>
      <c r="FM219" t="str">
        <f t="shared" si="527"/>
        <v/>
      </c>
      <c r="FN219" t="str">
        <f>IF(ISERROR(VLOOKUP(FM219,STAPELING!I:AO,FN$1,0)),"N",VLOOKUP(FM219,STAPELING!I:AO,FN$1,0))</f>
        <v>J</v>
      </c>
      <c r="FO219" t="str">
        <f t="shared" si="528"/>
        <v>nvt</v>
      </c>
      <c r="FP219" t="str">
        <f t="shared" si="457"/>
        <v>nvt</v>
      </c>
      <c r="FQ219" t="str">
        <f t="shared" si="458"/>
        <v>nvt</v>
      </c>
      <c r="FR219" t="str">
        <f t="shared" si="459"/>
        <v>nvt</v>
      </c>
      <c r="FS219" t="str">
        <f t="shared" si="460"/>
        <v>nvt</v>
      </c>
      <c r="FT219" t="str">
        <f t="shared" si="461"/>
        <v>nvt</v>
      </c>
      <c r="FU219" t="str">
        <f t="shared" si="462"/>
        <v>nvt</v>
      </c>
      <c r="FV219" t="str">
        <f t="shared" si="463"/>
        <v>nvt</v>
      </c>
      <c r="FW219" t="str">
        <f t="shared" si="464"/>
        <v>nvt</v>
      </c>
      <c r="FX219" t="str">
        <f t="shared" si="465"/>
        <v>nvt</v>
      </c>
      <c r="FY219" t="str">
        <f t="shared" si="466"/>
        <v>nvt</v>
      </c>
      <c r="FZ219" t="str">
        <f t="shared" si="467"/>
        <v>nvt</v>
      </c>
      <c r="GA219" t="str">
        <f t="shared" si="468"/>
        <v>nvt</v>
      </c>
      <c r="GB219" t="str">
        <f>IF($EJ219&gt;2,IF(FO219="","zwart",VLOOKUP(FO219,STAPELING!J:AA,GB$1,0)),"nvt")</f>
        <v>nvt</v>
      </c>
      <c r="GC219" t="str">
        <f t="shared" si="529"/>
        <v>nvt</v>
      </c>
      <c r="GD219" t="str">
        <f t="shared" si="530"/>
        <v>nvt</v>
      </c>
      <c r="GE219" t="str">
        <f t="shared" si="531"/>
        <v>nvt</v>
      </c>
      <c r="GF219" t="str">
        <f t="shared" si="532"/>
        <v>nvt</v>
      </c>
      <c r="GG219" t="str">
        <f t="shared" si="533"/>
        <v>nvt</v>
      </c>
      <c r="GH219" t="str">
        <f t="shared" si="534"/>
        <v>nvt</v>
      </c>
      <c r="GI219" t="str">
        <f t="shared" si="535"/>
        <v>nvt</v>
      </c>
      <c r="GJ219" t="str">
        <f t="shared" si="536"/>
        <v>nvt</v>
      </c>
      <c r="GK219" t="str">
        <f t="shared" si="469"/>
        <v>nvt</v>
      </c>
      <c r="GL219" t="str">
        <f t="shared" si="470"/>
        <v>nvt</v>
      </c>
      <c r="GM219" t="str">
        <f t="shared" si="471"/>
        <v>nvt</v>
      </c>
      <c r="GN219" t="str">
        <f t="shared" si="472"/>
        <v>nvt</v>
      </c>
      <c r="GO219" t="str">
        <f t="shared" si="473"/>
        <v>nvt</v>
      </c>
      <c r="GP219" t="str">
        <f t="shared" si="474"/>
        <v>nvt</v>
      </c>
      <c r="GQ219" t="str">
        <f t="shared" si="475"/>
        <v>nvt</v>
      </c>
      <c r="GR219" t="str">
        <f t="shared" si="476"/>
        <v>nvt</v>
      </c>
      <c r="GS219" t="str">
        <f t="shared" si="477"/>
        <v>nvt</v>
      </c>
      <c r="GT219" t="str">
        <f t="shared" si="478"/>
        <v>nvt</v>
      </c>
      <c r="GU219" t="str">
        <f t="shared" si="479"/>
        <v>nvt</v>
      </c>
      <c r="GV219" t="str">
        <f t="shared" si="480"/>
        <v>nvt</v>
      </c>
      <c r="GW219" t="str">
        <f>IF($EJ219&gt;2,IF(GJ219="","zwart",VLOOKUP(GJ219,STAPELING!AB:AJ,GW$1,0)),"nvt")</f>
        <v>nvt</v>
      </c>
      <c r="GX219" t="str">
        <f t="shared" si="537"/>
        <v>nvt</v>
      </c>
      <c r="GY219" t="str">
        <f t="shared" si="538"/>
        <v>nvt</v>
      </c>
      <c r="GZ219" t="str">
        <f t="shared" si="539"/>
        <v>nvt</v>
      </c>
      <c r="HA219" t="str">
        <f t="shared" si="540"/>
        <v>nvt</v>
      </c>
      <c r="HB219" t="str">
        <f t="shared" si="541"/>
        <v>nvt</v>
      </c>
      <c r="HC219" t="str">
        <f t="shared" si="542"/>
        <v>nvt</v>
      </c>
      <c r="HD219" t="str">
        <f t="shared" si="543"/>
        <v>nvt</v>
      </c>
      <c r="HE219" t="str">
        <f t="shared" si="544"/>
        <v>nvt</v>
      </c>
      <c r="HF219" t="str">
        <f t="shared" si="545"/>
        <v>nvt</v>
      </c>
      <c r="HG219" t="str">
        <f t="shared" si="546"/>
        <v>nvt</v>
      </c>
      <c r="HH219" t="str">
        <f t="shared" si="547"/>
        <v>nvt</v>
      </c>
      <c r="HI219" t="str">
        <f t="shared" si="548"/>
        <v>nvt</v>
      </c>
      <c r="HJ219" t="str">
        <f t="shared" si="549"/>
        <v>nvt</v>
      </c>
      <c r="HK219" t="str">
        <f t="shared" si="550"/>
        <v>nvt</v>
      </c>
      <c r="HL219" t="str">
        <f t="shared" si="551"/>
        <v>nvt</v>
      </c>
      <c r="HM219" t="str">
        <f t="shared" si="481"/>
        <v>nvt</v>
      </c>
      <c r="HN219" t="str">
        <f t="shared" si="482"/>
        <v>nvt</v>
      </c>
      <c r="HO219" t="str">
        <f t="shared" si="483"/>
        <v>nvt</v>
      </c>
      <c r="HP219" t="str">
        <f t="shared" si="484"/>
        <v>nvt</v>
      </c>
      <c r="HQ219" t="str">
        <f t="shared" si="485"/>
        <v>nvt</v>
      </c>
      <c r="HR219" t="str">
        <f t="shared" si="486"/>
        <v>nvt</v>
      </c>
      <c r="HS219" t="str">
        <f t="shared" si="487"/>
        <v>nvt</v>
      </c>
      <c r="HT219" t="str">
        <f t="shared" si="488"/>
        <v>nvt</v>
      </c>
      <c r="HU219" t="str">
        <f t="shared" si="489"/>
        <v>nvt</v>
      </c>
      <c r="HV219" t="str">
        <f t="shared" si="490"/>
        <v>nvt</v>
      </c>
      <c r="HW219" t="str">
        <f t="shared" si="491"/>
        <v>nvt</v>
      </c>
      <c r="HX219" t="str">
        <f t="shared" si="492"/>
        <v>nvt</v>
      </c>
      <c r="HY219" t="str">
        <f>IF($EJ219&gt;2,IF(HL219="","zwart",VLOOKUP(HL219,STAPELING!AK:AN,HY$1,0)),"nvt")</f>
        <v>nvt</v>
      </c>
      <c r="HZ219" t="str">
        <f t="shared" si="552"/>
        <v>nvt</v>
      </c>
      <c r="IA219" t="str">
        <f t="shared" si="553"/>
        <v>nvt</v>
      </c>
      <c r="IB219" t="str">
        <f t="shared" si="554"/>
        <v>nvt</v>
      </c>
      <c r="IC219" t="str">
        <f t="shared" si="555"/>
        <v>nvt</v>
      </c>
      <c r="ID219" t="str">
        <f t="shared" si="556"/>
        <v>nvt</v>
      </c>
      <c r="IE219" t="str">
        <f t="shared" si="557"/>
        <v>nvt</v>
      </c>
      <c r="IF219" t="str">
        <f t="shared" si="558"/>
        <v>nvt</v>
      </c>
      <c r="IG219">
        <f t="shared" si="559"/>
        <v>0</v>
      </c>
      <c r="IH219">
        <f t="shared" si="560"/>
        <v>0</v>
      </c>
      <c r="II219">
        <f t="shared" si="561"/>
        <v>0</v>
      </c>
      <c r="IJ219">
        <f t="shared" si="562"/>
        <v>0</v>
      </c>
      <c r="IK219">
        <f t="shared" si="563"/>
        <v>0</v>
      </c>
      <c r="IL219">
        <f t="shared" si="564"/>
        <v>0</v>
      </c>
      <c r="IM219">
        <f t="shared" si="565"/>
        <v>0</v>
      </c>
      <c r="IN219">
        <f t="shared" si="566"/>
        <v>0</v>
      </c>
      <c r="IO219">
        <f t="shared" si="567"/>
        <v>0</v>
      </c>
      <c r="IP219">
        <f t="shared" si="568"/>
        <v>0</v>
      </c>
      <c r="IQ219">
        <f t="shared" si="569"/>
        <v>0</v>
      </c>
      <c r="IR219">
        <f t="shared" si="570"/>
        <v>0</v>
      </c>
      <c r="IS219">
        <f t="shared" si="571"/>
        <v>0</v>
      </c>
      <c r="IT219">
        <f t="shared" si="572"/>
        <v>0</v>
      </c>
      <c r="IU219" t="str">
        <f t="shared" si="573"/>
        <v>N</v>
      </c>
      <c r="IV219" t="str">
        <f t="shared" si="493"/>
        <v>N</v>
      </c>
      <c r="IW219" t="str">
        <f t="shared" si="574"/>
        <v>N</v>
      </c>
    </row>
    <row r="220" spans="1:257" x14ac:dyDescent="0.25">
      <c r="A220" t="str">
        <f>IF(ISERROR(VLOOKUP(E220,E$4:E219,1,0)),"J","N")</f>
        <v>N</v>
      </c>
      <c r="E220" s="25" t="str">
        <f>IF(Invoer!B249="","",Invoer!B249)</f>
        <v/>
      </c>
      <c r="F220" s="25"/>
      <c r="G220" s="25"/>
      <c r="H220" s="25" t="str">
        <f>IF(AND($E220&lt;&gt;"",$A220="J"),Invoer!D249,"")</f>
        <v/>
      </c>
      <c r="I220" s="25"/>
      <c r="J220" s="26"/>
      <c r="K220" s="26" t="str">
        <f>IF(AND($E220&lt;&gt;"",$A220="J"),Invoer!L249,"")</f>
        <v/>
      </c>
      <c r="L220" s="26"/>
      <c r="M220" s="25"/>
      <c r="N220" s="152"/>
      <c r="O220" s="153"/>
      <c r="P220" s="25"/>
      <c r="Q220" s="25"/>
      <c r="R220" s="153"/>
      <c r="S220" s="154"/>
      <c r="T220" s="152"/>
      <c r="U220" s="153"/>
      <c r="V220" s="153"/>
      <c r="W220" s="59" t="str">
        <f>IF(AND($E220&lt;&gt;"",$A220="J",Invoer!R249&lt;&gt;""),VLOOKUP(Invoer!R249,NORM!$F$26:$H$29,3,0),"")</f>
        <v/>
      </c>
      <c r="X220" s="59"/>
      <c r="Y220" s="25" t="str">
        <f t="shared" si="494"/>
        <v/>
      </c>
      <c r="Z220" s="25"/>
      <c r="AA220" s="26" t="str">
        <f t="shared" si="495"/>
        <v/>
      </c>
      <c r="AB220" s="26"/>
      <c r="AC220" s="153"/>
      <c r="AD220" s="153"/>
      <c r="AE220" s="153"/>
      <c r="AF220" s="153"/>
      <c r="AG220" s="153"/>
      <c r="AH220" s="25"/>
      <c r="AI220" s="153"/>
      <c r="AJ220" s="153"/>
      <c r="AK220" s="153"/>
      <c r="AL220" s="153"/>
      <c r="AM220" s="25" t="str">
        <f>IF(AND($E220&lt;&gt;"",$A220="J"),IF(Invoer!X249="Ja","J",IF(Invoer!X249="Nee","N","")),"")</f>
        <v/>
      </c>
      <c r="AN220" s="153"/>
      <c r="AO220" s="153"/>
      <c r="AP220" s="153" t="s">
        <v>311</v>
      </c>
      <c r="AQ220" s="153" t="s">
        <v>311</v>
      </c>
      <c r="AR220" s="153" t="s">
        <v>312</v>
      </c>
      <c r="AS220" s="153" t="s">
        <v>312</v>
      </c>
      <c r="AT220" s="1" t="str">
        <f>IF(AND($E220&lt;&gt;"",$A220="J",Invoer!O249&lt;&gt;""),VLOOKUP(Invoer!O249,NORM!$F$31:$H$38,3,0),"")</f>
        <v/>
      </c>
      <c r="AU220" s="1"/>
      <c r="AV220" s="1" t="str">
        <f>IF(AND($E220&lt;&gt;"",$A220="J"),Invoer!AH249,"")</f>
        <v/>
      </c>
      <c r="AW220" s="1"/>
      <c r="AX220" s="1" t="str">
        <f t="shared" si="496"/>
        <v/>
      </c>
      <c r="AY220" s="1"/>
      <c r="AZ220" s="3" t="str">
        <f t="shared" si="497"/>
        <v/>
      </c>
      <c r="BA220" s="3" t="str">
        <f t="shared" si="498"/>
        <v/>
      </c>
      <c r="BB220" s="3" t="str">
        <f t="shared" si="499"/>
        <v>N</v>
      </c>
      <c r="BC220" s="3" t="str">
        <f t="shared" si="500"/>
        <v>N</v>
      </c>
      <c r="BD220" s="3" t="str">
        <f t="shared" si="501"/>
        <v/>
      </c>
      <c r="BE220" s="3">
        <f t="shared" si="502"/>
        <v>0</v>
      </c>
      <c r="BF220" s="3" t="str">
        <f t="shared" si="503"/>
        <v/>
      </c>
      <c r="BG220" s="3" t="str">
        <f t="shared" si="504"/>
        <v/>
      </c>
      <c r="BH220" s="3" t="str">
        <f t="shared" si="505"/>
        <v>N</v>
      </c>
      <c r="BI220" s="24" t="str">
        <f t="shared" si="506"/>
        <v/>
      </c>
      <c r="BJ220" s="24" t="str">
        <f>IF(ISERROR(VLOOKUP($BD220,LOV_GWSGRP!A:A,1,0)),"N","J")</f>
        <v>N</v>
      </c>
      <c r="BK220" s="24" t="str">
        <f>IF(ISERROR(VLOOKUP($BD220,LOV_GWSGRP!D:D,1,0)),"N","J")</f>
        <v>N</v>
      </c>
      <c r="BL220" s="24" t="str">
        <f>IF(ISERROR(VLOOKUP($BD220,LOV_GWSGRP!G:G,1,0)),"N","J")</f>
        <v>N</v>
      </c>
      <c r="BM220" s="24" t="str">
        <f>IF(ISERROR(VLOOKUP($BD220,LOV_GWSGRP!M:M,1,0)),"N","J")</f>
        <v>N</v>
      </c>
      <c r="BN220" s="24" t="str">
        <f>IF(ISERROR(VLOOKUP($BD220,LOV_GWSGRP!P:P,1,0)),"N","J")</f>
        <v>N</v>
      </c>
      <c r="BO220" s="24" t="str">
        <f>IF(ISERROR(VLOOKUP($BD220,LOV_GWSGRP!S:S,1,0)),"N","J")</f>
        <v>N</v>
      </c>
      <c r="BP220" s="24" t="str">
        <f>IF(ISERROR(VLOOKUP($BD220,LOV_GWSGRP!V:V,1,0)),"N","J")</f>
        <v>N</v>
      </c>
      <c r="BQ220" s="24" t="str">
        <f>IF(ISERROR(VLOOKUP($BD220,LOV_GWSGRP!Y:Y,1,0)),"N","J")</f>
        <v>N</v>
      </c>
      <c r="BR220" s="24" t="str">
        <f>IF(ISERROR(VLOOKUP($BD220,LOV_GWSGRP!AB:AB,1,0)),"N","J")</f>
        <v>N</v>
      </c>
      <c r="BS220" s="24" t="str">
        <f>IF(ISERROR(VLOOKUP($BD220,LOV_GWSGRP!AE:AE,1,0)),"N","J")</f>
        <v>N</v>
      </c>
      <c r="BT220" s="24" t="str">
        <f>IF(ISERROR(VLOOKUP($BD220,LOV_GWSGRP!AH:AH,1,0)),"N","J")</f>
        <v>N</v>
      </c>
      <c r="BU220" s="24" t="str">
        <f>IF(ISERROR(VLOOKUP($BD220,LOV_GWSGRP!CJ:CJ,1,0)),"N","J")</f>
        <v>N</v>
      </c>
      <c r="BV220" s="24" t="str">
        <f>IF(ISERROR(VLOOKUP($BD220,LOV_GWSGRP!AN:AN,1,0)),"N","J")</f>
        <v>N</v>
      </c>
      <c r="BW220" s="24" t="str">
        <f>IF(ISERROR(VLOOKUP($BD220,LOV_GWSGRP!AQ:AQ,1,0)),"N","J")</f>
        <v>N</v>
      </c>
      <c r="BX220" s="24" t="str">
        <f>IF(ISERROR(VLOOKUP($BD220,LOV_GWSGRP!AT:AT,1,0)),"N","J")</f>
        <v>N</v>
      </c>
      <c r="BY220" s="24" t="str">
        <f>IF(ISERROR(VLOOKUP($BD220,LOV_GWSGRP!AW:AW,1,0)),"N","J")</f>
        <v>N</v>
      </c>
      <c r="BZ220" s="24" t="str">
        <f>IF(ISERROR(VLOOKUP($BD220,LOV_GWSGRP!AZ:AZ,1,0)),"N","J")</f>
        <v>N</v>
      </c>
      <c r="CA220" s="24" t="str">
        <f>IF(ISERROR(VLOOKUP($BD220,LOV_GWSGRP!BC:BC,1,0)),"N","J")</f>
        <v>N</v>
      </c>
      <c r="CB220" s="24" t="str">
        <f>IF(ISERROR(VLOOKUP($BD220,LOV_GWSGRP!BF:BF,1,0)),"N","J")</f>
        <v>N</v>
      </c>
      <c r="CC220" s="24" t="str">
        <f>IF(ISERROR(VLOOKUP($BD220,LOV_GWSGRP!BI:BI,1,0)),"N","J")</f>
        <v>N</v>
      </c>
      <c r="CD220" s="24" t="str">
        <f>IF(ISERROR(VLOOKUP($BD220,LOV_GWSGRP!J:J,1,0)),"N","J")</f>
        <v>N</v>
      </c>
      <c r="CE220" s="24" t="str">
        <f>IF(ISERROR(VLOOKUP($BD220,LOV_GWSGRP!BL:BL,1,0)),"N","J")</f>
        <v>N</v>
      </c>
      <c r="CF220" s="24"/>
      <c r="CG220" s="24" t="str">
        <f>IF(ISERROR(VLOOKUP($BD220,LOV_GWSGRP!BO:BO,1,0)),"N","J")</f>
        <v>N</v>
      </c>
      <c r="CH220" s="24" t="str">
        <f t="shared" si="507"/>
        <v>N</v>
      </c>
      <c r="CI220" s="24" t="str">
        <f>IF(ISERROR(VLOOKUP($BD220,GEWASCODE_GLMC8!F:F,1,0)),"N","J")</f>
        <v>N</v>
      </c>
      <c r="CJ220" s="24" t="str">
        <f>IF(COUNTIF($CI220:CI220,"J")&gt;0,"N",IF(ISERROR(VLOOKUP($BD220,GEWASCODE_GLMC8!G:G,1,0)),"N","J"))</f>
        <v>N</v>
      </c>
      <c r="CK220" s="24" t="str">
        <f>IF(COUNTIF($CI220:CJ220,"J")&gt;0,"N",IF(ISERROR(VLOOKUP($BD220,GEWASCODE_GLMC8!H:H,1,0)),"N","J"))</f>
        <v>N</v>
      </c>
      <c r="CL220" s="24" t="str">
        <f>IF(COUNTIF($CI220:CK220,"J")&gt;0,"N",IF(ISERROR(VLOOKUP($BD220,GEWASCODE_GLMC8!I:I,1,0)),"N","J"))</f>
        <v>N</v>
      </c>
      <c r="CM220" s="24" t="str">
        <f>IF(COUNTIF($CI220:CL220,"J")&gt;0,"N",IF(ISERROR(VLOOKUP($BD220,GEWASCODE_GLMC8!J:J,1,0)),"N","J"))</f>
        <v>N</v>
      </c>
      <c r="CN220" s="24" t="str">
        <f>IF(COUNTIF($CI220:CM220,"J")&gt;0,"N",IF(ISERROR(VLOOKUP($BD220,GEWASCODE_GLMC8!K:K,1,0)),"N","J"))</f>
        <v>N</v>
      </c>
      <c r="CO220" s="24" t="str">
        <f>IF(COUNTIF($CI220:CN220,"J")&gt;0,"N",IF(ISERROR(VLOOKUP($BD220,GEWASCODE_GLMC8!L:L,1,0)),"N","J"))</f>
        <v>N</v>
      </c>
      <c r="CP220" s="24" t="str">
        <f>IF(COUNTIF($CI220:CO220,"J")&gt;0,"N",IF(ISERROR(VLOOKUP($BD220,GEWASCODE_GLMC8!M:M,1,0)),"N","J"))</f>
        <v>N</v>
      </c>
      <c r="CQ220" s="24" t="str">
        <f>IF(COUNTIF($CI220:CP220,"J")&gt;0,"N",IF(ISERROR(VLOOKUP($BD220,GEWASCODE_GLMC8!N:N,1,0)),"N","J"))</f>
        <v>N</v>
      </c>
      <c r="CR220" s="24" t="str">
        <f>IF(COUNTIF($CI220:CQ220,"J")&gt;0,"N",IF(ISERROR(VLOOKUP($BD220,GEWASCODE_GLMC8!O:O,1,0)),"N","J"))</f>
        <v>N</v>
      </c>
      <c r="CS220" s="24" t="str">
        <f>IF(COUNTIF($CI220:CR220,"J")&gt;0,"N",IF(ISERROR(VLOOKUP($BD220,GEWASCODE_GLMC8!P:P,1,0)),"N","J"))</f>
        <v>N</v>
      </c>
      <c r="CT220" s="24" t="str">
        <f>IF(COUNTIF($CI220:CS220,"J")&gt;0,"N",IF(ISERROR(VLOOKUP($BD220,GEWASCODE_GLMC8!Q:Q,1,0)),"N","J"))</f>
        <v>N</v>
      </c>
      <c r="CU220" s="24" t="str">
        <f>IF(COUNTIF($CI220:CT220,"J")&gt;0,"N",IF(ISERROR(VLOOKUP($BD220,GEWASCODE_GLMC8!R:R,1,0)),"N","J"))</f>
        <v>N</v>
      </c>
      <c r="CV220" s="24" t="str">
        <f>IF(COUNTIF($CI220:CU220,"J")&gt;0,"N",IF(ISERROR(VLOOKUP($BD220,GEWASCODE_GLMC8!S:S,1,0)),"N","J"))</f>
        <v>N</v>
      </c>
      <c r="CW220" s="24" t="str">
        <f>IF(COUNTIF($CI220:CV220,"J")&gt;0,"N",IF(ISERROR(VLOOKUP($BD220,GEWASCODE_GLMC8!T:T,1,0)),"N","J"))</f>
        <v>N</v>
      </c>
      <c r="CX220" s="24" t="str">
        <f>IF(COUNTIF($CI220:CW220,"J")&gt;0,"N",IF(ISERROR(VLOOKUP($BD220,GEWASCODE_GLMC8!U:U,1,0)),"N","J"))</f>
        <v>N</v>
      </c>
      <c r="CY220" s="24" t="str">
        <f>IF(COUNTIF($CI220:CX220,"J")&gt;0,"N",IF(ISERROR(VLOOKUP($BD220,GEWASCODE_GLMC8!V:V,1,0)),"N","J"))</f>
        <v>N</v>
      </c>
      <c r="CZ220" s="24" t="str">
        <f>IF(COUNTIF($CI220:CY220,"J")&gt;0,"N",IF(ISERROR(VLOOKUP($BD220,GEWASCODE_GLMC8!W:W,1,0)),"N","J"))</f>
        <v>N</v>
      </c>
      <c r="DA220" s="24" t="str">
        <f>IF(COUNTIF($CI220:CZ220,"J")&gt;0,"N",IF(ISERROR(VLOOKUP($BD220,GEWASCODE_GLMC8!X:X,1,0)),"N","J"))</f>
        <v>N</v>
      </c>
      <c r="DB220" s="24" t="str">
        <f>IF(COUNTIF($CI220:DA220,"J")&gt;0,"N",IF(ISERROR(VLOOKUP($BD220,GEWASCODE_GLMC8!Y:Y,1,0)),"N","J"))</f>
        <v>N</v>
      </c>
      <c r="DC220" s="24" t="str">
        <f>IF(COUNTIF($CI220:DB220,"J")&gt;0,"N",IF(ISERROR(VLOOKUP($BD220,GEWASCODE_GLMC8!Z:Z,1,0)),"N","J"))</f>
        <v>N</v>
      </c>
      <c r="DD220" s="24" t="str">
        <f t="shared" si="508"/>
        <v>N</v>
      </c>
      <c r="DE220" s="3" t="str">
        <f t="shared" si="439"/>
        <v>N</v>
      </c>
      <c r="DF220" s="3" t="str">
        <f t="shared" si="440"/>
        <v>N</v>
      </c>
      <c r="DG220" s="3" t="str">
        <f t="shared" si="509"/>
        <v>N</v>
      </c>
      <c r="DH220" s="3" t="str">
        <f t="shared" si="510"/>
        <v>N</v>
      </c>
      <c r="DI220" s="3" t="str">
        <f t="shared" si="441"/>
        <v>N</v>
      </c>
      <c r="DJ220" s="3" t="str">
        <f t="shared" si="442"/>
        <v>N</v>
      </c>
      <c r="DK220" s="3">
        <f>0</f>
        <v>0</v>
      </c>
      <c r="DL220" s="3" t="str">
        <f t="shared" si="443"/>
        <v>N</v>
      </c>
      <c r="DM220" s="3" t="str">
        <f t="shared" si="444"/>
        <v>N</v>
      </c>
      <c r="DN220" t="str">
        <f>IF(AND($A220="J",COUNTIFS(activiteiten_perceel,percelen!$AZ220,activiteiten_maatregel_nr,percelen!DN$4,activiteiten_activiteit_voldoet_aan_voorwaarden,"J")&gt;0),DN$4,"")</f>
        <v/>
      </c>
      <c r="DO220" t="str">
        <f>IF(AND($A220="J",COUNTIFS(activiteiten_perceel,percelen!$AZ220,activiteiten_maatregel_nr,percelen!DO$4,activiteiten_activiteit_voldoet_aan_voorwaarden,"J")&gt;0),DO$4,"")</f>
        <v/>
      </c>
      <c r="DP220" t="str">
        <f>IF(AND($A220="J",COUNTIFS(activiteiten_perceel,percelen!$AZ220,activiteiten_maatregel_nr,percelen!DP$4,activiteiten_activiteit_voldoet_aan_voorwaarden,"J")&gt;0),DP$4,"")</f>
        <v/>
      </c>
      <c r="DQ220" t="str">
        <f>IF(AND($A220="J",COUNTIFS(activiteiten_perceel,percelen!$AZ220,activiteiten_maatregel_nr,percelen!DQ$4,activiteiten_activiteit_voldoet_aan_voorwaarden,"J")&gt;0),DQ$4,"")</f>
        <v/>
      </c>
      <c r="DR220" t="str">
        <f>IF(AND($A220="J",COUNTIFS(activiteiten_perceel,percelen!$AZ220,activiteiten_maatregel_nr,percelen!DR$4,activiteiten_activiteit_voldoet_aan_voorwaarden,"J")&gt;0),DR$4,"")</f>
        <v/>
      </c>
      <c r="DS220" t="str">
        <f>IF(AND($A220="J",COUNTIFS(activiteiten_perceel,percelen!$AZ220,activiteiten_maatregel_nr,percelen!DS$4,activiteiten_activiteit_voldoet_aan_voorwaarden,"J")&gt;0),DS$4,"")</f>
        <v/>
      </c>
      <c r="DT220" t="str">
        <f>IF(AND($A220="J",COUNTIFS(activiteiten_perceel,percelen!$AZ220,activiteiten_maatregel_nr,percelen!DT$4,activiteiten_activiteit_voldoet_aan_voorwaarden,"J")&gt;0),DT$4,"")</f>
        <v/>
      </c>
      <c r="DU220" t="str">
        <f>IF(AND($A220="J",COUNTIFS(activiteiten_perceel,percelen!$AZ220,activiteiten_maatregel_nr,percelen!DU$4,activiteiten_activiteit_voldoet_aan_voorwaarden,"J")&gt;0),DU$4,"")</f>
        <v/>
      </c>
      <c r="DV220" t="str">
        <f>IF(AND($A220="J",COUNTIFS(activiteiten_perceel,percelen!$AZ220,activiteiten_maatregel_nr,percelen!DV$4,activiteiten_activiteit_voldoet_aan_voorwaarden,"J")&gt;0),DV$4,"")</f>
        <v/>
      </c>
      <c r="DW220" t="str">
        <f>IF(AND($A220="J",COUNTIFS(activiteiten_perceel,percelen!$AZ220,activiteiten_maatregel_nr,percelen!DW$4,activiteiten_activiteit_voldoet_aan_voorwaarden,"J")&gt;0),DW$4,"")</f>
        <v/>
      </c>
      <c r="DX220" t="str">
        <f>IF(AND($A220="J",COUNTIFS(activiteiten_perceel,percelen!$AZ220,activiteiten_maatregel_nr,percelen!DX$4,activiteiten_activiteit_voldoet_aan_voorwaarden,"J")&gt;0),DX$4,"")</f>
        <v/>
      </c>
      <c r="DY220" t="str">
        <f>IF(AND($A220="J",COUNTIFS(activiteiten_perceel,percelen!$AZ220,activiteiten_maatregel_nr,percelen!DY$4,activiteiten_activiteit_voldoet_aan_voorwaarden,"J")&gt;0),DY$4,"")</f>
        <v/>
      </c>
      <c r="DZ220" t="str">
        <f>IF(AND($A220="J",COUNTIFS(activiteiten_perceel,percelen!$AZ220,activiteiten_maatregel_nr,percelen!DZ$4,activiteiten_activiteit_voldoet_aan_voorwaarden,"J")&gt;0),DZ$4,"")</f>
        <v/>
      </c>
      <c r="EA220" t="str">
        <f>IF(AND($A220="J",COUNTIFS(activiteiten_perceel,percelen!$AZ220,activiteiten_maatregel_nr,percelen!EA$4,activiteiten_activiteit_voldoet_aan_voorwaarden,"J")&gt;0),EA$4,"")</f>
        <v/>
      </c>
      <c r="EB220" t="str">
        <f>IF(AND($A220="J",COUNTIFS(activiteiten_perceel,percelen!$AZ220,activiteiten_maatregel_nr,percelen!EB$4,activiteiten_activiteit_voldoet_aan_voorwaarden,"J")&gt;0),EB$4,"")</f>
        <v/>
      </c>
      <c r="EC220" t="str">
        <f>IF(AND($A220="J",COUNTIFS(activiteiten_perceel,percelen!$AZ220,activiteiten_maatregel_nr,percelen!EC$4,activiteiten_activiteit_voldoet_aan_voorwaarden,"J")&gt;0),EC$4,"")</f>
        <v/>
      </c>
      <c r="ED220" t="str">
        <f>IF(AND($A220="J",COUNTIFS(activiteiten_perceel,percelen!$AZ220,activiteiten_maatregel_nr,percelen!ED$4,activiteiten_activiteit_voldoet_aan_voorwaarden,"J")&gt;0),ED$4,"")</f>
        <v/>
      </c>
      <c r="EE220" t="str">
        <f>IF(AND($A220="J",COUNTIFS(activiteiten_perceel,percelen!$AZ220,activiteiten_maatregel_nr,percelen!EE$4,activiteiten_activiteit_voldoet_aan_voorwaarden,"J")&gt;0),EE$4,"")</f>
        <v/>
      </c>
      <c r="EF220" t="str">
        <f>IF(AND($A220="J",COUNTIFS(activiteiten_perceel,percelen!$AZ220,activiteiten_maatregel_nr,percelen!EF$4,activiteiten_activiteit_voldoet_aan_voorwaarden,"J")&gt;0),EF$4,"")</f>
        <v/>
      </c>
      <c r="EG220" t="str">
        <f>IF(AND($A220="J",COUNTIFS(activiteiten_perceel,percelen!$AZ220,activiteiten_maatregel_nr,percelen!EG$4,activiteiten_activiteit_voldoet_aan_voorwaarden,"J")&gt;0),EG$4,"")</f>
        <v/>
      </c>
      <c r="EH220" t="str">
        <f>IF(AND($A220="J",COUNTIFS(activiteiten_perceel,percelen!$AZ220,activiteiten_maatregel_nr,percelen!EH$4,activiteiten_activiteit_voldoet_aan_voorwaarden,"J")&gt;0),EH$4,"")</f>
        <v/>
      </c>
      <c r="EI220" t="str">
        <f>IF(AND($A220="J",COUNTIFS(activiteiten_perceel,percelen!$AZ220,activiteiten_maatregel_nr,percelen!EI$4,activiteiten_activiteit_voldoet_aan_voorwaarden,"J")&gt;0),EI$4,"")</f>
        <v/>
      </c>
      <c r="EJ220">
        <f t="shared" si="511"/>
        <v>0</v>
      </c>
      <c r="EK220" t="str">
        <f t="shared" si="445"/>
        <v/>
      </c>
      <c r="EL220" t="str">
        <f t="shared" si="446"/>
        <v/>
      </c>
      <c r="EM220" t="str">
        <f t="shared" si="447"/>
        <v/>
      </c>
      <c r="EN220" t="str">
        <f t="shared" si="448"/>
        <v/>
      </c>
      <c r="EO220" t="str">
        <f t="shared" si="449"/>
        <v/>
      </c>
      <c r="EP220" t="str">
        <f t="shared" si="450"/>
        <v/>
      </c>
      <c r="EQ220" t="str">
        <f t="shared" si="451"/>
        <v/>
      </c>
      <c r="ER220" t="str">
        <f t="shared" si="452"/>
        <v/>
      </c>
      <c r="ES220" t="str">
        <f t="shared" si="453"/>
        <v/>
      </c>
      <c r="ET220" t="str">
        <f t="shared" si="454"/>
        <v/>
      </c>
      <c r="EU220" t="str">
        <f t="shared" si="455"/>
        <v/>
      </c>
      <c r="EV220" t="str">
        <f t="shared" si="456"/>
        <v/>
      </c>
      <c r="EW220" t="str">
        <f t="shared" si="512"/>
        <v>nvt</v>
      </c>
      <c r="EX220" t="str">
        <f t="shared" si="513"/>
        <v>nvt</v>
      </c>
      <c r="EY220" t="str">
        <f t="shared" si="514"/>
        <v>nvt</v>
      </c>
      <c r="EZ220" t="str">
        <f t="shared" si="515"/>
        <v>nvt</v>
      </c>
      <c r="FA220" t="str">
        <f t="shared" si="516"/>
        <v>nvt</v>
      </c>
      <c r="FB220" t="str">
        <f t="shared" si="517"/>
        <v>nvt</v>
      </c>
      <c r="FC220" t="str">
        <f t="shared" si="518"/>
        <v>nvt</v>
      </c>
      <c r="FD220" t="str">
        <f t="shared" si="519"/>
        <v>nvt</v>
      </c>
      <c r="FE220" t="str">
        <f>IF($EJ220=2,VLOOKUP(FD220,STAPELING!A:D,FE$1,0),"nvt")</f>
        <v>nvt</v>
      </c>
      <c r="FF220" t="str">
        <f t="shared" si="520"/>
        <v>nvt</v>
      </c>
      <c r="FG220" t="str">
        <f t="shared" si="521"/>
        <v>nvt</v>
      </c>
      <c r="FH220" t="str">
        <f t="shared" si="522"/>
        <v>nvt</v>
      </c>
      <c r="FI220" t="str">
        <f t="shared" si="523"/>
        <v>nvt</v>
      </c>
      <c r="FJ220" t="str">
        <f t="shared" si="524"/>
        <v>nvt</v>
      </c>
      <c r="FK220" t="str">
        <f t="shared" si="525"/>
        <v>nvt</v>
      </c>
      <c r="FL220" t="str">
        <f t="shared" si="526"/>
        <v>nvt</v>
      </c>
      <c r="FM220" t="str">
        <f t="shared" si="527"/>
        <v/>
      </c>
      <c r="FN220" t="str">
        <f>IF(ISERROR(VLOOKUP(FM220,STAPELING!I:AO,FN$1,0)),"N",VLOOKUP(FM220,STAPELING!I:AO,FN$1,0))</f>
        <v>J</v>
      </c>
      <c r="FO220" t="str">
        <f t="shared" si="528"/>
        <v>nvt</v>
      </c>
      <c r="FP220" t="str">
        <f t="shared" si="457"/>
        <v>nvt</v>
      </c>
      <c r="FQ220" t="str">
        <f t="shared" si="458"/>
        <v>nvt</v>
      </c>
      <c r="FR220" t="str">
        <f t="shared" si="459"/>
        <v>nvt</v>
      </c>
      <c r="FS220" t="str">
        <f t="shared" si="460"/>
        <v>nvt</v>
      </c>
      <c r="FT220" t="str">
        <f t="shared" si="461"/>
        <v>nvt</v>
      </c>
      <c r="FU220" t="str">
        <f t="shared" si="462"/>
        <v>nvt</v>
      </c>
      <c r="FV220" t="str">
        <f t="shared" si="463"/>
        <v>nvt</v>
      </c>
      <c r="FW220" t="str">
        <f t="shared" si="464"/>
        <v>nvt</v>
      </c>
      <c r="FX220" t="str">
        <f t="shared" si="465"/>
        <v>nvt</v>
      </c>
      <c r="FY220" t="str">
        <f t="shared" si="466"/>
        <v>nvt</v>
      </c>
      <c r="FZ220" t="str">
        <f t="shared" si="467"/>
        <v>nvt</v>
      </c>
      <c r="GA220" t="str">
        <f t="shared" si="468"/>
        <v>nvt</v>
      </c>
      <c r="GB220" t="str">
        <f>IF($EJ220&gt;2,IF(FO220="","zwart",VLOOKUP(FO220,STAPELING!J:AA,GB$1,0)),"nvt")</f>
        <v>nvt</v>
      </c>
      <c r="GC220" t="str">
        <f t="shared" si="529"/>
        <v>nvt</v>
      </c>
      <c r="GD220" t="str">
        <f t="shared" si="530"/>
        <v>nvt</v>
      </c>
      <c r="GE220" t="str">
        <f t="shared" si="531"/>
        <v>nvt</v>
      </c>
      <c r="GF220" t="str">
        <f t="shared" si="532"/>
        <v>nvt</v>
      </c>
      <c r="GG220" t="str">
        <f t="shared" si="533"/>
        <v>nvt</v>
      </c>
      <c r="GH220" t="str">
        <f t="shared" si="534"/>
        <v>nvt</v>
      </c>
      <c r="GI220" t="str">
        <f t="shared" si="535"/>
        <v>nvt</v>
      </c>
      <c r="GJ220" t="str">
        <f t="shared" si="536"/>
        <v>nvt</v>
      </c>
      <c r="GK220" t="str">
        <f t="shared" si="469"/>
        <v>nvt</v>
      </c>
      <c r="GL220" t="str">
        <f t="shared" si="470"/>
        <v>nvt</v>
      </c>
      <c r="GM220" t="str">
        <f t="shared" si="471"/>
        <v>nvt</v>
      </c>
      <c r="GN220" t="str">
        <f t="shared" si="472"/>
        <v>nvt</v>
      </c>
      <c r="GO220" t="str">
        <f t="shared" si="473"/>
        <v>nvt</v>
      </c>
      <c r="GP220" t="str">
        <f t="shared" si="474"/>
        <v>nvt</v>
      </c>
      <c r="GQ220" t="str">
        <f t="shared" si="475"/>
        <v>nvt</v>
      </c>
      <c r="GR220" t="str">
        <f t="shared" si="476"/>
        <v>nvt</v>
      </c>
      <c r="GS220" t="str">
        <f t="shared" si="477"/>
        <v>nvt</v>
      </c>
      <c r="GT220" t="str">
        <f t="shared" si="478"/>
        <v>nvt</v>
      </c>
      <c r="GU220" t="str">
        <f t="shared" si="479"/>
        <v>nvt</v>
      </c>
      <c r="GV220" t="str">
        <f t="shared" si="480"/>
        <v>nvt</v>
      </c>
      <c r="GW220" t="str">
        <f>IF($EJ220&gt;2,IF(GJ220="","zwart",VLOOKUP(GJ220,STAPELING!AB:AJ,GW$1,0)),"nvt")</f>
        <v>nvt</v>
      </c>
      <c r="GX220" t="str">
        <f t="shared" si="537"/>
        <v>nvt</v>
      </c>
      <c r="GY220" t="str">
        <f t="shared" si="538"/>
        <v>nvt</v>
      </c>
      <c r="GZ220" t="str">
        <f t="shared" si="539"/>
        <v>nvt</v>
      </c>
      <c r="HA220" t="str">
        <f t="shared" si="540"/>
        <v>nvt</v>
      </c>
      <c r="HB220" t="str">
        <f t="shared" si="541"/>
        <v>nvt</v>
      </c>
      <c r="HC220" t="str">
        <f t="shared" si="542"/>
        <v>nvt</v>
      </c>
      <c r="HD220" t="str">
        <f t="shared" si="543"/>
        <v>nvt</v>
      </c>
      <c r="HE220" t="str">
        <f t="shared" si="544"/>
        <v>nvt</v>
      </c>
      <c r="HF220" t="str">
        <f t="shared" si="545"/>
        <v>nvt</v>
      </c>
      <c r="HG220" t="str">
        <f t="shared" si="546"/>
        <v>nvt</v>
      </c>
      <c r="HH220" t="str">
        <f t="shared" si="547"/>
        <v>nvt</v>
      </c>
      <c r="HI220" t="str">
        <f t="shared" si="548"/>
        <v>nvt</v>
      </c>
      <c r="HJ220" t="str">
        <f t="shared" si="549"/>
        <v>nvt</v>
      </c>
      <c r="HK220" t="str">
        <f t="shared" si="550"/>
        <v>nvt</v>
      </c>
      <c r="HL220" t="str">
        <f t="shared" si="551"/>
        <v>nvt</v>
      </c>
      <c r="HM220" t="str">
        <f t="shared" si="481"/>
        <v>nvt</v>
      </c>
      <c r="HN220" t="str">
        <f t="shared" si="482"/>
        <v>nvt</v>
      </c>
      <c r="HO220" t="str">
        <f t="shared" si="483"/>
        <v>nvt</v>
      </c>
      <c r="HP220" t="str">
        <f t="shared" si="484"/>
        <v>nvt</v>
      </c>
      <c r="HQ220" t="str">
        <f t="shared" si="485"/>
        <v>nvt</v>
      </c>
      <c r="HR220" t="str">
        <f t="shared" si="486"/>
        <v>nvt</v>
      </c>
      <c r="HS220" t="str">
        <f t="shared" si="487"/>
        <v>nvt</v>
      </c>
      <c r="HT220" t="str">
        <f t="shared" si="488"/>
        <v>nvt</v>
      </c>
      <c r="HU220" t="str">
        <f t="shared" si="489"/>
        <v>nvt</v>
      </c>
      <c r="HV220" t="str">
        <f t="shared" si="490"/>
        <v>nvt</v>
      </c>
      <c r="HW220" t="str">
        <f t="shared" si="491"/>
        <v>nvt</v>
      </c>
      <c r="HX220" t="str">
        <f t="shared" si="492"/>
        <v>nvt</v>
      </c>
      <c r="HY220" t="str">
        <f>IF($EJ220&gt;2,IF(HL220="","zwart",VLOOKUP(HL220,STAPELING!AK:AN,HY$1,0)),"nvt")</f>
        <v>nvt</v>
      </c>
      <c r="HZ220" t="str">
        <f t="shared" si="552"/>
        <v>nvt</v>
      </c>
      <c r="IA220" t="str">
        <f t="shared" si="553"/>
        <v>nvt</v>
      </c>
      <c r="IB220" t="str">
        <f t="shared" si="554"/>
        <v>nvt</v>
      </c>
      <c r="IC220" t="str">
        <f t="shared" si="555"/>
        <v>nvt</v>
      </c>
      <c r="ID220" t="str">
        <f t="shared" si="556"/>
        <v>nvt</v>
      </c>
      <c r="IE220" t="str">
        <f t="shared" si="557"/>
        <v>nvt</v>
      </c>
      <c r="IF220" t="str">
        <f t="shared" si="558"/>
        <v>nvt</v>
      </c>
      <c r="IG220">
        <f t="shared" si="559"/>
        <v>0</v>
      </c>
      <c r="IH220">
        <f t="shared" si="560"/>
        <v>0</v>
      </c>
      <c r="II220">
        <f t="shared" si="561"/>
        <v>0</v>
      </c>
      <c r="IJ220">
        <f t="shared" si="562"/>
        <v>0</v>
      </c>
      <c r="IK220">
        <f t="shared" si="563"/>
        <v>0</v>
      </c>
      <c r="IL220">
        <f t="shared" si="564"/>
        <v>0</v>
      </c>
      <c r="IM220">
        <f t="shared" si="565"/>
        <v>0</v>
      </c>
      <c r="IN220">
        <f t="shared" si="566"/>
        <v>0</v>
      </c>
      <c r="IO220">
        <f t="shared" si="567"/>
        <v>0</v>
      </c>
      <c r="IP220">
        <f t="shared" si="568"/>
        <v>0</v>
      </c>
      <c r="IQ220">
        <f t="shared" si="569"/>
        <v>0</v>
      </c>
      <c r="IR220">
        <f t="shared" si="570"/>
        <v>0</v>
      </c>
      <c r="IS220">
        <f t="shared" si="571"/>
        <v>0</v>
      </c>
      <c r="IT220">
        <f t="shared" si="572"/>
        <v>0</v>
      </c>
      <c r="IU220" t="str">
        <f t="shared" si="573"/>
        <v>N</v>
      </c>
      <c r="IV220" t="str">
        <f t="shared" si="493"/>
        <v>N</v>
      </c>
      <c r="IW220" t="str">
        <f t="shared" si="574"/>
        <v>N</v>
      </c>
    </row>
    <row r="221" spans="1:257" x14ac:dyDescent="0.25">
      <c r="A221" t="str">
        <f>IF(ISERROR(VLOOKUP(E221,E$4:E220,1,0)),"J","N")</f>
        <v>N</v>
      </c>
      <c r="E221" s="25" t="str">
        <f>IF(Invoer!B250="","",Invoer!B250)</f>
        <v/>
      </c>
      <c r="F221" s="25"/>
      <c r="G221" s="25"/>
      <c r="H221" s="25" t="str">
        <f>IF(AND($E221&lt;&gt;"",$A221="J"),Invoer!D250,"")</f>
        <v/>
      </c>
      <c r="I221" s="25"/>
      <c r="J221" s="26"/>
      <c r="K221" s="26" t="str">
        <f>IF(AND($E221&lt;&gt;"",$A221="J"),Invoer!L250,"")</f>
        <v/>
      </c>
      <c r="L221" s="26"/>
      <c r="M221" s="25"/>
      <c r="N221" s="152"/>
      <c r="O221" s="153"/>
      <c r="P221" s="25"/>
      <c r="Q221" s="25"/>
      <c r="R221" s="153"/>
      <c r="S221" s="154"/>
      <c r="T221" s="152"/>
      <c r="U221" s="153"/>
      <c r="V221" s="153"/>
      <c r="W221" s="59" t="str">
        <f>IF(AND($E221&lt;&gt;"",$A221="J",Invoer!R250&lt;&gt;""),VLOOKUP(Invoer!R250,NORM!$F$26:$H$29,3,0),"")</f>
        <v/>
      </c>
      <c r="X221" s="59"/>
      <c r="Y221" s="25" t="str">
        <f t="shared" si="494"/>
        <v/>
      </c>
      <c r="Z221" s="25"/>
      <c r="AA221" s="26" t="str">
        <f t="shared" si="495"/>
        <v/>
      </c>
      <c r="AB221" s="26"/>
      <c r="AC221" s="153"/>
      <c r="AD221" s="153"/>
      <c r="AE221" s="153"/>
      <c r="AF221" s="153"/>
      <c r="AG221" s="153"/>
      <c r="AH221" s="25"/>
      <c r="AI221" s="153"/>
      <c r="AJ221" s="153"/>
      <c r="AK221" s="153"/>
      <c r="AL221" s="153"/>
      <c r="AM221" s="25" t="str">
        <f>IF(AND($E221&lt;&gt;"",$A221="J"),IF(Invoer!X250="Ja","J",IF(Invoer!X250="Nee","N","")),"")</f>
        <v/>
      </c>
      <c r="AN221" s="153"/>
      <c r="AO221" s="153"/>
      <c r="AP221" s="153" t="s">
        <v>311</v>
      </c>
      <c r="AQ221" s="153" t="s">
        <v>311</v>
      </c>
      <c r="AR221" s="153" t="s">
        <v>312</v>
      </c>
      <c r="AS221" s="153" t="s">
        <v>312</v>
      </c>
      <c r="AT221" s="1" t="str">
        <f>IF(AND($E221&lt;&gt;"",$A221="J",Invoer!O250&lt;&gt;""),VLOOKUP(Invoer!O250,NORM!$F$31:$H$38,3,0),"")</f>
        <v/>
      </c>
      <c r="AU221" s="1"/>
      <c r="AV221" s="1" t="str">
        <f>IF(AND($E221&lt;&gt;"",$A221="J"),Invoer!AH250,"")</f>
        <v/>
      </c>
      <c r="AW221" s="1"/>
      <c r="AX221" s="1" t="str">
        <f t="shared" si="496"/>
        <v/>
      </c>
      <c r="AY221" s="1"/>
      <c r="AZ221" s="3" t="str">
        <f t="shared" si="497"/>
        <v/>
      </c>
      <c r="BA221" s="3" t="str">
        <f t="shared" si="498"/>
        <v/>
      </c>
      <c r="BB221" s="3" t="str">
        <f t="shared" si="499"/>
        <v>N</v>
      </c>
      <c r="BC221" s="3" t="str">
        <f t="shared" si="500"/>
        <v>N</v>
      </c>
      <c r="BD221" s="3" t="str">
        <f t="shared" si="501"/>
        <v/>
      </c>
      <c r="BE221" s="3">
        <f t="shared" si="502"/>
        <v>0</v>
      </c>
      <c r="BF221" s="3" t="str">
        <f t="shared" si="503"/>
        <v/>
      </c>
      <c r="BG221" s="3" t="str">
        <f t="shared" si="504"/>
        <v/>
      </c>
      <c r="BH221" s="3" t="str">
        <f t="shared" si="505"/>
        <v>N</v>
      </c>
      <c r="BI221" s="24" t="str">
        <f t="shared" si="506"/>
        <v/>
      </c>
      <c r="BJ221" s="24" t="str">
        <f>IF(ISERROR(VLOOKUP($BD221,LOV_GWSGRP!A:A,1,0)),"N","J")</f>
        <v>N</v>
      </c>
      <c r="BK221" s="24" t="str">
        <f>IF(ISERROR(VLOOKUP($BD221,LOV_GWSGRP!D:D,1,0)),"N","J")</f>
        <v>N</v>
      </c>
      <c r="BL221" s="24" t="str">
        <f>IF(ISERROR(VLOOKUP($BD221,LOV_GWSGRP!G:G,1,0)),"N","J")</f>
        <v>N</v>
      </c>
      <c r="BM221" s="24" t="str">
        <f>IF(ISERROR(VLOOKUP($BD221,LOV_GWSGRP!M:M,1,0)),"N","J")</f>
        <v>N</v>
      </c>
      <c r="BN221" s="24" t="str">
        <f>IF(ISERROR(VLOOKUP($BD221,LOV_GWSGRP!P:P,1,0)),"N","J")</f>
        <v>N</v>
      </c>
      <c r="BO221" s="24" t="str">
        <f>IF(ISERROR(VLOOKUP($BD221,LOV_GWSGRP!S:S,1,0)),"N","J")</f>
        <v>N</v>
      </c>
      <c r="BP221" s="24" t="str">
        <f>IF(ISERROR(VLOOKUP($BD221,LOV_GWSGRP!V:V,1,0)),"N","J")</f>
        <v>N</v>
      </c>
      <c r="BQ221" s="24" t="str">
        <f>IF(ISERROR(VLOOKUP($BD221,LOV_GWSGRP!Y:Y,1,0)),"N","J")</f>
        <v>N</v>
      </c>
      <c r="BR221" s="24" t="str">
        <f>IF(ISERROR(VLOOKUP($BD221,LOV_GWSGRP!AB:AB,1,0)),"N","J")</f>
        <v>N</v>
      </c>
      <c r="BS221" s="24" t="str">
        <f>IF(ISERROR(VLOOKUP($BD221,LOV_GWSGRP!AE:AE,1,0)),"N","J")</f>
        <v>N</v>
      </c>
      <c r="BT221" s="24" t="str">
        <f>IF(ISERROR(VLOOKUP($BD221,LOV_GWSGRP!AH:AH,1,0)),"N","J")</f>
        <v>N</v>
      </c>
      <c r="BU221" s="24" t="str">
        <f>IF(ISERROR(VLOOKUP($BD221,LOV_GWSGRP!CJ:CJ,1,0)),"N","J")</f>
        <v>N</v>
      </c>
      <c r="BV221" s="24" t="str">
        <f>IF(ISERROR(VLOOKUP($BD221,LOV_GWSGRP!AN:AN,1,0)),"N","J")</f>
        <v>N</v>
      </c>
      <c r="BW221" s="24" t="str">
        <f>IF(ISERROR(VLOOKUP($BD221,LOV_GWSGRP!AQ:AQ,1,0)),"N","J")</f>
        <v>N</v>
      </c>
      <c r="BX221" s="24" t="str">
        <f>IF(ISERROR(VLOOKUP($BD221,LOV_GWSGRP!AT:AT,1,0)),"N","J")</f>
        <v>N</v>
      </c>
      <c r="BY221" s="24" t="str">
        <f>IF(ISERROR(VLOOKUP($BD221,LOV_GWSGRP!AW:AW,1,0)),"N","J")</f>
        <v>N</v>
      </c>
      <c r="BZ221" s="24" t="str">
        <f>IF(ISERROR(VLOOKUP($BD221,LOV_GWSGRP!AZ:AZ,1,0)),"N","J")</f>
        <v>N</v>
      </c>
      <c r="CA221" s="24" t="str">
        <f>IF(ISERROR(VLOOKUP($BD221,LOV_GWSGRP!BC:BC,1,0)),"N","J")</f>
        <v>N</v>
      </c>
      <c r="CB221" s="24" t="str">
        <f>IF(ISERROR(VLOOKUP($BD221,LOV_GWSGRP!BF:BF,1,0)),"N","J")</f>
        <v>N</v>
      </c>
      <c r="CC221" s="24" t="str">
        <f>IF(ISERROR(VLOOKUP($BD221,LOV_GWSGRP!BI:BI,1,0)),"N","J")</f>
        <v>N</v>
      </c>
      <c r="CD221" s="24" t="str">
        <f>IF(ISERROR(VLOOKUP($BD221,LOV_GWSGRP!J:J,1,0)),"N","J")</f>
        <v>N</v>
      </c>
      <c r="CE221" s="24" t="str">
        <f>IF(ISERROR(VLOOKUP($BD221,LOV_GWSGRP!BL:BL,1,0)),"N","J")</f>
        <v>N</v>
      </c>
      <c r="CF221" s="24"/>
      <c r="CG221" s="24" t="str">
        <f>IF(ISERROR(VLOOKUP($BD221,LOV_GWSGRP!BO:BO,1,0)),"N","J")</f>
        <v>N</v>
      </c>
      <c r="CH221" s="24" t="str">
        <f t="shared" si="507"/>
        <v>N</v>
      </c>
      <c r="CI221" s="24" t="str">
        <f>IF(ISERROR(VLOOKUP($BD221,GEWASCODE_GLMC8!F:F,1,0)),"N","J")</f>
        <v>N</v>
      </c>
      <c r="CJ221" s="24" t="str">
        <f>IF(COUNTIF($CI221:CI221,"J")&gt;0,"N",IF(ISERROR(VLOOKUP($BD221,GEWASCODE_GLMC8!G:G,1,0)),"N","J"))</f>
        <v>N</v>
      </c>
      <c r="CK221" s="24" t="str">
        <f>IF(COUNTIF($CI221:CJ221,"J")&gt;0,"N",IF(ISERROR(VLOOKUP($BD221,GEWASCODE_GLMC8!H:H,1,0)),"N","J"))</f>
        <v>N</v>
      </c>
      <c r="CL221" s="24" t="str">
        <f>IF(COUNTIF($CI221:CK221,"J")&gt;0,"N",IF(ISERROR(VLOOKUP($BD221,GEWASCODE_GLMC8!I:I,1,0)),"N","J"))</f>
        <v>N</v>
      </c>
      <c r="CM221" s="24" t="str">
        <f>IF(COUNTIF($CI221:CL221,"J")&gt;0,"N",IF(ISERROR(VLOOKUP($BD221,GEWASCODE_GLMC8!J:J,1,0)),"N","J"))</f>
        <v>N</v>
      </c>
      <c r="CN221" s="24" t="str">
        <f>IF(COUNTIF($CI221:CM221,"J")&gt;0,"N",IF(ISERROR(VLOOKUP($BD221,GEWASCODE_GLMC8!K:K,1,0)),"N","J"))</f>
        <v>N</v>
      </c>
      <c r="CO221" s="24" t="str">
        <f>IF(COUNTIF($CI221:CN221,"J")&gt;0,"N",IF(ISERROR(VLOOKUP($BD221,GEWASCODE_GLMC8!L:L,1,0)),"N","J"))</f>
        <v>N</v>
      </c>
      <c r="CP221" s="24" t="str">
        <f>IF(COUNTIF($CI221:CO221,"J")&gt;0,"N",IF(ISERROR(VLOOKUP($BD221,GEWASCODE_GLMC8!M:M,1,0)),"N","J"))</f>
        <v>N</v>
      </c>
      <c r="CQ221" s="24" t="str">
        <f>IF(COUNTIF($CI221:CP221,"J")&gt;0,"N",IF(ISERROR(VLOOKUP($BD221,GEWASCODE_GLMC8!N:N,1,0)),"N","J"))</f>
        <v>N</v>
      </c>
      <c r="CR221" s="24" t="str">
        <f>IF(COUNTIF($CI221:CQ221,"J")&gt;0,"N",IF(ISERROR(VLOOKUP($BD221,GEWASCODE_GLMC8!O:O,1,0)),"N","J"))</f>
        <v>N</v>
      </c>
      <c r="CS221" s="24" t="str">
        <f>IF(COUNTIF($CI221:CR221,"J")&gt;0,"N",IF(ISERROR(VLOOKUP($BD221,GEWASCODE_GLMC8!P:P,1,0)),"N","J"))</f>
        <v>N</v>
      </c>
      <c r="CT221" s="24" t="str">
        <f>IF(COUNTIF($CI221:CS221,"J")&gt;0,"N",IF(ISERROR(VLOOKUP($BD221,GEWASCODE_GLMC8!Q:Q,1,0)),"N","J"))</f>
        <v>N</v>
      </c>
      <c r="CU221" s="24" t="str">
        <f>IF(COUNTIF($CI221:CT221,"J")&gt;0,"N",IF(ISERROR(VLOOKUP($BD221,GEWASCODE_GLMC8!R:R,1,0)),"N","J"))</f>
        <v>N</v>
      </c>
      <c r="CV221" s="24" t="str">
        <f>IF(COUNTIF($CI221:CU221,"J")&gt;0,"N",IF(ISERROR(VLOOKUP($BD221,GEWASCODE_GLMC8!S:S,1,0)),"N","J"))</f>
        <v>N</v>
      </c>
      <c r="CW221" s="24" t="str">
        <f>IF(COUNTIF($CI221:CV221,"J")&gt;0,"N",IF(ISERROR(VLOOKUP($BD221,GEWASCODE_GLMC8!T:T,1,0)),"N","J"))</f>
        <v>N</v>
      </c>
      <c r="CX221" s="24" t="str">
        <f>IF(COUNTIF($CI221:CW221,"J")&gt;0,"N",IF(ISERROR(VLOOKUP($BD221,GEWASCODE_GLMC8!U:U,1,0)),"N","J"))</f>
        <v>N</v>
      </c>
      <c r="CY221" s="24" t="str">
        <f>IF(COUNTIF($CI221:CX221,"J")&gt;0,"N",IF(ISERROR(VLOOKUP($BD221,GEWASCODE_GLMC8!V:V,1,0)),"N","J"))</f>
        <v>N</v>
      </c>
      <c r="CZ221" s="24" t="str">
        <f>IF(COUNTIF($CI221:CY221,"J")&gt;0,"N",IF(ISERROR(VLOOKUP($BD221,GEWASCODE_GLMC8!W:W,1,0)),"N","J"))</f>
        <v>N</v>
      </c>
      <c r="DA221" s="24" t="str">
        <f>IF(COUNTIF($CI221:CZ221,"J")&gt;0,"N",IF(ISERROR(VLOOKUP($BD221,GEWASCODE_GLMC8!X:X,1,0)),"N","J"))</f>
        <v>N</v>
      </c>
      <c r="DB221" s="24" t="str">
        <f>IF(COUNTIF($CI221:DA221,"J")&gt;0,"N",IF(ISERROR(VLOOKUP($BD221,GEWASCODE_GLMC8!Y:Y,1,0)),"N","J"))</f>
        <v>N</v>
      </c>
      <c r="DC221" s="24" t="str">
        <f>IF(COUNTIF($CI221:DB221,"J")&gt;0,"N",IF(ISERROR(VLOOKUP($BD221,GEWASCODE_GLMC8!Z:Z,1,0)),"N","J"))</f>
        <v>N</v>
      </c>
      <c r="DD221" s="24" t="str">
        <f t="shared" si="508"/>
        <v>N</v>
      </c>
      <c r="DE221" s="3" t="str">
        <f t="shared" si="439"/>
        <v>N</v>
      </c>
      <c r="DF221" s="3" t="str">
        <f t="shared" si="440"/>
        <v>N</v>
      </c>
      <c r="DG221" s="3" t="str">
        <f t="shared" si="509"/>
        <v>N</v>
      </c>
      <c r="DH221" s="3" t="str">
        <f t="shared" si="510"/>
        <v>N</v>
      </c>
      <c r="DI221" s="3" t="str">
        <f t="shared" si="441"/>
        <v>N</v>
      </c>
      <c r="DJ221" s="3" t="str">
        <f t="shared" si="442"/>
        <v>N</v>
      </c>
      <c r="DK221" s="3">
        <f>0</f>
        <v>0</v>
      </c>
      <c r="DL221" s="3" t="str">
        <f t="shared" si="443"/>
        <v>N</v>
      </c>
      <c r="DM221" s="3" t="str">
        <f t="shared" si="444"/>
        <v>N</v>
      </c>
      <c r="DN221" t="str">
        <f>IF(AND($A221="J",COUNTIFS(activiteiten_perceel,percelen!$AZ221,activiteiten_maatregel_nr,percelen!DN$4,activiteiten_activiteit_voldoet_aan_voorwaarden,"J")&gt;0),DN$4,"")</f>
        <v/>
      </c>
      <c r="DO221" t="str">
        <f>IF(AND($A221="J",COUNTIFS(activiteiten_perceel,percelen!$AZ221,activiteiten_maatregel_nr,percelen!DO$4,activiteiten_activiteit_voldoet_aan_voorwaarden,"J")&gt;0),DO$4,"")</f>
        <v/>
      </c>
      <c r="DP221" t="str">
        <f>IF(AND($A221="J",COUNTIFS(activiteiten_perceel,percelen!$AZ221,activiteiten_maatregel_nr,percelen!DP$4,activiteiten_activiteit_voldoet_aan_voorwaarden,"J")&gt;0),DP$4,"")</f>
        <v/>
      </c>
      <c r="DQ221" t="str">
        <f>IF(AND($A221="J",COUNTIFS(activiteiten_perceel,percelen!$AZ221,activiteiten_maatregel_nr,percelen!DQ$4,activiteiten_activiteit_voldoet_aan_voorwaarden,"J")&gt;0),DQ$4,"")</f>
        <v/>
      </c>
      <c r="DR221" t="str">
        <f>IF(AND($A221="J",COUNTIFS(activiteiten_perceel,percelen!$AZ221,activiteiten_maatregel_nr,percelen!DR$4,activiteiten_activiteit_voldoet_aan_voorwaarden,"J")&gt;0),DR$4,"")</f>
        <v/>
      </c>
      <c r="DS221" t="str">
        <f>IF(AND($A221="J",COUNTIFS(activiteiten_perceel,percelen!$AZ221,activiteiten_maatregel_nr,percelen!DS$4,activiteiten_activiteit_voldoet_aan_voorwaarden,"J")&gt;0),DS$4,"")</f>
        <v/>
      </c>
      <c r="DT221" t="str">
        <f>IF(AND($A221="J",COUNTIFS(activiteiten_perceel,percelen!$AZ221,activiteiten_maatregel_nr,percelen!DT$4,activiteiten_activiteit_voldoet_aan_voorwaarden,"J")&gt;0),DT$4,"")</f>
        <v/>
      </c>
      <c r="DU221" t="str">
        <f>IF(AND($A221="J",COUNTIFS(activiteiten_perceel,percelen!$AZ221,activiteiten_maatregel_nr,percelen!DU$4,activiteiten_activiteit_voldoet_aan_voorwaarden,"J")&gt;0),DU$4,"")</f>
        <v/>
      </c>
      <c r="DV221" t="str">
        <f>IF(AND($A221="J",COUNTIFS(activiteiten_perceel,percelen!$AZ221,activiteiten_maatregel_nr,percelen!DV$4,activiteiten_activiteit_voldoet_aan_voorwaarden,"J")&gt;0),DV$4,"")</f>
        <v/>
      </c>
      <c r="DW221" t="str">
        <f>IF(AND($A221="J",COUNTIFS(activiteiten_perceel,percelen!$AZ221,activiteiten_maatregel_nr,percelen!DW$4,activiteiten_activiteit_voldoet_aan_voorwaarden,"J")&gt;0),DW$4,"")</f>
        <v/>
      </c>
      <c r="DX221" t="str">
        <f>IF(AND($A221="J",COUNTIFS(activiteiten_perceel,percelen!$AZ221,activiteiten_maatregel_nr,percelen!DX$4,activiteiten_activiteit_voldoet_aan_voorwaarden,"J")&gt;0),DX$4,"")</f>
        <v/>
      </c>
      <c r="DY221" t="str">
        <f>IF(AND($A221="J",COUNTIFS(activiteiten_perceel,percelen!$AZ221,activiteiten_maatregel_nr,percelen!DY$4,activiteiten_activiteit_voldoet_aan_voorwaarden,"J")&gt;0),DY$4,"")</f>
        <v/>
      </c>
      <c r="DZ221" t="str">
        <f>IF(AND($A221="J",COUNTIFS(activiteiten_perceel,percelen!$AZ221,activiteiten_maatregel_nr,percelen!DZ$4,activiteiten_activiteit_voldoet_aan_voorwaarden,"J")&gt;0),DZ$4,"")</f>
        <v/>
      </c>
      <c r="EA221" t="str">
        <f>IF(AND($A221="J",COUNTIFS(activiteiten_perceel,percelen!$AZ221,activiteiten_maatregel_nr,percelen!EA$4,activiteiten_activiteit_voldoet_aan_voorwaarden,"J")&gt;0),EA$4,"")</f>
        <v/>
      </c>
      <c r="EB221" t="str">
        <f>IF(AND($A221="J",COUNTIFS(activiteiten_perceel,percelen!$AZ221,activiteiten_maatregel_nr,percelen!EB$4,activiteiten_activiteit_voldoet_aan_voorwaarden,"J")&gt;0),EB$4,"")</f>
        <v/>
      </c>
      <c r="EC221" t="str">
        <f>IF(AND($A221="J",COUNTIFS(activiteiten_perceel,percelen!$AZ221,activiteiten_maatregel_nr,percelen!EC$4,activiteiten_activiteit_voldoet_aan_voorwaarden,"J")&gt;0),EC$4,"")</f>
        <v/>
      </c>
      <c r="ED221" t="str">
        <f>IF(AND($A221="J",COUNTIFS(activiteiten_perceel,percelen!$AZ221,activiteiten_maatregel_nr,percelen!ED$4,activiteiten_activiteit_voldoet_aan_voorwaarden,"J")&gt;0),ED$4,"")</f>
        <v/>
      </c>
      <c r="EE221" t="str">
        <f>IF(AND($A221="J",COUNTIFS(activiteiten_perceel,percelen!$AZ221,activiteiten_maatregel_nr,percelen!EE$4,activiteiten_activiteit_voldoet_aan_voorwaarden,"J")&gt;0),EE$4,"")</f>
        <v/>
      </c>
      <c r="EF221" t="str">
        <f>IF(AND($A221="J",COUNTIFS(activiteiten_perceel,percelen!$AZ221,activiteiten_maatregel_nr,percelen!EF$4,activiteiten_activiteit_voldoet_aan_voorwaarden,"J")&gt;0),EF$4,"")</f>
        <v/>
      </c>
      <c r="EG221" t="str">
        <f>IF(AND($A221="J",COUNTIFS(activiteiten_perceel,percelen!$AZ221,activiteiten_maatregel_nr,percelen!EG$4,activiteiten_activiteit_voldoet_aan_voorwaarden,"J")&gt;0),EG$4,"")</f>
        <v/>
      </c>
      <c r="EH221" t="str">
        <f>IF(AND($A221="J",COUNTIFS(activiteiten_perceel,percelen!$AZ221,activiteiten_maatregel_nr,percelen!EH$4,activiteiten_activiteit_voldoet_aan_voorwaarden,"J")&gt;0),EH$4,"")</f>
        <v/>
      </c>
      <c r="EI221" t="str">
        <f>IF(AND($A221="J",COUNTIFS(activiteiten_perceel,percelen!$AZ221,activiteiten_maatregel_nr,percelen!EI$4,activiteiten_activiteit_voldoet_aan_voorwaarden,"J")&gt;0),EI$4,"")</f>
        <v/>
      </c>
      <c r="EJ221">
        <f t="shared" si="511"/>
        <v>0</v>
      </c>
      <c r="EK221" t="str">
        <f t="shared" si="445"/>
        <v/>
      </c>
      <c r="EL221" t="str">
        <f t="shared" si="446"/>
        <v/>
      </c>
      <c r="EM221" t="str">
        <f t="shared" si="447"/>
        <v/>
      </c>
      <c r="EN221" t="str">
        <f t="shared" si="448"/>
        <v/>
      </c>
      <c r="EO221" t="str">
        <f t="shared" si="449"/>
        <v/>
      </c>
      <c r="EP221" t="str">
        <f t="shared" si="450"/>
        <v/>
      </c>
      <c r="EQ221" t="str">
        <f t="shared" si="451"/>
        <v/>
      </c>
      <c r="ER221" t="str">
        <f t="shared" si="452"/>
        <v/>
      </c>
      <c r="ES221" t="str">
        <f t="shared" si="453"/>
        <v/>
      </c>
      <c r="ET221" t="str">
        <f t="shared" si="454"/>
        <v/>
      </c>
      <c r="EU221" t="str">
        <f t="shared" si="455"/>
        <v/>
      </c>
      <c r="EV221" t="str">
        <f t="shared" si="456"/>
        <v/>
      </c>
      <c r="EW221" t="str">
        <f t="shared" si="512"/>
        <v>nvt</v>
      </c>
      <c r="EX221" t="str">
        <f t="shared" si="513"/>
        <v>nvt</v>
      </c>
      <c r="EY221" t="str">
        <f t="shared" si="514"/>
        <v>nvt</v>
      </c>
      <c r="EZ221" t="str">
        <f t="shared" si="515"/>
        <v>nvt</v>
      </c>
      <c r="FA221" t="str">
        <f t="shared" si="516"/>
        <v>nvt</v>
      </c>
      <c r="FB221" t="str">
        <f t="shared" si="517"/>
        <v>nvt</v>
      </c>
      <c r="FC221" t="str">
        <f t="shared" si="518"/>
        <v>nvt</v>
      </c>
      <c r="FD221" t="str">
        <f t="shared" si="519"/>
        <v>nvt</v>
      </c>
      <c r="FE221" t="str">
        <f>IF($EJ221=2,VLOOKUP(FD221,STAPELING!A:D,FE$1,0),"nvt")</f>
        <v>nvt</v>
      </c>
      <c r="FF221" t="str">
        <f t="shared" si="520"/>
        <v>nvt</v>
      </c>
      <c r="FG221" t="str">
        <f t="shared" si="521"/>
        <v>nvt</v>
      </c>
      <c r="FH221" t="str">
        <f t="shared" si="522"/>
        <v>nvt</v>
      </c>
      <c r="FI221" t="str">
        <f t="shared" si="523"/>
        <v>nvt</v>
      </c>
      <c r="FJ221" t="str">
        <f t="shared" si="524"/>
        <v>nvt</v>
      </c>
      <c r="FK221" t="str">
        <f t="shared" si="525"/>
        <v>nvt</v>
      </c>
      <c r="FL221" t="str">
        <f t="shared" si="526"/>
        <v>nvt</v>
      </c>
      <c r="FM221" t="str">
        <f t="shared" si="527"/>
        <v/>
      </c>
      <c r="FN221" t="str">
        <f>IF(ISERROR(VLOOKUP(FM221,STAPELING!I:AO,FN$1,0)),"N",VLOOKUP(FM221,STAPELING!I:AO,FN$1,0))</f>
        <v>J</v>
      </c>
      <c r="FO221" t="str">
        <f t="shared" si="528"/>
        <v>nvt</v>
      </c>
      <c r="FP221" t="str">
        <f t="shared" si="457"/>
        <v>nvt</v>
      </c>
      <c r="FQ221" t="str">
        <f t="shared" si="458"/>
        <v>nvt</v>
      </c>
      <c r="FR221" t="str">
        <f t="shared" si="459"/>
        <v>nvt</v>
      </c>
      <c r="FS221" t="str">
        <f t="shared" si="460"/>
        <v>nvt</v>
      </c>
      <c r="FT221" t="str">
        <f t="shared" si="461"/>
        <v>nvt</v>
      </c>
      <c r="FU221" t="str">
        <f t="shared" si="462"/>
        <v>nvt</v>
      </c>
      <c r="FV221" t="str">
        <f t="shared" si="463"/>
        <v>nvt</v>
      </c>
      <c r="FW221" t="str">
        <f t="shared" si="464"/>
        <v>nvt</v>
      </c>
      <c r="FX221" t="str">
        <f t="shared" si="465"/>
        <v>nvt</v>
      </c>
      <c r="FY221" t="str">
        <f t="shared" si="466"/>
        <v>nvt</v>
      </c>
      <c r="FZ221" t="str">
        <f t="shared" si="467"/>
        <v>nvt</v>
      </c>
      <c r="GA221" t="str">
        <f t="shared" si="468"/>
        <v>nvt</v>
      </c>
      <c r="GB221" t="str">
        <f>IF($EJ221&gt;2,IF(FO221="","zwart",VLOOKUP(FO221,STAPELING!J:AA,GB$1,0)),"nvt")</f>
        <v>nvt</v>
      </c>
      <c r="GC221" t="str">
        <f t="shared" si="529"/>
        <v>nvt</v>
      </c>
      <c r="GD221" t="str">
        <f t="shared" si="530"/>
        <v>nvt</v>
      </c>
      <c r="GE221" t="str">
        <f t="shared" si="531"/>
        <v>nvt</v>
      </c>
      <c r="GF221" t="str">
        <f t="shared" si="532"/>
        <v>nvt</v>
      </c>
      <c r="GG221" t="str">
        <f t="shared" si="533"/>
        <v>nvt</v>
      </c>
      <c r="GH221" t="str">
        <f t="shared" si="534"/>
        <v>nvt</v>
      </c>
      <c r="GI221" t="str">
        <f t="shared" si="535"/>
        <v>nvt</v>
      </c>
      <c r="GJ221" t="str">
        <f t="shared" si="536"/>
        <v>nvt</v>
      </c>
      <c r="GK221" t="str">
        <f t="shared" si="469"/>
        <v>nvt</v>
      </c>
      <c r="GL221" t="str">
        <f t="shared" si="470"/>
        <v>nvt</v>
      </c>
      <c r="GM221" t="str">
        <f t="shared" si="471"/>
        <v>nvt</v>
      </c>
      <c r="GN221" t="str">
        <f t="shared" si="472"/>
        <v>nvt</v>
      </c>
      <c r="GO221" t="str">
        <f t="shared" si="473"/>
        <v>nvt</v>
      </c>
      <c r="GP221" t="str">
        <f t="shared" si="474"/>
        <v>nvt</v>
      </c>
      <c r="GQ221" t="str">
        <f t="shared" si="475"/>
        <v>nvt</v>
      </c>
      <c r="GR221" t="str">
        <f t="shared" si="476"/>
        <v>nvt</v>
      </c>
      <c r="GS221" t="str">
        <f t="shared" si="477"/>
        <v>nvt</v>
      </c>
      <c r="GT221" t="str">
        <f t="shared" si="478"/>
        <v>nvt</v>
      </c>
      <c r="GU221" t="str">
        <f t="shared" si="479"/>
        <v>nvt</v>
      </c>
      <c r="GV221" t="str">
        <f t="shared" si="480"/>
        <v>nvt</v>
      </c>
      <c r="GW221" t="str">
        <f>IF($EJ221&gt;2,IF(GJ221="","zwart",VLOOKUP(GJ221,STAPELING!AB:AJ,GW$1,0)),"nvt")</f>
        <v>nvt</v>
      </c>
      <c r="GX221" t="str">
        <f t="shared" si="537"/>
        <v>nvt</v>
      </c>
      <c r="GY221" t="str">
        <f t="shared" si="538"/>
        <v>nvt</v>
      </c>
      <c r="GZ221" t="str">
        <f t="shared" si="539"/>
        <v>nvt</v>
      </c>
      <c r="HA221" t="str">
        <f t="shared" si="540"/>
        <v>nvt</v>
      </c>
      <c r="HB221" t="str">
        <f t="shared" si="541"/>
        <v>nvt</v>
      </c>
      <c r="HC221" t="str">
        <f t="shared" si="542"/>
        <v>nvt</v>
      </c>
      <c r="HD221" t="str">
        <f t="shared" si="543"/>
        <v>nvt</v>
      </c>
      <c r="HE221" t="str">
        <f t="shared" si="544"/>
        <v>nvt</v>
      </c>
      <c r="HF221" t="str">
        <f t="shared" si="545"/>
        <v>nvt</v>
      </c>
      <c r="HG221" t="str">
        <f t="shared" si="546"/>
        <v>nvt</v>
      </c>
      <c r="HH221" t="str">
        <f t="shared" si="547"/>
        <v>nvt</v>
      </c>
      <c r="HI221" t="str">
        <f t="shared" si="548"/>
        <v>nvt</v>
      </c>
      <c r="HJ221" t="str">
        <f t="shared" si="549"/>
        <v>nvt</v>
      </c>
      <c r="HK221" t="str">
        <f t="shared" si="550"/>
        <v>nvt</v>
      </c>
      <c r="HL221" t="str">
        <f t="shared" si="551"/>
        <v>nvt</v>
      </c>
      <c r="HM221" t="str">
        <f t="shared" si="481"/>
        <v>nvt</v>
      </c>
      <c r="HN221" t="str">
        <f t="shared" si="482"/>
        <v>nvt</v>
      </c>
      <c r="HO221" t="str">
        <f t="shared" si="483"/>
        <v>nvt</v>
      </c>
      <c r="HP221" t="str">
        <f t="shared" si="484"/>
        <v>nvt</v>
      </c>
      <c r="HQ221" t="str">
        <f t="shared" si="485"/>
        <v>nvt</v>
      </c>
      <c r="HR221" t="str">
        <f t="shared" si="486"/>
        <v>nvt</v>
      </c>
      <c r="HS221" t="str">
        <f t="shared" si="487"/>
        <v>nvt</v>
      </c>
      <c r="HT221" t="str">
        <f t="shared" si="488"/>
        <v>nvt</v>
      </c>
      <c r="HU221" t="str">
        <f t="shared" si="489"/>
        <v>nvt</v>
      </c>
      <c r="HV221" t="str">
        <f t="shared" si="490"/>
        <v>nvt</v>
      </c>
      <c r="HW221" t="str">
        <f t="shared" si="491"/>
        <v>nvt</v>
      </c>
      <c r="HX221" t="str">
        <f t="shared" si="492"/>
        <v>nvt</v>
      </c>
      <c r="HY221" t="str">
        <f>IF($EJ221&gt;2,IF(HL221="","zwart",VLOOKUP(HL221,STAPELING!AK:AN,HY$1,0)),"nvt")</f>
        <v>nvt</v>
      </c>
      <c r="HZ221" t="str">
        <f t="shared" si="552"/>
        <v>nvt</v>
      </c>
      <c r="IA221" t="str">
        <f t="shared" si="553"/>
        <v>nvt</v>
      </c>
      <c r="IB221" t="str">
        <f t="shared" si="554"/>
        <v>nvt</v>
      </c>
      <c r="IC221" t="str">
        <f t="shared" si="555"/>
        <v>nvt</v>
      </c>
      <c r="ID221" t="str">
        <f t="shared" si="556"/>
        <v>nvt</v>
      </c>
      <c r="IE221" t="str">
        <f t="shared" si="557"/>
        <v>nvt</v>
      </c>
      <c r="IF221" t="str">
        <f t="shared" si="558"/>
        <v>nvt</v>
      </c>
      <c r="IG221">
        <f t="shared" si="559"/>
        <v>0</v>
      </c>
      <c r="IH221">
        <f t="shared" si="560"/>
        <v>0</v>
      </c>
      <c r="II221">
        <f t="shared" si="561"/>
        <v>0</v>
      </c>
      <c r="IJ221">
        <f t="shared" si="562"/>
        <v>0</v>
      </c>
      <c r="IK221">
        <f t="shared" si="563"/>
        <v>0</v>
      </c>
      <c r="IL221">
        <f t="shared" si="564"/>
        <v>0</v>
      </c>
      <c r="IM221">
        <f t="shared" si="565"/>
        <v>0</v>
      </c>
      <c r="IN221">
        <f t="shared" si="566"/>
        <v>0</v>
      </c>
      <c r="IO221">
        <f t="shared" si="567"/>
        <v>0</v>
      </c>
      <c r="IP221">
        <f t="shared" si="568"/>
        <v>0</v>
      </c>
      <c r="IQ221">
        <f t="shared" si="569"/>
        <v>0</v>
      </c>
      <c r="IR221">
        <f t="shared" si="570"/>
        <v>0</v>
      </c>
      <c r="IS221">
        <f t="shared" si="571"/>
        <v>0</v>
      </c>
      <c r="IT221">
        <f t="shared" si="572"/>
        <v>0</v>
      </c>
      <c r="IU221" t="str">
        <f t="shared" si="573"/>
        <v>N</v>
      </c>
      <c r="IV221" t="str">
        <f t="shared" si="493"/>
        <v>N</v>
      </c>
      <c r="IW221" t="str">
        <f t="shared" si="574"/>
        <v>N</v>
      </c>
    </row>
    <row r="222" spans="1:257" x14ac:dyDescent="0.25">
      <c r="A222" t="str">
        <f>IF(ISERROR(VLOOKUP(E222,E$4:E221,1,0)),"J","N")</f>
        <v>N</v>
      </c>
      <c r="E222" s="25" t="str">
        <f>IF(Invoer!B251="","",Invoer!B251)</f>
        <v/>
      </c>
      <c r="F222" s="25"/>
      <c r="G222" s="25"/>
      <c r="H222" s="25" t="str">
        <f>IF(AND($E222&lt;&gt;"",$A222="J"),Invoer!D251,"")</f>
        <v/>
      </c>
      <c r="I222" s="25"/>
      <c r="J222" s="26"/>
      <c r="K222" s="26" t="str">
        <f>IF(AND($E222&lt;&gt;"",$A222="J"),Invoer!L251,"")</f>
        <v/>
      </c>
      <c r="L222" s="26"/>
      <c r="M222" s="25"/>
      <c r="N222" s="152"/>
      <c r="O222" s="153"/>
      <c r="P222" s="25"/>
      <c r="Q222" s="25"/>
      <c r="R222" s="153"/>
      <c r="S222" s="154"/>
      <c r="T222" s="152"/>
      <c r="U222" s="153"/>
      <c r="V222" s="153"/>
      <c r="W222" s="59" t="str">
        <f>IF(AND($E222&lt;&gt;"",$A222="J",Invoer!R251&lt;&gt;""),VLOOKUP(Invoer!R251,NORM!$F$26:$H$29,3,0),"")</f>
        <v/>
      </c>
      <c r="X222" s="59"/>
      <c r="Y222" s="25" t="str">
        <f t="shared" si="494"/>
        <v/>
      </c>
      <c r="Z222" s="25"/>
      <c r="AA222" s="26" t="str">
        <f t="shared" si="495"/>
        <v/>
      </c>
      <c r="AB222" s="26"/>
      <c r="AC222" s="153"/>
      <c r="AD222" s="153"/>
      <c r="AE222" s="153"/>
      <c r="AF222" s="153"/>
      <c r="AG222" s="153"/>
      <c r="AH222" s="25"/>
      <c r="AI222" s="153"/>
      <c r="AJ222" s="153"/>
      <c r="AK222" s="153"/>
      <c r="AL222" s="153"/>
      <c r="AM222" s="25" t="str">
        <f>IF(AND($E222&lt;&gt;"",$A222="J"),IF(Invoer!X251="Ja","J",IF(Invoer!X251="Nee","N","")),"")</f>
        <v/>
      </c>
      <c r="AN222" s="153"/>
      <c r="AO222" s="153"/>
      <c r="AP222" s="153" t="s">
        <v>311</v>
      </c>
      <c r="AQ222" s="153" t="s">
        <v>311</v>
      </c>
      <c r="AR222" s="153" t="s">
        <v>312</v>
      </c>
      <c r="AS222" s="153" t="s">
        <v>312</v>
      </c>
      <c r="AT222" s="1" t="str">
        <f>IF(AND($E222&lt;&gt;"",$A222="J",Invoer!O251&lt;&gt;""),VLOOKUP(Invoer!O251,NORM!$F$31:$H$38,3,0),"")</f>
        <v/>
      </c>
      <c r="AU222" s="1"/>
      <c r="AV222" s="1" t="str">
        <f>IF(AND($E222&lt;&gt;"",$A222="J"),Invoer!AH251,"")</f>
        <v/>
      </c>
      <c r="AW222" s="1"/>
      <c r="AX222" s="1" t="str">
        <f t="shared" si="496"/>
        <v/>
      </c>
      <c r="AY222" s="1"/>
      <c r="AZ222" s="3" t="str">
        <f t="shared" si="497"/>
        <v/>
      </c>
      <c r="BA222" s="3" t="str">
        <f t="shared" si="498"/>
        <v/>
      </c>
      <c r="BB222" s="3" t="str">
        <f t="shared" si="499"/>
        <v>N</v>
      </c>
      <c r="BC222" s="3" t="str">
        <f t="shared" si="500"/>
        <v>N</v>
      </c>
      <c r="BD222" s="3" t="str">
        <f t="shared" si="501"/>
        <v/>
      </c>
      <c r="BE222" s="3">
        <f t="shared" si="502"/>
        <v>0</v>
      </c>
      <c r="BF222" s="3" t="str">
        <f t="shared" si="503"/>
        <v/>
      </c>
      <c r="BG222" s="3" t="str">
        <f t="shared" si="504"/>
        <v/>
      </c>
      <c r="BH222" s="3" t="str">
        <f t="shared" si="505"/>
        <v>N</v>
      </c>
      <c r="BI222" s="24" t="str">
        <f t="shared" si="506"/>
        <v/>
      </c>
      <c r="BJ222" s="24" t="str">
        <f>IF(ISERROR(VLOOKUP($BD222,LOV_GWSGRP!A:A,1,0)),"N","J")</f>
        <v>N</v>
      </c>
      <c r="BK222" s="24" t="str">
        <f>IF(ISERROR(VLOOKUP($BD222,LOV_GWSGRP!D:D,1,0)),"N","J")</f>
        <v>N</v>
      </c>
      <c r="BL222" s="24" t="str">
        <f>IF(ISERROR(VLOOKUP($BD222,LOV_GWSGRP!G:G,1,0)),"N","J")</f>
        <v>N</v>
      </c>
      <c r="BM222" s="24" t="str">
        <f>IF(ISERROR(VLOOKUP($BD222,LOV_GWSGRP!M:M,1,0)),"N","J")</f>
        <v>N</v>
      </c>
      <c r="BN222" s="24" t="str">
        <f>IF(ISERROR(VLOOKUP($BD222,LOV_GWSGRP!P:P,1,0)),"N","J")</f>
        <v>N</v>
      </c>
      <c r="BO222" s="24" t="str">
        <f>IF(ISERROR(VLOOKUP($BD222,LOV_GWSGRP!S:S,1,0)),"N","J")</f>
        <v>N</v>
      </c>
      <c r="BP222" s="24" t="str">
        <f>IF(ISERROR(VLOOKUP($BD222,LOV_GWSGRP!V:V,1,0)),"N","J")</f>
        <v>N</v>
      </c>
      <c r="BQ222" s="24" t="str">
        <f>IF(ISERROR(VLOOKUP($BD222,LOV_GWSGRP!Y:Y,1,0)),"N","J")</f>
        <v>N</v>
      </c>
      <c r="BR222" s="24" t="str">
        <f>IF(ISERROR(VLOOKUP($BD222,LOV_GWSGRP!AB:AB,1,0)),"N","J")</f>
        <v>N</v>
      </c>
      <c r="BS222" s="24" t="str">
        <f>IF(ISERROR(VLOOKUP($BD222,LOV_GWSGRP!AE:AE,1,0)),"N","J")</f>
        <v>N</v>
      </c>
      <c r="BT222" s="24" t="str">
        <f>IF(ISERROR(VLOOKUP($BD222,LOV_GWSGRP!AH:AH,1,0)),"N","J")</f>
        <v>N</v>
      </c>
      <c r="BU222" s="24" t="str">
        <f>IF(ISERROR(VLOOKUP($BD222,LOV_GWSGRP!CJ:CJ,1,0)),"N","J")</f>
        <v>N</v>
      </c>
      <c r="BV222" s="24" t="str">
        <f>IF(ISERROR(VLOOKUP($BD222,LOV_GWSGRP!AN:AN,1,0)),"N","J")</f>
        <v>N</v>
      </c>
      <c r="BW222" s="24" t="str">
        <f>IF(ISERROR(VLOOKUP($BD222,LOV_GWSGRP!AQ:AQ,1,0)),"N","J")</f>
        <v>N</v>
      </c>
      <c r="BX222" s="24" t="str">
        <f>IF(ISERROR(VLOOKUP($BD222,LOV_GWSGRP!AT:AT,1,0)),"N","J")</f>
        <v>N</v>
      </c>
      <c r="BY222" s="24" t="str">
        <f>IF(ISERROR(VLOOKUP($BD222,LOV_GWSGRP!AW:AW,1,0)),"N","J")</f>
        <v>N</v>
      </c>
      <c r="BZ222" s="24" t="str">
        <f>IF(ISERROR(VLOOKUP($BD222,LOV_GWSGRP!AZ:AZ,1,0)),"N","J")</f>
        <v>N</v>
      </c>
      <c r="CA222" s="24" t="str">
        <f>IF(ISERROR(VLOOKUP($BD222,LOV_GWSGRP!BC:BC,1,0)),"N","J")</f>
        <v>N</v>
      </c>
      <c r="CB222" s="24" t="str">
        <f>IF(ISERROR(VLOOKUP($BD222,LOV_GWSGRP!BF:BF,1,0)),"N","J")</f>
        <v>N</v>
      </c>
      <c r="CC222" s="24" t="str">
        <f>IF(ISERROR(VLOOKUP($BD222,LOV_GWSGRP!BI:BI,1,0)),"N","J")</f>
        <v>N</v>
      </c>
      <c r="CD222" s="24" t="str">
        <f>IF(ISERROR(VLOOKUP($BD222,LOV_GWSGRP!J:J,1,0)),"N","J")</f>
        <v>N</v>
      </c>
      <c r="CE222" s="24" t="str">
        <f>IF(ISERROR(VLOOKUP($BD222,LOV_GWSGRP!BL:BL,1,0)),"N","J")</f>
        <v>N</v>
      </c>
      <c r="CF222" s="24"/>
      <c r="CG222" s="24" t="str">
        <f>IF(ISERROR(VLOOKUP($BD222,LOV_GWSGRP!BO:BO,1,0)),"N","J")</f>
        <v>N</v>
      </c>
      <c r="CH222" s="24" t="str">
        <f t="shared" si="507"/>
        <v>N</v>
      </c>
      <c r="CI222" s="24" t="str">
        <f>IF(ISERROR(VLOOKUP($BD222,GEWASCODE_GLMC8!F:F,1,0)),"N","J")</f>
        <v>N</v>
      </c>
      <c r="CJ222" s="24" t="str">
        <f>IF(COUNTIF($CI222:CI222,"J")&gt;0,"N",IF(ISERROR(VLOOKUP($BD222,GEWASCODE_GLMC8!G:G,1,0)),"N","J"))</f>
        <v>N</v>
      </c>
      <c r="CK222" s="24" t="str">
        <f>IF(COUNTIF($CI222:CJ222,"J")&gt;0,"N",IF(ISERROR(VLOOKUP($BD222,GEWASCODE_GLMC8!H:H,1,0)),"N","J"))</f>
        <v>N</v>
      </c>
      <c r="CL222" s="24" t="str">
        <f>IF(COUNTIF($CI222:CK222,"J")&gt;0,"N",IF(ISERROR(VLOOKUP($BD222,GEWASCODE_GLMC8!I:I,1,0)),"N","J"))</f>
        <v>N</v>
      </c>
      <c r="CM222" s="24" t="str">
        <f>IF(COUNTIF($CI222:CL222,"J")&gt;0,"N",IF(ISERROR(VLOOKUP($BD222,GEWASCODE_GLMC8!J:J,1,0)),"N","J"))</f>
        <v>N</v>
      </c>
      <c r="CN222" s="24" t="str">
        <f>IF(COUNTIF($CI222:CM222,"J")&gt;0,"N",IF(ISERROR(VLOOKUP($BD222,GEWASCODE_GLMC8!K:K,1,0)),"N","J"))</f>
        <v>N</v>
      </c>
      <c r="CO222" s="24" t="str">
        <f>IF(COUNTIF($CI222:CN222,"J")&gt;0,"N",IF(ISERROR(VLOOKUP($BD222,GEWASCODE_GLMC8!L:L,1,0)),"N","J"))</f>
        <v>N</v>
      </c>
      <c r="CP222" s="24" t="str">
        <f>IF(COUNTIF($CI222:CO222,"J")&gt;0,"N",IF(ISERROR(VLOOKUP($BD222,GEWASCODE_GLMC8!M:M,1,0)),"N","J"))</f>
        <v>N</v>
      </c>
      <c r="CQ222" s="24" t="str">
        <f>IF(COUNTIF($CI222:CP222,"J")&gt;0,"N",IF(ISERROR(VLOOKUP($BD222,GEWASCODE_GLMC8!N:N,1,0)),"N","J"))</f>
        <v>N</v>
      </c>
      <c r="CR222" s="24" t="str">
        <f>IF(COUNTIF($CI222:CQ222,"J")&gt;0,"N",IF(ISERROR(VLOOKUP($BD222,GEWASCODE_GLMC8!O:O,1,0)),"N","J"))</f>
        <v>N</v>
      </c>
      <c r="CS222" s="24" t="str">
        <f>IF(COUNTIF($CI222:CR222,"J")&gt;0,"N",IF(ISERROR(VLOOKUP($BD222,GEWASCODE_GLMC8!P:P,1,0)),"N","J"))</f>
        <v>N</v>
      </c>
      <c r="CT222" s="24" t="str">
        <f>IF(COUNTIF($CI222:CS222,"J")&gt;0,"N",IF(ISERROR(VLOOKUP($BD222,GEWASCODE_GLMC8!Q:Q,1,0)),"N","J"))</f>
        <v>N</v>
      </c>
      <c r="CU222" s="24" t="str">
        <f>IF(COUNTIF($CI222:CT222,"J")&gt;0,"N",IF(ISERROR(VLOOKUP($BD222,GEWASCODE_GLMC8!R:R,1,0)),"N","J"))</f>
        <v>N</v>
      </c>
      <c r="CV222" s="24" t="str">
        <f>IF(COUNTIF($CI222:CU222,"J")&gt;0,"N",IF(ISERROR(VLOOKUP($BD222,GEWASCODE_GLMC8!S:S,1,0)),"N","J"))</f>
        <v>N</v>
      </c>
      <c r="CW222" s="24" t="str">
        <f>IF(COUNTIF($CI222:CV222,"J")&gt;0,"N",IF(ISERROR(VLOOKUP($BD222,GEWASCODE_GLMC8!T:T,1,0)),"N","J"))</f>
        <v>N</v>
      </c>
      <c r="CX222" s="24" t="str">
        <f>IF(COUNTIF($CI222:CW222,"J")&gt;0,"N",IF(ISERROR(VLOOKUP($BD222,GEWASCODE_GLMC8!U:U,1,0)),"N","J"))</f>
        <v>N</v>
      </c>
      <c r="CY222" s="24" t="str">
        <f>IF(COUNTIF($CI222:CX222,"J")&gt;0,"N",IF(ISERROR(VLOOKUP($BD222,GEWASCODE_GLMC8!V:V,1,0)),"N","J"))</f>
        <v>N</v>
      </c>
      <c r="CZ222" s="24" t="str">
        <f>IF(COUNTIF($CI222:CY222,"J")&gt;0,"N",IF(ISERROR(VLOOKUP($BD222,GEWASCODE_GLMC8!W:W,1,0)),"N","J"))</f>
        <v>N</v>
      </c>
      <c r="DA222" s="24" t="str">
        <f>IF(COUNTIF($CI222:CZ222,"J")&gt;0,"N",IF(ISERROR(VLOOKUP($BD222,GEWASCODE_GLMC8!X:X,1,0)),"N","J"))</f>
        <v>N</v>
      </c>
      <c r="DB222" s="24" t="str">
        <f>IF(COUNTIF($CI222:DA222,"J")&gt;0,"N",IF(ISERROR(VLOOKUP($BD222,GEWASCODE_GLMC8!Y:Y,1,0)),"N","J"))</f>
        <v>N</v>
      </c>
      <c r="DC222" s="24" t="str">
        <f>IF(COUNTIF($CI222:DB222,"J")&gt;0,"N",IF(ISERROR(VLOOKUP($BD222,GEWASCODE_GLMC8!Z:Z,1,0)),"N","J"))</f>
        <v>N</v>
      </c>
      <c r="DD222" s="24" t="str">
        <f t="shared" si="508"/>
        <v>N</v>
      </c>
      <c r="DE222" s="3" t="str">
        <f t="shared" si="439"/>
        <v>N</v>
      </c>
      <c r="DF222" s="3" t="str">
        <f t="shared" si="440"/>
        <v>N</v>
      </c>
      <c r="DG222" s="3" t="str">
        <f t="shared" si="509"/>
        <v>N</v>
      </c>
      <c r="DH222" s="3" t="str">
        <f t="shared" si="510"/>
        <v>N</v>
      </c>
      <c r="DI222" s="3" t="str">
        <f t="shared" si="441"/>
        <v>N</v>
      </c>
      <c r="DJ222" s="3" t="str">
        <f t="shared" si="442"/>
        <v>N</v>
      </c>
      <c r="DK222" s="3">
        <f>0</f>
        <v>0</v>
      </c>
      <c r="DL222" s="3" t="str">
        <f t="shared" si="443"/>
        <v>N</v>
      </c>
      <c r="DM222" s="3" t="str">
        <f t="shared" si="444"/>
        <v>N</v>
      </c>
      <c r="DN222" t="str">
        <f>IF(AND($A222="J",COUNTIFS(activiteiten_perceel,percelen!$AZ222,activiteiten_maatregel_nr,percelen!DN$4,activiteiten_activiteit_voldoet_aan_voorwaarden,"J")&gt;0),DN$4,"")</f>
        <v/>
      </c>
      <c r="DO222" t="str">
        <f>IF(AND($A222="J",COUNTIFS(activiteiten_perceel,percelen!$AZ222,activiteiten_maatregel_nr,percelen!DO$4,activiteiten_activiteit_voldoet_aan_voorwaarden,"J")&gt;0),DO$4,"")</f>
        <v/>
      </c>
      <c r="DP222" t="str">
        <f>IF(AND($A222="J",COUNTIFS(activiteiten_perceel,percelen!$AZ222,activiteiten_maatregel_nr,percelen!DP$4,activiteiten_activiteit_voldoet_aan_voorwaarden,"J")&gt;0),DP$4,"")</f>
        <v/>
      </c>
      <c r="DQ222" t="str">
        <f>IF(AND($A222="J",COUNTIFS(activiteiten_perceel,percelen!$AZ222,activiteiten_maatregel_nr,percelen!DQ$4,activiteiten_activiteit_voldoet_aan_voorwaarden,"J")&gt;0),DQ$4,"")</f>
        <v/>
      </c>
      <c r="DR222" t="str">
        <f>IF(AND($A222="J",COUNTIFS(activiteiten_perceel,percelen!$AZ222,activiteiten_maatregel_nr,percelen!DR$4,activiteiten_activiteit_voldoet_aan_voorwaarden,"J")&gt;0),DR$4,"")</f>
        <v/>
      </c>
      <c r="DS222" t="str">
        <f>IF(AND($A222="J",COUNTIFS(activiteiten_perceel,percelen!$AZ222,activiteiten_maatregel_nr,percelen!DS$4,activiteiten_activiteit_voldoet_aan_voorwaarden,"J")&gt;0),DS$4,"")</f>
        <v/>
      </c>
      <c r="DT222" t="str">
        <f>IF(AND($A222="J",COUNTIFS(activiteiten_perceel,percelen!$AZ222,activiteiten_maatregel_nr,percelen!DT$4,activiteiten_activiteit_voldoet_aan_voorwaarden,"J")&gt;0),DT$4,"")</f>
        <v/>
      </c>
      <c r="DU222" t="str">
        <f>IF(AND($A222="J",COUNTIFS(activiteiten_perceel,percelen!$AZ222,activiteiten_maatregel_nr,percelen!DU$4,activiteiten_activiteit_voldoet_aan_voorwaarden,"J")&gt;0),DU$4,"")</f>
        <v/>
      </c>
      <c r="DV222" t="str">
        <f>IF(AND($A222="J",COUNTIFS(activiteiten_perceel,percelen!$AZ222,activiteiten_maatregel_nr,percelen!DV$4,activiteiten_activiteit_voldoet_aan_voorwaarden,"J")&gt;0),DV$4,"")</f>
        <v/>
      </c>
      <c r="DW222" t="str">
        <f>IF(AND($A222="J",COUNTIFS(activiteiten_perceel,percelen!$AZ222,activiteiten_maatregel_nr,percelen!DW$4,activiteiten_activiteit_voldoet_aan_voorwaarden,"J")&gt;0),DW$4,"")</f>
        <v/>
      </c>
      <c r="DX222" t="str">
        <f>IF(AND($A222="J",COUNTIFS(activiteiten_perceel,percelen!$AZ222,activiteiten_maatregel_nr,percelen!DX$4,activiteiten_activiteit_voldoet_aan_voorwaarden,"J")&gt;0),DX$4,"")</f>
        <v/>
      </c>
      <c r="DY222" t="str">
        <f>IF(AND($A222="J",COUNTIFS(activiteiten_perceel,percelen!$AZ222,activiteiten_maatregel_nr,percelen!DY$4,activiteiten_activiteit_voldoet_aan_voorwaarden,"J")&gt;0),DY$4,"")</f>
        <v/>
      </c>
      <c r="DZ222" t="str">
        <f>IF(AND($A222="J",COUNTIFS(activiteiten_perceel,percelen!$AZ222,activiteiten_maatregel_nr,percelen!DZ$4,activiteiten_activiteit_voldoet_aan_voorwaarden,"J")&gt;0),DZ$4,"")</f>
        <v/>
      </c>
      <c r="EA222" t="str">
        <f>IF(AND($A222="J",COUNTIFS(activiteiten_perceel,percelen!$AZ222,activiteiten_maatregel_nr,percelen!EA$4,activiteiten_activiteit_voldoet_aan_voorwaarden,"J")&gt;0),EA$4,"")</f>
        <v/>
      </c>
      <c r="EB222" t="str">
        <f>IF(AND($A222="J",COUNTIFS(activiteiten_perceel,percelen!$AZ222,activiteiten_maatregel_nr,percelen!EB$4,activiteiten_activiteit_voldoet_aan_voorwaarden,"J")&gt;0),EB$4,"")</f>
        <v/>
      </c>
      <c r="EC222" t="str">
        <f>IF(AND($A222="J",COUNTIFS(activiteiten_perceel,percelen!$AZ222,activiteiten_maatregel_nr,percelen!EC$4,activiteiten_activiteit_voldoet_aan_voorwaarden,"J")&gt;0),EC$4,"")</f>
        <v/>
      </c>
      <c r="ED222" t="str">
        <f>IF(AND($A222="J",COUNTIFS(activiteiten_perceel,percelen!$AZ222,activiteiten_maatregel_nr,percelen!ED$4,activiteiten_activiteit_voldoet_aan_voorwaarden,"J")&gt;0),ED$4,"")</f>
        <v/>
      </c>
      <c r="EE222" t="str">
        <f>IF(AND($A222="J",COUNTIFS(activiteiten_perceel,percelen!$AZ222,activiteiten_maatregel_nr,percelen!EE$4,activiteiten_activiteit_voldoet_aan_voorwaarden,"J")&gt;0),EE$4,"")</f>
        <v/>
      </c>
      <c r="EF222" t="str">
        <f>IF(AND($A222="J",COUNTIFS(activiteiten_perceel,percelen!$AZ222,activiteiten_maatregel_nr,percelen!EF$4,activiteiten_activiteit_voldoet_aan_voorwaarden,"J")&gt;0),EF$4,"")</f>
        <v/>
      </c>
      <c r="EG222" t="str">
        <f>IF(AND($A222="J",COUNTIFS(activiteiten_perceel,percelen!$AZ222,activiteiten_maatregel_nr,percelen!EG$4,activiteiten_activiteit_voldoet_aan_voorwaarden,"J")&gt;0),EG$4,"")</f>
        <v/>
      </c>
      <c r="EH222" t="str">
        <f>IF(AND($A222="J",COUNTIFS(activiteiten_perceel,percelen!$AZ222,activiteiten_maatregel_nr,percelen!EH$4,activiteiten_activiteit_voldoet_aan_voorwaarden,"J")&gt;0),EH$4,"")</f>
        <v/>
      </c>
      <c r="EI222" t="str">
        <f>IF(AND($A222="J",COUNTIFS(activiteiten_perceel,percelen!$AZ222,activiteiten_maatregel_nr,percelen!EI$4,activiteiten_activiteit_voldoet_aan_voorwaarden,"J")&gt;0),EI$4,"")</f>
        <v/>
      </c>
      <c r="EJ222">
        <f t="shared" si="511"/>
        <v>0</v>
      </c>
      <c r="EK222" t="str">
        <f t="shared" si="445"/>
        <v/>
      </c>
      <c r="EL222" t="str">
        <f t="shared" si="446"/>
        <v/>
      </c>
      <c r="EM222" t="str">
        <f t="shared" si="447"/>
        <v/>
      </c>
      <c r="EN222" t="str">
        <f t="shared" si="448"/>
        <v/>
      </c>
      <c r="EO222" t="str">
        <f t="shared" si="449"/>
        <v/>
      </c>
      <c r="EP222" t="str">
        <f t="shared" si="450"/>
        <v/>
      </c>
      <c r="EQ222" t="str">
        <f t="shared" si="451"/>
        <v/>
      </c>
      <c r="ER222" t="str">
        <f t="shared" si="452"/>
        <v/>
      </c>
      <c r="ES222" t="str">
        <f t="shared" si="453"/>
        <v/>
      </c>
      <c r="ET222" t="str">
        <f t="shared" si="454"/>
        <v/>
      </c>
      <c r="EU222" t="str">
        <f t="shared" si="455"/>
        <v/>
      </c>
      <c r="EV222" t="str">
        <f t="shared" si="456"/>
        <v/>
      </c>
      <c r="EW222" t="str">
        <f t="shared" si="512"/>
        <v>nvt</v>
      </c>
      <c r="EX222" t="str">
        <f t="shared" si="513"/>
        <v>nvt</v>
      </c>
      <c r="EY222" t="str">
        <f t="shared" si="514"/>
        <v>nvt</v>
      </c>
      <c r="EZ222" t="str">
        <f t="shared" si="515"/>
        <v>nvt</v>
      </c>
      <c r="FA222" t="str">
        <f t="shared" si="516"/>
        <v>nvt</v>
      </c>
      <c r="FB222" t="str">
        <f t="shared" si="517"/>
        <v>nvt</v>
      </c>
      <c r="FC222" t="str">
        <f t="shared" si="518"/>
        <v>nvt</v>
      </c>
      <c r="FD222" t="str">
        <f t="shared" si="519"/>
        <v>nvt</v>
      </c>
      <c r="FE222" t="str">
        <f>IF($EJ222=2,VLOOKUP(FD222,STAPELING!A:D,FE$1,0),"nvt")</f>
        <v>nvt</v>
      </c>
      <c r="FF222" t="str">
        <f t="shared" si="520"/>
        <v>nvt</v>
      </c>
      <c r="FG222" t="str">
        <f t="shared" si="521"/>
        <v>nvt</v>
      </c>
      <c r="FH222" t="str">
        <f t="shared" si="522"/>
        <v>nvt</v>
      </c>
      <c r="FI222" t="str">
        <f t="shared" si="523"/>
        <v>nvt</v>
      </c>
      <c r="FJ222" t="str">
        <f t="shared" si="524"/>
        <v>nvt</v>
      </c>
      <c r="FK222" t="str">
        <f t="shared" si="525"/>
        <v>nvt</v>
      </c>
      <c r="FL222" t="str">
        <f t="shared" si="526"/>
        <v>nvt</v>
      </c>
      <c r="FM222" t="str">
        <f t="shared" si="527"/>
        <v/>
      </c>
      <c r="FN222" t="str">
        <f>IF(ISERROR(VLOOKUP(FM222,STAPELING!I:AO,FN$1,0)),"N",VLOOKUP(FM222,STAPELING!I:AO,FN$1,0))</f>
        <v>J</v>
      </c>
      <c r="FO222" t="str">
        <f t="shared" si="528"/>
        <v>nvt</v>
      </c>
      <c r="FP222" t="str">
        <f t="shared" si="457"/>
        <v>nvt</v>
      </c>
      <c r="FQ222" t="str">
        <f t="shared" si="458"/>
        <v>nvt</v>
      </c>
      <c r="FR222" t="str">
        <f t="shared" si="459"/>
        <v>nvt</v>
      </c>
      <c r="FS222" t="str">
        <f t="shared" si="460"/>
        <v>nvt</v>
      </c>
      <c r="FT222" t="str">
        <f t="shared" si="461"/>
        <v>nvt</v>
      </c>
      <c r="FU222" t="str">
        <f t="shared" si="462"/>
        <v>nvt</v>
      </c>
      <c r="FV222" t="str">
        <f t="shared" si="463"/>
        <v>nvt</v>
      </c>
      <c r="FW222" t="str">
        <f t="shared" si="464"/>
        <v>nvt</v>
      </c>
      <c r="FX222" t="str">
        <f t="shared" si="465"/>
        <v>nvt</v>
      </c>
      <c r="FY222" t="str">
        <f t="shared" si="466"/>
        <v>nvt</v>
      </c>
      <c r="FZ222" t="str">
        <f t="shared" si="467"/>
        <v>nvt</v>
      </c>
      <c r="GA222" t="str">
        <f t="shared" si="468"/>
        <v>nvt</v>
      </c>
      <c r="GB222" t="str">
        <f>IF($EJ222&gt;2,IF(FO222="","zwart",VLOOKUP(FO222,STAPELING!J:AA,GB$1,0)),"nvt")</f>
        <v>nvt</v>
      </c>
      <c r="GC222" t="str">
        <f t="shared" si="529"/>
        <v>nvt</v>
      </c>
      <c r="GD222" t="str">
        <f t="shared" si="530"/>
        <v>nvt</v>
      </c>
      <c r="GE222" t="str">
        <f t="shared" si="531"/>
        <v>nvt</v>
      </c>
      <c r="GF222" t="str">
        <f t="shared" si="532"/>
        <v>nvt</v>
      </c>
      <c r="GG222" t="str">
        <f t="shared" si="533"/>
        <v>nvt</v>
      </c>
      <c r="GH222" t="str">
        <f t="shared" si="534"/>
        <v>nvt</v>
      </c>
      <c r="GI222" t="str">
        <f t="shared" si="535"/>
        <v>nvt</v>
      </c>
      <c r="GJ222" t="str">
        <f t="shared" si="536"/>
        <v>nvt</v>
      </c>
      <c r="GK222" t="str">
        <f t="shared" si="469"/>
        <v>nvt</v>
      </c>
      <c r="GL222" t="str">
        <f t="shared" si="470"/>
        <v>nvt</v>
      </c>
      <c r="GM222" t="str">
        <f t="shared" si="471"/>
        <v>nvt</v>
      </c>
      <c r="GN222" t="str">
        <f t="shared" si="472"/>
        <v>nvt</v>
      </c>
      <c r="GO222" t="str">
        <f t="shared" si="473"/>
        <v>nvt</v>
      </c>
      <c r="GP222" t="str">
        <f t="shared" si="474"/>
        <v>nvt</v>
      </c>
      <c r="GQ222" t="str">
        <f t="shared" si="475"/>
        <v>nvt</v>
      </c>
      <c r="GR222" t="str">
        <f t="shared" si="476"/>
        <v>nvt</v>
      </c>
      <c r="GS222" t="str">
        <f t="shared" si="477"/>
        <v>nvt</v>
      </c>
      <c r="GT222" t="str">
        <f t="shared" si="478"/>
        <v>nvt</v>
      </c>
      <c r="GU222" t="str">
        <f t="shared" si="479"/>
        <v>nvt</v>
      </c>
      <c r="GV222" t="str">
        <f t="shared" si="480"/>
        <v>nvt</v>
      </c>
      <c r="GW222" t="str">
        <f>IF($EJ222&gt;2,IF(GJ222="","zwart",VLOOKUP(GJ222,STAPELING!AB:AJ,GW$1,0)),"nvt")</f>
        <v>nvt</v>
      </c>
      <c r="GX222" t="str">
        <f t="shared" si="537"/>
        <v>nvt</v>
      </c>
      <c r="GY222" t="str">
        <f t="shared" si="538"/>
        <v>nvt</v>
      </c>
      <c r="GZ222" t="str">
        <f t="shared" si="539"/>
        <v>nvt</v>
      </c>
      <c r="HA222" t="str">
        <f t="shared" si="540"/>
        <v>nvt</v>
      </c>
      <c r="HB222" t="str">
        <f t="shared" si="541"/>
        <v>nvt</v>
      </c>
      <c r="HC222" t="str">
        <f t="shared" si="542"/>
        <v>nvt</v>
      </c>
      <c r="HD222" t="str">
        <f t="shared" si="543"/>
        <v>nvt</v>
      </c>
      <c r="HE222" t="str">
        <f t="shared" si="544"/>
        <v>nvt</v>
      </c>
      <c r="HF222" t="str">
        <f t="shared" si="545"/>
        <v>nvt</v>
      </c>
      <c r="HG222" t="str">
        <f t="shared" si="546"/>
        <v>nvt</v>
      </c>
      <c r="HH222" t="str">
        <f t="shared" si="547"/>
        <v>nvt</v>
      </c>
      <c r="HI222" t="str">
        <f t="shared" si="548"/>
        <v>nvt</v>
      </c>
      <c r="HJ222" t="str">
        <f t="shared" si="549"/>
        <v>nvt</v>
      </c>
      <c r="HK222" t="str">
        <f t="shared" si="550"/>
        <v>nvt</v>
      </c>
      <c r="HL222" t="str">
        <f t="shared" si="551"/>
        <v>nvt</v>
      </c>
      <c r="HM222" t="str">
        <f t="shared" si="481"/>
        <v>nvt</v>
      </c>
      <c r="HN222" t="str">
        <f t="shared" si="482"/>
        <v>nvt</v>
      </c>
      <c r="HO222" t="str">
        <f t="shared" si="483"/>
        <v>nvt</v>
      </c>
      <c r="HP222" t="str">
        <f t="shared" si="484"/>
        <v>nvt</v>
      </c>
      <c r="HQ222" t="str">
        <f t="shared" si="485"/>
        <v>nvt</v>
      </c>
      <c r="HR222" t="str">
        <f t="shared" si="486"/>
        <v>nvt</v>
      </c>
      <c r="HS222" t="str">
        <f t="shared" si="487"/>
        <v>nvt</v>
      </c>
      <c r="HT222" t="str">
        <f t="shared" si="488"/>
        <v>nvt</v>
      </c>
      <c r="HU222" t="str">
        <f t="shared" si="489"/>
        <v>nvt</v>
      </c>
      <c r="HV222" t="str">
        <f t="shared" si="490"/>
        <v>nvt</v>
      </c>
      <c r="HW222" t="str">
        <f t="shared" si="491"/>
        <v>nvt</v>
      </c>
      <c r="HX222" t="str">
        <f t="shared" si="492"/>
        <v>nvt</v>
      </c>
      <c r="HY222" t="str">
        <f>IF($EJ222&gt;2,IF(HL222="","zwart",VLOOKUP(HL222,STAPELING!AK:AN,HY$1,0)),"nvt")</f>
        <v>nvt</v>
      </c>
      <c r="HZ222" t="str">
        <f t="shared" si="552"/>
        <v>nvt</v>
      </c>
      <c r="IA222" t="str">
        <f t="shared" si="553"/>
        <v>nvt</v>
      </c>
      <c r="IB222" t="str">
        <f t="shared" si="554"/>
        <v>nvt</v>
      </c>
      <c r="IC222" t="str">
        <f t="shared" si="555"/>
        <v>nvt</v>
      </c>
      <c r="ID222" t="str">
        <f t="shared" si="556"/>
        <v>nvt</v>
      </c>
      <c r="IE222" t="str">
        <f t="shared" si="557"/>
        <v>nvt</v>
      </c>
      <c r="IF222" t="str">
        <f t="shared" si="558"/>
        <v>nvt</v>
      </c>
      <c r="IG222">
        <f t="shared" si="559"/>
        <v>0</v>
      </c>
      <c r="IH222">
        <f t="shared" si="560"/>
        <v>0</v>
      </c>
      <c r="II222">
        <f t="shared" si="561"/>
        <v>0</v>
      </c>
      <c r="IJ222">
        <f t="shared" si="562"/>
        <v>0</v>
      </c>
      <c r="IK222">
        <f t="shared" si="563"/>
        <v>0</v>
      </c>
      <c r="IL222">
        <f t="shared" si="564"/>
        <v>0</v>
      </c>
      <c r="IM222">
        <f t="shared" si="565"/>
        <v>0</v>
      </c>
      <c r="IN222">
        <f t="shared" si="566"/>
        <v>0</v>
      </c>
      <c r="IO222">
        <f t="shared" si="567"/>
        <v>0</v>
      </c>
      <c r="IP222">
        <f t="shared" si="568"/>
        <v>0</v>
      </c>
      <c r="IQ222">
        <f t="shared" si="569"/>
        <v>0</v>
      </c>
      <c r="IR222">
        <f t="shared" si="570"/>
        <v>0</v>
      </c>
      <c r="IS222">
        <f t="shared" si="571"/>
        <v>0</v>
      </c>
      <c r="IT222">
        <f t="shared" si="572"/>
        <v>0</v>
      </c>
      <c r="IU222" t="str">
        <f t="shared" si="573"/>
        <v>N</v>
      </c>
      <c r="IV222" t="str">
        <f t="shared" si="493"/>
        <v>N</v>
      </c>
      <c r="IW222" t="str">
        <f t="shared" si="574"/>
        <v>N</v>
      </c>
    </row>
    <row r="223" spans="1:257" x14ac:dyDescent="0.25">
      <c r="A223" t="str">
        <f>IF(ISERROR(VLOOKUP(E223,E$4:E222,1,0)),"J","N")</f>
        <v>N</v>
      </c>
      <c r="E223" s="25" t="str">
        <f>IF(Invoer!B252="","",Invoer!B252)</f>
        <v/>
      </c>
      <c r="F223" s="25"/>
      <c r="G223" s="25"/>
      <c r="H223" s="25" t="str">
        <f>IF(AND($E223&lt;&gt;"",$A223="J"),Invoer!D252,"")</f>
        <v/>
      </c>
      <c r="I223" s="25"/>
      <c r="J223" s="26"/>
      <c r="K223" s="26" t="str">
        <f>IF(AND($E223&lt;&gt;"",$A223="J"),Invoer!L252,"")</f>
        <v/>
      </c>
      <c r="L223" s="26"/>
      <c r="M223" s="25"/>
      <c r="N223" s="152"/>
      <c r="O223" s="153"/>
      <c r="P223" s="25"/>
      <c r="Q223" s="25"/>
      <c r="R223" s="153"/>
      <c r="S223" s="154"/>
      <c r="T223" s="152"/>
      <c r="U223" s="153"/>
      <c r="V223" s="153"/>
      <c r="W223" s="59" t="str">
        <f>IF(AND($E223&lt;&gt;"",$A223="J",Invoer!R252&lt;&gt;""),VLOOKUP(Invoer!R252,NORM!$F$26:$H$29,3,0),"")</f>
        <v/>
      </c>
      <c r="X223" s="59"/>
      <c r="Y223" s="25" t="str">
        <f t="shared" si="494"/>
        <v/>
      </c>
      <c r="Z223" s="25"/>
      <c r="AA223" s="26" t="str">
        <f t="shared" si="495"/>
        <v/>
      </c>
      <c r="AB223" s="26"/>
      <c r="AC223" s="153"/>
      <c r="AD223" s="153"/>
      <c r="AE223" s="153"/>
      <c r="AF223" s="153"/>
      <c r="AG223" s="153"/>
      <c r="AH223" s="25"/>
      <c r="AI223" s="153"/>
      <c r="AJ223" s="153"/>
      <c r="AK223" s="153"/>
      <c r="AL223" s="153"/>
      <c r="AM223" s="25" t="str">
        <f>IF(AND($E223&lt;&gt;"",$A223="J"),IF(Invoer!X252="Ja","J",IF(Invoer!X252="Nee","N","")),"")</f>
        <v/>
      </c>
      <c r="AN223" s="153"/>
      <c r="AO223" s="153"/>
      <c r="AP223" s="153" t="s">
        <v>311</v>
      </c>
      <c r="AQ223" s="153" t="s">
        <v>311</v>
      </c>
      <c r="AR223" s="153" t="s">
        <v>312</v>
      </c>
      <c r="AS223" s="153" t="s">
        <v>312</v>
      </c>
      <c r="AT223" s="1" t="str">
        <f>IF(AND($E223&lt;&gt;"",$A223="J",Invoer!O252&lt;&gt;""),VLOOKUP(Invoer!O252,NORM!$F$31:$H$38,3,0),"")</f>
        <v/>
      </c>
      <c r="AU223" s="1"/>
      <c r="AV223" s="1" t="str">
        <f>IF(AND($E223&lt;&gt;"",$A223="J"),Invoer!AH252,"")</f>
        <v/>
      </c>
      <c r="AW223" s="1"/>
      <c r="AX223" s="1" t="str">
        <f t="shared" si="496"/>
        <v/>
      </c>
      <c r="AY223" s="1"/>
      <c r="AZ223" s="3" t="str">
        <f t="shared" si="497"/>
        <v/>
      </c>
      <c r="BA223" s="3" t="str">
        <f t="shared" si="498"/>
        <v/>
      </c>
      <c r="BB223" s="3" t="str">
        <f t="shared" si="499"/>
        <v>N</v>
      </c>
      <c r="BC223" s="3" t="str">
        <f t="shared" si="500"/>
        <v>N</v>
      </c>
      <c r="BD223" s="3" t="str">
        <f t="shared" si="501"/>
        <v/>
      </c>
      <c r="BE223" s="3">
        <f t="shared" si="502"/>
        <v>0</v>
      </c>
      <c r="BF223" s="3" t="str">
        <f t="shared" si="503"/>
        <v/>
      </c>
      <c r="BG223" s="3" t="str">
        <f t="shared" si="504"/>
        <v/>
      </c>
      <c r="BH223" s="3" t="str">
        <f t="shared" si="505"/>
        <v>N</v>
      </c>
      <c r="BI223" s="24" t="str">
        <f t="shared" si="506"/>
        <v/>
      </c>
      <c r="BJ223" s="24" t="str">
        <f>IF(ISERROR(VLOOKUP($BD223,LOV_GWSGRP!A:A,1,0)),"N","J")</f>
        <v>N</v>
      </c>
      <c r="BK223" s="24" t="str">
        <f>IF(ISERROR(VLOOKUP($BD223,LOV_GWSGRP!D:D,1,0)),"N","J")</f>
        <v>N</v>
      </c>
      <c r="BL223" s="24" t="str">
        <f>IF(ISERROR(VLOOKUP($BD223,LOV_GWSGRP!G:G,1,0)),"N","J")</f>
        <v>N</v>
      </c>
      <c r="BM223" s="24" t="str">
        <f>IF(ISERROR(VLOOKUP($BD223,LOV_GWSGRP!M:M,1,0)),"N","J")</f>
        <v>N</v>
      </c>
      <c r="BN223" s="24" t="str">
        <f>IF(ISERROR(VLOOKUP($BD223,LOV_GWSGRP!P:P,1,0)),"N","J")</f>
        <v>N</v>
      </c>
      <c r="BO223" s="24" t="str">
        <f>IF(ISERROR(VLOOKUP($BD223,LOV_GWSGRP!S:S,1,0)),"N","J")</f>
        <v>N</v>
      </c>
      <c r="BP223" s="24" t="str">
        <f>IF(ISERROR(VLOOKUP($BD223,LOV_GWSGRP!V:V,1,0)),"N","J")</f>
        <v>N</v>
      </c>
      <c r="BQ223" s="24" t="str">
        <f>IF(ISERROR(VLOOKUP($BD223,LOV_GWSGRP!Y:Y,1,0)),"N","J")</f>
        <v>N</v>
      </c>
      <c r="BR223" s="24" t="str">
        <f>IF(ISERROR(VLOOKUP($BD223,LOV_GWSGRP!AB:AB,1,0)),"N","J")</f>
        <v>N</v>
      </c>
      <c r="BS223" s="24" t="str">
        <f>IF(ISERROR(VLOOKUP($BD223,LOV_GWSGRP!AE:AE,1,0)),"N","J")</f>
        <v>N</v>
      </c>
      <c r="BT223" s="24" t="str">
        <f>IF(ISERROR(VLOOKUP($BD223,LOV_GWSGRP!AH:AH,1,0)),"N","J")</f>
        <v>N</v>
      </c>
      <c r="BU223" s="24" t="str">
        <f>IF(ISERROR(VLOOKUP($BD223,LOV_GWSGRP!CJ:CJ,1,0)),"N","J")</f>
        <v>N</v>
      </c>
      <c r="BV223" s="24" t="str">
        <f>IF(ISERROR(VLOOKUP($BD223,LOV_GWSGRP!AN:AN,1,0)),"N","J")</f>
        <v>N</v>
      </c>
      <c r="BW223" s="24" t="str">
        <f>IF(ISERROR(VLOOKUP($BD223,LOV_GWSGRP!AQ:AQ,1,0)),"N","J")</f>
        <v>N</v>
      </c>
      <c r="BX223" s="24" t="str">
        <f>IF(ISERROR(VLOOKUP($BD223,LOV_GWSGRP!AT:AT,1,0)),"N","J")</f>
        <v>N</v>
      </c>
      <c r="BY223" s="24" t="str">
        <f>IF(ISERROR(VLOOKUP($BD223,LOV_GWSGRP!AW:AW,1,0)),"N","J")</f>
        <v>N</v>
      </c>
      <c r="BZ223" s="24" t="str">
        <f>IF(ISERROR(VLOOKUP($BD223,LOV_GWSGRP!AZ:AZ,1,0)),"N","J")</f>
        <v>N</v>
      </c>
      <c r="CA223" s="24" t="str">
        <f>IF(ISERROR(VLOOKUP($BD223,LOV_GWSGRP!BC:BC,1,0)),"N","J")</f>
        <v>N</v>
      </c>
      <c r="CB223" s="24" t="str">
        <f>IF(ISERROR(VLOOKUP($BD223,LOV_GWSGRP!BF:BF,1,0)),"N","J")</f>
        <v>N</v>
      </c>
      <c r="CC223" s="24" t="str">
        <f>IF(ISERROR(VLOOKUP($BD223,LOV_GWSGRP!BI:BI,1,0)),"N","J")</f>
        <v>N</v>
      </c>
      <c r="CD223" s="24" t="str">
        <f>IF(ISERROR(VLOOKUP($BD223,LOV_GWSGRP!J:J,1,0)),"N","J")</f>
        <v>N</v>
      </c>
      <c r="CE223" s="24" t="str">
        <f>IF(ISERROR(VLOOKUP($BD223,LOV_GWSGRP!BL:BL,1,0)),"N","J")</f>
        <v>N</v>
      </c>
      <c r="CF223" s="24"/>
      <c r="CG223" s="24" t="str">
        <f>IF(ISERROR(VLOOKUP($BD223,LOV_GWSGRP!BO:BO,1,0)),"N","J")</f>
        <v>N</v>
      </c>
      <c r="CH223" s="24" t="str">
        <f t="shared" si="507"/>
        <v>N</v>
      </c>
      <c r="CI223" s="24" t="str">
        <f>IF(ISERROR(VLOOKUP($BD223,GEWASCODE_GLMC8!F:F,1,0)),"N","J")</f>
        <v>N</v>
      </c>
      <c r="CJ223" s="24" t="str">
        <f>IF(COUNTIF($CI223:CI223,"J")&gt;0,"N",IF(ISERROR(VLOOKUP($BD223,GEWASCODE_GLMC8!G:G,1,0)),"N","J"))</f>
        <v>N</v>
      </c>
      <c r="CK223" s="24" t="str">
        <f>IF(COUNTIF($CI223:CJ223,"J")&gt;0,"N",IF(ISERROR(VLOOKUP($BD223,GEWASCODE_GLMC8!H:H,1,0)),"N","J"))</f>
        <v>N</v>
      </c>
      <c r="CL223" s="24" t="str">
        <f>IF(COUNTIF($CI223:CK223,"J")&gt;0,"N",IF(ISERROR(VLOOKUP($BD223,GEWASCODE_GLMC8!I:I,1,0)),"N","J"))</f>
        <v>N</v>
      </c>
      <c r="CM223" s="24" t="str">
        <f>IF(COUNTIF($CI223:CL223,"J")&gt;0,"N",IF(ISERROR(VLOOKUP($BD223,GEWASCODE_GLMC8!J:J,1,0)),"N","J"))</f>
        <v>N</v>
      </c>
      <c r="CN223" s="24" t="str">
        <f>IF(COUNTIF($CI223:CM223,"J")&gt;0,"N",IF(ISERROR(VLOOKUP($BD223,GEWASCODE_GLMC8!K:K,1,0)),"N","J"))</f>
        <v>N</v>
      </c>
      <c r="CO223" s="24" t="str">
        <f>IF(COUNTIF($CI223:CN223,"J")&gt;0,"N",IF(ISERROR(VLOOKUP($BD223,GEWASCODE_GLMC8!L:L,1,0)),"N","J"))</f>
        <v>N</v>
      </c>
      <c r="CP223" s="24" t="str">
        <f>IF(COUNTIF($CI223:CO223,"J")&gt;0,"N",IF(ISERROR(VLOOKUP($BD223,GEWASCODE_GLMC8!M:M,1,0)),"N","J"))</f>
        <v>N</v>
      </c>
      <c r="CQ223" s="24" t="str">
        <f>IF(COUNTIF($CI223:CP223,"J")&gt;0,"N",IF(ISERROR(VLOOKUP($BD223,GEWASCODE_GLMC8!N:N,1,0)),"N","J"))</f>
        <v>N</v>
      </c>
      <c r="CR223" s="24" t="str">
        <f>IF(COUNTIF($CI223:CQ223,"J")&gt;0,"N",IF(ISERROR(VLOOKUP($BD223,GEWASCODE_GLMC8!O:O,1,0)),"N","J"))</f>
        <v>N</v>
      </c>
      <c r="CS223" s="24" t="str">
        <f>IF(COUNTIF($CI223:CR223,"J")&gt;0,"N",IF(ISERROR(VLOOKUP($BD223,GEWASCODE_GLMC8!P:P,1,0)),"N","J"))</f>
        <v>N</v>
      </c>
      <c r="CT223" s="24" t="str">
        <f>IF(COUNTIF($CI223:CS223,"J")&gt;0,"N",IF(ISERROR(VLOOKUP($BD223,GEWASCODE_GLMC8!Q:Q,1,0)),"N","J"))</f>
        <v>N</v>
      </c>
      <c r="CU223" s="24" t="str">
        <f>IF(COUNTIF($CI223:CT223,"J")&gt;0,"N",IF(ISERROR(VLOOKUP($BD223,GEWASCODE_GLMC8!R:R,1,0)),"N","J"))</f>
        <v>N</v>
      </c>
      <c r="CV223" s="24" t="str">
        <f>IF(COUNTIF($CI223:CU223,"J")&gt;0,"N",IF(ISERROR(VLOOKUP($BD223,GEWASCODE_GLMC8!S:S,1,0)),"N","J"))</f>
        <v>N</v>
      </c>
      <c r="CW223" s="24" t="str">
        <f>IF(COUNTIF($CI223:CV223,"J")&gt;0,"N",IF(ISERROR(VLOOKUP($BD223,GEWASCODE_GLMC8!T:T,1,0)),"N","J"))</f>
        <v>N</v>
      </c>
      <c r="CX223" s="24" t="str">
        <f>IF(COUNTIF($CI223:CW223,"J")&gt;0,"N",IF(ISERROR(VLOOKUP($BD223,GEWASCODE_GLMC8!U:U,1,0)),"N","J"))</f>
        <v>N</v>
      </c>
      <c r="CY223" s="24" t="str">
        <f>IF(COUNTIF($CI223:CX223,"J")&gt;0,"N",IF(ISERROR(VLOOKUP($BD223,GEWASCODE_GLMC8!V:V,1,0)),"N","J"))</f>
        <v>N</v>
      </c>
      <c r="CZ223" s="24" t="str">
        <f>IF(COUNTIF($CI223:CY223,"J")&gt;0,"N",IF(ISERROR(VLOOKUP($BD223,GEWASCODE_GLMC8!W:W,1,0)),"N","J"))</f>
        <v>N</v>
      </c>
      <c r="DA223" s="24" t="str">
        <f>IF(COUNTIF($CI223:CZ223,"J")&gt;0,"N",IF(ISERROR(VLOOKUP($BD223,GEWASCODE_GLMC8!X:X,1,0)),"N","J"))</f>
        <v>N</v>
      </c>
      <c r="DB223" s="24" t="str">
        <f>IF(COUNTIF($CI223:DA223,"J")&gt;0,"N",IF(ISERROR(VLOOKUP($BD223,GEWASCODE_GLMC8!Y:Y,1,0)),"N","J"))</f>
        <v>N</v>
      </c>
      <c r="DC223" s="24" t="str">
        <f>IF(COUNTIF($CI223:DB223,"J")&gt;0,"N",IF(ISERROR(VLOOKUP($BD223,GEWASCODE_GLMC8!Z:Z,1,0)),"N","J"))</f>
        <v>N</v>
      </c>
      <c r="DD223" s="24" t="str">
        <f t="shared" si="508"/>
        <v>N</v>
      </c>
      <c r="DE223" s="3" t="str">
        <f t="shared" si="439"/>
        <v>N</v>
      </c>
      <c r="DF223" s="3" t="str">
        <f t="shared" si="440"/>
        <v>N</v>
      </c>
      <c r="DG223" s="3" t="str">
        <f t="shared" si="509"/>
        <v>N</v>
      </c>
      <c r="DH223" s="3" t="str">
        <f t="shared" si="510"/>
        <v>N</v>
      </c>
      <c r="DI223" s="3" t="str">
        <f t="shared" si="441"/>
        <v>N</v>
      </c>
      <c r="DJ223" s="3" t="str">
        <f t="shared" si="442"/>
        <v>N</v>
      </c>
      <c r="DK223" s="3">
        <f>0</f>
        <v>0</v>
      </c>
      <c r="DL223" s="3" t="str">
        <f t="shared" si="443"/>
        <v>N</v>
      </c>
      <c r="DM223" s="3" t="str">
        <f t="shared" si="444"/>
        <v>N</v>
      </c>
      <c r="DN223" t="str">
        <f>IF(AND($A223="J",COUNTIFS(activiteiten_perceel,percelen!$AZ223,activiteiten_maatregel_nr,percelen!DN$4,activiteiten_activiteit_voldoet_aan_voorwaarden,"J")&gt;0),DN$4,"")</f>
        <v/>
      </c>
      <c r="DO223" t="str">
        <f>IF(AND($A223="J",COUNTIFS(activiteiten_perceel,percelen!$AZ223,activiteiten_maatregel_nr,percelen!DO$4,activiteiten_activiteit_voldoet_aan_voorwaarden,"J")&gt;0),DO$4,"")</f>
        <v/>
      </c>
      <c r="DP223" t="str">
        <f>IF(AND($A223="J",COUNTIFS(activiteiten_perceel,percelen!$AZ223,activiteiten_maatregel_nr,percelen!DP$4,activiteiten_activiteit_voldoet_aan_voorwaarden,"J")&gt;0),DP$4,"")</f>
        <v/>
      </c>
      <c r="DQ223" t="str">
        <f>IF(AND($A223="J",COUNTIFS(activiteiten_perceel,percelen!$AZ223,activiteiten_maatregel_nr,percelen!DQ$4,activiteiten_activiteit_voldoet_aan_voorwaarden,"J")&gt;0),DQ$4,"")</f>
        <v/>
      </c>
      <c r="DR223" t="str">
        <f>IF(AND($A223="J",COUNTIFS(activiteiten_perceel,percelen!$AZ223,activiteiten_maatregel_nr,percelen!DR$4,activiteiten_activiteit_voldoet_aan_voorwaarden,"J")&gt;0),DR$4,"")</f>
        <v/>
      </c>
      <c r="DS223" t="str">
        <f>IF(AND($A223="J",COUNTIFS(activiteiten_perceel,percelen!$AZ223,activiteiten_maatregel_nr,percelen!DS$4,activiteiten_activiteit_voldoet_aan_voorwaarden,"J")&gt;0),DS$4,"")</f>
        <v/>
      </c>
      <c r="DT223" t="str">
        <f>IF(AND($A223="J",COUNTIFS(activiteiten_perceel,percelen!$AZ223,activiteiten_maatregel_nr,percelen!DT$4,activiteiten_activiteit_voldoet_aan_voorwaarden,"J")&gt;0),DT$4,"")</f>
        <v/>
      </c>
      <c r="DU223" t="str">
        <f>IF(AND($A223="J",COUNTIFS(activiteiten_perceel,percelen!$AZ223,activiteiten_maatregel_nr,percelen!DU$4,activiteiten_activiteit_voldoet_aan_voorwaarden,"J")&gt;0),DU$4,"")</f>
        <v/>
      </c>
      <c r="DV223" t="str">
        <f>IF(AND($A223="J",COUNTIFS(activiteiten_perceel,percelen!$AZ223,activiteiten_maatregel_nr,percelen!DV$4,activiteiten_activiteit_voldoet_aan_voorwaarden,"J")&gt;0),DV$4,"")</f>
        <v/>
      </c>
      <c r="DW223" t="str">
        <f>IF(AND($A223="J",COUNTIFS(activiteiten_perceel,percelen!$AZ223,activiteiten_maatregel_nr,percelen!DW$4,activiteiten_activiteit_voldoet_aan_voorwaarden,"J")&gt;0),DW$4,"")</f>
        <v/>
      </c>
      <c r="DX223" t="str">
        <f>IF(AND($A223="J",COUNTIFS(activiteiten_perceel,percelen!$AZ223,activiteiten_maatregel_nr,percelen!DX$4,activiteiten_activiteit_voldoet_aan_voorwaarden,"J")&gt;0),DX$4,"")</f>
        <v/>
      </c>
      <c r="DY223" t="str">
        <f>IF(AND($A223="J",COUNTIFS(activiteiten_perceel,percelen!$AZ223,activiteiten_maatregel_nr,percelen!DY$4,activiteiten_activiteit_voldoet_aan_voorwaarden,"J")&gt;0),DY$4,"")</f>
        <v/>
      </c>
      <c r="DZ223" t="str">
        <f>IF(AND($A223="J",COUNTIFS(activiteiten_perceel,percelen!$AZ223,activiteiten_maatregel_nr,percelen!DZ$4,activiteiten_activiteit_voldoet_aan_voorwaarden,"J")&gt;0),DZ$4,"")</f>
        <v/>
      </c>
      <c r="EA223" t="str">
        <f>IF(AND($A223="J",COUNTIFS(activiteiten_perceel,percelen!$AZ223,activiteiten_maatregel_nr,percelen!EA$4,activiteiten_activiteit_voldoet_aan_voorwaarden,"J")&gt;0),EA$4,"")</f>
        <v/>
      </c>
      <c r="EB223" t="str">
        <f>IF(AND($A223="J",COUNTIFS(activiteiten_perceel,percelen!$AZ223,activiteiten_maatregel_nr,percelen!EB$4,activiteiten_activiteit_voldoet_aan_voorwaarden,"J")&gt;0),EB$4,"")</f>
        <v/>
      </c>
      <c r="EC223" t="str">
        <f>IF(AND($A223="J",COUNTIFS(activiteiten_perceel,percelen!$AZ223,activiteiten_maatregel_nr,percelen!EC$4,activiteiten_activiteit_voldoet_aan_voorwaarden,"J")&gt;0),EC$4,"")</f>
        <v/>
      </c>
      <c r="ED223" t="str">
        <f>IF(AND($A223="J",COUNTIFS(activiteiten_perceel,percelen!$AZ223,activiteiten_maatregel_nr,percelen!ED$4,activiteiten_activiteit_voldoet_aan_voorwaarden,"J")&gt;0),ED$4,"")</f>
        <v/>
      </c>
      <c r="EE223" t="str">
        <f>IF(AND($A223="J",COUNTIFS(activiteiten_perceel,percelen!$AZ223,activiteiten_maatregel_nr,percelen!EE$4,activiteiten_activiteit_voldoet_aan_voorwaarden,"J")&gt;0),EE$4,"")</f>
        <v/>
      </c>
      <c r="EF223" t="str">
        <f>IF(AND($A223="J",COUNTIFS(activiteiten_perceel,percelen!$AZ223,activiteiten_maatregel_nr,percelen!EF$4,activiteiten_activiteit_voldoet_aan_voorwaarden,"J")&gt;0),EF$4,"")</f>
        <v/>
      </c>
      <c r="EG223" t="str">
        <f>IF(AND($A223="J",COUNTIFS(activiteiten_perceel,percelen!$AZ223,activiteiten_maatregel_nr,percelen!EG$4,activiteiten_activiteit_voldoet_aan_voorwaarden,"J")&gt;0),EG$4,"")</f>
        <v/>
      </c>
      <c r="EH223" t="str">
        <f>IF(AND($A223="J",COUNTIFS(activiteiten_perceel,percelen!$AZ223,activiteiten_maatregel_nr,percelen!EH$4,activiteiten_activiteit_voldoet_aan_voorwaarden,"J")&gt;0),EH$4,"")</f>
        <v/>
      </c>
      <c r="EI223" t="str">
        <f>IF(AND($A223="J",COUNTIFS(activiteiten_perceel,percelen!$AZ223,activiteiten_maatregel_nr,percelen!EI$4,activiteiten_activiteit_voldoet_aan_voorwaarden,"J")&gt;0),EI$4,"")</f>
        <v/>
      </c>
      <c r="EJ223">
        <f t="shared" si="511"/>
        <v>0</v>
      </c>
      <c r="EK223" t="str">
        <f t="shared" si="445"/>
        <v/>
      </c>
      <c r="EL223" t="str">
        <f t="shared" si="446"/>
        <v/>
      </c>
      <c r="EM223" t="str">
        <f t="shared" si="447"/>
        <v/>
      </c>
      <c r="EN223" t="str">
        <f t="shared" si="448"/>
        <v/>
      </c>
      <c r="EO223" t="str">
        <f t="shared" si="449"/>
        <v/>
      </c>
      <c r="EP223" t="str">
        <f t="shared" si="450"/>
        <v/>
      </c>
      <c r="EQ223" t="str">
        <f t="shared" si="451"/>
        <v/>
      </c>
      <c r="ER223" t="str">
        <f t="shared" si="452"/>
        <v/>
      </c>
      <c r="ES223" t="str">
        <f t="shared" si="453"/>
        <v/>
      </c>
      <c r="ET223" t="str">
        <f t="shared" si="454"/>
        <v/>
      </c>
      <c r="EU223" t="str">
        <f t="shared" si="455"/>
        <v/>
      </c>
      <c r="EV223" t="str">
        <f t="shared" si="456"/>
        <v/>
      </c>
      <c r="EW223" t="str">
        <f t="shared" si="512"/>
        <v>nvt</v>
      </c>
      <c r="EX223" t="str">
        <f t="shared" si="513"/>
        <v>nvt</v>
      </c>
      <c r="EY223" t="str">
        <f t="shared" si="514"/>
        <v>nvt</v>
      </c>
      <c r="EZ223" t="str">
        <f t="shared" si="515"/>
        <v>nvt</v>
      </c>
      <c r="FA223" t="str">
        <f t="shared" si="516"/>
        <v>nvt</v>
      </c>
      <c r="FB223" t="str">
        <f t="shared" si="517"/>
        <v>nvt</v>
      </c>
      <c r="FC223" t="str">
        <f t="shared" si="518"/>
        <v>nvt</v>
      </c>
      <c r="FD223" t="str">
        <f t="shared" si="519"/>
        <v>nvt</v>
      </c>
      <c r="FE223" t="str">
        <f>IF($EJ223=2,VLOOKUP(FD223,STAPELING!A:D,FE$1,0),"nvt")</f>
        <v>nvt</v>
      </c>
      <c r="FF223" t="str">
        <f t="shared" si="520"/>
        <v>nvt</v>
      </c>
      <c r="FG223" t="str">
        <f t="shared" si="521"/>
        <v>nvt</v>
      </c>
      <c r="FH223" t="str">
        <f t="shared" si="522"/>
        <v>nvt</v>
      </c>
      <c r="FI223" t="str">
        <f t="shared" si="523"/>
        <v>nvt</v>
      </c>
      <c r="FJ223" t="str">
        <f t="shared" si="524"/>
        <v>nvt</v>
      </c>
      <c r="FK223" t="str">
        <f t="shared" si="525"/>
        <v>nvt</v>
      </c>
      <c r="FL223" t="str">
        <f t="shared" si="526"/>
        <v>nvt</v>
      </c>
      <c r="FM223" t="str">
        <f t="shared" si="527"/>
        <v/>
      </c>
      <c r="FN223" t="str">
        <f>IF(ISERROR(VLOOKUP(FM223,STAPELING!I:AO,FN$1,0)),"N",VLOOKUP(FM223,STAPELING!I:AO,FN$1,0))</f>
        <v>J</v>
      </c>
      <c r="FO223" t="str">
        <f t="shared" si="528"/>
        <v>nvt</v>
      </c>
      <c r="FP223" t="str">
        <f t="shared" si="457"/>
        <v>nvt</v>
      </c>
      <c r="FQ223" t="str">
        <f t="shared" si="458"/>
        <v>nvt</v>
      </c>
      <c r="FR223" t="str">
        <f t="shared" si="459"/>
        <v>nvt</v>
      </c>
      <c r="FS223" t="str">
        <f t="shared" si="460"/>
        <v>nvt</v>
      </c>
      <c r="FT223" t="str">
        <f t="shared" si="461"/>
        <v>nvt</v>
      </c>
      <c r="FU223" t="str">
        <f t="shared" si="462"/>
        <v>nvt</v>
      </c>
      <c r="FV223" t="str">
        <f t="shared" si="463"/>
        <v>nvt</v>
      </c>
      <c r="FW223" t="str">
        <f t="shared" si="464"/>
        <v>nvt</v>
      </c>
      <c r="FX223" t="str">
        <f t="shared" si="465"/>
        <v>nvt</v>
      </c>
      <c r="FY223" t="str">
        <f t="shared" si="466"/>
        <v>nvt</v>
      </c>
      <c r="FZ223" t="str">
        <f t="shared" si="467"/>
        <v>nvt</v>
      </c>
      <c r="GA223" t="str">
        <f t="shared" si="468"/>
        <v>nvt</v>
      </c>
      <c r="GB223" t="str">
        <f>IF($EJ223&gt;2,IF(FO223="","zwart",VLOOKUP(FO223,STAPELING!J:AA,GB$1,0)),"nvt")</f>
        <v>nvt</v>
      </c>
      <c r="GC223" t="str">
        <f t="shared" si="529"/>
        <v>nvt</v>
      </c>
      <c r="GD223" t="str">
        <f t="shared" si="530"/>
        <v>nvt</v>
      </c>
      <c r="GE223" t="str">
        <f t="shared" si="531"/>
        <v>nvt</v>
      </c>
      <c r="GF223" t="str">
        <f t="shared" si="532"/>
        <v>nvt</v>
      </c>
      <c r="GG223" t="str">
        <f t="shared" si="533"/>
        <v>nvt</v>
      </c>
      <c r="GH223" t="str">
        <f t="shared" si="534"/>
        <v>nvt</v>
      </c>
      <c r="GI223" t="str">
        <f t="shared" si="535"/>
        <v>nvt</v>
      </c>
      <c r="GJ223" t="str">
        <f t="shared" si="536"/>
        <v>nvt</v>
      </c>
      <c r="GK223" t="str">
        <f t="shared" si="469"/>
        <v>nvt</v>
      </c>
      <c r="GL223" t="str">
        <f t="shared" si="470"/>
        <v>nvt</v>
      </c>
      <c r="GM223" t="str">
        <f t="shared" si="471"/>
        <v>nvt</v>
      </c>
      <c r="GN223" t="str">
        <f t="shared" si="472"/>
        <v>nvt</v>
      </c>
      <c r="GO223" t="str">
        <f t="shared" si="473"/>
        <v>nvt</v>
      </c>
      <c r="GP223" t="str">
        <f t="shared" si="474"/>
        <v>nvt</v>
      </c>
      <c r="GQ223" t="str">
        <f t="shared" si="475"/>
        <v>nvt</v>
      </c>
      <c r="GR223" t="str">
        <f t="shared" si="476"/>
        <v>nvt</v>
      </c>
      <c r="GS223" t="str">
        <f t="shared" si="477"/>
        <v>nvt</v>
      </c>
      <c r="GT223" t="str">
        <f t="shared" si="478"/>
        <v>nvt</v>
      </c>
      <c r="GU223" t="str">
        <f t="shared" si="479"/>
        <v>nvt</v>
      </c>
      <c r="GV223" t="str">
        <f t="shared" si="480"/>
        <v>nvt</v>
      </c>
      <c r="GW223" t="str">
        <f>IF($EJ223&gt;2,IF(GJ223="","zwart",VLOOKUP(GJ223,STAPELING!AB:AJ,GW$1,0)),"nvt")</f>
        <v>nvt</v>
      </c>
      <c r="GX223" t="str">
        <f t="shared" si="537"/>
        <v>nvt</v>
      </c>
      <c r="GY223" t="str">
        <f t="shared" si="538"/>
        <v>nvt</v>
      </c>
      <c r="GZ223" t="str">
        <f t="shared" si="539"/>
        <v>nvt</v>
      </c>
      <c r="HA223" t="str">
        <f t="shared" si="540"/>
        <v>nvt</v>
      </c>
      <c r="HB223" t="str">
        <f t="shared" si="541"/>
        <v>nvt</v>
      </c>
      <c r="HC223" t="str">
        <f t="shared" si="542"/>
        <v>nvt</v>
      </c>
      <c r="HD223" t="str">
        <f t="shared" si="543"/>
        <v>nvt</v>
      </c>
      <c r="HE223" t="str">
        <f t="shared" si="544"/>
        <v>nvt</v>
      </c>
      <c r="HF223" t="str">
        <f t="shared" si="545"/>
        <v>nvt</v>
      </c>
      <c r="HG223" t="str">
        <f t="shared" si="546"/>
        <v>nvt</v>
      </c>
      <c r="HH223" t="str">
        <f t="shared" si="547"/>
        <v>nvt</v>
      </c>
      <c r="HI223" t="str">
        <f t="shared" si="548"/>
        <v>nvt</v>
      </c>
      <c r="HJ223" t="str">
        <f t="shared" si="549"/>
        <v>nvt</v>
      </c>
      <c r="HK223" t="str">
        <f t="shared" si="550"/>
        <v>nvt</v>
      </c>
      <c r="HL223" t="str">
        <f t="shared" si="551"/>
        <v>nvt</v>
      </c>
      <c r="HM223" t="str">
        <f t="shared" si="481"/>
        <v>nvt</v>
      </c>
      <c r="HN223" t="str">
        <f t="shared" si="482"/>
        <v>nvt</v>
      </c>
      <c r="HO223" t="str">
        <f t="shared" si="483"/>
        <v>nvt</v>
      </c>
      <c r="HP223" t="str">
        <f t="shared" si="484"/>
        <v>nvt</v>
      </c>
      <c r="HQ223" t="str">
        <f t="shared" si="485"/>
        <v>nvt</v>
      </c>
      <c r="HR223" t="str">
        <f t="shared" si="486"/>
        <v>nvt</v>
      </c>
      <c r="HS223" t="str">
        <f t="shared" si="487"/>
        <v>nvt</v>
      </c>
      <c r="HT223" t="str">
        <f t="shared" si="488"/>
        <v>nvt</v>
      </c>
      <c r="HU223" t="str">
        <f t="shared" si="489"/>
        <v>nvt</v>
      </c>
      <c r="HV223" t="str">
        <f t="shared" si="490"/>
        <v>nvt</v>
      </c>
      <c r="HW223" t="str">
        <f t="shared" si="491"/>
        <v>nvt</v>
      </c>
      <c r="HX223" t="str">
        <f t="shared" si="492"/>
        <v>nvt</v>
      </c>
      <c r="HY223" t="str">
        <f>IF($EJ223&gt;2,IF(HL223="","zwart",VLOOKUP(HL223,STAPELING!AK:AN,HY$1,0)),"nvt")</f>
        <v>nvt</v>
      </c>
      <c r="HZ223" t="str">
        <f t="shared" si="552"/>
        <v>nvt</v>
      </c>
      <c r="IA223" t="str">
        <f t="shared" si="553"/>
        <v>nvt</v>
      </c>
      <c r="IB223" t="str">
        <f t="shared" si="554"/>
        <v>nvt</v>
      </c>
      <c r="IC223" t="str">
        <f t="shared" si="555"/>
        <v>nvt</v>
      </c>
      <c r="ID223" t="str">
        <f t="shared" si="556"/>
        <v>nvt</v>
      </c>
      <c r="IE223" t="str">
        <f t="shared" si="557"/>
        <v>nvt</v>
      </c>
      <c r="IF223" t="str">
        <f t="shared" si="558"/>
        <v>nvt</v>
      </c>
      <c r="IG223">
        <f t="shared" si="559"/>
        <v>0</v>
      </c>
      <c r="IH223">
        <f t="shared" si="560"/>
        <v>0</v>
      </c>
      <c r="II223">
        <f t="shared" si="561"/>
        <v>0</v>
      </c>
      <c r="IJ223">
        <f t="shared" si="562"/>
        <v>0</v>
      </c>
      <c r="IK223">
        <f t="shared" si="563"/>
        <v>0</v>
      </c>
      <c r="IL223">
        <f t="shared" si="564"/>
        <v>0</v>
      </c>
      <c r="IM223">
        <f t="shared" si="565"/>
        <v>0</v>
      </c>
      <c r="IN223">
        <f t="shared" si="566"/>
        <v>0</v>
      </c>
      <c r="IO223">
        <f t="shared" si="567"/>
        <v>0</v>
      </c>
      <c r="IP223">
        <f t="shared" si="568"/>
        <v>0</v>
      </c>
      <c r="IQ223">
        <f t="shared" si="569"/>
        <v>0</v>
      </c>
      <c r="IR223">
        <f t="shared" si="570"/>
        <v>0</v>
      </c>
      <c r="IS223">
        <f t="shared" si="571"/>
        <v>0</v>
      </c>
      <c r="IT223">
        <f t="shared" si="572"/>
        <v>0</v>
      </c>
      <c r="IU223" t="str">
        <f t="shared" si="573"/>
        <v>N</v>
      </c>
      <c r="IV223" t="str">
        <f t="shared" si="493"/>
        <v>N</v>
      </c>
      <c r="IW223" t="str">
        <f t="shared" si="574"/>
        <v>N</v>
      </c>
    </row>
    <row r="224" spans="1:257" x14ac:dyDescent="0.25">
      <c r="A224" t="str">
        <f>IF(ISERROR(VLOOKUP(E224,E$4:E223,1,0)),"J","N")</f>
        <v>N</v>
      </c>
      <c r="E224" s="25" t="str">
        <f>IF(Invoer!B253="","",Invoer!B253)</f>
        <v/>
      </c>
      <c r="F224" s="25"/>
      <c r="G224" s="25"/>
      <c r="H224" s="25" t="str">
        <f>IF(AND($E224&lt;&gt;"",$A224="J"),Invoer!D253,"")</f>
        <v/>
      </c>
      <c r="I224" s="25"/>
      <c r="J224" s="26"/>
      <c r="K224" s="26" t="str">
        <f>IF(AND($E224&lt;&gt;"",$A224="J"),Invoer!L253,"")</f>
        <v/>
      </c>
      <c r="L224" s="26"/>
      <c r="M224" s="25"/>
      <c r="N224" s="152"/>
      <c r="O224" s="153"/>
      <c r="P224" s="25"/>
      <c r="Q224" s="25"/>
      <c r="R224" s="153"/>
      <c r="S224" s="154"/>
      <c r="T224" s="152"/>
      <c r="U224" s="153"/>
      <c r="V224" s="153"/>
      <c r="W224" s="59" t="str">
        <f>IF(AND($E224&lt;&gt;"",$A224="J",Invoer!R253&lt;&gt;""),VLOOKUP(Invoer!R253,NORM!$F$26:$H$29,3,0),"")</f>
        <v/>
      </c>
      <c r="X224" s="59"/>
      <c r="Y224" s="25" t="str">
        <f t="shared" si="494"/>
        <v/>
      </c>
      <c r="Z224" s="25"/>
      <c r="AA224" s="26" t="str">
        <f t="shared" si="495"/>
        <v/>
      </c>
      <c r="AB224" s="26"/>
      <c r="AC224" s="153"/>
      <c r="AD224" s="153"/>
      <c r="AE224" s="153"/>
      <c r="AF224" s="153"/>
      <c r="AG224" s="153"/>
      <c r="AH224" s="25"/>
      <c r="AI224" s="153"/>
      <c r="AJ224" s="153"/>
      <c r="AK224" s="153"/>
      <c r="AL224" s="153"/>
      <c r="AM224" s="25" t="str">
        <f>IF(AND($E224&lt;&gt;"",$A224="J"),IF(Invoer!X253="Ja","J",IF(Invoer!X253="Nee","N","")),"")</f>
        <v/>
      </c>
      <c r="AN224" s="153"/>
      <c r="AO224" s="153"/>
      <c r="AP224" s="153" t="s">
        <v>311</v>
      </c>
      <c r="AQ224" s="153" t="s">
        <v>311</v>
      </c>
      <c r="AR224" s="153" t="s">
        <v>312</v>
      </c>
      <c r="AS224" s="153" t="s">
        <v>312</v>
      </c>
      <c r="AT224" s="1" t="str">
        <f>IF(AND($E224&lt;&gt;"",$A224="J",Invoer!O253&lt;&gt;""),VLOOKUP(Invoer!O253,NORM!$F$31:$H$38,3,0),"")</f>
        <v/>
      </c>
      <c r="AU224" s="1"/>
      <c r="AV224" s="1" t="str">
        <f>IF(AND($E224&lt;&gt;"",$A224="J"),Invoer!AH253,"")</f>
        <v/>
      </c>
      <c r="AW224" s="1"/>
      <c r="AX224" s="1" t="str">
        <f t="shared" si="496"/>
        <v/>
      </c>
      <c r="AY224" s="1"/>
      <c r="AZ224" s="3" t="str">
        <f t="shared" si="497"/>
        <v/>
      </c>
      <c r="BA224" s="3" t="str">
        <f t="shared" si="498"/>
        <v/>
      </c>
      <c r="BB224" s="3" t="str">
        <f t="shared" si="499"/>
        <v>N</v>
      </c>
      <c r="BC224" s="3" t="str">
        <f t="shared" si="500"/>
        <v>N</v>
      </c>
      <c r="BD224" s="3" t="str">
        <f t="shared" si="501"/>
        <v/>
      </c>
      <c r="BE224" s="3">
        <f t="shared" si="502"/>
        <v>0</v>
      </c>
      <c r="BF224" s="3" t="str">
        <f t="shared" si="503"/>
        <v/>
      </c>
      <c r="BG224" s="3" t="str">
        <f t="shared" si="504"/>
        <v/>
      </c>
      <c r="BH224" s="3" t="str">
        <f t="shared" si="505"/>
        <v>N</v>
      </c>
      <c r="BI224" s="24" t="str">
        <f t="shared" si="506"/>
        <v/>
      </c>
      <c r="BJ224" s="24" t="str">
        <f>IF(ISERROR(VLOOKUP($BD224,LOV_GWSGRP!A:A,1,0)),"N","J")</f>
        <v>N</v>
      </c>
      <c r="BK224" s="24" t="str">
        <f>IF(ISERROR(VLOOKUP($BD224,LOV_GWSGRP!D:D,1,0)),"N","J")</f>
        <v>N</v>
      </c>
      <c r="BL224" s="24" t="str">
        <f>IF(ISERROR(VLOOKUP($BD224,LOV_GWSGRP!G:G,1,0)),"N","J")</f>
        <v>N</v>
      </c>
      <c r="BM224" s="24" t="str">
        <f>IF(ISERROR(VLOOKUP($BD224,LOV_GWSGRP!M:M,1,0)),"N","J")</f>
        <v>N</v>
      </c>
      <c r="BN224" s="24" t="str">
        <f>IF(ISERROR(VLOOKUP($BD224,LOV_GWSGRP!P:P,1,0)),"N","J")</f>
        <v>N</v>
      </c>
      <c r="BO224" s="24" t="str">
        <f>IF(ISERROR(VLOOKUP($BD224,LOV_GWSGRP!S:S,1,0)),"N","J")</f>
        <v>N</v>
      </c>
      <c r="BP224" s="24" t="str">
        <f>IF(ISERROR(VLOOKUP($BD224,LOV_GWSGRP!V:V,1,0)),"N","J")</f>
        <v>N</v>
      </c>
      <c r="BQ224" s="24" t="str">
        <f>IF(ISERROR(VLOOKUP($BD224,LOV_GWSGRP!Y:Y,1,0)),"N","J")</f>
        <v>N</v>
      </c>
      <c r="BR224" s="24" t="str">
        <f>IF(ISERROR(VLOOKUP($BD224,LOV_GWSGRP!AB:AB,1,0)),"N","J")</f>
        <v>N</v>
      </c>
      <c r="BS224" s="24" t="str">
        <f>IF(ISERROR(VLOOKUP($BD224,LOV_GWSGRP!AE:AE,1,0)),"N","J")</f>
        <v>N</v>
      </c>
      <c r="BT224" s="24" t="str">
        <f>IF(ISERROR(VLOOKUP($BD224,LOV_GWSGRP!AH:AH,1,0)),"N","J")</f>
        <v>N</v>
      </c>
      <c r="BU224" s="24" t="str">
        <f>IF(ISERROR(VLOOKUP($BD224,LOV_GWSGRP!CJ:CJ,1,0)),"N","J")</f>
        <v>N</v>
      </c>
      <c r="BV224" s="24" t="str">
        <f>IF(ISERROR(VLOOKUP($BD224,LOV_GWSGRP!AN:AN,1,0)),"N","J")</f>
        <v>N</v>
      </c>
      <c r="BW224" s="24" t="str">
        <f>IF(ISERROR(VLOOKUP($BD224,LOV_GWSGRP!AQ:AQ,1,0)),"N","J")</f>
        <v>N</v>
      </c>
      <c r="BX224" s="24" t="str">
        <f>IF(ISERROR(VLOOKUP($BD224,LOV_GWSGRP!AT:AT,1,0)),"N","J")</f>
        <v>N</v>
      </c>
      <c r="BY224" s="24" t="str">
        <f>IF(ISERROR(VLOOKUP($BD224,LOV_GWSGRP!AW:AW,1,0)),"N","J")</f>
        <v>N</v>
      </c>
      <c r="BZ224" s="24" t="str">
        <f>IF(ISERROR(VLOOKUP($BD224,LOV_GWSGRP!AZ:AZ,1,0)),"N","J")</f>
        <v>N</v>
      </c>
      <c r="CA224" s="24" t="str">
        <f>IF(ISERROR(VLOOKUP($BD224,LOV_GWSGRP!BC:BC,1,0)),"N","J")</f>
        <v>N</v>
      </c>
      <c r="CB224" s="24" t="str">
        <f>IF(ISERROR(VLOOKUP($BD224,LOV_GWSGRP!BF:BF,1,0)),"N","J")</f>
        <v>N</v>
      </c>
      <c r="CC224" s="24" t="str">
        <f>IF(ISERROR(VLOOKUP($BD224,LOV_GWSGRP!BI:BI,1,0)),"N","J")</f>
        <v>N</v>
      </c>
      <c r="CD224" s="24" t="str">
        <f>IF(ISERROR(VLOOKUP($BD224,LOV_GWSGRP!J:J,1,0)),"N","J")</f>
        <v>N</v>
      </c>
      <c r="CE224" s="24" t="str">
        <f>IF(ISERROR(VLOOKUP($BD224,LOV_GWSGRP!BL:BL,1,0)),"N","J")</f>
        <v>N</v>
      </c>
      <c r="CF224" s="24"/>
      <c r="CG224" s="24" t="str">
        <f>IF(ISERROR(VLOOKUP($BD224,LOV_GWSGRP!BO:BO,1,0)),"N","J")</f>
        <v>N</v>
      </c>
      <c r="CH224" s="24" t="str">
        <f t="shared" si="507"/>
        <v>N</v>
      </c>
      <c r="CI224" s="24" t="str">
        <f>IF(ISERROR(VLOOKUP($BD224,GEWASCODE_GLMC8!F:F,1,0)),"N","J")</f>
        <v>N</v>
      </c>
      <c r="CJ224" s="24" t="str">
        <f>IF(COUNTIF($CI224:CI224,"J")&gt;0,"N",IF(ISERROR(VLOOKUP($BD224,GEWASCODE_GLMC8!G:G,1,0)),"N","J"))</f>
        <v>N</v>
      </c>
      <c r="CK224" s="24" t="str">
        <f>IF(COUNTIF($CI224:CJ224,"J")&gt;0,"N",IF(ISERROR(VLOOKUP($BD224,GEWASCODE_GLMC8!H:H,1,0)),"N","J"))</f>
        <v>N</v>
      </c>
      <c r="CL224" s="24" t="str">
        <f>IF(COUNTIF($CI224:CK224,"J")&gt;0,"N",IF(ISERROR(VLOOKUP($BD224,GEWASCODE_GLMC8!I:I,1,0)),"N","J"))</f>
        <v>N</v>
      </c>
      <c r="CM224" s="24" t="str">
        <f>IF(COUNTIF($CI224:CL224,"J")&gt;0,"N",IF(ISERROR(VLOOKUP($BD224,GEWASCODE_GLMC8!J:J,1,0)),"N","J"))</f>
        <v>N</v>
      </c>
      <c r="CN224" s="24" t="str">
        <f>IF(COUNTIF($CI224:CM224,"J")&gt;0,"N",IF(ISERROR(VLOOKUP($BD224,GEWASCODE_GLMC8!K:K,1,0)),"N","J"))</f>
        <v>N</v>
      </c>
      <c r="CO224" s="24" t="str">
        <f>IF(COUNTIF($CI224:CN224,"J")&gt;0,"N",IF(ISERROR(VLOOKUP($BD224,GEWASCODE_GLMC8!L:L,1,0)),"N","J"))</f>
        <v>N</v>
      </c>
      <c r="CP224" s="24" t="str">
        <f>IF(COUNTIF($CI224:CO224,"J")&gt;0,"N",IF(ISERROR(VLOOKUP($BD224,GEWASCODE_GLMC8!M:M,1,0)),"N","J"))</f>
        <v>N</v>
      </c>
      <c r="CQ224" s="24" t="str">
        <f>IF(COUNTIF($CI224:CP224,"J")&gt;0,"N",IF(ISERROR(VLOOKUP($BD224,GEWASCODE_GLMC8!N:N,1,0)),"N","J"))</f>
        <v>N</v>
      </c>
      <c r="CR224" s="24" t="str">
        <f>IF(COUNTIF($CI224:CQ224,"J")&gt;0,"N",IF(ISERROR(VLOOKUP($BD224,GEWASCODE_GLMC8!O:O,1,0)),"N","J"))</f>
        <v>N</v>
      </c>
      <c r="CS224" s="24" t="str">
        <f>IF(COUNTIF($CI224:CR224,"J")&gt;0,"N",IF(ISERROR(VLOOKUP($BD224,GEWASCODE_GLMC8!P:P,1,0)),"N","J"))</f>
        <v>N</v>
      </c>
      <c r="CT224" s="24" t="str">
        <f>IF(COUNTIF($CI224:CS224,"J")&gt;0,"N",IF(ISERROR(VLOOKUP($BD224,GEWASCODE_GLMC8!Q:Q,1,0)),"N","J"))</f>
        <v>N</v>
      </c>
      <c r="CU224" s="24" t="str">
        <f>IF(COUNTIF($CI224:CT224,"J")&gt;0,"N",IF(ISERROR(VLOOKUP($BD224,GEWASCODE_GLMC8!R:R,1,0)),"N","J"))</f>
        <v>N</v>
      </c>
      <c r="CV224" s="24" t="str">
        <f>IF(COUNTIF($CI224:CU224,"J")&gt;0,"N",IF(ISERROR(VLOOKUP($BD224,GEWASCODE_GLMC8!S:S,1,0)),"N","J"))</f>
        <v>N</v>
      </c>
      <c r="CW224" s="24" t="str">
        <f>IF(COUNTIF($CI224:CV224,"J")&gt;0,"N",IF(ISERROR(VLOOKUP($BD224,GEWASCODE_GLMC8!T:T,1,0)),"N","J"))</f>
        <v>N</v>
      </c>
      <c r="CX224" s="24" t="str">
        <f>IF(COUNTIF($CI224:CW224,"J")&gt;0,"N",IF(ISERROR(VLOOKUP($BD224,GEWASCODE_GLMC8!U:U,1,0)),"N","J"))</f>
        <v>N</v>
      </c>
      <c r="CY224" s="24" t="str">
        <f>IF(COUNTIF($CI224:CX224,"J")&gt;0,"N",IF(ISERROR(VLOOKUP($BD224,GEWASCODE_GLMC8!V:V,1,0)),"N","J"))</f>
        <v>N</v>
      </c>
      <c r="CZ224" s="24" t="str">
        <f>IF(COUNTIF($CI224:CY224,"J")&gt;0,"N",IF(ISERROR(VLOOKUP($BD224,GEWASCODE_GLMC8!W:W,1,0)),"N","J"))</f>
        <v>N</v>
      </c>
      <c r="DA224" s="24" t="str">
        <f>IF(COUNTIF($CI224:CZ224,"J")&gt;0,"N",IF(ISERROR(VLOOKUP($BD224,GEWASCODE_GLMC8!X:X,1,0)),"N","J"))</f>
        <v>N</v>
      </c>
      <c r="DB224" s="24" t="str">
        <f>IF(COUNTIF($CI224:DA224,"J")&gt;0,"N",IF(ISERROR(VLOOKUP($BD224,GEWASCODE_GLMC8!Y:Y,1,0)),"N","J"))</f>
        <v>N</v>
      </c>
      <c r="DC224" s="24" t="str">
        <f>IF(COUNTIF($CI224:DB224,"J")&gt;0,"N",IF(ISERROR(VLOOKUP($BD224,GEWASCODE_GLMC8!Z:Z,1,0)),"N","J"))</f>
        <v>N</v>
      </c>
      <c r="DD224" s="24" t="str">
        <f t="shared" si="508"/>
        <v>N</v>
      </c>
      <c r="DE224" s="3" t="str">
        <f t="shared" si="439"/>
        <v>N</v>
      </c>
      <c r="DF224" s="3" t="str">
        <f t="shared" si="440"/>
        <v>N</v>
      </c>
      <c r="DG224" s="3" t="str">
        <f t="shared" si="509"/>
        <v>N</v>
      </c>
      <c r="DH224" s="3" t="str">
        <f t="shared" si="510"/>
        <v>N</v>
      </c>
      <c r="DI224" s="3" t="str">
        <f t="shared" si="441"/>
        <v>N</v>
      </c>
      <c r="DJ224" s="3" t="str">
        <f t="shared" si="442"/>
        <v>N</v>
      </c>
      <c r="DK224" s="3">
        <f>0</f>
        <v>0</v>
      </c>
      <c r="DL224" s="3" t="str">
        <f t="shared" si="443"/>
        <v>N</v>
      </c>
      <c r="DM224" s="3" t="str">
        <f t="shared" si="444"/>
        <v>N</v>
      </c>
      <c r="DN224" t="str">
        <f>IF(AND($A224="J",COUNTIFS(activiteiten_perceel,percelen!$AZ224,activiteiten_maatregel_nr,percelen!DN$4,activiteiten_activiteit_voldoet_aan_voorwaarden,"J")&gt;0),DN$4,"")</f>
        <v/>
      </c>
      <c r="DO224" t="str">
        <f>IF(AND($A224="J",COUNTIFS(activiteiten_perceel,percelen!$AZ224,activiteiten_maatregel_nr,percelen!DO$4,activiteiten_activiteit_voldoet_aan_voorwaarden,"J")&gt;0),DO$4,"")</f>
        <v/>
      </c>
      <c r="DP224" t="str">
        <f>IF(AND($A224="J",COUNTIFS(activiteiten_perceel,percelen!$AZ224,activiteiten_maatregel_nr,percelen!DP$4,activiteiten_activiteit_voldoet_aan_voorwaarden,"J")&gt;0),DP$4,"")</f>
        <v/>
      </c>
      <c r="DQ224" t="str">
        <f>IF(AND($A224="J",COUNTIFS(activiteiten_perceel,percelen!$AZ224,activiteiten_maatregel_nr,percelen!DQ$4,activiteiten_activiteit_voldoet_aan_voorwaarden,"J")&gt;0),DQ$4,"")</f>
        <v/>
      </c>
      <c r="DR224" t="str">
        <f>IF(AND($A224="J",COUNTIFS(activiteiten_perceel,percelen!$AZ224,activiteiten_maatregel_nr,percelen!DR$4,activiteiten_activiteit_voldoet_aan_voorwaarden,"J")&gt;0),DR$4,"")</f>
        <v/>
      </c>
      <c r="DS224" t="str">
        <f>IF(AND($A224="J",COUNTIFS(activiteiten_perceel,percelen!$AZ224,activiteiten_maatregel_nr,percelen!DS$4,activiteiten_activiteit_voldoet_aan_voorwaarden,"J")&gt;0),DS$4,"")</f>
        <v/>
      </c>
      <c r="DT224" t="str">
        <f>IF(AND($A224="J",COUNTIFS(activiteiten_perceel,percelen!$AZ224,activiteiten_maatregel_nr,percelen!DT$4,activiteiten_activiteit_voldoet_aan_voorwaarden,"J")&gt;0),DT$4,"")</f>
        <v/>
      </c>
      <c r="DU224" t="str">
        <f>IF(AND($A224="J",COUNTIFS(activiteiten_perceel,percelen!$AZ224,activiteiten_maatregel_nr,percelen!DU$4,activiteiten_activiteit_voldoet_aan_voorwaarden,"J")&gt;0),DU$4,"")</f>
        <v/>
      </c>
      <c r="DV224" t="str">
        <f>IF(AND($A224="J",COUNTIFS(activiteiten_perceel,percelen!$AZ224,activiteiten_maatregel_nr,percelen!DV$4,activiteiten_activiteit_voldoet_aan_voorwaarden,"J")&gt;0),DV$4,"")</f>
        <v/>
      </c>
      <c r="DW224" t="str">
        <f>IF(AND($A224="J",COUNTIFS(activiteiten_perceel,percelen!$AZ224,activiteiten_maatregel_nr,percelen!DW$4,activiteiten_activiteit_voldoet_aan_voorwaarden,"J")&gt;0),DW$4,"")</f>
        <v/>
      </c>
      <c r="DX224" t="str">
        <f>IF(AND($A224="J",COUNTIFS(activiteiten_perceel,percelen!$AZ224,activiteiten_maatregel_nr,percelen!DX$4,activiteiten_activiteit_voldoet_aan_voorwaarden,"J")&gt;0),DX$4,"")</f>
        <v/>
      </c>
      <c r="DY224" t="str">
        <f>IF(AND($A224="J",COUNTIFS(activiteiten_perceel,percelen!$AZ224,activiteiten_maatregel_nr,percelen!DY$4,activiteiten_activiteit_voldoet_aan_voorwaarden,"J")&gt;0),DY$4,"")</f>
        <v/>
      </c>
      <c r="DZ224" t="str">
        <f>IF(AND($A224="J",COUNTIFS(activiteiten_perceel,percelen!$AZ224,activiteiten_maatregel_nr,percelen!DZ$4,activiteiten_activiteit_voldoet_aan_voorwaarden,"J")&gt;0),DZ$4,"")</f>
        <v/>
      </c>
      <c r="EA224" t="str">
        <f>IF(AND($A224="J",COUNTIFS(activiteiten_perceel,percelen!$AZ224,activiteiten_maatregel_nr,percelen!EA$4,activiteiten_activiteit_voldoet_aan_voorwaarden,"J")&gt;0),EA$4,"")</f>
        <v/>
      </c>
      <c r="EB224" t="str">
        <f>IF(AND($A224="J",COUNTIFS(activiteiten_perceel,percelen!$AZ224,activiteiten_maatregel_nr,percelen!EB$4,activiteiten_activiteit_voldoet_aan_voorwaarden,"J")&gt;0),EB$4,"")</f>
        <v/>
      </c>
      <c r="EC224" t="str">
        <f>IF(AND($A224="J",COUNTIFS(activiteiten_perceel,percelen!$AZ224,activiteiten_maatregel_nr,percelen!EC$4,activiteiten_activiteit_voldoet_aan_voorwaarden,"J")&gt;0),EC$4,"")</f>
        <v/>
      </c>
      <c r="ED224" t="str">
        <f>IF(AND($A224="J",COUNTIFS(activiteiten_perceel,percelen!$AZ224,activiteiten_maatregel_nr,percelen!ED$4,activiteiten_activiteit_voldoet_aan_voorwaarden,"J")&gt;0),ED$4,"")</f>
        <v/>
      </c>
      <c r="EE224" t="str">
        <f>IF(AND($A224="J",COUNTIFS(activiteiten_perceel,percelen!$AZ224,activiteiten_maatregel_nr,percelen!EE$4,activiteiten_activiteit_voldoet_aan_voorwaarden,"J")&gt;0),EE$4,"")</f>
        <v/>
      </c>
      <c r="EF224" t="str">
        <f>IF(AND($A224="J",COUNTIFS(activiteiten_perceel,percelen!$AZ224,activiteiten_maatregel_nr,percelen!EF$4,activiteiten_activiteit_voldoet_aan_voorwaarden,"J")&gt;0),EF$4,"")</f>
        <v/>
      </c>
      <c r="EG224" t="str">
        <f>IF(AND($A224="J",COUNTIFS(activiteiten_perceel,percelen!$AZ224,activiteiten_maatregel_nr,percelen!EG$4,activiteiten_activiteit_voldoet_aan_voorwaarden,"J")&gt;0),EG$4,"")</f>
        <v/>
      </c>
      <c r="EH224" t="str">
        <f>IF(AND($A224="J",COUNTIFS(activiteiten_perceel,percelen!$AZ224,activiteiten_maatregel_nr,percelen!EH$4,activiteiten_activiteit_voldoet_aan_voorwaarden,"J")&gt;0),EH$4,"")</f>
        <v/>
      </c>
      <c r="EI224" t="str">
        <f>IF(AND($A224="J",COUNTIFS(activiteiten_perceel,percelen!$AZ224,activiteiten_maatregel_nr,percelen!EI$4,activiteiten_activiteit_voldoet_aan_voorwaarden,"J")&gt;0),EI$4,"")</f>
        <v/>
      </c>
      <c r="EJ224">
        <f t="shared" si="511"/>
        <v>0</v>
      </c>
      <c r="EK224" t="str">
        <f t="shared" si="445"/>
        <v/>
      </c>
      <c r="EL224" t="str">
        <f t="shared" si="446"/>
        <v/>
      </c>
      <c r="EM224" t="str">
        <f t="shared" si="447"/>
        <v/>
      </c>
      <c r="EN224" t="str">
        <f t="shared" si="448"/>
        <v/>
      </c>
      <c r="EO224" t="str">
        <f t="shared" si="449"/>
        <v/>
      </c>
      <c r="EP224" t="str">
        <f t="shared" si="450"/>
        <v/>
      </c>
      <c r="EQ224" t="str">
        <f t="shared" si="451"/>
        <v/>
      </c>
      <c r="ER224" t="str">
        <f t="shared" si="452"/>
        <v/>
      </c>
      <c r="ES224" t="str">
        <f t="shared" si="453"/>
        <v/>
      </c>
      <c r="ET224" t="str">
        <f t="shared" si="454"/>
        <v/>
      </c>
      <c r="EU224" t="str">
        <f t="shared" si="455"/>
        <v/>
      </c>
      <c r="EV224" t="str">
        <f t="shared" si="456"/>
        <v/>
      </c>
      <c r="EW224" t="str">
        <f t="shared" si="512"/>
        <v>nvt</v>
      </c>
      <c r="EX224" t="str">
        <f t="shared" si="513"/>
        <v>nvt</v>
      </c>
      <c r="EY224" t="str">
        <f t="shared" si="514"/>
        <v>nvt</v>
      </c>
      <c r="EZ224" t="str">
        <f t="shared" si="515"/>
        <v>nvt</v>
      </c>
      <c r="FA224" t="str">
        <f t="shared" si="516"/>
        <v>nvt</v>
      </c>
      <c r="FB224" t="str">
        <f t="shared" si="517"/>
        <v>nvt</v>
      </c>
      <c r="FC224" t="str">
        <f t="shared" si="518"/>
        <v>nvt</v>
      </c>
      <c r="FD224" t="str">
        <f t="shared" si="519"/>
        <v>nvt</v>
      </c>
      <c r="FE224" t="str">
        <f>IF($EJ224=2,VLOOKUP(FD224,STAPELING!A:D,FE$1,0),"nvt")</f>
        <v>nvt</v>
      </c>
      <c r="FF224" t="str">
        <f t="shared" si="520"/>
        <v>nvt</v>
      </c>
      <c r="FG224" t="str">
        <f t="shared" si="521"/>
        <v>nvt</v>
      </c>
      <c r="FH224" t="str">
        <f t="shared" si="522"/>
        <v>nvt</v>
      </c>
      <c r="FI224" t="str">
        <f t="shared" si="523"/>
        <v>nvt</v>
      </c>
      <c r="FJ224" t="str">
        <f t="shared" si="524"/>
        <v>nvt</v>
      </c>
      <c r="FK224" t="str">
        <f t="shared" si="525"/>
        <v>nvt</v>
      </c>
      <c r="FL224" t="str">
        <f t="shared" si="526"/>
        <v>nvt</v>
      </c>
      <c r="FM224" t="str">
        <f t="shared" si="527"/>
        <v/>
      </c>
      <c r="FN224" t="str">
        <f>IF(ISERROR(VLOOKUP(FM224,STAPELING!I:AO,FN$1,0)),"N",VLOOKUP(FM224,STAPELING!I:AO,FN$1,0))</f>
        <v>J</v>
      </c>
      <c r="FO224" t="str">
        <f t="shared" si="528"/>
        <v>nvt</v>
      </c>
      <c r="FP224" t="str">
        <f t="shared" si="457"/>
        <v>nvt</v>
      </c>
      <c r="FQ224" t="str">
        <f t="shared" si="458"/>
        <v>nvt</v>
      </c>
      <c r="FR224" t="str">
        <f t="shared" si="459"/>
        <v>nvt</v>
      </c>
      <c r="FS224" t="str">
        <f t="shared" si="460"/>
        <v>nvt</v>
      </c>
      <c r="FT224" t="str">
        <f t="shared" si="461"/>
        <v>nvt</v>
      </c>
      <c r="FU224" t="str">
        <f t="shared" si="462"/>
        <v>nvt</v>
      </c>
      <c r="FV224" t="str">
        <f t="shared" si="463"/>
        <v>nvt</v>
      </c>
      <c r="FW224" t="str">
        <f t="shared" si="464"/>
        <v>nvt</v>
      </c>
      <c r="FX224" t="str">
        <f t="shared" si="465"/>
        <v>nvt</v>
      </c>
      <c r="FY224" t="str">
        <f t="shared" si="466"/>
        <v>nvt</v>
      </c>
      <c r="FZ224" t="str">
        <f t="shared" si="467"/>
        <v>nvt</v>
      </c>
      <c r="GA224" t="str">
        <f t="shared" si="468"/>
        <v>nvt</v>
      </c>
      <c r="GB224" t="str">
        <f>IF($EJ224&gt;2,IF(FO224="","zwart",VLOOKUP(FO224,STAPELING!J:AA,GB$1,0)),"nvt")</f>
        <v>nvt</v>
      </c>
      <c r="GC224" t="str">
        <f t="shared" si="529"/>
        <v>nvt</v>
      </c>
      <c r="GD224" t="str">
        <f t="shared" si="530"/>
        <v>nvt</v>
      </c>
      <c r="GE224" t="str">
        <f t="shared" si="531"/>
        <v>nvt</v>
      </c>
      <c r="GF224" t="str">
        <f t="shared" si="532"/>
        <v>nvt</v>
      </c>
      <c r="GG224" t="str">
        <f t="shared" si="533"/>
        <v>nvt</v>
      </c>
      <c r="GH224" t="str">
        <f t="shared" si="534"/>
        <v>nvt</v>
      </c>
      <c r="GI224" t="str">
        <f t="shared" si="535"/>
        <v>nvt</v>
      </c>
      <c r="GJ224" t="str">
        <f t="shared" si="536"/>
        <v>nvt</v>
      </c>
      <c r="GK224" t="str">
        <f t="shared" si="469"/>
        <v>nvt</v>
      </c>
      <c r="GL224" t="str">
        <f t="shared" si="470"/>
        <v>nvt</v>
      </c>
      <c r="GM224" t="str">
        <f t="shared" si="471"/>
        <v>nvt</v>
      </c>
      <c r="GN224" t="str">
        <f t="shared" si="472"/>
        <v>nvt</v>
      </c>
      <c r="GO224" t="str">
        <f t="shared" si="473"/>
        <v>nvt</v>
      </c>
      <c r="GP224" t="str">
        <f t="shared" si="474"/>
        <v>nvt</v>
      </c>
      <c r="GQ224" t="str">
        <f t="shared" si="475"/>
        <v>nvt</v>
      </c>
      <c r="GR224" t="str">
        <f t="shared" si="476"/>
        <v>nvt</v>
      </c>
      <c r="GS224" t="str">
        <f t="shared" si="477"/>
        <v>nvt</v>
      </c>
      <c r="GT224" t="str">
        <f t="shared" si="478"/>
        <v>nvt</v>
      </c>
      <c r="GU224" t="str">
        <f t="shared" si="479"/>
        <v>nvt</v>
      </c>
      <c r="GV224" t="str">
        <f t="shared" si="480"/>
        <v>nvt</v>
      </c>
      <c r="GW224" t="str">
        <f>IF($EJ224&gt;2,IF(GJ224="","zwart",VLOOKUP(GJ224,STAPELING!AB:AJ,GW$1,0)),"nvt")</f>
        <v>nvt</v>
      </c>
      <c r="GX224" t="str">
        <f t="shared" si="537"/>
        <v>nvt</v>
      </c>
      <c r="GY224" t="str">
        <f t="shared" si="538"/>
        <v>nvt</v>
      </c>
      <c r="GZ224" t="str">
        <f t="shared" si="539"/>
        <v>nvt</v>
      </c>
      <c r="HA224" t="str">
        <f t="shared" si="540"/>
        <v>nvt</v>
      </c>
      <c r="HB224" t="str">
        <f t="shared" si="541"/>
        <v>nvt</v>
      </c>
      <c r="HC224" t="str">
        <f t="shared" si="542"/>
        <v>nvt</v>
      </c>
      <c r="HD224" t="str">
        <f t="shared" si="543"/>
        <v>nvt</v>
      </c>
      <c r="HE224" t="str">
        <f t="shared" si="544"/>
        <v>nvt</v>
      </c>
      <c r="HF224" t="str">
        <f t="shared" si="545"/>
        <v>nvt</v>
      </c>
      <c r="HG224" t="str">
        <f t="shared" si="546"/>
        <v>nvt</v>
      </c>
      <c r="HH224" t="str">
        <f t="shared" si="547"/>
        <v>nvt</v>
      </c>
      <c r="HI224" t="str">
        <f t="shared" si="548"/>
        <v>nvt</v>
      </c>
      <c r="HJ224" t="str">
        <f t="shared" si="549"/>
        <v>nvt</v>
      </c>
      <c r="HK224" t="str">
        <f t="shared" si="550"/>
        <v>nvt</v>
      </c>
      <c r="HL224" t="str">
        <f t="shared" si="551"/>
        <v>nvt</v>
      </c>
      <c r="HM224" t="str">
        <f t="shared" si="481"/>
        <v>nvt</v>
      </c>
      <c r="HN224" t="str">
        <f t="shared" si="482"/>
        <v>nvt</v>
      </c>
      <c r="HO224" t="str">
        <f t="shared" si="483"/>
        <v>nvt</v>
      </c>
      <c r="HP224" t="str">
        <f t="shared" si="484"/>
        <v>nvt</v>
      </c>
      <c r="HQ224" t="str">
        <f t="shared" si="485"/>
        <v>nvt</v>
      </c>
      <c r="HR224" t="str">
        <f t="shared" si="486"/>
        <v>nvt</v>
      </c>
      <c r="HS224" t="str">
        <f t="shared" si="487"/>
        <v>nvt</v>
      </c>
      <c r="HT224" t="str">
        <f t="shared" si="488"/>
        <v>nvt</v>
      </c>
      <c r="HU224" t="str">
        <f t="shared" si="489"/>
        <v>nvt</v>
      </c>
      <c r="HV224" t="str">
        <f t="shared" si="490"/>
        <v>nvt</v>
      </c>
      <c r="HW224" t="str">
        <f t="shared" si="491"/>
        <v>nvt</v>
      </c>
      <c r="HX224" t="str">
        <f t="shared" si="492"/>
        <v>nvt</v>
      </c>
      <c r="HY224" t="str">
        <f>IF($EJ224&gt;2,IF(HL224="","zwart",VLOOKUP(HL224,STAPELING!AK:AN,HY$1,0)),"nvt")</f>
        <v>nvt</v>
      </c>
      <c r="HZ224" t="str">
        <f t="shared" si="552"/>
        <v>nvt</v>
      </c>
      <c r="IA224" t="str">
        <f t="shared" si="553"/>
        <v>nvt</v>
      </c>
      <c r="IB224" t="str">
        <f t="shared" si="554"/>
        <v>nvt</v>
      </c>
      <c r="IC224" t="str">
        <f t="shared" si="555"/>
        <v>nvt</v>
      </c>
      <c r="ID224" t="str">
        <f t="shared" si="556"/>
        <v>nvt</v>
      </c>
      <c r="IE224" t="str">
        <f t="shared" si="557"/>
        <v>nvt</v>
      </c>
      <c r="IF224" t="str">
        <f t="shared" si="558"/>
        <v>nvt</v>
      </c>
      <c r="IG224">
        <f t="shared" si="559"/>
        <v>0</v>
      </c>
      <c r="IH224">
        <f t="shared" si="560"/>
        <v>0</v>
      </c>
      <c r="II224">
        <f t="shared" si="561"/>
        <v>0</v>
      </c>
      <c r="IJ224">
        <f t="shared" si="562"/>
        <v>0</v>
      </c>
      <c r="IK224">
        <f t="shared" si="563"/>
        <v>0</v>
      </c>
      <c r="IL224">
        <f t="shared" si="564"/>
        <v>0</v>
      </c>
      <c r="IM224">
        <f t="shared" si="565"/>
        <v>0</v>
      </c>
      <c r="IN224">
        <f t="shared" si="566"/>
        <v>0</v>
      </c>
      <c r="IO224">
        <f t="shared" si="567"/>
        <v>0</v>
      </c>
      <c r="IP224">
        <f t="shared" si="568"/>
        <v>0</v>
      </c>
      <c r="IQ224">
        <f t="shared" si="569"/>
        <v>0</v>
      </c>
      <c r="IR224">
        <f t="shared" si="570"/>
        <v>0</v>
      </c>
      <c r="IS224">
        <f t="shared" si="571"/>
        <v>0</v>
      </c>
      <c r="IT224">
        <f t="shared" si="572"/>
        <v>0</v>
      </c>
      <c r="IU224" t="str">
        <f t="shared" si="573"/>
        <v>N</v>
      </c>
      <c r="IV224" t="str">
        <f t="shared" si="493"/>
        <v>N</v>
      </c>
      <c r="IW224" t="str">
        <f t="shared" si="574"/>
        <v>N</v>
      </c>
    </row>
    <row r="225" spans="1:257" x14ac:dyDescent="0.25">
      <c r="A225" t="str">
        <f>IF(ISERROR(VLOOKUP(E225,E$4:E224,1,0)),"J","N")</f>
        <v>N</v>
      </c>
      <c r="E225" s="25" t="str">
        <f>IF(Invoer!B254="","",Invoer!B254)</f>
        <v/>
      </c>
      <c r="F225" s="25"/>
      <c r="G225" s="25"/>
      <c r="H225" s="25" t="str">
        <f>IF(AND($E225&lt;&gt;"",$A225="J"),Invoer!D254,"")</f>
        <v/>
      </c>
      <c r="I225" s="25"/>
      <c r="J225" s="26"/>
      <c r="K225" s="26" t="str">
        <f>IF(AND($E225&lt;&gt;"",$A225="J"),Invoer!L254,"")</f>
        <v/>
      </c>
      <c r="L225" s="26"/>
      <c r="M225" s="25"/>
      <c r="N225" s="152"/>
      <c r="O225" s="153"/>
      <c r="P225" s="25"/>
      <c r="Q225" s="25"/>
      <c r="R225" s="153"/>
      <c r="S225" s="154"/>
      <c r="T225" s="152"/>
      <c r="U225" s="153"/>
      <c r="V225" s="153"/>
      <c r="W225" s="59" t="str">
        <f>IF(AND($E225&lt;&gt;"",$A225="J",Invoer!R254&lt;&gt;""),VLOOKUP(Invoer!R254,NORM!$F$26:$H$29,3,0),"")</f>
        <v/>
      </c>
      <c r="X225" s="59"/>
      <c r="Y225" s="25" t="str">
        <f t="shared" si="494"/>
        <v/>
      </c>
      <c r="Z225" s="25"/>
      <c r="AA225" s="26" t="str">
        <f t="shared" si="495"/>
        <v/>
      </c>
      <c r="AB225" s="26"/>
      <c r="AC225" s="153"/>
      <c r="AD225" s="153"/>
      <c r="AE225" s="153"/>
      <c r="AF225" s="153"/>
      <c r="AG225" s="153"/>
      <c r="AH225" s="25"/>
      <c r="AI225" s="153"/>
      <c r="AJ225" s="153"/>
      <c r="AK225" s="153"/>
      <c r="AL225" s="153"/>
      <c r="AM225" s="25" t="str">
        <f>IF(AND($E225&lt;&gt;"",$A225="J"),IF(Invoer!X254="Ja","J",IF(Invoer!X254="Nee","N","")),"")</f>
        <v/>
      </c>
      <c r="AN225" s="153"/>
      <c r="AO225" s="153"/>
      <c r="AP225" s="153" t="s">
        <v>311</v>
      </c>
      <c r="AQ225" s="153" t="s">
        <v>311</v>
      </c>
      <c r="AR225" s="153" t="s">
        <v>312</v>
      </c>
      <c r="AS225" s="153" t="s">
        <v>312</v>
      </c>
      <c r="AT225" s="1" t="str">
        <f>IF(AND($E225&lt;&gt;"",$A225="J",Invoer!O254&lt;&gt;""),VLOOKUP(Invoer!O254,NORM!$F$31:$H$38,3,0),"")</f>
        <v/>
      </c>
      <c r="AU225" s="1"/>
      <c r="AV225" s="1" t="str">
        <f>IF(AND($E225&lt;&gt;"",$A225="J"),Invoer!AH254,"")</f>
        <v/>
      </c>
      <c r="AW225" s="1"/>
      <c r="AX225" s="1" t="str">
        <f t="shared" si="496"/>
        <v/>
      </c>
      <c r="AY225" s="1"/>
      <c r="AZ225" s="3" t="str">
        <f t="shared" si="497"/>
        <v/>
      </c>
      <c r="BA225" s="3" t="str">
        <f t="shared" si="498"/>
        <v/>
      </c>
      <c r="BB225" s="3" t="str">
        <f t="shared" si="499"/>
        <v>N</v>
      </c>
      <c r="BC225" s="3" t="str">
        <f t="shared" si="500"/>
        <v>N</v>
      </c>
      <c r="BD225" s="3" t="str">
        <f t="shared" si="501"/>
        <v/>
      </c>
      <c r="BE225" s="3">
        <f t="shared" si="502"/>
        <v>0</v>
      </c>
      <c r="BF225" s="3" t="str">
        <f t="shared" si="503"/>
        <v/>
      </c>
      <c r="BG225" s="3" t="str">
        <f t="shared" si="504"/>
        <v/>
      </c>
      <c r="BH225" s="3" t="str">
        <f t="shared" si="505"/>
        <v>N</v>
      </c>
      <c r="BI225" s="24" t="str">
        <f t="shared" si="506"/>
        <v/>
      </c>
      <c r="BJ225" s="24" t="str">
        <f>IF(ISERROR(VLOOKUP($BD225,LOV_GWSGRP!A:A,1,0)),"N","J")</f>
        <v>N</v>
      </c>
      <c r="BK225" s="24" t="str">
        <f>IF(ISERROR(VLOOKUP($BD225,LOV_GWSGRP!D:D,1,0)),"N","J")</f>
        <v>N</v>
      </c>
      <c r="BL225" s="24" t="str">
        <f>IF(ISERROR(VLOOKUP($BD225,LOV_GWSGRP!G:G,1,0)),"N","J")</f>
        <v>N</v>
      </c>
      <c r="BM225" s="24" t="str">
        <f>IF(ISERROR(VLOOKUP($BD225,LOV_GWSGRP!M:M,1,0)),"N","J")</f>
        <v>N</v>
      </c>
      <c r="BN225" s="24" t="str">
        <f>IF(ISERROR(VLOOKUP($BD225,LOV_GWSGRP!P:P,1,0)),"N","J")</f>
        <v>N</v>
      </c>
      <c r="BO225" s="24" t="str">
        <f>IF(ISERROR(VLOOKUP($BD225,LOV_GWSGRP!S:S,1,0)),"N","J")</f>
        <v>N</v>
      </c>
      <c r="BP225" s="24" t="str">
        <f>IF(ISERROR(VLOOKUP($BD225,LOV_GWSGRP!V:V,1,0)),"N","J")</f>
        <v>N</v>
      </c>
      <c r="BQ225" s="24" t="str">
        <f>IF(ISERROR(VLOOKUP($BD225,LOV_GWSGRP!Y:Y,1,0)),"N","J")</f>
        <v>N</v>
      </c>
      <c r="BR225" s="24" t="str">
        <f>IF(ISERROR(VLOOKUP($BD225,LOV_GWSGRP!AB:AB,1,0)),"N","J")</f>
        <v>N</v>
      </c>
      <c r="BS225" s="24" t="str">
        <f>IF(ISERROR(VLOOKUP($BD225,LOV_GWSGRP!AE:AE,1,0)),"N","J")</f>
        <v>N</v>
      </c>
      <c r="BT225" s="24" t="str">
        <f>IF(ISERROR(VLOOKUP($BD225,LOV_GWSGRP!AH:AH,1,0)),"N","J")</f>
        <v>N</v>
      </c>
      <c r="BU225" s="24" t="str">
        <f>IF(ISERROR(VLOOKUP($BD225,LOV_GWSGRP!CJ:CJ,1,0)),"N","J")</f>
        <v>N</v>
      </c>
      <c r="BV225" s="24" t="str">
        <f>IF(ISERROR(VLOOKUP($BD225,LOV_GWSGRP!AN:AN,1,0)),"N","J")</f>
        <v>N</v>
      </c>
      <c r="BW225" s="24" t="str">
        <f>IF(ISERROR(VLOOKUP($BD225,LOV_GWSGRP!AQ:AQ,1,0)),"N","J")</f>
        <v>N</v>
      </c>
      <c r="BX225" s="24" t="str">
        <f>IF(ISERROR(VLOOKUP($BD225,LOV_GWSGRP!AT:AT,1,0)),"N","J")</f>
        <v>N</v>
      </c>
      <c r="BY225" s="24" t="str">
        <f>IF(ISERROR(VLOOKUP($BD225,LOV_GWSGRP!AW:AW,1,0)),"N","J")</f>
        <v>N</v>
      </c>
      <c r="BZ225" s="24" t="str">
        <f>IF(ISERROR(VLOOKUP($BD225,LOV_GWSGRP!AZ:AZ,1,0)),"N","J")</f>
        <v>N</v>
      </c>
      <c r="CA225" s="24" t="str">
        <f>IF(ISERROR(VLOOKUP($BD225,LOV_GWSGRP!BC:BC,1,0)),"N","J")</f>
        <v>N</v>
      </c>
      <c r="CB225" s="24" t="str">
        <f>IF(ISERROR(VLOOKUP($BD225,LOV_GWSGRP!BF:BF,1,0)),"N","J")</f>
        <v>N</v>
      </c>
      <c r="CC225" s="24" t="str">
        <f>IF(ISERROR(VLOOKUP($BD225,LOV_GWSGRP!BI:BI,1,0)),"N","J")</f>
        <v>N</v>
      </c>
      <c r="CD225" s="24" t="str">
        <f>IF(ISERROR(VLOOKUP($BD225,LOV_GWSGRP!J:J,1,0)),"N","J")</f>
        <v>N</v>
      </c>
      <c r="CE225" s="24" t="str">
        <f>IF(ISERROR(VLOOKUP($BD225,LOV_GWSGRP!BL:BL,1,0)),"N","J")</f>
        <v>N</v>
      </c>
      <c r="CF225" s="24"/>
      <c r="CG225" s="24" t="str">
        <f>IF(ISERROR(VLOOKUP($BD225,LOV_GWSGRP!BO:BO,1,0)),"N","J")</f>
        <v>N</v>
      </c>
      <c r="CH225" s="24" t="str">
        <f t="shared" si="507"/>
        <v>N</v>
      </c>
      <c r="CI225" s="24" t="str">
        <f>IF(ISERROR(VLOOKUP($BD225,GEWASCODE_GLMC8!F:F,1,0)),"N","J")</f>
        <v>N</v>
      </c>
      <c r="CJ225" s="24" t="str">
        <f>IF(COUNTIF($CI225:CI225,"J")&gt;0,"N",IF(ISERROR(VLOOKUP($BD225,GEWASCODE_GLMC8!G:G,1,0)),"N","J"))</f>
        <v>N</v>
      </c>
      <c r="CK225" s="24" t="str">
        <f>IF(COUNTIF($CI225:CJ225,"J")&gt;0,"N",IF(ISERROR(VLOOKUP($BD225,GEWASCODE_GLMC8!H:H,1,0)),"N","J"))</f>
        <v>N</v>
      </c>
      <c r="CL225" s="24" t="str">
        <f>IF(COUNTIF($CI225:CK225,"J")&gt;0,"N",IF(ISERROR(VLOOKUP($BD225,GEWASCODE_GLMC8!I:I,1,0)),"N","J"))</f>
        <v>N</v>
      </c>
      <c r="CM225" s="24" t="str">
        <f>IF(COUNTIF($CI225:CL225,"J")&gt;0,"N",IF(ISERROR(VLOOKUP($BD225,GEWASCODE_GLMC8!J:J,1,0)),"N","J"))</f>
        <v>N</v>
      </c>
      <c r="CN225" s="24" t="str">
        <f>IF(COUNTIF($CI225:CM225,"J")&gt;0,"N",IF(ISERROR(VLOOKUP($BD225,GEWASCODE_GLMC8!K:K,1,0)),"N","J"))</f>
        <v>N</v>
      </c>
      <c r="CO225" s="24" t="str">
        <f>IF(COUNTIF($CI225:CN225,"J")&gt;0,"N",IF(ISERROR(VLOOKUP($BD225,GEWASCODE_GLMC8!L:L,1,0)),"N","J"))</f>
        <v>N</v>
      </c>
      <c r="CP225" s="24" t="str">
        <f>IF(COUNTIF($CI225:CO225,"J")&gt;0,"N",IF(ISERROR(VLOOKUP($BD225,GEWASCODE_GLMC8!M:M,1,0)),"N","J"))</f>
        <v>N</v>
      </c>
      <c r="CQ225" s="24" t="str">
        <f>IF(COUNTIF($CI225:CP225,"J")&gt;0,"N",IF(ISERROR(VLOOKUP($BD225,GEWASCODE_GLMC8!N:N,1,0)),"N","J"))</f>
        <v>N</v>
      </c>
      <c r="CR225" s="24" t="str">
        <f>IF(COUNTIF($CI225:CQ225,"J")&gt;0,"N",IF(ISERROR(VLOOKUP($BD225,GEWASCODE_GLMC8!O:O,1,0)),"N","J"))</f>
        <v>N</v>
      </c>
      <c r="CS225" s="24" t="str">
        <f>IF(COUNTIF($CI225:CR225,"J")&gt;0,"N",IF(ISERROR(VLOOKUP($BD225,GEWASCODE_GLMC8!P:P,1,0)),"N","J"))</f>
        <v>N</v>
      </c>
      <c r="CT225" s="24" t="str">
        <f>IF(COUNTIF($CI225:CS225,"J")&gt;0,"N",IF(ISERROR(VLOOKUP($BD225,GEWASCODE_GLMC8!Q:Q,1,0)),"N","J"))</f>
        <v>N</v>
      </c>
      <c r="CU225" s="24" t="str">
        <f>IF(COUNTIF($CI225:CT225,"J")&gt;0,"N",IF(ISERROR(VLOOKUP($BD225,GEWASCODE_GLMC8!R:R,1,0)),"N","J"))</f>
        <v>N</v>
      </c>
      <c r="CV225" s="24" t="str">
        <f>IF(COUNTIF($CI225:CU225,"J")&gt;0,"N",IF(ISERROR(VLOOKUP($BD225,GEWASCODE_GLMC8!S:S,1,0)),"N","J"))</f>
        <v>N</v>
      </c>
      <c r="CW225" s="24" t="str">
        <f>IF(COUNTIF($CI225:CV225,"J")&gt;0,"N",IF(ISERROR(VLOOKUP($BD225,GEWASCODE_GLMC8!T:T,1,0)),"N","J"))</f>
        <v>N</v>
      </c>
      <c r="CX225" s="24" t="str">
        <f>IF(COUNTIF($CI225:CW225,"J")&gt;0,"N",IF(ISERROR(VLOOKUP($BD225,GEWASCODE_GLMC8!U:U,1,0)),"N","J"))</f>
        <v>N</v>
      </c>
      <c r="CY225" s="24" t="str">
        <f>IF(COUNTIF($CI225:CX225,"J")&gt;0,"N",IF(ISERROR(VLOOKUP($BD225,GEWASCODE_GLMC8!V:V,1,0)),"N","J"))</f>
        <v>N</v>
      </c>
      <c r="CZ225" s="24" t="str">
        <f>IF(COUNTIF($CI225:CY225,"J")&gt;0,"N",IF(ISERROR(VLOOKUP($BD225,GEWASCODE_GLMC8!W:W,1,0)),"N","J"))</f>
        <v>N</v>
      </c>
      <c r="DA225" s="24" t="str">
        <f>IF(COUNTIF($CI225:CZ225,"J")&gt;0,"N",IF(ISERROR(VLOOKUP($BD225,GEWASCODE_GLMC8!X:X,1,0)),"N","J"))</f>
        <v>N</v>
      </c>
      <c r="DB225" s="24" t="str">
        <f>IF(COUNTIF($CI225:DA225,"J")&gt;0,"N",IF(ISERROR(VLOOKUP($BD225,GEWASCODE_GLMC8!Y:Y,1,0)),"N","J"))</f>
        <v>N</v>
      </c>
      <c r="DC225" s="24" t="str">
        <f>IF(COUNTIF($CI225:DB225,"J")&gt;0,"N",IF(ISERROR(VLOOKUP($BD225,GEWASCODE_GLMC8!Z:Z,1,0)),"N","J"))</f>
        <v>N</v>
      </c>
      <c r="DD225" s="24" t="str">
        <f t="shared" si="508"/>
        <v>N</v>
      </c>
      <c r="DE225" s="3" t="str">
        <f t="shared" si="439"/>
        <v>N</v>
      </c>
      <c r="DF225" s="3" t="str">
        <f t="shared" si="440"/>
        <v>N</v>
      </c>
      <c r="DG225" s="3" t="str">
        <f t="shared" si="509"/>
        <v>N</v>
      </c>
      <c r="DH225" s="3" t="str">
        <f t="shared" si="510"/>
        <v>N</v>
      </c>
      <c r="DI225" s="3" t="str">
        <f t="shared" si="441"/>
        <v>N</v>
      </c>
      <c r="DJ225" s="3" t="str">
        <f t="shared" si="442"/>
        <v>N</v>
      </c>
      <c r="DK225" s="3">
        <f>0</f>
        <v>0</v>
      </c>
      <c r="DL225" s="3" t="str">
        <f t="shared" si="443"/>
        <v>N</v>
      </c>
      <c r="DM225" s="3" t="str">
        <f t="shared" si="444"/>
        <v>N</v>
      </c>
      <c r="DN225" t="str">
        <f>IF(AND($A225="J",COUNTIFS(activiteiten_perceel,percelen!$AZ225,activiteiten_maatregel_nr,percelen!DN$4,activiteiten_activiteit_voldoet_aan_voorwaarden,"J")&gt;0),DN$4,"")</f>
        <v/>
      </c>
      <c r="DO225" t="str">
        <f>IF(AND($A225="J",COUNTIFS(activiteiten_perceel,percelen!$AZ225,activiteiten_maatregel_nr,percelen!DO$4,activiteiten_activiteit_voldoet_aan_voorwaarden,"J")&gt;0),DO$4,"")</f>
        <v/>
      </c>
      <c r="DP225" t="str">
        <f>IF(AND($A225="J",COUNTIFS(activiteiten_perceel,percelen!$AZ225,activiteiten_maatregel_nr,percelen!DP$4,activiteiten_activiteit_voldoet_aan_voorwaarden,"J")&gt;0),DP$4,"")</f>
        <v/>
      </c>
      <c r="DQ225" t="str">
        <f>IF(AND($A225="J",COUNTIFS(activiteiten_perceel,percelen!$AZ225,activiteiten_maatregel_nr,percelen!DQ$4,activiteiten_activiteit_voldoet_aan_voorwaarden,"J")&gt;0),DQ$4,"")</f>
        <v/>
      </c>
      <c r="DR225" t="str">
        <f>IF(AND($A225="J",COUNTIFS(activiteiten_perceel,percelen!$AZ225,activiteiten_maatregel_nr,percelen!DR$4,activiteiten_activiteit_voldoet_aan_voorwaarden,"J")&gt;0),DR$4,"")</f>
        <v/>
      </c>
      <c r="DS225" t="str">
        <f>IF(AND($A225="J",COUNTIFS(activiteiten_perceel,percelen!$AZ225,activiteiten_maatregel_nr,percelen!DS$4,activiteiten_activiteit_voldoet_aan_voorwaarden,"J")&gt;0),DS$4,"")</f>
        <v/>
      </c>
      <c r="DT225" t="str">
        <f>IF(AND($A225="J",COUNTIFS(activiteiten_perceel,percelen!$AZ225,activiteiten_maatregel_nr,percelen!DT$4,activiteiten_activiteit_voldoet_aan_voorwaarden,"J")&gt;0),DT$4,"")</f>
        <v/>
      </c>
      <c r="DU225" t="str">
        <f>IF(AND($A225="J",COUNTIFS(activiteiten_perceel,percelen!$AZ225,activiteiten_maatregel_nr,percelen!DU$4,activiteiten_activiteit_voldoet_aan_voorwaarden,"J")&gt;0),DU$4,"")</f>
        <v/>
      </c>
      <c r="DV225" t="str">
        <f>IF(AND($A225="J",COUNTIFS(activiteiten_perceel,percelen!$AZ225,activiteiten_maatregel_nr,percelen!DV$4,activiteiten_activiteit_voldoet_aan_voorwaarden,"J")&gt;0),DV$4,"")</f>
        <v/>
      </c>
      <c r="DW225" t="str">
        <f>IF(AND($A225="J",COUNTIFS(activiteiten_perceel,percelen!$AZ225,activiteiten_maatregel_nr,percelen!DW$4,activiteiten_activiteit_voldoet_aan_voorwaarden,"J")&gt;0),DW$4,"")</f>
        <v/>
      </c>
      <c r="DX225" t="str">
        <f>IF(AND($A225="J",COUNTIFS(activiteiten_perceel,percelen!$AZ225,activiteiten_maatregel_nr,percelen!DX$4,activiteiten_activiteit_voldoet_aan_voorwaarden,"J")&gt;0),DX$4,"")</f>
        <v/>
      </c>
      <c r="DY225" t="str">
        <f>IF(AND($A225="J",COUNTIFS(activiteiten_perceel,percelen!$AZ225,activiteiten_maatregel_nr,percelen!DY$4,activiteiten_activiteit_voldoet_aan_voorwaarden,"J")&gt;0),DY$4,"")</f>
        <v/>
      </c>
      <c r="DZ225" t="str">
        <f>IF(AND($A225="J",COUNTIFS(activiteiten_perceel,percelen!$AZ225,activiteiten_maatregel_nr,percelen!DZ$4,activiteiten_activiteit_voldoet_aan_voorwaarden,"J")&gt;0),DZ$4,"")</f>
        <v/>
      </c>
      <c r="EA225" t="str">
        <f>IF(AND($A225="J",COUNTIFS(activiteiten_perceel,percelen!$AZ225,activiteiten_maatregel_nr,percelen!EA$4,activiteiten_activiteit_voldoet_aan_voorwaarden,"J")&gt;0),EA$4,"")</f>
        <v/>
      </c>
      <c r="EB225" t="str">
        <f>IF(AND($A225="J",COUNTIFS(activiteiten_perceel,percelen!$AZ225,activiteiten_maatregel_nr,percelen!EB$4,activiteiten_activiteit_voldoet_aan_voorwaarden,"J")&gt;0),EB$4,"")</f>
        <v/>
      </c>
      <c r="EC225" t="str">
        <f>IF(AND($A225="J",COUNTIFS(activiteiten_perceel,percelen!$AZ225,activiteiten_maatregel_nr,percelen!EC$4,activiteiten_activiteit_voldoet_aan_voorwaarden,"J")&gt;0),EC$4,"")</f>
        <v/>
      </c>
      <c r="ED225" t="str">
        <f>IF(AND($A225="J",COUNTIFS(activiteiten_perceel,percelen!$AZ225,activiteiten_maatregel_nr,percelen!ED$4,activiteiten_activiteit_voldoet_aan_voorwaarden,"J")&gt;0),ED$4,"")</f>
        <v/>
      </c>
      <c r="EE225" t="str">
        <f>IF(AND($A225="J",COUNTIFS(activiteiten_perceel,percelen!$AZ225,activiteiten_maatregel_nr,percelen!EE$4,activiteiten_activiteit_voldoet_aan_voorwaarden,"J")&gt;0),EE$4,"")</f>
        <v/>
      </c>
      <c r="EF225" t="str">
        <f>IF(AND($A225="J",COUNTIFS(activiteiten_perceel,percelen!$AZ225,activiteiten_maatregel_nr,percelen!EF$4,activiteiten_activiteit_voldoet_aan_voorwaarden,"J")&gt;0),EF$4,"")</f>
        <v/>
      </c>
      <c r="EG225" t="str">
        <f>IF(AND($A225="J",COUNTIFS(activiteiten_perceel,percelen!$AZ225,activiteiten_maatregel_nr,percelen!EG$4,activiteiten_activiteit_voldoet_aan_voorwaarden,"J")&gt;0),EG$4,"")</f>
        <v/>
      </c>
      <c r="EH225" t="str">
        <f>IF(AND($A225="J",COUNTIFS(activiteiten_perceel,percelen!$AZ225,activiteiten_maatregel_nr,percelen!EH$4,activiteiten_activiteit_voldoet_aan_voorwaarden,"J")&gt;0),EH$4,"")</f>
        <v/>
      </c>
      <c r="EI225" t="str">
        <f>IF(AND($A225="J",COUNTIFS(activiteiten_perceel,percelen!$AZ225,activiteiten_maatregel_nr,percelen!EI$4,activiteiten_activiteit_voldoet_aan_voorwaarden,"J")&gt;0),EI$4,"")</f>
        <v/>
      </c>
      <c r="EJ225">
        <f t="shared" si="511"/>
        <v>0</v>
      </c>
      <c r="EK225" t="str">
        <f t="shared" si="445"/>
        <v/>
      </c>
      <c r="EL225" t="str">
        <f t="shared" si="446"/>
        <v/>
      </c>
      <c r="EM225" t="str">
        <f t="shared" si="447"/>
        <v/>
      </c>
      <c r="EN225" t="str">
        <f t="shared" si="448"/>
        <v/>
      </c>
      <c r="EO225" t="str">
        <f t="shared" si="449"/>
        <v/>
      </c>
      <c r="EP225" t="str">
        <f t="shared" si="450"/>
        <v/>
      </c>
      <c r="EQ225" t="str">
        <f t="shared" si="451"/>
        <v/>
      </c>
      <c r="ER225" t="str">
        <f t="shared" si="452"/>
        <v/>
      </c>
      <c r="ES225" t="str">
        <f t="shared" si="453"/>
        <v/>
      </c>
      <c r="ET225" t="str">
        <f t="shared" si="454"/>
        <v/>
      </c>
      <c r="EU225" t="str">
        <f t="shared" si="455"/>
        <v/>
      </c>
      <c r="EV225" t="str">
        <f t="shared" si="456"/>
        <v/>
      </c>
      <c r="EW225" t="str">
        <f t="shared" si="512"/>
        <v>nvt</v>
      </c>
      <c r="EX225" t="str">
        <f t="shared" si="513"/>
        <v>nvt</v>
      </c>
      <c r="EY225" t="str">
        <f t="shared" si="514"/>
        <v>nvt</v>
      </c>
      <c r="EZ225" t="str">
        <f t="shared" si="515"/>
        <v>nvt</v>
      </c>
      <c r="FA225" t="str">
        <f t="shared" si="516"/>
        <v>nvt</v>
      </c>
      <c r="FB225" t="str">
        <f t="shared" si="517"/>
        <v>nvt</v>
      </c>
      <c r="FC225" t="str">
        <f t="shared" si="518"/>
        <v>nvt</v>
      </c>
      <c r="FD225" t="str">
        <f t="shared" si="519"/>
        <v>nvt</v>
      </c>
      <c r="FE225" t="str">
        <f>IF($EJ225=2,VLOOKUP(FD225,STAPELING!A:D,FE$1,0),"nvt")</f>
        <v>nvt</v>
      </c>
      <c r="FF225" t="str">
        <f t="shared" si="520"/>
        <v>nvt</v>
      </c>
      <c r="FG225" t="str">
        <f t="shared" si="521"/>
        <v>nvt</v>
      </c>
      <c r="FH225" t="str">
        <f t="shared" si="522"/>
        <v>nvt</v>
      </c>
      <c r="FI225" t="str">
        <f t="shared" si="523"/>
        <v>nvt</v>
      </c>
      <c r="FJ225" t="str">
        <f t="shared" si="524"/>
        <v>nvt</v>
      </c>
      <c r="FK225" t="str">
        <f t="shared" si="525"/>
        <v>nvt</v>
      </c>
      <c r="FL225" t="str">
        <f t="shared" si="526"/>
        <v>nvt</v>
      </c>
      <c r="FM225" t="str">
        <f t="shared" si="527"/>
        <v/>
      </c>
      <c r="FN225" t="str">
        <f>IF(ISERROR(VLOOKUP(FM225,STAPELING!I:AO,FN$1,0)),"N",VLOOKUP(FM225,STAPELING!I:AO,FN$1,0))</f>
        <v>J</v>
      </c>
      <c r="FO225" t="str">
        <f t="shared" si="528"/>
        <v>nvt</v>
      </c>
      <c r="FP225" t="str">
        <f t="shared" si="457"/>
        <v>nvt</v>
      </c>
      <c r="FQ225" t="str">
        <f t="shared" si="458"/>
        <v>nvt</v>
      </c>
      <c r="FR225" t="str">
        <f t="shared" si="459"/>
        <v>nvt</v>
      </c>
      <c r="FS225" t="str">
        <f t="shared" si="460"/>
        <v>nvt</v>
      </c>
      <c r="FT225" t="str">
        <f t="shared" si="461"/>
        <v>nvt</v>
      </c>
      <c r="FU225" t="str">
        <f t="shared" si="462"/>
        <v>nvt</v>
      </c>
      <c r="FV225" t="str">
        <f t="shared" si="463"/>
        <v>nvt</v>
      </c>
      <c r="FW225" t="str">
        <f t="shared" si="464"/>
        <v>nvt</v>
      </c>
      <c r="FX225" t="str">
        <f t="shared" si="465"/>
        <v>nvt</v>
      </c>
      <c r="FY225" t="str">
        <f t="shared" si="466"/>
        <v>nvt</v>
      </c>
      <c r="FZ225" t="str">
        <f t="shared" si="467"/>
        <v>nvt</v>
      </c>
      <c r="GA225" t="str">
        <f t="shared" si="468"/>
        <v>nvt</v>
      </c>
      <c r="GB225" t="str">
        <f>IF($EJ225&gt;2,IF(FO225="","zwart",VLOOKUP(FO225,STAPELING!J:AA,GB$1,0)),"nvt")</f>
        <v>nvt</v>
      </c>
      <c r="GC225" t="str">
        <f t="shared" si="529"/>
        <v>nvt</v>
      </c>
      <c r="GD225" t="str">
        <f t="shared" si="530"/>
        <v>nvt</v>
      </c>
      <c r="GE225" t="str">
        <f t="shared" si="531"/>
        <v>nvt</v>
      </c>
      <c r="GF225" t="str">
        <f t="shared" si="532"/>
        <v>nvt</v>
      </c>
      <c r="GG225" t="str">
        <f t="shared" si="533"/>
        <v>nvt</v>
      </c>
      <c r="GH225" t="str">
        <f t="shared" si="534"/>
        <v>nvt</v>
      </c>
      <c r="GI225" t="str">
        <f t="shared" si="535"/>
        <v>nvt</v>
      </c>
      <c r="GJ225" t="str">
        <f t="shared" si="536"/>
        <v>nvt</v>
      </c>
      <c r="GK225" t="str">
        <f t="shared" si="469"/>
        <v>nvt</v>
      </c>
      <c r="GL225" t="str">
        <f t="shared" si="470"/>
        <v>nvt</v>
      </c>
      <c r="GM225" t="str">
        <f t="shared" si="471"/>
        <v>nvt</v>
      </c>
      <c r="GN225" t="str">
        <f t="shared" si="472"/>
        <v>nvt</v>
      </c>
      <c r="GO225" t="str">
        <f t="shared" si="473"/>
        <v>nvt</v>
      </c>
      <c r="GP225" t="str">
        <f t="shared" si="474"/>
        <v>nvt</v>
      </c>
      <c r="GQ225" t="str">
        <f t="shared" si="475"/>
        <v>nvt</v>
      </c>
      <c r="GR225" t="str">
        <f t="shared" si="476"/>
        <v>nvt</v>
      </c>
      <c r="GS225" t="str">
        <f t="shared" si="477"/>
        <v>nvt</v>
      </c>
      <c r="GT225" t="str">
        <f t="shared" si="478"/>
        <v>nvt</v>
      </c>
      <c r="GU225" t="str">
        <f t="shared" si="479"/>
        <v>nvt</v>
      </c>
      <c r="GV225" t="str">
        <f t="shared" si="480"/>
        <v>nvt</v>
      </c>
      <c r="GW225" t="str">
        <f>IF($EJ225&gt;2,IF(GJ225="","zwart",VLOOKUP(GJ225,STAPELING!AB:AJ,GW$1,0)),"nvt")</f>
        <v>nvt</v>
      </c>
      <c r="GX225" t="str">
        <f t="shared" si="537"/>
        <v>nvt</v>
      </c>
      <c r="GY225" t="str">
        <f t="shared" si="538"/>
        <v>nvt</v>
      </c>
      <c r="GZ225" t="str">
        <f t="shared" si="539"/>
        <v>nvt</v>
      </c>
      <c r="HA225" t="str">
        <f t="shared" si="540"/>
        <v>nvt</v>
      </c>
      <c r="HB225" t="str">
        <f t="shared" si="541"/>
        <v>nvt</v>
      </c>
      <c r="HC225" t="str">
        <f t="shared" si="542"/>
        <v>nvt</v>
      </c>
      <c r="HD225" t="str">
        <f t="shared" si="543"/>
        <v>nvt</v>
      </c>
      <c r="HE225" t="str">
        <f t="shared" si="544"/>
        <v>nvt</v>
      </c>
      <c r="HF225" t="str">
        <f t="shared" si="545"/>
        <v>nvt</v>
      </c>
      <c r="HG225" t="str">
        <f t="shared" si="546"/>
        <v>nvt</v>
      </c>
      <c r="HH225" t="str">
        <f t="shared" si="547"/>
        <v>nvt</v>
      </c>
      <c r="HI225" t="str">
        <f t="shared" si="548"/>
        <v>nvt</v>
      </c>
      <c r="HJ225" t="str">
        <f t="shared" si="549"/>
        <v>nvt</v>
      </c>
      <c r="HK225" t="str">
        <f t="shared" si="550"/>
        <v>nvt</v>
      </c>
      <c r="HL225" t="str">
        <f t="shared" si="551"/>
        <v>nvt</v>
      </c>
      <c r="HM225" t="str">
        <f t="shared" si="481"/>
        <v>nvt</v>
      </c>
      <c r="HN225" t="str">
        <f t="shared" si="482"/>
        <v>nvt</v>
      </c>
      <c r="HO225" t="str">
        <f t="shared" si="483"/>
        <v>nvt</v>
      </c>
      <c r="HP225" t="str">
        <f t="shared" si="484"/>
        <v>nvt</v>
      </c>
      <c r="HQ225" t="str">
        <f t="shared" si="485"/>
        <v>nvt</v>
      </c>
      <c r="HR225" t="str">
        <f t="shared" si="486"/>
        <v>nvt</v>
      </c>
      <c r="HS225" t="str">
        <f t="shared" si="487"/>
        <v>nvt</v>
      </c>
      <c r="HT225" t="str">
        <f t="shared" si="488"/>
        <v>nvt</v>
      </c>
      <c r="HU225" t="str">
        <f t="shared" si="489"/>
        <v>nvt</v>
      </c>
      <c r="HV225" t="str">
        <f t="shared" si="490"/>
        <v>nvt</v>
      </c>
      <c r="HW225" t="str">
        <f t="shared" si="491"/>
        <v>nvt</v>
      </c>
      <c r="HX225" t="str">
        <f t="shared" si="492"/>
        <v>nvt</v>
      </c>
      <c r="HY225" t="str">
        <f>IF($EJ225&gt;2,IF(HL225="","zwart",VLOOKUP(HL225,STAPELING!AK:AN,HY$1,0)),"nvt")</f>
        <v>nvt</v>
      </c>
      <c r="HZ225" t="str">
        <f t="shared" si="552"/>
        <v>nvt</v>
      </c>
      <c r="IA225" t="str">
        <f t="shared" si="553"/>
        <v>nvt</v>
      </c>
      <c r="IB225" t="str">
        <f t="shared" si="554"/>
        <v>nvt</v>
      </c>
      <c r="IC225" t="str">
        <f t="shared" si="555"/>
        <v>nvt</v>
      </c>
      <c r="ID225" t="str">
        <f t="shared" si="556"/>
        <v>nvt</v>
      </c>
      <c r="IE225" t="str">
        <f t="shared" si="557"/>
        <v>nvt</v>
      </c>
      <c r="IF225" t="str">
        <f t="shared" si="558"/>
        <v>nvt</v>
      </c>
      <c r="IG225">
        <f t="shared" si="559"/>
        <v>0</v>
      </c>
      <c r="IH225">
        <f t="shared" si="560"/>
        <v>0</v>
      </c>
      <c r="II225">
        <f t="shared" si="561"/>
        <v>0</v>
      </c>
      <c r="IJ225">
        <f t="shared" si="562"/>
        <v>0</v>
      </c>
      <c r="IK225">
        <f t="shared" si="563"/>
        <v>0</v>
      </c>
      <c r="IL225">
        <f t="shared" si="564"/>
        <v>0</v>
      </c>
      <c r="IM225">
        <f t="shared" si="565"/>
        <v>0</v>
      </c>
      <c r="IN225">
        <f t="shared" si="566"/>
        <v>0</v>
      </c>
      <c r="IO225">
        <f t="shared" si="567"/>
        <v>0</v>
      </c>
      <c r="IP225">
        <f t="shared" si="568"/>
        <v>0</v>
      </c>
      <c r="IQ225">
        <f t="shared" si="569"/>
        <v>0</v>
      </c>
      <c r="IR225">
        <f t="shared" si="570"/>
        <v>0</v>
      </c>
      <c r="IS225">
        <f t="shared" si="571"/>
        <v>0</v>
      </c>
      <c r="IT225">
        <f t="shared" si="572"/>
        <v>0</v>
      </c>
      <c r="IU225" t="str">
        <f t="shared" si="573"/>
        <v>N</v>
      </c>
      <c r="IV225" t="str">
        <f t="shared" si="493"/>
        <v>N</v>
      </c>
      <c r="IW225" t="str">
        <f t="shared" si="574"/>
        <v>N</v>
      </c>
    </row>
    <row r="226" spans="1:257" x14ac:dyDescent="0.25">
      <c r="A226" t="str">
        <f>IF(ISERROR(VLOOKUP(E226,E$4:E225,1,0)),"J","N")</f>
        <v>N</v>
      </c>
      <c r="E226" s="25" t="str">
        <f>IF(Invoer!B255="","",Invoer!B255)</f>
        <v/>
      </c>
      <c r="F226" s="25"/>
      <c r="G226" s="25"/>
      <c r="H226" s="25" t="str">
        <f>IF(AND($E226&lt;&gt;"",$A226="J"),Invoer!D255,"")</f>
        <v/>
      </c>
      <c r="I226" s="25"/>
      <c r="J226" s="26"/>
      <c r="K226" s="26" t="str">
        <f>IF(AND($E226&lt;&gt;"",$A226="J"),Invoer!L255,"")</f>
        <v/>
      </c>
      <c r="L226" s="26"/>
      <c r="M226" s="25"/>
      <c r="N226" s="152"/>
      <c r="O226" s="153"/>
      <c r="P226" s="25"/>
      <c r="Q226" s="25"/>
      <c r="R226" s="153"/>
      <c r="S226" s="154"/>
      <c r="T226" s="152"/>
      <c r="U226" s="153"/>
      <c r="V226" s="153"/>
      <c r="W226" s="59" t="str">
        <f>IF(AND($E226&lt;&gt;"",$A226="J",Invoer!R255&lt;&gt;""),VLOOKUP(Invoer!R255,NORM!$F$26:$H$29,3,0),"")</f>
        <v/>
      </c>
      <c r="X226" s="59"/>
      <c r="Y226" s="25" t="str">
        <f t="shared" si="494"/>
        <v/>
      </c>
      <c r="Z226" s="25"/>
      <c r="AA226" s="26" t="str">
        <f t="shared" si="495"/>
        <v/>
      </c>
      <c r="AB226" s="26"/>
      <c r="AC226" s="153"/>
      <c r="AD226" s="153"/>
      <c r="AE226" s="153"/>
      <c r="AF226" s="153"/>
      <c r="AG226" s="153"/>
      <c r="AH226" s="25"/>
      <c r="AI226" s="153"/>
      <c r="AJ226" s="153"/>
      <c r="AK226" s="153"/>
      <c r="AL226" s="153"/>
      <c r="AM226" s="25" t="str">
        <f>IF(AND($E226&lt;&gt;"",$A226="J"),IF(Invoer!X255="Ja","J",IF(Invoer!X255="Nee","N","")),"")</f>
        <v/>
      </c>
      <c r="AN226" s="153"/>
      <c r="AO226" s="153"/>
      <c r="AP226" s="153" t="s">
        <v>311</v>
      </c>
      <c r="AQ226" s="153" t="s">
        <v>311</v>
      </c>
      <c r="AR226" s="153" t="s">
        <v>312</v>
      </c>
      <c r="AS226" s="153" t="s">
        <v>312</v>
      </c>
      <c r="AT226" s="1" t="str">
        <f>IF(AND($E226&lt;&gt;"",$A226="J",Invoer!O255&lt;&gt;""),VLOOKUP(Invoer!O255,NORM!$F$31:$H$38,3,0),"")</f>
        <v/>
      </c>
      <c r="AU226" s="1"/>
      <c r="AV226" s="1" t="str">
        <f>IF(AND($E226&lt;&gt;"",$A226="J"),Invoer!AH255,"")</f>
        <v/>
      </c>
      <c r="AW226" s="1"/>
      <c r="AX226" s="1" t="str">
        <f t="shared" si="496"/>
        <v/>
      </c>
      <c r="AY226" s="1"/>
      <c r="AZ226" s="3" t="str">
        <f t="shared" si="497"/>
        <v/>
      </c>
      <c r="BA226" s="3" t="str">
        <f t="shared" si="498"/>
        <v/>
      </c>
      <c r="BB226" s="3" t="str">
        <f t="shared" si="499"/>
        <v>N</v>
      </c>
      <c r="BC226" s="3" t="str">
        <f t="shared" si="500"/>
        <v>N</v>
      </c>
      <c r="BD226" s="3" t="str">
        <f t="shared" si="501"/>
        <v/>
      </c>
      <c r="BE226" s="3">
        <f t="shared" si="502"/>
        <v>0</v>
      </c>
      <c r="BF226" s="3" t="str">
        <f t="shared" si="503"/>
        <v/>
      </c>
      <c r="BG226" s="3" t="str">
        <f t="shared" si="504"/>
        <v/>
      </c>
      <c r="BH226" s="3" t="str">
        <f t="shared" si="505"/>
        <v>N</v>
      </c>
      <c r="BI226" s="24" t="str">
        <f t="shared" si="506"/>
        <v/>
      </c>
      <c r="BJ226" s="24" t="str">
        <f>IF(ISERROR(VLOOKUP($BD226,LOV_GWSGRP!A:A,1,0)),"N","J")</f>
        <v>N</v>
      </c>
      <c r="BK226" s="24" t="str">
        <f>IF(ISERROR(VLOOKUP($BD226,LOV_GWSGRP!D:D,1,0)),"N","J")</f>
        <v>N</v>
      </c>
      <c r="BL226" s="24" t="str">
        <f>IF(ISERROR(VLOOKUP($BD226,LOV_GWSGRP!G:G,1,0)),"N","J")</f>
        <v>N</v>
      </c>
      <c r="BM226" s="24" t="str">
        <f>IF(ISERROR(VLOOKUP($BD226,LOV_GWSGRP!M:M,1,0)),"N","J")</f>
        <v>N</v>
      </c>
      <c r="BN226" s="24" t="str">
        <f>IF(ISERROR(VLOOKUP($BD226,LOV_GWSGRP!P:P,1,0)),"N","J")</f>
        <v>N</v>
      </c>
      <c r="BO226" s="24" t="str">
        <f>IF(ISERROR(VLOOKUP($BD226,LOV_GWSGRP!S:S,1,0)),"N","J")</f>
        <v>N</v>
      </c>
      <c r="BP226" s="24" t="str">
        <f>IF(ISERROR(VLOOKUP($BD226,LOV_GWSGRP!V:V,1,0)),"N","J")</f>
        <v>N</v>
      </c>
      <c r="BQ226" s="24" t="str">
        <f>IF(ISERROR(VLOOKUP($BD226,LOV_GWSGRP!Y:Y,1,0)),"N","J")</f>
        <v>N</v>
      </c>
      <c r="BR226" s="24" t="str">
        <f>IF(ISERROR(VLOOKUP($BD226,LOV_GWSGRP!AB:AB,1,0)),"N","J")</f>
        <v>N</v>
      </c>
      <c r="BS226" s="24" t="str">
        <f>IF(ISERROR(VLOOKUP($BD226,LOV_GWSGRP!AE:AE,1,0)),"N","J")</f>
        <v>N</v>
      </c>
      <c r="BT226" s="24" t="str">
        <f>IF(ISERROR(VLOOKUP($BD226,LOV_GWSGRP!AH:AH,1,0)),"N","J")</f>
        <v>N</v>
      </c>
      <c r="BU226" s="24" t="str">
        <f>IF(ISERROR(VLOOKUP($BD226,LOV_GWSGRP!CJ:CJ,1,0)),"N","J")</f>
        <v>N</v>
      </c>
      <c r="BV226" s="24" t="str">
        <f>IF(ISERROR(VLOOKUP($BD226,LOV_GWSGRP!AN:AN,1,0)),"N","J")</f>
        <v>N</v>
      </c>
      <c r="BW226" s="24" t="str">
        <f>IF(ISERROR(VLOOKUP($BD226,LOV_GWSGRP!AQ:AQ,1,0)),"N","J")</f>
        <v>N</v>
      </c>
      <c r="BX226" s="24" t="str">
        <f>IF(ISERROR(VLOOKUP($BD226,LOV_GWSGRP!AT:AT,1,0)),"N","J")</f>
        <v>N</v>
      </c>
      <c r="BY226" s="24" t="str">
        <f>IF(ISERROR(VLOOKUP($BD226,LOV_GWSGRP!AW:AW,1,0)),"N","J")</f>
        <v>N</v>
      </c>
      <c r="BZ226" s="24" t="str">
        <f>IF(ISERROR(VLOOKUP($BD226,LOV_GWSGRP!AZ:AZ,1,0)),"N","J")</f>
        <v>N</v>
      </c>
      <c r="CA226" s="24" t="str">
        <f>IF(ISERROR(VLOOKUP($BD226,LOV_GWSGRP!BC:BC,1,0)),"N","J")</f>
        <v>N</v>
      </c>
      <c r="CB226" s="24" t="str">
        <f>IF(ISERROR(VLOOKUP($BD226,LOV_GWSGRP!BF:BF,1,0)),"N","J")</f>
        <v>N</v>
      </c>
      <c r="CC226" s="24" t="str">
        <f>IF(ISERROR(VLOOKUP($BD226,LOV_GWSGRP!BI:BI,1,0)),"N","J")</f>
        <v>N</v>
      </c>
      <c r="CD226" s="24" t="str">
        <f>IF(ISERROR(VLOOKUP($BD226,LOV_GWSGRP!J:J,1,0)),"N","J")</f>
        <v>N</v>
      </c>
      <c r="CE226" s="24" t="str">
        <f>IF(ISERROR(VLOOKUP($BD226,LOV_GWSGRP!BL:BL,1,0)),"N","J")</f>
        <v>N</v>
      </c>
      <c r="CF226" s="24"/>
      <c r="CG226" s="24" t="str">
        <f>IF(ISERROR(VLOOKUP($BD226,LOV_GWSGRP!BO:BO,1,0)),"N","J")</f>
        <v>N</v>
      </c>
      <c r="CH226" s="24" t="str">
        <f t="shared" si="507"/>
        <v>N</v>
      </c>
      <c r="CI226" s="24" t="str">
        <f>IF(ISERROR(VLOOKUP($BD226,GEWASCODE_GLMC8!F:F,1,0)),"N","J")</f>
        <v>N</v>
      </c>
      <c r="CJ226" s="24" t="str">
        <f>IF(COUNTIF($CI226:CI226,"J")&gt;0,"N",IF(ISERROR(VLOOKUP($BD226,GEWASCODE_GLMC8!G:G,1,0)),"N","J"))</f>
        <v>N</v>
      </c>
      <c r="CK226" s="24" t="str">
        <f>IF(COUNTIF($CI226:CJ226,"J")&gt;0,"N",IF(ISERROR(VLOOKUP($BD226,GEWASCODE_GLMC8!H:H,1,0)),"N","J"))</f>
        <v>N</v>
      </c>
      <c r="CL226" s="24" t="str">
        <f>IF(COUNTIF($CI226:CK226,"J")&gt;0,"N",IF(ISERROR(VLOOKUP($BD226,GEWASCODE_GLMC8!I:I,1,0)),"N","J"))</f>
        <v>N</v>
      </c>
      <c r="CM226" s="24" t="str">
        <f>IF(COUNTIF($CI226:CL226,"J")&gt;0,"N",IF(ISERROR(VLOOKUP($BD226,GEWASCODE_GLMC8!J:J,1,0)),"N","J"))</f>
        <v>N</v>
      </c>
      <c r="CN226" s="24" t="str">
        <f>IF(COUNTIF($CI226:CM226,"J")&gt;0,"N",IF(ISERROR(VLOOKUP($BD226,GEWASCODE_GLMC8!K:K,1,0)),"N","J"))</f>
        <v>N</v>
      </c>
      <c r="CO226" s="24" t="str">
        <f>IF(COUNTIF($CI226:CN226,"J")&gt;0,"N",IF(ISERROR(VLOOKUP($BD226,GEWASCODE_GLMC8!L:L,1,0)),"N","J"))</f>
        <v>N</v>
      </c>
      <c r="CP226" s="24" t="str">
        <f>IF(COUNTIF($CI226:CO226,"J")&gt;0,"N",IF(ISERROR(VLOOKUP($BD226,GEWASCODE_GLMC8!M:M,1,0)),"N","J"))</f>
        <v>N</v>
      </c>
      <c r="CQ226" s="24" t="str">
        <f>IF(COUNTIF($CI226:CP226,"J")&gt;0,"N",IF(ISERROR(VLOOKUP($BD226,GEWASCODE_GLMC8!N:N,1,0)),"N","J"))</f>
        <v>N</v>
      </c>
      <c r="CR226" s="24" t="str">
        <f>IF(COUNTIF($CI226:CQ226,"J")&gt;0,"N",IF(ISERROR(VLOOKUP($BD226,GEWASCODE_GLMC8!O:O,1,0)),"N","J"))</f>
        <v>N</v>
      </c>
      <c r="CS226" s="24" t="str">
        <f>IF(COUNTIF($CI226:CR226,"J")&gt;0,"N",IF(ISERROR(VLOOKUP($BD226,GEWASCODE_GLMC8!P:P,1,0)),"N","J"))</f>
        <v>N</v>
      </c>
      <c r="CT226" s="24" t="str">
        <f>IF(COUNTIF($CI226:CS226,"J")&gt;0,"N",IF(ISERROR(VLOOKUP($BD226,GEWASCODE_GLMC8!Q:Q,1,0)),"N","J"))</f>
        <v>N</v>
      </c>
      <c r="CU226" s="24" t="str">
        <f>IF(COUNTIF($CI226:CT226,"J")&gt;0,"N",IF(ISERROR(VLOOKUP($BD226,GEWASCODE_GLMC8!R:R,1,0)),"N","J"))</f>
        <v>N</v>
      </c>
      <c r="CV226" s="24" t="str">
        <f>IF(COUNTIF($CI226:CU226,"J")&gt;0,"N",IF(ISERROR(VLOOKUP($BD226,GEWASCODE_GLMC8!S:S,1,0)),"N","J"))</f>
        <v>N</v>
      </c>
      <c r="CW226" s="24" t="str">
        <f>IF(COUNTIF($CI226:CV226,"J")&gt;0,"N",IF(ISERROR(VLOOKUP($BD226,GEWASCODE_GLMC8!T:T,1,0)),"N","J"))</f>
        <v>N</v>
      </c>
      <c r="CX226" s="24" t="str">
        <f>IF(COUNTIF($CI226:CW226,"J")&gt;0,"N",IF(ISERROR(VLOOKUP($BD226,GEWASCODE_GLMC8!U:U,1,0)),"N","J"))</f>
        <v>N</v>
      </c>
      <c r="CY226" s="24" t="str">
        <f>IF(COUNTIF($CI226:CX226,"J")&gt;0,"N",IF(ISERROR(VLOOKUP($BD226,GEWASCODE_GLMC8!V:V,1,0)),"N","J"))</f>
        <v>N</v>
      </c>
      <c r="CZ226" s="24" t="str">
        <f>IF(COUNTIF($CI226:CY226,"J")&gt;0,"N",IF(ISERROR(VLOOKUP($BD226,GEWASCODE_GLMC8!W:W,1,0)),"N","J"))</f>
        <v>N</v>
      </c>
      <c r="DA226" s="24" t="str">
        <f>IF(COUNTIF($CI226:CZ226,"J")&gt;0,"N",IF(ISERROR(VLOOKUP($BD226,GEWASCODE_GLMC8!X:X,1,0)),"N","J"))</f>
        <v>N</v>
      </c>
      <c r="DB226" s="24" t="str">
        <f>IF(COUNTIF($CI226:DA226,"J")&gt;0,"N",IF(ISERROR(VLOOKUP($BD226,GEWASCODE_GLMC8!Y:Y,1,0)),"N","J"))</f>
        <v>N</v>
      </c>
      <c r="DC226" s="24" t="str">
        <f>IF(COUNTIF($CI226:DB226,"J")&gt;0,"N",IF(ISERROR(VLOOKUP($BD226,GEWASCODE_GLMC8!Z:Z,1,0)),"N","J"))</f>
        <v>N</v>
      </c>
      <c r="DD226" s="24" t="str">
        <f t="shared" si="508"/>
        <v>N</v>
      </c>
      <c r="DE226" s="3" t="str">
        <f t="shared" si="439"/>
        <v>N</v>
      </c>
      <c r="DF226" s="3" t="str">
        <f t="shared" si="440"/>
        <v>N</v>
      </c>
      <c r="DG226" s="3" t="str">
        <f t="shared" si="509"/>
        <v>N</v>
      </c>
      <c r="DH226" s="3" t="str">
        <f t="shared" si="510"/>
        <v>N</v>
      </c>
      <c r="DI226" s="3" t="str">
        <f t="shared" si="441"/>
        <v>N</v>
      </c>
      <c r="DJ226" s="3" t="str">
        <f t="shared" si="442"/>
        <v>N</v>
      </c>
      <c r="DK226" s="3">
        <f>0</f>
        <v>0</v>
      </c>
      <c r="DL226" s="3" t="str">
        <f t="shared" si="443"/>
        <v>N</v>
      </c>
      <c r="DM226" s="3" t="str">
        <f t="shared" si="444"/>
        <v>N</v>
      </c>
      <c r="DN226" t="str">
        <f>IF(AND($A226="J",COUNTIFS(activiteiten_perceel,percelen!$AZ226,activiteiten_maatregel_nr,percelen!DN$4,activiteiten_activiteit_voldoet_aan_voorwaarden,"J")&gt;0),DN$4,"")</f>
        <v/>
      </c>
      <c r="DO226" t="str">
        <f>IF(AND($A226="J",COUNTIFS(activiteiten_perceel,percelen!$AZ226,activiteiten_maatregel_nr,percelen!DO$4,activiteiten_activiteit_voldoet_aan_voorwaarden,"J")&gt;0),DO$4,"")</f>
        <v/>
      </c>
      <c r="DP226" t="str">
        <f>IF(AND($A226="J",COUNTIFS(activiteiten_perceel,percelen!$AZ226,activiteiten_maatregel_nr,percelen!DP$4,activiteiten_activiteit_voldoet_aan_voorwaarden,"J")&gt;0),DP$4,"")</f>
        <v/>
      </c>
      <c r="DQ226" t="str">
        <f>IF(AND($A226="J",COUNTIFS(activiteiten_perceel,percelen!$AZ226,activiteiten_maatregel_nr,percelen!DQ$4,activiteiten_activiteit_voldoet_aan_voorwaarden,"J")&gt;0),DQ$4,"")</f>
        <v/>
      </c>
      <c r="DR226" t="str">
        <f>IF(AND($A226="J",COUNTIFS(activiteiten_perceel,percelen!$AZ226,activiteiten_maatregel_nr,percelen!DR$4,activiteiten_activiteit_voldoet_aan_voorwaarden,"J")&gt;0),DR$4,"")</f>
        <v/>
      </c>
      <c r="DS226" t="str">
        <f>IF(AND($A226="J",COUNTIFS(activiteiten_perceel,percelen!$AZ226,activiteiten_maatregel_nr,percelen!DS$4,activiteiten_activiteit_voldoet_aan_voorwaarden,"J")&gt;0),DS$4,"")</f>
        <v/>
      </c>
      <c r="DT226" t="str">
        <f>IF(AND($A226="J",COUNTIFS(activiteiten_perceel,percelen!$AZ226,activiteiten_maatregel_nr,percelen!DT$4,activiteiten_activiteit_voldoet_aan_voorwaarden,"J")&gt;0),DT$4,"")</f>
        <v/>
      </c>
      <c r="DU226" t="str">
        <f>IF(AND($A226="J",COUNTIFS(activiteiten_perceel,percelen!$AZ226,activiteiten_maatregel_nr,percelen!DU$4,activiteiten_activiteit_voldoet_aan_voorwaarden,"J")&gt;0),DU$4,"")</f>
        <v/>
      </c>
      <c r="DV226" t="str">
        <f>IF(AND($A226="J",COUNTIFS(activiteiten_perceel,percelen!$AZ226,activiteiten_maatregel_nr,percelen!DV$4,activiteiten_activiteit_voldoet_aan_voorwaarden,"J")&gt;0),DV$4,"")</f>
        <v/>
      </c>
      <c r="DW226" t="str">
        <f>IF(AND($A226="J",COUNTIFS(activiteiten_perceel,percelen!$AZ226,activiteiten_maatregel_nr,percelen!DW$4,activiteiten_activiteit_voldoet_aan_voorwaarden,"J")&gt;0),DW$4,"")</f>
        <v/>
      </c>
      <c r="DX226" t="str">
        <f>IF(AND($A226="J",COUNTIFS(activiteiten_perceel,percelen!$AZ226,activiteiten_maatregel_nr,percelen!DX$4,activiteiten_activiteit_voldoet_aan_voorwaarden,"J")&gt;0),DX$4,"")</f>
        <v/>
      </c>
      <c r="DY226" t="str">
        <f>IF(AND($A226="J",COUNTIFS(activiteiten_perceel,percelen!$AZ226,activiteiten_maatregel_nr,percelen!DY$4,activiteiten_activiteit_voldoet_aan_voorwaarden,"J")&gt;0),DY$4,"")</f>
        <v/>
      </c>
      <c r="DZ226" t="str">
        <f>IF(AND($A226="J",COUNTIFS(activiteiten_perceel,percelen!$AZ226,activiteiten_maatregel_nr,percelen!DZ$4,activiteiten_activiteit_voldoet_aan_voorwaarden,"J")&gt;0),DZ$4,"")</f>
        <v/>
      </c>
      <c r="EA226" t="str">
        <f>IF(AND($A226="J",COUNTIFS(activiteiten_perceel,percelen!$AZ226,activiteiten_maatregel_nr,percelen!EA$4,activiteiten_activiteit_voldoet_aan_voorwaarden,"J")&gt;0),EA$4,"")</f>
        <v/>
      </c>
      <c r="EB226" t="str">
        <f>IF(AND($A226="J",COUNTIFS(activiteiten_perceel,percelen!$AZ226,activiteiten_maatregel_nr,percelen!EB$4,activiteiten_activiteit_voldoet_aan_voorwaarden,"J")&gt;0),EB$4,"")</f>
        <v/>
      </c>
      <c r="EC226" t="str">
        <f>IF(AND($A226="J",COUNTIFS(activiteiten_perceel,percelen!$AZ226,activiteiten_maatregel_nr,percelen!EC$4,activiteiten_activiteit_voldoet_aan_voorwaarden,"J")&gt;0),EC$4,"")</f>
        <v/>
      </c>
      <c r="ED226" t="str">
        <f>IF(AND($A226="J",COUNTIFS(activiteiten_perceel,percelen!$AZ226,activiteiten_maatregel_nr,percelen!ED$4,activiteiten_activiteit_voldoet_aan_voorwaarden,"J")&gt;0),ED$4,"")</f>
        <v/>
      </c>
      <c r="EE226" t="str">
        <f>IF(AND($A226="J",COUNTIFS(activiteiten_perceel,percelen!$AZ226,activiteiten_maatregel_nr,percelen!EE$4,activiteiten_activiteit_voldoet_aan_voorwaarden,"J")&gt;0),EE$4,"")</f>
        <v/>
      </c>
      <c r="EF226" t="str">
        <f>IF(AND($A226="J",COUNTIFS(activiteiten_perceel,percelen!$AZ226,activiteiten_maatregel_nr,percelen!EF$4,activiteiten_activiteit_voldoet_aan_voorwaarden,"J")&gt;0),EF$4,"")</f>
        <v/>
      </c>
      <c r="EG226" t="str">
        <f>IF(AND($A226="J",COUNTIFS(activiteiten_perceel,percelen!$AZ226,activiteiten_maatregel_nr,percelen!EG$4,activiteiten_activiteit_voldoet_aan_voorwaarden,"J")&gt;0),EG$4,"")</f>
        <v/>
      </c>
      <c r="EH226" t="str">
        <f>IF(AND($A226="J",COUNTIFS(activiteiten_perceel,percelen!$AZ226,activiteiten_maatregel_nr,percelen!EH$4,activiteiten_activiteit_voldoet_aan_voorwaarden,"J")&gt;0),EH$4,"")</f>
        <v/>
      </c>
      <c r="EI226" t="str">
        <f>IF(AND($A226="J",COUNTIFS(activiteiten_perceel,percelen!$AZ226,activiteiten_maatregel_nr,percelen!EI$4,activiteiten_activiteit_voldoet_aan_voorwaarden,"J")&gt;0),EI$4,"")</f>
        <v/>
      </c>
      <c r="EJ226">
        <f t="shared" si="511"/>
        <v>0</v>
      </c>
      <c r="EK226" t="str">
        <f t="shared" si="445"/>
        <v/>
      </c>
      <c r="EL226" t="str">
        <f t="shared" si="446"/>
        <v/>
      </c>
      <c r="EM226" t="str">
        <f t="shared" si="447"/>
        <v/>
      </c>
      <c r="EN226" t="str">
        <f t="shared" si="448"/>
        <v/>
      </c>
      <c r="EO226" t="str">
        <f t="shared" si="449"/>
        <v/>
      </c>
      <c r="EP226" t="str">
        <f t="shared" si="450"/>
        <v/>
      </c>
      <c r="EQ226" t="str">
        <f t="shared" si="451"/>
        <v/>
      </c>
      <c r="ER226" t="str">
        <f t="shared" si="452"/>
        <v/>
      </c>
      <c r="ES226" t="str">
        <f t="shared" si="453"/>
        <v/>
      </c>
      <c r="ET226" t="str">
        <f t="shared" si="454"/>
        <v/>
      </c>
      <c r="EU226" t="str">
        <f t="shared" si="455"/>
        <v/>
      </c>
      <c r="EV226" t="str">
        <f t="shared" si="456"/>
        <v/>
      </c>
      <c r="EW226" t="str">
        <f t="shared" si="512"/>
        <v>nvt</v>
      </c>
      <c r="EX226" t="str">
        <f t="shared" si="513"/>
        <v>nvt</v>
      </c>
      <c r="EY226" t="str">
        <f t="shared" si="514"/>
        <v>nvt</v>
      </c>
      <c r="EZ226" t="str">
        <f t="shared" si="515"/>
        <v>nvt</v>
      </c>
      <c r="FA226" t="str">
        <f t="shared" si="516"/>
        <v>nvt</v>
      </c>
      <c r="FB226" t="str">
        <f t="shared" si="517"/>
        <v>nvt</v>
      </c>
      <c r="FC226" t="str">
        <f t="shared" si="518"/>
        <v>nvt</v>
      </c>
      <c r="FD226" t="str">
        <f t="shared" si="519"/>
        <v>nvt</v>
      </c>
      <c r="FE226" t="str">
        <f>IF($EJ226=2,VLOOKUP(FD226,STAPELING!A:D,FE$1,0),"nvt")</f>
        <v>nvt</v>
      </c>
      <c r="FF226" t="str">
        <f t="shared" si="520"/>
        <v>nvt</v>
      </c>
      <c r="FG226" t="str">
        <f t="shared" si="521"/>
        <v>nvt</v>
      </c>
      <c r="FH226" t="str">
        <f t="shared" si="522"/>
        <v>nvt</v>
      </c>
      <c r="FI226" t="str">
        <f t="shared" si="523"/>
        <v>nvt</v>
      </c>
      <c r="FJ226" t="str">
        <f t="shared" si="524"/>
        <v>nvt</v>
      </c>
      <c r="FK226" t="str">
        <f t="shared" si="525"/>
        <v>nvt</v>
      </c>
      <c r="FL226" t="str">
        <f t="shared" si="526"/>
        <v>nvt</v>
      </c>
      <c r="FM226" t="str">
        <f t="shared" si="527"/>
        <v/>
      </c>
      <c r="FN226" t="str">
        <f>IF(ISERROR(VLOOKUP(FM226,STAPELING!I:AO,FN$1,0)),"N",VLOOKUP(FM226,STAPELING!I:AO,FN$1,0))</f>
        <v>J</v>
      </c>
      <c r="FO226" t="str">
        <f t="shared" si="528"/>
        <v>nvt</v>
      </c>
      <c r="FP226" t="str">
        <f t="shared" si="457"/>
        <v>nvt</v>
      </c>
      <c r="FQ226" t="str">
        <f t="shared" si="458"/>
        <v>nvt</v>
      </c>
      <c r="FR226" t="str">
        <f t="shared" si="459"/>
        <v>nvt</v>
      </c>
      <c r="FS226" t="str">
        <f t="shared" si="460"/>
        <v>nvt</v>
      </c>
      <c r="FT226" t="str">
        <f t="shared" si="461"/>
        <v>nvt</v>
      </c>
      <c r="FU226" t="str">
        <f t="shared" si="462"/>
        <v>nvt</v>
      </c>
      <c r="FV226" t="str">
        <f t="shared" si="463"/>
        <v>nvt</v>
      </c>
      <c r="FW226" t="str">
        <f t="shared" si="464"/>
        <v>nvt</v>
      </c>
      <c r="FX226" t="str">
        <f t="shared" si="465"/>
        <v>nvt</v>
      </c>
      <c r="FY226" t="str">
        <f t="shared" si="466"/>
        <v>nvt</v>
      </c>
      <c r="FZ226" t="str">
        <f t="shared" si="467"/>
        <v>nvt</v>
      </c>
      <c r="GA226" t="str">
        <f t="shared" si="468"/>
        <v>nvt</v>
      </c>
      <c r="GB226" t="str">
        <f>IF($EJ226&gt;2,IF(FO226="","zwart",VLOOKUP(FO226,STAPELING!J:AA,GB$1,0)),"nvt")</f>
        <v>nvt</v>
      </c>
      <c r="GC226" t="str">
        <f t="shared" si="529"/>
        <v>nvt</v>
      </c>
      <c r="GD226" t="str">
        <f t="shared" si="530"/>
        <v>nvt</v>
      </c>
      <c r="GE226" t="str">
        <f t="shared" si="531"/>
        <v>nvt</v>
      </c>
      <c r="GF226" t="str">
        <f t="shared" si="532"/>
        <v>nvt</v>
      </c>
      <c r="GG226" t="str">
        <f t="shared" si="533"/>
        <v>nvt</v>
      </c>
      <c r="GH226" t="str">
        <f t="shared" si="534"/>
        <v>nvt</v>
      </c>
      <c r="GI226" t="str">
        <f t="shared" si="535"/>
        <v>nvt</v>
      </c>
      <c r="GJ226" t="str">
        <f t="shared" si="536"/>
        <v>nvt</v>
      </c>
      <c r="GK226" t="str">
        <f t="shared" si="469"/>
        <v>nvt</v>
      </c>
      <c r="GL226" t="str">
        <f t="shared" si="470"/>
        <v>nvt</v>
      </c>
      <c r="GM226" t="str">
        <f t="shared" si="471"/>
        <v>nvt</v>
      </c>
      <c r="GN226" t="str">
        <f t="shared" si="472"/>
        <v>nvt</v>
      </c>
      <c r="GO226" t="str">
        <f t="shared" si="473"/>
        <v>nvt</v>
      </c>
      <c r="GP226" t="str">
        <f t="shared" si="474"/>
        <v>nvt</v>
      </c>
      <c r="GQ226" t="str">
        <f t="shared" si="475"/>
        <v>nvt</v>
      </c>
      <c r="GR226" t="str">
        <f t="shared" si="476"/>
        <v>nvt</v>
      </c>
      <c r="GS226" t="str">
        <f t="shared" si="477"/>
        <v>nvt</v>
      </c>
      <c r="GT226" t="str">
        <f t="shared" si="478"/>
        <v>nvt</v>
      </c>
      <c r="GU226" t="str">
        <f t="shared" si="479"/>
        <v>nvt</v>
      </c>
      <c r="GV226" t="str">
        <f t="shared" si="480"/>
        <v>nvt</v>
      </c>
      <c r="GW226" t="str">
        <f>IF($EJ226&gt;2,IF(GJ226="","zwart",VLOOKUP(GJ226,STAPELING!AB:AJ,GW$1,0)),"nvt")</f>
        <v>nvt</v>
      </c>
      <c r="GX226" t="str">
        <f t="shared" si="537"/>
        <v>nvt</v>
      </c>
      <c r="GY226" t="str">
        <f t="shared" si="538"/>
        <v>nvt</v>
      </c>
      <c r="GZ226" t="str">
        <f t="shared" si="539"/>
        <v>nvt</v>
      </c>
      <c r="HA226" t="str">
        <f t="shared" si="540"/>
        <v>nvt</v>
      </c>
      <c r="HB226" t="str">
        <f t="shared" si="541"/>
        <v>nvt</v>
      </c>
      <c r="HC226" t="str">
        <f t="shared" si="542"/>
        <v>nvt</v>
      </c>
      <c r="HD226" t="str">
        <f t="shared" si="543"/>
        <v>nvt</v>
      </c>
      <c r="HE226" t="str">
        <f t="shared" si="544"/>
        <v>nvt</v>
      </c>
      <c r="HF226" t="str">
        <f t="shared" si="545"/>
        <v>nvt</v>
      </c>
      <c r="HG226" t="str">
        <f t="shared" si="546"/>
        <v>nvt</v>
      </c>
      <c r="HH226" t="str">
        <f t="shared" si="547"/>
        <v>nvt</v>
      </c>
      <c r="HI226" t="str">
        <f t="shared" si="548"/>
        <v>nvt</v>
      </c>
      <c r="HJ226" t="str">
        <f t="shared" si="549"/>
        <v>nvt</v>
      </c>
      <c r="HK226" t="str">
        <f t="shared" si="550"/>
        <v>nvt</v>
      </c>
      <c r="HL226" t="str">
        <f t="shared" si="551"/>
        <v>nvt</v>
      </c>
      <c r="HM226" t="str">
        <f t="shared" si="481"/>
        <v>nvt</v>
      </c>
      <c r="HN226" t="str">
        <f t="shared" si="482"/>
        <v>nvt</v>
      </c>
      <c r="HO226" t="str">
        <f t="shared" si="483"/>
        <v>nvt</v>
      </c>
      <c r="HP226" t="str">
        <f t="shared" si="484"/>
        <v>nvt</v>
      </c>
      <c r="HQ226" t="str">
        <f t="shared" si="485"/>
        <v>nvt</v>
      </c>
      <c r="HR226" t="str">
        <f t="shared" si="486"/>
        <v>nvt</v>
      </c>
      <c r="HS226" t="str">
        <f t="shared" si="487"/>
        <v>nvt</v>
      </c>
      <c r="HT226" t="str">
        <f t="shared" si="488"/>
        <v>nvt</v>
      </c>
      <c r="HU226" t="str">
        <f t="shared" si="489"/>
        <v>nvt</v>
      </c>
      <c r="HV226" t="str">
        <f t="shared" si="490"/>
        <v>nvt</v>
      </c>
      <c r="HW226" t="str">
        <f t="shared" si="491"/>
        <v>nvt</v>
      </c>
      <c r="HX226" t="str">
        <f t="shared" si="492"/>
        <v>nvt</v>
      </c>
      <c r="HY226" t="str">
        <f>IF($EJ226&gt;2,IF(HL226="","zwart",VLOOKUP(HL226,STAPELING!AK:AN,HY$1,0)),"nvt")</f>
        <v>nvt</v>
      </c>
      <c r="HZ226" t="str">
        <f t="shared" si="552"/>
        <v>nvt</v>
      </c>
      <c r="IA226" t="str">
        <f t="shared" si="553"/>
        <v>nvt</v>
      </c>
      <c r="IB226" t="str">
        <f t="shared" si="554"/>
        <v>nvt</v>
      </c>
      <c r="IC226" t="str">
        <f t="shared" si="555"/>
        <v>nvt</v>
      </c>
      <c r="ID226" t="str">
        <f t="shared" si="556"/>
        <v>nvt</v>
      </c>
      <c r="IE226" t="str">
        <f t="shared" si="557"/>
        <v>nvt</v>
      </c>
      <c r="IF226" t="str">
        <f t="shared" si="558"/>
        <v>nvt</v>
      </c>
      <c r="IG226">
        <f t="shared" si="559"/>
        <v>0</v>
      </c>
      <c r="IH226">
        <f t="shared" si="560"/>
        <v>0</v>
      </c>
      <c r="II226">
        <f t="shared" si="561"/>
        <v>0</v>
      </c>
      <c r="IJ226">
        <f t="shared" si="562"/>
        <v>0</v>
      </c>
      <c r="IK226">
        <f t="shared" si="563"/>
        <v>0</v>
      </c>
      <c r="IL226">
        <f t="shared" si="564"/>
        <v>0</v>
      </c>
      <c r="IM226">
        <f t="shared" si="565"/>
        <v>0</v>
      </c>
      <c r="IN226">
        <f t="shared" si="566"/>
        <v>0</v>
      </c>
      <c r="IO226">
        <f t="shared" si="567"/>
        <v>0</v>
      </c>
      <c r="IP226">
        <f t="shared" si="568"/>
        <v>0</v>
      </c>
      <c r="IQ226">
        <f t="shared" si="569"/>
        <v>0</v>
      </c>
      <c r="IR226">
        <f t="shared" si="570"/>
        <v>0</v>
      </c>
      <c r="IS226">
        <f t="shared" si="571"/>
        <v>0</v>
      </c>
      <c r="IT226">
        <f t="shared" si="572"/>
        <v>0</v>
      </c>
      <c r="IU226" t="str">
        <f t="shared" si="573"/>
        <v>N</v>
      </c>
      <c r="IV226" t="str">
        <f t="shared" si="493"/>
        <v>N</v>
      </c>
      <c r="IW226" t="str">
        <f t="shared" si="574"/>
        <v>N</v>
      </c>
    </row>
    <row r="227" spans="1:257" x14ac:dyDescent="0.25">
      <c r="A227" t="str">
        <f>IF(ISERROR(VLOOKUP(E227,E$4:E226,1,0)),"J","N")</f>
        <v>N</v>
      </c>
      <c r="E227" s="25" t="str">
        <f>IF(Invoer!B256="","",Invoer!B256)</f>
        <v/>
      </c>
      <c r="F227" s="25"/>
      <c r="G227" s="25"/>
      <c r="H227" s="25" t="str">
        <f>IF(AND($E227&lt;&gt;"",$A227="J"),Invoer!D256,"")</f>
        <v/>
      </c>
      <c r="I227" s="25"/>
      <c r="J227" s="26"/>
      <c r="K227" s="26" t="str">
        <f>IF(AND($E227&lt;&gt;"",$A227="J"),Invoer!L256,"")</f>
        <v/>
      </c>
      <c r="L227" s="26"/>
      <c r="M227" s="25"/>
      <c r="N227" s="152"/>
      <c r="O227" s="153"/>
      <c r="P227" s="25"/>
      <c r="Q227" s="25"/>
      <c r="R227" s="153"/>
      <c r="S227" s="154"/>
      <c r="T227" s="152"/>
      <c r="U227" s="153"/>
      <c r="V227" s="153"/>
      <c r="W227" s="59" t="str">
        <f>IF(AND($E227&lt;&gt;"",$A227="J",Invoer!R256&lt;&gt;""),VLOOKUP(Invoer!R256,NORM!$F$26:$H$29,3,0),"")</f>
        <v/>
      </c>
      <c r="X227" s="59"/>
      <c r="Y227" s="25" t="str">
        <f t="shared" si="494"/>
        <v/>
      </c>
      <c r="Z227" s="25"/>
      <c r="AA227" s="26" t="str">
        <f t="shared" si="495"/>
        <v/>
      </c>
      <c r="AB227" s="26"/>
      <c r="AC227" s="153"/>
      <c r="AD227" s="153"/>
      <c r="AE227" s="153"/>
      <c r="AF227" s="153"/>
      <c r="AG227" s="153"/>
      <c r="AH227" s="25"/>
      <c r="AI227" s="153"/>
      <c r="AJ227" s="153"/>
      <c r="AK227" s="153"/>
      <c r="AL227" s="153"/>
      <c r="AM227" s="25" t="str">
        <f>IF(AND($E227&lt;&gt;"",$A227="J"),IF(Invoer!X256="Ja","J",IF(Invoer!X256="Nee","N","")),"")</f>
        <v/>
      </c>
      <c r="AN227" s="153"/>
      <c r="AO227" s="153"/>
      <c r="AP227" s="153" t="s">
        <v>311</v>
      </c>
      <c r="AQ227" s="153" t="s">
        <v>311</v>
      </c>
      <c r="AR227" s="153" t="s">
        <v>312</v>
      </c>
      <c r="AS227" s="153" t="s">
        <v>312</v>
      </c>
      <c r="AT227" s="1" t="str">
        <f>IF(AND($E227&lt;&gt;"",$A227="J",Invoer!O256&lt;&gt;""),VLOOKUP(Invoer!O256,NORM!$F$31:$H$38,3,0),"")</f>
        <v/>
      </c>
      <c r="AU227" s="1"/>
      <c r="AV227" s="1" t="str">
        <f>IF(AND($E227&lt;&gt;"",$A227="J"),Invoer!AH256,"")</f>
        <v/>
      </c>
      <c r="AW227" s="1"/>
      <c r="AX227" s="1" t="str">
        <f t="shared" si="496"/>
        <v/>
      </c>
      <c r="AY227" s="1"/>
      <c r="AZ227" s="3" t="str">
        <f t="shared" si="497"/>
        <v/>
      </c>
      <c r="BA227" s="3" t="str">
        <f t="shared" si="498"/>
        <v/>
      </c>
      <c r="BB227" s="3" t="str">
        <f t="shared" si="499"/>
        <v>N</v>
      </c>
      <c r="BC227" s="3" t="str">
        <f t="shared" si="500"/>
        <v>N</v>
      </c>
      <c r="BD227" s="3" t="str">
        <f t="shared" si="501"/>
        <v/>
      </c>
      <c r="BE227" s="3">
        <f t="shared" si="502"/>
        <v>0</v>
      </c>
      <c r="BF227" s="3" t="str">
        <f t="shared" si="503"/>
        <v/>
      </c>
      <c r="BG227" s="3" t="str">
        <f t="shared" si="504"/>
        <v/>
      </c>
      <c r="BH227" s="3" t="str">
        <f t="shared" si="505"/>
        <v>N</v>
      </c>
      <c r="BI227" s="24" t="str">
        <f t="shared" si="506"/>
        <v/>
      </c>
      <c r="BJ227" s="24" t="str">
        <f>IF(ISERROR(VLOOKUP($BD227,LOV_GWSGRP!A:A,1,0)),"N","J")</f>
        <v>N</v>
      </c>
      <c r="BK227" s="24" t="str">
        <f>IF(ISERROR(VLOOKUP($BD227,LOV_GWSGRP!D:D,1,0)),"N","J")</f>
        <v>N</v>
      </c>
      <c r="BL227" s="24" t="str">
        <f>IF(ISERROR(VLOOKUP($BD227,LOV_GWSGRP!G:G,1,0)),"N","J")</f>
        <v>N</v>
      </c>
      <c r="BM227" s="24" t="str">
        <f>IF(ISERROR(VLOOKUP($BD227,LOV_GWSGRP!M:M,1,0)),"N","J")</f>
        <v>N</v>
      </c>
      <c r="BN227" s="24" t="str">
        <f>IF(ISERROR(VLOOKUP($BD227,LOV_GWSGRP!P:P,1,0)),"N","J")</f>
        <v>N</v>
      </c>
      <c r="BO227" s="24" t="str">
        <f>IF(ISERROR(VLOOKUP($BD227,LOV_GWSGRP!S:S,1,0)),"N","J")</f>
        <v>N</v>
      </c>
      <c r="BP227" s="24" t="str">
        <f>IF(ISERROR(VLOOKUP($BD227,LOV_GWSGRP!V:V,1,0)),"N","J")</f>
        <v>N</v>
      </c>
      <c r="BQ227" s="24" t="str">
        <f>IF(ISERROR(VLOOKUP($BD227,LOV_GWSGRP!Y:Y,1,0)),"N","J")</f>
        <v>N</v>
      </c>
      <c r="BR227" s="24" t="str">
        <f>IF(ISERROR(VLOOKUP($BD227,LOV_GWSGRP!AB:AB,1,0)),"N","J")</f>
        <v>N</v>
      </c>
      <c r="BS227" s="24" t="str">
        <f>IF(ISERROR(VLOOKUP($BD227,LOV_GWSGRP!AE:AE,1,0)),"N","J")</f>
        <v>N</v>
      </c>
      <c r="BT227" s="24" t="str">
        <f>IF(ISERROR(VLOOKUP($BD227,LOV_GWSGRP!AH:AH,1,0)),"N","J")</f>
        <v>N</v>
      </c>
      <c r="BU227" s="24" t="str">
        <f>IF(ISERROR(VLOOKUP($BD227,LOV_GWSGRP!CJ:CJ,1,0)),"N","J")</f>
        <v>N</v>
      </c>
      <c r="BV227" s="24" t="str">
        <f>IF(ISERROR(VLOOKUP($BD227,LOV_GWSGRP!AN:AN,1,0)),"N","J")</f>
        <v>N</v>
      </c>
      <c r="BW227" s="24" t="str">
        <f>IF(ISERROR(VLOOKUP($BD227,LOV_GWSGRP!AQ:AQ,1,0)),"N","J")</f>
        <v>N</v>
      </c>
      <c r="BX227" s="24" t="str">
        <f>IF(ISERROR(VLOOKUP($BD227,LOV_GWSGRP!AT:AT,1,0)),"N","J")</f>
        <v>N</v>
      </c>
      <c r="BY227" s="24" t="str">
        <f>IF(ISERROR(VLOOKUP($BD227,LOV_GWSGRP!AW:AW,1,0)),"N","J")</f>
        <v>N</v>
      </c>
      <c r="BZ227" s="24" t="str">
        <f>IF(ISERROR(VLOOKUP($BD227,LOV_GWSGRP!AZ:AZ,1,0)),"N","J")</f>
        <v>N</v>
      </c>
      <c r="CA227" s="24" t="str">
        <f>IF(ISERROR(VLOOKUP($BD227,LOV_GWSGRP!BC:BC,1,0)),"N","J")</f>
        <v>N</v>
      </c>
      <c r="CB227" s="24" t="str">
        <f>IF(ISERROR(VLOOKUP($BD227,LOV_GWSGRP!BF:BF,1,0)),"N","J")</f>
        <v>N</v>
      </c>
      <c r="CC227" s="24" t="str">
        <f>IF(ISERROR(VLOOKUP($BD227,LOV_GWSGRP!BI:BI,1,0)),"N","J")</f>
        <v>N</v>
      </c>
      <c r="CD227" s="24" t="str">
        <f>IF(ISERROR(VLOOKUP($BD227,LOV_GWSGRP!J:J,1,0)),"N","J")</f>
        <v>N</v>
      </c>
      <c r="CE227" s="24" t="str">
        <f>IF(ISERROR(VLOOKUP($BD227,LOV_GWSGRP!BL:BL,1,0)),"N","J")</f>
        <v>N</v>
      </c>
      <c r="CF227" s="24"/>
      <c r="CG227" s="24" t="str">
        <f>IF(ISERROR(VLOOKUP($BD227,LOV_GWSGRP!BO:BO,1,0)),"N","J")</f>
        <v>N</v>
      </c>
      <c r="CH227" s="24" t="str">
        <f t="shared" si="507"/>
        <v>N</v>
      </c>
      <c r="CI227" s="24" t="str">
        <f>IF(ISERROR(VLOOKUP($BD227,GEWASCODE_GLMC8!F:F,1,0)),"N","J")</f>
        <v>N</v>
      </c>
      <c r="CJ227" s="24" t="str">
        <f>IF(COUNTIF($CI227:CI227,"J")&gt;0,"N",IF(ISERROR(VLOOKUP($BD227,GEWASCODE_GLMC8!G:G,1,0)),"N","J"))</f>
        <v>N</v>
      </c>
      <c r="CK227" s="24" t="str">
        <f>IF(COUNTIF($CI227:CJ227,"J")&gt;0,"N",IF(ISERROR(VLOOKUP($BD227,GEWASCODE_GLMC8!H:H,1,0)),"N","J"))</f>
        <v>N</v>
      </c>
      <c r="CL227" s="24" t="str">
        <f>IF(COUNTIF($CI227:CK227,"J")&gt;0,"N",IF(ISERROR(VLOOKUP($BD227,GEWASCODE_GLMC8!I:I,1,0)),"N","J"))</f>
        <v>N</v>
      </c>
      <c r="CM227" s="24" t="str">
        <f>IF(COUNTIF($CI227:CL227,"J")&gt;0,"N",IF(ISERROR(VLOOKUP($BD227,GEWASCODE_GLMC8!J:J,1,0)),"N","J"))</f>
        <v>N</v>
      </c>
      <c r="CN227" s="24" t="str">
        <f>IF(COUNTIF($CI227:CM227,"J")&gt;0,"N",IF(ISERROR(VLOOKUP($BD227,GEWASCODE_GLMC8!K:K,1,0)),"N","J"))</f>
        <v>N</v>
      </c>
      <c r="CO227" s="24" t="str">
        <f>IF(COUNTIF($CI227:CN227,"J")&gt;0,"N",IF(ISERROR(VLOOKUP($BD227,GEWASCODE_GLMC8!L:L,1,0)),"N","J"))</f>
        <v>N</v>
      </c>
      <c r="CP227" s="24" t="str">
        <f>IF(COUNTIF($CI227:CO227,"J")&gt;0,"N",IF(ISERROR(VLOOKUP($BD227,GEWASCODE_GLMC8!M:M,1,0)),"N","J"))</f>
        <v>N</v>
      </c>
      <c r="CQ227" s="24" t="str">
        <f>IF(COUNTIF($CI227:CP227,"J")&gt;0,"N",IF(ISERROR(VLOOKUP($BD227,GEWASCODE_GLMC8!N:N,1,0)),"N","J"))</f>
        <v>N</v>
      </c>
      <c r="CR227" s="24" t="str">
        <f>IF(COUNTIF($CI227:CQ227,"J")&gt;0,"N",IF(ISERROR(VLOOKUP($BD227,GEWASCODE_GLMC8!O:O,1,0)),"N","J"))</f>
        <v>N</v>
      </c>
      <c r="CS227" s="24" t="str">
        <f>IF(COUNTIF($CI227:CR227,"J")&gt;0,"N",IF(ISERROR(VLOOKUP($BD227,GEWASCODE_GLMC8!P:P,1,0)),"N","J"))</f>
        <v>N</v>
      </c>
      <c r="CT227" s="24" t="str">
        <f>IF(COUNTIF($CI227:CS227,"J")&gt;0,"N",IF(ISERROR(VLOOKUP($BD227,GEWASCODE_GLMC8!Q:Q,1,0)),"N","J"))</f>
        <v>N</v>
      </c>
      <c r="CU227" s="24" t="str">
        <f>IF(COUNTIF($CI227:CT227,"J")&gt;0,"N",IF(ISERROR(VLOOKUP($BD227,GEWASCODE_GLMC8!R:R,1,0)),"N","J"))</f>
        <v>N</v>
      </c>
      <c r="CV227" s="24" t="str">
        <f>IF(COUNTIF($CI227:CU227,"J")&gt;0,"N",IF(ISERROR(VLOOKUP($BD227,GEWASCODE_GLMC8!S:S,1,0)),"N","J"))</f>
        <v>N</v>
      </c>
      <c r="CW227" s="24" t="str">
        <f>IF(COUNTIF($CI227:CV227,"J")&gt;0,"N",IF(ISERROR(VLOOKUP($BD227,GEWASCODE_GLMC8!T:T,1,0)),"N","J"))</f>
        <v>N</v>
      </c>
      <c r="CX227" s="24" t="str">
        <f>IF(COUNTIF($CI227:CW227,"J")&gt;0,"N",IF(ISERROR(VLOOKUP($BD227,GEWASCODE_GLMC8!U:U,1,0)),"N","J"))</f>
        <v>N</v>
      </c>
      <c r="CY227" s="24" t="str">
        <f>IF(COUNTIF($CI227:CX227,"J")&gt;0,"N",IF(ISERROR(VLOOKUP($BD227,GEWASCODE_GLMC8!V:V,1,0)),"N","J"))</f>
        <v>N</v>
      </c>
      <c r="CZ227" s="24" t="str">
        <f>IF(COUNTIF($CI227:CY227,"J")&gt;0,"N",IF(ISERROR(VLOOKUP($BD227,GEWASCODE_GLMC8!W:W,1,0)),"N","J"))</f>
        <v>N</v>
      </c>
      <c r="DA227" s="24" t="str">
        <f>IF(COUNTIF($CI227:CZ227,"J")&gt;0,"N",IF(ISERROR(VLOOKUP($BD227,GEWASCODE_GLMC8!X:X,1,0)),"N","J"))</f>
        <v>N</v>
      </c>
      <c r="DB227" s="24" t="str">
        <f>IF(COUNTIF($CI227:DA227,"J")&gt;0,"N",IF(ISERROR(VLOOKUP($BD227,GEWASCODE_GLMC8!Y:Y,1,0)),"N","J"))</f>
        <v>N</v>
      </c>
      <c r="DC227" s="24" t="str">
        <f>IF(COUNTIF($CI227:DB227,"J")&gt;0,"N",IF(ISERROR(VLOOKUP($BD227,GEWASCODE_GLMC8!Z:Z,1,0)),"N","J"))</f>
        <v>N</v>
      </c>
      <c r="DD227" s="24" t="str">
        <f t="shared" si="508"/>
        <v>N</v>
      </c>
      <c r="DE227" s="3" t="str">
        <f t="shared" si="439"/>
        <v>N</v>
      </c>
      <c r="DF227" s="3" t="str">
        <f t="shared" si="440"/>
        <v>N</v>
      </c>
      <c r="DG227" s="3" t="str">
        <f t="shared" si="509"/>
        <v>N</v>
      </c>
      <c r="DH227" s="3" t="str">
        <f t="shared" si="510"/>
        <v>N</v>
      </c>
      <c r="DI227" s="3" t="str">
        <f t="shared" si="441"/>
        <v>N</v>
      </c>
      <c r="DJ227" s="3" t="str">
        <f t="shared" si="442"/>
        <v>N</v>
      </c>
      <c r="DK227" s="3">
        <f>0</f>
        <v>0</v>
      </c>
      <c r="DL227" s="3" t="str">
        <f t="shared" si="443"/>
        <v>N</v>
      </c>
      <c r="DM227" s="3" t="str">
        <f t="shared" si="444"/>
        <v>N</v>
      </c>
      <c r="DN227" t="str">
        <f>IF(AND($A227="J",COUNTIFS(activiteiten_perceel,percelen!$AZ227,activiteiten_maatregel_nr,percelen!DN$4,activiteiten_activiteit_voldoet_aan_voorwaarden,"J")&gt;0),DN$4,"")</f>
        <v/>
      </c>
      <c r="DO227" t="str">
        <f>IF(AND($A227="J",COUNTIFS(activiteiten_perceel,percelen!$AZ227,activiteiten_maatregel_nr,percelen!DO$4,activiteiten_activiteit_voldoet_aan_voorwaarden,"J")&gt;0),DO$4,"")</f>
        <v/>
      </c>
      <c r="DP227" t="str">
        <f>IF(AND($A227="J",COUNTIFS(activiteiten_perceel,percelen!$AZ227,activiteiten_maatregel_nr,percelen!DP$4,activiteiten_activiteit_voldoet_aan_voorwaarden,"J")&gt;0),DP$4,"")</f>
        <v/>
      </c>
      <c r="DQ227" t="str">
        <f>IF(AND($A227="J",COUNTIFS(activiteiten_perceel,percelen!$AZ227,activiteiten_maatregel_nr,percelen!DQ$4,activiteiten_activiteit_voldoet_aan_voorwaarden,"J")&gt;0),DQ$4,"")</f>
        <v/>
      </c>
      <c r="DR227" t="str">
        <f>IF(AND($A227="J",COUNTIFS(activiteiten_perceel,percelen!$AZ227,activiteiten_maatregel_nr,percelen!DR$4,activiteiten_activiteit_voldoet_aan_voorwaarden,"J")&gt;0),DR$4,"")</f>
        <v/>
      </c>
      <c r="DS227" t="str">
        <f>IF(AND($A227="J",COUNTIFS(activiteiten_perceel,percelen!$AZ227,activiteiten_maatregel_nr,percelen!DS$4,activiteiten_activiteit_voldoet_aan_voorwaarden,"J")&gt;0),DS$4,"")</f>
        <v/>
      </c>
      <c r="DT227" t="str">
        <f>IF(AND($A227="J",COUNTIFS(activiteiten_perceel,percelen!$AZ227,activiteiten_maatregel_nr,percelen!DT$4,activiteiten_activiteit_voldoet_aan_voorwaarden,"J")&gt;0),DT$4,"")</f>
        <v/>
      </c>
      <c r="DU227" t="str">
        <f>IF(AND($A227="J",COUNTIFS(activiteiten_perceel,percelen!$AZ227,activiteiten_maatregel_nr,percelen!DU$4,activiteiten_activiteit_voldoet_aan_voorwaarden,"J")&gt;0),DU$4,"")</f>
        <v/>
      </c>
      <c r="DV227" t="str">
        <f>IF(AND($A227="J",COUNTIFS(activiteiten_perceel,percelen!$AZ227,activiteiten_maatregel_nr,percelen!DV$4,activiteiten_activiteit_voldoet_aan_voorwaarden,"J")&gt;0),DV$4,"")</f>
        <v/>
      </c>
      <c r="DW227" t="str">
        <f>IF(AND($A227="J",COUNTIFS(activiteiten_perceel,percelen!$AZ227,activiteiten_maatregel_nr,percelen!DW$4,activiteiten_activiteit_voldoet_aan_voorwaarden,"J")&gt;0),DW$4,"")</f>
        <v/>
      </c>
      <c r="DX227" t="str">
        <f>IF(AND($A227="J",COUNTIFS(activiteiten_perceel,percelen!$AZ227,activiteiten_maatregel_nr,percelen!DX$4,activiteiten_activiteit_voldoet_aan_voorwaarden,"J")&gt;0),DX$4,"")</f>
        <v/>
      </c>
      <c r="DY227" t="str">
        <f>IF(AND($A227="J",COUNTIFS(activiteiten_perceel,percelen!$AZ227,activiteiten_maatregel_nr,percelen!DY$4,activiteiten_activiteit_voldoet_aan_voorwaarden,"J")&gt;0),DY$4,"")</f>
        <v/>
      </c>
      <c r="DZ227" t="str">
        <f>IF(AND($A227="J",COUNTIFS(activiteiten_perceel,percelen!$AZ227,activiteiten_maatregel_nr,percelen!DZ$4,activiteiten_activiteit_voldoet_aan_voorwaarden,"J")&gt;0),DZ$4,"")</f>
        <v/>
      </c>
      <c r="EA227" t="str">
        <f>IF(AND($A227="J",COUNTIFS(activiteiten_perceel,percelen!$AZ227,activiteiten_maatregel_nr,percelen!EA$4,activiteiten_activiteit_voldoet_aan_voorwaarden,"J")&gt;0),EA$4,"")</f>
        <v/>
      </c>
      <c r="EB227" t="str">
        <f>IF(AND($A227="J",COUNTIFS(activiteiten_perceel,percelen!$AZ227,activiteiten_maatregel_nr,percelen!EB$4,activiteiten_activiteit_voldoet_aan_voorwaarden,"J")&gt;0),EB$4,"")</f>
        <v/>
      </c>
      <c r="EC227" t="str">
        <f>IF(AND($A227="J",COUNTIFS(activiteiten_perceel,percelen!$AZ227,activiteiten_maatregel_nr,percelen!EC$4,activiteiten_activiteit_voldoet_aan_voorwaarden,"J")&gt;0),EC$4,"")</f>
        <v/>
      </c>
      <c r="ED227" t="str">
        <f>IF(AND($A227="J",COUNTIFS(activiteiten_perceel,percelen!$AZ227,activiteiten_maatregel_nr,percelen!ED$4,activiteiten_activiteit_voldoet_aan_voorwaarden,"J")&gt;0),ED$4,"")</f>
        <v/>
      </c>
      <c r="EE227" t="str">
        <f>IF(AND($A227="J",COUNTIFS(activiteiten_perceel,percelen!$AZ227,activiteiten_maatregel_nr,percelen!EE$4,activiteiten_activiteit_voldoet_aan_voorwaarden,"J")&gt;0),EE$4,"")</f>
        <v/>
      </c>
      <c r="EF227" t="str">
        <f>IF(AND($A227="J",COUNTIFS(activiteiten_perceel,percelen!$AZ227,activiteiten_maatregel_nr,percelen!EF$4,activiteiten_activiteit_voldoet_aan_voorwaarden,"J")&gt;0),EF$4,"")</f>
        <v/>
      </c>
      <c r="EG227" t="str">
        <f>IF(AND($A227="J",COUNTIFS(activiteiten_perceel,percelen!$AZ227,activiteiten_maatregel_nr,percelen!EG$4,activiteiten_activiteit_voldoet_aan_voorwaarden,"J")&gt;0),EG$4,"")</f>
        <v/>
      </c>
      <c r="EH227" t="str">
        <f>IF(AND($A227="J",COUNTIFS(activiteiten_perceel,percelen!$AZ227,activiteiten_maatregel_nr,percelen!EH$4,activiteiten_activiteit_voldoet_aan_voorwaarden,"J")&gt;0),EH$4,"")</f>
        <v/>
      </c>
      <c r="EI227" t="str">
        <f>IF(AND($A227="J",COUNTIFS(activiteiten_perceel,percelen!$AZ227,activiteiten_maatregel_nr,percelen!EI$4,activiteiten_activiteit_voldoet_aan_voorwaarden,"J")&gt;0),EI$4,"")</f>
        <v/>
      </c>
      <c r="EJ227">
        <f t="shared" si="511"/>
        <v>0</v>
      </c>
      <c r="EK227" t="str">
        <f t="shared" si="445"/>
        <v/>
      </c>
      <c r="EL227" t="str">
        <f t="shared" si="446"/>
        <v/>
      </c>
      <c r="EM227" t="str">
        <f t="shared" si="447"/>
        <v/>
      </c>
      <c r="EN227" t="str">
        <f t="shared" si="448"/>
        <v/>
      </c>
      <c r="EO227" t="str">
        <f t="shared" si="449"/>
        <v/>
      </c>
      <c r="EP227" t="str">
        <f t="shared" si="450"/>
        <v/>
      </c>
      <c r="EQ227" t="str">
        <f t="shared" si="451"/>
        <v/>
      </c>
      <c r="ER227" t="str">
        <f t="shared" si="452"/>
        <v/>
      </c>
      <c r="ES227" t="str">
        <f t="shared" si="453"/>
        <v/>
      </c>
      <c r="ET227" t="str">
        <f t="shared" si="454"/>
        <v/>
      </c>
      <c r="EU227" t="str">
        <f t="shared" si="455"/>
        <v/>
      </c>
      <c r="EV227" t="str">
        <f t="shared" si="456"/>
        <v/>
      </c>
      <c r="EW227" t="str">
        <f t="shared" si="512"/>
        <v>nvt</v>
      </c>
      <c r="EX227" t="str">
        <f t="shared" si="513"/>
        <v>nvt</v>
      </c>
      <c r="EY227" t="str">
        <f t="shared" si="514"/>
        <v>nvt</v>
      </c>
      <c r="EZ227" t="str">
        <f t="shared" si="515"/>
        <v>nvt</v>
      </c>
      <c r="FA227" t="str">
        <f t="shared" si="516"/>
        <v>nvt</v>
      </c>
      <c r="FB227" t="str">
        <f t="shared" si="517"/>
        <v>nvt</v>
      </c>
      <c r="FC227" t="str">
        <f t="shared" si="518"/>
        <v>nvt</v>
      </c>
      <c r="FD227" t="str">
        <f t="shared" si="519"/>
        <v>nvt</v>
      </c>
      <c r="FE227" t="str">
        <f>IF($EJ227=2,VLOOKUP(FD227,STAPELING!A:D,FE$1,0),"nvt")</f>
        <v>nvt</v>
      </c>
      <c r="FF227" t="str">
        <f t="shared" si="520"/>
        <v>nvt</v>
      </c>
      <c r="FG227" t="str">
        <f t="shared" si="521"/>
        <v>nvt</v>
      </c>
      <c r="FH227" t="str">
        <f t="shared" si="522"/>
        <v>nvt</v>
      </c>
      <c r="FI227" t="str">
        <f t="shared" si="523"/>
        <v>nvt</v>
      </c>
      <c r="FJ227" t="str">
        <f t="shared" si="524"/>
        <v>nvt</v>
      </c>
      <c r="FK227" t="str">
        <f t="shared" si="525"/>
        <v>nvt</v>
      </c>
      <c r="FL227" t="str">
        <f t="shared" si="526"/>
        <v>nvt</v>
      </c>
      <c r="FM227" t="str">
        <f t="shared" si="527"/>
        <v/>
      </c>
      <c r="FN227" t="str">
        <f>IF(ISERROR(VLOOKUP(FM227,STAPELING!I:AO,FN$1,0)),"N",VLOOKUP(FM227,STAPELING!I:AO,FN$1,0))</f>
        <v>J</v>
      </c>
      <c r="FO227" t="str">
        <f t="shared" si="528"/>
        <v>nvt</v>
      </c>
      <c r="FP227" t="str">
        <f t="shared" si="457"/>
        <v>nvt</v>
      </c>
      <c r="FQ227" t="str">
        <f t="shared" si="458"/>
        <v>nvt</v>
      </c>
      <c r="FR227" t="str">
        <f t="shared" si="459"/>
        <v>nvt</v>
      </c>
      <c r="FS227" t="str">
        <f t="shared" si="460"/>
        <v>nvt</v>
      </c>
      <c r="FT227" t="str">
        <f t="shared" si="461"/>
        <v>nvt</v>
      </c>
      <c r="FU227" t="str">
        <f t="shared" si="462"/>
        <v>nvt</v>
      </c>
      <c r="FV227" t="str">
        <f t="shared" si="463"/>
        <v>nvt</v>
      </c>
      <c r="FW227" t="str">
        <f t="shared" si="464"/>
        <v>nvt</v>
      </c>
      <c r="FX227" t="str">
        <f t="shared" si="465"/>
        <v>nvt</v>
      </c>
      <c r="FY227" t="str">
        <f t="shared" si="466"/>
        <v>nvt</v>
      </c>
      <c r="FZ227" t="str">
        <f t="shared" si="467"/>
        <v>nvt</v>
      </c>
      <c r="GA227" t="str">
        <f t="shared" si="468"/>
        <v>nvt</v>
      </c>
      <c r="GB227" t="str">
        <f>IF($EJ227&gt;2,IF(FO227="","zwart",VLOOKUP(FO227,STAPELING!J:AA,GB$1,0)),"nvt")</f>
        <v>nvt</v>
      </c>
      <c r="GC227" t="str">
        <f t="shared" si="529"/>
        <v>nvt</v>
      </c>
      <c r="GD227" t="str">
        <f t="shared" si="530"/>
        <v>nvt</v>
      </c>
      <c r="GE227" t="str">
        <f t="shared" si="531"/>
        <v>nvt</v>
      </c>
      <c r="GF227" t="str">
        <f t="shared" si="532"/>
        <v>nvt</v>
      </c>
      <c r="GG227" t="str">
        <f t="shared" si="533"/>
        <v>nvt</v>
      </c>
      <c r="GH227" t="str">
        <f t="shared" si="534"/>
        <v>nvt</v>
      </c>
      <c r="GI227" t="str">
        <f t="shared" si="535"/>
        <v>nvt</v>
      </c>
      <c r="GJ227" t="str">
        <f t="shared" si="536"/>
        <v>nvt</v>
      </c>
      <c r="GK227" t="str">
        <f t="shared" si="469"/>
        <v>nvt</v>
      </c>
      <c r="GL227" t="str">
        <f t="shared" si="470"/>
        <v>nvt</v>
      </c>
      <c r="GM227" t="str">
        <f t="shared" si="471"/>
        <v>nvt</v>
      </c>
      <c r="GN227" t="str">
        <f t="shared" si="472"/>
        <v>nvt</v>
      </c>
      <c r="GO227" t="str">
        <f t="shared" si="473"/>
        <v>nvt</v>
      </c>
      <c r="GP227" t="str">
        <f t="shared" si="474"/>
        <v>nvt</v>
      </c>
      <c r="GQ227" t="str">
        <f t="shared" si="475"/>
        <v>nvt</v>
      </c>
      <c r="GR227" t="str">
        <f t="shared" si="476"/>
        <v>nvt</v>
      </c>
      <c r="GS227" t="str">
        <f t="shared" si="477"/>
        <v>nvt</v>
      </c>
      <c r="GT227" t="str">
        <f t="shared" si="478"/>
        <v>nvt</v>
      </c>
      <c r="GU227" t="str">
        <f t="shared" si="479"/>
        <v>nvt</v>
      </c>
      <c r="GV227" t="str">
        <f t="shared" si="480"/>
        <v>nvt</v>
      </c>
      <c r="GW227" t="str">
        <f>IF($EJ227&gt;2,IF(GJ227="","zwart",VLOOKUP(GJ227,STAPELING!AB:AJ,GW$1,0)),"nvt")</f>
        <v>nvt</v>
      </c>
      <c r="GX227" t="str">
        <f t="shared" si="537"/>
        <v>nvt</v>
      </c>
      <c r="GY227" t="str">
        <f t="shared" si="538"/>
        <v>nvt</v>
      </c>
      <c r="GZ227" t="str">
        <f t="shared" si="539"/>
        <v>nvt</v>
      </c>
      <c r="HA227" t="str">
        <f t="shared" si="540"/>
        <v>nvt</v>
      </c>
      <c r="HB227" t="str">
        <f t="shared" si="541"/>
        <v>nvt</v>
      </c>
      <c r="HC227" t="str">
        <f t="shared" si="542"/>
        <v>nvt</v>
      </c>
      <c r="HD227" t="str">
        <f t="shared" si="543"/>
        <v>nvt</v>
      </c>
      <c r="HE227" t="str">
        <f t="shared" si="544"/>
        <v>nvt</v>
      </c>
      <c r="HF227" t="str">
        <f t="shared" si="545"/>
        <v>nvt</v>
      </c>
      <c r="HG227" t="str">
        <f t="shared" si="546"/>
        <v>nvt</v>
      </c>
      <c r="HH227" t="str">
        <f t="shared" si="547"/>
        <v>nvt</v>
      </c>
      <c r="HI227" t="str">
        <f t="shared" si="548"/>
        <v>nvt</v>
      </c>
      <c r="HJ227" t="str">
        <f t="shared" si="549"/>
        <v>nvt</v>
      </c>
      <c r="HK227" t="str">
        <f t="shared" si="550"/>
        <v>nvt</v>
      </c>
      <c r="HL227" t="str">
        <f t="shared" si="551"/>
        <v>nvt</v>
      </c>
      <c r="HM227" t="str">
        <f t="shared" si="481"/>
        <v>nvt</v>
      </c>
      <c r="HN227" t="str">
        <f t="shared" si="482"/>
        <v>nvt</v>
      </c>
      <c r="HO227" t="str">
        <f t="shared" si="483"/>
        <v>nvt</v>
      </c>
      <c r="HP227" t="str">
        <f t="shared" si="484"/>
        <v>nvt</v>
      </c>
      <c r="HQ227" t="str">
        <f t="shared" si="485"/>
        <v>nvt</v>
      </c>
      <c r="HR227" t="str">
        <f t="shared" si="486"/>
        <v>nvt</v>
      </c>
      <c r="HS227" t="str">
        <f t="shared" si="487"/>
        <v>nvt</v>
      </c>
      <c r="HT227" t="str">
        <f t="shared" si="488"/>
        <v>nvt</v>
      </c>
      <c r="HU227" t="str">
        <f t="shared" si="489"/>
        <v>nvt</v>
      </c>
      <c r="HV227" t="str">
        <f t="shared" si="490"/>
        <v>nvt</v>
      </c>
      <c r="HW227" t="str">
        <f t="shared" si="491"/>
        <v>nvt</v>
      </c>
      <c r="HX227" t="str">
        <f t="shared" si="492"/>
        <v>nvt</v>
      </c>
      <c r="HY227" t="str">
        <f>IF($EJ227&gt;2,IF(HL227="","zwart",VLOOKUP(HL227,STAPELING!AK:AN,HY$1,0)),"nvt")</f>
        <v>nvt</v>
      </c>
      <c r="HZ227" t="str">
        <f t="shared" si="552"/>
        <v>nvt</v>
      </c>
      <c r="IA227" t="str">
        <f t="shared" si="553"/>
        <v>nvt</v>
      </c>
      <c r="IB227" t="str">
        <f t="shared" si="554"/>
        <v>nvt</v>
      </c>
      <c r="IC227" t="str">
        <f t="shared" si="555"/>
        <v>nvt</v>
      </c>
      <c r="ID227" t="str">
        <f t="shared" si="556"/>
        <v>nvt</v>
      </c>
      <c r="IE227" t="str">
        <f t="shared" si="557"/>
        <v>nvt</v>
      </c>
      <c r="IF227" t="str">
        <f t="shared" si="558"/>
        <v>nvt</v>
      </c>
      <c r="IG227">
        <f t="shared" si="559"/>
        <v>0</v>
      </c>
      <c r="IH227">
        <f t="shared" si="560"/>
        <v>0</v>
      </c>
      <c r="II227">
        <f t="shared" si="561"/>
        <v>0</v>
      </c>
      <c r="IJ227">
        <f t="shared" si="562"/>
        <v>0</v>
      </c>
      <c r="IK227">
        <f t="shared" si="563"/>
        <v>0</v>
      </c>
      <c r="IL227">
        <f t="shared" si="564"/>
        <v>0</v>
      </c>
      <c r="IM227">
        <f t="shared" si="565"/>
        <v>0</v>
      </c>
      <c r="IN227">
        <f t="shared" si="566"/>
        <v>0</v>
      </c>
      <c r="IO227">
        <f t="shared" si="567"/>
        <v>0</v>
      </c>
      <c r="IP227">
        <f t="shared" si="568"/>
        <v>0</v>
      </c>
      <c r="IQ227">
        <f t="shared" si="569"/>
        <v>0</v>
      </c>
      <c r="IR227">
        <f t="shared" si="570"/>
        <v>0</v>
      </c>
      <c r="IS227">
        <f t="shared" si="571"/>
        <v>0</v>
      </c>
      <c r="IT227">
        <f t="shared" si="572"/>
        <v>0</v>
      </c>
      <c r="IU227" t="str">
        <f t="shared" si="573"/>
        <v>N</v>
      </c>
      <c r="IV227" t="str">
        <f t="shared" si="493"/>
        <v>N</v>
      </c>
      <c r="IW227" t="str">
        <f t="shared" si="574"/>
        <v>N</v>
      </c>
    </row>
    <row r="228" spans="1:257" x14ac:dyDescent="0.25">
      <c r="A228" t="str">
        <f>IF(ISERROR(VLOOKUP(E228,E$4:E227,1,0)),"J","N")</f>
        <v>N</v>
      </c>
      <c r="E228" s="25" t="str">
        <f>IF(Invoer!B257="","",Invoer!B257)</f>
        <v/>
      </c>
      <c r="F228" s="25"/>
      <c r="G228" s="25"/>
      <c r="H228" s="25" t="str">
        <f>IF(AND($E228&lt;&gt;"",$A228="J"),Invoer!D257,"")</f>
        <v/>
      </c>
      <c r="I228" s="25"/>
      <c r="J228" s="26"/>
      <c r="K228" s="26" t="str">
        <f>IF(AND($E228&lt;&gt;"",$A228="J"),Invoer!L257,"")</f>
        <v/>
      </c>
      <c r="L228" s="26"/>
      <c r="M228" s="25"/>
      <c r="N228" s="152"/>
      <c r="O228" s="153"/>
      <c r="P228" s="25"/>
      <c r="Q228" s="25"/>
      <c r="R228" s="153"/>
      <c r="S228" s="154"/>
      <c r="T228" s="152"/>
      <c r="U228" s="153"/>
      <c r="V228" s="153"/>
      <c r="W228" s="59" t="str">
        <f>IF(AND($E228&lt;&gt;"",$A228="J",Invoer!R257&lt;&gt;""),VLOOKUP(Invoer!R257,NORM!$F$26:$H$29,3,0),"")</f>
        <v/>
      </c>
      <c r="X228" s="59"/>
      <c r="Y228" s="25" t="str">
        <f t="shared" si="494"/>
        <v/>
      </c>
      <c r="Z228" s="25"/>
      <c r="AA228" s="26" t="str">
        <f t="shared" si="495"/>
        <v/>
      </c>
      <c r="AB228" s="26"/>
      <c r="AC228" s="153"/>
      <c r="AD228" s="153"/>
      <c r="AE228" s="153"/>
      <c r="AF228" s="153"/>
      <c r="AG228" s="153"/>
      <c r="AH228" s="25"/>
      <c r="AI228" s="153"/>
      <c r="AJ228" s="153"/>
      <c r="AK228" s="153"/>
      <c r="AL228" s="153"/>
      <c r="AM228" s="25" t="str">
        <f>IF(AND($E228&lt;&gt;"",$A228="J"),IF(Invoer!X257="Ja","J",IF(Invoer!X257="Nee","N","")),"")</f>
        <v/>
      </c>
      <c r="AN228" s="153"/>
      <c r="AO228" s="153"/>
      <c r="AP228" s="153" t="s">
        <v>311</v>
      </c>
      <c r="AQ228" s="153" t="s">
        <v>311</v>
      </c>
      <c r="AR228" s="153" t="s">
        <v>312</v>
      </c>
      <c r="AS228" s="153" t="s">
        <v>312</v>
      </c>
      <c r="AT228" s="1" t="str">
        <f>IF(AND($E228&lt;&gt;"",$A228="J",Invoer!O257&lt;&gt;""),VLOOKUP(Invoer!O257,NORM!$F$31:$H$38,3,0),"")</f>
        <v/>
      </c>
      <c r="AU228" s="1"/>
      <c r="AV228" s="1" t="str">
        <f>IF(AND($E228&lt;&gt;"",$A228="J"),Invoer!AH257,"")</f>
        <v/>
      </c>
      <c r="AW228" s="1"/>
      <c r="AX228" s="1" t="str">
        <f t="shared" si="496"/>
        <v/>
      </c>
      <c r="AY228" s="1"/>
      <c r="AZ228" s="3" t="str">
        <f t="shared" si="497"/>
        <v/>
      </c>
      <c r="BA228" s="3" t="str">
        <f t="shared" si="498"/>
        <v/>
      </c>
      <c r="BB228" s="3" t="str">
        <f t="shared" si="499"/>
        <v>N</v>
      </c>
      <c r="BC228" s="3" t="str">
        <f t="shared" si="500"/>
        <v>N</v>
      </c>
      <c r="BD228" s="3" t="str">
        <f t="shared" si="501"/>
        <v/>
      </c>
      <c r="BE228" s="3">
        <f t="shared" si="502"/>
        <v>0</v>
      </c>
      <c r="BF228" s="3" t="str">
        <f t="shared" si="503"/>
        <v/>
      </c>
      <c r="BG228" s="3" t="str">
        <f t="shared" si="504"/>
        <v/>
      </c>
      <c r="BH228" s="3" t="str">
        <f t="shared" si="505"/>
        <v>N</v>
      </c>
      <c r="BI228" s="24" t="str">
        <f t="shared" si="506"/>
        <v/>
      </c>
      <c r="BJ228" s="24" t="str">
        <f>IF(ISERROR(VLOOKUP($BD228,LOV_GWSGRP!A:A,1,0)),"N","J")</f>
        <v>N</v>
      </c>
      <c r="BK228" s="24" t="str">
        <f>IF(ISERROR(VLOOKUP($BD228,LOV_GWSGRP!D:D,1,0)),"N","J")</f>
        <v>N</v>
      </c>
      <c r="BL228" s="24" t="str">
        <f>IF(ISERROR(VLOOKUP($BD228,LOV_GWSGRP!G:G,1,0)),"N","J")</f>
        <v>N</v>
      </c>
      <c r="BM228" s="24" t="str">
        <f>IF(ISERROR(VLOOKUP($BD228,LOV_GWSGRP!M:M,1,0)),"N","J")</f>
        <v>N</v>
      </c>
      <c r="BN228" s="24" t="str">
        <f>IF(ISERROR(VLOOKUP($BD228,LOV_GWSGRP!P:P,1,0)),"N","J")</f>
        <v>N</v>
      </c>
      <c r="BO228" s="24" t="str">
        <f>IF(ISERROR(VLOOKUP($BD228,LOV_GWSGRP!S:S,1,0)),"N","J")</f>
        <v>N</v>
      </c>
      <c r="BP228" s="24" t="str">
        <f>IF(ISERROR(VLOOKUP($BD228,LOV_GWSGRP!V:V,1,0)),"N","J")</f>
        <v>N</v>
      </c>
      <c r="BQ228" s="24" t="str">
        <f>IF(ISERROR(VLOOKUP($BD228,LOV_GWSGRP!Y:Y,1,0)),"N","J")</f>
        <v>N</v>
      </c>
      <c r="BR228" s="24" t="str">
        <f>IF(ISERROR(VLOOKUP($BD228,LOV_GWSGRP!AB:AB,1,0)),"N","J")</f>
        <v>N</v>
      </c>
      <c r="BS228" s="24" t="str">
        <f>IF(ISERROR(VLOOKUP($BD228,LOV_GWSGRP!AE:AE,1,0)),"N","J")</f>
        <v>N</v>
      </c>
      <c r="BT228" s="24" t="str">
        <f>IF(ISERROR(VLOOKUP($BD228,LOV_GWSGRP!AH:AH,1,0)),"N","J")</f>
        <v>N</v>
      </c>
      <c r="BU228" s="24" t="str">
        <f>IF(ISERROR(VLOOKUP($BD228,LOV_GWSGRP!CJ:CJ,1,0)),"N","J")</f>
        <v>N</v>
      </c>
      <c r="BV228" s="24" t="str">
        <f>IF(ISERROR(VLOOKUP($BD228,LOV_GWSGRP!AN:AN,1,0)),"N","J")</f>
        <v>N</v>
      </c>
      <c r="BW228" s="24" t="str">
        <f>IF(ISERROR(VLOOKUP($BD228,LOV_GWSGRP!AQ:AQ,1,0)),"N","J")</f>
        <v>N</v>
      </c>
      <c r="BX228" s="24" t="str">
        <f>IF(ISERROR(VLOOKUP($BD228,LOV_GWSGRP!AT:AT,1,0)),"N","J")</f>
        <v>N</v>
      </c>
      <c r="BY228" s="24" t="str">
        <f>IF(ISERROR(VLOOKUP($BD228,LOV_GWSGRP!AW:AW,1,0)),"N","J")</f>
        <v>N</v>
      </c>
      <c r="BZ228" s="24" t="str">
        <f>IF(ISERROR(VLOOKUP($BD228,LOV_GWSGRP!AZ:AZ,1,0)),"N","J")</f>
        <v>N</v>
      </c>
      <c r="CA228" s="24" t="str">
        <f>IF(ISERROR(VLOOKUP($BD228,LOV_GWSGRP!BC:BC,1,0)),"N","J")</f>
        <v>N</v>
      </c>
      <c r="CB228" s="24" t="str">
        <f>IF(ISERROR(VLOOKUP($BD228,LOV_GWSGRP!BF:BF,1,0)),"N","J")</f>
        <v>N</v>
      </c>
      <c r="CC228" s="24" t="str">
        <f>IF(ISERROR(VLOOKUP($BD228,LOV_GWSGRP!BI:BI,1,0)),"N","J")</f>
        <v>N</v>
      </c>
      <c r="CD228" s="24" t="str">
        <f>IF(ISERROR(VLOOKUP($BD228,LOV_GWSGRP!J:J,1,0)),"N","J")</f>
        <v>N</v>
      </c>
      <c r="CE228" s="24" t="str">
        <f>IF(ISERROR(VLOOKUP($BD228,LOV_GWSGRP!BL:BL,1,0)),"N","J")</f>
        <v>N</v>
      </c>
      <c r="CF228" s="24"/>
      <c r="CG228" s="24" t="str">
        <f>IF(ISERROR(VLOOKUP($BD228,LOV_GWSGRP!BO:BO,1,0)),"N","J")</f>
        <v>N</v>
      </c>
      <c r="CH228" s="24" t="str">
        <f t="shared" si="507"/>
        <v>N</v>
      </c>
      <c r="CI228" s="24" t="str">
        <f>IF(ISERROR(VLOOKUP($BD228,GEWASCODE_GLMC8!F:F,1,0)),"N","J")</f>
        <v>N</v>
      </c>
      <c r="CJ228" s="24" t="str">
        <f>IF(COUNTIF($CI228:CI228,"J")&gt;0,"N",IF(ISERROR(VLOOKUP($BD228,GEWASCODE_GLMC8!G:G,1,0)),"N","J"))</f>
        <v>N</v>
      </c>
      <c r="CK228" s="24" t="str">
        <f>IF(COUNTIF($CI228:CJ228,"J")&gt;0,"N",IF(ISERROR(VLOOKUP($BD228,GEWASCODE_GLMC8!H:H,1,0)),"N","J"))</f>
        <v>N</v>
      </c>
      <c r="CL228" s="24" t="str">
        <f>IF(COUNTIF($CI228:CK228,"J")&gt;0,"N",IF(ISERROR(VLOOKUP($BD228,GEWASCODE_GLMC8!I:I,1,0)),"N","J"))</f>
        <v>N</v>
      </c>
      <c r="CM228" s="24" t="str">
        <f>IF(COUNTIF($CI228:CL228,"J")&gt;0,"N",IF(ISERROR(VLOOKUP($BD228,GEWASCODE_GLMC8!J:J,1,0)),"N","J"))</f>
        <v>N</v>
      </c>
      <c r="CN228" s="24" t="str">
        <f>IF(COUNTIF($CI228:CM228,"J")&gt;0,"N",IF(ISERROR(VLOOKUP($BD228,GEWASCODE_GLMC8!K:K,1,0)),"N","J"))</f>
        <v>N</v>
      </c>
      <c r="CO228" s="24" t="str">
        <f>IF(COUNTIF($CI228:CN228,"J")&gt;0,"N",IF(ISERROR(VLOOKUP($BD228,GEWASCODE_GLMC8!L:L,1,0)),"N","J"))</f>
        <v>N</v>
      </c>
      <c r="CP228" s="24" t="str">
        <f>IF(COUNTIF($CI228:CO228,"J")&gt;0,"N",IF(ISERROR(VLOOKUP($BD228,GEWASCODE_GLMC8!M:M,1,0)),"N","J"))</f>
        <v>N</v>
      </c>
      <c r="CQ228" s="24" t="str">
        <f>IF(COUNTIF($CI228:CP228,"J")&gt;0,"N",IF(ISERROR(VLOOKUP($BD228,GEWASCODE_GLMC8!N:N,1,0)),"N","J"))</f>
        <v>N</v>
      </c>
      <c r="CR228" s="24" t="str">
        <f>IF(COUNTIF($CI228:CQ228,"J")&gt;0,"N",IF(ISERROR(VLOOKUP($BD228,GEWASCODE_GLMC8!O:O,1,0)),"N","J"))</f>
        <v>N</v>
      </c>
      <c r="CS228" s="24" t="str">
        <f>IF(COUNTIF($CI228:CR228,"J")&gt;0,"N",IF(ISERROR(VLOOKUP($BD228,GEWASCODE_GLMC8!P:P,1,0)),"N","J"))</f>
        <v>N</v>
      </c>
      <c r="CT228" s="24" t="str">
        <f>IF(COUNTIF($CI228:CS228,"J")&gt;0,"N",IF(ISERROR(VLOOKUP($BD228,GEWASCODE_GLMC8!Q:Q,1,0)),"N","J"))</f>
        <v>N</v>
      </c>
      <c r="CU228" s="24" t="str">
        <f>IF(COUNTIF($CI228:CT228,"J")&gt;0,"N",IF(ISERROR(VLOOKUP($BD228,GEWASCODE_GLMC8!R:R,1,0)),"N","J"))</f>
        <v>N</v>
      </c>
      <c r="CV228" s="24" t="str">
        <f>IF(COUNTIF($CI228:CU228,"J")&gt;0,"N",IF(ISERROR(VLOOKUP($BD228,GEWASCODE_GLMC8!S:S,1,0)),"N","J"))</f>
        <v>N</v>
      </c>
      <c r="CW228" s="24" t="str">
        <f>IF(COUNTIF($CI228:CV228,"J")&gt;0,"N",IF(ISERROR(VLOOKUP($BD228,GEWASCODE_GLMC8!T:T,1,0)),"N","J"))</f>
        <v>N</v>
      </c>
      <c r="CX228" s="24" t="str">
        <f>IF(COUNTIF($CI228:CW228,"J")&gt;0,"N",IF(ISERROR(VLOOKUP($BD228,GEWASCODE_GLMC8!U:U,1,0)),"N","J"))</f>
        <v>N</v>
      </c>
      <c r="CY228" s="24" t="str">
        <f>IF(COUNTIF($CI228:CX228,"J")&gt;0,"N",IF(ISERROR(VLOOKUP($BD228,GEWASCODE_GLMC8!V:V,1,0)),"N","J"))</f>
        <v>N</v>
      </c>
      <c r="CZ228" s="24" t="str">
        <f>IF(COUNTIF($CI228:CY228,"J")&gt;0,"N",IF(ISERROR(VLOOKUP($BD228,GEWASCODE_GLMC8!W:W,1,0)),"N","J"))</f>
        <v>N</v>
      </c>
      <c r="DA228" s="24" t="str">
        <f>IF(COUNTIF($CI228:CZ228,"J")&gt;0,"N",IF(ISERROR(VLOOKUP($BD228,GEWASCODE_GLMC8!X:X,1,0)),"N","J"))</f>
        <v>N</v>
      </c>
      <c r="DB228" s="24" t="str">
        <f>IF(COUNTIF($CI228:DA228,"J")&gt;0,"N",IF(ISERROR(VLOOKUP($BD228,GEWASCODE_GLMC8!Y:Y,1,0)),"N","J"))</f>
        <v>N</v>
      </c>
      <c r="DC228" s="24" t="str">
        <f>IF(COUNTIF($CI228:DB228,"J")&gt;0,"N",IF(ISERROR(VLOOKUP($BD228,GEWASCODE_GLMC8!Z:Z,1,0)),"N","J"))</f>
        <v>N</v>
      </c>
      <c r="DD228" s="24" t="str">
        <f t="shared" si="508"/>
        <v>N</v>
      </c>
      <c r="DE228" s="3" t="str">
        <f t="shared" si="439"/>
        <v>N</v>
      </c>
      <c r="DF228" s="3" t="str">
        <f t="shared" si="440"/>
        <v>N</v>
      </c>
      <c r="DG228" s="3" t="str">
        <f t="shared" si="509"/>
        <v>N</v>
      </c>
      <c r="DH228" s="3" t="str">
        <f t="shared" si="510"/>
        <v>N</v>
      </c>
      <c r="DI228" s="3" t="str">
        <f t="shared" si="441"/>
        <v>N</v>
      </c>
      <c r="DJ228" s="3" t="str">
        <f t="shared" si="442"/>
        <v>N</v>
      </c>
      <c r="DK228" s="3">
        <f>0</f>
        <v>0</v>
      </c>
      <c r="DL228" s="3" t="str">
        <f t="shared" si="443"/>
        <v>N</v>
      </c>
      <c r="DM228" s="3" t="str">
        <f t="shared" si="444"/>
        <v>N</v>
      </c>
      <c r="DN228" t="str">
        <f>IF(AND($A228="J",COUNTIFS(activiteiten_perceel,percelen!$AZ228,activiteiten_maatregel_nr,percelen!DN$4,activiteiten_activiteit_voldoet_aan_voorwaarden,"J")&gt;0),DN$4,"")</f>
        <v/>
      </c>
      <c r="DO228" t="str">
        <f>IF(AND($A228="J",COUNTIFS(activiteiten_perceel,percelen!$AZ228,activiteiten_maatregel_nr,percelen!DO$4,activiteiten_activiteit_voldoet_aan_voorwaarden,"J")&gt;0),DO$4,"")</f>
        <v/>
      </c>
      <c r="DP228" t="str">
        <f>IF(AND($A228="J",COUNTIFS(activiteiten_perceel,percelen!$AZ228,activiteiten_maatregel_nr,percelen!DP$4,activiteiten_activiteit_voldoet_aan_voorwaarden,"J")&gt;0),DP$4,"")</f>
        <v/>
      </c>
      <c r="DQ228" t="str">
        <f>IF(AND($A228="J",COUNTIFS(activiteiten_perceel,percelen!$AZ228,activiteiten_maatregel_nr,percelen!DQ$4,activiteiten_activiteit_voldoet_aan_voorwaarden,"J")&gt;0),DQ$4,"")</f>
        <v/>
      </c>
      <c r="DR228" t="str">
        <f>IF(AND($A228="J",COUNTIFS(activiteiten_perceel,percelen!$AZ228,activiteiten_maatregel_nr,percelen!DR$4,activiteiten_activiteit_voldoet_aan_voorwaarden,"J")&gt;0),DR$4,"")</f>
        <v/>
      </c>
      <c r="DS228" t="str">
        <f>IF(AND($A228="J",COUNTIFS(activiteiten_perceel,percelen!$AZ228,activiteiten_maatregel_nr,percelen!DS$4,activiteiten_activiteit_voldoet_aan_voorwaarden,"J")&gt;0),DS$4,"")</f>
        <v/>
      </c>
      <c r="DT228" t="str">
        <f>IF(AND($A228="J",COUNTIFS(activiteiten_perceel,percelen!$AZ228,activiteiten_maatregel_nr,percelen!DT$4,activiteiten_activiteit_voldoet_aan_voorwaarden,"J")&gt;0),DT$4,"")</f>
        <v/>
      </c>
      <c r="DU228" t="str">
        <f>IF(AND($A228="J",COUNTIFS(activiteiten_perceel,percelen!$AZ228,activiteiten_maatregel_nr,percelen!DU$4,activiteiten_activiteit_voldoet_aan_voorwaarden,"J")&gt;0),DU$4,"")</f>
        <v/>
      </c>
      <c r="DV228" t="str">
        <f>IF(AND($A228="J",COUNTIFS(activiteiten_perceel,percelen!$AZ228,activiteiten_maatregel_nr,percelen!DV$4,activiteiten_activiteit_voldoet_aan_voorwaarden,"J")&gt;0),DV$4,"")</f>
        <v/>
      </c>
      <c r="DW228" t="str">
        <f>IF(AND($A228="J",COUNTIFS(activiteiten_perceel,percelen!$AZ228,activiteiten_maatregel_nr,percelen!DW$4,activiteiten_activiteit_voldoet_aan_voorwaarden,"J")&gt;0),DW$4,"")</f>
        <v/>
      </c>
      <c r="DX228" t="str">
        <f>IF(AND($A228="J",COUNTIFS(activiteiten_perceel,percelen!$AZ228,activiteiten_maatregel_nr,percelen!DX$4,activiteiten_activiteit_voldoet_aan_voorwaarden,"J")&gt;0),DX$4,"")</f>
        <v/>
      </c>
      <c r="DY228" t="str">
        <f>IF(AND($A228="J",COUNTIFS(activiteiten_perceel,percelen!$AZ228,activiteiten_maatregel_nr,percelen!DY$4,activiteiten_activiteit_voldoet_aan_voorwaarden,"J")&gt;0),DY$4,"")</f>
        <v/>
      </c>
      <c r="DZ228" t="str">
        <f>IF(AND($A228="J",COUNTIFS(activiteiten_perceel,percelen!$AZ228,activiteiten_maatregel_nr,percelen!DZ$4,activiteiten_activiteit_voldoet_aan_voorwaarden,"J")&gt;0),DZ$4,"")</f>
        <v/>
      </c>
      <c r="EA228" t="str">
        <f>IF(AND($A228="J",COUNTIFS(activiteiten_perceel,percelen!$AZ228,activiteiten_maatregel_nr,percelen!EA$4,activiteiten_activiteit_voldoet_aan_voorwaarden,"J")&gt;0),EA$4,"")</f>
        <v/>
      </c>
      <c r="EB228" t="str">
        <f>IF(AND($A228="J",COUNTIFS(activiteiten_perceel,percelen!$AZ228,activiteiten_maatregel_nr,percelen!EB$4,activiteiten_activiteit_voldoet_aan_voorwaarden,"J")&gt;0),EB$4,"")</f>
        <v/>
      </c>
      <c r="EC228" t="str">
        <f>IF(AND($A228="J",COUNTIFS(activiteiten_perceel,percelen!$AZ228,activiteiten_maatregel_nr,percelen!EC$4,activiteiten_activiteit_voldoet_aan_voorwaarden,"J")&gt;0),EC$4,"")</f>
        <v/>
      </c>
      <c r="ED228" t="str">
        <f>IF(AND($A228="J",COUNTIFS(activiteiten_perceel,percelen!$AZ228,activiteiten_maatregel_nr,percelen!ED$4,activiteiten_activiteit_voldoet_aan_voorwaarden,"J")&gt;0),ED$4,"")</f>
        <v/>
      </c>
      <c r="EE228" t="str">
        <f>IF(AND($A228="J",COUNTIFS(activiteiten_perceel,percelen!$AZ228,activiteiten_maatregel_nr,percelen!EE$4,activiteiten_activiteit_voldoet_aan_voorwaarden,"J")&gt;0),EE$4,"")</f>
        <v/>
      </c>
      <c r="EF228" t="str">
        <f>IF(AND($A228="J",COUNTIFS(activiteiten_perceel,percelen!$AZ228,activiteiten_maatregel_nr,percelen!EF$4,activiteiten_activiteit_voldoet_aan_voorwaarden,"J")&gt;0),EF$4,"")</f>
        <v/>
      </c>
      <c r="EG228" t="str">
        <f>IF(AND($A228="J",COUNTIFS(activiteiten_perceel,percelen!$AZ228,activiteiten_maatregel_nr,percelen!EG$4,activiteiten_activiteit_voldoet_aan_voorwaarden,"J")&gt;0),EG$4,"")</f>
        <v/>
      </c>
      <c r="EH228" t="str">
        <f>IF(AND($A228="J",COUNTIFS(activiteiten_perceel,percelen!$AZ228,activiteiten_maatregel_nr,percelen!EH$4,activiteiten_activiteit_voldoet_aan_voorwaarden,"J")&gt;0),EH$4,"")</f>
        <v/>
      </c>
      <c r="EI228" t="str">
        <f>IF(AND($A228="J",COUNTIFS(activiteiten_perceel,percelen!$AZ228,activiteiten_maatregel_nr,percelen!EI$4,activiteiten_activiteit_voldoet_aan_voorwaarden,"J")&gt;0),EI$4,"")</f>
        <v/>
      </c>
      <c r="EJ228">
        <f t="shared" si="511"/>
        <v>0</v>
      </c>
      <c r="EK228" t="str">
        <f t="shared" si="445"/>
        <v/>
      </c>
      <c r="EL228" t="str">
        <f t="shared" si="446"/>
        <v/>
      </c>
      <c r="EM228" t="str">
        <f t="shared" si="447"/>
        <v/>
      </c>
      <c r="EN228" t="str">
        <f t="shared" si="448"/>
        <v/>
      </c>
      <c r="EO228" t="str">
        <f t="shared" si="449"/>
        <v/>
      </c>
      <c r="EP228" t="str">
        <f t="shared" si="450"/>
        <v/>
      </c>
      <c r="EQ228" t="str">
        <f t="shared" si="451"/>
        <v/>
      </c>
      <c r="ER228" t="str">
        <f t="shared" si="452"/>
        <v/>
      </c>
      <c r="ES228" t="str">
        <f t="shared" si="453"/>
        <v/>
      </c>
      <c r="ET228" t="str">
        <f t="shared" si="454"/>
        <v/>
      </c>
      <c r="EU228" t="str">
        <f t="shared" si="455"/>
        <v/>
      </c>
      <c r="EV228" t="str">
        <f t="shared" si="456"/>
        <v/>
      </c>
      <c r="EW228" t="str">
        <f t="shared" si="512"/>
        <v>nvt</v>
      </c>
      <c r="EX228" t="str">
        <f t="shared" si="513"/>
        <v>nvt</v>
      </c>
      <c r="EY228" t="str">
        <f t="shared" si="514"/>
        <v>nvt</v>
      </c>
      <c r="EZ228" t="str">
        <f t="shared" si="515"/>
        <v>nvt</v>
      </c>
      <c r="FA228" t="str">
        <f t="shared" si="516"/>
        <v>nvt</v>
      </c>
      <c r="FB228" t="str">
        <f t="shared" si="517"/>
        <v>nvt</v>
      </c>
      <c r="FC228" t="str">
        <f t="shared" si="518"/>
        <v>nvt</v>
      </c>
      <c r="FD228" t="str">
        <f t="shared" si="519"/>
        <v>nvt</v>
      </c>
      <c r="FE228" t="str">
        <f>IF($EJ228=2,VLOOKUP(FD228,STAPELING!A:D,FE$1,0),"nvt")</f>
        <v>nvt</v>
      </c>
      <c r="FF228" t="str">
        <f t="shared" si="520"/>
        <v>nvt</v>
      </c>
      <c r="FG228" t="str">
        <f t="shared" si="521"/>
        <v>nvt</v>
      </c>
      <c r="FH228" t="str">
        <f t="shared" si="522"/>
        <v>nvt</v>
      </c>
      <c r="FI228" t="str">
        <f t="shared" si="523"/>
        <v>nvt</v>
      </c>
      <c r="FJ228" t="str">
        <f t="shared" si="524"/>
        <v>nvt</v>
      </c>
      <c r="FK228" t="str">
        <f t="shared" si="525"/>
        <v>nvt</v>
      </c>
      <c r="FL228" t="str">
        <f t="shared" si="526"/>
        <v>nvt</v>
      </c>
      <c r="FM228" t="str">
        <f t="shared" si="527"/>
        <v/>
      </c>
      <c r="FN228" t="str">
        <f>IF(ISERROR(VLOOKUP(FM228,STAPELING!I:AO,FN$1,0)),"N",VLOOKUP(FM228,STAPELING!I:AO,FN$1,0))</f>
        <v>J</v>
      </c>
      <c r="FO228" t="str">
        <f t="shared" si="528"/>
        <v>nvt</v>
      </c>
      <c r="FP228" t="str">
        <f t="shared" si="457"/>
        <v>nvt</v>
      </c>
      <c r="FQ228" t="str">
        <f t="shared" si="458"/>
        <v>nvt</v>
      </c>
      <c r="FR228" t="str">
        <f t="shared" si="459"/>
        <v>nvt</v>
      </c>
      <c r="FS228" t="str">
        <f t="shared" si="460"/>
        <v>nvt</v>
      </c>
      <c r="FT228" t="str">
        <f t="shared" si="461"/>
        <v>nvt</v>
      </c>
      <c r="FU228" t="str">
        <f t="shared" si="462"/>
        <v>nvt</v>
      </c>
      <c r="FV228" t="str">
        <f t="shared" si="463"/>
        <v>nvt</v>
      </c>
      <c r="FW228" t="str">
        <f t="shared" si="464"/>
        <v>nvt</v>
      </c>
      <c r="FX228" t="str">
        <f t="shared" si="465"/>
        <v>nvt</v>
      </c>
      <c r="FY228" t="str">
        <f t="shared" si="466"/>
        <v>nvt</v>
      </c>
      <c r="FZ228" t="str">
        <f t="shared" si="467"/>
        <v>nvt</v>
      </c>
      <c r="GA228" t="str">
        <f t="shared" si="468"/>
        <v>nvt</v>
      </c>
      <c r="GB228" t="str">
        <f>IF($EJ228&gt;2,IF(FO228="","zwart",VLOOKUP(FO228,STAPELING!J:AA,GB$1,0)),"nvt")</f>
        <v>nvt</v>
      </c>
      <c r="GC228" t="str">
        <f t="shared" si="529"/>
        <v>nvt</v>
      </c>
      <c r="GD228" t="str">
        <f t="shared" si="530"/>
        <v>nvt</v>
      </c>
      <c r="GE228" t="str">
        <f t="shared" si="531"/>
        <v>nvt</v>
      </c>
      <c r="GF228" t="str">
        <f t="shared" si="532"/>
        <v>nvt</v>
      </c>
      <c r="GG228" t="str">
        <f t="shared" si="533"/>
        <v>nvt</v>
      </c>
      <c r="GH228" t="str">
        <f t="shared" si="534"/>
        <v>nvt</v>
      </c>
      <c r="GI228" t="str">
        <f t="shared" si="535"/>
        <v>nvt</v>
      </c>
      <c r="GJ228" t="str">
        <f t="shared" si="536"/>
        <v>nvt</v>
      </c>
      <c r="GK228" t="str">
        <f t="shared" si="469"/>
        <v>nvt</v>
      </c>
      <c r="GL228" t="str">
        <f t="shared" si="470"/>
        <v>nvt</v>
      </c>
      <c r="GM228" t="str">
        <f t="shared" si="471"/>
        <v>nvt</v>
      </c>
      <c r="GN228" t="str">
        <f t="shared" si="472"/>
        <v>nvt</v>
      </c>
      <c r="GO228" t="str">
        <f t="shared" si="473"/>
        <v>nvt</v>
      </c>
      <c r="GP228" t="str">
        <f t="shared" si="474"/>
        <v>nvt</v>
      </c>
      <c r="GQ228" t="str">
        <f t="shared" si="475"/>
        <v>nvt</v>
      </c>
      <c r="GR228" t="str">
        <f t="shared" si="476"/>
        <v>nvt</v>
      </c>
      <c r="GS228" t="str">
        <f t="shared" si="477"/>
        <v>nvt</v>
      </c>
      <c r="GT228" t="str">
        <f t="shared" si="478"/>
        <v>nvt</v>
      </c>
      <c r="GU228" t="str">
        <f t="shared" si="479"/>
        <v>nvt</v>
      </c>
      <c r="GV228" t="str">
        <f t="shared" si="480"/>
        <v>nvt</v>
      </c>
      <c r="GW228" t="str">
        <f>IF($EJ228&gt;2,IF(GJ228="","zwart",VLOOKUP(GJ228,STAPELING!AB:AJ,GW$1,0)),"nvt")</f>
        <v>nvt</v>
      </c>
      <c r="GX228" t="str">
        <f t="shared" si="537"/>
        <v>nvt</v>
      </c>
      <c r="GY228" t="str">
        <f t="shared" si="538"/>
        <v>nvt</v>
      </c>
      <c r="GZ228" t="str">
        <f t="shared" si="539"/>
        <v>nvt</v>
      </c>
      <c r="HA228" t="str">
        <f t="shared" si="540"/>
        <v>nvt</v>
      </c>
      <c r="HB228" t="str">
        <f t="shared" si="541"/>
        <v>nvt</v>
      </c>
      <c r="HC228" t="str">
        <f t="shared" si="542"/>
        <v>nvt</v>
      </c>
      <c r="HD228" t="str">
        <f t="shared" si="543"/>
        <v>nvt</v>
      </c>
      <c r="HE228" t="str">
        <f t="shared" si="544"/>
        <v>nvt</v>
      </c>
      <c r="HF228" t="str">
        <f t="shared" si="545"/>
        <v>nvt</v>
      </c>
      <c r="HG228" t="str">
        <f t="shared" si="546"/>
        <v>nvt</v>
      </c>
      <c r="HH228" t="str">
        <f t="shared" si="547"/>
        <v>nvt</v>
      </c>
      <c r="HI228" t="str">
        <f t="shared" si="548"/>
        <v>nvt</v>
      </c>
      <c r="HJ228" t="str">
        <f t="shared" si="549"/>
        <v>nvt</v>
      </c>
      <c r="HK228" t="str">
        <f t="shared" si="550"/>
        <v>nvt</v>
      </c>
      <c r="HL228" t="str">
        <f t="shared" si="551"/>
        <v>nvt</v>
      </c>
      <c r="HM228" t="str">
        <f t="shared" si="481"/>
        <v>nvt</v>
      </c>
      <c r="HN228" t="str">
        <f t="shared" si="482"/>
        <v>nvt</v>
      </c>
      <c r="HO228" t="str">
        <f t="shared" si="483"/>
        <v>nvt</v>
      </c>
      <c r="HP228" t="str">
        <f t="shared" si="484"/>
        <v>nvt</v>
      </c>
      <c r="HQ228" t="str">
        <f t="shared" si="485"/>
        <v>nvt</v>
      </c>
      <c r="HR228" t="str">
        <f t="shared" si="486"/>
        <v>nvt</v>
      </c>
      <c r="HS228" t="str">
        <f t="shared" si="487"/>
        <v>nvt</v>
      </c>
      <c r="HT228" t="str">
        <f t="shared" si="488"/>
        <v>nvt</v>
      </c>
      <c r="HU228" t="str">
        <f t="shared" si="489"/>
        <v>nvt</v>
      </c>
      <c r="HV228" t="str">
        <f t="shared" si="490"/>
        <v>nvt</v>
      </c>
      <c r="HW228" t="str">
        <f t="shared" si="491"/>
        <v>nvt</v>
      </c>
      <c r="HX228" t="str">
        <f t="shared" si="492"/>
        <v>nvt</v>
      </c>
      <c r="HY228" t="str">
        <f>IF($EJ228&gt;2,IF(HL228="","zwart",VLOOKUP(HL228,STAPELING!AK:AN,HY$1,0)),"nvt")</f>
        <v>nvt</v>
      </c>
      <c r="HZ228" t="str">
        <f t="shared" si="552"/>
        <v>nvt</v>
      </c>
      <c r="IA228" t="str">
        <f t="shared" si="553"/>
        <v>nvt</v>
      </c>
      <c r="IB228" t="str">
        <f t="shared" si="554"/>
        <v>nvt</v>
      </c>
      <c r="IC228" t="str">
        <f t="shared" si="555"/>
        <v>nvt</v>
      </c>
      <c r="ID228" t="str">
        <f t="shared" si="556"/>
        <v>nvt</v>
      </c>
      <c r="IE228" t="str">
        <f t="shared" si="557"/>
        <v>nvt</v>
      </c>
      <c r="IF228" t="str">
        <f t="shared" si="558"/>
        <v>nvt</v>
      </c>
      <c r="IG228">
        <f t="shared" si="559"/>
        <v>0</v>
      </c>
      <c r="IH228">
        <f t="shared" si="560"/>
        <v>0</v>
      </c>
      <c r="II228">
        <f t="shared" si="561"/>
        <v>0</v>
      </c>
      <c r="IJ228">
        <f t="shared" si="562"/>
        <v>0</v>
      </c>
      <c r="IK228">
        <f t="shared" si="563"/>
        <v>0</v>
      </c>
      <c r="IL228">
        <f t="shared" si="564"/>
        <v>0</v>
      </c>
      <c r="IM228">
        <f t="shared" si="565"/>
        <v>0</v>
      </c>
      <c r="IN228">
        <f t="shared" si="566"/>
        <v>0</v>
      </c>
      <c r="IO228">
        <f t="shared" si="567"/>
        <v>0</v>
      </c>
      <c r="IP228">
        <f t="shared" si="568"/>
        <v>0</v>
      </c>
      <c r="IQ228">
        <f t="shared" si="569"/>
        <v>0</v>
      </c>
      <c r="IR228">
        <f t="shared" si="570"/>
        <v>0</v>
      </c>
      <c r="IS228">
        <f t="shared" si="571"/>
        <v>0</v>
      </c>
      <c r="IT228">
        <f t="shared" si="572"/>
        <v>0</v>
      </c>
      <c r="IU228" t="str">
        <f t="shared" si="573"/>
        <v>N</v>
      </c>
      <c r="IV228" t="str">
        <f t="shared" si="493"/>
        <v>N</v>
      </c>
      <c r="IW228" t="str">
        <f t="shared" si="574"/>
        <v>N</v>
      </c>
    </row>
    <row r="229" spans="1:257" x14ac:dyDescent="0.25">
      <c r="A229" t="str">
        <f>IF(ISERROR(VLOOKUP(E229,E$4:E228,1,0)),"J","N")</f>
        <v>N</v>
      </c>
      <c r="E229" s="25" t="str">
        <f>IF(Invoer!B258="","",Invoer!B258)</f>
        <v/>
      </c>
      <c r="F229" s="25"/>
      <c r="G229" s="25"/>
      <c r="H229" s="25" t="str">
        <f>IF(AND($E229&lt;&gt;"",$A229="J"),Invoer!D258,"")</f>
        <v/>
      </c>
      <c r="I229" s="25"/>
      <c r="J229" s="26"/>
      <c r="K229" s="26" t="str">
        <f>IF(AND($E229&lt;&gt;"",$A229="J"),Invoer!L258,"")</f>
        <v/>
      </c>
      <c r="L229" s="26"/>
      <c r="M229" s="25"/>
      <c r="N229" s="152"/>
      <c r="O229" s="153"/>
      <c r="P229" s="25"/>
      <c r="Q229" s="25"/>
      <c r="R229" s="153"/>
      <c r="S229" s="154"/>
      <c r="T229" s="152"/>
      <c r="U229" s="153"/>
      <c r="V229" s="153"/>
      <c r="W229" s="59" t="str">
        <f>IF(AND($E229&lt;&gt;"",$A229="J",Invoer!R258&lt;&gt;""),VLOOKUP(Invoer!R258,NORM!$F$26:$H$29,3,0),"")</f>
        <v/>
      </c>
      <c r="X229" s="59"/>
      <c r="Y229" s="25" t="str">
        <f t="shared" si="494"/>
        <v/>
      </c>
      <c r="Z229" s="25"/>
      <c r="AA229" s="26" t="str">
        <f t="shared" si="495"/>
        <v/>
      </c>
      <c r="AB229" s="26"/>
      <c r="AC229" s="153"/>
      <c r="AD229" s="153"/>
      <c r="AE229" s="153"/>
      <c r="AF229" s="153"/>
      <c r="AG229" s="153"/>
      <c r="AH229" s="25"/>
      <c r="AI229" s="153"/>
      <c r="AJ229" s="153"/>
      <c r="AK229" s="153"/>
      <c r="AL229" s="153"/>
      <c r="AM229" s="25" t="str">
        <f>IF(AND($E229&lt;&gt;"",$A229="J"),IF(Invoer!X258="Ja","J",IF(Invoer!X258="Nee","N","")),"")</f>
        <v/>
      </c>
      <c r="AN229" s="153"/>
      <c r="AO229" s="153"/>
      <c r="AP229" s="153" t="s">
        <v>311</v>
      </c>
      <c r="AQ229" s="153" t="s">
        <v>311</v>
      </c>
      <c r="AR229" s="153" t="s">
        <v>312</v>
      </c>
      <c r="AS229" s="153" t="s">
        <v>312</v>
      </c>
      <c r="AT229" s="1" t="str">
        <f>IF(AND($E229&lt;&gt;"",$A229="J",Invoer!O258&lt;&gt;""),VLOOKUP(Invoer!O258,NORM!$F$31:$H$38,3,0),"")</f>
        <v/>
      </c>
      <c r="AU229" s="1"/>
      <c r="AV229" s="1" t="str">
        <f>IF(AND($E229&lt;&gt;"",$A229="J"),Invoer!AH258,"")</f>
        <v/>
      </c>
      <c r="AW229" s="1"/>
      <c r="AX229" s="1" t="str">
        <f t="shared" si="496"/>
        <v/>
      </c>
      <c r="AY229" s="1"/>
      <c r="AZ229" s="3" t="str">
        <f t="shared" si="497"/>
        <v/>
      </c>
      <c r="BA229" s="3" t="str">
        <f t="shared" si="498"/>
        <v/>
      </c>
      <c r="BB229" s="3" t="str">
        <f t="shared" si="499"/>
        <v>N</v>
      </c>
      <c r="BC229" s="3" t="str">
        <f t="shared" si="500"/>
        <v>N</v>
      </c>
      <c r="BD229" s="3" t="str">
        <f t="shared" si="501"/>
        <v/>
      </c>
      <c r="BE229" s="3">
        <f t="shared" si="502"/>
        <v>0</v>
      </c>
      <c r="BF229" s="3" t="str">
        <f t="shared" si="503"/>
        <v/>
      </c>
      <c r="BG229" s="3" t="str">
        <f t="shared" si="504"/>
        <v/>
      </c>
      <c r="BH229" s="3" t="str">
        <f t="shared" si="505"/>
        <v>N</v>
      </c>
      <c r="BI229" s="24" t="str">
        <f t="shared" si="506"/>
        <v/>
      </c>
      <c r="BJ229" s="24" t="str">
        <f>IF(ISERROR(VLOOKUP($BD229,LOV_GWSGRP!A:A,1,0)),"N","J")</f>
        <v>N</v>
      </c>
      <c r="BK229" s="24" t="str">
        <f>IF(ISERROR(VLOOKUP($BD229,LOV_GWSGRP!D:D,1,0)),"N","J")</f>
        <v>N</v>
      </c>
      <c r="BL229" s="24" t="str">
        <f>IF(ISERROR(VLOOKUP($BD229,LOV_GWSGRP!G:G,1,0)),"N","J")</f>
        <v>N</v>
      </c>
      <c r="BM229" s="24" t="str">
        <f>IF(ISERROR(VLOOKUP($BD229,LOV_GWSGRP!M:M,1,0)),"N","J")</f>
        <v>N</v>
      </c>
      <c r="BN229" s="24" t="str">
        <f>IF(ISERROR(VLOOKUP($BD229,LOV_GWSGRP!P:P,1,0)),"N","J")</f>
        <v>N</v>
      </c>
      <c r="BO229" s="24" t="str">
        <f>IF(ISERROR(VLOOKUP($BD229,LOV_GWSGRP!S:S,1,0)),"N","J")</f>
        <v>N</v>
      </c>
      <c r="BP229" s="24" t="str">
        <f>IF(ISERROR(VLOOKUP($BD229,LOV_GWSGRP!V:V,1,0)),"N","J")</f>
        <v>N</v>
      </c>
      <c r="BQ229" s="24" t="str">
        <f>IF(ISERROR(VLOOKUP($BD229,LOV_GWSGRP!Y:Y,1,0)),"N","J")</f>
        <v>N</v>
      </c>
      <c r="BR229" s="24" t="str">
        <f>IF(ISERROR(VLOOKUP($BD229,LOV_GWSGRP!AB:AB,1,0)),"N","J")</f>
        <v>N</v>
      </c>
      <c r="BS229" s="24" t="str">
        <f>IF(ISERROR(VLOOKUP($BD229,LOV_GWSGRP!AE:AE,1,0)),"N","J")</f>
        <v>N</v>
      </c>
      <c r="BT229" s="24" t="str">
        <f>IF(ISERROR(VLOOKUP($BD229,LOV_GWSGRP!AH:AH,1,0)),"N","J")</f>
        <v>N</v>
      </c>
      <c r="BU229" s="24" t="str">
        <f>IF(ISERROR(VLOOKUP($BD229,LOV_GWSGRP!CJ:CJ,1,0)),"N","J")</f>
        <v>N</v>
      </c>
      <c r="BV229" s="24" t="str">
        <f>IF(ISERROR(VLOOKUP($BD229,LOV_GWSGRP!AN:AN,1,0)),"N","J")</f>
        <v>N</v>
      </c>
      <c r="BW229" s="24" t="str">
        <f>IF(ISERROR(VLOOKUP($BD229,LOV_GWSGRP!AQ:AQ,1,0)),"N","J")</f>
        <v>N</v>
      </c>
      <c r="BX229" s="24" t="str">
        <f>IF(ISERROR(VLOOKUP($BD229,LOV_GWSGRP!AT:AT,1,0)),"N","J")</f>
        <v>N</v>
      </c>
      <c r="BY229" s="24" t="str">
        <f>IF(ISERROR(VLOOKUP($BD229,LOV_GWSGRP!AW:AW,1,0)),"N","J")</f>
        <v>N</v>
      </c>
      <c r="BZ229" s="24" t="str">
        <f>IF(ISERROR(VLOOKUP($BD229,LOV_GWSGRP!AZ:AZ,1,0)),"N","J")</f>
        <v>N</v>
      </c>
      <c r="CA229" s="24" t="str">
        <f>IF(ISERROR(VLOOKUP($BD229,LOV_GWSGRP!BC:BC,1,0)),"N","J")</f>
        <v>N</v>
      </c>
      <c r="CB229" s="24" t="str">
        <f>IF(ISERROR(VLOOKUP($BD229,LOV_GWSGRP!BF:BF,1,0)),"N","J")</f>
        <v>N</v>
      </c>
      <c r="CC229" s="24" t="str">
        <f>IF(ISERROR(VLOOKUP($BD229,LOV_GWSGRP!BI:BI,1,0)),"N","J")</f>
        <v>N</v>
      </c>
      <c r="CD229" s="24" t="str">
        <f>IF(ISERROR(VLOOKUP($BD229,LOV_GWSGRP!J:J,1,0)),"N","J")</f>
        <v>N</v>
      </c>
      <c r="CE229" s="24" t="str">
        <f>IF(ISERROR(VLOOKUP($BD229,LOV_GWSGRP!BL:BL,1,0)),"N","J")</f>
        <v>N</v>
      </c>
      <c r="CF229" s="24"/>
      <c r="CG229" s="24" t="str">
        <f>IF(ISERROR(VLOOKUP($BD229,LOV_GWSGRP!BO:BO,1,0)),"N","J")</f>
        <v>N</v>
      </c>
      <c r="CH229" s="24" t="str">
        <f t="shared" si="507"/>
        <v>N</v>
      </c>
      <c r="CI229" s="24" t="str">
        <f>IF(ISERROR(VLOOKUP($BD229,GEWASCODE_GLMC8!F:F,1,0)),"N","J")</f>
        <v>N</v>
      </c>
      <c r="CJ229" s="24" t="str">
        <f>IF(COUNTIF($CI229:CI229,"J")&gt;0,"N",IF(ISERROR(VLOOKUP($BD229,GEWASCODE_GLMC8!G:G,1,0)),"N","J"))</f>
        <v>N</v>
      </c>
      <c r="CK229" s="24" t="str">
        <f>IF(COUNTIF($CI229:CJ229,"J")&gt;0,"N",IF(ISERROR(VLOOKUP($BD229,GEWASCODE_GLMC8!H:H,1,0)),"N","J"))</f>
        <v>N</v>
      </c>
      <c r="CL229" s="24" t="str">
        <f>IF(COUNTIF($CI229:CK229,"J")&gt;0,"N",IF(ISERROR(VLOOKUP($BD229,GEWASCODE_GLMC8!I:I,1,0)),"N","J"))</f>
        <v>N</v>
      </c>
      <c r="CM229" s="24" t="str">
        <f>IF(COUNTIF($CI229:CL229,"J")&gt;0,"N",IF(ISERROR(VLOOKUP($BD229,GEWASCODE_GLMC8!J:J,1,0)),"N","J"))</f>
        <v>N</v>
      </c>
      <c r="CN229" s="24" t="str">
        <f>IF(COUNTIF($CI229:CM229,"J")&gt;0,"N",IF(ISERROR(VLOOKUP($BD229,GEWASCODE_GLMC8!K:K,1,0)),"N","J"))</f>
        <v>N</v>
      </c>
      <c r="CO229" s="24" t="str">
        <f>IF(COUNTIF($CI229:CN229,"J")&gt;0,"N",IF(ISERROR(VLOOKUP($BD229,GEWASCODE_GLMC8!L:L,1,0)),"N","J"))</f>
        <v>N</v>
      </c>
      <c r="CP229" s="24" t="str">
        <f>IF(COUNTIF($CI229:CO229,"J")&gt;0,"N",IF(ISERROR(VLOOKUP($BD229,GEWASCODE_GLMC8!M:M,1,0)),"N","J"))</f>
        <v>N</v>
      </c>
      <c r="CQ229" s="24" t="str">
        <f>IF(COUNTIF($CI229:CP229,"J")&gt;0,"N",IF(ISERROR(VLOOKUP($BD229,GEWASCODE_GLMC8!N:N,1,0)),"N","J"))</f>
        <v>N</v>
      </c>
      <c r="CR229" s="24" t="str">
        <f>IF(COUNTIF($CI229:CQ229,"J")&gt;0,"N",IF(ISERROR(VLOOKUP($BD229,GEWASCODE_GLMC8!O:O,1,0)),"N","J"))</f>
        <v>N</v>
      </c>
      <c r="CS229" s="24" t="str">
        <f>IF(COUNTIF($CI229:CR229,"J")&gt;0,"N",IF(ISERROR(VLOOKUP($BD229,GEWASCODE_GLMC8!P:P,1,0)),"N","J"))</f>
        <v>N</v>
      </c>
      <c r="CT229" s="24" t="str">
        <f>IF(COUNTIF($CI229:CS229,"J")&gt;0,"N",IF(ISERROR(VLOOKUP($BD229,GEWASCODE_GLMC8!Q:Q,1,0)),"N","J"))</f>
        <v>N</v>
      </c>
      <c r="CU229" s="24" t="str">
        <f>IF(COUNTIF($CI229:CT229,"J")&gt;0,"N",IF(ISERROR(VLOOKUP($BD229,GEWASCODE_GLMC8!R:R,1,0)),"N","J"))</f>
        <v>N</v>
      </c>
      <c r="CV229" s="24" t="str">
        <f>IF(COUNTIF($CI229:CU229,"J")&gt;0,"N",IF(ISERROR(VLOOKUP($BD229,GEWASCODE_GLMC8!S:S,1,0)),"N","J"))</f>
        <v>N</v>
      </c>
      <c r="CW229" s="24" t="str">
        <f>IF(COUNTIF($CI229:CV229,"J")&gt;0,"N",IF(ISERROR(VLOOKUP($BD229,GEWASCODE_GLMC8!T:T,1,0)),"N","J"))</f>
        <v>N</v>
      </c>
      <c r="CX229" s="24" t="str">
        <f>IF(COUNTIF($CI229:CW229,"J")&gt;0,"N",IF(ISERROR(VLOOKUP($BD229,GEWASCODE_GLMC8!U:U,1,0)),"N","J"))</f>
        <v>N</v>
      </c>
      <c r="CY229" s="24" t="str">
        <f>IF(COUNTIF($CI229:CX229,"J")&gt;0,"N",IF(ISERROR(VLOOKUP($BD229,GEWASCODE_GLMC8!V:V,1,0)),"N","J"))</f>
        <v>N</v>
      </c>
      <c r="CZ229" s="24" t="str">
        <f>IF(COUNTIF($CI229:CY229,"J")&gt;0,"N",IF(ISERROR(VLOOKUP($BD229,GEWASCODE_GLMC8!W:W,1,0)),"N","J"))</f>
        <v>N</v>
      </c>
      <c r="DA229" s="24" t="str">
        <f>IF(COUNTIF($CI229:CZ229,"J")&gt;0,"N",IF(ISERROR(VLOOKUP($BD229,GEWASCODE_GLMC8!X:X,1,0)),"N","J"))</f>
        <v>N</v>
      </c>
      <c r="DB229" s="24" t="str">
        <f>IF(COUNTIF($CI229:DA229,"J")&gt;0,"N",IF(ISERROR(VLOOKUP($BD229,GEWASCODE_GLMC8!Y:Y,1,0)),"N","J"))</f>
        <v>N</v>
      </c>
      <c r="DC229" s="24" t="str">
        <f>IF(COUNTIF($CI229:DB229,"J")&gt;0,"N",IF(ISERROR(VLOOKUP($BD229,GEWASCODE_GLMC8!Z:Z,1,0)),"N","J"))</f>
        <v>N</v>
      </c>
      <c r="DD229" s="24" t="str">
        <f t="shared" si="508"/>
        <v>N</v>
      </c>
      <c r="DE229" s="3" t="str">
        <f t="shared" si="439"/>
        <v>N</v>
      </c>
      <c r="DF229" s="3" t="str">
        <f t="shared" si="440"/>
        <v>N</v>
      </c>
      <c r="DG229" s="3" t="str">
        <f t="shared" si="509"/>
        <v>N</v>
      </c>
      <c r="DH229" s="3" t="str">
        <f t="shared" si="510"/>
        <v>N</v>
      </c>
      <c r="DI229" s="3" t="str">
        <f t="shared" si="441"/>
        <v>N</v>
      </c>
      <c r="DJ229" s="3" t="str">
        <f t="shared" si="442"/>
        <v>N</v>
      </c>
      <c r="DK229" s="3">
        <f>0</f>
        <v>0</v>
      </c>
      <c r="DL229" s="3" t="str">
        <f t="shared" si="443"/>
        <v>N</v>
      </c>
      <c r="DM229" s="3" t="str">
        <f t="shared" si="444"/>
        <v>N</v>
      </c>
      <c r="DN229" t="str">
        <f>IF(AND($A229="J",COUNTIFS(activiteiten_perceel,percelen!$AZ229,activiteiten_maatregel_nr,percelen!DN$4,activiteiten_activiteit_voldoet_aan_voorwaarden,"J")&gt;0),DN$4,"")</f>
        <v/>
      </c>
      <c r="DO229" t="str">
        <f>IF(AND($A229="J",COUNTIFS(activiteiten_perceel,percelen!$AZ229,activiteiten_maatregel_nr,percelen!DO$4,activiteiten_activiteit_voldoet_aan_voorwaarden,"J")&gt;0),DO$4,"")</f>
        <v/>
      </c>
      <c r="DP229" t="str">
        <f>IF(AND($A229="J",COUNTIFS(activiteiten_perceel,percelen!$AZ229,activiteiten_maatregel_nr,percelen!DP$4,activiteiten_activiteit_voldoet_aan_voorwaarden,"J")&gt;0),DP$4,"")</f>
        <v/>
      </c>
      <c r="DQ229" t="str">
        <f>IF(AND($A229="J",COUNTIFS(activiteiten_perceel,percelen!$AZ229,activiteiten_maatregel_nr,percelen!DQ$4,activiteiten_activiteit_voldoet_aan_voorwaarden,"J")&gt;0),DQ$4,"")</f>
        <v/>
      </c>
      <c r="DR229" t="str">
        <f>IF(AND($A229="J",COUNTIFS(activiteiten_perceel,percelen!$AZ229,activiteiten_maatregel_nr,percelen!DR$4,activiteiten_activiteit_voldoet_aan_voorwaarden,"J")&gt;0),DR$4,"")</f>
        <v/>
      </c>
      <c r="DS229" t="str">
        <f>IF(AND($A229="J",COUNTIFS(activiteiten_perceel,percelen!$AZ229,activiteiten_maatregel_nr,percelen!DS$4,activiteiten_activiteit_voldoet_aan_voorwaarden,"J")&gt;0),DS$4,"")</f>
        <v/>
      </c>
      <c r="DT229" t="str">
        <f>IF(AND($A229="J",COUNTIFS(activiteiten_perceel,percelen!$AZ229,activiteiten_maatregel_nr,percelen!DT$4,activiteiten_activiteit_voldoet_aan_voorwaarden,"J")&gt;0),DT$4,"")</f>
        <v/>
      </c>
      <c r="DU229" t="str">
        <f>IF(AND($A229="J",COUNTIFS(activiteiten_perceel,percelen!$AZ229,activiteiten_maatregel_nr,percelen!DU$4,activiteiten_activiteit_voldoet_aan_voorwaarden,"J")&gt;0),DU$4,"")</f>
        <v/>
      </c>
      <c r="DV229" t="str">
        <f>IF(AND($A229="J",COUNTIFS(activiteiten_perceel,percelen!$AZ229,activiteiten_maatregel_nr,percelen!DV$4,activiteiten_activiteit_voldoet_aan_voorwaarden,"J")&gt;0),DV$4,"")</f>
        <v/>
      </c>
      <c r="DW229" t="str">
        <f>IF(AND($A229="J",COUNTIFS(activiteiten_perceel,percelen!$AZ229,activiteiten_maatregel_nr,percelen!DW$4,activiteiten_activiteit_voldoet_aan_voorwaarden,"J")&gt;0),DW$4,"")</f>
        <v/>
      </c>
      <c r="DX229" t="str">
        <f>IF(AND($A229="J",COUNTIFS(activiteiten_perceel,percelen!$AZ229,activiteiten_maatregel_nr,percelen!DX$4,activiteiten_activiteit_voldoet_aan_voorwaarden,"J")&gt;0),DX$4,"")</f>
        <v/>
      </c>
      <c r="DY229" t="str">
        <f>IF(AND($A229="J",COUNTIFS(activiteiten_perceel,percelen!$AZ229,activiteiten_maatregel_nr,percelen!DY$4,activiteiten_activiteit_voldoet_aan_voorwaarden,"J")&gt;0),DY$4,"")</f>
        <v/>
      </c>
      <c r="DZ229" t="str">
        <f>IF(AND($A229="J",COUNTIFS(activiteiten_perceel,percelen!$AZ229,activiteiten_maatregel_nr,percelen!DZ$4,activiteiten_activiteit_voldoet_aan_voorwaarden,"J")&gt;0),DZ$4,"")</f>
        <v/>
      </c>
      <c r="EA229" t="str">
        <f>IF(AND($A229="J",COUNTIFS(activiteiten_perceel,percelen!$AZ229,activiteiten_maatregel_nr,percelen!EA$4,activiteiten_activiteit_voldoet_aan_voorwaarden,"J")&gt;0),EA$4,"")</f>
        <v/>
      </c>
      <c r="EB229" t="str">
        <f>IF(AND($A229="J",COUNTIFS(activiteiten_perceel,percelen!$AZ229,activiteiten_maatregel_nr,percelen!EB$4,activiteiten_activiteit_voldoet_aan_voorwaarden,"J")&gt;0),EB$4,"")</f>
        <v/>
      </c>
      <c r="EC229" t="str">
        <f>IF(AND($A229="J",COUNTIFS(activiteiten_perceel,percelen!$AZ229,activiteiten_maatregel_nr,percelen!EC$4,activiteiten_activiteit_voldoet_aan_voorwaarden,"J")&gt;0),EC$4,"")</f>
        <v/>
      </c>
      <c r="ED229" t="str">
        <f>IF(AND($A229="J",COUNTIFS(activiteiten_perceel,percelen!$AZ229,activiteiten_maatregel_nr,percelen!ED$4,activiteiten_activiteit_voldoet_aan_voorwaarden,"J")&gt;0),ED$4,"")</f>
        <v/>
      </c>
      <c r="EE229" t="str">
        <f>IF(AND($A229="J",COUNTIFS(activiteiten_perceel,percelen!$AZ229,activiteiten_maatregel_nr,percelen!EE$4,activiteiten_activiteit_voldoet_aan_voorwaarden,"J")&gt;0),EE$4,"")</f>
        <v/>
      </c>
      <c r="EF229" t="str">
        <f>IF(AND($A229="J",COUNTIFS(activiteiten_perceel,percelen!$AZ229,activiteiten_maatregel_nr,percelen!EF$4,activiteiten_activiteit_voldoet_aan_voorwaarden,"J")&gt;0),EF$4,"")</f>
        <v/>
      </c>
      <c r="EG229" t="str">
        <f>IF(AND($A229="J",COUNTIFS(activiteiten_perceel,percelen!$AZ229,activiteiten_maatregel_nr,percelen!EG$4,activiteiten_activiteit_voldoet_aan_voorwaarden,"J")&gt;0),EG$4,"")</f>
        <v/>
      </c>
      <c r="EH229" t="str">
        <f>IF(AND($A229="J",COUNTIFS(activiteiten_perceel,percelen!$AZ229,activiteiten_maatregel_nr,percelen!EH$4,activiteiten_activiteit_voldoet_aan_voorwaarden,"J")&gt;0),EH$4,"")</f>
        <v/>
      </c>
      <c r="EI229" t="str">
        <f>IF(AND($A229="J",COUNTIFS(activiteiten_perceel,percelen!$AZ229,activiteiten_maatregel_nr,percelen!EI$4,activiteiten_activiteit_voldoet_aan_voorwaarden,"J")&gt;0),EI$4,"")</f>
        <v/>
      </c>
      <c r="EJ229">
        <f t="shared" si="511"/>
        <v>0</v>
      </c>
      <c r="EK229" t="str">
        <f t="shared" si="445"/>
        <v/>
      </c>
      <c r="EL229" t="str">
        <f t="shared" si="446"/>
        <v/>
      </c>
      <c r="EM229" t="str">
        <f t="shared" si="447"/>
        <v/>
      </c>
      <c r="EN229" t="str">
        <f t="shared" si="448"/>
        <v/>
      </c>
      <c r="EO229" t="str">
        <f t="shared" si="449"/>
        <v/>
      </c>
      <c r="EP229" t="str">
        <f t="shared" si="450"/>
        <v/>
      </c>
      <c r="EQ229" t="str">
        <f t="shared" si="451"/>
        <v/>
      </c>
      <c r="ER229" t="str">
        <f t="shared" si="452"/>
        <v/>
      </c>
      <c r="ES229" t="str">
        <f t="shared" si="453"/>
        <v/>
      </c>
      <c r="ET229" t="str">
        <f t="shared" si="454"/>
        <v/>
      </c>
      <c r="EU229" t="str">
        <f t="shared" si="455"/>
        <v/>
      </c>
      <c r="EV229" t="str">
        <f t="shared" si="456"/>
        <v/>
      </c>
      <c r="EW229" t="str">
        <f t="shared" si="512"/>
        <v>nvt</v>
      </c>
      <c r="EX229" t="str">
        <f t="shared" si="513"/>
        <v>nvt</v>
      </c>
      <c r="EY229" t="str">
        <f t="shared" si="514"/>
        <v>nvt</v>
      </c>
      <c r="EZ229" t="str">
        <f t="shared" si="515"/>
        <v>nvt</v>
      </c>
      <c r="FA229" t="str">
        <f t="shared" si="516"/>
        <v>nvt</v>
      </c>
      <c r="FB229" t="str">
        <f t="shared" si="517"/>
        <v>nvt</v>
      </c>
      <c r="FC229" t="str">
        <f t="shared" si="518"/>
        <v>nvt</v>
      </c>
      <c r="FD229" t="str">
        <f t="shared" si="519"/>
        <v>nvt</v>
      </c>
      <c r="FE229" t="str">
        <f>IF($EJ229=2,VLOOKUP(FD229,STAPELING!A:D,FE$1,0),"nvt")</f>
        <v>nvt</v>
      </c>
      <c r="FF229" t="str">
        <f t="shared" si="520"/>
        <v>nvt</v>
      </c>
      <c r="FG229" t="str">
        <f t="shared" si="521"/>
        <v>nvt</v>
      </c>
      <c r="FH229" t="str">
        <f t="shared" si="522"/>
        <v>nvt</v>
      </c>
      <c r="FI229" t="str">
        <f t="shared" si="523"/>
        <v>nvt</v>
      </c>
      <c r="FJ229" t="str">
        <f t="shared" si="524"/>
        <v>nvt</v>
      </c>
      <c r="FK229" t="str">
        <f t="shared" si="525"/>
        <v>nvt</v>
      </c>
      <c r="FL229" t="str">
        <f t="shared" si="526"/>
        <v>nvt</v>
      </c>
      <c r="FM229" t="str">
        <f t="shared" si="527"/>
        <v/>
      </c>
      <c r="FN229" t="str">
        <f>IF(ISERROR(VLOOKUP(FM229,STAPELING!I:AO,FN$1,0)),"N",VLOOKUP(FM229,STAPELING!I:AO,FN$1,0))</f>
        <v>J</v>
      </c>
      <c r="FO229" t="str">
        <f t="shared" si="528"/>
        <v>nvt</v>
      </c>
      <c r="FP229" t="str">
        <f t="shared" si="457"/>
        <v>nvt</v>
      </c>
      <c r="FQ229" t="str">
        <f t="shared" si="458"/>
        <v>nvt</v>
      </c>
      <c r="FR229" t="str">
        <f t="shared" si="459"/>
        <v>nvt</v>
      </c>
      <c r="FS229" t="str">
        <f t="shared" si="460"/>
        <v>nvt</v>
      </c>
      <c r="FT229" t="str">
        <f t="shared" si="461"/>
        <v>nvt</v>
      </c>
      <c r="FU229" t="str">
        <f t="shared" si="462"/>
        <v>nvt</v>
      </c>
      <c r="FV229" t="str">
        <f t="shared" si="463"/>
        <v>nvt</v>
      </c>
      <c r="FW229" t="str">
        <f t="shared" si="464"/>
        <v>nvt</v>
      </c>
      <c r="FX229" t="str">
        <f t="shared" si="465"/>
        <v>nvt</v>
      </c>
      <c r="FY229" t="str">
        <f t="shared" si="466"/>
        <v>nvt</v>
      </c>
      <c r="FZ229" t="str">
        <f t="shared" si="467"/>
        <v>nvt</v>
      </c>
      <c r="GA229" t="str">
        <f t="shared" si="468"/>
        <v>nvt</v>
      </c>
      <c r="GB229" t="str">
        <f>IF($EJ229&gt;2,IF(FO229="","zwart",VLOOKUP(FO229,STAPELING!J:AA,GB$1,0)),"nvt")</f>
        <v>nvt</v>
      </c>
      <c r="GC229" t="str">
        <f t="shared" si="529"/>
        <v>nvt</v>
      </c>
      <c r="GD229" t="str">
        <f t="shared" si="530"/>
        <v>nvt</v>
      </c>
      <c r="GE229" t="str">
        <f t="shared" si="531"/>
        <v>nvt</v>
      </c>
      <c r="GF229" t="str">
        <f t="shared" si="532"/>
        <v>nvt</v>
      </c>
      <c r="GG229" t="str">
        <f t="shared" si="533"/>
        <v>nvt</v>
      </c>
      <c r="GH229" t="str">
        <f t="shared" si="534"/>
        <v>nvt</v>
      </c>
      <c r="GI229" t="str">
        <f t="shared" si="535"/>
        <v>nvt</v>
      </c>
      <c r="GJ229" t="str">
        <f t="shared" si="536"/>
        <v>nvt</v>
      </c>
      <c r="GK229" t="str">
        <f t="shared" si="469"/>
        <v>nvt</v>
      </c>
      <c r="GL229" t="str">
        <f t="shared" si="470"/>
        <v>nvt</v>
      </c>
      <c r="GM229" t="str">
        <f t="shared" si="471"/>
        <v>nvt</v>
      </c>
      <c r="GN229" t="str">
        <f t="shared" si="472"/>
        <v>nvt</v>
      </c>
      <c r="GO229" t="str">
        <f t="shared" si="473"/>
        <v>nvt</v>
      </c>
      <c r="GP229" t="str">
        <f t="shared" si="474"/>
        <v>nvt</v>
      </c>
      <c r="GQ229" t="str">
        <f t="shared" si="475"/>
        <v>nvt</v>
      </c>
      <c r="GR229" t="str">
        <f t="shared" si="476"/>
        <v>nvt</v>
      </c>
      <c r="GS229" t="str">
        <f t="shared" si="477"/>
        <v>nvt</v>
      </c>
      <c r="GT229" t="str">
        <f t="shared" si="478"/>
        <v>nvt</v>
      </c>
      <c r="GU229" t="str">
        <f t="shared" si="479"/>
        <v>nvt</v>
      </c>
      <c r="GV229" t="str">
        <f t="shared" si="480"/>
        <v>nvt</v>
      </c>
      <c r="GW229" t="str">
        <f>IF($EJ229&gt;2,IF(GJ229="","zwart",VLOOKUP(GJ229,STAPELING!AB:AJ,GW$1,0)),"nvt")</f>
        <v>nvt</v>
      </c>
      <c r="GX229" t="str">
        <f t="shared" si="537"/>
        <v>nvt</v>
      </c>
      <c r="GY229" t="str">
        <f t="shared" si="538"/>
        <v>nvt</v>
      </c>
      <c r="GZ229" t="str">
        <f t="shared" si="539"/>
        <v>nvt</v>
      </c>
      <c r="HA229" t="str">
        <f t="shared" si="540"/>
        <v>nvt</v>
      </c>
      <c r="HB229" t="str">
        <f t="shared" si="541"/>
        <v>nvt</v>
      </c>
      <c r="HC229" t="str">
        <f t="shared" si="542"/>
        <v>nvt</v>
      </c>
      <c r="HD229" t="str">
        <f t="shared" si="543"/>
        <v>nvt</v>
      </c>
      <c r="HE229" t="str">
        <f t="shared" si="544"/>
        <v>nvt</v>
      </c>
      <c r="HF229" t="str">
        <f t="shared" si="545"/>
        <v>nvt</v>
      </c>
      <c r="HG229" t="str">
        <f t="shared" si="546"/>
        <v>nvt</v>
      </c>
      <c r="HH229" t="str">
        <f t="shared" si="547"/>
        <v>nvt</v>
      </c>
      <c r="HI229" t="str">
        <f t="shared" si="548"/>
        <v>nvt</v>
      </c>
      <c r="HJ229" t="str">
        <f t="shared" si="549"/>
        <v>nvt</v>
      </c>
      <c r="HK229" t="str">
        <f t="shared" si="550"/>
        <v>nvt</v>
      </c>
      <c r="HL229" t="str">
        <f t="shared" si="551"/>
        <v>nvt</v>
      </c>
      <c r="HM229" t="str">
        <f t="shared" si="481"/>
        <v>nvt</v>
      </c>
      <c r="HN229" t="str">
        <f t="shared" si="482"/>
        <v>nvt</v>
      </c>
      <c r="HO229" t="str">
        <f t="shared" si="483"/>
        <v>nvt</v>
      </c>
      <c r="HP229" t="str">
        <f t="shared" si="484"/>
        <v>nvt</v>
      </c>
      <c r="HQ229" t="str">
        <f t="shared" si="485"/>
        <v>nvt</v>
      </c>
      <c r="HR229" t="str">
        <f t="shared" si="486"/>
        <v>nvt</v>
      </c>
      <c r="HS229" t="str">
        <f t="shared" si="487"/>
        <v>nvt</v>
      </c>
      <c r="HT229" t="str">
        <f t="shared" si="488"/>
        <v>nvt</v>
      </c>
      <c r="HU229" t="str">
        <f t="shared" si="489"/>
        <v>nvt</v>
      </c>
      <c r="HV229" t="str">
        <f t="shared" si="490"/>
        <v>nvt</v>
      </c>
      <c r="HW229" t="str">
        <f t="shared" si="491"/>
        <v>nvt</v>
      </c>
      <c r="HX229" t="str">
        <f t="shared" si="492"/>
        <v>nvt</v>
      </c>
      <c r="HY229" t="str">
        <f>IF($EJ229&gt;2,IF(HL229="","zwart",VLOOKUP(HL229,STAPELING!AK:AN,HY$1,0)),"nvt")</f>
        <v>nvt</v>
      </c>
      <c r="HZ229" t="str">
        <f t="shared" si="552"/>
        <v>nvt</v>
      </c>
      <c r="IA229" t="str">
        <f t="shared" si="553"/>
        <v>nvt</v>
      </c>
      <c r="IB229" t="str">
        <f t="shared" si="554"/>
        <v>nvt</v>
      </c>
      <c r="IC229" t="str">
        <f t="shared" si="555"/>
        <v>nvt</v>
      </c>
      <c r="ID229" t="str">
        <f t="shared" si="556"/>
        <v>nvt</v>
      </c>
      <c r="IE229" t="str">
        <f t="shared" si="557"/>
        <v>nvt</v>
      </c>
      <c r="IF229" t="str">
        <f t="shared" si="558"/>
        <v>nvt</v>
      </c>
      <c r="IG229">
        <f t="shared" si="559"/>
        <v>0</v>
      </c>
      <c r="IH229">
        <f t="shared" si="560"/>
        <v>0</v>
      </c>
      <c r="II229">
        <f t="shared" si="561"/>
        <v>0</v>
      </c>
      <c r="IJ229">
        <f t="shared" si="562"/>
        <v>0</v>
      </c>
      <c r="IK229">
        <f t="shared" si="563"/>
        <v>0</v>
      </c>
      <c r="IL229">
        <f t="shared" si="564"/>
        <v>0</v>
      </c>
      <c r="IM229">
        <f t="shared" si="565"/>
        <v>0</v>
      </c>
      <c r="IN229">
        <f t="shared" si="566"/>
        <v>0</v>
      </c>
      <c r="IO229">
        <f t="shared" si="567"/>
        <v>0</v>
      </c>
      <c r="IP229">
        <f t="shared" si="568"/>
        <v>0</v>
      </c>
      <c r="IQ229">
        <f t="shared" si="569"/>
        <v>0</v>
      </c>
      <c r="IR229">
        <f t="shared" si="570"/>
        <v>0</v>
      </c>
      <c r="IS229">
        <f t="shared" si="571"/>
        <v>0</v>
      </c>
      <c r="IT229">
        <f t="shared" si="572"/>
        <v>0</v>
      </c>
      <c r="IU229" t="str">
        <f t="shared" si="573"/>
        <v>N</v>
      </c>
      <c r="IV229" t="str">
        <f t="shared" si="493"/>
        <v>N</v>
      </c>
      <c r="IW229" t="str">
        <f t="shared" si="574"/>
        <v>N</v>
      </c>
    </row>
    <row r="230" spans="1:257" x14ac:dyDescent="0.25">
      <c r="A230" t="str">
        <f>IF(ISERROR(VLOOKUP(E230,E$4:E229,1,0)),"J","N")</f>
        <v>N</v>
      </c>
      <c r="E230" s="25" t="str">
        <f>IF(Invoer!B259="","",Invoer!B259)</f>
        <v/>
      </c>
      <c r="F230" s="25"/>
      <c r="G230" s="25"/>
      <c r="H230" s="25" t="str">
        <f>IF(AND($E230&lt;&gt;"",$A230="J"),Invoer!D259,"")</f>
        <v/>
      </c>
      <c r="I230" s="25"/>
      <c r="J230" s="26"/>
      <c r="K230" s="26" t="str">
        <f>IF(AND($E230&lt;&gt;"",$A230="J"),Invoer!L259,"")</f>
        <v/>
      </c>
      <c r="L230" s="26"/>
      <c r="M230" s="25"/>
      <c r="N230" s="152"/>
      <c r="O230" s="153"/>
      <c r="P230" s="25"/>
      <c r="Q230" s="25"/>
      <c r="R230" s="153"/>
      <c r="S230" s="154"/>
      <c r="T230" s="152"/>
      <c r="U230" s="153"/>
      <c r="V230" s="153"/>
      <c r="W230" s="59" t="str">
        <f>IF(AND($E230&lt;&gt;"",$A230="J",Invoer!R259&lt;&gt;""),VLOOKUP(Invoer!R259,NORM!$F$26:$H$29,3,0),"")</f>
        <v/>
      </c>
      <c r="X230" s="59"/>
      <c r="Y230" s="25" t="str">
        <f t="shared" si="494"/>
        <v/>
      </c>
      <c r="Z230" s="25"/>
      <c r="AA230" s="26" t="str">
        <f t="shared" si="495"/>
        <v/>
      </c>
      <c r="AB230" s="26"/>
      <c r="AC230" s="153"/>
      <c r="AD230" s="153"/>
      <c r="AE230" s="153"/>
      <c r="AF230" s="153"/>
      <c r="AG230" s="153"/>
      <c r="AH230" s="25"/>
      <c r="AI230" s="153"/>
      <c r="AJ230" s="153"/>
      <c r="AK230" s="153"/>
      <c r="AL230" s="153"/>
      <c r="AM230" s="25" t="str">
        <f>IF(AND($E230&lt;&gt;"",$A230="J"),IF(Invoer!X259="Ja","J",IF(Invoer!X259="Nee","N","")),"")</f>
        <v/>
      </c>
      <c r="AN230" s="153"/>
      <c r="AO230" s="153"/>
      <c r="AP230" s="153" t="s">
        <v>311</v>
      </c>
      <c r="AQ230" s="153" t="s">
        <v>311</v>
      </c>
      <c r="AR230" s="153" t="s">
        <v>312</v>
      </c>
      <c r="AS230" s="153" t="s">
        <v>312</v>
      </c>
      <c r="AT230" s="1" t="str">
        <f>IF(AND($E230&lt;&gt;"",$A230="J",Invoer!O259&lt;&gt;""),VLOOKUP(Invoer!O259,NORM!$F$31:$H$38,3,0),"")</f>
        <v/>
      </c>
      <c r="AU230" s="1"/>
      <c r="AV230" s="1" t="str">
        <f>IF(AND($E230&lt;&gt;"",$A230="J"),Invoer!AH259,"")</f>
        <v/>
      </c>
      <c r="AW230" s="1"/>
      <c r="AX230" s="1" t="str">
        <f t="shared" si="496"/>
        <v/>
      </c>
      <c r="AY230" s="1"/>
      <c r="AZ230" s="3" t="str">
        <f t="shared" si="497"/>
        <v/>
      </c>
      <c r="BA230" s="3" t="str">
        <f t="shared" si="498"/>
        <v/>
      </c>
      <c r="BB230" s="3" t="str">
        <f t="shared" si="499"/>
        <v>N</v>
      </c>
      <c r="BC230" s="3" t="str">
        <f t="shared" si="500"/>
        <v>N</v>
      </c>
      <c r="BD230" s="3" t="str">
        <f t="shared" si="501"/>
        <v/>
      </c>
      <c r="BE230" s="3">
        <f t="shared" si="502"/>
        <v>0</v>
      </c>
      <c r="BF230" s="3" t="str">
        <f t="shared" si="503"/>
        <v/>
      </c>
      <c r="BG230" s="3" t="str">
        <f t="shared" si="504"/>
        <v/>
      </c>
      <c r="BH230" s="3" t="str">
        <f t="shared" si="505"/>
        <v>N</v>
      </c>
      <c r="BI230" s="24" t="str">
        <f t="shared" si="506"/>
        <v/>
      </c>
      <c r="BJ230" s="24" t="str">
        <f>IF(ISERROR(VLOOKUP($BD230,LOV_GWSGRP!A:A,1,0)),"N","J")</f>
        <v>N</v>
      </c>
      <c r="BK230" s="24" t="str">
        <f>IF(ISERROR(VLOOKUP($BD230,LOV_GWSGRP!D:D,1,0)),"N","J")</f>
        <v>N</v>
      </c>
      <c r="BL230" s="24" t="str">
        <f>IF(ISERROR(VLOOKUP($BD230,LOV_GWSGRP!G:G,1,0)),"N","J")</f>
        <v>N</v>
      </c>
      <c r="BM230" s="24" t="str">
        <f>IF(ISERROR(VLOOKUP($BD230,LOV_GWSGRP!M:M,1,0)),"N","J")</f>
        <v>N</v>
      </c>
      <c r="BN230" s="24" t="str">
        <f>IF(ISERROR(VLOOKUP($BD230,LOV_GWSGRP!P:P,1,0)),"N","J")</f>
        <v>N</v>
      </c>
      <c r="BO230" s="24" t="str">
        <f>IF(ISERROR(VLOOKUP($BD230,LOV_GWSGRP!S:S,1,0)),"N","J")</f>
        <v>N</v>
      </c>
      <c r="BP230" s="24" t="str">
        <f>IF(ISERROR(VLOOKUP($BD230,LOV_GWSGRP!V:V,1,0)),"N","J")</f>
        <v>N</v>
      </c>
      <c r="BQ230" s="24" t="str">
        <f>IF(ISERROR(VLOOKUP($BD230,LOV_GWSGRP!Y:Y,1,0)),"N","J")</f>
        <v>N</v>
      </c>
      <c r="BR230" s="24" t="str">
        <f>IF(ISERROR(VLOOKUP($BD230,LOV_GWSGRP!AB:AB,1,0)),"N","J")</f>
        <v>N</v>
      </c>
      <c r="BS230" s="24" t="str">
        <f>IF(ISERROR(VLOOKUP($BD230,LOV_GWSGRP!AE:AE,1,0)),"N","J")</f>
        <v>N</v>
      </c>
      <c r="BT230" s="24" t="str">
        <f>IF(ISERROR(VLOOKUP($BD230,LOV_GWSGRP!AH:AH,1,0)),"N","J")</f>
        <v>N</v>
      </c>
      <c r="BU230" s="24" t="str">
        <f>IF(ISERROR(VLOOKUP($BD230,LOV_GWSGRP!CJ:CJ,1,0)),"N","J")</f>
        <v>N</v>
      </c>
      <c r="BV230" s="24" t="str">
        <f>IF(ISERROR(VLOOKUP($BD230,LOV_GWSGRP!AN:AN,1,0)),"N","J")</f>
        <v>N</v>
      </c>
      <c r="BW230" s="24" t="str">
        <f>IF(ISERROR(VLOOKUP($BD230,LOV_GWSGRP!AQ:AQ,1,0)),"N","J")</f>
        <v>N</v>
      </c>
      <c r="BX230" s="24" t="str">
        <f>IF(ISERROR(VLOOKUP($BD230,LOV_GWSGRP!AT:AT,1,0)),"N","J")</f>
        <v>N</v>
      </c>
      <c r="BY230" s="24" t="str">
        <f>IF(ISERROR(VLOOKUP($BD230,LOV_GWSGRP!AW:AW,1,0)),"N","J")</f>
        <v>N</v>
      </c>
      <c r="BZ230" s="24" t="str">
        <f>IF(ISERROR(VLOOKUP($BD230,LOV_GWSGRP!AZ:AZ,1,0)),"N","J")</f>
        <v>N</v>
      </c>
      <c r="CA230" s="24" t="str">
        <f>IF(ISERROR(VLOOKUP($BD230,LOV_GWSGRP!BC:BC,1,0)),"N","J")</f>
        <v>N</v>
      </c>
      <c r="CB230" s="24" t="str">
        <f>IF(ISERROR(VLOOKUP($BD230,LOV_GWSGRP!BF:BF,1,0)),"N","J")</f>
        <v>N</v>
      </c>
      <c r="CC230" s="24" t="str">
        <f>IF(ISERROR(VLOOKUP($BD230,LOV_GWSGRP!BI:BI,1,0)),"N","J")</f>
        <v>N</v>
      </c>
      <c r="CD230" s="24" t="str">
        <f>IF(ISERROR(VLOOKUP($BD230,LOV_GWSGRP!J:J,1,0)),"N","J")</f>
        <v>N</v>
      </c>
      <c r="CE230" s="24" t="str">
        <f>IF(ISERROR(VLOOKUP($BD230,LOV_GWSGRP!BL:BL,1,0)),"N","J")</f>
        <v>N</v>
      </c>
      <c r="CF230" s="24"/>
      <c r="CG230" s="24" t="str">
        <f>IF(ISERROR(VLOOKUP($BD230,LOV_GWSGRP!BO:BO,1,0)),"N","J")</f>
        <v>N</v>
      </c>
      <c r="CH230" s="24" t="str">
        <f t="shared" si="507"/>
        <v>N</v>
      </c>
      <c r="CI230" s="24" t="str">
        <f>IF(ISERROR(VLOOKUP($BD230,GEWASCODE_GLMC8!F:F,1,0)),"N","J")</f>
        <v>N</v>
      </c>
      <c r="CJ230" s="24" t="str">
        <f>IF(COUNTIF($CI230:CI230,"J")&gt;0,"N",IF(ISERROR(VLOOKUP($BD230,GEWASCODE_GLMC8!G:G,1,0)),"N","J"))</f>
        <v>N</v>
      </c>
      <c r="CK230" s="24" t="str">
        <f>IF(COUNTIF($CI230:CJ230,"J")&gt;0,"N",IF(ISERROR(VLOOKUP($BD230,GEWASCODE_GLMC8!H:H,1,0)),"N","J"))</f>
        <v>N</v>
      </c>
      <c r="CL230" s="24" t="str">
        <f>IF(COUNTIF($CI230:CK230,"J")&gt;0,"N",IF(ISERROR(VLOOKUP($BD230,GEWASCODE_GLMC8!I:I,1,0)),"N","J"))</f>
        <v>N</v>
      </c>
      <c r="CM230" s="24" t="str">
        <f>IF(COUNTIF($CI230:CL230,"J")&gt;0,"N",IF(ISERROR(VLOOKUP($BD230,GEWASCODE_GLMC8!J:J,1,0)),"N","J"))</f>
        <v>N</v>
      </c>
      <c r="CN230" s="24" t="str">
        <f>IF(COUNTIF($CI230:CM230,"J")&gt;0,"N",IF(ISERROR(VLOOKUP($BD230,GEWASCODE_GLMC8!K:K,1,0)),"N","J"))</f>
        <v>N</v>
      </c>
      <c r="CO230" s="24" t="str">
        <f>IF(COUNTIF($CI230:CN230,"J")&gt;0,"N",IF(ISERROR(VLOOKUP($BD230,GEWASCODE_GLMC8!L:L,1,0)),"N","J"))</f>
        <v>N</v>
      </c>
      <c r="CP230" s="24" t="str">
        <f>IF(COUNTIF($CI230:CO230,"J")&gt;0,"N",IF(ISERROR(VLOOKUP($BD230,GEWASCODE_GLMC8!M:M,1,0)),"N","J"))</f>
        <v>N</v>
      </c>
      <c r="CQ230" s="24" t="str">
        <f>IF(COUNTIF($CI230:CP230,"J")&gt;0,"N",IF(ISERROR(VLOOKUP($BD230,GEWASCODE_GLMC8!N:N,1,0)),"N","J"))</f>
        <v>N</v>
      </c>
      <c r="CR230" s="24" t="str">
        <f>IF(COUNTIF($CI230:CQ230,"J")&gt;0,"N",IF(ISERROR(VLOOKUP($BD230,GEWASCODE_GLMC8!O:O,1,0)),"N","J"))</f>
        <v>N</v>
      </c>
      <c r="CS230" s="24" t="str">
        <f>IF(COUNTIF($CI230:CR230,"J")&gt;0,"N",IF(ISERROR(VLOOKUP($BD230,GEWASCODE_GLMC8!P:P,1,0)),"N","J"))</f>
        <v>N</v>
      </c>
      <c r="CT230" s="24" t="str">
        <f>IF(COUNTIF($CI230:CS230,"J")&gt;0,"N",IF(ISERROR(VLOOKUP($BD230,GEWASCODE_GLMC8!Q:Q,1,0)),"N","J"))</f>
        <v>N</v>
      </c>
      <c r="CU230" s="24" t="str">
        <f>IF(COUNTIF($CI230:CT230,"J")&gt;0,"N",IF(ISERROR(VLOOKUP($BD230,GEWASCODE_GLMC8!R:R,1,0)),"N","J"))</f>
        <v>N</v>
      </c>
      <c r="CV230" s="24" t="str">
        <f>IF(COUNTIF($CI230:CU230,"J")&gt;0,"N",IF(ISERROR(VLOOKUP($BD230,GEWASCODE_GLMC8!S:S,1,0)),"N","J"))</f>
        <v>N</v>
      </c>
      <c r="CW230" s="24" t="str">
        <f>IF(COUNTIF($CI230:CV230,"J")&gt;0,"N",IF(ISERROR(VLOOKUP($BD230,GEWASCODE_GLMC8!T:T,1,0)),"N","J"))</f>
        <v>N</v>
      </c>
      <c r="CX230" s="24" t="str">
        <f>IF(COUNTIF($CI230:CW230,"J")&gt;0,"N",IF(ISERROR(VLOOKUP($BD230,GEWASCODE_GLMC8!U:U,1,0)),"N","J"))</f>
        <v>N</v>
      </c>
      <c r="CY230" s="24" t="str">
        <f>IF(COUNTIF($CI230:CX230,"J")&gt;0,"N",IF(ISERROR(VLOOKUP($BD230,GEWASCODE_GLMC8!V:V,1,0)),"N","J"))</f>
        <v>N</v>
      </c>
      <c r="CZ230" s="24" t="str">
        <f>IF(COUNTIF($CI230:CY230,"J")&gt;0,"N",IF(ISERROR(VLOOKUP($BD230,GEWASCODE_GLMC8!W:W,1,0)),"N","J"))</f>
        <v>N</v>
      </c>
      <c r="DA230" s="24" t="str">
        <f>IF(COUNTIF($CI230:CZ230,"J")&gt;0,"N",IF(ISERROR(VLOOKUP($BD230,GEWASCODE_GLMC8!X:X,1,0)),"N","J"))</f>
        <v>N</v>
      </c>
      <c r="DB230" s="24" t="str">
        <f>IF(COUNTIF($CI230:DA230,"J")&gt;0,"N",IF(ISERROR(VLOOKUP($BD230,GEWASCODE_GLMC8!Y:Y,1,0)),"N","J"))</f>
        <v>N</v>
      </c>
      <c r="DC230" s="24" t="str">
        <f>IF(COUNTIF($CI230:DB230,"J")&gt;0,"N",IF(ISERROR(VLOOKUP($BD230,GEWASCODE_GLMC8!Z:Z,1,0)),"N","J"))</f>
        <v>N</v>
      </c>
      <c r="DD230" s="24" t="str">
        <f t="shared" si="508"/>
        <v>N</v>
      </c>
      <c r="DE230" s="3" t="str">
        <f t="shared" si="439"/>
        <v>N</v>
      </c>
      <c r="DF230" s="3" t="str">
        <f t="shared" si="440"/>
        <v>N</v>
      </c>
      <c r="DG230" s="3" t="str">
        <f t="shared" si="509"/>
        <v>N</v>
      </c>
      <c r="DH230" s="3" t="str">
        <f t="shared" si="510"/>
        <v>N</v>
      </c>
      <c r="DI230" s="3" t="str">
        <f t="shared" si="441"/>
        <v>N</v>
      </c>
      <c r="DJ230" s="3" t="str">
        <f t="shared" si="442"/>
        <v>N</v>
      </c>
      <c r="DK230" s="3">
        <f>0</f>
        <v>0</v>
      </c>
      <c r="DL230" s="3" t="str">
        <f t="shared" si="443"/>
        <v>N</v>
      </c>
      <c r="DM230" s="3" t="str">
        <f t="shared" si="444"/>
        <v>N</v>
      </c>
      <c r="DN230" t="str">
        <f>IF(AND($A230="J",COUNTIFS(activiteiten_perceel,percelen!$AZ230,activiteiten_maatregel_nr,percelen!DN$4,activiteiten_activiteit_voldoet_aan_voorwaarden,"J")&gt;0),DN$4,"")</f>
        <v/>
      </c>
      <c r="DO230" t="str">
        <f>IF(AND($A230="J",COUNTIFS(activiteiten_perceel,percelen!$AZ230,activiteiten_maatregel_nr,percelen!DO$4,activiteiten_activiteit_voldoet_aan_voorwaarden,"J")&gt;0),DO$4,"")</f>
        <v/>
      </c>
      <c r="DP230" t="str">
        <f>IF(AND($A230="J",COUNTIFS(activiteiten_perceel,percelen!$AZ230,activiteiten_maatregel_nr,percelen!DP$4,activiteiten_activiteit_voldoet_aan_voorwaarden,"J")&gt;0),DP$4,"")</f>
        <v/>
      </c>
      <c r="DQ230" t="str">
        <f>IF(AND($A230="J",COUNTIFS(activiteiten_perceel,percelen!$AZ230,activiteiten_maatregel_nr,percelen!DQ$4,activiteiten_activiteit_voldoet_aan_voorwaarden,"J")&gt;0),DQ$4,"")</f>
        <v/>
      </c>
      <c r="DR230" t="str">
        <f>IF(AND($A230="J",COUNTIFS(activiteiten_perceel,percelen!$AZ230,activiteiten_maatregel_nr,percelen!DR$4,activiteiten_activiteit_voldoet_aan_voorwaarden,"J")&gt;0),DR$4,"")</f>
        <v/>
      </c>
      <c r="DS230" t="str">
        <f>IF(AND($A230="J",COUNTIFS(activiteiten_perceel,percelen!$AZ230,activiteiten_maatregel_nr,percelen!DS$4,activiteiten_activiteit_voldoet_aan_voorwaarden,"J")&gt;0),DS$4,"")</f>
        <v/>
      </c>
      <c r="DT230" t="str">
        <f>IF(AND($A230="J",COUNTIFS(activiteiten_perceel,percelen!$AZ230,activiteiten_maatregel_nr,percelen!DT$4,activiteiten_activiteit_voldoet_aan_voorwaarden,"J")&gt;0),DT$4,"")</f>
        <v/>
      </c>
      <c r="DU230" t="str">
        <f>IF(AND($A230="J",COUNTIFS(activiteiten_perceel,percelen!$AZ230,activiteiten_maatregel_nr,percelen!DU$4,activiteiten_activiteit_voldoet_aan_voorwaarden,"J")&gt;0),DU$4,"")</f>
        <v/>
      </c>
      <c r="DV230" t="str">
        <f>IF(AND($A230="J",COUNTIFS(activiteiten_perceel,percelen!$AZ230,activiteiten_maatregel_nr,percelen!DV$4,activiteiten_activiteit_voldoet_aan_voorwaarden,"J")&gt;0),DV$4,"")</f>
        <v/>
      </c>
      <c r="DW230" t="str">
        <f>IF(AND($A230="J",COUNTIFS(activiteiten_perceel,percelen!$AZ230,activiteiten_maatregel_nr,percelen!DW$4,activiteiten_activiteit_voldoet_aan_voorwaarden,"J")&gt;0),DW$4,"")</f>
        <v/>
      </c>
      <c r="DX230" t="str">
        <f>IF(AND($A230="J",COUNTIFS(activiteiten_perceel,percelen!$AZ230,activiteiten_maatregel_nr,percelen!DX$4,activiteiten_activiteit_voldoet_aan_voorwaarden,"J")&gt;0),DX$4,"")</f>
        <v/>
      </c>
      <c r="DY230" t="str">
        <f>IF(AND($A230="J",COUNTIFS(activiteiten_perceel,percelen!$AZ230,activiteiten_maatregel_nr,percelen!DY$4,activiteiten_activiteit_voldoet_aan_voorwaarden,"J")&gt;0),DY$4,"")</f>
        <v/>
      </c>
      <c r="DZ230" t="str">
        <f>IF(AND($A230="J",COUNTIFS(activiteiten_perceel,percelen!$AZ230,activiteiten_maatregel_nr,percelen!DZ$4,activiteiten_activiteit_voldoet_aan_voorwaarden,"J")&gt;0),DZ$4,"")</f>
        <v/>
      </c>
      <c r="EA230" t="str">
        <f>IF(AND($A230="J",COUNTIFS(activiteiten_perceel,percelen!$AZ230,activiteiten_maatregel_nr,percelen!EA$4,activiteiten_activiteit_voldoet_aan_voorwaarden,"J")&gt;0),EA$4,"")</f>
        <v/>
      </c>
      <c r="EB230" t="str">
        <f>IF(AND($A230="J",COUNTIFS(activiteiten_perceel,percelen!$AZ230,activiteiten_maatregel_nr,percelen!EB$4,activiteiten_activiteit_voldoet_aan_voorwaarden,"J")&gt;0),EB$4,"")</f>
        <v/>
      </c>
      <c r="EC230" t="str">
        <f>IF(AND($A230="J",COUNTIFS(activiteiten_perceel,percelen!$AZ230,activiteiten_maatregel_nr,percelen!EC$4,activiteiten_activiteit_voldoet_aan_voorwaarden,"J")&gt;0),EC$4,"")</f>
        <v/>
      </c>
      <c r="ED230" t="str">
        <f>IF(AND($A230="J",COUNTIFS(activiteiten_perceel,percelen!$AZ230,activiteiten_maatregel_nr,percelen!ED$4,activiteiten_activiteit_voldoet_aan_voorwaarden,"J")&gt;0),ED$4,"")</f>
        <v/>
      </c>
      <c r="EE230" t="str">
        <f>IF(AND($A230="J",COUNTIFS(activiteiten_perceel,percelen!$AZ230,activiteiten_maatregel_nr,percelen!EE$4,activiteiten_activiteit_voldoet_aan_voorwaarden,"J")&gt;0),EE$4,"")</f>
        <v/>
      </c>
      <c r="EF230" t="str">
        <f>IF(AND($A230="J",COUNTIFS(activiteiten_perceel,percelen!$AZ230,activiteiten_maatregel_nr,percelen!EF$4,activiteiten_activiteit_voldoet_aan_voorwaarden,"J")&gt;0),EF$4,"")</f>
        <v/>
      </c>
      <c r="EG230" t="str">
        <f>IF(AND($A230="J",COUNTIFS(activiteiten_perceel,percelen!$AZ230,activiteiten_maatregel_nr,percelen!EG$4,activiteiten_activiteit_voldoet_aan_voorwaarden,"J")&gt;0),EG$4,"")</f>
        <v/>
      </c>
      <c r="EH230" t="str">
        <f>IF(AND($A230="J",COUNTIFS(activiteiten_perceel,percelen!$AZ230,activiteiten_maatregel_nr,percelen!EH$4,activiteiten_activiteit_voldoet_aan_voorwaarden,"J")&gt;0),EH$4,"")</f>
        <v/>
      </c>
      <c r="EI230" t="str">
        <f>IF(AND($A230="J",COUNTIFS(activiteiten_perceel,percelen!$AZ230,activiteiten_maatregel_nr,percelen!EI$4,activiteiten_activiteit_voldoet_aan_voorwaarden,"J")&gt;0),EI$4,"")</f>
        <v/>
      </c>
      <c r="EJ230">
        <f t="shared" si="511"/>
        <v>0</v>
      </c>
      <c r="EK230" t="str">
        <f t="shared" si="445"/>
        <v/>
      </c>
      <c r="EL230" t="str">
        <f t="shared" si="446"/>
        <v/>
      </c>
      <c r="EM230" t="str">
        <f t="shared" si="447"/>
        <v/>
      </c>
      <c r="EN230" t="str">
        <f t="shared" si="448"/>
        <v/>
      </c>
      <c r="EO230" t="str">
        <f t="shared" si="449"/>
        <v/>
      </c>
      <c r="EP230" t="str">
        <f t="shared" si="450"/>
        <v/>
      </c>
      <c r="EQ230" t="str">
        <f t="shared" si="451"/>
        <v/>
      </c>
      <c r="ER230" t="str">
        <f t="shared" si="452"/>
        <v/>
      </c>
      <c r="ES230" t="str">
        <f t="shared" si="453"/>
        <v/>
      </c>
      <c r="ET230" t="str">
        <f t="shared" si="454"/>
        <v/>
      </c>
      <c r="EU230" t="str">
        <f t="shared" si="455"/>
        <v/>
      </c>
      <c r="EV230" t="str">
        <f t="shared" si="456"/>
        <v/>
      </c>
      <c r="EW230" t="str">
        <f t="shared" si="512"/>
        <v>nvt</v>
      </c>
      <c r="EX230" t="str">
        <f t="shared" si="513"/>
        <v>nvt</v>
      </c>
      <c r="EY230" t="str">
        <f t="shared" si="514"/>
        <v>nvt</v>
      </c>
      <c r="EZ230" t="str">
        <f t="shared" si="515"/>
        <v>nvt</v>
      </c>
      <c r="FA230" t="str">
        <f t="shared" si="516"/>
        <v>nvt</v>
      </c>
      <c r="FB230" t="str">
        <f t="shared" si="517"/>
        <v>nvt</v>
      </c>
      <c r="FC230" t="str">
        <f t="shared" si="518"/>
        <v>nvt</v>
      </c>
      <c r="FD230" t="str">
        <f t="shared" si="519"/>
        <v>nvt</v>
      </c>
      <c r="FE230" t="str">
        <f>IF($EJ230=2,VLOOKUP(FD230,STAPELING!A:D,FE$1,0),"nvt")</f>
        <v>nvt</v>
      </c>
      <c r="FF230" t="str">
        <f t="shared" si="520"/>
        <v>nvt</v>
      </c>
      <c r="FG230" t="str">
        <f t="shared" si="521"/>
        <v>nvt</v>
      </c>
      <c r="FH230" t="str">
        <f t="shared" si="522"/>
        <v>nvt</v>
      </c>
      <c r="FI230" t="str">
        <f t="shared" si="523"/>
        <v>nvt</v>
      </c>
      <c r="FJ230" t="str">
        <f t="shared" si="524"/>
        <v>nvt</v>
      </c>
      <c r="FK230" t="str">
        <f t="shared" si="525"/>
        <v>nvt</v>
      </c>
      <c r="FL230" t="str">
        <f t="shared" si="526"/>
        <v>nvt</v>
      </c>
      <c r="FM230" t="str">
        <f t="shared" si="527"/>
        <v/>
      </c>
      <c r="FN230" t="str">
        <f>IF(ISERROR(VLOOKUP(FM230,STAPELING!I:AO,FN$1,0)),"N",VLOOKUP(FM230,STAPELING!I:AO,FN$1,0))</f>
        <v>J</v>
      </c>
      <c r="FO230" t="str">
        <f t="shared" si="528"/>
        <v>nvt</v>
      </c>
      <c r="FP230" t="str">
        <f t="shared" si="457"/>
        <v>nvt</v>
      </c>
      <c r="FQ230" t="str">
        <f t="shared" si="458"/>
        <v>nvt</v>
      </c>
      <c r="FR230" t="str">
        <f t="shared" si="459"/>
        <v>nvt</v>
      </c>
      <c r="FS230" t="str">
        <f t="shared" si="460"/>
        <v>nvt</v>
      </c>
      <c r="FT230" t="str">
        <f t="shared" si="461"/>
        <v>nvt</v>
      </c>
      <c r="FU230" t="str">
        <f t="shared" si="462"/>
        <v>nvt</v>
      </c>
      <c r="FV230" t="str">
        <f t="shared" si="463"/>
        <v>nvt</v>
      </c>
      <c r="FW230" t="str">
        <f t="shared" si="464"/>
        <v>nvt</v>
      </c>
      <c r="FX230" t="str">
        <f t="shared" si="465"/>
        <v>nvt</v>
      </c>
      <c r="FY230" t="str">
        <f t="shared" si="466"/>
        <v>nvt</v>
      </c>
      <c r="FZ230" t="str">
        <f t="shared" si="467"/>
        <v>nvt</v>
      </c>
      <c r="GA230" t="str">
        <f t="shared" si="468"/>
        <v>nvt</v>
      </c>
      <c r="GB230" t="str">
        <f>IF($EJ230&gt;2,IF(FO230="","zwart",VLOOKUP(FO230,STAPELING!J:AA,GB$1,0)),"nvt")</f>
        <v>nvt</v>
      </c>
      <c r="GC230" t="str">
        <f t="shared" si="529"/>
        <v>nvt</v>
      </c>
      <c r="GD230" t="str">
        <f t="shared" si="530"/>
        <v>nvt</v>
      </c>
      <c r="GE230" t="str">
        <f t="shared" si="531"/>
        <v>nvt</v>
      </c>
      <c r="GF230" t="str">
        <f t="shared" si="532"/>
        <v>nvt</v>
      </c>
      <c r="GG230" t="str">
        <f t="shared" si="533"/>
        <v>nvt</v>
      </c>
      <c r="GH230" t="str">
        <f t="shared" si="534"/>
        <v>nvt</v>
      </c>
      <c r="GI230" t="str">
        <f t="shared" si="535"/>
        <v>nvt</v>
      </c>
      <c r="GJ230" t="str">
        <f t="shared" si="536"/>
        <v>nvt</v>
      </c>
      <c r="GK230" t="str">
        <f t="shared" si="469"/>
        <v>nvt</v>
      </c>
      <c r="GL230" t="str">
        <f t="shared" si="470"/>
        <v>nvt</v>
      </c>
      <c r="GM230" t="str">
        <f t="shared" si="471"/>
        <v>nvt</v>
      </c>
      <c r="GN230" t="str">
        <f t="shared" si="472"/>
        <v>nvt</v>
      </c>
      <c r="GO230" t="str">
        <f t="shared" si="473"/>
        <v>nvt</v>
      </c>
      <c r="GP230" t="str">
        <f t="shared" si="474"/>
        <v>nvt</v>
      </c>
      <c r="GQ230" t="str">
        <f t="shared" si="475"/>
        <v>nvt</v>
      </c>
      <c r="GR230" t="str">
        <f t="shared" si="476"/>
        <v>nvt</v>
      </c>
      <c r="GS230" t="str">
        <f t="shared" si="477"/>
        <v>nvt</v>
      </c>
      <c r="GT230" t="str">
        <f t="shared" si="478"/>
        <v>nvt</v>
      </c>
      <c r="GU230" t="str">
        <f t="shared" si="479"/>
        <v>nvt</v>
      </c>
      <c r="GV230" t="str">
        <f t="shared" si="480"/>
        <v>nvt</v>
      </c>
      <c r="GW230" t="str">
        <f>IF($EJ230&gt;2,IF(GJ230="","zwart",VLOOKUP(GJ230,STAPELING!AB:AJ,GW$1,0)),"nvt")</f>
        <v>nvt</v>
      </c>
      <c r="GX230" t="str">
        <f t="shared" si="537"/>
        <v>nvt</v>
      </c>
      <c r="GY230" t="str">
        <f t="shared" si="538"/>
        <v>nvt</v>
      </c>
      <c r="GZ230" t="str">
        <f t="shared" si="539"/>
        <v>nvt</v>
      </c>
      <c r="HA230" t="str">
        <f t="shared" si="540"/>
        <v>nvt</v>
      </c>
      <c r="HB230" t="str">
        <f t="shared" si="541"/>
        <v>nvt</v>
      </c>
      <c r="HC230" t="str">
        <f t="shared" si="542"/>
        <v>nvt</v>
      </c>
      <c r="HD230" t="str">
        <f t="shared" si="543"/>
        <v>nvt</v>
      </c>
      <c r="HE230" t="str">
        <f t="shared" si="544"/>
        <v>nvt</v>
      </c>
      <c r="HF230" t="str">
        <f t="shared" si="545"/>
        <v>nvt</v>
      </c>
      <c r="HG230" t="str">
        <f t="shared" si="546"/>
        <v>nvt</v>
      </c>
      <c r="HH230" t="str">
        <f t="shared" si="547"/>
        <v>nvt</v>
      </c>
      <c r="HI230" t="str">
        <f t="shared" si="548"/>
        <v>nvt</v>
      </c>
      <c r="HJ230" t="str">
        <f t="shared" si="549"/>
        <v>nvt</v>
      </c>
      <c r="HK230" t="str">
        <f t="shared" si="550"/>
        <v>nvt</v>
      </c>
      <c r="HL230" t="str">
        <f t="shared" si="551"/>
        <v>nvt</v>
      </c>
      <c r="HM230" t="str">
        <f t="shared" si="481"/>
        <v>nvt</v>
      </c>
      <c r="HN230" t="str">
        <f t="shared" si="482"/>
        <v>nvt</v>
      </c>
      <c r="HO230" t="str">
        <f t="shared" si="483"/>
        <v>nvt</v>
      </c>
      <c r="HP230" t="str">
        <f t="shared" si="484"/>
        <v>nvt</v>
      </c>
      <c r="HQ230" t="str">
        <f t="shared" si="485"/>
        <v>nvt</v>
      </c>
      <c r="HR230" t="str">
        <f t="shared" si="486"/>
        <v>nvt</v>
      </c>
      <c r="HS230" t="str">
        <f t="shared" si="487"/>
        <v>nvt</v>
      </c>
      <c r="HT230" t="str">
        <f t="shared" si="488"/>
        <v>nvt</v>
      </c>
      <c r="HU230" t="str">
        <f t="shared" si="489"/>
        <v>nvt</v>
      </c>
      <c r="HV230" t="str">
        <f t="shared" si="490"/>
        <v>nvt</v>
      </c>
      <c r="HW230" t="str">
        <f t="shared" si="491"/>
        <v>nvt</v>
      </c>
      <c r="HX230" t="str">
        <f t="shared" si="492"/>
        <v>nvt</v>
      </c>
      <c r="HY230" t="str">
        <f>IF($EJ230&gt;2,IF(HL230="","zwart",VLOOKUP(HL230,STAPELING!AK:AN,HY$1,0)),"nvt")</f>
        <v>nvt</v>
      </c>
      <c r="HZ230" t="str">
        <f t="shared" si="552"/>
        <v>nvt</v>
      </c>
      <c r="IA230" t="str">
        <f t="shared" si="553"/>
        <v>nvt</v>
      </c>
      <c r="IB230" t="str">
        <f t="shared" si="554"/>
        <v>nvt</v>
      </c>
      <c r="IC230" t="str">
        <f t="shared" si="555"/>
        <v>nvt</v>
      </c>
      <c r="ID230" t="str">
        <f t="shared" si="556"/>
        <v>nvt</v>
      </c>
      <c r="IE230" t="str">
        <f t="shared" si="557"/>
        <v>nvt</v>
      </c>
      <c r="IF230" t="str">
        <f t="shared" si="558"/>
        <v>nvt</v>
      </c>
      <c r="IG230">
        <f t="shared" si="559"/>
        <v>0</v>
      </c>
      <c r="IH230">
        <f t="shared" si="560"/>
        <v>0</v>
      </c>
      <c r="II230">
        <f t="shared" si="561"/>
        <v>0</v>
      </c>
      <c r="IJ230">
        <f t="shared" si="562"/>
        <v>0</v>
      </c>
      <c r="IK230">
        <f t="shared" si="563"/>
        <v>0</v>
      </c>
      <c r="IL230">
        <f t="shared" si="564"/>
        <v>0</v>
      </c>
      <c r="IM230">
        <f t="shared" si="565"/>
        <v>0</v>
      </c>
      <c r="IN230">
        <f t="shared" si="566"/>
        <v>0</v>
      </c>
      <c r="IO230">
        <f t="shared" si="567"/>
        <v>0</v>
      </c>
      <c r="IP230">
        <f t="shared" si="568"/>
        <v>0</v>
      </c>
      <c r="IQ230">
        <f t="shared" si="569"/>
        <v>0</v>
      </c>
      <c r="IR230">
        <f t="shared" si="570"/>
        <v>0</v>
      </c>
      <c r="IS230">
        <f t="shared" si="571"/>
        <v>0</v>
      </c>
      <c r="IT230">
        <f t="shared" si="572"/>
        <v>0</v>
      </c>
      <c r="IU230" t="str">
        <f t="shared" si="573"/>
        <v>N</v>
      </c>
      <c r="IV230" t="str">
        <f t="shared" si="493"/>
        <v>N</v>
      </c>
      <c r="IW230" t="str">
        <f t="shared" si="574"/>
        <v>N</v>
      </c>
    </row>
    <row r="231" spans="1:257" x14ac:dyDescent="0.25">
      <c r="A231" t="str">
        <f>IF(ISERROR(VLOOKUP(E231,E$4:E230,1,0)),"J","N")</f>
        <v>N</v>
      </c>
      <c r="E231" s="25" t="str">
        <f>IF(Invoer!B260="","",Invoer!B260)</f>
        <v/>
      </c>
      <c r="F231" s="25"/>
      <c r="G231" s="25"/>
      <c r="H231" s="25" t="str">
        <f>IF(AND($E231&lt;&gt;"",$A231="J"),Invoer!D260,"")</f>
        <v/>
      </c>
      <c r="I231" s="25"/>
      <c r="J231" s="26"/>
      <c r="K231" s="26" t="str">
        <f>IF(AND($E231&lt;&gt;"",$A231="J"),Invoer!L260,"")</f>
        <v/>
      </c>
      <c r="L231" s="26"/>
      <c r="M231" s="25"/>
      <c r="N231" s="152"/>
      <c r="O231" s="153"/>
      <c r="P231" s="25"/>
      <c r="Q231" s="25"/>
      <c r="R231" s="153"/>
      <c r="S231" s="154"/>
      <c r="T231" s="152"/>
      <c r="U231" s="153"/>
      <c r="V231" s="153"/>
      <c r="W231" s="59" t="str">
        <f>IF(AND($E231&lt;&gt;"",$A231="J",Invoer!R260&lt;&gt;""),VLOOKUP(Invoer!R260,NORM!$F$26:$H$29,3,0),"")</f>
        <v/>
      </c>
      <c r="X231" s="59"/>
      <c r="Y231" s="25" t="str">
        <f t="shared" si="494"/>
        <v/>
      </c>
      <c r="Z231" s="25"/>
      <c r="AA231" s="26" t="str">
        <f t="shared" si="495"/>
        <v/>
      </c>
      <c r="AB231" s="26"/>
      <c r="AC231" s="153"/>
      <c r="AD231" s="153"/>
      <c r="AE231" s="153"/>
      <c r="AF231" s="153"/>
      <c r="AG231" s="153"/>
      <c r="AH231" s="25"/>
      <c r="AI231" s="153"/>
      <c r="AJ231" s="153"/>
      <c r="AK231" s="153"/>
      <c r="AL231" s="153"/>
      <c r="AM231" s="25" t="str">
        <f>IF(AND($E231&lt;&gt;"",$A231="J"),IF(Invoer!X260="Ja","J",IF(Invoer!X260="Nee","N","")),"")</f>
        <v/>
      </c>
      <c r="AN231" s="153"/>
      <c r="AO231" s="153"/>
      <c r="AP231" s="153" t="s">
        <v>311</v>
      </c>
      <c r="AQ231" s="153" t="s">
        <v>311</v>
      </c>
      <c r="AR231" s="153" t="s">
        <v>312</v>
      </c>
      <c r="AS231" s="153" t="s">
        <v>312</v>
      </c>
      <c r="AT231" s="1" t="str">
        <f>IF(AND($E231&lt;&gt;"",$A231="J",Invoer!O260&lt;&gt;""),VLOOKUP(Invoer!O260,NORM!$F$31:$H$38,3,0),"")</f>
        <v/>
      </c>
      <c r="AU231" s="1"/>
      <c r="AV231" s="1" t="str">
        <f>IF(AND($E231&lt;&gt;"",$A231="J"),Invoer!AH260,"")</f>
        <v/>
      </c>
      <c r="AW231" s="1"/>
      <c r="AX231" s="1" t="str">
        <f t="shared" si="496"/>
        <v/>
      </c>
      <c r="AY231" s="1"/>
      <c r="AZ231" s="3" t="str">
        <f t="shared" si="497"/>
        <v/>
      </c>
      <c r="BA231" s="3" t="str">
        <f t="shared" si="498"/>
        <v/>
      </c>
      <c r="BB231" s="3" t="str">
        <f t="shared" si="499"/>
        <v>N</v>
      </c>
      <c r="BC231" s="3" t="str">
        <f t="shared" si="500"/>
        <v>N</v>
      </c>
      <c r="BD231" s="3" t="str">
        <f t="shared" si="501"/>
        <v/>
      </c>
      <c r="BE231" s="3">
        <f t="shared" si="502"/>
        <v>0</v>
      </c>
      <c r="BF231" s="3" t="str">
        <f t="shared" si="503"/>
        <v/>
      </c>
      <c r="BG231" s="3" t="str">
        <f t="shared" si="504"/>
        <v/>
      </c>
      <c r="BH231" s="3" t="str">
        <f t="shared" si="505"/>
        <v>N</v>
      </c>
      <c r="BI231" s="24" t="str">
        <f t="shared" si="506"/>
        <v/>
      </c>
      <c r="BJ231" s="24" t="str">
        <f>IF(ISERROR(VLOOKUP($BD231,LOV_GWSGRP!A:A,1,0)),"N","J")</f>
        <v>N</v>
      </c>
      <c r="BK231" s="24" t="str">
        <f>IF(ISERROR(VLOOKUP($BD231,LOV_GWSGRP!D:D,1,0)),"N","J")</f>
        <v>N</v>
      </c>
      <c r="BL231" s="24" t="str">
        <f>IF(ISERROR(VLOOKUP($BD231,LOV_GWSGRP!G:G,1,0)),"N","J")</f>
        <v>N</v>
      </c>
      <c r="BM231" s="24" t="str">
        <f>IF(ISERROR(VLOOKUP($BD231,LOV_GWSGRP!M:M,1,0)),"N","J")</f>
        <v>N</v>
      </c>
      <c r="BN231" s="24" t="str">
        <f>IF(ISERROR(VLOOKUP($BD231,LOV_GWSGRP!P:P,1,0)),"N","J")</f>
        <v>N</v>
      </c>
      <c r="BO231" s="24" t="str">
        <f>IF(ISERROR(VLOOKUP($BD231,LOV_GWSGRP!S:S,1,0)),"N","J")</f>
        <v>N</v>
      </c>
      <c r="BP231" s="24" t="str">
        <f>IF(ISERROR(VLOOKUP($BD231,LOV_GWSGRP!V:V,1,0)),"N","J")</f>
        <v>N</v>
      </c>
      <c r="BQ231" s="24" t="str">
        <f>IF(ISERROR(VLOOKUP($BD231,LOV_GWSGRP!Y:Y,1,0)),"N","J")</f>
        <v>N</v>
      </c>
      <c r="BR231" s="24" t="str">
        <f>IF(ISERROR(VLOOKUP($BD231,LOV_GWSGRP!AB:AB,1,0)),"N","J")</f>
        <v>N</v>
      </c>
      <c r="BS231" s="24" t="str">
        <f>IF(ISERROR(VLOOKUP($BD231,LOV_GWSGRP!AE:AE,1,0)),"N","J")</f>
        <v>N</v>
      </c>
      <c r="BT231" s="24" t="str">
        <f>IF(ISERROR(VLOOKUP($BD231,LOV_GWSGRP!AH:AH,1,0)),"N","J")</f>
        <v>N</v>
      </c>
      <c r="BU231" s="24" t="str">
        <f>IF(ISERROR(VLOOKUP($BD231,LOV_GWSGRP!CJ:CJ,1,0)),"N","J")</f>
        <v>N</v>
      </c>
      <c r="BV231" s="24" t="str">
        <f>IF(ISERROR(VLOOKUP($BD231,LOV_GWSGRP!AN:AN,1,0)),"N","J")</f>
        <v>N</v>
      </c>
      <c r="BW231" s="24" t="str">
        <f>IF(ISERROR(VLOOKUP($BD231,LOV_GWSGRP!AQ:AQ,1,0)),"N","J")</f>
        <v>N</v>
      </c>
      <c r="BX231" s="24" t="str">
        <f>IF(ISERROR(VLOOKUP($BD231,LOV_GWSGRP!AT:AT,1,0)),"N","J")</f>
        <v>N</v>
      </c>
      <c r="BY231" s="24" t="str">
        <f>IF(ISERROR(VLOOKUP($BD231,LOV_GWSGRP!AW:AW,1,0)),"N","J")</f>
        <v>N</v>
      </c>
      <c r="BZ231" s="24" t="str">
        <f>IF(ISERROR(VLOOKUP($BD231,LOV_GWSGRP!AZ:AZ,1,0)),"N","J")</f>
        <v>N</v>
      </c>
      <c r="CA231" s="24" t="str">
        <f>IF(ISERROR(VLOOKUP($BD231,LOV_GWSGRP!BC:BC,1,0)),"N","J")</f>
        <v>N</v>
      </c>
      <c r="CB231" s="24" t="str">
        <f>IF(ISERROR(VLOOKUP($BD231,LOV_GWSGRP!BF:BF,1,0)),"N","J")</f>
        <v>N</v>
      </c>
      <c r="CC231" s="24" t="str">
        <f>IF(ISERROR(VLOOKUP($BD231,LOV_GWSGRP!BI:BI,1,0)),"N","J")</f>
        <v>N</v>
      </c>
      <c r="CD231" s="24" t="str">
        <f>IF(ISERROR(VLOOKUP($BD231,LOV_GWSGRP!J:J,1,0)),"N","J")</f>
        <v>N</v>
      </c>
      <c r="CE231" s="24" t="str">
        <f>IF(ISERROR(VLOOKUP($BD231,LOV_GWSGRP!BL:BL,1,0)),"N","J")</f>
        <v>N</v>
      </c>
      <c r="CF231" s="24"/>
      <c r="CG231" s="24" t="str">
        <f>IF(ISERROR(VLOOKUP($BD231,LOV_GWSGRP!BO:BO,1,0)),"N","J")</f>
        <v>N</v>
      </c>
      <c r="CH231" s="24" t="str">
        <f t="shared" si="507"/>
        <v>N</v>
      </c>
      <c r="CI231" s="24" t="str">
        <f>IF(ISERROR(VLOOKUP($BD231,GEWASCODE_GLMC8!F:F,1,0)),"N","J")</f>
        <v>N</v>
      </c>
      <c r="CJ231" s="24" t="str">
        <f>IF(COUNTIF($CI231:CI231,"J")&gt;0,"N",IF(ISERROR(VLOOKUP($BD231,GEWASCODE_GLMC8!G:G,1,0)),"N","J"))</f>
        <v>N</v>
      </c>
      <c r="CK231" s="24" t="str">
        <f>IF(COUNTIF($CI231:CJ231,"J")&gt;0,"N",IF(ISERROR(VLOOKUP($BD231,GEWASCODE_GLMC8!H:H,1,0)),"N","J"))</f>
        <v>N</v>
      </c>
      <c r="CL231" s="24" t="str">
        <f>IF(COUNTIF($CI231:CK231,"J")&gt;0,"N",IF(ISERROR(VLOOKUP($BD231,GEWASCODE_GLMC8!I:I,1,0)),"N","J"))</f>
        <v>N</v>
      </c>
      <c r="CM231" s="24" t="str">
        <f>IF(COUNTIF($CI231:CL231,"J")&gt;0,"N",IF(ISERROR(VLOOKUP($BD231,GEWASCODE_GLMC8!J:J,1,0)),"N","J"))</f>
        <v>N</v>
      </c>
      <c r="CN231" s="24" t="str">
        <f>IF(COUNTIF($CI231:CM231,"J")&gt;0,"N",IF(ISERROR(VLOOKUP($BD231,GEWASCODE_GLMC8!K:K,1,0)),"N","J"))</f>
        <v>N</v>
      </c>
      <c r="CO231" s="24" t="str">
        <f>IF(COUNTIF($CI231:CN231,"J")&gt;0,"N",IF(ISERROR(VLOOKUP($BD231,GEWASCODE_GLMC8!L:L,1,0)),"N","J"))</f>
        <v>N</v>
      </c>
      <c r="CP231" s="24" t="str">
        <f>IF(COUNTIF($CI231:CO231,"J")&gt;0,"N",IF(ISERROR(VLOOKUP($BD231,GEWASCODE_GLMC8!M:M,1,0)),"N","J"))</f>
        <v>N</v>
      </c>
      <c r="CQ231" s="24" t="str">
        <f>IF(COUNTIF($CI231:CP231,"J")&gt;0,"N",IF(ISERROR(VLOOKUP($BD231,GEWASCODE_GLMC8!N:N,1,0)),"N","J"))</f>
        <v>N</v>
      </c>
      <c r="CR231" s="24" t="str">
        <f>IF(COUNTIF($CI231:CQ231,"J")&gt;0,"N",IF(ISERROR(VLOOKUP($BD231,GEWASCODE_GLMC8!O:O,1,0)),"N","J"))</f>
        <v>N</v>
      </c>
      <c r="CS231" s="24" t="str">
        <f>IF(COUNTIF($CI231:CR231,"J")&gt;0,"N",IF(ISERROR(VLOOKUP($BD231,GEWASCODE_GLMC8!P:P,1,0)),"N","J"))</f>
        <v>N</v>
      </c>
      <c r="CT231" s="24" t="str">
        <f>IF(COUNTIF($CI231:CS231,"J")&gt;0,"N",IF(ISERROR(VLOOKUP($BD231,GEWASCODE_GLMC8!Q:Q,1,0)),"N","J"))</f>
        <v>N</v>
      </c>
      <c r="CU231" s="24" t="str">
        <f>IF(COUNTIF($CI231:CT231,"J")&gt;0,"N",IF(ISERROR(VLOOKUP($BD231,GEWASCODE_GLMC8!R:R,1,0)),"N","J"))</f>
        <v>N</v>
      </c>
      <c r="CV231" s="24" t="str">
        <f>IF(COUNTIF($CI231:CU231,"J")&gt;0,"N",IF(ISERROR(VLOOKUP($BD231,GEWASCODE_GLMC8!S:S,1,0)),"N","J"))</f>
        <v>N</v>
      </c>
      <c r="CW231" s="24" t="str">
        <f>IF(COUNTIF($CI231:CV231,"J")&gt;0,"N",IF(ISERROR(VLOOKUP($BD231,GEWASCODE_GLMC8!T:T,1,0)),"N","J"))</f>
        <v>N</v>
      </c>
      <c r="CX231" s="24" t="str">
        <f>IF(COUNTIF($CI231:CW231,"J")&gt;0,"N",IF(ISERROR(VLOOKUP($BD231,GEWASCODE_GLMC8!U:U,1,0)),"N","J"))</f>
        <v>N</v>
      </c>
      <c r="CY231" s="24" t="str">
        <f>IF(COUNTIF($CI231:CX231,"J")&gt;0,"N",IF(ISERROR(VLOOKUP($BD231,GEWASCODE_GLMC8!V:V,1,0)),"N","J"))</f>
        <v>N</v>
      </c>
      <c r="CZ231" s="24" t="str">
        <f>IF(COUNTIF($CI231:CY231,"J")&gt;0,"N",IF(ISERROR(VLOOKUP($BD231,GEWASCODE_GLMC8!W:W,1,0)),"N","J"))</f>
        <v>N</v>
      </c>
      <c r="DA231" s="24" t="str">
        <f>IF(COUNTIF($CI231:CZ231,"J")&gt;0,"N",IF(ISERROR(VLOOKUP($BD231,GEWASCODE_GLMC8!X:X,1,0)),"N","J"))</f>
        <v>N</v>
      </c>
      <c r="DB231" s="24" t="str">
        <f>IF(COUNTIF($CI231:DA231,"J")&gt;0,"N",IF(ISERROR(VLOOKUP($BD231,GEWASCODE_GLMC8!Y:Y,1,0)),"N","J"))</f>
        <v>N</v>
      </c>
      <c r="DC231" s="24" t="str">
        <f>IF(COUNTIF($CI231:DB231,"J")&gt;0,"N",IF(ISERROR(VLOOKUP($BD231,GEWASCODE_GLMC8!Z:Z,1,0)),"N","J"))</f>
        <v>N</v>
      </c>
      <c r="DD231" s="24" t="str">
        <f t="shared" si="508"/>
        <v>N</v>
      </c>
      <c r="DE231" s="3" t="str">
        <f t="shared" si="439"/>
        <v>N</v>
      </c>
      <c r="DF231" s="3" t="str">
        <f t="shared" si="440"/>
        <v>N</v>
      </c>
      <c r="DG231" s="3" t="str">
        <f t="shared" si="509"/>
        <v>N</v>
      </c>
      <c r="DH231" s="3" t="str">
        <f t="shared" si="510"/>
        <v>N</v>
      </c>
      <c r="DI231" s="3" t="str">
        <f t="shared" si="441"/>
        <v>N</v>
      </c>
      <c r="DJ231" s="3" t="str">
        <f t="shared" si="442"/>
        <v>N</v>
      </c>
      <c r="DK231" s="3">
        <f>0</f>
        <v>0</v>
      </c>
      <c r="DL231" s="3" t="str">
        <f t="shared" si="443"/>
        <v>N</v>
      </c>
      <c r="DM231" s="3" t="str">
        <f t="shared" si="444"/>
        <v>N</v>
      </c>
      <c r="DN231" t="str">
        <f>IF(AND($A231="J",COUNTIFS(activiteiten_perceel,percelen!$AZ231,activiteiten_maatregel_nr,percelen!DN$4,activiteiten_activiteit_voldoet_aan_voorwaarden,"J")&gt;0),DN$4,"")</f>
        <v/>
      </c>
      <c r="DO231" t="str">
        <f>IF(AND($A231="J",COUNTIFS(activiteiten_perceel,percelen!$AZ231,activiteiten_maatregel_nr,percelen!DO$4,activiteiten_activiteit_voldoet_aan_voorwaarden,"J")&gt;0),DO$4,"")</f>
        <v/>
      </c>
      <c r="DP231" t="str">
        <f>IF(AND($A231="J",COUNTIFS(activiteiten_perceel,percelen!$AZ231,activiteiten_maatregel_nr,percelen!DP$4,activiteiten_activiteit_voldoet_aan_voorwaarden,"J")&gt;0),DP$4,"")</f>
        <v/>
      </c>
      <c r="DQ231" t="str">
        <f>IF(AND($A231="J",COUNTIFS(activiteiten_perceel,percelen!$AZ231,activiteiten_maatregel_nr,percelen!DQ$4,activiteiten_activiteit_voldoet_aan_voorwaarden,"J")&gt;0),DQ$4,"")</f>
        <v/>
      </c>
      <c r="DR231" t="str">
        <f>IF(AND($A231="J",COUNTIFS(activiteiten_perceel,percelen!$AZ231,activiteiten_maatregel_nr,percelen!DR$4,activiteiten_activiteit_voldoet_aan_voorwaarden,"J")&gt;0),DR$4,"")</f>
        <v/>
      </c>
      <c r="DS231" t="str">
        <f>IF(AND($A231="J",COUNTIFS(activiteiten_perceel,percelen!$AZ231,activiteiten_maatregel_nr,percelen!DS$4,activiteiten_activiteit_voldoet_aan_voorwaarden,"J")&gt;0),DS$4,"")</f>
        <v/>
      </c>
      <c r="DT231" t="str">
        <f>IF(AND($A231="J",COUNTIFS(activiteiten_perceel,percelen!$AZ231,activiteiten_maatregel_nr,percelen!DT$4,activiteiten_activiteit_voldoet_aan_voorwaarden,"J")&gt;0),DT$4,"")</f>
        <v/>
      </c>
      <c r="DU231" t="str">
        <f>IF(AND($A231="J",COUNTIFS(activiteiten_perceel,percelen!$AZ231,activiteiten_maatregel_nr,percelen!DU$4,activiteiten_activiteit_voldoet_aan_voorwaarden,"J")&gt;0),DU$4,"")</f>
        <v/>
      </c>
      <c r="DV231" t="str">
        <f>IF(AND($A231="J",COUNTIFS(activiteiten_perceel,percelen!$AZ231,activiteiten_maatregel_nr,percelen!DV$4,activiteiten_activiteit_voldoet_aan_voorwaarden,"J")&gt;0),DV$4,"")</f>
        <v/>
      </c>
      <c r="DW231" t="str">
        <f>IF(AND($A231="J",COUNTIFS(activiteiten_perceel,percelen!$AZ231,activiteiten_maatregel_nr,percelen!DW$4,activiteiten_activiteit_voldoet_aan_voorwaarden,"J")&gt;0),DW$4,"")</f>
        <v/>
      </c>
      <c r="DX231" t="str">
        <f>IF(AND($A231="J",COUNTIFS(activiteiten_perceel,percelen!$AZ231,activiteiten_maatregel_nr,percelen!DX$4,activiteiten_activiteit_voldoet_aan_voorwaarden,"J")&gt;0),DX$4,"")</f>
        <v/>
      </c>
      <c r="DY231" t="str">
        <f>IF(AND($A231="J",COUNTIFS(activiteiten_perceel,percelen!$AZ231,activiteiten_maatregel_nr,percelen!DY$4,activiteiten_activiteit_voldoet_aan_voorwaarden,"J")&gt;0),DY$4,"")</f>
        <v/>
      </c>
      <c r="DZ231" t="str">
        <f>IF(AND($A231="J",COUNTIFS(activiteiten_perceel,percelen!$AZ231,activiteiten_maatregel_nr,percelen!DZ$4,activiteiten_activiteit_voldoet_aan_voorwaarden,"J")&gt;0),DZ$4,"")</f>
        <v/>
      </c>
      <c r="EA231" t="str">
        <f>IF(AND($A231="J",COUNTIFS(activiteiten_perceel,percelen!$AZ231,activiteiten_maatregel_nr,percelen!EA$4,activiteiten_activiteit_voldoet_aan_voorwaarden,"J")&gt;0),EA$4,"")</f>
        <v/>
      </c>
      <c r="EB231" t="str">
        <f>IF(AND($A231="J",COUNTIFS(activiteiten_perceel,percelen!$AZ231,activiteiten_maatregel_nr,percelen!EB$4,activiteiten_activiteit_voldoet_aan_voorwaarden,"J")&gt;0),EB$4,"")</f>
        <v/>
      </c>
      <c r="EC231" t="str">
        <f>IF(AND($A231="J",COUNTIFS(activiteiten_perceel,percelen!$AZ231,activiteiten_maatregel_nr,percelen!EC$4,activiteiten_activiteit_voldoet_aan_voorwaarden,"J")&gt;0),EC$4,"")</f>
        <v/>
      </c>
      <c r="ED231" t="str">
        <f>IF(AND($A231="J",COUNTIFS(activiteiten_perceel,percelen!$AZ231,activiteiten_maatregel_nr,percelen!ED$4,activiteiten_activiteit_voldoet_aan_voorwaarden,"J")&gt;0),ED$4,"")</f>
        <v/>
      </c>
      <c r="EE231" t="str">
        <f>IF(AND($A231="J",COUNTIFS(activiteiten_perceel,percelen!$AZ231,activiteiten_maatregel_nr,percelen!EE$4,activiteiten_activiteit_voldoet_aan_voorwaarden,"J")&gt;0),EE$4,"")</f>
        <v/>
      </c>
      <c r="EF231" t="str">
        <f>IF(AND($A231="J",COUNTIFS(activiteiten_perceel,percelen!$AZ231,activiteiten_maatregel_nr,percelen!EF$4,activiteiten_activiteit_voldoet_aan_voorwaarden,"J")&gt;0),EF$4,"")</f>
        <v/>
      </c>
      <c r="EG231" t="str">
        <f>IF(AND($A231="J",COUNTIFS(activiteiten_perceel,percelen!$AZ231,activiteiten_maatregel_nr,percelen!EG$4,activiteiten_activiteit_voldoet_aan_voorwaarden,"J")&gt;0),EG$4,"")</f>
        <v/>
      </c>
      <c r="EH231" t="str">
        <f>IF(AND($A231="J",COUNTIFS(activiteiten_perceel,percelen!$AZ231,activiteiten_maatregel_nr,percelen!EH$4,activiteiten_activiteit_voldoet_aan_voorwaarden,"J")&gt;0),EH$4,"")</f>
        <v/>
      </c>
      <c r="EI231" t="str">
        <f>IF(AND($A231="J",COUNTIFS(activiteiten_perceel,percelen!$AZ231,activiteiten_maatregel_nr,percelen!EI$4,activiteiten_activiteit_voldoet_aan_voorwaarden,"J")&gt;0),EI$4,"")</f>
        <v/>
      </c>
      <c r="EJ231">
        <f t="shared" si="511"/>
        <v>0</v>
      </c>
      <c r="EK231" t="str">
        <f t="shared" si="445"/>
        <v/>
      </c>
      <c r="EL231" t="str">
        <f t="shared" si="446"/>
        <v/>
      </c>
      <c r="EM231" t="str">
        <f t="shared" si="447"/>
        <v/>
      </c>
      <c r="EN231" t="str">
        <f t="shared" si="448"/>
        <v/>
      </c>
      <c r="EO231" t="str">
        <f t="shared" si="449"/>
        <v/>
      </c>
      <c r="EP231" t="str">
        <f t="shared" si="450"/>
        <v/>
      </c>
      <c r="EQ231" t="str">
        <f t="shared" si="451"/>
        <v/>
      </c>
      <c r="ER231" t="str">
        <f t="shared" si="452"/>
        <v/>
      </c>
      <c r="ES231" t="str">
        <f t="shared" si="453"/>
        <v/>
      </c>
      <c r="ET231" t="str">
        <f t="shared" si="454"/>
        <v/>
      </c>
      <c r="EU231" t="str">
        <f t="shared" si="455"/>
        <v/>
      </c>
      <c r="EV231" t="str">
        <f t="shared" si="456"/>
        <v/>
      </c>
      <c r="EW231" t="str">
        <f t="shared" si="512"/>
        <v>nvt</v>
      </c>
      <c r="EX231" t="str">
        <f t="shared" si="513"/>
        <v>nvt</v>
      </c>
      <c r="EY231" t="str">
        <f t="shared" si="514"/>
        <v>nvt</v>
      </c>
      <c r="EZ231" t="str">
        <f t="shared" si="515"/>
        <v>nvt</v>
      </c>
      <c r="FA231" t="str">
        <f t="shared" si="516"/>
        <v>nvt</v>
      </c>
      <c r="FB231" t="str">
        <f t="shared" si="517"/>
        <v>nvt</v>
      </c>
      <c r="FC231" t="str">
        <f t="shared" si="518"/>
        <v>nvt</v>
      </c>
      <c r="FD231" t="str">
        <f t="shared" si="519"/>
        <v>nvt</v>
      </c>
      <c r="FE231" t="str">
        <f>IF($EJ231=2,VLOOKUP(FD231,STAPELING!A:D,FE$1,0),"nvt")</f>
        <v>nvt</v>
      </c>
      <c r="FF231" t="str">
        <f t="shared" si="520"/>
        <v>nvt</v>
      </c>
      <c r="FG231" t="str">
        <f t="shared" si="521"/>
        <v>nvt</v>
      </c>
      <c r="FH231" t="str">
        <f t="shared" si="522"/>
        <v>nvt</v>
      </c>
      <c r="FI231" t="str">
        <f t="shared" si="523"/>
        <v>nvt</v>
      </c>
      <c r="FJ231" t="str">
        <f t="shared" si="524"/>
        <v>nvt</v>
      </c>
      <c r="FK231" t="str">
        <f t="shared" si="525"/>
        <v>nvt</v>
      </c>
      <c r="FL231" t="str">
        <f t="shared" si="526"/>
        <v>nvt</v>
      </c>
      <c r="FM231" t="str">
        <f t="shared" si="527"/>
        <v/>
      </c>
      <c r="FN231" t="str">
        <f>IF(ISERROR(VLOOKUP(FM231,STAPELING!I:AO,FN$1,0)),"N",VLOOKUP(FM231,STAPELING!I:AO,FN$1,0))</f>
        <v>J</v>
      </c>
      <c r="FO231" t="str">
        <f t="shared" si="528"/>
        <v>nvt</v>
      </c>
      <c r="FP231" t="str">
        <f t="shared" si="457"/>
        <v>nvt</v>
      </c>
      <c r="FQ231" t="str">
        <f t="shared" si="458"/>
        <v>nvt</v>
      </c>
      <c r="FR231" t="str">
        <f t="shared" si="459"/>
        <v>nvt</v>
      </c>
      <c r="FS231" t="str">
        <f t="shared" si="460"/>
        <v>nvt</v>
      </c>
      <c r="FT231" t="str">
        <f t="shared" si="461"/>
        <v>nvt</v>
      </c>
      <c r="FU231" t="str">
        <f t="shared" si="462"/>
        <v>nvt</v>
      </c>
      <c r="FV231" t="str">
        <f t="shared" si="463"/>
        <v>nvt</v>
      </c>
      <c r="FW231" t="str">
        <f t="shared" si="464"/>
        <v>nvt</v>
      </c>
      <c r="FX231" t="str">
        <f t="shared" si="465"/>
        <v>nvt</v>
      </c>
      <c r="FY231" t="str">
        <f t="shared" si="466"/>
        <v>nvt</v>
      </c>
      <c r="FZ231" t="str">
        <f t="shared" si="467"/>
        <v>nvt</v>
      </c>
      <c r="GA231" t="str">
        <f t="shared" si="468"/>
        <v>nvt</v>
      </c>
      <c r="GB231" t="str">
        <f>IF($EJ231&gt;2,IF(FO231="","zwart",VLOOKUP(FO231,STAPELING!J:AA,GB$1,0)),"nvt")</f>
        <v>nvt</v>
      </c>
      <c r="GC231" t="str">
        <f t="shared" si="529"/>
        <v>nvt</v>
      </c>
      <c r="GD231" t="str">
        <f t="shared" si="530"/>
        <v>nvt</v>
      </c>
      <c r="GE231" t="str">
        <f t="shared" si="531"/>
        <v>nvt</v>
      </c>
      <c r="GF231" t="str">
        <f t="shared" si="532"/>
        <v>nvt</v>
      </c>
      <c r="GG231" t="str">
        <f t="shared" si="533"/>
        <v>nvt</v>
      </c>
      <c r="GH231" t="str">
        <f t="shared" si="534"/>
        <v>nvt</v>
      </c>
      <c r="GI231" t="str">
        <f t="shared" si="535"/>
        <v>nvt</v>
      </c>
      <c r="GJ231" t="str">
        <f t="shared" si="536"/>
        <v>nvt</v>
      </c>
      <c r="GK231" t="str">
        <f t="shared" si="469"/>
        <v>nvt</v>
      </c>
      <c r="GL231" t="str">
        <f t="shared" si="470"/>
        <v>nvt</v>
      </c>
      <c r="GM231" t="str">
        <f t="shared" si="471"/>
        <v>nvt</v>
      </c>
      <c r="GN231" t="str">
        <f t="shared" si="472"/>
        <v>nvt</v>
      </c>
      <c r="GO231" t="str">
        <f t="shared" si="473"/>
        <v>nvt</v>
      </c>
      <c r="GP231" t="str">
        <f t="shared" si="474"/>
        <v>nvt</v>
      </c>
      <c r="GQ231" t="str">
        <f t="shared" si="475"/>
        <v>nvt</v>
      </c>
      <c r="GR231" t="str">
        <f t="shared" si="476"/>
        <v>nvt</v>
      </c>
      <c r="GS231" t="str">
        <f t="shared" si="477"/>
        <v>nvt</v>
      </c>
      <c r="GT231" t="str">
        <f t="shared" si="478"/>
        <v>nvt</v>
      </c>
      <c r="GU231" t="str">
        <f t="shared" si="479"/>
        <v>nvt</v>
      </c>
      <c r="GV231" t="str">
        <f t="shared" si="480"/>
        <v>nvt</v>
      </c>
      <c r="GW231" t="str">
        <f>IF($EJ231&gt;2,IF(GJ231="","zwart",VLOOKUP(GJ231,STAPELING!AB:AJ,GW$1,0)),"nvt")</f>
        <v>nvt</v>
      </c>
      <c r="GX231" t="str">
        <f t="shared" si="537"/>
        <v>nvt</v>
      </c>
      <c r="GY231" t="str">
        <f t="shared" si="538"/>
        <v>nvt</v>
      </c>
      <c r="GZ231" t="str">
        <f t="shared" si="539"/>
        <v>nvt</v>
      </c>
      <c r="HA231" t="str">
        <f t="shared" si="540"/>
        <v>nvt</v>
      </c>
      <c r="HB231" t="str">
        <f t="shared" si="541"/>
        <v>nvt</v>
      </c>
      <c r="HC231" t="str">
        <f t="shared" si="542"/>
        <v>nvt</v>
      </c>
      <c r="HD231" t="str">
        <f t="shared" si="543"/>
        <v>nvt</v>
      </c>
      <c r="HE231" t="str">
        <f t="shared" si="544"/>
        <v>nvt</v>
      </c>
      <c r="HF231" t="str">
        <f t="shared" si="545"/>
        <v>nvt</v>
      </c>
      <c r="HG231" t="str">
        <f t="shared" si="546"/>
        <v>nvt</v>
      </c>
      <c r="HH231" t="str">
        <f t="shared" si="547"/>
        <v>nvt</v>
      </c>
      <c r="HI231" t="str">
        <f t="shared" si="548"/>
        <v>nvt</v>
      </c>
      <c r="HJ231" t="str">
        <f t="shared" si="549"/>
        <v>nvt</v>
      </c>
      <c r="HK231" t="str">
        <f t="shared" si="550"/>
        <v>nvt</v>
      </c>
      <c r="HL231" t="str">
        <f t="shared" si="551"/>
        <v>nvt</v>
      </c>
      <c r="HM231" t="str">
        <f t="shared" si="481"/>
        <v>nvt</v>
      </c>
      <c r="HN231" t="str">
        <f t="shared" si="482"/>
        <v>nvt</v>
      </c>
      <c r="HO231" t="str">
        <f t="shared" si="483"/>
        <v>nvt</v>
      </c>
      <c r="HP231" t="str">
        <f t="shared" si="484"/>
        <v>nvt</v>
      </c>
      <c r="HQ231" t="str">
        <f t="shared" si="485"/>
        <v>nvt</v>
      </c>
      <c r="HR231" t="str">
        <f t="shared" si="486"/>
        <v>nvt</v>
      </c>
      <c r="HS231" t="str">
        <f t="shared" si="487"/>
        <v>nvt</v>
      </c>
      <c r="HT231" t="str">
        <f t="shared" si="488"/>
        <v>nvt</v>
      </c>
      <c r="HU231" t="str">
        <f t="shared" si="489"/>
        <v>nvt</v>
      </c>
      <c r="HV231" t="str">
        <f t="shared" si="490"/>
        <v>nvt</v>
      </c>
      <c r="HW231" t="str">
        <f t="shared" si="491"/>
        <v>nvt</v>
      </c>
      <c r="HX231" t="str">
        <f t="shared" si="492"/>
        <v>nvt</v>
      </c>
      <c r="HY231" t="str">
        <f>IF($EJ231&gt;2,IF(HL231="","zwart",VLOOKUP(HL231,STAPELING!AK:AN,HY$1,0)),"nvt")</f>
        <v>nvt</v>
      </c>
      <c r="HZ231" t="str">
        <f t="shared" si="552"/>
        <v>nvt</v>
      </c>
      <c r="IA231" t="str">
        <f t="shared" si="553"/>
        <v>nvt</v>
      </c>
      <c r="IB231" t="str">
        <f t="shared" si="554"/>
        <v>nvt</v>
      </c>
      <c r="IC231" t="str">
        <f t="shared" si="555"/>
        <v>nvt</v>
      </c>
      <c r="ID231" t="str">
        <f t="shared" si="556"/>
        <v>nvt</v>
      </c>
      <c r="IE231" t="str">
        <f t="shared" si="557"/>
        <v>nvt</v>
      </c>
      <c r="IF231" t="str">
        <f t="shared" si="558"/>
        <v>nvt</v>
      </c>
      <c r="IG231">
        <f t="shared" si="559"/>
        <v>0</v>
      </c>
      <c r="IH231">
        <f t="shared" si="560"/>
        <v>0</v>
      </c>
      <c r="II231">
        <f t="shared" si="561"/>
        <v>0</v>
      </c>
      <c r="IJ231">
        <f t="shared" si="562"/>
        <v>0</v>
      </c>
      <c r="IK231">
        <f t="shared" si="563"/>
        <v>0</v>
      </c>
      <c r="IL231">
        <f t="shared" si="564"/>
        <v>0</v>
      </c>
      <c r="IM231">
        <f t="shared" si="565"/>
        <v>0</v>
      </c>
      <c r="IN231">
        <f t="shared" si="566"/>
        <v>0</v>
      </c>
      <c r="IO231">
        <f t="shared" si="567"/>
        <v>0</v>
      </c>
      <c r="IP231">
        <f t="shared" si="568"/>
        <v>0</v>
      </c>
      <c r="IQ231">
        <f t="shared" si="569"/>
        <v>0</v>
      </c>
      <c r="IR231">
        <f t="shared" si="570"/>
        <v>0</v>
      </c>
      <c r="IS231">
        <f t="shared" si="571"/>
        <v>0</v>
      </c>
      <c r="IT231">
        <f t="shared" si="572"/>
        <v>0</v>
      </c>
      <c r="IU231" t="str">
        <f t="shared" si="573"/>
        <v>N</v>
      </c>
      <c r="IV231" t="str">
        <f t="shared" si="493"/>
        <v>N</v>
      </c>
      <c r="IW231" t="str">
        <f t="shared" si="574"/>
        <v>N</v>
      </c>
    </row>
    <row r="232" spans="1:257" x14ac:dyDescent="0.25">
      <c r="A232" t="str">
        <f>IF(ISERROR(VLOOKUP(E232,E$4:E231,1,0)),"J","N")</f>
        <v>N</v>
      </c>
      <c r="E232" s="25" t="str">
        <f>IF(Invoer!B261="","",Invoer!B261)</f>
        <v/>
      </c>
      <c r="F232" s="25"/>
      <c r="G232" s="25"/>
      <c r="H232" s="25" t="str">
        <f>IF(AND($E232&lt;&gt;"",$A232="J"),Invoer!D261,"")</f>
        <v/>
      </c>
      <c r="I232" s="25"/>
      <c r="J232" s="26"/>
      <c r="K232" s="26" t="str">
        <f>IF(AND($E232&lt;&gt;"",$A232="J"),Invoer!L261,"")</f>
        <v/>
      </c>
      <c r="L232" s="26"/>
      <c r="M232" s="25"/>
      <c r="N232" s="152"/>
      <c r="O232" s="153"/>
      <c r="P232" s="25"/>
      <c r="Q232" s="25"/>
      <c r="R232" s="153"/>
      <c r="S232" s="154"/>
      <c r="T232" s="152"/>
      <c r="U232" s="153"/>
      <c r="V232" s="153"/>
      <c r="W232" s="59" t="str">
        <f>IF(AND($E232&lt;&gt;"",$A232="J",Invoer!R261&lt;&gt;""),VLOOKUP(Invoer!R261,NORM!$F$26:$H$29,3,0),"")</f>
        <v/>
      </c>
      <c r="X232" s="59"/>
      <c r="Y232" s="25" t="str">
        <f t="shared" si="494"/>
        <v/>
      </c>
      <c r="Z232" s="25"/>
      <c r="AA232" s="26" t="str">
        <f t="shared" si="495"/>
        <v/>
      </c>
      <c r="AB232" s="26"/>
      <c r="AC232" s="153"/>
      <c r="AD232" s="153"/>
      <c r="AE232" s="153"/>
      <c r="AF232" s="153"/>
      <c r="AG232" s="153"/>
      <c r="AH232" s="25"/>
      <c r="AI232" s="153"/>
      <c r="AJ232" s="153"/>
      <c r="AK232" s="153"/>
      <c r="AL232" s="153"/>
      <c r="AM232" s="25" t="str">
        <f>IF(AND($E232&lt;&gt;"",$A232="J"),IF(Invoer!X261="Ja","J",IF(Invoer!X261="Nee","N","")),"")</f>
        <v/>
      </c>
      <c r="AN232" s="153"/>
      <c r="AO232" s="153"/>
      <c r="AP232" s="153" t="s">
        <v>311</v>
      </c>
      <c r="AQ232" s="153" t="s">
        <v>311</v>
      </c>
      <c r="AR232" s="153" t="s">
        <v>312</v>
      </c>
      <c r="AS232" s="153" t="s">
        <v>312</v>
      </c>
      <c r="AT232" s="1" t="str">
        <f>IF(AND($E232&lt;&gt;"",$A232="J",Invoer!O261&lt;&gt;""),VLOOKUP(Invoer!O261,NORM!$F$31:$H$38,3,0),"")</f>
        <v/>
      </c>
      <c r="AU232" s="1"/>
      <c r="AV232" s="1" t="str">
        <f>IF(AND($E232&lt;&gt;"",$A232="J"),Invoer!AH261,"")</f>
        <v/>
      </c>
      <c r="AW232" s="1"/>
      <c r="AX232" s="1" t="str">
        <f t="shared" si="496"/>
        <v/>
      </c>
      <c r="AY232" s="1"/>
      <c r="AZ232" s="3" t="str">
        <f t="shared" si="497"/>
        <v/>
      </c>
      <c r="BA232" s="3" t="str">
        <f t="shared" si="498"/>
        <v/>
      </c>
      <c r="BB232" s="3" t="str">
        <f t="shared" si="499"/>
        <v>N</v>
      </c>
      <c r="BC232" s="3" t="str">
        <f t="shared" si="500"/>
        <v>N</v>
      </c>
      <c r="BD232" s="3" t="str">
        <f t="shared" si="501"/>
        <v/>
      </c>
      <c r="BE232" s="3">
        <f t="shared" si="502"/>
        <v>0</v>
      </c>
      <c r="BF232" s="3" t="str">
        <f t="shared" si="503"/>
        <v/>
      </c>
      <c r="BG232" s="3" t="str">
        <f t="shared" si="504"/>
        <v/>
      </c>
      <c r="BH232" s="3" t="str">
        <f t="shared" si="505"/>
        <v>N</v>
      </c>
      <c r="BI232" s="24" t="str">
        <f t="shared" si="506"/>
        <v/>
      </c>
      <c r="BJ232" s="24" t="str">
        <f>IF(ISERROR(VLOOKUP($BD232,LOV_GWSGRP!A:A,1,0)),"N","J")</f>
        <v>N</v>
      </c>
      <c r="BK232" s="24" t="str">
        <f>IF(ISERROR(VLOOKUP($BD232,LOV_GWSGRP!D:D,1,0)),"N","J")</f>
        <v>N</v>
      </c>
      <c r="BL232" s="24" t="str">
        <f>IF(ISERROR(VLOOKUP($BD232,LOV_GWSGRP!G:G,1,0)),"N","J")</f>
        <v>N</v>
      </c>
      <c r="BM232" s="24" t="str">
        <f>IF(ISERROR(VLOOKUP($BD232,LOV_GWSGRP!M:M,1,0)),"N","J")</f>
        <v>N</v>
      </c>
      <c r="BN232" s="24" t="str">
        <f>IF(ISERROR(VLOOKUP($BD232,LOV_GWSGRP!P:P,1,0)),"N","J")</f>
        <v>N</v>
      </c>
      <c r="BO232" s="24" t="str">
        <f>IF(ISERROR(VLOOKUP($BD232,LOV_GWSGRP!S:S,1,0)),"N","J")</f>
        <v>N</v>
      </c>
      <c r="BP232" s="24" t="str">
        <f>IF(ISERROR(VLOOKUP($BD232,LOV_GWSGRP!V:V,1,0)),"N","J")</f>
        <v>N</v>
      </c>
      <c r="BQ232" s="24" t="str">
        <f>IF(ISERROR(VLOOKUP($BD232,LOV_GWSGRP!Y:Y,1,0)),"N","J")</f>
        <v>N</v>
      </c>
      <c r="BR232" s="24" t="str">
        <f>IF(ISERROR(VLOOKUP($BD232,LOV_GWSGRP!AB:AB,1,0)),"N","J")</f>
        <v>N</v>
      </c>
      <c r="BS232" s="24" t="str">
        <f>IF(ISERROR(VLOOKUP($BD232,LOV_GWSGRP!AE:AE,1,0)),"N","J")</f>
        <v>N</v>
      </c>
      <c r="BT232" s="24" t="str">
        <f>IF(ISERROR(VLOOKUP($BD232,LOV_GWSGRP!AH:AH,1,0)),"N","J")</f>
        <v>N</v>
      </c>
      <c r="BU232" s="24" t="str">
        <f>IF(ISERROR(VLOOKUP($BD232,LOV_GWSGRP!CJ:CJ,1,0)),"N","J")</f>
        <v>N</v>
      </c>
      <c r="BV232" s="24" t="str">
        <f>IF(ISERROR(VLOOKUP($BD232,LOV_GWSGRP!AN:AN,1,0)),"N","J")</f>
        <v>N</v>
      </c>
      <c r="BW232" s="24" t="str">
        <f>IF(ISERROR(VLOOKUP($BD232,LOV_GWSGRP!AQ:AQ,1,0)),"N","J")</f>
        <v>N</v>
      </c>
      <c r="BX232" s="24" t="str">
        <f>IF(ISERROR(VLOOKUP($BD232,LOV_GWSGRP!AT:AT,1,0)),"N","J")</f>
        <v>N</v>
      </c>
      <c r="BY232" s="24" t="str">
        <f>IF(ISERROR(VLOOKUP($BD232,LOV_GWSGRP!AW:AW,1,0)),"N","J")</f>
        <v>N</v>
      </c>
      <c r="BZ232" s="24" t="str">
        <f>IF(ISERROR(VLOOKUP($BD232,LOV_GWSGRP!AZ:AZ,1,0)),"N","J")</f>
        <v>N</v>
      </c>
      <c r="CA232" s="24" t="str">
        <f>IF(ISERROR(VLOOKUP($BD232,LOV_GWSGRP!BC:BC,1,0)),"N","J")</f>
        <v>N</v>
      </c>
      <c r="CB232" s="24" t="str">
        <f>IF(ISERROR(VLOOKUP($BD232,LOV_GWSGRP!BF:BF,1,0)),"N","J")</f>
        <v>N</v>
      </c>
      <c r="CC232" s="24" t="str">
        <f>IF(ISERROR(VLOOKUP($BD232,LOV_GWSGRP!BI:BI,1,0)),"N","J")</f>
        <v>N</v>
      </c>
      <c r="CD232" s="24" t="str">
        <f>IF(ISERROR(VLOOKUP($BD232,LOV_GWSGRP!J:J,1,0)),"N","J")</f>
        <v>N</v>
      </c>
      <c r="CE232" s="24" t="str">
        <f>IF(ISERROR(VLOOKUP($BD232,LOV_GWSGRP!BL:BL,1,0)),"N","J")</f>
        <v>N</v>
      </c>
      <c r="CF232" s="24"/>
      <c r="CG232" s="24" t="str">
        <f>IF(ISERROR(VLOOKUP($BD232,LOV_GWSGRP!BO:BO,1,0)),"N","J")</f>
        <v>N</v>
      </c>
      <c r="CH232" s="24" t="str">
        <f t="shared" si="507"/>
        <v>N</v>
      </c>
      <c r="CI232" s="24" t="str">
        <f>IF(ISERROR(VLOOKUP($BD232,GEWASCODE_GLMC8!F:F,1,0)),"N","J")</f>
        <v>N</v>
      </c>
      <c r="CJ232" s="24" t="str">
        <f>IF(COUNTIF($CI232:CI232,"J")&gt;0,"N",IF(ISERROR(VLOOKUP($BD232,GEWASCODE_GLMC8!G:G,1,0)),"N","J"))</f>
        <v>N</v>
      </c>
      <c r="CK232" s="24" t="str">
        <f>IF(COUNTIF($CI232:CJ232,"J")&gt;0,"N",IF(ISERROR(VLOOKUP($BD232,GEWASCODE_GLMC8!H:H,1,0)),"N","J"))</f>
        <v>N</v>
      </c>
      <c r="CL232" s="24" t="str">
        <f>IF(COUNTIF($CI232:CK232,"J")&gt;0,"N",IF(ISERROR(VLOOKUP($BD232,GEWASCODE_GLMC8!I:I,1,0)),"N","J"))</f>
        <v>N</v>
      </c>
      <c r="CM232" s="24" t="str">
        <f>IF(COUNTIF($CI232:CL232,"J")&gt;0,"N",IF(ISERROR(VLOOKUP($BD232,GEWASCODE_GLMC8!J:J,1,0)),"N","J"))</f>
        <v>N</v>
      </c>
      <c r="CN232" s="24" t="str">
        <f>IF(COUNTIF($CI232:CM232,"J")&gt;0,"N",IF(ISERROR(VLOOKUP($BD232,GEWASCODE_GLMC8!K:K,1,0)),"N","J"))</f>
        <v>N</v>
      </c>
      <c r="CO232" s="24" t="str">
        <f>IF(COUNTIF($CI232:CN232,"J")&gt;0,"N",IF(ISERROR(VLOOKUP($BD232,GEWASCODE_GLMC8!L:L,1,0)),"N","J"))</f>
        <v>N</v>
      </c>
      <c r="CP232" s="24" t="str">
        <f>IF(COUNTIF($CI232:CO232,"J")&gt;0,"N",IF(ISERROR(VLOOKUP($BD232,GEWASCODE_GLMC8!M:M,1,0)),"N","J"))</f>
        <v>N</v>
      </c>
      <c r="CQ232" s="24" t="str">
        <f>IF(COUNTIF($CI232:CP232,"J")&gt;0,"N",IF(ISERROR(VLOOKUP($BD232,GEWASCODE_GLMC8!N:N,1,0)),"N","J"))</f>
        <v>N</v>
      </c>
      <c r="CR232" s="24" t="str">
        <f>IF(COUNTIF($CI232:CQ232,"J")&gt;0,"N",IF(ISERROR(VLOOKUP($BD232,GEWASCODE_GLMC8!O:O,1,0)),"N","J"))</f>
        <v>N</v>
      </c>
      <c r="CS232" s="24" t="str">
        <f>IF(COUNTIF($CI232:CR232,"J")&gt;0,"N",IF(ISERROR(VLOOKUP($BD232,GEWASCODE_GLMC8!P:P,1,0)),"N","J"))</f>
        <v>N</v>
      </c>
      <c r="CT232" s="24" t="str">
        <f>IF(COUNTIF($CI232:CS232,"J")&gt;0,"N",IF(ISERROR(VLOOKUP($BD232,GEWASCODE_GLMC8!Q:Q,1,0)),"N","J"))</f>
        <v>N</v>
      </c>
      <c r="CU232" s="24" t="str">
        <f>IF(COUNTIF($CI232:CT232,"J")&gt;0,"N",IF(ISERROR(VLOOKUP($BD232,GEWASCODE_GLMC8!R:R,1,0)),"N","J"))</f>
        <v>N</v>
      </c>
      <c r="CV232" s="24" t="str">
        <f>IF(COUNTIF($CI232:CU232,"J")&gt;0,"N",IF(ISERROR(VLOOKUP($BD232,GEWASCODE_GLMC8!S:S,1,0)),"N","J"))</f>
        <v>N</v>
      </c>
      <c r="CW232" s="24" t="str">
        <f>IF(COUNTIF($CI232:CV232,"J")&gt;0,"N",IF(ISERROR(VLOOKUP($BD232,GEWASCODE_GLMC8!T:T,1,0)),"N","J"))</f>
        <v>N</v>
      </c>
      <c r="CX232" s="24" t="str">
        <f>IF(COUNTIF($CI232:CW232,"J")&gt;0,"N",IF(ISERROR(VLOOKUP($BD232,GEWASCODE_GLMC8!U:U,1,0)),"N","J"))</f>
        <v>N</v>
      </c>
      <c r="CY232" s="24" t="str">
        <f>IF(COUNTIF($CI232:CX232,"J")&gt;0,"N",IF(ISERROR(VLOOKUP($BD232,GEWASCODE_GLMC8!V:V,1,0)),"N","J"))</f>
        <v>N</v>
      </c>
      <c r="CZ232" s="24" t="str">
        <f>IF(COUNTIF($CI232:CY232,"J")&gt;0,"N",IF(ISERROR(VLOOKUP($BD232,GEWASCODE_GLMC8!W:W,1,0)),"N","J"))</f>
        <v>N</v>
      </c>
      <c r="DA232" s="24" t="str">
        <f>IF(COUNTIF($CI232:CZ232,"J")&gt;0,"N",IF(ISERROR(VLOOKUP($BD232,GEWASCODE_GLMC8!X:X,1,0)),"N","J"))</f>
        <v>N</v>
      </c>
      <c r="DB232" s="24" t="str">
        <f>IF(COUNTIF($CI232:DA232,"J")&gt;0,"N",IF(ISERROR(VLOOKUP($BD232,GEWASCODE_GLMC8!Y:Y,1,0)),"N","J"))</f>
        <v>N</v>
      </c>
      <c r="DC232" s="24" t="str">
        <f>IF(COUNTIF($CI232:DB232,"J")&gt;0,"N",IF(ISERROR(VLOOKUP($BD232,GEWASCODE_GLMC8!Z:Z,1,0)),"N","J"))</f>
        <v>N</v>
      </c>
      <c r="DD232" s="24" t="str">
        <f t="shared" si="508"/>
        <v>N</v>
      </c>
      <c r="DE232" s="3" t="str">
        <f t="shared" si="439"/>
        <v>N</v>
      </c>
      <c r="DF232" s="3" t="str">
        <f t="shared" si="440"/>
        <v>N</v>
      </c>
      <c r="DG232" s="3" t="str">
        <f t="shared" si="509"/>
        <v>N</v>
      </c>
      <c r="DH232" s="3" t="str">
        <f t="shared" si="510"/>
        <v>N</v>
      </c>
      <c r="DI232" s="3" t="str">
        <f t="shared" si="441"/>
        <v>N</v>
      </c>
      <c r="DJ232" s="3" t="str">
        <f t="shared" si="442"/>
        <v>N</v>
      </c>
      <c r="DK232" s="3">
        <f>0</f>
        <v>0</v>
      </c>
      <c r="DL232" s="3" t="str">
        <f t="shared" si="443"/>
        <v>N</v>
      </c>
      <c r="DM232" s="3" t="str">
        <f t="shared" si="444"/>
        <v>N</v>
      </c>
      <c r="DN232" t="str">
        <f>IF(AND($A232="J",COUNTIFS(activiteiten_perceel,percelen!$AZ232,activiteiten_maatregel_nr,percelen!DN$4,activiteiten_activiteit_voldoet_aan_voorwaarden,"J")&gt;0),DN$4,"")</f>
        <v/>
      </c>
      <c r="DO232" t="str">
        <f>IF(AND($A232="J",COUNTIFS(activiteiten_perceel,percelen!$AZ232,activiteiten_maatregel_nr,percelen!DO$4,activiteiten_activiteit_voldoet_aan_voorwaarden,"J")&gt;0),DO$4,"")</f>
        <v/>
      </c>
      <c r="DP232" t="str">
        <f>IF(AND($A232="J",COUNTIFS(activiteiten_perceel,percelen!$AZ232,activiteiten_maatregel_nr,percelen!DP$4,activiteiten_activiteit_voldoet_aan_voorwaarden,"J")&gt;0),DP$4,"")</f>
        <v/>
      </c>
      <c r="DQ232" t="str">
        <f>IF(AND($A232="J",COUNTIFS(activiteiten_perceel,percelen!$AZ232,activiteiten_maatregel_nr,percelen!DQ$4,activiteiten_activiteit_voldoet_aan_voorwaarden,"J")&gt;0),DQ$4,"")</f>
        <v/>
      </c>
      <c r="DR232" t="str">
        <f>IF(AND($A232="J",COUNTIFS(activiteiten_perceel,percelen!$AZ232,activiteiten_maatregel_nr,percelen!DR$4,activiteiten_activiteit_voldoet_aan_voorwaarden,"J")&gt;0),DR$4,"")</f>
        <v/>
      </c>
      <c r="DS232" t="str">
        <f>IF(AND($A232="J",COUNTIFS(activiteiten_perceel,percelen!$AZ232,activiteiten_maatregel_nr,percelen!DS$4,activiteiten_activiteit_voldoet_aan_voorwaarden,"J")&gt;0),DS$4,"")</f>
        <v/>
      </c>
      <c r="DT232" t="str">
        <f>IF(AND($A232="J",COUNTIFS(activiteiten_perceel,percelen!$AZ232,activiteiten_maatregel_nr,percelen!DT$4,activiteiten_activiteit_voldoet_aan_voorwaarden,"J")&gt;0),DT$4,"")</f>
        <v/>
      </c>
      <c r="DU232" t="str">
        <f>IF(AND($A232="J",COUNTIFS(activiteiten_perceel,percelen!$AZ232,activiteiten_maatregel_nr,percelen!DU$4,activiteiten_activiteit_voldoet_aan_voorwaarden,"J")&gt;0),DU$4,"")</f>
        <v/>
      </c>
      <c r="DV232" t="str">
        <f>IF(AND($A232="J",COUNTIFS(activiteiten_perceel,percelen!$AZ232,activiteiten_maatregel_nr,percelen!DV$4,activiteiten_activiteit_voldoet_aan_voorwaarden,"J")&gt;0),DV$4,"")</f>
        <v/>
      </c>
      <c r="DW232" t="str">
        <f>IF(AND($A232="J",COUNTIFS(activiteiten_perceel,percelen!$AZ232,activiteiten_maatregel_nr,percelen!DW$4,activiteiten_activiteit_voldoet_aan_voorwaarden,"J")&gt;0),DW$4,"")</f>
        <v/>
      </c>
      <c r="DX232" t="str">
        <f>IF(AND($A232="J",COUNTIFS(activiteiten_perceel,percelen!$AZ232,activiteiten_maatregel_nr,percelen!DX$4,activiteiten_activiteit_voldoet_aan_voorwaarden,"J")&gt;0),DX$4,"")</f>
        <v/>
      </c>
      <c r="DY232" t="str">
        <f>IF(AND($A232="J",COUNTIFS(activiteiten_perceel,percelen!$AZ232,activiteiten_maatregel_nr,percelen!DY$4,activiteiten_activiteit_voldoet_aan_voorwaarden,"J")&gt;0),DY$4,"")</f>
        <v/>
      </c>
      <c r="DZ232" t="str">
        <f>IF(AND($A232="J",COUNTIFS(activiteiten_perceel,percelen!$AZ232,activiteiten_maatregel_nr,percelen!DZ$4,activiteiten_activiteit_voldoet_aan_voorwaarden,"J")&gt;0),DZ$4,"")</f>
        <v/>
      </c>
      <c r="EA232" t="str">
        <f>IF(AND($A232="J",COUNTIFS(activiteiten_perceel,percelen!$AZ232,activiteiten_maatregel_nr,percelen!EA$4,activiteiten_activiteit_voldoet_aan_voorwaarden,"J")&gt;0),EA$4,"")</f>
        <v/>
      </c>
      <c r="EB232" t="str">
        <f>IF(AND($A232="J",COUNTIFS(activiteiten_perceel,percelen!$AZ232,activiteiten_maatregel_nr,percelen!EB$4,activiteiten_activiteit_voldoet_aan_voorwaarden,"J")&gt;0),EB$4,"")</f>
        <v/>
      </c>
      <c r="EC232" t="str">
        <f>IF(AND($A232="J",COUNTIFS(activiteiten_perceel,percelen!$AZ232,activiteiten_maatregel_nr,percelen!EC$4,activiteiten_activiteit_voldoet_aan_voorwaarden,"J")&gt;0),EC$4,"")</f>
        <v/>
      </c>
      <c r="ED232" t="str">
        <f>IF(AND($A232="J",COUNTIFS(activiteiten_perceel,percelen!$AZ232,activiteiten_maatregel_nr,percelen!ED$4,activiteiten_activiteit_voldoet_aan_voorwaarden,"J")&gt;0),ED$4,"")</f>
        <v/>
      </c>
      <c r="EE232" t="str">
        <f>IF(AND($A232="J",COUNTIFS(activiteiten_perceel,percelen!$AZ232,activiteiten_maatregel_nr,percelen!EE$4,activiteiten_activiteit_voldoet_aan_voorwaarden,"J")&gt;0),EE$4,"")</f>
        <v/>
      </c>
      <c r="EF232" t="str">
        <f>IF(AND($A232="J",COUNTIFS(activiteiten_perceel,percelen!$AZ232,activiteiten_maatregel_nr,percelen!EF$4,activiteiten_activiteit_voldoet_aan_voorwaarden,"J")&gt;0),EF$4,"")</f>
        <v/>
      </c>
      <c r="EG232" t="str">
        <f>IF(AND($A232="J",COUNTIFS(activiteiten_perceel,percelen!$AZ232,activiteiten_maatregel_nr,percelen!EG$4,activiteiten_activiteit_voldoet_aan_voorwaarden,"J")&gt;0),EG$4,"")</f>
        <v/>
      </c>
      <c r="EH232" t="str">
        <f>IF(AND($A232="J",COUNTIFS(activiteiten_perceel,percelen!$AZ232,activiteiten_maatregel_nr,percelen!EH$4,activiteiten_activiteit_voldoet_aan_voorwaarden,"J")&gt;0),EH$4,"")</f>
        <v/>
      </c>
      <c r="EI232" t="str">
        <f>IF(AND($A232="J",COUNTIFS(activiteiten_perceel,percelen!$AZ232,activiteiten_maatregel_nr,percelen!EI$4,activiteiten_activiteit_voldoet_aan_voorwaarden,"J")&gt;0),EI$4,"")</f>
        <v/>
      </c>
      <c r="EJ232">
        <f t="shared" si="511"/>
        <v>0</v>
      </c>
      <c r="EK232" t="str">
        <f t="shared" si="445"/>
        <v/>
      </c>
      <c r="EL232" t="str">
        <f t="shared" si="446"/>
        <v/>
      </c>
      <c r="EM232" t="str">
        <f t="shared" si="447"/>
        <v/>
      </c>
      <c r="EN232" t="str">
        <f t="shared" si="448"/>
        <v/>
      </c>
      <c r="EO232" t="str">
        <f t="shared" si="449"/>
        <v/>
      </c>
      <c r="EP232" t="str">
        <f t="shared" si="450"/>
        <v/>
      </c>
      <c r="EQ232" t="str">
        <f t="shared" si="451"/>
        <v/>
      </c>
      <c r="ER232" t="str">
        <f t="shared" si="452"/>
        <v/>
      </c>
      <c r="ES232" t="str">
        <f t="shared" si="453"/>
        <v/>
      </c>
      <c r="ET232" t="str">
        <f t="shared" si="454"/>
        <v/>
      </c>
      <c r="EU232" t="str">
        <f t="shared" si="455"/>
        <v/>
      </c>
      <c r="EV232" t="str">
        <f t="shared" si="456"/>
        <v/>
      </c>
      <c r="EW232" t="str">
        <f t="shared" si="512"/>
        <v>nvt</v>
      </c>
      <c r="EX232" t="str">
        <f t="shared" si="513"/>
        <v>nvt</v>
      </c>
      <c r="EY232" t="str">
        <f t="shared" si="514"/>
        <v>nvt</v>
      </c>
      <c r="EZ232" t="str">
        <f t="shared" si="515"/>
        <v>nvt</v>
      </c>
      <c r="FA232" t="str">
        <f t="shared" si="516"/>
        <v>nvt</v>
      </c>
      <c r="FB232" t="str">
        <f t="shared" si="517"/>
        <v>nvt</v>
      </c>
      <c r="FC232" t="str">
        <f t="shared" si="518"/>
        <v>nvt</v>
      </c>
      <c r="FD232" t="str">
        <f t="shared" si="519"/>
        <v>nvt</v>
      </c>
      <c r="FE232" t="str">
        <f>IF($EJ232=2,VLOOKUP(FD232,STAPELING!A:D,FE$1,0),"nvt")</f>
        <v>nvt</v>
      </c>
      <c r="FF232" t="str">
        <f t="shared" si="520"/>
        <v>nvt</v>
      </c>
      <c r="FG232" t="str">
        <f t="shared" si="521"/>
        <v>nvt</v>
      </c>
      <c r="FH232" t="str">
        <f t="shared" si="522"/>
        <v>nvt</v>
      </c>
      <c r="FI232" t="str">
        <f t="shared" si="523"/>
        <v>nvt</v>
      </c>
      <c r="FJ232" t="str">
        <f t="shared" si="524"/>
        <v>nvt</v>
      </c>
      <c r="FK232" t="str">
        <f t="shared" si="525"/>
        <v>nvt</v>
      </c>
      <c r="FL232" t="str">
        <f t="shared" si="526"/>
        <v>nvt</v>
      </c>
      <c r="FM232" t="str">
        <f t="shared" si="527"/>
        <v/>
      </c>
      <c r="FN232" t="str">
        <f>IF(ISERROR(VLOOKUP(FM232,STAPELING!I:AO,FN$1,0)),"N",VLOOKUP(FM232,STAPELING!I:AO,FN$1,0))</f>
        <v>J</v>
      </c>
      <c r="FO232" t="str">
        <f t="shared" si="528"/>
        <v>nvt</v>
      </c>
      <c r="FP232" t="str">
        <f t="shared" si="457"/>
        <v>nvt</v>
      </c>
      <c r="FQ232" t="str">
        <f t="shared" si="458"/>
        <v>nvt</v>
      </c>
      <c r="FR232" t="str">
        <f t="shared" si="459"/>
        <v>nvt</v>
      </c>
      <c r="FS232" t="str">
        <f t="shared" si="460"/>
        <v>nvt</v>
      </c>
      <c r="FT232" t="str">
        <f t="shared" si="461"/>
        <v>nvt</v>
      </c>
      <c r="FU232" t="str">
        <f t="shared" si="462"/>
        <v>nvt</v>
      </c>
      <c r="FV232" t="str">
        <f t="shared" si="463"/>
        <v>nvt</v>
      </c>
      <c r="FW232" t="str">
        <f t="shared" si="464"/>
        <v>nvt</v>
      </c>
      <c r="FX232" t="str">
        <f t="shared" si="465"/>
        <v>nvt</v>
      </c>
      <c r="FY232" t="str">
        <f t="shared" si="466"/>
        <v>nvt</v>
      </c>
      <c r="FZ232" t="str">
        <f t="shared" si="467"/>
        <v>nvt</v>
      </c>
      <c r="GA232" t="str">
        <f t="shared" si="468"/>
        <v>nvt</v>
      </c>
      <c r="GB232" t="str">
        <f>IF($EJ232&gt;2,IF(FO232="","zwart",VLOOKUP(FO232,STAPELING!J:AA,GB$1,0)),"nvt")</f>
        <v>nvt</v>
      </c>
      <c r="GC232" t="str">
        <f t="shared" si="529"/>
        <v>nvt</v>
      </c>
      <c r="GD232" t="str">
        <f t="shared" si="530"/>
        <v>nvt</v>
      </c>
      <c r="GE232" t="str">
        <f t="shared" si="531"/>
        <v>nvt</v>
      </c>
      <c r="GF232" t="str">
        <f t="shared" si="532"/>
        <v>nvt</v>
      </c>
      <c r="GG232" t="str">
        <f t="shared" si="533"/>
        <v>nvt</v>
      </c>
      <c r="GH232" t="str">
        <f t="shared" si="534"/>
        <v>nvt</v>
      </c>
      <c r="GI232" t="str">
        <f t="shared" si="535"/>
        <v>nvt</v>
      </c>
      <c r="GJ232" t="str">
        <f t="shared" si="536"/>
        <v>nvt</v>
      </c>
      <c r="GK232" t="str">
        <f t="shared" si="469"/>
        <v>nvt</v>
      </c>
      <c r="GL232" t="str">
        <f t="shared" si="470"/>
        <v>nvt</v>
      </c>
      <c r="GM232" t="str">
        <f t="shared" si="471"/>
        <v>nvt</v>
      </c>
      <c r="GN232" t="str">
        <f t="shared" si="472"/>
        <v>nvt</v>
      </c>
      <c r="GO232" t="str">
        <f t="shared" si="473"/>
        <v>nvt</v>
      </c>
      <c r="GP232" t="str">
        <f t="shared" si="474"/>
        <v>nvt</v>
      </c>
      <c r="GQ232" t="str">
        <f t="shared" si="475"/>
        <v>nvt</v>
      </c>
      <c r="GR232" t="str">
        <f t="shared" si="476"/>
        <v>nvt</v>
      </c>
      <c r="GS232" t="str">
        <f t="shared" si="477"/>
        <v>nvt</v>
      </c>
      <c r="GT232" t="str">
        <f t="shared" si="478"/>
        <v>nvt</v>
      </c>
      <c r="GU232" t="str">
        <f t="shared" si="479"/>
        <v>nvt</v>
      </c>
      <c r="GV232" t="str">
        <f t="shared" si="480"/>
        <v>nvt</v>
      </c>
      <c r="GW232" t="str">
        <f>IF($EJ232&gt;2,IF(GJ232="","zwart",VLOOKUP(GJ232,STAPELING!AB:AJ,GW$1,0)),"nvt")</f>
        <v>nvt</v>
      </c>
      <c r="GX232" t="str">
        <f t="shared" si="537"/>
        <v>nvt</v>
      </c>
      <c r="GY232" t="str">
        <f t="shared" si="538"/>
        <v>nvt</v>
      </c>
      <c r="GZ232" t="str">
        <f t="shared" si="539"/>
        <v>nvt</v>
      </c>
      <c r="HA232" t="str">
        <f t="shared" si="540"/>
        <v>nvt</v>
      </c>
      <c r="HB232" t="str">
        <f t="shared" si="541"/>
        <v>nvt</v>
      </c>
      <c r="HC232" t="str">
        <f t="shared" si="542"/>
        <v>nvt</v>
      </c>
      <c r="HD232" t="str">
        <f t="shared" si="543"/>
        <v>nvt</v>
      </c>
      <c r="HE232" t="str">
        <f t="shared" si="544"/>
        <v>nvt</v>
      </c>
      <c r="HF232" t="str">
        <f t="shared" si="545"/>
        <v>nvt</v>
      </c>
      <c r="HG232" t="str">
        <f t="shared" si="546"/>
        <v>nvt</v>
      </c>
      <c r="HH232" t="str">
        <f t="shared" si="547"/>
        <v>nvt</v>
      </c>
      <c r="HI232" t="str">
        <f t="shared" si="548"/>
        <v>nvt</v>
      </c>
      <c r="HJ232" t="str">
        <f t="shared" si="549"/>
        <v>nvt</v>
      </c>
      <c r="HK232" t="str">
        <f t="shared" si="550"/>
        <v>nvt</v>
      </c>
      <c r="HL232" t="str">
        <f t="shared" si="551"/>
        <v>nvt</v>
      </c>
      <c r="HM232" t="str">
        <f t="shared" si="481"/>
        <v>nvt</v>
      </c>
      <c r="HN232" t="str">
        <f t="shared" si="482"/>
        <v>nvt</v>
      </c>
      <c r="HO232" t="str">
        <f t="shared" si="483"/>
        <v>nvt</v>
      </c>
      <c r="HP232" t="str">
        <f t="shared" si="484"/>
        <v>nvt</v>
      </c>
      <c r="HQ232" t="str">
        <f t="shared" si="485"/>
        <v>nvt</v>
      </c>
      <c r="HR232" t="str">
        <f t="shared" si="486"/>
        <v>nvt</v>
      </c>
      <c r="HS232" t="str">
        <f t="shared" si="487"/>
        <v>nvt</v>
      </c>
      <c r="HT232" t="str">
        <f t="shared" si="488"/>
        <v>nvt</v>
      </c>
      <c r="HU232" t="str">
        <f t="shared" si="489"/>
        <v>nvt</v>
      </c>
      <c r="HV232" t="str">
        <f t="shared" si="490"/>
        <v>nvt</v>
      </c>
      <c r="HW232" t="str">
        <f t="shared" si="491"/>
        <v>nvt</v>
      </c>
      <c r="HX232" t="str">
        <f t="shared" si="492"/>
        <v>nvt</v>
      </c>
      <c r="HY232" t="str">
        <f>IF($EJ232&gt;2,IF(HL232="","zwart",VLOOKUP(HL232,STAPELING!AK:AN,HY$1,0)),"nvt")</f>
        <v>nvt</v>
      </c>
      <c r="HZ232" t="str">
        <f t="shared" si="552"/>
        <v>nvt</v>
      </c>
      <c r="IA232" t="str">
        <f t="shared" si="553"/>
        <v>nvt</v>
      </c>
      <c r="IB232" t="str">
        <f t="shared" si="554"/>
        <v>nvt</v>
      </c>
      <c r="IC232" t="str">
        <f t="shared" si="555"/>
        <v>nvt</v>
      </c>
      <c r="ID232" t="str">
        <f t="shared" si="556"/>
        <v>nvt</v>
      </c>
      <c r="IE232" t="str">
        <f t="shared" si="557"/>
        <v>nvt</v>
      </c>
      <c r="IF232" t="str">
        <f t="shared" si="558"/>
        <v>nvt</v>
      </c>
      <c r="IG232">
        <f t="shared" si="559"/>
        <v>0</v>
      </c>
      <c r="IH232">
        <f t="shared" si="560"/>
        <v>0</v>
      </c>
      <c r="II232">
        <f t="shared" si="561"/>
        <v>0</v>
      </c>
      <c r="IJ232">
        <f t="shared" si="562"/>
        <v>0</v>
      </c>
      <c r="IK232">
        <f t="shared" si="563"/>
        <v>0</v>
      </c>
      <c r="IL232">
        <f t="shared" si="564"/>
        <v>0</v>
      </c>
      <c r="IM232">
        <f t="shared" si="565"/>
        <v>0</v>
      </c>
      <c r="IN232">
        <f t="shared" si="566"/>
        <v>0</v>
      </c>
      <c r="IO232">
        <f t="shared" si="567"/>
        <v>0</v>
      </c>
      <c r="IP232">
        <f t="shared" si="568"/>
        <v>0</v>
      </c>
      <c r="IQ232">
        <f t="shared" si="569"/>
        <v>0</v>
      </c>
      <c r="IR232">
        <f t="shared" si="570"/>
        <v>0</v>
      </c>
      <c r="IS232">
        <f t="shared" si="571"/>
        <v>0</v>
      </c>
      <c r="IT232">
        <f t="shared" si="572"/>
        <v>0</v>
      </c>
      <c r="IU232" t="str">
        <f t="shared" si="573"/>
        <v>N</v>
      </c>
      <c r="IV232" t="str">
        <f t="shared" si="493"/>
        <v>N</v>
      </c>
      <c r="IW232" t="str">
        <f t="shared" si="574"/>
        <v>N</v>
      </c>
    </row>
    <row r="233" spans="1:257" x14ac:dyDescent="0.25">
      <c r="A233" t="str">
        <f>IF(ISERROR(VLOOKUP(E233,E$4:E232,1,0)),"J","N")</f>
        <v>N</v>
      </c>
      <c r="E233" s="25" t="str">
        <f>IF(Invoer!B262="","",Invoer!B262)</f>
        <v/>
      </c>
      <c r="F233" s="25"/>
      <c r="G233" s="25"/>
      <c r="H233" s="25" t="str">
        <f>IF(AND($E233&lt;&gt;"",$A233="J"),Invoer!D262,"")</f>
        <v/>
      </c>
      <c r="I233" s="25"/>
      <c r="J233" s="26"/>
      <c r="K233" s="26" t="str">
        <f>IF(AND($E233&lt;&gt;"",$A233="J"),Invoer!L262,"")</f>
        <v/>
      </c>
      <c r="L233" s="26"/>
      <c r="M233" s="25"/>
      <c r="N233" s="152"/>
      <c r="O233" s="153"/>
      <c r="P233" s="25"/>
      <c r="Q233" s="25"/>
      <c r="R233" s="153"/>
      <c r="S233" s="154"/>
      <c r="T233" s="152"/>
      <c r="U233" s="153"/>
      <c r="V233" s="153"/>
      <c r="W233" s="59" t="str">
        <f>IF(AND($E233&lt;&gt;"",$A233="J",Invoer!R262&lt;&gt;""),VLOOKUP(Invoer!R262,NORM!$F$26:$H$29,3,0),"")</f>
        <v/>
      </c>
      <c r="X233" s="59"/>
      <c r="Y233" s="25" t="str">
        <f t="shared" si="494"/>
        <v/>
      </c>
      <c r="Z233" s="25"/>
      <c r="AA233" s="26" t="str">
        <f t="shared" si="495"/>
        <v/>
      </c>
      <c r="AB233" s="26"/>
      <c r="AC233" s="153"/>
      <c r="AD233" s="153"/>
      <c r="AE233" s="153"/>
      <c r="AF233" s="153"/>
      <c r="AG233" s="153"/>
      <c r="AH233" s="25"/>
      <c r="AI233" s="153"/>
      <c r="AJ233" s="153"/>
      <c r="AK233" s="153"/>
      <c r="AL233" s="153"/>
      <c r="AM233" s="25" t="str">
        <f>IF(AND($E233&lt;&gt;"",$A233="J"),IF(Invoer!X262="Ja","J",IF(Invoer!X262="Nee","N","")),"")</f>
        <v/>
      </c>
      <c r="AN233" s="153"/>
      <c r="AO233" s="153"/>
      <c r="AP233" s="153" t="s">
        <v>311</v>
      </c>
      <c r="AQ233" s="153" t="s">
        <v>311</v>
      </c>
      <c r="AR233" s="153" t="s">
        <v>312</v>
      </c>
      <c r="AS233" s="153" t="s">
        <v>312</v>
      </c>
      <c r="AT233" s="1" t="str">
        <f>IF(AND($E233&lt;&gt;"",$A233="J",Invoer!O262&lt;&gt;""),VLOOKUP(Invoer!O262,NORM!$F$31:$H$38,3,0),"")</f>
        <v/>
      </c>
      <c r="AU233" s="1"/>
      <c r="AV233" s="1" t="str">
        <f>IF(AND($E233&lt;&gt;"",$A233="J"),Invoer!AH262,"")</f>
        <v/>
      </c>
      <c r="AW233" s="1"/>
      <c r="AX233" s="1" t="str">
        <f t="shared" si="496"/>
        <v/>
      </c>
      <c r="AY233" s="1"/>
      <c r="AZ233" s="3" t="str">
        <f t="shared" si="497"/>
        <v/>
      </c>
      <c r="BA233" s="3" t="str">
        <f t="shared" si="498"/>
        <v/>
      </c>
      <c r="BB233" s="3" t="str">
        <f t="shared" si="499"/>
        <v>N</v>
      </c>
      <c r="BC233" s="3" t="str">
        <f t="shared" si="500"/>
        <v>N</v>
      </c>
      <c r="BD233" s="3" t="str">
        <f t="shared" si="501"/>
        <v/>
      </c>
      <c r="BE233" s="3">
        <f t="shared" si="502"/>
        <v>0</v>
      </c>
      <c r="BF233" s="3" t="str">
        <f t="shared" si="503"/>
        <v/>
      </c>
      <c r="BG233" s="3" t="str">
        <f t="shared" si="504"/>
        <v/>
      </c>
      <c r="BH233" s="3" t="str">
        <f t="shared" si="505"/>
        <v>N</v>
      </c>
      <c r="BI233" s="24" t="str">
        <f t="shared" si="506"/>
        <v/>
      </c>
      <c r="BJ233" s="24" t="str">
        <f>IF(ISERROR(VLOOKUP($BD233,LOV_GWSGRP!A:A,1,0)),"N","J")</f>
        <v>N</v>
      </c>
      <c r="BK233" s="24" t="str">
        <f>IF(ISERROR(VLOOKUP($BD233,LOV_GWSGRP!D:D,1,0)),"N","J")</f>
        <v>N</v>
      </c>
      <c r="BL233" s="24" t="str">
        <f>IF(ISERROR(VLOOKUP($BD233,LOV_GWSGRP!G:G,1,0)),"N","J")</f>
        <v>N</v>
      </c>
      <c r="BM233" s="24" t="str">
        <f>IF(ISERROR(VLOOKUP($BD233,LOV_GWSGRP!M:M,1,0)),"N","J")</f>
        <v>N</v>
      </c>
      <c r="BN233" s="24" t="str">
        <f>IF(ISERROR(VLOOKUP($BD233,LOV_GWSGRP!P:P,1,0)),"N","J")</f>
        <v>N</v>
      </c>
      <c r="BO233" s="24" t="str">
        <f>IF(ISERROR(VLOOKUP($BD233,LOV_GWSGRP!S:S,1,0)),"N","J")</f>
        <v>N</v>
      </c>
      <c r="BP233" s="24" t="str">
        <f>IF(ISERROR(VLOOKUP($BD233,LOV_GWSGRP!V:V,1,0)),"N","J")</f>
        <v>N</v>
      </c>
      <c r="BQ233" s="24" t="str">
        <f>IF(ISERROR(VLOOKUP($BD233,LOV_GWSGRP!Y:Y,1,0)),"N","J")</f>
        <v>N</v>
      </c>
      <c r="BR233" s="24" t="str">
        <f>IF(ISERROR(VLOOKUP($BD233,LOV_GWSGRP!AB:AB,1,0)),"N","J")</f>
        <v>N</v>
      </c>
      <c r="BS233" s="24" t="str">
        <f>IF(ISERROR(VLOOKUP($BD233,LOV_GWSGRP!AE:AE,1,0)),"N","J")</f>
        <v>N</v>
      </c>
      <c r="BT233" s="24" t="str">
        <f>IF(ISERROR(VLOOKUP($BD233,LOV_GWSGRP!AH:AH,1,0)),"N","J")</f>
        <v>N</v>
      </c>
      <c r="BU233" s="24" t="str">
        <f>IF(ISERROR(VLOOKUP($BD233,LOV_GWSGRP!CJ:CJ,1,0)),"N","J")</f>
        <v>N</v>
      </c>
      <c r="BV233" s="24" t="str">
        <f>IF(ISERROR(VLOOKUP($BD233,LOV_GWSGRP!AN:AN,1,0)),"N","J")</f>
        <v>N</v>
      </c>
      <c r="BW233" s="24" t="str">
        <f>IF(ISERROR(VLOOKUP($BD233,LOV_GWSGRP!AQ:AQ,1,0)),"N","J")</f>
        <v>N</v>
      </c>
      <c r="BX233" s="24" t="str">
        <f>IF(ISERROR(VLOOKUP($BD233,LOV_GWSGRP!AT:AT,1,0)),"N","J")</f>
        <v>N</v>
      </c>
      <c r="BY233" s="24" t="str">
        <f>IF(ISERROR(VLOOKUP($BD233,LOV_GWSGRP!AW:AW,1,0)),"N","J")</f>
        <v>N</v>
      </c>
      <c r="BZ233" s="24" t="str">
        <f>IF(ISERROR(VLOOKUP($BD233,LOV_GWSGRP!AZ:AZ,1,0)),"N","J")</f>
        <v>N</v>
      </c>
      <c r="CA233" s="24" t="str">
        <f>IF(ISERROR(VLOOKUP($BD233,LOV_GWSGRP!BC:BC,1,0)),"N","J")</f>
        <v>N</v>
      </c>
      <c r="CB233" s="24" t="str">
        <f>IF(ISERROR(VLOOKUP($BD233,LOV_GWSGRP!BF:BF,1,0)),"N","J")</f>
        <v>N</v>
      </c>
      <c r="CC233" s="24" t="str">
        <f>IF(ISERROR(VLOOKUP($BD233,LOV_GWSGRP!BI:BI,1,0)),"N","J")</f>
        <v>N</v>
      </c>
      <c r="CD233" s="24" t="str">
        <f>IF(ISERROR(VLOOKUP($BD233,LOV_GWSGRP!J:J,1,0)),"N","J")</f>
        <v>N</v>
      </c>
      <c r="CE233" s="24" t="str">
        <f>IF(ISERROR(VLOOKUP($BD233,LOV_GWSGRP!BL:BL,1,0)),"N","J")</f>
        <v>N</v>
      </c>
      <c r="CF233" s="24"/>
      <c r="CG233" s="24" t="str">
        <f>IF(ISERROR(VLOOKUP($BD233,LOV_GWSGRP!BO:BO,1,0)),"N","J")</f>
        <v>N</v>
      </c>
      <c r="CH233" s="24" t="str">
        <f t="shared" si="507"/>
        <v>N</v>
      </c>
      <c r="CI233" s="24" t="str">
        <f>IF(ISERROR(VLOOKUP($BD233,GEWASCODE_GLMC8!F:F,1,0)),"N","J")</f>
        <v>N</v>
      </c>
      <c r="CJ233" s="24" t="str">
        <f>IF(COUNTIF($CI233:CI233,"J")&gt;0,"N",IF(ISERROR(VLOOKUP($BD233,GEWASCODE_GLMC8!G:G,1,0)),"N","J"))</f>
        <v>N</v>
      </c>
      <c r="CK233" s="24" t="str">
        <f>IF(COUNTIF($CI233:CJ233,"J")&gt;0,"N",IF(ISERROR(VLOOKUP($BD233,GEWASCODE_GLMC8!H:H,1,0)),"N","J"))</f>
        <v>N</v>
      </c>
      <c r="CL233" s="24" t="str">
        <f>IF(COUNTIF($CI233:CK233,"J")&gt;0,"N",IF(ISERROR(VLOOKUP($BD233,GEWASCODE_GLMC8!I:I,1,0)),"N","J"))</f>
        <v>N</v>
      </c>
      <c r="CM233" s="24" t="str">
        <f>IF(COUNTIF($CI233:CL233,"J")&gt;0,"N",IF(ISERROR(VLOOKUP($BD233,GEWASCODE_GLMC8!J:J,1,0)),"N","J"))</f>
        <v>N</v>
      </c>
      <c r="CN233" s="24" t="str">
        <f>IF(COUNTIF($CI233:CM233,"J")&gt;0,"N",IF(ISERROR(VLOOKUP($BD233,GEWASCODE_GLMC8!K:K,1,0)),"N","J"))</f>
        <v>N</v>
      </c>
      <c r="CO233" s="24" t="str">
        <f>IF(COUNTIF($CI233:CN233,"J")&gt;0,"N",IF(ISERROR(VLOOKUP($BD233,GEWASCODE_GLMC8!L:L,1,0)),"N","J"))</f>
        <v>N</v>
      </c>
      <c r="CP233" s="24" t="str">
        <f>IF(COUNTIF($CI233:CO233,"J")&gt;0,"N",IF(ISERROR(VLOOKUP($BD233,GEWASCODE_GLMC8!M:M,1,0)),"N","J"))</f>
        <v>N</v>
      </c>
      <c r="CQ233" s="24" t="str">
        <f>IF(COUNTIF($CI233:CP233,"J")&gt;0,"N",IF(ISERROR(VLOOKUP($BD233,GEWASCODE_GLMC8!N:N,1,0)),"N","J"))</f>
        <v>N</v>
      </c>
      <c r="CR233" s="24" t="str">
        <f>IF(COUNTIF($CI233:CQ233,"J")&gt;0,"N",IF(ISERROR(VLOOKUP($BD233,GEWASCODE_GLMC8!O:O,1,0)),"N","J"))</f>
        <v>N</v>
      </c>
      <c r="CS233" s="24" t="str">
        <f>IF(COUNTIF($CI233:CR233,"J")&gt;0,"N",IF(ISERROR(VLOOKUP($BD233,GEWASCODE_GLMC8!P:P,1,0)),"N","J"))</f>
        <v>N</v>
      </c>
      <c r="CT233" s="24" t="str">
        <f>IF(COUNTIF($CI233:CS233,"J")&gt;0,"N",IF(ISERROR(VLOOKUP($BD233,GEWASCODE_GLMC8!Q:Q,1,0)),"N","J"))</f>
        <v>N</v>
      </c>
      <c r="CU233" s="24" t="str">
        <f>IF(COUNTIF($CI233:CT233,"J")&gt;0,"N",IF(ISERROR(VLOOKUP($BD233,GEWASCODE_GLMC8!R:R,1,0)),"N","J"))</f>
        <v>N</v>
      </c>
      <c r="CV233" s="24" t="str">
        <f>IF(COUNTIF($CI233:CU233,"J")&gt;0,"N",IF(ISERROR(VLOOKUP($BD233,GEWASCODE_GLMC8!S:S,1,0)),"N","J"))</f>
        <v>N</v>
      </c>
      <c r="CW233" s="24" t="str">
        <f>IF(COUNTIF($CI233:CV233,"J")&gt;0,"N",IF(ISERROR(VLOOKUP($BD233,GEWASCODE_GLMC8!T:T,1,0)),"N","J"))</f>
        <v>N</v>
      </c>
      <c r="CX233" s="24" t="str">
        <f>IF(COUNTIF($CI233:CW233,"J")&gt;0,"N",IF(ISERROR(VLOOKUP($BD233,GEWASCODE_GLMC8!U:U,1,0)),"N","J"))</f>
        <v>N</v>
      </c>
      <c r="CY233" s="24" t="str">
        <f>IF(COUNTIF($CI233:CX233,"J")&gt;0,"N",IF(ISERROR(VLOOKUP($BD233,GEWASCODE_GLMC8!V:V,1,0)),"N","J"))</f>
        <v>N</v>
      </c>
      <c r="CZ233" s="24" t="str">
        <f>IF(COUNTIF($CI233:CY233,"J")&gt;0,"N",IF(ISERROR(VLOOKUP($BD233,GEWASCODE_GLMC8!W:W,1,0)),"N","J"))</f>
        <v>N</v>
      </c>
      <c r="DA233" s="24" t="str">
        <f>IF(COUNTIF($CI233:CZ233,"J")&gt;0,"N",IF(ISERROR(VLOOKUP($BD233,GEWASCODE_GLMC8!X:X,1,0)),"N","J"))</f>
        <v>N</v>
      </c>
      <c r="DB233" s="24" t="str">
        <f>IF(COUNTIF($CI233:DA233,"J")&gt;0,"N",IF(ISERROR(VLOOKUP($BD233,GEWASCODE_GLMC8!Y:Y,1,0)),"N","J"))</f>
        <v>N</v>
      </c>
      <c r="DC233" s="24" t="str">
        <f>IF(COUNTIF($CI233:DB233,"J")&gt;0,"N",IF(ISERROR(VLOOKUP($BD233,GEWASCODE_GLMC8!Z:Z,1,0)),"N","J"))</f>
        <v>N</v>
      </c>
      <c r="DD233" s="24" t="str">
        <f t="shared" si="508"/>
        <v>N</v>
      </c>
      <c r="DE233" s="3" t="str">
        <f t="shared" si="439"/>
        <v>N</v>
      </c>
      <c r="DF233" s="3" t="str">
        <f t="shared" si="440"/>
        <v>N</v>
      </c>
      <c r="DG233" s="3" t="str">
        <f t="shared" si="509"/>
        <v>N</v>
      </c>
      <c r="DH233" s="3" t="str">
        <f t="shared" si="510"/>
        <v>N</v>
      </c>
      <c r="DI233" s="3" t="str">
        <f t="shared" si="441"/>
        <v>N</v>
      </c>
      <c r="DJ233" s="3" t="str">
        <f t="shared" si="442"/>
        <v>N</v>
      </c>
      <c r="DK233" s="3">
        <f>0</f>
        <v>0</v>
      </c>
      <c r="DL233" s="3" t="str">
        <f t="shared" si="443"/>
        <v>N</v>
      </c>
      <c r="DM233" s="3" t="str">
        <f t="shared" si="444"/>
        <v>N</v>
      </c>
      <c r="DN233" t="str">
        <f>IF(AND($A233="J",COUNTIFS(activiteiten_perceel,percelen!$AZ233,activiteiten_maatregel_nr,percelen!DN$4,activiteiten_activiteit_voldoet_aan_voorwaarden,"J")&gt;0),DN$4,"")</f>
        <v/>
      </c>
      <c r="DO233" t="str">
        <f>IF(AND($A233="J",COUNTIFS(activiteiten_perceel,percelen!$AZ233,activiteiten_maatregel_nr,percelen!DO$4,activiteiten_activiteit_voldoet_aan_voorwaarden,"J")&gt;0),DO$4,"")</f>
        <v/>
      </c>
      <c r="DP233" t="str">
        <f>IF(AND($A233="J",COUNTIFS(activiteiten_perceel,percelen!$AZ233,activiteiten_maatregel_nr,percelen!DP$4,activiteiten_activiteit_voldoet_aan_voorwaarden,"J")&gt;0),DP$4,"")</f>
        <v/>
      </c>
      <c r="DQ233" t="str">
        <f>IF(AND($A233="J",COUNTIFS(activiteiten_perceel,percelen!$AZ233,activiteiten_maatregel_nr,percelen!DQ$4,activiteiten_activiteit_voldoet_aan_voorwaarden,"J")&gt;0),DQ$4,"")</f>
        <v/>
      </c>
      <c r="DR233" t="str">
        <f>IF(AND($A233="J",COUNTIFS(activiteiten_perceel,percelen!$AZ233,activiteiten_maatregel_nr,percelen!DR$4,activiteiten_activiteit_voldoet_aan_voorwaarden,"J")&gt;0),DR$4,"")</f>
        <v/>
      </c>
      <c r="DS233" t="str">
        <f>IF(AND($A233="J",COUNTIFS(activiteiten_perceel,percelen!$AZ233,activiteiten_maatregel_nr,percelen!DS$4,activiteiten_activiteit_voldoet_aan_voorwaarden,"J")&gt;0),DS$4,"")</f>
        <v/>
      </c>
      <c r="DT233" t="str">
        <f>IF(AND($A233="J",COUNTIFS(activiteiten_perceel,percelen!$AZ233,activiteiten_maatregel_nr,percelen!DT$4,activiteiten_activiteit_voldoet_aan_voorwaarden,"J")&gt;0),DT$4,"")</f>
        <v/>
      </c>
      <c r="DU233" t="str">
        <f>IF(AND($A233="J",COUNTIFS(activiteiten_perceel,percelen!$AZ233,activiteiten_maatregel_nr,percelen!DU$4,activiteiten_activiteit_voldoet_aan_voorwaarden,"J")&gt;0),DU$4,"")</f>
        <v/>
      </c>
      <c r="DV233" t="str">
        <f>IF(AND($A233="J",COUNTIFS(activiteiten_perceel,percelen!$AZ233,activiteiten_maatregel_nr,percelen!DV$4,activiteiten_activiteit_voldoet_aan_voorwaarden,"J")&gt;0),DV$4,"")</f>
        <v/>
      </c>
      <c r="DW233" t="str">
        <f>IF(AND($A233="J",COUNTIFS(activiteiten_perceel,percelen!$AZ233,activiteiten_maatregel_nr,percelen!DW$4,activiteiten_activiteit_voldoet_aan_voorwaarden,"J")&gt;0),DW$4,"")</f>
        <v/>
      </c>
      <c r="DX233" t="str">
        <f>IF(AND($A233="J",COUNTIFS(activiteiten_perceel,percelen!$AZ233,activiteiten_maatregel_nr,percelen!DX$4,activiteiten_activiteit_voldoet_aan_voorwaarden,"J")&gt;0),DX$4,"")</f>
        <v/>
      </c>
      <c r="DY233" t="str">
        <f>IF(AND($A233="J",COUNTIFS(activiteiten_perceel,percelen!$AZ233,activiteiten_maatregel_nr,percelen!DY$4,activiteiten_activiteit_voldoet_aan_voorwaarden,"J")&gt;0),DY$4,"")</f>
        <v/>
      </c>
      <c r="DZ233" t="str">
        <f>IF(AND($A233="J",COUNTIFS(activiteiten_perceel,percelen!$AZ233,activiteiten_maatregel_nr,percelen!DZ$4,activiteiten_activiteit_voldoet_aan_voorwaarden,"J")&gt;0),DZ$4,"")</f>
        <v/>
      </c>
      <c r="EA233" t="str">
        <f>IF(AND($A233="J",COUNTIFS(activiteiten_perceel,percelen!$AZ233,activiteiten_maatregel_nr,percelen!EA$4,activiteiten_activiteit_voldoet_aan_voorwaarden,"J")&gt;0),EA$4,"")</f>
        <v/>
      </c>
      <c r="EB233" t="str">
        <f>IF(AND($A233="J",COUNTIFS(activiteiten_perceel,percelen!$AZ233,activiteiten_maatregel_nr,percelen!EB$4,activiteiten_activiteit_voldoet_aan_voorwaarden,"J")&gt;0),EB$4,"")</f>
        <v/>
      </c>
      <c r="EC233" t="str">
        <f>IF(AND($A233="J",COUNTIFS(activiteiten_perceel,percelen!$AZ233,activiteiten_maatregel_nr,percelen!EC$4,activiteiten_activiteit_voldoet_aan_voorwaarden,"J")&gt;0),EC$4,"")</f>
        <v/>
      </c>
      <c r="ED233" t="str">
        <f>IF(AND($A233="J",COUNTIFS(activiteiten_perceel,percelen!$AZ233,activiteiten_maatregel_nr,percelen!ED$4,activiteiten_activiteit_voldoet_aan_voorwaarden,"J")&gt;0),ED$4,"")</f>
        <v/>
      </c>
      <c r="EE233" t="str">
        <f>IF(AND($A233="J",COUNTIFS(activiteiten_perceel,percelen!$AZ233,activiteiten_maatregel_nr,percelen!EE$4,activiteiten_activiteit_voldoet_aan_voorwaarden,"J")&gt;0),EE$4,"")</f>
        <v/>
      </c>
      <c r="EF233" t="str">
        <f>IF(AND($A233="J",COUNTIFS(activiteiten_perceel,percelen!$AZ233,activiteiten_maatregel_nr,percelen!EF$4,activiteiten_activiteit_voldoet_aan_voorwaarden,"J")&gt;0),EF$4,"")</f>
        <v/>
      </c>
      <c r="EG233" t="str">
        <f>IF(AND($A233="J",COUNTIFS(activiteiten_perceel,percelen!$AZ233,activiteiten_maatregel_nr,percelen!EG$4,activiteiten_activiteit_voldoet_aan_voorwaarden,"J")&gt;0),EG$4,"")</f>
        <v/>
      </c>
      <c r="EH233" t="str">
        <f>IF(AND($A233="J",COUNTIFS(activiteiten_perceel,percelen!$AZ233,activiteiten_maatregel_nr,percelen!EH$4,activiteiten_activiteit_voldoet_aan_voorwaarden,"J")&gt;0),EH$4,"")</f>
        <v/>
      </c>
      <c r="EI233" t="str">
        <f>IF(AND($A233="J",COUNTIFS(activiteiten_perceel,percelen!$AZ233,activiteiten_maatregel_nr,percelen!EI$4,activiteiten_activiteit_voldoet_aan_voorwaarden,"J")&gt;0),EI$4,"")</f>
        <v/>
      </c>
      <c r="EJ233">
        <f t="shared" si="511"/>
        <v>0</v>
      </c>
      <c r="EK233" t="str">
        <f t="shared" si="445"/>
        <v/>
      </c>
      <c r="EL233" t="str">
        <f t="shared" si="446"/>
        <v/>
      </c>
      <c r="EM233" t="str">
        <f t="shared" si="447"/>
        <v/>
      </c>
      <c r="EN233" t="str">
        <f t="shared" si="448"/>
        <v/>
      </c>
      <c r="EO233" t="str">
        <f t="shared" si="449"/>
        <v/>
      </c>
      <c r="EP233" t="str">
        <f t="shared" si="450"/>
        <v/>
      </c>
      <c r="EQ233" t="str">
        <f t="shared" si="451"/>
        <v/>
      </c>
      <c r="ER233" t="str">
        <f t="shared" si="452"/>
        <v/>
      </c>
      <c r="ES233" t="str">
        <f t="shared" si="453"/>
        <v/>
      </c>
      <c r="ET233" t="str">
        <f t="shared" si="454"/>
        <v/>
      </c>
      <c r="EU233" t="str">
        <f t="shared" si="455"/>
        <v/>
      </c>
      <c r="EV233" t="str">
        <f t="shared" si="456"/>
        <v/>
      </c>
      <c r="EW233" t="str">
        <f t="shared" si="512"/>
        <v>nvt</v>
      </c>
      <c r="EX233" t="str">
        <f t="shared" si="513"/>
        <v>nvt</v>
      </c>
      <c r="EY233" t="str">
        <f t="shared" si="514"/>
        <v>nvt</v>
      </c>
      <c r="EZ233" t="str">
        <f t="shared" si="515"/>
        <v>nvt</v>
      </c>
      <c r="FA233" t="str">
        <f t="shared" si="516"/>
        <v>nvt</v>
      </c>
      <c r="FB233" t="str">
        <f t="shared" si="517"/>
        <v>nvt</v>
      </c>
      <c r="FC233" t="str">
        <f t="shared" si="518"/>
        <v>nvt</v>
      </c>
      <c r="FD233" t="str">
        <f t="shared" si="519"/>
        <v>nvt</v>
      </c>
      <c r="FE233" t="str">
        <f>IF($EJ233=2,VLOOKUP(FD233,STAPELING!A:D,FE$1,0),"nvt")</f>
        <v>nvt</v>
      </c>
      <c r="FF233" t="str">
        <f t="shared" si="520"/>
        <v>nvt</v>
      </c>
      <c r="FG233" t="str">
        <f t="shared" si="521"/>
        <v>nvt</v>
      </c>
      <c r="FH233" t="str">
        <f t="shared" si="522"/>
        <v>nvt</v>
      </c>
      <c r="FI233" t="str">
        <f t="shared" si="523"/>
        <v>nvt</v>
      </c>
      <c r="FJ233" t="str">
        <f t="shared" si="524"/>
        <v>nvt</v>
      </c>
      <c r="FK233" t="str">
        <f t="shared" si="525"/>
        <v>nvt</v>
      </c>
      <c r="FL233" t="str">
        <f t="shared" si="526"/>
        <v>nvt</v>
      </c>
      <c r="FM233" t="str">
        <f t="shared" si="527"/>
        <v/>
      </c>
      <c r="FN233" t="str">
        <f>IF(ISERROR(VLOOKUP(FM233,STAPELING!I:AO,FN$1,0)),"N",VLOOKUP(FM233,STAPELING!I:AO,FN$1,0))</f>
        <v>J</v>
      </c>
      <c r="FO233" t="str">
        <f t="shared" si="528"/>
        <v>nvt</v>
      </c>
      <c r="FP233" t="str">
        <f t="shared" si="457"/>
        <v>nvt</v>
      </c>
      <c r="FQ233" t="str">
        <f t="shared" si="458"/>
        <v>nvt</v>
      </c>
      <c r="FR233" t="str">
        <f t="shared" si="459"/>
        <v>nvt</v>
      </c>
      <c r="FS233" t="str">
        <f t="shared" si="460"/>
        <v>nvt</v>
      </c>
      <c r="FT233" t="str">
        <f t="shared" si="461"/>
        <v>nvt</v>
      </c>
      <c r="FU233" t="str">
        <f t="shared" si="462"/>
        <v>nvt</v>
      </c>
      <c r="FV233" t="str">
        <f t="shared" si="463"/>
        <v>nvt</v>
      </c>
      <c r="FW233" t="str">
        <f t="shared" si="464"/>
        <v>nvt</v>
      </c>
      <c r="FX233" t="str">
        <f t="shared" si="465"/>
        <v>nvt</v>
      </c>
      <c r="FY233" t="str">
        <f t="shared" si="466"/>
        <v>nvt</v>
      </c>
      <c r="FZ233" t="str">
        <f t="shared" si="467"/>
        <v>nvt</v>
      </c>
      <c r="GA233" t="str">
        <f t="shared" si="468"/>
        <v>nvt</v>
      </c>
      <c r="GB233" t="str">
        <f>IF($EJ233&gt;2,IF(FO233="","zwart",VLOOKUP(FO233,STAPELING!J:AA,GB$1,0)),"nvt")</f>
        <v>nvt</v>
      </c>
      <c r="GC233" t="str">
        <f t="shared" si="529"/>
        <v>nvt</v>
      </c>
      <c r="GD233" t="str">
        <f t="shared" si="530"/>
        <v>nvt</v>
      </c>
      <c r="GE233" t="str">
        <f t="shared" si="531"/>
        <v>nvt</v>
      </c>
      <c r="GF233" t="str">
        <f t="shared" si="532"/>
        <v>nvt</v>
      </c>
      <c r="GG233" t="str">
        <f t="shared" si="533"/>
        <v>nvt</v>
      </c>
      <c r="GH233" t="str">
        <f t="shared" si="534"/>
        <v>nvt</v>
      </c>
      <c r="GI233" t="str">
        <f t="shared" si="535"/>
        <v>nvt</v>
      </c>
      <c r="GJ233" t="str">
        <f t="shared" si="536"/>
        <v>nvt</v>
      </c>
      <c r="GK233" t="str">
        <f t="shared" si="469"/>
        <v>nvt</v>
      </c>
      <c r="GL233" t="str">
        <f t="shared" si="470"/>
        <v>nvt</v>
      </c>
      <c r="GM233" t="str">
        <f t="shared" si="471"/>
        <v>nvt</v>
      </c>
      <c r="GN233" t="str">
        <f t="shared" si="472"/>
        <v>nvt</v>
      </c>
      <c r="GO233" t="str">
        <f t="shared" si="473"/>
        <v>nvt</v>
      </c>
      <c r="GP233" t="str">
        <f t="shared" si="474"/>
        <v>nvt</v>
      </c>
      <c r="GQ233" t="str">
        <f t="shared" si="475"/>
        <v>nvt</v>
      </c>
      <c r="GR233" t="str">
        <f t="shared" si="476"/>
        <v>nvt</v>
      </c>
      <c r="GS233" t="str">
        <f t="shared" si="477"/>
        <v>nvt</v>
      </c>
      <c r="GT233" t="str">
        <f t="shared" si="478"/>
        <v>nvt</v>
      </c>
      <c r="GU233" t="str">
        <f t="shared" si="479"/>
        <v>nvt</v>
      </c>
      <c r="GV233" t="str">
        <f t="shared" si="480"/>
        <v>nvt</v>
      </c>
      <c r="GW233" t="str">
        <f>IF($EJ233&gt;2,IF(GJ233="","zwart",VLOOKUP(GJ233,STAPELING!AB:AJ,GW$1,0)),"nvt")</f>
        <v>nvt</v>
      </c>
      <c r="GX233" t="str">
        <f t="shared" si="537"/>
        <v>nvt</v>
      </c>
      <c r="GY233" t="str">
        <f t="shared" si="538"/>
        <v>nvt</v>
      </c>
      <c r="GZ233" t="str">
        <f t="shared" si="539"/>
        <v>nvt</v>
      </c>
      <c r="HA233" t="str">
        <f t="shared" si="540"/>
        <v>nvt</v>
      </c>
      <c r="HB233" t="str">
        <f t="shared" si="541"/>
        <v>nvt</v>
      </c>
      <c r="HC233" t="str">
        <f t="shared" si="542"/>
        <v>nvt</v>
      </c>
      <c r="HD233" t="str">
        <f t="shared" si="543"/>
        <v>nvt</v>
      </c>
      <c r="HE233" t="str">
        <f t="shared" si="544"/>
        <v>nvt</v>
      </c>
      <c r="HF233" t="str">
        <f t="shared" si="545"/>
        <v>nvt</v>
      </c>
      <c r="HG233" t="str">
        <f t="shared" si="546"/>
        <v>nvt</v>
      </c>
      <c r="HH233" t="str">
        <f t="shared" si="547"/>
        <v>nvt</v>
      </c>
      <c r="HI233" t="str">
        <f t="shared" si="548"/>
        <v>nvt</v>
      </c>
      <c r="HJ233" t="str">
        <f t="shared" si="549"/>
        <v>nvt</v>
      </c>
      <c r="HK233" t="str">
        <f t="shared" si="550"/>
        <v>nvt</v>
      </c>
      <c r="HL233" t="str">
        <f t="shared" si="551"/>
        <v>nvt</v>
      </c>
      <c r="HM233" t="str">
        <f t="shared" si="481"/>
        <v>nvt</v>
      </c>
      <c r="HN233" t="str">
        <f t="shared" si="482"/>
        <v>nvt</v>
      </c>
      <c r="HO233" t="str">
        <f t="shared" si="483"/>
        <v>nvt</v>
      </c>
      <c r="HP233" t="str">
        <f t="shared" si="484"/>
        <v>nvt</v>
      </c>
      <c r="HQ233" t="str">
        <f t="shared" si="485"/>
        <v>nvt</v>
      </c>
      <c r="HR233" t="str">
        <f t="shared" si="486"/>
        <v>nvt</v>
      </c>
      <c r="HS233" t="str">
        <f t="shared" si="487"/>
        <v>nvt</v>
      </c>
      <c r="HT233" t="str">
        <f t="shared" si="488"/>
        <v>nvt</v>
      </c>
      <c r="HU233" t="str">
        <f t="shared" si="489"/>
        <v>nvt</v>
      </c>
      <c r="HV233" t="str">
        <f t="shared" si="490"/>
        <v>nvt</v>
      </c>
      <c r="HW233" t="str">
        <f t="shared" si="491"/>
        <v>nvt</v>
      </c>
      <c r="HX233" t="str">
        <f t="shared" si="492"/>
        <v>nvt</v>
      </c>
      <c r="HY233" t="str">
        <f>IF($EJ233&gt;2,IF(HL233="","zwart",VLOOKUP(HL233,STAPELING!AK:AN,HY$1,0)),"nvt")</f>
        <v>nvt</v>
      </c>
      <c r="HZ233" t="str">
        <f t="shared" si="552"/>
        <v>nvt</v>
      </c>
      <c r="IA233" t="str">
        <f t="shared" si="553"/>
        <v>nvt</v>
      </c>
      <c r="IB233" t="str">
        <f t="shared" si="554"/>
        <v>nvt</v>
      </c>
      <c r="IC233" t="str">
        <f t="shared" si="555"/>
        <v>nvt</v>
      </c>
      <c r="ID233" t="str">
        <f t="shared" si="556"/>
        <v>nvt</v>
      </c>
      <c r="IE233" t="str">
        <f t="shared" si="557"/>
        <v>nvt</v>
      </c>
      <c r="IF233" t="str">
        <f t="shared" si="558"/>
        <v>nvt</v>
      </c>
      <c r="IG233">
        <f t="shared" si="559"/>
        <v>0</v>
      </c>
      <c r="IH233">
        <f t="shared" si="560"/>
        <v>0</v>
      </c>
      <c r="II233">
        <f t="shared" si="561"/>
        <v>0</v>
      </c>
      <c r="IJ233">
        <f t="shared" si="562"/>
        <v>0</v>
      </c>
      <c r="IK233">
        <f t="shared" si="563"/>
        <v>0</v>
      </c>
      <c r="IL233">
        <f t="shared" si="564"/>
        <v>0</v>
      </c>
      <c r="IM233">
        <f t="shared" si="565"/>
        <v>0</v>
      </c>
      <c r="IN233">
        <f t="shared" si="566"/>
        <v>0</v>
      </c>
      <c r="IO233">
        <f t="shared" si="567"/>
        <v>0</v>
      </c>
      <c r="IP233">
        <f t="shared" si="568"/>
        <v>0</v>
      </c>
      <c r="IQ233">
        <f t="shared" si="569"/>
        <v>0</v>
      </c>
      <c r="IR233">
        <f t="shared" si="570"/>
        <v>0</v>
      </c>
      <c r="IS233">
        <f t="shared" si="571"/>
        <v>0</v>
      </c>
      <c r="IT233">
        <f t="shared" si="572"/>
        <v>0</v>
      </c>
      <c r="IU233" t="str">
        <f t="shared" si="573"/>
        <v>N</v>
      </c>
      <c r="IV233" t="str">
        <f t="shared" si="493"/>
        <v>N</v>
      </c>
      <c r="IW233" t="str">
        <f t="shared" si="574"/>
        <v>N</v>
      </c>
    </row>
    <row r="234" spans="1:257" x14ac:dyDescent="0.25">
      <c r="A234" t="str">
        <f>IF(ISERROR(VLOOKUP(E234,E$4:E233,1,0)),"J","N")</f>
        <v>N</v>
      </c>
      <c r="E234" s="25" t="str">
        <f>IF(Invoer!B263="","",Invoer!B263)</f>
        <v/>
      </c>
      <c r="F234" s="25"/>
      <c r="G234" s="25"/>
      <c r="H234" s="25" t="str">
        <f>IF(AND($E234&lt;&gt;"",$A234="J"),Invoer!D263,"")</f>
        <v/>
      </c>
      <c r="I234" s="25"/>
      <c r="J234" s="26"/>
      <c r="K234" s="26" t="str">
        <f>IF(AND($E234&lt;&gt;"",$A234="J"),Invoer!L263,"")</f>
        <v/>
      </c>
      <c r="L234" s="26"/>
      <c r="M234" s="25"/>
      <c r="N234" s="152"/>
      <c r="O234" s="153"/>
      <c r="P234" s="25"/>
      <c r="Q234" s="25"/>
      <c r="R234" s="153"/>
      <c r="S234" s="154"/>
      <c r="T234" s="152"/>
      <c r="U234" s="153"/>
      <c r="V234" s="153"/>
      <c r="W234" s="59" t="str">
        <f>IF(AND($E234&lt;&gt;"",$A234="J",Invoer!R263&lt;&gt;""),VLOOKUP(Invoer!R263,NORM!$F$26:$H$29,3,0),"")</f>
        <v/>
      </c>
      <c r="X234" s="59"/>
      <c r="Y234" s="25" t="str">
        <f t="shared" si="494"/>
        <v/>
      </c>
      <c r="Z234" s="25"/>
      <c r="AA234" s="26" t="str">
        <f t="shared" si="495"/>
        <v/>
      </c>
      <c r="AB234" s="26"/>
      <c r="AC234" s="153"/>
      <c r="AD234" s="153"/>
      <c r="AE234" s="153"/>
      <c r="AF234" s="153"/>
      <c r="AG234" s="153"/>
      <c r="AH234" s="25"/>
      <c r="AI234" s="153"/>
      <c r="AJ234" s="153"/>
      <c r="AK234" s="153"/>
      <c r="AL234" s="153"/>
      <c r="AM234" s="25" t="str">
        <f>IF(AND($E234&lt;&gt;"",$A234="J"),IF(Invoer!X263="Ja","J",IF(Invoer!X263="Nee","N","")),"")</f>
        <v/>
      </c>
      <c r="AN234" s="153"/>
      <c r="AO234" s="153"/>
      <c r="AP234" s="153" t="s">
        <v>311</v>
      </c>
      <c r="AQ234" s="153" t="s">
        <v>311</v>
      </c>
      <c r="AR234" s="153" t="s">
        <v>312</v>
      </c>
      <c r="AS234" s="153" t="s">
        <v>312</v>
      </c>
      <c r="AT234" s="1" t="str">
        <f>IF(AND($E234&lt;&gt;"",$A234="J",Invoer!O263&lt;&gt;""),VLOOKUP(Invoer!O263,NORM!$F$31:$H$38,3,0),"")</f>
        <v/>
      </c>
      <c r="AU234" s="1"/>
      <c r="AV234" s="1" t="str">
        <f>IF(AND($E234&lt;&gt;"",$A234="J"),Invoer!AH263,"")</f>
        <v/>
      </c>
      <c r="AW234" s="1"/>
      <c r="AX234" s="1" t="str">
        <f t="shared" si="496"/>
        <v/>
      </c>
      <c r="AY234" s="1"/>
      <c r="AZ234" s="3" t="str">
        <f t="shared" si="497"/>
        <v/>
      </c>
      <c r="BA234" s="3" t="str">
        <f t="shared" si="498"/>
        <v/>
      </c>
      <c r="BB234" s="3" t="str">
        <f t="shared" si="499"/>
        <v>N</v>
      </c>
      <c r="BC234" s="3" t="str">
        <f t="shared" si="500"/>
        <v>N</v>
      </c>
      <c r="BD234" s="3" t="str">
        <f t="shared" si="501"/>
        <v/>
      </c>
      <c r="BE234" s="3">
        <f t="shared" si="502"/>
        <v>0</v>
      </c>
      <c r="BF234" s="3" t="str">
        <f t="shared" si="503"/>
        <v/>
      </c>
      <c r="BG234" s="3" t="str">
        <f t="shared" si="504"/>
        <v/>
      </c>
      <c r="BH234" s="3" t="str">
        <f t="shared" si="505"/>
        <v>N</v>
      </c>
      <c r="BI234" s="24" t="str">
        <f t="shared" si="506"/>
        <v/>
      </c>
      <c r="BJ234" s="24" t="str">
        <f>IF(ISERROR(VLOOKUP($BD234,LOV_GWSGRP!A:A,1,0)),"N","J")</f>
        <v>N</v>
      </c>
      <c r="BK234" s="24" t="str">
        <f>IF(ISERROR(VLOOKUP($BD234,LOV_GWSGRP!D:D,1,0)),"N","J")</f>
        <v>N</v>
      </c>
      <c r="BL234" s="24" t="str">
        <f>IF(ISERROR(VLOOKUP($BD234,LOV_GWSGRP!G:G,1,0)),"N","J")</f>
        <v>N</v>
      </c>
      <c r="BM234" s="24" t="str">
        <f>IF(ISERROR(VLOOKUP($BD234,LOV_GWSGRP!M:M,1,0)),"N","J")</f>
        <v>N</v>
      </c>
      <c r="BN234" s="24" t="str">
        <f>IF(ISERROR(VLOOKUP($BD234,LOV_GWSGRP!P:P,1,0)),"N","J")</f>
        <v>N</v>
      </c>
      <c r="BO234" s="24" t="str">
        <f>IF(ISERROR(VLOOKUP($BD234,LOV_GWSGRP!S:S,1,0)),"N","J")</f>
        <v>N</v>
      </c>
      <c r="BP234" s="24" t="str">
        <f>IF(ISERROR(VLOOKUP($BD234,LOV_GWSGRP!V:V,1,0)),"N","J")</f>
        <v>N</v>
      </c>
      <c r="BQ234" s="24" t="str">
        <f>IF(ISERROR(VLOOKUP($BD234,LOV_GWSGRP!Y:Y,1,0)),"N","J")</f>
        <v>N</v>
      </c>
      <c r="BR234" s="24" t="str">
        <f>IF(ISERROR(VLOOKUP($BD234,LOV_GWSGRP!AB:AB,1,0)),"N","J")</f>
        <v>N</v>
      </c>
      <c r="BS234" s="24" t="str">
        <f>IF(ISERROR(VLOOKUP($BD234,LOV_GWSGRP!AE:AE,1,0)),"N","J")</f>
        <v>N</v>
      </c>
      <c r="BT234" s="24" t="str">
        <f>IF(ISERROR(VLOOKUP($BD234,LOV_GWSGRP!AH:AH,1,0)),"N","J")</f>
        <v>N</v>
      </c>
      <c r="BU234" s="24" t="str">
        <f>IF(ISERROR(VLOOKUP($BD234,LOV_GWSGRP!CJ:CJ,1,0)),"N","J")</f>
        <v>N</v>
      </c>
      <c r="BV234" s="24" t="str">
        <f>IF(ISERROR(VLOOKUP($BD234,LOV_GWSGRP!AN:AN,1,0)),"N","J")</f>
        <v>N</v>
      </c>
      <c r="BW234" s="24" t="str">
        <f>IF(ISERROR(VLOOKUP($BD234,LOV_GWSGRP!AQ:AQ,1,0)),"N","J")</f>
        <v>N</v>
      </c>
      <c r="BX234" s="24" t="str">
        <f>IF(ISERROR(VLOOKUP($BD234,LOV_GWSGRP!AT:AT,1,0)),"N","J")</f>
        <v>N</v>
      </c>
      <c r="BY234" s="24" t="str">
        <f>IF(ISERROR(VLOOKUP($BD234,LOV_GWSGRP!AW:AW,1,0)),"N","J")</f>
        <v>N</v>
      </c>
      <c r="BZ234" s="24" t="str">
        <f>IF(ISERROR(VLOOKUP($BD234,LOV_GWSGRP!AZ:AZ,1,0)),"N","J")</f>
        <v>N</v>
      </c>
      <c r="CA234" s="24" t="str">
        <f>IF(ISERROR(VLOOKUP($BD234,LOV_GWSGRP!BC:BC,1,0)),"N","J")</f>
        <v>N</v>
      </c>
      <c r="CB234" s="24" t="str">
        <f>IF(ISERROR(VLOOKUP($BD234,LOV_GWSGRP!BF:BF,1,0)),"N","J")</f>
        <v>N</v>
      </c>
      <c r="CC234" s="24" t="str">
        <f>IF(ISERROR(VLOOKUP($BD234,LOV_GWSGRP!BI:BI,1,0)),"N","J")</f>
        <v>N</v>
      </c>
      <c r="CD234" s="24" t="str">
        <f>IF(ISERROR(VLOOKUP($BD234,LOV_GWSGRP!J:J,1,0)),"N","J")</f>
        <v>N</v>
      </c>
      <c r="CE234" s="24" t="str">
        <f>IF(ISERROR(VLOOKUP($BD234,LOV_GWSGRP!BL:BL,1,0)),"N","J")</f>
        <v>N</v>
      </c>
      <c r="CF234" s="24"/>
      <c r="CG234" s="24" t="str">
        <f>IF(ISERROR(VLOOKUP($BD234,LOV_GWSGRP!BO:BO,1,0)),"N","J")</f>
        <v>N</v>
      </c>
      <c r="CH234" s="24" t="str">
        <f t="shared" si="507"/>
        <v>N</v>
      </c>
      <c r="CI234" s="24" t="str">
        <f>IF(ISERROR(VLOOKUP($BD234,GEWASCODE_GLMC8!F:F,1,0)),"N","J")</f>
        <v>N</v>
      </c>
      <c r="CJ234" s="24" t="str">
        <f>IF(COUNTIF($CI234:CI234,"J")&gt;0,"N",IF(ISERROR(VLOOKUP($BD234,GEWASCODE_GLMC8!G:G,1,0)),"N","J"))</f>
        <v>N</v>
      </c>
      <c r="CK234" s="24" t="str">
        <f>IF(COUNTIF($CI234:CJ234,"J")&gt;0,"N",IF(ISERROR(VLOOKUP($BD234,GEWASCODE_GLMC8!H:H,1,0)),"N","J"))</f>
        <v>N</v>
      </c>
      <c r="CL234" s="24" t="str">
        <f>IF(COUNTIF($CI234:CK234,"J")&gt;0,"N",IF(ISERROR(VLOOKUP($BD234,GEWASCODE_GLMC8!I:I,1,0)),"N","J"))</f>
        <v>N</v>
      </c>
      <c r="CM234" s="24" t="str">
        <f>IF(COUNTIF($CI234:CL234,"J")&gt;0,"N",IF(ISERROR(VLOOKUP($BD234,GEWASCODE_GLMC8!J:J,1,0)),"N","J"))</f>
        <v>N</v>
      </c>
      <c r="CN234" s="24" t="str">
        <f>IF(COUNTIF($CI234:CM234,"J")&gt;0,"N",IF(ISERROR(VLOOKUP($BD234,GEWASCODE_GLMC8!K:K,1,0)),"N","J"))</f>
        <v>N</v>
      </c>
      <c r="CO234" s="24" t="str">
        <f>IF(COUNTIF($CI234:CN234,"J")&gt;0,"N",IF(ISERROR(VLOOKUP($BD234,GEWASCODE_GLMC8!L:L,1,0)),"N","J"))</f>
        <v>N</v>
      </c>
      <c r="CP234" s="24" t="str">
        <f>IF(COUNTIF($CI234:CO234,"J")&gt;0,"N",IF(ISERROR(VLOOKUP($BD234,GEWASCODE_GLMC8!M:M,1,0)),"N","J"))</f>
        <v>N</v>
      </c>
      <c r="CQ234" s="24" t="str">
        <f>IF(COUNTIF($CI234:CP234,"J")&gt;0,"N",IF(ISERROR(VLOOKUP($BD234,GEWASCODE_GLMC8!N:N,1,0)),"N","J"))</f>
        <v>N</v>
      </c>
      <c r="CR234" s="24" t="str">
        <f>IF(COUNTIF($CI234:CQ234,"J")&gt;0,"N",IF(ISERROR(VLOOKUP($BD234,GEWASCODE_GLMC8!O:O,1,0)),"N","J"))</f>
        <v>N</v>
      </c>
      <c r="CS234" s="24" t="str">
        <f>IF(COUNTIF($CI234:CR234,"J")&gt;0,"N",IF(ISERROR(VLOOKUP($BD234,GEWASCODE_GLMC8!P:P,1,0)),"N","J"))</f>
        <v>N</v>
      </c>
      <c r="CT234" s="24" t="str">
        <f>IF(COUNTIF($CI234:CS234,"J")&gt;0,"N",IF(ISERROR(VLOOKUP($BD234,GEWASCODE_GLMC8!Q:Q,1,0)),"N","J"))</f>
        <v>N</v>
      </c>
      <c r="CU234" s="24" t="str">
        <f>IF(COUNTIF($CI234:CT234,"J")&gt;0,"N",IF(ISERROR(VLOOKUP($BD234,GEWASCODE_GLMC8!R:R,1,0)),"N","J"))</f>
        <v>N</v>
      </c>
      <c r="CV234" s="24" t="str">
        <f>IF(COUNTIF($CI234:CU234,"J")&gt;0,"N",IF(ISERROR(VLOOKUP($BD234,GEWASCODE_GLMC8!S:S,1,0)),"N","J"))</f>
        <v>N</v>
      </c>
      <c r="CW234" s="24" t="str">
        <f>IF(COUNTIF($CI234:CV234,"J")&gt;0,"N",IF(ISERROR(VLOOKUP($BD234,GEWASCODE_GLMC8!T:T,1,0)),"N","J"))</f>
        <v>N</v>
      </c>
      <c r="CX234" s="24" t="str">
        <f>IF(COUNTIF($CI234:CW234,"J")&gt;0,"N",IF(ISERROR(VLOOKUP($BD234,GEWASCODE_GLMC8!U:U,1,0)),"N","J"))</f>
        <v>N</v>
      </c>
      <c r="CY234" s="24" t="str">
        <f>IF(COUNTIF($CI234:CX234,"J")&gt;0,"N",IF(ISERROR(VLOOKUP($BD234,GEWASCODE_GLMC8!V:V,1,0)),"N","J"))</f>
        <v>N</v>
      </c>
      <c r="CZ234" s="24" t="str">
        <f>IF(COUNTIF($CI234:CY234,"J")&gt;0,"N",IF(ISERROR(VLOOKUP($BD234,GEWASCODE_GLMC8!W:W,1,0)),"N","J"))</f>
        <v>N</v>
      </c>
      <c r="DA234" s="24" t="str">
        <f>IF(COUNTIF($CI234:CZ234,"J")&gt;0,"N",IF(ISERROR(VLOOKUP($BD234,GEWASCODE_GLMC8!X:X,1,0)),"N","J"))</f>
        <v>N</v>
      </c>
      <c r="DB234" s="24" t="str">
        <f>IF(COUNTIF($CI234:DA234,"J")&gt;0,"N",IF(ISERROR(VLOOKUP($BD234,GEWASCODE_GLMC8!Y:Y,1,0)),"N","J"))</f>
        <v>N</v>
      </c>
      <c r="DC234" s="24" t="str">
        <f>IF(COUNTIF($CI234:DB234,"J")&gt;0,"N",IF(ISERROR(VLOOKUP($BD234,GEWASCODE_GLMC8!Z:Z,1,0)),"N","J"))</f>
        <v>N</v>
      </c>
      <c r="DD234" s="24" t="str">
        <f t="shared" si="508"/>
        <v>N</v>
      </c>
      <c r="DE234" s="3" t="str">
        <f t="shared" si="439"/>
        <v>N</v>
      </c>
      <c r="DF234" s="3" t="str">
        <f t="shared" si="440"/>
        <v>N</v>
      </c>
      <c r="DG234" s="3" t="str">
        <f t="shared" si="509"/>
        <v>N</v>
      </c>
      <c r="DH234" s="3" t="str">
        <f t="shared" si="510"/>
        <v>N</v>
      </c>
      <c r="DI234" s="3" t="str">
        <f t="shared" si="441"/>
        <v>N</v>
      </c>
      <c r="DJ234" s="3" t="str">
        <f t="shared" si="442"/>
        <v>N</v>
      </c>
      <c r="DK234" s="3">
        <f>0</f>
        <v>0</v>
      </c>
      <c r="DL234" s="3" t="str">
        <f t="shared" si="443"/>
        <v>N</v>
      </c>
      <c r="DM234" s="3" t="str">
        <f t="shared" si="444"/>
        <v>N</v>
      </c>
      <c r="DN234" t="str">
        <f>IF(AND($A234="J",COUNTIFS(activiteiten_perceel,percelen!$AZ234,activiteiten_maatregel_nr,percelen!DN$4,activiteiten_activiteit_voldoet_aan_voorwaarden,"J")&gt;0),DN$4,"")</f>
        <v/>
      </c>
      <c r="DO234" t="str">
        <f>IF(AND($A234="J",COUNTIFS(activiteiten_perceel,percelen!$AZ234,activiteiten_maatregel_nr,percelen!DO$4,activiteiten_activiteit_voldoet_aan_voorwaarden,"J")&gt;0),DO$4,"")</f>
        <v/>
      </c>
      <c r="DP234" t="str">
        <f>IF(AND($A234="J",COUNTIFS(activiteiten_perceel,percelen!$AZ234,activiteiten_maatregel_nr,percelen!DP$4,activiteiten_activiteit_voldoet_aan_voorwaarden,"J")&gt;0),DP$4,"")</f>
        <v/>
      </c>
      <c r="DQ234" t="str">
        <f>IF(AND($A234="J",COUNTIFS(activiteiten_perceel,percelen!$AZ234,activiteiten_maatregel_nr,percelen!DQ$4,activiteiten_activiteit_voldoet_aan_voorwaarden,"J")&gt;0),DQ$4,"")</f>
        <v/>
      </c>
      <c r="DR234" t="str">
        <f>IF(AND($A234="J",COUNTIFS(activiteiten_perceel,percelen!$AZ234,activiteiten_maatregel_nr,percelen!DR$4,activiteiten_activiteit_voldoet_aan_voorwaarden,"J")&gt;0),DR$4,"")</f>
        <v/>
      </c>
      <c r="DS234" t="str">
        <f>IF(AND($A234="J",COUNTIFS(activiteiten_perceel,percelen!$AZ234,activiteiten_maatregel_nr,percelen!DS$4,activiteiten_activiteit_voldoet_aan_voorwaarden,"J")&gt;0),DS$4,"")</f>
        <v/>
      </c>
      <c r="DT234" t="str">
        <f>IF(AND($A234="J",COUNTIFS(activiteiten_perceel,percelen!$AZ234,activiteiten_maatregel_nr,percelen!DT$4,activiteiten_activiteit_voldoet_aan_voorwaarden,"J")&gt;0),DT$4,"")</f>
        <v/>
      </c>
      <c r="DU234" t="str">
        <f>IF(AND($A234="J",COUNTIFS(activiteiten_perceel,percelen!$AZ234,activiteiten_maatregel_nr,percelen!DU$4,activiteiten_activiteit_voldoet_aan_voorwaarden,"J")&gt;0),DU$4,"")</f>
        <v/>
      </c>
      <c r="DV234" t="str">
        <f>IF(AND($A234="J",COUNTIFS(activiteiten_perceel,percelen!$AZ234,activiteiten_maatregel_nr,percelen!DV$4,activiteiten_activiteit_voldoet_aan_voorwaarden,"J")&gt;0),DV$4,"")</f>
        <v/>
      </c>
      <c r="DW234" t="str">
        <f>IF(AND($A234="J",COUNTIFS(activiteiten_perceel,percelen!$AZ234,activiteiten_maatregel_nr,percelen!DW$4,activiteiten_activiteit_voldoet_aan_voorwaarden,"J")&gt;0),DW$4,"")</f>
        <v/>
      </c>
      <c r="DX234" t="str">
        <f>IF(AND($A234="J",COUNTIFS(activiteiten_perceel,percelen!$AZ234,activiteiten_maatregel_nr,percelen!DX$4,activiteiten_activiteit_voldoet_aan_voorwaarden,"J")&gt;0),DX$4,"")</f>
        <v/>
      </c>
      <c r="DY234" t="str">
        <f>IF(AND($A234="J",COUNTIFS(activiteiten_perceel,percelen!$AZ234,activiteiten_maatregel_nr,percelen!DY$4,activiteiten_activiteit_voldoet_aan_voorwaarden,"J")&gt;0),DY$4,"")</f>
        <v/>
      </c>
      <c r="DZ234" t="str">
        <f>IF(AND($A234="J",COUNTIFS(activiteiten_perceel,percelen!$AZ234,activiteiten_maatregel_nr,percelen!DZ$4,activiteiten_activiteit_voldoet_aan_voorwaarden,"J")&gt;0),DZ$4,"")</f>
        <v/>
      </c>
      <c r="EA234" t="str">
        <f>IF(AND($A234="J",COUNTIFS(activiteiten_perceel,percelen!$AZ234,activiteiten_maatregel_nr,percelen!EA$4,activiteiten_activiteit_voldoet_aan_voorwaarden,"J")&gt;0),EA$4,"")</f>
        <v/>
      </c>
      <c r="EB234" t="str">
        <f>IF(AND($A234="J",COUNTIFS(activiteiten_perceel,percelen!$AZ234,activiteiten_maatregel_nr,percelen!EB$4,activiteiten_activiteit_voldoet_aan_voorwaarden,"J")&gt;0),EB$4,"")</f>
        <v/>
      </c>
      <c r="EC234" t="str">
        <f>IF(AND($A234="J",COUNTIFS(activiteiten_perceel,percelen!$AZ234,activiteiten_maatregel_nr,percelen!EC$4,activiteiten_activiteit_voldoet_aan_voorwaarden,"J")&gt;0),EC$4,"")</f>
        <v/>
      </c>
      <c r="ED234" t="str">
        <f>IF(AND($A234="J",COUNTIFS(activiteiten_perceel,percelen!$AZ234,activiteiten_maatregel_nr,percelen!ED$4,activiteiten_activiteit_voldoet_aan_voorwaarden,"J")&gt;0),ED$4,"")</f>
        <v/>
      </c>
      <c r="EE234" t="str">
        <f>IF(AND($A234="J",COUNTIFS(activiteiten_perceel,percelen!$AZ234,activiteiten_maatregel_nr,percelen!EE$4,activiteiten_activiteit_voldoet_aan_voorwaarden,"J")&gt;0),EE$4,"")</f>
        <v/>
      </c>
      <c r="EF234" t="str">
        <f>IF(AND($A234="J",COUNTIFS(activiteiten_perceel,percelen!$AZ234,activiteiten_maatregel_nr,percelen!EF$4,activiteiten_activiteit_voldoet_aan_voorwaarden,"J")&gt;0),EF$4,"")</f>
        <v/>
      </c>
      <c r="EG234" t="str">
        <f>IF(AND($A234="J",COUNTIFS(activiteiten_perceel,percelen!$AZ234,activiteiten_maatregel_nr,percelen!EG$4,activiteiten_activiteit_voldoet_aan_voorwaarden,"J")&gt;0),EG$4,"")</f>
        <v/>
      </c>
      <c r="EH234" t="str">
        <f>IF(AND($A234="J",COUNTIFS(activiteiten_perceel,percelen!$AZ234,activiteiten_maatregel_nr,percelen!EH$4,activiteiten_activiteit_voldoet_aan_voorwaarden,"J")&gt;0),EH$4,"")</f>
        <v/>
      </c>
      <c r="EI234" t="str">
        <f>IF(AND($A234="J",COUNTIFS(activiteiten_perceel,percelen!$AZ234,activiteiten_maatregel_nr,percelen!EI$4,activiteiten_activiteit_voldoet_aan_voorwaarden,"J")&gt;0),EI$4,"")</f>
        <v/>
      </c>
      <c r="EJ234">
        <f t="shared" si="511"/>
        <v>0</v>
      </c>
      <c r="EK234" t="str">
        <f t="shared" si="445"/>
        <v/>
      </c>
      <c r="EL234" t="str">
        <f t="shared" si="446"/>
        <v/>
      </c>
      <c r="EM234" t="str">
        <f t="shared" si="447"/>
        <v/>
      </c>
      <c r="EN234" t="str">
        <f t="shared" si="448"/>
        <v/>
      </c>
      <c r="EO234" t="str">
        <f t="shared" si="449"/>
        <v/>
      </c>
      <c r="EP234" t="str">
        <f t="shared" si="450"/>
        <v/>
      </c>
      <c r="EQ234" t="str">
        <f t="shared" si="451"/>
        <v/>
      </c>
      <c r="ER234" t="str">
        <f t="shared" si="452"/>
        <v/>
      </c>
      <c r="ES234" t="str">
        <f t="shared" si="453"/>
        <v/>
      </c>
      <c r="ET234" t="str">
        <f t="shared" si="454"/>
        <v/>
      </c>
      <c r="EU234" t="str">
        <f t="shared" si="455"/>
        <v/>
      </c>
      <c r="EV234" t="str">
        <f t="shared" si="456"/>
        <v/>
      </c>
      <c r="EW234" t="str">
        <f t="shared" si="512"/>
        <v>nvt</v>
      </c>
      <c r="EX234" t="str">
        <f t="shared" si="513"/>
        <v>nvt</v>
      </c>
      <c r="EY234" t="str">
        <f t="shared" si="514"/>
        <v>nvt</v>
      </c>
      <c r="EZ234" t="str">
        <f t="shared" si="515"/>
        <v>nvt</v>
      </c>
      <c r="FA234" t="str">
        <f t="shared" si="516"/>
        <v>nvt</v>
      </c>
      <c r="FB234" t="str">
        <f t="shared" si="517"/>
        <v>nvt</v>
      </c>
      <c r="FC234" t="str">
        <f t="shared" si="518"/>
        <v>nvt</v>
      </c>
      <c r="FD234" t="str">
        <f t="shared" si="519"/>
        <v>nvt</v>
      </c>
      <c r="FE234" t="str">
        <f>IF($EJ234=2,VLOOKUP(FD234,STAPELING!A:D,FE$1,0),"nvt")</f>
        <v>nvt</v>
      </c>
      <c r="FF234" t="str">
        <f t="shared" si="520"/>
        <v>nvt</v>
      </c>
      <c r="FG234" t="str">
        <f t="shared" si="521"/>
        <v>nvt</v>
      </c>
      <c r="FH234" t="str">
        <f t="shared" si="522"/>
        <v>nvt</v>
      </c>
      <c r="FI234" t="str">
        <f t="shared" si="523"/>
        <v>nvt</v>
      </c>
      <c r="FJ234" t="str">
        <f t="shared" si="524"/>
        <v>nvt</v>
      </c>
      <c r="FK234" t="str">
        <f t="shared" si="525"/>
        <v>nvt</v>
      </c>
      <c r="FL234" t="str">
        <f t="shared" si="526"/>
        <v>nvt</v>
      </c>
      <c r="FM234" t="str">
        <f t="shared" si="527"/>
        <v/>
      </c>
      <c r="FN234" t="str">
        <f>IF(ISERROR(VLOOKUP(FM234,STAPELING!I:AO,FN$1,0)),"N",VLOOKUP(FM234,STAPELING!I:AO,FN$1,0))</f>
        <v>J</v>
      </c>
      <c r="FO234" t="str">
        <f t="shared" si="528"/>
        <v>nvt</v>
      </c>
      <c r="FP234" t="str">
        <f t="shared" si="457"/>
        <v>nvt</v>
      </c>
      <c r="FQ234" t="str">
        <f t="shared" si="458"/>
        <v>nvt</v>
      </c>
      <c r="FR234" t="str">
        <f t="shared" si="459"/>
        <v>nvt</v>
      </c>
      <c r="FS234" t="str">
        <f t="shared" si="460"/>
        <v>nvt</v>
      </c>
      <c r="FT234" t="str">
        <f t="shared" si="461"/>
        <v>nvt</v>
      </c>
      <c r="FU234" t="str">
        <f t="shared" si="462"/>
        <v>nvt</v>
      </c>
      <c r="FV234" t="str">
        <f t="shared" si="463"/>
        <v>nvt</v>
      </c>
      <c r="FW234" t="str">
        <f t="shared" si="464"/>
        <v>nvt</v>
      </c>
      <c r="FX234" t="str">
        <f t="shared" si="465"/>
        <v>nvt</v>
      </c>
      <c r="FY234" t="str">
        <f t="shared" si="466"/>
        <v>nvt</v>
      </c>
      <c r="FZ234" t="str">
        <f t="shared" si="467"/>
        <v>nvt</v>
      </c>
      <c r="GA234" t="str">
        <f t="shared" si="468"/>
        <v>nvt</v>
      </c>
      <c r="GB234" t="str">
        <f>IF($EJ234&gt;2,IF(FO234="","zwart",VLOOKUP(FO234,STAPELING!J:AA,GB$1,0)),"nvt")</f>
        <v>nvt</v>
      </c>
      <c r="GC234" t="str">
        <f t="shared" si="529"/>
        <v>nvt</v>
      </c>
      <c r="GD234" t="str">
        <f t="shared" si="530"/>
        <v>nvt</v>
      </c>
      <c r="GE234" t="str">
        <f t="shared" si="531"/>
        <v>nvt</v>
      </c>
      <c r="GF234" t="str">
        <f t="shared" si="532"/>
        <v>nvt</v>
      </c>
      <c r="GG234" t="str">
        <f t="shared" si="533"/>
        <v>nvt</v>
      </c>
      <c r="GH234" t="str">
        <f t="shared" si="534"/>
        <v>nvt</v>
      </c>
      <c r="GI234" t="str">
        <f t="shared" si="535"/>
        <v>nvt</v>
      </c>
      <c r="GJ234" t="str">
        <f t="shared" si="536"/>
        <v>nvt</v>
      </c>
      <c r="GK234" t="str">
        <f t="shared" si="469"/>
        <v>nvt</v>
      </c>
      <c r="GL234" t="str">
        <f t="shared" si="470"/>
        <v>nvt</v>
      </c>
      <c r="GM234" t="str">
        <f t="shared" si="471"/>
        <v>nvt</v>
      </c>
      <c r="GN234" t="str">
        <f t="shared" si="472"/>
        <v>nvt</v>
      </c>
      <c r="GO234" t="str">
        <f t="shared" si="473"/>
        <v>nvt</v>
      </c>
      <c r="GP234" t="str">
        <f t="shared" si="474"/>
        <v>nvt</v>
      </c>
      <c r="GQ234" t="str">
        <f t="shared" si="475"/>
        <v>nvt</v>
      </c>
      <c r="GR234" t="str">
        <f t="shared" si="476"/>
        <v>nvt</v>
      </c>
      <c r="GS234" t="str">
        <f t="shared" si="477"/>
        <v>nvt</v>
      </c>
      <c r="GT234" t="str">
        <f t="shared" si="478"/>
        <v>nvt</v>
      </c>
      <c r="GU234" t="str">
        <f t="shared" si="479"/>
        <v>nvt</v>
      </c>
      <c r="GV234" t="str">
        <f t="shared" si="480"/>
        <v>nvt</v>
      </c>
      <c r="GW234" t="str">
        <f>IF($EJ234&gt;2,IF(GJ234="","zwart",VLOOKUP(GJ234,STAPELING!AB:AJ,GW$1,0)),"nvt")</f>
        <v>nvt</v>
      </c>
      <c r="GX234" t="str">
        <f t="shared" si="537"/>
        <v>nvt</v>
      </c>
      <c r="GY234" t="str">
        <f t="shared" si="538"/>
        <v>nvt</v>
      </c>
      <c r="GZ234" t="str">
        <f t="shared" si="539"/>
        <v>nvt</v>
      </c>
      <c r="HA234" t="str">
        <f t="shared" si="540"/>
        <v>nvt</v>
      </c>
      <c r="HB234" t="str">
        <f t="shared" si="541"/>
        <v>nvt</v>
      </c>
      <c r="HC234" t="str">
        <f t="shared" si="542"/>
        <v>nvt</v>
      </c>
      <c r="HD234" t="str">
        <f t="shared" si="543"/>
        <v>nvt</v>
      </c>
      <c r="HE234" t="str">
        <f t="shared" si="544"/>
        <v>nvt</v>
      </c>
      <c r="HF234" t="str">
        <f t="shared" si="545"/>
        <v>nvt</v>
      </c>
      <c r="HG234" t="str">
        <f t="shared" si="546"/>
        <v>nvt</v>
      </c>
      <c r="HH234" t="str">
        <f t="shared" si="547"/>
        <v>nvt</v>
      </c>
      <c r="HI234" t="str">
        <f t="shared" si="548"/>
        <v>nvt</v>
      </c>
      <c r="HJ234" t="str">
        <f t="shared" si="549"/>
        <v>nvt</v>
      </c>
      <c r="HK234" t="str">
        <f t="shared" si="550"/>
        <v>nvt</v>
      </c>
      <c r="HL234" t="str">
        <f t="shared" si="551"/>
        <v>nvt</v>
      </c>
      <c r="HM234" t="str">
        <f t="shared" si="481"/>
        <v>nvt</v>
      </c>
      <c r="HN234" t="str">
        <f t="shared" si="482"/>
        <v>nvt</v>
      </c>
      <c r="HO234" t="str">
        <f t="shared" si="483"/>
        <v>nvt</v>
      </c>
      <c r="HP234" t="str">
        <f t="shared" si="484"/>
        <v>nvt</v>
      </c>
      <c r="HQ234" t="str">
        <f t="shared" si="485"/>
        <v>nvt</v>
      </c>
      <c r="HR234" t="str">
        <f t="shared" si="486"/>
        <v>nvt</v>
      </c>
      <c r="HS234" t="str">
        <f t="shared" si="487"/>
        <v>nvt</v>
      </c>
      <c r="HT234" t="str">
        <f t="shared" si="488"/>
        <v>nvt</v>
      </c>
      <c r="HU234" t="str">
        <f t="shared" si="489"/>
        <v>nvt</v>
      </c>
      <c r="HV234" t="str">
        <f t="shared" si="490"/>
        <v>nvt</v>
      </c>
      <c r="HW234" t="str">
        <f t="shared" si="491"/>
        <v>nvt</v>
      </c>
      <c r="HX234" t="str">
        <f t="shared" si="492"/>
        <v>nvt</v>
      </c>
      <c r="HY234" t="str">
        <f>IF($EJ234&gt;2,IF(HL234="","zwart",VLOOKUP(HL234,STAPELING!AK:AN,HY$1,0)),"nvt")</f>
        <v>nvt</v>
      </c>
      <c r="HZ234" t="str">
        <f t="shared" si="552"/>
        <v>nvt</v>
      </c>
      <c r="IA234" t="str">
        <f t="shared" si="553"/>
        <v>nvt</v>
      </c>
      <c r="IB234" t="str">
        <f t="shared" si="554"/>
        <v>nvt</v>
      </c>
      <c r="IC234" t="str">
        <f t="shared" si="555"/>
        <v>nvt</v>
      </c>
      <c r="ID234" t="str">
        <f t="shared" si="556"/>
        <v>nvt</v>
      </c>
      <c r="IE234" t="str">
        <f t="shared" si="557"/>
        <v>nvt</v>
      </c>
      <c r="IF234" t="str">
        <f t="shared" si="558"/>
        <v>nvt</v>
      </c>
      <c r="IG234">
        <f t="shared" si="559"/>
        <v>0</v>
      </c>
      <c r="IH234">
        <f t="shared" si="560"/>
        <v>0</v>
      </c>
      <c r="II234">
        <f t="shared" si="561"/>
        <v>0</v>
      </c>
      <c r="IJ234">
        <f t="shared" si="562"/>
        <v>0</v>
      </c>
      <c r="IK234">
        <f t="shared" si="563"/>
        <v>0</v>
      </c>
      <c r="IL234">
        <f t="shared" si="564"/>
        <v>0</v>
      </c>
      <c r="IM234">
        <f t="shared" si="565"/>
        <v>0</v>
      </c>
      <c r="IN234">
        <f t="shared" si="566"/>
        <v>0</v>
      </c>
      <c r="IO234">
        <f t="shared" si="567"/>
        <v>0</v>
      </c>
      <c r="IP234">
        <f t="shared" si="568"/>
        <v>0</v>
      </c>
      <c r="IQ234">
        <f t="shared" si="569"/>
        <v>0</v>
      </c>
      <c r="IR234">
        <f t="shared" si="570"/>
        <v>0</v>
      </c>
      <c r="IS234">
        <f t="shared" si="571"/>
        <v>0</v>
      </c>
      <c r="IT234">
        <f t="shared" si="572"/>
        <v>0</v>
      </c>
      <c r="IU234" t="str">
        <f t="shared" si="573"/>
        <v>N</v>
      </c>
      <c r="IV234" t="str">
        <f t="shared" si="493"/>
        <v>N</v>
      </c>
      <c r="IW234" t="str">
        <f t="shared" si="574"/>
        <v>N</v>
      </c>
    </row>
    <row r="235" spans="1:257" x14ac:dyDescent="0.25">
      <c r="A235" t="str">
        <f>IF(ISERROR(VLOOKUP(E235,E$4:E234,1,0)),"J","N")</f>
        <v>N</v>
      </c>
      <c r="E235" s="25" t="str">
        <f>IF(Invoer!B264="","",Invoer!B264)</f>
        <v/>
      </c>
      <c r="F235" s="25"/>
      <c r="G235" s="25"/>
      <c r="H235" s="25" t="str">
        <f>IF(AND($E235&lt;&gt;"",$A235="J"),Invoer!D264,"")</f>
        <v/>
      </c>
      <c r="I235" s="25"/>
      <c r="J235" s="26"/>
      <c r="K235" s="26" t="str">
        <f>IF(AND($E235&lt;&gt;"",$A235="J"),Invoer!L264,"")</f>
        <v/>
      </c>
      <c r="L235" s="26"/>
      <c r="M235" s="25"/>
      <c r="N235" s="152"/>
      <c r="O235" s="153"/>
      <c r="P235" s="25"/>
      <c r="Q235" s="25"/>
      <c r="R235" s="153"/>
      <c r="S235" s="154"/>
      <c r="T235" s="152"/>
      <c r="U235" s="153"/>
      <c r="V235" s="153"/>
      <c r="W235" s="59" t="str">
        <f>IF(AND($E235&lt;&gt;"",$A235="J",Invoer!R264&lt;&gt;""),VLOOKUP(Invoer!R264,NORM!$F$26:$H$29,3,0),"")</f>
        <v/>
      </c>
      <c r="X235" s="59"/>
      <c r="Y235" s="25" t="str">
        <f t="shared" si="494"/>
        <v/>
      </c>
      <c r="Z235" s="25"/>
      <c r="AA235" s="26" t="str">
        <f t="shared" si="495"/>
        <v/>
      </c>
      <c r="AB235" s="26"/>
      <c r="AC235" s="153"/>
      <c r="AD235" s="153"/>
      <c r="AE235" s="153"/>
      <c r="AF235" s="153"/>
      <c r="AG235" s="153"/>
      <c r="AH235" s="25"/>
      <c r="AI235" s="153"/>
      <c r="AJ235" s="153"/>
      <c r="AK235" s="153"/>
      <c r="AL235" s="153"/>
      <c r="AM235" s="25" t="str">
        <f>IF(AND($E235&lt;&gt;"",$A235="J"),IF(Invoer!X264="Ja","J",IF(Invoer!X264="Nee","N","")),"")</f>
        <v/>
      </c>
      <c r="AN235" s="153"/>
      <c r="AO235" s="153"/>
      <c r="AP235" s="153" t="s">
        <v>311</v>
      </c>
      <c r="AQ235" s="153" t="s">
        <v>311</v>
      </c>
      <c r="AR235" s="153" t="s">
        <v>312</v>
      </c>
      <c r="AS235" s="153" t="s">
        <v>312</v>
      </c>
      <c r="AT235" s="1" t="str">
        <f>IF(AND($E235&lt;&gt;"",$A235="J",Invoer!O264&lt;&gt;""),VLOOKUP(Invoer!O264,NORM!$F$31:$H$38,3,0),"")</f>
        <v/>
      </c>
      <c r="AU235" s="1"/>
      <c r="AV235" s="1" t="str">
        <f>IF(AND($E235&lt;&gt;"",$A235="J"),Invoer!AH264,"")</f>
        <v/>
      </c>
      <c r="AW235" s="1"/>
      <c r="AX235" s="1" t="str">
        <f t="shared" si="496"/>
        <v/>
      </c>
      <c r="AY235" s="1"/>
      <c r="AZ235" s="3" t="str">
        <f t="shared" si="497"/>
        <v/>
      </c>
      <c r="BA235" s="3" t="str">
        <f t="shared" si="498"/>
        <v/>
      </c>
      <c r="BB235" s="3" t="str">
        <f t="shared" si="499"/>
        <v>N</v>
      </c>
      <c r="BC235" s="3" t="str">
        <f t="shared" si="500"/>
        <v>N</v>
      </c>
      <c r="BD235" s="3" t="str">
        <f t="shared" si="501"/>
        <v/>
      </c>
      <c r="BE235" s="3">
        <f t="shared" si="502"/>
        <v>0</v>
      </c>
      <c r="BF235" s="3" t="str">
        <f t="shared" si="503"/>
        <v/>
      </c>
      <c r="BG235" s="3" t="str">
        <f t="shared" si="504"/>
        <v/>
      </c>
      <c r="BH235" s="3" t="str">
        <f t="shared" si="505"/>
        <v>N</v>
      </c>
      <c r="BI235" s="24" t="str">
        <f t="shared" si="506"/>
        <v/>
      </c>
      <c r="BJ235" s="24" t="str">
        <f>IF(ISERROR(VLOOKUP($BD235,LOV_GWSGRP!A:A,1,0)),"N","J")</f>
        <v>N</v>
      </c>
      <c r="BK235" s="24" t="str">
        <f>IF(ISERROR(VLOOKUP($BD235,LOV_GWSGRP!D:D,1,0)),"N","J")</f>
        <v>N</v>
      </c>
      <c r="BL235" s="24" t="str">
        <f>IF(ISERROR(VLOOKUP($BD235,LOV_GWSGRP!G:G,1,0)),"N","J")</f>
        <v>N</v>
      </c>
      <c r="BM235" s="24" t="str">
        <f>IF(ISERROR(VLOOKUP($BD235,LOV_GWSGRP!M:M,1,0)),"N","J")</f>
        <v>N</v>
      </c>
      <c r="BN235" s="24" t="str">
        <f>IF(ISERROR(VLOOKUP($BD235,LOV_GWSGRP!P:P,1,0)),"N","J")</f>
        <v>N</v>
      </c>
      <c r="BO235" s="24" t="str">
        <f>IF(ISERROR(VLOOKUP($BD235,LOV_GWSGRP!S:S,1,0)),"N","J")</f>
        <v>N</v>
      </c>
      <c r="BP235" s="24" t="str">
        <f>IF(ISERROR(VLOOKUP($BD235,LOV_GWSGRP!V:V,1,0)),"N","J")</f>
        <v>N</v>
      </c>
      <c r="BQ235" s="24" t="str">
        <f>IF(ISERROR(VLOOKUP($BD235,LOV_GWSGRP!Y:Y,1,0)),"N","J")</f>
        <v>N</v>
      </c>
      <c r="BR235" s="24" t="str">
        <f>IF(ISERROR(VLOOKUP($BD235,LOV_GWSGRP!AB:AB,1,0)),"N","J")</f>
        <v>N</v>
      </c>
      <c r="BS235" s="24" t="str">
        <f>IF(ISERROR(VLOOKUP($BD235,LOV_GWSGRP!AE:AE,1,0)),"N","J")</f>
        <v>N</v>
      </c>
      <c r="BT235" s="24" t="str">
        <f>IF(ISERROR(VLOOKUP($BD235,LOV_GWSGRP!AH:AH,1,0)),"N","J")</f>
        <v>N</v>
      </c>
      <c r="BU235" s="24" t="str">
        <f>IF(ISERROR(VLOOKUP($BD235,LOV_GWSGRP!CJ:CJ,1,0)),"N","J")</f>
        <v>N</v>
      </c>
      <c r="BV235" s="24" t="str">
        <f>IF(ISERROR(VLOOKUP($BD235,LOV_GWSGRP!AN:AN,1,0)),"N","J")</f>
        <v>N</v>
      </c>
      <c r="BW235" s="24" t="str">
        <f>IF(ISERROR(VLOOKUP($BD235,LOV_GWSGRP!AQ:AQ,1,0)),"N","J")</f>
        <v>N</v>
      </c>
      <c r="BX235" s="24" t="str">
        <f>IF(ISERROR(VLOOKUP($BD235,LOV_GWSGRP!AT:AT,1,0)),"N","J")</f>
        <v>N</v>
      </c>
      <c r="BY235" s="24" t="str">
        <f>IF(ISERROR(VLOOKUP($BD235,LOV_GWSGRP!AW:AW,1,0)),"N","J")</f>
        <v>N</v>
      </c>
      <c r="BZ235" s="24" t="str">
        <f>IF(ISERROR(VLOOKUP($BD235,LOV_GWSGRP!AZ:AZ,1,0)),"N","J")</f>
        <v>N</v>
      </c>
      <c r="CA235" s="24" t="str">
        <f>IF(ISERROR(VLOOKUP($BD235,LOV_GWSGRP!BC:BC,1,0)),"N","J")</f>
        <v>N</v>
      </c>
      <c r="CB235" s="24" t="str">
        <f>IF(ISERROR(VLOOKUP($BD235,LOV_GWSGRP!BF:BF,1,0)),"N","J")</f>
        <v>N</v>
      </c>
      <c r="CC235" s="24" t="str">
        <f>IF(ISERROR(VLOOKUP($BD235,LOV_GWSGRP!BI:BI,1,0)),"N","J")</f>
        <v>N</v>
      </c>
      <c r="CD235" s="24" t="str">
        <f>IF(ISERROR(VLOOKUP($BD235,LOV_GWSGRP!J:J,1,0)),"N","J")</f>
        <v>N</v>
      </c>
      <c r="CE235" s="24" t="str">
        <f>IF(ISERROR(VLOOKUP($BD235,LOV_GWSGRP!BL:BL,1,0)),"N","J")</f>
        <v>N</v>
      </c>
      <c r="CF235" s="24"/>
      <c r="CG235" s="24" t="str">
        <f>IF(ISERROR(VLOOKUP($BD235,LOV_GWSGRP!BO:BO,1,0)),"N","J")</f>
        <v>N</v>
      </c>
      <c r="CH235" s="24" t="str">
        <f t="shared" si="507"/>
        <v>N</v>
      </c>
      <c r="CI235" s="24" t="str">
        <f>IF(ISERROR(VLOOKUP($BD235,GEWASCODE_GLMC8!F:F,1,0)),"N","J")</f>
        <v>N</v>
      </c>
      <c r="CJ235" s="24" t="str">
        <f>IF(COUNTIF($CI235:CI235,"J")&gt;0,"N",IF(ISERROR(VLOOKUP($BD235,GEWASCODE_GLMC8!G:G,1,0)),"N","J"))</f>
        <v>N</v>
      </c>
      <c r="CK235" s="24" t="str">
        <f>IF(COUNTIF($CI235:CJ235,"J")&gt;0,"N",IF(ISERROR(VLOOKUP($BD235,GEWASCODE_GLMC8!H:H,1,0)),"N","J"))</f>
        <v>N</v>
      </c>
      <c r="CL235" s="24" t="str">
        <f>IF(COUNTIF($CI235:CK235,"J")&gt;0,"N",IF(ISERROR(VLOOKUP($BD235,GEWASCODE_GLMC8!I:I,1,0)),"N","J"))</f>
        <v>N</v>
      </c>
      <c r="CM235" s="24" t="str">
        <f>IF(COUNTIF($CI235:CL235,"J")&gt;0,"N",IF(ISERROR(VLOOKUP($BD235,GEWASCODE_GLMC8!J:J,1,0)),"N","J"))</f>
        <v>N</v>
      </c>
      <c r="CN235" s="24" t="str">
        <f>IF(COUNTIF($CI235:CM235,"J")&gt;0,"N",IF(ISERROR(VLOOKUP($BD235,GEWASCODE_GLMC8!K:K,1,0)),"N","J"))</f>
        <v>N</v>
      </c>
      <c r="CO235" s="24" t="str">
        <f>IF(COUNTIF($CI235:CN235,"J")&gt;0,"N",IF(ISERROR(VLOOKUP($BD235,GEWASCODE_GLMC8!L:L,1,0)),"N","J"))</f>
        <v>N</v>
      </c>
      <c r="CP235" s="24" t="str">
        <f>IF(COUNTIF($CI235:CO235,"J")&gt;0,"N",IF(ISERROR(VLOOKUP($BD235,GEWASCODE_GLMC8!M:M,1,0)),"N","J"))</f>
        <v>N</v>
      </c>
      <c r="CQ235" s="24" t="str">
        <f>IF(COUNTIF($CI235:CP235,"J")&gt;0,"N",IF(ISERROR(VLOOKUP($BD235,GEWASCODE_GLMC8!N:N,1,0)),"N","J"))</f>
        <v>N</v>
      </c>
      <c r="CR235" s="24" t="str">
        <f>IF(COUNTIF($CI235:CQ235,"J")&gt;0,"N",IF(ISERROR(VLOOKUP($BD235,GEWASCODE_GLMC8!O:O,1,0)),"N","J"))</f>
        <v>N</v>
      </c>
      <c r="CS235" s="24" t="str">
        <f>IF(COUNTIF($CI235:CR235,"J")&gt;0,"N",IF(ISERROR(VLOOKUP($BD235,GEWASCODE_GLMC8!P:P,1,0)),"N","J"))</f>
        <v>N</v>
      </c>
      <c r="CT235" s="24" t="str">
        <f>IF(COUNTIF($CI235:CS235,"J")&gt;0,"N",IF(ISERROR(VLOOKUP($BD235,GEWASCODE_GLMC8!Q:Q,1,0)),"N","J"))</f>
        <v>N</v>
      </c>
      <c r="CU235" s="24" t="str">
        <f>IF(COUNTIF($CI235:CT235,"J")&gt;0,"N",IF(ISERROR(VLOOKUP($BD235,GEWASCODE_GLMC8!R:R,1,0)),"N","J"))</f>
        <v>N</v>
      </c>
      <c r="CV235" s="24" t="str">
        <f>IF(COUNTIF($CI235:CU235,"J")&gt;0,"N",IF(ISERROR(VLOOKUP($BD235,GEWASCODE_GLMC8!S:S,1,0)),"N","J"))</f>
        <v>N</v>
      </c>
      <c r="CW235" s="24" t="str">
        <f>IF(COUNTIF($CI235:CV235,"J")&gt;0,"N",IF(ISERROR(VLOOKUP($BD235,GEWASCODE_GLMC8!T:T,1,0)),"N","J"))</f>
        <v>N</v>
      </c>
      <c r="CX235" s="24" t="str">
        <f>IF(COUNTIF($CI235:CW235,"J")&gt;0,"N",IF(ISERROR(VLOOKUP($BD235,GEWASCODE_GLMC8!U:U,1,0)),"N","J"))</f>
        <v>N</v>
      </c>
      <c r="CY235" s="24" t="str">
        <f>IF(COUNTIF($CI235:CX235,"J")&gt;0,"N",IF(ISERROR(VLOOKUP($BD235,GEWASCODE_GLMC8!V:V,1,0)),"N","J"))</f>
        <v>N</v>
      </c>
      <c r="CZ235" s="24" t="str">
        <f>IF(COUNTIF($CI235:CY235,"J")&gt;0,"N",IF(ISERROR(VLOOKUP($BD235,GEWASCODE_GLMC8!W:W,1,0)),"N","J"))</f>
        <v>N</v>
      </c>
      <c r="DA235" s="24" t="str">
        <f>IF(COUNTIF($CI235:CZ235,"J")&gt;0,"N",IF(ISERROR(VLOOKUP($BD235,GEWASCODE_GLMC8!X:X,1,0)),"N","J"))</f>
        <v>N</v>
      </c>
      <c r="DB235" s="24" t="str">
        <f>IF(COUNTIF($CI235:DA235,"J")&gt;0,"N",IF(ISERROR(VLOOKUP($BD235,GEWASCODE_GLMC8!Y:Y,1,0)),"N","J"))</f>
        <v>N</v>
      </c>
      <c r="DC235" s="24" t="str">
        <f>IF(COUNTIF($CI235:DB235,"J")&gt;0,"N",IF(ISERROR(VLOOKUP($BD235,GEWASCODE_GLMC8!Z:Z,1,0)),"N","J"))</f>
        <v>N</v>
      </c>
      <c r="DD235" s="24" t="str">
        <f t="shared" si="508"/>
        <v>N</v>
      </c>
      <c r="DE235" s="3" t="str">
        <f t="shared" si="439"/>
        <v>N</v>
      </c>
      <c r="DF235" s="3" t="str">
        <f t="shared" si="440"/>
        <v>N</v>
      </c>
      <c r="DG235" s="3" t="str">
        <f t="shared" si="509"/>
        <v>N</v>
      </c>
      <c r="DH235" s="3" t="str">
        <f t="shared" si="510"/>
        <v>N</v>
      </c>
      <c r="DI235" s="3" t="str">
        <f t="shared" si="441"/>
        <v>N</v>
      </c>
      <c r="DJ235" s="3" t="str">
        <f t="shared" si="442"/>
        <v>N</v>
      </c>
      <c r="DK235" s="3">
        <f>0</f>
        <v>0</v>
      </c>
      <c r="DL235" s="3" t="str">
        <f t="shared" si="443"/>
        <v>N</v>
      </c>
      <c r="DM235" s="3" t="str">
        <f t="shared" si="444"/>
        <v>N</v>
      </c>
      <c r="DN235" t="str">
        <f>IF(AND($A235="J",COUNTIFS(activiteiten_perceel,percelen!$AZ235,activiteiten_maatregel_nr,percelen!DN$4,activiteiten_activiteit_voldoet_aan_voorwaarden,"J")&gt;0),DN$4,"")</f>
        <v/>
      </c>
      <c r="DO235" t="str">
        <f>IF(AND($A235="J",COUNTIFS(activiteiten_perceel,percelen!$AZ235,activiteiten_maatregel_nr,percelen!DO$4,activiteiten_activiteit_voldoet_aan_voorwaarden,"J")&gt;0),DO$4,"")</f>
        <v/>
      </c>
      <c r="DP235" t="str">
        <f>IF(AND($A235="J",COUNTIFS(activiteiten_perceel,percelen!$AZ235,activiteiten_maatregel_nr,percelen!DP$4,activiteiten_activiteit_voldoet_aan_voorwaarden,"J")&gt;0),DP$4,"")</f>
        <v/>
      </c>
      <c r="DQ235" t="str">
        <f>IF(AND($A235="J",COUNTIFS(activiteiten_perceel,percelen!$AZ235,activiteiten_maatregel_nr,percelen!DQ$4,activiteiten_activiteit_voldoet_aan_voorwaarden,"J")&gt;0),DQ$4,"")</f>
        <v/>
      </c>
      <c r="DR235" t="str">
        <f>IF(AND($A235="J",COUNTIFS(activiteiten_perceel,percelen!$AZ235,activiteiten_maatregel_nr,percelen!DR$4,activiteiten_activiteit_voldoet_aan_voorwaarden,"J")&gt;0),DR$4,"")</f>
        <v/>
      </c>
      <c r="DS235" t="str">
        <f>IF(AND($A235="J",COUNTIFS(activiteiten_perceel,percelen!$AZ235,activiteiten_maatregel_nr,percelen!DS$4,activiteiten_activiteit_voldoet_aan_voorwaarden,"J")&gt;0),DS$4,"")</f>
        <v/>
      </c>
      <c r="DT235" t="str">
        <f>IF(AND($A235="J",COUNTIFS(activiteiten_perceel,percelen!$AZ235,activiteiten_maatregel_nr,percelen!DT$4,activiteiten_activiteit_voldoet_aan_voorwaarden,"J")&gt;0),DT$4,"")</f>
        <v/>
      </c>
      <c r="DU235" t="str">
        <f>IF(AND($A235="J",COUNTIFS(activiteiten_perceel,percelen!$AZ235,activiteiten_maatregel_nr,percelen!DU$4,activiteiten_activiteit_voldoet_aan_voorwaarden,"J")&gt;0),DU$4,"")</f>
        <v/>
      </c>
      <c r="DV235" t="str">
        <f>IF(AND($A235="J",COUNTIFS(activiteiten_perceel,percelen!$AZ235,activiteiten_maatregel_nr,percelen!DV$4,activiteiten_activiteit_voldoet_aan_voorwaarden,"J")&gt;0),DV$4,"")</f>
        <v/>
      </c>
      <c r="DW235" t="str">
        <f>IF(AND($A235="J",COUNTIFS(activiteiten_perceel,percelen!$AZ235,activiteiten_maatregel_nr,percelen!DW$4,activiteiten_activiteit_voldoet_aan_voorwaarden,"J")&gt;0),DW$4,"")</f>
        <v/>
      </c>
      <c r="DX235" t="str">
        <f>IF(AND($A235="J",COUNTIFS(activiteiten_perceel,percelen!$AZ235,activiteiten_maatregel_nr,percelen!DX$4,activiteiten_activiteit_voldoet_aan_voorwaarden,"J")&gt;0),DX$4,"")</f>
        <v/>
      </c>
      <c r="DY235" t="str">
        <f>IF(AND($A235="J",COUNTIFS(activiteiten_perceel,percelen!$AZ235,activiteiten_maatregel_nr,percelen!DY$4,activiteiten_activiteit_voldoet_aan_voorwaarden,"J")&gt;0),DY$4,"")</f>
        <v/>
      </c>
      <c r="DZ235" t="str">
        <f>IF(AND($A235="J",COUNTIFS(activiteiten_perceel,percelen!$AZ235,activiteiten_maatregel_nr,percelen!DZ$4,activiteiten_activiteit_voldoet_aan_voorwaarden,"J")&gt;0),DZ$4,"")</f>
        <v/>
      </c>
      <c r="EA235" t="str">
        <f>IF(AND($A235="J",COUNTIFS(activiteiten_perceel,percelen!$AZ235,activiteiten_maatregel_nr,percelen!EA$4,activiteiten_activiteit_voldoet_aan_voorwaarden,"J")&gt;0),EA$4,"")</f>
        <v/>
      </c>
      <c r="EB235" t="str">
        <f>IF(AND($A235="J",COUNTIFS(activiteiten_perceel,percelen!$AZ235,activiteiten_maatregel_nr,percelen!EB$4,activiteiten_activiteit_voldoet_aan_voorwaarden,"J")&gt;0),EB$4,"")</f>
        <v/>
      </c>
      <c r="EC235" t="str">
        <f>IF(AND($A235="J",COUNTIFS(activiteiten_perceel,percelen!$AZ235,activiteiten_maatregel_nr,percelen!EC$4,activiteiten_activiteit_voldoet_aan_voorwaarden,"J")&gt;0),EC$4,"")</f>
        <v/>
      </c>
      <c r="ED235" t="str">
        <f>IF(AND($A235="J",COUNTIFS(activiteiten_perceel,percelen!$AZ235,activiteiten_maatregel_nr,percelen!ED$4,activiteiten_activiteit_voldoet_aan_voorwaarden,"J")&gt;0),ED$4,"")</f>
        <v/>
      </c>
      <c r="EE235" t="str">
        <f>IF(AND($A235="J",COUNTIFS(activiteiten_perceel,percelen!$AZ235,activiteiten_maatregel_nr,percelen!EE$4,activiteiten_activiteit_voldoet_aan_voorwaarden,"J")&gt;0),EE$4,"")</f>
        <v/>
      </c>
      <c r="EF235" t="str">
        <f>IF(AND($A235="J",COUNTIFS(activiteiten_perceel,percelen!$AZ235,activiteiten_maatregel_nr,percelen!EF$4,activiteiten_activiteit_voldoet_aan_voorwaarden,"J")&gt;0),EF$4,"")</f>
        <v/>
      </c>
      <c r="EG235" t="str">
        <f>IF(AND($A235="J",COUNTIFS(activiteiten_perceel,percelen!$AZ235,activiteiten_maatregel_nr,percelen!EG$4,activiteiten_activiteit_voldoet_aan_voorwaarden,"J")&gt;0),EG$4,"")</f>
        <v/>
      </c>
      <c r="EH235" t="str">
        <f>IF(AND($A235="J",COUNTIFS(activiteiten_perceel,percelen!$AZ235,activiteiten_maatregel_nr,percelen!EH$4,activiteiten_activiteit_voldoet_aan_voorwaarden,"J")&gt;0),EH$4,"")</f>
        <v/>
      </c>
      <c r="EI235" t="str">
        <f>IF(AND($A235="J",COUNTIFS(activiteiten_perceel,percelen!$AZ235,activiteiten_maatregel_nr,percelen!EI$4,activiteiten_activiteit_voldoet_aan_voorwaarden,"J")&gt;0),EI$4,"")</f>
        <v/>
      </c>
      <c r="EJ235">
        <f t="shared" si="511"/>
        <v>0</v>
      </c>
      <c r="EK235" t="str">
        <f t="shared" si="445"/>
        <v/>
      </c>
      <c r="EL235" t="str">
        <f t="shared" si="446"/>
        <v/>
      </c>
      <c r="EM235" t="str">
        <f t="shared" si="447"/>
        <v/>
      </c>
      <c r="EN235" t="str">
        <f t="shared" si="448"/>
        <v/>
      </c>
      <c r="EO235" t="str">
        <f t="shared" si="449"/>
        <v/>
      </c>
      <c r="EP235" t="str">
        <f t="shared" si="450"/>
        <v/>
      </c>
      <c r="EQ235" t="str">
        <f t="shared" si="451"/>
        <v/>
      </c>
      <c r="ER235" t="str">
        <f t="shared" si="452"/>
        <v/>
      </c>
      <c r="ES235" t="str">
        <f t="shared" si="453"/>
        <v/>
      </c>
      <c r="ET235" t="str">
        <f t="shared" si="454"/>
        <v/>
      </c>
      <c r="EU235" t="str">
        <f t="shared" si="455"/>
        <v/>
      </c>
      <c r="EV235" t="str">
        <f t="shared" si="456"/>
        <v/>
      </c>
      <c r="EW235" t="str">
        <f t="shared" si="512"/>
        <v>nvt</v>
      </c>
      <c r="EX235" t="str">
        <f t="shared" si="513"/>
        <v>nvt</v>
      </c>
      <c r="EY235" t="str">
        <f t="shared" si="514"/>
        <v>nvt</v>
      </c>
      <c r="EZ235" t="str">
        <f t="shared" si="515"/>
        <v>nvt</v>
      </c>
      <c r="FA235" t="str">
        <f t="shared" si="516"/>
        <v>nvt</v>
      </c>
      <c r="FB235" t="str">
        <f t="shared" si="517"/>
        <v>nvt</v>
      </c>
      <c r="FC235" t="str">
        <f t="shared" si="518"/>
        <v>nvt</v>
      </c>
      <c r="FD235" t="str">
        <f t="shared" si="519"/>
        <v>nvt</v>
      </c>
      <c r="FE235" t="str">
        <f>IF($EJ235=2,VLOOKUP(FD235,STAPELING!A:D,FE$1,0),"nvt")</f>
        <v>nvt</v>
      </c>
      <c r="FF235" t="str">
        <f t="shared" si="520"/>
        <v>nvt</v>
      </c>
      <c r="FG235" t="str">
        <f t="shared" si="521"/>
        <v>nvt</v>
      </c>
      <c r="FH235" t="str">
        <f t="shared" si="522"/>
        <v>nvt</v>
      </c>
      <c r="FI235" t="str">
        <f t="shared" si="523"/>
        <v>nvt</v>
      </c>
      <c r="FJ235" t="str">
        <f t="shared" si="524"/>
        <v>nvt</v>
      </c>
      <c r="FK235" t="str">
        <f t="shared" si="525"/>
        <v>nvt</v>
      </c>
      <c r="FL235" t="str">
        <f t="shared" si="526"/>
        <v>nvt</v>
      </c>
      <c r="FM235" t="str">
        <f t="shared" si="527"/>
        <v/>
      </c>
      <c r="FN235" t="str">
        <f>IF(ISERROR(VLOOKUP(FM235,STAPELING!I:AO,FN$1,0)),"N",VLOOKUP(FM235,STAPELING!I:AO,FN$1,0))</f>
        <v>J</v>
      </c>
      <c r="FO235" t="str">
        <f t="shared" si="528"/>
        <v>nvt</v>
      </c>
      <c r="FP235" t="str">
        <f t="shared" si="457"/>
        <v>nvt</v>
      </c>
      <c r="FQ235" t="str">
        <f t="shared" si="458"/>
        <v>nvt</v>
      </c>
      <c r="FR235" t="str">
        <f t="shared" si="459"/>
        <v>nvt</v>
      </c>
      <c r="FS235" t="str">
        <f t="shared" si="460"/>
        <v>nvt</v>
      </c>
      <c r="FT235" t="str">
        <f t="shared" si="461"/>
        <v>nvt</v>
      </c>
      <c r="FU235" t="str">
        <f t="shared" si="462"/>
        <v>nvt</v>
      </c>
      <c r="FV235" t="str">
        <f t="shared" si="463"/>
        <v>nvt</v>
      </c>
      <c r="FW235" t="str">
        <f t="shared" si="464"/>
        <v>nvt</v>
      </c>
      <c r="FX235" t="str">
        <f t="shared" si="465"/>
        <v>nvt</v>
      </c>
      <c r="FY235" t="str">
        <f t="shared" si="466"/>
        <v>nvt</v>
      </c>
      <c r="FZ235" t="str">
        <f t="shared" si="467"/>
        <v>nvt</v>
      </c>
      <c r="GA235" t="str">
        <f t="shared" si="468"/>
        <v>nvt</v>
      </c>
      <c r="GB235" t="str">
        <f>IF($EJ235&gt;2,IF(FO235="","zwart",VLOOKUP(FO235,STAPELING!J:AA,GB$1,0)),"nvt")</f>
        <v>nvt</v>
      </c>
      <c r="GC235" t="str">
        <f t="shared" si="529"/>
        <v>nvt</v>
      </c>
      <c r="GD235" t="str">
        <f t="shared" si="530"/>
        <v>nvt</v>
      </c>
      <c r="GE235" t="str">
        <f t="shared" si="531"/>
        <v>nvt</v>
      </c>
      <c r="GF235" t="str">
        <f t="shared" si="532"/>
        <v>nvt</v>
      </c>
      <c r="GG235" t="str">
        <f t="shared" si="533"/>
        <v>nvt</v>
      </c>
      <c r="GH235" t="str">
        <f t="shared" si="534"/>
        <v>nvt</v>
      </c>
      <c r="GI235" t="str">
        <f t="shared" si="535"/>
        <v>nvt</v>
      </c>
      <c r="GJ235" t="str">
        <f t="shared" si="536"/>
        <v>nvt</v>
      </c>
      <c r="GK235" t="str">
        <f t="shared" si="469"/>
        <v>nvt</v>
      </c>
      <c r="GL235" t="str">
        <f t="shared" si="470"/>
        <v>nvt</v>
      </c>
      <c r="GM235" t="str">
        <f t="shared" si="471"/>
        <v>nvt</v>
      </c>
      <c r="GN235" t="str">
        <f t="shared" si="472"/>
        <v>nvt</v>
      </c>
      <c r="GO235" t="str">
        <f t="shared" si="473"/>
        <v>nvt</v>
      </c>
      <c r="GP235" t="str">
        <f t="shared" si="474"/>
        <v>nvt</v>
      </c>
      <c r="GQ235" t="str">
        <f t="shared" si="475"/>
        <v>nvt</v>
      </c>
      <c r="GR235" t="str">
        <f t="shared" si="476"/>
        <v>nvt</v>
      </c>
      <c r="GS235" t="str">
        <f t="shared" si="477"/>
        <v>nvt</v>
      </c>
      <c r="GT235" t="str">
        <f t="shared" si="478"/>
        <v>nvt</v>
      </c>
      <c r="GU235" t="str">
        <f t="shared" si="479"/>
        <v>nvt</v>
      </c>
      <c r="GV235" t="str">
        <f t="shared" si="480"/>
        <v>nvt</v>
      </c>
      <c r="GW235" t="str">
        <f>IF($EJ235&gt;2,IF(GJ235="","zwart",VLOOKUP(GJ235,STAPELING!AB:AJ,GW$1,0)),"nvt")</f>
        <v>nvt</v>
      </c>
      <c r="GX235" t="str">
        <f t="shared" si="537"/>
        <v>nvt</v>
      </c>
      <c r="GY235" t="str">
        <f t="shared" si="538"/>
        <v>nvt</v>
      </c>
      <c r="GZ235" t="str">
        <f t="shared" si="539"/>
        <v>nvt</v>
      </c>
      <c r="HA235" t="str">
        <f t="shared" si="540"/>
        <v>nvt</v>
      </c>
      <c r="HB235" t="str">
        <f t="shared" si="541"/>
        <v>nvt</v>
      </c>
      <c r="HC235" t="str">
        <f t="shared" si="542"/>
        <v>nvt</v>
      </c>
      <c r="HD235" t="str">
        <f t="shared" si="543"/>
        <v>nvt</v>
      </c>
      <c r="HE235" t="str">
        <f t="shared" si="544"/>
        <v>nvt</v>
      </c>
      <c r="HF235" t="str">
        <f t="shared" si="545"/>
        <v>nvt</v>
      </c>
      <c r="HG235" t="str">
        <f t="shared" si="546"/>
        <v>nvt</v>
      </c>
      <c r="HH235" t="str">
        <f t="shared" si="547"/>
        <v>nvt</v>
      </c>
      <c r="HI235" t="str">
        <f t="shared" si="548"/>
        <v>nvt</v>
      </c>
      <c r="HJ235" t="str">
        <f t="shared" si="549"/>
        <v>nvt</v>
      </c>
      <c r="HK235" t="str">
        <f t="shared" si="550"/>
        <v>nvt</v>
      </c>
      <c r="HL235" t="str">
        <f t="shared" si="551"/>
        <v>nvt</v>
      </c>
      <c r="HM235" t="str">
        <f t="shared" si="481"/>
        <v>nvt</v>
      </c>
      <c r="HN235" t="str">
        <f t="shared" si="482"/>
        <v>nvt</v>
      </c>
      <c r="HO235" t="str">
        <f t="shared" si="483"/>
        <v>nvt</v>
      </c>
      <c r="HP235" t="str">
        <f t="shared" si="484"/>
        <v>nvt</v>
      </c>
      <c r="HQ235" t="str">
        <f t="shared" si="485"/>
        <v>nvt</v>
      </c>
      <c r="HR235" t="str">
        <f t="shared" si="486"/>
        <v>nvt</v>
      </c>
      <c r="HS235" t="str">
        <f t="shared" si="487"/>
        <v>nvt</v>
      </c>
      <c r="HT235" t="str">
        <f t="shared" si="488"/>
        <v>nvt</v>
      </c>
      <c r="HU235" t="str">
        <f t="shared" si="489"/>
        <v>nvt</v>
      </c>
      <c r="HV235" t="str">
        <f t="shared" si="490"/>
        <v>nvt</v>
      </c>
      <c r="HW235" t="str">
        <f t="shared" si="491"/>
        <v>nvt</v>
      </c>
      <c r="HX235" t="str">
        <f t="shared" si="492"/>
        <v>nvt</v>
      </c>
      <c r="HY235" t="str">
        <f>IF($EJ235&gt;2,IF(HL235="","zwart",VLOOKUP(HL235,STAPELING!AK:AN,HY$1,0)),"nvt")</f>
        <v>nvt</v>
      </c>
      <c r="HZ235" t="str">
        <f t="shared" si="552"/>
        <v>nvt</v>
      </c>
      <c r="IA235" t="str">
        <f t="shared" si="553"/>
        <v>nvt</v>
      </c>
      <c r="IB235" t="str">
        <f t="shared" si="554"/>
        <v>nvt</v>
      </c>
      <c r="IC235" t="str">
        <f t="shared" si="555"/>
        <v>nvt</v>
      </c>
      <c r="ID235" t="str">
        <f t="shared" si="556"/>
        <v>nvt</v>
      </c>
      <c r="IE235" t="str">
        <f t="shared" si="557"/>
        <v>nvt</v>
      </c>
      <c r="IF235" t="str">
        <f t="shared" si="558"/>
        <v>nvt</v>
      </c>
      <c r="IG235">
        <f t="shared" si="559"/>
        <v>0</v>
      </c>
      <c r="IH235">
        <f t="shared" si="560"/>
        <v>0</v>
      </c>
      <c r="II235">
        <f t="shared" si="561"/>
        <v>0</v>
      </c>
      <c r="IJ235">
        <f t="shared" si="562"/>
        <v>0</v>
      </c>
      <c r="IK235">
        <f t="shared" si="563"/>
        <v>0</v>
      </c>
      <c r="IL235">
        <f t="shared" si="564"/>
        <v>0</v>
      </c>
      <c r="IM235">
        <f t="shared" si="565"/>
        <v>0</v>
      </c>
      <c r="IN235">
        <f t="shared" si="566"/>
        <v>0</v>
      </c>
      <c r="IO235">
        <f t="shared" si="567"/>
        <v>0</v>
      </c>
      <c r="IP235">
        <f t="shared" si="568"/>
        <v>0</v>
      </c>
      <c r="IQ235">
        <f t="shared" si="569"/>
        <v>0</v>
      </c>
      <c r="IR235">
        <f t="shared" si="570"/>
        <v>0</v>
      </c>
      <c r="IS235">
        <f t="shared" si="571"/>
        <v>0</v>
      </c>
      <c r="IT235">
        <f t="shared" si="572"/>
        <v>0</v>
      </c>
      <c r="IU235" t="str">
        <f t="shared" si="573"/>
        <v>N</v>
      </c>
      <c r="IV235" t="str">
        <f t="shared" si="493"/>
        <v>N</v>
      </c>
      <c r="IW235" t="str">
        <f t="shared" si="574"/>
        <v>N</v>
      </c>
    </row>
    <row r="236" spans="1:257" x14ac:dyDescent="0.25">
      <c r="A236" t="str">
        <f>IF(ISERROR(VLOOKUP(E236,E$4:E235,1,0)),"J","N")</f>
        <v>N</v>
      </c>
      <c r="E236" s="25" t="str">
        <f>IF(Invoer!B265="","",Invoer!B265)</f>
        <v/>
      </c>
      <c r="F236" s="25"/>
      <c r="G236" s="25"/>
      <c r="H236" s="25" t="str">
        <f>IF(AND($E236&lt;&gt;"",$A236="J"),Invoer!D265,"")</f>
        <v/>
      </c>
      <c r="I236" s="25"/>
      <c r="J236" s="26"/>
      <c r="K236" s="26" t="str">
        <f>IF(AND($E236&lt;&gt;"",$A236="J"),Invoer!L265,"")</f>
        <v/>
      </c>
      <c r="L236" s="26"/>
      <c r="M236" s="25"/>
      <c r="N236" s="152"/>
      <c r="O236" s="153"/>
      <c r="P236" s="25"/>
      <c r="Q236" s="25"/>
      <c r="R236" s="153"/>
      <c r="S236" s="154"/>
      <c r="T236" s="152"/>
      <c r="U236" s="153"/>
      <c r="V236" s="153"/>
      <c r="W236" s="59" t="str">
        <f>IF(AND($E236&lt;&gt;"",$A236="J",Invoer!R265&lt;&gt;""),VLOOKUP(Invoer!R265,NORM!$F$26:$H$29,3,0),"")</f>
        <v/>
      </c>
      <c r="X236" s="59"/>
      <c r="Y236" s="25" t="str">
        <f t="shared" si="494"/>
        <v/>
      </c>
      <c r="Z236" s="25"/>
      <c r="AA236" s="26" t="str">
        <f t="shared" si="495"/>
        <v/>
      </c>
      <c r="AB236" s="26"/>
      <c r="AC236" s="153"/>
      <c r="AD236" s="153"/>
      <c r="AE236" s="153"/>
      <c r="AF236" s="153"/>
      <c r="AG236" s="153"/>
      <c r="AH236" s="25"/>
      <c r="AI236" s="153"/>
      <c r="AJ236" s="153"/>
      <c r="AK236" s="153"/>
      <c r="AL236" s="153"/>
      <c r="AM236" s="25" t="str">
        <f>IF(AND($E236&lt;&gt;"",$A236="J"),IF(Invoer!X265="Ja","J",IF(Invoer!X265="Nee","N","")),"")</f>
        <v/>
      </c>
      <c r="AN236" s="153"/>
      <c r="AO236" s="153"/>
      <c r="AP236" s="153" t="s">
        <v>311</v>
      </c>
      <c r="AQ236" s="153" t="s">
        <v>311</v>
      </c>
      <c r="AR236" s="153" t="s">
        <v>312</v>
      </c>
      <c r="AS236" s="153" t="s">
        <v>312</v>
      </c>
      <c r="AT236" s="1" t="str">
        <f>IF(AND($E236&lt;&gt;"",$A236="J",Invoer!O265&lt;&gt;""),VLOOKUP(Invoer!O265,NORM!$F$31:$H$38,3,0),"")</f>
        <v/>
      </c>
      <c r="AU236" s="1"/>
      <c r="AV236" s="1" t="str">
        <f>IF(AND($E236&lt;&gt;"",$A236="J"),Invoer!AH265,"")</f>
        <v/>
      </c>
      <c r="AW236" s="1"/>
      <c r="AX236" s="1" t="str">
        <f t="shared" si="496"/>
        <v/>
      </c>
      <c r="AY236" s="1"/>
      <c r="AZ236" s="3" t="str">
        <f t="shared" si="497"/>
        <v/>
      </c>
      <c r="BA236" s="3" t="str">
        <f t="shared" si="498"/>
        <v/>
      </c>
      <c r="BB236" s="3" t="str">
        <f t="shared" si="499"/>
        <v>N</v>
      </c>
      <c r="BC236" s="3" t="str">
        <f t="shared" si="500"/>
        <v>N</v>
      </c>
      <c r="BD236" s="3" t="str">
        <f t="shared" si="501"/>
        <v/>
      </c>
      <c r="BE236" s="3">
        <f t="shared" si="502"/>
        <v>0</v>
      </c>
      <c r="BF236" s="3" t="str">
        <f t="shared" si="503"/>
        <v/>
      </c>
      <c r="BG236" s="3" t="str">
        <f t="shared" si="504"/>
        <v/>
      </c>
      <c r="BH236" s="3" t="str">
        <f t="shared" si="505"/>
        <v>N</v>
      </c>
      <c r="BI236" s="24" t="str">
        <f t="shared" si="506"/>
        <v/>
      </c>
      <c r="BJ236" s="24" t="str">
        <f>IF(ISERROR(VLOOKUP($BD236,LOV_GWSGRP!A:A,1,0)),"N","J")</f>
        <v>N</v>
      </c>
      <c r="BK236" s="24" t="str">
        <f>IF(ISERROR(VLOOKUP($BD236,LOV_GWSGRP!D:D,1,0)),"N","J")</f>
        <v>N</v>
      </c>
      <c r="BL236" s="24" t="str">
        <f>IF(ISERROR(VLOOKUP($BD236,LOV_GWSGRP!G:G,1,0)),"N","J")</f>
        <v>N</v>
      </c>
      <c r="BM236" s="24" t="str">
        <f>IF(ISERROR(VLOOKUP($BD236,LOV_GWSGRP!M:M,1,0)),"N","J")</f>
        <v>N</v>
      </c>
      <c r="BN236" s="24" t="str">
        <f>IF(ISERROR(VLOOKUP($BD236,LOV_GWSGRP!P:P,1,0)),"N","J")</f>
        <v>N</v>
      </c>
      <c r="BO236" s="24" t="str">
        <f>IF(ISERROR(VLOOKUP($BD236,LOV_GWSGRP!S:S,1,0)),"N","J")</f>
        <v>N</v>
      </c>
      <c r="BP236" s="24" t="str">
        <f>IF(ISERROR(VLOOKUP($BD236,LOV_GWSGRP!V:V,1,0)),"N","J")</f>
        <v>N</v>
      </c>
      <c r="BQ236" s="24" t="str">
        <f>IF(ISERROR(VLOOKUP($BD236,LOV_GWSGRP!Y:Y,1,0)),"N","J")</f>
        <v>N</v>
      </c>
      <c r="BR236" s="24" t="str">
        <f>IF(ISERROR(VLOOKUP($BD236,LOV_GWSGRP!AB:AB,1,0)),"N","J")</f>
        <v>N</v>
      </c>
      <c r="BS236" s="24" t="str">
        <f>IF(ISERROR(VLOOKUP($BD236,LOV_GWSGRP!AE:AE,1,0)),"N","J")</f>
        <v>N</v>
      </c>
      <c r="BT236" s="24" t="str">
        <f>IF(ISERROR(VLOOKUP($BD236,LOV_GWSGRP!AH:AH,1,0)),"N","J")</f>
        <v>N</v>
      </c>
      <c r="BU236" s="24" t="str">
        <f>IF(ISERROR(VLOOKUP($BD236,LOV_GWSGRP!CJ:CJ,1,0)),"N","J")</f>
        <v>N</v>
      </c>
      <c r="BV236" s="24" t="str">
        <f>IF(ISERROR(VLOOKUP($BD236,LOV_GWSGRP!AN:AN,1,0)),"N","J")</f>
        <v>N</v>
      </c>
      <c r="BW236" s="24" t="str">
        <f>IF(ISERROR(VLOOKUP($BD236,LOV_GWSGRP!AQ:AQ,1,0)),"N","J")</f>
        <v>N</v>
      </c>
      <c r="BX236" s="24" t="str">
        <f>IF(ISERROR(VLOOKUP($BD236,LOV_GWSGRP!AT:AT,1,0)),"N","J")</f>
        <v>N</v>
      </c>
      <c r="BY236" s="24" t="str">
        <f>IF(ISERROR(VLOOKUP($BD236,LOV_GWSGRP!AW:AW,1,0)),"N","J")</f>
        <v>N</v>
      </c>
      <c r="BZ236" s="24" t="str">
        <f>IF(ISERROR(VLOOKUP($BD236,LOV_GWSGRP!AZ:AZ,1,0)),"N","J")</f>
        <v>N</v>
      </c>
      <c r="CA236" s="24" t="str">
        <f>IF(ISERROR(VLOOKUP($BD236,LOV_GWSGRP!BC:BC,1,0)),"N","J")</f>
        <v>N</v>
      </c>
      <c r="CB236" s="24" t="str">
        <f>IF(ISERROR(VLOOKUP($BD236,LOV_GWSGRP!BF:BF,1,0)),"N","J")</f>
        <v>N</v>
      </c>
      <c r="CC236" s="24" t="str">
        <f>IF(ISERROR(VLOOKUP($BD236,LOV_GWSGRP!BI:BI,1,0)),"N","J")</f>
        <v>N</v>
      </c>
      <c r="CD236" s="24" t="str">
        <f>IF(ISERROR(VLOOKUP($BD236,LOV_GWSGRP!J:J,1,0)),"N","J")</f>
        <v>N</v>
      </c>
      <c r="CE236" s="24" t="str">
        <f>IF(ISERROR(VLOOKUP($BD236,LOV_GWSGRP!BL:BL,1,0)),"N","J")</f>
        <v>N</v>
      </c>
      <c r="CF236" s="24"/>
      <c r="CG236" s="24" t="str">
        <f>IF(ISERROR(VLOOKUP($BD236,LOV_GWSGRP!BO:BO,1,0)),"N","J")</f>
        <v>N</v>
      </c>
      <c r="CH236" s="24" t="str">
        <f t="shared" si="507"/>
        <v>N</v>
      </c>
      <c r="CI236" s="24" t="str">
        <f>IF(ISERROR(VLOOKUP($BD236,GEWASCODE_GLMC8!F:F,1,0)),"N","J")</f>
        <v>N</v>
      </c>
      <c r="CJ236" s="24" t="str">
        <f>IF(COUNTIF($CI236:CI236,"J")&gt;0,"N",IF(ISERROR(VLOOKUP($BD236,GEWASCODE_GLMC8!G:G,1,0)),"N","J"))</f>
        <v>N</v>
      </c>
      <c r="CK236" s="24" t="str">
        <f>IF(COUNTIF($CI236:CJ236,"J")&gt;0,"N",IF(ISERROR(VLOOKUP($BD236,GEWASCODE_GLMC8!H:H,1,0)),"N","J"))</f>
        <v>N</v>
      </c>
      <c r="CL236" s="24" t="str">
        <f>IF(COUNTIF($CI236:CK236,"J")&gt;0,"N",IF(ISERROR(VLOOKUP($BD236,GEWASCODE_GLMC8!I:I,1,0)),"N","J"))</f>
        <v>N</v>
      </c>
      <c r="CM236" s="24" t="str">
        <f>IF(COUNTIF($CI236:CL236,"J")&gt;0,"N",IF(ISERROR(VLOOKUP($BD236,GEWASCODE_GLMC8!J:J,1,0)),"N","J"))</f>
        <v>N</v>
      </c>
      <c r="CN236" s="24" t="str">
        <f>IF(COUNTIF($CI236:CM236,"J")&gt;0,"N",IF(ISERROR(VLOOKUP($BD236,GEWASCODE_GLMC8!K:K,1,0)),"N","J"))</f>
        <v>N</v>
      </c>
      <c r="CO236" s="24" t="str">
        <f>IF(COUNTIF($CI236:CN236,"J")&gt;0,"N",IF(ISERROR(VLOOKUP($BD236,GEWASCODE_GLMC8!L:L,1,0)),"N","J"))</f>
        <v>N</v>
      </c>
      <c r="CP236" s="24" t="str">
        <f>IF(COUNTIF($CI236:CO236,"J")&gt;0,"N",IF(ISERROR(VLOOKUP($BD236,GEWASCODE_GLMC8!M:M,1,0)),"N","J"))</f>
        <v>N</v>
      </c>
      <c r="CQ236" s="24" t="str">
        <f>IF(COUNTIF($CI236:CP236,"J")&gt;0,"N",IF(ISERROR(VLOOKUP($BD236,GEWASCODE_GLMC8!N:N,1,0)),"N","J"))</f>
        <v>N</v>
      </c>
      <c r="CR236" s="24" t="str">
        <f>IF(COUNTIF($CI236:CQ236,"J")&gt;0,"N",IF(ISERROR(VLOOKUP($BD236,GEWASCODE_GLMC8!O:O,1,0)),"N","J"))</f>
        <v>N</v>
      </c>
      <c r="CS236" s="24" t="str">
        <f>IF(COUNTIF($CI236:CR236,"J")&gt;0,"N",IF(ISERROR(VLOOKUP($BD236,GEWASCODE_GLMC8!P:P,1,0)),"N","J"))</f>
        <v>N</v>
      </c>
      <c r="CT236" s="24" t="str">
        <f>IF(COUNTIF($CI236:CS236,"J")&gt;0,"N",IF(ISERROR(VLOOKUP($BD236,GEWASCODE_GLMC8!Q:Q,1,0)),"N","J"))</f>
        <v>N</v>
      </c>
      <c r="CU236" s="24" t="str">
        <f>IF(COUNTIF($CI236:CT236,"J")&gt;0,"N",IF(ISERROR(VLOOKUP($BD236,GEWASCODE_GLMC8!R:R,1,0)),"N","J"))</f>
        <v>N</v>
      </c>
      <c r="CV236" s="24" t="str">
        <f>IF(COUNTIF($CI236:CU236,"J")&gt;0,"N",IF(ISERROR(VLOOKUP($BD236,GEWASCODE_GLMC8!S:S,1,0)),"N","J"))</f>
        <v>N</v>
      </c>
      <c r="CW236" s="24" t="str">
        <f>IF(COUNTIF($CI236:CV236,"J")&gt;0,"N",IF(ISERROR(VLOOKUP($BD236,GEWASCODE_GLMC8!T:T,1,0)),"N","J"))</f>
        <v>N</v>
      </c>
      <c r="CX236" s="24" t="str">
        <f>IF(COUNTIF($CI236:CW236,"J")&gt;0,"N",IF(ISERROR(VLOOKUP($BD236,GEWASCODE_GLMC8!U:U,1,0)),"N","J"))</f>
        <v>N</v>
      </c>
      <c r="CY236" s="24" t="str">
        <f>IF(COUNTIF($CI236:CX236,"J")&gt;0,"N",IF(ISERROR(VLOOKUP($BD236,GEWASCODE_GLMC8!V:V,1,0)),"N","J"))</f>
        <v>N</v>
      </c>
      <c r="CZ236" s="24" t="str">
        <f>IF(COUNTIF($CI236:CY236,"J")&gt;0,"N",IF(ISERROR(VLOOKUP($BD236,GEWASCODE_GLMC8!W:W,1,0)),"N","J"))</f>
        <v>N</v>
      </c>
      <c r="DA236" s="24" t="str">
        <f>IF(COUNTIF($CI236:CZ236,"J")&gt;0,"N",IF(ISERROR(VLOOKUP($BD236,GEWASCODE_GLMC8!X:X,1,0)),"N","J"))</f>
        <v>N</v>
      </c>
      <c r="DB236" s="24" t="str">
        <f>IF(COUNTIF($CI236:DA236,"J")&gt;0,"N",IF(ISERROR(VLOOKUP($BD236,GEWASCODE_GLMC8!Y:Y,1,0)),"N","J"))</f>
        <v>N</v>
      </c>
      <c r="DC236" s="24" t="str">
        <f>IF(COUNTIF($CI236:DB236,"J")&gt;0,"N",IF(ISERROR(VLOOKUP($BD236,GEWASCODE_GLMC8!Z:Z,1,0)),"N","J"))</f>
        <v>N</v>
      </c>
      <c r="DD236" s="24" t="str">
        <f t="shared" si="508"/>
        <v>N</v>
      </c>
      <c r="DE236" s="3" t="str">
        <f t="shared" si="439"/>
        <v>N</v>
      </c>
      <c r="DF236" s="3" t="str">
        <f t="shared" si="440"/>
        <v>N</v>
      </c>
      <c r="DG236" s="3" t="str">
        <f t="shared" si="509"/>
        <v>N</v>
      </c>
      <c r="DH236" s="3" t="str">
        <f t="shared" si="510"/>
        <v>N</v>
      </c>
      <c r="DI236" s="3" t="str">
        <f t="shared" si="441"/>
        <v>N</v>
      </c>
      <c r="DJ236" s="3" t="str">
        <f t="shared" si="442"/>
        <v>N</v>
      </c>
      <c r="DK236" s="3">
        <f>0</f>
        <v>0</v>
      </c>
      <c r="DL236" s="3" t="str">
        <f t="shared" si="443"/>
        <v>N</v>
      </c>
      <c r="DM236" s="3" t="str">
        <f t="shared" si="444"/>
        <v>N</v>
      </c>
      <c r="DN236" t="str">
        <f>IF(AND($A236="J",COUNTIFS(activiteiten_perceel,percelen!$AZ236,activiteiten_maatregel_nr,percelen!DN$4,activiteiten_activiteit_voldoet_aan_voorwaarden,"J")&gt;0),DN$4,"")</f>
        <v/>
      </c>
      <c r="DO236" t="str">
        <f>IF(AND($A236="J",COUNTIFS(activiteiten_perceel,percelen!$AZ236,activiteiten_maatregel_nr,percelen!DO$4,activiteiten_activiteit_voldoet_aan_voorwaarden,"J")&gt;0),DO$4,"")</f>
        <v/>
      </c>
      <c r="DP236" t="str">
        <f>IF(AND($A236="J",COUNTIFS(activiteiten_perceel,percelen!$AZ236,activiteiten_maatregel_nr,percelen!DP$4,activiteiten_activiteit_voldoet_aan_voorwaarden,"J")&gt;0),DP$4,"")</f>
        <v/>
      </c>
      <c r="DQ236" t="str">
        <f>IF(AND($A236="J",COUNTIFS(activiteiten_perceel,percelen!$AZ236,activiteiten_maatregel_nr,percelen!DQ$4,activiteiten_activiteit_voldoet_aan_voorwaarden,"J")&gt;0),DQ$4,"")</f>
        <v/>
      </c>
      <c r="DR236" t="str">
        <f>IF(AND($A236="J",COUNTIFS(activiteiten_perceel,percelen!$AZ236,activiteiten_maatregel_nr,percelen!DR$4,activiteiten_activiteit_voldoet_aan_voorwaarden,"J")&gt;0),DR$4,"")</f>
        <v/>
      </c>
      <c r="DS236" t="str">
        <f>IF(AND($A236="J",COUNTIFS(activiteiten_perceel,percelen!$AZ236,activiteiten_maatregel_nr,percelen!DS$4,activiteiten_activiteit_voldoet_aan_voorwaarden,"J")&gt;0),DS$4,"")</f>
        <v/>
      </c>
      <c r="DT236" t="str">
        <f>IF(AND($A236="J",COUNTIFS(activiteiten_perceel,percelen!$AZ236,activiteiten_maatregel_nr,percelen!DT$4,activiteiten_activiteit_voldoet_aan_voorwaarden,"J")&gt;0),DT$4,"")</f>
        <v/>
      </c>
      <c r="DU236" t="str">
        <f>IF(AND($A236="J",COUNTIFS(activiteiten_perceel,percelen!$AZ236,activiteiten_maatregel_nr,percelen!DU$4,activiteiten_activiteit_voldoet_aan_voorwaarden,"J")&gt;0),DU$4,"")</f>
        <v/>
      </c>
      <c r="DV236" t="str">
        <f>IF(AND($A236="J",COUNTIFS(activiteiten_perceel,percelen!$AZ236,activiteiten_maatregel_nr,percelen!DV$4,activiteiten_activiteit_voldoet_aan_voorwaarden,"J")&gt;0),DV$4,"")</f>
        <v/>
      </c>
      <c r="DW236" t="str">
        <f>IF(AND($A236="J",COUNTIFS(activiteiten_perceel,percelen!$AZ236,activiteiten_maatregel_nr,percelen!DW$4,activiteiten_activiteit_voldoet_aan_voorwaarden,"J")&gt;0),DW$4,"")</f>
        <v/>
      </c>
      <c r="DX236" t="str">
        <f>IF(AND($A236="J",COUNTIFS(activiteiten_perceel,percelen!$AZ236,activiteiten_maatregel_nr,percelen!DX$4,activiteiten_activiteit_voldoet_aan_voorwaarden,"J")&gt;0),DX$4,"")</f>
        <v/>
      </c>
      <c r="DY236" t="str">
        <f>IF(AND($A236="J",COUNTIFS(activiteiten_perceel,percelen!$AZ236,activiteiten_maatregel_nr,percelen!DY$4,activiteiten_activiteit_voldoet_aan_voorwaarden,"J")&gt;0),DY$4,"")</f>
        <v/>
      </c>
      <c r="DZ236" t="str">
        <f>IF(AND($A236="J",COUNTIFS(activiteiten_perceel,percelen!$AZ236,activiteiten_maatregel_nr,percelen!DZ$4,activiteiten_activiteit_voldoet_aan_voorwaarden,"J")&gt;0),DZ$4,"")</f>
        <v/>
      </c>
      <c r="EA236" t="str">
        <f>IF(AND($A236="J",COUNTIFS(activiteiten_perceel,percelen!$AZ236,activiteiten_maatregel_nr,percelen!EA$4,activiteiten_activiteit_voldoet_aan_voorwaarden,"J")&gt;0),EA$4,"")</f>
        <v/>
      </c>
      <c r="EB236" t="str">
        <f>IF(AND($A236="J",COUNTIFS(activiteiten_perceel,percelen!$AZ236,activiteiten_maatregel_nr,percelen!EB$4,activiteiten_activiteit_voldoet_aan_voorwaarden,"J")&gt;0),EB$4,"")</f>
        <v/>
      </c>
      <c r="EC236" t="str">
        <f>IF(AND($A236="J",COUNTIFS(activiteiten_perceel,percelen!$AZ236,activiteiten_maatregel_nr,percelen!EC$4,activiteiten_activiteit_voldoet_aan_voorwaarden,"J")&gt;0),EC$4,"")</f>
        <v/>
      </c>
      <c r="ED236" t="str">
        <f>IF(AND($A236="J",COUNTIFS(activiteiten_perceel,percelen!$AZ236,activiteiten_maatregel_nr,percelen!ED$4,activiteiten_activiteit_voldoet_aan_voorwaarden,"J")&gt;0),ED$4,"")</f>
        <v/>
      </c>
      <c r="EE236" t="str">
        <f>IF(AND($A236="J",COUNTIFS(activiteiten_perceel,percelen!$AZ236,activiteiten_maatregel_nr,percelen!EE$4,activiteiten_activiteit_voldoet_aan_voorwaarden,"J")&gt;0),EE$4,"")</f>
        <v/>
      </c>
      <c r="EF236" t="str">
        <f>IF(AND($A236="J",COUNTIFS(activiteiten_perceel,percelen!$AZ236,activiteiten_maatregel_nr,percelen!EF$4,activiteiten_activiteit_voldoet_aan_voorwaarden,"J")&gt;0),EF$4,"")</f>
        <v/>
      </c>
      <c r="EG236" t="str">
        <f>IF(AND($A236="J",COUNTIFS(activiteiten_perceel,percelen!$AZ236,activiteiten_maatregel_nr,percelen!EG$4,activiteiten_activiteit_voldoet_aan_voorwaarden,"J")&gt;0),EG$4,"")</f>
        <v/>
      </c>
      <c r="EH236" t="str">
        <f>IF(AND($A236="J",COUNTIFS(activiteiten_perceel,percelen!$AZ236,activiteiten_maatregel_nr,percelen!EH$4,activiteiten_activiteit_voldoet_aan_voorwaarden,"J")&gt;0),EH$4,"")</f>
        <v/>
      </c>
      <c r="EI236" t="str">
        <f>IF(AND($A236="J",COUNTIFS(activiteiten_perceel,percelen!$AZ236,activiteiten_maatregel_nr,percelen!EI$4,activiteiten_activiteit_voldoet_aan_voorwaarden,"J")&gt;0),EI$4,"")</f>
        <v/>
      </c>
      <c r="EJ236">
        <f t="shared" si="511"/>
        <v>0</v>
      </c>
      <c r="EK236" t="str">
        <f t="shared" si="445"/>
        <v/>
      </c>
      <c r="EL236" t="str">
        <f t="shared" si="446"/>
        <v/>
      </c>
      <c r="EM236" t="str">
        <f t="shared" si="447"/>
        <v/>
      </c>
      <c r="EN236" t="str">
        <f t="shared" si="448"/>
        <v/>
      </c>
      <c r="EO236" t="str">
        <f t="shared" si="449"/>
        <v/>
      </c>
      <c r="EP236" t="str">
        <f t="shared" si="450"/>
        <v/>
      </c>
      <c r="EQ236" t="str">
        <f t="shared" si="451"/>
        <v/>
      </c>
      <c r="ER236" t="str">
        <f t="shared" si="452"/>
        <v/>
      </c>
      <c r="ES236" t="str">
        <f t="shared" si="453"/>
        <v/>
      </c>
      <c r="ET236" t="str">
        <f t="shared" si="454"/>
        <v/>
      </c>
      <c r="EU236" t="str">
        <f t="shared" si="455"/>
        <v/>
      </c>
      <c r="EV236" t="str">
        <f t="shared" si="456"/>
        <v/>
      </c>
      <c r="EW236" t="str">
        <f t="shared" si="512"/>
        <v>nvt</v>
      </c>
      <c r="EX236" t="str">
        <f t="shared" si="513"/>
        <v>nvt</v>
      </c>
      <c r="EY236" t="str">
        <f t="shared" si="514"/>
        <v>nvt</v>
      </c>
      <c r="EZ236" t="str">
        <f t="shared" si="515"/>
        <v>nvt</v>
      </c>
      <c r="FA236" t="str">
        <f t="shared" si="516"/>
        <v>nvt</v>
      </c>
      <c r="FB236" t="str">
        <f t="shared" si="517"/>
        <v>nvt</v>
      </c>
      <c r="FC236" t="str">
        <f t="shared" si="518"/>
        <v>nvt</v>
      </c>
      <c r="FD236" t="str">
        <f t="shared" si="519"/>
        <v>nvt</v>
      </c>
      <c r="FE236" t="str">
        <f>IF($EJ236=2,VLOOKUP(FD236,STAPELING!A:D,FE$1,0),"nvt")</f>
        <v>nvt</v>
      </c>
      <c r="FF236" t="str">
        <f t="shared" si="520"/>
        <v>nvt</v>
      </c>
      <c r="FG236" t="str">
        <f t="shared" si="521"/>
        <v>nvt</v>
      </c>
      <c r="FH236" t="str">
        <f t="shared" si="522"/>
        <v>nvt</v>
      </c>
      <c r="FI236" t="str">
        <f t="shared" si="523"/>
        <v>nvt</v>
      </c>
      <c r="FJ236" t="str">
        <f t="shared" si="524"/>
        <v>nvt</v>
      </c>
      <c r="FK236" t="str">
        <f t="shared" si="525"/>
        <v>nvt</v>
      </c>
      <c r="FL236" t="str">
        <f t="shared" si="526"/>
        <v>nvt</v>
      </c>
      <c r="FM236" t="str">
        <f t="shared" si="527"/>
        <v/>
      </c>
      <c r="FN236" t="str">
        <f>IF(ISERROR(VLOOKUP(FM236,STAPELING!I:AO,FN$1,0)),"N",VLOOKUP(FM236,STAPELING!I:AO,FN$1,0))</f>
        <v>J</v>
      </c>
      <c r="FO236" t="str">
        <f t="shared" si="528"/>
        <v>nvt</v>
      </c>
      <c r="FP236" t="str">
        <f t="shared" si="457"/>
        <v>nvt</v>
      </c>
      <c r="FQ236" t="str">
        <f t="shared" si="458"/>
        <v>nvt</v>
      </c>
      <c r="FR236" t="str">
        <f t="shared" si="459"/>
        <v>nvt</v>
      </c>
      <c r="FS236" t="str">
        <f t="shared" si="460"/>
        <v>nvt</v>
      </c>
      <c r="FT236" t="str">
        <f t="shared" si="461"/>
        <v>nvt</v>
      </c>
      <c r="FU236" t="str">
        <f t="shared" si="462"/>
        <v>nvt</v>
      </c>
      <c r="FV236" t="str">
        <f t="shared" si="463"/>
        <v>nvt</v>
      </c>
      <c r="FW236" t="str">
        <f t="shared" si="464"/>
        <v>nvt</v>
      </c>
      <c r="FX236" t="str">
        <f t="shared" si="465"/>
        <v>nvt</v>
      </c>
      <c r="FY236" t="str">
        <f t="shared" si="466"/>
        <v>nvt</v>
      </c>
      <c r="FZ236" t="str">
        <f t="shared" si="467"/>
        <v>nvt</v>
      </c>
      <c r="GA236" t="str">
        <f t="shared" si="468"/>
        <v>nvt</v>
      </c>
      <c r="GB236" t="str">
        <f>IF($EJ236&gt;2,IF(FO236="","zwart",VLOOKUP(FO236,STAPELING!J:AA,GB$1,0)),"nvt")</f>
        <v>nvt</v>
      </c>
      <c r="GC236" t="str">
        <f t="shared" si="529"/>
        <v>nvt</v>
      </c>
      <c r="GD236" t="str">
        <f t="shared" si="530"/>
        <v>nvt</v>
      </c>
      <c r="GE236" t="str">
        <f t="shared" si="531"/>
        <v>nvt</v>
      </c>
      <c r="GF236" t="str">
        <f t="shared" si="532"/>
        <v>nvt</v>
      </c>
      <c r="GG236" t="str">
        <f t="shared" si="533"/>
        <v>nvt</v>
      </c>
      <c r="GH236" t="str">
        <f t="shared" si="534"/>
        <v>nvt</v>
      </c>
      <c r="GI236" t="str">
        <f t="shared" si="535"/>
        <v>nvt</v>
      </c>
      <c r="GJ236" t="str">
        <f t="shared" si="536"/>
        <v>nvt</v>
      </c>
      <c r="GK236" t="str">
        <f t="shared" si="469"/>
        <v>nvt</v>
      </c>
      <c r="GL236" t="str">
        <f t="shared" si="470"/>
        <v>nvt</v>
      </c>
      <c r="GM236" t="str">
        <f t="shared" si="471"/>
        <v>nvt</v>
      </c>
      <c r="GN236" t="str">
        <f t="shared" si="472"/>
        <v>nvt</v>
      </c>
      <c r="GO236" t="str">
        <f t="shared" si="473"/>
        <v>nvt</v>
      </c>
      <c r="GP236" t="str">
        <f t="shared" si="474"/>
        <v>nvt</v>
      </c>
      <c r="GQ236" t="str">
        <f t="shared" si="475"/>
        <v>nvt</v>
      </c>
      <c r="GR236" t="str">
        <f t="shared" si="476"/>
        <v>nvt</v>
      </c>
      <c r="GS236" t="str">
        <f t="shared" si="477"/>
        <v>nvt</v>
      </c>
      <c r="GT236" t="str">
        <f t="shared" si="478"/>
        <v>nvt</v>
      </c>
      <c r="GU236" t="str">
        <f t="shared" si="479"/>
        <v>nvt</v>
      </c>
      <c r="GV236" t="str">
        <f t="shared" si="480"/>
        <v>nvt</v>
      </c>
      <c r="GW236" t="str">
        <f>IF($EJ236&gt;2,IF(GJ236="","zwart",VLOOKUP(GJ236,STAPELING!AB:AJ,GW$1,0)),"nvt")</f>
        <v>nvt</v>
      </c>
      <c r="GX236" t="str">
        <f t="shared" si="537"/>
        <v>nvt</v>
      </c>
      <c r="GY236" t="str">
        <f t="shared" si="538"/>
        <v>nvt</v>
      </c>
      <c r="GZ236" t="str">
        <f t="shared" si="539"/>
        <v>nvt</v>
      </c>
      <c r="HA236" t="str">
        <f t="shared" si="540"/>
        <v>nvt</v>
      </c>
      <c r="HB236" t="str">
        <f t="shared" si="541"/>
        <v>nvt</v>
      </c>
      <c r="HC236" t="str">
        <f t="shared" si="542"/>
        <v>nvt</v>
      </c>
      <c r="HD236" t="str">
        <f t="shared" si="543"/>
        <v>nvt</v>
      </c>
      <c r="HE236" t="str">
        <f t="shared" si="544"/>
        <v>nvt</v>
      </c>
      <c r="HF236" t="str">
        <f t="shared" si="545"/>
        <v>nvt</v>
      </c>
      <c r="HG236" t="str">
        <f t="shared" si="546"/>
        <v>nvt</v>
      </c>
      <c r="HH236" t="str">
        <f t="shared" si="547"/>
        <v>nvt</v>
      </c>
      <c r="HI236" t="str">
        <f t="shared" si="548"/>
        <v>nvt</v>
      </c>
      <c r="HJ236" t="str">
        <f t="shared" si="549"/>
        <v>nvt</v>
      </c>
      <c r="HK236" t="str">
        <f t="shared" si="550"/>
        <v>nvt</v>
      </c>
      <c r="HL236" t="str">
        <f t="shared" si="551"/>
        <v>nvt</v>
      </c>
      <c r="HM236" t="str">
        <f t="shared" si="481"/>
        <v>nvt</v>
      </c>
      <c r="HN236" t="str">
        <f t="shared" si="482"/>
        <v>nvt</v>
      </c>
      <c r="HO236" t="str">
        <f t="shared" si="483"/>
        <v>nvt</v>
      </c>
      <c r="HP236" t="str">
        <f t="shared" si="484"/>
        <v>nvt</v>
      </c>
      <c r="HQ236" t="str">
        <f t="shared" si="485"/>
        <v>nvt</v>
      </c>
      <c r="HR236" t="str">
        <f t="shared" si="486"/>
        <v>nvt</v>
      </c>
      <c r="HS236" t="str">
        <f t="shared" si="487"/>
        <v>nvt</v>
      </c>
      <c r="HT236" t="str">
        <f t="shared" si="488"/>
        <v>nvt</v>
      </c>
      <c r="HU236" t="str">
        <f t="shared" si="489"/>
        <v>nvt</v>
      </c>
      <c r="HV236" t="str">
        <f t="shared" si="490"/>
        <v>nvt</v>
      </c>
      <c r="HW236" t="str">
        <f t="shared" si="491"/>
        <v>nvt</v>
      </c>
      <c r="HX236" t="str">
        <f t="shared" si="492"/>
        <v>nvt</v>
      </c>
      <c r="HY236" t="str">
        <f>IF($EJ236&gt;2,IF(HL236="","zwart",VLOOKUP(HL236,STAPELING!AK:AN,HY$1,0)),"nvt")</f>
        <v>nvt</v>
      </c>
      <c r="HZ236" t="str">
        <f t="shared" si="552"/>
        <v>nvt</v>
      </c>
      <c r="IA236" t="str">
        <f t="shared" si="553"/>
        <v>nvt</v>
      </c>
      <c r="IB236" t="str">
        <f t="shared" si="554"/>
        <v>nvt</v>
      </c>
      <c r="IC236" t="str">
        <f t="shared" si="555"/>
        <v>nvt</v>
      </c>
      <c r="ID236" t="str">
        <f t="shared" si="556"/>
        <v>nvt</v>
      </c>
      <c r="IE236" t="str">
        <f t="shared" si="557"/>
        <v>nvt</v>
      </c>
      <c r="IF236" t="str">
        <f t="shared" si="558"/>
        <v>nvt</v>
      </c>
      <c r="IG236">
        <f t="shared" si="559"/>
        <v>0</v>
      </c>
      <c r="IH236">
        <f t="shared" si="560"/>
        <v>0</v>
      </c>
      <c r="II236">
        <f t="shared" si="561"/>
        <v>0</v>
      </c>
      <c r="IJ236">
        <f t="shared" si="562"/>
        <v>0</v>
      </c>
      <c r="IK236">
        <f t="shared" si="563"/>
        <v>0</v>
      </c>
      <c r="IL236">
        <f t="shared" si="564"/>
        <v>0</v>
      </c>
      <c r="IM236">
        <f t="shared" si="565"/>
        <v>0</v>
      </c>
      <c r="IN236">
        <f t="shared" si="566"/>
        <v>0</v>
      </c>
      <c r="IO236">
        <f t="shared" si="567"/>
        <v>0</v>
      </c>
      <c r="IP236">
        <f t="shared" si="568"/>
        <v>0</v>
      </c>
      <c r="IQ236">
        <f t="shared" si="569"/>
        <v>0</v>
      </c>
      <c r="IR236">
        <f t="shared" si="570"/>
        <v>0</v>
      </c>
      <c r="IS236">
        <f t="shared" si="571"/>
        <v>0</v>
      </c>
      <c r="IT236">
        <f t="shared" si="572"/>
        <v>0</v>
      </c>
      <c r="IU236" t="str">
        <f t="shared" si="573"/>
        <v>N</v>
      </c>
      <c r="IV236" t="str">
        <f t="shared" si="493"/>
        <v>N</v>
      </c>
      <c r="IW236" t="str">
        <f t="shared" si="574"/>
        <v>N</v>
      </c>
    </row>
    <row r="237" spans="1:257" x14ac:dyDescent="0.25">
      <c r="A237" t="str">
        <f>IF(ISERROR(VLOOKUP(E237,E$4:E236,1,0)),"J","N")</f>
        <v>N</v>
      </c>
      <c r="E237" s="25" t="str">
        <f>IF(Invoer!B266="","",Invoer!B266)</f>
        <v/>
      </c>
      <c r="F237" s="25"/>
      <c r="G237" s="25"/>
      <c r="H237" s="25" t="str">
        <f>IF(AND($E237&lt;&gt;"",$A237="J"),Invoer!D266,"")</f>
        <v/>
      </c>
      <c r="I237" s="25"/>
      <c r="J237" s="26"/>
      <c r="K237" s="26" t="str">
        <f>IF(AND($E237&lt;&gt;"",$A237="J"),Invoer!L266,"")</f>
        <v/>
      </c>
      <c r="L237" s="26"/>
      <c r="M237" s="25"/>
      <c r="N237" s="152"/>
      <c r="O237" s="153"/>
      <c r="P237" s="25"/>
      <c r="Q237" s="25"/>
      <c r="R237" s="153"/>
      <c r="S237" s="154"/>
      <c r="T237" s="152"/>
      <c r="U237" s="153"/>
      <c r="V237" s="153"/>
      <c r="W237" s="59" t="str">
        <f>IF(AND($E237&lt;&gt;"",$A237="J",Invoer!R266&lt;&gt;""),VLOOKUP(Invoer!R266,NORM!$F$26:$H$29,3,0),"")</f>
        <v/>
      </c>
      <c r="X237" s="59"/>
      <c r="Y237" s="25" t="str">
        <f t="shared" si="494"/>
        <v/>
      </c>
      <c r="Z237" s="25"/>
      <c r="AA237" s="26" t="str">
        <f t="shared" si="495"/>
        <v/>
      </c>
      <c r="AB237" s="26"/>
      <c r="AC237" s="153"/>
      <c r="AD237" s="153"/>
      <c r="AE237" s="153"/>
      <c r="AF237" s="153"/>
      <c r="AG237" s="153"/>
      <c r="AH237" s="25"/>
      <c r="AI237" s="153"/>
      <c r="AJ237" s="153"/>
      <c r="AK237" s="153"/>
      <c r="AL237" s="153"/>
      <c r="AM237" s="25" t="str">
        <f>IF(AND($E237&lt;&gt;"",$A237="J"),IF(Invoer!X266="Ja","J",IF(Invoer!X266="Nee","N","")),"")</f>
        <v/>
      </c>
      <c r="AN237" s="153"/>
      <c r="AO237" s="153"/>
      <c r="AP237" s="153" t="s">
        <v>311</v>
      </c>
      <c r="AQ237" s="153" t="s">
        <v>311</v>
      </c>
      <c r="AR237" s="153" t="s">
        <v>312</v>
      </c>
      <c r="AS237" s="153" t="s">
        <v>312</v>
      </c>
      <c r="AT237" s="1" t="str">
        <f>IF(AND($E237&lt;&gt;"",$A237="J",Invoer!O266&lt;&gt;""),VLOOKUP(Invoer!O266,NORM!$F$31:$H$38,3,0),"")</f>
        <v/>
      </c>
      <c r="AU237" s="1"/>
      <c r="AV237" s="1" t="str">
        <f>IF(AND($E237&lt;&gt;"",$A237="J"),Invoer!AH266,"")</f>
        <v/>
      </c>
      <c r="AW237" s="1"/>
      <c r="AX237" s="1" t="str">
        <f t="shared" si="496"/>
        <v/>
      </c>
      <c r="AY237" s="1"/>
      <c r="AZ237" s="3" t="str">
        <f t="shared" si="497"/>
        <v/>
      </c>
      <c r="BA237" s="3" t="str">
        <f t="shared" si="498"/>
        <v/>
      </c>
      <c r="BB237" s="3" t="str">
        <f t="shared" si="499"/>
        <v>N</v>
      </c>
      <c r="BC237" s="3" t="str">
        <f t="shared" si="500"/>
        <v>N</v>
      </c>
      <c r="BD237" s="3" t="str">
        <f t="shared" si="501"/>
        <v/>
      </c>
      <c r="BE237" s="3">
        <f t="shared" si="502"/>
        <v>0</v>
      </c>
      <c r="BF237" s="3" t="str">
        <f t="shared" si="503"/>
        <v/>
      </c>
      <c r="BG237" s="3" t="str">
        <f t="shared" si="504"/>
        <v/>
      </c>
      <c r="BH237" s="3" t="str">
        <f t="shared" si="505"/>
        <v>N</v>
      </c>
      <c r="BI237" s="24" t="str">
        <f t="shared" si="506"/>
        <v/>
      </c>
      <c r="BJ237" s="24" t="str">
        <f>IF(ISERROR(VLOOKUP($BD237,LOV_GWSGRP!A:A,1,0)),"N","J")</f>
        <v>N</v>
      </c>
      <c r="BK237" s="24" t="str">
        <f>IF(ISERROR(VLOOKUP($BD237,LOV_GWSGRP!D:D,1,0)),"N","J")</f>
        <v>N</v>
      </c>
      <c r="BL237" s="24" t="str">
        <f>IF(ISERROR(VLOOKUP($BD237,LOV_GWSGRP!G:G,1,0)),"N","J")</f>
        <v>N</v>
      </c>
      <c r="BM237" s="24" t="str">
        <f>IF(ISERROR(VLOOKUP($BD237,LOV_GWSGRP!M:M,1,0)),"N","J")</f>
        <v>N</v>
      </c>
      <c r="BN237" s="24" t="str">
        <f>IF(ISERROR(VLOOKUP($BD237,LOV_GWSGRP!P:P,1,0)),"N","J")</f>
        <v>N</v>
      </c>
      <c r="BO237" s="24" t="str">
        <f>IF(ISERROR(VLOOKUP($BD237,LOV_GWSGRP!S:S,1,0)),"N","J")</f>
        <v>N</v>
      </c>
      <c r="BP237" s="24" t="str">
        <f>IF(ISERROR(VLOOKUP($BD237,LOV_GWSGRP!V:V,1,0)),"N","J")</f>
        <v>N</v>
      </c>
      <c r="BQ237" s="24" t="str">
        <f>IF(ISERROR(VLOOKUP($BD237,LOV_GWSGRP!Y:Y,1,0)),"N","J")</f>
        <v>N</v>
      </c>
      <c r="BR237" s="24" t="str">
        <f>IF(ISERROR(VLOOKUP($BD237,LOV_GWSGRP!AB:AB,1,0)),"N","J")</f>
        <v>N</v>
      </c>
      <c r="BS237" s="24" t="str">
        <f>IF(ISERROR(VLOOKUP($BD237,LOV_GWSGRP!AE:AE,1,0)),"N","J")</f>
        <v>N</v>
      </c>
      <c r="BT237" s="24" t="str">
        <f>IF(ISERROR(VLOOKUP($BD237,LOV_GWSGRP!AH:AH,1,0)),"N","J")</f>
        <v>N</v>
      </c>
      <c r="BU237" s="24" t="str">
        <f>IF(ISERROR(VLOOKUP($BD237,LOV_GWSGRP!CJ:CJ,1,0)),"N","J")</f>
        <v>N</v>
      </c>
      <c r="BV237" s="24" t="str">
        <f>IF(ISERROR(VLOOKUP($BD237,LOV_GWSGRP!AN:AN,1,0)),"N","J")</f>
        <v>N</v>
      </c>
      <c r="BW237" s="24" t="str">
        <f>IF(ISERROR(VLOOKUP($BD237,LOV_GWSGRP!AQ:AQ,1,0)),"N","J")</f>
        <v>N</v>
      </c>
      <c r="BX237" s="24" t="str">
        <f>IF(ISERROR(VLOOKUP($BD237,LOV_GWSGRP!AT:AT,1,0)),"N","J")</f>
        <v>N</v>
      </c>
      <c r="BY237" s="24" t="str">
        <f>IF(ISERROR(VLOOKUP($BD237,LOV_GWSGRP!AW:AW,1,0)),"N","J")</f>
        <v>N</v>
      </c>
      <c r="BZ237" s="24" t="str">
        <f>IF(ISERROR(VLOOKUP($BD237,LOV_GWSGRP!AZ:AZ,1,0)),"N","J")</f>
        <v>N</v>
      </c>
      <c r="CA237" s="24" t="str">
        <f>IF(ISERROR(VLOOKUP($BD237,LOV_GWSGRP!BC:BC,1,0)),"N","J")</f>
        <v>N</v>
      </c>
      <c r="CB237" s="24" t="str">
        <f>IF(ISERROR(VLOOKUP($BD237,LOV_GWSGRP!BF:BF,1,0)),"N","J")</f>
        <v>N</v>
      </c>
      <c r="CC237" s="24" t="str">
        <f>IF(ISERROR(VLOOKUP($BD237,LOV_GWSGRP!BI:BI,1,0)),"N","J")</f>
        <v>N</v>
      </c>
      <c r="CD237" s="24" t="str">
        <f>IF(ISERROR(VLOOKUP($BD237,LOV_GWSGRP!J:J,1,0)),"N","J")</f>
        <v>N</v>
      </c>
      <c r="CE237" s="24" t="str">
        <f>IF(ISERROR(VLOOKUP($BD237,LOV_GWSGRP!BL:BL,1,0)),"N","J")</f>
        <v>N</v>
      </c>
      <c r="CF237" s="24"/>
      <c r="CG237" s="24" t="str">
        <f>IF(ISERROR(VLOOKUP($BD237,LOV_GWSGRP!BO:BO,1,0)),"N","J")</f>
        <v>N</v>
      </c>
      <c r="CH237" s="24" t="str">
        <f t="shared" si="507"/>
        <v>N</v>
      </c>
      <c r="CI237" s="24" t="str">
        <f>IF(ISERROR(VLOOKUP($BD237,GEWASCODE_GLMC8!F:F,1,0)),"N","J")</f>
        <v>N</v>
      </c>
      <c r="CJ237" s="24" t="str">
        <f>IF(COUNTIF($CI237:CI237,"J")&gt;0,"N",IF(ISERROR(VLOOKUP($BD237,GEWASCODE_GLMC8!G:G,1,0)),"N","J"))</f>
        <v>N</v>
      </c>
      <c r="CK237" s="24" t="str">
        <f>IF(COUNTIF($CI237:CJ237,"J")&gt;0,"N",IF(ISERROR(VLOOKUP($BD237,GEWASCODE_GLMC8!H:H,1,0)),"N","J"))</f>
        <v>N</v>
      </c>
      <c r="CL237" s="24" t="str">
        <f>IF(COUNTIF($CI237:CK237,"J")&gt;0,"N",IF(ISERROR(VLOOKUP($BD237,GEWASCODE_GLMC8!I:I,1,0)),"N","J"))</f>
        <v>N</v>
      </c>
      <c r="CM237" s="24" t="str">
        <f>IF(COUNTIF($CI237:CL237,"J")&gt;0,"N",IF(ISERROR(VLOOKUP($BD237,GEWASCODE_GLMC8!J:J,1,0)),"N","J"))</f>
        <v>N</v>
      </c>
      <c r="CN237" s="24" t="str">
        <f>IF(COUNTIF($CI237:CM237,"J")&gt;0,"N",IF(ISERROR(VLOOKUP($BD237,GEWASCODE_GLMC8!K:K,1,0)),"N","J"))</f>
        <v>N</v>
      </c>
      <c r="CO237" s="24" t="str">
        <f>IF(COUNTIF($CI237:CN237,"J")&gt;0,"N",IF(ISERROR(VLOOKUP($BD237,GEWASCODE_GLMC8!L:L,1,0)),"N","J"))</f>
        <v>N</v>
      </c>
      <c r="CP237" s="24" t="str">
        <f>IF(COUNTIF($CI237:CO237,"J")&gt;0,"N",IF(ISERROR(VLOOKUP($BD237,GEWASCODE_GLMC8!M:M,1,0)),"N","J"))</f>
        <v>N</v>
      </c>
      <c r="CQ237" s="24" t="str">
        <f>IF(COUNTIF($CI237:CP237,"J")&gt;0,"N",IF(ISERROR(VLOOKUP($BD237,GEWASCODE_GLMC8!N:N,1,0)),"N","J"))</f>
        <v>N</v>
      </c>
      <c r="CR237" s="24" t="str">
        <f>IF(COUNTIF($CI237:CQ237,"J")&gt;0,"N",IF(ISERROR(VLOOKUP($BD237,GEWASCODE_GLMC8!O:O,1,0)),"N","J"))</f>
        <v>N</v>
      </c>
      <c r="CS237" s="24" t="str">
        <f>IF(COUNTIF($CI237:CR237,"J")&gt;0,"N",IF(ISERROR(VLOOKUP($BD237,GEWASCODE_GLMC8!P:P,1,0)),"N","J"))</f>
        <v>N</v>
      </c>
      <c r="CT237" s="24" t="str">
        <f>IF(COUNTIF($CI237:CS237,"J")&gt;0,"N",IF(ISERROR(VLOOKUP($BD237,GEWASCODE_GLMC8!Q:Q,1,0)),"N","J"))</f>
        <v>N</v>
      </c>
      <c r="CU237" s="24" t="str">
        <f>IF(COUNTIF($CI237:CT237,"J")&gt;0,"N",IF(ISERROR(VLOOKUP($BD237,GEWASCODE_GLMC8!R:R,1,0)),"N","J"))</f>
        <v>N</v>
      </c>
      <c r="CV237" s="24" t="str">
        <f>IF(COUNTIF($CI237:CU237,"J")&gt;0,"N",IF(ISERROR(VLOOKUP($BD237,GEWASCODE_GLMC8!S:S,1,0)),"N","J"))</f>
        <v>N</v>
      </c>
      <c r="CW237" s="24" t="str">
        <f>IF(COUNTIF($CI237:CV237,"J")&gt;0,"N",IF(ISERROR(VLOOKUP($BD237,GEWASCODE_GLMC8!T:T,1,0)),"N","J"))</f>
        <v>N</v>
      </c>
      <c r="CX237" s="24" t="str">
        <f>IF(COUNTIF($CI237:CW237,"J")&gt;0,"N",IF(ISERROR(VLOOKUP($BD237,GEWASCODE_GLMC8!U:U,1,0)),"N","J"))</f>
        <v>N</v>
      </c>
      <c r="CY237" s="24" t="str">
        <f>IF(COUNTIF($CI237:CX237,"J")&gt;0,"N",IF(ISERROR(VLOOKUP($BD237,GEWASCODE_GLMC8!V:V,1,0)),"N","J"))</f>
        <v>N</v>
      </c>
      <c r="CZ237" s="24" t="str">
        <f>IF(COUNTIF($CI237:CY237,"J")&gt;0,"N",IF(ISERROR(VLOOKUP($BD237,GEWASCODE_GLMC8!W:W,1,0)),"N","J"))</f>
        <v>N</v>
      </c>
      <c r="DA237" s="24" t="str">
        <f>IF(COUNTIF($CI237:CZ237,"J")&gt;0,"N",IF(ISERROR(VLOOKUP($BD237,GEWASCODE_GLMC8!X:X,1,0)),"N","J"))</f>
        <v>N</v>
      </c>
      <c r="DB237" s="24" t="str">
        <f>IF(COUNTIF($CI237:DA237,"J")&gt;0,"N",IF(ISERROR(VLOOKUP($BD237,GEWASCODE_GLMC8!Y:Y,1,0)),"N","J"))</f>
        <v>N</v>
      </c>
      <c r="DC237" s="24" t="str">
        <f>IF(COUNTIF($CI237:DB237,"J")&gt;0,"N",IF(ISERROR(VLOOKUP($BD237,GEWASCODE_GLMC8!Z:Z,1,0)),"N","J"))</f>
        <v>N</v>
      </c>
      <c r="DD237" s="24" t="str">
        <f t="shared" si="508"/>
        <v>N</v>
      </c>
      <c r="DE237" s="3" t="str">
        <f t="shared" si="439"/>
        <v>N</v>
      </c>
      <c r="DF237" s="3" t="str">
        <f t="shared" si="440"/>
        <v>N</v>
      </c>
      <c r="DG237" s="3" t="str">
        <f t="shared" si="509"/>
        <v>N</v>
      </c>
      <c r="DH237" s="3" t="str">
        <f t="shared" si="510"/>
        <v>N</v>
      </c>
      <c r="DI237" s="3" t="str">
        <f t="shared" si="441"/>
        <v>N</v>
      </c>
      <c r="DJ237" s="3" t="str">
        <f t="shared" si="442"/>
        <v>N</v>
      </c>
      <c r="DK237" s="3">
        <f>0</f>
        <v>0</v>
      </c>
      <c r="DL237" s="3" t="str">
        <f t="shared" si="443"/>
        <v>N</v>
      </c>
      <c r="DM237" s="3" t="str">
        <f t="shared" si="444"/>
        <v>N</v>
      </c>
      <c r="DN237" t="str">
        <f>IF(AND($A237="J",COUNTIFS(activiteiten_perceel,percelen!$AZ237,activiteiten_maatregel_nr,percelen!DN$4,activiteiten_activiteit_voldoet_aan_voorwaarden,"J")&gt;0),DN$4,"")</f>
        <v/>
      </c>
      <c r="DO237" t="str">
        <f>IF(AND($A237="J",COUNTIFS(activiteiten_perceel,percelen!$AZ237,activiteiten_maatregel_nr,percelen!DO$4,activiteiten_activiteit_voldoet_aan_voorwaarden,"J")&gt;0),DO$4,"")</f>
        <v/>
      </c>
      <c r="DP237" t="str">
        <f>IF(AND($A237="J",COUNTIFS(activiteiten_perceel,percelen!$AZ237,activiteiten_maatregel_nr,percelen!DP$4,activiteiten_activiteit_voldoet_aan_voorwaarden,"J")&gt;0),DP$4,"")</f>
        <v/>
      </c>
      <c r="DQ237" t="str">
        <f>IF(AND($A237="J",COUNTIFS(activiteiten_perceel,percelen!$AZ237,activiteiten_maatregel_nr,percelen!DQ$4,activiteiten_activiteit_voldoet_aan_voorwaarden,"J")&gt;0),DQ$4,"")</f>
        <v/>
      </c>
      <c r="DR237" t="str">
        <f>IF(AND($A237="J",COUNTIFS(activiteiten_perceel,percelen!$AZ237,activiteiten_maatregel_nr,percelen!DR$4,activiteiten_activiteit_voldoet_aan_voorwaarden,"J")&gt;0),DR$4,"")</f>
        <v/>
      </c>
      <c r="DS237" t="str">
        <f>IF(AND($A237="J",COUNTIFS(activiteiten_perceel,percelen!$AZ237,activiteiten_maatregel_nr,percelen!DS$4,activiteiten_activiteit_voldoet_aan_voorwaarden,"J")&gt;0),DS$4,"")</f>
        <v/>
      </c>
      <c r="DT237" t="str">
        <f>IF(AND($A237="J",COUNTIFS(activiteiten_perceel,percelen!$AZ237,activiteiten_maatregel_nr,percelen!DT$4,activiteiten_activiteit_voldoet_aan_voorwaarden,"J")&gt;0),DT$4,"")</f>
        <v/>
      </c>
      <c r="DU237" t="str">
        <f>IF(AND($A237="J",COUNTIFS(activiteiten_perceel,percelen!$AZ237,activiteiten_maatregel_nr,percelen!DU$4,activiteiten_activiteit_voldoet_aan_voorwaarden,"J")&gt;0),DU$4,"")</f>
        <v/>
      </c>
      <c r="DV237" t="str">
        <f>IF(AND($A237="J",COUNTIFS(activiteiten_perceel,percelen!$AZ237,activiteiten_maatregel_nr,percelen!DV$4,activiteiten_activiteit_voldoet_aan_voorwaarden,"J")&gt;0),DV$4,"")</f>
        <v/>
      </c>
      <c r="DW237" t="str">
        <f>IF(AND($A237="J",COUNTIFS(activiteiten_perceel,percelen!$AZ237,activiteiten_maatregel_nr,percelen!DW$4,activiteiten_activiteit_voldoet_aan_voorwaarden,"J")&gt;0),DW$4,"")</f>
        <v/>
      </c>
      <c r="DX237" t="str">
        <f>IF(AND($A237="J",COUNTIFS(activiteiten_perceel,percelen!$AZ237,activiteiten_maatregel_nr,percelen!DX$4,activiteiten_activiteit_voldoet_aan_voorwaarden,"J")&gt;0),DX$4,"")</f>
        <v/>
      </c>
      <c r="DY237" t="str">
        <f>IF(AND($A237="J",COUNTIFS(activiteiten_perceel,percelen!$AZ237,activiteiten_maatregel_nr,percelen!DY$4,activiteiten_activiteit_voldoet_aan_voorwaarden,"J")&gt;0),DY$4,"")</f>
        <v/>
      </c>
      <c r="DZ237" t="str">
        <f>IF(AND($A237="J",COUNTIFS(activiteiten_perceel,percelen!$AZ237,activiteiten_maatregel_nr,percelen!DZ$4,activiteiten_activiteit_voldoet_aan_voorwaarden,"J")&gt;0),DZ$4,"")</f>
        <v/>
      </c>
      <c r="EA237" t="str">
        <f>IF(AND($A237="J",COUNTIFS(activiteiten_perceel,percelen!$AZ237,activiteiten_maatregel_nr,percelen!EA$4,activiteiten_activiteit_voldoet_aan_voorwaarden,"J")&gt;0),EA$4,"")</f>
        <v/>
      </c>
      <c r="EB237" t="str">
        <f>IF(AND($A237="J",COUNTIFS(activiteiten_perceel,percelen!$AZ237,activiteiten_maatregel_nr,percelen!EB$4,activiteiten_activiteit_voldoet_aan_voorwaarden,"J")&gt;0),EB$4,"")</f>
        <v/>
      </c>
      <c r="EC237" t="str">
        <f>IF(AND($A237="J",COUNTIFS(activiteiten_perceel,percelen!$AZ237,activiteiten_maatregel_nr,percelen!EC$4,activiteiten_activiteit_voldoet_aan_voorwaarden,"J")&gt;0),EC$4,"")</f>
        <v/>
      </c>
      <c r="ED237" t="str">
        <f>IF(AND($A237="J",COUNTIFS(activiteiten_perceel,percelen!$AZ237,activiteiten_maatregel_nr,percelen!ED$4,activiteiten_activiteit_voldoet_aan_voorwaarden,"J")&gt;0),ED$4,"")</f>
        <v/>
      </c>
      <c r="EE237" t="str">
        <f>IF(AND($A237="J",COUNTIFS(activiteiten_perceel,percelen!$AZ237,activiteiten_maatregel_nr,percelen!EE$4,activiteiten_activiteit_voldoet_aan_voorwaarden,"J")&gt;0),EE$4,"")</f>
        <v/>
      </c>
      <c r="EF237" t="str">
        <f>IF(AND($A237="J",COUNTIFS(activiteiten_perceel,percelen!$AZ237,activiteiten_maatregel_nr,percelen!EF$4,activiteiten_activiteit_voldoet_aan_voorwaarden,"J")&gt;0),EF$4,"")</f>
        <v/>
      </c>
      <c r="EG237" t="str">
        <f>IF(AND($A237="J",COUNTIFS(activiteiten_perceel,percelen!$AZ237,activiteiten_maatregel_nr,percelen!EG$4,activiteiten_activiteit_voldoet_aan_voorwaarden,"J")&gt;0),EG$4,"")</f>
        <v/>
      </c>
      <c r="EH237" t="str">
        <f>IF(AND($A237="J",COUNTIFS(activiteiten_perceel,percelen!$AZ237,activiteiten_maatregel_nr,percelen!EH$4,activiteiten_activiteit_voldoet_aan_voorwaarden,"J")&gt;0),EH$4,"")</f>
        <v/>
      </c>
      <c r="EI237" t="str">
        <f>IF(AND($A237="J",COUNTIFS(activiteiten_perceel,percelen!$AZ237,activiteiten_maatregel_nr,percelen!EI$4,activiteiten_activiteit_voldoet_aan_voorwaarden,"J")&gt;0),EI$4,"")</f>
        <v/>
      </c>
      <c r="EJ237">
        <f t="shared" si="511"/>
        <v>0</v>
      </c>
      <c r="EK237" t="str">
        <f t="shared" si="445"/>
        <v/>
      </c>
      <c r="EL237" t="str">
        <f t="shared" si="446"/>
        <v/>
      </c>
      <c r="EM237" t="str">
        <f t="shared" si="447"/>
        <v/>
      </c>
      <c r="EN237" t="str">
        <f t="shared" si="448"/>
        <v/>
      </c>
      <c r="EO237" t="str">
        <f t="shared" si="449"/>
        <v/>
      </c>
      <c r="EP237" t="str">
        <f t="shared" si="450"/>
        <v/>
      </c>
      <c r="EQ237" t="str">
        <f t="shared" si="451"/>
        <v/>
      </c>
      <c r="ER237" t="str">
        <f t="shared" si="452"/>
        <v/>
      </c>
      <c r="ES237" t="str">
        <f t="shared" si="453"/>
        <v/>
      </c>
      <c r="ET237" t="str">
        <f t="shared" si="454"/>
        <v/>
      </c>
      <c r="EU237" t="str">
        <f t="shared" si="455"/>
        <v/>
      </c>
      <c r="EV237" t="str">
        <f t="shared" si="456"/>
        <v/>
      </c>
      <c r="EW237" t="str">
        <f t="shared" si="512"/>
        <v>nvt</v>
      </c>
      <c r="EX237" t="str">
        <f t="shared" si="513"/>
        <v>nvt</v>
      </c>
      <c r="EY237" t="str">
        <f t="shared" si="514"/>
        <v>nvt</v>
      </c>
      <c r="EZ237" t="str">
        <f t="shared" si="515"/>
        <v>nvt</v>
      </c>
      <c r="FA237" t="str">
        <f t="shared" si="516"/>
        <v>nvt</v>
      </c>
      <c r="FB237" t="str">
        <f t="shared" si="517"/>
        <v>nvt</v>
      </c>
      <c r="FC237" t="str">
        <f t="shared" si="518"/>
        <v>nvt</v>
      </c>
      <c r="FD237" t="str">
        <f t="shared" si="519"/>
        <v>nvt</v>
      </c>
      <c r="FE237" t="str">
        <f>IF($EJ237=2,VLOOKUP(FD237,STAPELING!A:D,FE$1,0),"nvt")</f>
        <v>nvt</v>
      </c>
      <c r="FF237" t="str">
        <f t="shared" si="520"/>
        <v>nvt</v>
      </c>
      <c r="FG237" t="str">
        <f t="shared" si="521"/>
        <v>nvt</v>
      </c>
      <c r="FH237" t="str">
        <f t="shared" si="522"/>
        <v>nvt</v>
      </c>
      <c r="FI237" t="str">
        <f t="shared" si="523"/>
        <v>nvt</v>
      </c>
      <c r="FJ237" t="str">
        <f t="shared" si="524"/>
        <v>nvt</v>
      </c>
      <c r="FK237" t="str">
        <f t="shared" si="525"/>
        <v>nvt</v>
      </c>
      <c r="FL237" t="str">
        <f t="shared" si="526"/>
        <v>nvt</v>
      </c>
      <c r="FM237" t="str">
        <f t="shared" si="527"/>
        <v/>
      </c>
      <c r="FN237" t="str">
        <f>IF(ISERROR(VLOOKUP(FM237,STAPELING!I:AO,FN$1,0)),"N",VLOOKUP(FM237,STAPELING!I:AO,FN$1,0))</f>
        <v>J</v>
      </c>
      <c r="FO237" t="str">
        <f t="shared" si="528"/>
        <v>nvt</v>
      </c>
      <c r="FP237" t="str">
        <f t="shared" si="457"/>
        <v>nvt</v>
      </c>
      <c r="FQ237" t="str">
        <f t="shared" si="458"/>
        <v>nvt</v>
      </c>
      <c r="FR237" t="str">
        <f t="shared" si="459"/>
        <v>nvt</v>
      </c>
      <c r="FS237" t="str">
        <f t="shared" si="460"/>
        <v>nvt</v>
      </c>
      <c r="FT237" t="str">
        <f t="shared" si="461"/>
        <v>nvt</v>
      </c>
      <c r="FU237" t="str">
        <f t="shared" si="462"/>
        <v>nvt</v>
      </c>
      <c r="FV237" t="str">
        <f t="shared" si="463"/>
        <v>nvt</v>
      </c>
      <c r="FW237" t="str">
        <f t="shared" si="464"/>
        <v>nvt</v>
      </c>
      <c r="FX237" t="str">
        <f t="shared" si="465"/>
        <v>nvt</v>
      </c>
      <c r="FY237" t="str">
        <f t="shared" si="466"/>
        <v>nvt</v>
      </c>
      <c r="FZ237" t="str">
        <f t="shared" si="467"/>
        <v>nvt</v>
      </c>
      <c r="GA237" t="str">
        <f t="shared" si="468"/>
        <v>nvt</v>
      </c>
      <c r="GB237" t="str">
        <f>IF($EJ237&gt;2,IF(FO237="","zwart",VLOOKUP(FO237,STAPELING!J:AA,GB$1,0)),"nvt")</f>
        <v>nvt</v>
      </c>
      <c r="GC237" t="str">
        <f t="shared" si="529"/>
        <v>nvt</v>
      </c>
      <c r="GD237" t="str">
        <f t="shared" si="530"/>
        <v>nvt</v>
      </c>
      <c r="GE237" t="str">
        <f t="shared" si="531"/>
        <v>nvt</v>
      </c>
      <c r="GF237" t="str">
        <f t="shared" si="532"/>
        <v>nvt</v>
      </c>
      <c r="GG237" t="str">
        <f t="shared" si="533"/>
        <v>nvt</v>
      </c>
      <c r="GH237" t="str">
        <f t="shared" si="534"/>
        <v>nvt</v>
      </c>
      <c r="GI237" t="str">
        <f t="shared" si="535"/>
        <v>nvt</v>
      </c>
      <c r="GJ237" t="str">
        <f t="shared" si="536"/>
        <v>nvt</v>
      </c>
      <c r="GK237" t="str">
        <f t="shared" si="469"/>
        <v>nvt</v>
      </c>
      <c r="GL237" t="str">
        <f t="shared" si="470"/>
        <v>nvt</v>
      </c>
      <c r="GM237" t="str">
        <f t="shared" si="471"/>
        <v>nvt</v>
      </c>
      <c r="GN237" t="str">
        <f t="shared" si="472"/>
        <v>nvt</v>
      </c>
      <c r="GO237" t="str">
        <f t="shared" si="473"/>
        <v>nvt</v>
      </c>
      <c r="GP237" t="str">
        <f t="shared" si="474"/>
        <v>nvt</v>
      </c>
      <c r="GQ237" t="str">
        <f t="shared" si="475"/>
        <v>nvt</v>
      </c>
      <c r="GR237" t="str">
        <f t="shared" si="476"/>
        <v>nvt</v>
      </c>
      <c r="GS237" t="str">
        <f t="shared" si="477"/>
        <v>nvt</v>
      </c>
      <c r="GT237" t="str">
        <f t="shared" si="478"/>
        <v>nvt</v>
      </c>
      <c r="GU237" t="str">
        <f t="shared" si="479"/>
        <v>nvt</v>
      </c>
      <c r="GV237" t="str">
        <f t="shared" si="480"/>
        <v>nvt</v>
      </c>
      <c r="GW237" t="str">
        <f>IF($EJ237&gt;2,IF(GJ237="","zwart",VLOOKUP(GJ237,STAPELING!AB:AJ,GW$1,0)),"nvt")</f>
        <v>nvt</v>
      </c>
      <c r="GX237" t="str">
        <f t="shared" si="537"/>
        <v>nvt</v>
      </c>
      <c r="GY237" t="str">
        <f t="shared" si="538"/>
        <v>nvt</v>
      </c>
      <c r="GZ237" t="str">
        <f t="shared" si="539"/>
        <v>nvt</v>
      </c>
      <c r="HA237" t="str">
        <f t="shared" si="540"/>
        <v>nvt</v>
      </c>
      <c r="HB237" t="str">
        <f t="shared" si="541"/>
        <v>nvt</v>
      </c>
      <c r="HC237" t="str">
        <f t="shared" si="542"/>
        <v>nvt</v>
      </c>
      <c r="HD237" t="str">
        <f t="shared" si="543"/>
        <v>nvt</v>
      </c>
      <c r="HE237" t="str">
        <f t="shared" si="544"/>
        <v>nvt</v>
      </c>
      <c r="HF237" t="str">
        <f t="shared" si="545"/>
        <v>nvt</v>
      </c>
      <c r="HG237" t="str">
        <f t="shared" si="546"/>
        <v>nvt</v>
      </c>
      <c r="HH237" t="str">
        <f t="shared" si="547"/>
        <v>nvt</v>
      </c>
      <c r="HI237" t="str">
        <f t="shared" si="548"/>
        <v>nvt</v>
      </c>
      <c r="HJ237" t="str">
        <f t="shared" si="549"/>
        <v>nvt</v>
      </c>
      <c r="HK237" t="str">
        <f t="shared" si="550"/>
        <v>nvt</v>
      </c>
      <c r="HL237" t="str">
        <f t="shared" si="551"/>
        <v>nvt</v>
      </c>
      <c r="HM237" t="str">
        <f t="shared" si="481"/>
        <v>nvt</v>
      </c>
      <c r="HN237" t="str">
        <f t="shared" si="482"/>
        <v>nvt</v>
      </c>
      <c r="HO237" t="str">
        <f t="shared" si="483"/>
        <v>nvt</v>
      </c>
      <c r="HP237" t="str">
        <f t="shared" si="484"/>
        <v>nvt</v>
      </c>
      <c r="HQ237" t="str">
        <f t="shared" si="485"/>
        <v>nvt</v>
      </c>
      <c r="HR237" t="str">
        <f t="shared" si="486"/>
        <v>nvt</v>
      </c>
      <c r="HS237" t="str">
        <f t="shared" si="487"/>
        <v>nvt</v>
      </c>
      <c r="HT237" t="str">
        <f t="shared" si="488"/>
        <v>nvt</v>
      </c>
      <c r="HU237" t="str">
        <f t="shared" si="489"/>
        <v>nvt</v>
      </c>
      <c r="HV237" t="str">
        <f t="shared" si="490"/>
        <v>nvt</v>
      </c>
      <c r="HW237" t="str">
        <f t="shared" si="491"/>
        <v>nvt</v>
      </c>
      <c r="HX237" t="str">
        <f t="shared" si="492"/>
        <v>nvt</v>
      </c>
      <c r="HY237" t="str">
        <f>IF($EJ237&gt;2,IF(HL237="","zwart",VLOOKUP(HL237,STAPELING!AK:AN,HY$1,0)),"nvt")</f>
        <v>nvt</v>
      </c>
      <c r="HZ237" t="str">
        <f t="shared" si="552"/>
        <v>nvt</v>
      </c>
      <c r="IA237" t="str">
        <f t="shared" si="553"/>
        <v>nvt</v>
      </c>
      <c r="IB237" t="str">
        <f t="shared" si="554"/>
        <v>nvt</v>
      </c>
      <c r="IC237" t="str">
        <f t="shared" si="555"/>
        <v>nvt</v>
      </c>
      <c r="ID237" t="str">
        <f t="shared" si="556"/>
        <v>nvt</v>
      </c>
      <c r="IE237" t="str">
        <f t="shared" si="557"/>
        <v>nvt</v>
      </c>
      <c r="IF237" t="str">
        <f t="shared" si="558"/>
        <v>nvt</v>
      </c>
      <c r="IG237">
        <f t="shared" si="559"/>
        <v>0</v>
      </c>
      <c r="IH237">
        <f t="shared" si="560"/>
        <v>0</v>
      </c>
      <c r="II237">
        <f t="shared" si="561"/>
        <v>0</v>
      </c>
      <c r="IJ237">
        <f t="shared" si="562"/>
        <v>0</v>
      </c>
      <c r="IK237">
        <f t="shared" si="563"/>
        <v>0</v>
      </c>
      <c r="IL237">
        <f t="shared" si="564"/>
        <v>0</v>
      </c>
      <c r="IM237">
        <f t="shared" si="565"/>
        <v>0</v>
      </c>
      <c r="IN237">
        <f t="shared" si="566"/>
        <v>0</v>
      </c>
      <c r="IO237">
        <f t="shared" si="567"/>
        <v>0</v>
      </c>
      <c r="IP237">
        <f t="shared" si="568"/>
        <v>0</v>
      </c>
      <c r="IQ237">
        <f t="shared" si="569"/>
        <v>0</v>
      </c>
      <c r="IR237">
        <f t="shared" si="570"/>
        <v>0</v>
      </c>
      <c r="IS237">
        <f t="shared" si="571"/>
        <v>0</v>
      </c>
      <c r="IT237">
        <f t="shared" si="572"/>
        <v>0</v>
      </c>
      <c r="IU237" t="str">
        <f t="shared" si="573"/>
        <v>N</v>
      </c>
      <c r="IV237" t="str">
        <f t="shared" si="493"/>
        <v>N</v>
      </c>
      <c r="IW237" t="str">
        <f t="shared" si="574"/>
        <v>N</v>
      </c>
    </row>
    <row r="238" spans="1:257" x14ac:dyDescent="0.25">
      <c r="A238" t="str">
        <f>IF(ISERROR(VLOOKUP(E238,E$4:E237,1,0)),"J","N")</f>
        <v>N</v>
      </c>
      <c r="E238" s="25" t="str">
        <f>IF(Invoer!B267="","",Invoer!B267)</f>
        <v/>
      </c>
      <c r="F238" s="25"/>
      <c r="G238" s="25"/>
      <c r="H238" s="25" t="str">
        <f>IF(AND($E238&lt;&gt;"",$A238="J"),Invoer!D267,"")</f>
        <v/>
      </c>
      <c r="I238" s="25"/>
      <c r="J238" s="26"/>
      <c r="K238" s="26" t="str">
        <f>IF(AND($E238&lt;&gt;"",$A238="J"),Invoer!L267,"")</f>
        <v/>
      </c>
      <c r="L238" s="26"/>
      <c r="M238" s="25"/>
      <c r="N238" s="152"/>
      <c r="O238" s="153"/>
      <c r="P238" s="25"/>
      <c r="Q238" s="25"/>
      <c r="R238" s="153"/>
      <c r="S238" s="154"/>
      <c r="T238" s="152"/>
      <c r="U238" s="153"/>
      <c r="V238" s="153"/>
      <c r="W238" s="59" t="str">
        <f>IF(AND($E238&lt;&gt;"",$A238="J",Invoer!R267&lt;&gt;""),VLOOKUP(Invoer!R267,NORM!$F$26:$H$29,3,0),"")</f>
        <v/>
      </c>
      <c r="X238" s="59"/>
      <c r="Y238" s="25" t="str">
        <f t="shared" si="494"/>
        <v/>
      </c>
      <c r="Z238" s="25"/>
      <c r="AA238" s="26" t="str">
        <f t="shared" si="495"/>
        <v/>
      </c>
      <c r="AB238" s="26"/>
      <c r="AC238" s="153"/>
      <c r="AD238" s="153"/>
      <c r="AE238" s="153"/>
      <c r="AF238" s="153"/>
      <c r="AG238" s="153"/>
      <c r="AH238" s="25"/>
      <c r="AI238" s="153"/>
      <c r="AJ238" s="153"/>
      <c r="AK238" s="153"/>
      <c r="AL238" s="153"/>
      <c r="AM238" s="25" t="str">
        <f>IF(AND($E238&lt;&gt;"",$A238="J"),IF(Invoer!X267="Ja","J",IF(Invoer!X267="Nee","N","")),"")</f>
        <v/>
      </c>
      <c r="AN238" s="153"/>
      <c r="AO238" s="153"/>
      <c r="AP238" s="153" t="s">
        <v>311</v>
      </c>
      <c r="AQ238" s="153" t="s">
        <v>311</v>
      </c>
      <c r="AR238" s="153" t="s">
        <v>312</v>
      </c>
      <c r="AS238" s="153" t="s">
        <v>312</v>
      </c>
      <c r="AT238" s="1" t="str">
        <f>IF(AND($E238&lt;&gt;"",$A238="J",Invoer!O267&lt;&gt;""),VLOOKUP(Invoer!O267,NORM!$F$31:$H$38,3,0),"")</f>
        <v/>
      </c>
      <c r="AU238" s="1"/>
      <c r="AV238" s="1" t="str">
        <f>IF(AND($E238&lt;&gt;"",$A238="J"),Invoer!AH267,"")</f>
        <v/>
      </c>
      <c r="AW238" s="1"/>
      <c r="AX238" s="1" t="str">
        <f t="shared" si="496"/>
        <v/>
      </c>
      <c r="AY238" s="1"/>
      <c r="AZ238" s="3" t="str">
        <f t="shared" si="497"/>
        <v/>
      </c>
      <c r="BA238" s="3" t="str">
        <f t="shared" si="498"/>
        <v/>
      </c>
      <c r="BB238" s="3" t="str">
        <f t="shared" si="499"/>
        <v>N</v>
      </c>
      <c r="BC238" s="3" t="str">
        <f t="shared" si="500"/>
        <v>N</v>
      </c>
      <c r="BD238" s="3" t="str">
        <f t="shared" si="501"/>
        <v/>
      </c>
      <c r="BE238" s="3">
        <f t="shared" si="502"/>
        <v>0</v>
      </c>
      <c r="BF238" s="3" t="str">
        <f t="shared" si="503"/>
        <v/>
      </c>
      <c r="BG238" s="3" t="str">
        <f t="shared" si="504"/>
        <v/>
      </c>
      <c r="BH238" s="3" t="str">
        <f t="shared" si="505"/>
        <v>N</v>
      </c>
      <c r="BI238" s="24" t="str">
        <f t="shared" si="506"/>
        <v/>
      </c>
      <c r="BJ238" s="24" t="str">
        <f>IF(ISERROR(VLOOKUP($BD238,LOV_GWSGRP!A:A,1,0)),"N","J")</f>
        <v>N</v>
      </c>
      <c r="BK238" s="24" t="str">
        <f>IF(ISERROR(VLOOKUP($BD238,LOV_GWSGRP!D:D,1,0)),"N","J")</f>
        <v>N</v>
      </c>
      <c r="BL238" s="24" t="str">
        <f>IF(ISERROR(VLOOKUP($BD238,LOV_GWSGRP!G:G,1,0)),"N","J")</f>
        <v>N</v>
      </c>
      <c r="BM238" s="24" t="str">
        <f>IF(ISERROR(VLOOKUP($BD238,LOV_GWSGRP!M:M,1,0)),"N","J")</f>
        <v>N</v>
      </c>
      <c r="BN238" s="24" t="str">
        <f>IF(ISERROR(VLOOKUP($BD238,LOV_GWSGRP!P:P,1,0)),"N","J")</f>
        <v>N</v>
      </c>
      <c r="BO238" s="24" t="str">
        <f>IF(ISERROR(VLOOKUP($BD238,LOV_GWSGRP!S:S,1,0)),"N","J")</f>
        <v>N</v>
      </c>
      <c r="BP238" s="24" t="str">
        <f>IF(ISERROR(VLOOKUP($BD238,LOV_GWSGRP!V:V,1,0)),"N","J")</f>
        <v>N</v>
      </c>
      <c r="BQ238" s="24" t="str">
        <f>IF(ISERROR(VLOOKUP($BD238,LOV_GWSGRP!Y:Y,1,0)),"N","J")</f>
        <v>N</v>
      </c>
      <c r="BR238" s="24" t="str">
        <f>IF(ISERROR(VLOOKUP($BD238,LOV_GWSGRP!AB:AB,1,0)),"N","J")</f>
        <v>N</v>
      </c>
      <c r="BS238" s="24" t="str">
        <f>IF(ISERROR(VLOOKUP($BD238,LOV_GWSGRP!AE:AE,1,0)),"N","J")</f>
        <v>N</v>
      </c>
      <c r="BT238" s="24" t="str">
        <f>IF(ISERROR(VLOOKUP($BD238,LOV_GWSGRP!AH:AH,1,0)),"N","J")</f>
        <v>N</v>
      </c>
      <c r="BU238" s="24" t="str">
        <f>IF(ISERROR(VLOOKUP($BD238,LOV_GWSGRP!CJ:CJ,1,0)),"N","J")</f>
        <v>N</v>
      </c>
      <c r="BV238" s="24" t="str">
        <f>IF(ISERROR(VLOOKUP($BD238,LOV_GWSGRP!AN:AN,1,0)),"N","J")</f>
        <v>N</v>
      </c>
      <c r="BW238" s="24" t="str">
        <f>IF(ISERROR(VLOOKUP($BD238,LOV_GWSGRP!AQ:AQ,1,0)),"N","J")</f>
        <v>N</v>
      </c>
      <c r="BX238" s="24" t="str">
        <f>IF(ISERROR(VLOOKUP($BD238,LOV_GWSGRP!AT:AT,1,0)),"N","J")</f>
        <v>N</v>
      </c>
      <c r="BY238" s="24" t="str">
        <f>IF(ISERROR(VLOOKUP($BD238,LOV_GWSGRP!AW:AW,1,0)),"N","J")</f>
        <v>N</v>
      </c>
      <c r="BZ238" s="24" t="str">
        <f>IF(ISERROR(VLOOKUP($BD238,LOV_GWSGRP!AZ:AZ,1,0)),"N","J")</f>
        <v>N</v>
      </c>
      <c r="CA238" s="24" t="str">
        <f>IF(ISERROR(VLOOKUP($BD238,LOV_GWSGRP!BC:BC,1,0)),"N","J")</f>
        <v>N</v>
      </c>
      <c r="CB238" s="24" t="str">
        <f>IF(ISERROR(VLOOKUP($BD238,LOV_GWSGRP!BF:BF,1,0)),"N","J")</f>
        <v>N</v>
      </c>
      <c r="CC238" s="24" t="str">
        <f>IF(ISERROR(VLOOKUP($BD238,LOV_GWSGRP!BI:BI,1,0)),"N","J")</f>
        <v>N</v>
      </c>
      <c r="CD238" s="24" t="str">
        <f>IF(ISERROR(VLOOKUP($BD238,LOV_GWSGRP!J:J,1,0)),"N","J")</f>
        <v>N</v>
      </c>
      <c r="CE238" s="24" t="str">
        <f>IF(ISERROR(VLOOKUP($BD238,LOV_GWSGRP!BL:BL,1,0)),"N","J")</f>
        <v>N</v>
      </c>
      <c r="CF238" s="24"/>
      <c r="CG238" s="24" t="str">
        <f>IF(ISERROR(VLOOKUP($BD238,LOV_GWSGRP!BO:BO,1,0)),"N","J")</f>
        <v>N</v>
      </c>
      <c r="CH238" s="24" t="str">
        <f t="shared" si="507"/>
        <v>N</v>
      </c>
      <c r="CI238" s="24" t="str">
        <f>IF(ISERROR(VLOOKUP($BD238,GEWASCODE_GLMC8!F:F,1,0)),"N","J")</f>
        <v>N</v>
      </c>
      <c r="CJ238" s="24" t="str">
        <f>IF(COUNTIF($CI238:CI238,"J")&gt;0,"N",IF(ISERROR(VLOOKUP($BD238,GEWASCODE_GLMC8!G:G,1,0)),"N","J"))</f>
        <v>N</v>
      </c>
      <c r="CK238" s="24" t="str">
        <f>IF(COUNTIF($CI238:CJ238,"J")&gt;0,"N",IF(ISERROR(VLOOKUP($BD238,GEWASCODE_GLMC8!H:H,1,0)),"N","J"))</f>
        <v>N</v>
      </c>
      <c r="CL238" s="24" t="str">
        <f>IF(COUNTIF($CI238:CK238,"J")&gt;0,"N",IF(ISERROR(VLOOKUP($BD238,GEWASCODE_GLMC8!I:I,1,0)),"N","J"))</f>
        <v>N</v>
      </c>
      <c r="CM238" s="24" t="str">
        <f>IF(COUNTIF($CI238:CL238,"J")&gt;0,"N",IF(ISERROR(VLOOKUP($BD238,GEWASCODE_GLMC8!J:J,1,0)),"N","J"))</f>
        <v>N</v>
      </c>
      <c r="CN238" s="24" t="str">
        <f>IF(COUNTIF($CI238:CM238,"J")&gt;0,"N",IF(ISERROR(VLOOKUP($BD238,GEWASCODE_GLMC8!K:K,1,0)),"N","J"))</f>
        <v>N</v>
      </c>
      <c r="CO238" s="24" t="str">
        <f>IF(COUNTIF($CI238:CN238,"J")&gt;0,"N",IF(ISERROR(VLOOKUP($BD238,GEWASCODE_GLMC8!L:L,1,0)),"N","J"))</f>
        <v>N</v>
      </c>
      <c r="CP238" s="24" t="str">
        <f>IF(COUNTIF($CI238:CO238,"J")&gt;0,"N",IF(ISERROR(VLOOKUP($BD238,GEWASCODE_GLMC8!M:M,1,0)),"N","J"))</f>
        <v>N</v>
      </c>
      <c r="CQ238" s="24" t="str">
        <f>IF(COUNTIF($CI238:CP238,"J")&gt;0,"N",IF(ISERROR(VLOOKUP($BD238,GEWASCODE_GLMC8!N:N,1,0)),"N","J"))</f>
        <v>N</v>
      </c>
      <c r="CR238" s="24" t="str">
        <f>IF(COUNTIF($CI238:CQ238,"J")&gt;0,"N",IF(ISERROR(VLOOKUP($BD238,GEWASCODE_GLMC8!O:O,1,0)),"N","J"))</f>
        <v>N</v>
      </c>
      <c r="CS238" s="24" t="str">
        <f>IF(COUNTIF($CI238:CR238,"J")&gt;0,"N",IF(ISERROR(VLOOKUP($BD238,GEWASCODE_GLMC8!P:P,1,0)),"N","J"))</f>
        <v>N</v>
      </c>
      <c r="CT238" s="24" t="str">
        <f>IF(COUNTIF($CI238:CS238,"J")&gt;0,"N",IF(ISERROR(VLOOKUP($BD238,GEWASCODE_GLMC8!Q:Q,1,0)),"N","J"))</f>
        <v>N</v>
      </c>
      <c r="CU238" s="24" t="str">
        <f>IF(COUNTIF($CI238:CT238,"J")&gt;0,"N",IF(ISERROR(VLOOKUP($BD238,GEWASCODE_GLMC8!R:R,1,0)),"N","J"))</f>
        <v>N</v>
      </c>
      <c r="CV238" s="24" t="str">
        <f>IF(COUNTIF($CI238:CU238,"J")&gt;0,"N",IF(ISERROR(VLOOKUP($BD238,GEWASCODE_GLMC8!S:S,1,0)),"N","J"))</f>
        <v>N</v>
      </c>
      <c r="CW238" s="24" t="str">
        <f>IF(COUNTIF($CI238:CV238,"J")&gt;0,"N",IF(ISERROR(VLOOKUP($BD238,GEWASCODE_GLMC8!T:T,1,0)),"N","J"))</f>
        <v>N</v>
      </c>
      <c r="CX238" s="24" t="str">
        <f>IF(COUNTIF($CI238:CW238,"J")&gt;0,"N",IF(ISERROR(VLOOKUP($BD238,GEWASCODE_GLMC8!U:U,1,0)),"N","J"))</f>
        <v>N</v>
      </c>
      <c r="CY238" s="24" t="str">
        <f>IF(COUNTIF($CI238:CX238,"J")&gt;0,"N",IF(ISERROR(VLOOKUP($BD238,GEWASCODE_GLMC8!V:V,1,0)),"N","J"))</f>
        <v>N</v>
      </c>
      <c r="CZ238" s="24" t="str">
        <f>IF(COUNTIF($CI238:CY238,"J")&gt;0,"N",IF(ISERROR(VLOOKUP($BD238,GEWASCODE_GLMC8!W:W,1,0)),"N","J"))</f>
        <v>N</v>
      </c>
      <c r="DA238" s="24" t="str">
        <f>IF(COUNTIF($CI238:CZ238,"J")&gt;0,"N",IF(ISERROR(VLOOKUP($BD238,GEWASCODE_GLMC8!X:X,1,0)),"N","J"))</f>
        <v>N</v>
      </c>
      <c r="DB238" s="24" t="str">
        <f>IF(COUNTIF($CI238:DA238,"J")&gt;0,"N",IF(ISERROR(VLOOKUP($BD238,GEWASCODE_GLMC8!Y:Y,1,0)),"N","J"))</f>
        <v>N</v>
      </c>
      <c r="DC238" s="24" t="str">
        <f>IF(COUNTIF($CI238:DB238,"J")&gt;0,"N",IF(ISERROR(VLOOKUP($BD238,GEWASCODE_GLMC8!Z:Z,1,0)),"N","J"))</f>
        <v>N</v>
      </c>
      <c r="DD238" s="24" t="str">
        <f t="shared" si="508"/>
        <v>N</v>
      </c>
      <c r="DE238" s="3" t="str">
        <f t="shared" si="439"/>
        <v>N</v>
      </c>
      <c r="DF238" s="3" t="str">
        <f t="shared" si="440"/>
        <v>N</v>
      </c>
      <c r="DG238" s="3" t="str">
        <f t="shared" si="509"/>
        <v>N</v>
      </c>
      <c r="DH238" s="3" t="str">
        <f t="shared" si="510"/>
        <v>N</v>
      </c>
      <c r="DI238" s="3" t="str">
        <f t="shared" si="441"/>
        <v>N</v>
      </c>
      <c r="DJ238" s="3" t="str">
        <f t="shared" si="442"/>
        <v>N</v>
      </c>
      <c r="DK238" s="3">
        <f>0</f>
        <v>0</v>
      </c>
      <c r="DL238" s="3" t="str">
        <f t="shared" si="443"/>
        <v>N</v>
      </c>
      <c r="DM238" s="3" t="str">
        <f t="shared" si="444"/>
        <v>N</v>
      </c>
      <c r="DN238" t="str">
        <f>IF(AND($A238="J",COUNTIFS(activiteiten_perceel,percelen!$AZ238,activiteiten_maatregel_nr,percelen!DN$4,activiteiten_activiteit_voldoet_aan_voorwaarden,"J")&gt;0),DN$4,"")</f>
        <v/>
      </c>
      <c r="DO238" t="str">
        <f>IF(AND($A238="J",COUNTIFS(activiteiten_perceel,percelen!$AZ238,activiteiten_maatregel_nr,percelen!DO$4,activiteiten_activiteit_voldoet_aan_voorwaarden,"J")&gt;0),DO$4,"")</f>
        <v/>
      </c>
      <c r="DP238" t="str">
        <f>IF(AND($A238="J",COUNTIFS(activiteiten_perceel,percelen!$AZ238,activiteiten_maatregel_nr,percelen!DP$4,activiteiten_activiteit_voldoet_aan_voorwaarden,"J")&gt;0),DP$4,"")</f>
        <v/>
      </c>
      <c r="DQ238" t="str">
        <f>IF(AND($A238="J",COUNTIFS(activiteiten_perceel,percelen!$AZ238,activiteiten_maatregel_nr,percelen!DQ$4,activiteiten_activiteit_voldoet_aan_voorwaarden,"J")&gt;0),DQ$4,"")</f>
        <v/>
      </c>
      <c r="DR238" t="str">
        <f>IF(AND($A238="J",COUNTIFS(activiteiten_perceel,percelen!$AZ238,activiteiten_maatregel_nr,percelen!DR$4,activiteiten_activiteit_voldoet_aan_voorwaarden,"J")&gt;0),DR$4,"")</f>
        <v/>
      </c>
      <c r="DS238" t="str">
        <f>IF(AND($A238="J",COUNTIFS(activiteiten_perceel,percelen!$AZ238,activiteiten_maatregel_nr,percelen!DS$4,activiteiten_activiteit_voldoet_aan_voorwaarden,"J")&gt;0),DS$4,"")</f>
        <v/>
      </c>
      <c r="DT238" t="str">
        <f>IF(AND($A238="J",COUNTIFS(activiteiten_perceel,percelen!$AZ238,activiteiten_maatregel_nr,percelen!DT$4,activiteiten_activiteit_voldoet_aan_voorwaarden,"J")&gt;0),DT$4,"")</f>
        <v/>
      </c>
      <c r="DU238" t="str">
        <f>IF(AND($A238="J",COUNTIFS(activiteiten_perceel,percelen!$AZ238,activiteiten_maatregel_nr,percelen!DU$4,activiteiten_activiteit_voldoet_aan_voorwaarden,"J")&gt;0),DU$4,"")</f>
        <v/>
      </c>
      <c r="DV238" t="str">
        <f>IF(AND($A238="J",COUNTIFS(activiteiten_perceel,percelen!$AZ238,activiteiten_maatregel_nr,percelen!DV$4,activiteiten_activiteit_voldoet_aan_voorwaarden,"J")&gt;0),DV$4,"")</f>
        <v/>
      </c>
      <c r="DW238" t="str">
        <f>IF(AND($A238="J",COUNTIFS(activiteiten_perceel,percelen!$AZ238,activiteiten_maatregel_nr,percelen!DW$4,activiteiten_activiteit_voldoet_aan_voorwaarden,"J")&gt;0),DW$4,"")</f>
        <v/>
      </c>
      <c r="DX238" t="str">
        <f>IF(AND($A238="J",COUNTIFS(activiteiten_perceel,percelen!$AZ238,activiteiten_maatregel_nr,percelen!DX$4,activiteiten_activiteit_voldoet_aan_voorwaarden,"J")&gt;0),DX$4,"")</f>
        <v/>
      </c>
      <c r="DY238" t="str">
        <f>IF(AND($A238="J",COUNTIFS(activiteiten_perceel,percelen!$AZ238,activiteiten_maatregel_nr,percelen!DY$4,activiteiten_activiteit_voldoet_aan_voorwaarden,"J")&gt;0),DY$4,"")</f>
        <v/>
      </c>
      <c r="DZ238" t="str">
        <f>IF(AND($A238="J",COUNTIFS(activiteiten_perceel,percelen!$AZ238,activiteiten_maatregel_nr,percelen!DZ$4,activiteiten_activiteit_voldoet_aan_voorwaarden,"J")&gt;0),DZ$4,"")</f>
        <v/>
      </c>
      <c r="EA238" t="str">
        <f>IF(AND($A238="J",COUNTIFS(activiteiten_perceel,percelen!$AZ238,activiteiten_maatregel_nr,percelen!EA$4,activiteiten_activiteit_voldoet_aan_voorwaarden,"J")&gt;0),EA$4,"")</f>
        <v/>
      </c>
      <c r="EB238" t="str">
        <f>IF(AND($A238="J",COUNTIFS(activiteiten_perceel,percelen!$AZ238,activiteiten_maatregel_nr,percelen!EB$4,activiteiten_activiteit_voldoet_aan_voorwaarden,"J")&gt;0),EB$4,"")</f>
        <v/>
      </c>
      <c r="EC238" t="str">
        <f>IF(AND($A238="J",COUNTIFS(activiteiten_perceel,percelen!$AZ238,activiteiten_maatregel_nr,percelen!EC$4,activiteiten_activiteit_voldoet_aan_voorwaarden,"J")&gt;0),EC$4,"")</f>
        <v/>
      </c>
      <c r="ED238" t="str">
        <f>IF(AND($A238="J",COUNTIFS(activiteiten_perceel,percelen!$AZ238,activiteiten_maatregel_nr,percelen!ED$4,activiteiten_activiteit_voldoet_aan_voorwaarden,"J")&gt;0),ED$4,"")</f>
        <v/>
      </c>
      <c r="EE238" t="str">
        <f>IF(AND($A238="J",COUNTIFS(activiteiten_perceel,percelen!$AZ238,activiteiten_maatregel_nr,percelen!EE$4,activiteiten_activiteit_voldoet_aan_voorwaarden,"J")&gt;0),EE$4,"")</f>
        <v/>
      </c>
      <c r="EF238" t="str">
        <f>IF(AND($A238="J",COUNTIFS(activiteiten_perceel,percelen!$AZ238,activiteiten_maatregel_nr,percelen!EF$4,activiteiten_activiteit_voldoet_aan_voorwaarden,"J")&gt;0),EF$4,"")</f>
        <v/>
      </c>
      <c r="EG238" t="str">
        <f>IF(AND($A238="J",COUNTIFS(activiteiten_perceel,percelen!$AZ238,activiteiten_maatregel_nr,percelen!EG$4,activiteiten_activiteit_voldoet_aan_voorwaarden,"J")&gt;0),EG$4,"")</f>
        <v/>
      </c>
      <c r="EH238" t="str">
        <f>IF(AND($A238="J",COUNTIFS(activiteiten_perceel,percelen!$AZ238,activiteiten_maatregel_nr,percelen!EH$4,activiteiten_activiteit_voldoet_aan_voorwaarden,"J")&gt;0),EH$4,"")</f>
        <v/>
      </c>
      <c r="EI238" t="str">
        <f>IF(AND($A238="J",COUNTIFS(activiteiten_perceel,percelen!$AZ238,activiteiten_maatregel_nr,percelen!EI$4,activiteiten_activiteit_voldoet_aan_voorwaarden,"J")&gt;0),EI$4,"")</f>
        <v/>
      </c>
      <c r="EJ238">
        <f t="shared" si="511"/>
        <v>0</v>
      </c>
      <c r="EK238" t="str">
        <f t="shared" si="445"/>
        <v/>
      </c>
      <c r="EL238" t="str">
        <f t="shared" si="446"/>
        <v/>
      </c>
      <c r="EM238" t="str">
        <f t="shared" si="447"/>
        <v/>
      </c>
      <c r="EN238" t="str">
        <f t="shared" si="448"/>
        <v/>
      </c>
      <c r="EO238" t="str">
        <f t="shared" si="449"/>
        <v/>
      </c>
      <c r="EP238" t="str">
        <f t="shared" si="450"/>
        <v/>
      </c>
      <c r="EQ238" t="str">
        <f t="shared" si="451"/>
        <v/>
      </c>
      <c r="ER238" t="str">
        <f t="shared" si="452"/>
        <v/>
      </c>
      <c r="ES238" t="str">
        <f t="shared" si="453"/>
        <v/>
      </c>
      <c r="ET238" t="str">
        <f t="shared" si="454"/>
        <v/>
      </c>
      <c r="EU238" t="str">
        <f t="shared" si="455"/>
        <v/>
      </c>
      <c r="EV238" t="str">
        <f t="shared" si="456"/>
        <v/>
      </c>
      <c r="EW238" t="str">
        <f t="shared" si="512"/>
        <v>nvt</v>
      </c>
      <c r="EX238" t="str">
        <f t="shared" si="513"/>
        <v>nvt</v>
      </c>
      <c r="EY238" t="str">
        <f t="shared" si="514"/>
        <v>nvt</v>
      </c>
      <c r="EZ238" t="str">
        <f t="shared" si="515"/>
        <v>nvt</v>
      </c>
      <c r="FA238" t="str">
        <f t="shared" si="516"/>
        <v>nvt</v>
      </c>
      <c r="FB238" t="str">
        <f t="shared" si="517"/>
        <v>nvt</v>
      </c>
      <c r="FC238" t="str">
        <f t="shared" si="518"/>
        <v>nvt</v>
      </c>
      <c r="FD238" t="str">
        <f t="shared" si="519"/>
        <v>nvt</v>
      </c>
      <c r="FE238" t="str">
        <f>IF($EJ238=2,VLOOKUP(FD238,STAPELING!A:D,FE$1,0),"nvt")</f>
        <v>nvt</v>
      </c>
      <c r="FF238" t="str">
        <f t="shared" si="520"/>
        <v>nvt</v>
      </c>
      <c r="FG238" t="str">
        <f t="shared" si="521"/>
        <v>nvt</v>
      </c>
      <c r="FH238" t="str">
        <f t="shared" si="522"/>
        <v>nvt</v>
      </c>
      <c r="FI238" t="str">
        <f t="shared" si="523"/>
        <v>nvt</v>
      </c>
      <c r="FJ238" t="str">
        <f t="shared" si="524"/>
        <v>nvt</v>
      </c>
      <c r="FK238" t="str">
        <f t="shared" si="525"/>
        <v>nvt</v>
      </c>
      <c r="FL238" t="str">
        <f t="shared" si="526"/>
        <v>nvt</v>
      </c>
      <c r="FM238" t="str">
        <f t="shared" si="527"/>
        <v/>
      </c>
      <c r="FN238" t="str">
        <f>IF(ISERROR(VLOOKUP(FM238,STAPELING!I:AO,FN$1,0)),"N",VLOOKUP(FM238,STAPELING!I:AO,FN$1,0))</f>
        <v>J</v>
      </c>
      <c r="FO238" t="str">
        <f t="shared" si="528"/>
        <v>nvt</v>
      </c>
      <c r="FP238" t="str">
        <f t="shared" si="457"/>
        <v>nvt</v>
      </c>
      <c r="FQ238" t="str">
        <f t="shared" si="458"/>
        <v>nvt</v>
      </c>
      <c r="FR238" t="str">
        <f t="shared" si="459"/>
        <v>nvt</v>
      </c>
      <c r="FS238" t="str">
        <f t="shared" si="460"/>
        <v>nvt</v>
      </c>
      <c r="FT238" t="str">
        <f t="shared" si="461"/>
        <v>nvt</v>
      </c>
      <c r="FU238" t="str">
        <f t="shared" si="462"/>
        <v>nvt</v>
      </c>
      <c r="FV238" t="str">
        <f t="shared" si="463"/>
        <v>nvt</v>
      </c>
      <c r="FW238" t="str">
        <f t="shared" si="464"/>
        <v>nvt</v>
      </c>
      <c r="FX238" t="str">
        <f t="shared" si="465"/>
        <v>nvt</v>
      </c>
      <c r="FY238" t="str">
        <f t="shared" si="466"/>
        <v>nvt</v>
      </c>
      <c r="FZ238" t="str">
        <f t="shared" si="467"/>
        <v>nvt</v>
      </c>
      <c r="GA238" t="str">
        <f t="shared" si="468"/>
        <v>nvt</v>
      </c>
      <c r="GB238" t="str">
        <f>IF($EJ238&gt;2,IF(FO238="","zwart",VLOOKUP(FO238,STAPELING!J:AA,GB$1,0)),"nvt")</f>
        <v>nvt</v>
      </c>
      <c r="GC238" t="str">
        <f t="shared" si="529"/>
        <v>nvt</v>
      </c>
      <c r="GD238" t="str">
        <f t="shared" si="530"/>
        <v>nvt</v>
      </c>
      <c r="GE238" t="str">
        <f t="shared" si="531"/>
        <v>nvt</v>
      </c>
      <c r="GF238" t="str">
        <f t="shared" si="532"/>
        <v>nvt</v>
      </c>
      <c r="GG238" t="str">
        <f t="shared" si="533"/>
        <v>nvt</v>
      </c>
      <c r="GH238" t="str">
        <f t="shared" si="534"/>
        <v>nvt</v>
      </c>
      <c r="GI238" t="str">
        <f t="shared" si="535"/>
        <v>nvt</v>
      </c>
      <c r="GJ238" t="str">
        <f t="shared" si="536"/>
        <v>nvt</v>
      </c>
      <c r="GK238" t="str">
        <f t="shared" si="469"/>
        <v>nvt</v>
      </c>
      <c r="GL238" t="str">
        <f t="shared" si="470"/>
        <v>nvt</v>
      </c>
      <c r="GM238" t="str">
        <f t="shared" si="471"/>
        <v>nvt</v>
      </c>
      <c r="GN238" t="str">
        <f t="shared" si="472"/>
        <v>nvt</v>
      </c>
      <c r="GO238" t="str">
        <f t="shared" si="473"/>
        <v>nvt</v>
      </c>
      <c r="GP238" t="str">
        <f t="shared" si="474"/>
        <v>nvt</v>
      </c>
      <c r="GQ238" t="str">
        <f t="shared" si="475"/>
        <v>nvt</v>
      </c>
      <c r="GR238" t="str">
        <f t="shared" si="476"/>
        <v>nvt</v>
      </c>
      <c r="GS238" t="str">
        <f t="shared" si="477"/>
        <v>nvt</v>
      </c>
      <c r="GT238" t="str">
        <f t="shared" si="478"/>
        <v>nvt</v>
      </c>
      <c r="GU238" t="str">
        <f t="shared" si="479"/>
        <v>nvt</v>
      </c>
      <c r="GV238" t="str">
        <f t="shared" si="480"/>
        <v>nvt</v>
      </c>
      <c r="GW238" t="str">
        <f>IF($EJ238&gt;2,IF(GJ238="","zwart",VLOOKUP(GJ238,STAPELING!AB:AJ,GW$1,0)),"nvt")</f>
        <v>nvt</v>
      </c>
      <c r="GX238" t="str">
        <f t="shared" si="537"/>
        <v>nvt</v>
      </c>
      <c r="GY238" t="str">
        <f t="shared" si="538"/>
        <v>nvt</v>
      </c>
      <c r="GZ238" t="str">
        <f t="shared" si="539"/>
        <v>nvt</v>
      </c>
      <c r="HA238" t="str">
        <f t="shared" si="540"/>
        <v>nvt</v>
      </c>
      <c r="HB238" t="str">
        <f t="shared" si="541"/>
        <v>nvt</v>
      </c>
      <c r="HC238" t="str">
        <f t="shared" si="542"/>
        <v>nvt</v>
      </c>
      <c r="HD238" t="str">
        <f t="shared" si="543"/>
        <v>nvt</v>
      </c>
      <c r="HE238" t="str">
        <f t="shared" si="544"/>
        <v>nvt</v>
      </c>
      <c r="HF238" t="str">
        <f t="shared" si="545"/>
        <v>nvt</v>
      </c>
      <c r="HG238" t="str">
        <f t="shared" si="546"/>
        <v>nvt</v>
      </c>
      <c r="HH238" t="str">
        <f t="shared" si="547"/>
        <v>nvt</v>
      </c>
      <c r="HI238" t="str">
        <f t="shared" si="548"/>
        <v>nvt</v>
      </c>
      <c r="HJ238" t="str">
        <f t="shared" si="549"/>
        <v>nvt</v>
      </c>
      <c r="HK238" t="str">
        <f t="shared" si="550"/>
        <v>nvt</v>
      </c>
      <c r="HL238" t="str">
        <f t="shared" si="551"/>
        <v>nvt</v>
      </c>
      <c r="HM238" t="str">
        <f t="shared" si="481"/>
        <v>nvt</v>
      </c>
      <c r="HN238" t="str">
        <f t="shared" si="482"/>
        <v>nvt</v>
      </c>
      <c r="HO238" t="str">
        <f t="shared" si="483"/>
        <v>nvt</v>
      </c>
      <c r="HP238" t="str">
        <f t="shared" si="484"/>
        <v>nvt</v>
      </c>
      <c r="HQ238" t="str">
        <f t="shared" si="485"/>
        <v>nvt</v>
      </c>
      <c r="HR238" t="str">
        <f t="shared" si="486"/>
        <v>nvt</v>
      </c>
      <c r="HS238" t="str">
        <f t="shared" si="487"/>
        <v>nvt</v>
      </c>
      <c r="HT238" t="str">
        <f t="shared" si="488"/>
        <v>nvt</v>
      </c>
      <c r="HU238" t="str">
        <f t="shared" si="489"/>
        <v>nvt</v>
      </c>
      <c r="HV238" t="str">
        <f t="shared" si="490"/>
        <v>nvt</v>
      </c>
      <c r="HW238" t="str">
        <f t="shared" si="491"/>
        <v>nvt</v>
      </c>
      <c r="HX238" t="str">
        <f t="shared" si="492"/>
        <v>nvt</v>
      </c>
      <c r="HY238" t="str">
        <f>IF($EJ238&gt;2,IF(HL238="","zwart",VLOOKUP(HL238,STAPELING!AK:AN,HY$1,0)),"nvt")</f>
        <v>nvt</v>
      </c>
      <c r="HZ238" t="str">
        <f t="shared" si="552"/>
        <v>nvt</v>
      </c>
      <c r="IA238" t="str">
        <f t="shared" si="553"/>
        <v>nvt</v>
      </c>
      <c r="IB238" t="str">
        <f t="shared" si="554"/>
        <v>nvt</v>
      </c>
      <c r="IC238" t="str">
        <f t="shared" si="555"/>
        <v>nvt</v>
      </c>
      <c r="ID238" t="str">
        <f t="shared" si="556"/>
        <v>nvt</v>
      </c>
      <c r="IE238" t="str">
        <f t="shared" si="557"/>
        <v>nvt</v>
      </c>
      <c r="IF238" t="str">
        <f t="shared" si="558"/>
        <v>nvt</v>
      </c>
      <c r="IG238">
        <f t="shared" si="559"/>
        <v>0</v>
      </c>
      <c r="IH238">
        <f t="shared" si="560"/>
        <v>0</v>
      </c>
      <c r="II238">
        <f t="shared" si="561"/>
        <v>0</v>
      </c>
      <c r="IJ238">
        <f t="shared" si="562"/>
        <v>0</v>
      </c>
      <c r="IK238">
        <f t="shared" si="563"/>
        <v>0</v>
      </c>
      <c r="IL238">
        <f t="shared" si="564"/>
        <v>0</v>
      </c>
      <c r="IM238">
        <f t="shared" si="565"/>
        <v>0</v>
      </c>
      <c r="IN238">
        <f t="shared" si="566"/>
        <v>0</v>
      </c>
      <c r="IO238">
        <f t="shared" si="567"/>
        <v>0</v>
      </c>
      <c r="IP238">
        <f t="shared" si="568"/>
        <v>0</v>
      </c>
      <c r="IQ238">
        <f t="shared" si="569"/>
        <v>0</v>
      </c>
      <c r="IR238">
        <f t="shared" si="570"/>
        <v>0</v>
      </c>
      <c r="IS238">
        <f t="shared" si="571"/>
        <v>0</v>
      </c>
      <c r="IT238">
        <f t="shared" si="572"/>
        <v>0</v>
      </c>
      <c r="IU238" t="str">
        <f t="shared" si="573"/>
        <v>N</v>
      </c>
      <c r="IV238" t="str">
        <f t="shared" si="493"/>
        <v>N</v>
      </c>
      <c r="IW238" t="str">
        <f t="shared" si="574"/>
        <v>N</v>
      </c>
    </row>
    <row r="239" spans="1:257" x14ac:dyDescent="0.25">
      <c r="A239" t="str">
        <f>IF(ISERROR(VLOOKUP(E239,E$4:E238,1,0)),"J","N")</f>
        <v>N</v>
      </c>
      <c r="E239" s="25" t="str">
        <f>IF(Invoer!B268="","",Invoer!B268)</f>
        <v/>
      </c>
      <c r="F239" s="25"/>
      <c r="G239" s="25"/>
      <c r="H239" s="25" t="str">
        <f>IF(AND($E239&lt;&gt;"",$A239="J"),Invoer!D268,"")</f>
        <v/>
      </c>
      <c r="I239" s="25"/>
      <c r="J239" s="26"/>
      <c r="K239" s="26" t="str">
        <f>IF(AND($E239&lt;&gt;"",$A239="J"),Invoer!L268,"")</f>
        <v/>
      </c>
      <c r="L239" s="26"/>
      <c r="M239" s="25"/>
      <c r="N239" s="152"/>
      <c r="O239" s="153"/>
      <c r="P239" s="25"/>
      <c r="Q239" s="25"/>
      <c r="R239" s="153"/>
      <c r="S239" s="154"/>
      <c r="T239" s="152"/>
      <c r="U239" s="153"/>
      <c r="V239" s="153"/>
      <c r="W239" s="59" t="str">
        <f>IF(AND($E239&lt;&gt;"",$A239="J",Invoer!R268&lt;&gt;""),VLOOKUP(Invoer!R268,NORM!$F$26:$H$29,3,0),"")</f>
        <v/>
      </c>
      <c r="X239" s="59"/>
      <c r="Y239" s="25" t="str">
        <f t="shared" si="494"/>
        <v/>
      </c>
      <c r="Z239" s="25"/>
      <c r="AA239" s="26" t="str">
        <f t="shared" si="495"/>
        <v/>
      </c>
      <c r="AB239" s="26"/>
      <c r="AC239" s="153"/>
      <c r="AD239" s="153"/>
      <c r="AE239" s="153"/>
      <c r="AF239" s="153"/>
      <c r="AG239" s="153"/>
      <c r="AH239" s="25"/>
      <c r="AI239" s="153"/>
      <c r="AJ239" s="153"/>
      <c r="AK239" s="153"/>
      <c r="AL239" s="153"/>
      <c r="AM239" s="25" t="str">
        <f>IF(AND($E239&lt;&gt;"",$A239="J"),IF(Invoer!X268="Ja","J",IF(Invoer!X268="Nee","N","")),"")</f>
        <v/>
      </c>
      <c r="AN239" s="153"/>
      <c r="AO239" s="153"/>
      <c r="AP239" s="153" t="s">
        <v>311</v>
      </c>
      <c r="AQ239" s="153" t="s">
        <v>311</v>
      </c>
      <c r="AR239" s="153" t="s">
        <v>312</v>
      </c>
      <c r="AS239" s="153" t="s">
        <v>312</v>
      </c>
      <c r="AT239" s="1" t="str">
        <f>IF(AND($E239&lt;&gt;"",$A239="J",Invoer!O268&lt;&gt;""),VLOOKUP(Invoer!O268,NORM!$F$31:$H$38,3,0),"")</f>
        <v/>
      </c>
      <c r="AU239" s="1"/>
      <c r="AV239" s="1" t="str">
        <f>IF(AND($E239&lt;&gt;"",$A239="J"),Invoer!AH268,"")</f>
        <v/>
      </c>
      <c r="AW239" s="1"/>
      <c r="AX239" s="1" t="str">
        <f t="shared" si="496"/>
        <v/>
      </c>
      <c r="AY239" s="1"/>
      <c r="AZ239" s="3" t="str">
        <f t="shared" si="497"/>
        <v/>
      </c>
      <c r="BA239" s="3" t="str">
        <f t="shared" si="498"/>
        <v/>
      </c>
      <c r="BB239" s="3" t="str">
        <f t="shared" si="499"/>
        <v>N</v>
      </c>
      <c r="BC239" s="3" t="str">
        <f t="shared" si="500"/>
        <v>N</v>
      </c>
      <c r="BD239" s="3" t="str">
        <f t="shared" si="501"/>
        <v/>
      </c>
      <c r="BE239" s="3">
        <f t="shared" si="502"/>
        <v>0</v>
      </c>
      <c r="BF239" s="3" t="str">
        <f t="shared" si="503"/>
        <v/>
      </c>
      <c r="BG239" s="3" t="str">
        <f t="shared" si="504"/>
        <v/>
      </c>
      <c r="BH239" s="3" t="str">
        <f t="shared" si="505"/>
        <v>N</v>
      </c>
      <c r="BI239" s="24" t="str">
        <f t="shared" si="506"/>
        <v/>
      </c>
      <c r="BJ239" s="24" t="str">
        <f>IF(ISERROR(VLOOKUP($BD239,LOV_GWSGRP!A:A,1,0)),"N","J")</f>
        <v>N</v>
      </c>
      <c r="BK239" s="24" t="str">
        <f>IF(ISERROR(VLOOKUP($BD239,LOV_GWSGRP!D:D,1,0)),"N","J")</f>
        <v>N</v>
      </c>
      <c r="BL239" s="24" t="str">
        <f>IF(ISERROR(VLOOKUP($BD239,LOV_GWSGRP!G:G,1,0)),"N","J")</f>
        <v>N</v>
      </c>
      <c r="BM239" s="24" t="str">
        <f>IF(ISERROR(VLOOKUP($BD239,LOV_GWSGRP!M:M,1,0)),"N","J")</f>
        <v>N</v>
      </c>
      <c r="BN239" s="24" t="str">
        <f>IF(ISERROR(VLOOKUP($BD239,LOV_GWSGRP!P:P,1,0)),"N","J")</f>
        <v>N</v>
      </c>
      <c r="BO239" s="24" t="str">
        <f>IF(ISERROR(VLOOKUP($BD239,LOV_GWSGRP!S:S,1,0)),"N","J")</f>
        <v>N</v>
      </c>
      <c r="BP239" s="24" t="str">
        <f>IF(ISERROR(VLOOKUP($BD239,LOV_GWSGRP!V:V,1,0)),"N","J")</f>
        <v>N</v>
      </c>
      <c r="BQ239" s="24" t="str">
        <f>IF(ISERROR(VLOOKUP($BD239,LOV_GWSGRP!Y:Y,1,0)),"N","J")</f>
        <v>N</v>
      </c>
      <c r="BR239" s="24" t="str">
        <f>IF(ISERROR(VLOOKUP($BD239,LOV_GWSGRP!AB:AB,1,0)),"N","J")</f>
        <v>N</v>
      </c>
      <c r="BS239" s="24" t="str">
        <f>IF(ISERROR(VLOOKUP($BD239,LOV_GWSGRP!AE:AE,1,0)),"N","J")</f>
        <v>N</v>
      </c>
      <c r="BT239" s="24" t="str">
        <f>IF(ISERROR(VLOOKUP($BD239,LOV_GWSGRP!AH:AH,1,0)),"N","J")</f>
        <v>N</v>
      </c>
      <c r="BU239" s="24" t="str">
        <f>IF(ISERROR(VLOOKUP($BD239,LOV_GWSGRP!CJ:CJ,1,0)),"N","J")</f>
        <v>N</v>
      </c>
      <c r="BV239" s="24" t="str">
        <f>IF(ISERROR(VLOOKUP($BD239,LOV_GWSGRP!AN:AN,1,0)),"N","J")</f>
        <v>N</v>
      </c>
      <c r="BW239" s="24" t="str">
        <f>IF(ISERROR(VLOOKUP($BD239,LOV_GWSGRP!AQ:AQ,1,0)),"N","J")</f>
        <v>N</v>
      </c>
      <c r="BX239" s="24" t="str">
        <f>IF(ISERROR(VLOOKUP($BD239,LOV_GWSGRP!AT:AT,1,0)),"N","J")</f>
        <v>N</v>
      </c>
      <c r="BY239" s="24" t="str">
        <f>IF(ISERROR(VLOOKUP($BD239,LOV_GWSGRP!AW:AW,1,0)),"N","J")</f>
        <v>N</v>
      </c>
      <c r="BZ239" s="24" t="str">
        <f>IF(ISERROR(VLOOKUP($BD239,LOV_GWSGRP!AZ:AZ,1,0)),"N","J")</f>
        <v>N</v>
      </c>
      <c r="CA239" s="24" t="str">
        <f>IF(ISERROR(VLOOKUP($BD239,LOV_GWSGRP!BC:BC,1,0)),"N","J")</f>
        <v>N</v>
      </c>
      <c r="CB239" s="24" t="str">
        <f>IF(ISERROR(VLOOKUP($BD239,LOV_GWSGRP!BF:BF,1,0)),"N","J")</f>
        <v>N</v>
      </c>
      <c r="CC239" s="24" t="str">
        <f>IF(ISERROR(VLOOKUP($BD239,LOV_GWSGRP!BI:BI,1,0)),"N","J")</f>
        <v>N</v>
      </c>
      <c r="CD239" s="24" t="str">
        <f>IF(ISERROR(VLOOKUP($BD239,LOV_GWSGRP!J:J,1,0)),"N","J")</f>
        <v>N</v>
      </c>
      <c r="CE239" s="24" t="str">
        <f>IF(ISERROR(VLOOKUP($BD239,LOV_GWSGRP!BL:BL,1,0)),"N","J")</f>
        <v>N</v>
      </c>
      <c r="CF239" s="24"/>
      <c r="CG239" s="24" t="str">
        <f>IF(ISERROR(VLOOKUP($BD239,LOV_GWSGRP!BO:BO,1,0)),"N","J")</f>
        <v>N</v>
      </c>
      <c r="CH239" s="24" t="str">
        <f t="shared" si="507"/>
        <v>N</v>
      </c>
      <c r="CI239" s="24" t="str">
        <f>IF(ISERROR(VLOOKUP($BD239,GEWASCODE_GLMC8!F:F,1,0)),"N","J")</f>
        <v>N</v>
      </c>
      <c r="CJ239" s="24" t="str">
        <f>IF(COUNTIF($CI239:CI239,"J")&gt;0,"N",IF(ISERROR(VLOOKUP($BD239,GEWASCODE_GLMC8!G:G,1,0)),"N","J"))</f>
        <v>N</v>
      </c>
      <c r="CK239" s="24" t="str">
        <f>IF(COUNTIF($CI239:CJ239,"J")&gt;0,"N",IF(ISERROR(VLOOKUP($BD239,GEWASCODE_GLMC8!H:H,1,0)),"N","J"))</f>
        <v>N</v>
      </c>
      <c r="CL239" s="24" t="str">
        <f>IF(COUNTIF($CI239:CK239,"J")&gt;0,"N",IF(ISERROR(VLOOKUP($BD239,GEWASCODE_GLMC8!I:I,1,0)),"N","J"))</f>
        <v>N</v>
      </c>
      <c r="CM239" s="24" t="str">
        <f>IF(COUNTIF($CI239:CL239,"J")&gt;0,"N",IF(ISERROR(VLOOKUP($BD239,GEWASCODE_GLMC8!J:J,1,0)),"N","J"))</f>
        <v>N</v>
      </c>
      <c r="CN239" s="24" t="str">
        <f>IF(COUNTIF($CI239:CM239,"J")&gt;0,"N",IF(ISERROR(VLOOKUP($BD239,GEWASCODE_GLMC8!K:K,1,0)),"N","J"))</f>
        <v>N</v>
      </c>
      <c r="CO239" s="24" t="str">
        <f>IF(COUNTIF($CI239:CN239,"J")&gt;0,"N",IF(ISERROR(VLOOKUP($BD239,GEWASCODE_GLMC8!L:L,1,0)),"N","J"))</f>
        <v>N</v>
      </c>
      <c r="CP239" s="24" t="str">
        <f>IF(COUNTIF($CI239:CO239,"J")&gt;0,"N",IF(ISERROR(VLOOKUP($BD239,GEWASCODE_GLMC8!M:M,1,0)),"N","J"))</f>
        <v>N</v>
      </c>
      <c r="CQ239" s="24" t="str">
        <f>IF(COUNTIF($CI239:CP239,"J")&gt;0,"N",IF(ISERROR(VLOOKUP($BD239,GEWASCODE_GLMC8!N:N,1,0)),"N","J"))</f>
        <v>N</v>
      </c>
      <c r="CR239" s="24" t="str">
        <f>IF(COUNTIF($CI239:CQ239,"J")&gt;0,"N",IF(ISERROR(VLOOKUP($BD239,GEWASCODE_GLMC8!O:O,1,0)),"N","J"))</f>
        <v>N</v>
      </c>
      <c r="CS239" s="24" t="str">
        <f>IF(COUNTIF($CI239:CR239,"J")&gt;0,"N",IF(ISERROR(VLOOKUP($BD239,GEWASCODE_GLMC8!P:P,1,0)),"N","J"))</f>
        <v>N</v>
      </c>
      <c r="CT239" s="24" t="str">
        <f>IF(COUNTIF($CI239:CS239,"J")&gt;0,"N",IF(ISERROR(VLOOKUP($BD239,GEWASCODE_GLMC8!Q:Q,1,0)),"N","J"))</f>
        <v>N</v>
      </c>
      <c r="CU239" s="24" t="str">
        <f>IF(COUNTIF($CI239:CT239,"J")&gt;0,"N",IF(ISERROR(VLOOKUP($BD239,GEWASCODE_GLMC8!R:R,1,0)),"N","J"))</f>
        <v>N</v>
      </c>
      <c r="CV239" s="24" t="str">
        <f>IF(COUNTIF($CI239:CU239,"J")&gt;0,"N",IF(ISERROR(VLOOKUP($BD239,GEWASCODE_GLMC8!S:S,1,0)),"N","J"))</f>
        <v>N</v>
      </c>
      <c r="CW239" s="24" t="str">
        <f>IF(COUNTIF($CI239:CV239,"J")&gt;0,"N",IF(ISERROR(VLOOKUP($BD239,GEWASCODE_GLMC8!T:T,1,0)),"N","J"))</f>
        <v>N</v>
      </c>
      <c r="CX239" s="24" t="str">
        <f>IF(COUNTIF($CI239:CW239,"J")&gt;0,"N",IF(ISERROR(VLOOKUP($BD239,GEWASCODE_GLMC8!U:U,1,0)),"N","J"))</f>
        <v>N</v>
      </c>
      <c r="CY239" s="24" t="str">
        <f>IF(COUNTIF($CI239:CX239,"J")&gt;0,"N",IF(ISERROR(VLOOKUP($BD239,GEWASCODE_GLMC8!V:V,1,0)),"N","J"))</f>
        <v>N</v>
      </c>
      <c r="CZ239" s="24" t="str">
        <f>IF(COUNTIF($CI239:CY239,"J")&gt;0,"N",IF(ISERROR(VLOOKUP($BD239,GEWASCODE_GLMC8!W:W,1,0)),"N","J"))</f>
        <v>N</v>
      </c>
      <c r="DA239" s="24" t="str">
        <f>IF(COUNTIF($CI239:CZ239,"J")&gt;0,"N",IF(ISERROR(VLOOKUP($BD239,GEWASCODE_GLMC8!X:X,1,0)),"N","J"))</f>
        <v>N</v>
      </c>
      <c r="DB239" s="24" t="str">
        <f>IF(COUNTIF($CI239:DA239,"J")&gt;0,"N",IF(ISERROR(VLOOKUP($BD239,GEWASCODE_GLMC8!Y:Y,1,0)),"N","J"))</f>
        <v>N</v>
      </c>
      <c r="DC239" s="24" t="str">
        <f>IF(COUNTIF($CI239:DB239,"J")&gt;0,"N",IF(ISERROR(VLOOKUP($BD239,GEWASCODE_GLMC8!Z:Z,1,0)),"N","J"))</f>
        <v>N</v>
      </c>
      <c r="DD239" s="24" t="str">
        <f t="shared" si="508"/>
        <v>N</v>
      </c>
      <c r="DE239" s="3" t="str">
        <f t="shared" si="439"/>
        <v>N</v>
      </c>
      <c r="DF239" s="3" t="str">
        <f t="shared" si="440"/>
        <v>N</v>
      </c>
      <c r="DG239" s="3" t="str">
        <f t="shared" si="509"/>
        <v>N</v>
      </c>
      <c r="DH239" s="3" t="str">
        <f t="shared" si="510"/>
        <v>N</v>
      </c>
      <c r="DI239" s="3" t="str">
        <f t="shared" si="441"/>
        <v>N</v>
      </c>
      <c r="DJ239" s="3" t="str">
        <f t="shared" si="442"/>
        <v>N</v>
      </c>
      <c r="DK239" s="3">
        <f>0</f>
        <v>0</v>
      </c>
      <c r="DL239" s="3" t="str">
        <f t="shared" si="443"/>
        <v>N</v>
      </c>
      <c r="DM239" s="3" t="str">
        <f t="shared" si="444"/>
        <v>N</v>
      </c>
      <c r="DN239" t="str">
        <f>IF(AND($A239="J",COUNTIFS(activiteiten_perceel,percelen!$AZ239,activiteiten_maatregel_nr,percelen!DN$4,activiteiten_activiteit_voldoet_aan_voorwaarden,"J")&gt;0),DN$4,"")</f>
        <v/>
      </c>
      <c r="DO239" t="str">
        <f>IF(AND($A239="J",COUNTIFS(activiteiten_perceel,percelen!$AZ239,activiteiten_maatregel_nr,percelen!DO$4,activiteiten_activiteit_voldoet_aan_voorwaarden,"J")&gt;0),DO$4,"")</f>
        <v/>
      </c>
      <c r="DP239" t="str">
        <f>IF(AND($A239="J",COUNTIFS(activiteiten_perceel,percelen!$AZ239,activiteiten_maatregel_nr,percelen!DP$4,activiteiten_activiteit_voldoet_aan_voorwaarden,"J")&gt;0),DP$4,"")</f>
        <v/>
      </c>
      <c r="DQ239" t="str">
        <f>IF(AND($A239="J",COUNTIFS(activiteiten_perceel,percelen!$AZ239,activiteiten_maatregel_nr,percelen!DQ$4,activiteiten_activiteit_voldoet_aan_voorwaarden,"J")&gt;0),DQ$4,"")</f>
        <v/>
      </c>
      <c r="DR239" t="str">
        <f>IF(AND($A239="J",COUNTIFS(activiteiten_perceel,percelen!$AZ239,activiteiten_maatregel_nr,percelen!DR$4,activiteiten_activiteit_voldoet_aan_voorwaarden,"J")&gt;0),DR$4,"")</f>
        <v/>
      </c>
      <c r="DS239" t="str">
        <f>IF(AND($A239="J",COUNTIFS(activiteiten_perceel,percelen!$AZ239,activiteiten_maatregel_nr,percelen!DS$4,activiteiten_activiteit_voldoet_aan_voorwaarden,"J")&gt;0),DS$4,"")</f>
        <v/>
      </c>
      <c r="DT239" t="str">
        <f>IF(AND($A239="J",COUNTIFS(activiteiten_perceel,percelen!$AZ239,activiteiten_maatregel_nr,percelen!DT$4,activiteiten_activiteit_voldoet_aan_voorwaarden,"J")&gt;0),DT$4,"")</f>
        <v/>
      </c>
      <c r="DU239" t="str">
        <f>IF(AND($A239="J",COUNTIFS(activiteiten_perceel,percelen!$AZ239,activiteiten_maatregel_nr,percelen!DU$4,activiteiten_activiteit_voldoet_aan_voorwaarden,"J")&gt;0),DU$4,"")</f>
        <v/>
      </c>
      <c r="DV239" t="str">
        <f>IF(AND($A239="J",COUNTIFS(activiteiten_perceel,percelen!$AZ239,activiteiten_maatregel_nr,percelen!DV$4,activiteiten_activiteit_voldoet_aan_voorwaarden,"J")&gt;0),DV$4,"")</f>
        <v/>
      </c>
      <c r="DW239" t="str">
        <f>IF(AND($A239="J",COUNTIFS(activiteiten_perceel,percelen!$AZ239,activiteiten_maatregel_nr,percelen!DW$4,activiteiten_activiteit_voldoet_aan_voorwaarden,"J")&gt;0),DW$4,"")</f>
        <v/>
      </c>
      <c r="DX239" t="str">
        <f>IF(AND($A239="J",COUNTIFS(activiteiten_perceel,percelen!$AZ239,activiteiten_maatregel_nr,percelen!DX$4,activiteiten_activiteit_voldoet_aan_voorwaarden,"J")&gt;0),DX$4,"")</f>
        <v/>
      </c>
      <c r="DY239" t="str">
        <f>IF(AND($A239="J",COUNTIFS(activiteiten_perceel,percelen!$AZ239,activiteiten_maatregel_nr,percelen!DY$4,activiteiten_activiteit_voldoet_aan_voorwaarden,"J")&gt;0),DY$4,"")</f>
        <v/>
      </c>
      <c r="DZ239" t="str">
        <f>IF(AND($A239="J",COUNTIFS(activiteiten_perceel,percelen!$AZ239,activiteiten_maatregel_nr,percelen!DZ$4,activiteiten_activiteit_voldoet_aan_voorwaarden,"J")&gt;0),DZ$4,"")</f>
        <v/>
      </c>
      <c r="EA239" t="str">
        <f>IF(AND($A239="J",COUNTIFS(activiteiten_perceel,percelen!$AZ239,activiteiten_maatregel_nr,percelen!EA$4,activiteiten_activiteit_voldoet_aan_voorwaarden,"J")&gt;0),EA$4,"")</f>
        <v/>
      </c>
      <c r="EB239" t="str">
        <f>IF(AND($A239="J",COUNTIFS(activiteiten_perceel,percelen!$AZ239,activiteiten_maatregel_nr,percelen!EB$4,activiteiten_activiteit_voldoet_aan_voorwaarden,"J")&gt;0),EB$4,"")</f>
        <v/>
      </c>
      <c r="EC239" t="str">
        <f>IF(AND($A239="J",COUNTIFS(activiteiten_perceel,percelen!$AZ239,activiteiten_maatregel_nr,percelen!EC$4,activiteiten_activiteit_voldoet_aan_voorwaarden,"J")&gt;0),EC$4,"")</f>
        <v/>
      </c>
      <c r="ED239" t="str">
        <f>IF(AND($A239="J",COUNTIFS(activiteiten_perceel,percelen!$AZ239,activiteiten_maatregel_nr,percelen!ED$4,activiteiten_activiteit_voldoet_aan_voorwaarden,"J")&gt;0),ED$4,"")</f>
        <v/>
      </c>
      <c r="EE239" t="str">
        <f>IF(AND($A239="J",COUNTIFS(activiteiten_perceel,percelen!$AZ239,activiteiten_maatregel_nr,percelen!EE$4,activiteiten_activiteit_voldoet_aan_voorwaarden,"J")&gt;0),EE$4,"")</f>
        <v/>
      </c>
      <c r="EF239" t="str">
        <f>IF(AND($A239="J",COUNTIFS(activiteiten_perceel,percelen!$AZ239,activiteiten_maatregel_nr,percelen!EF$4,activiteiten_activiteit_voldoet_aan_voorwaarden,"J")&gt;0),EF$4,"")</f>
        <v/>
      </c>
      <c r="EG239" t="str">
        <f>IF(AND($A239="J",COUNTIFS(activiteiten_perceel,percelen!$AZ239,activiteiten_maatregel_nr,percelen!EG$4,activiteiten_activiteit_voldoet_aan_voorwaarden,"J")&gt;0),EG$4,"")</f>
        <v/>
      </c>
      <c r="EH239" t="str">
        <f>IF(AND($A239="J",COUNTIFS(activiteiten_perceel,percelen!$AZ239,activiteiten_maatregel_nr,percelen!EH$4,activiteiten_activiteit_voldoet_aan_voorwaarden,"J")&gt;0),EH$4,"")</f>
        <v/>
      </c>
      <c r="EI239" t="str">
        <f>IF(AND($A239="J",COUNTIFS(activiteiten_perceel,percelen!$AZ239,activiteiten_maatregel_nr,percelen!EI$4,activiteiten_activiteit_voldoet_aan_voorwaarden,"J")&gt;0),EI$4,"")</f>
        <v/>
      </c>
      <c r="EJ239">
        <f t="shared" si="511"/>
        <v>0</v>
      </c>
      <c r="EK239" t="str">
        <f t="shared" si="445"/>
        <v/>
      </c>
      <c r="EL239" t="str">
        <f t="shared" si="446"/>
        <v/>
      </c>
      <c r="EM239" t="str">
        <f t="shared" si="447"/>
        <v/>
      </c>
      <c r="EN239" t="str">
        <f t="shared" si="448"/>
        <v/>
      </c>
      <c r="EO239" t="str">
        <f t="shared" si="449"/>
        <v/>
      </c>
      <c r="EP239" t="str">
        <f t="shared" si="450"/>
        <v/>
      </c>
      <c r="EQ239" t="str">
        <f t="shared" si="451"/>
        <v/>
      </c>
      <c r="ER239" t="str">
        <f t="shared" si="452"/>
        <v/>
      </c>
      <c r="ES239" t="str">
        <f t="shared" si="453"/>
        <v/>
      </c>
      <c r="ET239" t="str">
        <f t="shared" si="454"/>
        <v/>
      </c>
      <c r="EU239" t="str">
        <f t="shared" si="455"/>
        <v/>
      </c>
      <c r="EV239" t="str">
        <f t="shared" si="456"/>
        <v/>
      </c>
      <c r="EW239" t="str">
        <f t="shared" si="512"/>
        <v>nvt</v>
      </c>
      <c r="EX239" t="str">
        <f t="shared" si="513"/>
        <v>nvt</v>
      </c>
      <c r="EY239" t="str">
        <f t="shared" si="514"/>
        <v>nvt</v>
      </c>
      <c r="EZ239" t="str">
        <f t="shared" si="515"/>
        <v>nvt</v>
      </c>
      <c r="FA239" t="str">
        <f t="shared" si="516"/>
        <v>nvt</v>
      </c>
      <c r="FB239" t="str">
        <f t="shared" si="517"/>
        <v>nvt</v>
      </c>
      <c r="FC239" t="str">
        <f t="shared" si="518"/>
        <v>nvt</v>
      </c>
      <c r="FD239" t="str">
        <f t="shared" si="519"/>
        <v>nvt</v>
      </c>
      <c r="FE239" t="str">
        <f>IF($EJ239=2,VLOOKUP(FD239,STAPELING!A:D,FE$1,0),"nvt")</f>
        <v>nvt</v>
      </c>
      <c r="FF239" t="str">
        <f t="shared" si="520"/>
        <v>nvt</v>
      </c>
      <c r="FG239" t="str">
        <f t="shared" si="521"/>
        <v>nvt</v>
      </c>
      <c r="FH239" t="str">
        <f t="shared" si="522"/>
        <v>nvt</v>
      </c>
      <c r="FI239" t="str">
        <f t="shared" si="523"/>
        <v>nvt</v>
      </c>
      <c r="FJ239" t="str">
        <f t="shared" si="524"/>
        <v>nvt</v>
      </c>
      <c r="FK239" t="str">
        <f t="shared" si="525"/>
        <v>nvt</v>
      </c>
      <c r="FL239" t="str">
        <f t="shared" si="526"/>
        <v>nvt</v>
      </c>
      <c r="FM239" t="str">
        <f t="shared" si="527"/>
        <v/>
      </c>
      <c r="FN239" t="str">
        <f>IF(ISERROR(VLOOKUP(FM239,STAPELING!I:AO,FN$1,0)),"N",VLOOKUP(FM239,STAPELING!I:AO,FN$1,0))</f>
        <v>J</v>
      </c>
      <c r="FO239" t="str">
        <f t="shared" si="528"/>
        <v>nvt</v>
      </c>
      <c r="FP239" t="str">
        <f t="shared" si="457"/>
        <v>nvt</v>
      </c>
      <c r="FQ239" t="str">
        <f t="shared" si="458"/>
        <v>nvt</v>
      </c>
      <c r="FR239" t="str">
        <f t="shared" si="459"/>
        <v>nvt</v>
      </c>
      <c r="FS239" t="str">
        <f t="shared" si="460"/>
        <v>nvt</v>
      </c>
      <c r="FT239" t="str">
        <f t="shared" si="461"/>
        <v>nvt</v>
      </c>
      <c r="FU239" t="str">
        <f t="shared" si="462"/>
        <v>nvt</v>
      </c>
      <c r="FV239" t="str">
        <f t="shared" si="463"/>
        <v>nvt</v>
      </c>
      <c r="FW239" t="str">
        <f t="shared" si="464"/>
        <v>nvt</v>
      </c>
      <c r="FX239" t="str">
        <f t="shared" si="465"/>
        <v>nvt</v>
      </c>
      <c r="FY239" t="str">
        <f t="shared" si="466"/>
        <v>nvt</v>
      </c>
      <c r="FZ239" t="str">
        <f t="shared" si="467"/>
        <v>nvt</v>
      </c>
      <c r="GA239" t="str">
        <f t="shared" si="468"/>
        <v>nvt</v>
      </c>
      <c r="GB239" t="str">
        <f>IF($EJ239&gt;2,IF(FO239="","zwart",VLOOKUP(FO239,STAPELING!J:AA,GB$1,0)),"nvt")</f>
        <v>nvt</v>
      </c>
      <c r="GC239" t="str">
        <f t="shared" si="529"/>
        <v>nvt</v>
      </c>
      <c r="GD239" t="str">
        <f t="shared" si="530"/>
        <v>nvt</v>
      </c>
      <c r="GE239" t="str">
        <f t="shared" si="531"/>
        <v>nvt</v>
      </c>
      <c r="GF239" t="str">
        <f t="shared" si="532"/>
        <v>nvt</v>
      </c>
      <c r="GG239" t="str">
        <f t="shared" si="533"/>
        <v>nvt</v>
      </c>
      <c r="GH239" t="str">
        <f t="shared" si="534"/>
        <v>nvt</v>
      </c>
      <c r="GI239" t="str">
        <f t="shared" si="535"/>
        <v>nvt</v>
      </c>
      <c r="GJ239" t="str">
        <f t="shared" si="536"/>
        <v>nvt</v>
      </c>
      <c r="GK239" t="str">
        <f t="shared" si="469"/>
        <v>nvt</v>
      </c>
      <c r="GL239" t="str">
        <f t="shared" si="470"/>
        <v>nvt</v>
      </c>
      <c r="GM239" t="str">
        <f t="shared" si="471"/>
        <v>nvt</v>
      </c>
      <c r="GN239" t="str">
        <f t="shared" si="472"/>
        <v>nvt</v>
      </c>
      <c r="GO239" t="str">
        <f t="shared" si="473"/>
        <v>nvt</v>
      </c>
      <c r="GP239" t="str">
        <f t="shared" si="474"/>
        <v>nvt</v>
      </c>
      <c r="GQ239" t="str">
        <f t="shared" si="475"/>
        <v>nvt</v>
      </c>
      <c r="GR239" t="str">
        <f t="shared" si="476"/>
        <v>nvt</v>
      </c>
      <c r="GS239" t="str">
        <f t="shared" si="477"/>
        <v>nvt</v>
      </c>
      <c r="GT239" t="str">
        <f t="shared" si="478"/>
        <v>nvt</v>
      </c>
      <c r="GU239" t="str">
        <f t="shared" si="479"/>
        <v>nvt</v>
      </c>
      <c r="GV239" t="str">
        <f t="shared" si="480"/>
        <v>nvt</v>
      </c>
      <c r="GW239" t="str">
        <f>IF($EJ239&gt;2,IF(GJ239="","zwart",VLOOKUP(GJ239,STAPELING!AB:AJ,GW$1,0)),"nvt")</f>
        <v>nvt</v>
      </c>
      <c r="GX239" t="str">
        <f t="shared" si="537"/>
        <v>nvt</v>
      </c>
      <c r="GY239" t="str">
        <f t="shared" si="538"/>
        <v>nvt</v>
      </c>
      <c r="GZ239" t="str">
        <f t="shared" si="539"/>
        <v>nvt</v>
      </c>
      <c r="HA239" t="str">
        <f t="shared" si="540"/>
        <v>nvt</v>
      </c>
      <c r="HB239" t="str">
        <f t="shared" si="541"/>
        <v>nvt</v>
      </c>
      <c r="HC239" t="str">
        <f t="shared" si="542"/>
        <v>nvt</v>
      </c>
      <c r="HD239" t="str">
        <f t="shared" si="543"/>
        <v>nvt</v>
      </c>
      <c r="HE239" t="str">
        <f t="shared" si="544"/>
        <v>nvt</v>
      </c>
      <c r="HF239" t="str">
        <f t="shared" si="545"/>
        <v>nvt</v>
      </c>
      <c r="HG239" t="str">
        <f t="shared" si="546"/>
        <v>nvt</v>
      </c>
      <c r="HH239" t="str">
        <f t="shared" si="547"/>
        <v>nvt</v>
      </c>
      <c r="HI239" t="str">
        <f t="shared" si="548"/>
        <v>nvt</v>
      </c>
      <c r="HJ239" t="str">
        <f t="shared" si="549"/>
        <v>nvt</v>
      </c>
      <c r="HK239" t="str">
        <f t="shared" si="550"/>
        <v>nvt</v>
      </c>
      <c r="HL239" t="str">
        <f t="shared" si="551"/>
        <v>nvt</v>
      </c>
      <c r="HM239" t="str">
        <f t="shared" si="481"/>
        <v>nvt</v>
      </c>
      <c r="HN239" t="str">
        <f t="shared" si="482"/>
        <v>nvt</v>
      </c>
      <c r="HO239" t="str">
        <f t="shared" si="483"/>
        <v>nvt</v>
      </c>
      <c r="HP239" t="str">
        <f t="shared" si="484"/>
        <v>nvt</v>
      </c>
      <c r="HQ239" t="str">
        <f t="shared" si="485"/>
        <v>nvt</v>
      </c>
      <c r="HR239" t="str">
        <f t="shared" si="486"/>
        <v>nvt</v>
      </c>
      <c r="HS239" t="str">
        <f t="shared" si="487"/>
        <v>nvt</v>
      </c>
      <c r="HT239" t="str">
        <f t="shared" si="488"/>
        <v>nvt</v>
      </c>
      <c r="HU239" t="str">
        <f t="shared" si="489"/>
        <v>nvt</v>
      </c>
      <c r="HV239" t="str">
        <f t="shared" si="490"/>
        <v>nvt</v>
      </c>
      <c r="HW239" t="str">
        <f t="shared" si="491"/>
        <v>nvt</v>
      </c>
      <c r="HX239" t="str">
        <f t="shared" si="492"/>
        <v>nvt</v>
      </c>
      <c r="HY239" t="str">
        <f>IF($EJ239&gt;2,IF(HL239="","zwart",VLOOKUP(HL239,STAPELING!AK:AN,HY$1,0)),"nvt")</f>
        <v>nvt</v>
      </c>
      <c r="HZ239" t="str">
        <f t="shared" si="552"/>
        <v>nvt</v>
      </c>
      <c r="IA239" t="str">
        <f t="shared" si="553"/>
        <v>nvt</v>
      </c>
      <c r="IB239" t="str">
        <f t="shared" si="554"/>
        <v>nvt</v>
      </c>
      <c r="IC239" t="str">
        <f t="shared" si="555"/>
        <v>nvt</v>
      </c>
      <c r="ID239" t="str">
        <f t="shared" si="556"/>
        <v>nvt</v>
      </c>
      <c r="IE239" t="str">
        <f t="shared" si="557"/>
        <v>nvt</v>
      </c>
      <c r="IF239" t="str">
        <f t="shared" si="558"/>
        <v>nvt</v>
      </c>
      <c r="IG239">
        <f t="shared" si="559"/>
        <v>0</v>
      </c>
      <c r="IH239">
        <f t="shared" si="560"/>
        <v>0</v>
      </c>
      <c r="II239">
        <f t="shared" si="561"/>
        <v>0</v>
      </c>
      <c r="IJ239">
        <f t="shared" si="562"/>
        <v>0</v>
      </c>
      <c r="IK239">
        <f t="shared" si="563"/>
        <v>0</v>
      </c>
      <c r="IL239">
        <f t="shared" si="564"/>
        <v>0</v>
      </c>
      <c r="IM239">
        <f t="shared" si="565"/>
        <v>0</v>
      </c>
      <c r="IN239">
        <f t="shared" si="566"/>
        <v>0</v>
      </c>
      <c r="IO239">
        <f t="shared" si="567"/>
        <v>0</v>
      </c>
      <c r="IP239">
        <f t="shared" si="568"/>
        <v>0</v>
      </c>
      <c r="IQ239">
        <f t="shared" si="569"/>
        <v>0</v>
      </c>
      <c r="IR239">
        <f t="shared" si="570"/>
        <v>0</v>
      </c>
      <c r="IS239">
        <f t="shared" si="571"/>
        <v>0</v>
      </c>
      <c r="IT239">
        <f t="shared" si="572"/>
        <v>0</v>
      </c>
      <c r="IU239" t="str">
        <f t="shared" si="573"/>
        <v>N</v>
      </c>
      <c r="IV239" t="str">
        <f t="shared" si="493"/>
        <v>N</v>
      </c>
      <c r="IW239" t="str">
        <f t="shared" si="574"/>
        <v>N</v>
      </c>
    </row>
    <row r="240" spans="1:257" x14ac:dyDescent="0.25">
      <c r="A240" t="str">
        <f>IF(ISERROR(VLOOKUP(E240,E$4:E239,1,0)),"J","N")</f>
        <v>N</v>
      </c>
      <c r="E240" s="25" t="str">
        <f>IF(Invoer!B269="","",Invoer!B269)</f>
        <v/>
      </c>
      <c r="F240" s="25"/>
      <c r="G240" s="25"/>
      <c r="H240" s="25" t="str">
        <f>IF(AND($E240&lt;&gt;"",$A240="J"),Invoer!D269,"")</f>
        <v/>
      </c>
      <c r="I240" s="25"/>
      <c r="J240" s="26"/>
      <c r="K240" s="26" t="str">
        <f>IF(AND($E240&lt;&gt;"",$A240="J"),Invoer!L269,"")</f>
        <v/>
      </c>
      <c r="L240" s="26"/>
      <c r="M240" s="25"/>
      <c r="N240" s="152"/>
      <c r="O240" s="153"/>
      <c r="P240" s="25"/>
      <c r="Q240" s="25"/>
      <c r="R240" s="153"/>
      <c r="S240" s="154"/>
      <c r="T240" s="152"/>
      <c r="U240" s="153"/>
      <c r="V240" s="153"/>
      <c r="W240" s="59" t="str">
        <f>IF(AND($E240&lt;&gt;"",$A240="J",Invoer!R269&lt;&gt;""),VLOOKUP(Invoer!R269,NORM!$F$26:$H$29,3,0),"")</f>
        <v/>
      </c>
      <c r="X240" s="59"/>
      <c r="Y240" s="25" t="str">
        <f t="shared" si="494"/>
        <v/>
      </c>
      <c r="Z240" s="25"/>
      <c r="AA240" s="26" t="str">
        <f t="shared" si="495"/>
        <v/>
      </c>
      <c r="AB240" s="26"/>
      <c r="AC240" s="153"/>
      <c r="AD240" s="153"/>
      <c r="AE240" s="153"/>
      <c r="AF240" s="153"/>
      <c r="AG240" s="153"/>
      <c r="AH240" s="25"/>
      <c r="AI240" s="153"/>
      <c r="AJ240" s="153"/>
      <c r="AK240" s="153"/>
      <c r="AL240" s="153"/>
      <c r="AM240" s="25" t="str">
        <f>IF(AND($E240&lt;&gt;"",$A240="J"),IF(Invoer!X269="Ja","J",IF(Invoer!X269="Nee","N","")),"")</f>
        <v/>
      </c>
      <c r="AN240" s="153"/>
      <c r="AO240" s="153"/>
      <c r="AP240" s="153" t="s">
        <v>311</v>
      </c>
      <c r="AQ240" s="153" t="s">
        <v>311</v>
      </c>
      <c r="AR240" s="153" t="s">
        <v>312</v>
      </c>
      <c r="AS240" s="153" t="s">
        <v>312</v>
      </c>
      <c r="AT240" s="1" t="str">
        <f>IF(AND($E240&lt;&gt;"",$A240="J",Invoer!O269&lt;&gt;""),VLOOKUP(Invoer!O269,NORM!$F$31:$H$38,3,0),"")</f>
        <v/>
      </c>
      <c r="AU240" s="1"/>
      <c r="AV240" s="1" t="str">
        <f>IF(AND($E240&lt;&gt;"",$A240="J"),Invoer!AH269,"")</f>
        <v/>
      </c>
      <c r="AW240" s="1"/>
      <c r="AX240" s="1" t="str">
        <f t="shared" si="496"/>
        <v/>
      </c>
      <c r="AY240" s="1"/>
      <c r="AZ240" s="3" t="str">
        <f t="shared" si="497"/>
        <v/>
      </c>
      <c r="BA240" s="3" t="str">
        <f t="shared" si="498"/>
        <v/>
      </c>
      <c r="BB240" s="3" t="str">
        <f t="shared" si="499"/>
        <v>N</v>
      </c>
      <c r="BC240" s="3" t="str">
        <f t="shared" si="500"/>
        <v>N</v>
      </c>
      <c r="BD240" s="3" t="str">
        <f t="shared" si="501"/>
        <v/>
      </c>
      <c r="BE240" s="3">
        <f t="shared" si="502"/>
        <v>0</v>
      </c>
      <c r="BF240" s="3" t="str">
        <f t="shared" si="503"/>
        <v/>
      </c>
      <c r="BG240" s="3" t="str">
        <f t="shared" si="504"/>
        <v/>
      </c>
      <c r="BH240" s="3" t="str">
        <f t="shared" si="505"/>
        <v>N</v>
      </c>
      <c r="BI240" s="24" t="str">
        <f t="shared" si="506"/>
        <v/>
      </c>
      <c r="BJ240" s="24" t="str">
        <f>IF(ISERROR(VLOOKUP($BD240,LOV_GWSGRP!A:A,1,0)),"N","J")</f>
        <v>N</v>
      </c>
      <c r="BK240" s="24" t="str">
        <f>IF(ISERROR(VLOOKUP($BD240,LOV_GWSGRP!D:D,1,0)),"N","J")</f>
        <v>N</v>
      </c>
      <c r="BL240" s="24" t="str">
        <f>IF(ISERROR(VLOOKUP($BD240,LOV_GWSGRP!G:G,1,0)),"N","J")</f>
        <v>N</v>
      </c>
      <c r="BM240" s="24" t="str">
        <f>IF(ISERROR(VLOOKUP($BD240,LOV_GWSGRP!M:M,1,0)),"N","J")</f>
        <v>N</v>
      </c>
      <c r="BN240" s="24" t="str">
        <f>IF(ISERROR(VLOOKUP($BD240,LOV_GWSGRP!P:P,1,0)),"N","J")</f>
        <v>N</v>
      </c>
      <c r="BO240" s="24" t="str">
        <f>IF(ISERROR(VLOOKUP($BD240,LOV_GWSGRP!S:S,1,0)),"N","J")</f>
        <v>N</v>
      </c>
      <c r="BP240" s="24" t="str">
        <f>IF(ISERROR(VLOOKUP($BD240,LOV_GWSGRP!V:V,1,0)),"N","J")</f>
        <v>N</v>
      </c>
      <c r="BQ240" s="24" t="str">
        <f>IF(ISERROR(VLOOKUP($BD240,LOV_GWSGRP!Y:Y,1,0)),"N","J")</f>
        <v>N</v>
      </c>
      <c r="BR240" s="24" t="str">
        <f>IF(ISERROR(VLOOKUP($BD240,LOV_GWSGRP!AB:AB,1,0)),"N","J")</f>
        <v>N</v>
      </c>
      <c r="BS240" s="24" t="str">
        <f>IF(ISERROR(VLOOKUP($BD240,LOV_GWSGRP!AE:AE,1,0)),"N","J")</f>
        <v>N</v>
      </c>
      <c r="BT240" s="24" t="str">
        <f>IF(ISERROR(VLOOKUP($BD240,LOV_GWSGRP!AH:AH,1,0)),"N","J")</f>
        <v>N</v>
      </c>
      <c r="BU240" s="24" t="str">
        <f>IF(ISERROR(VLOOKUP($BD240,LOV_GWSGRP!CJ:CJ,1,0)),"N","J")</f>
        <v>N</v>
      </c>
      <c r="BV240" s="24" t="str">
        <f>IF(ISERROR(VLOOKUP($BD240,LOV_GWSGRP!AN:AN,1,0)),"N","J")</f>
        <v>N</v>
      </c>
      <c r="BW240" s="24" t="str">
        <f>IF(ISERROR(VLOOKUP($BD240,LOV_GWSGRP!AQ:AQ,1,0)),"N","J")</f>
        <v>N</v>
      </c>
      <c r="BX240" s="24" t="str">
        <f>IF(ISERROR(VLOOKUP($BD240,LOV_GWSGRP!AT:AT,1,0)),"N","J")</f>
        <v>N</v>
      </c>
      <c r="BY240" s="24" t="str">
        <f>IF(ISERROR(VLOOKUP($BD240,LOV_GWSGRP!AW:AW,1,0)),"N","J")</f>
        <v>N</v>
      </c>
      <c r="BZ240" s="24" t="str">
        <f>IF(ISERROR(VLOOKUP($BD240,LOV_GWSGRP!AZ:AZ,1,0)),"N","J")</f>
        <v>N</v>
      </c>
      <c r="CA240" s="24" t="str">
        <f>IF(ISERROR(VLOOKUP($BD240,LOV_GWSGRP!BC:BC,1,0)),"N","J")</f>
        <v>N</v>
      </c>
      <c r="CB240" s="24" t="str">
        <f>IF(ISERROR(VLOOKUP($BD240,LOV_GWSGRP!BF:BF,1,0)),"N","J")</f>
        <v>N</v>
      </c>
      <c r="CC240" s="24" t="str">
        <f>IF(ISERROR(VLOOKUP($BD240,LOV_GWSGRP!BI:BI,1,0)),"N","J")</f>
        <v>N</v>
      </c>
      <c r="CD240" s="24" t="str">
        <f>IF(ISERROR(VLOOKUP($BD240,LOV_GWSGRP!J:J,1,0)),"N","J")</f>
        <v>N</v>
      </c>
      <c r="CE240" s="24" t="str">
        <f>IF(ISERROR(VLOOKUP($BD240,LOV_GWSGRP!BL:BL,1,0)),"N","J")</f>
        <v>N</v>
      </c>
      <c r="CF240" s="24"/>
      <c r="CG240" s="24" t="str">
        <f>IF(ISERROR(VLOOKUP($BD240,LOV_GWSGRP!BO:BO,1,0)),"N","J")</f>
        <v>N</v>
      </c>
      <c r="CH240" s="24" t="str">
        <f t="shared" si="507"/>
        <v>N</v>
      </c>
      <c r="CI240" s="24" t="str">
        <f>IF(ISERROR(VLOOKUP($BD240,GEWASCODE_GLMC8!F:F,1,0)),"N","J")</f>
        <v>N</v>
      </c>
      <c r="CJ240" s="24" t="str">
        <f>IF(COUNTIF($CI240:CI240,"J")&gt;0,"N",IF(ISERROR(VLOOKUP($BD240,GEWASCODE_GLMC8!G:G,1,0)),"N","J"))</f>
        <v>N</v>
      </c>
      <c r="CK240" s="24" t="str">
        <f>IF(COUNTIF($CI240:CJ240,"J")&gt;0,"N",IF(ISERROR(VLOOKUP($BD240,GEWASCODE_GLMC8!H:H,1,0)),"N","J"))</f>
        <v>N</v>
      </c>
      <c r="CL240" s="24" t="str">
        <f>IF(COUNTIF($CI240:CK240,"J")&gt;0,"N",IF(ISERROR(VLOOKUP($BD240,GEWASCODE_GLMC8!I:I,1,0)),"N","J"))</f>
        <v>N</v>
      </c>
      <c r="CM240" s="24" t="str">
        <f>IF(COUNTIF($CI240:CL240,"J")&gt;0,"N",IF(ISERROR(VLOOKUP($BD240,GEWASCODE_GLMC8!J:J,1,0)),"N","J"))</f>
        <v>N</v>
      </c>
      <c r="CN240" s="24" t="str">
        <f>IF(COUNTIF($CI240:CM240,"J")&gt;0,"N",IF(ISERROR(VLOOKUP($BD240,GEWASCODE_GLMC8!K:K,1,0)),"N","J"))</f>
        <v>N</v>
      </c>
      <c r="CO240" s="24" t="str">
        <f>IF(COUNTIF($CI240:CN240,"J")&gt;0,"N",IF(ISERROR(VLOOKUP($BD240,GEWASCODE_GLMC8!L:L,1,0)),"N","J"))</f>
        <v>N</v>
      </c>
      <c r="CP240" s="24" t="str">
        <f>IF(COUNTIF($CI240:CO240,"J")&gt;0,"N",IF(ISERROR(VLOOKUP($BD240,GEWASCODE_GLMC8!M:M,1,0)),"N","J"))</f>
        <v>N</v>
      </c>
      <c r="CQ240" s="24" t="str">
        <f>IF(COUNTIF($CI240:CP240,"J")&gt;0,"N",IF(ISERROR(VLOOKUP($BD240,GEWASCODE_GLMC8!N:N,1,0)),"N","J"))</f>
        <v>N</v>
      </c>
      <c r="CR240" s="24" t="str">
        <f>IF(COUNTIF($CI240:CQ240,"J")&gt;0,"N",IF(ISERROR(VLOOKUP($BD240,GEWASCODE_GLMC8!O:O,1,0)),"N","J"))</f>
        <v>N</v>
      </c>
      <c r="CS240" s="24" t="str">
        <f>IF(COUNTIF($CI240:CR240,"J")&gt;0,"N",IF(ISERROR(VLOOKUP($BD240,GEWASCODE_GLMC8!P:P,1,0)),"N","J"))</f>
        <v>N</v>
      </c>
      <c r="CT240" s="24" t="str">
        <f>IF(COUNTIF($CI240:CS240,"J")&gt;0,"N",IF(ISERROR(VLOOKUP($BD240,GEWASCODE_GLMC8!Q:Q,1,0)),"N","J"))</f>
        <v>N</v>
      </c>
      <c r="CU240" s="24" t="str">
        <f>IF(COUNTIF($CI240:CT240,"J")&gt;0,"N",IF(ISERROR(VLOOKUP($BD240,GEWASCODE_GLMC8!R:R,1,0)),"N","J"))</f>
        <v>N</v>
      </c>
      <c r="CV240" s="24" t="str">
        <f>IF(COUNTIF($CI240:CU240,"J")&gt;0,"N",IF(ISERROR(VLOOKUP($BD240,GEWASCODE_GLMC8!S:S,1,0)),"N","J"))</f>
        <v>N</v>
      </c>
      <c r="CW240" s="24" t="str">
        <f>IF(COUNTIF($CI240:CV240,"J")&gt;0,"N",IF(ISERROR(VLOOKUP($BD240,GEWASCODE_GLMC8!T:T,1,0)),"N","J"))</f>
        <v>N</v>
      </c>
      <c r="CX240" s="24" t="str">
        <f>IF(COUNTIF($CI240:CW240,"J")&gt;0,"N",IF(ISERROR(VLOOKUP($BD240,GEWASCODE_GLMC8!U:U,1,0)),"N","J"))</f>
        <v>N</v>
      </c>
      <c r="CY240" s="24" t="str">
        <f>IF(COUNTIF($CI240:CX240,"J")&gt;0,"N",IF(ISERROR(VLOOKUP($BD240,GEWASCODE_GLMC8!V:V,1,0)),"N","J"))</f>
        <v>N</v>
      </c>
      <c r="CZ240" s="24" t="str">
        <f>IF(COUNTIF($CI240:CY240,"J")&gt;0,"N",IF(ISERROR(VLOOKUP($BD240,GEWASCODE_GLMC8!W:W,1,0)),"N","J"))</f>
        <v>N</v>
      </c>
      <c r="DA240" s="24" t="str">
        <f>IF(COUNTIF($CI240:CZ240,"J")&gt;0,"N",IF(ISERROR(VLOOKUP($BD240,GEWASCODE_GLMC8!X:X,1,0)),"N","J"))</f>
        <v>N</v>
      </c>
      <c r="DB240" s="24" t="str">
        <f>IF(COUNTIF($CI240:DA240,"J")&gt;0,"N",IF(ISERROR(VLOOKUP($BD240,GEWASCODE_GLMC8!Y:Y,1,0)),"N","J"))</f>
        <v>N</v>
      </c>
      <c r="DC240" s="24" t="str">
        <f>IF(COUNTIF($CI240:DB240,"J")&gt;0,"N",IF(ISERROR(VLOOKUP($BD240,GEWASCODE_GLMC8!Z:Z,1,0)),"N","J"))</f>
        <v>N</v>
      </c>
      <c r="DD240" s="24" t="str">
        <f t="shared" si="508"/>
        <v>N</v>
      </c>
      <c r="DE240" s="3" t="str">
        <f t="shared" si="439"/>
        <v>N</v>
      </c>
      <c r="DF240" s="3" t="str">
        <f t="shared" si="440"/>
        <v>N</v>
      </c>
      <c r="DG240" s="3" t="str">
        <f t="shared" si="509"/>
        <v>N</v>
      </c>
      <c r="DH240" s="3" t="str">
        <f t="shared" si="510"/>
        <v>N</v>
      </c>
      <c r="DI240" s="3" t="str">
        <f t="shared" si="441"/>
        <v>N</v>
      </c>
      <c r="DJ240" s="3" t="str">
        <f t="shared" si="442"/>
        <v>N</v>
      </c>
      <c r="DK240" s="3">
        <f>0</f>
        <v>0</v>
      </c>
      <c r="DL240" s="3" t="str">
        <f t="shared" si="443"/>
        <v>N</v>
      </c>
      <c r="DM240" s="3" t="str">
        <f t="shared" si="444"/>
        <v>N</v>
      </c>
      <c r="DN240" t="str">
        <f>IF(AND($A240="J",COUNTIFS(activiteiten_perceel,percelen!$AZ240,activiteiten_maatregel_nr,percelen!DN$4,activiteiten_activiteit_voldoet_aan_voorwaarden,"J")&gt;0),DN$4,"")</f>
        <v/>
      </c>
      <c r="DO240" t="str">
        <f>IF(AND($A240="J",COUNTIFS(activiteiten_perceel,percelen!$AZ240,activiteiten_maatregel_nr,percelen!DO$4,activiteiten_activiteit_voldoet_aan_voorwaarden,"J")&gt;0),DO$4,"")</f>
        <v/>
      </c>
      <c r="DP240" t="str">
        <f>IF(AND($A240="J",COUNTIFS(activiteiten_perceel,percelen!$AZ240,activiteiten_maatregel_nr,percelen!DP$4,activiteiten_activiteit_voldoet_aan_voorwaarden,"J")&gt;0),DP$4,"")</f>
        <v/>
      </c>
      <c r="DQ240" t="str">
        <f>IF(AND($A240="J",COUNTIFS(activiteiten_perceel,percelen!$AZ240,activiteiten_maatregel_nr,percelen!DQ$4,activiteiten_activiteit_voldoet_aan_voorwaarden,"J")&gt;0),DQ$4,"")</f>
        <v/>
      </c>
      <c r="DR240" t="str">
        <f>IF(AND($A240="J",COUNTIFS(activiteiten_perceel,percelen!$AZ240,activiteiten_maatregel_nr,percelen!DR$4,activiteiten_activiteit_voldoet_aan_voorwaarden,"J")&gt;0),DR$4,"")</f>
        <v/>
      </c>
      <c r="DS240" t="str">
        <f>IF(AND($A240="J",COUNTIFS(activiteiten_perceel,percelen!$AZ240,activiteiten_maatregel_nr,percelen!DS$4,activiteiten_activiteit_voldoet_aan_voorwaarden,"J")&gt;0),DS$4,"")</f>
        <v/>
      </c>
      <c r="DT240" t="str">
        <f>IF(AND($A240="J",COUNTIFS(activiteiten_perceel,percelen!$AZ240,activiteiten_maatregel_nr,percelen!DT$4,activiteiten_activiteit_voldoet_aan_voorwaarden,"J")&gt;0),DT$4,"")</f>
        <v/>
      </c>
      <c r="DU240" t="str">
        <f>IF(AND($A240="J",COUNTIFS(activiteiten_perceel,percelen!$AZ240,activiteiten_maatregel_nr,percelen!DU$4,activiteiten_activiteit_voldoet_aan_voorwaarden,"J")&gt;0),DU$4,"")</f>
        <v/>
      </c>
      <c r="DV240" t="str">
        <f>IF(AND($A240="J",COUNTIFS(activiteiten_perceel,percelen!$AZ240,activiteiten_maatregel_nr,percelen!DV$4,activiteiten_activiteit_voldoet_aan_voorwaarden,"J")&gt;0),DV$4,"")</f>
        <v/>
      </c>
      <c r="DW240" t="str">
        <f>IF(AND($A240="J",COUNTIFS(activiteiten_perceel,percelen!$AZ240,activiteiten_maatregel_nr,percelen!DW$4,activiteiten_activiteit_voldoet_aan_voorwaarden,"J")&gt;0),DW$4,"")</f>
        <v/>
      </c>
      <c r="DX240" t="str">
        <f>IF(AND($A240="J",COUNTIFS(activiteiten_perceel,percelen!$AZ240,activiteiten_maatregel_nr,percelen!DX$4,activiteiten_activiteit_voldoet_aan_voorwaarden,"J")&gt;0),DX$4,"")</f>
        <v/>
      </c>
      <c r="DY240" t="str">
        <f>IF(AND($A240="J",COUNTIFS(activiteiten_perceel,percelen!$AZ240,activiteiten_maatregel_nr,percelen!DY$4,activiteiten_activiteit_voldoet_aan_voorwaarden,"J")&gt;0),DY$4,"")</f>
        <v/>
      </c>
      <c r="DZ240" t="str">
        <f>IF(AND($A240="J",COUNTIFS(activiteiten_perceel,percelen!$AZ240,activiteiten_maatregel_nr,percelen!DZ$4,activiteiten_activiteit_voldoet_aan_voorwaarden,"J")&gt;0),DZ$4,"")</f>
        <v/>
      </c>
      <c r="EA240" t="str">
        <f>IF(AND($A240="J",COUNTIFS(activiteiten_perceel,percelen!$AZ240,activiteiten_maatregel_nr,percelen!EA$4,activiteiten_activiteit_voldoet_aan_voorwaarden,"J")&gt;0),EA$4,"")</f>
        <v/>
      </c>
      <c r="EB240" t="str">
        <f>IF(AND($A240="J",COUNTIFS(activiteiten_perceel,percelen!$AZ240,activiteiten_maatregel_nr,percelen!EB$4,activiteiten_activiteit_voldoet_aan_voorwaarden,"J")&gt;0),EB$4,"")</f>
        <v/>
      </c>
      <c r="EC240" t="str">
        <f>IF(AND($A240="J",COUNTIFS(activiteiten_perceel,percelen!$AZ240,activiteiten_maatregel_nr,percelen!EC$4,activiteiten_activiteit_voldoet_aan_voorwaarden,"J")&gt;0),EC$4,"")</f>
        <v/>
      </c>
      <c r="ED240" t="str">
        <f>IF(AND($A240="J",COUNTIFS(activiteiten_perceel,percelen!$AZ240,activiteiten_maatregel_nr,percelen!ED$4,activiteiten_activiteit_voldoet_aan_voorwaarden,"J")&gt;0),ED$4,"")</f>
        <v/>
      </c>
      <c r="EE240" t="str">
        <f>IF(AND($A240="J",COUNTIFS(activiteiten_perceel,percelen!$AZ240,activiteiten_maatregel_nr,percelen!EE$4,activiteiten_activiteit_voldoet_aan_voorwaarden,"J")&gt;0),EE$4,"")</f>
        <v/>
      </c>
      <c r="EF240" t="str">
        <f>IF(AND($A240="J",COUNTIFS(activiteiten_perceel,percelen!$AZ240,activiteiten_maatregel_nr,percelen!EF$4,activiteiten_activiteit_voldoet_aan_voorwaarden,"J")&gt;0),EF$4,"")</f>
        <v/>
      </c>
      <c r="EG240" t="str">
        <f>IF(AND($A240="J",COUNTIFS(activiteiten_perceel,percelen!$AZ240,activiteiten_maatregel_nr,percelen!EG$4,activiteiten_activiteit_voldoet_aan_voorwaarden,"J")&gt;0),EG$4,"")</f>
        <v/>
      </c>
      <c r="EH240" t="str">
        <f>IF(AND($A240="J",COUNTIFS(activiteiten_perceel,percelen!$AZ240,activiteiten_maatregel_nr,percelen!EH$4,activiteiten_activiteit_voldoet_aan_voorwaarden,"J")&gt;0),EH$4,"")</f>
        <v/>
      </c>
      <c r="EI240" t="str">
        <f>IF(AND($A240="J",COUNTIFS(activiteiten_perceel,percelen!$AZ240,activiteiten_maatregel_nr,percelen!EI$4,activiteiten_activiteit_voldoet_aan_voorwaarden,"J")&gt;0),EI$4,"")</f>
        <v/>
      </c>
      <c r="EJ240">
        <f t="shared" si="511"/>
        <v>0</v>
      </c>
      <c r="EK240" t="str">
        <f t="shared" si="445"/>
        <v/>
      </c>
      <c r="EL240" t="str">
        <f t="shared" si="446"/>
        <v/>
      </c>
      <c r="EM240" t="str">
        <f t="shared" si="447"/>
        <v/>
      </c>
      <c r="EN240" t="str">
        <f t="shared" si="448"/>
        <v/>
      </c>
      <c r="EO240" t="str">
        <f t="shared" si="449"/>
        <v/>
      </c>
      <c r="EP240" t="str">
        <f t="shared" si="450"/>
        <v/>
      </c>
      <c r="EQ240" t="str">
        <f t="shared" si="451"/>
        <v/>
      </c>
      <c r="ER240" t="str">
        <f t="shared" si="452"/>
        <v/>
      </c>
      <c r="ES240" t="str">
        <f t="shared" si="453"/>
        <v/>
      </c>
      <c r="ET240" t="str">
        <f t="shared" si="454"/>
        <v/>
      </c>
      <c r="EU240" t="str">
        <f t="shared" si="455"/>
        <v/>
      </c>
      <c r="EV240" t="str">
        <f t="shared" si="456"/>
        <v/>
      </c>
      <c r="EW240" t="str">
        <f t="shared" si="512"/>
        <v>nvt</v>
      </c>
      <c r="EX240" t="str">
        <f t="shared" si="513"/>
        <v>nvt</v>
      </c>
      <c r="EY240" t="str">
        <f t="shared" si="514"/>
        <v>nvt</v>
      </c>
      <c r="EZ240" t="str">
        <f t="shared" si="515"/>
        <v>nvt</v>
      </c>
      <c r="FA240" t="str">
        <f t="shared" si="516"/>
        <v>nvt</v>
      </c>
      <c r="FB240" t="str">
        <f t="shared" si="517"/>
        <v>nvt</v>
      </c>
      <c r="FC240" t="str">
        <f t="shared" si="518"/>
        <v>nvt</v>
      </c>
      <c r="FD240" t="str">
        <f t="shared" si="519"/>
        <v>nvt</v>
      </c>
      <c r="FE240" t="str">
        <f>IF($EJ240=2,VLOOKUP(FD240,STAPELING!A:D,FE$1,0),"nvt")</f>
        <v>nvt</v>
      </c>
      <c r="FF240" t="str">
        <f t="shared" si="520"/>
        <v>nvt</v>
      </c>
      <c r="FG240" t="str">
        <f t="shared" si="521"/>
        <v>nvt</v>
      </c>
      <c r="FH240" t="str">
        <f t="shared" si="522"/>
        <v>nvt</v>
      </c>
      <c r="FI240" t="str">
        <f t="shared" si="523"/>
        <v>nvt</v>
      </c>
      <c r="FJ240" t="str">
        <f t="shared" si="524"/>
        <v>nvt</v>
      </c>
      <c r="FK240" t="str">
        <f t="shared" si="525"/>
        <v>nvt</v>
      </c>
      <c r="FL240" t="str">
        <f t="shared" si="526"/>
        <v>nvt</v>
      </c>
      <c r="FM240" t="str">
        <f t="shared" si="527"/>
        <v/>
      </c>
      <c r="FN240" t="str">
        <f>IF(ISERROR(VLOOKUP(FM240,STAPELING!I:AO,FN$1,0)),"N",VLOOKUP(FM240,STAPELING!I:AO,FN$1,0))</f>
        <v>J</v>
      </c>
      <c r="FO240" t="str">
        <f t="shared" si="528"/>
        <v>nvt</v>
      </c>
      <c r="FP240" t="str">
        <f t="shared" si="457"/>
        <v>nvt</v>
      </c>
      <c r="FQ240" t="str">
        <f t="shared" si="458"/>
        <v>nvt</v>
      </c>
      <c r="FR240" t="str">
        <f t="shared" si="459"/>
        <v>nvt</v>
      </c>
      <c r="FS240" t="str">
        <f t="shared" si="460"/>
        <v>nvt</v>
      </c>
      <c r="FT240" t="str">
        <f t="shared" si="461"/>
        <v>nvt</v>
      </c>
      <c r="FU240" t="str">
        <f t="shared" si="462"/>
        <v>nvt</v>
      </c>
      <c r="FV240" t="str">
        <f t="shared" si="463"/>
        <v>nvt</v>
      </c>
      <c r="FW240" t="str">
        <f t="shared" si="464"/>
        <v>nvt</v>
      </c>
      <c r="FX240" t="str">
        <f t="shared" si="465"/>
        <v>nvt</v>
      </c>
      <c r="FY240" t="str">
        <f t="shared" si="466"/>
        <v>nvt</v>
      </c>
      <c r="FZ240" t="str">
        <f t="shared" si="467"/>
        <v>nvt</v>
      </c>
      <c r="GA240" t="str">
        <f t="shared" si="468"/>
        <v>nvt</v>
      </c>
      <c r="GB240" t="str">
        <f>IF($EJ240&gt;2,IF(FO240="","zwart",VLOOKUP(FO240,STAPELING!J:AA,GB$1,0)),"nvt")</f>
        <v>nvt</v>
      </c>
      <c r="GC240" t="str">
        <f t="shared" si="529"/>
        <v>nvt</v>
      </c>
      <c r="GD240" t="str">
        <f t="shared" si="530"/>
        <v>nvt</v>
      </c>
      <c r="GE240" t="str">
        <f t="shared" si="531"/>
        <v>nvt</v>
      </c>
      <c r="GF240" t="str">
        <f t="shared" si="532"/>
        <v>nvt</v>
      </c>
      <c r="GG240" t="str">
        <f t="shared" si="533"/>
        <v>nvt</v>
      </c>
      <c r="GH240" t="str">
        <f t="shared" si="534"/>
        <v>nvt</v>
      </c>
      <c r="GI240" t="str">
        <f t="shared" si="535"/>
        <v>nvt</v>
      </c>
      <c r="GJ240" t="str">
        <f t="shared" si="536"/>
        <v>nvt</v>
      </c>
      <c r="GK240" t="str">
        <f t="shared" si="469"/>
        <v>nvt</v>
      </c>
      <c r="GL240" t="str">
        <f t="shared" si="470"/>
        <v>nvt</v>
      </c>
      <c r="GM240" t="str">
        <f t="shared" si="471"/>
        <v>nvt</v>
      </c>
      <c r="GN240" t="str">
        <f t="shared" si="472"/>
        <v>nvt</v>
      </c>
      <c r="GO240" t="str">
        <f t="shared" si="473"/>
        <v>nvt</v>
      </c>
      <c r="GP240" t="str">
        <f t="shared" si="474"/>
        <v>nvt</v>
      </c>
      <c r="GQ240" t="str">
        <f t="shared" si="475"/>
        <v>nvt</v>
      </c>
      <c r="GR240" t="str">
        <f t="shared" si="476"/>
        <v>nvt</v>
      </c>
      <c r="GS240" t="str">
        <f t="shared" si="477"/>
        <v>nvt</v>
      </c>
      <c r="GT240" t="str">
        <f t="shared" si="478"/>
        <v>nvt</v>
      </c>
      <c r="GU240" t="str">
        <f t="shared" si="479"/>
        <v>nvt</v>
      </c>
      <c r="GV240" t="str">
        <f t="shared" si="480"/>
        <v>nvt</v>
      </c>
      <c r="GW240" t="str">
        <f>IF($EJ240&gt;2,IF(GJ240="","zwart",VLOOKUP(GJ240,STAPELING!AB:AJ,GW$1,0)),"nvt")</f>
        <v>nvt</v>
      </c>
      <c r="GX240" t="str">
        <f t="shared" si="537"/>
        <v>nvt</v>
      </c>
      <c r="GY240" t="str">
        <f t="shared" si="538"/>
        <v>nvt</v>
      </c>
      <c r="GZ240" t="str">
        <f t="shared" si="539"/>
        <v>nvt</v>
      </c>
      <c r="HA240" t="str">
        <f t="shared" si="540"/>
        <v>nvt</v>
      </c>
      <c r="HB240" t="str">
        <f t="shared" si="541"/>
        <v>nvt</v>
      </c>
      <c r="HC240" t="str">
        <f t="shared" si="542"/>
        <v>nvt</v>
      </c>
      <c r="HD240" t="str">
        <f t="shared" si="543"/>
        <v>nvt</v>
      </c>
      <c r="HE240" t="str">
        <f t="shared" si="544"/>
        <v>nvt</v>
      </c>
      <c r="HF240" t="str">
        <f t="shared" si="545"/>
        <v>nvt</v>
      </c>
      <c r="HG240" t="str">
        <f t="shared" si="546"/>
        <v>nvt</v>
      </c>
      <c r="HH240" t="str">
        <f t="shared" si="547"/>
        <v>nvt</v>
      </c>
      <c r="HI240" t="str">
        <f t="shared" si="548"/>
        <v>nvt</v>
      </c>
      <c r="HJ240" t="str">
        <f t="shared" si="549"/>
        <v>nvt</v>
      </c>
      <c r="HK240" t="str">
        <f t="shared" si="550"/>
        <v>nvt</v>
      </c>
      <c r="HL240" t="str">
        <f t="shared" si="551"/>
        <v>nvt</v>
      </c>
      <c r="HM240" t="str">
        <f t="shared" si="481"/>
        <v>nvt</v>
      </c>
      <c r="HN240" t="str">
        <f t="shared" si="482"/>
        <v>nvt</v>
      </c>
      <c r="HO240" t="str">
        <f t="shared" si="483"/>
        <v>nvt</v>
      </c>
      <c r="HP240" t="str">
        <f t="shared" si="484"/>
        <v>nvt</v>
      </c>
      <c r="HQ240" t="str">
        <f t="shared" si="485"/>
        <v>nvt</v>
      </c>
      <c r="HR240" t="str">
        <f t="shared" si="486"/>
        <v>nvt</v>
      </c>
      <c r="HS240" t="str">
        <f t="shared" si="487"/>
        <v>nvt</v>
      </c>
      <c r="HT240" t="str">
        <f t="shared" si="488"/>
        <v>nvt</v>
      </c>
      <c r="HU240" t="str">
        <f t="shared" si="489"/>
        <v>nvt</v>
      </c>
      <c r="HV240" t="str">
        <f t="shared" si="490"/>
        <v>nvt</v>
      </c>
      <c r="HW240" t="str">
        <f t="shared" si="491"/>
        <v>nvt</v>
      </c>
      <c r="HX240" t="str">
        <f t="shared" si="492"/>
        <v>nvt</v>
      </c>
      <c r="HY240" t="str">
        <f>IF($EJ240&gt;2,IF(HL240="","zwart",VLOOKUP(HL240,STAPELING!AK:AN,HY$1,0)),"nvt")</f>
        <v>nvt</v>
      </c>
      <c r="HZ240" t="str">
        <f t="shared" si="552"/>
        <v>nvt</v>
      </c>
      <c r="IA240" t="str">
        <f t="shared" si="553"/>
        <v>nvt</v>
      </c>
      <c r="IB240" t="str">
        <f t="shared" si="554"/>
        <v>nvt</v>
      </c>
      <c r="IC240" t="str">
        <f t="shared" si="555"/>
        <v>nvt</v>
      </c>
      <c r="ID240" t="str">
        <f t="shared" si="556"/>
        <v>nvt</v>
      </c>
      <c r="IE240" t="str">
        <f t="shared" si="557"/>
        <v>nvt</v>
      </c>
      <c r="IF240" t="str">
        <f t="shared" si="558"/>
        <v>nvt</v>
      </c>
      <c r="IG240">
        <f t="shared" si="559"/>
        <v>0</v>
      </c>
      <c r="IH240">
        <f t="shared" si="560"/>
        <v>0</v>
      </c>
      <c r="II240">
        <f t="shared" si="561"/>
        <v>0</v>
      </c>
      <c r="IJ240">
        <f t="shared" si="562"/>
        <v>0</v>
      </c>
      <c r="IK240">
        <f t="shared" si="563"/>
        <v>0</v>
      </c>
      <c r="IL240">
        <f t="shared" si="564"/>
        <v>0</v>
      </c>
      <c r="IM240">
        <f t="shared" si="565"/>
        <v>0</v>
      </c>
      <c r="IN240">
        <f t="shared" si="566"/>
        <v>0</v>
      </c>
      <c r="IO240">
        <f t="shared" si="567"/>
        <v>0</v>
      </c>
      <c r="IP240">
        <f t="shared" si="568"/>
        <v>0</v>
      </c>
      <c r="IQ240">
        <f t="shared" si="569"/>
        <v>0</v>
      </c>
      <c r="IR240">
        <f t="shared" si="570"/>
        <v>0</v>
      </c>
      <c r="IS240">
        <f t="shared" si="571"/>
        <v>0</v>
      </c>
      <c r="IT240">
        <f t="shared" si="572"/>
        <v>0</v>
      </c>
      <c r="IU240" t="str">
        <f t="shared" si="573"/>
        <v>N</v>
      </c>
      <c r="IV240" t="str">
        <f t="shared" si="493"/>
        <v>N</v>
      </c>
      <c r="IW240" t="str">
        <f t="shared" si="574"/>
        <v>N</v>
      </c>
    </row>
    <row r="241" spans="1:258" x14ac:dyDescent="0.25">
      <c r="A241" t="str">
        <f>IF(ISERROR(VLOOKUP(E241,E$4:E240,1,0)),"J","N")</f>
        <v>N</v>
      </c>
      <c r="E241" s="25" t="str">
        <f>IF(Invoer!B270="","",Invoer!B270)</f>
        <v/>
      </c>
      <c r="F241" s="25"/>
      <c r="G241" s="25"/>
      <c r="H241" s="25" t="str">
        <f>IF(AND($E241&lt;&gt;"",$A241="J"),Invoer!D270,"")</f>
        <v/>
      </c>
      <c r="I241" s="25"/>
      <c r="J241" s="26"/>
      <c r="K241" s="26" t="str">
        <f>IF(AND($E241&lt;&gt;"",$A241="J"),Invoer!L270,"")</f>
        <v/>
      </c>
      <c r="L241" s="26"/>
      <c r="M241" s="25"/>
      <c r="N241" s="152"/>
      <c r="O241" s="153"/>
      <c r="P241" s="25"/>
      <c r="Q241" s="25"/>
      <c r="R241" s="153"/>
      <c r="S241" s="154"/>
      <c r="T241" s="152"/>
      <c r="U241" s="153"/>
      <c r="V241" s="153"/>
      <c r="W241" s="59" t="str">
        <f>IF(AND($E241&lt;&gt;"",$A241="J",Invoer!R270&lt;&gt;""),VLOOKUP(Invoer!R270,NORM!$F$26:$H$29,3,0),"")</f>
        <v/>
      </c>
      <c r="X241" s="59"/>
      <c r="Y241" s="25" t="str">
        <f t="shared" si="494"/>
        <v/>
      </c>
      <c r="Z241" s="25"/>
      <c r="AA241" s="26" t="str">
        <f t="shared" si="495"/>
        <v/>
      </c>
      <c r="AB241" s="26"/>
      <c r="AC241" s="153"/>
      <c r="AD241" s="153"/>
      <c r="AE241" s="153"/>
      <c r="AF241" s="153"/>
      <c r="AG241" s="153"/>
      <c r="AH241" s="25"/>
      <c r="AI241" s="153"/>
      <c r="AJ241" s="153"/>
      <c r="AK241" s="153"/>
      <c r="AL241" s="153"/>
      <c r="AM241" s="25" t="str">
        <f>IF(AND($E241&lt;&gt;"",$A241="J"),IF(Invoer!X270="Ja","J",IF(Invoer!X270="Nee","N","")),"")</f>
        <v/>
      </c>
      <c r="AN241" s="153"/>
      <c r="AO241" s="153"/>
      <c r="AP241" s="153" t="s">
        <v>311</v>
      </c>
      <c r="AQ241" s="153" t="s">
        <v>311</v>
      </c>
      <c r="AR241" s="153" t="s">
        <v>312</v>
      </c>
      <c r="AS241" s="153" t="s">
        <v>312</v>
      </c>
      <c r="AT241" s="1" t="str">
        <f>IF(AND($E241&lt;&gt;"",$A241="J",Invoer!O270&lt;&gt;""),VLOOKUP(Invoer!O270,NORM!$F$31:$H$38,3,0),"")</f>
        <v/>
      </c>
      <c r="AU241" s="1"/>
      <c r="AV241" s="1" t="str">
        <f>IF(AND($E241&lt;&gt;"",$A241="J"),Invoer!AH270,"")</f>
        <v/>
      </c>
      <c r="AW241" s="1"/>
      <c r="AX241" s="1" t="str">
        <f t="shared" si="496"/>
        <v/>
      </c>
      <c r="AY241" s="1"/>
      <c r="AZ241" s="3" t="str">
        <f t="shared" si="497"/>
        <v/>
      </c>
      <c r="BA241" s="3" t="str">
        <f t="shared" si="498"/>
        <v/>
      </c>
      <c r="BB241" s="3" t="str">
        <f t="shared" si="499"/>
        <v>N</v>
      </c>
      <c r="BC241" s="3" t="str">
        <f t="shared" si="500"/>
        <v>N</v>
      </c>
      <c r="BD241" s="3" t="str">
        <f t="shared" si="501"/>
        <v/>
      </c>
      <c r="BE241" s="3">
        <f t="shared" si="502"/>
        <v>0</v>
      </c>
      <c r="BF241" s="3" t="str">
        <f t="shared" si="503"/>
        <v/>
      </c>
      <c r="BG241" s="3" t="str">
        <f t="shared" si="504"/>
        <v/>
      </c>
      <c r="BH241" s="3" t="str">
        <f t="shared" si="505"/>
        <v>N</v>
      </c>
      <c r="BI241" s="24" t="str">
        <f t="shared" si="506"/>
        <v/>
      </c>
      <c r="BJ241" s="24" t="str">
        <f>IF(ISERROR(VLOOKUP($BD241,LOV_GWSGRP!A:A,1,0)),"N","J")</f>
        <v>N</v>
      </c>
      <c r="BK241" s="24" t="str">
        <f>IF(ISERROR(VLOOKUP($BD241,LOV_GWSGRP!D:D,1,0)),"N","J")</f>
        <v>N</v>
      </c>
      <c r="BL241" s="24" t="str">
        <f>IF(ISERROR(VLOOKUP($BD241,LOV_GWSGRP!G:G,1,0)),"N","J")</f>
        <v>N</v>
      </c>
      <c r="BM241" s="24" t="str">
        <f>IF(ISERROR(VLOOKUP($BD241,LOV_GWSGRP!M:M,1,0)),"N","J")</f>
        <v>N</v>
      </c>
      <c r="BN241" s="24" t="str">
        <f>IF(ISERROR(VLOOKUP($BD241,LOV_GWSGRP!P:P,1,0)),"N","J")</f>
        <v>N</v>
      </c>
      <c r="BO241" s="24" t="str">
        <f>IF(ISERROR(VLOOKUP($BD241,LOV_GWSGRP!S:S,1,0)),"N","J")</f>
        <v>N</v>
      </c>
      <c r="BP241" s="24" t="str">
        <f>IF(ISERROR(VLOOKUP($BD241,LOV_GWSGRP!V:V,1,0)),"N","J")</f>
        <v>N</v>
      </c>
      <c r="BQ241" s="24" t="str">
        <f>IF(ISERROR(VLOOKUP($BD241,LOV_GWSGRP!Y:Y,1,0)),"N","J")</f>
        <v>N</v>
      </c>
      <c r="BR241" s="24" t="str">
        <f>IF(ISERROR(VLOOKUP($BD241,LOV_GWSGRP!AB:AB,1,0)),"N","J")</f>
        <v>N</v>
      </c>
      <c r="BS241" s="24" t="str">
        <f>IF(ISERROR(VLOOKUP($BD241,LOV_GWSGRP!AE:AE,1,0)),"N","J")</f>
        <v>N</v>
      </c>
      <c r="BT241" s="24" t="str">
        <f>IF(ISERROR(VLOOKUP($BD241,LOV_GWSGRP!AH:AH,1,0)),"N","J")</f>
        <v>N</v>
      </c>
      <c r="BU241" s="24" t="str">
        <f>IF(ISERROR(VLOOKUP($BD241,LOV_GWSGRP!CJ:CJ,1,0)),"N","J")</f>
        <v>N</v>
      </c>
      <c r="BV241" s="24" t="str">
        <f>IF(ISERROR(VLOOKUP($BD241,LOV_GWSGRP!AN:AN,1,0)),"N","J")</f>
        <v>N</v>
      </c>
      <c r="BW241" s="24" t="str">
        <f>IF(ISERROR(VLOOKUP($BD241,LOV_GWSGRP!AQ:AQ,1,0)),"N","J")</f>
        <v>N</v>
      </c>
      <c r="BX241" s="24" t="str">
        <f>IF(ISERROR(VLOOKUP($BD241,LOV_GWSGRP!AT:AT,1,0)),"N","J")</f>
        <v>N</v>
      </c>
      <c r="BY241" s="24" t="str">
        <f>IF(ISERROR(VLOOKUP($BD241,LOV_GWSGRP!AW:AW,1,0)),"N","J")</f>
        <v>N</v>
      </c>
      <c r="BZ241" s="24" t="str">
        <f>IF(ISERROR(VLOOKUP($BD241,LOV_GWSGRP!AZ:AZ,1,0)),"N","J")</f>
        <v>N</v>
      </c>
      <c r="CA241" s="24" t="str">
        <f>IF(ISERROR(VLOOKUP($BD241,LOV_GWSGRP!BC:BC,1,0)),"N","J")</f>
        <v>N</v>
      </c>
      <c r="CB241" s="24" t="str">
        <f>IF(ISERROR(VLOOKUP($BD241,LOV_GWSGRP!BF:BF,1,0)),"N","J")</f>
        <v>N</v>
      </c>
      <c r="CC241" s="24" t="str">
        <f>IF(ISERROR(VLOOKUP($BD241,LOV_GWSGRP!BI:BI,1,0)),"N","J")</f>
        <v>N</v>
      </c>
      <c r="CD241" s="24" t="str">
        <f>IF(ISERROR(VLOOKUP($BD241,LOV_GWSGRP!J:J,1,0)),"N","J")</f>
        <v>N</v>
      </c>
      <c r="CE241" s="24" t="str">
        <f>IF(ISERROR(VLOOKUP($BD241,LOV_GWSGRP!BL:BL,1,0)),"N","J")</f>
        <v>N</v>
      </c>
      <c r="CF241" s="24"/>
      <c r="CG241" s="24" t="str">
        <f>IF(ISERROR(VLOOKUP($BD241,LOV_GWSGRP!BO:BO,1,0)),"N","J")</f>
        <v>N</v>
      </c>
      <c r="CH241" s="24" t="str">
        <f t="shared" si="507"/>
        <v>N</v>
      </c>
      <c r="CI241" s="24" t="str">
        <f>IF(ISERROR(VLOOKUP($BD241,GEWASCODE_GLMC8!F:F,1,0)),"N","J")</f>
        <v>N</v>
      </c>
      <c r="CJ241" s="24" t="str">
        <f>IF(COUNTIF($CI241:CI241,"J")&gt;0,"N",IF(ISERROR(VLOOKUP($BD241,GEWASCODE_GLMC8!G:G,1,0)),"N","J"))</f>
        <v>N</v>
      </c>
      <c r="CK241" s="24" t="str">
        <f>IF(COUNTIF($CI241:CJ241,"J")&gt;0,"N",IF(ISERROR(VLOOKUP($BD241,GEWASCODE_GLMC8!H:H,1,0)),"N","J"))</f>
        <v>N</v>
      </c>
      <c r="CL241" s="24" t="str">
        <f>IF(COUNTIF($CI241:CK241,"J")&gt;0,"N",IF(ISERROR(VLOOKUP($BD241,GEWASCODE_GLMC8!I:I,1,0)),"N","J"))</f>
        <v>N</v>
      </c>
      <c r="CM241" s="24" t="str">
        <f>IF(COUNTIF($CI241:CL241,"J")&gt;0,"N",IF(ISERROR(VLOOKUP($BD241,GEWASCODE_GLMC8!J:J,1,0)),"N","J"))</f>
        <v>N</v>
      </c>
      <c r="CN241" s="24" t="str">
        <f>IF(COUNTIF($CI241:CM241,"J")&gt;0,"N",IF(ISERROR(VLOOKUP($BD241,GEWASCODE_GLMC8!K:K,1,0)),"N","J"))</f>
        <v>N</v>
      </c>
      <c r="CO241" s="24" t="str">
        <f>IF(COUNTIF($CI241:CN241,"J")&gt;0,"N",IF(ISERROR(VLOOKUP($BD241,GEWASCODE_GLMC8!L:L,1,0)),"N","J"))</f>
        <v>N</v>
      </c>
      <c r="CP241" s="24" t="str">
        <f>IF(COUNTIF($CI241:CO241,"J")&gt;0,"N",IF(ISERROR(VLOOKUP($BD241,GEWASCODE_GLMC8!M:M,1,0)),"N","J"))</f>
        <v>N</v>
      </c>
      <c r="CQ241" s="24" t="str">
        <f>IF(COUNTIF($CI241:CP241,"J")&gt;0,"N",IF(ISERROR(VLOOKUP($BD241,GEWASCODE_GLMC8!N:N,1,0)),"N","J"))</f>
        <v>N</v>
      </c>
      <c r="CR241" s="24" t="str">
        <f>IF(COUNTIF($CI241:CQ241,"J")&gt;0,"N",IF(ISERROR(VLOOKUP($BD241,GEWASCODE_GLMC8!O:O,1,0)),"N","J"))</f>
        <v>N</v>
      </c>
      <c r="CS241" s="24" t="str">
        <f>IF(COUNTIF($CI241:CR241,"J")&gt;0,"N",IF(ISERROR(VLOOKUP($BD241,GEWASCODE_GLMC8!P:P,1,0)),"N","J"))</f>
        <v>N</v>
      </c>
      <c r="CT241" s="24" t="str">
        <f>IF(COUNTIF($CI241:CS241,"J")&gt;0,"N",IF(ISERROR(VLOOKUP($BD241,GEWASCODE_GLMC8!Q:Q,1,0)),"N","J"))</f>
        <v>N</v>
      </c>
      <c r="CU241" s="24" t="str">
        <f>IF(COUNTIF($CI241:CT241,"J")&gt;0,"N",IF(ISERROR(VLOOKUP($BD241,GEWASCODE_GLMC8!R:R,1,0)),"N","J"))</f>
        <v>N</v>
      </c>
      <c r="CV241" s="24" t="str">
        <f>IF(COUNTIF($CI241:CU241,"J")&gt;0,"N",IF(ISERROR(VLOOKUP($BD241,GEWASCODE_GLMC8!S:S,1,0)),"N","J"))</f>
        <v>N</v>
      </c>
      <c r="CW241" s="24" t="str">
        <f>IF(COUNTIF($CI241:CV241,"J")&gt;0,"N",IF(ISERROR(VLOOKUP($BD241,GEWASCODE_GLMC8!T:T,1,0)),"N","J"))</f>
        <v>N</v>
      </c>
      <c r="CX241" s="24" t="str">
        <f>IF(COUNTIF($CI241:CW241,"J")&gt;0,"N",IF(ISERROR(VLOOKUP($BD241,GEWASCODE_GLMC8!U:U,1,0)),"N","J"))</f>
        <v>N</v>
      </c>
      <c r="CY241" s="24" t="str">
        <f>IF(COUNTIF($CI241:CX241,"J")&gt;0,"N",IF(ISERROR(VLOOKUP($BD241,GEWASCODE_GLMC8!V:V,1,0)),"N","J"))</f>
        <v>N</v>
      </c>
      <c r="CZ241" s="24" t="str">
        <f>IF(COUNTIF($CI241:CY241,"J")&gt;0,"N",IF(ISERROR(VLOOKUP($BD241,GEWASCODE_GLMC8!W:W,1,0)),"N","J"))</f>
        <v>N</v>
      </c>
      <c r="DA241" s="24" t="str">
        <f>IF(COUNTIF($CI241:CZ241,"J")&gt;0,"N",IF(ISERROR(VLOOKUP($BD241,GEWASCODE_GLMC8!X:X,1,0)),"N","J"))</f>
        <v>N</v>
      </c>
      <c r="DB241" s="24" t="str">
        <f>IF(COUNTIF($CI241:DA241,"J")&gt;0,"N",IF(ISERROR(VLOOKUP($BD241,GEWASCODE_GLMC8!Y:Y,1,0)),"N","J"))</f>
        <v>N</v>
      </c>
      <c r="DC241" s="24" t="str">
        <f>IF(COUNTIF($CI241:DB241,"J")&gt;0,"N",IF(ISERROR(VLOOKUP($BD241,GEWASCODE_GLMC8!Z:Z,1,0)),"N","J"))</f>
        <v>N</v>
      </c>
      <c r="DD241" s="24" t="str">
        <f t="shared" si="508"/>
        <v>N</v>
      </c>
      <c r="DE241" s="3" t="str">
        <f t="shared" si="439"/>
        <v>N</v>
      </c>
      <c r="DF241" s="3" t="str">
        <f t="shared" si="440"/>
        <v>N</v>
      </c>
      <c r="DG241" s="3" t="str">
        <f t="shared" si="509"/>
        <v>N</v>
      </c>
      <c r="DH241" s="3" t="str">
        <f t="shared" si="510"/>
        <v>N</v>
      </c>
      <c r="DI241" s="3" t="str">
        <f t="shared" si="441"/>
        <v>N</v>
      </c>
      <c r="DJ241" s="3" t="str">
        <f t="shared" si="442"/>
        <v>N</v>
      </c>
      <c r="DK241" s="3">
        <f>0</f>
        <v>0</v>
      </c>
      <c r="DL241" s="3" t="str">
        <f t="shared" si="443"/>
        <v>N</v>
      </c>
      <c r="DM241" s="3" t="str">
        <f t="shared" si="444"/>
        <v>N</v>
      </c>
      <c r="DN241" t="str">
        <f>IF(AND($A241="J",COUNTIFS(activiteiten_perceel,percelen!$AZ241,activiteiten_maatregel_nr,percelen!DN$4,activiteiten_activiteit_voldoet_aan_voorwaarden,"J")&gt;0),DN$4,"")</f>
        <v/>
      </c>
      <c r="DO241" t="str">
        <f>IF(AND($A241="J",COUNTIFS(activiteiten_perceel,percelen!$AZ241,activiteiten_maatregel_nr,percelen!DO$4,activiteiten_activiteit_voldoet_aan_voorwaarden,"J")&gt;0),DO$4,"")</f>
        <v/>
      </c>
      <c r="DP241" t="str">
        <f>IF(AND($A241="J",COUNTIFS(activiteiten_perceel,percelen!$AZ241,activiteiten_maatregel_nr,percelen!DP$4,activiteiten_activiteit_voldoet_aan_voorwaarden,"J")&gt;0),DP$4,"")</f>
        <v/>
      </c>
      <c r="DQ241" t="str">
        <f>IF(AND($A241="J",COUNTIFS(activiteiten_perceel,percelen!$AZ241,activiteiten_maatregel_nr,percelen!DQ$4,activiteiten_activiteit_voldoet_aan_voorwaarden,"J")&gt;0),DQ$4,"")</f>
        <v/>
      </c>
      <c r="DR241" t="str">
        <f>IF(AND($A241="J",COUNTIFS(activiteiten_perceel,percelen!$AZ241,activiteiten_maatregel_nr,percelen!DR$4,activiteiten_activiteit_voldoet_aan_voorwaarden,"J")&gt;0),DR$4,"")</f>
        <v/>
      </c>
      <c r="DS241" t="str">
        <f>IF(AND($A241="J",COUNTIFS(activiteiten_perceel,percelen!$AZ241,activiteiten_maatregel_nr,percelen!DS$4,activiteiten_activiteit_voldoet_aan_voorwaarden,"J")&gt;0),DS$4,"")</f>
        <v/>
      </c>
      <c r="DT241" t="str">
        <f>IF(AND($A241="J",COUNTIFS(activiteiten_perceel,percelen!$AZ241,activiteiten_maatregel_nr,percelen!DT$4,activiteiten_activiteit_voldoet_aan_voorwaarden,"J")&gt;0),DT$4,"")</f>
        <v/>
      </c>
      <c r="DU241" t="str">
        <f>IF(AND($A241="J",COUNTIFS(activiteiten_perceel,percelen!$AZ241,activiteiten_maatregel_nr,percelen!DU$4,activiteiten_activiteit_voldoet_aan_voorwaarden,"J")&gt;0),DU$4,"")</f>
        <v/>
      </c>
      <c r="DV241" t="str">
        <f>IF(AND($A241="J",COUNTIFS(activiteiten_perceel,percelen!$AZ241,activiteiten_maatregel_nr,percelen!DV$4,activiteiten_activiteit_voldoet_aan_voorwaarden,"J")&gt;0),DV$4,"")</f>
        <v/>
      </c>
      <c r="DW241" t="str">
        <f>IF(AND($A241="J",COUNTIFS(activiteiten_perceel,percelen!$AZ241,activiteiten_maatregel_nr,percelen!DW$4,activiteiten_activiteit_voldoet_aan_voorwaarden,"J")&gt;0),DW$4,"")</f>
        <v/>
      </c>
      <c r="DX241" t="str">
        <f>IF(AND($A241="J",COUNTIFS(activiteiten_perceel,percelen!$AZ241,activiteiten_maatregel_nr,percelen!DX$4,activiteiten_activiteit_voldoet_aan_voorwaarden,"J")&gt;0),DX$4,"")</f>
        <v/>
      </c>
      <c r="DY241" t="str">
        <f>IF(AND($A241="J",COUNTIFS(activiteiten_perceel,percelen!$AZ241,activiteiten_maatregel_nr,percelen!DY$4,activiteiten_activiteit_voldoet_aan_voorwaarden,"J")&gt;0),DY$4,"")</f>
        <v/>
      </c>
      <c r="DZ241" t="str">
        <f>IF(AND($A241="J",COUNTIFS(activiteiten_perceel,percelen!$AZ241,activiteiten_maatregel_nr,percelen!DZ$4,activiteiten_activiteit_voldoet_aan_voorwaarden,"J")&gt;0),DZ$4,"")</f>
        <v/>
      </c>
      <c r="EA241" t="str">
        <f>IF(AND($A241="J",COUNTIFS(activiteiten_perceel,percelen!$AZ241,activiteiten_maatregel_nr,percelen!EA$4,activiteiten_activiteit_voldoet_aan_voorwaarden,"J")&gt;0),EA$4,"")</f>
        <v/>
      </c>
      <c r="EB241" t="str">
        <f>IF(AND($A241="J",COUNTIFS(activiteiten_perceel,percelen!$AZ241,activiteiten_maatregel_nr,percelen!EB$4,activiteiten_activiteit_voldoet_aan_voorwaarden,"J")&gt;0),EB$4,"")</f>
        <v/>
      </c>
      <c r="EC241" t="str">
        <f>IF(AND($A241="J",COUNTIFS(activiteiten_perceel,percelen!$AZ241,activiteiten_maatregel_nr,percelen!EC$4,activiteiten_activiteit_voldoet_aan_voorwaarden,"J")&gt;0),EC$4,"")</f>
        <v/>
      </c>
      <c r="ED241" t="str">
        <f>IF(AND($A241="J",COUNTIFS(activiteiten_perceel,percelen!$AZ241,activiteiten_maatregel_nr,percelen!ED$4,activiteiten_activiteit_voldoet_aan_voorwaarden,"J")&gt;0),ED$4,"")</f>
        <v/>
      </c>
      <c r="EE241" t="str">
        <f>IF(AND($A241="J",COUNTIFS(activiteiten_perceel,percelen!$AZ241,activiteiten_maatregel_nr,percelen!EE$4,activiteiten_activiteit_voldoet_aan_voorwaarden,"J")&gt;0),EE$4,"")</f>
        <v/>
      </c>
      <c r="EF241" t="str">
        <f>IF(AND($A241="J",COUNTIFS(activiteiten_perceel,percelen!$AZ241,activiteiten_maatregel_nr,percelen!EF$4,activiteiten_activiteit_voldoet_aan_voorwaarden,"J")&gt;0),EF$4,"")</f>
        <v/>
      </c>
      <c r="EG241" t="str">
        <f>IF(AND($A241="J",COUNTIFS(activiteiten_perceel,percelen!$AZ241,activiteiten_maatregel_nr,percelen!EG$4,activiteiten_activiteit_voldoet_aan_voorwaarden,"J")&gt;0),EG$4,"")</f>
        <v/>
      </c>
      <c r="EH241" t="str">
        <f>IF(AND($A241="J",COUNTIFS(activiteiten_perceel,percelen!$AZ241,activiteiten_maatregel_nr,percelen!EH$4,activiteiten_activiteit_voldoet_aan_voorwaarden,"J")&gt;0),EH$4,"")</f>
        <v/>
      </c>
      <c r="EI241" t="str">
        <f>IF(AND($A241="J",COUNTIFS(activiteiten_perceel,percelen!$AZ241,activiteiten_maatregel_nr,percelen!EI$4,activiteiten_activiteit_voldoet_aan_voorwaarden,"J")&gt;0),EI$4,"")</f>
        <v/>
      </c>
      <c r="EJ241">
        <f t="shared" si="511"/>
        <v>0</v>
      </c>
      <c r="EK241" t="str">
        <f t="shared" si="445"/>
        <v/>
      </c>
      <c r="EL241" t="str">
        <f t="shared" si="446"/>
        <v/>
      </c>
      <c r="EM241" t="str">
        <f t="shared" si="447"/>
        <v/>
      </c>
      <c r="EN241" t="str">
        <f t="shared" si="448"/>
        <v/>
      </c>
      <c r="EO241" t="str">
        <f t="shared" si="449"/>
        <v/>
      </c>
      <c r="EP241" t="str">
        <f t="shared" si="450"/>
        <v/>
      </c>
      <c r="EQ241" t="str">
        <f t="shared" si="451"/>
        <v/>
      </c>
      <c r="ER241" t="str">
        <f t="shared" si="452"/>
        <v/>
      </c>
      <c r="ES241" t="str">
        <f t="shared" si="453"/>
        <v/>
      </c>
      <c r="ET241" t="str">
        <f t="shared" si="454"/>
        <v/>
      </c>
      <c r="EU241" t="str">
        <f t="shared" si="455"/>
        <v/>
      </c>
      <c r="EV241" t="str">
        <f t="shared" si="456"/>
        <v/>
      </c>
      <c r="EW241" t="str">
        <f t="shared" si="512"/>
        <v>nvt</v>
      </c>
      <c r="EX241" t="str">
        <f t="shared" si="513"/>
        <v>nvt</v>
      </c>
      <c r="EY241" t="str">
        <f t="shared" si="514"/>
        <v>nvt</v>
      </c>
      <c r="EZ241" t="str">
        <f t="shared" si="515"/>
        <v>nvt</v>
      </c>
      <c r="FA241" t="str">
        <f t="shared" si="516"/>
        <v>nvt</v>
      </c>
      <c r="FB241" t="str">
        <f t="shared" si="517"/>
        <v>nvt</v>
      </c>
      <c r="FC241" t="str">
        <f t="shared" si="518"/>
        <v>nvt</v>
      </c>
      <c r="FD241" t="str">
        <f t="shared" si="519"/>
        <v>nvt</v>
      </c>
      <c r="FE241" t="str">
        <f>IF($EJ241=2,VLOOKUP(FD241,STAPELING!A:D,FE$1,0),"nvt")</f>
        <v>nvt</v>
      </c>
      <c r="FF241" t="str">
        <f t="shared" si="520"/>
        <v>nvt</v>
      </c>
      <c r="FG241" t="str">
        <f t="shared" si="521"/>
        <v>nvt</v>
      </c>
      <c r="FH241" t="str">
        <f t="shared" si="522"/>
        <v>nvt</v>
      </c>
      <c r="FI241" t="str">
        <f t="shared" si="523"/>
        <v>nvt</v>
      </c>
      <c r="FJ241" t="str">
        <f t="shared" si="524"/>
        <v>nvt</v>
      </c>
      <c r="FK241" t="str">
        <f t="shared" si="525"/>
        <v>nvt</v>
      </c>
      <c r="FL241" t="str">
        <f t="shared" si="526"/>
        <v>nvt</v>
      </c>
      <c r="FM241" t="str">
        <f t="shared" si="527"/>
        <v/>
      </c>
      <c r="FN241" t="str">
        <f>IF(ISERROR(VLOOKUP(FM241,STAPELING!I:AO,FN$1,0)),"N",VLOOKUP(FM241,STAPELING!I:AO,FN$1,0))</f>
        <v>J</v>
      </c>
      <c r="FO241" t="str">
        <f t="shared" si="528"/>
        <v>nvt</v>
      </c>
      <c r="FP241" t="str">
        <f t="shared" si="457"/>
        <v>nvt</v>
      </c>
      <c r="FQ241" t="str">
        <f t="shared" si="458"/>
        <v>nvt</v>
      </c>
      <c r="FR241" t="str">
        <f t="shared" si="459"/>
        <v>nvt</v>
      </c>
      <c r="FS241" t="str">
        <f t="shared" si="460"/>
        <v>nvt</v>
      </c>
      <c r="FT241" t="str">
        <f t="shared" si="461"/>
        <v>nvt</v>
      </c>
      <c r="FU241" t="str">
        <f t="shared" si="462"/>
        <v>nvt</v>
      </c>
      <c r="FV241" t="str">
        <f t="shared" si="463"/>
        <v>nvt</v>
      </c>
      <c r="FW241" t="str">
        <f t="shared" si="464"/>
        <v>nvt</v>
      </c>
      <c r="FX241" t="str">
        <f t="shared" si="465"/>
        <v>nvt</v>
      </c>
      <c r="FY241" t="str">
        <f t="shared" si="466"/>
        <v>nvt</v>
      </c>
      <c r="FZ241" t="str">
        <f t="shared" si="467"/>
        <v>nvt</v>
      </c>
      <c r="GA241" t="str">
        <f t="shared" si="468"/>
        <v>nvt</v>
      </c>
      <c r="GB241" t="str">
        <f>IF($EJ241&gt;2,IF(FO241="","zwart",VLOOKUP(FO241,STAPELING!J:AA,GB$1,0)),"nvt")</f>
        <v>nvt</v>
      </c>
      <c r="GC241" t="str">
        <f t="shared" si="529"/>
        <v>nvt</v>
      </c>
      <c r="GD241" t="str">
        <f t="shared" si="530"/>
        <v>nvt</v>
      </c>
      <c r="GE241" t="str">
        <f t="shared" si="531"/>
        <v>nvt</v>
      </c>
      <c r="GF241" t="str">
        <f t="shared" si="532"/>
        <v>nvt</v>
      </c>
      <c r="GG241" t="str">
        <f t="shared" si="533"/>
        <v>nvt</v>
      </c>
      <c r="GH241" t="str">
        <f t="shared" si="534"/>
        <v>nvt</v>
      </c>
      <c r="GI241" t="str">
        <f t="shared" si="535"/>
        <v>nvt</v>
      </c>
      <c r="GJ241" t="str">
        <f t="shared" si="536"/>
        <v>nvt</v>
      </c>
      <c r="GK241" t="str">
        <f t="shared" si="469"/>
        <v>nvt</v>
      </c>
      <c r="GL241" t="str">
        <f t="shared" si="470"/>
        <v>nvt</v>
      </c>
      <c r="GM241" t="str">
        <f t="shared" si="471"/>
        <v>nvt</v>
      </c>
      <c r="GN241" t="str">
        <f t="shared" si="472"/>
        <v>nvt</v>
      </c>
      <c r="GO241" t="str">
        <f t="shared" si="473"/>
        <v>nvt</v>
      </c>
      <c r="GP241" t="str">
        <f t="shared" si="474"/>
        <v>nvt</v>
      </c>
      <c r="GQ241" t="str">
        <f t="shared" si="475"/>
        <v>nvt</v>
      </c>
      <c r="GR241" t="str">
        <f t="shared" si="476"/>
        <v>nvt</v>
      </c>
      <c r="GS241" t="str">
        <f t="shared" si="477"/>
        <v>nvt</v>
      </c>
      <c r="GT241" t="str">
        <f t="shared" si="478"/>
        <v>nvt</v>
      </c>
      <c r="GU241" t="str">
        <f t="shared" si="479"/>
        <v>nvt</v>
      </c>
      <c r="GV241" t="str">
        <f t="shared" si="480"/>
        <v>nvt</v>
      </c>
      <c r="GW241" t="str">
        <f>IF($EJ241&gt;2,IF(GJ241="","zwart",VLOOKUP(GJ241,STAPELING!AB:AJ,GW$1,0)),"nvt")</f>
        <v>nvt</v>
      </c>
      <c r="GX241" t="str">
        <f t="shared" si="537"/>
        <v>nvt</v>
      </c>
      <c r="GY241" t="str">
        <f t="shared" si="538"/>
        <v>nvt</v>
      </c>
      <c r="GZ241" t="str">
        <f t="shared" si="539"/>
        <v>nvt</v>
      </c>
      <c r="HA241" t="str">
        <f t="shared" si="540"/>
        <v>nvt</v>
      </c>
      <c r="HB241" t="str">
        <f t="shared" si="541"/>
        <v>nvt</v>
      </c>
      <c r="HC241" t="str">
        <f t="shared" si="542"/>
        <v>nvt</v>
      </c>
      <c r="HD241" t="str">
        <f t="shared" si="543"/>
        <v>nvt</v>
      </c>
      <c r="HE241" t="str">
        <f t="shared" si="544"/>
        <v>nvt</v>
      </c>
      <c r="HF241" t="str">
        <f t="shared" si="545"/>
        <v>nvt</v>
      </c>
      <c r="HG241" t="str">
        <f t="shared" si="546"/>
        <v>nvt</v>
      </c>
      <c r="HH241" t="str">
        <f t="shared" si="547"/>
        <v>nvt</v>
      </c>
      <c r="HI241" t="str">
        <f t="shared" si="548"/>
        <v>nvt</v>
      </c>
      <c r="HJ241" t="str">
        <f t="shared" si="549"/>
        <v>nvt</v>
      </c>
      <c r="HK241" t="str">
        <f t="shared" si="550"/>
        <v>nvt</v>
      </c>
      <c r="HL241" t="str">
        <f t="shared" si="551"/>
        <v>nvt</v>
      </c>
      <c r="HM241" t="str">
        <f t="shared" si="481"/>
        <v>nvt</v>
      </c>
      <c r="HN241" t="str">
        <f t="shared" si="482"/>
        <v>nvt</v>
      </c>
      <c r="HO241" t="str">
        <f t="shared" si="483"/>
        <v>nvt</v>
      </c>
      <c r="HP241" t="str">
        <f t="shared" si="484"/>
        <v>nvt</v>
      </c>
      <c r="HQ241" t="str">
        <f t="shared" si="485"/>
        <v>nvt</v>
      </c>
      <c r="HR241" t="str">
        <f t="shared" si="486"/>
        <v>nvt</v>
      </c>
      <c r="HS241" t="str">
        <f t="shared" si="487"/>
        <v>nvt</v>
      </c>
      <c r="HT241" t="str">
        <f t="shared" si="488"/>
        <v>nvt</v>
      </c>
      <c r="HU241" t="str">
        <f t="shared" si="489"/>
        <v>nvt</v>
      </c>
      <c r="HV241" t="str">
        <f t="shared" si="490"/>
        <v>nvt</v>
      </c>
      <c r="HW241" t="str">
        <f t="shared" si="491"/>
        <v>nvt</v>
      </c>
      <c r="HX241" t="str">
        <f t="shared" si="492"/>
        <v>nvt</v>
      </c>
      <c r="HY241" t="str">
        <f>IF($EJ241&gt;2,IF(HL241="","zwart",VLOOKUP(HL241,STAPELING!AK:AN,HY$1,0)),"nvt")</f>
        <v>nvt</v>
      </c>
      <c r="HZ241" t="str">
        <f t="shared" si="552"/>
        <v>nvt</v>
      </c>
      <c r="IA241" t="str">
        <f t="shared" si="553"/>
        <v>nvt</v>
      </c>
      <c r="IB241" t="str">
        <f t="shared" si="554"/>
        <v>nvt</v>
      </c>
      <c r="IC241" t="str">
        <f t="shared" si="555"/>
        <v>nvt</v>
      </c>
      <c r="ID241" t="str">
        <f t="shared" si="556"/>
        <v>nvt</v>
      </c>
      <c r="IE241" t="str">
        <f t="shared" si="557"/>
        <v>nvt</v>
      </c>
      <c r="IF241" t="str">
        <f t="shared" si="558"/>
        <v>nvt</v>
      </c>
      <c r="IG241">
        <f t="shared" si="559"/>
        <v>0</v>
      </c>
      <c r="IH241">
        <f t="shared" si="560"/>
        <v>0</v>
      </c>
      <c r="II241">
        <f t="shared" si="561"/>
        <v>0</v>
      </c>
      <c r="IJ241">
        <f t="shared" si="562"/>
        <v>0</v>
      </c>
      <c r="IK241">
        <f t="shared" si="563"/>
        <v>0</v>
      </c>
      <c r="IL241">
        <f t="shared" si="564"/>
        <v>0</v>
      </c>
      <c r="IM241">
        <f t="shared" si="565"/>
        <v>0</v>
      </c>
      <c r="IN241">
        <f t="shared" si="566"/>
        <v>0</v>
      </c>
      <c r="IO241">
        <f t="shared" si="567"/>
        <v>0</v>
      </c>
      <c r="IP241">
        <f t="shared" si="568"/>
        <v>0</v>
      </c>
      <c r="IQ241">
        <f t="shared" si="569"/>
        <v>0</v>
      </c>
      <c r="IR241">
        <f t="shared" si="570"/>
        <v>0</v>
      </c>
      <c r="IS241">
        <f t="shared" si="571"/>
        <v>0</v>
      </c>
      <c r="IT241">
        <f t="shared" si="572"/>
        <v>0</v>
      </c>
      <c r="IU241" t="str">
        <f t="shared" si="573"/>
        <v>N</v>
      </c>
      <c r="IV241" t="str">
        <f t="shared" si="493"/>
        <v>N</v>
      </c>
      <c r="IW241" t="str">
        <f t="shared" si="574"/>
        <v>N</v>
      </c>
    </row>
    <row r="242" spans="1:258" x14ac:dyDescent="0.25">
      <c r="A242" t="str">
        <f>IF(ISERROR(VLOOKUP(E242,E$4:E241,1,0)),"J","N")</f>
        <v>N</v>
      </c>
      <c r="E242" s="25" t="str">
        <f>IF(Invoer!B271="","",Invoer!B271)</f>
        <v/>
      </c>
      <c r="F242" s="25"/>
      <c r="G242" s="25"/>
      <c r="H242" s="25" t="str">
        <f>IF(AND($E242&lt;&gt;"",$A242="J"),Invoer!D271,"")</f>
        <v/>
      </c>
      <c r="I242" s="25"/>
      <c r="J242" s="26"/>
      <c r="K242" s="26" t="str">
        <f>IF(AND($E242&lt;&gt;"",$A242="J"),Invoer!L271,"")</f>
        <v/>
      </c>
      <c r="L242" s="26"/>
      <c r="M242" s="25"/>
      <c r="N242" s="152"/>
      <c r="O242" s="153"/>
      <c r="P242" s="25"/>
      <c r="Q242" s="25"/>
      <c r="R242" s="153"/>
      <c r="S242" s="154"/>
      <c r="T242" s="152"/>
      <c r="U242" s="153"/>
      <c r="V242" s="153"/>
      <c r="W242" s="59" t="str">
        <f>IF(AND($E242&lt;&gt;"",$A242="J",Invoer!R271&lt;&gt;""),VLOOKUP(Invoer!R271,NORM!$F$26:$H$29,3,0),"")</f>
        <v/>
      </c>
      <c r="X242" s="59"/>
      <c r="Y242" s="25" t="str">
        <f t="shared" si="494"/>
        <v/>
      </c>
      <c r="Z242" s="25"/>
      <c r="AA242" s="26" t="str">
        <f t="shared" si="495"/>
        <v/>
      </c>
      <c r="AB242" s="26"/>
      <c r="AC242" s="153"/>
      <c r="AD242" s="153"/>
      <c r="AE242" s="153"/>
      <c r="AF242" s="153"/>
      <c r="AG242" s="153"/>
      <c r="AH242" s="25"/>
      <c r="AI242" s="153"/>
      <c r="AJ242" s="153"/>
      <c r="AK242" s="153"/>
      <c r="AL242" s="153"/>
      <c r="AM242" s="25" t="str">
        <f>IF(AND($E242&lt;&gt;"",$A242="J"),IF(Invoer!X271="Ja","J",IF(Invoer!X271="Nee","N","")),"")</f>
        <v/>
      </c>
      <c r="AN242" s="153"/>
      <c r="AO242" s="153"/>
      <c r="AP242" s="153" t="s">
        <v>311</v>
      </c>
      <c r="AQ242" s="153" t="s">
        <v>311</v>
      </c>
      <c r="AR242" s="153" t="s">
        <v>312</v>
      </c>
      <c r="AS242" s="153" t="s">
        <v>312</v>
      </c>
      <c r="AT242" s="1" t="str">
        <f>IF(AND($E242&lt;&gt;"",$A242="J",Invoer!O271&lt;&gt;""),VLOOKUP(Invoer!O271,NORM!$F$31:$H$38,3,0),"")</f>
        <v/>
      </c>
      <c r="AU242" s="1"/>
      <c r="AV242" s="1" t="str">
        <f>IF(AND($E242&lt;&gt;"",$A242="J"),Invoer!AH271,"")</f>
        <v/>
      </c>
      <c r="AW242" s="1"/>
      <c r="AX242" s="1" t="str">
        <f t="shared" si="496"/>
        <v/>
      </c>
      <c r="AY242" s="1"/>
      <c r="AZ242" s="3" t="str">
        <f t="shared" si="497"/>
        <v/>
      </c>
      <c r="BA242" s="3" t="str">
        <f t="shared" si="498"/>
        <v/>
      </c>
      <c r="BB242" s="3" t="str">
        <f t="shared" si="499"/>
        <v>N</v>
      </c>
      <c r="BC242" s="3" t="str">
        <f t="shared" si="500"/>
        <v>N</v>
      </c>
      <c r="BD242" s="3" t="str">
        <f t="shared" si="501"/>
        <v/>
      </c>
      <c r="BE242" s="3">
        <f t="shared" si="502"/>
        <v>0</v>
      </c>
      <c r="BF242" s="3" t="str">
        <f t="shared" si="503"/>
        <v/>
      </c>
      <c r="BG242" s="3" t="str">
        <f t="shared" si="504"/>
        <v/>
      </c>
      <c r="BH242" s="3" t="str">
        <f t="shared" si="505"/>
        <v>N</v>
      </c>
      <c r="BI242" s="24" t="str">
        <f t="shared" si="506"/>
        <v/>
      </c>
      <c r="BJ242" s="24" t="str">
        <f>IF(ISERROR(VLOOKUP($BD242,LOV_GWSGRP!A:A,1,0)),"N","J")</f>
        <v>N</v>
      </c>
      <c r="BK242" s="24" t="str">
        <f>IF(ISERROR(VLOOKUP($BD242,LOV_GWSGRP!D:D,1,0)),"N","J")</f>
        <v>N</v>
      </c>
      <c r="BL242" s="24" t="str">
        <f>IF(ISERROR(VLOOKUP($BD242,LOV_GWSGRP!G:G,1,0)),"N","J")</f>
        <v>N</v>
      </c>
      <c r="BM242" s="24" t="str">
        <f>IF(ISERROR(VLOOKUP($BD242,LOV_GWSGRP!M:M,1,0)),"N","J")</f>
        <v>N</v>
      </c>
      <c r="BN242" s="24" t="str">
        <f>IF(ISERROR(VLOOKUP($BD242,LOV_GWSGRP!P:P,1,0)),"N","J")</f>
        <v>N</v>
      </c>
      <c r="BO242" s="24" t="str">
        <f>IF(ISERROR(VLOOKUP($BD242,LOV_GWSGRP!S:S,1,0)),"N","J")</f>
        <v>N</v>
      </c>
      <c r="BP242" s="24" t="str">
        <f>IF(ISERROR(VLOOKUP($BD242,LOV_GWSGRP!V:V,1,0)),"N","J")</f>
        <v>N</v>
      </c>
      <c r="BQ242" s="24" t="str">
        <f>IF(ISERROR(VLOOKUP($BD242,LOV_GWSGRP!Y:Y,1,0)),"N","J")</f>
        <v>N</v>
      </c>
      <c r="BR242" s="24" t="str">
        <f>IF(ISERROR(VLOOKUP($BD242,LOV_GWSGRP!AB:AB,1,0)),"N","J")</f>
        <v>N</v>
      </c>
      <c r="BS242" s="24" t="str">
        <f>IF(ISERROR(VLOOKUP($BD242,LOV_GWSGRP!AE:AE,1,0)),"N","J")</f>
        <v>N</v>
      </c>
      <c r="BT242" s="24" t="str">
        <f>IF(ISERROR(VLOOKUP($BD242,LOV_GWSGRP!AH:AH,1,0)),"N","J")</f>
        <v>N</v>
      </c>
      <c r="BU242" s="24" t="str">
        <f>IF(ISERROR(VLOOKUP($BD242,LOV_GWSGRP!CJ:CJ,1,0)),"N","J")</f>
        <v>N</v>
      </c>
      <c r="BV242" s="24" t="str">
        <f>IF(ISERROR(VLOOKUP($BD242,LOV_GWSGRP!AN:AN,1,0)),"N","J")</f>
        <v>N</v>
      </c>
      <c r="BW242" s="24" t="str">
        <f>IF(ISERROR(VLOOKUP($BD242,LOV_GWSGRP!AQ:AQ,1,0)),"N","J")</f>
        <v>N</v>
      </c>
      <c r="BX242" s="24" t="str">
        <f>IF(ISERROR(VLOOKUP($BD242,LOV_GWSGRP!AT:AT,1,0)),"N","J")</f>
        <v>N</v>
      </c>
      <c r="BY242" s="24" t="str">
        <f>IF(ISERROR(VLOOKUP($BD242,LOV_GWSGRP!AW:AW,1,0)),"N","J")</f>
        <v>N</v>
      </c>
      <c r="BZ242" s="24" t="str">
        <f>IF(ISERROR(VLOOKUP($BD242,LOV_GWSGRP!AZ:AZ,1,0)),"N","J")</f>
        <v>N</v>
      </c>
      <c r="CA242" s="24" t="str">
        <f>IF(ISERROR(VLOOKUP($BD242,LOV_GWSGRP!BC:BC,1,0)),"N","J")</f>
        <v>N</v>
      </c>
      <c r="CB242" s="24" t="str">
        <f>IF(ISERROR(VLOOKUP($BD242,LOV_GWSGRP!BF:BF,1,0)),"N","J")</f>
        <v>N</v>
      </c>
      <c r="CC242" s="24" t="str">
        <f>IF(ISERROR(VLOOKUP($BD242,LOV_GWSGRP!BI:BI,1,0)),"N","J")</f>
        <v>N</v>
      </c>
      <c r="CD242" s="24" t="str">
        <f>IF(ISERROR(VLOOKUP($BD242,LOV_GWSGRP!J:J,1,0)),"N","J")</f>
        <v>N</v>
      </c>
      <c r="CE242" s="24" t="str">
        <f>IF(ISERROR(VLOOKUP($BD242,LOV_GWSGRP!BL:BL,1,0)),"N","J")</f>
        <v>N</v>
      </c>
      <c r="CF242" s="24"/>
      <c r="CG242" s="24" t="str">
        <f>IF(ISERROR(VLOOKUP($BD242,LOV_GWSGRP!BO:BO,1,0)),"N","J")</f>
        <v>N</v>
      </c>
      <c r="CH242" s="24" t="str">
        <f t="shared" si="507"/>
        <v>N</v>
      </c>
      <c r="CI242" s="24" t="str">
        <f>IF(ISERROR(VLOOKUP($BD242,GEWASCODE_GLMC8!F:F,1,0)),"N","J")</f>
        <v>N</v>
      </c>
      <c r="CJ242" s="24" t="str">
        <f>IF(COUNTIF($CI242:CI242,"J")&gt;0,"N",IF(ISERROR(VLOOKUP($BD242,GEWASCODE_GLMC8!G:G,1,0)),"N","J"))</f>
        <v>N</v>
      </c>
      <c r="CK242" s="24" t="str">
        <f>IF(COUNTIF($CI242:CJ242,"J")&gt;0,"N",IF(ISERROR(VLOOKUP($BD242,GEWASCODE_GLMC8!H:H,1,0)),"N","J"))</f>
        <v>N</v>
      </c>
      <c r="CL242" s="24" t="str">
        <f>IF(COUNTIF($CI242:CK242,"J")&gt;0,"N",IF(ISERROR(VLOOKUP($BD242,GEWASCODE_GLMC8!I:I,1,0)),"N","J"))</f>
        <v>N</v>
      </c>
      <c r="CM242" s="24" t="str">
        <f>IF(COUNTIF($CI242:CL242,"J")&gt;0,"N",IF(ISERROR(VLOOKUP($BD242,GEWASCODE_GLMC8!J:J,1,0)),"N","J"))</f>
        <v>N</v>
      </c>
      <c r="CN242" s="24" t="str">
        <f>IF(COUNTIF($CI242:CM242,"J")&gt;0,"N",IF(ISERROR(VLOOKUP($BD242,GEWASCODE_GLMC8!K:K,1,0)),"N","J"))</f>
        <v>N</v>
      </c>
      <c r="CO242" s="24" t="str">
        <f>IF(COUNTIF($CI242:CN242,"J")&gt;0,"N",IF(ISERROR(VLOOKUP($BD242,GEWASCODE_GLMC8!L:L,1,0)),"N","J"))</f>
        <v>N</v>
      </c>
      <c r="CP242" s="24" t="str">
        <f>IF(COUNTIF($CI242:CO242,"J")&gt;0,"N",IF(ISERROR(VLOOKUP($BD242,GEWASCODE_GLMC8!M:M,1,0)),"N","J"))</f>
        <v>N</v>
      </c>
      <c r="CQ242" s="24" t="str">
        <f>IF(COUNTIF($CI242:CP242,"J")&gt;0,"N",IF(ISERROR(VLOOKUP($BD242,GEWASCODE_GLMC8!N:N,1,0)),"N","J"))</f>
        <v>N</v>
      </c>
      <c r="CR242" s="24" t="str">
        <f>IF(COUNTIF($CI242:CQ242,"J")&gt;0,"N",IF(ISERROR(VLOOKUP($BD242,GEWASCODE_GLMC8!O:O,1,0)),"N","J"))</f>
        <v>N</v>
      </c>
      <c r="CS242" s="24" t="str">
        <f>IF(COUNTIF($CI242:CR242,"J")&gt;0,"N",IF(ISERROR(VLOOKUP($BD242,GEWASCODE_GLMC8!P:P,1,0)),"N","J"))</f>
        <v>N</v>
      </c>
      <c r="CT242" s="24" t="str">
        <f>IF(COUNTIF($CI242:CS242,"J")&gt;0,"N",IF(ISERROR(VLOOKUP($BD242,GEWASCODE_GLMC8!Q:Q,1,0)),"N","J"))</f>
        <v>N</v>
      </c>
      <c r="CU242" s="24" t="str">
        <f>IF(COUNTIF($CI242:CT242,"J")&gt;0,"N",IF(ISERROR(VLOOKUP($BD242,GEWASCODE_GLMC8!R:R,1,0)),"N","J"))</f>
        <v>N</v>
      </c>
      <c r="CV242" s="24" t="str">
        <f>IF(COUNTIF($CI242:CU242,"J")&gt;0,"N",IF(ISERROR(VLOOKUP($BD242,GEWASCODE_GLMC8!S:S,1,0)),"N","J"))</f>
        <v>N</v>
      </c>
      <c r="CW242" s="24" t="str">
        <f>IF(COUNTIF($CI242:CV242,"J")&gt;0,"N",IF(ISERROR(VLOOKUP($BD242,GEWASCODE_GLMC8!T:T,1,0)),"N","J"))</f>
        <v>N</v>
      </c>
      <c r="CX242" s="24" t="str">
        <f>IF(COUNTIF($CI242:CW242,"J")&gt;0,"N",IF(ISERROR(VLOOKUP($BD242,GEWASCODE_GLMC8!U:U,1,0)),"N","J"))</f>
        <v>N</v>
      </c>
      <c r="CY242" s="24" t="str">
        <f>IF(COUNTIF($CI242:CX242,"J")&gt;0,"N",IF(ISERROR(VLOOKUP($BD242,GEWASCODE_GLMC8!V:V,1,0)),"N","J"))</f>
        <v>N</v>
      </c>
      <c r="CZ242" s="24" t="str">
        <f>IF(COUNTIF($CI242:CY242,"J")&gt;0,"N",IF(ISERROR(VLOOKUP($BD242,GEWASCODE_GLMC8!W:W,1,0)),"N","J"))</f>
        <v>N</v>
      </c>
      <c r="DA242" s="24" t="str">
        <f>IF(COUNTIF($CI242:CZ242,"J")&gt;0,"N",IF(ISERROR(VLOOKUP($BD242,GEWASCODE_GLMC8!X:X,1,0)),"N","J"))</f>
        <v>N</v>
      </c>
      <c r="DB242" s="24" t="str">
        <f>IF(COUNTIF($CI242:DA242,"J")&gt;0,"N",IF(ISERROR(VLOOKUP($BD242,GEWASCODE_GLMC8!Y:Y,1,0)),"N","J"))</f>
        <v>N</v>
      </c>
      <c r="DC242" s="24" t="str">
        <f>IF(COUNTIF($CI242:DB242,"J")&gt;0,"N",IF(ISERROR(VLOOKUP($BD242,GEWASCODE_GLMC8!Z:Z,1,0)),"N","J"))</f>
        <v>N</v>
      </c>
      <c r="DD242" s="24" t="str">
        <f t="shared" si="508"/>
        <v>N</v>
      </c>
      <c r="DE242" s="3" t="str">
        <f t="shared" si="439"/>
        <v>N</v>
      </c>
      <c r="DF242" s="3" t="str">
        <f t="shared" si="440"/>
        <v>N</v>
      </c>
      <c r="DG242" s="3" t="str">
        <f t="shared" si="509"/>
        <v>N</v>
      </c>
      <c r="DH242" s="3" t="str">
        <f t="shared" si="510"/>
        <v>N</v>
      </c>
      <c r="DI242" s="3" t="str">
        <f t="shared" si="441"/>
        <v>N</v>
      </c>
      <c r="DJ242" s="3" t="str">
        <f t="shared" si="442"/>
        <v>N</v>
      </c>
      <c r="DK242" s="3">
        <f>0</f>
        <v>0</v>
      </c>
      <c r="DL242" s="3" t="str">
        <f t="shared" si="443"/>
        <v>N</v>
      </c>
      <c r="DM242" s="3" t="str">
        <f t="shared" si="444"/>
        <v>N</v>
      </c>
      <c r="DN242" t="str">
        <f>IF(AND($A242="J",COUNTIFS(activiteiten_perceel,percelen!$AZ242,activiteiten_maatregel_nr,percelen!DN$4,activiteiten_activiteit_voldoet_aan_voorwaarden,"J")&gt;0),DN$4,"")</f>
        <v/>
      </c>
      <c r="DO242" t="str">
        <f>IF(AND($A242="J",COUNTIFS(activiteiten_perceel,percelen!$AZ242,activiteiten_maatregel_nr,percelen!DO$4,activiteiten_activiteit_voldoet_aan_voorwaarden,"J")&gt;0),DO$4,"")</f>
        <v/>
      </c>
      <c r="DP242" t="str">
        <f>IF(AND($A242="J",COUNTIFS(activiteiten_perceel,percelen!$AZ242,activiteiten_maatregel_nr,percelen!DP$4,activiteiten_activiteit_voldoet_aan_voorwaarden,"J")&gt;0),DP$4,"")</f>
        <v/>
      </c>
      <c r="DQ242" t="str">
        <f>IF(AND($A242="J",COUNTIFS(activiteiten_perceel,percelen!$AZ242,activiteiten_maatregel_nr,percelen!DQ$4,activiteiten_activiteit_voldoet_aan_voorwaarden,"J")&gt;0),DQ$4,"")</f>
        <v/>
      </c>
      <c r="DR242" t="str">
        <f>IF(AND($A242="J",COUNTIFS(activiteiten_perceel,percelen!$AZ242,activiteiten_maatregel_nr,percelen!DR$4,activiteiten_activiteit_voldoet_aan_voorwaarden,"J")&gt;0),DR$4,"")</f>
        <v/>
      </c>
      <c r="DS242" t="str">
        <f>IF(AND($A242="J",COUNTIFS(activiteiten_perceel,percelen!$AZ242,activiteiten_maatregel_nr,percelen!DS$4,activiteiten_activiteit_voldoet_aan_voorwaarden,"J")&gt;0),DS$4,"")</f>
        <v/>
      </c>
      <c r="DT242" t="str">
        <f>IF(AND($A242="J",COUNTIFS(activiteiten_perceel,percelen!$AZ242,activiteiten_maatregel_nr,percelen!DT$4,activiteiten_activiteit_voldoet_aan_voorwaarden,"J")&gt;0),DT$4,"")</f>
        <v/>
      </c>
      <c r="DU242" t="str">
        <f>IF(AND($A242="J",COUNTIFS(activiteiten_perceel,percelen!$AZ242,activiteiten_maatregel_nr,percelen!DU$4,activiteiten_activiteit_voldoet_aan_voorwaarden,"J")&gt;0),DU$4,"")</f>
        <v/>
      </c>
      <c r="DV242" t="str">
        <f>IF(AND($A242="J",COUNTIFS(activiteiten_perceel,percelen!$AZ242,activiteiten_maatregel_nr,percelen!DV$4,activiteiten_activiteit_voldoet_aan_voorwaarden,"J")&gt;0),DV$4,"")</f>
        <v/>
      </c>
      <c r="DW242" t="str">
        <f>IF(AND($A242="J",COUNTIFS(activiteiten_perceel,percelen!$AZ242,activiteiten_maatregel_nr,percelen!DW$4,activiteiten_activiteit_voldoet_aan_voorwaarden,"J")&gt;0),DW$4,"")</f>
        <v/>
      </c>
      <c r="DX242" t="str">
        <f>IF(AND($A242="J",COUNTIFS(activiteiten_perceel,percelen!$AZ242,activiteiten_maatregel_nr,percelen!DX$4,activiteiten_activiteit_voldoet_aan_voorwaarden,"J")&gt;0),DX$4,"")</f>
        <v/>
      </c>
      <c r="DY242" t="str">
        <f>IF(AND($A242="J",COUNTIFS(activiteiten_perceel,percelen!$AZ242,activiteiten_maatregel_nr,percelen!DY$4,activiteiten_activiteit_voldoet_aan_voorwaarden,"J")&gt;0),DY$4,"")</f>
        <v/>
      </c>
      <c r="DZ242" t="str">
        <f>IF(AND($A242="J",COUNTIFS(activiteiten_perceel,percelen!$AZ242,activiteiten_maatregel_nr,percelen!DZ$4,activiteiten_activiteit_voldoet_aan_voorwaarden,"J")&gt;0),DZ$4,"")</f>
        <v/>
      </c>
      <c r="EA242" t="str">
        <f>IF(AND($A242="J",COUNTIFS(activiteiten_perceel,percelen!$AZ242,activiteiten_maatregel_nr,percelen!EA$4,activiteiten_activiteit_voldoet_aan_voorwaarden,"J")&gt;0),EA$4,"")</f>
        <v/>
      </c>
      <c r="EB242" t="str">
        <f>IF(AND($A242="J",COUNTIFS(activiteiten_perceel,percelen!$AZ242,activiteiten_maatregel_nr,percelen!EB$4,activiteiten_activiteit_voldoet_aan_voorwaarden,"J")&gt;0),EB$4,"")</f>
        <v/>
      </c>
      <c r="EC242" t="str">
        <f>IF(AND($A242="J",COUNTIFS(activiteiten_perceel,percelen!$AZ242,activiteiten_maatregel_nr,percelen!EC$4,activiteiten_activiteit_voldoet_aan_voorwaarden,"J")&gt;0),EC$4,"")</f>
        <v/>
      </c>
      <c r="ED242" t="str">
        <f>IF(AND($A242="J",COUNTIFS(activiteiten_perceel,percelen!$AZ242,activiteiten_maatregel_nr,percelen!ED$4,activiteiten_activiteit_voldoet_aan_voorwaarden,"J")&gt;0),ED$4,"")</f>
        <v/>
      </c>
      <c r="EE242" t="str">
        <f>IF(AND($A242="J",COUNTIFS(activiteiten_perceel,percelen!$AZ242,activiteiten_maatregel_nr,percelen!EE$4,activiteiten_activiteit_voldoet_aan_voorwaarden,"J")&gt;0),EE$4,"")</f>
        <v/>
      </c>
      <c r="EF242" t="str">
        <f>IF(AND($A242="J",COUNTIFS(activiteiten_perceel,percelen!$AZ242,activiteiten_maatregel_nr,percelen!EF$4,activiteiten_activiteit_voldoet_aan_voorwaarden,"J")&gt;0),EF$4,"")</f>
        <v/>
      </c>
      <c r="EG242" t="str">
        <f>IF(AND($A242="J",COUNTIFS(activiteiten_perceel,percelen!$AZ242,activiteiten_maatregel_nr,percelen!EG$4,activiteiten_activiteit_voldoet_aan_voorwaarden,"J")&gt;0),EG$4,"")</f>
        <v/>
      </c>
      <c r="EH242" t="str">
        <f>IF(AND($A242="J",COUNTIFS(activiteiten_perceel,percelen!$AZ242,activiteiten_maatregel_nr,percelen!EH$4,activiteiten_activiteit_voldoet_aan_voorwaarden,"J")&gt;0),EH$4,"")</f>
        <v/>
      </c>
      <c r="EI242" t="str">
        <f>IF(AND($A242="J",COUNTIFS(activiteiten_perceel,percelen!$AZ242,activiteiten_maatregel_nr,percelen!EI$4,activiteiten_activiteit_voldoet_aan_voorwaarden,"J")&gt;0),EI$4,"")</f>
        <v/>
      </c>
      <c r="EJ242">
        <f t="shared" si="511"/>
        <v>0</v>
      </c>
      <c r="EK242" t="str">
        <f t="shared" si="445"/>
        <v/>
      </c>
      <c r="EL242" t="str">
        <f t="shared" si="446"/>
        <v/>
      </c>
      <c r="EM242" t="str">
        <f t="shared" si="447"/>
        <v/>
      </c>
      <c r="EN242" t="str">
        <f t="shared" si="448"/>
        <v/>
      </c>
      <c r="EO242" t="str">
        <f t="shared" si="449"/>
        <v/>
      </c>
      <c r="EP242" t="str">
        <f t="shared" si="450"/>
        <v/>
      </c>
      <c r="EQ242" t="str">
        <f t="shared" si="451"/>
        <v/>
      </c>
      <c r="ER242" t="str">
        <f t="shared" si="452"/>
        <v/>
      </c>
      <c r="ES242" t="str">
        <f t="shared" si="453"/>
        <v/>
      </c>
      <c r="ET242" t="str">
        <f t="shared" si="454"/>
        <v/>
      </c>
      <c r="EU242" t="str">
        <f t="shared" si="455"/>
        <v/>
      </c>
      <c r="EV242" t="str">
        <f t="shared" si="456"/>
        <v/>
      </c>
      <c r="EW242" t="str">
        <f t="shared" si="512"/>
        <v>nvt</v>
      </c>
      <c r="EX242" t="str">
        <f t="shared" si="513"/>
        <v>nvt</v>
      </c>
      <c r="EY242" t="str">
        <f t="shared" si="514"/>
        <v>nvt</v>
      </c>
      <c r="EZ242" t="str">
        <f t="shared" si="515"/>
        <v>nvt</v>
      </c>
      <c r="FA242" t="str">
        <f t="shared" si="516"/>
        <v>nvt</v>
      </c>
      <c r="FB242" t="str">
        <f t="shared" si="517"/>
        <v>nvt</v>
      </c>
      <c r="FC242" t="str">
        <f t="shared" si="518"/>
        <v>nvt</v>
      </c>
      <c r="FD242" t="str">
        <f t="shared" si="519"/>
        <v>nvt</v>
      </c>
      <c r="FE242" t="str">
        <f>IF($EJ242=2,VLOOKUP(FD242,STAPELING!A:D,FE$1,0),"nvt")</f>
        <v>nvt</v>
      </c>
      <c r="FF242" t="str">
        <f t="shared" si="520"/>
        <v>nvt</v>
      </c>
      <c r="FG242" t="str">
        <f t="shared" si="521"/>
        <v>nvt</v>
      </c>
      <c r="FH242" t="str">
        <f t="shared" si="522"/>
        <v>nvt</v>
      </c>
      <c r="FI242" t="str">
        <f t="shared" si="523"/>
        <v>nvt</v>
      </c>
      <c r="FJ242" t="str">
        <f t="shared" si="524"/>
        <v>nvt</v>
      </c>
      <c r="FK242" t="str">
        <f t="shared" si="525"/>
        <v>nvt</v>
      </c>
      <c r="FL242" t="str">
        <f t="shared" si="526"/>
        <v>nvt</v>
      </c>
      <c r="FM242" t="str">
        <f t="shared" si="527"/>
        <v/>
      </c>
      <c r="FN242" t="str">
        <f>IF(ISERROR(VLOOKUP(FM242,STAPELING!I:AO,FN$1,0)),"N",VLOOKUP(FM242,STAPELING!I:AO,FN$1,0))</f>
        <v>J</v>
      </c>
      <c r="FO242" t="str">
        <f t="shared" si="528"/>
        <v>nvt</v>
      </c>
      <c r="FP242" t="str">
        <f t="shared" si="457"/>
        <v>nvt</v>
      </c>
      <c r="FQ242" t="str">
        <f t="shared" si="458"/>
        <v>nvt</v>
      </c>
      <c r="FR242" t="str">
        <f t="shared" si="459"/>
        <v>nvt</v>
      </c>
      <c r="FS242" t="str">
        <f t="shared" si="460"/>
        <v>nvt</v>
      </c>
      <c r="FT242" t="str">
        <f t="shared" si="461"/>
        <v>nvt</v>
      </c>
      <c r="FU242" t="str">
        <f t="shared" si="462"/>
        <v>nvt</v>
      </c>
      <c r="FV242" t="str">
        <f t="shared" si="463"/>
        <v>nvt</v>
      </c>
      <c r="FW242" t="str">
        <f t="shared" si="464"/>
        <v>nvt</v>
      </c>
      <c r="FX242" t="str">
        <f t="shared" si="465"/>
        <v>nvt</v>
      </c>
      <c r="FY242" t="str">
        <f t="shared" si="466"/>
        <v>nvt</v>
      </c>
      <c r="FZ242" t="str">
        <f t="shared" si="467"/>
        <v>nvt</v>
      </c>
      <c r="GA242" t="str">
        <f t="shared" si="468"/>
        <v>nvt</v>
      </c>
      <c r="GB242" t="str">
        <f>IF($EJ242&gt;2,IF(FO242="","zwart",VLOOKUP(FO242,STAPELING!J:AA,GB$1,0)),"nvt")</f>
        <v>nvt</v>
      </c>
      <c r="GC242" t="str">
        <f t="shared" si="529"/>
        <v>nvt</v>
      </c>
      <c r="GD242" t="str">
        <f t="shared" si="530"/>
        <v>nvt</v>
      </c>
      <c r="GE242" t="str">
        <f t="shared" si="531"/>
        <v>nvt</v>
      </c>
      <c r="GF242" t="str">
        <f t="shared" si="532"/>
        <v>nvt</v>
      </c>
      <c r="GG242" t="str">
        <f t="shared" si="533"/>
        <v>nvt</v>
      </c>
      <c r="GH242" t="str">
        <f t="shared" si="534"/>
        <v>nvt</v>
      </c>
      <c r="GI242" t="str">
        <f t="shared" si="535"/>
        <v>nvt</v>
      </c>
      <c r="GJ242" t="str">
        <f t="shared" si="536"/>
        <v>nvt</v>
      </c>
      <c r="GK242" t="str">
        <f t="shared" si="469"/>
        <v>nvt</v>
      </c>
      <c r="GL242" t="str">
        <f t="shared" si="470"/>
        <v>nvt</v>
      </c>
      <c r="GM242" t="str">
        <f t="shared" si="471"/>
        <v>nvt</v>
      </c>
      <c r="GN242" t="str">
        <f t="shared" si="472"/>
        <v>nvt</v>
      </c>
      <c r="GO242" t="str">
        <f t="shared" si="473"/>
        <v>nvt</v>
      </c>
      <c r="GP242" t="str">
        <f t="shared" si="474"/>
        <v>nvt</v>
      </c>
      <c r="GQ242" t="str">
        <f t="shared" si="475"/>
        <v>nvt</v>
      </c>
      <c r="GR242" t="str">
        <f t="shared" si="476"/>
        <v>nvt</v>
      </c>
      <c r="GS242" t="str">
        <f t="shared" si="477"/>
        <v>nvt</v>
      </c>
      <c r="GT242" t="str">
        <f t="shared" si="478"/>
        <v>nvt</v>
      </c>
      <c r="GU242" t="str">
        <f t="shared" si="479"/>
        <v>nvt</v>
      </c>
      <c r="GV242" t="str">
        <f t="shared" si="480"/>
        <v>nvt</v>
      </c>
      <c r="GW242" t="str">
        <f>IF($EJ242&gt;2,IF(GJ242="","zwart",VLOOKUP(GJ242,STAPELING!AB:AJ,GW$1,0)),"nvt")</f>
        <v>nvt</v>
      </c>
      <c r="GX242" t="str">
        <f t="shared" si="537"/>
        <v>nvt</v>
      </c>
      <c r="GY242" t="str">
        <f t="shared" si="538"/>
        <v>nvt</v>
      </c>
      <c r="GZ242" t="str">
        <f t="shared" si="539"/>
        <v>nvt</v>
      </c>
      <c r="HA242" t="str">
        <f t="shared" si="540"/>
        <v>nvt</v>
      </c>
      <c r="HB242" t="str">
        <f t="shared" si="541"/>
        <v>nvt</v>
      </c>
      <c r="HC242" t="str">
        <f t="shared" si="542"/>
        <v>nvt</v>
      </c>
      <c r="HD242" t="str">
        <f t="shared" si="543"/>
        <v>nvt</v>
      </c>
      <c r="HE242" t="str">
        <f t="shared" si="544"/>
        <v>nvt</v>
      </c>
      <c r="HF242" t="str">
        <f t="shared" si="545"/>
        <v>nvt</v>
      </c>
      <c r="HG242" t="str">
        <f t="shared" si="546"/>
        <v>nvt</v>
      </c>
      <c r="HH242" t="str">
        <f t="shared" si="547"/>
        <v>nvt</v>
      </c>
      <c r="HI242" t="str">
        <f t="shared" si="548"/>
        <v>nvt</v>
      </c>
      <c r="HJ242" t="str">
        <f t="shared" si="549"/>
        <v>nvt</v>
      </c>
      <c r="HK242" t="str">
        <f t="shared" si="550"/>
        <v>nvt</v>
      </c>
      <c r="HL242" t="str">
        <f t="shared" si="551"/>
        <v>nvt</v>
      </c>
      <c r="HM242" t="str">
        <f t="shared" si="481"/>
        <v>nvt</v>
      </c>
      <c r="HN242" t="str">
        <f t="shared" si="482"/>
        <v>nvt</v>
      </c>
      <c r="HO242" t="str">
        <f t="shared" si="483"/>
        <v>nvt</v>
      </c>
      <c r="HP242" t="str">
        <f t="shared" si="484"/>
        <v>nvt</v>
      </c>
      <c r="HQ242" t="str">
        <f t="shared" si="485"/>
        <v>nvt</v>
      </c>
      <c r="HR242" t="str">
        <f t="shared" si="486"/>
        <v>nvt</v>
      </c>
      <c r="HS242" t="str">
        <f t="shared" si="487"/>
        <v>nvt</v>
      </c>
      <c r="HT242" t="str">
        <f t="shared" si="488"/>
        <v>nvt</v>
      </c>
      <c r="HU242" t="str">
        <f t="shared" si="489"/>
        <v>nvt</v>
      </c>
      <c r="HV242" t="str">
        <f t="shared" si="490"/>
        <v>nvt</v>
      </c>
      <c r="HW242" t="str">
        <f t="shared" si="491"/>
        <v>nvt</v>
      </c>
      <c r="HX242" t="str">
        <f t="shared" si="492"/>
        <v>nvt</v>
      </c>
      <c r="HY242" t="str">
        <f>IF($EJ242&gt;2,IF(HL242="","zwart",VLOOKUP(HL242,STAPELING!AK:AN,HY$1,0)),"nvt")</f>
        <v>nvt</v>
      </c>
      <c r="HZ242" t="str">
        <f t="shared" si="552"/>
        <v>nvt</v>
      </c>
      <c r="IA242" t="str">
        <f t="shared" si="553"/>
        <v>nvt</v>
      </c>
      <c r="IB242" t="str">
        <f t="shared" si="554"/>
        <v>nvt</v>
      </c>
      <c r="IC242" t="str">
        <f t="shared" si="555"/>
        <v>nvt</v>
      </c>
      <c r="ID242" t="str">
        <f t="shared" si="556"/>
        <v>nvt</v>
      </c>
      <c r="IE242" t="str">
        <f t="shared" si="557"/>
        <v>nvt</v>
      </c>
      <c r="IF242" t="str">
        <f t="shared" si="558"/>
        <v>nvt</v>
      </c>
      <c r="IG242">
        <f t="shared" si="559"/>
        <v>0</v>
      </c>
      <c r="IH242">
        <f t="shared" si="560"/>
        <v>0</v>
      </c>
      <c r="II242">
        <f t="shared" si="561"/>
        <v>0</v>
      </c>
      <c r="IJ242">
        <f t="shared" si="562"/>
        <v>0</v>
      </c>
      <c r="IK242">
        <f t="shared" si="563"/>
        <v>0</v>
      </c>
      <c r="IL242">
        <f t="shared" si="564"/>
        <v>0</v>
      </c>
      <c r="IM242">
        <f t="shared" si="565"/>
        <v>0</v>
      </c>
      <c r="IN242">
        <f t="shared" si="566"/>
        <v>0</v>
      </c>
      <c r="IO242">
        <f t="shared" si="567"/>
        <v>0</v>
      </c>
      <c r="IP242">
        <f t="shared" si="568"/>
        <v>0</v>
      </c>
      <c r="IQ242">
        <f t="shared" si="569"/>
        <v>0</v>
      </c>
      <c r="IR242">
        <f t="shared" si="570"/>
        <v>0</v>
      </c>
      <c r="IS242">
        <f t="shared" si="571"/>
        <v>0</v>
      </c>
      <c r="IT242">
        <f t="shared" si="572"/>
        <v>0</v>
      </c>
      <c r="IU242" t="str">
        <f t="shared" si="573"/>
        <v>N</v>
      </c>
      <c r="IV242" t="str">
        <f t="shared" si="493"/>
        <v>N</v>
      </c>
      <c r="IW242" t="str">
        <f t="shared" si="574"/>
        <v>N</v>
      </c>
    </row>
    <row r="243" spans="1:258" x14ac:dyDescent="0.25">
      <c r="A243" t="str">
        <f>IF(ISERROR(VLOOKUP(E243,E$4:E242,1,0)),"J","N")</f>
        <v>N</v>
      </c>
      <c r="E243" s="25" t="str">
        <f>IF(Invoer!B272="","",Invoer!B272)</f>
        <v/>
      </c>
      <c r="F243" s="25"/>
      <c r="G243" s="25"/>
      <c r="H243" s="25" t="str">
        <f>IF(AND($E243&lt;&gt;"",$A243="J"),Invoer!D272,"")</f>
        <v/>
      </c>
      <c r="I243" s="25"/>
      <c r="J243" s="26"/>
      <c r="K243" s="26" t="str">
        <f>IF(AND($E243&lt;&gt;"",$A243="J"),Invoer!L272,"")</f>
        <v/>
      </c>
      <c r="L243" s="26"/>
      <c r="M243" s="25"/>
      <c r="N243" s="152"/>
      <c r="O243" s="153"/>
      <c r="P243" s="25"/>
      <c r="Q243" s="25"/>
      <c r="R243" s="153"/>
      <c r="S243" s="154"/>
      <c r="T243" s="152"/>
      <c r="U243" s="153"/>
      <c r="V243" s="153"/>
      <c r="W243" s="59" t="str">
        <f>IF(AND($E243&lt;&gt;"",$A243="J",Invoer!R272&lt;&gt;""),VLOOKUP(Invoer!R272,NORM!$F$26:$H$29,3,0),"")</f>
        <v/>
      </c>
      <c r="X243" s="59"/>
      <c r="Y243" s="25" t="str">
        <f t="shared" si="494"/>
        <v/>
      </c>
      <c r="Z243" s="25"/>
      <c r="AA243" s="26" t="str">
        <f t="shared" si="495"/>
        <v/>
      </c>
      <c r="AB243" s="26"/>
      <c r="AC243" s="153"/>
      <c r="AD243" s="153"/>
      <c r="AE243" s="153"/>
      <c r="AF243" s="153"/>
      <c r="AG243" s="153"/>
      <c r="AH243" s="25"/>
      <c r="AI243" s="153"/>
      <c r="AJ243" s="153"/>
      <c r="AK243" s="153"/>
      <c r="AL243" s="153"/>
      <c r="AM243" s="25" t="str">
        <f>IF(AND($E243&lt;&gt;"",$A243="J"),IF(Invoer!X272="Ja","J",IF(Invoer!X272="Nee","N","")),"")</f>
        <v/>
      </c>
      <c r="AN243" s="153"/>
      <c r="AO243" s="153"/>
      <c r="AP243" s="153" t="s">
        <v>311</v>
      </c>
      <c r="AQ243" s="153" t="s">
        <v>311</v>
      </c>
      <c r="AR243" s="153" t="s">
        <v>312</v>
      </c>
      <c r="AS243" s="153" t="s">
        <v>312</v>
      </c>
      <c r="AT243" s="1" t="str">
        <f>IF(AND($E243&lt;&gt;"",$A243="J",Invoer!O272&lt;&gt;""),VLOOKUP(Invoer!O272,NORM!$F$31:$H$38,3,0),"")</f>
        <v/>
      </c>
      <c r="AU243" s="1"/>
      <c r="AV243" s="1" t="str">
        <f>IF(AND($E243&lt;&gt;"",$A243="J"),Invoer!AH272,"")</f>
        <v/>
      </c>
      <c r="AW243" s="1"/>
      <c r="AX243" s="1" t="str">
        <f t="shared" si="496"/>
        <v/>
      </c>
      <c r="AY243" s="1"/>
      <c r="AZ243" s="3" t="str">
        <f t="shared" si="497"/>
        <v/>
      </c>
      <c r="BA243" s="3" t="str">
        <f t="shared" si="498"/>
        <v/>
      </c>
      <c r="BB243" s="3" t="str">
        <f t="shared" si="499"/>
        <v>N</v>
      </c>
      <c r="BC243" s="3" t="str">
        <f t="shared" si="500"/>
        <v>N</v>
      </c>
      <c r="BD243" s="3" t="str">
        <f t="shared" si="501"/>
        <v/>
      </c>
      <c r="BE243" s="3">
        <f t="shared" si="502"/>
        <v>0</v>
      </c>
      <c r="BF243" s="3" t="str">
        <f t="shared" si="503"/>
        <v/>
      </c>
      <c r="BG243" s="3" t="str">
        <f t="shared" si="504"/>
        <v/>
      </c>
      <c r="BH243" s="3" t="str">
        <f t="shared" si="505"/>
        <v>N</v>
      </c>
      <c r="BI243" s="24" t="str">
        <f t="shared" si="506"/>
        <v/>
      </c>
      <c r="BJ243" s="24" t="str">
        <f>IF(ISERROR(VLOOKUP($BD243,LOV_GWSGRP!A:A,1,0)),"N","J")</f>
        <v>N</v>
      </c>
      <c r="BK243" s="24" t="str">
        <f>IF(ISERROR(VLOOKUP($BD243,LOV_GWSGRP!D:D,1,0)),"N","J")</f>
        <v>N</v>
      </c>
      <c r="BL243" s="24" t="str">
        <f>IF(ISERROR(VLOOKUP($BD243,LOV_GWSGRP!G:G,1,0)),"N","J")</f>
        <v>N</v>
      </c>
      <c r="BM243" s="24" t="str">
        <f>IF(ISERROR(VLOOKUP($BD243,LOV_GWSGRP!M:M,1,0)),"N","J")</f>
        <v>N</v>
      </c>
      <c r="BN243" s="24" t="str">
        <f>IF(ISERROR(VLOOKUP($BD243,LOV_GWSGRP!P:P,1,0)),"N","J")</f>
        <v>N</v>
      </c>
      <c r="BO243" s="24" t="str">
        <f>IF(ISERROR(VLOOKUP($BD243,LOV_GWSGRP!S:S,1,0)),"N","J")</f>
        <v>N</v>
      </c>
      <c r="BP243" s="24" t="str">
        <f>IF(ISERROR(VLOOKUP($BD243,LOV_GWSGRP!V:V,1,0)),"N","J")</f>
        <v>N</v>
      </c>
      <c r="BQ243" s="24" t="str">
        <f>IF(ISERROR(VLOOKUP($BD243,LOV_GWSGRP!Y:Y,1,0)),"N","J")</f>
        <v>N</v>
      </c>
      <c r="BR243" s="24" t="str">
        <f>IF(ISERROR(VLOOKUP($BD243,LOV_GWSGRP!AB:AB,1,0)),"N","J")</f>
        <v>N</v>
      </c>
      <c r="BS243" s="24" t="str">
        <f>IF(ISERROR(VLOOKUP($BD243,LOV_GWSGRP!AE:AE,1,0)),"N","J")</f>
        <v>N</v>
      </c>
      <c r="BT243" s="24" t="str">
        <f>IF(ISERROR(VLOOKUP($BD243,LOV_GWSGRP!AH:AH,1,0)),"N","J")</f>
        <v>N</v>
      </c>
      <c r="BU243" s="24" t="str">
        <f>IF(ISERROR(VLOOKUP($BD243,LOV_GWSGRP!CJ:CJ,1,0)),"N","J")</f>
        <v>N</v>
      </c>
      <c r="BV243" s="24" t="str">
        <f>IF(ISERROR(VLOOKUP($BD243,LOV_GWSGRP!AN:AN,1,0)),"N","J")</f>
        <v>N</v>
      </c>
      <c r="BW243" s="24" t="str">
        <f>IF(ISERROR(VLOOKUP($BD243,LOV_GWSGRP!AQ:AQ,1,0)),"N","J")</f>
        <v>N</v>
      </c>
      <c r="BX243" s="24" t="str">
        <f>IF(ISERROR(VLOOKUP($BD243,LOV_GWSGRP!AT:AT,1,0)),"N","J")</f>
        <v>N</v>
      </c>
      <c r="BY243" s="24" t="str">
        <f>IF(ISERROR(VLOOKUP($BD243,LOV_GWSGRP!AW:AW,1,0)),"N","J")</f>
        <v>N</v>
      </c>
      <c r="BZ243" s="24" t="str">
        <f>IF(ISERROR(VLOOKUP($BD243,LOV_GWSGRP!AZ:AZ,1,0)),"N","J")</f>
        <v>N</v>
      </c>
      <c r="CA243" s="24" t="str">
        <f>IF(ISERROR(VLOOKUP($BD243,LOV_GWSGRP!BC:BC,1,0)),"N","J")</f>
        <v>N</v>
      </c>
      <c r="CB243" s="24" t="str">
        <f>IF(ISERROR(VLOOKUP($BD243,LOV_GWSGRP!BF:BF,1,0)),"N","J")</f>
        <v>N</v>
      </c>
      <c r="CC243" s="24" t="str">
        <f>IF(ISERROR(VLOOKUP($BD243,LOV_GWSGRP!BI:BI,1,0)),"N","J")</f>
        <v>N</v>
      </c>
      <c r="CD243" s="24" t="str">
        <f>IF(ISERROR(VLOOKUP($BD243,LOV_GWSGRP!J:J,1,0)),"N","J")</f>
        <v>N</v>
      </c>
      <c r="CE243" s="24" t="str">
        <f>IF(ISERROR(VLOOKUP($BD243,LOV_GWSGRP!BL:BL,1,0)),"N","J")</f>
        <v>N</v>
      </c>
      <c r="CF243" s="24"/>
      <c r="CG243" s="24" t="str">
        <f>IF(ISERROR(VLOOKUP($BD243,LOV_GWSGRP!BO:BO,1,0)),"N","J")</f>
        <v>N</v>
      </c>
      <c r="CH243" s="24" t="str">
        <f t="shared" si="507"/>
        <v>N</v>
      </c>
      <c r="CI243" s="24" t="str">
        <f>IF(ISERROR(VLOOKUP($BD243,GEWASCODE_GLMC8!F:F,1,0)),"N","J")</f>
        <v>N</v>
      </c>
      <c r="CJ243" s="24" t="str">
        <f>IF(COUNTIF($CI243:CI243,"J")&gt;0,"N",IF(ISERROR(VLOOKUP($BD243,GEWASCODE_GLMC8!G:G,1,0)),"N","J"))</f>
        <v>N</v>
      </c>
      <c r="CK243" s="24" t="str">
        <f>IF(COUNTIF($CI243:CJ243,"J")&gt;0,"N",IF(ISERROR(VLOOKUP($BD243,GEWASCODE_GLMC8!H:H,1,0)),"N","J"))</f>
        <v>N</v>
      </c>
      <c r="CL243" s="24" t="str">
        <f>IF(COUNTIF($CI243:CK243,"J")&gt;0,"N",IF(ISERROR(VLOOKUP($BD243,GEWASCODE_GLMC8!I:I,1,0)),"N","J"))</f>
        <v>N</v>
      </c>
      <c r="CM243" s="24" t="str">
        <f>IF(COUNTIF($CI243:CL243,"J")&gt;0,"N",IF(ISERROR(VLOOKUP($BD243,GEWASCODE_GLMC8!J:J,1,0)),"N","J"))</f>
        <v>N</v>
      </c>
      <c r="CN243" s="24" t="str">
        <f>IF(COUNTIF($CI243:CM243,"J")&gt;0,"N",IF(ISERROR(VLOOKUP($BD243,GEWASCODE_GLMC8!K:K,1,0)),"N","J"))</f>
        <v>N</v>
      </c>
      <c r="CO243" s="24" t="str">
        <f>IF(COUNTIF($CI243:CN243,"J")&gt;0,"N",IF(ISERROR(VLOOKUP($BD243,GEWASCODE_GLMC8!L:L,1,0)),"N","J"))</f>
        <v>N</v>
      </c>
      <c r="CP243" s="24" t="str">
        <f>IF(COUNTIF($CI243:CO243,"J")&gt;0,"N",IF(ISERROR(VLOOKUP($BD243,GEWASCODE_GLMC8!M:M,1,0)),"N","J"))</f>
        <v>N</v>
      </c>
      <c r="CQ243" s="24" t="str">
        <f>IF(COUNTIF($CI243:CP243,"J")&gt;0,"N",IF(ISERROR(VLOOKUP($BD243,GEWASCODE_GLMC8!N:N,1,0)),"N","J"))</f>
        <v>N</v>
      </c>
      <c r="CR243" s="24" t="str">
        <f>IF(COUNTIF($CI243:CQ243,"J")&gt;0,"N",IF(ISERROR(VLOOKUP($BD243,GEWASCODE_GLMC8!O:O,1,0)),"N","J"))</f>
        <v>N</v>
      </c>
      <c r="CS243" s="24" t="str">
        <f>IF(COUNTIF($CI243:CR243,"J")&gt;0,"N",IF(ISERROR(VLOOKUP($BD243,GEWASCODE_GLMC8!P:P,1,0)),"N","J"))</f>
        <v>N</v>
      </c>
      <c r="CT243" s="24" t="str">
        <f>IF(COUNTIF($CI243:CS243,"J")&gt;0,"N",IF(ISERROR(VLOOKUP($BD243,GEWASCODE_GLMC8!Q:Q,1,0)),"N","J"))</f>
        <v>N</v>
      </c>
      <c r="CU243" s="24" t="str">
        <f>IF(COUNTIF($CI243:CT243,"J")&gt;0,"N",IF(ISERROR(VLOOKUP($BD243,GEWASCODE_GLMC8!R:R,1,0)),"N","J"))</f>
        <v>N</v>
      </c>
      <c r="CV243" s="24" t="str">
        <f>IF(COUNTIF($CI243:CU243,"J")&gt;0,"N",IF(ISERROR(VLOOKUP($BD243,GEWASCODE_GLMC8!S:S,1,0)),"N","J"))</f>
        <v>N</v>
      </c>
      <c r="CW243" s="24" t="str">
        <f>IF(COUNTIF($CI243:CV243,"J")&gt;0,"N",IF(ISERROR(VLOOKUP($BD243,GEWASCODE_GLMC8!T:T,1,0)),"N","J"))</f>
        <v>N</v>
      </c>
      <c r="CX243" s="24" t="str">
        <f>IF(COUNTIF($CI243:CW243,"J")&gt;0,"N",IF(ISERROR(VLOOKUP($BD243,GEWASCODE_GLMC8!U:U,1,0)),"N","J"))</f>
        <v>N</v>
      </c>
      <c r="CY243" s="24" t="str">
        <f>IF(COUNTIF($CI243:CX243,"J")&gt;0,"N",IF(ISERROR(VLOOKUP($BD243,GEWASCODE_GLMC8!V:V,1,0)),"N","J"))</f>
        <v>N</v>
      </c>
      <c r="CZ243" s="24" t="str">
        <f>IF(COUNTIF($CI243:CY243,"J")&gt;0,"N",IF(ISERROR(VLOOKUP($BD243,GEWASCODE_GLMC8!W:W,1,0)),"N","J"))</f>
        <v>N</v>
      </c>
      <c r="DA243" s="24" t="str">
        <f>IF(COUNTIF($CI243:CZ243,"J")&gt;0,"N",IF(ISERROR(VLOOKUP($BD243,GEWASCODE_GLMC8!X:X,1,0)),"N","J"))</f>
        <v>N</v>
      </c>
      <c r="DB243" s="24" t="str">
        <f>IF(COUNTIF($CI243:DA243,"J")&gt;0,"N",IF(ISERROR(VLOOKUP($BD243,GEWASCODE_GLMC8!Y:Y,1,0)),"N","J"))</f>
        <v>N</v>
      </c>
      <c r="DC243" s="24" t="str">
        <f>IF(COUNTIF($CI243:DB243,"J")&gt;0,"N",IF(ISERROR(VLOOKUP($BD243,GEWASCODE_GLMC8!Z:Z,1,0)),"N","J"))</f>
        <v>N</v>
      </c>
      <c r="DD243" s="24" t="str">
        <f t="shared" si="508"/>
        <v>N</v>
      </c>
      <c r="DE243" s="3" t="str">
        <f t="shared" si="439"/>
        <v>N</v>
      </c>
      <c r="DF243" s="3" t="str">
        <f t="shared" si="440"/>
        <v>N</v>
      </c>
      <c r="DG243" s="3" t="str">
        <f t="shared" si="509"/>
        <v>N</v>
      </c>
      <c r="DH243" s="3" t="str">
        <f t="shared" si="510"/>
        <v>N</v>
      </c>
      <c r="DI243" s="3" t="str">
        <f t="shared" si="441"/>
        <v>N</v>
      </c>
      <c r="DJ243" s="3" t="str">
        <f t="shared" si="442"/>
        <v>N</v>
      </c>
      <c r="DK243" s="3">
        <f>0</f>
        <v>0</v>
      </c>
      <c r="DL243" s="3" t="str">
        <f t="shared" si="443"/>
        <v>N</v>
      </c>
      <c r="DM243" s="3" t="str">
        <f t="shared" si="444"/>
        <v>N</v>
      </c>
      <c r="DN243" t="str">
        <f>IF(AND($A243="J",COUNTIFS(activiteiten_perceel,percelen!$AZ243,activiteiten_maatregel_nr,percelen!DN$4,activiteiten_activiteit_voldoet_aan_voorwaarden,"J")&gt;0),DN$4,"")</f>
        <v/>
      </c>
      <c r="DO243" t="str">
        <f>IF(AND($A243="J",COUNTIFS(activiteiten_perceel,percelen!$AZ243,activiteiten_maatregel_nr,percelen!DO$4,activiteiten_activiteit_voldoet_aan_voorwaarden,"J")&gt;0),DO$4,"")</f>
        <v/>
      </c>
      <c r="DP243" t="str">
        <f>IF(AND($A243="J",COUNTIFS(activiteiten_perceel,percelen!$AZ243,activiteiten_maatregel_nr,percelen!DP$4,activiteiten_activiteit_voldoet_aan_voorwaarden,"J")&gt;0),DP$4,"")</f>
        <v/>
      </c>
      <c r="DQ243" t="str">
        <f>IF(AND($A243="J",COUNTIFS(activiteiten_perceel,percelen!$AZ243,activiteiten_maatregel_nr,percelen!DQ$4,activiteiten_activiteit_voldoet_aan_voorwaarden,"J")&gt;0),DQ$4,"")</f>
        <v/>
      </c>
      <c r="DR243" t="str">
        <f>IF(AND($A243="J",COUNTIFS(activiteiten_perceel,percelen!$AZ243,activiteiten_maatregel_nr,percelen!DR$4,activiteiten_activiteit_voldoet_aan_voorwaarden,"J")&gt;0),DR$4,"")</f>
        <v/>
      </c>
      <c r="DS243" t="str">
        <f>IF(AND($A243="J",COUNTIFS(activiteiten_perceel,percelen!$AZ243,activiteiten_maatregel_nr,percelen!DS$4,activiteiten_activiteit_voldoet_aan_voorwaarden,"J")&gt;0),DS$4,"")</f>
        <v/>
      </c>
      <c r="DT243" t="str">
        <f>IF(AND($A243="J",COUNTIFS(activiteiten_perceel,percelen!$AZ243,activiteiten_maatregel_nr,percelen!DT$4,activiteiten_activiteit_voldoet_aan_voorwaarden,"J")&gt;0),DT$4,"")</f>
        <v/>
      </c>
      <c r="DU243" t="str">
        <f>IF(AND($A243="J",COUNTIFS(activiteiten_perceel,percelen!$AZ243,activiteiten_maatregel_nr,percelen!DU$4,activiteiten_activiteit_voldoet_aan_voorwaarden,"J")&gt;0),DU$4,"")</f>
        <v/>
      </c>
      <c r="DV243" t="str">
        <f>IF(AND($A243="J",COUNTIFS(activiteiten_perceel,percelen!$AZ243,activiteiten_maatregel_nr,percelen!DV$4,activiteiten_activiteit_voldoet_aan_voorwaarden,"J")&gt;0),DV$4,"")</f>
        <v/>
      </c>
      <c r="DW243" t="str">
        <f>IF(AND($A243="J",COUNTIFS(activiteiten_perceel,percelen!$AZ243,activiteiten_maatregel_nr,percelen!DW$4,activiteiten_activiteit_voldoet_aan_voorwaarden,"J")&gt;0),DW$4,"")</f>
        <v/>
      </c>
      <c r="DX243" t="str">
        <f>IF(AND($A243="J",COUNTIFS(activiteiten_perceel,percelen!$AZ243,activiteiten_maatregel_nr,percelen!DX$4,activiteiten_activiteit_voldoet_aan_voorwaarden,"J")&gt;0),DX$4,"")</f>
        <v/>
      </c>
      <c r="DY243" t="str">
        <f>IF(AND($A243="J",COUNTIFS(activiteiten_perceel,percelen!$AZ243,activiteiten_maatregel_nr,percelen!DY$4,activiteiten_activiteit_voldoet_aan_voorwaarden,"J")&gt;0),DY$4,"")</f>
        <v/>
      </c>
      <c r="DZ243" t="str">
        <f>IF(AND($A243="J",COUNTIFS(activiteiten_perceel,percelen!$AZ243,activiteiten_maatregel_nr,percelen!DZ$4,activiteiten_activiteit_voldoet_aan_voorwaarden,"J")&gt;0),DZ$4,"")</f>
        <v/>
      </c>
      <c r="EA243" t="str">
        <f>IF(AND($A243="J",COUNTIFS(activiteiten_perceel,percelen!$AZ243,activiteiten_maatregel_nr,percelen!EA$4,activiteiten_activiteit_voldoet_aan_voorwaarden,"J")&gt;0),EA$4,"")</f>
        <v/>
      </c>
      <c r="EB243" t="str">
        <f>IF(AND($A243="J",COUNTIFS(activiteiten_perceel,percelen!$AZ243,activiteiten_maatregel_nr,percelen!EB$4,activiteiten_activiteit_voldoet_aan_voorwaarden,"J")&gt;0),EB$4,"")</f>
        <v/>
      </c>
      <c r="EC243" t="str">
        <f>IF(AND($A243="J",COUNTIFS(activiteiten_perceel,percelen!$AZ243,activiteiten_maatregel_nr,percelen!EC$4,activiteiten_activiteit_voldoet_aan_voorwaarden,"J")&gt;0),EC$4,"")</f>
        <v/>
      </c>
      <c r="ED243" t="str">
        <f>IF(AND($A243="J",COUNTIFS(activiteiten_perceel,percelen!$AZ243,activiteiten_maatregel_nr,percelen!ED$4,activiteiten_activiteit_voldoet_aan_voorwaarden,"J")&gt;0),ED$4,"")</f>
        <v/>
      </c>
      <c r="EE243" t="str">
        <f>IF(AND($A243="J",COUNTIFS(activiteiten_perceel,percelen!$AZ243,activiteiten_maatregel_nr,percelen!EE$4,activiteiten_activiteit_voldoet_aan_voorwaarden,"J")&gt;0),EE$4,"")</f>
        <v/>
      </c>
      <c r="EF243" t="str">
        <f>IF(AND($A243="J",COUNTIFS(activiteiten_perceel,percelen!$AZ243,activiteiten_maatregel_nr,percelen!EF$4,activiteiten_activiteit_voldoet_aan_voorwaarden,"J")&gt;0),EF$4,"")</f>
        <v/>
      </c>
      <c r="EG243" t="str">
        <f>IF(AND($A243="J",COUNTIFS(activiteiten_perceel,percelen!$AZ243,activiteiten_maatregel_nr,percelen!EG$4,activiteiten_activiteit_voldoet_aan_voorwaarden,"J")&gt;0),EG$4,"")</f>
        <v/>
      </c>
      <c r="EH243" t="str">
        <f>IF(AND($A243="J",COUNTIFS(activiteiten_perceel,percelen!$AZ243,activiteiten_maatregel_nr,percelen!EH$4,activiteiten_activiteit_voldoet_aan_voorwaarden,"J")&gt;0),EH$4,"")</f>
        <v/>
      </c>
      <c r="EI243" t="str">
        <f>IF(AND($A243="J",COUNTIFS(activiteiten_perceel,percelen!$AZ243,activiteiten_maatregel_nr,percelen!EI$4,activiteiten_activiteit_voldoet_aan_voorwaarden,"J")&gt;0),EI$4,"")</f>
        <v/>
      </c>
      <c r="EJ243">
        <f t="shared" si="511"/>
        <v>0</v>
      </c>
      <c r="EK243" t="str">
        <f t="shared" si="445"/>
        <v/>
      </c>
      <c r="EL243" t="str">
        <f t="shared" si="446"/>
        <v/>
      </c>
      <c r="EM243" t="str">
        <f t="shared" si="447"/>
        <v/>
      </c>
      <c r="EN243" t="str">
        <f t="shared" si="448"/>
        <v/>
      </c>
      <c r="EO243" t="str">
        <f t="shared" si="449"/>
        <v/>
      </c>
      <c r="EP243" t="str">
        <f t="shared" si="450"/>
        <v/>
      </c>
      <c r="EQ243" t="str">
        <f t="shared" si="451"/>
        <v/>
      </c>
      <c r="ER243" t="str">
        <f t="shared" si="452"/>
        <v/>
      </c>
      <c r="ES243" t="str">
        <f t="shared" si="453"/>
        <v/>
      </c>
      <c r="ET243" t="str">
        <f t="shared" si="454"/>
        <v/>
      </c>
      <c r="EU243" t="str">
        <f t="shared" si="455"/>
        <v/>
      </c>
      <c r="EV243" t="str">
        <f t="shared" si="456"/>
        <v/>
      </c>
      <c r="EW243" t="str">
        <f t="shared" si="512"/>
        <v>nvt</v>
      </c>
      <c r="EX243" t="str">
        <f t="shared" si="513"/>
        <v>nvt</v>
      </c>
      <c r="EY243" t="str">
        <f t="shared" si="514"/>
        <v>nvt</v>
      </c>
      <c r="EZ243" t="str">
        <f t="shared" si="515"/>
        <v>nvt</v>
      </c>
      <c r="FA243" t="str">
        <f t="shared" si="516"/>
        <v>nvt</v>
      </c>
      <c r="FB243" t="str">
        <f t="shared" si="517"/>
        <v>nvt</v>
      </c>
      <c r="FC243" t="str">
        <f t="shared" si="518"/>
        <v>nvt</v>
      </c>
      <c r="FD243" t="str">
        <f t="shared" si="519"/>
        <v>nvt</v>
      </c>
      <c r="FE243" t="str">
        <f>IF($EJ243=2,VLOOKUP(FD243,STAPELING!A:D,FE$1,0),"nvt")</f>
        <v>nvt</v>
      </c>
      <c r="FF243" t="str">
        <f t="shared" si="520"/>
        <v>nvt</v>
      </c>
      <c r="FG243" t="str">
        <f t="shared" si="521"/>
        <v>nvt</v>
      </c>
      <c r="FH243" t="str">
        <f t="shared" si="522"/>
        <v>nvt</v>
      </c>
      <c r="FI243" t="str">
        <f t="shared" si="523"/>
        <v>nvt</v>
      </c>
      <c r="FJ243" t="str">
        <f t="shared" si="524"/>
        <v>nvt</v>
      </c>
      <c r="FK243" t="str">
        <f t="shared" si="525"/>
        <v>nvt</v>
      </c>
      <c r="FL243" t="str">
        <f t="shared" si="526"/>
        <v>nvt</v>
      </c>
      <c r="FM243" t="str">
        <f t="shared" si="527"/>
        <v/>
      </c>
      <c r="FN243" t="str">
        <f>IF(ISERROR(VLOOKUP(FM243,STAPELING!I:AO,FN$1,0)),"N",VLOOKUP(FM243,STAPELING!I:AO,FN$1,0))</f>
        <v>J</v>
      </c>
      <c r="FO243" t="str">
        <f t="shared" si="528"/>
        <v>nvt</v>
      </c>
      <c r="FP243" t="str">
        <f t="shared" si="457"/>
        <v>nvt</v>
      </c>
      <c r="FQ243" t="str">
        <f t="shared" si="458"/>
        <v>nvt</v>
      </c>
      <c r="FR243" t="str">
        <f t="shared" si="459"/>
        <v>nvt</v>
      </c>
      <c r="FS243" t="str">
        <f t="shared" si="460"/>
        <v>nvt</v>
      </c>
      <c r="FT243" t="str">
        <f t="shared" si="461"/>
        <v>nvt</v>
      </c>
      <c r="FU243" t="str">
        <f t="shared" si="462"/>
        <v>nvt</v>
      </c>
      <c r="FV243" t="str">
        <f t="shared" si="463"/>
        <v>nvt</v>
      </c>
      <c r="FW243" t="str">
        <f t="shared" si="464"/>
        <v>nvt</v>
      </c>
      <c r="FX243" t="str">
        <f t="shared" si="465"/>
        <v>nvt</v>
      </c>
      <c r="FY243" t="str">
        <f t="shared" si="466"/>
        <v>nvt</v>
      </c>
      <c r="FZ243" t="str">
        <f t="shared" si="467"/>
        <v>nvt</v>
      </c>
      <c r="GA243" t="str">
        <f t="shared" si="468"/>
        <v>nvt</v>
      </c>
      <c r="GB243" t="str">
        <f>IF($EJ243&gt;2,IF(FO243="","zwart",VLOOKUP(FO243,STAPELING!J:AA,GB$1,0)),"nvt")</f>
        <v>nvt</v>
      </c>
      <c r="GC243" t="str">
        <f t="shared" si="529"/>
        <v>nvt</v>
      </c>
      <c r="GD243" t="str">
        <f t="shared" si="530"/>
        <v>nvt</v>
      </c>
      <c r="GE243" t="str">
        <f t="shared" si="531"/>
        <v>nvt</v>
      </c>
      <c r="GF243" t="str">
        <f t="shared" si="532"/>
        <v>nvt</v>
      </c>
      <c r="GG243" t="str">
        <f t="shared" si="533"/>
        <v>nvt</v>
      </c>
      <c r="GH243" t="str">
        <f t="shared" si="534"/>
        <v>nvt</v>
      </c>
      <c r="GI243" t="str">
        <f t="shared" si="535"/>
        <v>nvt</v>
      </c>
      <c r="GJ243" t="str">
        <f t="shared" si="536"/>
        <v>nvt</v>
      </c>
      <c r="GK243" t="str">
        <f t="shared" si="469"/>
        <v>nvt</v>
      </c>
      <c r="GL243" t="str">
        <f t="shared" si="470"/>
        <v>nvt</v>
      </c>
      <c r="GM243" t="str">
        <f t="shared" si="471"/>
        <v>nvt</v>
      </c>
      <c r="GN243" t="str">
        <f t="shared" si="472"/>
        <v>nvt</v>
      </c>
      <c r="GO243" t="str">
        <f t="shared" si="473"/>
        <v>nvt</v>
      </c>
      <c r="GP243" t="str">
        <f t="shared" si="474"/>
        <v>nvt</v>
      </c>
      <c r="GQ243" t="str">
        <f t="shared" si="475"/>
        <v>nvt</v>
      </c>
      <c r="GR243" t="str">
        <f t="shared" si="476"/>
        <v>nvt</v>
      </c>
      <c r="GS243" t="str">
        <f t="shared" si="477"/>
        <v>nvt</v>
      </c>
      <c r="GT243" t="str">
        <f t="shared" si="478"/>
        <v>nvt</v>
      </c>
      <c r="GU243" t="str">
        <f t="shared" si="479"/>
        <v>nvt</v>
      </c>
      <c r="GV243" t="str">
        <f t="shared" si="480"/>
        <v>nvt</v>
      </c>
      <c r="GW243" t="str">
        <f>IF($EJ243&gt;2,IF(GJ243="","zwart",VLOOKUP(GJ243,STAPELING!AB:AJ,GW$1,0)),"nvt")</f>
        <v>nvt</v>
      </c>
      <c r="GX243" t="str">
        <f t="shared" si="537"/>
        <v>nvt</v>
      </c>
      <c r="GY243" t="str">
        <f t="shared" si="538"/>
        <v>nvt</v>
      </c>
      <c r="GZ243" t="str">
        <f t="shared" si="539"/>
        <v>nvt</v>
      </c>
      <c r="HA243" t="str">
        <f t="shared" si="540"/>
        <v>nvt</v>
      </c>
      <c r="HB243" t="str">
        <f t="shared" si="541"/>
        <v>nvt</v>
      </c>
      <c r="HC243" t="str">
        <f t="shared" si="542"/>
        <v>nvt</v>
      </c>
      <c r="HD243" t="str">
        <f t="shared" si="543"/>
        <v>nvt</v>
      </c>
      <c r="HE243" t="str">
        <f t="shared" si="544"/>
        <v>nvt</v>
      </c>
      <c r="HF243" t="str">
        <f t="shared" si="545"/>
        <v>nvt</v>
      </c>
      <c r="HG243" t="str">
        <f t="shared" si="546"/>
        <v>nvt</v>
      </c>
      <c r="HH243" t="str">
        <f t="shared" si="547"/>
        <v>nvt</v>
      </c>
      <c r="HI243" t="str">
        <f t="shared" si="548"/>
        <v>nvt</v>
      </c>
      <c r="HJ243" t="str">
        <f t="shared" si="549"/>
        <v>nvt</v>
      </c>
      <c r="HK243" t="str">
        <f t="shared" si="550"/>
        <v>nvt</v>
      </c>
      <c r="HL243" t="str">
        <f t="shared" si="551"/>
        <v>nvt</v>
      </c>
      <c r="HM243" t="str">
        <f t="shared" si="481"/>
        <v>nvt</v>
      </c>
      <c r="HN243" t="str">
        <f t="shared" si="482"/>
        <v>nvt</v>
      </c>
      <c r="HO243" t="str">
        <f t="shared" si="483"/>
        <v>nvt</v>
      </c>
      <c r="HP243" t="str">
        <f t="shared" si="484"/>
        <v>nvt</v>
      </c>
      <c r="HQ243" t="str">
        <f t="shared" si="485"/>
        <v>nvt</v>
      </c>
      <c r="HR243" t="str">
        <f t="shared" si="486"/>
        <v>nvt</v>
      </c>
      <c r="HS243" t="str">
        <f t="shared" si="487"/>
        <v>nvt</v>
      </c>
      <c r="HT243" t="str">
        <f t="shared" si="488"/>
        <v>nvt</v>
      </c>
      <c r="HU243" t="str">
        <f t="shared" si="489"/>
        <v>nvt</v>
      </c>
      <c r="HV243" t="str">
        <f t="shared" si="490"/>
        <v>nvt</v>
      </c>
      <c r="HW243" t="str">
        <f t="shared" si="491"/>
        <v>nvt</v>
      </c>
      <c r="HX243" t="str">
        <f t="shared" si="492"/>
        <v>nvt</v>
      </c>
      <c r="HY243" t="str">
        <f>IF($EJ243&gt;2,IF(HL243="","zwart",VLOOKUP(HL243,STAPELING!AK:AN,HY$1,0)),"nvt")</f>
        <v>nvt</v>
      </c>
      <c r="HZ243" t="str">
        <f t="shared" si="552"/>
        <v>nvt</v>
      </c>
      <c r="IA243" t="str">
        <f t="shared" si="553"/>
        <v>nvt</v>
      </c>
      <c r="IB243" t="str">
        <f t="shared" si="554"/>
        <v>nvt</v>
      </c>
      <c r="IC243" t="str">
        <f t="shared" si="555"/>
        <v>nvt</v>
      </c>
      <c r="ID243" t="str">
        <f t="shared" si="556"/>
        <v>nvt</v>
      </c>
      <c r="IE243" t="str">
        <f t="shared" si="557"/>
        <v>nvt</v>
      </c>
      <c r="IF243" t="str">
        <f t="shared" si="558"/>
        <v>nvt</v>
      </c>
      <c r="IG243">
        <f t="shared" si="559"/>
        <v>0</v>
      </c>
      <c r="IH243">
        <f t="shared" si="560"/>
        <v>0</v>
      </c>
      <c r="II243">
        <f t="shared" si="561"/>
        <v>0</v>
      </c>
      <c r="IJ243">
        <f t="shared" si="562"/>
        <v>0</v>
      </c>
      <c r="IK243">
        <f t="shared" si="563"/>
        <v>0</v>
      </c>
      <c r="IL243">
        <f t="shared" si="564"/>
        <v>0</v>
      </c>
      <c r="IM243">
        <f t="shared" si="565"/>
        <v>0</v>
      </c>
      <c r="IN243">
        <f t="shared" si="566"/>
        <v>0</v>
      </c>
      <c r="IO243">
        <f t="shared" si="567"/>
        <v>0</v>
      </c>
      <c r="IP243">
        <f t="shared" si="568"/>
        <v>0</v>
      </c>
      <c r="IQ243">
        <f t="shared" si="569"/>
        <v>0</v>
      </c>
      <c r="IR243">
        <f t="shared" si="570"/>
        <v>0</v>
      </c>
      <c r="IS243">
        <f t="shared" si="571"/>
        <v>0</v>
      </c>
      <c r="IT243">
        <f t="shared" si="572"/>
        <v>0</v>
      </c>
      <c r="IU243" t="str">
        <f t="shared" si="573"/>
        <v>N</v>
      </c>
      <c r="IV243" t="str">
        <f t="shared" si="493"/>
        <v>N</v>
      </c>
      <c r="IW243" t="str">
        <f t="shared" si="574"/>
        <v>N</v>
      </c>
    </row>
    <row r="244" spans="1:258" x14ac:dyDescent="0.25">
      <c r="A244" t="str">
        <f>IF(ISERROR(VLOOKUP(E244,E$4:E243,1,0)),"J","N")</f>
        <v>N</v>
      </c>
      <c r="E244" s="25" t="str">
        <f>IF(Invoer!B273="","",Invoer!B273)</f>
        <v/>
      </c>
      <c r="F244" s="25"/>
      <c r="G244" s="25"/>
      <c r="H244" s="25" t="str">
        <f>IF(AND($E244&lt;&gt;"",$A244="J"),Invoer!D273,"")</f>
        <v/>
      </c>
      <c r="I244" s="25"/>
      <c r="J244" s="26"/>
      <c r="K244" s="26" t="str">
        <f>IF(AND($E244&lt;&gt;"",$A244="J"),Invoer!L273,"")</f>
        <v/>
      </c>
      <c r="L244" s="26"/>
      <c r="M244" s="25"/>
      <c r="N244" s="152"/>
      <c r="O244" s="153"/>
      <c r="P244" s="25"/>
      <c r="Q244" s="25"/>
      <c r="R244" s="153"/>
      <c r="S244" s="154"/>
      <c r="T244" s="152"/>
      <c r="U244" s="153"/>
      <c r="V244" s="153"/>
      <c r="W244" s="59" t="str">
        <f>IF(AND($E244&lt;&gt;"",$A244="J",Invoer!R273&lt;&gt;""),VLOOKUP(Invoer!R273,NORM!$F$26:$H$29,3,0),"")</f>
        <v/>
      </c>
      <c r="X244" s="59"/>
      <c r="Y244" s="25" t="str">
        <f t="shared" si="494"/>
        <v/>
      </c>
      <c r="Z244" s="25"/>
      <c r="AA244" s="26" t="str">
        <f t="shared" si="495"/>
        <v/>
      </c>
      <c r="AB244" s="26"/>
      <c r="AC244" s="153"/>
      <c r="AD244" s="153"/>
      <c r="AE244" s="153"/>
      <c r="AF244" s="153"/>
      <c r="AG244" s="153"/>
      <c r="AH244" s="25"/>
      <c r="AI244" s="153"/>
      <c r="AJ244" s="153"/>
      <c r="AK244" s="153"/>
      <c r="AL244" s="153"/>
      <c r="AM244" s="25" t="str">
        <f>IF(AND($E244&lt;&gt;"",$A244="J"),IF(Invoer!X273="Ja","J",IF(Invoer!X273="Nee","N","")),"")</f>
        <v/>
      </c>
      <c r="AN244" s="153"/>
      <c r="AO244" s="153"/>
      <c r="AP244" s="153" t="s">
        <v>311</v>
      </c>
      <c r="AQ244" s="153" t="s">
        <v>311</v>
      </c>
      <c r="AR244" s="153" t="s">
        <v>312</v>
      </c>
      <c r="AS244" s="153" t="s">
        <v>312</v>
      </c>
      <c r="AT244" s="1" t="str">
        <f>IF(AND($E244&lt;&gt;"",$A244="J",Invoer!O273&lt;&gt;""),VLOOKUP(Invoer!O273,NORM!$F$31:$H$38,3,0),"")</f>
        <v/>
      </c>
      <c r="AU244" s="1"/>
      <c r="AV244" s="1" t="str">
        <f>IF(AND($E244&lt;&gt;"",$A244="J"),Invoer!AH273,"")</f>
        <v/>
      </c>
      <c r="AW244" s="1"/>
      <c r="AX244" s="1" t="str">
        <f t="shared" si="496"/>
        <v/>
      </c>
      <c r="AY244" s="1"/>
      <c r="AZ244" s="3" t="str">
        <f t="shared" si="497"/>
        <v/>
      </c>
      <c r="BA244" s="3" t="str">
        <f t="shared" si="498"/>
        <v/>
      </c>
      <c r="BB244" s="3" t="str">
        <f t="shared" si="499"/>
        <v>N</v>
      </c>
      <c r="BC244" s="3" t="str">
        <f t="shared" si="500"/>
        <v>N</v>
      </c>
      <c r="BD244" s="3" t="str">
        <f t="shared" si="501"/>
        <v/>
      </c>
      <c r="BE244" s="3">
        <f t="shared" si="502"/>
        <v>0</v>
      </c>
      <c r="BF244" s="3" t="str">
        <f t="shared" si="503"/>
        <v/>
      </c>
      <c r="BG244" s="3" t="str">
        <f t="shared" si="504"/>
        <v/>
      </c>
      <c r="BH244" s="3" t="str">
        <f t="shared" si="505"/>
        <v>N</v>
      </c>
      <c r="BI244" s="24" t="str">
        <f t="shared" si="506"/>
        <v/>
      </c>
      <c r="BJ244" s="24" t="str">
        <f>IF(ISERROR(VLOOKUP($BD244,LOV_GWSGRP!A:A,1,0)),"N","J")</f>
        <v>N</v>
      </c>
      <c r="BK244" s="24" t="str">
        <f>IF(ISERROR(VLOOKUP($BD244,LOV_GWSGRP!D:D,1,0)),"N","J")</f>
        <v>N</v>
      </c>
      <c r="BL244" s="24" t="str">
        <f>IF(ISERROR(VLOOKUP($BD244,LOV_GWSGRP!G:G,1,0)),"N","J")</f>
        <v>N</v>
      </c>
      <c r="BM244" s="24" t="str">
        <f>IF(ISERROR(VLOOKUP($BD244,LOV_GWSGRP!M:M,1,0)),"N","J")</f>
        <v>N</v>
      </c>
      <c r="BN244" s="24" t="str">
        <f>IF(ISERROR(VLOOKUP($BD244,LOV_GWSGRP!P:P,1,0)),"N","J")</f>
        <v>N</v>
      </c>
      <c r="BO244" s="24" t="str">
        <f>IF(ISERROR(VLOOKUP($BD244,LOV_GWSGRP!S:S,1,0)),"N","J")</f>
        <v>N</v>
      </c>
      <c r="BP244" s="24" t="str">
        <f>IF(ISERROR(VLOOKUP($BD244,LOV_GWSGRP!V:V,1,0)),"N","J")</f>
        <v>N</v>
      </c>
      <c r="BQ244" s="24" t="str">
        <f>IF(ISERROR(VLOOKUP($BD244,LOV_GWSGRP!Y:Y,1,0)),"N","J")</f>
        <v>N</v>
      </c>
      <c r="BR244" s="24" t="str">
        <f>IF(ISERROR(VLOOKUP($BD244,LOV_GWSGRP!AB:AB,1,0)),"N","J")</f>
        <v>N</v>
      </c>
      <c r="BS244" s="24" t="str">
        <f>IF(ISERROR(VLOOKUP($BD244,LOV_GWSGRP!AE:AE,1,0)),"N","J")</f>
        <v>N</v>
      </c>
      <c r="BT244" s="24" t="str">
        <f>IF(ISERROR(VLOOKUP($BD244,LOV_GWSGRP!AH:AH,1,0)),"N","J")</f>
        <v>N</v>
      </c>
      <c r="BU244" s="24" t="str">
        <f>IF(ISERROR(VLOOKUP($BD244,LOV_GWSGRP!CJ:CJ,1,0)),"N","J")</f>
        <v>N</v>
      </c>
      <c r="BV244" s="24" t="str">
        <f>IF(ISERROR(VLOOKUP($BD244,LOV_GWSGRP!AN:AN,1,0)),"N","J")</f>
        <v>N</v>
      </c>
      <c r="BW244" s="24" t="str">
        <f>IF(ISERROR(VLOOKUP($BD244,LOV_GWSGRP!AQ:AQ,1,0)),"N","J")</f>
        <v>N</v>
      </c>
      <c r="BX244" s="24" t="str">
        <f>IF(ISERROR(VLOOKUP($BD244,LOV_GWSGRP!AT:AT,1,0)),"N","J")</f>
        <v>N</v>
      </c>
      <c r="BY244" s="24" t="str">
        <f>IF(ISERROR(VLOOKUP($BD244,LOV_GWSGRP!AW:AW,1,0)),"N","J")</f>
        <v>N</v>
      </c>
      <c r="BZ244" s="24" t="str">
        <f>IF(ISERROR(VLOOKUP($BD244,LOV_GWSGRP!AZ:AZ,1,0)),"N","J")</f>
        <v>N</v>
      </c>
      <c r="CA244" s="24" t="str">
        <f>IF(ISERROR(VLOOKUP($BD244,LOV_GWSGRP!BC:BC,1,0)),"N","J")</f>
        <v>N</v>
      </c>
      <c r="CB244" s="24" t="str">
        <f>IF(ISERROR(VLOOKUP($BD244,LOV_GWSGRP!BF:BF,1,0)),"N","J")</f>
        <v>N</v>
      </c>
      <c r="CC244" s="24" t="str">
        <f>IF(ISERROR(VLOOKUP($BD244,LOV_GWSGRP!BI:BI,1,0)),"N","J")</f>
        <v>N</v>
      </c>
      <c r="CD244" s="24" t="str">
        <f>IF(ISERROR(VLOOKUP($BD244,LOV_GWSGRP!J:J,1,0)),"N","J")</f>
        <v>N</v>
      </c>
      <c r="CE244" s="24" t="str">
        <f>IF(ISERROR(VLOOKUP($BD244,LOV_GWSGRP!BL:BL,1,0)),"N","J")</f>
        <v>N</v>
      </c>
      <c r="CF244" s="24"/>
      <c r="CG244" s="24" t="str">
        <f>IF(ISERROR(VLOOKUP($BD244,LOV_GWSGRP!BO:BO,1,0)),"N","J")</f>
        <v>N</v>
      </c>
      <c r="CH244" s="24" t="str">
        <f t="shared" si="507"/>
        <v>N</v>
      </c>
      <c r="CI244" s="24" t="str">
        <f>IF(ISERROR(VLOOKUP($BD244,GEWASCODE_GLMC8!F:F,1,0)),"N","J")</f>
        <v>N</v>
      </c>
      <c r="CJ244" s="24" t="str">
        <f>IF(COUNTIF($CI244:CI244,"J")&gt;0,"N",IF(ISERROR(VLOOKUP($BD244,GEWASCODE_GLMC8!G:G,1,0)),"N","J"))</f>
        <v>N</v>
      </c>
      <c r="CK244" s="24" t="str">
        <f>IF(COUNTIF($CI244:CJ244,"J")&gt;0,"N",IF(ISERROR(VLOOKUP($BD244,GEWASCODE_GLMC8!H:H,1,0)),"N","J"))</f>
        <v>N</v>
      </c>
      <c r="CL244" s="24" t="str">
        <f>IF(COUNTIF($CI244:CK244,"J")&gt;0,"N",IF(ISERROR(VLOOKUP($BD244,GEWASCODE_GLMC8!I:I,1,0)),"N","J"))</f>
        <v>N</v>
      </c>
      <c r="CM244" s="24" t="str">
        <f>IF(COUNTIF($CI244:CL244,"J")&gt;0,"N",IF(ISERROR(VLOOKUP($BD244,GEWASCODE_GLMC8!J:J,1,0)),"N","J"))</f>
        <v>N</v>
      </c>
      <c r="CN244" s="24" t="str">
        <f>IF(COUNTIF($CI244:CM244,"J")&gt;0,"N",IF(ISERROR(VLOOKUP($BD244,GEWASCODE_GLMC8!K:K,1,0)),"N","J"))</f>
        <v>N</v>
      </c>
      <c r="CO244" s="24" t="str">
        <f>IF(COUNTIF($CI244:CN244,"J")&gt;0,"N",IF(ISERROR(VLOOKUP($BD244,GEWASCODE_GLMC8!L:L,1,0)),"N","J"))</f>
        <v>N</v>
      </c>
      <c r="CP244" s="24" t="str">
        <f>IF(COUNTIF($CI244:CO244,"J")&gt;0,"N",IF(ISERROR(VLOOKUP($BD244,GEWASCODE_GLMC8!M:M,1,0)),"N","J"))</f>
        <v>N</v>
      </c>
      <c r="CQ244" s="24" t="str">
        <f>IF(COUNTIF($CI244:CP244,"J")&gt;0,"N",IF(ISERROR(VLOOKUP($BD244,GEWASCODE_GLMC8!N:N,1,0)),"N","J"))</f>
        <v>N</v>
      </c>
      <c r="CR244" s="24" t="str">
        <f>IF(COUNTIF($CI244:CQ244,"J")&gt;0,"N",IF(ISERROR(VLOOKUP($BD244,GEWASCODE_GLMC8!O:O,1,0)),"N","J"))</f>
        <v>N</v>
      </c>
      <c r="CS244" s="24" t="str">
        <f>IF(COUNTIF($CI244:CR244,"J")&gt;0,"N",IF(ISERROR(VLOOKUP($BD244,GEWASCODE_GLMC8!P:P,1,0)),"N","J"))</f>
        <v>N</v>
      </c>
      <c r="CT244" s="24" t="str">
        <f>IF(COUNTIF($CI244:CS244,"J")&gt;0,"N",IF(ISERROR(VLOOKUP($BD244,GEWASCODE_GLMC8!Q:Q,1,0)),"N","J"))</f>
        <v>N</v>
      </c>
      <c r="CU244" s="24" t="str">
        <f>IF(COUNTIF($CI244:CT244,"J")&gt;0,"N",IF(ISERROR(VLOOKUP($BD244,GEWASCODE_GLMC8!R:R,1,0)),"N","J"))</f>
        <v>N</v>
      </c>
      <c r="CV244" s="24" t="str">
        <f>IF(COUNTIF($CI244:CU244,"J")&gt;0,"N",IF(ISERROR(VLOOKUP($BD244,GEWASCODE_GLMC8!S:S,1,0)),"N","J"))</f>
        <v>N</v>
      </c>
      <c r="CW244" s="24" t="str">
        <f>IF(COUNTIF($CI244:CV244,"J")&gt;0,"N",IF(ISERROR(VLOOKUP($BD244,GEWASCODE_GLMC8!T:T,1,0)),"N","J"))</f>
        <v>N</v>
      </c>
      <c r="CX244" s="24" t="str">
        <f>IF(COUNTIF($CI244:CW244,"J")&gt;0,"N",IF(ISERROR(VLOOKUP($BD244,GEWASCODE_GLMC8!U:U,1,0)),"N","J"))</f>
        <v>N</v>
      </c>
      <c r="CY244" s="24" t="str">
        <f>IF(COUNTIF($CI244:CX244,"J")&gt;0,"N",IF(ISERROR(VLOOKUP($BD244,GEWASCODE_GLMC8!V:V,1,0)),"N","J"))</f>
        <v>N</v>
      </c>
      <c r="CZ244" s="24" t="str">
        <f>IF(COUNTIF($CI244:CY244,"J")&gt;0,"N",IF(ISERROR(VLOOKUP($BD244,GEWASCODE_GLMC8!W:W,1,0)),"N","J"))</f>
        <v>N</v>
      </c>
      <c r="DA244" s="24" t="str">
        <f>IF(COUNTIF($CI244:CZ244,"J")&gt;0,"N",IF(ISERROR(VLOOKUP($BD244,GEWASCODE_GLMC8!X:X,1,0)),"N","J"))</f>
        <v>N</v>
      </c>
      <c r="DB244" s="24" t="str">
        <f>IF(COUNTIF($CI244:DA244,"J")&gt;0,"N",IF(ISERROR(VLOOKUP($BD244,GEWASCODE_GLMC8!Y:Y,1,0)),"N","J"))</f>
        <v>N</v>
      </c>
      <c r="DC244" s="24" t="str">
        <f>IF(COUNTIF($CI244:DB244,"J")&gt;0,"N",IF(ISERROR(VLOOKUP($BD244,GEWASCODE_GLMC8!Z:Z,1,0)),"N","J"))</f>
        <v>N</v>
      </c>
      <c r="DD244" s="24" t="str">
        <f t="shared" si="508"/>
        <v>N</v>
      </c>
      <c r="DE244" s="3" t="str">
        <f t="shared" si="439"/>
        <v>N</v>
      </c>
      <c r="DF244" s="3" t="str">
        <f t="shared" si="440"/>
        <v>N</v>
      </c>
      <c r="DG244" s="3" t="str">
        <f t="shared" si="509"/>
        <v>N</v>
      </c>
      <c r="DH244" s="3" t="str">
        <f t="shared" si="510"/>
        <v>N</v>
      </c>
      <c r="DI244" s="3" t="str">
        <f t="shared" si="441"/>
        <v>N</v>
      </c>
      <c r="DJ244" s="3" t="str">
        <f t="shared" si="442"/>
        <v>N</v>
      </c>
      <c r="DK244" s="3">
        <f>0</f>
        <v>0</v>
      </c>
      <c r="DL244" s="3" t="str">
        <f t="shared" si="443"/>
        <v>N</v>
      </c>
      <c r="DM244" s="3" t="str">
        <f t="shared" si="444"/>
        <v>N</v>
      </c>
      <c r="DN244" t="str">
        <f>IF(AND($A244="J",COUNTIFS(activiteiten_perceel,percelen!$AZ244,activiteiten_maatregel_nr,percelen!DN$4,activiteiten_activiteit_voldoet_aan_voorwaarden,"J")&gt;0),DN$4,"")</f>
        <v/>
      </c>
      <c r="DO244" t="str">
        <f>IF(AND($A244="J",COUNTIFS(activiteiten_perceel,percelen!$AZ244,activiteiten_maatregel_nr,percelen!DO$4,activiteiten_activiteit_voldoet_aan_voorwaarden,"J")&gt;0),DO$4,"")</f>
        <v/>
      </c>
      <c r="DP244" t="str">
        <f>IF(AND($A244="J",COUNTIFS(activiteiten_perceel,percelen!$AZ244,activiteiten_maatregel_nr,percelen!DP$4,activiteiten_activiteit_voldoet_aan_voorwaarden,"J")&gt;0),DP$4,"")</f>
        <v/>
      </c>
      <c r="DQ244" t="str">
        <f>IF(AND($A244="J",COUNTIFS(activiteiten_perceel,percelen!$AZ244,activiteiten_maatregel_nr,percelen!DQ$4,activiteiten_activiteit_voldoet_aan_voorwaarden,"J")&gt;0),DQ$4,"")</f>
        <v/>
      </c>
      <c r="DR244" t="str">
        <f>IF(AND($A244="J",COUNTIFS(activiteiten_perceel,percelen!$AZ244,activiteiten_maatregel_nr,percelen!DR$4,activiteiten_activiteit_voldoet_aan_voorwaarden,"J")&gt;0),DR$4,"")</f>
        <v/>
      </c>
      <c r="DS244" t="str">
        <f>IF(AND($A244="J",COUNTIFS(activiteiten_perceel,percelen!$AZ244,activiteiten_maatregel_nr,percelen!DS$4,activiteiten_activiteit_voldoet_aan_voorwaarden,"J")&gt;0),DS$4,"")</f>
        <v/>
      </c>
      <c r="DT244" t="str">
        <f>IF(AND($A244="J",COUNTIFS(activiteiten_perceel,percelen!$AZ244,activiteiten_maatregel_nr,percelen!DT$4,activiteiten_activiteit_voldoet_aan_voorwaarden,"J")&gt;0),DT$4,"")</f>
        <v/>
      </c>
      <c r="DU244" t="str">
        <f>IF(AND($A244="J",COUNTIFS(activiteiten_perceel,percelen!$AZ244,activiteiten_maatregel_nr,percelen!DU$4,activiteiten_activiteit_voldoet_aan_voorwaarden,"J")&gt;0),DU$4,"")</f>
        <v/>
      </c>
      <c r="DV244" t="str">
        <f>IF(AND($A244="J",COUNTIFS(activiteiten_perceel,percelen!$AZ244,activiteiten_maatregel_nr,percelen!DV$4,activiteiten_activiteit_voldoet_aan_voorwaarden,"J")&gt;0),DV$4,"")</f>
        <v/>
      </c>
      <c r="DW244" t="str">
        <f>IF(AND($A244="J",COUNTIFS(activiteiten_perceel,percelen!$AZ244,activiteiten_maatregel_nr,percelen!DW$4,activiteiten_activiteit_voldoet_aan_voorwaarden,"J")&gt;0),DW$4,"")</f>
        <v/>
      </c>
      <c r="DX244" t="str">
        <f>IF(AND($A244="J",COUNTIFS(activiteiten_perceel,percelen!$AZ244,activiteiten_maatregel_nr,percelen!DX$4,activiteiten_activiteit_voldoet_aan_voorwaarden,"J")&gt;0),DX$4,"")</f>
        <v/>
      </c>
      <c r="DY244" t="str">
        <f>IF(AND($A244="J",COUNTIFS(activiteiten_perceel,percelen!$AZ244,activiteiten_maatregel_nr,percelen!DY$4,activiteiten_activiteit_voldoet_aan_voorwaarden,"J")&gt;0),DY$4,"")</f>
        <v/>
      </c>
      <c r="DZ244" t="str">
        <f>IF(AND($A244="J",COUNTIFS(activiteiten_perceel,percelen!$AZ244,activiteiten_maatregel_nr,percelen!DZ$4,activiteiten_activiteit_voldoet_aan_voorwaarden,"J")&gt;0),DZ$4,"")</f>
        <v/>
      </c>
      <c r="EA244" t="str">
        <f>IF(AND($A244="J",COUNTIFS(activiteiten_perceel,percelen!$AZ244,activiteiten_maatregel_nr,percelen!EA$4,activiteiten_activiteit_voldoet_aan_voorwaarden,"J")&gt;0),EA$4,"")</f>
        <v/>
      </c>
      <c r="EB244" t="str">
        <f>IF(AND($A244="J",COUNTIFS(activiteiten_perceel,percelen!$AZ244,activiteiten_maatregel_nr,percelen!EB$4,activiteiten_activiteit_voldoet_aan_voorwaarden,"J")&gt;0),EB$4,"")</f>
        <v/>
      </c>
      <c r="EC244" t="str">
        <f>IF(AND($A244="J",COUNTIFS(activiteiten_perceel,percelen!$AZ244,activiteiten_maatregel_nr,percelen!EC$4,activiteiten_activiteit_voldoet_aan_voorwaarden,"J")&gt;0),EC$4,"")</f>
        <v/>
      </c>
      <c r="ED244" t="str">
        <f>IF(AND($A244="J",COUNTIFS(activiteiten_perceel,percelen!$AZ244,activiteiten_maatregel_nr,percelen!ED$4,activiteiten_activiteit_voldoet_aan_voorwaarden,"J")&gt;0),ED$4,"")</f>
        <v/>
      </c>
      <c r="EE244" t="str">
        <f>IF(AND($A244="J",COUNTIFS(activiteiten_perceel,percelen!$AZ244,activiteiten_maatregel_nr,percelen!EE$4,activiteiten_activiteit_voldoet_aan_voorwaarden,"J")&gt;0),EE$4,"")</f>
        <v/>
      </c>
      <c r="EF244" t="str">
        <f>IF(AND($A244="J",COUNTIFS(activiteiten_perceel,percelen!$AZ244,activiteiten_maatregel_nr,percelen!EF$4,activiteiten_activiteit_voldoet_aan_voorwaarden,"J")&gt;0),EF$4,"")</f>
        <v/>
      </c>
      <c r="EG244" t="str">
        <f>IF(AND($A244="J",COUNTIFS(activiteiten_perceel,percelen!$AZ244,activiteiten_maatregel_nr,percelen!EG$4,activiteiten_activiteit_voldoet_aan_voorwaarden,"J")&gt;0),EG$4,"")</f>
        <v/>
      </c>
      <c r="EH244" t="str">
        <f>IF(AND($A244="J",COUNTIFS(activiteiten_perceel,percelen!$AZ244,activiteiten_maatregel_nr,percelen!EH$4,activiteiten_activiteit_voldoet_aan_voorwaarden,"J")&gt;0),EH$4,"")</f>
        <v/>
      </c>
      <c r="EI244" t="str">
        <f>IF(AND($A244="J",COUNTIFS(activiteiten_perceel,percelen!$AZ244,activiteiten_maatregel_nr,percelen!EI$4,activiteiten_activiteit_voldoet_aan_voorwaarden,"J")&gt;0),EI$4,"")</f>
        <v/>
      </c>
      <c r="EJ244">
        <f t="shared" si="511"/>
        <v>0</v>
      </c>
      <c r="EK244" t="str">
        <f t="shared" si="445"/>
        <v/>
      </c>
      <c r="EL244" t="str">
        <f t="shared" si="446"/>
        <v/>
      </c>
      <c r="EM244" t="str">
        <f t="shared" si="447"/>
        <v/>
      </c>
      <c r="EN244" t="str">
        <f t="shared" si="448"/>
        <v/>
      </c>
      <c r="EO244" t="str">
        <f t="shared" si="449"/>
        <v/>
      </c>
      <c r="EP244" t="str">
        <f t="shared" si="450"/>
        <v/>
      </c>
      <c r="EQ244" t="str">
        <f t="shared" si="451"/>
        <v/>
      </c>
      <c r="ER244" t="str">
        <f t="shared" si="452"/>
        <v/>
      </c>
      <c r="ES244" t="str">
        <f t="shared" si="453"/>
        <v/>
      </c>
      <c r="ET244" t="str">
        <f t="shared" si="454"/>
        <v/>
      </c>
      <c r="EU244" t="str">
        <f t="shared" si="455"/>
        <v/>
      </c>
      <c r="EV244" t="str">
        <f t="shared" si="456"/>
        <v/>
      </c>
      <c r="EW244" t="str">
        <f t="shared" si="512"/>
        <v>nvt</v>
      </c>
      <c r="EX244" t="str">
        <f t="shared" si="513"/>
        <v>nvt</v>
      </c>
      <c r="EY244" t="str">
        <f t="shared" si="514"/>
        <v>nvt</v>
      </c>
      <c r="EZ244" t="str">
        <f t="shared" si="515"/>
        <v>nvt</v>
      </c>
      <c r="FA244" t="str">
        <f t="shared" si="516"/>
        <v>nvt</v>
      </c>
      <c r="FB244" t="str">
        <f t="shared" si="517"/>
        <v>nvt</v>
      </c>
      <c r="FC244" t="str">
        <f t="shared" si="518"/>
        <v>nvt</v>
      </c>
      <c r="FD244" t="str">
        <f t="shared" si="519"/>
        <v>nvt</v>
      </c>
      <c r="FE244" t="str">
        <f>IF($EJ244=2,VLOOKUP(FD244,STAPELING!A:D,FE$1,0),"nvt")</f>
        <v>nvt</v>
      </c>
      <c r="FF244" t="str">
        <f t="shared" si="520"/>
        <v>nvt</v>
      </c>
      <c r="FG244" t="str">
        <f t="shared" si="521"/>
        <v>nvt</v>
      </c>
      <c r="FH244" t="str">
        <f t="shared" si="522"/>
        <v>nvt</v>
      </c>
      <c r="FI244" t="str">
        <f t="shared" si="523"/>
        <v>nvt</v>
      </c>
      <c r="FJ244" t="str">
        <f t="shared" si="524"/>
        <v>nvt</v>
      </c>
      <c r="FK244" t="str">
        <f t="shared" si="525"/>
        <v>nvt</v>
      </c>
      <c r="FL244" t="str">
        <f t="shared" si="526"/>
        <v>nvt</v>
      </c>
      <c r="FM244" t="str">
        <f t="shared" si="527"/>
        <v/>
      </c>
      <c r="FN244" t="str">
        <f>IF(ISERROR(VLOOKUP(FM244,STAPELING!I:AO,FN$1,0)),"N",VLOOKUP(FM244,STAPELING!I:AO,FN$1,0))</f>
        <v>J</v>
      </c>
      <c r="FO244" t="str">
        <f t="shared" si="528"/>
        <v>nvt</v>
      </c>
      <c r="FP244" t="str">
        <f t="shared" si="457"/>
        <v>nvt</v>
      </c>
      <c r="FQ244" t="str">
        <f t="shared" si="458"/>
        <v>nvt</v>
      </c>
      <c r="FR244" t="str">
        <f t="shared" si="459"/>
        <v>nvt</v>
      </c>
      <c r="FS244" t="str">
        <f t="shared" si="460"/>
        <v>nvt</v>
      </c>
      <c r="FT244" t="str">
        <f t="shared" si="461"/>
        <v>nvt</v>
      </c>
      <c r="FU244" t="str">
        <f t="shared" si="462"/>
        <v>nvt</v>
      </c>
      <c r="FV244" t="str">
        <f t="shared" si="463"/>
        <v>nvt</v>
      </c>
      <c r="FW244" t="str">
        <f t="shared" si="464"/>
        <v>nvt</v>
      </c>
      <c r="FX244" t="str">
        <f t="shared" si="465"/>
        <v>nvt</v>
      </c>
      <c r="FY244" t="str">
        <f t="shared" si="466"/>
        <v>nvt</v>
      </c>
      <c r="FZ244" t="str">
        <f t="shared" si="467"/>
        <v>nvt</v>
      </c>
      <c r="GA244" t="str">
        <f t="shared" si="468"/>
        <v>nvt</v>
      </c>
      <c r="GB244" t="str">
        <f>IF($EJ244&gt;2,IF(FO244="","zwart",VLOOKUP(FO244,STAPELING!J:AA,GB$1,0)),"nvt")</f>
        <v>nvt</v>
      </c>
      <c r="GC244" t="str">
        <f t="shared" si="529"/>
        <v>nvt</v>
      </c>
      <c r="GD244" t="str">
        <f t="shared" si="530"/>
        <v>nvt</v>
      </c>
      <c r="GE244" t="str">
        <f t="shared" si="531"/>
        <v>nvt</v>
      </c>
      <c r="GF244" t="str">
        <f t="shared" si="532"/>
        <v>nvt</v>
      </c>
      <c r="GG244" t="str">
        <f t="shared" si="533"/>
        <v>nvt</v>
      </c>
      <c r="GH244" t="str">
        <f t="shared" si="534"/>
        <v>nvt</v>
      </c>
      <c r="GI244" t="str">
        <f t="shared" si="535"/>
        <v>nvt</v>
      </c>
      <c r="GJ244" t="str">
        <f t="shared" si="536"/>
        <v>nvt</v>
      </c>
      <c r="GK244" t="str">
        <f t="shared" si="469"/>
        <v>nvt</v>
      </c>
      <c r="GL244" t="str">
        <f t="shared" si="470"/>
        <v>nvt</v>
      </c>
      <c r="GM244" t="str">
        <f t="shared" si="471"/>
        <v>nvt</v>
      </c>
      <c r="GN244" t="str">
        <f t="shared" si="472"/>
        <v>nvt</v>
      </c>
      <c r="GO244" t="str">
        <f t="shared" si="473"/>
        <v>nvt</v>
      </c>
      <c r="GP244" t="str">
        <f t="shared" si="474"/>
        <v>nvt</v>
      </c>
      <c r="GQ244" t="str">
        <f t="shared" si="475"/>
        <v>nvt</v>
      </c>
      <c r="GR244" t="str">
        <f t="shared" si="476"/>
        <v>nvt</v>
      </c>
      <c r="GS244" t="str">
        <f t="shared" si="477"/>
        <v>nvt</v>
      </c>
      <c r="GT244" t="str">
        <f t="shared" si="478"/>
        <v>nvt</v>
      </c>
      <c r="GU244" t="str">
        <f t="shared" si="479"/>
        <v>nvt</v>
      </c>
      <c r="GV244" t="str">
        <f t="shared" si="480"/>
        <v>nvt</v>
      </c>
      <c r="GW244" t="str">
        <f>IF($EJ244&gt;2,IF(GJ244="","zwart",VLOOKUP(GJ244,STAPELING!AB:AJ,GW$1,0)),"nvt")</f>
        <v>nvt</v>
      </c>
      <c r="GX244" t="str">
        <f t="shared" si="537"/>
        <v>nvt</v>
      </c>
      <c r="GY244" t="str">
        <f t="shared" si="538"/>
        <v>nvt</v>
      </c>
      <c r="GZ244" t="str">
        <f t="shared" si="539"/>
        <v>nvt</v>
      </c>
      <c r="HA244" t="str">
        <f t="shared" si="540"/>
        <v>nvt</v>
      </c>
      <c r="HB244" t="str">
        <f t="shared" si="541"/>
        <v>nvt</v>
      </c>
      <c r="HC244" t="str">
        <f t="shared" si="542"/>
        <v>nvt</v>
      </c>
      <c r="HD244" t="str">
        <f t="shared" si="543"/>
        <v>nvt</v>
      </c>
      <c r="HE244" t="str">
        <f t="shared" si="544"/>
        <v>nvt</v>
      </c>
      <c r="HF244" t="str">
        <f t="shared" si="545"/>
        <v>nvt</v>
      </c>
      <c r="HG244" t="str">
        <f t="shared" si="546"/>
        <v>nvt</v>
      </c>
      <c r="HH244" t="str">
        <f t="shared" si="547"/>
        <v>nvt</v>
      </c>
      <c r="HI244" t="str">
        <f t="shared" si="548"/>
        <v>nvt</v>
      </c>
      <c r="HJ244" t="str">
        <f t="shared" si="549"/>
        <v>nvt</v>
      </c>
      <c r="HK244" t="str">
        <f t="shared" si="550"/>
        <v>nvt</v>
      </c>
      <c r="HL244" t="str">
        <f t="shared" si="551"/>
        <v>nvt</v>
      </c>
      <c r="HM244" t="str">
        <f t="shared" si="481"/>
        <v>nvt</v>
      </c>
      <c r="HN244" t="str">
        <f t="shared" si="482"/>
        <v>nvt</v>
      </c>
      <c r="HO244" t="str">
        <f t="shared" si="483"/>
        <v>nvt</v>
      </c>
      <c r="HP244" t="str">
        <f t="shared" si="484"/>
        <v>nvt</v>
      </c>
      <c r="HQ244" t="str">
        <f t="shared" si="485"/>
        <v>nvt</v>
      </c>
      <c r="HR244" t="str">
        <f t="shared" si="486"/>
        <v>nvt</v>
      </c>
      <c r="HS244" t="str">
        <f t="shared" si="487"/>
        <v>nvt</v>
      </c>
      <c r="HT244" t="str">
        <f t="shared" si="488"/>
        <v>nvt</v>
      </c>
      <c r="HU244" t="str">
        <f t="shared" si="489"/>
        <v>nvt</v>
      </c>
      <c r="HV244" t="str">
        <f t="shared" si="490"/>
        <v>nvt</v>
      </c>
      <c r="HW244" t="str">
        <f t="shared" si="491"/>
        <v>nvt</v>
      </c>
      <c r="HX244" t="str">
        <f t="shared" si="492"/>
        <v>nvt</v>
      </c>
      <c r="HY244" t="str">
        <f>IF($EJ244&gt;2,IF(HL244="","zwart",VLOOKUP(HL244,STAPELING!AK:AN,HY$1,0)),"nvt")</f>
        <v>nvt</v>
      </c>
      <c r="HZ244" t="str">
        <f t="shared" si="552"/>
        <v>nvt</v>
      </c>
      <c r="IA244" t="str">
        <f t="shared" si="553"/>
        <v>nvt</v>
      </c>
      <c r="IB244" t="str">
        <f t="shared" si="554"/>
        <v>nvt</v>
      </c>
      <c r="IC244" t="str">
        <f t="shared" si="555"/>
        <v>nvt</v>
      </c>
      <c r="ID244" t="str">
        <f t="shared" si="556"/>
        <v>nvt</v>
      </c>
      <c r="IE244" t="str">
        <f t="shared" si="557"/>
        <v>nvt</v>
      </c>
      <c r="IF244" t="str">
        <f t="shared" si="558"/>
        <v>nvt</v>
      </c>
      <c r="IG244">
        <f t="shared" si="559"/>
        <v>0</v>
      </c>
      <c r="IH244">
        <f t="shared" si="560"/>
        <v>0</v>
      </c>
      <c r="II244">
        <f t="shared" si="561"/>
        <v>0</v>
      </c>
      <c r="IJ244">
        <f t="shared" si="562"/>
        <v>0</v>
      </c>
      <c r="IK244">
        <f t="shared" si="563"/>
        <v>0</v>
      </c>
      <c r="IL244">
        <f t="shared" si="564"/>
        <v>0</v>
      </c>
      <c r="IM244">
        <f t="shared" si="565"/>
        <v>0</v>
      </c>
      <c r="IN244">
        <f t="shared" si="566"/>
        <v>0</v>
      </c>
      <c r="IO244">
        <f t="shared" si="567"/>
        <v>0</v>
      </c>
      <c r="IP244">
        <f t="shared" si="568"/>
        <v>0</v>
      </c>
      <c r="IQ244">
        <f t="shared" si="569"/>
        <v>0</v>
      </c>
      <c r="IR244">
        <f t="shared" si="570"/>
        <v>0</v>
      </c>
      <c r="IS244">
        <f t="shared" si="571"/>
        <v>0</v>
      </c>
      <c r="IT244">
        <f t="shared" si="572"/>
        <v>0</v>
      </c>
      <c r="IU244" t="str">
        <f t="shared" si="573"/>
        <v>N</v>
      </c>
      <c r="IV244" t="str">
        <f t="shared" si="493"/>
        <v>N</v>
      </c>
      <c r="IW244" t="str">
        <f t="shared" si="574"/>
        <v>N</v>
      </c>
    </row>
    <row r="245" spans="1:258" x14ac:dyDescent="0.25">
      <c r="A245" t="str">
        <f>IF(ISERROR(VLOOKUP(E245,E$4:E244,1,0)),"J","N")</f>
        <v>N</v>
      </c>
      <c r="E245" s="25" t="str">
        <f>IF(Invoer!B274="","",Invoer!B274)</f>
        <v/>
      </c>
      <c r="F245" s="25"/>
      <c r="G245" s="25"/>
      <c r="H245" s="25" t="str">
        <f>IF(AND($E245&lt;&gt;"",$A245="J"),Invoer!D274,"")</f>
        <v/>
      </c>
      <c r="I245" s="25"/>
      <c r="J245" s="26"/>
      <c r="K245" s="26" t="str">
        <f>IF(AND($E245&lt;&gt;"",$A245="J"),Invoer!L274,"")</f>
        <v/>
      </c>
      <c r="L245" s="26"/>
      <c r="M245" s="25"/>
      <c r="N245" s="152"/>
      <c r="O245" s="153"/>
      <c r="P245" s="25"/>
      <c r="Q245" s="25"/>
      <c r="R245" s="153"/>
      <c r="S245" s="154"/>
      <c r="T245" s="152"/>
      <c r="U245" s="153"/>
      <c r="V245" s="153"/>
      <c r="W245" s="59" t="str">
        <f>IF(AND($E245&lt;&gt;"",$A245="J",Invoer!R274&lt;&gt;""),VLOOKUP(Invoer!R274,NORM!$F$26:$H$29,3,0),"")</f>
        <v/>
      </c>
      <c r="X245" s="59"/>
      <c r="Y245" s="25" t="str">
        <f t="shared" si="494"/>
        <v/>
      </c>
      <c r="Z245" s="25"/>
      <c r="AA245" s="26" t="str">
        <f t="shared" si="495"/>
        <v/>
      </c>
      <c r="AB245" s="26"/>
      <c r="AC245" s="153"/>
      <c r="AD245" s="153"/>
      <c r="AE245" s="153"/>
      <c r="AF245" s="153"/>
      <c r="AG245" s="153"/>
      <c r="AH245" s="25"/>
      <c r="AI245" s="153"/>
      <c r="AJ245" s="153"/>
      <c r="AK245" s="153"/>
      <c r="AL245" s="153"/>
      <c r="AM245" s="25" t="str">
        <f>IF(AND($E245&lt;&gt;"",$A245="J"),IF(Invoer!X274="Ja","J",IF(Invoer!X274="Nee","N","")),"")</f>
        <v/>
      </c>
      <c r="AN245" s="153"/>
      <c r="AO245" s="153"/>
      <c r="AP245" s="153" t="s">
        <v>311</v>
      </c>
      <c r="AQ245" s="153" t="s">
        <v>311</v>
      </c>
      <c r="AR245" s="153" t="s">
        <v>312</v>
      </c>
      <c r="AS245" s="153" t="s">
        <v>312</v>
      </c>
      <c r="AT245" s="1" t="str">
        <f>IF(AND($E245&lt;&gt;"",$A245="J",Invoer!O274&lt;&gt;""),VLOOKUP(Invoer!O274,NORM!$F$31:$H$38,3,0),"")</f>
        <v/>
      </c>
      <c r="AU245" s="1"/>
      <c r="AV245" s="1" t="str">
        <f>IF(AND($E245&lt;&gt;"",$A245="J"),Invoer!AH274,"")</f>
        <v/>
      </c>
      <c r="AW245" s="1"/>
      <c r="AX245" s="1" t="str">
        <f t="shared" si="496"/>
        <v/>
      </c>
      <c r="AY245" s="1"/>
      <c r="AZ245" s="3" t="str">
        <f t="shared" si="497"/>
        <v/>
      </c>
      <c r="BA245" s="3" t="str">
        <f t="shared" si="498"/>
        <v/>
      </c>
      <c r="BB245" s="3" t="str">
        <f t="shared" si="499"/>
        <v>N</v>
      </c>
      <c r="BC245" s="3" t="str">
        <f t="shared" si="500"/>
        <v>N</v>
      </c>
      <c r="BD245" s="3" t="str">
        <f t="shared" si="501"/>
        <v/>
      </c>
      <c r="BE245" s="3">
        <f t="shared" si="502"/>
        <v>0</v>
      </c>
      <c r="BF245" s="3" t="str">
        <f t="shared" si="503"/>
        <v/>
      </c>
      <c r="BG245" s="3" t="str">
        <f t="shared" si="504"/>
        <v/>
      </c>
      <c r="BH245" s="3" t="str">
        <f t="shared" si="505"/>
        <v>N</v>
      </c>
      <c r="BI245" s="24" t="str">
        <f t="shared" si="506"/>
        <v/>
      </c>
      <c r="BJ245" s="24" t="str">
        <f>IF(ISERROR(VLOOKUP($BD245,LOV_GWSGRP!A:A,1,0)),"N","J")</f>
        <v>N</v>
      </c>
      <c r="BK245" s="24" t="str">
        <f>IF(ISERROR(VLOOKUP($BD245,LOV_GWSGRP!D:D,1,0)),"N","J")</f>
        <v>N</v>
      </c>
      <c r="BL245" s="24" t="str">
        <f>IF(ISERROR(VLOOKUP($BD245,LOV_GWSGRP!G:G,1,0)),"N","J")</f>
        <v>N</v>
      </c>
      <c r="BM245" s="24" t="str">
        <f>IF(ISERROR(VLOOKUP($BD245,LOV_GWSGRP!M:M,1,0)),"N","J")</f>
        <v>N</v>
      </c>
      <c r="BN245" s="24" t="str">
        <f>IF(ISERROR(VLOOKUP($BD245,LOV_GWSGRP!P:P,1,0)),"N","J")</f>
        <v>N</v>
      </c>
      <c r="BO245" s="24" t="str">
        <f>IF(ISERROR(VLOOKUP($BD245,LOV_GWSGRP!S:S,1,0)),"N","J")</f>
        <v>N</v>
      </c>
      <c r="BP245" s="24" t="str">
        <f>IF(ISERROR(VLOOKUP($BD245,LOV_GWSGRP!V:V,1,0)),"N","J")</f>
        <v>N</v>
      </c>
      <c r="BQ245" s="24" t="str">
        <f>IF(ISERROR(VLOOKUP($BD245,LOV_GWSGRP!Y:Y,1,0)),"N","J")</f>
        <v>N</v>
      </c>
      <c r="BR245" s="24" t="str">
        <f>IF(ISERROR(VLOOKUP($BD245,LOV_GWSGRP!AB:AB,1,0)),"N","J")</f>
        <v>N</v>
      </c>
      <c r="BS245" s="24" t="str">
        <f>IF(ISERROR(VLOOKUP($BD245,LOV_GWSGRP!AE:AE,1,0)),"N","J")</f>
        <v>N</v>
      </c>
      <c r="BT245" s="24" t="str">
        <f>IF(ISERROR(VLOOKUP($BD245,LOV_GWSGRP!AH:AH,1,0)),"N","J")</f>
        <v>N</v>
      </c>
      <c r="BU245" s="24" t="str">
        <f>IF(ISERROR(VLOOKUP($BD245,LOV_GWSGRP!CJ:CJ,1,0)),"N","J")</f>
        <v>N</v>
      </c>
      <c r="BV245" s="24" t="str">
        <f>IF(ISERROR(VLOOKUP($BD245,LOV_GWSGRP!AN:AN,1,0)),"N","J")</f>
        <v>N</v>
      </c>
      <c r="BW245" s="24" t="str">
        <f>IF(ISERROR(VLOOKUP($BD245,LOV_GWSGRP!AQ:AQ,1,0)),"N","J")</f>
        <v>N</v>
      </c>
      <c r="BX245" s="24" t="str">
        <f>IF(ISERROR(VLOOKUP($BD245,LOV_GWSGRP!AT:AT,1,0)),"N","J")</f>
        <v>N</v>
      </c>
      <c r="BY245" s="24" t="str">
        <f>IF(ISERROR(VLOOKUP($BD245,LOV_GWSGRP!AW:AW,1,0)),"N","J")</f>
        <v>N</v>
      </c>
      <c r="BZ245" s="24" t="str">
        <f>IF(ISERROR(VLOOKUP($BD245,LOV_GWSGRP!AZ:AZ,1,0)),"N","J")</f>
        <v>N</v>
      </c>
      <c r="CA245" s="24" t="str">
        <f>IF(ISERROR(VLOOKUP($BD245,LOV_GWSGRP!BC:BC,1,0)),"N","J")</f>
        <v>N</v>
      </c>
      <c r="CB245" s="24" t="str">
        <f>IF(ISERROR(VLOOKUP($BD245,LOV_GWSGRP!BF:BF,1,0)),"N","J")</f>
        <v>N</v>
      </c>
      <c r="CC245" s="24" t="str">
        <f>IF(ISERROR(VLOOKUP($BD245,LOV_GWSGRP!BI:BI,1,0)),"N","J")</f>
        <v>N</v>
      </c>
      <c r="CD245" s="24" t="str">
        <f>IF(ISERROR(VLOOKUP($BD245,LOV_GWSGRP!J:J,1,0)),"N","J")</f>
        <v>N</v>
      </c>
      <c r="CE245" s="24" t="str">
        <f>IF(ISERROR(VLOOKUP($BD245,LOV_GWSGRP!BL:BL,1,0)),"N","J")</f>
        <v>N</v>
      </c>
      <c r="CF245" s="24"/>
      <c r="CG245" s="24" t="str">
        <f>IF(ISERROR(VLOOKUP($BD245,LOV_GWSGRP!BO:BO,1,0)),"N","J")</f>
        <v>N</v>
      </c>
      <c r="CH245" s="24" t="str">
        <f t="shared" si="507"/>
        <v>N</v>
      </c>
      <c r="CI245" s="24" t="str">
        <f>IF(ISERROR(VLOOKUP($BD245,GEWASCODE_GLMC8!F:F,1,0)),"N","J")</f>
        <v>N</v>
      </c>
      <c r="CJ245" s="24" t="str">
        <f>IF(COUNTIF($CI245:CI245,"J")&gt;0,"N",IF(ISERROR(VLOOKUP($BD245,GEWASCODE_GLMC8!G:G,1,0)),"N","J"))</f>
        <v>N</v>
      </c>
      <c r="CK245" s="24" t="str">
        <f>IF(COUNTIF($CI245:CJ245,"J")&gt;0,"N",IF(ISERROR(VLOOKUP($BD245,GEWASCODE_GLMC8!H:H,1,0)),"N","J"))</f>
        <v>N</v>
      </c>
      <c r="CL245" s="24" t="str">
        <f>IF(COUNTIF($CI245:CK245,"J")&gt;0,"N",IF(ISERROR(VLOOKUP($BD245,GEWASCODE_GLMC8!I:I,1,0)),"N","J"))</f>
        <v>N</v>
      </c>
      <c r="CM245" s="24" t="str">
        <f>IF(COUNTIF($CI245:CL245,"J")&gt;0,"N",IF(ISERROR(VLOOKUP($BD245,GEWASCODE_GLMC8!J:J,1,0)),"N","J"))</f>
        <v>N</v>
      </c>
      <c r="CN245" s="24" t="str">
        <f>IF(COUNTIF($CI245:CM245,"J")&gt;0,"N",IF(ISERROR(VLOOKUP($BD245,GEWASCODE_GLMC8!K:K,1,0)),"N","J"))</f>
        <v>N</v>
      </c>
      <c r="CO245" s="24" t="str">
        <f>IF(COUNTIF($CI245:CN245,"J")&gt;0,"N",IF(ISERROR(VLOOKUP($BD245,GEWASCODE_GLMC8!L:L,1,0)),"N","J"))</f>
        <v>N</v>
      </c>
      <c r="CP245" s="24" t="str">
        <f>IF(COUNTIF($CI245:CO245,"J")&gt;0,"N",IF(ISERROR(VLOOKUP($BD245,GEWASCODE_GLMC8!M:M,1,0)),"N","J"))</f>
        <v>N</v>
      </c>
      <c r="CQ245" s="24" t="str">
        <f>IF(COUNTIF($CI245:CP245,"J")&gt;0,"N",IF(ISERROR(VLOOKUP($BD245,GEWASCODE_GLMC8!N:N,1,0)),"N","J"))</f>
        <v>N</v>
      </c>
      <c r="CR245" s="24" t="str">
        <f>IF(COUNTIF($CI245:CQ245,"J")&gt;0,"N",IF(ISERROR(VLOOKUP($BD245,GEWASCODE_GLMC8!O:O,1,0)),"N","J"))</f>
        <v>N</v>
      </c>
      <c r="CS245" s="24" t="str">
        <f>IF(COUNTIF($CI245:CR245,"J")&gt;0,"N",IF(ISERROR(VLOOKUP($BD245,GEWASCODE_GLMC8!P:P,1,0)),"N","J"))</f>
        <v>N</v>
      </c>
      <c r="CT245" s="24" t="str">
        <f>IF(COUNTIF($CI245:CS245,"J")&gt;0,"N",IF(ISERROR(VLOOKUP($BD245,GEWASCODE_GLMC8!Q:Q,1,0)),"N","J"))</f>
        <v>N</v>
      </c>
      <c r="CU245" s="24" t="str">
        <f>IF(COUNTIF($CI245:CT245,"J")&gt;0,"N",IF(ISERROR(VLOOKUP($BD245,GEWASCODE_GLMC8!R:R,1,0)),"N","J"))</f>
        <v>N</v>
      </c>
      <c r="CV245" s="24" t="str">
        <f>IF(COUNTIF($CI245:CU245,"J")&gt;0,"N",IF(ISERROR(VLOOKUP($BD245,GEWASCODE_GLMC8!S:S,1,0)),"N","J"))</f>
        <v>N</v>
      </c>
      <c r="CW245" s="24" t="str">
        <f>IF(COUNTIF($CI245:CV245,"J")&gt;0,"N",IF(ISERROR(VLOOKUP($BD245,GEWASCODE_GLMC8!T:T,1,0)),"N","J"))</f>
        <v>N</v>
      </c>
      <c r="CX245" s="24" t="str">
        <f>IF(COUNTIF($CI245:CW245,"J")&gt;0,"N",IF(ISERROR(VLOOKUP($BD245,GEWASCODE_GLMC8!U:U,1,0)),"N","J"))</f>
        <v>N</v>
      </c>
      <c r="CY245" s="24" t="str">
        <f>IF(COUNTIF($CI245:CX245,"J")&gt;0,"N",IF(ISERROR(VLOOKUP($BD245,GEWASCODE_GLMC8!V:V,1,0)),"N","J"))</f>
        <v>N</v>
      </c>
      <c r="CZ245" s="24" t="str">
        <f>IF(COUNTIF($CI245:CY245,"J")&gt;0,"N",IF(ISERROR(VLOOKUP($BD245,GEWASCODE_GLMC8!W:W,1,0)),"N","J"))</f>
        <v>N</v>
      </c>
      <c r="DA245" s="24" t="str">
        <f>IF(COUNTIF($CI245:CZ245,"J")&gt;0,"N",IF(ISERROR(VLOOKUP($BD245,GEWASCODE_GLMC8!X:X,1,0)),"N","J"))</f>
        <v>N</v>
      </c>
      <c r="DB245" s="24" t="str">
        <f>IF(COUNTIF($CI245:DA245,"J")&gt;0,"N",IF(ISERROR(VLOOKUP($BD245,GEWASCODE_GLMC8!Y:Y,1,0)),"N","J"))</f>
        <v>N</v>
      </c>
      <c r="DC245" s="24" t="str">
        <f>IF(COUNTIF($CI245:DB245,"J")&gt;0,"N",IF(ISERROR(VLOOKUP($BD245,GEWASCODE_GLMC8!Z:Z,1,0)),"N","J"))</f>
        <v>N</v>
      </c>
      <c r="DD245" s="24" t="str">
        <f t="shared" si="508"/>
        <v>N</v>
      </c>
      <c r="DE245" s="3" t="str">
        <f t="shared" si="439"/>
        <v>N</v>
      </c>
      <c r="DF245" s="3" t="str">
        <f t="shared" si="440"/>
        <v>N</v>
      </c>
      <c r="DG245" s="3" t="str">
        <f t="shared" si="509"/>
        <v>N</v>
      </c>
      <c r="DH245" s="3" t="str">
        <f t="shared" si="510"/>
        <v>N</v>
      </c>
      <c r="DI245" s="3" t="str">
        <f t="shared" si="441"/>
        <v>N</v>
      </c>
      <c r="DJ245" s="3" t="str">
        <f t="shared" si="442"/>
        <v>N</v>
      </c>
      <c r="DK245" s="3">
        <f>0</f>
        <v>0</v>
      </c>
      <c r="DL245" s="3" t="str">
        <f t="shared" si="443"/>
        <v>N</v>
      </c>
      <c r="DM245" s="3" t="str">
        <f t="shared" si="444"/>
        <v>N</v>
      </c>
      <c r="DN245" t="str">
        <f>IF(AND($A245="J",COUNTIFS(activiteiten_perceel,percelen!$AZ245,activiteiten_maatregel_nr,percelen!DN$4,activiteiten_activiteit_voldoet_aan_voorwaarden,"J")&gt;0),DN$4,"")</f>
        <v/>
      </c>
      <c r="DO245" t="str">
        <f>IF(AND($A245="J",COUNTIFS(activiteiten_perceel,percelen!$AZ245,activiteiten_maatregel_nr,percelen!DO$4,activiteiten_activiteit_voldoet_aan_voorwaarden,"J")&gt;0),DO$4,"")</f>
        <v/>
      </c>
      <c r="DP245" t="str">
        <f>IF(AND($A245="J",COUNTIFS(activiteiten_perceel,percelen!$AZ245,activiteiten_maatregel_nr,percelen!DP$4,activiteiten_activiteit_voldoet_aan_voorwaarden,"J")&gt;0),DP$4,"")</f>
        <v/>
      </c>
      <c r="DQ245" t="str">
        <f>IF(AND($A245="J",COUNTIFS(activiteiten_perceel,percelen!$AZ245,activiteiten_maatregel_nr,percelen!DQ$4,activiteiten_activiteit_voldoet_aan_voorwaarden,"J")&gt;0),DQ$4,"")</f>
        <v/>
      </c>
      <c r="DR245" t="str">
        <f>IF(AND($A245="J",COUNTIFS(activiteiten_perceel,percelen!$AZ245,activiteiten_maatregel_nr,percelen!DR$4,activiteiten_activiteit_voldoet_aan_voorwaarden,"J")&gt;0),DR$4,"")</f>
        <v/>
      </c>
      <c r="DS245" t="str">
        <f>IF(AND($A245="J",COUNTIFS(activiteiten_perceel,percelen!$AZ245,activiteiten_maatregel_nr,percelen!DS$4,activiteiten_activiteit_voldoet_aan_voorwaarden,"J")&gt;0),DS$4,"")</f>
        <v/>
      </c>
      <c r="DT245" t="str">
        <f>IF(AND($A245="J",COUNTIFS(activiteiten_perceel,percelen!$AZ245,activiteiten_maatregel_nr,percelen!DT$4,activiteiten_activiteit_voldoet_aan_voorwaarden,"J")&gt;0),DT$4,"")</f>
        <v/>
      </c>
      <c r="DU245" t="str">
        <f>IF(AND($A245="J",COUNTIFS(activiteiten_perceel,percelen!$AZ245,activiteiten_maatregel_nr,percelen!DU$4,activiteiten_activiteit_voldoet_aan_voorwaarden,"J")&gt;0),DU$4,"")</f>
        <v/>
      </c>
      <c r="DV245" t="str">
        <f>IF(AND($A245="J",COUNTIFS(activiteiten_perceel,percelen!$AZ245,activiteiten_maatregel_nr,percelen!DV$4,activiteiten_activiteit_voldoet_aan_voorwaarden,"J")&gt;0),DV$4,"")</f>
        <v/>
      </c>
      <c r="DW245" t="str">
        <f>IF(AND($A245="J",COUNTIFS(activiteiten_perceel,percelen!$AZ245,activiteiten_maatregel_nr,percelen!DW$4,activiteiten_activiteit_voldoet_aan_voorwaarden,"J")&gt;0),DW$4,"")</f>
        <v/>
      </c>
      <c r="DX245" t="str">
        <f>IF(AND($A245="J",COUNTIFS(activiteiten_perceel,percelen!$AZ245,activiteiten_maatregel_nr,percelen!DX$4,activiteiten_activiteit_voldoet_aan_voorwaarden,"J")&gt;0),DX$4,"")</f>
        <v/>
      </c>
      <c r="DY245" t="str">
        <f>IF(AND($A245="J",COUNTIFS(activiteiten_perceel,percelen!$AZ245,activiteiten_maatregel_nr,percelen!DY$4,activiteiten_activiteit_voldoet_aan_voorwaarden,"J")&gt;0),DY$4,"")</f>
        <v/>
      </c>
      <c r="DZ245" t="str">
        <f>IF(AND($A245="J",COUNTIFS(activiteiten_perceel,percelen!$AZ245,activiteiten_maatregel_nr,percelen!DZ$4,activiteiten_activiteit_voldoet_aan_voorwaarden,"J")&gt;0),DZ$4,"")</f>
        <v/>
      </c>
      <c r="EA245" t="str">
        <f>IF(AND($A245="J",COUNTIFS(activiteiten_perceel,percelen!$AZ245,activiteiten_maatregel_nr,percelen!EA$4,activiteiten_activiteit_voldoet_aan_voorwaarden,"J")&gt;0),EA$4,"")</f>
        <v/>
      </c>
      <c r="EB245" t="str">
        <f>IF(AND($A245="J",COUNTIFS(activiteiten_perceel,percelen!$AZ245,activiteiten_maatregel_nr,percelen!EB$4,activiteiten_activiteit_voldoet_aan_voorwaarden,"J")&gt;0),EB$4,"")</f>
        <v/>
      </c>
      <c r="EC245" t="str">
        <f>IF(AND($A245="J",COUNTIFS(activiteiten_perceel,percelen!$AZ245,activiteiten_maatregel_nr,percelen!EC$4,activiteiten_activiteit_voldoet_aan_voorwaarden,"J")&gt;0),EC$4,"")</f>
        <v/>
      </c>
      <c r="ED245" t="str">
        <f>IF(AND($A245="J",COUNTIFS(activiteiten_perceel,percelen!$AZ245,activiteiten_maatregel_nr,percelen!ED$4,activiteiten_activiteit_voldoet_aan_voorwaarden,"J")&gt;0),ED$4,"")</f>
        <v/>
      </c>
      <c r="EE245" t="str">
        <f>IF(AND($A245="J",COUNTIFS(activiteiten_perceel,percelen!$AZ245,activiteiten_maatregel_nr,percelen!EE$4,activiteiten_activiteit_voldoet_aan_voorwaarden,"J")&gt;0),EE$4,"")</f>
        <v/>
      </c>
      <c r="EF245" t="str">
        <f>IF(AND($A245="J",COUNTIFS(activiteiten_perceel,percelen!$AZ245,activiteiten_maatregel_nr,percelen!EF$4,activiteiten_activiteit_voldoet_aan_voorwaarden,"J")&gt;0),EF$4,"")</f>
        <v/>
      </c>
      <c r="EG245" t="str">
        <f>IF(AND($A245="J",COUNTIFS(activiteiten_perceel,percelen!$AZ245,activiteiten_maatregel_nr,percelen!EG$4,activiteiten_activiteit_voldoet_aan_voorwaarden,"J")&gt;0),EG$4,"")</f>
        <v/>
      </c>
      <c r="EH245" t="str">
        <f>IF(AND($A245="J",COUNTIFS(activiteiten_perceel,percelen!$AZ245,activiteiten_maatregel_nr,percelen!EH$4,activiteiten_activiteit_voldoet_aan_voorwaarden,"J")&gt;0),EH$4,"")</f>
        <v/>
      </c>
      <c r="EI245" t="str">
        <f>IF(AND($A245="J",COUNTIFS(activiteiten_perceel,percelen!$AZ245,activiteiten_maatregel_nr,percelen!EI$4,activiteiten_activiteit_voldoet_aan_voorwaarden,"J")&gt;0),EI$4,"")</f>
        <v/>
      </c>
      <c r="EJ245">
        <f t="shared" si="511"/>
        <v>0</v>
      </c>
      <c r="EK245" t="str">
        <f t="shared" si="445"/>
        <v/>
      </c>
      <c r="EL245" t="str">
        <f t="shared" si="446"/>
        <v/>
      </c>
      <c r="EM245" t="str">
        <f t="shared" si="447"/>
        <v/>
      </c>
      <c r="EN245" t="str">
        <f t="shared" si="448"/>
        <v/>
      </c>
      <c r="EO245" t="str">
        <f t="shared" si="449"/>
        <v/>
      </c>
      <c r="EP245" t="str">
        <f t="shared" si="450"/>
        <v/>
      </c>
      <c r="EQ245" t="str">
        <f t="shared" si="451"/>
        <v/>
      </c>
      <c r="ER245" t="str">
        <f t="shared" si="452"/>
        <v/>
      </c>
      <c r="ES245" t="str">
        <f t="shared" si="453"/>
        <v/>
      </c>
      <c r="ET245" t="str">
        <f t="shared" si="454"/>
        <v/>
      </c>
      <c r="EU245" t="str">
        <f t="shared" si="455"/>
        <v/>
      </c>
      <c r="EV245" t="str">
        <f t="shared" si="456"/>
        <v/>
      </c>
      <c r="EW245" t="str">
        <f t="shared" si="512"/>
        <v>nvt</v>
      </c>
      <c r="EX245" t="str">
        <f t="shared" si="513"/>
        <v>nvt</v>
      </c>
      <c r="EY245" t="str">
        <f t="shared" si="514"/>
        <v>nvt</v>
      </c>
      <c r="EZ245" t="str">
        <f t="shared" si="515"/>
        <v>nvt</v>
      </c>
      <c r="FA245" t="str">
        <f t="shared" si="516"/>
        <v>nvt</v>
      </c>
      <c r="FB245" t="str">
        <f t="shared" si="517"/>
        <v>nvt</v>
      </c>
      <c r="FC245" t="str">
        <f t="shared" si="518"/>
        <v>nvt</v>
      </c>
      <c r="FD245" t="str">
        <f t="shared" si="519"/>
        <v>nvt</v>
      </c>
      <c r="FE245" t="str">
        <f>IF($EJ245=2,VLOOKUP(FD245,STAPELING!A:D,FE$1,0),"nvt")</f>
        <v>nvt</v>
      </c>
      <c r="FF245" t="str">
        <f t="shared" si="520"/>
        <v>nvt</v>
      </c>
      <c r="FG245" t="str">
        <f t="shared" si="521"/>
        <v>nvt</v>
      </c>
      <c r="FH245" t="str">
        <f t="shared" si="522"/>
        <v>nvt</v>
      </c>
      <c r="FI245" t="str">
        <f t="shared" si="523"/>
        <v>nvt</v>
      </c>
      <c r="FJ245" t="str">
        <f t="shared" si="524"/>
        <v>nvt</v>
      </c>
      <c r="FK245" t="str">
        <f t="shared" si="525"/>
        <v>nvt</v>
      </c>
      <c r="FL245" t="str">
        <f t="shared" si="526"/>
        <v>nvt</v>
      </c>
      <c r="FM245" t="str">
        <f t="shared" si="527"/>
        <v/>
      </c>
      <c r="FN245" t="str">
        <f>IF(ISERROR(VLOOKUP(FM245,STAPELING!I:AO,FN$1,0)),"N",VLOOKUP(FM245,STAPELING!I:AO,FN$1,0))</f>
        <v>J</v>
      </c>
      <c r="FO245" t="str">
        <f t="shared" si="528"/>
        <v>nvt</v>
      </c>
      <c r="FP245" t="str">
        <f t="shared" si="457"/>
        <v>nvt</v>
      </c>
      <c r="FQ245" t="str">
        <f t="shared" si="458"/>
        <v>nvt</v>
      </c>
      <c r="FR245" t="str">
        <f t="shared" si="459"/>
        <v>nvt</v>
      </c>
      <c r="FS245" t="str">
        <f t="shared" si="460"/>
        <v>nvt</v>
      </c>
      <c r="FT245" t="str">
        <f t="shared" si="461"/>
        <v>nvt</v>
      </c>
      <c r="FU245" t="str">
        <f t="shared" si="462"/>
        <v>nvt</v>
      </c>
      <c r="FV245" t="str">
        <f t="shared" si="463"/>
        <v>nvt</v>
      </c>
      <c r="FW245" t="str">
        <f t="shared" si="464"/>
        <v>nvt</v>
      </c>
      <c r="FX245" t="str">
        <f t="shared" si="465"/>
        <v>nvt</v>
      </c>
      <c r="FY245" t="str">
        <f t="shared" si="466"/>
        <v>nvt</v>
      </c>
      <c r="FZ245" t="str">
        <f t="shared" si="467"/>
        <v>nvt</v>
      </c>
      <c r="GA245" t="str">
        <f t="shared" si="468"/>
        <v>nvt</v>
      </c>
      <c r="GB245" t="str">
        <f>IF($EJ245&gt;2,IF(FO245="","zwart",VLOOKUP(FO245,STAPELING!J:AA,GB$1,0)),"nvt")</f>
        <v>nvt</v>
      </c>
      <c r="GC245" t="str">
        <f t="shared" si="529"/>
        <v>nvt</v>
      </c>
      <c r="GD245" t="str">
        <f t="shared" si="530"/>
        <v>nvt</v>
      </c>
      <c r="GE245" t="str">
        <f t="shared" si="531"/>
        <v>nvt</v>
      </c>
      <c r="GF245" t="str">
        <f t="shared" si="532"/>
        <v>nvt</v>
      </c>
      <c r="GG245" t="str">
        <f t="shared" si="533"/>
        <v>nvt</v>
      </c>
      <c r="GH245" t="str">
        <f t="shared" si="534"/>
        <v>nvt</v>
      </c>
      <c r="GI245" t="str">
        <f t="shared" si="535"/>
        <v>nvt</v>
      </c>
      <c r="GJ245" t="str">
        <f t="shared" si="536"/>
        <v>nvt</v>
      </c>
      <c r="GK245" t="str">
        <f t="shared" si="469"/>
        <v>nvt</v>
      </c>
      <c r="GL245" t="str">
        <f t="shared" si="470"/>
        <v>nvt</v>
      </c>
      <c r="GM245" t="str">
        <f t="shared" si="471"/>
        <v>nvt</v>
      </c>
      <c r="GN245" t="str">
        <f t="shared" si="472"/>
        <v>nvt</v>
      </c>
      <c r="GO245" t="str">
        <f t="shared" si="473"/>
        <v>nvt</v>
      </c>
      <c r="GP245" t="str">
        <f t="shared" si="474"/>
        <v>nvt</v>
      </c>
      <c r="GQ245" t="str">
        <f t="shared" si="475"/>
        <v>nvt</v>
      </c>
      <c r="GR245" t="str">
        <f t="shared" si="476"/>
        <v>nvt</v>
      </c>
      <c r="GS245" t="str">
        <f t="shared" si="477"/>
        <v>nvt</v>
      </c>
      <c r="GT245" t="str">
        <f t="shared" si="478"/>
        <v>nvt</v>
      </c>
      <c r="GU245" t="str">
        <f t="shared" si="479"/>
        <v>nvt</v>
      </c>
      <c r="GV245" t="str">
        <f t="shared" si="480"/>
        <v>nvt</v>
      </c>
      <c r="GW245" t="str">
        <f>IF($EJ245&gt;2,IF(GJ245="","zwart",VLOOKUP(GJ245,STAPELING!AB:AJ,GW$1,0)),"nvt")</f>
        <v>nvt</v>
      </c>
      <c r="GX245" t="str">
        <f t="shared" si="537"/>
        <v>nvt</v>
      </c>
      <c r="GY245" t="str">
        <f t="shared" si="538"/>
        <v>nvt</v>
      </c>
      <c r="GZ245" t="str">
        <f t="shared" si="539"/>
        <v>nvt</v>
      </c>
      <c r="HA245" t="str">
        <f t="shared" si="540"/>
        <v>nvt</v>
      </c>
      <c r="HB245" t="str">
        <f t="shared" si="541"/>
        <v>nvt</v>
      </c>
      <c r="HC245" t="str">
        <f t="shared" si="542"/>
        <v>nvt</v>
      </c>
      <c r="HD245" t="str">
        <f t="shared" si="543"/>
        <v>nvt</v>
      </c>
      <c r="HE245" t="str">
        <f t="shared" si="544"/>
        <v>nvt</v>
      </c>
      <c r="HF245" t="str">
        <f t="shared" si="545"/>
        <v>nvt</v>
      </c>
      <c r="HG245" t="str">
        <f t="shared" si="546"/>
        <v>nvt</v>
      </c>
      <c r="HH245" t="str">
        <f t="shared" si="547"/>
        <v>nvt</v>
      </c>
      <c r="HI245" t="str">
        <f t="shared" si="548"/>
        <v>nvt</v>
      </c>
      <c r="HJ245" t="str">
        <f t="shared" si="549"/>
        <v>nvt</v>
      </c>
      <c r="HK245" t="str">
        <f t="shared" si="550"/>
        <v>nvt</v>
      </c>
      <c r="HL245" t="str">
        <f t="shared" si="551"/>
        <v>nvt</v>
      </c>
      <c r="HM245" t="str">
        <f t="shared" si="481"/>
        <v>nvt</v>
      </c>
      <c r="HN245" t="str">
        <f t="shared" si="482"/>
        <v>nvt</v>
      </c>
      <c r="HO245" t="str">
        <f t="shared" si="483"/>
        <v>nvt</v>
      </c>
      <c r="HP245" t="str">
        <f t="shared" si="484"/>
        <v>nvt</v>
      </c>
      <c r="HQ245" t="str">
        <f t="shared" si="485"/>
        <v>nvt</v>
      </c>
      <c r="HR245" t="str">
        <f t="shared" si="486"/>
        <v>nvt</v>
      </c>
      <c r="HS245" t="str">
        <f t="shared" si="487"/>
        <v>nvt</v>
      </c>
      <c r="HT245" t="str">
        <f t="shared" si="488"/>
        <v>nvt</v>
      </c>
      <c r="HU245" t="str">
        <f t="shared" si="489"/>
        <v>nvt</v>
      </c>
      <c r="HV245" t="str">
        <f t="shared" si="490"/>
        <v>nvt</v>
      </c>
      <c r="HW245" t="str">
        <f t="shared" si="491"/>
        <v>nvt</v>
      </c>
      <c r="HX245" t="str">
        <f t="shared" si="492"/>
        <v>nvt</v>
      </c>
      <c r="HY245" t="str">
        <f>IF($EJ245&gt;2,IF(HL245="","zwart",VLOOKUP(HL245,STAPELING!AK:AN,HY$1,0)),"nvt")</f>
        <v>nvt</v>
      </c>
      <c r="HZ245" t="str">
        <f t="shared" si="552"/>
        <v>nvt</v>
      </c>
      <c r="IA245" t="str">
        <f t="shared" si="553"/>
        <v>nvt</v>
      </c>
      <c r="IB245" t="str">
        <f t="shared" si="554"/>
        <v>nvt</v>
      </c>
      <c r="IC245" t="str">
        <f t="shared" si="555"/>
        <v>nvt</v>
      </c>
      <c r="ID245" t="str">
        <f t="shared" si="556"/>
        <v>nvt</v>
      </c>
      <c r="IE245" t="str">
        <f t="shared" si="557"/>
        <v>nvt</v>
      </c>
      <c r="IF245" t="str">
        <f t="shared" si="558"/>
        <v>nvt</v>
      </c>
      <c r="IG245">
        <f t="shared" si="559"/>
        <v>0</v>
      </c>
      <c r="IH245">
        <f t="shared" si="560"/>
        <v>0</v>
      </c>
      <c r="II245">
        <f t="shared" si="561"/>
        <v>0</v>
      </c>
      <c r="IJ245">
        <f t="shared" si="562"/>
        <v>0</v>
      </c>
      <c r="IK245">
        <f t="shared" si="563"/>
        <v>0</v>
      </c>
      <c r="IL245">
        <f t="shared" si="564"/>
        <v>0</v>
      </c>
      <c r="IM245">
        <f t="shared" si="565"/>
        <v>0</v>
      </c>
      <c r="IN245">
        <f t="shared" si="566"/>
        <v>0</v>
      </c>
      <c r="IO245">
        <f t="shared" si="567"/>
        <v>0</v>
      </c>
      <c r="IP245">
        <f t="shared" si="568"/>
        <v>0</v>
      </c>
      <c r="IQ245">
        <f t="shared" si="569"/>
        <v>0</v>
      </c>
      <c r="IR245">
        <f t="shared" si="570"/>
        <v>0</v>
      </c>
      <c r="IS245">
        <f t="shared" si="571"/>
        <v>0</v>
      </c>
      <c r="IT245">
        <f t="shared" si="572"/>
        <v>0</v>
      </c>
      <c r="IU245" t="str">
        <f t="shared" si="573"/>
        <v>N</v>
      </c>
      <c r="IV245" t="str">
        <f t="shared" si="493"/>
        <v>N</v>
      </c>
      <c r="IW245" t="str">
        <f t="shared" si="574"/>
        <v>N</v>
      </c>
    </row>
    <row r="246" spans="1:258" x14ac:dyDescent="0.25">
      <c r="A246" t="str">
        <f>IF(ISERROR(VLOOKUP(E246,E$4:E245,1,0)),"J","N")</f>
        <v>N</v>
      </c>
      <c r="E246" s="25" t="str">
        <f>IF(Invoer!B275="","",Invoer!B275)</f>
        <v/>
      </c>
      <c r="F246" s="25"/>
      <c r="G246" s="25"/>
      <c r="H246" s="25" t="str">
        <f>IF(AND($E246&lt;&gt;"",$A246="J"),Invoer!D275,"")</f>
        <v/>
      </c>
      <c r="I246" s="25"/>
      <c r="J246" s="26"/>
      <c r="K246" s="26" t="str">
        <f>IF(AND($E246&lt;&gt;"",$A246="J"),Invoer!L275,"")</f>
        <v/>
      </c>
      <c r="L246" s="26"/>
      <c r="M246" s="25"/>
      <c r="N246" s="152"/>
      <c r="O246" s="153"/>
      <c r="P246" s="25"/>
      <c r="Q246" s="25"/>
      <c r="R246" s="153"/>
      <c r="S246" s="154"/>
      <c r="T246" s="152"/>
      <c r="U246" s="153"/>
      <c r="V246" s="153"/>
      <c r="W246" s="59" t="str">
        <f>IF(AND($E246&lt;&gt;"",$A246="J",Invoer!R275&lt;&gt;""),VLOOKUP(Invoer!R275,NORM!$F$26:$H$29,3,0),"")</f>
        <v/>
      </c>
      <c r="X246" s="59"/>
      <c r="Y246" s="25" t="str">
        <f t="shared" si="494"/>
        <v/>
      </c>
      <c r="Z246" s="25"/>
      <c r="AA246" s="26" t="str">
        <f t="shared" si="495"/>
        <v/>
      </c>
      <c r="AB246" s="26"/>
      <c r="AC246" s="153"/>
      <c r="AD246" s="153"/>
      <c r="AE246" s="153"/>
      <c r="AF246" s="153"/>
      <c r="AG246" s="153"/>
      <c r="AH246" s="25"/>
      <c r="AI246" s="153"/>
      <c r="AJ246" s="153"/>
      <c r="AK246" s="153"/>
      <c r="AL246" s="153"/>
      <c r="AM246" s="25" t="str">
        <f>IF(AND($E246&lt;&gt;"",$A246="J"),IF(Invoer!X275="Ja","J",IF(Invoer!X275="Nee","N","")),"")</f>
        <v/>
      </c>
      <c r="AN246" s="153"/>
      <c r="AO246" s="153"/>
      <c r="AP246" s="153" t="s">
        <v>311</v>
      </c>
      <c r="AQ246" s="153" t="s">
        <v>311</v>
      </c>
      <c r="AR246" s="153" t="s">
        <v>312</v>
      </c>
      <c r="AS246" s="153" t="s">
        <v>312</v>
      </c>
      <c r="AT246" s="1" t="str">
        <f>IF(AND($E246&lt;&gt;"",$A246="J",Invoer!O275&lt;&gt;""),VLOOKUP(Invoer!O275,NORM!$F$31:$H$38,3,0),"")</f>
        <v/>
      </c>
      <c r="AU246" s="1"/>
      <c r="AV246" s="1" t="str">
        <f>IF(AND($E246&lt;&gt;"",$A246="J"),Invoer!AH275,"")</f>
        <v/>
      </c>
      <c r="AW246" s="1"/>
      <c r="AX246" s="1" t="str">
        <f t="shared" si="496"/>
        <v/>
      </c>
      <c r="AY246" s="1"/>
      <c r="AZ246" s="3" t="str">
        <f t="shared" si="497"/>
        <v/>
      </c>
      <c r="BA246" s="3" t="str">
        <f t="shared" si="498"/>
        <v/>
      </c>
      <c r="BB246" s="3" t="str">
        <f t="shared" si="499"/>
        <v>N</v>
      </c>
      <c r="BC246" s="3" t="str">
        <f t="shared" si="500"/>
        <v>N</v>
      </c>
      <c r="BD246" s="3" t="str">
        <f t="shared" si="501"/>
        <v/>
      </c>
      <c r="BE246" s="3">
        <f t="shared" si="502"/>
        <v>0</v>
      </c>
      <c r="BF246" s="3" t="str">
        <f t="shared" si="503"/>
        <v/>
      </c>
      <c r="BG246" s="3" t="str">
        <f t="shared" si="504"/>
        <v/>
      </c>
      <c r="BH246" s="3" t="str">
        <f t="shared" si="505"/>
        <v>N</v>
      </c>
      <c r="BI246" s="24" t="str">
        <f t="shared" si="506"/>
        <v/>
      </c>
      <c r="BJ246" s="24" t="str">
        <f>IF(ISERROR(VLOOKUP($BD246,LOV_GWSGRP!A:A,1,0)),"N","J")</f>
        <v>N</v>
      </c>
      <c r="BK246" s="24" t="str">
        <f>IF(ISERROR(VLOOKUP($BD246,LOV_GWSGRP!D:D,1,0)),"N","J")</f>
        <v>N</v>
      </c>
      <c r="BL246" s="24" t="str">
        <f>IF(ISERROR(VLOOKUP($BD246,LOV_GWSGRP!G:G,1,0)),"N","J")</f>
        <v>N</v>
      </c>
      <c r="BM246" s="24" t="str">
        <f>IF(ISERROR(VLOOKUP($BD246,LOV_GWSGRP!M:M,1,0)),"N","J")</f>
        <v>N</v>
      </c>
      <c r="BN246" s="24" t="str">
        <f>IF(ISERROR(VLOOKUP($BD246,LOV_GWSGRP!P:P,1,0)),"N","J")</f>
        <v>N</v>
      </c>
      <c r="BO246" s="24" t="str">
        <f>IF(ISERROR(VLOOKUP($BD246,LOV_GWSGRP!S:S,1,0)),"N","J")</f>
        <v>N</v>
      </c>
      <c r="BP246" s="24" t="str">
        <f>IF(ISERROR(VLOOKUP($BD246,LOV_GWSGRP!V:V,1,0)),"N","J")</f>
        <v>N</v>
      </c>
      <c r="BQ246" s="24" t="str">
        <f>IF(ISERROR(VLOOKUP($BD246,LOV_GWSGRP!Y:Y,1,0)),"N","J")</f>
        <v>N</v>
      </c>
      <c r="BR246" s="24" t="str">
        <f>IF(ISERROR(VLOOKUP($BD246,LOV_GWSGRP!AB:AB,1,0)),"N","J")</f>
        <v>N</v>
      </c>
      <c r="BS246" s="24" t="str">
        <f>IF(ISERROR(VLOOKUP($BD246,LOV_GWSGRP!AE:AE,1,0)),"N","J")</f>
        <v>N</v>
      </c>
      <c r="BT246" s="24" t="str">
        <f>IF(ISERROR(VLOOKUP($BD246,LOV_GWSGRP!AH:AH,1,0)),"N","J")</f>
        <v>N</v>
      </c>
      <c r="BU246" s="24" t="str">
        <f>IF(ISERROR(VLOOKUP($BD246,LOV_GWSGRP!CJ:CJ,1,0)),"N","J")</f>
        <v>N</v>
      </c>
      <c r="BV246" s="24" t="str">
        <f>IF(ISERROR(VLOOKUP($BD246,LOV_GWSGRP!AN:AN,1,0)),"N","J")</f>
        <v>N</v>
      </c>
      <c r="BW246" s="24" t="str">
        <f>IF(ISERROR(VLOOKUP($BD246,LOV_GWSGRP!AQ:AQ,1,0)),"N","J")</f>
        <v>N</v>
      </c>
      <c r="BX246" s="24" t="str">
        <f>IF(ISERROR(VLOOKUP($BD246,LOV_GWSGRP!AT:AT,1,0)),"N","J")</f>
        <v>N</v>
      </c>
      <c r="BY246" s="24" t="str">
        <f>IF(ISERROR(VLOOKUP($BD246,LOV_GWSGRP!AW:AW,1,0)),"N","J")</f>
        <v>N</v>
      </c>
      <c r="BZ246" s="24" t="str">
        <f>IF(ISERROR(VLOOKUP($BD246,LOV_GWSGRP!AZ:AZ,1,0)),"N","J")</f>
        <v>N</v>
      </c>
      <c r="CA246" s="24" t="str">
        <f>IF(ISERROR(VLOOKUP($BD246,LOV_GWSGRP!BC:BC,1,0)),"N","J")</f>
        <v>N</v>
      </c>
      <c r="CB246" s="24" t="str">
        <f>IF(ISERROR(VLOOKUP($BD246,LOV_GWSGRP!BF:BF,1,0)),"N","J")</f>
        <v>N</v>
      </c>
      <c r="CC246" s="24" t="str">
        <f>IF(ISERROR(VLOOKUP($BD246,LOV_GWSGRP!BI:BI,1,0)),"N","J")</f>
        <v>N</v>
      </c>
      <c r="CD246" s="24" t="str">
        <f>IF(ISERROR(VLOOKUP($BD246,LOV_GWSGRP!J:J,1,0)),"N","J")</f>
        <v>N</v>
      </c>
      <c r="CE246" s="24" t="str">
        <f>IF(ISERROR(VLOOKUP($BD246,LOV_GWSGRP!BL:BL,1,0)),"N","J")</f>
        <v>N</v>
      </c>
      <c r="CF246" s="24"/>
      <c r="CG246" s="24" t="str">
        <f>IF(ISERROR(VLOOKUP($BD246,LOV_GWSGRP!BO:BO,1,0)),"N","J")</f>
        <v>N</v>
      </c>
      <c r="CH246" s="24" t="str">
        <f t="shared" si="507"/>
        <v>N</v>
      </c>
      <c r="CI246" s="24" t="str">
        <f>IF(ISERROR(VLOOKUP($BD246,GEWASCODE_GLMC8!F:F,1,0)),"N","J")</f>
        <v>N</v>
      </c>
      <c r="CJ246" s="24" t="str">
        <f>IF(COUNTIF($CI246:CI246,"J")&gt;0,"N",IF(ISERROR(VLOOKUP($BD246,GEWASCODE_GLMC8!G:G,1,0)),"N","J"))</f>
        <v>N</v>
      </c>
      <c r="CK246" s="24" t="str">
        <f>IF(COUNTIF($CI246:CJ246,"J")&gt;0,"N",IF(ISERROR(VLOOKUP($BD246,GEWASCODE_GLMC8!H:H,1,0)),"N","J"))</f>
        <v>N</v>
      </c>
      <c r="CL246" s="24" t="str">
        <f>IF(COUNTIF($CI246:CK246,"J")&gt;0,"N",IF(ISERROR(VLOOKUP($BD246,GEWASCODE_GLMC8!I:I,1,0)),"N","J"))</f>
        <v>N</v>
      </c>
      <c r="CM246" s="24" t="str">
        <f>IF(COUNTIF($CI246:CL246,"J")&gt;0,"N",IF(ISERROR(VLOOKUP($BD246,GEWASCODE_GLMC8!J:J,1,0)),"N","J"))</f>
        <v>N</v>
      </c>
      <c r="CN246" s="24" t="str">
        <f>IF(COUNTIF($CI246:CM246,"J")&gt;0,"N",IF(ISERROR(VLOOKUP($BD246,GEWASCODE_GLMC8!K:K,1,0)),"N","J"))</f>
        <v>N</v>
      </c>
      <c r="CO246" s="24" t="str">
        <f>IF(COUNTIF($CI246:CN246,"J")&gt;0,"N",IF(ISERROR(VLOOKUP($BD246,GEWASCODE_GLMC8!L:L,1,0)),"N","J"))</f>
        <v>N</v>
      </c>
      <c r="CP246" s="24" t="str">
        <f>IF(COUNTIF($CI246:CO246,"J")&gt;0,"N",IF(ISERROR(VLOOKUP($BD246,GEWASCODE_GLMC8!M:M,1,0)),"N","J"))</f>
        <v>N</v>
      </c>
      <c r="CQ246" s="24" t="str">
        <f>IF(COUNTIF($CI246:CP246,"J")&gt;0,"N",IF(ISERROR(VLOOKUP($BD246,GEWASCODE_GLMC8!N:N,1,0)),"N","J"))</f>
        <v>N</v>
      </c>
      <c r="CR246" s="24" t="str">
        <f>IF(COUNTIF($CI246:CQ246,"J")&gt;0,"N",IF(ISERROR(VLOOKUP($BD246,GEWASCODE_GLMC8!O:O,1,0)),"N","J"))</f>
        <v>N</v>
      </c>
      <c r="CS246" s="24" t="str">
        <f>IF(COUNTIF($CI246:CR246,"J")&gt;0,"N",IF(ISERROR(VLOOKUP($BD246,GEWASCODE_GLMC8!P:P,1,0)),"N","J"))</f>
        <v>N</v>
      </c>
      <c r="CT246" s="24" t="str">
        <f>IF(COUNTIF($CI246:CS246,"J")&gt;0,"N",IF(ISERROR(VLOOKUP($BD246,GEWASCODE_GLMC8!Q:Q,1,0)),"N","J"))</f>
        <v>N</v>
      </c>
      <c r="CU246" s="24" t="str">
        <f>IF(COUNTIF($CI246:CT246,"J")&gt;0,"N",IF(ISERROR(VLOOKUP($BD246,GEWASCODE_GLMC8!R:R,1,0)),"N","J"))</f>
        <v>N</v>
      </c>
      <c r="CV246" s="24" t="str">
        <f>IF(COUNTIF($CI246:CU246,"J")&gt;0,"N",IF(ISERROR(VLOOKUP($BD246,GEWASCODE_GLMC8!S:S,1,0)),"N","J"))</f>
        <v>N</v>
      </c>
      <c r="CW246" s="24" t="str">
        <f>IF(COUNTIF($CI246:CV246,"J")&gt;0,"N",IF(ISERROR(VLOOKUP($BD246,GEWASCODE_GLMC8!T:T,1,0)),"N","J"))</f>
        <v>N</v>
      </c>
      <c r="CX246" s="24" t="str">
        <f>IF(COUNTIF($CI246:CW246,"J")&gt;0,"N",IF(ISERROR(VLOOKUP($BD246,GEWASCODE_GLMC8!U:U,1,0)),"N","J"))</f>
        <v>N</v>
      </c>
      <c r="CY246" s="24" t="str">
        <f>IF(COUNTIF($CI246:CX246,"J")&gt;0,"N",IF(ISERROR(VLOOKUP($BD246,GEWASCODE_GLMC8!V:V,1,0)),"N","J"))</f>
        <v>N</v>
      </c>
      <c r="CZ246" s="24" t="str">
        <f>IF(COUNTIF($CI246:CY246,"J")&gt;0,"N",IF(ISERROR(VLOOKUP($BD246,GEWASCODE_GLMC8!W:W,1,0)),"N","J"))</f>
        <v>N</v>
      </c>
      <c r="DA246" s="24" t="str">
        <f>IF(COUNTIF($CI246:CZ246,"J")&gt;0,"N",IF(ISERROR(VLOOKUP($BD246,GEWASCODE_GLMC8!X:X,1,0)),"N","J"))</f>
        <v>N</v>
      </c>
      <c r="DB246" s="24" t="str">
        <f>IF(COUNTIF($CI246:DA246,"J")&gt;0,"N",IF(ISERROR(VLOOKUP($BD246,GEWASCODE_GLMC8!Y:Y,1,0)),"N","J"))</f>
        <v>N</v>
      </c>
      <c r="DC246" s="24" t="str">
        <f>IF(COUNTIF($CI246:DB246,"J")&gt;0,"N",IF(ISERROR(VLOOKUP($BD246,GEWASCODE_GLMC8!Z:Z,1,0)),"N","J"))</f>
        <v>N</v>
      </c>
      <c r="DD246" s="24" t="str">
        <f t="shared" si="508"/>
        <v>N</v>
      </c>
      <c r="DE246" s="3" t="str">
        <f t="shared" si="439"/>
        <v>N</v>
      </c>
      <c r="DF246" s="3" t="str">
        <f t="shared" si="440"/>
        <v>N</v>
      </c>
      <c r="DG246" s="3" t="str">
        <f t="shared" si="509"/>
        <v>N</v>
      </c>
      <c r="DH246" s="3" t="str">
        <f t="shared" si="510"/>
        <v>N</v>
      </c>
      <c r="DI246" s="3" t="str">
        <f t="shared" si="441"/>
        <v>N</v>
      </c>
      <c r="DJ246" s="3" t="str">
        <f t="shared" si="442"/>
        <v>N</v>
      </c>
      <c r="DK246" s="3">
        <f>0</f>
        <v>0</v>
      </c>
      <c r="DL246" s="3" t="str">
        <f t="shared" si="443"/>
        <v>N</v>
      </c>
      <c r="DM246" s="3" t="str">
        <f t="shared" si="444"/>
        <v>N</v>
      </c>
      <c r="DN246" t="str">
        <f>IF(AND($A246="J",COUNTIFS(activiteiten_perceel,percelen!$AZ246,activiteiten_maatregel_nr,percelen!DN$4,activiteiten_activiteit_voldoet_aan_voorwaarden,"J")&gt;0),DN$4,"")</f>
        <v/>
      </c>
      <c r="DO246" t="str">
        <f>IF(AND($A246="J",COUNTIFS(activiteiten_perceel,percelen!$AZ246,activiteiten_maatregel_nr,percelen!DO$4,activiteiten_activiteit_voldoet_aan_voorwaarden,"J")&gt;0),DO$4,"")</f>
        <v/>
      </c>
      <c r="DP246" t="str">
        <f>IF(AND($A246="J",COUNTIFS(activiteiten_perceel,percelen!$AZ246,activiteiten_maatregel_nr,percelen!DP$4,activiteiten_activiteit_voldoet_aan_voorwaarden,"J")&gt;0),DP$4,"")</f>
        <v/>
      </c>
      <c r="DQ246" t="str">
        <f>IF(AND($A246="J",COUNTIFS(activiteiten_perceel,percelen!$AZ246,activiteiten_maatregel_nr,percelen!DQ$4,activiteiten_activiteit_voldoet_aan_voorwaarden,"J")&gt;0),DQ$4,"")</f>
        <v/>
      </c>
      <c r="DR246" t="str">
        <f>IF(AND($A246="J",COUNTIFS(activiteiten_perceel,percelen!$AZ246,activiteiten_maatregel_nr,percelen!DR$4,activiteiten_activiteit_voldoet_aan_voorwaarden,"J")&gt;0),DR$4,"")</f>
        <v/>
      </c>
      <c r="DS246" t="str">
        <f>IF(AND($A246="J",COUNTIFS(activiteiten_perceel,percelen!$AZ246,activiteiten_maatregel_nr,percelen!DS$4,activiteiten_activiteit_voldoet_aan_voorwaarden,"J")&gt;0),DS$4,"")</f>
        <v/>
      </c>
      <c r="DT246" t="str">
        <f>IF(AND($A246="J",COUNTIFS(activiteiten_perceel,percelen!$AZ246,activiteiten_maatregel_nr,percelen!DT$4,activiteiten_activiteit_voldoet_aan_voorwaarden,"J")&gt;0),DT$4,"")</f>
        <v/>
      </c>
      <c r="DU246" t="str">
        <f>IF(AND($A246="J",COUNTIFS(activiteiten_perceel,percelen!$AZ246,activiteiten_maatregel_nr,percelen!DU$4,activiteiten_activiteit_voldoet_aan_voorwaarden,"J")&gt;0),DU$4,"")</f>
        <v/>
      </c>
      <c r="DV246" t="str">
        <f>IF(AND($A246="J",COUNTIFS(activiteiten_perceel,percelen!$AZ246,activiteiten_maatregel_nr,percelen!DV$4,activiteiten_activiteit_voldoet_aan_voorwaarden,"J")&gt;0),DV$4,"")</f>
        <v/>
      </c>
      <c r="DW246" t="str">
        <f>IF(AND($A246="J",COUNTIFS(activiteiten_perceel,percelen!$AZ246,activiteiten_maatregel_nr,percelen!DW$4,activiteiten_activiteit_voldoet_aan_voorwaarden,"J")&gt;0),DW$4,"")</f>
        <v/>
      </c>
      <c r="DX246" t="str">
        <f>IF(AND($A246="J",COUNTIFS(activiteiten_perceel,percelen!$AZ246,activiteiten_maatregel_nr,percelen!DX$4,activiteiten_activiteit_voldoet_aan_voorwaarden,"J")&gt;0),DX$4,"")</f>
        <v/>
      </c>
      <c r="DY246" t="str">
        <f>IF(AND($A246="J",COUNTIFS(activiteiten_perceel,percelen!$AZ246,activiteiten_maatregel_nr,percelen!DY$4,activiteiten_activiteit_voldoet_aan_voorwaarden,"J")&gt;0),DY$4,"")</f>
        <v/>
      </c>
      <c r="DZ246" t="str">
        <f>IF(AND($A246="J",COUNTIFS(activiteiten_perceel,percelen!$AZ246,activiteiten_maatregel_nr,percelen!DZ$4,activiteiten_activiteit_voldoet_aan_voorwaarden,"J")&gt;0),DZ$4,"")</f>
        <v/>
      </c>
      <c r="EA246" t="str">
        <f>IF(AND($A246="J",COUNTIFS(activiteiten_perceel,percelen!$AZ246,activiteiten_maatregel_nr,percelen!EA$4,activiteiten_activiteit_voldoet_aan_voorwaarden,"J")&gt;0),EA$4,"")</f>
        <v/>
      </c>
      <c r="EB246" t="str">
        <f>IF(AND($A246="J",COUNTIFS(activiteiten_perceel,percelen!$AZ246,activiteiten_maatregel_nr,percelen!EB$4,activiteiten_activiteit_voldoet_aan_voorwaarden,"J")&gt;0),EB$4,"")</f>
        <v/>
      </c>
      <c r="EC246" t="str">
        <f>IF(AND($A246="J",COUNTIFS(activiteiten_perceel,percelen!$AZ246,activiteiten_maatregel_nr,percelen!EC$4,activiteiten_activiteit_voldoet_aan_voorwaarden,"J")&gt;0),EC$4,"")</f>
        <v/>
      </c>
      <c r="ED246" t="str">
        <f>IF(AND($A246="J",COUNTIFS(activiteiten_perceel,percelen!$AZ246,activiteiten_maatregel_nr,percelen!ED$4,activiteiten_activiteit_voldoet_aan_voorwaarden,"J")&gt;0),ED$4,"")</f>
        <v/>
      </c>
      <c r="EE246" t="str">
        <f>IF(AND($A246="J",COUNTIFS(activiteiten_perceel,percelen!$AZ246,activiteiten_maatregel_nr,percelen!EE$4,activiteiten_activiteit_voldoet_aan_voorwaarden,"J")&gt;0),EE$4,"")</f>
        <v/>
      </c>
      <c r="EF246" t="str">
        <f>IF(AND($A246="J",COUNTIFS(activiteiten_perceel,percelen!$AZ246,activiteiten_maatregel_nr,percelen!EF$4,activiteiten_activiteit_voldoet_aan_voorwaarden,"J")&gt;0),EF$4,"")</f>
        <v/>
      </c>
      <c r="EG246" t="str">
        <f>IF(AND($A246="J",COUNTIFS(activiteiten_perceel,percelen!$AZ246,activiteiten_maatregel_nr,percelen!EG$4,activiteiten_activiteit_voldoet_aan_voorwaarden,"J")&gt;0),EG$4,"")</f>
        <v/>
      </c>
      <c r="EH246" t="str">
        <f>IF(AND($A246="J",COUNTIFS(activiteiten_perceel,percelen!$AZ246,activiteiten_maatregel_nr,percelen!EH$4,activiteiten_activiteit_voldoet_aan_voorwaarden,"J")&gt;0),EH$4,"")</f>
        <v/>
      </c>
      <c r="EI246" t="str">
        <f>IF(AND($A246="J",COUNTIFS(activiteiten_perceel,percelen!$AZ246,activiteiten_maatregel_nr,percelen!EI$4,activiteiten_activiteit_voldoet_aan_voorwaarden,"J")&gt;0),EI$4,"")</f>
        <v/>
      </c>
      <c r="EJ246">
        <f t="shared" si="511"/>
        <v>0</v>
      </c>
      <c r="EK246" t="str">
        <f t="shared" si="445"/>
        <v/>
      </c>
      <c r="EL246" t="str">
        <f t="shared" si="446"/>
        <v/>
      </c>
      <c r="EM246" t="str">
        <f t="shared" si="447"/>
        <v/>
      </c>
      <c r="EN246" t="str">
        <f t="shared" si="448"/>
        <v/>
      </c>
      <c r="EO246" t="str">
        <f t="shared" si="449"/>
        <v/>
      </c>
      <c r="EP246" t="str">
        <f t="shared" si="450"/>
        <v/>
      </c>
      <c r="EQ246" t="str">
        <f t="shared" si="451"/>
        <v/>
      </c>
      <c r="ER246" t="str">
        <f t="shared" si="452"/>
        <v/>
      </c>
      <c r="ES246" t="str">
        <f t="shared" si="453"/>
        <v/>
      </c>
      <c r="ET246" t="str">
        <f t="shared" si="454"/>
        <v/>
      </c>
      <c r="EU246" t="str">
        <f t="shared" si="455"/>
        <v/>
      </c>
      <c r="EV246" t="str">
        <f t="shared" si="456"/>
        <v/>
      </c>
      <c r="EW246" t="str">
        <f t="shared" si="512"/>
        <v>nvt</v>
      </c>
      <c r="EX246" t="str">
        <f t="shared" si="513"/>
        <v>nvt</v>
      </c>
      <c r="EY246" t="str">
        <f t="shared" si="514"/>
        <v>nvt</v>
      </c>
      <c r="EZ246" t="str">
        <f t="shared" si="515"/>
        <v>nvt</v>
      </c>
      <c r="FA246" t="str">
        <f t="shared" si="516"/>
        <v>nvt</v>
      </c>
      <c r="FB246" t="str">
        <f t="shared" si="517"/>
        <v>nvt</v>
      </c>
      <c r="FC246" t="str">
        <f t="shared" si="518"/>
        <v>nvt</v>
      </c>
      <c r="FD246" t="str">
        <f t="shared" si="519"/>
        <v>nvt</v>
      </c>
      <c r="FE246" t="str">
        <f>IF($EJ246=2,VLOOKUP(FD246,STAPELING!A:D,FE$1,0),"nvt")</f>
        <v>nvt</v>
      </c>
      <c r="FF246" t="str">
        <f t="shared" si="520"/>
        <v>nvt</v>
      </c>
      <c r="FG246" t="str">
        <f t="shared" si="521"/>
        <v>nvt</v>
      </c>
      <c r="FH246" t="str">
        <f t="shared" si="522"/>
        <v>nvt</v>
      </c>
      <c r="FI246" t="str">
        <f t="shared" si="523"/>
        <v>nvt</v>
      </c>
      <c r="FJ246" t="str">
        <f t="shared" si="524"/>
        <v>nvt</v>
      </c>
      <c r="FK246" t="str">
        <f t="shared" si="525"/>
        <v>nvt</v>
      </c>
      <c r="FL246" t="str">
        <f t="shared" si="526"/>
        <v>nvt</v>
      </c>
      <c r="FM246" t="str">
        <f t="shared" si="527"/>
        <v/>
      </c>
      <c r="FN246" t="str">
        <f>IF(ISERROR(VLOOKUP(FM246,STAPELING!I:AO,FN$1,0)),"N",VLOOKUP(FM246,STAPELING!I:AO,FN$1,0))</f>
        <v>J</v>
      </c>
      <c r="FO246" t="str">
        <f t="shared" si="528"/>
        <v>nvt</v>
      </c>
      <c r="FP246" t="str">
        <f t="shared" si="457"/>
        <v>nvt</v>
      </c>
      <c r="FQ246" t="str">
        <f t="shared" si="458"/>
        <v>nvt</v>
      </c>
      <c r="FR246" t="str">
        <f t="shared" si="459"/>
        <v>nvt</v>
      </c>
      <c r="FS246" t="str">
        <f t="shared" si="460"/>
        <v>nvt</v>
      </c>
      <c r="FT246" t="str">
        <f t="shared" si="461"/>
        <v>nvt</v>
      </c>
      <c r="FU246" t="str">
        <f t="shared" si="462"/>
        <v>nvt</v>
      </c>
      <c r="FV246" t="str">
        <f t="shared" si="463"/>
        <v>nvt</v>
      </c>
      <c r="FW246" t="str">
        <f t="shared" si="464"/>
        <v>nvt</v>
      </c>
      <c r="FX246" t="str">
        <f t="shared" si="465"/>
        <v>nvt</v>
      </c>
      <c r="FY246" t="str">
        <f t="shared" si="466"/>
        <v>nvt</v>
      </c>
      <c r="FZ246" t="str">
        <f t="shared" si="467"/>
        <v>nvt</v>
      </c>
      <c r="GA246" t="str">
        <f t="shared" si="468"/>
        <v>nvt</v>
      </c>
      <c r="GB246" t="str">
        <f>IF($EJ246&gt;2,IF(FO246="","zwart",VLOOKUP(FO246,STAPELING!J:AA,GB$1,0)),"nvt")</f>
        <v>nvt</v>
      </c>
      <c r="GC246" t="str">
        <f t="shared" si="529"/>
        <v>nvt</v>
      </c>
      <c r="GD246" t="str">
        <f t="shared" si="530"/>
        <v>nvt</v>
      </c>
      <c r="GE246" t="str">
        <f t="shared" si="531"/>
        <v>nvt</v>
      </c>
      <c r="GF246" t="str">
        <f t="shared" si="532"/>
        <v>nvt</v>
      </c>
      <c r="GG246" t="str">
        <f t="shared" si="533"/>
        <v>nvt</v>
      </c>
      <c r="GH246" t="str">
        <f t="shared" si="534"/>
        <v>nvt</v>
      </c>
      <c r="GI246" t="str">
        <f t="shared" si="535"/>
        <v>nvt</v>
      </c>
      <c r="GJ246" t="str">
        <f t="shared" si="536"/>
        <v>nvt</v>
      </c>
      <c r="GK246" t="str">
        <f t="shared" si="469"/>
        <v>nvt</v>
      </c>
      <c r="GL246" t="str">
        <f t="shared" si="470"/>
        <v>nvt</v>
      </c>
      <c r="GM246" t="str">
        <f t="shared" si="471"/>
        <v>nvt</v>
      </c>
      <c r="GN246" t="str">
        <f t="shared" si="472"/>
        <v>nvt</v>
      </c>
      <c r="GO246" t="str">
        <f t="shared" si="473"/>
        <v>nvt</v>
      </c>
      <c r="GP246" t="str">
        <f t="shared" si="474"/>
        <v>nvt</v>
      </c>
      <c r="GQ246" t="str">
        <f t="shared" si="475"/>
        <v>nvt</v>
      </c>
      <c r="GR246" t="str">
        <f t="shared" si="476"/>
        <v>nvt</v>
      </c>
      <c r="GS246" t="str">
        <f t="shared" si="477"/>
        <v>nvt</v>
      </c>
      <c r="GT246" t="str">
        <f t="shared" si="478"/>
        <v>nvt</v>
      </c>
      <c r="GU246" t="str">
        <f t="shared" si="479"/>
        <v>nvt</v>
      </c>
      <c r="GV246" t="str">
        <f t="shared" si="480"/>
        <v>nvt</v>
      </c>
      <c r="GW246" t="str">
        <f>IF($EJ246&gt;2,IF(GJ246="","zwart",VLOOKUP(GJ246,STAPELING!AB:AJ,GW$1,0)),"nvt")</f>
        <v>nvt</v>
      </c>
      <c r="GX246" t="str">
        <f t="shared" si="537"/>
        <v>nvt</v>
      </c>
      <c r="GY246" t="str">
        <f t="shared" si="538"/>
        <v>nvt</v>
      </c>
      <c r="GZ246" t="str">
        <f t="shared" si="539"/>
        <v>nvt</v>
      </c>
      <c r="HA246" t="str">
        <f t="shared" si="540"/>
        <v>nvt</v>
      </c>
      <c r="HB246" t="str">
        <f t="shared" si="541"/>
        <v>nvt</v>
      </c>
      <c r="HC246" t="str">
        <f t="shared" si="542"/>
        <v>nvt</v>
      </c>
      <c r="HD246" t="str">
        <f t="shared" si="543"/>
        <v>nvt</v>
      </c>
      <c r="HE246" t="str">
        <f t="shared" si="544"/>
        <v>nvt</v>
      </c>
      <c r="HF246" t="str">
        <f t="shared" si="545"/>
        <v>nvt</v>
      </c>
      <c r="HG246" t="str">
        <f t="shared" si="546"/>
        <v>nvt</v>
      </c>
      <c r="HH246" t="str">
        <f t="shared" si="547"/>
        <v>nvt</v>
      </c>
      <c r="HI246" t="str">
        <f t="shared" si="548"/>
        <v>nvt</v>
      </c>
      <c r="HJ246" t="str">
        <f t="shared" si="549"/>
        <v>nvt</v>
      </c>
      <c r="HK246" t="str">
        <f t="shared" si="550"/>
        <v>nvt</v>
      </c>
      <c r="HL246" t="str">
        <f t="shared" si="551"/>
        <v>nvt</v>
      </c>
      <c r="HM246" t="str">
        <f t="shared" si="481"/>
        <v>nvt</v>
      </c>
      <c r="HN246" t="str">
        <f t="shared" si="482"/>
        <v>nvt</v>
      </c>
      <c r="HO246" t="str">
        <f t="shared" si="483"/>
        <v>nvt</v>
      </c>
      <c r="HP246" t="str">
        <f t="shared" si="484"/>
        <v>nvt</v>
      </c>
      <c r="HQ246" t="str">
        <f t="shared" si="485"/>
        <v>nvt</v>
      </c>
      <c r="HR246" t="str">
        <f t="shared" si="486"/>
        <v>nvt</v>
      </c>
      <c r="HS246" t="str">
        <f t="shared" si="487"/>
        <v>nvt</v>
      </c>
      <c r="HT246" t="str">
        <f t="shared" si="488"/>
        <v>nvt</v>
      </c>
      <c r="HU246" t="str">
        <f t="shared" si="489"/>
        <v>nvt</v>
      </c>
      <c r="HV246" t="str">
        <f t="shared" si="490"/>
        <v>nvt</v>
      </c>
      <c r="HW246" t="str">
        <f t="shared" si="491"/>
        <v>nvt</v>
      </c>
      <c r="HX246" t="str">
        <f t="shared" si="492"/>
        <v>nvt</v>
      </c>
      <c r="HY246" t="str">
        <f>IF($EJ246&gt;2,IF(HL246="","zwart",VLOOKUP(HL246,STAPELING!AK:AN,HY$1,0)),"nvt")</f>
        <v>nvt</v>
      </c>
      <c r="HZ246" t="str">
        <f t="shared" si="552"/>
        <v>nvt</v>
      </c>
      <c r="IA246" t="str">
        <f t="shared" si="553"/>
        <v>nvt</v>
      </c>
      <c r="IB246" t="str">
        <f t="shared" si="554"/>
        <v>nvt</v>
      </c>
      <c r="IC246" t="str">
        <f t="shared" si="555"/>
        <v>nvt</v>
      </c>
      <c r="ID246" t="str">
        <f t="shared" si="556"/>
        <v>nvt</v>
      </c>
      <c r="IE246" t="str">
        <f t="shared" si="557"/>
        <v>nvt</v>
      </c>
      <c r="IF246" t="str">
        <f t="shared" si="558"/>
        <v>nvt</v>
      </c>
      <c r="IG246">
        <f t="shared" si="559"/>
        <v>0</v>
      </c>
      <c r="IH246">
        <f t="shared" si="560"/>
        <v>0</v>
      </c>
      <c r="II246">
        <f t="shared" si="561"/>
        <v>0</v>
      </c>
      <c r="IJ246">
        <f t="shared" si="562"/>
        <v>0</v>
      </c>
      <c r="IK246">
        <f t="shared" si="563"/>
        <v>0</v>
      </c>
      <c r="IL246">
        <f t="shared" si="564"/>
        <v>0</v>
      </c>
      <c r="IM246">
        <f t="shared" si="565"/>
        <v>0</v>
      </c>
      <c r="IN246">
        <f t="shared" si="566"/>
        <v>0</v>
      </c>
      <c r="IO246">
        <f t="shared" si="567"/>
        <v>0</v>
      </c>
      <c r="IP246">
        <f t="shared" si="568"/>
        <v>0</v>
      </c>
      <c r="IQ246">
        <f t="shared" si="569"/>
        <v>0</v>
      </c>
      <c r="IR246">
        <f t="shared" si="570"/>
        <v>0</v>
      </c>
      <c r="IS246">
        <f t="shared" si="571"/>
        <v>0</v>
      </c>
      <c r="IT246">
        <f t="shared" si="572"/>
        <v>0</v>
      </c>
      <c r="IU246" t="str">
        <f t="shared" si="573"/>
        <v>N</v>
      </c>
      <c r="IV246" t="str">
        <f t="shared" si="493"/>
        <v>N</v>
      </c>
      <c r="IW246" t="str">
        <f t="shared" si="574"/>
        <v>N</v>
      </c>
    </row>
    <row r="247" spans="1:258" x14ac:dyDescent="0.25">
      <c r="A247" t="str">
        <f>IF(ISERROR(VLOOKUP(E247,E$4:E246,1,0)),"J","N")</f>
        <v>N</v>
      </c>
      <c r="E247" s="25" t="str">
        <f>IF(Invoer!B276="","",Invoer!B276)</f>
        <v/>
      </c>
      <c r="F247" s="25"/>
      <c r="G247" s="25"/>
      <c r="H247" s="25" t="str">
        <f>IF(AND($E247&lt;&gt;"",$A247="J"),Invoer!D276,"")</f>
        <v/>
      </c>
      <c r="I247" s="25"/>
      <c r="J247" s="26"/>
      <c r="K247" s="26" t="str">
        <f>IF(AND($E247&lt;&gt;"",$A247="J"),Invoer!L276,"")</f>
        <v/>
      </c>
      <c r="L247" s="26"/>
      <c r="M247" s="25"/>
      <c r="N247" s="152"/>
      <c r="O247" s="153"/>
      <c r="P247" s="25"/>
      <c r="Q247" s="25"/>
      <c r="R247" s="153"/>
      <c r="S247" s="154"/>
      <c r="T247" s="152"/>
      <c r="U247" s="153"/>
      <c r="V247" s="153"/>
      <c r="W247" s="59" t="str">
        <f>IF(AND($E247&lt;&gt;"",$A247="J",Invoer!R276&lt;&gt;""),VLOOKUP(Invoer!R276,NORM!$F$26:$H$29,3,0),"")</f>
        <v/>
      </c>
      <c r="X247" s="59"/>
      <c r="Y247" s="25" t="str">
        <f t="shared" si="494"/>
        <v/>
      </c>
      <c r="Z247" s="25"/>
      <c r="AA247" s="26" t="str">
        <f t="shared" si="495"/>
        <v/>
      </c>
      <c r="AB247" s="26"/>
      <c r="AC247" s="153"/>
      <c r="AD247" s="153"/>
      <c r="AE247" s="153"/>
      <c r="AF247" s="153"/>
      <c r="AG247" s="153"/>
      <c r="AH247" s="25"/>
      <c r="AI247" s="153"/>
      <c r="AJ247" s="153"/>
      <c r="AK247" s="153"/>
      <c r="AL247" s="153"/>
      <c r="AM247" s="25" t="str">
        <f>IF(AND($E247&lt;&gt;"",$A247="J"),IF(Invoer!X276="Ja","J",IF(Invoer!X276="Nee","N","")),"")</f>
        <v/>
      </c>
      <c r="AN247" s="153"/>
      <c r="AO247" s="153"/>
      <c r="AP247" s="153" t="s">
        <v>311</v>
      </c>
      <c r="AQ247" s="153" t="s">
        <v>311</v>
      </c>
      <c r="AR247" s="153" t="s">
        <v>312</v>
      </c>
      <c r="AS247" s="153" t="s">
        <v>312</v>
      </c>
      <c r="AT247" s="1" t="str">
        <f>IF(AND($E247&lt;&gt;"",$A247="J",Invoer!O276&lt;&gt;""),VLOOKUP(Invoer!O276,NORM!$F$31:$H$38,3,0),"")</f>
        <v/>
      </c>
      <c r="AU247" s="1"/>
      <c r="AV247" s="1" t="str">
        <f>IF(AND($E247&lt;&gt;"",$A247="J"),Invoer!AH276,"")</f>
        <v/>
      </c>
      <c r="AW247" s="1"/>
      <c r="AX247" s="1" t="str">
        <f t="shared" si="496"/>
        <v/>
      </c>
      <c r="AY247" s="1"/>
      <c r="AZ247" s="3" t="str">
        <f t="shared" si="497"/>
        <v/>
      </c>
      <c r="BA247" s="3" t="str">
        <f t="shared" si="498"/>
        <v/>
      </c>
      <c r="BB247" s="3" t="str">
        <f t="shared" si="499"/>
        <v>N</v>
      </c>
      <c r="BC247" s="3" t="str">
        <f t="shared" si="500"/>
        <v>N</v>
      </c>
      <c r="BD247" s="3" t="str">
        <f t="shared" si="501"/>
        <v/>
      </c>
      <c r="BE247" s="3">
        <f t="shared" si="502"/>
        <v>0</v>
      </c>
      <c r="BF247" s="3" t="str">
        <f t="shared" si="503"/>
        <v/>
      </c>
      <c r="BG247" s="3" t="str">
        <f t="shared" si="504"/>
        <v/>
      </c>
      <c r="BH247" s="3" t="str">
        <f t="shared" si="505"/>
        <v>N</v>
      </c>
      <c r="BI247" s="24" t="str">
        <f t="shared" si="506"/>
        <v/>
      </c>
      <c r="BJ247" s="24" t="str">
        <f>IF(ISERROR(VLOOKUP($BD247,LOV_GWSGRP!A:A,1,0)),"N","J")</f>
        <v>N</v>
      </c>
      <c r="BK247" s="24" t="str">
        <f>IF(ISERROR(VLOOKUP($BD247,LOV_GWSGRP!D:D,1,0)),"N","J")</f>
        <v>N</v>
      </c>
      <c r="BL247" s="24" t="str">
        <f>IF(ISERROR(VLOOKUP($BD247,LOV_GWSGRP!G:G,1,0)),"N","J")</f>
        <v>N</v>
      </c>
      <c r="BM247" s="24" t="str">
        <f>IF(ISERROR(VLOOKUP($BD247,LOV_GWSGRP!M:M,1,0)),"N","J")</f>
        <v>N</v>
      </c>
      <c r="BN247" s="24" t="str">
        <f>IF(ISERROR(VLOOKUP($BD247,LOV_GWSGRP!P:P,1,0)),"N","J")</f>
        <v>N</v>
      </c>
      <c r="BO247" s="24" t="str">
        <f>IF(ISERROR(VLOOKUP($BD247,LOV_GWSGRP!S:S,1,0)),"N","J")</f>
        <v>N</v>
      </c>
      <c r="BP247" s="24" t="str">
        <f>IF(ISERROR(VLOOKUP($BD247,LOV_GWSGRP!V:V,1,0)),"N","J")</f>
        <v>N</v>
      </c>
      <c r="BQ247" s="24" t="str">
        <f>IF(ISERROR(VLOOKUP($BD247,LOV_GWSGRP!Y:Y,1,0)),"N","J")</f>
        <v>N</v>
      </c>
      <c r="BR247" s="24" t="str">
        <f>IF(ISERROR(VLOOKUP($BD247,LOV_GWSGRP!AB:AB,1,0)),"N","J")</f>
        <v>N</v>
      </c>
      <c r="BS247" s="24" t="str">
        <f>IF(ISERROR(VLOOKUP($BD247,LOV_GWSGRP!AE:AE,1,0)),"N","J")</f>
        <v>N</v>
      </c>
      <c r="BT247" s="24" t="str">
        <f>IF(ISERROR(VLOOKUP($BD247,LOV_GWSGRP!AH:AH,1,0)),"N","J")</f>
        <v>N</v>
      </c>
      <c r="BU247" s="24" t="str">
        <f>IF(ISERROR(VLOOKUP($BD247,LOV_GWSGRP!CJ:CJ,1,0)),"N","J")</f>
        <v>N</v>
      </c>
      <c r="BV247" s="24" t="str">
        <f>IF(ISERROR(VLOOKUP($BD247,LOV_GWSGRP!AN:AN,1,0)),"N","J")</f>
        <v>N</v>
      </c>
      <c r="BW247" s="24" t="str">
        <f>IF(ISERROR(VLOOKUP($BD247,LOV_GWSGRP!AQ:AQ,1,0)),"N","J")</f>
        <v>N</v>
      </c>
      <c r="BX247" s="24" t="str">
        <f>IF(ISERROR(VLOOKUP($BD247,LOV_GWSGRP!AT:AT,1,0)),"N","J")</f>
        <v>N</v>
      </c>
      <c r="BY247" s="24" t="str">
        <f>IF(ISERROR(VLOOKUP($BD247,LOV_GWSGRP!AW:AW,1,0)),"N","J")</f>
        <v>N</v>
      </c>
      <c r="BZ247" s="24" t="str">
        <f>IF(ISERROR(VLOOKUP($BD247,LOV_GWSGRP!AZ:AZ,1,0)),"N","J")</f>
        <v>N</v>
      </c>
      <c r="CA247" s="24" t="str">
        <f>IF(ISERROR(VLOOKUP($BD247,LOV_GWSGRP!BC:BC,1,0)),"N","J")</f>
        <v>N</v>
      </c>
      <c r="CB247" s="24" t="str">
        <f>IF(ISERROR(VLOOKUP($BD247,LOV_GWSGRP!BF:BF,1,0)),"N","J")</f>
        <v>N</v>
      </c>
      <c r="CC247" s="24" t="str">
        <f>IF(ISERROR(VLOOKUP($BD247,LOV_GWSGRP!BI:BI,1,0)),"N","J")</f>
        <v>N</v>
      </c>
      <c r="CD247" s="24" t="str">
        <f>IF(ISERROR(VLOOKUP($BD247,LOV_GWSGRP!J:J,1,0)),"N","J")</f>
        <v>N</v>
      </c>
      <c r="CE247" s="24" t="str">
        <f>IF(ISERROR(VLOOKUP($BD247,LOV_GWSGRP!BL:BL,1,0)),"N","J")</f>
        <v>N</v>
      </c>
      <c r="CF247" s="24"/>
      <c r="CG247" s="24" t="str">
        <f>IF(ISERROR(VLOOKUP($BD247,LOV_GWSGRP!BO:BO,1,0)),"N","J")</f>
        <v>N</v>
      </c>
      <c r="CH247" s="24" t="str">
        <f t="shared" si="507"/>
        <v>N</v>
      </c>
      <c r="CI247" s="24" t="str">
        <f>IF(ISERROR(VLOOKUP($BD247,GEWASCODE_GLMC8!F:F,1,0)),"N","J")</f>
        <v>N</v>
      </c>
      <c r="CJ247" s="24" t="str">
        <f>IF(COUNTIF($CI247:CI247,"J")&gt;0,"N",IF(ISERROR(VLOOKUP($BD247,GEWASCODE_GLMC8!G:G,1,0)),"N","J"))</f>
        <v>N</v>
      </c>
      <c r="CK247" s="24" t="str">
        <f>IF(COUNTIF($CI247:CJ247,"J")&gt;0,"N",IF(ISERROR(VLOOKUP($BD247,GEWASCODE_GLMC8!H:H,1,0)),"N","J"))</f>
        <v>N</v>
      </c>
      <c r="CL247" s="24" t="str">
        <f>IF(COUNTIF($CI247:CK247,"J")&gt;0,"N",IF(ISERROR(VLOOKUP($BD247,GEWASCODE_GLMC8!I:I,1,0)),"N","J"))</f>
        <v>N</v>
      </c>
      <c r="CM247" s="24" t="str">
        <f>IF(COUNTIF($CI247:CL247,"J")&gt;0,"N",IF(ISERROR(VLOOKUP($BD247,GEWASCODE_GLMC8!J:J,1,0)),"N","J"))</f>
        <v>N</v>
      </c>
      <c r="CN247" s="24" t="str">
        <f>IF(COUNTIF($CI247:CM247,"J")&gt;0,"N",IF(ISERROR(VLOOKUP($BD247,GEWASCODE_GLMC8!K:K,1,0)),"N","J"))</f>
        <v>N</v>
      </c>
      <c r="CO247" s="24" t="str">
        <f>IF(COUNTIF($CI247:CN247,"J")&gt;0,"N",IF(ISERROR(VLOOKUP($BD247,GEWASCODE_GLMC8!L:L,1,0)),"N","J"))</f>
        <v>N</v>
      </c>
      <c r="CP247" s="24" t="str">
        <f>IF(COUNTIF($CI247:CO247,"J")&gt;0,"N",IF(ISERROR(VLOOKUP($BD247,GEWASCODE_GLMC8!M:M,1,0)),"N","J"))</f>
        <v>N</v>
      </c>
      <c r="CQ247" s="24" t="str">
        <f>IF(COUNTIF($CI247:CP247,"J")&gt;0,"N",IF(ISERROR(VLOOKUP($BD247,GEWASCODE_GLMC8!N:N,1,0)),"N","J"))</f>
        <v>N</v>
      </c>
      <c r="CR247" s="24" t="str">
        <f>IF(COUNTIF($CI247:CQ247,"J")&gt;0,"N",IF(ISERROR(VLOOKUP($BD247,GEWASCODE_GLMC8!O:O,1,0)),"N","J"))</f>
        <v>N</v>
      </c>
      <c r="CS247" s="24" t="str">
        <f>IF(COUNTIF($CI247:CR247,"J")&gt;0,"N",IF(ISERROR(VLOOKUP($BD247,GEWASCODE_GLMC8!P:P,1,0)),"N","J"))</f>
        <v>N</v>
      </c>
      <c r="CT247" s="24" t="str">
        <f>IF(COUNTIF($CI247:CS247,"J")&gt;0,"N",IF(ISERROR(VLOOKUP($BD247,GEWASCODE_GLMC8!Q:Q,1,0)),"N","J"))</f>
        <v>N</v>
      </c>
      <c r="CU247" s="24" t="str">
        <f>IF(COUNTIF($CI247:CT247,"J")&gt;0,"N",IF(ISERROR(VLOOKUP($BD247,GEWASCODE_GLMC8!R:R,1,0)),"N","J"))</f>
        <v>N</v>
      </c>
      <c r="CV247" s="24" t="str">
        <f>IF(COUNTIF($CI247:CU247,"J")&gt;0,"N",IF(ISERROR(VLOOKUP($BD247,GEWASCODE_GLMC8!S:S,1,0)),"N","J"))</f>
        <v>N</v>
      </c>
      <c r="CW247" s="24" t="str">
        <f>IF(COUNTIF($CI247:CV247,"J")&gt;0,"N",IF(ISERROR(VLOOKUP($BD247,GEWASCODE_GLMC8!T:T,1,0)),"N","J"))</f>
        <v>N</v>
      </c>
      <c r="CX247" s="24" t="str">
        <f>IF(COUNTIF($CI247:CW247,"J")&gt;0,"N",IF(ISERROR(VLOOKUP($BD247,GEWASCODE_GLMC8!U:U,1,0)),"N","J"))</f>
        <v>N</v>
      </c>
      <c r="CY247" s="24" t="str">
        <f>IF(COUNTIF($CI247:CX247,"J")&gt;0,"N",IF(ISERROR(VLOOKUP($BD247,GEWASCODE_GLMC8!V:V,1,0)),"N","J"))</f>
        <v>N</v>
      </c>
      <c r="CZ247" s="24" t="str">
        <f>IF(COUNTIF($CI247:CY247,"J")&gt;0,"N",IF(ISERROR(VLOOKUP($BD247,GEWASCODE_GLMC8!W:W,1,0)),"N","J"))</f>
        <v>N</v>
      </c>
      <c r="DA247" s="24" t="str">
        <f>IF(COUNTIF($CI247:CZ247,"J")&gt;0,"N",IF(ISERROR(VLOOKUP($BD247,GEWASCODE_GLMC8!X:X,1,0)),"N","J"))</f>
        <v>N</v>
      </c>
      <c r="DB247" s="24" t="str">
        <f>IF(COUNTIF($CI247:DA247,"J")&gt;0,"N",IF(ISERROR(VLOOKUP($BD247,GEWASCODE_GLMC8!Y:Y,1,0)),"N","J"))</f>
        <v>N</v>
      </c>
      <c r="DC247" s="24" t="str">
        <f>IF(COUNTIF($CI247:DB247,"J")&gt;0,"N",IF(ISERROR(VLOOKUP($BD247,GEWASCODE_GLMC8!Z:Z,1,0)),"N","J"))</f>
        <v>N</v>
      </c>
      <c r="DD247" s="24" t="str">
        <f t="shared" si="508"/>
        <v>N</v>
      </c>
      <c r="DE247" s="3" t="str">
        <f t="shared" si="439"/>
        <v>N</v>
      </c>
      <c r="DF247" s="3" t="str">
        <f t="shared" si="440"/>
        <v>N</v>
      </c>
      <c r="DG247" s="3" t="str">
        <f t="shared" si="509"/>
        <v>N</v>
      </c>
      <c r="DH247" s="3" t="str">
        <f t="shared" si="510"/>
        <v>N</v>
      </c>
      <c r="DI247" s="3" t="str">
        <f t="shared" si="441"/>
        <v>N</v>
      </c>
      <c r="DJ247" s="3" t="str">
        <f t="shared" si="442"/>
        <v>N</v>
      </c>
      <c r="DK247" s="3">
        <f>0</f>
        <v>0</v>
      </c>
      <c r="DL247" s="3" t="str">
        <f t="shared" si="443"/>
        <v>N</v>
      </c>
      <c r="DM247" s="3" t="str">
        <f t="shared" si="444"/>
        <v>N</v>
      </c>
      <c r="DN247" t="str">
        <f>IF(AND($A247="J",COUNTIFS(activiteiten_perceel,percelen!$AZ247,activiteiten_maatregel_nr,percelen!DN$4,activiteiten_activiteit_voldoet_aan_voorwaarden,"J")&gt;0),DN$4,"")</f>
        <v/>
      </c>
      <c r="DO247" t="str">
        <f>IF(AND($A247="J",COUNTIFS(activiteiten_perceel,percelen!$AZ247,activiteiten_maatregel_nr,percelen!DO$4,activiteiten_activiteit_voldoet_aan_voorwaarden,"J")&gt;0),DO$4,"")</f>
        <v/>
      </c>
      <c r="DP247" t="str">
        <f>IF(AND($A247="J",COUNTIFS(activiteiten_perceel,percelen!$AZ247,activiteiten_maatregel_nr,percelen!DP$4,activiteiten_activiteit_voldoet_aan_voorwaarden,"J")&gt;0),DP$4,"")</f>
        <v/>
      </c>
      <c r="DQ247" t="str">
        <f>IF(AND($A247="J",COUNTIFS(activiteiten_perceel,percelen!$AZ247,activiteiten_maatregel_nr,percelen!DQ$4,activiteiten_activiteit_voldoet_aan_voorwaarden,"J")&gt;0),DQ$4,"")</f>
        <v/>
      </c>
      <c r="DR247" t="str">
        <f>IF(AND($A247="J",COUNTIFS(activiteiten_perceel,percelen!$AZ247,activiteiten_maatregel_nr,percelen!DR$4,activiteiten_activiteit_voldoet_aan_voorwaarden,"J")&gt;0),DR$4,"")</f>
        <v/>
      </c>
      <c r="DS247" t="str">
        <f>IF(AND($A247="J",COUNTIFS(activiteiten_perceel,percelen!$AZ247,activiteiten_maatregel_nr,percelen!DS$4,activiteiten_activiteit_voldoet_aan_voorwaarden,"J")&gt;0),DS$4,"")</f>
        <v/>
      </c>
      <c r="DT247" t="str">
        <f>IF(AND($A247="J",COUNTIFS(activiteiten_perceel,percelen!$AZ247,activiteiten_maatregel_nr,percelen!DT$4,activiteiten_activiteit_voldoet_aan_voorwaarden,"J")&gt;0),DT$4,"")</f>
        <v/>
      </c>
      <c r="DU247" t="str">
        <f>IF(AND($A247="J",COUNTIFS(activiteiten_perceel,percelen!$AZ247,activiteiten_maatregel_nr,percelen!DU$4,activiteiten_activiteit_voldoet_aan_voorwaarden,"J")&gt;0),DU$4,"")</f>
        <v/>
      </c>
      <c r="DV247" t="str">
        <f>IF(AND($A247="J",COUNTIFS(activiteiten_perceel,percelen!$AZ247,activiteiten_maatregel_nr,percelen!DV$4,activiteiten_activiteit_voldoet_aan_voorwaarden,"J")&gt;0),DV$4,"")</f>
        <v/>
      </c>
      <c r="DW247" t="str">
        <f>IF(AND($A247="J",COUNTIFS(activiteiten_perceel,percelen!$AZ247,activiteiten_maatregel_nr,percelen!DW$4,activiteiten_activiteit_voldoet_aan_voorwaarden,"J")&gt;0),DW$4,"")</f>
        <v/>
      </c>
      <c r="DX247" t="str">
        <f>IF(AND($A247="J",COUNTIFS(activiteiten_perceel,percelen!$AZ247,activiteiten_maatregel_nr,percelen!DX$4,activiteiten_activiteit_voldoet_aan_voorwaarden,"J")&gt;0),DX$4,"")</f>
        <v/>
      </c>
      <c r="DY247" t="str">
        <f>IF(AND($A247="J",COUNTIFS(activiteiten_perceel,percelen!$AZ247,activiteiten_maatregel_nr,percelen!DY$4,activiteiten_activiteit_voldoet_aan_voorwaarden,"J")&gt;0),DY$4,"")</f>
        <v/>
      </c>
      <c r="DZ247" t="str">
        <f>IF(AND($A247="J",COUNTIFS(activiteiten_perceel,percelen!$AZ247,activiteiten_maatregel_nr,percelen!DZ$4,activiteiten_activiteit_voldoet_aan_voorwaarden,"J")&gt;0),DZ$4,"")</f>
        <v/>
      </c>
      <c r="EA247" t="str">
        <f>IF(AND($A247="J",COUNTIFS(activiteiten_perceel,percelen!$AZ247,activiteiten_maatregel_nr,percelen!EA$4,activiteiten_activiteit_voldoet_aan_voorwaarden,"J")&gt;0),EA$4,"")</f>
        <v/>
      </c>
      <c r="EB247" t="str">
        <f>IF(AND($A247="J",COUNTIFS(activiteiten_perceel,percelen!$AZ247,activiteiten_maatregel_nr,percelen!EB$4,activiteiten_activiteit_voldoet_aan_voorwaarden,"J")&gt;0),EB$4,"")</f>
        <v/>
      </c>
      <c r="EC247" t="str">
        <f>IF(AND($A247="J",COUNTIFS(activiteiten_perceel,percelen!$AZ247,activiteiten_maatregel_nr,percelen!EC$4,activiteiten_activiteit_voldoet_aan_voorwaarden,"J")&gt;0),EC$4,"")</f>
        <v/>
      </c>
      <c r="ED247" t="str">
        <f>IF(AND($A247="J",COUNTIFS(activiteiten_perceel,percelen!$AZ247,activiteiten_maatregel_nr,percelen!ED$4,activiteiten_activiteit_voldoet_aan_voorwaarden,"J")&gt;0),ED$4,"")</f>
        <v/>
      </c>
      <c r="EE247" t="str">
        <f>IF(AND($A247="J",COUNTIFS(activiteiten_perceel,percelen!$AZ247,activiteiten_maatregel_nr,percelen!EE$4,activiteiten_activiteit_voldoet_aan_voorwaarden,"J")&gt;0),EE$4,"")</f>
        <v/>
      </c>
      <c r="EF247" t="str">
        <f>IF(AND($A247="J",COUNTIFS(activiteiten_perceel,percelen!$AZ247,activiteiten_maatregel_nr,percelen!EF$4,activiteiten_activiteit_voldoet_aan_voorwaarden,"J")&gt;0),EF$4,"")</f>
        <v/>
      </c>
      <c r="EG247" t="str">
        <f>IF(AND($A247="J",COUNTIFS(activiteiten_perceel,percelen!$AZ247,activiteiten_maatregel_nr,percelen!EG$4,activiteiten_activiteit_voldoet_aan_voorwaarden,"J")&gt;0),EG$4,"")</f>
        <v/>
      </c>
      <c r="EH247" t="str">
        <f>IF(AND($A247="J",COUNTIFS(activiteiten_perceel,percelen!$AZ247,activiteiten_maatregel_nr,percelen!EH$4,activiteiten_activiteit_voldoet_aan_voorwaarden,"J")&gt;0),EH$4,"")</f>
        <v/>
      </c>
      <c r="EI247" t="str">
        <f>IF(AND($A247="J",COUNTIFS(activiteiten_perceel,percelen!$AZ247,activiteiten_maatregel_nr,percelen!EI$4,activiteiten_activiteit_voldoet_aan_voorwaarden,"J")&gt;0),EI$4,"")</f>
        <v/>
      </c>
      <c r="EJ247">
        <f t="shared" si="511"/>
        <v>0</v>
      </c>
      <c r="EK247" t="str">
        <f t="shared" si="445"/>
        <v/>
      </c>
      <c r="EL247" t="str">
        <f t="shared" si="446"/>
        <v/>
      </c>
      <c r="EM247" t="str">
        <f t="shared" si="447"/>
        <v/>
      </c>
      <c r="EN247" t="str">
        <f t="shared" si="448"/>
        <v/>
      </c>
      <c r="EO247" t="str">
        <f t="shared" si="449"/>
        <v/>
      </c>
      <c r="EP247" t="str">
        <f t="shared" si="450"/>
        <v/>
      </c>
      <c r="EQ247" t="str">
        <f t="shared" si="451"/>
        <v/>
      </c>
      <c r="ER247" t="str">
        <f t="shared" si="452"/>
        <v/>
      </c>
      <c r="ES247" t="str">
        <f t="shared" si="453"/>
        <v/>
      </c>
      <c r="ET247" t="str">
        <f t="shared" si="454"/>
        <v/>
      </c>
      <c r="EU247" t="str">
        <f t="shared" si="455"/>
        <v/>
      </c>
      <c r="EV247" t="str">
        <f t="shared" si="456"/>
        <v/>
      </c>
      <c r="EW247" t="str">
        <f t="shared" si="512"/>
        <v>nvt</v>
      </c>
      <c r="EX247" t="str">
        <f t="shared" si="513"/>
        <v>nvt</v>
      </c>
      <c r="EY247" t="str">
        <f t="shared" si="514"/>
        <v>nvt</v>
      </c>
      <c r="EZ247" t="str">
        <f t="shared" si="515"/>
        <v>nvt</v>
      </c>
      <c r="FA247" t="str">
        <f t="shared" si="516"/>
        <v>nvt</v>
      </c>
      <c r="FB247" t="str">
        <f t="shared" si="517"/>
        <v>nvt</v>
      </c>
      <c r="FC247" t="str">
        <f t="shared" si="518"/>
        <v>nvt</v>
      </c>
      <c r="FD247" t="str">
        <f t="shared" si="519"/>
        <v>nvt</v>
      </c>
      <c r="FE247" t="str">
        <f>IF($EJ247=2,VLOOKUP(FD247,STAPELING!A:D,FE$1,0),"nvt")</f>
        <v>nvt</v>
      </c>
      <c r="FF247" t="str">
        <f t="shared" si="520"/>
        <v>nvt</v>
      </c>
      <c r="FG247" t="str">
        <f t="shared" si="521"/>
        <v>nvt</v>
      </c>
      <c r="FH247" t="str">
        <f t="shared" si="522"/>
        <v>nvt</v>
      </c>
      <c r="FI247" t="str">
        <f t="shared" si="523"/>
        <v>nvt</v>
      </c>
      <c r="FJ247" t="str">
        <f t="shared" si="524"/>
        <v>nvt</v>
      </c>
      <c r="FK247" t="str">
        <f t="shared" si="525"/>
        <v>nvt</v>
      </c>
      <c r="FL247" t="str">
        <f t="shared" si="526"/>
        <v>nvt</v>
      </c>
      <c r="FM247" t="str">
        <f t="shared" si="527"/>
        <v/>
      </c>
      <c r="FN247" t="str">
        <f>IF(ISERROR(VLOOKUP(FM247,STAPELING!I:AO,FN$1,0)),"N",VLOOKUP(FM247,STAPELING!I:AO,FN$1,0))</f>
        <v>J</v>
      </c>
      <c r="FO247" t="str">
        <f t="shared" si="528"/>
        <v>nvt</v>
      </c>
      <c r="FP247" t="str">
        <f t="shared" si="457"/>
        <v>nvt</v>
      </c>
      <c r="FQ247" t="str">
        <f t="shared" si="458"/>
        <v>nvt</v>
      </c>
      <c r="FR247" t="str">
        <f t="shared" si="459"/>
        <v>nvt</v>
      </c>
      <c r="FS247" t="str">
        <f t="shared" si="460"/>
        <v>nvt</v>
      </c>
      <c r="FT247" t="str">
        <f t="shared" si="461"/>
        <v>nvt</v>
      </c>
      <c r="FU247" t="str">
        <f t="shared" si="462"/>
        <v>nvt</v>
      </c>
      <c r="FV247" t="str">
        <f t="shared" si="463"/>
        <v>nvt</v>
      </c>
      <c r="FW247" t="str">
        <f t="shared" si="464"/>
        <v>nvt</v>
      </c>
      <c r="FX247" t="str">
        <f t="shared" si="465"/>
        <v>nvt</v>
      </c>
      <c r="FY247" t="str">
        <f t="shared" si="466"/>
        <v>nvt</v>
      </c>
      <c r="FZ247" t="str">
        <f t="shared" si="467"/>
        <v>nvt</v>
      </c>
      <c r="GA247" t="str">
        <f t="shared" si="468"/>
        <v>nvt</v>
      </c>
      <c r="GB247" t="str">
        <f>IF($EJ247&gt;2,IF(FO247="","zwart",VLOOKUP(FO247,STAPELING!J:AA,GB$1,0)),"nvt")</f>
        <v>nvt</v>
      </c>
      <c r="GC247" t="str">
        <f t="shared" si="529"/>
        <v>nvt</v>
      </c>
      <c r="GD247" t="str">
        <f t="shared" si="530"/>
        <v>nvt</v>
      </c>
      <c r="GE247" t="str">
        <f t="shared" si="531"/>
        <v>nvt</v>
      </c>
      <c r="GF247" t="str">
        <f t="shared" si="532"/>
        <v>nvt</v>
      </c>
      <c r="GG247" t="str">
        <f t="shared" si="533"/>
        <v>nvt</v>
      </c>
      <c r="GH247" t="str">
        <f t="shared" si="534"/>
        <v>nvt</v>
      </c>
      <c r="GI247" t="str">
        <f t="shared" si="535"/>
        <v>nvt</v>
      </c>
      <c r="GJ247" t="str">
        <f t="shared" si="536"/>
        <v>nvt</v>
      </c>
      <c r="GK247" t="str">
        <f t="shared" si="469"/>
        <v>nvt</v>
      </c>
      <c r="GL247" t="str">
        <f t="shared" si="470"/>
        <v>nvt</v>
      </c>
      <c r="GM247" t="str">
        <f t="shared" si="471"/>
        <v>nvt</v>
      </c>
      <c r="GN247" t="str">
        <f t="shared" si="472"/>
        <v>nvt</v>
      </c>
      <c r="GO247" t="str">
        <f t="shared" si="473"/>
        <v>nvt</v>
      </c>
      <c r="GP247" t="str">
        <f t="shared" si="474"/>
        <v>nvt</v>
      </c>
      <c r="GQ247" t="str">
        <f t="shared" si="475"/>
        <v>nvt</v>
      </c>
      <c r="GR247" t="str">
        <f t="shared" si="476"/>
        <v>nvt</v>
      </c>
      <c r="GS247" t="str">
        <f t="shared" si="477"/>
        <v>nvt</v>
      </c>
      <c r="GT247" t="str">
        <f t="shared" si="478"/>
        <v>nvt</v>
      </c>
      <c r="GU247" t="str">
        <f t="shared" si="479"/>
        <v>nvt</v>
      </c>
      <c r="GV247" t="str">
        <f t="shared" si="480"/>
        <v>nvt</v>
      </c>
      <c r="GW247" t="str">
        <f>IF($EJ247&gt;2,IF(GJ247="","zwart",VLOOKUP(GJ247,STAPELING!AB:AJ,GW$1,0)),"nvt")</f>
        <v>nvt</v>
      </c>
      <c r="GX247" t="str">
        <f t="shared" si="537"/>
        <v>nvt</v>
      </c>
      <c r="GY247" t="str">
        <f t="shared" si="538"/>
        <v>nvt</v>
      </c>
      <c r="GZ247" t="str">
        <f t="shared" si="539"/>
        <v>nvt</v>
      </c>
      <c r="HA247" t="str">
        <f t="shared" si="540"/>
        <v>nvt</v>
      </c>
      <c r="HB247" t="str">
        <f t="shared" si="541"/>
        <v>nvt</v>
      </c>
      <c r="HC247" t="str">
        <f t="shared" si="542"/>
        <v>nvt</v>
      </c>
      <c r="HD247" t="str">
        <f t="shared" si="543"/>
        <v>nvt</v>
      </c>
      <c r="HE247" t="str">
        <f t="shared" si="544"/>
        <v>nvt</v>
      </c>
      <c r="HF247" t="str">
        <f t="shared" si="545"/>
        <v>nvt</v>
      </c>
      <c r="HG247" t="str">
        <f t="shared" si="546"/>
        <v>nvt</v>
      </c>
      <c r="HH247" t="str">
        <f t="shared" si="547"/>
        <v>nvt</v>
      </c>
      <c r="HI247" t="str">
        <f t="shared" si="548"/>
        <v>nvt</v>
      </c>
      <c r="HJ247" t="str">
        <f t="shared" si="549"/>
        <v>nvt</v>
      </c>
      <c r="HK247" t="str">
        <f t="shared" si="550"/>
        <v>nvt</v>
      </c>
      <c r="HL247" t="str">
        <f t="shared" si="551"/>
        <v>nvt</v>
      </c>
      <c r="HM247" t="str">
        <f t="shared" si="481"/>
        <v>nvt</v>
      </c>
      <c r="HN247" t="str">
        <f t="shared" si="482"/>
        <v>nvt</v>
      </c>
      <c r="HO247" t="str">
        <f t="shared" si="483"/>
        <v>nvt</v>
      </c>
      <c r="HP247" t="str">
        <f t="shared" si="484"/>
        <v>nvt</v>
      </c>
      <c r="HQ247" t="str">
        <f t="shared" si="485"/>
        <v>nvt</v>
      </c>
      <c r="HR247" t="str">
        <f t="shared" si="486"/>
        <v>nvt</v>
      </c>
      <c r="HS247" t="str">
        <f t="shared" si="487"/>
        <v>nvt</v>
      </c>
      <c r="HT247" t="str">
        <f t="shared" si="488"/>
        <v>nvt</v>
      </c>
      <c r="HU247" t="str">
        <f t="shared" si="489"/>
        <v>nvt</v>
      </c>
      <c r="HV247" t="str">
        <f t="shared" si="490"/>
        <v>nvt</v>
      </c>
      <c r="HW247" t="str">
        <f t="shared" si="491"/>
        <v>nvt</v>
      </c>
      <c r="HX247" t="str">
        <f t="shared" si="492"/>
        <v>nvt</v>
      </c>
      <c r="HY247" t="str">
        <f>IF($EJ247&gt;2,IF(HL247="","zwart",VLOOKUP(HL247,STAPELING!AK:AN,HY$1,0)),"nvt")</f>
        <v>nvt</v>
      </c>
      <c r="HZ247" t="str">
        <f t="shared" si="552"/>
        <v>nvt</v>
      </c>
      <c r="IA247" t="str">
        <f t="shared" si="553"/>
        <v>nvt</v>
      </c>
      <c r="IB247" t="str">
        <f t="shared" si="554"/>
        <v>nvt</v>
      </c>
      <c r="IC247" t="str">
        <f t="shared" si="555"/>
        <v>nvt</v>
      </c>
      <c r="ID247" t="str">
        <f t="shared" si="556"/>
        <v>nvt</v>
      </c>
      <c r="IE247" t="str">
        <f t="shared" si="557"/>
        <v>nvt</v>
      </c>
      <c r="IF247" t="str">
        <f t="shared" si="558"/>
        <v>nvt</v>
      </c>
      <c r="IG247">
        <f t="shared" si="559"/>
        <v>0</v>
      </c>
      <c r="IH247">
        <f t="shared" si="560"/>
        <v>0</v>
      </c>
      <c r="II247">
        <f t="shared" si="561"/>
        <v>0</v>
      </c>
      <c r="IJ247">
        <f t="shared" si="562"/>
        <v>0</v>
      </c>
      <c r="IK247">
        <f t="shared" si="563"/>
        <v>0</v>
      </c>
      <c r="IL247">
        <f t="shared" si="564"/>
        <v>0</v>
      </c>
      <c r="IM247">
        <f t="shared" si="565"/>
        <v>0</v>
      </c>
      <c r="IN247">
        <f t="shared" si="566"/>
        <v>0</v>
      </c>
      <c r="IO247">
        <f t="shared" si="567"/>
        <v>0</v>
      </c>
      <c r="IP247">
        <f t="shared" si="568"/>
        <v>0</v>
      </c>
      <c r="IQ247">
        <f t="shared" si="569"/>
        <v>0</v>
      </c>
      <c r="IR247">
        <f t="shared" si="570"/>
        <v>0</v>
      </c>
      <c r="IS247">
        <f t="shared" si="571"/>
        <v>0</v>
      </c>
      <c r="IT247">
        <f t="shared" si="572"/>
        <v>0</v>
      </c>
      <c r="IU247" t="str">
        <f t="shared" si="573"/>
        <v>N</v>
      </c>
      <c r="IV247" t="str">
        <f t="shared" si="493"/>
        <v>N</v>
      </c>
      <c r="IW247" t="str">
        <f t="shared" si="574"/>
        <v>N</v>
      </c>
    </row>
    <row r="248" spans="1:258" x14ac:dyDescent="0.25">
      <c r="A248" t="str">
        <f>IF(ISERROR(VLOOKUP(E248,E$4:E247,1,0)),"J","N")</f>
        <v>N</v>
      </c>
      <c r="E248" s="25" t="str">
        <f>IF(Invoer!B277="","",Invoer!B277)</f>
        <v/>
      </c>
      <c r="F248" s="25"/>
      <c r="G248" s="25"/>
      <c r="H248" s="25" t="str">
        <f>IF(AND($E248&lt;&gt;"",$A248="J"),Invoer!D277,"")</f>
        <v/>
      </c>
      <c r="I248" s="25"/>
      <c r="J248" s="26"/>
      <c r="K248" s="26" t="str">
        <f>IF(AND($E248&lt;&gt;"",$A248="J"),Invoer!L277,"")</f>
        <v/>
      </c>
      <c r="L248" s="26"/>
      <c r="M248" s="25"/>
      <c r="N248" s="152"/>
      <c r="O248" s="153"/>
      <c r="P248" s="25"/>
      <c r="Q248" s="25"/>
      <c r="R248" s="153"/>
      <c r="S248" s="154"/>
      <c r="T248" s="152"/>
      <c r="U248" s="153"/>
      <c r="V248" s="153"/>
      <c r="W248" s="59" t="str">
        <f>IF(AND($E248&lt;&gt;"",$A248="J",Invoer!R277&lt;&gt;""),VLOOKUP(Invoer!R277,NORM!$F$26:$H$29,3,0),"")</f>
        <v/>
      </c>
      <c r="X248" s="59"/>
      <c r="Y248" s="25" t="str">
        <f t="shared" si="494"/>
        <v/>
      </c>
      <c r="Z248" s="25"/>
      <c r="AA248" s="26" t="str">
        <f t="shared" si="495"/>
        <v/>
      </c>
      <c r="AB248" s="26"/>
      <c r="AC248" s="153"/>
      <c r="AD248" s="153"/>
      <c r="AE248" s="153"/>
      <c r="AF248" s="153"/>
      <c r="AG248" s="153"/>
      <c r="AH248" s="25"/>
      <c r="AI248" s="153"/>
      <c r="AJ248" s="153"/>
      <c r="AK248" s="153"/>
      <c r="AL248" s="153"/>
      <c r="AM248" s="25" t="str">
        <f>IF(AND($E248&lt;&gt;"",$A248="J"),IF(Invoer!X277="Ja","J",IF(Invoer!X277="Nee","N","")),"")</f>
        <v/>
      </c>
      <c r="AN248" s="153"/>
      <c r="AO248" s="153"/>
      <c r="AP248" s="153" t="s">
        <v>311</v>
      </c>
      <c r="AQ248" s="153" t="s">
        <v>311</v>
      </c>
      <c r="AR248" s="153" t="s">
        <v>312</v>
      </c>
      <c r="AS248" s="153" t="s">
        <v>312</v>
      </c>
      <c r="AT248" s="1" t="str">
        <f>IF(AND($E248&lt;&gt;"",$A248="J",Invoer!O277&lt;&gt;""),VLOOKUP(Invoer!O277,NORM!$F$31:$H$38,3,0),"")</f>
        <v/>
      </c>
      <c r="AU248" s="1"/>
      <c r="AV248" s="1" t="str">
        <f>IF(AND($E248&lt;&gt;"",$A248="J"),Invoer!AH277,"")</f>
        <v/>
      </c>
      <c r="AW248" s="1"/>
      <c r="AX248" s="1" t="str">
        <f t="shared" si="496"/>
        <v/>
      </c>
      <c r="AY248" s="1"/>
      <c r="AZ248" s="3" t="str">
        <f t="shared" si="497"/>
        <v/>
      </c>
      <c r="BA248" s="3" t="str">
        <f t="shared" si="498"/>
        <v/>
      </c>
      <c r="BB248" s="3" t="str">
        <f t="shared" si="499"/>
        <v>N</v>
      </c>
      <c r="BC248" s="3" t="str">
        <f t="shared" si="500"/>
        <v>N</v>
      </c>
      <c r="BD248" s="3" t="str">
        <f t="shared" si="501"/>
        <v/>
      </c>
      <c r="BE248" s="3">
        <f t="shared" si="502"/>
        <v>0</v>
      </c>
      <c r="BF248" s="3" t="str">
        <f t="shared" si="503"/>
        <v/>
      </c>
      <c r="BG248" s="3" t="str">
        <f t="shared" si="504"/>
        <v/>
      </c>
      <c r="BH248" s="3" t="str">
        <f t="shared" si="505"/>
        <v>N</v>
      </c>
      <c r="BI248" s="24" t="str">
        <f t="shared" si="506"/>
        <v/>
      </c>
      <c r="BJ248" s="24" t="str">
        <f>IF(ISERROR(VLOOKUP($BD248,LOV_GWSGRP!A:A,1,0)),"N","J")</f>
        <v>N</v>
      </c>
      <c r="BK248" s="24" t="str">
        <f>IF(ISERROR(VLOOKUP($BD248,LOV_GWSGRP!D:D,1,0)),"N","J")</f>
        <v>N</v>
      </c>
      <c r="BL248" s="24" t="str">
        <f>IF(ISERROR(VLOOKUP($BD248,LOV_GWSGRP!G:G,1,0)),"N","J")</f>
        <v>N</v>
      </c>
      <c r="BM248" s="24" t="str">
        <f>IF(ISERROR(VLOOKUP($BD248,LOV_GWSGRP!M:M,1,0)),"N","J")</f>
        <v>N</v>
      </c>
      <c r="BN248" s="24" t="str">
        <f>IF(ISERROR(VLOOKUP($BD248,LOV_GWSGRP!P:P,1,0)),"N","J")</f>
        <v>N</v>
      </c>
      <c r="BO248" s="24" t="str">
        <f>IF(ISERROR(VLOOKUP($BD248,LOV_GWSGRP!S:S,1,0)),"N","J")</f>
        <v>N</v>
      </c>
      <c r="BP248" s="24" t="str">
        <f>IF(ISERROR(VLOOKUP($BD248,LOV_GWSGRP!V:V,1,0)),"N","J")</f>
        <v>N</v>
      </c>
      <c r="BQ248" s="24" t="str">
        <f>IF(ISERROR(VLOOKUP($BD248,LOV_GWSGRP!Y:Y,1,0)),"N","J")</f>
        <v>N</v>
      </c>
      <c r="BR248" s="24" t="str">
        <f>IF(ISERROR(VLOOKUP($BD248,LOV_GWSGRP!AB:AB,1,0)),"N","J")</f>
        <v>N</v>
      </c>
      <c r="BS248" s="24" t="str">
        <f>IF(ISERROR(VLOOKUP($BD248,LOV_GWSGRP!AE:AE,1,0)),"N","J")</f>
        <v>N</v>
      </c>
      <c r="BT248" s="24" t="str">
        <f>IF(ISERROR(VLOOKUP($BD248,LOV_GWSGRP!AH:AH,1,0)),"N","J")</f>
        <v>N</v>
      </c>
      <c r="BU248" s="24" t="str">
        <f>IF(ISERROR(VLOOKUP($BD248,LOV_GWSGRP!CJ:CJ,1,0)),"N","J")</f>
        <v>N</v>
      </c>
      <c r="BV248" s="24" t="str">
        <f>IF(ISERROR(VLOOKUP($BD248,LOV_GWSGRP!AN:AN,1,0)),"N","J")</f>
        <v>N</v>
      </c>
      <c r="BW248" s="24" t="str">
        <f>IF(ISERROR(VLOOKUP($BD248,LOV_GWSGRP!AQ:AQ,1,0)),"N","J")</f>
        <v>N</v>
      </c>
      <c r="BX248" s="24" t="str">
        <f>IF(ISERROR(VLOOKUP($BD248,LOV_GWSGRP!AT:AT,1,0)),"N","J")</f>
        <v>N</v>
      </c>
      <c r="BY248" s="24" t="str">
        <f>IF(ISERROR(VLOOKUP($BD248,LOV_GWSGRP!AW:AW,1,0)),"N","J")</f>
        <v>N</v>
      </c>
      <c r="BZ248" s="24" t="str">
        <f>IF(ISERROR(VLOOKUP($BD248,LOV_GWSGRP!AZ:AZ,1,0)),"N","J")</f>
        <v>N</v>
      </c>
      <c r="CA248" s="24" t="str">
        <f>IF(ISERROR(VLOOKUP($BD248,LOV_GWSGRP!BC:BC,1,0)),"N","J")</f>
        <v>N</v>
      </c>
      <c r="CB248" s="24" t="str">
        <f>IF(ISERROR(VLOOKUP($BD248,LOV_GWSGRP!BF:BF,1,0)),"N","J")</f>
        <v>N</v>
      </c>
      <c r="CC248" s="24" t="str">
        <f>IF(ISERROR(VLOOKUP($BD248,LOV_GWSGRP!BI:BI,1,0)),"N","J")</f>
        <v>N</v>
      </c>
      <c r="CD248" s="24" t="str">
        <f>IF(ISERROR(VLOOKUP($BD248,LOV_GWSGRP!J:J,1,0)),"N","J")</f>
        <v>N</v>
      </c>
      <c r="CE248" s="24" t="str">
        <f>IF(ISERROR(VLOOKUP($BD248,LOV_GWSGRP!BL:BL,1,0)),"N","J")</f>
        <v>N</v>
      </c>
      <c r="CF248" s="24"/>
      <c r="CG248" s="24" t="str">
        <f>IF(ISERROR(VLOOKUP($BD248,LOV_GWSGRP!BO:BO,1,0)),"N","J")</f>
        <v>N</v>
      </c>
      <c r="CH248" s="24" t="str">
        <f t="shared" si="507"/>
        <v>N</v>
      </c>
      <c r="CI248" s="24" t="str">
        <f>IF(ISERROR(VLOOKUP($BD248,GEWASCODE_GLMC8!F:F,1,0)),"N","J")</f>
        <v>N</v>
      </c>
      <c r="CJ248" s="24" t="str">
        <f>IF(COUNTIF($CI248:CI248,"J")&gt;0,"N",IF(ISERROR(VLOOKUP($BD248,GEWASCODE_GLMC8!G:G,1,0)),"N","J"))</f>
        <v>N</v>
      </c>
      <c r="CK248" s="24" t="str">
        <f>IF(COUNTIF($CI248:CJ248,"J")&gt;0,"N",IF(ISERROR(VLOOKUP($BD248,GEWASCODE_GLMC8!H:H,1,0)),"N","J"))</f>
        <v>N</v>
      </c>
      <c r="CL248" s="24" t="str">
        <f>IF(COUNTIF($CI248:CK248,"J")&gt;0,"N",IF(ISERROR(VLOOKUP($BD248,GEWASCODE_GLMC8!I:I,1,0)),"N","J"))</f>
        <v>N</v>
      </c>
      <c r="CM248" s="24" t="str">
        <f>IF(COUNTIF($CI248:CL248,"J")&gt;0,"N",IF(ISERROR(VLOOKUP($BD248,GEWASCODE_GLMC8!J:J,1,0)),"N","J"))</f>
        <v>N</v>
      </c>
      <c r="CN248" s="24" t="str">
        <f>IF(COUNTIF($CI248:CM248,"J")&gt;0,"N",IF(ISERROR(VLOOKUP($BD248,GEWASCODE_GLMC8!K:K,1,0)),"N","J"))</f>
        <v>N</v>
      </c>
      <c r="CO248" s="24" t="str">
        <f>IF(COUNTIF($CI248:CN248,"J")&gt;0,"N",IF(ISERROR(VLOOKUP($BD248,GEWASCODE_GLMC8!L:L,1,0)),"N","J"))</f>
        <v>N</v>
      </c>
      <c r="CP248" s="24" t="str">
        <f>IF(COUNTIF($CI248:CO248,"J")&gt;0,"N",IF(ISERROR(VLOOKUP($BD248,GEWASCODE_GLMC8!M:M,1,0)),"N","J"))</f>
        <v>N</v>
      </c>
      <c r="CQ248" s="24" t="str">
        <f>IF(COUNTIF($CI248:CP248,"J")&gt;0,"N",IF(ISERROR(VLOOKUP($BD248,GEWASCODE_GLMC8!N:N,1,0)),"N","J"))</f>
        <v>N</v>
      </c>
      <c r="CR248" s="24" t="str">
        <f>IF(COUNTIF($CI248:CQ248,"J")&gt;0,"N",IF(ISERROR(VLOOKUP($BD248,GEWASCODE_GLMC8!O:O,1,0)),"N","J"))</f>
        <v>N</v>
      </c>
      <c r="CS248" s="24" t="str">
        <f>IF(COUNTIF($CI248:CR248,"J")&gt;0,"N",IF(ISERROR(VLOOKUP($BD248,GEWASCODE_GLMC8!P:P,1,0)),"N","J"))</f>
        <v>N</v>
      </c>
      <c r="CT248" s="24" t="str">
        <f>IF(COUNTIF($CI248:CS248,"J")&gt;0,"N",IF(ISERROR(VLOOKUP($BD248,GEWASCODE_GLMC8!Q:Q,1,0)),"N","J"))</f>
        <v>N</v>
      </c>
      <c r="CU248" s="24" t="str">
        <f>IF(COUNTIF($CI248:CT248,"J")&gt;0,"N",IF(ISERROR(VLOOKUP($BD248,GEWASCODE_GLMC8!R:R,1,0)),"N","J"))</f>
        <v>N</v>
      </c>
      <c r="CV248" s="24" t="str">
        <f>IF(COUNTIF($CI248:CU248,"J")&gt;0,"N",IF(ISERROR(VLOOKUP($BD248,GEWASCODE_GLMC8!S:S,1,0)),"N","J"))</f>
        <v>N</v>
      </c>
      <c r="CW248" s="24" t="str">
        <f>IF(COUNTIF($CI248:CV248,"J")&gt;0,"N",IF(ISERROR(VLOOKUP($BD248,GEWASCODE_GLMC8!T:T,1,0)),"N","J"))</f>
        <v>N</v>
      </c>
      <c r="CX248" s="24" t="str">
        <f>IF(COUNTIF($CI248:CW248,"J")&gt;0,"N",IF(ISERROR(VLOOKUP($BD248,GEWASCODE_GLMC8!U:U,1,0)),"N","J"))</f>
        <v>N</v>
      </c>
      <c r="CY248" s="24" t="str">
        <f>IF(COUNTIF($CI248:CX248,"J")&gt;0,"N",IF(ISERROR(VLOOKUP($BD248,GEWASCODE_GLMC8!V:V,1,0)),"N","J"))</f>
        <v>N</v>
      </c>
      <c r="CZ248" s="24" t="str">
        <f>IF(COUNTIF($CI248:CY248,"J")&gt;0,"N",IF(ISERROR(VLOOKUP($BD248,GEWASCODE_GLMC8!W:W,1,0)),"N","J"))</f>
        <v>N</v>
      </c>
      <c r="DA248" s="24" t="str">
        <f>IF(COUNTIF($CI248:CZ248,"J")&gt;0,"N",IF(ISERROR(VLOOKUP($BD248,GEWASCODE_GLMC8!X:X,1,0)),"N","J"))</f>
        <v>N</v>
      </c>
      <c r="DB248" s="24" t="str">
        <f>IF(COUNTIF($CI248:DA248,"J")&gt;0,"N",IF(ISERROR(VLOOKUP($BD248,GEWASCODE_GLMC8!Y:Y,1,0)),"N","J"))</f>
        <v>N</v>
      </c>
      <c r="DC248" s="24" t="str">
        <f>IF(COUNTIF($CI248:DB248,"J")&gt;0,"N",IF(ISERROR(VLOOKUP($BD248,GEWASCODE_GLMC8!Z:Z,1,0)),"N","J"))</f>
        <v>N</v>
      </c>
      <c r="DD248" s="24" t="str">
        <f t="shared" si="508"/>
        <v>N</v>
      </c>
      <c r="DE248" s="3" t="str">
        <f t="shared" si="439"/>
        <v>N</v>
      </c>
      <c r="DF248" s="3" t="str">
        <f t="shared" si="440"/>
        <v>N</v>
      </c>
      <c r="DG248" s="3" t="str">
        <f t="shared" si="509"/>
        <v>N</v>
      </c>
      <c r="DH248" s="3" t="str">
        <f t="shared" si="510"/>
        <v>N</v>
      </c>
      <c r="DI248" s="3" t="str">
        <f t="shared" si="441"/>
        <v>N</v>
      </c>
      <c r="DJ248" s="3" t="str">
        <f t="shared" si="442"/>
        <v>N</v>
      </c>
      <c r="DK248" s="3">
        <f>0</f>
        <v>0</v>
      </c>
      <c r="DL248" s="3" t="str">
        <f t="shared" si="443"/>
        <v>N</v>
      </c>
      <c r="DM248" s="3" t="str">
        <f t="shared" si="444"/>
        <v>N</v>
      </c>
      <c r="DN248" t="str">
        <f>IF(AND($A248="J",COUNTIFS(activiteiten_perceel,percelen!$AZ248,activiteiten_maatregel_nr,percelen!DN$4,activiteiten_activiteit_voldoet_aan_voorwaarden,"J")&gt;0),DN$4,"")</f>
        <v/>
      </c>
      <c r="DO248" t="str">
        <f>IF(AND($A248="J",COUNTIFS(activiteiten_perceel,percelen!$AZ248,activiteiten_maatregel_nr,percelen!DO$4,activiteiten_activiteit_voldoet_aan_voorwaarden,"J")&gt;0),DO$4,"")</f>
        <v/>
      </c>
      <c r="DP248" t="str">
        <f>IF(AND($A248="J",COUNTIFS(activiteiten_perceel,percelen!$AZ248,activiteiten_maatregel_nr,percelen!DP$4,activiteiten_activiteit_voldoet_aan_voorwaarden,"J")&gt;0),DP$4,"")</f>
        <v/>
      </c>
      <c r="DQ248" t="str">
        <f>IF(AND($A248="J",COUNTIFS(activiteiten_perceel,percelen!$AZ248,activiteiten_maatregel_nr,percelen!DQ$4,activiteiten_activiteit_voldoet_aan_voorwaarden,"J")&gt;0),DQ$4,"")</f>
        <v/>
      </c>
      <c r="DR248" t="str">
        <f>IF(AND($A248="J",COUNTIFS(activiteiten_perceel,percelen!$AZ248,activiteiten_maatregel_nr,percelen!DR$4,activiteiten_activiteit_voldoet_aan_voorwaarden,"J")&gt;0),DR$4,"")</f>
        <v/>
      </c>
      <c r="DS248" t="str">
        <f>IF(AND($A248="J",COUNTIFS(activiteiten_perceel,percelen!$AZ248,activiteiten_maatregel_nr,percelen!DS$4,activiteiten_activiteit_voldoet_aan_voorwaarden,"J")&gt;0),DS$4,"")</f>
        <v/>
      </c>
      <c r="DT248" t="str">
        <f>IF(AND($A248="J",COUNTIFS(activiteiten_perceel,percelen!$AZ248,activiteiten_maatregel_nr,percelen!DT$4,activiteiten_activiteit_voldoet_aan_voorwaarden,"J")&gt;0),DT$4,"")</f>
        <v/>
      </c>
      <c r="DU248" t="str">
        <f>IF(AND($A248="J",COUNTIFS(activiteiten_perceel,percelen!$AZ248,activiteiten_maatregel_nr,percelen!DU$4,activiteiten_activiteit_voldoet_aan_voorwaarden,"J")&gt;0),DU$4,"")</f>
        <v/>
      </c>
      <c r="DV248" t="str">
        <f>IF(AND($A248="J",COUNTIFS(activiteiten_perceel,percelen!$AZ248,activiteiten_maatregel_nr,percelen!DV$4,activiteiten_activiteit_voldoet_aan_voorwaarden,"J")&gt;0),DV$4,"")</f>
        <v/>
      </c>
      <c r="DW248" t="str">
        <f>IF(AND($A248="J",COUNTIFS(activiteiten_perceel,percelen!$AZ248,activiteiten_maatregel_nr,percelen!DW$4,activiteiten_activiteit_voldoet_aan_voorwaarden,"J")&gt;0),DW$4,"")</f>
        <v/>
      </c>
      <c r="DX248" t="str">
        <f>IF(AND($A248="J",COUNTIFS(activiteiten_perceel,percelen!$AZ248,activiteiten_maatregel_nr,percelen!DX$4,activiteiten_activiteit_voldoet_aan_voorwaarden,"J")&gt;0),DX$4,"")</f>
        <v/>
      </c>
      <c r="DY248" t="str">
        <f>IF(AND($A248="J",COUNTIFS(activiteiten_perceel,percelen!$AZ248,activiteiten_maatregel_nr,percelen!DY$4,activiteiten_activiteit_voldoet_aan_voorwaarden,"J")&gt;0),DY$4,"")</f>
        <v/>
      </c>
      <c r="DZ248" t="str">
        <f>IF(AND($A248="J",COUNTIFS(activiteiten_perceel,percelen!$AZ248,activiteiten_maatregel_nr,percelen!DZ$4,activiteiten_activiteit_voldoet_aan_voorwaarden,"J")&gt;0),DZ$4,"")</f>
        <v/>
      </c>
      <c r="EA248" t="str">
        <f>IF(AND($A248="J",COUNTIFS(activiteiten_perceel,percelen!$AZ248,activiteiten_maatregel_nr,percelen!EA$4,activiteiten_activiteit_voldoet_aan_voorwaarden,"J")&gt;0),EA$4,"")</f>
        <v/>
      </c>
      <c r="EB248" t="str">
        <f>IF(AND($A248="J",COUNTIFS(activiteiten_perceel,percelen!$AZ248,activiteiten_maatregel_nr,percelen!EB$4,activiteiten_activiteit_voldoet_aan_voorwaarden,"J")&gt;0),EB$4,"")</f>
        <v/>
      </c>
      <c r="EC248" t="str">
        <f>IF(AND($A248="J",COUNTIFS(activiteiten_perceel,percelen!$AZ248,activiteiten_maatregel_nr,percelen!EC$4,activiteiten_activiteit_voldoet_aan_voorwaarden,"J")&gt;0),EC$4,"")</f>
        <v/>
      </c>
      <c r="ED248" t="str">
        <f>IF(AND($A248="J",COUNTIFS(activiteiten_perceel,percelen!$AZ248,activiteiten_maatregel_nr,percelen!ED$4,activiteiten_activiteit_voldoet_aan_voorwaarden,"J")&gt;0),ED$4,"")</f>
        <v/>
      </c>
      <c r="EE248" t="str">
        <f>IF(AND($A248="J",COUNTIFS(activiteiten_perceel,percelen!$AZ248,activiteiten_maatregel_nr,percelen!EE$4,activiteiten_activiteit_voldoet_aan_voorwaarden,"J")&gt;0),EE$4,"")</f>
        <v/>
      </c>
      <c r="EF248" t="str">
        <f>IF(AND($A248="J",COUNTIFS(activiteiten_perceel,percelen!$AZ248,activiteiten_maatregel_nr,percelen!EF$4,activiteiten_activiteit_voldoet_aan_voorwaarden,"J")&gt;0),EF$4,"")</f>
        <v/>
      </c>
      <c r="EG248" t="str">
        <f>IF(AND($A248="J",COUNTIFS(activiteiten_perceel,percelen!$AZ248,activiteiten_maatregel_nr,percelen!EG$4,activiteiten_activiteit_voldoet_aan_voorwaarden,"J")&gt;0),EG$4,"")</f>
        <v/>
      </c>
      <c r="EH248" t="str">
        <f>IF(AND($A248="J",COUNTIFS(activiteiten_perceel,percelen!$AZ248,activiteiten_maatregel_nr,percelen!EH$4,activiteiten_activiteit_voldoet_aan_voorwaarden,"J")&gt;0),EH$4,"")</f>
        <v/>
      </c>
      <c r="EI248" t="str">
        <f>IF(AND($A248="J",COUNTIFS(activiteiten_perceel,percelen!$AZ248,activiteiten_maatregel_nr,percelen!EI$4,activiteiten_activiteit_voldoet_aan_voorwaarden,"J")&gt;0),EI$4,"")</f>
        <v/>
      </c>
      <c r="EJ248">
        <f t="shared" si="511"/>
        <v>0</v>
      </c>
      <c r="EK248" t="str">
        <f t="shared" si="445"/>
        <v/>
      </c>
      <c r="EL248" t="str">
        <f t="shared" si="446"/>
        <v/>
      </c>
      <c r="EM248" t="str">
        <f t="shared" si="447"/>
        <v/>
      </c>
      <c r="EN248" t="str">
        <f t="shared" si="448"/>
        <v/>
      </c>
      <c r="EO248" t="str">
        <f t="shared" si="449"/>
        <v/>
      </c>
      <c r="EP248" t="str">
        <f t="shared" si="450"/>
        <v/>
      </c>
      <c r="EQ248" t="str">
        <f t="shared" si="451"/>
        <v/>
      </c>
      <c r="ER248" t="str">
        <f t="shared" si="452"/>
        <v/>
      </c>
      <c r="ES248" t="str">
        <f t="shared" si="453"/>
        <v/>
      </c>
      <c r="ET248" t="str">
        <f t="shared" si="454"/>
        <v/>
      </c>
      <c r="EU248" t="str">
        <f t="shared" si="455"/>
        <v/>
      </c>
      <c r="EV248" t="str">
        <f t="shared" si="456"/>
        <v/>
      </c>
      <c r="EW248" t="str">
        <f t="shared" si="512"/>
        <v>nvt</v>
      </c>
      <c r="EX248" t="str">
        <f t="shared" si="513"/>
        <v>nvt</v>
      </c>
      <c r="EY248" t="str">
        <f t="shared" si="514"/>
        <v>nvt</v>
      </c>
      <c r="EZ248" t="str">
        <f t="shared" si="515"/>
        <v>nvt</v>
      </c>
      <c r="FA248" t="str">
        <f t="shared" si="516"/>
        <v>nvt</v>
      </c>
      <c r="FB248" t="str">
        <f t="shared" si="517"/>
        <v>nvt</v>
      </c>
      <c r="FC248" t="str">
        <f t="shared" si="518"/>
        <v>nvt</v>
      </c>
      <c r="FD248" t="str">
        <f t="shared" si="519"/>
        <v>nvt</v>
      </c>
      <c r="FE248" t="str">
        <f>IF($EJ248=2,VLOOKUP(FD248,STAPELING!A:D,FE$1,0),"nvt")</f>
        <v>nvt</v>
      </c>
      <c r="FF248" t="str">
        <f t="shared" si="520"/>
        <v>nvt</v>
      </c>
      <c r="FG248" t="str">
        <f t="shared" si="521"/>
        <v>nvt</v>
      </c>
      <c r="FH248" t="str">
        <f t="shared" si="522"/>
        <v>nvt</v>
      </c>
      <c r="FI248" t="str">
        <f t="shared" si="523"/>
        <v>nvt</v>
      </c>
      <c r="FJ248" t="str">
        <f t="shared" si="524"/>
        <v>nvt</v>
      </c>
      <c r="FK248" t="str">
        <f t="shared" si="525"/>
        <v>nvt</v>
      </c>
      <c r="FL248" t="str">
        <f t="shared" si="526"/>
        <v>nvt</v>
      </c>
      <c r="FM248" t="str">
        <f t="shared" si="527"/>
        <v/>
      </c>
      <c r="FN248" t="str">
        <f>IF(ISERROR(VLOOKUP(FM248,STAPELING!I:AO,FN$1,0)),"N",VLOOKUP(FM248,STAPELING!I:AO,FN$1,0))</f>
        <v>J</v>
      </c>
      <c r="FO248" t="str">
        <f t="shared" si="528"/>
        <v>nvt</v>
      </c>
      <c r="FP248" t="str">
        <f t="shared" si="457"/>
        <v>nvt</v>
      </c>
      <c r="FQ248" t="str">
        <f t="shared" si="458"/>
        <v>nvt</v>
      </c>
      <c r="FR248" t="str">
        <f t="shared" si="459"/>
        <v>nvt</v>
      </c>
      <c r="FS248" t="str">
        <f t="shared" si="460"/>
        <v>nvt</v>
      </c>
      <c r="FT248" t="str">
        <f t="shared" si="461"/>
        <v>nvt</v>
      </c>
      <c r="FU248" t="str">
        <f t="shared" si="462"/>
        <v>nvt</v>
      </c>
      <c r="FV248" t="str">
        <f t="shared" si="463"/>
        <v>nvt</v>
      </c>
      <c r="FW248" t="str">
        <f t="shared" si="464"/>
        <v>nvt</v>
      </c>
      <c r="FX248" t="str">
        <f t="shared" si="465"/>
        <v>nvt</v>
      </c>
      <c r="FY248" t="str">
        <f t="shared" si="466"/>
        <v>nvt</v>
      </c>
      <c r="FZ248" t="str">
        <f t="shared" si="467"/>
        <v>nvt</v>
      </c>
      <c r="GA248" t="str">
        <f t="shared" si="468"/>
        <v>nvt</v>
      </c>
      <c r="GB248" t="str">
        <f>IF($EJ248&gt;2,IF(FO248="","zwart",VLOOKUP(FO248,STAPELING!J:AA,GB$1,0)),"nvt")</f>
        <v>nvt</v>
      </c>
      <c r="GC248" t="str">
        <f t="shared" si="529"/>
        <v>nvt</v>
      </c>
      <c r="GD248" t="str">
        <f t="shared" si="530"/>
        <v>nvt</v>
      </c>
      <c r="GE248" t="str">
        <f t="shared" si="531"/>
        <v>nvt</v>
      </c>
      <c r="GF248" t="str">
        <f t="shared" si="532"/>
        <v>nvt</v>
      </c>
      <c r="GG248" t="str">
        <f t="shared" si="533"/>
        <v>nvt</v>
      </c>
      <c r="GH248" t="str">
        <f t="shared" si="534"/>
        <v>nvt</v>
      </c>
      <c r="GI248" t="str">
        <f t="shared" si="535"/>
        <v>nvt</v>
      </c>
      <c r="GJ248" t="str">
        <f t="shared" si="536"/>
        <v>nvt</v>
      </c>
      <c r="GK248" t="str">
        <f t="shared" si="469"/>
        <v>nvt</v>
      </c>
      <c r="GL248" t="str">
        <f t="shared" si="470"/>
        <v>nvt</v>
      </c>
      <c r="GM248" t="str">
        <f t="shared" si="471"/>
        <v>nvt</v>
      </c>
      <c r="GN248" t="str">
        <f t="shared" si="472"/>
        <v>nvt</v>
      </c>
      <c r="GO248" t="str">
        <f t="shared" si="473"/>
        <v>nvt</v>
      </c>
      <c r="GP248" t="str">
        <f t="shared" si="474"/>
        <v>nvt</v>
      </c>
      <c r="GQ248" t="str">
        <f t="shared" si="475"/>
        <v>nvt</v>
      </c>
      <c r="GR248" t="str">
        <f t="shared" si="476"/>
        <v>nvt</v>
      </c>
      <c r="GS248" t="str">
        <f t="shared" si="477"/>
        <v>nvt</v>
      </c>
      <c r="GT248" t="str">
        <f t="shared" si="478"/>
        <v>nvt</v>
      </c>
      <c r="GU248" t="str">
        <f t="shared" si="479"/>
        <v>nvt</v>
      </c>
      <c r="GV248" t="str">
        <f t="shared" si="480"/>
        <v>nvt</v>
      </c>
      <c r="GW248" t="str">
        <f>IF($EJ248&gt;2,IF(GJ248="","zwart",VLOOKUP(GJ248,STAPELING!AB:AJ,GW$1,0)),"nvt")</f>
        <v>nvt</v>
      </c>
      <c r="GX248" t="str">
        <f t="shared" si="537"/>
        <v>nvt</v>
      </c>
      <c r="GY248" t="str">
        <f t="shared" si="538"/>
        <v>nvt</v>
      </c>
      <c r="GZ248" t="str">
        <f t="shared" si="539"/>
        <v>nvt</v>
      </c>
      <c r="HA248" t="str">
        <f t="shared" si="540"/>
        <v>nvt</v>
      </c>
      <c r="HB248" t="str">
        <f t="shared" si="541"/>
        <v>nvt</v>
      </c>
      <c r="HC248" t="str">
        <f t="shared" si="542"/>
        <v>nvt</v>
      </c>
      <c r="HD248" t="str">
        <f t="shared" si="543"/>
        <v>nvt</v>
      </c>
      <c r="HE248" t="str">
        <f t="shared" si="544"/>
        <v>nvt</v>
      </c>
      <c r="HF248" t="str">
        <f t="shared" si="545"/>
        <v>nvt</v>
      </c>
      <c r="HG248" t="str">
        <f t="shared" si="546"/>
        <v>nvt</v>
      </c>
      <c r="HH248" t="str">
        <f t="shared" si="547"/>
        <v>nvt</v>
      </c>
      <c r="HI248" t="str">
        <f t="shared" si="548"/>
        <v>nvt</v>
      </c>
      <c r="HJ248" t="str">
        <f t="shared" si="549"/>
        <v>nvt</v>
      </c>
      <c r="HK248" t="str">
        <f t="shared" si="550"/>
        <v>nvt</v>
      </c>
      <c r="HL248" t="str">
        <f t="shared" si="551"/>
        <v>nvt</v>
      </c>
      <c r="HM248" t="str">
        <f t="shared" si="481"/>
        <v>nvt</v>
      </c>
      <c r="HN248" t="str">
        <f t="shared" si="482"/>
        <v>nvt</v>
      </c>
      <c r="HO248" t="str">
        <f t="shared" si="483"/>
        <v>nvt</v>
      </c>
      <c r="HP248" t="str">
        <f t="shared" si="484"/>
        <v>nvt</v>
      </c>
      <c r="HQ248" t="str">
        <f t="shared" si="485"/>
        <v>nvt</v>
      </c>
      <c r="HR248" t="str">
        <f t="shared" si="486"/>
        <v>nvt</v>
      </c>
      <c r="HS248" t="str">
        <f t="shared" si="487"/>
        <v>nvt</v>
      </c>
      <c r="HT248" t="str">
        <f t="shared" si="488"/>
        <v>nvt</v>
      </c>
      <c r="HU248" t="str">
        <f t="shared" si="489"/>
        <v>nvt</v>
      </c>
      <c r="HV248" t="str">
        <f t="shared" si="490"/>
        <v>nvt</v>
      </c>
      <c r="HW248" t="str">
        <f t="shared" si="491"/>
        <v>nvt</v>
      </c>
      <c r="HX248" t="str">
        <f t="shared" si="492"/>
        <v>nvt</v>
      </c>
      <c r="HY248" t="str">
        <f>IF($EJ248&gt;2,IF(HL248="","zwart",VLOOKUP(HL248,STAPELING!AK:AN,HY$1,0)),"nvt")</f>
        <v>nvt</v>
      </c>
      <c r="HZ248" t="str">
        <f t="shared" si="552"/>
        <v>nvt</v>
      </c>
      <c r="IA248" t="str">
        <f t="shared" si="553"/>
        <v>nvt</v>
      </c>
      <c r="IB248" t="str">
        <f t="shared" si="554"/>
        <v>nvt</v>
      </c>
      <c r="IC248" t="str">
        <f t="shared" si="555"/>
        <v>nvt</v>
      </c>
      <c r="ID248" t="str">
        <f t="shared" si="556"/>
        <v>nvt</v>
      </c>
      <c r="IE248" t="str">
        <f t="shared" si="557"/>
        <v>nvt</v>
      </c>
      <c r="IF248" t="str">
        <f t="shared" si="558"/>
        <v>nvt</v>
      </c>
      <c r="IG248">
        <f t="shared" si="559"/>
        <v>0</v>
      </c>
      <c r="IH248">
        <f t="shared" si="560"/>
        <v>0</v>
      </c>
      <c r="II248">
        <f t="shared" si="561"/>
        <v>0</v>
      </c>
      <c r="IJ248">
        <f t="shared" si="562"/>
        <v>0</v>
      </c>
      <c r="IK248">
        <f t="shared" si="563"/>
        <v>0</v>
      </c>
      <c r="IL248">
        <f t="shared" si="564"/>
        <v>0</v>
      </c>
      <c r="IM248">
        <f t="shared" si="565"/>
        <v>0</v>
      </c>
      <c r="IN248">
        <f t="shared" si="566"/>
        <v>0</v>
      </c>
      <c r="IO248">
        <f t="shared" si="567"/>
        <v>0</v>
      </c>
      <c r="IP248">
        <f t="shared" si="568"/>
        <v>0</v>
      </c>
      <c r="IQ248">
        <f t="shared" si="569"/>
        <v>0</v>
      </c>
      <c r="IR248">
        <f t="shared" si="570"/>
        <v>0</v>
      </c>
      <c r="IS248">
        <f t="shared" si="571"/>
        <v>0</v>
      </c>
      <c r="IT248">
        <f t="shared" si="572"/>
        <v>0</v>
      </c>
      <c r="IU248" t="str">
        <f t="shared" si="573"/>
        <v>N</v>
      </c>
      <c r="IV248" t="str">
        <f t="shared" si="493"/>
        <v>N</v>
      </c>
      <c r="IW248" t="str">
        <f t="shared" si="574"/>
        <v>N</v>
      </c>
    </row>
    <row r="249" spans="1:258" x14ac:dyDescent="0.25">
      <c r="A249" t="str">
        <f>IF(ISERROR(VLOOKUP(E249,E$4:E248,1,0)),"J","N")</f>
        <v>N</v>
      </c>
      <c r="E249" s="25" t="str">
        <f>IF(Invoer!B278="","",Invoer!B278)</f>
        <v/>
      </c>
      <c r="F249" s="25"/>
      <c r="G249" s="25"/>
      <c r="H249" s="25" t="str">
        <f>IF(AND($E249&lt;&gt;"",$A249="J"),Invoer!D278,"")</f>
        <v/>
      </c>
      <c r="I249" s="25"/>
      <c r="J249" s="26"/>
      <c r="K249" s="26" t="str">
        <f>IF(AND($E249&lt;&gt;"",$A249="J"),Invoer!L278,"")</f>
        <v/>
      </c>
      <c r="L249" s="26"/>
      <c r="M249" s="25"/>
      <c r="N249" s="152"/>
      <c r="O249" s="153"/>
      <c r="P249" s="25"/>
      <c r="Q249" s="25"/>
      <c r="R249" s="153"/>
      <c r="S249" s="154"/>
      <c r="T249" s="152"/>
      <c r="U249" s="153"/>
      <c r="V249" s="153"/>
      <c r="W249" s="59" t="str">
        <f>IF(AND($E249&lt;&gt;"",$A249="J",Invoer!R278&lt;&gt;""),VLOOKUP(Invoer!R278,NORM!$F$26:$H$29,3,0),"")</f>
        <v/>
      </c>
      <c r="X249" s="59"/>
      <c r="Y249" s="25" t="str">
        <f t="shared" si="494"/>
        <v/>
      </c>
      <c r="Z249" s="25"/>
      <c r="AA249" s="26" t="str">
        <f t="shared" si="495"/>
        <v/>
      </c>
      <c r="AB249" s="26"/>
      <c r="AC249" s="153"/>
      <c r="AD249" s="153"/>
      <c r="AE249" s="153"/>
      <c r="AF249" s="153"/>
      <c r="AG249" s="153"/>
      <c r="AH249" s="25"/>
      <c r="AI249" s="153"/>
      <c r="AJ249" s="153"/>
      <c r="AK249" s="153"/>
      <c r="AL249" s="153"/>
      <c r="AM249" s="25" t="str">
        <f>IF(AND($E249&lt;&gt;"",$A249="J"),IF(Invoer!X278="Ja","J",IF(Invoer!X278="Nee","N","")),"")</f>
        <v/>
      </c>
      <c r="AN249" s="153"/>
      <c r="AO249" s="153"/>
      <c r="AP249" s="153" t="s">
        <v>311</v>
      </c>
      <c r="AQ249" s="153" t="s">
        <v>311</v>
      </c>
      <c r="AR249" s="153" t="s">
        <v>312</v>
      </c>
      <c r="AS249" s="153" t="s">
        <v>312</v>
      </c>
      <c r="AT249" s="1" t="str">
        <f>IF(AND($E249&lt;&gt;"",$A249="J",Invoer!O278&lt;&gt;""),VLOOKUP(Invoer!O278,NORM!$F$31:$H$38,3,0),"")</f>
        <v/>
      </c>
      <c r="AU249" s="1"/>
      <c r="AV249" s="1" t="str">
        <f>IF(AND($E249&lt;&gt;"",$A249="J"),Invoer!AH278,"")</f>
        <v/>
      </c>
      <c r="AW249" s="1"/>
      <c r="AX249" s="1" t="str">
        <f t="shared" si="496"/>
        <v/>
      </c>
      <c r="AY249" s="1"/>
      <c r="AZ249" s="3" t="str">
        <f t="shared" si="497"/>
        <v/>
      </c>
      <c r="BA249" s="3" t="str">
        <f t="shared" si="498"/>
        <v/>
      </c>
      <c r="BB249" s="3" t="str">
        <f t="shared" si="499"/>
        <v>N</v>
      </c>
      <c r="BC249" s="3" t="str">
        <f t="shared" si="500"/>
        <v>N</v>
      </c>
      <c r="BD249" s="3" t="str">
        <f t="shared" si="501"/>
        <v/>
      </c>
      <c r="BE249" s="3">
        <f t="shared" si="502"/>
        <v>0</v>
      </c>
      <c r="BF249" s="3" t="str">
        <f t="shared" si="503"/>
        <v/>
      </c>
      <c r="BG249" s="3" t="str">
        <f t="shared" si="504"/>
        <v/>
      </c>
      <c r="BH249" s="3" t="str">
        <f t="shared" si="505"/>
        <v>N</v>
      </c>
      <c r="BI249" s="24" t="str">
        <f t="shared" si="506"/>
        <v/>
      </c>
      <c r="BJ249" s="24" t="str">
        <f>IF(ISERROR(VLOOKUP($BD249,LOV_GWSGRP!A:A,1,0)),"N","J")</f>
        <v>N</v>
      </c>
      <c r="BK249" s="24" t="str">
        <f>IF(ISERROR(VLOOKUP($BD249,LOV_GWSGRP!D:D,1,0)),"N","J")</f>
        <v>N</v>
      </c>
      <c r="BL249" s="24" t="str">
        <f>IF(ISERROR(VLOOKUP($BD249,LOV_GWSGRP!G:G,1,0)),"N","J")</f>
        <v>N</v>
      </c>
      <c r="BM249" s="24" t="str">
        <f>IF(ISERROR(VLOOKUP($BD249,LOV_GWSGRP!M:M,1,0)),"N","J")</f>
        <v>N</v>
      </c>
      <c r="BN249" s="24" t="str">
        <f>IF(ISERROR(VLOOKUP($BD249,LOV_GWSGRP!P:P,1,0)),"N","J")</f>
        <v>N</v>
      </c>
      <c r="BO249" s="24" t="str">
        <f>IF(ISERROR(VLOOKUP($BD249,LOV_GWSGRP!S:S,1,0)),"N","J")</f>
        <v>N</v>
      </c>
      <c r="BP249" s="24" t="str">
        <f>IF(ISERROR(VLOOKUP($BD249,LOV_GWSGRP!V:V,1,0)),"N","J")</f>
        <v>N</v>
      </c>
      <c r="BQ249" s="24" t="str">
        <f>IF(ISERROR(VLOOKUP($BD249,LOV_GWSGRP!Y:Y,1,0)),"N","J")</f>
        <v>N</v>
      </c>
      <c r="BR249" s="24" t="str">
        <f>IF(ISERROR(VLOOKUP($BD249,LOV_GWSGRP!AB:AB,1,0)),"N","J")</f>
        <v>N</v>
      </c>
      <c r="BS249" s="24" t="str">
        <f>IF(ISERROR(VLOOKUP($BD249,LOV_GWSGRP!AE:AE,1,0)),"N","J")</f>
        <v>N</v>
      </c>
      <c r="BT249" s="24" t="str">
        <f>IF(ISERROR(VLOOKUP($BD249,LOV_GWSGRP!AH:AH,1,0)),"N","J")</f>
        <v>N</v>
      </c>
      <c r="BU249" s="24" t="str">
        <f>IF(ISERROR(VLOOKUP($BD249,LOV_GWSGRP!CJ:CJ,1,0)),"N","J")</f>
        <v>N</v>
      </c>
      <c r="BV249" s="24" t="str">
        <f>IF(ISERROR(VLOOKUP($BD249,LOV_GWSGRP!AN:AN,1,0)),"N","J")</f>
        <v>N</v>
      </c>
      <c r="BW249" s="24" t="str">
        <f>IF(ISERROR(VLOOKUP($BD249,LOV_GWSGRP!AQ:AQ,1,0)),"N","J")</f>
        <v>N</v>
      </c>
      <c r="BX249" s="24" t="str">
        <f>IF(ISERROR(VLOOKUP($BD249,LOV_GWSGRP!AT:AT,1,0)),"N","J")</f>
        <v>N</v>
      </c>
      <c r="BY249" s="24" t="str">
        <f>IF(ISERROR(VLOOKUP($BD249,LOV_GWSGRP!AW:AW,1,0)),"N","J")</f>
        <v>N</v>
      </c>
      <c r="BZ249" s="24" t="str">
        <f>IF(ISERROR(VLOOKUP($BD249,LOV_GWSGRP!AZ:AZ,1,0)),"N","J")</f>
        <v>N</v>
      </c>
      <c r="CA249" s="24" t="str">
        <f>IF(ISERROR(VLOOKUP($BD249,LOV_GWSGRP!BC:BC,1,0)),"N","J")</f>
        <v>N</v>
      </c>
      <c r="CB249" s="24" t="str">
        <f>IF(ISERROR(VLOOKUP($BD249,LOV_GWSGRP!BF:BF,1,0)),"N","J")</f>
        <v>N</v>
      </c>
      <c r="CC249" s="24" t="str">
        <f>IF(ISERROR(VLOOKUP($BD249,LOV_GWSGRP!BI:BI,1,0)),"N","J")</f>
        <v>N</v>
      </c>
      <c r="CD249" s="24" t="str">
        <f>IF(ISERROR(VLOOKUP($BD249,LOV_GWSGRP!J:J,1,0)),"N","J")</f>
        <v>N</v>
      </c>
      <c r="CE249" s="24" t="str">
        <f>IF(ISERROR(VLOOKUP($BD249,LOV_GWSGRP!BL:BL,1,0)),"N","J")</f>
        <v>N</v>
      </c>
      <c r="CF249" s="24"/>
      <c r="CG249" s="24" t="str">
        <f>IF(ISERROR(VLOOKUP($BD249,LOV_GWSGRP!BO:BO,1,0)),"N","J")</f>
        <v>N</v>
      </c>
      <c r="CH249" s="24" t="str">
        <f t="shared" si="507"/>
        <v>N</v>
      </c>
      <c r="CI249" s="24" t="str">
        <f>IF(ISERROR(VLOOKUP($BD249,GEWASCODE_GLMC8!F:F,1,0)),"N","J")</f>
        <v>N</v>
      </c>
      <c r="CJ249" s="24" t="str">
        <f>IF(COUNTIF($CI249:CI249,"J")&gt;0,"N",IF(ISERROR(VLOOKUP($BD249,GEWASCODE_GLMC8!G:G,1,0)),"N","J"))</f>
        <v>N</v>
      </c>
      <c r="CK249" s="24" t="str">
        <f>IF(COUNTIF($CI249:CJ249,"J")&gt;0,"N",IF(ISERROR(VLOOKUP($BD249,GEWASCODE_GLMC8!H:H,1,0)),"N","J"))</f>
        <v>N</v>
      </c>
      <c r="CL249" s="24" t="str">
        <f>IF(COUNTIF($CI249:CK249,"J")&gt;0,"N",IF(ISERROR(VLOOKUP($BD249,GEWASCODE_GLMC8!I:I,1,0)),"N","J"))</f>
        <v>N</v>
      </c>
      <c r="CM249" s="24" t="str">
        <f>IF(COUNTIF($CI249:CL249,"J")&gt;0,"N",IF(ISERROR(VLOOKUP($BD249,GEWASCODE_GLMC8!J:J,1,0)),"N","J"))</f>
        <v>N</v>
      </c>
      <c r="CN249" s="24" t="str">
        <f>IF(COUNTIF($CI249:CM249,"J")&gt;0,"N",IF(ISERROR(VLOOKUP($BD249,GEWASCODE_GLMC8!K:K,1,0)),"N","J"))</f>
        <v>N</v>
      </c>
      <c r="CO249" s="24" t="str">
        <f>IF(COUNTIF($CI249:CN249,"J")&gt;0,"N",IF(ISERROR(VLOOKUP($BD249,GEWASCODE_GLMC8!L:L,1,0)),"N","J"))</f>
        <v>N</v>
      </c>
      <c r="CP249" s="24" t="str">
        <f>IF(COUNTIF($CI249:CO249,"J")&gt;0,"N",IF(ISERROR(VLOOKUP($BD249,GEWASCODE_GLMC8!M:M,1,0)),"N","J"))</f>
        <v>N</v>
      </c>
      <c r="CQ249" s="24" t="str">
        <f>IF(COUNTIF($CI249:CP249,"J")&gt;0,"N",IF(ISERROR(VLOOKUP($BD249,GEWASCODE_GLMC8!N:N,1,0)),"N","J"))</f>
        <v>N</v>
      </c>
      <c r="CR249" s="24" t="str">
        <f>IF(COUNTIF($CI249:CQ249,"J")&gt;0,"N",IF(ISERROR(VLOOKUP($BD249,GEWASCODE_GLMC8!O:O,1,0)),"N","J"))</f>
        <v>N</v>
      </c>
      <c r="CS249" s="24" t="str">
        <f>IF(COUNTIF($CI249:CR249,"J")&gt;0,"N",IF(ISERROR(VLOOKUP($BD249,GEWASCODE_GLMC8!P:P,1,0)),"N","J"))</f>
        <v>N</v>
      </c>
      <c r="CT249" s="24" t="str">
        <f>IF(COUNTIF($CI249:CS249,"J")&gt;0,"N",IF(ISERROR(VLOOKUP($BD249,GEWASCODE_GLMC8!Q:Q,1,0)),"N","J"))</f>
        <v>N</v>
      </c>
      <c r="CU249" s="24" t="str">
        <f>IF(COUNTIF($CI249:CT249,"J")&gt;0,"N",IF(ISERROR(VLOOKUP($BD249,GEWASCODE_GLMC8!R:R,1,0)),"N","J"))</f>
        <v>N</v>
      </c>
      <c r="CV249" s="24" t="str">
        <f>IF(COUNTIF($CI249:CU249,"J")&gt;0,"N",IF(ISERROR(VLOOKUP($BD249,GEWASCODE_GLMC8!S:S,1,0)),"N","J"))</f>
        <v>N</v>
      </c>
      <c r="CW249" s="24" t="str">
        <f>IF(COUNTIF($CI249:CV249,"J")&gt;0,"N",IF(ISERROR(VLOOKUP($BD249,GEWASCODE_GLMC8!T:T,1,0)),"N","J"))</f>
        <v>N</v>
      </c>
      <c r="CX249" s="24" t="str">
        <f>IF(COUNTIF($CI249:CW249,"J")&gt;0,"N",IF(ISERROR(VLOOKUP($BD249,GEWASCODE_GLMC8!U:U,1,0)),"N","J"))</f>
        <v>N</v>
      </c>
      <c r="CY249" s="24" t="str">
        <f>IF(COUNTIF($CI249:CX249,"J")&gt;0,"N",IF(ISERROR(VLOOKUP($BD249,GEWASCODE_GLMC8!V:V,1,0)),"N","J"))</f>
        <v>N</v>
      </c>
      <c r="CZ249" s="24" t="str">
        <f>IF(COUNTIF($CI249:CY249,"J")&gt;0,"N",IF(ISERROR(VLOOKUP($BD249,GEWASCODE_GLMC8!W:W,1,0)),"N","J"))</f>
        <v>N</v>
      </c>
      <c r="DA249" s="24" t="str">
        <f>IF(COUNTIF($CI249:CZ249,"J")&gt;0,"N",IF(ISERROR(VLOOKUP($BD249,GEWASCODE_GLMC8!X:X,1,0)),"N","J"))</f>
        <v>N</v>
      </c>
      <c r="DB249" s="24" t="str">
        <f>IF(COUNTIF($CI249:DA249,"J")&gt;0,"N",IF(ISERROR(VLOOKUP($BD249,GEWASCODE_GLMC8!Y:Y,1,0)),"N","J"))</f>
        <v>N</v>
      </c>
      <c r="DC249" s="24" t="str">
        <f>IF(COUNTIF($CI249:DB249,"J")&gt;0,"N",IF(ISERROR(VLOOKUP($BD249,GEWASCODE_GLMC8!Z:Z,1,0)),"N","J"))</f>
        <v>N</v>
      </c>
      <c r="DD249" s="24" t="str">
        <f t="shared" si="508"/>
        <v>N</v>
      </c>
      <c r="DE249" s="3" t="str">
        <f t="shared" si="439"/>
        <v>N</v>
      </c>
      <c r="DF249" s="3" t="str">
        <f t="shared" si="440"/>
        <v>N</v>
      </c>
      <c r="DG249" s="3" t="str">
        <f t="shared" si="509"/>
        <v>N</v>
      </c>
      <c r="DH249" s="3" t="str">
        <f t="shared" si="510"/>
        <v>N</v>
      </c>
      <c r="DI249" s="3" t="str">
        <f t="shared" si="441"/>
        <v>N</v>
      </c>
      <c r="DJ249" s="3" t="str">
        <f t="shared" si="442"/>
        <v>N</v>
      </c>
      <c r="DK249" s="3">
        <f>0</f>
        <v>0</v>
      </c>
      <c r="DL249" s="3" t="str">
        <f t="shared" si="443"/>
        <v>N</v>
      </c>
      <c r="DM249" s="3" t="str">
        <f t="shared" si="444"/>
        <v>N</v>
      </c>
      <c r="DN249" t="str">
        <f>IF(AND($A249="J",COUNTIFS(activiteiten_perceel,percelen!$AZ249,activiteiten_maatregel_nr,percelen!DN$4,activiteiten_activiteit_voldoet_aan_voorwaarden,"J")&gt;0),DN$4,"")</f>
        <v/>
      </c>
      <c r="DO249" t="str">
        <f>IF(AND($A249="J",COUNTIFS(activiteiten_perceel,percelen!$AZ249,activiteiten_maatregel_nr,percelen!DO$4,activiteiten_activiteit_voldoet_aan_voorwaarden,"J")&gt;0),DO$4,"")</f>
        <v/>
      </c>
      <c r="DP249" t="str">
        <f>IF(AND($A249="J",COUNTIFS(activiteiten_perceel,percelen!$AZ249,activiteiten_maatregel_nr,percelen!DP$4,activiteiten_activiteit_voldoet_aan_voorwaarden,"J")&gt;0),DP$4,"")</f>
        <v/>
      </c>
      <c r="DQ249" t="str">
        <f>IF(AND($A249="J",COUNTIFS(activiteiten_perceel,percelen!$AZ249,activiteiten_maatregel_nr,percelen!DQ$4,activiteiten_activiteit_voldoet_aan_voorwaarden,"J")&gt;0),DQ$4,"")</f>
        <v/>
      </c>
      <c r="DR249" t="str">
        <f>IF(AND($A249="J",COUNTIFS(activiteiten_perceel,percelen!$AZ249,activiteiten_maatregel_nr,percelen!DR$4,activiteiten_activiteit_voldoet_aan_voorwaarden,"J")&gt;0),DR$4,"")</f>
        <v/>
      </c>
      <c r="DS249" t="str">
        <f>IF(AND($A249="J",COUNTIFS(activiteiten_perceel,percelen!$AZ249,activiteiten_maatregel_nr,percelen!DS$4,activiteiten_activiteit_voldoet_aan_voorwaarden,"J")&gt;0),DS$4,"")</f>
        <v/>
      </c>
      <c r="DT249" t="str">
        <f>IF(AND($A249="J",COUNTIFS(activiteiten_perceel,percelen!$AZ249,activiteiten_maatregel_nr,percelen!DT$4,activiteiten_activiteit_voldoet_aan_voorwaarden,"J")&gt;0),DT$4,"")</f>
        <v/>
      </c>
      <c r="DU249" t="str">
        <f>IF(AND($A249="J",COUNTIFS(activiteiten_perceel,percelen!$AZ249,activiteiten_maatregel_nr,percelen!DU$4,activiteiten_activiteit_voldoet_aan_voorwaarden,"J")&gt;0),DU$4,"")</f>
        <v/>
      </c>
      <c r="DV249" t="str">
        <f>IF(AND($A249="J",COUNTIFS(activiteiten_perceel,percelen!$AZ249,activiteiten_maatregel_nr,percelen!DV$4,activiteiten_activiteit_voldoet_aan_voorwaarden,"J")&gt;0),DV$4,"")</f>
        <v/>
      </c>
      <c r="DW249" t="str">
        <f>IF(AND($A249="J",COUNTIFS(activiteiten_perceel,percelen!$AZ249,activiteiten_maatregel_nr,percelen!DW$4,activiteiten_activiteit_voldoet_aan_voorwaarden,"J")&gt;0),DW$4,"")</f>
        <v/>
      </c>
      <c r="DX249" t="str">
        <f>IF(AND($A249="J",COUNTIFS(activiteiten_perceel,percelen!$AZ249,activiteiten_maatregel_nr,percelen!DX$4,activiteiten_activiteit_voldoet_aan_voorwaarden,"J")&gt;0),DX$4,"")</f>
        <v/>
      </c>
      <c r="DY249" t="str">
        <f>IF(AND($A249="J",COUNTIFS(activiteiten_perceel,percelen!$AZ249,activiteiten_maatregel_nr,percelen!DY$4,activiteiten_activiteit_voldoet_aan_voorwaarden,"J")&gt;0),DY$4,"")</f>
        <v/>
      </c>
      <c r="DZ249" t="str">
        <f>IF(AND($A249="J",COUNTIFS(activiteiten_perceel,percelen!$AZ249,activiteiten_maatregel_nr,percelen!DZ$4,activiteiten_activiteit_voldoet_aan_voorwaarden,"J")&gt;0),DZ$4,"")</f>
        <v/>
      </c>
      <c r="EA249" t="str">
        <f>IF(AND($A249="J",COUNTIFS(activiteiten_perceel,percelen!$AZ249,activiteiten_maatregel_nr,percelen!EA$4,activiteiten_activiteit_voldoet_aan_voorwaarden,"J")&gt;0),EA$4,"")</f>
        <v/>
      </c>
      <c r="EB249" t="str">
        <f>IF(AND($A249="J",COUNTIFS(activiteiten_perceel,percelen!$AZ249,activiteiten_maatregel_nr,percelen!EB$4,activiteiten_activiteit_voldoet_aan_voorwaarden,"J")&gt;0),EB$4,"")</f>
        <v/>
      </c>
      <c r="EC249" t="str">
        <f>IF(AND($A249="J",COUNTIFS(activiteiten_perceel,percelen!$AZ249,activiteiten_maatregel_nr,percelen!EC$4,activiteiten_activiteit_voldoet_aan_voorwaarden,"J")&gt;0),EC$4,"")</f>
        <v/>
      </c>
      <c r="ED249" t="str">
        <f>IF(AND($A249="J",COUNTIFS(activiteiten_perceel,percelen!$AZ249,activiteiten_maatregel_nr,percelen!ED$4,activiteiten_activiteit_voldoet_aan_voorwaarden,"J")&gt;0),ED$4,"")</f>
        <v/>
      </c>
      <c r="EE249" t="str">
        <f>IF(AND($A249="J",COUNTIFS(activiteiten_perceel,percelen!$AZ249,activiteiten_maatregel_nr,percelen!EE$4,activiteiten_activiteit_voldoet_aan_voorwaarden,"J")&gt;0),EE$4,"")</f>
        <v/>
      </c>
      <c r="EF249" t="str">
        <f>IF(AND($A249="J",COUNTIFS(activiteiten_perceel,percelen!$AZ249,activiteiten_maatregel_nr,percelen!EF$4,activiteiten_activiteit_voldoet_aan_voorwaarden,"J")&gt;0),EF$4,"")</f>
        <v/>
      </c>
      <c r="EG249" t="str">
        <f>IF(AND($A249="J",COUNTIFS(activiteiten_perceel,percelen!$AZ249,activiteiten_maatregel_nr,percelen!EG$4,activiteiten_activiteit_voldoet_aan_voorwaarden,"J")&gt;0),EG$4,"")</f>
        <v/>
      </c>
      <c r="EH249" t="str">
        <f>IF(AND($A249="J",COUNTIFS(activiteiten_perceel,percelen!$AZ249,activiteiten_maatregel_nr,percelen!EH$4,activiteiten_activiteit_voldoet_aan_voorwaarden,"J")&gt;0),EH$4,"")</f>
        <v/>
      </c>
      <c r="EI249" t="str">
        <f>IF(AND($A249="J",COUNTIFS(activiteiten_perceel,percelen!$AZ249,activiteiten_maatregel_nr,percelen!EI$4,activiteiten_activiteit_voldoet_aan_voorwaarden,"J")&gt;0),EI$4,"")</f>
        <v/>
      </c>
      <c r="EJ249">
        <f t="shared" si="511"/>
        <v>0</v>
      </c>
      <c r="EK249" t="str">
        <f t="shared" si="445"/>
        <v/>
      </c>
      <c r="EL249" t="str">
        <f t="shared" si="446"/>
        <v/>
      </c>
      <c r="EM249" t="str">
        <f t="shared" si="447"/>
        <v/>
      </c>
      <c r="EN249" t="str">
        <f t="shared" si="448"/>
        <v/>
      </c>
      <c r="EO249" t="str">
        <f t="shared" si="449"/>
        <v/>
      </c>
      <c r="EP249" t="str">
        <f t="shared" si="450"/>
        <v/>
      </c>
      <c r="EQ249" t="str">
        <f t="shared" si="451"/>
        <v/>
      </c>
      <c r="ER249" t="str">
        <f t="shared" si="452"/>
        <v/>
      </c>
      <c r="ES249" t="str">
        <f t="shared" si="453"/>
        <v/>
      </c>
      <c r="ET249" t="str">
        <f t="shared" si="454"/>
        <v/>
      </c>
      <c r="EU249" t="str">
        <f t="shared" si="455"/>
        <v/>
      </c>
      <c r="EV249" t="str">
        <f t="shared" si="456"/>
        <v/>
      </c>
      <c r="EW249" t="str">
        <f t="shared" si="512"/>
        <v>nvt</v>
      </c>
      <c r="EX249" t="str">
        <f t="shared" si="513"/>
        <v>nvt</v>
      </c>
      <c r="EY249" t="str">
        <f t="shared" si="514"/>
        <v>nvt</v>
      </c>
      <c r="EZ249" t="str">
        <f t="shared" si="515"/>
        <v>nvt</v>
      </c>
      <c r="FA249" t="str">
        <f t="shared" si="516"/>
        <v>nvt</v>
      </c>
      <c r="FB249" t="str">
        <f t="shared" si="517"/>
        <v>nvt</v>
      </c>
      <c r="FC249" t="str">
        <f t="shared" si="518"/>
        <v>nvt</v>
      </c>
      <c r="FD249" t="str">
        <f t="shared" si="519"/>
        <v>nvt</v>
      </c>
      <c r="FE249" t="str">
        <f>IF($EJ249=2,VLOOKUP(FD249,STAPELING!A:D,FE$1,0),"nvt")</f>
        <v>nvt</v>
      </c>
      <c r="FF249" t="str">
        <f t="shared" si="520"/>
        <v>nvt</v>
      </c>
      <c r="FG249" t="str">
        <f t="shared" si="521"/>
        <v>nvt</v>
      </c>
      <c r="FH249" t="str">
        <f t="shared" si="522"/>
        <v>nvt</v>
      </c>
      <c r="FI249" t="str">
        <f t="shared" si="523"/>
        <v>nvt</v>
      </c>
      <c r="FJ249" t="str">
        <f t="shared" si="524"/>
        <v>nvt</v>
      </c>
      <c r="FK249" t="str">
        <f t="shared" si="525"/>
        <v>nvt</v>
      </c>
      <c r="FL249" t="str">
        <f t="shared" si="526"/>
        <v>nvt</v>
      </c>
      <c r="FM249" t="str">
        <f t="shared" si="527"/>
        <v/>
      </c>
      <c r="FN249" t="str">
        <f>IF(ISERROR(VLOOKUP(FM249,STAPELING!I:AO,FN$1,0)),"N",VLOOKUP(FM249,STAPELING!I:AO,FN$1,0))</f>
        <v>J</v>
      </c>
      <c r="FO249" t="str">
        <f t="shared" si="528"/>
        <v>nvt</v>
      </c>
      <c r="FP249" t="str">
        <f t="shared" si="457"/>
        <v>nvt</v>
      </c>
      <c r="FQ249" t="str">
        <f t="shared" si="458"/>
        <v>nvt</v>
      </c>
      <c r="FR249" t="str">
        <f t="shared" si="459"/>
        <v>nvt</v>
      </c>
      <c r="FS249" t="str">
        <f t="shared" si="460"/>
        <v>nvt</v>
      </c>
      <c r="FT249" t="str">
        <f t="shared" si="461"/>
        <v>nvt</v>
      </c>
      <c r="FU249" t="str">
        <f t="shared" si="462"/>
        <v>nvt</v>
      </c>
      <c r="FV249" t="str">
        <f t="shared" si="463"/>
        <v>nvt</v>
      </c>
      <c r="FW249" t="str">
        <f t="shared" si="464"/>
        <v>nvt</v>
      </c>
      <c r="FX249" t="str">
        <f t="shared" si="465"/>
        <v>nvt</v>
      </c>
      <c r="FY249" t="str">
        <f t="shared" si="466"/>
        <v>nvt</v>
      </c>
      <c r="FZ249" t="str">
        <f t="shared" si="467"/>
        <v>nvt</v>
      </c>
      <c r="GA249" t="str">
        <f t="shared" si="468"/>
        <v>nvt</v>
      </c>
      <c r="GB249" t="str">
        <f>IF($EJ249&gt;2,IF(FO249="","zwart",VLOOKUP(FO249,STAPELING!J:AA,GB$1,0)),"nvt")</f>
        <v>nvt</v>
      </c>
      <c r="GC249" t="str">
        <f t="shared" si="529"/>
        <v>nvt</v>
      </c>
      <c r="GD249" t="str">
        <f t="shared" si="530"/>
        <v>nvt</v>
      </c>
      <c r="GE249" t="str">
        <f t="shared" si="531"/>
        <v>nvt</v>
      </c>
      <c r="GF249" t="str">
        <f t="shared" si="532"/>
        <v>nvt</v>
      </c>
      <c r="GG249" t="str">
        <f t="shared" si="533"/>
        <v>nvt</v>
      </c>
      <c r="GH249" t="str">
        <f t="shared" si="534"/>
        <v>nvt</v>
      </c>
      <c r="GI249" t="str">
        <f t="shared" si="535"/>
        <v>nvt</v>
      </c>
      <c r="GJ249" t="str">
        <f t="shared" si="536"/>
        <v>nvt</v>
      </c>
      <c r="GK249" t="str">
        <f t="shared" si="469"/>
        <v>nvt</v>
      </c>
      <c r="GL249" t="str">
        <f t="shared" si="470"/>
        <v>nvt</v>
      </c>
      <c r="GM249" t="str">
        <f t="shared" si="471"/>
        <v>nvt</v>
      </c>
      <c r="GN249" t="str">
        <f t="shared" si="472"/>
        <v>nvt</v>
      </c>
      <c r="GO249" t="str">
        <f t="shared" si="473"/>
        <v>nvt</v>
      </c>
      <c r="GP249" t="str">
        <f t="shared" si="474"/>
        <v>nvt</v>
      </c>
      <c r="GQ249" t="str">
        <f t="shared" si="475"/>
        <v>nvt</v>
      </c>
      <c r="GR249" t="str">
        <f t="shared" si="476"/>
        <v>nvt</v>
      </c>
      <c r="GS249" t="str">
        <f t="shared" si="477"/>
        <v>nvt</v>
      </c>
      <c r="GT249" t="str">
        <f t="shared" si="478"/>
        <v>nvt</v>
      </c>
      <c r="GU249" t="str">
        <f t="shared" si="479"/>
        <v>nvt</v>
      </c>
      <c r="GV249" t="str">
        <f t="shared" si="480"/>
        <v>nvt</v>
      </c>
      <c r="GW249" t="str">
        <f>IF($EJ249&gt;2,IF(GJ249="","zwart",VLOOKUP(GJ249,STAPELING!AB:AJ,GW$1,0)),"nvt")</f>
        <v>nvt</v>
      </c>
      <c r="GX249" t="str">
        <f t="shared" si="537"/>
        <v>nvt</v>
      </c>
      <c r="GY249" t="str">
        <f t="shared" si="538"/>
        <v>nvt</v>
      </c>
      <c r="GZ249" t="str">
        <f t="shared" si="539"/>
        <v>nvt</v>
      </c>
      <c r="HA249" t="str">
        <f t="shared" si="540"/>
        <v>nvt</v>
      </c>
      <c r="HB249" t="str">
        <f t="shared" si="541"/>
        <v>nvt</v>
      </c>
      <c r="HC249" t="str">
        <f t="shared" si="542"/>
        <v>nvt</v>
      </c>
      <c r="HD249" t="str">
        <f t="shared" si="543"/>
        <v>nvt</v>
      </c>
      <c r="HE249" t="str">
        <f t="shared" si="544"/>
        <v>nvt</v>
      </c>
      <c r="HF249" t="str">
        <f t="shared" si="545"/>
        <v>nvt</v>
      </c>
      <c r="HG249" t="str">
        <f t="shared" si="546"/>
        <v>nvt</v>
      </c>
      <c r="HH249" t="str">
        <f t="shared" si="547"/>
        <v>nvt</v>
      </c>
      <c r="HI249" t="str">
        <f t="shared" si="548"/>
        <v>nvt</v>
      </c>
      <c r="HJ249" t="str">
        <f t="shared" si="549"/>
        <v>nvt</v>
      </c>
      <c r="HK249" t="str">
        <f t="shared" si="550"/>
        <v>nvt</v>
      </c>
      <c r="HL249" t="str">
        <f t="shared" si="551"/>
        <v>nvt</v>
      </c>
      <c r="HM249" t="str">
        <f t="shared" si="481"/>
        <v>nvt</v>
      </c>
      <c r="HN249" t="str">
        <f t="shared" si="482"/>
        <v>nvt</v>
      </c>
      <c r="HO249" t="str">
        <f t="shared" si="483"/>
        <v>nvt</v>
      </c>
      <c r="HP249" t="str">
        <f t="shared" si="484"/>
        <v>nvt</v>
      </c>
      <c r="HQ249" t="str">
        <f t="shared" si="485"/>
        <v>nvt</v>
      </c>
      <c r="HR249" t="str">
        <f t="shared" si="486"/>
        <v>nvt</v>
      </c>
      <c r="HS249" t="str">
        <f t="shared" si="487"/>
        <v>nvt</v>
      </c>
      <c r="HT249" t="str">
        <f t="shared" si="488"/>
        <v>nvt</v>
      </c>
      <c r="HU249" t="str">
        <f t="shared" si="489"/>
        <v>nvt</v>
      </c>
      <c r="HV249" t="str">
        <f t="shared" si="490"/>
        <v>nvt</v>
      </c>
      <c r="HW249" t="str">
        <f t="shared" si="491"/>
        <v>nvt</v>
      </c>
      <c r="HX249" t="str">
        <f t="shared" si="492"/>
        <v>nvt</v>
      </c>
      <c r="HY249" t="str">
        <f>IF($EJ249&gt;2,IF(HL249="","zwart",VLOOKUP(HL249,STAPELING!AK:AN,HY$1,0)),"nvt")</f>
        <v>nvt</v>
      </c>
      <c r="HZ249" t="str">
        <f t="shared" si="552"/>
        <v>nvt</v>
      </c>
      <c r="IA249" t="str">
        <f t="shared" si="553"/>
        <v>nvt</v>
      </c>
      <c r="IB249" t="str">
        <f t="shared" si="554"/>
        <v>nvt</v>
      </c>
      <c r="IC249" t="str">
        <f t="shared" si="555"/>
        <v>nvt</v>
      </c>
      <c r="ID249" t="str">
        <f t="shared" si="556"/>
        <v>nvt</v>
      </c>
      <c r="IE249" t="str">
        <f t="shared" si="557"/>
        <v>nvt</v>
      </c>
      <c r="IF249" t="str">
        <f t="shared" si="558"/>
        <v>nvt</v>
      </c>
      <c r="IG249">
        <f t="shared" si="559"/>
        <v>0</v>
      </c>
      <c r="IH249">
        <f t="shared" si="560"/>
        <v>0</v>
      </c>
      <c r="II249">
        <f t="shared" si="561"/>
        <v>0</v>
      </c>
      <c r="IJ249">
        <f t="shared" si="562"/>
        <v>0</v>
      </c>
      <c r="IK249">
        <f t="shared" si="563"/>
        <v>0</v>
      </c>
      <c r="IL249">
        <f t="shared" si="564"/>
        <v>0</v>
      </c>
      <c r="IM249">
        <f t="shared" si="565"/>
        <v>0</v>
      </c>
      <c r="IN249">
        <f t="shared" si="566"/>
        <v>0</v>
      </c>
      <c r="IO249">
        <f t="shared" si="567"/>
        <v>0</v>
      </c>
      <c r="IP249">
        <f t="shared" si="568"/>
        <v>0</v>
      </c>
      <c r="IQ249">
        <f t="shared" si="569"/>
        <v>0</v>
      </c>
      <c r="IR249">
        <f t="shared" si="570"/>
        <v>0</v>
      </c>
      <c r="IS249">
        <f t="shared" si="571"/>
        <v>0</v>
      </c>
      <c r="IT249">
        <f t="shared" si="572"/>
        <v>0</v>
      </c>
      <c r="IU249" t="str">
        <f t="shared" si="573"/>
        <v>N</v>
      </c>
      <c r="IV249" t="str">
        <f t="shared" si="493"/>
        <v>N</v>
      </c>
      <c r="IW249" t="str">
        <f t="shared" si="574"/>
        <v>N</v>
      </c>
    </row>
    <row r="250" spans="1:258" x14ac:dyDescent="0.25">
      <c r="A250" t="str">
        <f>IF(ISERROR(VLOOKUP(E250,E$4:E249,1,0)),"J","N")</f>
        <v>N</v>
      </c>
      <c r="E250" s="25" t="str">
        <f>IF(Invoer!B279="","",Invoer!B279)</f>
        <v/>
      </c>
      <c r="F250" s="25"/>
      <c r="G250" s="25"/>
      <c r="H250" s="25" t="str">
        <f>IF(AND($E250&lt;&gt;"",$A250="J"),Invoer!D279,"")</f>
        <v/>
      </c>
      <c r="I250" s="25"/>
      <c r="J250" s="26"/>
      <c r="K250" s="26" t="str">
        <f>IF(AND($E250&lt;&gt;"",$A250="J"),Invoer!L279,"")</f>
        <v/>
      </c>
      <c r="L250" s="26"/>
      <c r="M250" s="25"/>
      <c r="N250" s="152"/>
      <c r="O250" s="153"/>
      <c r="P250" s="25"/>
      <c r="Q250" s="25"/>
      <c r="R250" s="153"/>
      <c r="S250" s="154"/>
      <c r="T250" s="152"/>
      <c r="U250" s="153"/>
      <c r="V250" s="153"/>
      <c r="W250" s="59" t="str">
        <f>IF(AND($E250&lt;&gt;"",$A250="J",Invoer!R279&lt;&gt;""),VLOOKUP(Invoer!R279,NORM!$F$26:$H$29,3,0),"")</f>
        <v/>
      </c>
      <c r="X250" s="59"/>
      <c r="Y250" s="25" t="str">
        <f t="shared" si="494"/>
        <v/>
      </c>
      <c r="Z250" s="25"/>
      <c r="AA250" s="26" t="str">
        <f t="shared" si="495"/>
        <v/>
      </c>
      <c r="AB250" s="26"/>
      <c r="AC250" s="153"/>
      <c r="AD250" s="153"/>
      <c r="AE250" s="153"/>
      <c r="AF250" s="153"/>
      <c r="AG250" s="153"/>
      <c r="AH250" s="25"/>
      <c r="AI250" s="153"/>
      <c r="AJ250" s="153"/>
      <c r="AK250" s="153"/>
      <c r="AL250" s="153"/>
      <c r="AM250" s="25" t="str">
        <f>IF(AND($E250&lt;&gt;"",$A250="J"),IF(Invoer!X279="Ja","J",IF(Invoer!X279="Nee","N","")),"")</f>
        <v/>
      </c>
      <c r="AN250" s="153"/>
      <c r="AO250" s="153"/>
      <c r="AP250" s="153" t="s">
        <v>311</v>
      </c>
      <c r="AQ250" s="153" t="s">
        <v>311</v>
      </c>
      <c r="AR250" s="153" t="s">
        <v>312</v>
      </c>
      <c r="AS250" s="153" t="s">
        <v>312</v>
      </c>
      <c r="AT250" s="1" t="str">
        <f>IF(AND($E250&lt;&gt;"",$A250="J",Invoer!O279&lt;&gt;""),VLOOKUP(Invoer!O279,NORM!$F$31:$H$38,3,0),"")</f>
        <v/>
      </c>
      <c r="AU250" s="1"/>
      <c r="AV250" s="1" t="str">
        <f>IF(AND($E250&lt;&gt;"",$A250="J"),Invoer!AH279,"")</f>
        <v/>
      </c>
      <c r="AW250" s="1"/>
      <c r="AX250" s="1" t="str">
        <f t="shared" si="496"/>
        <v/>
      </c>
      <c r="AY250" s="1"/>
      <c r="AZ250" s="3" t="str">
        <f t="shared" si="497"/>
        <v/>
      </c>
      <c r="BA250" s="3" t="str">
        <f t="shared" si="498"/>
        <v/>
      </c>
      <c r="BB250" s="3" t="str">
        <f t="shared" si="499"/>
        <v>N</v>
      </c>
      <c r="BC250" s="3" t="str">
        <f t="shared" si="500"/>
        <v>N</v>
      </c>
      <c r="BD250" s="3" t="str">
        <f t="shared" si="501"/>
        <v/>
      </c>
      <c r="BE250" s="3">
        <f t="shared" si="502"/>
        <v>0</v>
      </c>
      <c r="BF250" s="3" t="str">
        <f t="shared" si="503"/>
        <v/>
      </c>
      <c r="BG250" s="3" t="str">
        <f t="shared" si="504"/>
        <v/>
      </c>
      <c r="BH250" s="3" t="str">
        <f t="shared" si="505"/>
        <v>N</v>
      </c>
      <c r="BI250" s="24" t="str">
        <f t="shared" si="506"/>
        <v/>
      </c>
      <c r="BJ250" s="24" t="str">
        <f>IF(ISERROR(VLOOKUP($BD250,LOV_GWSGRP!A:A,1,0)),"N","J")</f>
        <v>N</v>
      </c>
      <c r="BK250" s="24" t="str">
        <f>IF(ISERROR(VLOOKUP($BD250,LOV_GWSGRP!D:D,1,0)),"N","J")</f>
        <v>N</v>
      </c>
      <c r="BL250" s="24" t="str">
        <f>IF(ISERROR(VLOOKUP($BD250,LOV_GWSGRP!G:G,1,0)),"N","J")</f>
        <v>N</v>
      </c>
      <c r="BM250" s="24" t="str">
        <f>IF(ISERROR(VLOOKUP($BD250,LOV_GWSGRP!M:M,1,0)),"N","J")</f>
        <v>N</v>
      </c>
      <c r="BN250" s="24" t="str">
        <f>IF(ISERROR(VLOOKUP($BD250,LOV_GWSGRP!P:P,1,0)),"N","J")</f>
        <v>N</v>
      </c>
      <c r="BO250" s="24" t="str">
        <f>IF(ISERROR(VLOOKUP($BD250,LOV_GWSGRP!S:S,1,0)),"N","J")</f>
        <v>N</v>
      </c>
      <c r="BP250" s="24" t="str">
        <f>IF(ISERROR(VLOOKUP($BD250,LOV_GWSGRP!V:V,1,0)),"N","J")</f>
        <v>N</v>
      </c>
      <c r="BQ250" s="24" t="str">
        <f>IF(ISERROR(VLOOKUP($BD250,LOV_GWSGRP!Y:Y,1,0)),"N","J")</f>
        <v>N</v>
      </c>
      <c r="BR250" s="24" t="str">
        <f>IF(ISERROR(VLOOKUP($BD250,LOV_GWSGRP!AB:AB,1,0)),"N","J")</f>
        <v>N</v>
      </c>
      <c r="BS250" s="24" t="str">
        <f>IF(ISERROR(VLOOKUP($BD250,LOV_GWSGRP!AE:AE,1,0)),"N","J")</f>
        <v>N</v>
      </c>
      <c r="BT250" s="24" t="str">
        <f>IF(ISERROR(VLOOKUP($BD250,LOV_GWSGRP!AH:AH,1,0)),"N","J")</f>
        <v>N</v>
      </c>
      <c r="BU250" s="24" t="str">
        <f>IF(ISERROR(VLOOKUP($BD250,LOV_GWSGRP!CJ:CJ,1,0)),"N","J")</f>
        <v>N</v>
      </c>
      <c r="BV250" s="24" t="str">
        <f>IF(ISERROR(VLOOKUP($BD250,LOV_GWSGRP!AN:AN,1,0)),"N","J")</f>
        <v>N</v>
      </c>
      <c r="BW250" s="24" t="str">
        <f>IF(ISERROR(VLOOKUP($BD250,LOV_GWSGRP!AQ:AQ,1,0)),"N","J")</f>
        <v>N</v>
      </c>
      <c r="BX250" s="24" t="str">
        <f>IF(ISERROR(VLOOKUP($BD250,LOV_GWSGRP!AT:AT,1,0)),"N","J")</f>
        <v>N</v>
      </c>
      <c r="BY250" s="24" t="str">
        <f>IF(ISERROR(VLOOKUP($BD250,LOV_GWSGRP!AW:AW,1,0)),"N","J")</f>
        <v>N</v>
      </c>
      <c r="BZ250" s="24" t="str">
        <f>IF(ISERROR(VLOOKUP($BD250,LOV_GWSGRP!AZ:AZ,1,0)),"N","J")</f>
        <v>N</v>
      </c>
      <c r="CA250" s="24" t="str">
        <f>IF(ISERROR(VLOOKUP($BD250,LOV_GWSGRP!BC:BC,1,0)),"N","J")</f>
        <v>N</v>
      </c>
      <c r="CB250" s="24" t="str">
        <f>IF(ISERROR(VLOOKUP($BD250,LOV_GWSGRP!BF:BF,1,0)),"N","J")</f>
        <v>N</v>
      </c>
      <c r="CC250" s="24" t="str">
        <f>IF(ISERROR(VLOOKUP($BD250,LOV_GWSGRP!BI:BI,1,0)),"N","J")</f>
        <v>N</v>
      </c>
      <c r="CD250" s="24" t="str">
        <f>IF(ISERROR(VLOOKUP($BD250,LOV_GWSGRP!J:J,1,0)),"N","J")</f>
        <v>N</v>
      </c>
      <c r="CE250" s="24" t="str">
        <f>IF(ISERROR(VLOOKUP($BD250,LOV_GWSGRP!BL:BL,1,0)),"N","J")</f>
        <v>N</v>
      </c>
      <c r="CF250" s="24"/>
      <c r="CG250" s="24" t="str">
        <f>IF(ISERROR(VLOOKUP($BD250,LOV_GWSGRP!BO:BO,1,0)),"N","J")</f>
        <v>N</v>
      </c>
      <c r="CH250" s="24" t="str">
        <f t="shared" si="507"/>
        <v>N</v>
      </c>
      <c r="CI250" s="24" t="str">
        <f>IF(ISERROR(VLOOKUP($BD250,GEWASCODE_GLMC8!F:F,1,0)),"N","J")</f>
        <v>N</v>
      </c>
      <c r="CJ250" s="24" t="str">
        <f>IF(COUNTIF($CI250:CI250,"J")&gt;0,"N",IF(ISERROR(VLOOKUP($BD250,GEWASCODE_GLMC8!G:G,1,0)),"N","J"))</f>
        <v>N</v>
      </c>
      <c r="CK250" s="24" t="str">
        <f>IF(COUNTIF($CI250:CJ250,"J")&gt;0,"N",IF(ISERROR(VLOOKUP($BD250,GEWASCODE_GLMC8!H:H,1,0)),"N","J"))</f>
        <v>N</v>
      </c>
      <c r="CL250" s="24" t="str">
        <f>IF(COUNTIF($CI250:CK250,"J")&gt;0,"N",IF(ISERROR(VLOOKUP($BD250,GEWASCODE_GLMC8!I:I,1,0)),"N","J"))</f>
        <v>N</v>
      </c>
      <c r="CM250" s="24" t="str">
        <f>IF(COUNTIF($CI250:CL250,"J")&gt;0,"N",IF(ISERROR(VLOOKUP($BD250,GEWASCODE_GLMC8!J:J,1,0)),"N","J"))</f>
        <v>N</v>
      </c>
      <c r="CN250" s="24" t="str">
        <f>IF(COUNTIF($CI250:CM250,"J")&gt;0,"N",IF(ISERROR(VLOOKUP($BD250,GEWASCODE_GLMC8!K:K,1,0)),"N","J"))</f>
        <v>N</v>
      </c>
      <c r="CO250" s="24" t="str">
        <f>IF(COUNTIF($CI250:CN250,"J")&gt;0,"N",IF(ISERROR(VLOOKUP($BD250,GEWASCODE_GLMC8!L:L,1,0)),"N","J"))</f>
        <v>N</v>
      </c>
      <c r="CP250" s="24" t="str">
        <f>IF(COUNTIF($CI250:CO250,"J")&gt;0,"N",IF(ISERROR(VLOOKUP($BD250,GEWASCODE_GLMC8!M:M,1,0)),"N","J"))</f>
        <v>N</v>
      </c>
      <c r="CQ250" s="24" t="str">
        <f>IF(COUNTIF($CI250:CP250,"J")&gt;0,"N",IF(ISERROR(VLOOKUP($BD250,GEWASCODE_GLMC8!N:N,1,0)),"N","J"))</f>
        <v>N</v>
      </c>
      <c r="CR250" s="24" t="str">
        <f>IF(COUNTIF($CI250:CQ250,"J")&gt;0,"N",IF(ISERROR(VLOOKUP($BD250,GEWASCODE_GLMC8!O:O,1,0)),"N","J"))</f>
        <v>N</v>
      </c>
      <c r="CS250" s="24" t="str">
        <f>IF(COUNTIF($CI250:CR250,"J")&gt;0,"N",IF(ISERROR(VLOOKUP($BD250,GEWASCODE_GLMC8!P:P,1,0)),"N","J"))</f>
        <v>N</v>
      </c>
      <c r="CT250" s="24" t="str">
        <f>IF(COUNTIF($CI250:CS250,"J")&gt;0,"N",IF(ISERROR(VLOOKUP($BD250,GEWASCODE_GLMC8!Q:Q,1,0)),"N","J"))</f>
        <v>N</v>
      </c>
      <c r="CU250" s="24" t="str">
        <f>IF(COUNTIF($CI250:CT250,"J")&gt;0,"N",IF(ISERROR(VLOOKUP($BD250,GEWASCODE_GLMC8!R:R,1,0)),"N","J"))</f>
        <v>N</v>
      </c>
      <c r="CV250" s="24" t="str">
        <f>IF(COUNTIF($CI250:CU250,"J")&gt;0,"N",IF(ISERROR(VLOOKUP($BD250,GEWASCODE_GLMC8!S:S,1,0)),"N","J"))</f>
        <v>N</v>
      </c>
      <c r="CW250" s="24" t="str">
        <f>IF(COUNTIF($CI250:CV250,"J")&gt;0,"N",IF(ISERROR(VLOOKUP($BD250,GEWASCODE_GLMC8!T:T,1,0)),"N","J"))</f>
        <v>N</v>
      </c>
      <c r="CX250" s="24" t="str">
        <f>IF(COUNTIF($CI250:CW250,"J")&gt;0,"N",IF(ISERROR(VLOOKUP($BD250,GEWASCODE_GLMC8!U:U,1,0)),"N","J"))</f>
        <v>N</v>
      </c>
      <c r="CY250" s="24" t="str">
        <f>IF(COUNTIF($CI250:CX250,"J")&gt;0,"N",IF(ISERROR(VLOOKUP($BD250,GEWASCODE_GLMC8!V:V,1,0)),"N","J"))</f>
        <v>N</v>
      </c>
      <c r="CZ250" s="24" t="str">
        <f>IF(COUNTIF($CI250:CY250,"J")&gt;0,"N",IF(ISERROR(VLOOKUP($BD250,GEWASCODE_GLMC8!W:W,1,0)),"N","J"))</f>
        <v>N</v>
      </c>
      <c r="DA250" s="24" t="str">
        <f>IF(COUNTIF($CI250:CZ250,"J")&gt;0,"N",IF(ISERROR(VLOOKUP($BD250,GEWASCODE_GLMC8!X:X,1,0)),"N","J"))</f>
        <v>N</v>
      </c>
      <c r="DB250" s="24" t="str">
        <f>IF(COUNTIF($CI250:DA250,"J")&gt;0,"N",IF(ISERROR(VLOOKUP($BD250,GEWASCODE_GLMC8!Y:Y,1,0)),"N","J"))</f>
        <v>N</v>
      </c>
      <c r="DC250" s="24" t="str">
        <f>IF(COUNTIF($CI250:DB250,"J")&gt;0,"N",IF(ISERROR(VLOOKUP($BD250,GEWASCODE_GLMC8!Z:Z,1,0)),"N","J"))</f>
        <v>N</v>
      </c>
      <c r="DD250" s="24" t="str">
        <f t="shared" si="508"/>
        <v>N</v>
      </c>
      <c r="DE250" s="3" t="str">
        <f t="shared" si="439"/>
        <v>N</v>
      </c>
      <c r="DF250" s="3" t="str">
        <f t="shared" si="440"/>
        <v>N</v>
      </c>
      <c r="DG250" s="3" t="str">
        <f t="shared" si="509"/>
        <v>N</v>
      </c>
      <c r="DH250" s="3" t="str">
        <f t="shared" si="510"/>
        <v>N</v>
      </c>
      <c r="DI250" s="3" t="str">
        <f t="shared" si="441"/>
        <v>N</v>
      </c>
      <c r="DJ250" s="3" t="str">
        <f t="shared" si="442"/>
        <v>N</v>
      </c>
      <c r="DK250" s="3">
        <f>0</f>
        <v>0</v>
      </c>
      <c r="DL250" s="3" t="str">
        <f t="shared" si="443"/>
        <v>N</v>
      </c>
      <c r="DM250" s="3" t="str">
        <f t="shared" si="444"/>
        <v>N</v>
      </c>
      <c r="DN250" t="str">
        <f>IF(AND($A250="J",COUNTIFS(activiteiten_perceel,percelen!$AZ250,activiteiten_maatregel_nr,percelen!DN$4,activiteiten_activiteit_voldoet_aan_voorwaarden,"J")&gt;0),DN$4,"")</f>
        <v/>
      </c>
      <c r="DO250" t="str">
        <f>IF(AND($A250="J",COUNTIFS(activiteiten_perceel,percelen!$AZ250,activiteiten_maatregel_nr,percelen!DO$4,activiteiten_activiteit_voldoet_aan_voorwaarden,"J")&gt;0),DO$4,"")</f>
        <v/>
      </c>
      <c r="DP250" t="str">
        <f>IF(AND($A250="J",COUNTIFS(activiteiten_perceel,percelen!$AZ250,activiteiten_maatregel_nr,percelen!DP$4,activiteiten_activiteit_voldoet_aan_voorwaarden,"J")&gt;0),DP$4,"")</f>
        <v/>
      </c>
      <c r="DQ250" t="str">
        <f>IF(AND($A250="J",COUNTIFS(activiteiten_perceel,percelen!$AZ250,activiteiten_maatregel_nr,percelen!DQ$4,activiteiten_activiteit_voldoet_aan_voorwaarden,"J")&gt;0),DQ$4,"")</f>
        <v/>
      </c>
      <c r="DR250" t="str">
        <f>IF(AND($A250="J",COUNTIFS(activiteiten_perceel,percelen!$AZ250,activiteiten_maatregel_nr,percelen!DR$4,activiteiten_activiteit_voldoet_aan_voorwaarden,"J")&gt;0),DR$4,"")</f>
        <v/>
      </c>
      <c r="DS250" t="str">
        <f>IF(AND($A250="J",COUNTIFS(activiteiten_perceel,percelen!$AZ250,activiteiten_maatregel_nr,percelen!DS$4,activiteiten_activiteit_voldoet_aan_voorwaarden,"J")&gt;0),DS$4,"")</f>
        <v/>
      </c>
      <c r="DT250" t="str">
        <f>IF(AND($A250="J",COUNTIFS(activiteiten_perceel,percelen!$AZ250,activiteiten_maatregel_nr,percelen!DT$4,activiteiten_activiteit_voldoet_aan_voorwaarden,"J")&gt;0),DT$4,"")</f>
        <v/>
      </c>
      <c r="DU250" t="str">
        <f>IF(AND($A250="J",COUNTIFS(activiteiten_perceel,percelen!$AZ250,activiteiten_maatregel_nr,percelen!DU$4,activiteiten_activiteit_voldoet_aan_voorwaarden,"J")&gt;0),DU$4,"")</f>
        <v/>
      </c>
      <c r="DV250" t="str">
        <f>IF(AND($A250="J",COUNTIFS(activiteiten_perceel,percelen!$AZ250,activiteiten_maatregel_nr,percelen!DV$4,activiteiten_activiteit_voldoet_aan_voorwaarden,"J")&gt;0),DV$4,"")</f>
        <v/>
      </c>
      <c r="DW250" t="str">
        <f>IF(AND($A250="J",COUNTIFS(activiteiten_perceel,percelen!$AZ250,activiteiten_maatregel_nr,percelen!DW$4,activiteiten_activiteit_voldoet_aan_voorwaarden,"J")&gt;0),DW$4,"")</f>
        <v/>
      </c>
      <c r="DX250" t="str">
        <f>IF(AND($A250="J",COUNTIFS(activiteiten_perceel,percelen!$AZ250,activiteiten_maatregel_nr,percelen!DX$4,activiteiten_activiteit_voldoet_aan_voorwaarden,"J")&gt;0),DX$4,"")</f>
        <v/>
      </c>
      <c r="DY250" t="str">
        <f>IF(AND($A250="J",COUNTIFS(activiteiten_perceel,percelen!$AZ250,activiteiten_maatregel_nr,percelen!DY$4,activiteiten_activiteit_voldoet_aan_voorwaarden,"J")&gt;0),DY$4,"")</f>
        <v/>
      </c>
      <c r="DZ250" t="str">
        <f>IF(AND($A250="J",COUNTIFS(activiteiten_perceel,percelen!$AZ250,activiteiten_maatregel_nr,percelen!DZ$4,activiteiten_activiteit_voldoet_aan_voorwaarden,"J")&gt;0),DZ$4,"")</f>
        <v/>
      </c>
      <c r="EA250" t="str">
        <f>IF(AND($A250="J",COUNTIFS(activiteiten_perceel,percelen!$AZ250,activiteiten_maatregel_nr,percelen!EA$4,activiteiten_activiteit_voldoet_aan_voorwaarden,"J")&gt;0),EA$4,"")</f>
        <v/>
      </c>
      <c r="EB250" t="str">
        <f>IF(AND($A250="J",COUNTIFS(activiteiten_perceel,percelen!$AZ250,activiteiten_maatregel_nr,percelen!EB$4,activiteiten_activiteit_voldoet_aan_voorwaarden,"J")&gt;0),EB$4,"")</f>
        <v/>
      </c>
      <c r="EC250" t="str">
        <f>IF(AND($A250="J",COUNTIFS(activiteiten_perceel,percelen!$AZ250,activiteiten_maatregel_nr,percelen!EC$4,activiteiten_activiteit_voldoet_aan_voorwaarden,"J")&gt;0),EC$4,"")</f>
        <v/>
      </c>
      <c r="ED250" t="str">
        <f>IF(AND($A250="J",COUNTIFS(activiteiten_perceel,percelen!$AZ250,activiteiten_maatregel_nr,percelen!ED$4,activiteiten_activiteit_voldoet_aan_voorwaarden,"J")&gt;0),ED$4,"")</f>
        <v/>
      </c>
      <c r="EE250" t="str">
        <f>IF(AND($A250="J",COUNTIFS(activiteiten_perceel,percelen!$AZ250,activiteiten_maatregel_nr,percelen!EE$4,activiteiten_activiteit_voldoet_aan_voorwaarden,"J")&gt;0),EE$4,"")</f>
        <v/>
      </c>
      <c r="EF250" t="str">
        <f>IF(AND($A250="J",COUNTIFS(activiteiten_perceel,percelen!$AZ250,activiteiten_maatregel_nr,percelen!EF$4,activiteiten_activiteit_voldoet_aan_voorwaarden,"J")&gt;0),EF$4,"")</f>
        <v/>
      </c>
      <c r="EG250" t="str">
        <f>IF(AND($A250="J",COUNTIFS(activiteiten_perceel,percelen!$AZ250,activiteiten_maatregel_nr,percelen!EG$4,activiteiten_activiteit_voldoet_aan_voorwaarden,"J")&gt;0),EG$4,"")</f>
        <v/>
      </c>
      <c r="EH250" t="str">
        <f>IF(AND($A250="J",COUNTIFS(activiteiten_perceel,percelen!$AZ250,activiteiten_maatregel_nr,percelen!EH$4,activiteiten_activiteit_voldoet_aan_voorwaarden,"J")&gt;0),EH$4,"")</f>
        <v/>
      </c>
      <c r="EI250" t="str">
        <f>IF(AND($A250="J",COUNTIFS(activiteiten_perceel,percelen!$AZ250,activiteiten_maatregel_nr,percelen!EI$4,activiteiten_activiteit_voldoet_aan_voorwaarden,"J")&gt;0),EI$4,"")</f>
        <v/>
      </c>
      <c r="EJ250">
        <f t="shared" si="511"/>
        <v>0</v>
      </c>
      <c r="EK250" t="str">
        <f t="shared" si="445"/>
        <v/>
      </c>
      <c r="EL250" t="str">
        <f t="shared" si="446"/>
        <v/>
      </c>
      <c r="EM250" t="str">
        <f t="shared" si="447"/>
        <v/>
      </c>
      <c r="EN250" t="str">
        <f t="shared" si="448"/>
        <v/>
      </c>
      <c r="EO250" t="str">
        <f t="shared" si="449"/>
        <v/>
      </c>
      <c r="EP250" t="str">
        <f t="shared" si="450"/>
        <v/>
      </c>
      <c r="EQ250" t="str">
        <f t="shared" si="451"/>
        <v/>
      </c>
      <c r="ER250" t="str">
        <f t="shared" si="452"/>
        <v/>
      </c>
      <c r="ES250" t="str">
        <f t="shared" si="453"/>
        <v/>
      </c>
      <c r="ET250" t="str">
        <f t="shared" si="454"/>
        <v/>
      </c>
      <c r="EU250" t="str">
        <f t="shared" si="455"/>
        <v/>
      </c>
      <c r="EV250" t="str">
        <f t="shared" si="456"/>
        <v/>
      </c>
      <c r="EW250" t="str">
        <f t="shared" si="512"/>
        <v>nvt</v>
      </c>
      <c r="EX250" t="str">
        <f t="shared" si="513"/>
        <v>nvt</v>
      </c>
      <c r="EY250" t="str">
        <f t="shared" si="514"/>
        <v>nvt</v>
      </c>
      <c r="EZ250" t="str">
        <f t="shared" si="515"/>
        <v>nvt</v>
      </c>
      <c r="FA250" t="str">
        <f t="shared" si="516"/>
        <v>nvt</v>
      </c>
      <c r="FB250" t="str">
        <f t="shared" si="517"/>
        <v>nvt</v>
      </c>
      <c r="FC250" t="str">
        <f t="shared" si="518"/>
        <v>nvt</v>
      </c>
      <c r="FD250" t="str">
        <f t="shared" si="519"/>
        <v>nvt</v>
      </c>
      <c r="FE250" t="str">
        <f>IF($EJ250=2,VLOOKUP(FD250,STAPELING!A:D,FE$1,0),"nvt")</f>
        <v>nvt</v>
      </c>
      <c r="FF250" t="str">
        <f t="shared" si="520"/>
        <v>nvt</v>
      </c>
      <c r="FG250" t="str">
        <f t="shared" si="521"/>
        <v>nvt</v>
      </c>
      <c r="FH250" t="str">
        <f t="shared" si="522"/>
        <v>nvt</v>
      </c>
      <c r="FI250" t="str">
        <f t="shared" si="523"/>
        <v>nvt</v>
      </c>
      <c r="FJ250" t="str">
        <f t="shared" si="524"/>
        <v>nvt</v>
      </c>
      <c r="FK250" t="str">
        <f t="shared" si="525"/>
        <v>nvt</v>
      </c>
      <c r="FL250" t="str">
        <f t="shared" si="526"/>
        <v>nvt</v>
      </c>
      <c r="FM250" t="str">
        <f t="shared" si="527"/>
        <v/>
      </c>
      <c r="FN250" t="str">
        <f>IF(ISERROR(VLOOKUP(FM250,STAPELING!I:AO,FN$1,0)),"N",VLOOKUP(FM250,STAPELING!I:AO,FN$1,0))</f>
        <v>J</v>
      </c>
      <c r="FO250" t="str">
        <f t="shared" si="528"/>
        <v>nvt</v>
      </c>
      <c r="FP250" t="str">
        <f t="shared" si="457"/>
        <v>nvt</v>
      </c>
      <c r="FQ250" t="str">
        <f t="shared" si="458"/>
        <v>nvt</v>
      </c>
      <c r="FR250" t="str">
        <f t="shared" si="459"/>
        <v>nvt</v>
      </c>
      <c r="FS250" t="str">
        <f t="shared" si="460"/>
        <v>nvt</v>
      </c>
      <c r="FT250" t="str">
        <f t="shared" si="461"/>
        <v>nvt</v>
      </c>
      <c r="FU250" t="str">
        <f t="shared" si="462"/>
        <v>nvt</v>
      </c>
      <c r="FV250" t="str">
        <f t="shared" si="463"/>
        <v>nvt</v>
      </c>
      <c r="FW250" t="str">
        <f t="shared" si="464"/>
        <v>nvt</v>
      </c>
      <c r="FX250" t="str">
        <f t="shared" si="465"/>
        <v>nvt</v>
      </c>
      <c r="FY250" t="str">
        <f t="shared" si="466"/>
        <v>nvt</v>
      </c>
      <c r="FZ250" t="str">
        <f t="shared" si="467"/>
        <v>nvt</v>
      </c>
      <c r="GA250" t="str">
        <f t="shared" si="468"/>
        <v>nvt</v>
      </c>
      <c r="GB250" t="str">
        <f>IF($EJ250&gt;2,IF(FO250="","zwart",VLOOKUP(FO250,STAPELING!J:AA,GB$1,0)),"nvt")</f>
        <v>nvt</v>
      </c>
      <c r="GC250" t="str">
        <f t="shared" si="529"/>
        <v>nvt</v>
      </c>
      <c r="GD250" t="str">
        <f t="shared" si="530"/>
        <v>nvt</v>
      </c>
      <c r="GE250" t="str">
        <f t="shared" si="531"/>
        <v>nvt</v>
      </c>
      <c r="GF250" t="str">
        <f t="shared" si="532"/>
        <v>nvt</v>
      </c>
      <c r="GG250" t="str">
        <f t="shared" si="533"/>
        <v>nvt</v>
      </c>
      <c r="GH250" t="str">
        <f t="shared" si="534"/>
        <v>nvt</v>
      </c>
      <c r="GI250" t="str">
        <f t="shared" si="535"/>
        <v>nvt</v>
      </c>
      <c r="GJ250" t="str">
        <f t="shared" si="536"/>
        <v>nvt</v>
      </c>
      <c r="GK250" t="str">
        <f t="shared" si="469"/>
        <v>nvt</v>
      </c>
      <c r="GL250" t="str">
        <f t="shared" si="470"/>
        <v>nvt</v>
      </c>
      <c r="GM250" t="str">
        <f t="shared" si="471"/>
        <v>nvt</v>
      </c>
      <c r="GN250" t="str">
        <f t="shared" si="472"/>
        <v>nvt</v>
      </c>
      <c r="GO250" t="str">
        <f t="shared" si="473"/>
        <v>nvt</v>
      </c>
      <c r="GP250" t="str">
        <f t="shared" si="474"/>
        <v>nvt</v>
      </c>
      <c r="GQ250" t="str">
        <f t="shared" si="475"/>
        <v>nvt</v>
      </c>
      <c r="GR250" t="str">
        <f t="shared" si="476"/>
        <v>nvt</v>
      </c>
      <c r="GS250" t="str">
        <f t="shared" si="477"/>
        <v>nvt</v>
      </c>
      <c r="GT250" t="str">
        <f t="shared" si="478"/>
        <v>nvt</v>
      </c>
      <c r="GU250" t="str">
        <f t="shared" si="479"/>
        <v>nvt</v>
      </c>
      <c r="GV250" t="str">
        <f t="shared" si="480"/>
        <v>nvt</v>
      </c>
      <c r="GW250" t="str">
        <f>IF($EJ250&gt;2,IF(GJ250="","zwart",VLOOKUP(GJ250,STAPELING!AB:AJ,GW$1,0)),"nvt")</f>
        <v>nvt</v>
      </c>
      <c r="GX250" t="str">
        <f t="shared" si="537"/>
        <v>nvt</v>
      </c>
      <c r="GY250" t="str">
        <f t="shared" si="538"/>
        <v>nvt</v>
      </c>
      <c r="GZ250" t="str">
        <f t="shared" si="539"/>
        <v>nvt</v>
      </c>
      <c r="HA250" t="str">
        <f t="shared" si="540"/>
        <v>nvt</v>
      </c>
      <c r="HB250" t="str">
        <f t="shared" si="541"/>
        <v>nvt</v>
      </c>
      <c r="HC250" t="str">
        <f t="shared" si="542"/>
        <v>nvt</v>
      </c>
      <c r="HD250" t="str">
        <f t="shared" si="543"/>
        <v>nvt</v>
      </c>
      <c r="HE250" t="str">
        <f t="shared" si="544"/>
        <v>nvt</v>
      </c>
      <c r="HF250" t="str">
        <f t="shared" si="545"/>
        <v>nvt</v>
      </c>
      <c r="HG250" t="str">
        <f t="shared" si="546"/>
        <v>nvt</v>
      </c>
      <c r="HH250" t="str">
        <f t="shared" si="547"/>
        <v>nvt</v>
      </c>
      <c r="HI250" t="str">
        <f t="shared" si="548"/>
        <v>nvt</v>
      </c>
      <c r="HJ250" t="str">
        <f t="shared" si="549"/>
        <v>nvt</v>
      </c>
      <c r="HK250" t="str">
        <f t="shared" si="550"/>
        <v>nvt</v>
      </c>
      <c r="HL250" t="str">
        <f t="shared" si="551"/>
        <v>nvt</v>
      </c>
      <c r="HM250" t="str">
        <f t="shared" si="481"/>
        <v>nvt</v>
      </c>
      <c r="HN250" t="str">
        <f t="shared" si="482"/>
        <v>nvt</v>
      </c>
      <c r="HO250" t="str">
        <f t="shared" si="483"/>
        <v>nvt</v>
      </c>
      <c r="HP250" t="str">
        <f t="shared" si="484"/>
        <v>nvt</v>
      </c>
      <c r="HQ250" t="str">
        <f t="shared" si="485"/>
        <v>nvt</v>
      </c>
      <c r="HR250" t="str">
        <f t="shared" si="486"/>
        <v>nvt</v>
      </c>
      <c r="HS250" t="str">
        <f t="shared" si="487"/>
        <v>nvt</v>
      </c>
      <c r="HT250" t="str">
        <f t="shared" si="488"/>
        <v>nvt</v>
      </c>
      <c r="HU250" t="str">
        <f t="shared" si="489"/>
        <v>nvt</v>
      </c>
      <c r="HV250" t="str">
        <f t="shared" si="490"/>
        <v>nvt</v>
      </c>
      <c r="HW250" t="str">
        <f t="shared" si="491"/>
        <v>nvt</v>
      </c>
      <c r="HX250" t="str">
        <f t="shared" si="492"/>
        <v>nvt</v>
      </c>
      <c r="HY250" t="str">
        <f>IF($EJ250&gt;2,IF(HL250="","zwart",VLOOKUP(HL250,STAPELING!AK:AN,HY$1,0)),"nvt")</f>
        <v>nvt</v>
      </c>
      <c r="HZ250" t="str">
        <f t="shared" si="552"/>
        <v>nvt</v>
      </c>
      <c r="IA250" t="str">
        <f t="shared" si="553"/>
        <v>nvt</v>
      </c>
      <c r="IB250" t="str">
        <f t="shared" si="554"/>
        <v>nvt</v>
      </c>
      <c r="IC250" t="str">
        <f t="shared" si="555"/>
        <v>nvt</v>
      </c>
      <c r="ID250" t="str">
        <f t="shared" si="556"/>
        <v>nvt</v>
      </c>
      <c r="IE250" t="str">
        <f t="shared" si="557"/>
        <v>nvt</v>
      </c>
      <c r="IF250" t="str">
        <f t="shared" si="558"/>
        <v>nvt</v>
      </c>
      <c r="IG250">
        <f t="shared" si="559"/>
        <v>0</v>
      </c>
      <c r="IH250">
        <f t="shared" si="560"/>
        <v>0</v>
      </c>
      <c r="II250">
        <f t="shared" si="561"/>
        <v>0</v>
      </c>
      <c r="IJ250">
        <f t="shared" si="562"/>
        <v>0</v>
      </c>
      <c r="IK250">
        <f t="shared" si="563"/>
        <v>0</v>
      </c>
      <c r="IL250">
        <f t="shared" si="564"/>
        <v>0</v>
      </c>
      <c r="IM250">
        <f t="shared" si="565"/>
        <v>0</v>
      </c>
      <c r="IN250">
        <f t="shared" si="566"/>
        <v>0</v>
      </c>
      <c r="IO250">
        <f t="shared" si="567"/>
        <v>0</v>
      </c>
      <c r="IP250">
        <f t="shared" si="568"/>
        <v>0</v>
      </c>
      <c r="IQ250">
        <f t="shared" si="569"/>
        <v>0</v>
      </c>
      <c r="IR250">
        <f t="shared" si="570"/>
        <v>0</v>
      </c>
      <c r="IS250">
        <f t="shared" si="571"/>
        <v>0</v>
      </c>
      <c r="IT250">
        <f t="shared" si="572"/>
        <v>0</v>
      </c>
      <c r="IU250" t="str">
        <f t="shared" si="573"/>
        <v>N</v>
      </c>
      <c r="IV250" t="str">
        <f t="shared" si="493"/>
        <v>N</v>
      </c>
      <c r="IW250" t="str">
        <f t="shared" si="574"/>
        <v>N</v>
      </c>
    </row>
    <row r="251" spans="1:258" x14ac:dyDescent="0.25">
      <c r="A251" t="str">
        <f>IF(ISERROR(VLOOKUP(E251,E$4:E250,1,0)),"J","N")</f>
        <v>N</v>
      </c>
      <c r="E251" s="25" t="str">
        <f>IF(Invoer!B280="","",Invoer!B280)</f>
        <v/>
      </c>
      <c r="F251" s="25"/>
      <c r="G251" s="25"/>
      <c r="H251" s="25" t="str">
        <f>IF(AND($E251&lt;&gt;"",$A251="J"),Invoer!D280,"")</f>
        <v/>
      </c>
      <c r="I251" s="25"/>
      <c r="J251" s="26"/>
      <c r="K251" s="26" t="str">
        <f>IF(AND($E251&lt;&gt;"",$A251="J"),Invoer!L280,"")</f>
        <v/>
      </c>
      <c r="L251" s="26"/>
      <c r="M251" s="25"/>
      <c r="N251" s="152"/>
      <c r="O251" s="153"/>
      <c r="P251" s="25"/>
      <c r="Q251" s="25"/>
      <c r="R251" s="153"/>
      <c r="S251" s="154"/>
      <c r="T251" s="152"/>
      <c r="U251" s="153"/>
      <c r="V251" s="153"/>
      <c r="W251" s="59" t="str">
        <f>IF(AND($E251&lt;&gt;"",$A251="J",Invoer!R280&lt;&gt;""),VLOOKUP(Invoer!R280,NORM!$F$26:$H$29,3,0),"")</f>
        <v/>
      </c>
      <c r="X251" s="59"/>
      <c r="Y251" s="25" t="str">
        <f t="shared" si="494"/>
        <v/>
      </c>
      <c r="Z251" s="25"/>
      <c r="AA251" s="26" t="str">
        <f t="shared" si="495"/>
        <v/>
      </c>
      <c r="AB251" s="26"/>
      <c r="AC251" s="153"/>
      <c r="AD251" s="153"/>
      <c r="AE251" s="153"/>
      <c r="AF251" s="153"/>
      <c r="AG251" s="153"/>
      <c r="AH251" s="25"/>
      <c r="AI251" s="153"/>
      <c r="AJ251" s="153"/>
      <c r="AK251" s="153"/>
      <c r="AL251" s="153"/>
      <c r="AM251" s="25" t="str">
        <f>IF(AND($E251&lt;&gt;"",$A251="J"),IF(Invoer!X280="Ja","J",IF(Invoer!X280="Nee","N","")),"")</f>
        <v/>
      </c>
      <c r="AN251" s="153"/>
      <c r="AO251" s="153"/>
      <c r="AP251" s="153" t="s">
        <v>311</v>
      </c>
      <c r="AQ251" s="153" t="s">
        <v>311</v>
      </c>
      <c r="AR251" s="153" t="s">
        <v>312</v>
      </c>
      <c r="AS251" s="153" t="s">
        <v>312</v>
      </c>
      <c r="AT251" s="1" t="str">
        <f>IF(AND($E251&lt;&gt;"",$A251="J",Invoer!O280&lt;&gt;""),VLOOKUP(Invoer!O280,NORM!$F$31:$H$38,3,0),"")</f>
        <v/>
      </c>
      <c r="AU251" s="1"/>
      <c r="AV251" s="1" t="str">
        <f>IF(AND($E251&lt;&gt;"",$A251="J"),Invoer!AH280,"")</f>
        <v/>
      </c>
      <c r="AW251" s="1"/>
      <c r="AX251" s="1" t="str">
        <f t="shared" si="496"/>
        <v/>
      </c>
      <c r="AY251" s="1"/>
      <c r="AZ251" s="3" t="str">
        <f t="shared" si="497"/>
        <v/>
      </c>
      <c r="BA251" s="3" t="str">
        <f t="shared" si="498"/>
        <v/>
      </c>
      <c r="BB251" s="3" t="str">
        <f t="shared" si="499"/>
        <v>N</v>
      </c>
      <c r="BC251" s="3" t="str">
        <f t="shared" si="500"/>
        <v>N</v>
      </c>
      <c r="BD251" s="3" t="str">
        <f t="shared" si="501"/>
        <v/>
      </c>
      <c r="BE251" s="3">
        <f t="shared" si="502"/>
        <v>0</v>
      </c>
      <c r="BF251" s="3" t="str">
        <f t="shared" si="503"/>
        <v/>
      </c>
      <c r="BG251" s="3" t="str">
        <f t="shared" si="504"/>
        <v/>
      </c>
      <c r="BH251" s="3" t="str">
        <f t="shared" si="505"/>
        <v>N</v>
      </c>
      <c r="BI251" s="24" t="str">
        <f t="shared" si="506"/>
        <v/>
      </c>
      <c r="BJ251" s="24" t="str">
        <f>IF(ISERROR(VLOOKUP($BD251,LOV_GWSGRP!A:A,1,0)),"N","J")</f>
        <v>N</v>
      </c>
      <c r="BK251" s="24" t="str">
        <f>IF(ISERROR(VLOOKUP($BD251,LOV_GWSGRP!D:D,1,0)),"N","J")</f>
        <v>N</v>
      </c>
      <c r="BL251" s="24" t="str">
        <f>IF(ISERROR(VLOOKUP($BD251,LOV_GWSGRP!G:G,1,0)),"N","J")</f>
        <v>N</v>
      </c>
      <c r="BM251" s="24" t="str">
        <f>IF(ISERROR(VLOOKUP($BD251,LOV_GWSGRP!M:M,1,0)),"N","J")</f>
        <v>N</v>
      </c>
      <c r="BN251" s="24" t="str">
        <f>IF(ISERROR(VLOOKUP($BD251,LOV_GWSGRP!P:P,1,0)),"N","J")</f>
        <v>N</v>
      </c>
      <c r="BO251" s="24" t="str">
        <f>IF(ISERROR(VLOOKUP($BD251,LOV_GWSGRP!S:S,1,0)),"N","J")</f>
        <v>N</v>
      </c>
      <c r="BP251" s="24" t="str">
        <f>IF(ISERROR(VLOOKUP($BD251,LOV_GWSGRP!V:V,1,0)),"N","J")</f>
        <v>N</v>
      </c>
      <c r="BQ251" s="24" t="str">
        <f>IF(ISERROR(VLOOKUP($BD251,LOV_GWSGRP!Y:Y,1,0)),"N","J")</f>
        <v>N</v>
      </c>
      <c r="BR251" s="24" t="str">
        <f>IF(ISERROR(VLOOKUP($BD251,LOV_GWSGRP!AB:AB,1,0)),"N","J")</f>
        <v>N</v>
      </c>
      <c r="BS251" s="24" t="str">
        <f>IF(ISERROR(VLOOKUP($BD251,LOV_GWSGRP!AE:AE,1,0)),"N","J")</f>
        <v>N</v>
      </c>
      <c r="BT251" s="24" t="str">
        <f>IF(ISERROR(VLOOKUP($BD251,LOV_GWSGRP!AH:AH,1,0)),"N","J")</f>
        <v>N</v>
      </c>
      <c r="BU251" s="24" t="str">
        <f>IF(ISERROR(VLOOKUP($BD251,LOV_GWSGRP!CJ:CJ,1,0)),"N","J")</f>
        <v>N</v>
      </c>
      <c r="BV251" s="24" t="str">
        <f>IF(ISERROR(VLOOKUP($BD251,LOV_GWSGRP!AN:AN,1,0)),"N","J")</f>
        <v>N</v>
      </c>
      <c r="BW251" s="24" t="str">
        <f>IF(ISERROR(VLOOKUP($BD251,LOV_GWSGRP!AQ:AQ,1,0)),"N","J")</f>
        <v>N</v>
      </c>
      <c r="BX251" s="24" t="str">
        <f>IF(ISERROR(VLOOKUP($BD251,LOV_GWSGRP!AT:AT,1,0)),"N","J")</f>
        <v>N</v>
      </c>
      <c r="BY251" s="24" t="str">
        <f>IF(ISERROR(VLOOKUP($BD251,LOV_GWSGRP!AW:AW,1,0)),"N","J")</f>
        <v>N</v>
      </c>
      <c r="BZ251" s="24" t="str">
        <f>IF(ISERROR(VLOOKUP($BD251,LOV_GWSGRP!AZ:AZ,1,0)),"N","J")</f>
        <v>N</v>
      </c>
      <c r="CA251" s="24" t="str">
        <f>IF(ISERROR(VLOOKUP($BD251,LOV_GWSGRP!BC:BC,1,0)),"N","J")</f>
        <v>N</v>
      </c>
      <c r="CB251" s="24" t="str">
        <f>IF(ISERROR(VLOOKUP($BD251,LOV_GWSGRP!BF:BF,1,0)),"N","J")</f>
        <v>N</v>
      </c>
      <c r="CC251" s="24" t="str">
        <f>IF(ISERROR(VLOOKUP($BD251,LOV_GWSGRP!BI:BI,1,0)),"N","J")</f>
        <v>N</v>
      </c>
      <c r="CD251" s="24" t="str">
        <f>IF(ISERROR(VLOOKUP($BD251,LOV_GWSGRP!J:J,1,0)),"N","J")</f>
        <v>N</v>
      </c>
      <c r="CE251" s="24" t="str">
        <f>IF(ISERROR(VLOOKUP($BD251,LOV_GWSGRP!BL:BL,1,0)),"N","J")</f>
        <v>N</v>
      </c>
      <c r="CF251" s="24"/>
      <c r="CG251" s="24" t="str">
        <f>IF(ISERROR(VLOOKUP($BD251,LOV_GWSGRP!BO:BO,1,0)),"N","J")</f>
        <v>N</v>
      </c>
      <c r="CH251" s="24" t="str">
        <f t="shared" si="507"/>
        <v>N</v>
      </c>
      <c r="CI251" s="24" t="str">
        <f>IF(ISERROR(VLOOKUP($BD251,GEWASCODE_GLMC8!F:F,1,0)),"N","J")</f>
        <v>N</v>
      </c>
      <c r="CJ251" s="24" t="str">
        <f>IF(COUNTIF($CI251:CI251,"J")&gt;0,"N",IF(ISERROR(VLOOKUP($BD251,GEWASCODE_GLMC8!G:G,1,0)),"N","J"))</f>
        <v>N</v>
      </c>
      <c r="CK251" s="24" t="str">
        <f>IF(COUNTIF($CI251:CJ251,"J")&gt;0,"N",IF(ISERROR(VLOOKUP($BD251,GEWASCODE_GLMC8!H:H,1,0)),"N","J"))</f>
        <v>N</v>
      </c>
      <c r="CL251" s="24" t="str">
        <f>IF(COUNTIF($CI251:CK251,"J")&gt;0,"N",IF(ISERROR(VLOOKUP($BD251,GEWASCODE_GLMC8!I:I,1,0)),"N","J"))</f>
        <v>N</v>
      </c>
      <c r="CM251" s="24" t="str">
        <f>IF(COUNTIF($CI251:CL251,"J")&gt;0,"N",IF(ISERROR(VLOOKUP($BD251,GEWASCODE_GLMC8!J:J,1,0)),"N","J"))</f>
        <v>N</v>
      </c>
      <c r="CN251" s="24" t="str">
        <f>IF(COUNTIF($CI251:CM251,"J")&gt;0,"N",IF(ISERROR(VLOOKUP($BD251,GEWASCODE_GLMC8!K:K,1,0)),"N","J"))</f>
        <v>N</v>
      </c>
      <c r="CO251" s="24" t="str">
        <f>IF(COUNTIF($CI251:CN251,"J")&gt;0,"N",IF(ISERROR(VLOOKUP($BD251,GEWASCODE_GLMC8!L:L,1,0)),"N","J"))</f>
        <v>N</v>
      </c>
      <c r="CP251" s="24" t="str">
        <f>IF(COUNTIF($CI251:CO251,"J")&gt;0,"N",IF(ISERROR(VLOOKUP($BD251,GEWASCODE_GLMC8!M:M,1,0)),"N","J"))</f>
        <v>N</v>
      </c>
      <c r="CQ251" s="24" t="str">
        <f>IF(COUNTIF($CI251:CP251,"J")&gt;0,"N",IF(ISERROR(VLOOKUP($BD251,GEWASCODE_GLMC8!N:N,1,0)),"N","J"))</f>
        <v>N</v>
      </c>
      <c r="CR251" s="24" t="str">
        <f>IF(COUNTIF($CI251:CQ251,"J")&gt;0,"N",IF(ISERROR(VLOOKUP($BD251,GEWASCODE_GLMC8!O:O,1,0)),"N","J"))</f>
        <v>N</v>
      </c>
      <c r="CS251" s="24" t="str">
        <f>IF(COUNTIF($CI251:CR251,"J")&gt;0,"N",IF(ISERROR(VLOOKUP($BD251,GEWASCODE_GLMC8!P:P,1,0)),"N","J"))</f>
        <v>N</v>
      </c>
      <c r="CT251" s="24" t="str">
        <f>IF(COUNTIF($CI251:CS251,"J")&gt;0,"N",IF(ISERROR(VLOOKUP($BD251,GEWASCODE_GLMC8!Q:Q,1,0)),"N","J"))</f>
        <v>N</v>
      </c>
      <c r="CU251" s="24" t="str">
        <f>IF(COUNTIF($CI251:CT251,"J")&gt;0,"N",IF(ISERROR(VLOOKUP($BD251,GEWASCODE_GLMC8!R:R,1,0)),"N","J"))</f>
        <v>N</v>
      </c>
      <c r="CV251" s="24" t="str">
        <f>IF(COUNTIF($CI251:CU251,"J")&gt;0,"N",IF(ISERROR(VLOOKUP($BD251,GEWASCODE_GLMC8!S:S,1,0)),"N","J"))</f>
        <v>N</v>
      </c>
      <c r="CW251" s="24" t="str">
        <f>IF(COUNTIF($CI251:CV251,"J")&gt;0,"N",IF(ISERROR(VLOOKUP($BD251,GEWASCODE_GLMC8!T:T,1,0)),"N","J"))</f>
        <v>N</v>
      </c>
      <c r="CX251" s="24" t="str">
        <f>IF(COUNTIF($CI251:CW251,"J")&gt;0,"N",IF(ISERROR(VLOOKUP($BD251,GEWASCODE_GLMC8!U:U,1,0)),"N","J"))</f>
        <v>N</v>
      </c>
      <c r="CY251" s="24" t="str">
        <f>IF(COUNTIF($CI251:CX251,"J")&gt;0,"N",IF(ISERROR(VLOOKUP($BD251,GEWASCODE_GLMC8!V:V,1,0)),"N","J"))</f>
        <v>N</v>
      </c>
      <c r="CZ251" s="24" t="str">
        <f>IF(COUNTIF($CI251:CY251,"J")&gt;0,"N",IF(ISERROR(VLOOKUP($BD251,GEWASCODE_GLMC8!W:W,1,0)),"N","J"))</f>
        <v>N</v>
      </c>
      <c r="DA251" s="24" t="str">
        <f>IF(COUNTIF($CI251:CZ251,"J")&gt;0,"N",IF(ISERROR(VLOOKUP($BD251,GEWASCODE_GLMC8!X:X,1,0)),"N","J"))</f>
        <v>N</v>
      </c>
      <c r="DB251" s="24" t="str">
        <f>IF(COUNTIF($CI251:DA251,"J")&gt;0,"N",IF(ISERROR(VLOOKUP($BD251,GEWASCODE_GLMC8!Y:Y,1,0)),"N","J"))</f>
        <v>N</v>
      </c>
      <c r="DC251" s="24" t="str">
        <f>IF(COUNTIF($CI251:DB251,"J")&gt;0,"N",IF(ISERROR(VLOOKUP($BD251,GEWASCODE_GLMC8!Z:Z,1,0)),"N","J"))</f>
        <v>N</v>
      </c>
      <c r="DD251" s="24" t="str">
        <f t="shared" si="508"/>
        <v>N</v>
      </c>
      <c r="DE251" s="3" t="str">
        <f t="shared" si="439"/>
        <v>N</v>
      </c>
      <c r="DF251" s="3" t="str">
        <f t="shared" si="440"/>
        <v>N</v>
      </c>
      <c r="DG251" s="3" t="str">
        <f t="shared" si="509"/>
        <v>N</v>
      </c>
      <c r="DH251" s="3" t="str">
        <f t="shared" si="510"/>
        <v>N</v>
      </c>
      <c r="DI251" s="3" t="str">
        <f t="shared" si="441"/>
        <v>N</v>
      </c>
      <c r="DJ251" s="3" t="str">
        <f t="shared" si="442"/>
        <v>N</v>
      </c>
      <c r="DK251" s="3">
        <f>0</f>
        <v>0</v>
      </c>
      <c r="DL251" s="3" t="str">
        <f t="shared" si="443"/>
        <v>N</v>
      </c>
      <c r="DM251" s="3" t="str">
        <f t="shared" si="444"/>
        <v>N</v>
      </c>
      <c r="DN251" t="str">
        <f>IF(AND($A251="J",COUNTIFS(activiteiten_perceel,percelen!$AZ251,activiteiten_maatregel_nr,percelen!DN$4,activiteiten_activiteit_voldoet_aan_voorwaarden,"J")&gt;0),DN$4,"")</f>
        <v/>
      </c>
      <c r="DO251" t="str">
        <f>IF(AND($A251="J",COUNTIFS(activiteiten_perceel,percelen!$AZ251,activiteiten_maatregel_nr,percelen!DO$4,activiteiten_activiteit_voldoet_aan_voorwaarden,"J")&gt;0),DO$4,"")</f>
        <v/>
      </c>
      <c r="DP251" t="str">
        <f>IF(AND($A251="J",COUNTIFS(activiteiten_perceel,percelen!$AZ251,activiteiten_maatregel_nr,percelen!DP$4,activiteiten_activiteit_voldoet_aan_voorwaarden,"J")&gt;0),DP$4,"")</f>
        <v/>
      </c>
      <c r="DQ251" t="str">
        <f>IF(AND($A251="J",COUNTIFS(activiteiten_perceel,percelen!$AZ251,activiteiten_maatregel_nr,percelen!DQ$4,activiteiten_activiteit_voldoet_aan_voorwaarden,"J")&gt;0),DQ$4,"")</f>
        <v/>
      </c>
      <c r="DR251" t="str">
        <f>IF(AND($A251="J",COUNTIFS(activiteiten_perceel,percelen!$AZ251,activiteiten_maatregel_nr,percelen!DR$4,activiteiten_activiteit_voldoet_aan_voorwaarden,"J")&gt;0),DR$4,"")</f>
        <v/>
      </c>
      <c r="DS251" t="str">
        <f>IF(AND($A251="J",COUNTIFS(activiteiten_perceel,percelen!$AZ251,activiteiten_maatregel_nr,percelen!DS$4,activiteiten_activiteit_voldoet_aan_voorwaarden,"J")&gt;0),DS$4,"")</f>
        <v/>
      </c>
      <c r="DT251" t="str">
        <f>IF(AND($A251="J",COUNTIFS(activiteiten_perceel,percelen!$AZ251,activiteiten_maatregel_nr,percelen!DT$4,activiteiten_activiteit_voldoet_aan_voorwaarden,"J")&gt;0),DT$4,"")</f>
        <v/>
      </c>
      <c r="DU251" t="str">
        <f>IF(AND($A251="J",COUNTIFS(activiteiten_perceel,percelen!$AZ251,activiteiten_maatregel_nr,percelen!DU$4,activiteiten_activiteit_voldoet_aan_voorwaarden,"J")&gt;0),DU$4,"")</f>
        <v/>
      </c>
      <c r="DV251" t="str">
        <f>IF(AND($A251="J",COUNTIFS(activiteiten_perceel,percelen!$AZ251,activiteiten_maatregel_nr,percelen!DV$4,activiteiten_activiteit_voldoet_aan_voorwaarden,"J")&gt;0),DV$4,"")</f>
        <v/>
      </c>
      <c r="DW251" t="str">
        <f>IF(AND($A251="J",COUNTIFS(activiteiten_perceel,percelen!$AZ251,activiteiten_maatregel_nr,percelen!DW$4,activiteiten_activiteit_voldoet_aan_voorwaarden,"J")&gt;0),DW$4,"")</f>
        <v/>
      </c>
      <c r="DX251" t="str">
        <f>IF(AND($A251="J",COUNTIFS(activiteiten_perceel,percelen!$AZ251,activiteiten_maatregel_nr,percelen!DX$4,activiteiten_activiteit_voldoet_aan_voorwaarden,"J")&gt;0),DX$4,"")</f>
        <v/>
      </c>
      <c r="DY251" t="str">
        <f>IF(AND($A251="J",COUNTIFS(activiteiten_perceel,percelen!$AZ251,activiteiten_maatregel_nr,percelen!DY$4,activiteiten_activiteit_voldoet_aan_voorwaarden,"J")&gt;0),DY$4,"")</f>
        <v/>
      </c>
      <c r="DZ251" t="str">
        <f>IF(AND($A251="J",COUNTIFS(activiteiten_perceel,percelen!$AZ251,activiteiten_maatregel_nr,percelen!DZ$4,activiteiten_activiteit_voldoet_aan_voorwaarden,"J")&gt;0),DZ$4,"")</f>
        <v/>
      </c>
      <c r="EA251" t="str">
        <f>IF(AND($A251="J",COUNTIFS(activiteiten_perceel,percelen!$AZ251,activiteiten_maatregel_nr,percelen!EA$4,activiteiten_activiteit_voldoet_aan_voorwaarden,"J")&gt;0),EA$4,"")</f>
        <v/>
      </c>
      <c r="EB251" t="str">
        <f>IF(AND($A251="J",COUNTIFS(activiteiten_perceel,percelen!$AZ251,activiteiten_maatregel_nr,percelen!EB$4,activiteiten_activiteit_voldoet_aan_voorwaarden,"J")&gt;0),EB$4,"")</f>
        <v/>
      </c>
      <c r="EC251" t="str">
        <f>IF(AND($A251="J",COUNTIFS(activiteiten_perceel,percelen!$AZ251,activiteiten_maatregel_nr,percelen!EC$4,activiteiten_activiteit_voldoet_aan_voorwaarden,"J")&gt;0),EC$4,"")</f>
        <v/>
      </c>
      <c r="ED251" t="str">
        <f>IF(AND($A251="J",COUNTIFS(activiteiten_perceel,percelen!$AZ251,activiteiten_maatregel_nr,percelen!ED$4,activiteiten_activiteit_voldoet_aan_voorwaarden,"J")&gt;0),ED$4,"")</f>
        <v/>
      </c>
      <c r="EE251" t="str">
        <f>IF(AND($A251="J",COUNTIFS(activiteiten_perceel,percelen!$AZ251,activiteiten_maatregel_nr,percelen!EE$4,activiteiten_activiteit_voldoet_aan_voorwaarden,"J")&gt;0),EE$4,"")</f>
        <v/>
      </c>
      <c r="EF251" t="str">
        <f>IF(AND($A251="J",COUNTIFS(activiteiten_perceel,percelen!$AZ251,activiteiten_maatregel_nr,percelen!EF$4,activiteiten_activiteit_voldoet_aan_voorwaarden,"J")&gt;0),EF$4,"")</f>
        <v/>
      </c>
      <c r="EG251" t="str">
        <f>IF(AND($A251="J",COUNTIFS(activiteiten_perceel,percelen!$AZ251,activiteiten_maatregel_nr,percelen!EG$4,activiteiten_activiteit_voldoet_aan_voorwaarden,"J")&gt;0),EG$4,"")</f>
        <v/>
      </c>
      <c r="EH251" t="str">
        <f>IF(AND($A251="J",COUNTIFS(activiteiten_perceel,percelen!$AZ251,activiteiten_maatregel_nr,percelen!EH$4,activiteiten_activiteit_voldoet_aan_voorwaarden,"J")&gt;0),EH$4,"")</f>
        <v/>
      </c>
      <c r="EI251" t="str">
        <f>IF(AND($A251="J",COUNTIFS(activiteiten_perceel,percelen!$AZ251,activiteiten_maatregel_nr,percelen!EI$4,activiteiten_activiteit_voldoet_aan_voorwaarden,"J")&gt;0),EI$4,"")</f>
        <v/>
      </c>
      <c r="EJ251">
        <f t="shared" si="511"/>
        <v>0</v>
      </c>
      <c r="EK251" t="str">
        <f t="shared" si="445"/>
        <v/>
      </c>
      <c r="EL251" t="str">
        <f t="shared" si="446"/>
        <v/>
      </c>
      <c r="EM251" t="str">
        <f t="shared" si="447"/>
        <v/>
      </c>
      <c r="EN251" t="str">
        <f t="shared" si="448"/>
        <v/>
      </c>
      <c r="EO251" t="str">
        <f t="shared" si="449"/>
        <v/>
      </c>
      <c r="EP251" t="str">
        <f t="shared" si="450"/>
        <v/>
      </c>
      <c r="EQ251" t="str">
        <f t="shared" si="451"/>
        <v/>
      </c>
      <c r="ER251" t="str">
        <f t="shared" si="452"/>
        <v/>
      </c>
      <c r="ES251" t="str">
        <f t="shared" si="453"/>
        <v/>
      </c>
      <c r="ET251" t="str">
        <f t="shared" si="454"/>
        <v/>
      </c>
      <c r="EU251" t="str">
        <f t="shared" si="455"/>
        <v/>
      </c>
      <c r="EV251" t="str">
        <f t="shared" si="456"/>
        <v/>
      </c>
      <c r="EW251" t="str">
        <f t="shared" si="512"/>
        <v>nvt</v>
      </c>
      <c r="EX251" t="str">
        <f t="shared" si="513"/>
        <v>nvt</v>
      </c>
      <c r="EY251" t="str">
        <f t="shared" si="514"/>
        <v>nvt</v>
      </c>
      <c r="EZ251" t="str">
        <f t="shared" si="515"/>
        <v>nvt</v>
      </c>
      <c r="FA251" t="str">
        <f t="shared" si="516"/>
        <v>nvt</v>
      </c>
      <c r="FB251" t="str">
        <f t="shared" si="517"/>
        <v>nvt</v>
      </c>
      <c r="FC251" t="str">
        <f t="shared" si="518"/>
        <v>nvt</v>
      </c>
      <c r="FD251" t="str">
        <f t="shared" si="519"/>
        <v>nvt</v>
      </c>
      <c r="FE251" t="str">
        <f>IF($EJ251=2,VLOOKUP(FD251,STAPELING!A:D,FE$1,0),"nvt")</f>
        <v>nvt</v>
      </c>
      <c r="FF251" t="str">
        <f t="shared" si="520"/>
        <v>nvt</v>
      </c>
      <c r="FG251" t="str">
        <f t="shared" si="521"/>
        <v>nvt</v>
      </c>
      <c r="FH251" t="str">
        <f t="shared" si="522"/>
        <v>nvt</v>
      </c>
      <c r="FI251" t="str">
        <f t="shared" si="523"/>
        <v>nvt</v>
      </c>
      <c r="FJ251" t="str">
        <f t="shared" si="524"/>
        <v>nvt</v>
      </c>
      <c r="FK251" t="str">
        <f t="shared" si="525"/>
        <v>nvt</v>
      </c>
      <c r="FL251" t="str">
        <f t="shared" si="526"/>
        <v>nvt</v>
      </c>
      <c r="FM251" t="str">
        <f t="shared" si="527"/>
        <v/>
      </c>
      <c r="FN251" t="str">
        <f>IF(ISERROR(VLOOKUP(FM251,STAPELING!I:AO,FN$1,0)),"N",VLOOKUP(FM251,STAPELING!I:AO,FN$1,0))</f>
        <v>J</v>
      </c>
      <c r="FO251" t="str">
        <f t="shared" si="528"/>
        <v>nvt</v>
      </c>
      <c r="FP251" t="str">
        <f t="shared" si="457"/>
        <v>nvt</v>
      </c>
      <c r="FQ251" t="str">
        <f t="shared" si="458"/>
        <v>nvt</v>
      </c>
      <c r="FR251" t="str">
        <f t="shared" si="459"/>
        <v>nvt</v>
      </c>
      <c r="FS251" t="str">
        <f t="shared" si="460"/>
        <v>nvt</v>
      </c>
      <c r="FT251" t="str">
        <f t="shared" si="461"/>
        <v>nvt</v>
      </c>
      <c r="FU251" t="str">
        <f t="shared" si="462"/>
        <v>nvt</v>
      </c>
      <c r="FV251" t="str">
        <f t="shared" si="463"/>
        <v>nvt</v>
      </c>
      <c r="FW251" t="str">
        <f t="shared" si="464"/>
        <v>nvt</v>
      </c>
      <c r="FX251" t="str">
        <f t="shared" si="465"/>
        <v>nvt</v>
      </c>
      <c r="FY251" t="str">
        <f t="shared" si="466"/>
        <v>nvt</v>
      </c>
      <c r="FZ251" t="str">
        <f t="shared" si="467"/>
        <v>nvt</v>
      </c>
      <c r="GA251" t="str">
        <f t="shared" si="468"/>
        <v>nvt</v>
      </c>
      <c r="GB251" t="str">
        <f>IF($EJ251&gt;2,IF(FO251="","zwart",VLOOKUP(FO251,STAPELING!J:AA,GB$1,0)),"nvt")</f>
        <v>nvt</v>
      </c>
      <c r="GC251" t="str">
        <f t="shared" si="529"/>
        <v>nvt</v>
      </c>
      <c r="GD251" t="str">
        <f t="shared" si="530"/>
        <v>nvt</v>
      </c>
      <c r="GE251" t="str">
        <f t="shared" si="531"/>
        <v>nvt</v>
      </c>
      <c r="GF251" t="str">
        <f t="shared" si="532"/>
        <v>nvt</v>
      </c>
      <c r="GG251" t="str">
        <f t="shared" si="533"/>
        <v>nvt</v>
      </c>
      <c r="GH251" t="str">
        <f t="shared" si="534"/>
        <v>nvt</v>
      </c>
      <c r="GI251" t="str">
        <f t="shared" si="535"/>
        <v>nvt</v>
      </c>
      <c r="GJ251" t="str">
        <f t="shared" si="536"/>
        <v>nvt</v>
      </c>
      <c r="GK251" t="str">
        <f t="shared" si="469"/>
        <v>nvt</v>
      </c>
      <c r="GL251" t="str">
        <f t="shared" si="470"/>
        <v>nvt</v>
      </c>
      <c r="GM251" t="str">
        <f t="shared" si="471"/>
        <v>nvt</v>
      </c>
      <c r="GN251" t="str">
        <f t="shared" si="472"/>
        <v>nvt</v>
      </c>
      <c r="GO251" t="str">
        <f t="shared" si="473"/>
        <v>nvt</v>
      </c>
      <c r="GP251" t="str">
        <f t="shared" si="474"/>
        <v>nvt</v>
      </c>
      <c r="GQ251" t="str">
        <f t="shared" si="475"/>
        <v>nvt</v>
      </c>
      <c r="GR251" t="str">
        <f t="shared" si="476"/>
        <v>nvt</v>
      </c>
      <c r="GS251" t="str">
        <f t="shared" si="477"/>
        <v>nvt</v>
      </c>
      <c r="GT251" t="str">
        <f t="shared" si="478"/>
        <v>nvt</v>
      </c>
      <c r="GU251" t="str">
        <f t="shared" si="479"/>
        <v>nvt</v>
      </c>
      <c r="GV251" t="str">
        <f t="shared" si="480"/>
        <v>nvt</v>
      </c>
      <c r="GW251" t="str">
        <f>IF($EJ251&gt;2,IF(GJ251="","zwart",VLOOKUP(GJ251,STAPELING!AB:AJ,GW$1,0)),"nvt")</f>
        <v>nvt</v>
      </c>
      <c r="GX251" t="str">
        <f t="shared" si="537"/>
        <v>nvt</v>
      </c>
      <c r="GY251" t="str">
        <f t="shared" si="538"/>
        <v>nvt</v>
      </c>
      <c r="GZ251" t="str">
        <f t="shared" si="539"/>
        <v>nvt</v>
      </c>
      <c r="HA251" t="str">
        <f t="shared" si="540"/>
        <v>nvt</v>
      </c>
      <c r="HB251" t="str">
        <f t="shared" si="541"/>
        <v>nvt</v>
      </c>
      <c r="HC251" t="str">
        <f t="shared" si="542"/>
        <v>nvt</v>
      </c>
      <c r="HD251" t="str">
        <f t="shared" si="543"/>
        <v>nvt</v>
      </c>
      <c r="HE251" t="str">
        <f t="shared" si="544"/>
        <v>nvt</v>
      </c>
      <c r="HF251" t="str">
        <f t="shared" si="545"/>
        <v>nvt</v>
      </c>
      <c r="HG251" t="str">
        <f t="shared" si="546"/>
        <v>nvt</v>
      </c>
      <c r="HH251" t="str">
        <f t="shared" si="547"/>
        <v>nvt</v>
      </c>
      <c r="HI251" t="str">
        <f t="shared" si="548"/>
        <v>nvt</v>
      </c>
      <c r="HJ251" t="str">
        <f t="shared" si="549"/>
        <v>nvt</v>
      </c>
      <c r="HK251" t="str">
        <f t="shared" si="550"/>
        <v>nvt</v>
      </c>
      <c r="HL251" t="str">
        <f t="shared" si="551"/>
        <v>nvt</v>
      </c>
      <c r="HM251" t="str">
        <f t="shared" si="481"/>
        <v>nvt</v>
      </c>
      <c r="HN251" t="str">
        <f t="shared" si="482"/>
        <v>nvt</v>
      </c>
      <c r="HO251" t="str">
        <f t="shared" si="483"/>
        <v>nvt</v>
      </c>
      <c r="HP251" t="str">
        <f t="shared" si="484"/>
        <v>nvt</v>
      </c>
      <c r="HQ251" t="str">
        <f t="shared" si="485"/>
        <v>nvt</v>
      </c>
      <c r="HR251" t="str">
        <f t="shared" si="486"/>
        <v>nvt</v>
      </c>
      <c r="HS251" t="str">
        <f t="shared" si="487"/>
        <v>nvt</v>
      </c>
      <c r="HT251" t="str">
        <f t="shared" si="488"/>
        <v>nvt</v>
      </c>
      <c r="HU251" t="str">
        <f t="shared" si="489"/>
        <v>nvt</v>
      </c>
      <c r="HV251" t="str">
        <f t="shared" si="490"/>
        <v>nvt</v>
      </c>
      <c r="HW251" t="str">
        <f t="shared" si="491"/>
        <v>nvt</v>
      </c>
      <c r="HX251" t="str">
        <f t="shared" si="492"/>
        <v>nvt</v>
      </c>
      <c r="HY251" t="str">
        <f>IF($EJ251&gt;2,IF(HL251="","zwart",VLOOKUP(HL251,STAPELING!AK:AN,HY$1,0)),"nvt")</f>
        <v>nvt</v>
      </c>
      <c r="HZ251" t="str">
        <f t="shared" si="552"/>
        <v>nvt</v>
      </c>
      <c r="IA251" t="str">
        <f t="shared" si="553"/>
        <v>nvt</v>
      </c>
      <c r="IB251" t="str">
        <f t="shared" si="554"/>
        <v>nvt</v>
      </c>
      <c r="IC251" t="str">
        <f t="shared" si="555"/>
        <v>nvt</v>
      </c>
      <c r="ID251" t="str">
        <f t="shared" si="556"/>
        <v>nvt</v>
      </c>
      <c r="IE251" t="str">
        <f t="shared" si="557"/>
        <v>nvt</v>
      </c>
      <c r="IF251" t="str">
        <f t="shared" si="558"/>
        <v>nvt</v>
      </c>
      <c r="IG251">
        <f t="shared" si="559"/>
        <v>0</v>
      </c>
      <c r="IH251">
        <f t="shared" si="560"/>
        <v>0</v>
      </c>
      <c r="II251">
        <f t="shared" si="561"/>
        <v>0</v>
      </c>
      <c r="IJ251">
        <f t="shared" si="562"/>
        <v>0</v>
      </c>
      <c r="IK251">
        <f t="shared" si="563"/>
        <v>0</v>
      </c>
      <c r="IL251">
        <f t="shared" si="564"/>
        <v>0</v>
      </c>
      <c r="IM251">
        <f t="shared" si="565"/>
        <v>0</v>
      </c>
      <c r="IN251">
        <f t="shared" si="566"/>
        <v>0</v>
      </c>
      <c r="IO251">
        <f t="shared" si="567"/>
        <v>0</v>
      </c>
      <c r="IP251">
        <f t="shared" si="568"/>
        <v>0</v>
      </c>
      <c r="IQ251">
        <f t="shared" si="569"/>
        <v>0</v>
      </c>
      <c r="IR251">
        <f t="shared" si="570"/>
        <v>0</v>
      </c>
      <c r="IS251">
        <f t="shared" si="571"/>
        <v>0</v>
      </c>
      <c r="IT251">
        <f t="shared" si="572"/>
        <v>0</v>
      </c>
      <c r="IU251" t="str">
        <f t="shared" si="573"/>
        <v>N</v>
      </c>
      <c r="IV251" t="str">
        <f t="shared" si="493"/>
        <v>N</v>
      </c>
      <c r="IW251" t="str">
        <f t="shared" si="574"/>
        <v>N</v>
      </c>
    </row>
    <row r="252" spans="1:258" x14ac:dyDescent="0.25">
      <c r="A252" t="str">
        <f>IF(ISERROR(VLOOKUP(E252,E$4:E251,1,0)),"J","N")</f>
        <v>N</v>
      </c>
      <c r="E252" s="25" t="str">
        <f>IF(Invoer!B281="","",Invoer!B281)</f>
        <v/>
      </c>
      <c r="F252" s="25"/>
      <c r="G252" s="25"/>
      <c r="H252" s="25" t="str">
        <f>IF(AND($E252&lt;&gt;"",$A252="J"),Invoer!D281,"")</f>
        <v/>
      </c>
      <c r="I252" s="25"/>
      <c r="J252" s="26"/>
      <c r="K252" s="26" t="str">
        <f>IF(AND($E252&lt;&gt;"",$A252="J"),Invoer!L281,"")</f>
        <v/>
      </c>
      <c r="L252" s="26"/>
      <c r="M252" s="25"/>
      <c r="N252" s="152"/>
      <c r="O252" s="153"/>
      <c r="P252" s="25"/>
      <c r="Q252" s="25"/>
      <c r="R252" s="153"/>
      <c r="S252" s="154"/>
      <c r="T252" s="152"/>
      <c r="U252" s="153"/>
      <c r="V252" s="153"/>
      <c r="W252" s="59" t="str">
        <f>IF(AND($E252&lt;&gt;"",$A252="J",Invoer!R281&lt;&gt;""),VLOOKUP(Invoer!R281,NORM!$F$26:$H$29,3,0),"")</f>
        <v/>
      </c>
      <c r="X252" s="59"/>
      <c r="Y252" s="25" t="str">
        <f t="shared" si="494"/>
        <v/>
      </c>
      <c r="Z252" s="25"/>
      <c r="AA252" s="26" t="str">
        <f t="shared" si="495"/>
        <v/>
      </c>
      <c r="AB252" s="26"/>
      <c r="AC252" s="153"/>
      <c r="AD252" s="153"/>
      <c r="AE252" s="153"/>
      <c r="AF252" s="153"/>
      <c r="AG252" s="153"/>
      <c r="AH252" s="25"/>
      <c r="AI252" s="153"/>
      <c r="AJ252" s="153"/>
      <c r="AK252" s="153"/>
      <c r="AL252" s="153"/>
      <c r="AM252" s="25" t="str">
        <f>IF(AND($E252&lt;&gt;"",$A252="J"),IF(Invoer!X281="Ja","J",IF(Invoer!X281="Nee","N","")),"")</f>
        <v/>
      </c>
      <c r="AN252" s="153"/>
      <c r="AO252" s="153"/>
      <c r="AP252" s="153" t="s">
        <v>311</v>
      </c>
      <c r="AQ252" s="153" t="s">
        <v>311</v>
      </c>
      <c r="AR252" s="153" t="s">
        <v>312</v>
      </c>
      <c r="AS252" s="153" t="s">
        <v>312</v>
      </c>
      <c r="AT252" s="1" t="str">
        <f>IF(AND($E252&lt;&gt;"",$A252="J",Invoer!O281&lt;&gt;""),VLOOKUP(Invoer!O281,NORM!$F$31:$H$38,3,0),"")</f>
        <v/>
      </c>
      <c r="AU252" s="1"/>
      <c r="AV252" s="1" t="str">
        <f>IF(AND($E252&lt;&gt;"",$A252="J"),Invoer!AH281,"")</f>
        <v/>
      </c>
      <c r="AW252" s="1"/>
      <c r="AX252" s="1" t="str">
        <f t="shared" si="496"/>
        <v/>
      </c>
      <c r="AY252" s="1"/>
      <c r="AZ252" s="3" t="str">
        <f t="shared" si="497"/>
        <v/>
      </c>
      <c r="BA252" s="3" t="str">
        <f t="shared" si="498"/>
        <v/>
      </c>
      <c r="BB252" s="3" t="str">
        <f t="shared" si="499"/>
        <v>N</v>
      </c>
      <c r="BC252" s="3" t="str">
        <f t="shared" si="500"/>
        <v>N</v>
      </c>
      <c r="BD252" s="3" t="str">
        <f t="shared" si="501"/>
        <v/>
      </c>
      <c r="BE252" s="3">
        <f t="shared" si="502"/>
        <v>0</v>
      </c>
      <c r="BF252" s="3" t="str">
        <f t="shared" si="503"/>
        <v/>
      </c>
      <c r="BG252" s="3" t="str">
        <f t="shared" si="504"/>
        <v/>
      </c>
      <c r="BH252" s="3" t="str">
        <f t="shared" si="505"/>
        <v>N</v>
      </c>
      <c r="BI252" s="24" t="str">
        <f t="shared" si="506"/>
        <v/>
      </c>
      <c r="BJ252" s="24" t="str">
        <f>IF(ISERROR(VLOOKUP($BD252,LOV_GWSGRP!A:A,1,0)),"N","J")</f>
        <v>N</v>
      </c>
      <c r="BK252" s="24" t="str">
        <f>IF(ISERROR(VLOOKUP($BD252,LOV_GWSGRP!D:D,1,0)),"N","J")</f>
        <v>N</v>
      </c>
      <c r="BL252" s="24" t="str">
        <f>IF(ISERROR(VLOOKUP($BD252,LOV_GWSGRP!G:G,1,0)),"N","J")</f>
        <v>N</v>
      </c>
      <c r="BM252" s="24" t="str">
        <f>IF(ISERROR(VLOOKUP($BD252,LOV_GWSGRP!M:M,1,0)),"N","J")</f>
        <v>N</v>
      </c>
      <c r="BN252" s="24" t="str">
        <f>IF(ISERROR(VLOOKUP($BD252,LOV_GWSGRP!P:P,1,0)),"N","J")</f>
        <v>N</v>
      </c>
      <c r="BO252" s="24" t="str">
        <f>IF(ISERROR(VLOOKUP($BD252,LOV_GWSGRP!S:S,1,0)),"N","J")</f>
        <v>N</v>
      </c>
      <c r="BP252" s="24" t="str">
        <f>IF(ISERROR(VLOOKUP($BD252,LOV_GWSGRP!V:V,1,0)),"N","J")</f>
        <v>N</v>
      </c>
      <c r="BQ252" s="24" t="str">
        <f>IF(ISERROR(VLOOKUP($BD252,LOV_GWSGRP!Y:Y,1,0)),"N","J")</f>
        <v>N</v>
      </c>
      <c r="BR252" s="24" t="str">
        <f>IF(ISERROR(VLOOKUP($BD252,LOV_GWSGRP!AB:AB,1,0)),"N","J")</f>
        <v>N</v>
      </c>
      <c r="BS252" s="24" t="str">
        <f>IF(ISERROR(VLOOKUP($BD252,LOV_GWSGRP!AE:AE,1,0)),"N","J")</f>
        <v>N</v>
      </c>
      <c r="BT252" s="24" t="str">
        <f>IF(ISERROR(VLOOKUP($BD252,LOV_GWSGRP!AH:AH,1,0)),"N","J")</f>
        <v>N</v>
      </c>
      <c r="BU252" s="24" t="str">
        <f>IF(ISERROR(VLOOKUP($BD252,LOV_GWSGRP!CJ:CJ,1,0)),"N","J")</f>
        <v>N</v>
      </c>
      <c r="BV252" s="24" t="str">
        <f>IF(ISERROR(VLOOKUP($BD252,LOV_GWSGRP!AN:AN,1,0)),"N","J")</f>
        <v>N</v>
      </c>
      <c r="BW252" s="24" t="str">
        <f>IF(ISERROR(VLOOKUP($BD252,LOV_GWSGRP!AQ:AQ,1,0)),"N","J")</f>
        <v>N</v>
      </c>
      <c r="BX252" s="24" t="str">
        <f>IF(ISERROR(VLOOKUP($BD252,LOV_GWSGRP!AT:AT,1,0)),"N","J")</f>
        <v>N</v>
      </c>
      <c r="BY252" s="24" t="str">
        <f>IF(ISERROR(VLOOKUP($BD252,LOV_GWSGRP!AW:AW,1,0)),"N","J")</f>
        <v>N</v>
      </c>
      <c r="BZ252" s="24" t="str">
        <f>IF(ISERROR(VLOOKUP($BD252,LOV_GWSGRP!AZ:AZ,1,0)),"N","J")</f>
        <v>N</v>
      </c>
      <c r="CA252" s="24" t="str">
        <f>IF(ISERROR(VLOOKUP($BD252,LOV_GWSGRP!BC:BC,1,0)),"N","J")</f>
        <v>N</v>
      </c>
      <c r="CB252" s="24" t="str">
        <f>IF(ISERROR(VLOOKUP($BD252,LOV_GWSGRP!BF:BF,1,0)),"N","J")</f>
        <v>N</v>
      </c>
      <c r="CC252" s="24" t="str">
        <f>IF(ISERROR(VLOOKUP($BD252,LOV_GWSGRP!BI:BI,1,0)),"N","J")</f>
        <v>N</v>
      </c>
      <c r="CD252" s="24" t="str">
        <f>IF(ISERROR(VLOOKUP($BD252,LOV_GWSGRP!J:J,1,0)),"N","J")</f>
        <v>N</v>
      </c>
      <c r="CE252" s="24" t="str">
        <f>IF(ISERROR(VLOOKUP($BD252,LOV_GWSGRP!BL:BL,1,0)),"N","J")</f>
        <v>N</v>
      </c>
      <c r="CF252" s="24"/>
      <c r="CG252" s="24" t="str">
        <f>IF(ISERROR(VLOOKUP($BD252,LOV_GWSGRP!BO:BO,1,0)),"N","J")</f>
        <v>N</v>
      </c>
      <c r="CH252" s="24" t="str">
        <f t="shared" si="507"/>
        <v>N</v>
      </c>
      <c r="CI252" s="24" t="str">
        <f>IF(ISERROR(VLOOKUP($BD252,GEWASCODE_GLMC8!F:F,1,0)),"N","J")</f>
        <v>N</v>
      </c>
      <c r="CJ252" s="24" t="str">
        <f>IF(COUNTIF($CI252:CI252,"J")&gt;0,"N",IF(ISERROR(VLOOKUP($BD252,GEWASCODE_GLMC8!G:G,1,0)),"N","J"))</f>
        <v>N</v>
      </c>
      <c r="CK252" s="24" t="str">
        <f>IF(COUNTIF($CI252:CJ252,"J")&gt;0,"N",IF(ISERROR(VLOOKUP($BD252,GEWASCODE_GLMC8!H:H,1,0)),"N","J"))</f>
        <v>N</v>
      </c>
      <c r="CL252" s="24" t="str">
        <f>IF(COUNTIF($CI252:CK252,"J")&gt;0,"N",IF(ISERROR(VLOOKUP($BD252,GEWASCODE_GLMC8!I:I,1,0)),"N","J"))</f>
        <v>N</v>
      </c>
      <c r="CM252" s="24" t="str">
        <f>IF(COUNTIF($CI252:CL252,"J")&gt;0,"N",IF(ISERROR(VLOOKUP($BD252,GEWASCODE_GLMC8!J:J,1,0)),"N","J"))</f>
        <v>N</v>
      </c>
      <c r="CN252" s="24" t="str">
        <f>IF(COUNTIF($CI252:CM252,"J")&gt;0,"N",IF(ISERROR(VLOOKUP($BD252,GEWASCODE_GLMC8!K:K,1,0)),"N","J"))</f>
        <v>N</v>
      </c>
      <c r="CO252" s="24" t="str">
        <f>IF(COUNTIF($CI252:CN252,"J")&gt;0,"N",IF(ISERROR(VLOOKUP($BD252,GEWASCODE_GLMC8!L:L,1,0)),"N","J"))</f>
        <v>N</v>
      </c>
      <c r="CP252" s="24" t="str">
        <f>IF(COUNTIF($CI252:CO252,"J")&gt;0,"N",IF(ISERROR(VLOOKUP($BD252,GEWASCODE_GLMC8!M:M,1,0)),"N","J"))</f>
        <v>N</v>
      </c>
      <c r="CQ252" s="24" t="str">
        <f>IF(COUNTIF($CI252:CP252,"J")&gt;0,"N",IF(ISERROR(VLOOKUP($BD252,GEWASCODE_GLMC8!N:N,1,0)),"N","J"))</f>
        <v>N</v>
      </c>
      <c r="CR252" s="24" t="str">
        <f>IF(COUNTIF($CI252:CQ252,"J")&gt;0,"N",IF(ISERROR(VLOOKUP($BD252,GEWASCODE_GLMC8!O:O,1,0)),"N","J"))</f>
        <v>N</v>
      </c>
      <c r="CS252" s="24" t="str">
        <f>IF(COUNTIF($CI252:CR252,"J")&gt;0,"N",IF(ISERROR(VLOOKUP($BD252,GEWASCODE_GLMC8!P:P,1,0)),"N","J"))</f>
        <v>N</v>
      </c>
      <c r="CT252" s="24" t="str">
        <f>IF(COUNTIF($CI252:CS252,"J")&gt;0,"N",IF(ISERROR(VLOOKUP($BD252,GEWASCODE_GLMC8!Q:Q,1,0)),"N","J"))</f>
        <v>N</v>
      </c>
      <c r="CU252" s="24" t="str">
        <f>IF(COUNTIF($CI252:CT252,"J")&gt;0,"N",IF(ISERROR(VLOOKUP($BD252,GEWASCODE_GLMC8!R:R,1,0)),"N","J"))</f>
        <v>N</v>
      </c>
      <c r="CV252" s="24" t="str">
        <f>IF(COUNTIF($CI252:CU252,"J")&gt;0,"N",IF(ISERROR(VLOOKUP($BD252,GEWASCODE_GLMC8!S:S,1,0)),"N","J"))</f>
        <v>N</v>
      </c>
      <c r="CW252" s="24" t="str">
        <f>IF(COUNTIF($CI252:CV252,"J")&gt;0,"N",IF(ISERROR(VLOOKUP($BD252,GEWASCODE_GLMC8!T:T,1,0)),"N","J"))</f>
        <v>N</v>
      </c>
      <c r="CX252" s="24" t="str">
        <f>IF(COUNTIF($CI252:CW252,"J")&gt;0,"N",IF(ISERROR(VLOOKUP($BD252,GEWASCODE_GLMC8!U:U,1,0)),"N","J"))</f>
        <v>N</v>
      </c>
      <c r="CY252" s="24" t="str">
        <f>IF(COUNTIF($CI252:CX252,"J")&gt;0,"N",IF(ISERROR(VLOOKUP($BD252,GEWASCODE_GLMC8!V:V,1,0)),"N","J"))</f>
        <v>N</v>
      </c>
      <c r="CZ252" s="24" t="str">
        <f>IF(COUNTIF($CI252:CY252,"J")&gt;0,"N",IF(ISERROR(VLOOKUP($BD252,GEWASCODE_GLMC8!W:W,1,0)),"N","J"))</f>
        <v>N</v>
      </c>
      <c r="DA252" s="24" t="str">
        <f>IF(COUNTIF($CI252:CZ252,"J")&gt;0,"N",IF(ISERROR(VLOOKUP($BD252,GEWASCODE_GLMC8!X:X,1,0)),"N","J"))</f>
        <v>N</v>
      </c>
      <c r="DB252" s="24" t="str">
        <f>IF(COUNTIF($CI252:DA252,"J")&gt;0,"N",IF(ISERROR(VLOOKUP($BD252,GEWASCODE_GLMC8!Y:Y,1,0)),"N","J"))</f>
        <v>N</v>
      </c>
      <c r="DC252" s="24" t="str">
        <f>IF(COUNTIF($CI252:DB252,"J")&gt;0,"N",IF(ISERROR(VLOOKUP($BD252,GEWASCODE_GLMC8!Z:Z,1,0)),"N","J"))</f>
        <v>N</v>
      </c>
      <c r="DD252" s="24" t="str">
        <f t="shared" si="508"/>
        <v>N</v>
      </c>
      <c r="DE252" s="3" t="str">
        <f t="shared" si="439"/>
        <v>N</v>
      </c>
      <c r="DF252" s="3" t="str">
        <f t="shared" si="440"/>
        <v>N</v>
      </c>
      <c r="DG252" s="3" t="str">
        <f t="shared" si="509"/>
        <v>N</v>
      </c>
      <c r="DH252" s="3" t="str">
        <f t="shared" si="510"/>
        <v>N</v>
      </c>
      <c r="DI252" s="3" t="str">
        <f t="shared" si="441"/>
        <v>N</v>
      </c>
      <c r="DJ252" s="3" t="str">
        <f t="shared" si="442"/>
        <v>N</v>
      </c>
      <c r="DK252" s="3">
        <f>0</f>
        <v>0</v>
      </c>
      <c r="DL252" s="3" t="str">
        <f t="shared" si="443"/>
        <v>N</v>
      </c>
      <c r="DM252" s="3" t="str">
        <f t="shared" si="444"/>
        <v>N</v>
      </c>
      <c r="DN252" t="str">
        <f>IF(AND($A252="J",COUNTIFS(activiteiten_perceel,percelen!$AZ252,activiteiten_maatregel_nr,percelen!DN$4,activiteiten_activiteit_voldoet_aan_voorwaarden,"J")&gt;0),DN$4,"")</f>
        <v/>
      </c>
      <c r="DO252" t="str">
        <f>IF(AND($A252="J",COUNTIFS(activiteiten_perceel,percelen!$AZ252,activiteiten_maatregel_nr,percelen!DO$4,activiteiten_activiteit_voldoet_aan_voorwaarden,"J")&gt;0),DO$4,"")</f>
        <v/>
      </c>
      <c r="DP252" t="str">
        <f>IF(AND($A252="J",COUNTIFS(activiteiten_perceel,percelen!$AZ252,activiteiten_maatregel_nr,percelen!DP$4,activiteiten_activiteit_voldoet_aan_voorwaarden,"J")&gt;0),DP$4,"")</f>
        <v/>
      </c>
      <c r="DQ252" t="str">
        <f>IF(AND($A252="J",COUNTIFS(activiteiten_perceel,percelen!$AZ252,activiteiten_maatregel_nr,percelen!DQ$4,activiteiten_activiteit_voldoet_aan_voorwaarden,"J")&gt;0),DQ$4,"")</f>
        <v/>
      </c>
      <c r="DR252" t="str">
        <f>IF(AND($A252="J",COUNTIFS(activiteiten_perceel,percelen!$AZ252,activiteiten_maatregel_nr,percelen!DR$4,activiteiten_activiteit_voldoet_aan_voorwaarden,"J")&gt;0),DR$4,"")</f>
        <v/>
      </c>
      <c r="DS252" t="str">
        <f>IF(AND($A252="J",COUNTIFS(activiteiten_perceel,percelen!$AZ252,activiteiten_maatregel_nr,percelen!DS$4,activiteiten_activiteit_voldoet_aan_voorwaarden,"J")&gt;0),DS$4,"")</f>
        <v/>
      </c>
      <c r="DT252" t="str">
        <f>IF(AND($A252="J",COUNTIFS(activiteiten_perceel,percelen!$AZ252,activiteiten_maatregel_nr,percelen!DT$4,activiteiten_activiteit_voldoet_aan_voorwaarden,"J")&gt;0),DT$4,"")</f>
        <v/>
      </c>
      <c r="DU252" t="str">
        <f>IF(AND($A252="J",COUNTIFS(activiteiten_perceel,percelen!$AZ252,activiteiten_maatregel_nr,percelen!DU$4,activiteiten_activiteit_voldoet_aan_voorwaarden,"J")&gt;0),DU$4,"")</f>
        <v/>
      </c>
      <c r="DV252" t="str">
        <f>IF(AND($A252="J",COUNTIFS(activiteiten_perceel,percelen!$AZ252,activiteiten_maatregel_nr,percelen!DV$4,activiteiten_activiteit_voldoet_aan_voorwaarden,"J")&gt;0),DV$4,"")</f>
        <v/>
      </c>
      <c r="DW252" t="str">
        <f>IF(AND($A252="J",COUNTIFS(activiteiten_perceel,percelen!$AZ252,activiteiten_maatregel_nr,percelen!DW$4,activiteiten_activiteit_voldoet_aan_voorwaarden,"J")&gt;0),DW$4,"")</f>
        <v/>
      </c>
      <c r="DX252" t="str">
        <f>IF(AND($A252="J",COUNTIFS(activiteiten_perceel,percelen!$AZ252,activiteiten_maatregel_nr,percelen!DX$4,activiteiten_activiteit_voldoet_aan_voorwaarden,"J")&gt;0),DX$4,"")</f>
        <v/>
      </c>
      <c r="DY252" t="str">
        <f>IF(AND($A252="J",COUNTIFS(activiteiten_perceel,percelen!$AZ252,activiteiten_maatregel_nr,percelen!DY$4,activiteiten_activiteit_voldoet_aan_voorwaarden,"J")&gt;0),DY$4,"")</f>
        <v/>
      </c>
      <c r="DZ252" t="str">
        <f>IF(AND($A252="J",COUNTIFS(activiteiten_perceel,percelen!$AZ252,activiteiten_maatregel_nr,percelen!DZ$4,activiteiten_activiteit_voldoet_aan_voorwaarden,"J")&gt;0),DZ$4,"")</f>
        <v/>
      </c>
      <c r="EA252" t="str">
        <f>IF(AND($A252="J",COUNTIFS(activiteiten_perceel,percelen!$AZ252,activiteiten_maatregel_nr,percelen!EA$4,activiteiten_activiteit_voldoet_aan_voorwaarden,"J")&gt;0),EA$4,"")</f>
        <v/>
      </c>
      <c r="EB252" t="str">
        <f>IF(AND($A252="J",COUNTIFS(activiteiten_perceel,percelen!$AZ252,activiteiten_maatregel_nr,percelen!EB$4,activiteiten_activiteit_voldoet_aan_voorwaarden,"J")&gt;0),EB$4,"")</f>
        <v/>
      </c>
      <c r="EC252" t="str">
        <f>IF(AND($A252="J",COUNTIFS(activiteiten_perceel,percelen!$AZ252,activiteiten_maatregel_nr,percelen!EC$4,activiteiten_activiteit_voldoet_aan_voorwaarden,"J")&gt;0),EC$4,"")</f>
        <v/>
      </c>
      <c r="ED252" t="str">
        <f>IF(AND($A252="J",COUNTIFS(activiteiten_perceel,percelen!$AZ252,activiteiten_maatregel_nr,percelen!ED$4,activiteiten_activiteit_voldoet_aan_voorwaarden,"J")&gt;0),ED$4,"")</f>
        <v/>
      </c>
      <c r="EE252" t="str">
        <f>IF(AND($A252="J",COUNTIFS(activiteiten_perceel,percelen!$AZ252,activiteiten_maatregel_nr,percelen!EE$4,activiteiten_activiteit_voldoet_aan_voorwaarden,"J")&gt;0),EE$4,"")</f>
        <v/>
      </c>
      <c r="EF252" t="str">
        <f>IF(AND($A252="J",COUNTIFS(activiteiten_perceel,percelen!$AZ252,activiteiten_maatregel_nr,percelen!EF$4,activiteiten_activiteit_voldoet_aan_voorwaarden,"J")&gt;0),EF$4,"")</f>
        <v/>
      </c>
      <c r="EG252" t="str">
        <f>IF(AND($A252="J",COUNTIFS(activiteiten_perceel,percelen!$AZ252,activiteiten_maatregel_nr,percelen!EG$4,activiteiten_activiteit_voldoet_aan_voorwaarden,"J")&gt;0),EG$4,"")</f>
        <v/>
      </c>
      <c r="EH252" t="str">
        <f>IF(AND($A252="J",COUNTIFS(activiteiten_perceel,percelen!$AZ252,activiteiten_maatregel_nr,percelen!EH$4,activiteiten_activiteit_voldoet_aan_voorwaarden,"J")&gt;0),EH$4,"")</f>
        <v/>
      </c>
      <c r="EI252" t="str">
        <f>IF(AND($A252="J",COUNTIFS(activiteiten_perceel,percelen!$AZ252,activiteiten_maatregel_nr,percelen!EI$4,activiteiten_activiteit_voldoet_aan_voorwaarden,"J")&gt;0),EI$4,"")</f>
        <v/>
      </c>
      <c r="EJ252">
        <f t="shared" si="511"/>
        <v>0</v>
      </c>
      <c r="EK252" t="str">
        <f t="shared" si="445"/>
        <v/>
      </c>
      <c r="EL252" t="str">
        <f t="shared" si="446"/>
        <v/>
      </c>
      <c r="EM252" t="str">
        <f t="shared" si="447"/>
        <v/>
      </c>
      <c r="EN252" t="str">
        <f t="shared" si="448"/>
        <v/>
      </c>
      <c r="EO252" t="str">
        <f t="shared" si="449"/>
        <v/>
      </c>
      <c r="EP252" t="str">
        <f t="shared" si="450"/>
        <v/>
      </c>
      <c r="EQ252" t="str">
        <f t="shared" si="451"/>
        <v/>
      </c>
      <c r="ER252" t="str">
        <f t="shared" si="452"/>
        <v/>
      </c>
      <c r="ES252" t="str">
        <f t="shared" si="453"/>
        <v/>
      </c>
      <c r="ET252" t="str">
        <f t="shared" si="454"/>
        <v/>
      </c>
      <c r="EU252" t="str">
        <f t="shared" si="455"/>
        <v/>
      </c>
      <c r="EV252" t="str">
        <f t="shared" si="456"/>
        <v/>
      </c>
      <c r="EW252" t="str">
        <f t="shared" si="512"/>
        <v>nvt</v>
      </c>
      <c r="EX252" t="str">
        <f t="shared" si="513"/>
        <v>nvt</v>
      </c>
      <c r="EY252" t="str">
        <f t="shared" si="514"/>
        <v>nvt</v>
      </c>
      <c r="EZ252" t="str">
        <f t="shared" si="515"/>
        <v>nvt</v>
      </c>
      <c r="FA252" t="str">
        <f t="shared" si="516"/>
        <v>nvt</v>
      </c>
      <c r="FB252" t="str">
        <f t="shared" si="517"/>
        <v>nvt</v>
      </c>
      <c r="FC252" t="str">
        <f t="shared" si="518"/>
        <v>nvt</v>
      </c>
      <c r="FD252" t="str">
        <f t="shared" si="519"/>
        <v>nvt</v>
      </c>
      <c r="FE252" t="str">
        <f>IF($EJ252=2,VLOOKUP(FD252,STAPELING!A:D,FE$1,0),"nvt")</f>
        <v>nvt</v>
      </c>
      <c r="FF252" t="str">
        <f t="shared" si="520"/>
        <v>nvt</v>
      </c>
      <c r="FG252" t="str">
        <f t="shared" si="521"/>
        <v>nvt</v>
      </c>
      <c r="FH252" t="str">
        <f t="shared" si="522"/>
        <v>nvt</v>
      </c>
      <c r="FI252" t="str">
        <f t="shared" si="523"/>
        <v>nvt</v>
      </c>
      <c r="FJ252" t="str">
        <f t="shared" si="524"/>
        <v>nvt</v>
      </c>
      <c r="FK252" t="str">
        <f t="shared" si="525"/>
        <v>nvt</v>
      </c>
      <c r="FL252" t="str">
        <f t="shared" si="526"/>
        <v>nvt</v>
      </c>
      <c r="FM252" t="str">
        <f t="shared" si="527"/>
        <v/>
      </c>
      <c r="FN252" t="str">
        <f>IF(ISERROR(VLOOKUP(FM252,STAPELING!I:AO,FN$1,0)),"N",VLOOKUP(FM252,STAPELING!I:AO,FN$1,0))</f>
        <v>J</v>
      </c>
      <c r="FO252" t="str">
        <f t="shared" si="528"/>
        <v>nvt</v>
      </c>
      <c r="FP252" t="str">
        <f t="shared" si="457"/>
        <v>nvt</v>
      </c>
      <c r="FQ252" t="str">
        <f t="shared" si="458"/>
        <v>nvt</v>
      </c>
      <c r="FR252" t="str">
        <f t="shared" si="459"/>
        <v>nvt</v>
      </c>
      <c r="FS252" t="str">
        <f t="shared" si="460"/>
        <v>nvt</v>
      </c>
      <c r="FT252" t="str">
        <f t="shared" si="461"/>
        <v>nvt</v>
      </c>
      <c r="FU252" t="str">
        <f t="shared" si="462"/>
        <v>nvt</v>
      </c>
      <c r="FV252" t="str">
        <f t="shared" si="463"/>
        <v>nvt</v>
      </c>
      <c r="FW252" t="str">
        <f t="shared" si="464"/>
        <v>nvt</v>
      </c>
      <c r="FX252" t="str">
        <f t="shared" si="465"/>
        <v>nvt</v>
      </c>
      <c r="FY252" t="str">
        <f t="shared" si="466"/>
        <v>nvt</v>
      </c>
      <c r="FZ252" t="str">
        <f t="shared" si="467"/>
        <v>nvt</v>
      </c>
      <c r="GA252" t="str">
        <f t="shared" si="468"/>
        <v>nvt</v>
      </c>
      <c r="GB252" t="str">
        <f>IF($EJ252&gt;2,IF(FO252="","zwart",VLOOKUP(FO252,STAPELING!J:AA,GB$1,0)),"nvt")</f>
        <v>nvt</v>
      </c>
      <c r="GC252" t="str">
        <f t="shared" si="529"/>
        <v>nvt</v>
      </c>
      <c r="GD252" t="str">
        <f t="shared" si="530"/>
        <v>nvt</v>
      </c>
      <c r="GE252" t="str">
        <f t="shared" si="531"/>
        <v>nvt</v>
      </c>
      <c r="GF252" t="str">
        <f t="shared" si="532"/>
        <v>nvt</v>
      </c>
      <c r="GG252" t="str">
        <f t="shared" si="533"/>
        <v>nvt</v>
      </c>
      <c r="GH252" t="str">
        <f t="shared" si="534"/>
        <v>nvt</v>
      </c>
      <c r="GI252" t="str">
        <f t="shared" si="535"/>
        <v>nvt</v>
      </c>
      <c r="GJ252" t="str">
        <f t="shared" si="536"/>
        <v>nvt</v>
      </c>
      <c r="GK252" t="str">
        <f t="shared" si="469"/>
        <v>nvt</v>
      </c>
      <c r="GL252" t="str">
        <f t="shared" si="470"/>
        <v>nvt</v>
      </c>
      <c r="GM252" t="str">
        <f t="shared" si="471"/>
        <v>nvt</v>
      </c>
      <c r="GN252" t="str">
        <f t="shared" si="472"/>
        <v>nvt</v>
      </c>
      <c r="GO252" t="str">
        <f t="shared" si="473"/>
        <v>nvt</v>
      </c>
      <c r="GP252" t="str">
        <f t="shared" si="474"/>
        <v>nvt</v>
      </c>
      <c r="GQ252" t="str">
        <f t="shared" si="475"/>
        <v>nvt</v>
      </c>
      <c r="GR252" t="str">
        <f t="shared" si="476"/>
        <v>nvt</v>
      </c>
      <c r="GS252" t="str">
        <f t="shared" si="477"/>
        <v>nvt</v>
      </c>
      <c r="GT252" t="str">
        <f t="shared" si="478"/>
        <v>nvt</v>
      </c>
      <c r="GU252" t="str">
        <f t="shared" si="479"/>
        <v>nvt</v>
      </c>
      <c r="GV252" t="str">
        <f t="shared" si="480"/>
        <v>nvt</v>
      </c>
      <c r="GW252" t="str">
        <f>IF($EJ252&gt;2,IF(GJ252="","zwart",VLOOKUP(GJ252,STAPELING!AB:AJ,GW$1,0)),"nvt")</f>
        <v>nvt</v>
      </c>
      <c r="GX252" t="str">
        <f t="shared" si="537"/>
        <v>nvt</v>
      </c>
      <c r="GY252" t="str">
        <f t="shared" si="538"/>
        <v>nvt</v>
      </c>
      <c r="GZ252" t="str">
        <f t="shared" si="539"/>
        <v>nvt</v>
      </c>
      <c r="HA252" t="str">
        <f t="shared" si="540"/>
        <v>nvt</v>
      </c>
      <c r="HB252" t="str">
        <f t="shared" si="541"/>
        <v>nvt</v>
      </c>
      <c r="HC252" t="str">
        <f t="shared" si="542"/>
        <v>nvt</v>
      </c>
      <c r="HD252" t="str">
        <f t="shared" si="543"/>
        <v>nvt</v>
      </c>
      <c r="HE252" t="str">
        <f t="shared" si="544"/>
        <v>nvt</v>
      </c>
      <c r="HF252" t="str">
        <f t="shared" si="545"/>
        <v>nvt</v>
      </c>
      <c r="HG252" t="str">
        <f t="shared" si="546"/>
        <v>nvt</v>
      </c>
      <c r="HH252" t="str">
        <f t="shared" si="547"/>
        <v>nvt</v>
      </c>
      <c r="HI252" t="str">
        <f t="shared" si="548"/>
        <v>nvt</v>
      </c>
      <c r="HJ252" t="str">
        <f t="shared" si="549"/>
        <v>nvt</v>
      </c>
      <c r="HK252" t="str">
        <f t="shared" si="550"/>
        <v>nvt</v>
      </c>
      <c r="HL252" t="str">
        <f t="shared" si="551"/>
        <v>nvt</v>
      </c>
      <c r="HM252" t="str">
        <f t="shared" si="481"/>
        <v>nvt</v>
      </c>
      <c r="HN252" t="str">
        <f t="shared" si="482"/>
        <v>nvt</v>
      </c>
      <c r="HO252" t="str">
        <f t="shared" si="483"/>
        <v>nvt</v>
      </c>
      <c r="HP252" t="str">
        <f t="shared" si="484"/>
        <v>nvt</v>
      </c>
      <c r="HQ252" t="str">
        <f t="shared" si="485"/>
        <v>nvt</v>
      </c>
      <c r="HR252" t="str">
        <f t="shared" si="486"/>
        <v>nvt</v>
      </c>
      <c r="HS252" t="str">
        <f t="shared" si="487"/>
        <v>nvt</v>
      </c>
      <c r="HT252" t="str">
        <f t="shared" si="488"/>
        <v>nvt</v>
      </c>
      <c r="HU252" t="str">
        <f t="shared" si="489"/>
        <v>nvt</v>
      </c>
      <c r="HV252" t="str">
        <f t="shared" si="490"/>
        <v>nvt</v>
      </c>
      <c r="HW252" t="str">
        <f t="shared" si="491"/>
        <v>nvt</v>
      </c>
      <c r="HX252" t="str">
        <f t="shared" si="492"/>
        <v>nvt</v>
      </c>
      <c r="HY252" t="str">
        <f>IF($EJ252&gt;2,IF(HL252="","zwart",VLOOKUP(HL252,STAPELING!AK:AN,HY$1,0)),"nvt")</f>
        <v>nvt</v>
      </c>
      <c r="HZ252" t="str">
        <f t="shared" si="552"/>
        <v>nvt</v>
      </c>
      <c r="IA252" t="str">
        <f t="shared" si="553"/>
        <v>nvt</v>
      </c>
      <c r="IB252" t="str">
        <f t="shared" si="554"/>
        <v>nvt</v>
      </c>
      <c r="IC252" t="str">
        <f t="shared" si="555"/>
        <v>nvt</v>
      </c>
      <c r="ID252" t="str">
        <f t="shared" si="556"/>
        <v>nvt</v>
      </c>
      <c r="IE252" t="str">
        <f t="shared" si="557"/>
        <v>nvt</v>
      </c>
      <c r="IF252" t="str">
        <f t="shared" si="558"/>
        <v>nvt</v>
      </c>
      <c r="IG252">
        <f t="shared" si="559"/>
        <v>0</v>
      </c>
      <c r="IH252">
        <f t="shared" si="560"/>
        <v>0</v>
      </c>
      <c r="II252">
        <f t="shared" si="561"/>
        <v>0</v>
      </c>
      <c r="IJ252">
        <f t="shared" si="562"/>
        <v>0</v>
      </c>
      <c r="IK252">
        <f t="shared" si="563"/>
        <v>0</v>
      </c>
      <c r="IL252">
        <f t="shared" si="564"/>
        <v>0</v>
      </c>
      <c r="IM252">
        <f t="shared" si="565"/>
        <v>0</v>
      </c>
      <c r="IN252">
        <f t="shared" si="566"/>
        <v>0</v>
      </c>
      <c r="IO252">
        <f t="shared" si="567"/>
        <v>0</v>
      </c>
      <c r="IP252">
        <f t="shared" si="568"/>
        <v>0</v>
      </c>
      <c r="IQ252">
        <f t="shared" si="569"/>
        <v>0</v>
      </c>
      <c r="IR252">
        <f t="shared" si="570"/>
        <v>0</v>
      </c>
      <c r="IS252">
        <f t="shared" si="571"/>
        <v>0</v>
      </c>
      <c r="IT252">
        <f t="shared" si="572"/>
        <v>0</v>
      </c>
      <c r="IU252" t="str">
        <f t="shared" si="573"/>
        <v>N</v>
      </c>
      <c r="IV252" t="str">
        <f t="shared" si="493"/>
        <v>N</v>
      </c>
      <c r="IW252" t="str">
        <f t="shared" si="574"/>
        <v>N</v>
      </c>
    </row>
    <row r="253" spans="1:258" x14ac:dyDescent="0.25">
      <c r="A253" t="str">
        <f>IF(ISERROR(VLOOKUP(E253,E$4:E252,1,0)),"J","N")</f>
        <v>N</v>
      </c>
      <c r="E253" s="25" t="str">
        <f>IF(Invoer!B282="","",Invoer!B282)</f>
        <v/>
      </c>
      <c r="F253" s="25"/>
      <c r="G253" s="25"/>
      <c r="H253" s="25" t="str">
        <f>IF(AND($E253&lt;&gt;"",$A253="J"),Invoer!D282,"")</f>
        <v/>
      </c>
      <c r="I253" s="25"/>
      <c r="J253" s="26"/>
      <c r="K253" s="26" t="str">
        <f>IF(AND($E253&lt;&gt;"",$A253="J"),Invoer!L282,"")</f>
        <v/>
      </c>
      <c r="L253" s="26"/>
      <c r="M253" s="25"/>
      <c r="N253" s="152"/>
      <c r="O253" s="153"/>
      <c r="P253" s="25"/>
      <c r="Q253" s="25"/>
      <c r="R253" s="153"/>
      <c r="S253" s="154"/>
      <c r="T253" s="152"/>
      <c r="U253" s="153"/>
      <c r="V253" s="153"/>
      <c r="W253" s="59" t="str">
        <f>IF(AND($E253&lt;&gt;"",$A253="J",Invoer!R282&lt;&gt;""),VLOOKUP(Invoer!R282,NORM!$F$26:$H$29,3,0),"")</f>
        <v/>
      </c>
      <c r="X253" s="59"/>
      <c r="Y253" s="25" t="str">
        <f t="shared" si="494"/>
        <v/>
      </c>
      <c r="Z253" s="25"/>
      <c r="AA253" s="26" t="str">
        <f t="shared" si="495"/>
        <v/>
      </c>
      <c r="AB253" s="26"/>
      <c r="AC253" s="153"/>
      <c r="AD253" s="153"/>
      <c r="AE253" s="153"/>
      <c r="AF253" s="153"/>
      <c r="AG253" s="153"/>
      <c r="AH253" s="25"/>
      <c r="AI253" s="153"/>
      <c r="AJ253" s="153"/>
      <c r="AK253" s="153"/>
      <c r="AL253" s="153"/>
      <c r="AM253" s="25" t="str">
        <f>IF(AND($E253&lt;&gt;"",$A253="J"),IF(Invoer!X282="Ja","J",IF(Invoer!X282="Nee","N","")),"")</f>
        <v/>
      </c>
      <c r="AN253" s="153"/>
      <c r="AO253" s="153"/>
      <c r="AP253" s="153" t="s">
        <v>311</v>
      </c>
      <c r="AQ253" s="153" t="s">
        <v>311</v>
      </c>
      <c r="AR253" s="153" t="s">
        <v>312</v>
      </c>
      <c r="AS253" s="153" t="s">
        <v>312</v>
      </c>
      <c r="AT253" s="1" t="str">
        <f>IF(AND($E253&lt;&gt;"",$A253="J",Invoer!O282&lt;&gt;""),VLOOKUP(Invoer!O282,NORM!$F$31:$H$38,3,0),"")</f>
        <v/>
      </c>
      <c r="AU253" s="1"/>
      <c r="AV253" s="1" t="str">
        <f>IF(AND($E253&lt;&gt;"",$A253="J"),Invoer!AH282,"")</f>
        <v/>
      </c>
      <c r="AW253" s="1"/>
      <c r="AX253" s="1" t="str">
        <f t="shared" si="496"/>
        <v/>
      </c>
      <c r="AY253" s="1"/>
      <c r="AZ253" s="3" t="str">
        <f t="shared" si="497"/>
        <v/>
      </c>
      <c r="BA253" s="3" t="str">
        <f t="shared" si="498"/>
        <v/>
      </c>
      <c r="BB253" s="3" t="str">
        <f t="shared" si="499"/>
        <v>N</v>
      </c>
      <c r="BC253" s="3" t="str">
        <f t="shared" si="500"/>
        <v>N</v>
      </c>
      <c r="BD253" s="3" t="str">
        <f t="shared" si="501"/>
        <v/>
      </c>
      <c r="BE253" s="3">
        <f t="shared" si="502"/>
        <v>0</v>
      </c>
      <c r="BF253" s="3" t="str">
        <f t="shared" si="503"/>
        <v/>
      </c>
      <c r="BG253" s="3" t="str">
        <f t="shared" si="504"/>
        <v/>
      </c>
      <c r="BH253" s="3" t="str">
        <f t="shared" si="505"/>
        <v>N</v>
      </c>
      <c r="BI253" s="24" t="str">
        <f t="shared" si="506"/>
        <v/>
      </c>
      <c r="BJ253" s="24" t="str">
        <f>IF(ISERROR(VLOOKUP($BD253,LOV_GWSGRP!A:A,1,0)),"N","J")</f>
        <v>N</v>
      </c>
      <c r="BK253" s="24" t="str">
        <f>IF(ISERROR(VLOOKUP($BD253,LOV_GWSGRP!D:D,1,0)),"N","J")</f>
        <v>N</v>
      </c>
      <c r="BL253" s="24" t="str">
        <f>IF(ISERROR(VLOOKUP($BD253,LOV_GWSGRP!G:G,1,0)),"N","J")</f>
        <v>N</v>
      </c>
      <c r="BM253" s="24" t="str">
        <f>IF(ISERROR(VLOOKUP($BD253,LOV_GWSGRP!M:M,1,0)),"N","J")</f>
        <v>N</v>
      </c>
      <c r="BN253" s="24" t="str">
        <f>IF(ISERROR(VLOOKUP($BD253,LOV_GWSGRP!P:P,1,0)),"N","J")</f>
        <v>N</v>
      </c>
      <c r="BO253" s="24" t="str">
        <f>IF(ISERROR(VLOOKUP($BD253,LOV_GWSGRP!S:S,1,0)),"N","J")</f>
        <v>N</v>
      </c>
      <c r="BP253" s="24" t="str">
        <f>IF(ISERROR(VLOOKUP($BD253,LOV_GWSGRP!V:V,1,0)),"N","J")</f>
        <v>N</v>
      </c>
      <c r="BQ253" s="24" t="str">
        <f>IF(ISERROR(VLOOKUP($BD253,LOV_GWSGRP!Y:Y,1,0)),"N","J")</f>
        <v>N</v>
      </c>
      <c r="BR253" s="24" t="str">
        <f>IF(ISERROR(VLOOKUP($BD253,LOV_GWSGRP!AB:AB,1,0)),"N","J")</f>
        <v>N</v>
      </c>
      <c r="BS253" s="24" t="str">
        <f>IF(ISERROR(VLOOKUP($BD253,LOV_GWSGRP!AE:AE,1,0)),"N","J")</f>
        <v>N</v>
      </c>
      <c r="BT253" s="24" t="str">
        <f>IF(ISERROR(VLOOKUP($BD253,LOV_GWSGRP!AH:AH,1,0)),"N","J")</f>
        <v>N</v>
      </c>
      <c r="BU253" s="24" t="str">
        <f>IF(ISERROR(VLOOKUP($BD253,LOV_GWSGRP!CJ:CJ,1,0)),"N","J")</f>
        <v>N</v>
      </c>
      <c r="BV253" s="24" t="str">
        <f>IF(ISERROR(VLOOKUP($BD253,LOV_GWSGRP!AN:AN,1,0)),"N","J")</f>
        <v>N</v>
      </c>
      <c r="BW253" s="24" t="str">
        <f>IF(ISERROR(VLOOKUP($BD253,LOV_GWSGRP!AQ:AQ,1,0)),"N","J")</f>
        <v>N</v>
      </c>
      <c r="BX253" s="24" t="str">
        <f>IF(ISERROR(VLOOKUP($BD253,LOV_GWSGRP!AT:AT,1,0)),"N","J")</f>
        <v>N</v>
      </c>
      <c r="BY253" s="24" t="str">
        <f>IF(ISERROR(VLOOKUP($BD253,LOV_GWSGRP!AW:AW,1,0)),"N","J")</f>
        <v>N</v>
      </c>
      <c r="BZ253" s="24" t="str">
        <f>IF(ISERROR(VLOOKUP($BD253,LOV_GWSGRP!AZ:AZ,1,0)),"N","J")</f>
        <v>N</v>
      </c>
      <c r="CA253" s="24" t="str">
        <f>IF(ISERROR(VLOOKUP($BD253,LOV_GWSGRP!BC:BC,1,0)),"N","J")</f>
        <v>N</v>
      </c>
      <c r="CB253" s="24" t="str">
        <f>IF(ISERROR(VLOOKUP($BD253,LOV_GWSGRP!BF:BF,1,0)),"N","J")</f>
        <v>N</v>
      </c>
      <c r="CC253" s="24" t="str">
        <f>IF(ISERROR(VLOOKUP($BD253,LOV_GWSGRP!BI:BI,1,0)),"N","J")</f>
        <v>N</v>
      </c>
      <c r="CD253" s="24" t="str">
        <f>IF(ISERROR(VLOOKUP($BD253,LOV_GWSGRP!J:J,1,0)),"N","J")</f>
        <v>N</v>
      </c>
      <c r="CE253" s="24" t="str">
        <f>IF(ISERROR(VLOOKUP($BD253,LOV_GWSGRP!BL:BL,1,0)),"N","J")</f>
        <v>N</v>
      </c>
      <c r="CF253" s="24"/>
      <c r="CG253" s="24" t="str">
        <f>IF(ISERROR(VLOOKUP($BD253,LOV_GWSGRP!BO:BO,1,0)),"N","J")</f>
        <v>N</v>
      </c>
      <c r="CH253" s="24" t="str">
        <f t="shared" si="507"/>
        <v>N</v>
      </c>
      <c r="CI253" s="24" t="str">
        <f>IF(ISERROR(VLOOKUP($BD253,GEWASCODE_GLMC8!F:F,1,0)),"N","J")</f>
        <v>N</v>
      </c>
      <c r="CJ253" s="24" t="str">
        <f>IF(COUNTIF($CI253:CI253,"J")&gt;0,"N",IF(ISERROR(VLOOKUP($BD253,GEWASCODE_GLMC8!G:G,1,0)),"N","J"))</f>
        <v>N</v>
      </c>
      <c r="CK253" s="24" t="str">
        <f>IF(COUNTIF($CI253:CJ253,"J")&gt;0,"N",IF(ISERROR(VLOOKUP($BD253,GEWASCODE_GLMC8!H:H,1,0)),"N","J"))</f>
        <v>N</v>
      </c>
      <c r="CL253" s="24" t="str">
        <f>IF(COUNTIF($CI253:CK253,"J")&gt;0,"N",IF(ISERROR(VLOOKUP($BD253,GEWASCODE_GLMC8!I:I,1,0)),"N","J"))</f>
        <v>N</v>
      </c>
      <c r="CM253" s="24" t="str">
        <f>IF(COUNTIF($CI253:CL253,"J")&gt;0,"N",IF(ISERROR(VLOOKUP($BD253,GEWASCODE_GLMC8!J:J,1,0)),"N","J"))</f>
        <v>N</v>
      </c>
      <c r="CN253" s="24" t="str">
        <f>IF(COUNTIF($CI253:CM253,"J")&gt;0,"N",IF(ISERROR(VLOOKUP($BD253,GEWASCODE_GLMC8!K:K,1,0)),"N","J"))</f>
        <v>N</v>
      </c>
      <c r="CO253" s="24" t="str">
        <f>IF(COUNTIF($CI253:CN253,"J")&gt;0,"N",IF(ISERROR(VLOOKUP($BD253,GEWASCODE_GLMC8!L:L,1,0)),"N","J"))</f>
        <v>N</v>
      </c>
      <c r="CP253" s="24" t="str">
        <f>IF(COUNTIF($CI253:CO253,"J")&gt;0,"N",IF(ISERROR(VLOOKUP($BD253,GEWASCODE_GLMC8!M:M,1,0)),"N","J"))</f>
        <v>N</v>
      </c>
      <c r="CQ253" s="24" t="str">
        <f>IF(COUNTIF($CI253:CP253,"J")&gt;0,"N",IF(ISERROR(VLOOKUP($BD253,GEWASCODE_GLMC8!N:N,1,0)),"N","J"))</f>
        <v>N</v>
      </c>
      <c r="CR253" s="24" t="str">
        <f>IF(COUNTIF($CI253:CQ253,"J")&gt;0,"N",IF(ISERROR(VLOOKUP($BD253,GEWASCODE_GLMC8!O:O,1,0)),"N","J"))</f>
        <v>N</v>
      </c>
      <c r="CS253" s="24" t="str">
        <f>IF(COUNTIF($CI253:CR253,"J")&gt;0,"N",IF(ISERROR(VLOOKUP($BD253,GEWASCODE_GLMC8!P:P,1,0)),"N","J"))</f>
        <v>N</v>
      </c>
      <c r="CT253" s="24" t="str">
        <f>IF(COUNTIF($CI253:CS253,"J")&gt;0,"N",IF(ISERROR(VLOOKUP($BD253,GEWASCODE_GLMC8!Q:Q,1,0)),"N","J"))</f>
        <v>N</v>
      </c>
      <c r="CU253" s="24" t="str">
        <f>IF(COUNTIF($CI253:CT253,"J")&gt;0,"N",IF(ISERROR(VLOOKUP($BD253,GEWASCODE_GLMC8!R:R,1,0)),"N","J"))</f>
        <v>N</v>
      </c>
      <c r="CV253" s="24" t="str">
        <f>IF(COUNTIF($CI253:CU253,"J")&gt;0,"N",IF(ISERROR(VLOOKUP($BD253,GEWASCODE_GLMC8!S:S,1,0)),"N","J"))</f>
        <v>N</v>
      </c>
      <c r="CW253" s="24" t="str">
        <f>IF(COUNTIF($CI253:CV253,"J")&gt;0,"N",IF(ISERROR(VLOOKUP($BD253,GEWASCODE_GLMC8!T:T,1,0)),"N","J"))</f>
        <v>N</v>
      </c>
      <c r="CX253" s="24" t="str">
        <f>IF(COUNTIF($CI253:CW253,"J")&gt;0,"N",IF(ISERROR(VLOOKUP($BD253,GEWASCODE_GLMC8!U:U,1,0)),"N","J"))</f>
        <v>N</v>
      </c>
      <c r="CY253" s="24" t="str">
        <f>IF(COUNTIF($CI253:CX253,"J")&gt;0,"N",IF(ISERROR(VLOOKUP($BD253,GEWASCODE_GLMC8!V:V,1,0)),"N","J"))</f>
        <v>N</v>
      </c>
      <c r="CZ253" s="24" t="str">
        <f>IF(COUNTIF($CI253:CY253,"J")&gt;0,"N",IF(ISERROR(VLOOKUP($BD253,GEWASCODE_GLMC8!W:W,1,0)),"N","J"))</f>
        <v>N</v>
      </c>
      <c r="DA253" s="24" t="str">
        <f>IF(COUNTIF($CI253:CZ253,"J")&gt;0,"N",IF(ISERROR(VLOOKUP($BD253,GEWASCODE_GLMC8!X:X,1,0)),"N","J"))</f>
        <v>N</v>
      </c>
      <c r="DB253" s="24" t="str">
        <f>IF(COUNTIF($CI253:DA253,"J")&gt;0,"N",IF(ISERROR(VLOOKUP($BD253,GEWASCODE_GLMC8!Y:Y,1,0)),"N","J"))</f>
        <v>N</v>
      </c>
      <c r="DC253" s="24" t="str">
        <f>IF(COUNTIF($CI253:DB253,"J")&gt;0,"N",IF(ISERROR(VLOOKUP($BD253,GEWASCODE_GLMC8!Z:Z,1,0)),"N","J"))</f>
        <v>N</v>
      </c>
      <c r="DD253" s="24" t="str">
        <f t="shared" si="508"/>
        <v>N</v>
      </c>
      <c r="DE253" s="3" t="str">
        <f t="shared" si="439"/>
        <v>N</v>
      </c>
      <c r="DF253" s="3" t="str">
        <f t="shared" si="440"/>
        <v>N</v>
      </c>
      <c r="DG253" s="3" t="str">
        <f t="shared" si="509"/>
        <v>N</v>
      </c>
      <c r="DH253" s="3" t="str">
        <f t="shared" si="510"/>
        <v>N</v>
      </c>
      <c r="DI253" s="3" t="str">
        <f t="shared" si="441"/>
        <v>N</v>
      </c>
      <c r="DJ253" s="3" t="str">
        <f t="shared" si="442"/>
        <v>N</v>
      </c>
      <c r="DK253" s="3">
        <f>0</f>
        <v>0</v>
      </c>
      <c r="DL253" s="3" t="str">
        <f t="shared" si="443"/>
        <v>N</v>
      </c>
      <c r="DM253" s="3" t="str">
        <f t="shared" si="444"/>
        <v>N</v>
      </c>
      <c r="DN253" t="str">
        <f>IF(AND($A253="J",COUNTIFS(activiteiten_perceel,percelen!$AZ253,activiteiten_maatregel_nr,percelen!DN$4,activiteiten_activiteit_voldoet_aan_voorwaarden,"J")&gt;0),DN$4,"")</f>
        <v/>
      </c>
      <c r="DO253" t="str">
        <f>IF(AND($A253="J",COUNTIFS(activiteiten_perceel,percelen!$AZ253,activiteiten_maatregel_nr,percelen!DO$4,activiteiten_activiteit_voldoet_aan_voorwaarden,"J")&gt;0),DO$4,"")</f>
        <v/>
      </c>
      <c r="DP253" t="str">
        <f>IF(AND($A253="J",COUNTIFS(activiteiten_perceel,percelen!$AZ253,activiteiten_maatregel_nr,percelen!DP$4,activiteiten_activiteit_voldoet_aan_voorwaarden,"J")&gt;0),DP$4,"")</f>
        <v/>
      </c>
      <c r="DQ253" t="str">
        <f>IF(AND($A253="J",COUNTIFS(activiteiten_perceel,percelen!$AZ253,activiteiten_maatregel_nr,percelen!DQ$4,activiteiten_activiteit_voldoet_aan_voorwaarden,"J")&gt;0),DQ$4,"")</f>
        <v/>
      </c>
      <c r="DR253" t="str">
        <f>IF(AND($A253="J",COUNTIFS(activiteiten_perceel,percelen!$AZ253,activiteiten_maatregel_nr,percelen!DR$4,activiteiten_activiteit_voldoet_aan_voorwaarden,"J")&gt;0),DR$4,"")</f>
        <v/>
      </c>
      <c r="DS253" t="str">
        <f>IF(AND($A253="J",COUNTIFS(activiteiten_perceel,percelen!$AZ253,activiteiten_maatregel_nr,percelen!DS$4,activiteiten_activiteit_voldoet_aan_voorwaarden,"J")&gt;0),DS$4,"")</f>
        <v/>
      </c>
      <c r="DT253" t="str">
        <f>IF(AND($A253="J",COUNTIFS(activiteiten_perceel,percelen!$AZ253,activiteiten_maatregel_nr,percelen!DT$4,activiteiten_activiteit_voldoet_aan_voorwaarden,"J")&gt;0),DT$4,"")</f>
        <v/>
      </c>
      <c r="DU253" t="str">
        <f>IF(AND($A253="J",COUNTIFS(activiteiten_perceel,percelen!$AZ253,activiteiten_maatregel_nr,percelen!DU$4,activiteiten_activiteit_voldoet_aan_voorwaarden,"J")&gt;0),DU$4,"")</f>
        <v/>
      </c>
      <c r="DV253" t="str">
        <f>IF(AND($A253="J",COUNTIFS(activiteiten_perceel,percelen!$AZ253,activiteiten_maatregel_nr,percelen!DV$4,activiteiten_activiteit_voldoet_aan_voorwaarden,"J")&gt;0),DV$4,"")</f>
        <v/>
      </c>
      <c r="DW253" t="str">
        <f>IF(AND($A253="J",COUNTIFS(activiteiten_perceel,percelen!$AZ253,activiteiten_maatregel_nr,percelen!DW$4,activiteiten_activiteit_voldoet_aan_voorwaarden,"J")&gt;0),DW$4,"")</f>
        <v/>
      </c>
      <c r="DX253" t="str">
        <f>IF(AND($A253="J",COUNTIFS(activiteiten_perceel,percelen!$AZ253,activiteiten_maatregel_nr,percelen!DX$4,activiteiten_activiteit_voldoet_aan_voorwaarden,"J")&gt;0),DX$4,"")</f>
        <v/>
      </c>
      <c r="DY253" t="str">
        <f>IF(AND($A253="J",COUNTIFS(activiteiten_perceel,percelen!$AZ253,activiteiten_maatregel_nr,percelen!DY$4,activiteiten_activiteit_voldoet_aan_voorwaarden,"J")&gt;0),DY$4,"")</f>
        <v/>
      </c>
      <c r="DZ253" t="str">
        <f>IF(AND($A253="J",COUNTIFS(activiteiten_perceel,percelen!$AZ253,activiteiten_maatregel_nr,percelen!DZ$4,activiteiten_activiteit_voldoet_aan_voorwaarden,"J")&gt;0),DZ$4,"")</f>
        <v/>
      </c>
      <c r="EA253" t="str">
        <f>IF(AND($A253="J",COUNTIFS(activiteiten_perceel,percelen!$AZ253,activiteiten_maatregel_nr,percelen!EA$4,activiteiten_activiteit_voldoet_aan_voorwaarden,"J")&gt;0),EA$4,"")</f>
        <v/>
      </c>
      <c r="EB253" t="str">
        <f>IF(AND($A253="J",COUNTIFS(activiteiten_perceel,percelen!$AZ253,activiteiten_maatregel_nr,percelen!EB$4,activiteiten_activiteit_voldoet_aan_voorwaarden,"J")&gt;0),EB$4,"")</f>
        <v/>
      </c>
      <c r="EC253" t="str">
        <f>IF(AND($A253="J",COUNTIFS(activiteiten_perceel,percelen!$AZ253,activiteiten_maatregel_nr,percelen!EC$4,activiteiten_activiteit_voldoet_aan_voorwaarden,"J")&gt;0),EC$4,"")</f>
        <v/>
      </c>
      <c r="ED253" t="str">
        <f>IF(AND($A253="J",COUNTIFS(activiteiten_perceel,percelen!$AZ253,activiteiten_maatregel_nr,percelen!ED$4,activiteiten_activiteit_voldoet_aan_voorwaarden,"J")&gt;0),ED$4,"")</f>
        <v/>
      </c>
      <c r="EE253" t="str">
        <f>IF(AND($A253="J",COUNTIFS(activiteiten_perceel,percelen!$AZ253,activiteiten_maatregel_nr,percelen!EE$4,activiteiten_activiteit_voldoet_aan_voorwaarden,"J")&gt;0),EE$4,"")</f>
        <v/>
      </c>
      <c r="EF253" t="str">
        <f>IF(AND($A253="J",COUNTIFS(activiteiten_perceel,percelen!$AZ253,activiteiten_maatregel_nr,percelen!EF$4,activiteiten_activiteit_voldoet_aan_voorwaarden,"J")&gt;0),EF$4,"")</f>
        <v/>
      </c>
      <c r="EG253" t="str">
        <f>IF(AND($A253="J",COUNTIFS(activiteiten_perceel,percelen!$AZ253,activiteiten_maatregel_nr,percelen!EG$4,activiteiten_activiteit_voldoet_aan_voorwaarden,"J")&gt;0),EG$4,"")</f>
        <v/>
      </c>
      <c r="EH253" t="str">
        <f>IF(AND($A253="J",COUNTIFS(activiteiten_perceel,percelen!$AZ253,activiteiten_maatregel_nr,percelen!EH$4,activiteiten_activiteit_voldoet_aan_voorwaarden,"J")&gt;0),EH$4,"")</f>
        <v/>
      </c>
      <c r="EI253" t="str">
        <f>IF(AND($A253="J",COUNTIFS(activiteiten_perceel,percelen!$AZ253,activiteiten_maatregel_nr,percelen!EI$4,activiteiten_activiteit_voldoet_aan_voorwaarden,"J")&gt;0),EI$4,"")</f>
        <v/>
      </c>
      <c r="EJ253">
        <f t="shared" si="511"/>
        <v>0</v>
      </c>
      <c r="EK253" t="str">
        <f t="shared" si="445"/>
        <v/>
      </c>
      <c r="EL253" t="str">
        <f t="shared" si="446"/>
        <v/>
      </c>
      <c r="EM253" t="str">
        <f t="shared" si="447"/>
        <v/>
      </c>
      <c r="EN253" t="str">
        <f t="shared" si="448"/>
        <v/>
      </c>
      <c r="EO253" t="str">
        <f t="shared" si="449"/>
        <v/>
      </c>
      <c r="EP253" t="str">
        <f t="shared" si="450"/>
        <v/>
      </c>
      <c r="EQ253" t="str">
        <f t="shared" si="451"/>
        <v/>
      </c>
      <c r="ER253" t="str">
        <f t="shared" si="452"/>
        <v/>
      </c>
      <c r="ES253" t="str">
        <f t="shared" si="453"/>
        <v/>
      </c>
      <c r="ET253" t="str">
        <f t="shared" si="454"/>
        <v/>
      </c>
      <c r="EU253" t="str">
        <f t="shared" si="455"/>
        <v/>
      </c>
      <c r="EV253" t="str">
        <f t="shared" si="456"/>
        <v/>
      </c>
      <c r="EW253" t="str">
        <f t="shared" si="512"/>
        <v>nvt</v>
      </c>
      <c r="EX253" t="str">
        <f t="shared" si="513"/>
        <v>nvt</v>
      </c>
      <c r="EY253" t="str">
        <f t="shared" si="514"/>
        <v>nvt</v>
      </c>
      <c r="EZ253" t="str">
        <f t="shared" si="515"/>
        <v>nvt</v>
      </c>
      <c r="FA253" t="str">
        <f t="shared" si="516"/>
        <v>nvt</v>
      </c>
      <c r="FB253" t="str">
        <f t="shared" si="517"/>
        <v>nvt</v>
      </c>
      <c r="FC253" t="str">
        <f t="shared" si="518"/>
        <v>nvt</v>
      </c>
      <c r="FD253" t="str">
        <f t="shared" si="519"/>
        <v>nvt</v>
      </c>
      <c r="FE253" t="str">
        <f>IF($EJ253=2,VLOOKUP(FD253,STAPELING!A:D,FE$1,0),"nvt")</f>
        <v>nvt</v>
      </c>
      <c r="FF253" t="str">
        <f t="shared" si="520"/>
        <v>nvt</v>
      </c>
      <c r="FG253" t="str">
        <f t="shared" si="521"/>
        <v>nvt</v>
      </c>
      <c r="FH253" t="str">
        <f t="shared" si="522"/>
        <v>nvt</v>
      </c>
      <c r="FI253" t="str">
        <f t="shared" si="523"/>
        <v>nvt</v>
      </c>
      <c r="FJ253" t="str">
        <f t="shared" si="524"/>
        <v>nvt</v>
      </c>
      <c r="FK253" t="str">
        <f t="shared" si="525"/>
        <v>nvt</v>
      </c>
      <c r="FL253" t="str">
        <f t="shared" si="526"/>
        <v>nvt</v>
      </c>
      <c r="FM253" t="str">
        <f t="shared" si="527"/>
        <v/>
      </c>
      <c r="FN253" t="str">
        <f>IF(ISERROR(VLOOKUP(FM253,STAPELING!I:AO,FN$1,0)),"N",VLOOKUP(FM253,STAPELING!I:AO,FN$1,0))</f>
        <v>J</v>
      </c>
      <c r="FO253" t="str">
        <f t="shared" si="528"/>
        <v>nvt</v>
      </c>
      <c r="FP253" t="str">
        <f t="shared" si="457"/>
        <v>nvt</v>
      </c>
      <c r="FQ253" t="str">
        <f t="shared" si="458"/>
        <v>nvt</v>
      </c>
      <c r="FR253" t="str">
        <f t="shared" si="459"/>
        <v>nvt</v>
      </c>
      <c r="FS253" t="str">
        <f t="shared" si="460"/>
        <v>nvt</v>
      </c>
      <c r="FT253" t="str">
        <f t="shared" si="461"/>
        <v>nvt</v>
      </c>
      <c r="FU253" t="str">
        <f t="shared" si="462"/>
        <v>nvt</v>
      </c>
      <c r="FV253" t="str">
        <f t="shared" si="463"/>
        <v>nvt</v>
      </c>
      <c r="FW253" t="str">
        <f t="shared" si="464"/>
        <v>nvt</v>
      </c>
      <c r="FX253" t="str">
        <f t="shared" si="465"/>
        <v>nvt</v>
      </c>
      <c r="FY253" t="str">
        <f t="shared" si="466"/>
        <v>nvt</v>
      </c>
      <c r="FZ253" t="str">
        <f t="shared" si="467"/>
        <v>nvt</v>
      </c>
      <c r="GA253" t="str">
        <f t="shared" si="468"/>
        <v>nvt</v>
      </c>
      <c r="GB253" t="str">
        <f>IF($EJ253&gt;2,IF(FO253="","zwart",VLOOKUP(FO253,STAPELING!J:AA,GB$1,0)),"nvt")</f>
        <v>nvt</v>
      </c>
      <c r="GC253" t="str">
        <f t="shared" si="529"/>
        <v>nvt</v>
      </c>
      <c r="GD253" t="str">
        <f t="shared" si="530"/>
        <v>nvt</v>
      </c>
      <c r="GE253" t="str">
        <f t="shared" si="531"/>
        <v>nvt</v>
      </c>
      <c r="GF253" t="str">
        <f t="shared" si="532"/>
        <v>nvt</v>
      </c>
      <c r="GG253" t="str">
        <f t="shared" si="533"/>
        <v>nvt</v>
      </c>
      <c r="GH253" t="str">
        <f t="shared" si="534"/>
        <v>nvt</v>
      </c>
      <c r="GI253" t="str">
        <f t="shared" si="535"/>
        <v>nvt</v>
      </c>
      <c r="GJ253" t="str">
        <f t="shared" si="536"/>
        <v>nvt</v>
      </c>
      <c r="GK253" t="str">
        <f t="shared" si="469"/>
        <v>nvt</v>
      </c>
      <c r="GL253" t="str">
        <f t="shared" si="470"/>
        <v>nvt</v>
      </c>
      <c r="GM253" t="str">
        <f t="shared" si="471"/>
        <v>nvt</v>
      </c>
      <c r="GN253" t="str">
        <f t="shared" si="472"/>
        <v>nvt</v>
      </c>
      <c r="GO253" t="str">
        <f t="shared" si="473"/>
        <v>nvt</v>
      </c>
      <c r="GP253" t="str">
        <f t="shared" si="474"/>
        <v>nvt</v>
      </c>
      <c r="GQ253" t="str">
        <f t="shared" si="475"/>
        <v>nvt</v>
      </c>
      <c r="GR253" t="str">
        <f t="shared" si="476"/>
        <v>nvt</v>
      </c>
      <c r="GS253" t="str">
        <f t="shared" si="477"/>
        <v>nvt</v>
      </c>
      <c r="GT253" t="str">
        <f t="shared" si="478"/>
        <v>nvt</v>
      </c>
      <c r="GU253" t="str">
        <f t="shared" si="479"/>
        <v>nvt</v>
      </c>
      <c r="GV253" t="str">
        <f t="shared" si="480"/>
        <v>nvt</v>
      </c>
      <c r="GW253" t="str">
        <f>IF($EJ253&gt;2,IF(GJ253="","zwart",VLOOKUP(GJ253,STAPELING!AB:AJ,GW$1,0)),"nvt")</f>
        <v>nvt</v>
      </c>
      <c r="GX253" t="str">
        <f t="shared" si="537"/>
        <v>nvt</v>
      </c>
      <c r="GY253" t="str">
        <f t="shared" si="538"/>
        <v>nvt</v>
      </c>
      <c r="GZ253" t="str">
        <f t="shared" si="539"/>
        <v>nvt</v>
      </c>
      <c r="HA253" t="str">
        <f t="shared" si="540"/>
        <v>nvt</v>
      </c>
      <c r="HB253" t="str">
        <f t="shared" si="541"/>
        <v>nvt</v>
      </c>
      <c r="HC253" t="str">
        <f t="shared" si="542"/>
        <v>nvt</v>
      </c>
      <c r="HD253" t="str">
        <f t="shared" si="543"/>
        <v>nvt</v>
      </c>
      <c r="HE253" t="str">
        <f t="shared" si="544"/>
        <v>nvt</v>
      </c>
      <c r="HF253" t="str">
        <f t="shared" si="545"/>
        <v>nvt</v>
      </c>
      <c r="HG253" t="str">
        <f t="shared" si="546"/>
        <v>nvt</v>
      </c>
      <c r="HH253" t="str">
        <f t="shared" si="547"/>
        <v>nvt</v>
      </c>
      <c r="HI253" t="str">
        <f t="shared" si="548"/>
        <v>nvt</v>
      </c>
      <c r="HJ253" t="str">
        <f t="shared" si="549"/>
        <v>nvt</v>
      </c>
      <c r="HK253" t="str">
        <f t="shared" si="550"/>
        <v>nvt</v>
      </c>
      <c r="HL253" t="str">
        <f t="shared" si="551"/>
        <v>nvt</v>
      </c>
      <c r="HM253" t="str">
        <f t="shared" si="481"/>
        <v>nvt</v>
      </c>
      <c r="HN253" t="str">
        <f t="shared" si="482"/>
        <v>nvt</v>
      </c>
      <c r="HO253" t="str">
        <f t="shared" si="483"/>
        <v>nvt</v>
      </c>
      <c r="HP253" t="str">
        <f t="shared" si="484"/>
        <v>nvt</v>
      </c>
      <c r="HQ253" t="str">
        <f t="shared" si="485"/>
        <v>nvt</v>
      </c>
      <c r="HR253" t="str">
        <f t="shared" si="486"/>
        <v>nvt</v>
      </c>
      <c r="HS253" t="str">
        <f t="shared" si="487"/>
        <v>nvt</v>
      </c>
      <c r="HT253" t="str">
        <f t="shared" si="488"/>
        <v>nvt</v>
      </c>
      <c r="HU253" t="str">
        <f t="shared" si="489"/>
        <v>nvt</v>
      </c>
      <c r="HV253" t="str">
        <f t="shared" si="490"/>
        <v>nvt</v>
      </c>
      <c r="HW253" t="str">
        <f t="shared" si="491"/>
        <v>nvt</v>
      </c>
      <c r="HX253" t="str">
        <f t="shared" si="492"/>
        <v>nvt</v>
      </c>
      <c r="HY253" t="str">
        <f>IF($EJ253&gt;2,IF(HL253="","zwart",VLOOKUP(HL253,STAPELING!AK:AN,HY$1,0)),"nvt")</f>
        <v>nvt</v>
      </c>
      <c r="HZ253" t="str">
        <f t="shared" si="552"/>
        <v>nvt</v>
      </c>
      <c r="IA253" t="str">
        <f t="shared" si="553"/>
        <v>nvt</v>
      </c>
      <c r="IB253" t="str">
        <f t="shared" si="554"/>
        <v>nvt</v>
      </c>
      <c r="IC253" t="str">
        <f t="shared" si="555"/>
        <v>nvt</v>
      </c>
      <c r="ID253" t="str">
        <f t="shared" si="556"/>
        <v>nvt</v>
      </c>
      <c r="IE253" t="str">
        <f t="shared" si="557"/>
        <v>nvt</v>
      </c>
      <c r="IF253" t="str">
        <f t="shared" si="558"/>
        <v>nvt</v>
      </c>
      <c r="IG253">
        <f t="shared" si="559"/>
        <v>0</v>
      </c>
      <c r="IH253">
        <f t="shared" si="560"/>
        <v>0</v>
      </c>
      <c r="II253">
        <f t="shared" si="561"/>
        <v>0</v>
      </c>
      <c r="IJ253">
        <f t="shared" si="562"/>
        <v>0</v>
      </c>
      <c r="IK253">
        <f t="shared" si="563"/>
        <v>0</v>
      </c>
      <c r="IL253">
        <f t="shared" si="564"/>
        <v>0</v>
      </c>
      <c r="IM253">
        <f t="shared" si="565"/>
        <v>0</v>
      </c>
      <c r="IN253">
        <f t="shared" si="566"/>
        <v>0</v>
      </c>
      <c r="IO253">
        <f t="shared" si="567"/>
        <v>0</v>
      </c>
      <c r="IP253">
        <f t="shared" si="568"/>
        <v>0</v>
      </c>
      <c r="IQ253">
        <f t="shared" si="569"/>
        <v>0</v>
      </c>
      <c r="IR253">
        <f t="shared" si="570"/>
        <v>0</v>
      </c>
      <c r="IS253">
        <f t="shared" si="571"/>
        <v>0</v>
      </c>
      <c r="IT253">
        <f t="shared" si="572"/>
        <v>0</v>
      </c>
      <c r="IU253" t="str">
        <f t="shared" si="573"/>
        <v>N</v>
      </c>
      <c r="IV253" t="str">
        <f t="shared" si="493"/>
        <v>N</v>
      </c>
      <c r="IW253" t="str">
        <f t="shared" si="574"/>
        <v>N</v>
      </c>
    </row>
    <row r="254" spans="1:258" x14ac:dyDescent="0.25">
      <c r="A254" t="str">
        <f>IF(ISERROR(VLOOKUP(E254,E$4:E253,1,0)),"J","N")</f>
        <v>N</v>
      </c>
      <c r="E254" s="25" t="str">
        <f>IF(Invoer!B283="","",Invoer!B283)</f>
        <v/>
      </c>
      <c r="F254" s="25"/>
      <c r="G254" s="25"/>
      <c r="H254" s="25" t="str">
        <f>IF(AND($E254&lt;&gt;"",$A254="J"),Invoer!D283,"")</f>
        <v/>
      </c>
      <c r="I254" s="25"/>
      <c r="J254" s="26"/>
      <c r="K254" s="26" t="str">
        <f>IF(AND($E254&lt;&gt;"",$A254="J"),Invoer!L283,"")</f>
        <v/>
      </c>
      <c r="L254" s="26"/>
      <c r="M254" s="25"/>
      <c r="N254" s="152"/>
      <c r="O254" s="153"/>
      <c r="P254" s="25"/>
      <c r="Q254" s="25"/>
      <c r="R254" s="153"/>
      <c r="S254" s="154"/>
      <c r="T254" s="152"/>
      <c r="U254" s="153"/>
      <c r="V254" s="153"/>
      <c r="W254" s="59" t="str">
        <f>IF(AND($E254&lt;&gt;"",$A254="J",Invoer!R283&lt;&gt;""),VLOOKUP(Invoer!R283,NORM!$F$26:$H$29,3,0),"")</f>
        <v/>
      </c>
      <c r="X254" s="59"/>
      <c r="Y254" s="25" t="str">
        <f t="shared" si="494"/>
        <v/>
      </c>
      <c r="Z254" s="25"/>
      <c r="AA254" s="26" t="str">
        <f t="shared" si="495"/>
        <v/>
      </c>
      <c r="AB254" s="26"/>
      <c r="AC254" s="153"/>
      <c r="AD254" s="153"/>
      <c r="AE254" s="153"/>
      <c r="AF254" s="153"/>
      <c r="AG254" s="153"/>
      <c r="AH254" s="25"/>
      <c r="AI254" s="153"/>
      <c r="AJ254" s="153"/>
      <c r="AK254" s="153"/>
      <c r="AL254" s="153"/>
      <c r="AM254" s="25" t="str">
        <f>IF(AND($E254&lt;&gt;"",$A254="J"),IF(Invoer!X283="Ja","J",IF(Invoer!X283="Nee","N","")),"")</f>
        <v/>
      </c>
      <c r="AN254" s="153"/>
      <c r="AO254" s="153"/>
      <c r="AP254" s="153" t="s">
        <v>311</v>
      </c>
      <c r="AQ254" s="153" t="s">
        <v>311</v>
      </c>
      <c r="AR254" s="153" t="s">
        <v>312</v>
      </c>
      <c r="AS254" s="153" t="s">
        <v>312</v>
      </c>
      <c r="AT254" s="1" t="str">
        <f>IF(AND($E254&lt;&gt;"",$A254="J",Invoer!O283&lt;&gt;""),VLOOKUP(Invoer!O283,NORM!$F$31:$H$38,3,0),"")</f>
        <v/>
      </c>
      <c r="AU254" s="1"/>
      <c r="AV254" s="1" t="str">
        <f>IF(AND($E254&lt;&gt;"",$A254="J"),Invoer!AH283,"")</f>
        <v/>
      </c>
      <c r="AW254" s="1"/>
      <c r="AX254" s="1" t="str">
        <f t="shared" si="496"/>
        <v/>
      </c>
      <c r="AY254" s="1"/>
      <c r="AZ254" s="3" t="str">
        <f t="shared" si="497"/>
        <v/>
      </c>
      <c r="BA254" s="3" t="str">
        <f t="shared" si="498"/>
        <v/>
      </c>
      <c r="BB254" s="3" t="str">
        <f t="shared" si="499"/>
        <v>N</v>
      </c>
      <c r="BC254" s="3" t="str">
        <f t="shared" si="500"/>
        <v>N</v>
      </c>
      <c r="BD254" s="3" t="str">
        <f t="shared" si="501"/>
        <v/>
      </c>
      <c r="BE254" s="3">
        <f t="shared" si="502"/>
        <v>0</v>
      </c>
      <c r="BF254" s="3" t="str">
        <f t="shared" si="503"/>
        <v/>
      </c>
      <c r="BG254" s="3" t="str">
        <f t="shared" si="504"/>
        <v/>
      </c>
      <c r="BH254" s="3" t="str">
        <f t="shared" si="505"/>
        <v>N</v>
      </c>
      <c r="BI254" s="24" t="str">
        <f t="shared" si="506"/>
        <v/>
      </c>
      <c r="BJ254" s="24" t="str">
        <f>IF(ISERROR(VLOOKUP($BD254,LOV_GWSGRP!A:A,1,0)),"N","J")</f>
        <v>N</v>
      </c>
      <c r="BK254" s="24" t="str">
        <f>IF(ISERROR(VLOOKUP($BD254,LOV_GWSGRP!D:D,1,0)),"N","J")</f>
        <v>N</v>
      </c>
      <c r="BL254" s="24" t="str">
        <f>IF(ISERROR(VLOOKUP($BD254,LOV_GWSGRP!G:G,1,0)),"N","J")</f>
        <v>N</v>
      </c>
      <c r="BM254" s="24" t="str">
        <f>IF(ISERROR(VLOOKUP($BD254,LOV_GWSGRP!M:M,1,0)),"N","J")</f>
        <v>N</v>
      </c>
      <c r="BN254" s="24" t="str">
        <f>IF(ISERROR(VLOOKUP($BD254,LOV_GWSGRP!P:P,1,0)),"N","J")</f>
        <v>N</v>
      </c>
      <c r="BO254" s="24" t="str">
        <f>IF(ISERROR(VLOOKUP($BD254,LOV_GWSGRP!S:S,1,0)),"N","J")</f>
        <v>N</v>
      </c>
      <c r="BP254" s="24" t="str">
        <f>IF(ISERROR(VLOOKUP($BD254,LOV_GWSGRP!V:V,1,0)),"N","J")</f>
        <v>N</v>
      </c>
      <c r="BQ254" s="24" t="str">
        <f>IF(ISERROR(VLOOKUP($BD254,LOV_GWSGRP!Y:Y,1,0)),"N","J")</f>
        <v>N</v>
      </c>
      <c r="BR254" s="24" t="str">
        <f>IF(ISERROR(VLOOKUP($BD254,LOV_GWSGRP!AB:AB,1,0)),"N","J")</f>
        <v>N</v>
      </c>
      <c r="BS254" s="24" t="str">
        <f>IF(ISERROR(VLOOKUP($BD254,LOV_GWSGRP!AE:AE,1,0)),"N","J")</f>
        <v>N</v>
      </c>
      <c r="BT254" s="24" t="str">
        <f>IF(ISERROR(VLOOKUP($BD254,LOV_GWSGRP!AH:AH,1,0)),"N","J")</f>
        <v>N</v>
      </c>
      <c r="BU254" s="24" t="str">
        <f>IF(ISERROR(VLOOKUP($BD254,LOV_GWSGRP!CJ:CJ,1,0)),"N","J")</f>
        <v>N</v>
      </c>
      <c r="BV254" s="24" t="str">
        <f>IF(ISERROR(VLOOKUP($BD254,LOV_GWSGRP!AN:AN,1,0)),"N","J")</f>
        <v>N</v>
      </c>
      <c r="BW254" s="24" t="str">
        <f>IF(ISERROR(VLOOKUP($BD254,LOV_GWSGRP!AQ:AQ,1,0)),"N","J")</f>
        <v>N</v>
      </c>
      <c r="BX254" s="24" t="str">
        <f>IF(ISERROR(VLOOKUP($BD254,LOV_GWSGRP!AT:AT,1,0)),"N","J")</f>
        <v>N</v>
      </c>
      <c r="BY254" s="24" t="str">
        <f>IF(ISERROR(VLOOKUP($BD254,LOV_GWSGRP!AW:AW,1,0)),"N","J")</f>
        <v>N</v>
      </c>
      <c r="BZ254" s="24" t="str">
        <f>IF(ISERROR(VLOOKUP($BD254,LOV_GWSGRP!AZ:AZ,1,0)),"N","J")</f>
        <v>N</v>
      </c>
      <c r="CA254" s="24" t="str">
        <f>IF(ISERROR(VLOOKUP($BD254,LOV_GWSGRP!BC:BC,1,0)),"N","J")</f>
        <v>N</v>
      </c>
      <c r="CB254" s="24" t="str">
        <f>IF(ISERROR(VLOOKUP($BD254,LOV_GWSGRP!BF:BF,1,0)),"N","J")</f>
        <v>N</v>
      </c>
      <c r="CC254" s="24" t="str">
        <f>IF(ISERROR(VLOOKUP($BD254,LOV_GWSGRP!BI:BI,1,0)),"N","J")</f>
        <v>N</v>
      </c>
      <c r="CD254" s="24" t="str">
        <f>IF(ISERROR(VLOOKUP($BD254,LOV_GWSGRP!J:J,1,0)),"N","J")</f>
        <v>N</v>
      </c>
      <c r="CE254" s="24" t="str">
        <f>IF(ISERROR(VLOOKUP($BD254,LOV_GWSGRP!BL:BL,1,0)),"N","J")</f>
        <v>N</v>
      </c>
      <c r="CF254" s="24"/>
      <c r="CG254" s="24" t="str">
        <f>IF(ISERROR(VLOOKUP($BD254,LOV_GWSGRP!BO:BO,1,0)),"N","J")</f>
        <v>N</v>
      </c>
      <c r="CH254" s="24" t="str">
        <f t="shared" si="507"/>
        <v>N</v>
      </c>
      <c r="CI254" s="24" t="str">
        <f>IF(ISERROR(VLOOKUP($BD254,GEWASCODE_GLMC8!F:F,1,0)),"N","J")</f>
        <v>N</v>
      </c>
      <c r="CJ254" s="24" t="str">
        <f>IF(COUNTIF($CI254:CI254,"J")&gt;0,"N",IF(ISERROR(VLOOKUP($BD254,GEWASCODE_GLMC8!G:G,1,0)),"N","J"))</f>
        <v>N</v>
      </c>
      <c r="CK254" s="24" t="str">
        <f>IF(COUNTIF($CI254:CJ254,"J")&gt;0,"N",IF(ISERROR(VLOOKUP($BD254,GEWASCODE_GLMC8!H:H,1,0)),"N","J"))</f>
        <v>N</v>
      </c>
      <c r="CL254" s="24" t="str">
        <f>IF(COUNTIF($CI254:CK254,"J")&gt;0,"N",IF(ISERROR(VLOOKUP($BD254,GEWASCODE_GLMC8!I:I,1,0)),"N","J"))</f>
        <v>N</v>
      </c>
      <c r="CM254" s="24" t="str">
        <f>IF(COUNTIF($CI254:CL254,"J")&gt;0,"N",IF(ISERROR(VLOOKUP($BD254,GEWASCODE_GLMC8!J:J,1,0)),"N","J"))</f>
        <v>N</v>
      </c>
      <c r="CN254" s="24" t="str">
        <f>IF(COUNTIF($CI254:CM254,"J")&gt;0,"N",IF(ISERROR(VLOOKUP($BD254,GEWASCODE_GLMC8!K:K,1,0)),"N","J"))</f>
        <v>N</v>
      </c>
      <c r="CO254" s="24" t="str">
        <f>IF(COUNTIF($CI254:CN254,"J")&gt;0,"N",IF(ISERROR(VLOOKUP($BD254,GEWASCODE_GLMC8!L:L,1,0)),"N","J"))</f>
        <v>N</v>
      </c>
      <c r="CP254" s="24" t="str">
        <f>IF(COUNTIF($CI254:CO254,"J")&gt;0,"N",IF(ISERROR(VLOOKUP($BD254,GEWASCODE_GLMC8!M:M,1,0)),"N","J"))</f>
        <v>N</v>
      </c>
      <c r="CQ254" s="24" t="str">
        <f>IF(COUNTIF($CI254:CP254,"J")&gt;0,"N",IF(ISERROR(VLOOKUP($BD254,GEWASCODE_GLMC8!N:N,1,0)),"N","J"))</f>
        <v>N</v>
      </c>
      <c r="CR254" s="24" t="str">
        <f>IF(COUNTIF($CI254:CQ254,"J")&gt;0,"N",IF(ISERROR(VLOOKUP($BD254,GEWASCODE_GLMC8!O:O,1,0)),"N","J"))</f>
        <v>N</v>
      </c>
      <c r="CS254" s="24" t="str">
        <f>IF(COUNTIF($CI254:CR254,"J")&gt;0,"N",IF(ISERROR(VLOOKUP($BD254,GEWASCODE_GLMC8!P:P,1,0)),"N","J"))</f>
        <v>N</v>
      </c>
      <c r="CT254" s="24" t="str">
        <f>IF(COUNTIF($CI254:CS254,"J")&gt;0,"N",IF(ISERROR(VLOOKUP($BD254,GEWASCODE_GLMC8!Q:Q,1,0)),"N","J"))</f>
        <v>N</v>
      </c>
      <c r="CU254" s="24" t="str">
        <f>IF(COUNTIF($CI254:CT254,"J")&gt;0,"N",IF(ISERROR(VLOOKUP($BD254,GEWASCODE_GLMC8!R:R,1,0)),"N","J"))</f>
        <v>N</v>
      </c>
      <c r="CV254" s="24" t="str">
        <f>IF(COUNTIF($CI254:CU254,"J")&gt;0,"N",IF(ISERROR(VLOOKUP($BD254,GEWASCODE_GLMC8!S:S,1,0)),"N","J"))</f>
        <v>N</v>
      </c>
      <c r="CW254" s="24" t="str">
        <f>IF(COUNTIF($CI254:CV254,"J")&gt;0,"N",IF(ISERROR(VLOOKUP($BD254,GEWASCODE_GLMC8!T:T,1,0)),"N","J"))</f>
        <v>N</v>
      </c>
      <c r="CX254" s="24" t="str">
        <f>IF(COUNTIF($CI254:CW254,"J")&gt;0,"N",IF(ISERROR(VLOOKUP($BD254,GEWASCODE_GLMC8!U:U,1,0)),"N","J"))</f>
        <v>N</v>
      </c>
      <c r="CY254" s="24" t="str">
        <f>IF(COUNTIF($CI254:CX254,"J")&gt;0,"N",IF(ISERROR(VLOOKUP($BD254,GEWASCODE_GLMC8!V:V,1,0)),"N","J"))</f>
        <v>N</v>
      </c>
      <c r="CZ254" s="24" t="str">
        <f>IF(COUNTIF($CI254:CY254,"J")&gt;0,"N",IF(ISERROR(VLOOKUP($BD254,GEWASCODE_GLMC8!W:W,1,0)),"N","J"))</f>
        <v>N</v>
      </c>
      <c r="DA254" s="24" t="str">
        <f>IF(COUNTIF($CI254:CZ254,"J")&gt;0,"N",IF(ISERROR(VLOOKUP($BD254,GEWASCODE_GLMC8!X:X,1,0)),"N","J"))</f>
        <v>N</v>
      </c>
      <c r="DB254" s="24" t="str">
        <f>IF(COUNTIF($CI254:DA254,"J")&gt;0,"N",IF(ISERROR(VLOOKUP($BD254,GEWASCODE_GLMC8!Y:Y,1,0)),"N","J"))</f>
        <v>N</v>
      </c>
      <c r="DC254" s="24" t="str">
        <f>IF(COUNTIF($CI254:DB254,"J")&gt;0,"N",IF(ISERROR(VLOOKUP($BD254,GEWASCODE_GLMC8!Z:Z,1,0)),"N","J"))</f>
        <v>N</v>
      </c>
      <c r="DD254" s="24" t="str">
        <f t="shared" si="508"/>
        <v>N</v>
      </c>
      <c r="DE254" s="3" t="str">
        <f t="shared" si="439"/>
        <v>N</v>
      </c>
      <c r="DF254" s="3" t="str">
        <f t="shared" si="440"/>
        <v>N</v>
      </c>
      <c r="DG254" s="3" t="str">
        <f t="shared" si="509"/>
        <v>N</v>
      </c>
      <c r="DH254" s="3" t="str">
        <f t="shared" si="510"/>
        <v>N</v>
      </c>
      <c r="DI254" s="3" t="str">
        <f t="shared" si="441"/>
        <v>N</v>
      </c>
      <c r="DJ254" s="3" t="str">
        <f t="shared" si="442"/>
        <v>N</v>
      </c>
      <c r="DK254" s="3">
        <f>0</f>
        <v>0</v>
      </c>
      <c r="DL254" s="3" t="str">
        <f t="shared" si="443"/>
        <v>N</v>
      </c>
      <c r="DM254" s="3" t="str">
        <f t="shared" si="444"/>
        <v>N</v>
      </c>
      <c r="DN254" t="str">
        <f>IF(AND($A254="J",COUNTIFS(activiteiten_perceel,percelen!$AZ254,activiteiten_maatregel_nr,percelen!DN$4,activiteiten_activiteit_voldoet_aan_voorwaarden,"J")&gt;0),DN$4,"")</f>
        <v/>
      </c>
      <c r="DO254" t="str">
        <f>IF(AND($A254="J",COUNTIFS(activiteiten_perceel,percelen!$AZ254,activiteiten_maatregel_nr,percelen!DO$4,activiteiten_activiteit_voldoet_aan_voorwaarden,"J")&gt;0),DO$4,"")</f>
        <v/>
      </c>
      <c r="DP254" t="str">
        <f>IF(AND($A254="J",COUNTIFS(activiteiten_perceel,percelen!$AZ254,activiteiten_maatregel_nr,percelen!DP$4,activiteiten_activiteit_voldoet_aan_voorwaarden,"J")&gt;0),DP$4,"")</f>
        <v/>
      </c>
      <c r="DQ254" t="str">
        <f>IF(AND($A254="J",COUNTIFS(activiteiten_perceel,percelen!$AZ254,activiteiten_maatregel_nr,percelen!DQ$4,activiteiten_activiteit_voldoet_aan_voorwaarden,"J")&gt;0),DQ$4,"")</f>
        <v/>
      </c>
      <c r="DR254" t="str">
        <f>IF(AND($A254="J",COUNTIFS(activiteiten_perceel,percelen!$AZ254,activiteiten_maatregel_nr,percelen!DR$4,activiteiten_activiteit_voldoet_aan_voorwaarden,"J")&gt;0),DR$4,"")</f>
        <v/>
      </c>
      <c r="DS254" t="str">
        <f>IF(AND($A254="J",COUNTIFS(activiteiten_perceel,percelen!$AZ254,activiteiten_maatregel_nr,percelen!DS$4,activiteiten_activiteit_voldoet_aan_voorwaarden,"J")&gt;0),DS$4,"")</f>
        <v/>
      </c>
      <c r="DT254" t="str">
        <f>IF(AND($A254="J",COUNTIFS(activiteiten_perceel,percelen!$AZ254,activiteiten_maatregel_nr,percelen!DT$4,activiteiten_activiteit_voldoet_aan_voorwaarden,"J")&gt;0),DT$4,"")</f>
        <v/>
      </c>
      <c r="DU254" t="str">
        <f>IF(AND($A254="J",COUNTIFS(activiteiten_perceel,percelen!$AZ254,activiteiten_maatregel_nr,percelen!DU$4,activiteiten_activiteit_voldoet_aan_voorwaarden,"J")&gt;0),DU$4,"")</f>
        <v/>
      </c>
      <c r="DV254" t="str">
        <f>IF(AND($A254="J",COUNTIFS(activiteiten_perceel,percelen!$AZ254,activiteiten_maatregel_nr,percelen!DV$4,activiteiten_activiteit_voldoet_aan_voorwaarden,"J")&gt;0),DV$4,"")</f>
        <v/>
      </c>
      <c r="DW254" t="str">
        <f>IF(AND($A254="J",COUNTIFS(activiteiten_perceel,percelen!$AZ254,activiteiten_maatregel_nr,percelen!DW$4,activiteiten_activiteit_voldoet_aan_voorwaarden,"J")&gt;0),DW$4,"")</f>
        <v/>
      </c>
      <c r="DX254" t="str">
        <f>IF(AND($A254="J",COUNTIFS(activiteiten_perceel,percelen!$AZ254,activiteiten_maatregel_nr,percelen!DX$4,activiteiten_activiteit_voldoet_aan_voorwaarden,"J")&gt;0),DX$4,"")</f>
        <v/>
      </c>
      <c r="DY254" t="str">
        <f>IF(AND($A254="J",COUNTIFS(activiteiten_perceel,percelen!$AZ254,activiteiten_maatregel_nr,percelen!DY$4,activiteiten_activiteit_voldoet_aan_voorwaarden,"J")&gt;0),DY$4,"")</f>
        <v/>
      </c>
      <c r="DZ254" t="str">
        <f>IF(AND($A254="J",COUNTIFS(activiteiten_perceel,percelen!$AZ254,activiteiten_maatregel_nr,percelen!DZ$4,activiteiten_activiteit_voldoet_aan_voorwaarden,"J")&gt;0),DZ$4,"")</f>
        <v/>
      </c>
      <c r="EA254" t="str">
        <f>IF(AND($A254="J",COUNTIFS(activiteiten_perceel,percelen!$AZ254,activiteiten_maatregel_nr,percelen!EA$4,activiteiten_activiteit_voldoet_aan_voorwaarden,"J")&gt;0),EA$4,"")</f>
        <v/>
      </c>
      <c r="EB254" t="str">
        <f>IF(AND($A254="J",COUNTIFS(activiteiten_perceel,percelen!$AZ254,activiteiten_maatregel_nr,percelen!EB$4,activiteiten_activiteit_voldoet_aan_voorwaarden,"J")&gt;0),EB$4,"")</f>
        <v/>
      </c>
      <c r="EC254" t="str">
        <f>IF(AND($A254="J",COUNTIFS(activiteiten_perceel,percelen!$AZ254,activiteiten_maatregel_nr,percelen!EC$4,activiteiten_activiteit_voldoet_aan_voorwaarden,"J")&gt;0),EC$4,"")</f>
        <v/>
      </c>
      <c r="ED254" t="str">
        <f>IF(AND($A254="J",COUNTIFS(activiteiten_perceel,percelen!$AZ254,activiteiten_maatregel_nr,percelen!ED$4,activiteiten_activiteit_voldoet_aan_voorwaarden,"J")&gt;0),ED$4,"")</f>
        <v/>
      </c>
      <c r="EE254" t="str">
        <f>IF(AND($A254="J",COUNTIFS(activiteiten_perceel,percelen!$AZ254,activiteiten_maatregel_nr,percelen!EE$4,activiteiten_activiteit_voldoet_aan_voorwaarden,"J")&gt;0),EE$4,"")</f>
        <v/>
      </c>
      <c r="EF254" t="str">
        <f>IF(AND($A254="J",COUNTIFS(activiteiten_perceel,percelen!$AZ254,activiteiten_maatregel_nr,percelen!EF$4,activiteiten_activiteit_voldoet_aan_voorwaarden,"J")&gt;0),EF$4,"")</f>
        <v/>
      </c>
      <c r="EG254" t="str">
        <f>IF(AND($A254="J",COUNTIFS(activiteiten_perceel,percelen!$AZ254,activiteiten_maatregel_nr,percelen!EG$4,activiteiten_activiteit_voldoet_aan_voorwaarden,"J")&gt;0),EG$4,"")</f>
        <v/>
      </c>
      <c r="EH254" t="str">
        <f>IF(AND($A254="J",COUNTIFS(activiteiten_perceel,percelen!$AZ254,activiteiten_maatregel_nr,percelen!EH$4,activiteiten_activiteit_voldoet_aan_voorwaarden,"J")&gt;0),EH$4,"")</f>
        <v/>
      </c>
      <c r="EI254" t="str">
        <f>IF(AND($A254="J",COUNTIFS(activiteiten_perceel,percelen!$AZ254,activiteiten_maatregel_nr,percelen!EI$4,activiteiten_activiteit_voldoet_aan_voorwaarden,"J")&gt;0),EI$4,"")</f>
        <v/>
      </c>
      <c r="EJ254">
        <f t="shared" si="511"/>
        <v>0</v>
      </c>
      <c r="EK254" t="str">
        <f t="shared" si="445"/>
        <v/>
      </c>
      <c r="EL254" t="str">
        <f t="shared" si="446"/>
        <v/>
      </c>
      <c r="EM254" t="str">
        <f t="shared" si="447"/>
        <v/>
      </c>
      <c r="EN254" t="str">
        <f t="shared" si="448"/>
        <v/>
      </c>
      <c r="EO254" t="str">
        <f t="shared" si="449"/>
        <v/>
      </c>
      <c r="EP254" t="str">
        <f t="shared" si="450"/>
        <v/>
      </c>
      <c r="EQ254" t="str">
        <f t="shared" si="451"/>
        <v/>
      </c>
      <c r="ER254" t="str">
        <f t="shared" si="452"/>
        <v/>
      </c>
      <c r="ES254" t="str">
        <f t="shared" si="453"/>
        <v/>
      </c>
      <c r="ET254" t="str">
        <f t="shared" si="454"/>
        <v/>
      </c>
      <c r="EU254" t="str">
        <f t="shared" si="455"/>
        <v/>
      </c>
      <c r="EV254" t="str">
        <f t="shared" si="456"/>
        <v/>
      </c>
      <c r="EW254" t="str">
        <f t="shared" si="512"/>
        <v>nvt</v>
      </c>
      <c r="EX254" t="str">
        <f t="shared" si="513"/>
        <v>nvt</v>
      </c>
      <c r="EY254" t="str">
        <f t="shared" si="514"/>
        <v>nvt</v>
      </c>
      <c r="EZ254" t="str">
        <f t="shared" si="515"/>
        <v>nvt</v>
      </c>
      <c r="FA254" t="str">
        <f t="shared" si="516"/>
        <v>nvt</v>
      </c>
      <c r="FB254" t="str">
        <f t="shared" si="517"/>
        <v>nvt</v>
      </c>
      <c r="FC254" t="str">
        <f t="shared" si="518"/>
        <v>nvt</v>
      </c>
      <c r="FD254" t="str">
        <f t="shared" si="519"/>
        <v>nvt</v>
      </c>
      <c r="FE254" t="str">
        <f>IF($EJ254=2,VLOOKUP(FD254,STAPELING!A:D,FE$1,0),"nvt")</f>
        <v>nvt</v>
      </c>
      <c r="FF254" t="str">
        <f t="shared" si="520"/>
        <v>nvt</v>
      </c>
      <c r="FG254" t="str">
        <f t="shared" si="521"/>
        <v>nvt</v>
      </c>
      <c r="FH254" t="str">
        <f t="shared" si="522"/>
        <v>nvt</v>
      </c>
      <c r="FI254" t="str">
        <f t="shared" si="523"/>
        <v>nvt</v>
      </c>
      <c r="FJ254" t="str">
        <f t="shared" si="524"/>
        <v>nvt</v>
      </c>
      <c r="FK254" t="str">
        <f t="shared" si="525"/>
        <v>nvt</v>
      </c>
      <c r="FL254" t="str">
        <f t="shared" si="526"/>
        <v>nvt</v>
      </c>
      <c r="FM254" t="str">
        <f t="shared" si="527"/>
        <v/>
      </c>
      <c r="FN254" t="str">
        <f>IF(ISERROR(VLOOKUP(FM254,STAPELING!I:AO,FN$1,0)),"N",VLOOKUP(FM254,STAPELING!I:AO,FN$1,0))</f>
        <v>J</v>
      </c>
      <c r="FO254" t="str">
        <f t="shared" si="528"/>
        <v>nvt</v>
      </c>
      <c r="FP254" t="str">
        <f t="shared" si="457"/>
        <v>nvt</v>
      </c>
      <c r="FQ254" t="str">
        <f t="shared" si="458"/>
        <v>nvt</v>
      </c>
      <c r="FR254" t="str">
        <f t="shared" si="459"/>
        <v>nvt</v>
      </c>
      <c r="FS254" t="str">
        <f t="shared" si="460"/>
        <v>nvt</v>
      </c>
      <c r="FT254" t="str">
        <f t="shared" si="461"/>
        <v>nvt</v>
      </c>
      <c r="FU254" t="str">
        <f t="shared" si="462"/>
        <v>nvt</v>
      </c>
      <c r="FV254" t="str">
        <f t="shared" si="463"/>
        <v>nvt</v>
      </c>
      <c r="FW254" t="str">
        <f t="shared" si="464"/>
        <v>nvt</v>
      </c>
      <c r="FX254" t="str">
        <f t="shared" si="465"/>
        <v>nvt</v>
      </c>
      <c r="FY254" t="str">
        <f t="shared" si="466"/>
        <v>nvt</v>
      </c>
      <c r="FZ254" t="str">
        <f t="shared" si="467"/>
        <v>nvt</v>
      </c>
      <c r="GA254" t="str">
        <f t="shared" si="468"/>
        <v>nvt</v>
      </c>
      <c r="GB254" t="str">
        <f>IF($EJ254&gt;2,IF(FO254="","zwart",VLOOKUP(FO254,STAPELING!J:AA,GB$1,0)),"nvt")</f>
        <v>nvt</v>
      </c>
      <c r="GC254" t="str">
        <f t="shared" si="529"/>
        <v>nvt</v>
      </c>
      <c r="GD254" t="str">
        <f t="shared" si="530"/>
        <v>nvt</v>
      </c>
      <c r="GE254" t="str">
        <f t="shared" si="531"/>
        <v>nvt</v>
      </c>
      <c r="GF254" t="str">
        <f t="shared" si="532"/>
        <v>nvt</v>
      </c>
      <c r="GG254" t="str">
        <f t="shared" si="533"/>
        <v>nvt</v>
      </c>
      <c r="GH254" t="str">
        <f t="shared" si="534"/>
        <v>nvt</v>
      </c>
      <c r="GI254" t="str">
        <f t="shared" si="535"/>
        <v>nvt</v>
      </c>
      <c r="GJ254" t="str">
        <f t="shared" si="536"/>
        <v>nvt</v>
      </c>
      <c r="GK254" t="str">
        <f t="shared" si="469"/>
        <v>nvt</v>
      </c>
      <c r="GL254" t="str">
        <f t="shared" si="470"/>
        <v>nvt</v>
      </c>
      <c r="GM254" t="str">
        <f t="shared" si="471"/>
        <v>nvt</v>
      </c>
      <c r="GN254" t="str">
        <f t="shared" si="472"/>
        <v>nvt</v>
      </c>
      <c r="GO254" t="str">
        <f t="shared" si="473"/>
        <v>nvt</v>
      </c>
      <c r="GP254" t="str">
        <f t="shared" si="474"/>
        <v>nvt</v>
      </c>
      <c r="GQ254" t="str">
        <f t="shared" si="475"/>
        <v>nvt</v>
      </c>
      <c r="GR254" t="str">
        <f t="shared" si="476"/>
        <v>nvt</v>
      </c>
      <c r="GS254" t="str">
        <f t="shared" si="477"/>
        <v>nvt</v>
      </c>
      <c r="GT254" t="str">
        <f t="shared" si="478"/>
        <v>nvt</v>
      </c>
      <c r="GU254" t="str">
        <f t="shared" si="479"/>
        <v>nvt</v>
      </c>
      <c r="GV254" t="str">
        <f t="shared" si="480"/>
        <v>nvt</v>
      </c>
      <c r="GW254" t="str">
        <f>IF($EJ254&gt;2,IF(GJ254="","zwart",VLOOKUP(GJ254,STAPELING!AB:AJ,GW$1,0)),"nvt")</f>
        <v>nvt</v>
      </c>
      <c r="GX254" t="str">
        <f t="shared" si="537"/>
        <v>nvt</v>
      </c>
      <c r="GY254" t="str">
        <f t="shared" si="538"/>
        <v>nvt</v>
      </c>
      <c r="GZ254" t="str">
        <f t="shared" si="539"/>
        <v>nvt</v>
      </c>
      <c r="HA254" t="str">
        <f t="shared" si="540"/>
        <v>nvt</v>
      </c>
      <c r="HB254" t="str">
        <f t="shared" si="541"/>
        <v>nvt</v>
      </c>
      <c r="HC254" t="str">
        <f t="shared" si="542"/>
        <v>nvt</v>
      </c>
      <c r="HD254" t="str">
        <f t="shared" si="543"/>
        <v>nvt</v>
      </c>
      <c r="HE254" t="str">
        <f t="shared" si="544"/>
        <v>nvt</v>
      </c>
      <c r="HF254" t="str">
        <f t="shared" si="545"/>
        <v>nvt</v>
      </c>
      <c r="HG254" t="str">
        <f t="shared" si="546"/>
        <v>nvt</v>
      </c>
      <c r="HH254" t="str">
        <f t="shared" si="547"/>
        <v>nvt</v>
      </c>
      <c r="HI254" t="str">
        <f t="shared" si="548"/>
        <v>nvt</v>
      </c>
      <c r="HJ254" t="str">
        <f t="shared" si="549"/>
        <v>nvt</v>
      </c>
      <c r="HK254" t="str">
        <f t="shared" si="550"/>
        <v>nvt</v>
      </c>
      <c r="HL254" t="str">
        <f t="shared" si="551"/>
        <v>nvt</v>
      </c>
      <c r="HM254" t="str">
        <f t="shared" si="481"/>
        <v>nvt</v>
      </c>
      <c r="HN254" t="str">
        <f t="shared" si="482"/>
        <v>nvt</v>
      </c>
      <c r="HO254" t="str">
        <f t="shared" si="483"/>
        <v>nvt</v>
      </c>
      <c r="HP254" t="str">
        <f t="shared" si="484"/>
        <v>nvt</v>
      </c>
      <c r="HQ254" t="str">
        <f t="shared" si="485"/>
        <v>nvt</v>
      </c>
      <c r="HR254" t="str">
        <f t="shared" si="486"/>
        <v>nvt</v>
      </c>
      <c r="HS254" t="str">
        <f t="shared" si="487"/>
        <v>nvt</v>
      </c>
      <c r="HT254" t="str">
        <f t="shared" si="488"/>
        <v>nvt</v>
      </c>
      <c r="HU254" t="str">
        <f t="shared" si="489"/>
        <v>nvt</v>
      </c>
      <c r="HV254" t="str">
        <f t="shared" si="490"/>
        <v>nvt</v>
      </c>
      <c r="HW254" t="str">
        <f t="shared" si="491"/>
        <v>nvt</v>
      </c>
      <c r="HX254" t="str">
        <f t="shared" si="492"/>
        <v>nvt</v>
      </c>
      <c r="HY254" t="str">
        <f>IF($EJ254&gt;2,IF(HL254="","zwart",VLOOKUP(HL254,STAPELING!AK:AN,HY$1,0)),"nvt")</f>
        <v>nvt</v>
      </c>
      <c r="HZ254" t="str">
        <f t="shared" si="552"/>
        <v>nvt</v>
      </c>
      <c r="IA254" t="str">
        <f t="shared" si="553"/>
        <v>nvt</v>
      </c>
      <c r="IB254" t="str">
        <f t="shared" si="554"/>
        <v>nvt</v>
      </c>
      <c r="IC254" t="str">
        <f t="shared" si="555"/>
        <v>nvt</v>
      </c>
      <c r="ID254" t="str">
        <f t="shared" si="556"/>
        <v>nvt</v>
      </c>
      <c r="IE254" t="str">
        <f t="shared" si="557"/>
        <v>nvt</v>
      </c>
      <c r="IF254" t="str">
        <f t="shared" si="558"/>
        <v>nvt</v>
      </c>
      <c r="IG254">
        <f t="shared" si="559"/>
        <v>0</v>
      </c>
      <c r="IH254">
        <f t="shared" si="560"/>
        <v>0</v>
      </c>
      <c r="II254">
        <f t="shared" si="561"/>
        <v>0</v>
      </c>
      <c r="IJ254">
        <f t="shared" si="562"/>
        <v>0</v>
      </c>
      <c r="IK254">
        <f t="shared" si="563"/>
        <v>0</v>
      </c>
      <c r="IL254">
        <f t="shared" si="564"/>
        <v>0</v>
      </c>
      <c r="IM254">
        <f t="shared" si="565"/>
        <v>0</v>
      </c>
      <c r="IN254">
        <f t="shared" si="566"/>
        <v>0</v>
      </c>
      <c r="IO254">
        <f t="shared" si="567"/>
        <v>0</v>
      </c>
      <c r="IP254">
        <f t="shared" si="568"/>
        <v>0</v>
      </c>
      <c r="IQ254">
        <f t="shared" si="569"/>
        <v>0</v>
      </c>
      <c r="IR254">
        <f t="shared" si="570"/>
        <v>0</v>
      </c>
      <c r="IS254">
        <f t="shared" si="571"/>
        <v>0</v>
      </c>
      <c r="IT254">
        <f t="shared" si="572"/>
        <v>0</v>
      </c>
      <c r="IU254" t="str">
        <f t="shared" si="573"/>
        <v>N</v>
      </c>
      <c r="IV254" t="str">
        <f t="shared" si="493"/>
        <v>N</v>
      </c>
      <c r="IW254" t="str">
        <f t="shared" si="574"/>
        <v>N</v>
      </c>
    </row>
    <row r="255" spans="1:258" x14ac:dyDescent="0.25">
      <c r="E255" t="s">
        <v>643</v>
      </c>
      <c r="F255" t="s">
        <v>643</v>
      </c>
      <c r="G255" t="s">
        <v>643</v>
      </c>
      <c r="H255" t="s">
        <v>643</v>
      </c>
      <c r="I255" t="s">
        <v>643</v>
      </c>
      <c r="J255" t="s">
        <v>643</v>
      </c>
      <c r="K255" t="s">
        <v>643</v>
      </c>
      <c r="L255" t="s">
        <v>643</v>
      </c>
      <c r="M255" t="s">
        <v>643</v>
      </c>
      <c r="N255" t="s">
        <v>643</v>
      </c>
      <c r="O255" t="s">
        <v>643</v>
      </c>
      <c r="P255" t="s">
        <v>643</v>
      </c>
      <c r="Q255" t="s">
        <v>643</v>
      </c>
      <c r="R255" t="s">
        <v>643</v>
      </c>
      <c r="S255" t="s">
        <v>643</v>
      </c>
      <c r="T255" t="s">
        <v>643</v>
      </c>
      <c r="U255" t="s">
        <v>643</v>
      </c>
      <c r="V255" t="s">
        <v>643</v>
      </c>
      <c r="W255" t="s">
        <v>643</v>
      </c>
      <c r="X255" t="s">
        <v>643</v>
      </c>
      <c r="Y255" t="s">
        <v>643</v>
      </c>
      <c r="Z255" t="s">
        <v>643</v>
      </c>
      <c r="AA255" t="s">
        <v>643</v>
      </c>
      <c r="AB255" t="s">
        <v>643</v>
      </c>
      <c r="AC255" t="s">
        <v>643</v>
      </c>
      <c r="AD255" t="s">
        <v>643</v>
      </c>
      <c r="AE255" t="s">
        <v>643</v>
      </c>
      <c r="AF255" t="s">
        <v>643</v>
      </c>
      <c r="AG255" t="s">
        <v>643</v>
      </c>
      <c r="AH255" t="s">
        <v>643</v>
      </c>
      <c r="AI255" t="s">
        <v>643</v>
      </c>
      <c r="AJ255" t="s">
        <v>643</v>
      </c>
      <c r="AK255" t="s">
        <v>643</v>
      </c>
      <c r="AL255" t="s">
        <v>643</v>
      </c>
      <c r="AM255" t="s">
        <v>643</v>
      </c>
      <c r="AN255" t="s">
        <v>643</v>
      </c>
      <c r="AO255" t="s">
        <v>643</v>
      </c>
      <c r="AP255" t="s">
        <v>643</v>
      </c>
      <c r="AQ255" t="s">
        <v>643</v>
      </c>
      <c r="AR255" t="s">
        <v>643</v>
      </c>
      <c r="AS255" t="s">
        <v>643</v>
      </c>
      <c r="AT255" t="s">
        <v>643</v>
      </c>
      <c r="AU255" t="s">
        <v>643</v>
      </c>
      <c r="AV255" t="s">
        <v>643</v>
      </c>
      <c r="AW255" t="s">
        <v>643</v>
      </c>
      <c r="AX255" t="s">
        <v>643</v>
      </c>
      <c r="AY255" t="s">
        <v>643</v>
      </c>
      <c r="AZ255" t="s">
        <v>643</v>
      </c>
      <c r="BA255" t="s">
        <v>643</v>
      </c>
      <c r="BB255" t="s">
        <v>643</v>
      </c>
      <c r="BC255" t="s">
        <v>643</v>
      </c>
      <c r="BD255" t="s">
        <v>643</v>
      </c>
      <c r="BE255" t="s">
        <v>643</v>
      </c>
      <c r="BF255" t="s">
        <v>643</v>
      </c>
      <c r="BG255" t="s">
        <v>643</v>
      </c>
      <c r="BH255" t="s">
        <v>643</v>
      </c>
      <c r="BI255" t="s">
        <v>643</v>
      </c>
      <c r="BJ255" t="s">
        <v>643</v>
      </c>
      <c r="BK255" t="s">
        <v>643</v>
      </c>
      <c r="BL255" t="s">
        <v>643</v>
      </c>
      <c r="BM255" t="s">
        <v>643</v>
      </c>
      <c r="BN255" t="s">
        <v>643</v>
      </c>
      <c r="BO255" t="s">
        <v>643</v>
      </c>
      <c r="BP255" t="s">
        <v>643</v>
      </c>
      <c r="BQ255" t="s">
        <v>643</v>
      </c>
      <c r="BR255" t="s">
        <v>643</v>
      </c>
      <c r="BS255" t="s">
        <v>643</v>
      </c>
      <c r="BT255" t="s">
        <v>643</v>
      </c>
      <c r="BU255" t="s">
        <v>643</v>
      </c>
      <c r="BV255" t="s">
        <v>643</v>
      </c>
      <c r="BW255" t="s">
        <v>643</v>
      </c>
      <c r="BX255" t="s">
        <v>643</v>
      </c>
      <c r="BY255" t="s">
        <v>643</v>
      </c>
      <c r="BZ255" t="s">
        <v>643</v>
      </c>
      <c r="CA255" t="s">
        <v>643</v>
      </c>
      <c r="CB255" t="s">
        <v>643</v>
      </c>
      <c r="CC255" t="s">
        <v>643</v>
      </c>
      <c r="CD255" t="s">
        <v>643</v>
      </c>
      <c r="CE255" t="s">
        <v>643</v>
      </c>
      <c r="CF255" t="s">
        <v>643</v>
      </c>
      <c r="CG255" t="s">
        <v>643</v>
      </c>
      <c r="CH255" s="24" t="s">
        <v>643</v>
      </c>
      <c r="CI255" t="s">
        <v>643</v>
      </c>
      <c r="CJ255" t="s">
        <v>643</v>
      </c>
      <c r="CK255" t="s">
        <v>643</v>
      </c>
      <c r="CL255" t="s">
        <v>643</v>
      </c>
      <c r="CM255" t="s">
        <v>643</v>
      </c>
      <c r="CN255" t="s">
        <v>643</v>
      </c>
      <c r="CO255" t="s">
        <v>643</v>
      </c>
      <c r="CP255" t="s">
        <v>643</v>
      </c>
      <c r="CQ255" t="s">
        <v>643</v>
      </c>
      <c r="CR255" t="s">
        <v>643</v>
      </c>
      <c r="CS255" t="s">
        <v>643</v>
      </c>
      <c r="CT255" t="s">
        <v>643</v>
      </c>
      <c r="CU255" t="s">
        <v>643</v>
      </c>
      <c r="CV255" t="s">
        <v>643</v>
      </c>
      <c r="CW255" t="s">
        <v>643</v>
      </c>
      <c r="CX255" t="s">
        <v>643</v>
      </c>
      <c r="CY255" t="s">
        <v>643</v>
      </c>
      <c r="CZ255" t="s">
        <v>643</v>
      </c>
      <c r="DA255" t="s">
        <v>643</v>
      </c>
      <c r="DB255" t="s">
        <v>643</v>
      </c>
      <c r="DC255" t="s">
        <v>643</v>
      </c>
      <c r="DD255" t="s">
        <v>643</v>
      </c>
      <c r="DE255" t="s">
        <v>643</v>
      </c>
      <c r="DF255" t="s">
        <v>643</v>
      </c>
      <c r="DG255" s="3" t="str">
        <f t="shared" si="509"/>
        <v>N</v>
      </c>
      <c r="DH255" s="3" t="str">
        <f t="shared" si="510"/>
        <v>N</v>
      </c>
      <c r="DI255" t="s">
        <v>643</v>
      </c>
      <c r="DJ255" t="s">
        <v>643</v>
      </c>
      <c r="DK255" t="s">
        <v>643</v>
      </c>
      <c r="DL255" t="s">
        <v>643</v>
      </c>
      <c r="DM255" t="s">
        <v>643</v>
      </c>
      <c r="DN255" t="s">
        <v>643</v>
      </c>
      <c r="DO255" t="s">
        <v>643</v>
      </c>
      <c r="DP255" t="s">
        <v>643</v>
      </c>
      <c r="DQ255" t="s">
        <v>643</v>
      </c>
      <c r="DR255" t="s">
        <v>643</v>
      </c>
      <c r="DS255" t="s">
        <v>643</v>
      </c>
      <c r="DT255" t="s">
        <v>643</v>
      </c>
      <c r="DU255" t="s">
        <v>643</v>
      </c>
      <c r="DV255" t="s">
        <v>643</v>
      </c>
      <c r="DW255" t="s">
        <v>643</v>
      </c>
      <c r="DX255" t="s">
        <v>643</v>
      </c>
      <c r="DY255" t="s">
        <v>643</v>
      </c>
      <c r="DZ255" t="s">
        <v>643</v>
      </c>
      <c r="EA255" t="s">
        <v>643</v>
      </c>
      <c r="EB255" t="s">
        <v>643</v>
      </c>
      <c r="EC255" t="s">
        <v>643</v>
      </c>
      <c r="ED255" t="s">
        <v>643</v>
      </c>
      <c r="EE255" t="s">
        <v>643</v>
      </c>
      <c r="EF255" t="s">
        <v>643</v>
      </c>
      <c r="EG255" t="s">
        <v>643</v>
      </c>
      <c r="EH255" t="s">
        <v>643</v>
      </c>
      <c r="EI255" t="s">
        <v>643</v>
      </c>
      <c r="EJ255" t="s">
        <v>643</v>
      </c>
      <c r="EK255" t="s">
        <v>643</v>
      </c>
      <c r="EL255" t="s">
        <v>643</v>
      </c>
      <c r="EM255" t="s">
        <v>643</v>
      </c>
      <c r="EN255" t="s">
        <v>643</v>
      </c>
      <c r="EO255" t="s">
        <v>643</v>
      </c>
      <c r="EP255" t="s">
        <v>643</v>
      </c>
      <c r="EQ255" t="s">
        <v>643</v>
      </c>
      <c r="ER255" t="s">
        <v>643</v>
      </c>
      <c r="ES255" t="s">
        <v>643</v>
      </c>
      <c r="ET255" t="s">
        <v>643</v>
      </c>
      <c r="EU255" t="s">
        <v>643</v>
      </c>
      <c r="EV255" t="s">
        <v>643</v>
      </c>
      <c r="EW255" t="s">
        <v>643</v>
      </c>
      <c r="EX255" t="s">
        <v>643</v>
      </c>
      <c r="EY255" t="s">
        <v>643</v>
      </c>
      <c r="EZ255" t="s">
        <v>643</v>
      </c>
      <c r="FA255" t="s">
        <v>643</v>
      </c>
      <c r="FB255" t="s">
        <v>643</v>
      </c>
      <c r="FC255" t="s">
        <v>643</v>
      </c>
      <c r="FD255" t="s">
        <v>643</v>
      </c>
      <c r="FE255" t="s">
        <v>643</v>
      </c>
      <c r="FF255" t="s">
        <v>643</v>
      </c>
      <c r="FG255" t="s">
        <v>643</v>
      </c>
      <c r="FH255" t="s">
        <v>643</v>
      </c>
      <c r="FI255" t="s">
        <v>643</v>
      </c>
      <c r="FJ255" t="s">
        <v>643</v>
      </c>
      <c r="FK255" t="s">
        <v>643</v>
      </c>
      <c r="FL255" t="s">
        <v>643</v>
      </c>
      <c r="FM255" t="s">
        <v>643</v>
      </c>
      <c r="FN255" t="s">
        <v>643</v>
      </c>
      <c r="FO255" t="s">
        <v>643</v>
      </c>
      <c r="FP255" t="s">
        <v>643</v>
      </c>
      <c r="FQ255" t="s">
        <v>643</v>
      </c>
      <c r="FR255" t="s">
        <v>643</v>
      </c>
      <c r="FS255" t="s">
        <v>643</v>
      </c>
      <c r="FT255" t="s">
        <v>643</v>
      </c>
      <c r="FU255" t="s">
        <v>643</v>
      </c>
      <c r="FV255" t="s">
        <v>643</v>
      </c>
      <c r="FW255" t="s">
        <v>643</v>
      </c>
      <c r="FX255" t="s">
        <v>643</v>
      </c>
      <c r="FY255" t="s">
        <v>643</v>
      </c>
      <c r="FZ255" t="s">
        <v>643</v>
      </c>
      <c r="GA255" t="s">
        <v>643</v>
      </c>
      <c r="GB255" t="s">
        <v>643</v>
      </c>
      <c r="GC255" t="s">
        <v>643</v>
      </c>
      <c r="GD255" t="s">
        <v>643</v>
      </c>
      <c r="GE255" t="s">
        <v>643</v>
      </c>
      <c r="GF255" t="s">
        <v>643</v>
      </c>
      <c r="GG255" t="s">
        <v>643</v>
      </c>
      <c r="GH255" t="s">
        <v>643</v>
      </c>
      <c r="GI255" t="s">
        <v>643</v>
      </c>
      <c r="GJ255" t="s">
        <v>643</v>
      </c>
      <c r="GK255" t="s">
        <v>643</v>
      </c>
      <c r="GL255" t="s">
        <v>643</v>
      </c>
      <c r="GM255" t="s">
        <v>643</v>
      </c>
      <c r="GN255" t="s">
        <v>643</v>
      </c>
      <c r="GO255" t="s">
        <v>643</v>
      </c>
      <c r="GP255" t="s">
        <v>643</v>
      </c>
      <c r="GQ255" t="s">
        <v>643</v>
      </c>
      <c r="GR255" t="s">
        <v>643</v>
      </c>
      <c r="GS255" t="s">
        <v>643</v>
      </c>
      <c r="GT255" t="s">
        <v>643</v>
      </c>
      <c r="GU255" t="s">
        <v>643</v>
      </c>
      <c r="GV255" t="s">
        <v>643</v>
      </c>
      <c r="GW255" t="s">
        <v>643</v>
      </c>
      <c r="GX255" t="s">
        <v>643</v>
      </c>
      <c r="GY255" t="s">
        <v>643</v>
      </c>
      <c r="GZ255" t="s">
        <v>643</v>
      </c>
      <c r="HA255" t="s">
        <v>643</v>
      </c>
      <c r="HB255" t="s">
        <v>643</v>
      </c>
      <c r="HC255" t="s">
        <v>643</v>
      </c>
      <c r="HD255" t="s">
        <v>643</v>
      </c>
      <c r="HE255" t="s">
        <v>643</v>
      </c>
      <c r="HF255" t="s">
        <v>643</v>
      </c>
      <c r="HG255" t="s">
        <v>643</v>
      </c>
      <c r="HH255" t="s">
        <v>643</v>
      </c>
      <c r="HI255" t="s">
        <v>643</v>
      </c>
      <c r="HJ255" t="s">
        <v>643</v>
      </c>
      <c r="HK255" t="s">
        <v>643</v>
      </c>
      <c r="HL255" t="s">
        <v>643</v>
      </c>
      <c r="HM255" t="s">
        <v>643</v>
      </c>
      <c r="HN255" t="s">
        <v>643</v>
      </c>
      <c r="HO255" t="s">
        <v>643</v>
      </c>
      <c r="HP255" t="s">
        <v>643</v>
      </c>
      <c r="HQ255" t="s">
        <v>643</v>
      </c>
      <c r="HR255" t="s">
        <v>643</v>
      </c>
      <c r="HS255" t="s">
        <v>643</v>
      </c>
      <c r="HT255" t="s">
        <v>643</v>
      </c>
      <c r="HU255" t="s">
        <v>643</v>
      </c>
      <c r="HV255" t="s">
        <v>643</v>
      </c>
      <c r="HW255" t="s">
        <v>643</v>
      </c>
      <c r="HX255" t="s">
        <v>643</v>
      </c>
      <c r="HY255" t="s">
        <v>643</v>
      </c>
      <c r="HZ255" t="s">
        <v>643</v>
      </c>
      <c r="IA255" t="s">
        <v>643</v>
      </c>
      <c r="IB255" t="s">
        <v>643</v>
      </c>
      <c r="IC255" t="s">
        <v>643</v>
      </c>
      <c r="ID255" t="s">
        <v>643</v>
      </c>
      <c r="IE255" t="s">
        <v>643</v>
      </c>
      <c r="IF255" t="s">
        <v>643</v>
      </c>
      <c r="IG255" t="s">
        <v>643</v>
      </c>
      <c r="IH255" t="s">
        <v>643</v>
      </c>
      <c r="II255" t="s">
        <v>643</v>
      </c>
      <c r="IJ255" t="s">
        <v>643</v>
      </c>
      <c r="IK255" t="s">
        <v>643</v>
      </c>
      <c r="IL255" t="s">
        <v>643</v>
      </c>
      <c r="IM255" t="s">
        <v>643</v>
      </c>
      <c r="IN255" t="s">
        <v>643</v>
      </c>
      <c r="IO255" t="s">
        <v>643</v>
      </c>
      <c r="IP255" t="s">
        <v>643</v>
      </c>
      <c r="IQ255" t="s">
        <v>643</v>
      </c>
      <c r="IR255" t="s">
        <v>643</v>
      </c>
      <c r="IS255" t="s">
        <v>643</v>
      </c>
      <c r="IT255" t="s">
        <v>643</v>
      </c>
      <c r="IU255" t="s">
        <v>643</v>
      </c>
      <c r="IV255" t="s">
        <v>643</v>
      </c>
      <c r="IW255" t="s">
        <v>643</v>
      </c>
      <c r="IX255" t="s">
        <v>643</v>
      </c>
    </row>
  </sheetData>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4EAF3-745A-4079-8E98-78CAA7F6F21B}">
  <sheetPr codeName="Blad6"/>
  <dimension ref="A1:BE254"/>
  <sheetViews>
    <sheetView topLeftCell="G1" zoomScale="60" zoomScaleNormal="60" workbookViewId="0">
      <pane ySplit="3" topLeftCell="A4" activePane="bottomLeft" state="frozen"/>
      <selection activeCell="F143" sqref="F143"/>
      <selection pane="bottomLeft" activeCell="AI4" sqref="AI4"/>
    </sheetView>
  </sheetViews>
  <sheetFormatPr defaultRowHeight="15" x14ac:dyDescent="0.25"/>
  <cols>
    <col min="1" max="1" width="23.5703125" bestFit="1" customWidth="1"/>
    <col min="2" max="2" width="23" bestFit="1" customWidth="1"/>
    <col min="3" max="4" width="6.7109375" customWidth="1"/>
    <col min="5" max="5" width="25.7109375" bestFit="1" customWidth="1"/>
    <col min="6" max="6" width="25.7109375" customWidth="1"/>
    <col min="7" max="7" width="6.7109375" customWidth="1"/>
    <col min="8" max="8" width="34.7109375" bestFit="1" customWidth="1"/>
    <col min="9" max="9" width="7.140625" customWidth="1"/>
    <col min="10" max="11" width="8" customWidth="1"/>
    <col min="12" max="12" width="6.28515625" bestFit="1" customWidth="1"/>
    <col min="13" max="13" width="4.28515625" bestFit="1" customWidth="1"/>
    <col min="14" max="14" width="18.85546875" customWidth="1"/>
    <col min="15" max="17" width="5.28515625" bestFit="1" customWidth="1"/>
    <col min="18" max="20" width="5.28515625" customWidth="1"/>
    <col min="21" max="22" width="5.28515625" bestFit="1" customWidth="1"/>
    <col min="23" max="37" width="6" customWidth="1"/>
    <col min="38" max="38" width="4.28515625" bestFit="1" customWidth="1"/>
    <col min="39" max="40" width="24.7109375" style="10" customWidth="1"/>
    <col min="41" max="41" width="6" bestFit="1" customWidth="1"/>
    <col min="42" max="42" width="5.28515625" bestFit="1" customWidth="1"/>
    <col min="43" max="43" width="5.28515625" customWidth="1"/>
    <col min="44" max="45" width="5.28515625" bestFit="1" customWidth="1"/>
    <col min="46" max="46" width="5.28515625" customWidth="1"/>
    <col min="47" max="47" width="10" bestFit="1" customWidth="1"/>
    <col min="48" max="49" width="9.140625" bestFit="1" customWidth="1"/>
    <col min="50" max="53" width="6" bestFit="1" customWidth="1"/>
    <col min="54" max="54" width="30.7109375" bestFit="1" customWidth="1"/>
    <col min="55" max="55" width="5.28515625" bestFit="1" customWidth="1"/>
    <col min="57" max="57" width="5.28515625" bestFit="1" customWidth="1"/>
  </cols>
  <sheetData>
    <row r="1" spans="1:57" s="6" customFormat="1" ht="15.75" thickBot="1" x14ac:dyDescent="0.3">
      <c r="D1" s="9"/>
      <c r="G1" s="20" t="s">
        <v>1139</v>
      </c>
      <c r="N1"/>
      <c r="O1"/>
      <c r="P1"/>
      <c r="Q1"/>
      <c r="R1"/>
      <c r="S1"/>
      <c r="T1"/>
      <c r="U1" s="6" t="s">
        <v>1866</v>
      </c>
      <c r="W1" s="7" t="s">
        <v>1086</v>
      </c>
      <c r="Z1" s="318" t="s">
        <v>1547</v>
      </c>
      <c r="AB1" s="318" t="s">
        <v>1548</v>
      </c>
    </row>
    <row r="2" spans="1:57" x14ac:dyDescent="0.25">
      <c r="E2" t="s">
        <v>319</v>
      </c>
      <c r="G2" s="213">
        <v>2</v>
      </c>
      <c r="H2" s="206">
        <v>6</v>
      </c>
      <c r="I2" s="206">
        <v>5</v>
      </c>
      <c r="J2" s="206">
        <v>7</v>
      </c>
      <c r="K2" s="206"/>
      <c r="L2" s="206">
        <v>6</v>
      </c>
      <c r="M2" s="206">
        <v>10</v>
      </c>
      <c r="N2" s="206">
        <v>5</v>
      </c>
      <c r="O2" s="206">
        <v>11</v>
      </c>
      <c r="P2" s="206">
        <v>12</v>
      </c>
      <c r="Q2" s="206">
        <v>13</v>
      </c>
      <c r="R2" s="206">
        <v>31</v>
      </c>
      <c r="S2" s="206">
        <v>34</v>
      </c>
      <c r="T2" s="206">
        <v>28</v>
      </c>
      <c r="U2" s="206">
        <v>65</v>
      </c>
      <c r="V2" s="206">
        <v>66</v>
      </c>
      <c r="W2" s="213" t="s">
        <v>1134</v>
      </c>
      <c r="X2" s="206"/>
      <c r="Y2" s="206"/>
      <c r="Z2" s="206"/>
      <c r="AA2" s="206"/>
      <c r="AB2" s="206"/>
      <c r="AC2" s="206"/>
      <c r="AD2" s="206"/>
      <c r="AE2" s="206"/>
      <c r="AF2" s="206"/>
      <c r="AG2" s="206"/>
      <c r="AH2" s="206"/>
      <c r="AI2" s="206"/>
      <c r="AJ2" s="206"/>
      <c r="AK2" s="207"/>
      <c r="AL2" s="3"/>
      <c r="AM2" s="149"/>
      <c r="AN2" s="149"/>
      <c r="AO2" s="3"/>
      <c r="AP2" s="3"/>
      <c r="AQ2" s="3"/>
      <c r="AR2" s="3"/>
      <c r="AS2" s="3"/>
      <c r="AT2" s="3"/>
      <c r="AU2" s="3"/>
      <c r="AV2" s="3"/>
      <c r="AW2" s="3"/>
      <c r="AX2" s="3"/>
      <c r="AY2" s="3"/>
      <c r="AZ2" s="3"/>
      <c r="BA2" s="3"/>
      <c r="BB2" s="3">
        <v>5</v>
      </c>
      <c r="BC2" s="3"/>
    </row>
    <row r="3" spans="1:57" s="6" customFormat="1" ht="285.75" customHeight="1" thickBot="1" x14ac:dyDescent="0.3">
      <c r="A3" s="6" t="s">
        <v>726</v>
      </c>
      <c r="B3" s="6" t="s">
        <v>727</v>
      </c>
      <c r="C3" s="6" t="s">
        <v>338</v>
      </c>
      <c r="D3" s="6" t="s">
        <v>267</v>
      </c>
      <c r="E3" s="6" t="s">
        <v>416</v>
      </c>
      <c r="F3" s="6" t="s">
        <v>336</v>
      </c>
      <c r="G3" s="208" t="s">
        <v>1128</v>
      </c>
      <c r="H3" s="209" t="s">
        <v>1</v>
      </c>
      <c r="I3" s="216" t="s">
        <v>1087</v>
      </c>
      <c r="J3" s="265" t="s">
        <v>1114</v>
      </c>
      <c r="K3" s="265" t="s">
        <v>1117</v>
      </c>
      <c r="L3" s="216" t="s">
        <v>1130</v>
      </c>
      <c r="M3" s="216" t="s">
        <v>0</v>
      </c>
      <c r="N3" s="209" t="s">
        <v>1129</v>
      </c>
      <c r="O3" s="216" t="s">
        <v>1136</v>
      </c>
      <c r="P3" s="216" t="s">
        <v>1137</v>
      </c>
      <c r="Q3" s="216" t="s">
        <v>1138</v>
      </c>
      <c r="R3" s="216" t="s">
        <v>1049</v>
      </c>
      <c r="S3" s="216" t="s">
        <v>1051</v>
      </c>
      <c r="T3" s="216" t="s">
        <v>1035</v>
      </c>
      <c r="U3" s="217" t="s">
        <v>767</v>
      </c>
      <c r="V3" s="217" t="s">
        <v>768</v>
      </c>
      <c r="W3" s="208" t="s">
        <v>1121</v>
      </c>
      <c r="X3" s="209" t="s">
        <v>1122</v>
      </c>
      <c r="Y3" s="265" t="s">
        <v>1124</v>
      </c>
      <c r="Z3" s="265" t="s">
        <v>1125</v>
      </c>
      <c r="AA3" s="265" t="s">
        <v>1126</v>
      </c>
      <c r="AB3" s="265" t="s">
        <v>1127</v>
      </c>
      <c r="AC3" s="209" t="s">
        <v>1123</v>
      </c>
      <c r="AD3" s="209" t="s">
        <v>1358</v>
      </c>
      <c r="AE3" s="209" t="s">
        <v>1362</v>
      </c>
      <c r="AF3" s="209" t="s">
        <v>1135</v>
      </c>
      <c r="AG3" s="209" t="s">
        <v>1371</v>
      </c>
      <c r="AH3" s="209" t="s">
        <v>1372</v>
      </c>
      <c r="AI3" s="209" t="s">
        <v>1867</v>
      </c>
      <c r="AJ3" s="209" t="s">
        <v>1430</v>
      </c>
      <c r="AK3" s="275" t="s">
        <v>1359</v>
      </c>
      <c r="AL3" s="11" t="s">
        <v>1140</v>
      </c>
      <c r="AM3" s="135" t="s">
        <v>778</v>
      </c>
      <c r="AN3" s="135" t="s">
        <v>779</v>
      </c>
      <c r="AO3" s="11" t="s">
        <v>775</v>
      </c>
      <c r="AP3" s="11" t="s">
        <v>777</v>
      </c>
      <c r="AQ3" s="11" t="s">
        <v>780</v>
      </c>
      <c r="AR3" s="11" t="s">
        <v>776</v>
      </c>
      <c r="AS3" s="11" t="s">
        <v>777</v>
      </c>
      <c r="AT3" s="11" t="s">
        <v>781</v>
      </c>
      <c r="AU3" s="11" t="s">
        <v>1391</v>
      </c>
      <c r="AV3" s="11" t="s">
        <v>1392</v>
      </c>
      <c r="AW3" s="11" t="s">
        <v>1393</v>
      </c>
      <c r="AX3" s="11" t="s">
        <v>1394</v>
      </c>
      <c r="AY3" s="11" t="s">
        <v>1395</v>
      </c>
      <c r="AZ3" s="11" t="s">
        <v>1396</v>
      </c>
      <c r="BA3" s="11" t="s">
        <v>1397</v>
      </c>
      <c r="BB3" s="11" t="s">
        <v>1461</v>
      </c>
      <c r="BC3" s="11" t="s">
        <v>1356</v>
      </c>
      <c r="BD3" s="353" t="s">
        <v>1568</v>
      </c>
      <c r="BE3" s="353" t="s">
        <v>1570</v>
      </c>
    </row>
    <row r="4" spans="1:57" x14ac:dyDescent="0.25">
      <c r="A4" t="str">
        <f>D4&amp;"_"&amp;E4</f>
        <v>_</v>
      </c>
      <c r="B4" t="str">
        <f>D4&amp;"_"&amp;G4</f>
        <v>_</v>
      </c>
      <c r="C4" s="2">
        <v>1</v>
      </c>
      <c r="D4" s="2" t="str">
        <f>IF(Invoer!B34&lt;&gt;"",Invoer!B34,"")</f>
        <v/>
      </c>
      <c r="E4" s="134" t="str">
        <f>IF(D4&lt;&gt;"",Invoer!Z34,"")</f>
        <v/>
      </c>
      <c r="F4" s="134" t="str">
        <f>IF(D4&lt;&gt;"",IF(Invoer!AH34="Ja","J",IF(Invoer!AH34="Nee","N","")),"")</f>
        <v/>
      </c>
      <c r="G4" s="36" t="str">
        <f>IF(OR(E4="",E4=0),"",VLOOKUP(E4,ACTIVITEITENLIJST!D:E,G$2,0))</f>
        <v/>
      </c>
      <c r="H4" s="205" t="str">
        <f>IF(G4="","",E4)</f>
        <v/>
      </c>
      <c r="I4" s="214" t="str">
        <f>VLOOKUP($D4,percelen!$AZ:$DM,I$2,0)</f>
        <v/>
      </c>
      <c r="J4" s="214" t="str">
        <f>VLOOKUP($D4,percelen!$AZ:$DM,J$2,0)</f>
        <v/>
      </c>
      <c r="K4" s="215"/>
      <c r="L4" s="205">
        <f>VLOOKUP($D4,percelen!$AZ:$DM,L$2,0)</f>
        <v>0</v>
      </c>
      <c r="M4" s="205" t="str">
        <f>VLOOKUP($D4,percelen!$AZ:$DM,M$2,0)</f>
        <v/>
      </c>
      <c r="N4" s="205" t="e">
        <f>VLOOKUP(M4,NORM!$B$31:$F$38,N$2,0)</f>
        <v>#N/A</v>
      </c>
      <c r="O4" s="205" t="str">
        <f>VLOOKUP($D4,percelen!$AZ:$DM,O$2,0)</f>
        <v>N</v>
      </c>
      <c r="P4" s="205" t="str">
        <f>VLOOKUP($D4,percelen!$AZ:$DM,P$2,0)</f>
        <v>N</v>
      </c>
      <c r="Q4" s="205" t="str">
        <f>VLOOKUP($D4,percelen!$AZ:$DM,Q$2,0)</f>
        <v>N</v>
      </c>
      <c r="R4" s="205" t="str">
        <f>VLOOKUP($D4,percelen!$AZ:$DM,R$2,0)</f>
        <v>N</v>
      </c>
      <c r="S4" s="205" t="str">
        <f>VLOOKUP($D4,percelen!$AZ:$DM,S$2,0)</f>
        <v>N</v>
      </c>
      <c r="T4" s="205" t="str">
        <f>VLOOKUP($D4,percelen!$AZ:$DM,T$2,0)</f>
        <v>N</v>
      </c>
      <c r="U4" s="205" t="str">
        <f>VLOOKUP($D4,percelen!$AZ:$DM,U$2,0)</f>
        <v>N</v>
      </c>
      <c r="V4" s="205" t="str">
        <f>VLOOKUP($D4,percelen!$AZ:$DM,V$2,0)</f>
        <v>N</v>
      </c>
      <c r="W4" s="205" t="str">
        <f>IF(ISERROR(VLOOKUP($G4,GELDIGE_GEWASCODES_ECO!$B:$B,1,0)),"N","J")</f>
        <v>N</v>
      </c>
      <c r="X4" s="205" t="str">
        <f>IF(W4="J",IF(ISERROR(VLOOKUP($G4&amp;"_"&amp;$I4,GELDIGE_GEWASCODES_ECO!$A:$A,1,0)),"N","J"),"J")</f>
        <v>J</v>
      </c>
      <c r="Y4" s="205" t="str">
        <f>IF(ISERROR(VLOOKUP($G4,GELDIGE_GEWASCODES_ECO!$F:$F,1,0)),"N","J")</f>
        <v>N</v>
      </c>
      <c r="Z4" s="205" t="str">
        <f>IF(Y4="J","J","J")</f>
        <v>J</v>
      </c>
      <c r="AA4" s="205" t="str">
        <f>IF(ISERROR(VLOOKUP($G4,GELDIGE_GEWASCODES_ECO!$J:$J,1,0)),"N","J")</f>
        <v>N</v>
      </c>
      <c r="AB4" s="205" t="str">
        <f>IF(AA4="J","J","J")</f>
        <v>J</v>
      </c>
      <c r="AC4" s="205" t="str">
        <f>IF(AND(X4="J",Z4="J",AB4="J"),"J","N")</f>
        <v>J</v>
      </c>
      <c r="AD4" s="205" t="str">
        <f>IF(G4&lt;&gt;"H04","J",IF(O4="J","J","N"))</f>
        <v>J</v>
      </c>
      <c r="AE4" s="205" t="str">
        <f>IF(G4&lt;&gt;"H10","J",IF(AND(OR(P4="J",Q4="J"),O4="N",S4="N",T4="N"),"J","N"))</f>
        <v>J</v>
      </c>
      <c r="AF4" s="205" t="str">
        <f>IF(G4&lt;&gt;"B01","J",IF(I4&lt;&gt;J4,"J","N"))</f>
        <v>J</v>
      </c>
      <c r="AG4" s="205" t="str">
        <f>IF($G4&lt;&gt;"V01","J",IF(ISERROR(VLOOKUP("V02",$G:$G,1,0)),"J","N"))</f>
        <v>J</v>
      </c>
      <c r="AH4" s="205" t="str">
        <f>IF($G4&lt;&gt;"V02","J",IF(ISERROR(VLOOKUP("V01",$G:$G,1,0)),"J","N"))</f>
        <v>J</v>
      </c>
      <c r="AI4" s="205" t="str">
        <f>IF(G4&lt;&gt;"T01","J",IF(AND(OR(P4="J",Q4="J"),R4="N"),"J","N"))</f>
        <v>J</v>
      </c>
      <c r="AJ4" s="205" t="str">
        <f>IF(G4&lt;&gt;"D01","J",IF(OR(O4="J",P4="J",Q4="J"),"J","N"))</f>
        <v>J</v>
      </c>
      <c r="AK4" s="205" t="str">
        <f>IF(AND(AC4="J",AD4="J",AE4="J",AF4="J",AG4="J",AH4="J",AI4="J",AJ4="J"),"J","N")</f>
        <v>J</v>
      </c>
      <c r="AL4" s="4" t="str">
        <f>IF(OR(F4=0,F4="N",F4=""),"N","J")</f>
        <v>N</v>
      </c>
      <c r="AM4" s="150" t="str">
        <f>IF(ISERROR(VLOOKUP(G4,LOV_CDT!E:F,2,0)),"",VLOOKUP(G4,LOV_CDT!E:F,2,0))</f>
        <v/>
      </c>
      <c r="AN4" s="150" t="str">
        <f>IF(ISERROR(VLOOKUP(G4,LOV_CDT!L:M,2,0)),"",VLOOKUP(G4,LOV_CDT!L:M,2,0))</f>
        <v/>
      </c>
      <c r="AO4" s="4" t="str">
        <f>IF(OR(AK4="N",AL4="J",AND(U4&lt;&gt;"N",AM4="GeenWaardeGeenPunten"),AND(U4&lt;&gt;"N",AM4="GeenWaardeWelPunten")),"N","J")</f>
        <v>J</v>
      </c>
      <c r="AP4" s="4" t="str">
        <f>IF(OR(AK4="N",AL4="J",AND(V4&lt;&gt;"N",AN4="GeenWaardeGeenPunten"),AND(V4&lt;&gt;"N",AN4="GeenWaardeWelPunten")),"N","J")</f>
        <v>J</v>
      </c>
      <c r="AQ4" s="4" t="str">
        <f>IF(AND(AO4="J",AP4="J"),"J","N")</f>
        <v>J</v>
      </c>
      <c r="AR4" s="4" t="str">
        <f>IF(OR(AK4="N",AND(U4&lt;&gt;"N",AM4="GeenWaardeGeenPunten"),AND(U4&lt;&gt;"N",AP4="WelWaardeGeenPunten")),"N","J")</f>
        <v>J</v>
      </c>
      <c r="AS4" s="4" t="str">
        <f>IF(OR(AK4="N",AND(V4&lt;&gt;"N",AN4="GeenWaardeGeenPunten"),AND(V4&lt;&gt;"N",AQ4="WelWaardeGeenPunten")),"N","J")</f>
        <v>J</v>
      </c>
      <c r="AT4" s="4" t="str">
        <f>IF(AND(AR4="J",AS4="J"),"J","N")</f>
        <v>J</v>
      </c>
      <c r="AU4" s="4">
        <f>IF(AQ4="J",SUMIFS(activiteitenlijst_waarde,activiteitenlijst_nummer,$G4,activiteitenlijst_regio,$M4)*$L4,0)</f>
        <v>0</v>
      </c>
      <c r="AV4" s="4">
        <f t="shared" ref="AV4" si="0">IF(AT4="J",SUMIFS(activiteitenlijst_punten_totaal,activiteitenlijst_nummer,$G4,activiteitenlijst_regio,$M4)*$L4,0)</f>
        <v>0</v>
      </c>
      <c r="AW4" s="4">
        <f t="shared" ref="AW4" si="1">IF(AT4="J",SUMIFS(activiteitenlijst_punten_klimaat,activiteitenlijst_nummer,$G4,activiteitenlijst_regio,$M4)*$L4,0)</f>
        <v>0</v>
      </c>
      <c r="AX4" s="4">
        <f t="shared" ref="AX4" si="2">IF(AT4="J",SUMIFS(activiteitenlijst_punten_bodem_en_lucht,activiteitenlijst_nummer,$G4,activiteitenlijst_regio,$M4)*$L4,0)</f>
        <v>0</v>
      </c>
      <c r="AY4" s="4">
        <f t="shared" ref="AY4" si="3">IF(AT4="J",SUMIFS(activiteitenlijst_punten_water,activiteitenlijst_nummer,$G4,activiteitenlijst_regio,$M4)*$L4,0)</f>
        <v>0</v>
      </c>
      <c r="AZ4" s="4">
        <f t="shared" ref="AZ4" si="4">IF(AT4="J",SUMIFS(activiteitenlijst_punten_landschap,activiteitenlijst_nummer,$G4,activiteitenlijst_regio,$M4)*$L4,0)</f>
        <v>0</v>
      </c>
      <c r="BA4" s="4">
        <f t="shared" ref="BA4" si="5">IF(AT4="J",SUMIFS(activiteitenlijst_punten_biodiversiteit,activiteitenlijst_nummer,$G4,activiteitenlijst_regio,$M4)*$L4,0)</f>
        <v>0</v>
      </c>
      <c r="BB4" s="4" t="e">
        <f>VLOOKUP(G4,ACTIVITEITENLIJST!E:I,BB$2,0)</f>
        <v>#N/A</v>
      </c>
      <c r="BC4" s="4" t="str">
        <f>IF(ISERROR(B4),"J",IF(ISERROR(VLOOKUP(B4,B$3:B3,1,0)),"J","N"))</f>
        <v>J</v>
      </c>
      <c r="BD4" s="354" t="str">
        <f>IF(AK4="J","N","J")</f>
        <v>N</v>
      </c>
      <c r="BE4" s="358" t="str">
        <f t="shared" ref="BE4:BE11" si="6">IF(A4="_","N",IF(COUNTIFS(A:A,A4,BC:BC,"N")&gt;0,"J","N"))</f>
        <v>N</v>
      </c>
    </row>
    <row r="5" spans="1:57" x14ac:dyDescent="0.25">
      <c r="A5" t="str">
        <f t="shared" ref="A5:A68" si="7">D5&amp;"_"&amp;E5</f>
        <v>_</v>
      </c>
      <c r="B5" t="str">
        <f t="shared" ref="B5:B68" si="8">D5&amp;"_"&amp;G5</f>
        <v>_</v>
      </c>
      <c r="C5" s="2">
        <v>2</v>
      </c>
      <c r="D5" s="2" t="str">
        <f>IF(Invoer!B35&lt;&gt;"",Invoer!B35,"")</f>
        <v/>
      </c>
      <c r="E5" s="134" t="str">
        <f>IF(D5&lt;&gt;"",Invoer!Z35,"")</f>
        <v/>
      </c>
      <c r="F5" s="134" t="str">
        <f>IF(D5&lt;&gt;"",IF(Invoer!AH35="Ja","J",IF(Invoer!AH35="Nee","N","")),"")</f>
        <v/>
      </c>
      <c r="G5" s="36" t="str">
        <f>IF(OR(E5="",E5=0),"",VLOOKUP(E5,ACTIVITEITENLIJST!D:E,G$2,0))</f>
        <v/>
      </c>
      <c r="H5" s="205" t="str">
        <f t="shared" ref="H5:H68" si="9">IF(G5="","",E5)</f>
        <v/>
      </c>
      <c r="I5" s="212" t="str">
        <f>VLOOKUP($D5,percelen!$AZ:$DM,I$2,0)</f>
        <v/>
      </c>
      <c r="J5" s="212" t="str">
        <f>VLOOKUP($D5,percelen!$AZ:$DM,J$2,0)</f>
        <v/>
      </c>
      <c r="K5" s="4"/>
      <c r="L5" s="4">
        <f>VLOOKUP($D5,percelen!$AZ:$DM,L$2,0)</f>
        <v>0</v>
      </c>
      <c r="M5" s="4" t="str">
        <f>VLOOKUP($D5,percelen!$AZ:$DM,M$2,0)</f>
        <v/>
      </c>
      <c r="N5" s="205" t="e">
        <f>VLOOKUP(M5,NORM!$B$31:$F$38,N$2,0)</f>
        <v>#N/A</v>
      </c>
      <c r="O5" s="205" t="str">
        <f>VLOOKUP($D5,percelen!$AZ:$DM,O$2,0)</f>
        <v>N</v>
      </c>
      <c r="P5" s="205" t="str">
        <f>VLOOKUP($D5,percelen!$AZ:$DM,P$2,0)</f>
        <v>N</v>
      </c>
      <c r="Q5" s="205" t="str">
        <f>VLOOKUP($D5,percelen!$AZ:$DM,Q$2,0)</f>
        <v>N</v>
      </c>
      <c r="R5" s="205" t="str">
        <f>VLOOKUP($D5,percelen!$AZ:$DM,R$2,0)</f>
        <v>N</v>
      </c>
      <c r="S5" s="205" t="str">
        <f>VLOOKUP($D5,percelen!$AZ:$DM,S$2,0)</f>
        <v>N</v>
      </c>
      <c r="T5" s="205" t="str">
        <f>VLOOKUP($D5,percelen!$AZ:$DM,T$2,0)</f>
        <v>N</v>
      </c>
      <c r="U5" s="4" t="str">
        <f>VLOOKUP($D5,percelen!$AZ:$DM,U$2,0)</f>
        <v>N</v>
      </c>
      <c r="V5" s="4" t="str">
        <f>VLOOKUP($D5,percelen!$AZ:$DM,V$2,0)</f>
        <v>N</v>
      </c>
      <c r="W5" s="205" t="str">
        <f>IF(ISERROR(VLOOKUP($G5,GELDIGE_GEWASCODES_ECO!$B:$B,1,0)),"N","J")</f>
        <v>N</v>
      </c>
      <c r="X5" s="205" t="str">
        <f>IF(W5="J",IF(ISERROR(VLOOKUP($G5&amp;"_"&amp;$I5,GELDIGE_GEWASCODES_ECO!$A:$A,1,0)),"N","J"),"J")</f>
        <v>J</v>
      </c>
      <c r="Y5" s="205" t="str">
        <f>IF(ISERROR(VLOOKUP($G5,GELDIGE_GEWASCODES_ECO!$F:$F,1,0)),"N","J")</f>
        <v>N</v>
      </c>
      <c r="Z5" s="205" t="str">
        <f t="shared" ref="Z5:Z68" si="10">IF(Y5="J","J","J")</f>
        <v>J</v>
      </c>
      <c r="AA5" s="205" t="str">
        <f>IF(ISERROR(VLOOKUP($G5,GELDIGE_GEWASCODES_ECO!$J:$J,1,0)),"N","J")</f>
        <v>N</v>
      </c>
      <c r="AB5" s="205" t="str">
        <f t="shared" ref="AB5:AB68" si="11">IF(AA5="J","J","J")</f>
        <v>J</v>
      </c>
      <c r="AC5" s="205" t="str">
        <f t="shared" ref="AC5:AC68" si="12">IF(AND(X5="J",Z5="J",AB5="J"),"J","N")</f>
        <v>J</v>
      </c>
      <c r="AD5" s="205" t="str">
        <f t="shared" ref="AD5:AD68" si="13">IF(G5&lt;&gt;"H04","J",IF(O5="J","J","N"))</f>
        <v>J</v>
      </c>
      <c r="AE5" s="205" t="str">
        <f t="shared" ref="AE5:AE68" si="14">IF(G5&lt;&gt;"H10","J",IF(AND(OR(P5="J",Q5="J"),O5="N",S5="N",T5="N"),"J","N"))</f>
        <v>J</v>
      </c>
      <c r="AF5" s="205" t="str">
        <f t="shared" ref="AF5:AF68" si="15">IF(G5&lt;&gt;"B01","J",IF(I5&lt;&gt;J5,"J","N"))</f>
        <v>J</v>
      </c>
      <c r="AG5" s="205" t="str">
        <f t="shared" ref="AG5:AG68" si="16">IF($G5&lt;&gt;"V01","J",IF(ISERROR(VLOOKUP("V02",$G:$G,1,0)),"J","N"))</f>
        <v>J</v>
      </c>
      <c r="AH5" s="205" t="str">
        <f t="shared" ref="AH5:AH68" si="17">IF($G5&lt;&gt;"V02","J",IF(ISERROR(VLOOKUP("V01",$G:$G,1,0)),"J","N"))</f>
        <v>J</v>
      </c>
      <c r="AI5" s="205" t="str">
        <f t="shared" ref="AI5:AI68" si="18">IF(G5&lt;&gt;"T01","J",IF(AND(OR(P5="J",Q5="J"),R5="N"),"J","N"))</f>
        <v>J</v>
      </c>
      <c r="AJ5" s="205" t="str">
        <f t="shared" ref="AJ5:AJ68" si="19">IF(G5&lt;&gt;"D01","J",IF(OR(O5="J",P5="J",Q5="J"),"J","N"))</f>
        <v>J</v>
      </c>
      <c r="AK5" s="205" t="str">
        <f t="shared" ref="AK5:AK68" si="20">IF(AND(AC5="J",AD5="J",AE5="J",AF5="J",AG5="J",AH5="J",AI5="J",AJ5="J"),"J","N")</f>
        <v>J</v>
      </c>
      <c r="AL5" s="4" t="str">
        <f t="shared" ref="AL5:AL68" si="21">IF(OR(F5=0,F5="N",F5=""),"N","J")</f>
        <v>N</v>
      </c>
      <c r="AM5" s="150" t="str">
        <f>IF(ISERROR(VLOOKUP(G5,LOV_CDT!E:F,2,0)),"",VLOOKUP(G5,LOV_CDT!E:F,2,0))</f>
        <v/>
      </c>
      <c r="AN5" s="150" t="str">
        <f>IF(ISERROR(VLOOKUP(G5,LOV_CDT!L:M,2,0)),"",VLOOKUP(G5,LOV_CDT!L:M,2,0))</f>
        <v/>
      </c>
      <c r="AO5" s="4" t="str">
        <f t="shared" ref="AO5:AO68" si="22">IF(OR(AK5="N",AL5="J",AND(U5&lt;&gt;"N",AM5="GeenWaardeGeenPunten"),AND(U5&lt;&gt;"N",AM5="GeenWaardeWelPunten")),"N","J")</f>
        <v>J</v>
      </c>
      <c r="AP5" s="4" t="str">
        <f t="shared" ref="AP5:AP68" si="23">IF(OR(AK5="N",AL5="J",AND(V5&lt;&gt;"N",AN5="GeenWaardeGeenPunten"),AND(V5&lt;&gt;"N",AN5="GeenWaardeWelPunten")),"N","J")</f>
        <v>J</v>
      </c>
      <c r="AQ5" s="4" t="str">
        <f t="shared" ref="AQ5:AQ68" si="24">IF(AND(AO5="J",AP5="J"),"J","N")</f>
        <v>J</v>
      </c>
      <c r="AR5" s="4" t="str">
        <f t="shared" ref="AR5:AR68" si="25">IF(OR(AK5="N",AND(U5&lt;&gt;"N",AM5="GeenWaardeGeenPunten"),AND(U5&lt;&gt;"N",AP5="WelWaardeGeenPunten")),"N","J")</f>
        <v>J</v>
      </c>
      <c r="AS5" s="4" t="str">
        <f t="shared" ref="AS5:AS68" si="26">IF(OR(AK5="N",AND(V5&lt;&gt;"N",AN5="GeenWaardeGeenPunten"),AND(V5&lt;&gt;"N",AQ5="WelWaardeGeenPunten")),"N","J")</f>
        <v>J</v>
      </c>
      <c r="AT5" s="4" t="str">
        <f t="shared" ref="AT5:AT68" si="27">IF(AND(AR5="J",AS5="J"),"J","N")</f>
        <v>J</v>
      </c>
      <c r="AU5" s="4">
        <f t="shared" ref="AU5:AU68" si="28">IF(AQ5="J",SUMIFS(activiteitenlijst_waarde,activiteitenlijst_nummer,$G5,activiteitenlijst_regio,$M5)*$L5,0)</f>
        <v>0</v>
      </c>
      <c r="AV5" s="4">
        <f t="shared" ref="AV5:AV68" si="29">IF(AT5="J",SUMIFS(activiteitenlijst_punten_totaal,activiteitenlijst_nummer,$G5,activiteitenlijst_regio,$M5)*$L5,0)</f>
        <v>0</v>
      </c>
      <c r="AW5" s="4">
        <f t="shared" ref="AW5:AW68" si="30">IF(AT5="J",SUMIFS(activiteitenlijst_punten_klimaat,activiteitenlijst_nummer,$G5,activiteitenlijst_regio,$M5)*$L5,0)</f>
        <v>0</v>
      </c>
      <c r="AX5" s="4">
        <f t="shared" ref="AX5:AX68" si="31">IF(AT5="J",SUMIFS(activiteitenlijst_punten_bodem_en_lucht,activiteitenlijst_nummer,$G5,activiteitenlijst_regio,$M5)*$L5,0)</f>
        <v>0</v>
      </c>
      <c r="AY5" s="4">
        <f t="shared" ref="AY5:AY68" si="32">IF(AT5="J",SUMIFS(activiteitenlijst_punten_water,activiteitenlijst_nummer,$G5,activiteitenlijst_regio,$M5)*$L5,0)</f>
        <v>0</v>
      </c>
      <c r="AZ5" s="4">
        <f t="shared" ref="AZ5:AZ68" si="33">IF(AT5="J",SUMIFS(activiteitenlijst_punten_landschap,activiteitenlijst_nummer,$G5,activiteitenlijst_regio,$M5)*$L5,0)</f>
        <v>0</v>
      </c>
      <c r="BA5" s="4">
        <f t="shared" ref="BA5:BA68" si="34">IF(AT5="J",SUMIFS(activiteitenlijst_punten_biodiversiteit,activiteitenlijst_nummer,$G5,activiteitenlijst_regio,$M5)*$L5,0)</f>
        <v>0</v>
      </c>
      <c r="BB5" s="4" t="e">
        <f>VLOOKUP(G5,ACTIVITEITENLIJST!E:I,BB$2,0)</f>
        <v>#N/A</v>
      </c>
      <c r="BC5" s="4" t="str">
        <f>IF(ISERROR(B5),"J",IF(ISERROR(VLOOKUP(B5,B$3:B4,1,0)),"J","N"))</f>
        <v>N</v>
      </c>
      <c r="BD5" s="354" t="str">
        <f t="shared" ref="BD5:BD68" si="35">IF(AK5="J","N","J")</f>
        <v>N</v>
      </c>
      <c r="BE5" s="358" t="str">
        <f t="shared" si="6"/>
        <v>N</v>
      </c>
    </row>
    <row r="6" spans="1:57" x14ac:dyDescent="0.25">
      <c r="A6" t="str">
        <f t="shared" si="7"/>
        <v>_</v>
      </c>
      <c r="B6" t="str">
        <f t="shared" si="8"/>
        <v>_</v>
      </c>
      <c r="C6" s="2">
        <v>3</v>
      </c>
      <c r="D6" s="2" t="str">
        <f>IF(Invoer!B36&lt;&gt;"",Invoer!B36,"")</f>
        <v/>
      </c>
      <c r="E6" s="134" t="str">
        <f>IF(D6&lt;&gt;"",Invoer!Z36,"")</f>
        <v/>
      </c>
      <c r="F6" s="134" t="str">
        <f>IF(D6&lt;&gt;"",IF(Invoer!AH36="Ja","J",IF(Invoer!AH36="Nee","N","")),"")</f>
        <v/>
      </c>
      <c r="G6" s="36" t="str">
        <f>IF(OR(E6="",E6=0),"",VLOOKUP(E6,ACTIVITEITENLIJST!D:E,G$2,0))</f>
        <v/>
      </c>
      <c r="H6" s="205" t="str">
        <f t="shared" si="9"/>
        <v/>
      </c>
      <c r="I6" s="4" t="str">
        <f>VLOOKUP($D6,percelen!$AZ:$DM,I$2,0)</f>
        <v/>
      </c>
      <c r="J6" s="212" t="str">
        <f>VLOOKUP($D6,percelen!$AZ:$DM,J$2,0)</f>
        <v/>
      </c>
      <c r="K6" s="4"/>
      <c r="L6" s="4">
        <f>VLOOKUP($D6,percelen!$AZ:$DM,L$2,0)</f>
        <v>0</v>
      </c>
      <c r="M6" s="4" t="str">
        <f>VLOOKUP($D6,percelen!$AZ:$DM,M$2,0)</f>
        <v/>
      </c>
      <c r="N6" s="205" t="e">
        <f>VLOOKUP(M6,NORM!$B$31:$F$38,N$2,0)</f>
        <v>#N/A</v>
      </c>
      <c r="O6" s="205" t="str">
        <f>VLOOKUP($D6,percelen!$AZ:$DM,O$2,0)</f>
        <v>N</v>
      </c>
      <c r="P6" s="205" t="str">
        <f>VLOOKUP($D6,percelen!$AZ:$DM,P$2,0)</f>
        <v>N</v>
      </c>
      <c r="Q6" s="205" t="str">
        <f>VLOOKUP($D6,percelen!$AZ:$DM,Q$2,0)</f>
        <v>N</v>
      </c>
      <c r="R6" s="205" t="str">
        <f>VLOOKUP($D6,percelen!$AZ:$DM,R$2,0)</f>
        <v>N</v>
      </c>
      <c r="S6" s="205" t="str">
        <f>VLOOKUP($D6,percelen!$AZ:$DM,S$2,0)</f>
        <v>N</v>
      </c>
      <c r="T6" s="205" t="str">
        <f>VLOOKUP($D6,percelen!$AZ:$DM,T$2,0)</f>
        <v>N</v>
      </c>
      <c r="U6" s="4" t="str">
        <f>VLOOKUP($D6,percelen!$AZ:$DM,U$2,0)</f>
        <v>N</v>
      </c>
      <c r="V6" s="4" t="str">
        <f>VLOOKUP($D6,percelen!$AZ:$DM,V$2,0)</f>
        <v>N</v>
      </c>
      <c r="W6" s="205" t="str">
        <f>IF(ISERROR(VLOOKUP($G6,GELDIGE_GEWASCODES_ECO!$B:$B,1,0)),"N","J")</f>
        <v>N</v>
      </c>
      <c r="X6" s="205" t="str">
        <f>IF(W6="J",IF(ISERROR(VLOOKUP($G6&amp;"_"&amp;$I6,GELDIGE_GEWASCODES_ECO!$A:$A,1,0)),"N","J"),"J")</f>
        <v>J</v>
      </c>
      <c r="Y6" s="205" t="str">
        <f>IF(ISERROR(VLOOKUP($G6,GELDIGE_GEWASCODES_ECO!$F:$F,1,0)),"N","J")</f>
        <v>N</v>
      </c>
      <c r="Z6" s="205" t="str">
        <f t="shared" si="10"/>
        <v>J</v>
      </c>
      <c r="AA6" s="205" t="str">
        <f>IF(ISERROR(VLOOKUP($G6,GELDIGE_GEWASCODES_ECO!$J:$J,1,0)),"N","J")</f>
        <v>N</v>
      </c>
      <c r="AB6" s="205" t="str">
        <f t="shared" si="11"/>
        <v>J</v>
      </c>
      <c r="AC6" s="205" t="str">
        <f t="shared" si="12"/>
        <v>J</v>
      </c>
      <c r="AD6" s="205" t="str">
        <f t="shared" si="13"/>
        <v>J</v>
      </c>
      <c r="AE6" s="205" t="str">
        <f t="shared" si="14"/>
        <v>J</v>
      </c>
      <c r="AF6" s="205" t="str">
        <f t="shared" si="15"/>
        <v>J</v>
      </c>
      <c r="AG6" s="205" t="str">
        <f t="shared" si="16"/>
        <v>J</v>
      </c>
      <c r="AH6" s="205" t="str">
        <f t="shared" si="17"/>
        <v>J</v>
      </c>
      <c r="AI6" s="205" t="str">
        <f t="shared" si="18"/>
        <v>J</v>
      </c>
      <c r="AJ6" s="205" t="str">
        <f t="shared" si="19"/>
        <v>J</v>
      </c>
      <c r="AK6" s="205" t="str">
        <f t="shared" si="20"/>
        <v>J</v>
      </c>
      <c r="AL6" s="4" t="str">
        <f t="shared" si="21"/>
        <v>N</v>
      </c>
      <c r="AM6" s="150" t="str">
        <f>IF(ISERROR(VLOOKUP(G6,LOV_CDT!E:F,2,0)),"",VLOOKUP(G6,LOV_CDT!E:F,2,0))</f>
        <v/>
      </c>
      <c r="AN6" s="150" t="str">
        <f>IF(ISERROR(VLOOKUP(G6,LOV_CDT!L:M,2,0)),"",VLOOKUP(G6,LOV_CDT!L:M,2,0))</f>
        <v/>
      </c>
      <c r="AO6" s="4" t="str">
        <f t="shared" si="22"/>
        <v>J</v>
      </c>
      <c r="AP6" s="4" t="str">
        <f t="shared" si="23"/>
        <v>J</v>
      </c>
      <c r="AQ6" s="4" t="str">
        <f t="shared" si="24"/>
        <v>J</v>
      </c>
      <c r="AR6" s="4" t="str">
        <f t="shared" si="25"/>
        <v>J</v>
      </c>
      <c r="AS6" s="4" t="str">
        <f t="shared" si="26"/>
        <v>J</v>
      </c>
      <c r="AT6" s="4" t="str">
        <f t="shared" si="27"/>
        <v>J</v>
      </c>
      <c r="AU6" s="4">
        <f t="shared" si="28"/>
        <v>0</v>
      </c>
      <c r="AV6" s="4">
        <f t="shared" si="29"/>
        <v>0</v>
      </c>
      <c r="AW6" s="4">
        <f t="shared" si="30"/>
        <v>0</v>
      </c>
      <c r="AX6" s="4">
        <f t="shared" si="31"/>
        <v>0</v>
      </c>
      <c r="AY6" s="4">
        <f t="shared" si="32"/>
        <v>0</v>
      </c>
      <c r="AZ6" s="4">
        <f t="shared" si="33"/>
        <v>0</v>
      </c>
      <c r="BA6" s="4">
        <f t="shared" si="34"/>
        <v>0</v>
      </c>
      <c r="BB6" s="4" t="e">
        <f>VLOOKUP(G6,ACTIVITEITENLIJST!E:I,BB$2,0)</f>
        <v>#N/A</v>
      </c>
      <c r="BC6" s="4" t="str">
        <f>IF(ISERROR(B6),"J",IF(ISERROR(VLOOKUP(B6,B$3:B5,1,0)),"J","N"))</f>
        <v>N</v>
      </c>
      <c r="BD6" s="354" t="str">
        <f t="shared" si="35"/>
        <v>N</v>
      </c>
      <c r="BE6" s="358" t="str">
        <f t="shared" si="6"/>
        <v>N</v>
      </c>
    </row>
    <row r="7" spans="1:57" x14ac:dyDescent="0.25">
      <c r="A7" t="str">
        <f>D7&amp;"_"&amp;E7</f>
        <v>_</v>
      </c>
      <c r="B7" t="str">
        <f t="shared" si="8"/>
        <v>_</v>
      </c>
      <c r="C7" s="2">
        <v>4</v>
      </c>
      <c r="D7" s="2" t="str">
        <f>IF(Invoer!B37&lt;&gt;"",Invoer!B37,"")</f>
        <v/>
      </c>
      <c r="E7" s="134" t="str">
        <f>IF(D7&lt;&gt;"",Invoer!Z37,"")</f>
        <v/>
      </c>
      <c r="F7" s="134" t="str">
        <f>IF(D7&lt;&gt;"",IF(Invoer!AH37="Ja","J",IF(Invoer!AH37="Nee","N","")),"")</f>
        <v/>
      </c>
      <c r="G7" s="36" t="str">
        <f>IF(OR(E7="",E7=0),"",VLOOKUP(E7,ACTIVITEITENLIJST!D:E,G$2,0))</f>
        <v/>
      </c>
      <c r="H7" s="205" t="str">
        <f>IF(G7="","",E7)</f>
        <v/>
      </c>
      <c r="I7" s="4" t="str">
        <f>VLOOKUP($D7,percelen!$AZ:$DM,I$2,0)</f>
        <v/>
      </c>
      <c r="J7" s="212" t="str">
        <f>VLOOKUP($D7,percelen!$AZ:$DM,J$2,0)</f>
        <v/>
      </c>
      <c r="K7" s="4"/>
      <c r="L7" s="4">
        <f>VLOOKUP($D7,percelen!$AZ:$DM,L$2,0)</f>
        <v>0</v>
      </c>
      <c r="M7" s="4" t="str">
        <f>VLOOKUP($D7,percelen!$AZ:$DM,M$2,0)</f>
        <v/>
      </c>
      <c r="N7" s="205" t="e">
        <f>VLOOKUP(M7,NORM!$B$31:$F$38,N$2,0)</f>
        <v>#N/A</v>
      </c>
      <c r="O7" s="205" t="str">
        <f>VLOOKUP($D7,percelen!$AZ:$DM,O$2,0)</f>
        <v>N</v>
      </c>
      <c r="P7" s="205" t="str">
        <f>VLOOKUP($D7,percelen!$AZ:$DM,P$2,0)</f>
        <v>N</v>
      </c>
      <c r="Q7" s="205" t="str">
        <f>VLOOKUP($D7,percelen!$AZ:$DM,Q$2,0)</f>
        <v>N</v>
      </c>
      <c r="R7" s="205" t="str">
        <f>VLOOKUP($D7,percelen!$AZ:$DM,R$2,0)</f>
        <v>N</v>
      </c>
      <c r="S7" s="205" t="str">
        <f>VLOOKUP($D7,percelen!$AZ:$DM,S$2,0)</f>
        <v>N</v>
      </c>
      <c r="T7" s="205" t="str">
        <f>VLOOKUP($D7,percelen!$AZ:$DM,T$2,0)</f>
        <v>N</v>
      </c>
      <c r="U7" s="4" t="str">
        <f>VLOOKUP($D7,percelen!$AZ:$DM,U$2,0)</f>
        <v>N</v>
      </c>
      <c r="V7" s="4" t="str">
        <f>VLOOKUP($D7,percelen!$AZ:$DM,V$2,0)</f>
        <v>N</v>
      </c>
      <c r="W7" s="4" t="str">
        <f>IF(ISERROR(VLOOKUP($G7,GELDIGE_GEWASCODES_ECO!$B:$B,1,0)),"N","J")</f>
        <v>N</v>
      </c>
      <c r="X7" s="4" t="str">
        <f>IF(W7="J",IF(ISERROR(VLOOKUP($G7&amp;"_"&amp;$I7,GELDIGE_GEWASCODES_ECO!$A:$A,1,0)),"N","J"),"J")</f>
        <v>J</v>
      </c>
      <c r="Y7" s="4" t="str">
        <f>IF(ISERROR(VLOOKUP($G7,GELDIGE_GEWASCODES_ECO!$F:$F,1,0)),"N","J")</f>
        <v>N</v>
      </c>
      <c r="Z7" s="205" t="str">
        <f t="shared" si="10"/>
        <v>J</v>
      </c>
      <c r="AA7" s="4" t="str">
        <f>IF(ISERROR(VLOOKUP($G7,GELDIGE_GEWASCODES_ECO!$J:$J,1,0)),"N","J")</f>
        <v>N</v>
      </c>
      <c r="AB7" s="205" t="str">
        <f t="shared" si="11"/>
        <v>J</v>
      </c>
      <c r="AC7" s="4" t="str">
        <f>IF(AND(X7="J",Z7="J",AB7="J"),"J","N")</f>
        <v>J</v>
      </c>
      <c r="AD7" s="205" t="str">
        <f t="shared" si="13"/>
        <v>J</v>
      </c>
      <c r="AE7" s="205" t="str">
        <f t="shared" si="14"/>
        <v>J</v>
      </c>
      <c r="AF7" s="205" t="str">
        <f t="shared" si="15"/>
        <v>J</v>
      </c>
      <c r="AG7" s="205" t="str">
        <f t="shared" si="16"/>
        <v>J</v>
      </c>
      <c r="AH7" s="205" t="str">
        <f t="shared" si="17"/>
        <v>J</v>
      </c>
      <c r="AI7" s="205" t="str">
        <f t="shared" si="18"/>
        <v>J</v>
      </c>
      <c r="AJ7" s="205" t="str">
        <f t="shared" si="19"/>
        <v>J</v>
      </c>
      <c r="AK7" s="205" t="str">
        <f>IF(AND(AC7="J",AD7="J",AE7="J",AF7="J",AG7="J",AH7="J",AI7="J",AJ7="J"),"J","N")</f>
        <v>J</v>
      </c>
      <c r="AL7" s="4" t="str">
        <f t="shared" si="21"/>
        <v>N</v>
      </c>
      <c r="AM7" s="150" t="str">
        <f>IF(ISERROR(VLOOKUP(G7,LOV_CDT!E:F,2,0)),"",VLOOKUP(G7,LOV_CDT!E:F,2,0))</f>
        <v/>
      </c>
      <c r="AN7" s="150" t="str">
        <f>IF(ISERROR(VLOOKUP(G7,LOV_CDT!L:M,2,0)),"",VLOOKUP(G7,LOV_CDT!L:M,2,0))</f>
        <v/>
      </c>
      <c r="AO7" s="4" t="str">
        <f>IF(OR(AK7="N",AL7="J",AND(U7&lt;&gt;"N",AM7="GeenWaardeGeenPunten"),AND(U7&lt;&gt;"N",AM7="GeenWaardeWelPunten")),"N","J")</f>
        <v>J</v>
      </c>
      <c r="AP7" s="4" t="str">
        <f t="shared" si="23"/>
        <v>J</v>
      </c>
      <c r="AQ7" s="4" t="str">
        <f t="shared" si="24"/>
        <v>J</v>
      </c>
      <c r="AR7" s="4" t="str">
        <f t="shared" si="25"/>
        <v>J</v>
      </c>
      <c r="AS7" s="4" t="str">
        <f t="shared" si="26"/>
        <v>J</v>
      </c>
      <c r="AT7" s="4" t="str">
        <f t="shared" si="27"/>
        <v>J</v>
      </c>
      <c r="AU7" s="4">
        <f t="shared" si="28"/>
        <v>0</v>
      </c>
      <c r="AV7" s="4">
        <f t="shared" si="29"/>
        <v>0</v>
      </c>
      <c r="AW7" s="4">
        <f t="shared" si="30"/>
        <v>0</v>
      </c>
      <c r="AX7" s="4">
        <f t="shared" si="31"/>
        <v>0</v>
      </c>
      <c r="AY7" s="4">
        <f t="shared" si="32"/>
        <v>0</v>
      </c>
      <c r="AZ7" s="4">
        <f t="shared" si="33"/>
        <v>0</v>
      </c>
      <c r="BA7" s="4">
        <f t="shared" si="34"/>
        <v>0</v>
      </c>
      <c r="BB7" s="4" t="e">
        <f>VLOOKUP(G7,ACTIVITEITENLIJST!E:I,BB$2,0)</f>
        <v>#N/A</v>
      </c>
      <c r="BC7" s="4" t="str">
        <f>IF(ISERROR(B7),"J",IF(ISERROR(VLOOKUP(B7,B$3:B6,1,0)),"J","N"))</f>
        <v>N</v>
      </c>
      <c r="BD7" s="354" t="str">
        <f t="shared" si="35"/>
        <v>N</v>
      </c>
      <c r="BE7" s="358" t="str">
        <f t="shared" si="6"/>
        <v>N</v>
      </c>
    </row>
    <row r="8" spans="1:57" x14ac:dyDescent="0.25">
      <c r="A8" t="str">
        <f t="shared" si="7"/>
        <v>_</v>
      </c>
      <c r="B8" t="str">
        <f t="shared" si="8"/>
        <v>_</v>
      </c>
      <c r="C8" s="2">
        <v>5</v>
      </c>
      <c r="D8" s="2" t="str">
        <f>IF(Invoer!B38&lt;&gt;"",Invoer!B38,"")</f>
        <v/>
      </c>
      <c r="E8" s="134" t="str">
        <f>IF(D8&lt;&gt;"",Invoer!Z38,"")</f>
        <v/>
      </c>
      <c r="F8" s="134" t="str">
        <f>IF(D8&lt;&gt;"",IF(Invoer!AH38="Ja","J",IF(Invoer!AH38="Nee","N","")),"")</f>
        <v/>
      </c>
      <c r="G8" s="36" t="str">
        <f>IF(OR(E8="",E8=0),"",VLOOKUP(E8,ACTIVITEITENLIJST!D:E,G$2,0))</f>
        <v/>
      </c>
      <c r="H8" s="205" t="str">
        <f t="shared" si="9"/>
        <v/>
      </c>
      <c r="I8" s="4" t="str">
        <f>VLOOKUP($D8,percelen!$AZ:$DM,I$2,0)</f>
        <v/>
      </c>
      <c r="J8" s="212" t="str">
        <f>VLOOKUP($D8,percelen!$AZ:$DM,J$2,0)</f>
        <v/>
      </c>
      <c r="K8" s="4"/>
      <c r="L8" s="4">
        <f>VLOOKUP($D8,percelen!$AZ:$DM,L$2,0)</f>
        <v>0</v>
      </c>
      <c r="M8" s="4" t="str">
        <f>VLOOKUP($D8,percelen!$AZ:$DM,M$2,0)</f>
        <v/>
      </c>
      <c r="N8" s="205" t="e">
        <f>VLOOKUP(M8,NORM!$B$31:$F$38,N$2,0)</f>
        <v>#N/A</v>
      </c>
      <c r="O8" s="4" t="str">
        <f>VLOOKUP($D8,percelen!$AZ:$DM,O$2,0)</f>
        <v>N</v>
      </c>
      <c r="P8" s="4" t="str">
        <f>VLOOKUP($D8,percelen!$AZ:$DM,P$2,0)</f>
        <v>N</v>
      </c>
      <c r="Q8" s="4" t="str">
        <f>VLOOKUP($D8,percelen!$AZ:$DM,Q$2,0)</f>
        <v>N</v>
      </c>
      <c r="R8" s="205" t="str">
        <f>VLOOKUP($D8,percelen!$AZ:$DM,R$2,0)</f>
        <v>N</v>
      </c>
      <c r="S8" s="4" t="str">
        <f>VLOOKUP($D8,percelen!$AZ:$DM,S$2,0)</f>
        <v>N</v>
      </c>
      <c r="T8" s="4" t="str">
        <f>VLOOKUP($D8,percelen!$AZ:$DM,T$2,0)</f>
        <v>N</v>
      </c>
      <c r="U8" s="4" t="str">
        <f>VLOOKUP($D8,percelen!$AZ:$DM,U$2,0)</f>
        <v>N</v>
      </c>
      <c r="V8" s="4" t="str">
        <f>VLOOKUP($D8,percelen!$AZ:$DM,V$2,0)</f>
        <v>N</v>
      </c>
      <c r="W8" s="4" t="str">
        <f>IF(ISERROR(VLOOKUP($G8,GELDIGE_GEWASCODES_ECO!$B:$B,1,0)),"N","J")</f>
        <v>N</v>
      </c>
      <c r="X8" s="4" t="str">
        <f>IF(W8="J",IF(ISERROR(VLOOKUP($G8&amp;"_"&amp;$I8,GELDIGE_GEWASCODES_ECO!$A:$A,1,0)),"N","J"),"J")</f>
        <v>J</v>
      </c>
      <c r="Y8" s="4" t="str">
        <f>IF(ISERROR(VLOOKUP($G8,GELDIGE_GEWASCODES_ECO!$F:$F,1,0)),"N","J")</f>
        <v>N</v>
      </c>
      <c r="Z8" s="205" t="str">
        <f t="shared" si="10"/>
        <v>J</v>
      </c>
      <c r="AA8" s="4" t="str">
        <f>IF(ISERROR(VLOOKUP($G8,GELDIGE_GEWASCODES_ECO!$J:$J,1,0)),"N","J")</f>
        <v>N</v>
      </c>
      <c r="AB8" s="205" t="str">
        <f t="shared" si="11"/>
        <v>J</v>
      </c>
      <c r="AC8" s="4" t="str">
        <f t="shared" si="12"/>
        <v>J</v>
      </c>
      <c r="AD8" s="205" t="str">
        <f t="shared" si="13"/>
        <v>J</v>
      </c>
      <c r="AE8" s="205" t="str">
        <f t="shared" si="14"/>
        <v>J</v>
      </c>
      <c r="AF8" s="205" t="str">
        <f t="shared" si="15"/>
        <v>J</v>
      </c>
      <c r="AG8" s="205" t="str">
        <f t="shared" si="16"/>
        <v>J</v>
      </c>
      <c r="AH8" s="205" t="str">
        <f t="shared" si="17"/>
        <v>J</v>
      </c>
      <c r="AI8" s="205" t="str">
        <f t="shared" si="18"/>
        <v>J</v>
      </c>
      <c r="AJ8" s="205" t="str">
        <f t="shared" si="19"/>
        <v>J</v>
      </c>
      <c r="AK8" s="205" t="str">
        <f t="shared" si="20"/>
        <v>J</v>
      </c>
      <c r="AL8" s="4" t="str">
        <f t="shared" si="21"/>
        <v>N</v>
      </c>
      <c r="AM8" s="150" t="str">
        <f>IF(ISERROR(VLOOKUP(G8,LOV_CDT!E:F,2,0)),"",VLOOKUP(G8,LOV_CDT!E:F,2,0))</f>
        <v/>
      </c>
      <c r="AN8" s="150" t="str">
        <f>IF(ISERROR(VLOOKUP(G8,LOV_CDT!L:M,2,0)),"",VLOOKUP(G8,LOV_CDT!L:M,2,0))</f>
        <v/>
      </c>
      <c r="AO8" s="4" t="str">
        <f t="shared" si="22"/>
        <v>J</v>
      </c>
      <c r="AP8" s="4" t="str">
        <f t="shared" si="23"/>
        <v>J</v>
      </c>
      <c r="AQ8" s="4" t="str">
        <f t="shared" si="24"/>
        <v>J</v>
      </c>
      <c r="AR8" s="4" t="str">
        <f t="shared" si="25"/>
        <v>J</v>
      </c>
      <c r="AS8" s="4" t="str">
        <f t="shared" si="26"/>
        <v>J</v>
      </c>
      <c r="AT8" s="4" t="str">
        <f t="shared" si="27"/>
        <v>J</v>
      </c>
      <c r="AU8" s="4">
        <f t="shared" si="28"/>
        <v>0</v>
      </c>
      <c r="AV8" s="4">
        <f t="shared" si="29"/>
        <v>0</v>
      </c>
      <c r="AW8" s="4">
        <f t="shared" si="30"/>
        <v>0</v>
      </c>
      <c r="AX8" s="4">
        <f t="shared" si="31"/>
        <v>0</v>
      </c>
      <c r="AY8" s="4">
        <f t="shared" si="32"/>
        <v>0</v>
      </c>
      <c r="AZ8" s="4">
        <f t="shared" si="33"/>
        <v>0</v>
      </c>
      <c r="BA8" s="4">
        <f t="shared" si="34"/>
        <v>0</v>
      </c>
      <c r="BB8" s="4" t="e">
        <f>VLOOKUP(G8,ACTIVITEITENLIJST!E:I,BB$2,0)</f>
        <v>#N/A</v>
      </c>
      <c r="BC8" s="4" t="str">
        <f>IF(ISERROR(B8),"J",IF(ISERROR(VLOOKUP(B8,B$3:B7,1,0)),"J","N"))</f>
        <v>N</v>
      </c>
      <c r="BD8" s="354" t="str">
        <f t="shared" si="35"/>
        <v>N</v>
      </c>
      <c r="BE8" s="358" t="str">
        <f t="shared" si="6"/>
        <v>N</v>
      </c>
    </row>
    <row r="9" spans="1:57" x14ac:dyDescent="0.25">
      <c r="A9" t="str">
        <f t="shared" si="7"/>
        <v>_</v>
      </c>
      <c r="B9" t="str">
        <f t="shared" si="8"/>
        <v>_</v>
      </c>
      <c r="C9" s="2">
        <v>6</v>
      </c>
      <c r="D9" s="2" t="str">
        <f>IF(Invoer!B39&lt;&gt;"",Invoer!B39,"")</f>
        <v/>
      </c>
      <c r="E9" s="134" t="str">
        <f>IF(D9&lt;&gt;"",Invoer!Z39,"")</f>
        <v/>
      </c>
      <c r="F9" s="134" t="str">
        <f>IF(D9&lt;&gt;"",IF(Invoer!AH39="Ja","J",IF(Invoer!AH39="Nee","N","")),"")</f>
        <v/>
      </c>
      <c r="G9" s="36" t="str">
        <f>IF(OR(E9="",E9=0),"",VLOOKUP(E9,ACTIVITEITENLIJST!D:E,G$2,0))</f>
        <v/>
      </c>
      <c r="H9" s="205" t="str">
        <f t="shared" si="9"/>
        <v/>
      </c>
      <c r="I9" s="4" t="str">
        <f>VLOOKUP($D9,percelen!$AZ:$DM,I$2,0)</f>
        <v/>
      </c>
      <c r="J9" s="212" t="str">
        <f>VLOOKUP($D9,percelen!$AZ:$DM,J$2,0)</f>
        <v/>
      </c>
      <c r="K9" s="4"/>
      <c r="L9" s="4">
        <f>VLOOKUP($D9,percelen!$AZ:$DM,L$2,0)</f>
        <v>0</v>
      </c>
      <c r="M9" s="4" t="str">
        <f>VLOOKUP($D9,percelen!$AZ:$DM,M$2,0)</f>
        <v/>
      </c>
      <c r="N9" s="205" t="e">
        <f>VLOOKUP(M9,NORM!$B$31:$F$38,N$2,0)</f>
        <v>#N/A</v>
      </c>
      <c r="O9" s="4" t="str">
        <f>VLOOKUP($D9,percelen!$AZ:$DM,O$2,0)</f>
        <v>N</v>
      </c>
      <c r="P9" s="4" t="str">
        <f>VLOOKUP($D9,percelen!$AZ:$DM,P$2,0)</f>
        <v>N</v>
      </c>
      <c r="Q9" s="4" t="str">
        <f>VLOOKUP($D9,percelen!$AZ:$DM,Q$2,0)</f>
        <v>N</v>
      </c>
      <c r="R9" s="205" t="str">
        <f>VLOOKUP($D9,percelen!$AZ:$DM,R$2,0)</f>
        <v>N</v>
      </c>
      <c r="S9" s="4" t="str">
        <f>VLOOKUP($D9,percelen!$AZ:$DM,S$2,0)</f>
        <v>N</v>
      </c>
      <c r="T9" s="4" t="str">
        <f>VLOOKUP($D9,percelen!$AZ:$DM,T$2,0)</f>
        <v>N</v>
      </c>
      <c r="U9" s="4" t="str">
        <f>VLOOKUP($D9,percelen!$AZ:$DM,U$2,0)</f>
        <v>N</v>
      </c>
      <c r="V9" s="4" t="str">
        <f>VLOOKUP($D9,percelen!$AZ:$DM,V$2,0)</f>
        <v>N</v>
      </c>
      <c r="W9" s="4" t="str">
        <f>IF(ISERROR(VLOOKUP($G9,GELDIGE_GEWASCODES_ECO!$B:$B,1,0)),"N","J")</f>
        <v>N</v>
      </c>
      <c r="X9" s="4" t="str">
        <f>IF(W9="J",IF(ISERROR(VLOOKUP($G9&amp;"_"&amp;$I9,GELDIGE_GEWASCODES_ECO!$A:$A,1,0)),"N","J"),"J")</f>
        <v>J</v>
      </c>
      <c r="Y9" s="4" t="str">
        <f>IF(ISERROR(VLOOKUP($G9,GELDIGE_GEWASCODES_ECO!$F:$F,1,0)),"N","J")</f>
        <v>N</v>
      </c>
      <c r="Z9" s="205" t="str">
        <f t="shared" si="10"/>
        <v>J</v>
      </c>
      <c r="AA9" s="4" t="str">
        <f>IF(ISERROR(VLOOKUP($G9,GELDIGE_GEWASCODES_ECO!$J:$J,1,0)),"N","J")</f>
        <v>N</v>
      </c>
      <c r="AB9" s="205" t="str">
        <f t="shared" si="11"/>
        <v>J</v>
      </c>
      <c r="AC9" s="4" t="str">
        <f t="shared" si="12"/>
        <v>J</v>
      </c>
      <c r="AD9" s="205" t="str">
        <f t="shared" si="13"/>
        <v>J</v>
      </c>
      <c r="AE9" s="205" t="str">
        <f t="shared" si="14"/>
        <v>J</v>
      </c>
      <c r="AF9" s="205" t="str">
        <f t="shared" si="15"/>
        <v>J</v>
      </c>
      <c r="AG9" s="205" t="str">
        <f t="shared" si="16"/>
        <v>J</v>
      </c>
      <c r="AH9" s="205" t="str">
        <f t="shared" si="17"/>
        <v>J</v>
      </c>
      <c r="AI9" s="205" t="str">
        <f t="shared" si="18"/>
        <v>J</v>
      </c>
      <c r="AJ9" s="205" t="str">
        <f t="shared" si="19"/>
        <v>J</v>
      </c>
      <c r="AK9" s="205" t="str">
        <f t="shared" si="20"/>
        <v>J</v>
      </c>
      <c r="AL9" s="4" t="str">
        <f t="shared" si="21"/>
        <v>N</v>
      </c>
      <c r="AM9" s="150" t="str">
        <f>IF(ISERROR(VLOOKUP(G9,LOV_CDT!E:F,2,0)),"",VLOOKUP(G9,LOV_CDT!E:F,2,0))</f>
        <v/>
      </c>
      <c r="AN9" s="150" t="str">
        <f>IF(ISERROR(VLOOKUP(G9,LOV_CDT!L:M,2,0)),"",VLOOKUP(G9,LOV_CDT!L:M,2,0))</f>
        <v/>
      </c>
      <c r="AO9" s="4" t="str">
        <f t="shared" si="22"/>
        <v>J</v>
      </c>
      <c r="AP9" s="4" t="str">
        <f t="shared" si="23"/>
        <v>J</v>
      </c>
      <c r="AQ9" s="4" t="str">
        <f t="shared" si="24"/>
        <v>J</v>
      </c>
      <c r="AR9" s="4" t="str">
        <f t="shared" si="25"/>
        <v>J</v>
      </c>
      <c r="AS9" s="4" t="str">
        <f t="shared" si="26"/>
        <v>J</v>
      </c>
      <c r="AT9" s="4" t="str">
        <f t="shared" si="27"/>
        <v>J</v>
      </c>
      <c r="AU9" s="4">
        <f t="shared" si="28"/>
        <v>0</v>
      </c>
      <c r="AV9" s="4">
        <f t="shared" si="29"/>
        <v>0</v>
      </c>
      <c r="AW9" s="4">
        <f t="shared" si="30"/>
        <v>0</v>
      </c>
      <c r="AX9" s="4">
        <f t="shared" si="31"/>
        <v>0</v>
      </c>
      <c r="AY9" s="4">
        <f t="shared" si="32"/>
        <v>0</v>
      </c>
      <c r="AZ9" s="4">
        <f t="shared" si="33"/>
        <v>0</v>
      </c>
      <c r="BA9" s="4">
        <f t="shared" si="34"/>
        <v>0</v>
      </c>
      <c r="BB9" s="4" t="e">
        <f>VLOOKUP(G9,ACTIVITEITENLIJST!E:I,BB$2,0)</f>
        <v>#N/A</v>
      </c>
      <c r="BC9" s="4" t="str">
        <f>IF(ISERROR(B9),"J",IF(ISERROR(VLOOKUP(B9,B$3:B8,1,0)),"J","N"))</f>
        <v>N</v>
      </c>
      <c r="BD9" s="354" t="str">
        <f t="shared" si="35"/>
        <v>N</v>
      </c>
      <c r="BE9" s="358" t="str">
        <f t="shared" si="6"/>
        <v>N</v>
      </c>
    </row>
    <row r="10" spans="1:57" x14ac:dyDescent="0.25">
      <c r="A10" t="str">
        <f t="shared" si="7"/>
        <v>_</v>
      </c>
      <c r="B10" t="str">
        <f t="shared" si="8"/>
        <v>_</v>
      </c>
      <c r="C10" s="2">
        <v>7</v>
      </c>
      <c r="D10" s="2" t="str">
        <f>IF(Invoer!B40&lt;&gt;"",Invoer!B40,"")</f>
        <v/>
      </c>
      <c r="E10" s="134" t="str">
        <f>IF(D10&lt;&gt;"",Invoer!Z40,"")</f>
        <v/>
      </c>
      <c r="F10" s="134" t="str">
        <f>IF(D10&lt;&gt;"",IF(Invoer!AH40="Ja","J",IF(Invoer!AH40="Nee","N","")),"")</f>
        <v/>
      </c>
      <c r="G10" s="36" t="str">
        <f>IF(OR(E10="",E10=0),"",VLOOKUP(E10,ACTIVITEITENLIJST!D:E,G$2,0))</f>
        <v/>
      </c>
      <c r="H10" s="205" t="str">
        <f t="shared" si="9"/>
        <v/>
      </c>
      <c r="I10" s="4" t="str">
        <f>VLOOKUP($D10,percelen!$AZ:$DM,I$2,0)</f>
        <v/>
      </c>
      <c r="J10" s="212" t="str">
        <f>VLOOKUP($D10,percelen!$AZ:$DM,J$2,0)</f>
        <v/>
      </c>
      <c r="K10" s="4"/>
      <c r="L10" s="4">
        <f>VLOOKUP($D10,percelen!$AZ:$DM,L$2,0)</f>
        <v>0</v>
      </c>
      <c r="M10" s="4" t="str">
        <f>VLOOKUP($D10,percelen!$AZ:$DM,M$2,0)</f>
        <v/>
      </c>
      <c r="N10" s="205" t="e">
        <f>VLOOKUP(M10,NORM!$B$31:$F$38,N$2,0)</f>
        <v>#N/A</v>
      </c>
      <c r="O10" s="4" t="str">
        <f>VLOOKUP($D10,percelen!$AZ:$DM,O$2,0)</f>
        <v>N</v>
      </c>
      <c r="P10" s="4" t="str">
        <f>VLOOKUP($D10,percelen!$AZ:$DM,P$2,0)</f>
        <v>N</v>
      </c>
      <c r="Q10" s="4" t="str">
        <f>VLOOKUP($D10,percelen!$AZ:$DM,Q$2,0)</f>
        <v>N</v>
      </c>
      <c r="R10" s="205" t="str">
        <f>VLOOKUP($D10,percelen!$AZ:$DM,R$2,0)</f>
        <v>N</v>
      </c>
      <c r="S10" s="4" t="str">
        <f>VLOOKUP($D10,percelen!$AZ:$DM,S$2,0)</f>
        <v>N</v>
      </c>
      <c r="T10" s="4" t="str">
        <f>VLOOKUP($D10,percelen!$AZ:$DM,T$2,0)</f>
        <v>N</v>
      </c>
      <c r="U10" s="4" t="str">
        <f>VLOOKUP($D10,percelen!$AZ:$DM,U$2,0)</f>
        <v>N</v>
      </c>
      <c r="V10" s="4" t="str">
        <f>VLOOKUP($D10,percelen!$AZ:$DM,V$2,0)</f>
        <v>N</v>
      </c>
      <c r="W10" s="4" t="str">
        <f>IF(ISERROR(VLOOKUP($G10,GELDIGE_GEWASCODES_ECO!$B:$B,1,0)),"N","J")</f>
        <v>N</v>
      </c>
      <c r="X10" s="4" t="str">
        <f>IF(W10="J",IF(ISERROR(VLOOKUP($G10&amp;"_"&amp;$I10,GELDIGE_GEWASCODES_ECO!$A:$A,1,0)),"N","J"),"J")</f>
        <v>J</v>
      </c>
      <c r="Y10" s="4" t="str">
        <f>IF(ISERROR(VLOOKUP($G10,GELDIGE_GEWASCODES_ECO!$F:$F,1,0)),"N","J")</f>
        <v>N</v>
      </c>
      <c r="Z10" s="205" t="str">
        <f t="shared" si="10"/>
        <v>J</v>
      </c>
      <c r="AA10" s="4" t="str">
        <f>IF(ISERROR(VLOOKUP($G10,GELDIGE_GEWASCODES_ECO!$J:$J,1,0)),"N","J")</f>
        <v>N</v>
      </c>
      <c r="AB10" s="205" t="str">
        <f t="shared" si="11"/>
        <v>J</v>
      </c>
      <c r="AC10" s="4" t="str">
        <f t="shared" si="12"/>
        <v>J</v>
      </c>
      <c r="AD10" s="205" t="str">
        <f t="shared" si="13"/>
        <v>J</v>
      </c>
      <c r="AE10" s="205" t="str">
        <f t="shared" si="14"/>
        <v>J</v>
      </c>
      <c r="AF10" s="205" t="str">
        <f t="shared" si="15"/>
        <v>J</v>
      </c>
      <c r="AG10" s="205" t="str">
        <f t="shared" si="16"/>
        <v>J</v>
      </c>
      <c r="AH10" s="205" t="str">
        <f t="shared" si="17"/>
        <v>J</v>
      </c>
      <c r="AI10" s="205" t="str">
        <f t="shared" si="18"/>
        <v>J</v>
      </c>
      <c r="AJ10" s="205" t="str">
        <f t="shared" si="19"/>
        <v>J</v>
      </c>
      <c r="AK10" s="205" t="str">
        <f t="shared" si="20"/>
        <v>J</v>
      </c>
      <c r="AL10" s="4" t="str">
        <f t="shared" si="21"/>
        <v>N</v>
      </c>
      <c r="AM10" s="150" t="str">
        <f>IF(ISERROR(VLOOKUP(G10,LOV_CDT!E:F,2,0)),"",VLOOKUP(G10,LOV_CDT!E:F,2,0))</f>
        <v/>
      </c>
      <c r="AN10" s="150" t="str">
        <f>IF(ISERROR(VLOOKUP(G10,LOV_CDT!L:M,2,0)),"",VLOOKUP(G10,LOV_CDT!L:M,2,0))</f>
        <v/>
      </c>
      <c r="AO10" s="4" t="str">
        <f t="shared" si="22"/>
        <v>J</v>
      </c>
      <c r="AP10" s="4" t="str">
        <f t="shared" si="23"/>
        <v>J</v>
      </c>
      <c r="AQ10" s="4" t="str">
        <f t="shared" si="24"/>
        <v>J</v>
      </c>
      <c r="AR10" s="4" t="str">
        <f t="shared" si="25"/>
        <v>J</v>
      </c>
      <c r="AS10" s="4" t="str">
        <f t="shared" si="26"/>
        <v>J</v>
      </c>
      <c r="AT10" s="4" t="str">
        <f t="shared" si="27"/>
        <v>J</v>
      </c>
      <c r="AU10" s="4">
        <f t="shared" si="28"/>
        <v>0</v>
      </c>
      <c r="AV10" s="4">
        <f t="shared" si="29"/>
        <v>0</v>
      </c>
      <c r="AW10" s="4">
        <f t="shared" si="30"/>
        <v>0</v>
      </c>
      <c r="AX10" s="4">
        <f t="shared" si="31"/>
        <v>0</v>
      </c>
      <c r="AY10" s="4">
        <f t="shared" si="32"/>
        <v>0</v>
      </c>
      <c r="AZ10" s="4">
        <f t="shared" si="33"/>
        <v>0</v>
      </c>
      <c r="BA10" s="4">
        <f t="shared" si="34"/>
        <v>0</v>
      </c>
      <c r="BB10" s="4" t="e">
        <f>VLOOKUP(G10,ACTIVITEITENLIJST!E:I,BB$2,0)</f>
        <v>#N/A</v>
      </c>
      <c r="BC10" s="4" t="str">
        <f>IF(ISERROR(B10),"J",IF(ISERROR(VLOOKUP(B10,B$3:B9,1,0)),"J","N"))</f>
        <v>N</v>
      </c>
      <c r="BD10" s="354" t="str">
        <f t="shared" si="35"/>
        <v>N</v>
      </c>
      <c r="BE10" s="358" t="str">
        <f t="shared" si="6"/>
        <v>N</v>
      </c>
    </row>
    <row r="11" spans="1:57" x14ac:dyDescent="0.25">
      <c r="A11" t="str">
        <f t="shared" si="7"/>
        <v>_</v>
      </c>
      <c r="B11" t="str">
        <f t="shared" si="8"/>
        <v>_</v>
      </c>
      <c r="C11" s="2">
        <v>8</v>
      </c>
      <c r="D11" s="2" t="str">
        <f>IF(Invoer!B41&lt;&gt;"",Invoer!B41,"")</f>
        <v/>
      </c>
      <c r="E11" s="134" t="str">
        <f>IF(D11&lt;&gt;"",Invoer!Z41,"")</f>
        <v/>
      </c>
      <c r="F11" s="134" t="str">
        <f>IF(D11&lt;&gt;"",IF(Invoer!AH41="Ja","J",IF(Invoer!AH41="Nee","N","")),"")</f>
        <v/>
      </c>
      <c r="G11" s="36" t="str">
        <f>IF(OR(E11="",E11=0),"",VLOOKUP(E11,ACTIVITEITENLIJST!D:E,G$2,0))</f>
        <v/>
      </c>
      <c r="H11" s="205" t="str">
        <f t="shared" si="9"/>
        <v/>
      </c>
      <c r="I11" s="4" t="str">
        <f>VLOOKUP($D11,percelen!$AZ:$DM,I$2,0)</f>
        <v/>
      </c>
      <c r="J11" s="212" t="str">
        <f>VLOOKUP($D11,percelen!$AZ:$DM,J$2,0)</f>
        <v/>
      </c>
      <c r="K11" s="4"/>
      <c r="L11" s="4">
        <f>VLOOKUP($D11,percelen!$AZ:$DM,L$2,0)</f>
        <v>0</v>
      </c>
      <c r="M11" s="4" t="str">
        <f>VLOOKUP($D11,percelen!$AZ:$DM,M$2,0)</f>
        <v/>
      </c>
      <c r="N11" s="205" t="e">
        <f>VLOOKUP(M11,NORM!$B$31:$F$38,N$2,0)</f>
        <v>#N/A</v>
      </c>
      <c r="O11" s="4" t="str">
        <f>VLOOKUP($D11,percelen!$AZ:$DM,O$2,0)</f>
        <v>N</v>
      </c>
      <c r="P11" s="4" t="str">
        <f>VLOOKUP($D11,percelen!$AZ:$DM,P$2,0)</f>
        <v>N</v>
      </c>
      <c r="Q11" s="4" t="str">
        <f>VLOOKUP($D11,percelen!$AZ:$DM,Q$2,0)</f>
        <v>N</v>
      </c>
      <c r="R11" s="205" t="str">
        <f>VLOOKUP($D11,percelen!$AZ:$DM,R$2,0)</f>
        <v>N</v>
      </c>
      <c r="S11" s="4" t="str">
        <f>VLOOKUP($D11,percelen!$AZ:$DM,S$2,0)</f>
        <v>N</v>
      </c>
      <c r="T11" s="4" t="str">
        <f>VLOOKUP($D11,percelen!$AZ:$DM,T$2,0)</f>
        <v>N</v>
      </c>
      <c r="U11" s="4" t="str">
        <f>VLOOKUP($D11,percelen!$AZ:$DM,U$2,0)</f>
        <v>N</v>
      </c>
      <c r="V11" s="4" t="str">
        <f>VLOOKUP($D11,percelen!$AZ:$DM,V$2,0)</f>
        <v>N</v>
      </c>
      <c r="W11" s="4" t="str">
        <f>IF(ISERROR(VLOOKUP($G11,GELDIGE_GEWASCODES_ECO!$B:$B,1,0)),"N","J")</f>
        <v>N</v>
      </c>
      <c r="X11" s="4" t="str">
        <f>IF(W11="J",IF(ISERROR(VLOOKUP($G11&amp;"_"&amp;$I11,GELDIGE_GEWASCODES_ECO!$A:$A,1,0)),"N","J"),"J")</f>
        <v>J</v>
      </c>
      <c r="Y11" s="4" t="str">
        <f>IF(ISERROR(VLOOKUP($G11,GELDIGE_GEWASCODES_ECO!$F:$F,1,0)),"N","J")</f>
        <v>N</v>
      </c>
      <c r="Z11" s="205" t="str">
        <f t="shared" si="10"/>
        <v>J</v>
      </c>
      <c r="AA11" s="4" t="str">
        <f>IF(ISERROR(VLOOKUP($G11,GELDIGE_GEWASCODES_ECO!$J:$J,1,0)),"N","J")</f>
        <v>N</v>
      </c>
      <c r="AB11" s="205" t="str">
        <f t="shared" si="11"/>
        <v>J</v>
      </c>
      <c r="AC11" s="4" t="str">
        <f t="shared" si="12"/>
        <v>J</v>
      </c>
      <c r="AD11" s="205" t="str">
        <f t="shared" si="13"/>
        <v>J</v>
      </c>
      <c r="AE11" s="205" t="str">
        <f t="shared" si="14"/>
        <v>J</v>
      </c>
      <c r="AF11" s="205" t="str">
        <f t="shared" si="15"/>
        <v>J</v>
      </c>
      <c r="AG11" s="205" t="str">
        <f t="shared" si="16"/>
        <v>J</v>
      </c>
      <c r="AH11" s="205" t="str">
        <f t="shared" si="17"/>
        <v>J</v>
      </c>
      <c r="AI11" s="205" t="str">
        <f t="shared" si="18"/>
        <v>J</v>
      </c>
      <c r="AJ11" s="205" t="str">
        <f t="shared" si="19"/>
        <v>J</v>
      </c>
      <c r="AK11" s="205" t="str">
        <f t="shared" si="20"/>
        <v>J</v>
      </c>
      <c r="AL11" s="4" t="str">
        <f t="shared" si="21"/>
        <v>N</v>
      </c>
      <c r="AM11" s="150" t="str">
        <f>IF(ISERROR(VLOOKUP(G11,LOV_CDT!E:F,2,0)),"",VLOOKUP(G11,LOV_CDT!E:F,2,0))</f>
        <v/>
      </c>
      <c r="AN11" s="150" t="str">
        <f>IF(ISERROR(VLOOKUP(G11,LOV_CDT!L:M,2,0)),"",VLOOKUP(G11,LOV_CDT!L:M,2,0))</f>
        <v/>
      </c>
      <c r="AO11" s="4" t="str">
        <f t="shared" si="22"/>
        <v>J</v>
      </c>
      <c r="AP11" s="4" t="str">
        <f t="shared" si="23"/>
        <v>J</v>
      </c>
      <c r="AQ11" s="4" t="str">
        <f t="shared" si="24"/>
        <v>J</v>
      </c>
      <c r="AR11" s="4" t="str">
        <f t="shared" si="25"/>
        <v>J</v>
      </c>
      <c r="AS11" s="4" t="str">
        <f t="shared" si="26"/>
        <v>J</v>
      </c>
      <c r="AT11" s="4" t="str">
        <f t="shared" si="27"/>
        <v>J</v>
      </c>
      <c r="AU11" s="4">
        <f t="shared" si="28"/>
        <v>0</v>
      </c>
      <c r="AV11" s="4">
        <f t="shared" si="29"/>
        <v>0</v>
      </c>
      <c r="AW11" s="4">
        <f t="shared" si="30"/>
        <v>0</v>
      </c>
      <c r="AX11" s="4">
        <f t="shared" si="31"/>
        <v>0</v>
      </c>
      <c r="AY11" s="4">
        <f t="shared" si="32"/>
        <v>0</v>
      </c>
      <c r="AZ11" s="4">
        <f t="shared" si="33"/>
        <v>0</v>
      </c>
      <c r="BA11" s="4">
        <f t="shared" si="34"/>
        <v>0</v>
      </c>
      <c r="BB11" s="4" t="e">
        <f>VLOOKUP(G11,ACTIVITEITENLIJST!E:I,BB$2,0)</f>
        <v>#N/A</v>
      </c>
      <c r="BC11" s="4" t="str">
        <f>IF(ISERROR(B11),"J",IF(ISERROR(VLOOKUP(B11,B$3:B10,1,0)),"J","N"))</f>
        <v>N</v>
      </c>
      <c r="BD11" s="354" t="str">
        <f t="shared" si="35"/>
        <v>N</v>
      </c>
      <c r="BE11" s="358" t="str">
        <f t="shared" si="6"/>
        <v>N</v>
      </c>
    </row>
    <row r="12" spans="1:57" x14ac:dyDescent="0.25">
      <c r="A12" t="str">
        <f t="shared" si="7"/>
        <v>_</v>
      </c>
      <c r="B12" t="str">
        <f t="shared" si="8"/>
        <v>_</v>
      </c>
      <c r="C12" s="2">
        <v>9</v>
      </c>
      <c r="D12" s="2" t="str">
        <f>IF(Invoer!B42&lt;&gt;"",Invoer!B42,"")</f>
        <v/>
      </c>
      <c r="E12" s="134" t="str">
        <f>IF(D12&lt;&gt;"",Invoer!Z42,"")</f>
        <v/>
      </c>
      <c r="F12" s="134" t="str">
        <f>IF(D12&lt;&gt;"",IF(Invoer!AH42="Ja","J",IF(Invoer!AH42="Nee","N","")),"")</f>
        <v/>
      </c>
      <c r="G12" s="36" t="str">
        <f>IF(OR(E12="",E12=0),"",VLOOKUP(E12,ACTIVITEITENLIJST!D:E,G$2,0))</f>
        <v/>
      </c>
      <c r="H12" s="205" t="str">
        <f t="shared" si="9"/>
        <v/>
      </c>
      <c r="I12" s="4" t="str">
        <f>VLOOKUP($D12,percelen!$AZ:$DM,I$2,0)</f>
        <v/>
      </c>
      <c r="J12" s="212" t="str">
        <f>VLOOKUP($D12,percelen!$AZ:$DM,J$2,0)</f>
        <v/>
      </c>
      <c r="K12" s="4"/>
      <c r="L12" s="4">
        <f>VLOOKUP($D12,percelen!$AZ:$DM,L$2,0)</f>
        <v>0</v>
      </c>
      <c r="M12" s="4" t="str">
        <f>VLOOKUP($D12,percelen!$AZ:$DM,M$2,0)</f>
        <v/>
      </c>
      <c r="N12" s="205" t="e">
        <f>VLOOKUP(M12,NORM!$B$31:$F$38,N$2,0)</f>
        <v>#N/A</v>
      </c>
      <c r="O12" s="4" t="str">
        <f>VLOOKUP($D12,percelen!$AZ:$DM,O$2,0)</f>
        <v>N</v>
      </c>
      <c r="P12" s="4" t="str">
        <f>VLOOKUP($D12,percelen!$AZ:$DM,P$2,0)</f>
        <v>N</v>
      </c>
      <c r="Q12" s="4" t="str">
        <f>VLOOKUP($D12,percelen!$AZ:$DM,Q$2,0)</f>
        <v>N</v>
      </c>
      <c r="R12" s="205" t="str">
        <f>VLOOKUP($D12,percelen!$AZ:$DM,R$2,0)</f>
        <v>N</v>
      </c>
      <c r="S12" s="4" t="str">
        <f>VLOOKUP($D12,percelen!$AZ:$DM,S$2,0)</f>
        <v>N</v>
      </c>
      <c r="T12" s="4" t="str">
        <f>VLOOKUP($D12,percelen!$AZ:$DM,T$2,0)</f>
        <v>N</v>
      </c>
      <c r="U12" s="4" t="str">
        <f>VLOOKUP($D12,percelen!$AZ:$DM,U$2,0)</f>
        <v>N</v>
      </c>
      <c r="V12" s="4" t="str">
        <f>VLOOKUP($D12,percelen!$AZ:$DM,V$2,0)</f>
        <v>N</v>
      </c>
      <c r="W12" s="4" t="str">
        <f>IF(ISERROR(VLOOKUP($G12,GELDIGE_GEWASCODES_ECO!$B:$B,1,0)),"N","J")</f>
        <v>N</v>
      </c>
      <c r="X12" s="4" t="str">
        <f>IF(W12="J",IF(ISERROR(VLOOKUP($G12&amp;"_"&amp;$I12,GELDIGE_GEWASCODES_ECO!$A:$A,1,0)),"N","J"),"J")</f>
        <v>J</v>
      </c>
      <c r="Y12" s="4" t="str">
        <f>IF(ISERROR(VLOOKUP($G12,GELDIGE_GEWASCODES_ECO!$F:$F,1,0)),"N","J")</f>
        <v>N</v>
      </c>
      <c r="Z12" s="205" t="str">
        <f t="shared" si="10"/>
        <v>J</v>
      </c>
      <c r="AA12" s="4" t="str">
        <f>IF(ISERROR(VLOOKUP($G12,GELDIGE_GEWASCODES_ECO!$J:$J,1,0)),"N","J")</f>
        <v>N</v>
      </c>
      <c r="AB12" s="205" t="str">
        <f t="shared" si="11"/>
        <v>J</v>
      </c>
      <c r="AC12" s="4" t="str">
        <f t="shared" si="12"/>
        <v>J</v>
      </c>
      <c r="AD12" s="205" t="str">
        <f t="shared" si="13"/>
        <v>J</v>
      </c>
      <c r="AE12" s="205" t="str">
        <f t="shared" si="14"/>
        <v>J</v>
      </c>
      <c r="AF12" s="205" t="str">
        <f t="shared" si="15"/>
        <v>J</v>
      </c>
      <c r="AG12" s="205" t="str">
        <f t="shared" si="16"/>
        <v>J</v>
      </c>
      <c r="AH12" s="205" t="str">
        <f t="shared" si="17"/>
        <v>J</v>
      </c>
      <c r="AI12" s="205" t="str">
        <f t="shared" si="18"/>
        <v>J</v>
      </c>
      <c r="AJ12" s="205" t="str">
        <f t="shared" si="19"/>
        <v>J</v>
      </c>
      <c r="AK12" s="205" t="str">
        <f t="shared" si="20"/>
        <v>J</v>
      </c>
      <c r="AL12" s="4" t="str">
        <f t="shared" si="21"/>
        <v>N</v>
      </c>
      <c r="AM12" s="150" t="str">
        <f>IF(ISERROR(VLOOKUP(G12,LOV_CDT!E:F,2,0)),"",VLOOKUP(G12,LOV_CDT!E:F,2,0))</f>
        <v/>
      </c>
      <c r="AN12" s="150" t="str">
        <f>IF(ISERROR(VLOOKUP(G12,LOV_CDT!L:M,2,0)),"",VLOOKUP(G12,LOV_CDT!L:M,2,0))</f>
        <v/>
      </c>
      <c r="AO12" s="4" t="str">
        <f t="shared" si="22"/>
        <v>J</v>
      </c>
      <c r="AP12" s="4" t="str">
        <f t="shared" si="23"/>
        <v>J</v>
      </c>
      <c r="AQ12" s="4" t="str">
        <f t="shared" si="24"/>
        <v>J</v>
      </c>
      <c r="AR12" s="4" t="str">
        <f t="shared" si="25"/>
        <v>J</v>
      </c>
      <c r="AS12" s="4" t="str">
        <f t="shared" si="26"/>
        <v>J</v>
      </c>
      <c r="AT12" s="4" t="str">
        <f t="shared" si="27"/>
        <v>J</v>
      </c>
      <c r="AU12" s="4">
        <f t="shared" si="28"/>
        <v>0</v>
      </c>
      <c r="AV12" s="4">
        <f t="shared" si="29"/>
        <v>0</v>
      </c>
      <c r="AW12" s="4">
        <f t="shared" si="30"/>
        <v>0</v>
      </c>
      <c r="AX12" s="4">
        <f t="shared" si="31"/>
        <v>0</v>
      </c>
      <c r="AY12" s="4">
        <f t="shared" si="32"/>
        <v>0</v>
      </c>
      <c r="AZ12" s="4">
        <f t="shared" si="33"/>
        <v>0</v>
      </c>
      <c r="BA12" s="4">
        <f t="shared" si="34"/>
        <v>0</v>
      </c>
      <c r="BB12" s="4" t="e">
        <f>VLOOKUP(G12,ACTIVITEITENLIJST!E:I,BB$2,0)</f>
        <v>#N/A</v>
      </c>
      <c r="BC12" s="4" t="str">
        <f>IF(ISERROR(B12),"J",IF(ISERROR(VLOOKUP(B12,B$3:B11,1,0)),"J","N"))</f>
        <v>N</v>
      </c>
      <c r="BD12" s="354" t="str">
        <f t="shared" si="35"/>
        <v>N</v>
      </c>
      <c r="BE12" s="358" t="str">
        <f>IF(A12="_","N",IF(COUNTIFS(A:A,A12,BC:BC,"N")&gt;0,"J","N"))</f>
        <v>N</v>
      </c>
    </row>
    <row r="13" spans="1:57" x14ac:dyDescent="0.25">
      <c r="A13" t="str">
        <f t="shared" si="7"/>
        <v>_</v>
      </c>
      <c r="B13" t="str">
        <f t="shared" si="8"/>
        <v>_</v>
      </c>
      <c r="C13" s="2">
        <v>10</v>
      </c>
      <c r="D13" s="2" t="str">
        <f>IF(Invoer!B43&lt;&gt;"",Invoer!B43,"")</f>
        <v/>
      </c>
      <c r="E13" s="134" t="str">
        <f>IF(D13&lt;&gt;"",Invoer!Z43,"")</f>
        <v/>
      </c>
      <c r="F13" s="134" t="str">
        <f>IF(D13&lt;&gt;"",IF(Invoer!AH43="Ja","J",IF(Invoer!AH43="Nee","N","")),"")</f>
        <v/>
      </c>
      <c r="G13" s="36" t="str">
        <f>IF(OR(E13="",E13=0),"",VLOOKUP(E13,ACTIVITEITENLIJST!D:E,G$2,0))</f>
        <v/>
      </c>
      <c r="H13" s="205" t="str">
        <f t="shared" si="9"/>
        <v/>
      </c>
      <c r="I13" s="4" t="str">
        <f>VLOOKUP($D13,percelen!$AZ:$DM,I$2,0)</f>
        <v/>
      </c>
      <c r="J13" s="212" t="str">
        <f>VLOOKUP($D13,percelen!$AZ:$DM,J$2,0)</f>
        <v/>
      </c>
      <c r="K13" s="4"/>
      <c r="L13" s="4">
        <f>VLOOKUP($D13,percelen!$AZ:$DM,L$2,0)</f>
        <v>0</v>
      </c>
      <c r="M13" s="4" t="str">
        <f>VLOOKUP($D13,percelen!$AZ:$DM,M$2,0)</f>
        <v/>
      </c>
      <c r="N13" s="205" t="e">
        <f>VLOOKUP(M13,NORM!$B$31:$F$38,N$2,0)</f>
        <v>#N/A</v>
      </c>
      <c r="O13" s="4" t="str">
        <f>VLOOKUP($D13,percelen!$AZ:$DM,O$2,0)</f>
        <v>N</v>
      </c>
      <c r="P13" s="4" t="str">
        <f>VLOOKUP($D13,percelen!$AZ:$DM,P$2,0)</f>
        <v>N</v>
      </c>
      <c r="Q13" s="4" t="str">
        <f>VLOOKUP($D13,percelen!$AZ:$DM,Q$2,0)</f>
        <v>N</v>
      </c>
      <c r="R13" s="205" t="str">
        <f>VLOOKUP($D13,percelen!$AZ:$DM,R$2,0)</f>
        <v>N</v>
      </c>
      <c r="S13" s="4" t="str">
        <f>VLOOKUP($D13,percelen!$AZ:$DM,S$2,0)</f>
        <v>N</v>
      </c>
      <c r="T13" s="4" t="str">
        <f>VLOOKUP($D13,percelen!$AZ:$DM,T$2,0)</f>
        <v>N</v>
      </c>
      <c r="U13" s="4" t="str">
        <f>VLOOKUP($D13,percelen!$AZ:$DM,U$2,0)</f>
        <v>N</v>
      </c>
      <c r="V13" s="4" t="str">
        <f>VLOOKUP($D13,percelen!$AZ:$DM,V$2,0)</f>
        <v>N</v>
      </c>
      <c r="W13" s="4" t="str">
        <f>IF(ISERROR(VLOOKUP($G13,GELDIGE_GEWASCODES_ECO!$B:$B,1,0)),"N","J")</f>
        <v>N</v>
      </c>
      <c r="X13" s="4" t="str">
        <f>IF(W13="J",IF(ISERROR(VLOOKUP($G13&amp;"_"&amp;$I13,GELDIGE_GEWASCODES_ECO!$A:$A,1,0)),"N","J"),"J")</f>
        <v>J</v>
      </c>
      <c r="Y13" s="4" t="str">
        <f>IF(ISERROR(VLOOKUP($G13,GELDIGE_GEWASCODES_ECO!$F:$F,1,0)),"N","J")</f>
        <v>N</v>
      </c>
      <c r="Z13" s="205" t="str">
        <f t="shared" si="10"/>
        <v>J</v>
      </c>
      <c r="AA13" s="4" t="str">
        <f>IF(ISERROR(VLOOKUP($G13,GELDIGE_GEWASCODES_ECO!$J:$J,1,0)),"N","J")</f>
        <v>N</v>
      </c>
      <c r="AB13" s="205" t="str">
        <f t="shared" si="11"/>
        <v>J</v>
      </c>
      <c r="AC13" s="4" t="str">
        <f t="shared" si="12"/>
        <v>J</v>
      </c>
      <c r="AD13" s="205" t="str">
        <f t="shared" si="13"/>
        <v>J</v>
      </c>
      <c r="AE13" s="205" t="str">
        <f t="shared" si="14"/>
        <v>J</v>
      </c>
      <c r="AF13" s="205" t="str">
        <f t="shared" si="15"/>
        <v>J</v>
      </c>
      <c r="AG13" s="205" t="str">
        <f t="shared" si="16"/>
        <v>J</v>
      </c>
      <c r="AH13" s="205" t="str">
        <f t="shared" si="17"/>
        <v>J</v>
      </c>
      <c r="AI13" s="205" t="str">
        <f t="shared" si="18"/>
        <v>J</v>
      </c>
      <c r="AJ13" s="205" t="str">
        <f t="shared" si="19"/>
        <v>J</v>
      </c>
      <c r="AK13" s="205" t="str">
        <f t="shared" si="20"/>
        <v>J</v>
      </c>
      <c r="AL13" s="4" t="str">
        <f t="shared" si="21"/>
        <v>N</v>
      </c>
      <c r="AM13" s="150" t="str">
        <f>IF(ISERROR(VLOOKUP(G13,LOV_CDT!E:F,2,0)),"",VLOOKUP(G13,LOV_CDT!E:F,2,0))</f>
        <v/>
      </c>
      <c r="AN13" s="150" t="str">
        <f>IF(ISERROR(VLOOKUP(G13,LOV_CDT!L:M,2,0)),"",VLOOKUP(G13,LOV_CDT!L:M,2,0))</f>
        <v/>
      </c>
      <c r="AO13" s="4" t="str">
        <f t="shared" si="22"/>
        <v>J</v>
      </c>
      <c r="AP13" s="4" t="str">
        <f t="shared" si="23"/>
        <v>J</v>
      </c>
      <c r="AQ13" s="4" t="str">
        <f t="shared" si="24"/>
        <v>J</v>
      </c>
      <c r="AR13" s="4" t="str">
        <f t="shared" si="25"/>
        <v>J</v>
      </c>
      <c r="AS13" s="4" t="str">
        <f t="shared" si="26"/>
        <v>J</v>
      </c>
      <c r="AT13" s="4" t="str">
        <f t="shared" si="27"/>
        <v>J</v>
      </c>
      <c r="AU13" s="4">
        <f t="shared" si="28"/>
        <v>0</v>
      </c>
      <c r="AV13" s="4">
        <f t="shared" si="29"/>
        <v>0</v>
      </c>
      <c r="AW13" s="4">
        <f t="shared" si="30"/>
        <v>0</v>
      </c>
      <c r="AX13" s="4">
        <f t="shared" si="31"/>
        <v>0</v>
      </c>
      <c r="AY13" s="4">
        <f t="shared" si="32"/>
        <v>0</v>
      </c>
      <c r="AZ13" s="4">
        <f t="shared" si="33"/>
        <v>0</v>
      </c>
      <c r="BA13" s="4">
        <f t="shared" si="34"/>
        <v>0</v>
      </c>
      <c r="BB13" s="4" t="e">
        <f>VLOOKUP(G13,ACTIVITEITENLIJST!E:I,BB$2,0)</f>
        <v>#N/A</v>
      </c>
      <c r="BC13" s="4" t="str">
        <f>IF(ISERROR(B13),"J",IF(ISERROR(VLOOKUP(B13,B$3:B12,1,0)),"J","N"))</f>
        <v>N</v>
      </c>
      <c r="BD13" s="354" t="str">
        <f t="shared" si="35"/>
        <v>N</v>
      </c>
      <c r="BE13" s="358" t="str">
        <f t="shared" ref="BE13:BE76" si="36">IF(A13="_","N",IF(COUNTIFS(A:A,A13,BC:BC,"N")&gt;0,"J","N"))</f>
        <v>N</v>
      </c>
    </row>
    <row r="14" spans="1:57" x14ac:dyDescent="0.25">
      <c r="A14" t="str">
        <f t="shared" si="7"/>
        <v>_</v>
      </c>
      <c r="B14" t="str">
        <f t="shared" si="8"/>
        <v>_</v>
      </c>
      <c r="C14" s="2">
        <v>11</v>
      </c>
      <c r="D14" s="2" t="str">
        <f>IF(Invoer!B44&lt;&gt;"",Invoer!B44,"")</f>
        <v/>
      </c>
      <c r="E14" s="134" t="str">
        <f>IF(D14&lt;&gt;"",Invoer!Z44,"")</f>
        <v/>
      </c>
      <c r="F14" s="134" t="str">
        <f>IF(D14&lt;&gt;"",IF(Invoer!AH44="Ja","J",IF(Invoer!AH44="Nee","N","")),"")</f>
        <v/>
      </c>
      <c r="G14" s="36" t="str">
        <f>IF(OR(E14="",E14=0),"",VLOOKUP(E14,ACTIVITEITENLIJST!D:E,G$2,0))</f>
        <v/>
      </c>
      <c r="H14" s="205" t="str">
        <f t="shared" si="9"/>
        <v/>
      </c>
      <c r="I14" s="4" t="str">
        <f>VLOOKUP($D14,percelen!$AZ:$DM,I$2,0)</f>
        <v/>
      </c>
      <c r="J14" s="212" t="str">
        <f>VLOOKUP($D14,percelen!$AZ:$DM,J$2,0)</f>
        <v/>
      </c>
      <c r="K14" s="4"/>
      <c r="L14" s="4">
        <f>VLOOKUP($D14,percelen!$AZ:$DM,L$2,0)</f>
        <v>0</v>
      </c>
      <c r="M14" s="4" t="str">
        <f>VLOOKUP($D14,percelen!$AZ:$DM,M$2,0)</f>
        <v/>
      </c>
      <c r="N14" s="205" t="e">
        <f>VLOOKUP(M14,NORM!$B$31:$F$38,N$2,0)</f>
        <v>#N/A</v>
      </c>
      <c r="O14" s="4" t="str">
        <f>VLOOKUP($D14,percelen!$AZ:$DM,O$2,0)</f>
        <v>N</v>
      </c>
      <c r="P14" s="4" t="str">
        <f>VLOOKUP($D14,percelen!$AZ:$DM,P$2,0)</f>
        <v>N</v>
      </c>
      <c r="Q14" s="4" t="str">
        <f>VLOOKUP($D14,percelen!$AZ:$DM,Q$2,0)</f>
        <v>N</v>
      </c>
      <c r="R14" s="205" t="str">
        <f>VLOOKUP($D14,percelen!$AZ:$DM,R$2,0)</f>
        <v>N</v>
      </c>
      <c r="S14" s="4" t="str">
        <f>VLOOKUP($D14,percelen!$AZ:$DM,S$2,0)</f>
        <v>N</v>
      </c>
      <c r="T14" s="4" t="str">
        <f>VLOOKUP($D14,percelen!$AZ:$DM,T$2,0)</f>
        <v>N</v>
      </c>
      <c r="U14" s="4" t="str">
        <f>VLOOKUP($D14,percelen!$AZ:$DM,U$2,0)</f>
        <v>N</v>
      </c>
      <c r="V14" s="4" t="str">
        <f>VLOOKUP($D14,percelen!$AZ:$DM,V$2,0)</f>
        <v>N</v>
      </c>
      <c r="W14" s="4" t="str">
        <f>IF(ISERROR(VLOOKUP($G14,GELDIGE_GEWASCODES_ECO!$B:$B,1,0)),"N","J")</f>
        <v>N</v>
      </c>
      <c r="X14" s="4" t="str">
        <f>IF(W14="J",IF(ISERROR(VLOOKUP($G14&amp;"_"&amp;$I14,GELDIGE_GEWASCODES_ECO!$A:$A,1,0)),"N","J"),"J")</f>
        <v>J</v>
      </c>
      <c r="Y14" s="4" t="str">
        <f>IF(ISERROR(VLOOKUP($G14,GELDIGE_GEWASCODES_ECO!$F:$F,1,0)),"N","J")</f>
        <v>N</v>
      </c>
      <c r="Z14" s="205" t="str">
        <f t="shared" si="10"/>
        <v>J</v>
      </c>
      <c r="AA14" s="4" t="str">
        <f>IF(ISERROR(VLOOKUP($G14,GELDIGE_GEWASCODES_ECO!$J:$J,1,0)),"N","J")</f>
        <v>N</v>
      </c>
      <c r="AB14" s="205" t="str">
        <f t="shared" si="11"/>
        <v>J</v>
      </c>
      <c r="AC14" s="4" t="str">
        <f t="shared" si="12"/>
        <v>J</v>
      </c>
      <c r="AD14" s="205" t="str">
        <f t="shared" si="13"/>
        <v>J</v>
      </c>
      <c r="AE14" s="205" t="str">
        <f t="shared" si="14"/>
        <v>J</v>
      </c>
      <c r="AF14" s="205" t="str">
        <f t="shared" si="15"/>
        <v>J</v>
      </c>
      <c r="AG14" s="205" t="str">
        <f t="shared" si="16"/>
        <v>J</v>
      </c>
      <c r="AH14" s="205" t="str">
        <f t="shared" si="17"/>
        <v>J</v>
      </c>
      <c r="AI14" s="205" t="str">
        <f t="shared" si="18"/>
        <v>J</v>
      </c>
      <c r="AJ14" s="205" t="str">
        <f t="shared" si="19"/>
        <v>J</v>
      </c>
      <c r="AK14" s="205" t="str">
        <f t="shared" si="20"/>
        <v>J</v>
      </c>
      <c r="AL14" s="4" t="str">
        <f t="shared" si="21"/>
        <v>N</v>
      </c>
      <c r="AM14" s="150" t="str">
        <f>IF(ISERROR(VLOOKUP(G14,LOV_CDT!E:F,2,0)),"",VLOOKUP(G14,LOV_CDT!E:F,2,0))</f>
        <v/>
      </c>
      <c r="AN14" s="150" t="str">
        <f>IF(ISERROR(VLOOKUP(G14,LOV_CDT!L:M,2,0)),"",VLOOKUP(G14,LOV_CDT!L:M,2,0))</f>
        <v/>
      </c>
      <c r="AO14" s="4" t="str">
        <f t="shared" si="22"/>
        <v>J</v>
      </c>
      <c r="AP14" s="4" t="str">
        <f t="shared" si="23"/>
        <v>J</v>
      </c>
      <c r="AQ14" s="4" t="str">
        <f t="shared" si="24"/>
        <v>J</v>
      </c>
      <c r="AR14" s="4" t="str">
        <f t="shared" si="25"/>
        <v>J</v>
      </c>
      <c r="AS14" s="4" t="str">
        <f t="shared" si="26"/>
        <v>J</v>
      </c>
      <c r="AT14" s="4" t="str">
        <f t="shared" si="27"/>
        <v>J</v>
      </c>
      <c r="AU14" s="4">
        <f t="shared" si="28"/>
        <v>0</v>
      </c>
      <c r="AV14" s="4">
        <f t="shared" si="29"/>
        <v>0</v>
      </c>
      <c r="AW14" s="4">
        <f t="shared" si="30"/>
        <v>0</v>
      </c>
      <c r="AX14" s="4">
        <f t="shared" si="31"/>
        <v>0</v>
      </c>
      <c r="AY14" s="4">
        <f t="shared" si="32"/>
        <v>0</v>
      </c>
      <c r="AZ14" s="4">
        <f t="shared" si="33"/>
        <v>0</v>
      </c>
      <c r="BA14" s="4">
        <f t="shared" si="34"/>
        <v>0</v>
      </c>
      <c r="BB14" s="4" t="e">
        <f>VLOOKUP(G14,ACTIVITEITENLIJST!E:I,BB$2,0)</f>
        <v>#N/A</v>
      </c>
      <c r="BC14" s="4" t="str">
        <f>IF(ISERROR(B14),"J",IF(ISERROR(VLOOKUP(B14,B$3:B13,1,0)),"J","N"))</f>
        <v>N</v>
      </c>
      <c r="BD14" s="354" t="str">
        <f t="shared" si="35"/>
        <v>N</v>
      </c>
      <c r="BE14" s="358" t="str">
        <f t="shared" si="36"/>
        <v>N</v>
      </c>
    </row>
    <row r="15" spans="1:57" x14ac:dyDescent="0.25">
      <c r="A15" t="str">
        <f t="shared" si="7"/>
        <v>_</v>
      </c>
      <c r="B15" t="str">
        <f t="shared" si="8"/>
        <v>_</v>
      </c>
      <c r="C15" s="2">
        <v>12</v>
      </c>
      <c r="D15" s="2" t="str">
        <f>IF(Invoer!B45&lt;&gt;"",Invoer!B45,"")</f>
        <v/>
      </c>
      <c r="E15" s="134" t="str">
        <f>IF(D15&lt;&gt;"",Invoer!Z45,"")</f>
        <v/>
      </c>
      <c r="F15" s="134" t="str">
        <f>IF(D15&lt;&gt;"",IF(Invoer!AH45="Ja","J",IF(Invoer!AH45="Nee","N","")),"")</f>
        <v/>
      </c>
      <c r="G15" s="36" t="str">
        <f>IF(OR(E15="",E15=0),"",VLOOKUP(E15,ACTIVITEITENLIJST!D:E,G$2,0))</f>
        <v/>
      </c>
      <c r="H15" s="205" t="str">
        <f t="shared" si="9"/>
        <v/>
      </c>
      <c r="I15" s="4" t="str">
        <f>VLOOKUP($D15,percelen!$AZ:$DM,I$2,0)</f>
        <v/>
      </c>
      <c r="J15" s="212" t="str">
        <f>VLOOKUP($D15,percelen!$AZ:$DM,J$2,0)</f>
        <v/>
      </c>
      <c r="K15" s="4"/>
      <c r="L15" s="4">
        <f>VLOOKUP($D15,percelen!$AZ:$DM,L$2,0)</f>
        <v>0</v>
      </c>
      <c r="M15" s="4" t="str">
        <f>VLOOKUP($D15,percelen!$AZ:$DM,M$2,0)</f>
        <v/>
      </c>
      <c r="N15" s="205" t="e">
        <f>VLOOKUP(M15,NORM!$B$31:$F$38,N$2,0)</f>
        <v>#N/A</v>
      </c>
      <c r="O15" s="4" t="str">
        <f>VLOOKUP($D15,percelen!$AZ:$DM,O$2,0)</f>
        <v>N</v>
      </c>
      <c r="P15" s="4" t="str">
        <f>VLOOKUP($D15,percelen!$AZ:$DM,P$2,0)</f>
        <v>N</v>
      </c>
      <c r="Q15" s="4" t="str">
        <f>VLOOKUP($D15,percelen!$AZ:$DM,Q$2,0)</f>
        <v>N</v>
      </c>
      <c r="R15" s="205" t="str">
        <f>VLOOKUP($D15,percelen!$AZ:$DM,R$2,0)</f>
        <v>N</v>
      </c>
      <c r="S15" s="4" t="str">
        <f>VLOOKUP($D15,percelen!$AZ:$DM,S$2,0)</f>
        <v>N</v>
      </c>
      <c r="T15" s="4" t="str">
        <f>VLOOKUP($D15,percelen!$AZ:$DM,T$2,0)</f>
        <v>N</v>
      </c>
      <c r="U15" s="4" t="str">
        <f>VLOOKUP($D15,percelen!$AZ:$DM,U$2,0)</f>
        <v>N</v>
      </c>
      <c r="V15" s="4" t="str">
        <f>VLOOKUP($D15,percelen!$AZ:$DM,V$2,0)</f>
        <v>N</v>
      </c>
      <c r="W15" s="4" t="str">
        <f>IF(ISERROR(VLOOKUP($G15,GELDIGE_GEWASCODES_ECO!$B:$B,1,0)),"N","J")</f>
        <v>N</v>
      </c>
      <c r="X15" s="4" t="str">
        <f>IF(W15="J",IF(ISERROR(VLOOKUP($G15&amp;"_"&amp;$I15,GELDIGE_GEWASCODES_ECO!$A:$A,1,0)),"N","J"),"J")</f>
        <v>J</v>
      </c>
      <c r="Y15" s="4" t="str">
        <f>IF(ISERROR(VLOOKUP($G15,GELDIGE_GEWASCODES_ECO!$F:$F,1,0)),"N","J")</f>
        <v>N</v>
      </c>
      <c r="Z15" s="205" t="str">
        <f t="shared" si="10"/>
        <v>J</v>
      </c>
      <c r="AA15" s="4" t="str">
        <f>IF(ISERROR(VLOOKUP($G15,GELDIGE_GEWASCODES_ECO!$J:$J,1,0)),"N","J")</f>
        <v>N</v>
      </c>
      <c r="AB15" s="205" t="str">
        <f t="shared" si="11"/>
        <v>J</v>
      </c>
      <c r="AC15" s="4" t="str">
        <f t="shared" si="12"/>
        <v>J</v>
      </c>
      <c r="AD15" s="205" t="str">
        <f t="shared" si="13"/>
        <v>J</v>
      </c>
      <c r="AE15" s="205" t="str">
        <f t="shared" si="14"/>
        <v>J</v>
      </c>
      <c r="AF15" s="205" t="str">
        <f t="shared" si="15"/>
        <v>J</v>
      </c>
      <c r="AG15" s="205" t="str">
        <f t="shared" si="16"/>
        <v>J</v>
      </c>
      <c r="AH15" s="205" t="str">
        <f t="shared" si="17"/>
        <v>J</v>
      </c>
      <c r="AI15" s="205" t="str">
        <f t="shared" si="18"/>
        <v>J</v>
      </c>
      <c r="AJ15" s="205" t="str">
        <f t="shared" si="19"/>
        <v>J</v>
      </c>
      <c r="AK15" s="205" t="str">
        <f t="shared" si="20"/>
        <v>J</v>
      </c>
      <c r="AL15" s="4" t="str">
        <f t="shared" si="21"/>
        <v>N</v>
      </c>
      <c r="AM15" s="150" t="str">
        <f>IF(ISERROR(VLOOKUP(G15,LOV_CDT!E:F,2,0)),"",VLOOKUP(G15,LOV_CDT!E:F,2,0))</f>
        <v/>
      </c>
      <c r="AN15" s="150" t="str">
        <f>IF(ISERROR(VLOOKUP(G15,LOV_CDT!L:M,2,0)),"",VLOOKUP(G15,LOV_CDT!L:M,2,0))</f>
        <v/>
      </c>
      <c r="AO15" s="4" t="str">
        <f t="shared" si="22"/>
        <v>J</v>
      </c>
      <c r="AP15" s="4" t="str">
        <f t="shared" si="23"/>
        <v>J</v>
      </c>
      <c r="AQ15" s="4" t="str">
        <f t="shared" si="24"/>
        <v>J</v>
      </c>
      <c r="AR15" s="4" t="str">
        <f t="shared" si="25"/>
        <v>J</v>
      </c>
      <c r="AS15" s="4" t="str">
        <f t="shared" si="26"/>
        <v>J</v>
      </c>
      <c r="AT15" s="4" t="str">
        <f t="shared" si="27"/>
        <v>J</v>
      </c>
      <c r="AU15" s="4">
        <f t="shared" si="28"/>
        <v>0</v>
      </c>
      <c r="AV15" s="4">
        <f t="shared" si="29"/>
        <v>0</v>
      </c>
      <c r="AW15" s="4">
        <f t="shared" si="30"/>
        <v>0</v>
      </c>
      <c r="AX15" s="4">
        <f t="shared" si="31"/>
        <v>0</v>
      </c>
      <c r="AY15" s="4">
        <f t="shared" si="32"/>
        <v>0</v>
      </c>
      <c r="AZ15" s="4">
        <f t="shared" si="33"/>
        <v>0</v>
      </c>
      <c r="BA15" s="4">
        <f t="shared" si="34"/>
        <v>0</v>
      </c>
      <c r="BB15" s="4" t="e">
        <f>VLOOKUP(G15,ACTIVITEITENLIJST!E:I,BB$2,0)</f>
        <v>#N/A</v>
      </c>
      <c r="BC15" s="4" t="str">
        <f>IF(ISERROR(B15),"J",IF(ISERROR(VLOOKUP(B15,B$3:B14,1,0)),"J","N"))</f>
        <v>N</v>
      </c>
      <c r="BD15" s="354" t="str">
        <f t="shared" si="35"/>
        <v>N</v>
      </c>
      <c r="BE15" s="358" t="str">
        <f t="shared" si="36"/>
        <v>N</v>
      </c>
    </row>
    <row r="16" spans="1:57" x14ac:dyDescent="0.25">
      <c r="A16" t="str">
        <f t="shared" si="7"/>
        <v>_</v>
      </c>
      <c r="B16" t="str">
        <f t="shared" si="8"/>
        <v>_</v>
      </c>
      <c r="C16" s="2">
        <v>13</v>
      </c>
      <c r="D16" s="2" t="str">
        <f>IF(Invoer!B46&lt;&gt;"",Invoer!B46,"")</f>
        <v/>
      </c>
      <c r="E16" s="134" t="str">
        <f>IF(D16&lt;&gt;"",Invoer!Z46,"")</f>
        <v/>
      </c>
      <c r="F16" s="134" t="str">
        <f>IF(D16&lt;&gt;"",IF(Invoer!AH46="Ja","J",IF(Invoer!AH46="Nee","N","")),"")</f>
        <v/>
      </c>
      <c r="G16" s="36" t="str">
        <f>IF(OR(E16="",E16=0),"",VLOOKUP(E16,ACTIVITEITENLIJST!D:E,G$2,0))</f>
        <v/>
      </c>
      <c r="H16" s="205" t="str">
        <f t="shared" si="9"/>
        <v/>
      </c>
      <c r="I16" s="4" t="str">
        <f>VLOOKUP($D16,percelen!$AZ:$DM,I$2,0)</f>
        <v/>
      </c>
      <c r="J16" s="212" t="str">
        <f>VLOOKUP($D16,percelen!$AZ:$DM,J$2,0)</f>
        <v/>
      </c>
      <c r="K16" s="4"/>
      <c r="L16" s="4">
        <f>VLOOKUP($D16,percelen!$AZ:$DM,L$2,0)</f>
        <v>0</v>
      </c>
      <c r="M16" s="4" t="str">
        <f>VLOOKUP($D16,percelen!$AZ:$DM,M$2,0)</f>
        <v/>
      </c>
      <c r="N16" s="205" t="e">
        <f>VLOOKUP(M16,NORM!$B$31:$F$38,N$2,0)</f>
        <v>#N/A</v>
      </c>
      <c r="O16" s="4" t="str">
        <f>VLOOKUP($D16,percelen!$AZ:$DM,O$2,0)</f>
        <v>N</v>
      </c>
      <c r="P16" s="4" t="str">
        <f>VLOOKUP($D16,percelen!$AZ:$DM,P$2,0)</f>
        <v>N</v>
      </c>
      <c r="Q16" s="4" t="str">
        <f>VLOOKUP($D16,percelen!$AZ:$DM,Q$2,0)</f>
        <v>N</v>
      </c>
      <c r="R16" s="205" t="str">
        <f>VLOOKUP($D16,percelen!$AZ:$DM,R$2,0)</f>
        <v>N</v>
      </c>
      <c r="S16" s="4" t="str">
        <f>VLOOKUP($D16,percelen!$AZ:$DM,S$2,0)</f>
        <v>N</v>
      </c>
      <c r="T16" s="4" t="str">
        <f>VLOOKUP($D16,percelen!$AZ:$DM,T$2,0)</f>
        <v>N</v>
      </c>
      <c r="U16" s="4" t="str">
        <f>VLOOKUP($D16,percelen!$AZ:$DM,U$2,0)</f>
        <v>N</v>
      </c>
      <c r="V16" s="4" t="str">
        <f>VLOOKUP($D16,percelen!$AZ:$DM,V$2,0)</f>
        <v>N</v>
      </c>
      <c r="W16" s="4" t="str">
        <f>IF(ISERROR(VLOOKUP($G16,GELDIGE_GEWASCODES_ECO!$B:$B,1,0)),"N","J")</f>
        <v>N</v>
      </c>
      <c r="X16" s="4" t="str">
        <f>IF(W16="J",IF(ISERROR(VLOOKUP($G16&amp;"_"&amp;$I16,GELDIGE_GEWASCODES_ECO!$A:$A,1,0)),"N","J"),"J")</f>
        <v>J</v>
      </c>
      <c r="Y16" s="4" t="str">
        <f>IF(ISERROR(VLOOKUP($G16,GELDIGE_GEWASCODES_ECO!$F:$F,1,0)),"N","J")</f>
        <v>N</v>
      </c>
      <c r="Z16" s="205" t="str">
        <f t="shared" si="10"/>
        <v>J</v>
      </c>
      <c r="AA16" s="4" t="str">
        <f>IF(ISERROR(VLOOKUP($G16,GELDIGE_GEWASCODES_ECO!$J:$J,1,0)),"N","J")</f>
        <v>N</v>
      </c>
      <c r="AB16" s="205" t="str">
        <f t="shared" si="11"/>
        <v>J</v>
      </c>
      <c r="AC16" s="4" t="str">
        <f t="shared" si="12"/>
        <v>J</v>
      </c>
      <c r="AD16" s="205" t="str">
        <f t="shared" si="13"/>
        <v>J</v>
      </c>
      <c r="AE16" s="205" t="str">
        <f t="shared" si="14"/>
        <v>J</v>
      </c>
      <c r="AF16" s="205" t="str">
        <f t="shared" si="15"/>
        <v>J</v>
      </c>
      <c r="AG16" s="205" t="str">
        <f t="shared" si="16"/>
        <v>J</v>
      </c>
      <c r="AH16" s="205" t="str">
        <f t="shared" si="17"/>
        <v>J</v>
      </c>
      <c r="AI16" s="205" t="str">
        <f t="shared" si="18"/>
        <v>J</v>
      </c>
      <c r="AJ16" s="205" t="str">
        <f t="shared" si="19"/>
        <v>J</v>
      </c>
      <c r="AK16" s="205" t="str">
        <f t="shared" si="20"/>
        <v>J</v>
      </c>
      <c r="AL16" s="4" t="str">
        <f t="shared" si="21"/>
        <v>N</v>
      </c>
      <c r="AM16" s="150" t="str">
        <f>IF(ISERROR(VLOOKUP(G16,LOV_CDT!E:F,2,0)),"",VLOOKUP(G16,LOV_CDT!E:F,2,0))</f>
        <v/>
      </c>
      <c r="AN16" s="150" t="str">
        <f>IF(ISERROR(VLOOKUP(G16,LOV_CDT!L:M,2,0)),"",VLOOKUP(G16,LOV_CDT!L:M,2,0))</f>
        <v/>
      </c>
      <c r="AO16" s="4" t="str">
        <f t="shared" si="22"/>
        <v>J</v>
      </c>
      <c r="AP16" s="4" t="str">
        <f t="shared" si="23"/>
        <v>J</v>
      </c>
      <c r="AQ16" s="4" t="str">
        <f t="shared" si="24"/>
        <v>J</v>
      </c>
      <c r="AR16" s="4" t="str">
        <f t="shared" si="25"/>
        <v>J</v>
      </c>
      <c r="AS16" s="4" t="str">
        <f t="shared" si="26"/>
        <v>J</v>
      </c>
      <c r="AT16" s="4" t="str">
        <f t="shared" si="27"/>
        <v>J</v>
      </c>
      <c r="AU16" s="4">
        <f t="shared" si="28"/>
        <v>0</v>
      </c>
      <c r="AV16" s="4">
        <f t="shared" si="29"/>
        <v>0</v>
      </c>
      <c r="AW16" s="4">
        <f t="shared" si="30"/>
        <v>0</v>
      </c>
      <c r="AX16" s="4">
        <f t="shared" si="31"/>
        <v>0</v>
      </c>
      <c r="AY16" s="4">
        <f t="shared" si="32"/>
        <v>0</v>
      </c>
      <c r="AZ16" s="4">
        <f t="shared" si="33"/>
        <v>0</v>
      </c>
      <c r="BA16" s="4">
        <f t="shared" si="34"/>
        <v>0</v>
      </c>
      <c r="BB16" s="4" t="e">
        <f>VLOOKUP(G16,ACTIVITEITENLIJST!E:I,BB$2,0)</f>
        <v>#N/A</v>
      </c>
      <c r="BC16" s="4" t="str">
        <f>IF(ISERROR(B16),"J",IF(ISERROR(VLOOKUP(B16,B$3:B15,1,0)),"J","N"))</f>
        <v>N</v>
      </c>
      <c r="BD16" s="354" t="str">
        <f t="shared" si="35"/>
        <v>N</v>
      </c>
      <c r="BE16" s="358" t="str">
        <f t="shared" si="36"/>
        <v>N</v>
      </c>
    </row>
    <row r="17" spans="1:57" x14ac:dyDescent="0.25">
      <c r="A17" t="str">
        <f t="shared" si="7"/>
        <v>_</v>
      </c>
      <c r="B17" t="str">
        <f t="shared" si="8"/>
        <v>_</v>
      </c>
      <c r="C17" s="2">
        <v>14</v>
      </c>
      <c r="D17" s="2" t="str">
        <f>IF(Invoer!B47&lt;&gt;"",Invoer!B47,"")</f>
        <v/>
      </c>
      <c r="E17" s="134" t="str">
        <f>IF(D17&lt;&gt;"",Invoer!Z47,"")</f>
        <v/>
      </c>
      <c r="F17" s="134" t="str">
        <f>IF(D17&lt;&gt;"",IF(Invoer!AH47="Ja","J",IF(Invoer!AH47="Nee","N","")),"")</f>
        <v/>
      </c>
      <c r="G17" s="36" t="str">
        <f>IF(OR(E17="",E17=0),"",VLOOKUP(E17,ACTIVITEITENLIJST!D:E,G$2,0))</f>
        <v/>
      </c>
      <c r="H17" s="205" t="str">
        <f t="shared" si="9"/>
        <v/>
      </c>
      <c r="I17" s="4" t="str">
        <f>VLOOKUP($D17,percelen!$AZ:$DM,I$2,0)</f>
        <v/>
      </c>
      <c r="J17" s="212" t="str">
        <f>VLOOKUP($D17,percelen!$AZ:$DM,J$2,0)</f>
        <v/>
      </c>
      <c r="K17" s="4"/>
      <c r="L17" s="4">
        <f>VLOOKUP($D17,percelen!$AZ:$DM,L$2,0)</f>
        <v>0</v>
      </c>
      <c r="M17" s="4" t="str">
        <f>VLOOKUP($D17,percelen!$AZ:$DM,M$2,0)</f>
        <v/>
      </c>
      <c r="N17" s="205" t="e">
        <f>VLOOKUP(M17,NORM!$B$31:$F$38,N$2,0)</f>
        <v>#N/A</v>
      </c>
      <c r="O17" s="4" t="str">
        <f>VLOOKUP($D17,percelen!$AZ:$DM,O$2,0)</f>
        <v>N</v>
      </c>
      <c r="P17" s="4" t="str">
        <f>VLOOKUP($D17,percelen!$AZ:$DM,P$2,0)</f>
        <v>N</v>
      </c>
      <c r="Q17" s="4" t="str">
        <f>VLOOKUP($D17,percelen!$AZ:$DM,Q$2,0)</f>
        <v>N</v>
      </c>
      <c r="R17" s="205" t="str">
        <f>VLOOKUP($D17,percelen!$AZ:$DM,R$2,0)</f>
        <v>N</v>
      </c>
      <c r="S17" s="4" t="str">
        <f>VLOOKUP($D17,percelen!$AZ:$DM,S$2,0)</f>
        <v>N</v>
      </c>
      <c r="T17" s="4" t="str">
        <f>VLOOKUP($D17,percelen!$AZ:$DM,T$2,0)</f>
        <v>N</v>
      </c>
      <c r="U17" s="4" t="str">
        <f>VLOOKUP($D17,percelen!$AZ:$DM,U$2,0)</f>
        <v>N</v>
      </c>
      <c r="V17" s="4" t="str">
        <f>VLOOKUP($D17,percelen!$AZ:$DM,V$2,0)</f>
        <v>N</v>
      </c>
      <c r="W17" s="4" t="str">
        <f>IF(ISERROR(VLOOKUP($G17,GELDIGE_GEWASCODES_ECO!$B:$B,1,0)),"N","J")</f>
        <v>N</v>
      </c>
      <c r="X17" s="4" t="str">
        <f>IF(W17="J",IF(ISERROR(VLOOKUP($G17&amp;"_"&amp;$I17,GELDIGE_GEWASCODES_ECO!$A:$A,1,0)),"N","J"),"J")</f>
        <v>J</v>
      </c>
      <c r="Y17" s="4" t="str">
        <f>IF(ISERROR(VLOOKUP($G17,GELDIGE_GEWASCODES_ECO!$F:$F,1,0)),"N","J")</f>
        <v>N</v>
      </c>
      <c r="Z17" s="205" t="str">
        <f t="shared" si="10"/>
        <v>J</v>
      </c>
      <c r="AA17" s="4" t="str">
        <f>IF(ISERROR(VLOOKUP($G17,GELDIGE_GEWASCODES_ECO!$J:$J,1,0)),"N","J")</f>
        <v>N</v>
      </c>
      <c r="AB17" s="205" t="str">
        <f t="shared" si="11"/>
        <v>J</v>
      </c>
      <c r="AC17" s="4" t="str">
        <f t="shared" si="12"/>
        <v>J</v>
      </c>
      <c r="AD17" s="205" t="str">
        <f t="shared" si="13"/>
        <v>J</v>
      </c>
      <c r="AE17" s="205" t="str">
        <f t="shared" si="14"/>
        <v>J</v>
      </c>
      <c r="AF17" s="205" t="str">
        <f t="shared" si="15"/>
        <v>J</v>
      </c>
      <c r="AG17" s="205" t="str">
        <f t="shared" si="16"/>
        <v>J</v>
      </c>
      <c r="AH17" s="205" t="str">
        <f t="shared" si="17"/>
        <v>J</v>
      </c>
      <c r="AI17" s="205" t="str">
        <f t="shared" si="18"/>
        <v>J</v>
      </c>
      <c r="AJ17" s="205" t="str">
        <f t="shared" si="19"/>
        <v>J</v>
      </c>
      <c r="AK17" s="205" t="str">
        <f t="shared" si="20"/>
        <v>J</v>
      </c>
      <c r="AL17" s="4" t="str">
        <f t="shared" si="21"/>
        <v>N</v>
      </c>
      <c r="AM17" s="150" t="str">
        <f>IF(ISERROR(VLOOKUP(G17,LOV_CDT!E:F,2,0)),"",VLOOKUP(G17,LOV_CDT!E:F,2,0))</f>
        <v/>
      </c>
      <c r="AN17" s="150" t="str">
        <f>IF(ISERROR(VLOOKUP(G17,LOV_CDT!L:M,2,0)),"",VLOOKUP(G17,LOV_CDT!L:M,2,0))</f>
        <v/>
      </c>
      <c r="AO17" s="4" t="str">
        <f t="shared" si="22"/>
        <v>J</v>
      </c>
      <c r="AP17" s="4" t="str">
        <f t="shared" si="23"/>
        <v>J</v>
      </c>
      <c r="AQ17" s="4" t="str">
        <f t="shared" si="24"/>
        <v>J</v>
      </c>
      <c r="AR17" s="4" t="str">
        <f t="shared" si="25"/>
        <v>J</v>
      </c>
      <c r="AS17" s="4" t="str">
        <f t="shared" si="26"/>
        <v>J</v>
      </c>
      <c r="AT17" s="4" t="str">
        <f t="shared" si="27"/>
        <v>J</v>
      </c>
      <c r="AU17" s="4">
        <f t="shared" si="28"/>
        <v>0</v>
      </c>
      <c r="AV17" s="4">
        <f t="shared" si="29"/>
        <v>0</v>
      </c>
      <c r="AW17" s="4">
        <f t="shared" si="30"/>
        <v>0</v>
      </c>
      <c r="AX17" s="4">
        <f t="shared" si="31"/>
        <v>0</v>
      </c>
      <c r="AY17" s="4">
        <f t="shared" si="32"/>
        <v>0</v>
      </c>
      <c r="AZ17" s="4">
        <f t="shared" si="33"/>
        <v>0</v>
      </c>
      <c r="BA17" s="4">
        <f t="shared" si="34"/>
        <v>0</v>
      </c>
      <c r="BB17" s="4" t="e">
        <f>VLOOKUP(G17,ACTIVITEITENLIJST!E:I,BB$2,0)</f>
        <v>#N/A</v>
      </c>
      <c r="BC17" s="4" t="str">
        <f>IF(ISERROR(B17),"J",IF(ISERROR(VLOOKUP(B17,B$3:B16,1,0)),"J","N"))</f>
        <v>N</v>
      </c>
      <c r="BD17" s="354" t="str">
        <f t="shared" si="35"/>
        <v>N</v>
      </c>
      <c r="BE17" s="358" t="str">
        <f t="shared" si="36"/>
        <v>N</v>
      </c>
    </row>
    <row r="18" spans="1:57" x14ac:dyDescent="0.25">
      <c r="A18" t="str">
        <f t="shared" si="7"/>
        <v>_</v>
      </c>
      <c r="B18" t="str">
        <f t="shared" si="8"/>
        <v>_</v>
      </c>
      <c r="C18" s="2">
        <v>15</v>
      </c>
      <c r="D18" s="2" t="str">
        <f>IF(Invoer!B48&lt;&gt;"",Invoer!B48,"")</f>
        <v/>
      </c>
      <c r="E18" s="134" t="str">
        <f>IF(D18&lt;&gt;"",Invoer!Z48,"")</f>
        <v/>
      </c>
      <c r="F18" s="134" t="str">
        <f>IF(D18&lt;&gt;"",IF(Invoer!AH48="Ja","J",IF(Invoer!AH48="Nee","N","")),"")</f>
        <v/>
      </c>
      <c r="G18" s="36" t="str">
        <f>IF(OR(E18="",E18=0),"",VLOOKUP(E18,ACTIVITEITENLIJST!D:E,G$2,0))</f>
        <v/>
      </c>
      <c r="H18" s="205" t="str">
        <f t="shared" si="9"/>
        <v/>
      </c>
      <c r="I18" s="4" t="str">
        <f>VLOOKUP($D18,percelen!$AZ:$DM,I$2,0)</f>
        <v/>
      </c>
      <c r="J18" s="212" t="str">
        <f>VLOOKUP($D18,percelen!$AZ:$DM,J$2,0)</f>
        <v/>
      </c>
      <c r="K18" s="4"/>
      <c r="L18" s="4">
        <f>VLOOKUP($D18,percelen!$AZ:$DM,L$2,0)</f>
        <v>0</v>
      </c>
      <c r="M18" s="4" t="str">
        <f>VLOOKUP($D18,percelen!$AZ:$DM,M$2,0)</f>
        <v/>
      </c>
      <c r="N18" s="205" t="e">
        <f>VLOOKUP(M18,NORM!$B$31:$F$38,N$2,0)</f>
        <v>#N/A</v>
      </c>
      <c r="O18" s="4" t="str">
        <f>VLOOKUP($D18,percelen!$AZ:$DM,O$2,0)</f>
        <v>N</v>
      </c>
      <c r="P18" s="4" t="str">
        <f>VLOOKUP($D18,percelen!$AZ:$DM,P$2,0)</f>
        <v>N</v>
      </c>
      <c r="Q18" s="4" t="str">
        <f>VLOOKUP($D18,percelen!$AZ:$DM,Q$2,0)</f>
        <v>N</v>
      </c>
      <c r="R18" s="205" t="str">
        <f>VLOOKUP($D18,percelen!$AZ:$DM,R$2,0)</f>
        <v>N</v>
      </c>
      <c r="S18" s="4" t="str">
        <f>VLOOKUP($D18,percelen!$AZ:$DM,S$2,0)</f>
        <v>N</v>
      </c>
      <c r="T18" s="4" t="str">
        <f>VLOOKUP($D18,percelen!$AZ:$DM,T$2,0)</f>
        <v>N</v>
      </c>
      <c r="U18" s="4" t="str">
        <f>VLOOKUP($D18,percelen!$AZ:$DM,U$2,0)</f>
        <v>N</v>
      </c>
      <c r="V18" s="4" t="str">
        <f>VLOOKUP($D18,percelen!$AZ:$DM,V$2,0)</f>
        <v>N</v>
      </c>
      <c r="W18" s="4" t="str">
        <f>IF(ISERROR(VLOOKUP($G18,GELDIGE_GEWASCODES_ECO!$B:$B,1,0)),"N","J")</f>
        <v>N</v>
      </c>
      <c r="X18" s="4" t="str">
        <f>IF(W18="J",IF(ISERROR(VLOOKUP($G18&amp;"_"&amp;$I18,GELDIGE_GEWASCODES_ECO!$A:$A,1,0)),"N","J"),"J")</f>
        <v>J</v>
      </c>
      <c r="Y18" s="4" t="str">
        <f>IF(ISERROR(VLOOKUP($G18,GELDIGE_GEWASCODES_ECO!$F:$F,1,0)),"N","J")</f>
        <v>N</v>
      </c>
      <c r="Z18" s="205" t="str">
        <f t="shared" si="10"/>
        <v>J</v>
      </c>
      <c r="AA18" s="4" t="str">
        <f>IF(ISERROR(VLOOKUP($G18,GELDIGE_GEWASCODES_ECO!$J:$J,1,0)),"N","J")</f>
        <v>N</v>
      </c>
      <c r="AB18" s="205" t="str">
        <f t="shared" si="11"/>
        <v>J</v>
      </c>
      <c r="AC18" s="4" t="str">
        <f t="shared" si="12"/>
        <v>J</v>
      </c>
      <c r="AD18" s="205" t="str">
        <f t="shared" si="13"/>
        <v>J</v>
      </c>
      <c r="AE18" s="205" t="str">
        <f t="shared" si="14"/>
        <v>J</v>
      </c>
      <c r="AF18" s="205" t="str">
        <f t="shared" si="15"/>
        <v>J</v>
      </c>
      <c r="AG18" s="205" t="str">
        <f t="shared" si="16"/>
        <v>J</v>
      </c>
      <c r="AH18" s="205" t="str">
        <f t="shared" si="17"/>
        <v>J</v>
      </c>
      <c r="AI18" s="205" t="str">
        <f t="shared" si="18"/>
        <v>J</v>
      </c>
      <c r="AJ18" s="205" t="str">
        <f t="shared" si="19"/>
        <v>J</v>
      </c>
      <c r="AK18" s="205" t="str">
        <f t="shared" si="20"/>
        <v>J</v>
      </c>
      <c r="AL18" s="4" t="str">
        <f t="shared" si="21"/>
        <v>N</v>
      </c>
      <c r="AM18" s="150" t="str">
        <f>IF(ISERROR(VLOOKUP(G18,LOV_CDT!E:F,2,0)),"",VLOOKUP(G18,LOV_CDT!E:F,2,0))</f>
        <v/>
      </c>
      <c r="AN18" s="150" t="str">
        <f>IF(ISERROR(VLOOKUP(G18,LOV_CDT!L:M,2,0)),"",VLOOKUP(G18,LOV_CDT!L:M,2,0))</f>
        <v/>
      </c>
      <c r="AO18" s="4" t="str">
        <f t="shared" si="22"/>
        <v>J</v>
      </c>
      <c r="AP18" s="4" t="str">
        <f t="shared" si="23"/>
        <v>J</v>
      </c>
      <c r="AQ18" s="4" t="str">
        <f t="shared" si="24"/>
        <v>J</v>
      </c>
      <c r="AR18" s="4" t="str">
        <f t="shared" si="25"/>
        <v>J</v>
      </c>
      <c r="AS18" s="4" t="str">
        <f t="shared" si="26"/>
        <v>J</v>
      </c>
      <c r="AT18" s="4" t="str">
        <f t="shared" si="27"/>
        <v>J</v>
      </c>
      <c r="AU18" s="4">
        <f t="shared" si="28"/>
        <v>0</v>
      </c>
      <c r="AV18" s="4">
        <f t="shared" si="29"/>
        <v>0</v>
      </c>
      <c r="AW18" s="4">
        <f t="shared" si="30"/>
        <v>0</v>
      </c>
      <c r="AX18" s="4">
        <f t="shared" si="31"/>
        <v>0</v>
      </c>
      <c r="AY18" s="4">
        <f t="shared" si="32"/>
        <v>0</v>
      </c>
      <c r="AZ18" s="4">
        <f t="shared" si="33"/>
        <v>0</v>
      </c>
      <c r="BA18" s="4">
        <f t="shared" si="34"/>
        <v>0</v>
      </c>
      <c r="BB18" s="4" t="e">
        <f>VLOOKUP(G18,ACTIVITEITENLIJST!E:I,BB$2,0)</f>
        <v>#N/A</v>
      </c>
      <c r="BC18" s="4" t="str">
        <f>IF(ISERROR(B18),"J",IF(ISERROR(VLOOKUP(B18,B$3:B17,1,0)),"J","N"))</f>
        <v>N</v>
      </c>
      <c r="BD18" s="354" t="str">
        <f t="shared" si="35"/>
        <v>N</v>
      </c>
      <c r="BE18" s="358" t="str">
        <f t="shared" si="36"/>
        <v>N</v>
      </c>
    </row>
    <row r="19" spans="1:57" x14ac:dyDescent="0.25">
      <c r="A19" t="str">
        <f t="shared" si="7"/>
        <v>_</v>
      </c>
      <c r="B19" t="str">
        <f t="shared" si="8"/>
        <v>_</v>
      </c>
      <c r="C19" s="2">
        <v>16</v>
      </c>
      <c r="D19" s="2" t="str">
        <f>IF(Invoer!B49&lt;&gt;"",Invoer!B49,"")</f>
        <v/>
      </c>
      <c r="E19" s="134" t="str">
        <f>IF(D19&lt;&gt;"",Invoer!Z49,"")</f>
        <v/>
      </c>
      <c r="F19" s="134" t="str">
        <f>IF(D19&lt;&gt;"",IF(Invoer!AH49="Ja","J",IF(Invoer!AH49="Nee","N","")),"")</f>
        <v/>
      </c>
      <c r="G19" s="36" t="str">
        <f>IF(OR(E19="",E19=0),"",VLOOKUP(E19,ACTIVITEITENLIJST!D:E,G$2,0))</f>
        <v/>
      </c>
      <c r="H19" s="205" t="str">
        <f t="shared" si="9"/>
        <v/>
      </c>
      <c r="I19" s="4" t="str">
        <f>VLOOKUP($D19,percelen!$AZ:$DM,I$2,0)</f>
        <v/>
      </c>
      <c r="J19" s="212" t="str">
        <f>VLOOKUP($D19,percelen!$AZ:$DM,J$2,0)</f>
        <v/>
      </c>
      <c r="K19" s="4"/>
      <c r="L19" s="4">
        <f>VLOOKUP($D19,percelen!$AZ:$DM,L$2,0)</f>
        <v>0</v>
      </c>
      <c r="M19" s="4" t="str">
        <f>VLOOKUP($D19,percelen!$AZ:$DM,M$2,0)</f>
        <v/>
      </c>
      <c r="N19" s="205" t="e">
        <f>VLOOKUP(M19,NORM!$B$31:$F$38,N$2,0)</f>
        <v>#N/A</v>
      </c>
      <c r="O19" s="4" t="str">
        <f>VLOOKUP($D19,percelen!$AZ:$DM,O$2,0)</f>
        <v>N</v>
      </c>
      <c r="P19" s="4" t="str">
        <f>VLOOKUP($D19,percelen!$AZ:$DM,P$2,0)</f>
        <v>N</v>
      </c>
      <c r="Q19" s="4" t="str">
        <f>VLOOKUP($D19,percelen!$AZ:$DM,Q$2,0)</f>
        <v>N</v>
      </c>
      <c r="R19" s="205" t="str">
        <f>VLOOKUP($D19,percelen!$AZ:$DM,R$2,0)</f>
        <v>N</v>
      </c>
      <c r="S19" s="4" t="str">
        <f>VLOOKUP($D19,percelen!$AZ:$DM,S$2,0)</f>
        <v>N</v>
      </c>
      <c r="T19" s="4" t="str">
        <f>VLOOKUP($D19,percelen!$AZ:$DM,T$2,0)</f>
        <v>N</v>
      </c>
      <c r="U19" s="4" t="str">
        <f>VLOOKUP($D19,percelen!$AZ:$DM,U$2,0)</f>
        <v>N</v>
      </c>
      <c r="V19" s="4" t="str">
        <f>VLOOKUP($D19,percelen!$AZ:$DM,V$2,0)</f>
        <v>N</v>
      </c>
      <c r="W19" s="4" t="str">
        <f>IF(ISERROR(VLOOKUP($G19,GELDIGE_GEWASCODES_ECO!$B:$B,1,0)),"N","J")</f>
        <v>N</v>
      </c>
      <c r="X19" s="4" t="str">
        <f>IF(W19="J",IF(ISERROR(VLOOKUP($G19&amp;"_"&amp;$I19,GELDIGE_GEWASCODES_ECO!$A:$A,1,0)),"N","J"),"J")</f>
        <v>J</v>
      </c>
      <c r="Y19" s="4" t="str">
        <f>IF(ISERROR(VLOOKUP($G19,GELDIGE_GEWASCODES_ECO!$F:$F,1,0)),"N","J")</f>
        <v>N</v>
      </c>
      <c r="Z19" s="205" t="str">
        <f t="shared" si="10"/>
        <v>J</v>
      </c>
      <c r="AA19" s="4" t="str">
        <f>IF(ISERROR(VLOOKUP($G19,GELDIGE_GEWASCODES_ECO!$J:$J,1,0)),"N","J")</f>
        <v>N</v>
      </c>
      <c r="AB19" s="205" t="str">
        <f t="shared" si="11"/>
        <v>J</v>
      </c>
      <c r="AC19" s="4" t="str">
        <f t="shared" si="12"/>
        <v>J</v>
      </c>
      <c r="AD19" s="205" t="str">
        <f t="shared" si="13"/>
        <v>J</v>
      </c>
      <c r="AE19" s="205" t="str">
        <f t="shared" si="14"/>
        <v>J</v>
      </c>
      <c r="AF19" s="205" t="str">
        <f t="shared" si="15"/>
        <v>J</v>
      </c>
      <c r="AG19" s="205" t="str">
        <f t="shared" si="16"/>
        <v>J</v>
      </c>
      <c r="AH19" s="205" t="str">
        <f t="shared" si="17"/>
        <v>J</v>
      </c>
      <c r="AI19" s="205" t="str">
        <f t="shared" si="18"/>
        <v>J</v>
      </c>
      <c r="AJ19" s="205" t="str">
        <f t="shared" si="19"/>
        <v>J</v>
      </c>
      <c r="AK19" s="205" t="str">
        <f t="shared" si="20"/>
        <v>J</v>
      </c>
      <c r="AL19" s="4" t="str">
        <f t="shared" si="21"/>
        <v>N</v>
      </c>
      <c r="AM19" s="150" t="str">
        <f>IF(ISERROR(VLOOKUP(G19,LOV_CDT!E:F,2,0)),"",VLOOKUP(G19,LOV_CDT!E:F,2,0))</f>
        <v/>
      </c>
      <c r="AN19" s="150" t="str">
        <f>IF(ISERROR(VLOOKUP(G19,LOV_CDT!L:M,2,0)),"",VLOOKUP(G19,LOV_CDT!L:M,2,0))</f>
        <v/>
      </c>
      <c r="AO19" s="4" t="str">
        <f t="shared" si="22"/>
        <v>J</v>
      </c>
      <c r="AP19" s="4" t="str">
        <f t="shared" si="23"/>
        <v>J</v>
      </c>
      <c r="AQ19" s="4" t="str">
        <f t="shared" si="24"/>
        <v>J</v>
      </c>
      <c r="AR19" s="4" t="str">
        <f t="shared" si="25"/>
        <v>J</v>
      </c>
      <c r="AS19" s="4" t="str">
        <f t="shared" si="26"/>
        <v>J</v>
      </c>
      <c r="AT19" s="4" t="str">
        <f t="shared" si="27"/>
        <v>J</v>
      </c>
      <c r="AU19" s="4">
        <f t="shared" si="28"/>
        <v>0</v>
      </c>
      <c r="AV19" s="4">
        <f t="shared" si="29"/>
        <v>0</v>
      </c>
      <c r="AW19" s="4">
        <f t="shared" si="30"/>
        <v>0</v>
      </c>
      <c r="AX19" s="4">
        <f t="shared" si="31"/>
        <v>0</v>
      </c>
      <c r="AY19" s="4">
        <f t="shared" si="32"/>
        <v>0</v>
      </c>
      <c r="AZ19" s="4">
        <f t="shared" si="33"/>
        <v>0</v>
      </c>
      <c r="BA19" s="4">
        <f t="shared" si="34"/>
        <v>0</v>
      </c>
      <c r="BB19" s="4" t="e">
        <f>VLOOKUP(G19,ACTIVITEITENLIJST!E:I,BB$2,0)</f>
        <v>#N/A</v>
      </c>
      <c r="BC19" s="4" t="str">
        <f>IF(ISERROR(B19),"J",IF(ISERROR(VLOOKUP(B19,B$3:B18,1,0)),"J","N"))</f>
        <v>N</v>
      </c>
      <c r="BD19" s="354" t="str">
        <f t="shared" si="35"/>
        <v>N</v>
      </c>
      <c r="BE19" s="358" t="str">
        <f t="shared" si="36"/>
        <v>N</v>
      </c>
    </row>
    <row r="20" spans="1:57" x14ac:dyDescent="0.25">
      <c r="A20" t="str">
        <f t="shared" si="7"/>
        <v>_</v>
      </c>
      <c r="B20" t="str">
        <f t="shared" si="8"/>
        <v>_</v>
      </c>
      <c r="C20" s="2">
        <v>17</v>
      </c>
      <c r="D20" s="2" t="str">
        <f>IF(Invoer!B50&lt;&gt;"",Invoer!B50,"")</f>
        <v/>
      </c>
      <c r="E20" s="134" t="str">
        <f>IF(D20&lt;&gt;"",Invoer!Z50,"")</f>
        <v/>
      </c>
      <c r="F20" s="134" t="str">
        <f>IF(D20&lt;&gt;"",IF(Invoer!AH50="Ja","J",IF(Invoer!AH50="Nee","N","")),"")</f>
        <v/>
      </c>
      <c r="G20" s="36" t="str">
        <f>IF(OR(E20="",E20=0),"",VLOOKUP(E20,ACTIVITEITENLIJST!D:E,G$2,0))</f>
        <v/>
      </c>
      <c r="H20" s="205" t="str">
        <f t="shared" si="9"/>
        <v/>
      </c>
      <c r="I20" s="4" t="str">
        <f>VLOOKUP($D20,percelen!$AZ:$DM,I$2,0)</f>
        <v/>
      </c>
      <c r="J20" s="212" t="str">
        <f>VLOOKUP($D20,percelen!$AZ:$DM,J$2,0)</f>
        <v/>
      </c>
      <c r="K20" s="4"/>
      <c r="L20" s="4">
        <f>VLOOKUP($D20,percelen!$AZ:$DM,L$2,0)</f>
        <v>0</v>
      </c>
      <c r="M20" s="4" t="str">
        <f>VLOOKUP($D20,percelen!$AZ:$DM,M$2,0)</f>
        <v/>
      </c>
      <c r="N20" s="205" t="e">
        <f>VLOOKUP(M20,NORM!$B$31:$F$38,N$2,0)</f>
        <v>#N/A</v>
      </c>
      <c r="O20" s="4" t="str">
        <f>VLOOKUP($D20,percelen!$AZ:$DM,O$2,0)</f>
        <v>N</v>
      </c>
      <c r="P20" s="4" t="str">
        <f>VLOOKUP($D20,percelen!$AZ:$DM,P$2,0)</f>
        <v>N</v>
      </c>
      <c r="Q20" s="4" t="str">
        <f>VLOOKUP($D20,percelen!$AZ:$DM,Q$2,0)</f>
        <v>N</v>
      </c>
      <c r="R20" s="205" t="str">
        <f>VLOOKUP($D20,percelen!$AZ:$DM,R$2,0)</f>
        <v>N</v>
      </c>
      <c r="S20" s="4" t="str">
        <f>VLOOKUP($D20,percelen!$AZ:$DM,S$2,0)</f>
        <v>N</v>
      </c>
      <c r="T20" s="4" t="str">
        <f>VLOOKUP($D20,percelen!$AZ:$DM,T$2,0)</f>
        <v>N</v>
      </c>
      <c r="U20" s="4" t="str">
        <f>VLOOKUP($D20,percelen!$AZ:$DM,U$2,0)</f>
        <v>N</v>
      </c>
      <c r="V20" s="4" t="str">
        <f>VLOOKUP($D20,percelen!$AZ:$DM,V$2,0)</f>
        <v>N</v>
      </c>
      <c r="W20" s="4" t="str">
        <f>IF(ISERROR(VLOOKUP($G20,GELDIGE_GEWASCODES_ECO!$B:$B,1,0)),"N","J")</f>
        <v>N</v>
      </c>
      <c r="X20" s="4" t="str">
        <f>IF(W20="J",IF(ISERROR(VLOOKUP($G20&amp;"_"&amp;$I20,GELDIGE_GEWASCODES_ECO!$A:$A,1,0)),"N","J"),"J")</f>
        <v>J</v>
      </c>
      <c r="Y20" s="4" t="str">
        <f>IF(ISERROR(VLOOKUP($G20,GELDIGE_GEWASCODES_ECO!$F:$F,1,0)),"N","J")</f>
        <v>N</v>
      </c>
      <c r="Z20" s="205" t="str">
        <f t="shared" si="10"/>
        <v>J</v>
      </c>
      <c r="AA20" s="4" t="str">
        <f>IF(ISERROR(VLOOKUP($G20,GELDIGE_GEWASCODES_ECO!$J:$J,1,0)),"N","J")</f>
        <v>N</v>
      </c>
      <c r="AB20" s="205" t="str">
        <f t="shared" si="11"/>
        <v>J</v>
      </c>
      <c r="AC20" s="4" t="str">
        <f t="shared" si="12"/>
        <v>J</v>
      </c>
      <c r="AD20" s="205" t="str">
        <f t="shared" si="13"/>
        <v>J</v>
      </c>
      <c r="AE20" s="205" t="str">
        <f t="shared" si="14"/>
        <v>J</v>
      </c>
      <c r="AF20" s="205" t="str">
        <f t="shared" si="15"/>
        <v>J</v>
      </c>
      <c r="AG20" s="205" t="str">
        <f t="shared" si="16"/>
        <v>J</v>
      </c>
      <c r="AH20" s="205" t="str">
        <f t="shared" si="17"/>
        <v>J</v>
      </c>
      <c r="AI20" s="205" t="str">
        <f t="shared" si="18"/>
        <v>J</v>
      </c>
      <c r="AJ20" s="205" t="str">
        <f t="shared" si="19"/>
        <v>J</v>
      </c>
      <c r="AK20" s="205" t="str">
        <f t="shared" si="20"/>
        <v>J</v>
      </c>
      <c r="AL20" s="4" t="str">
        <f t="shared" si="21"/>
        <v>N</v>
      </c>
      <c r="AM20" s="150" t="str">
        <f>IF(ISERROR(VLOOKUP(G20,LOV_CDT!E:F,2,0)),"",VLOOKUP(G20,LOV_CDT!E:F,2,0))</f>
        <v/>
      </c>
      <c r="AN20" s="150" t="str">
        <f>IF(ISERROR(VLOOKUP(G20,LOV_CDT!L:M,2,0)),"",VLOOKUP(G20,LOV_CDT!L:M,2,0))</f>
        <v/>
      </c>
      <c r="AO20" s="4" t="str">
        <f t="shared" si="22"/>
        <v>J</v>
      </c>
      <c r="AP20" s="4" t="str">
        <f t="shared" si="23"/>
        <v>J</v>
      </c>
      <c r="AQ20" s="4" t="str">
        <f t="shared" si="24"/>
        <v>J</v>
      </c>
      <c r="AR20" s="4" t="str">
        <f t="shared" si="25"/>
        <v>J</v>
      </c>
      <c r="AS20" s="4" t="str">
        <f t="shared" si="26"/>
        <v>J</v>
      </c>
      <c r="AT20" s="4" t="str">
        <f t="shared" si="27"/>
        <v>J</v>
      </c>
      <c r="AU20" s="4">
        <f t="shared" si="28"/>
        <v>0</v>
      </c>
      <c r="AV20" s="4">
        <f t="shared" si="29"/>
        <v>0</v>
      </c>
      <c r="AW20" s="4">
        <f t="shared" si="30"/>
        <v>0</v>
      </c>
      <c r="AX20" s="4">
        <f t="shared" si="31"/>
        <v>0</v>
      </c>
      <c r="AY20" s="4">
        <f t="shared" si="32"/>
        <v>0</v>
      </c>
      <c r="AZ20" s="4">
        <f t="shared" si="33"/>
        <v>0</v>
      </c>
      <c r="BA20" s="4">
        <f t="shared" si="34"/>
        <v>0</v>
      </c>
      <c r="BB20" s="4" t="e">
        <f>VLOOKUP(G20,ACTIVITEITENLIJST!E:I,BB$2,0)</f>
        <v>#N/A</v>
      </c>
      <c r="BC20" s="4" t="str">
        <f>IF(ISERROR(B20),"J",IF(ISERROR(VLOOKUP(B20,B$3:B19,1,0)),"J","N"))</f>
        <v>N</v>
      </c>
      <c r="BD20" s="354" t="str">
        <f t="shared" si="35"/>
        <v>N</v>
      </c>
      <c r="BE20" s="358" t="str">
        <f t="shared" si="36"/>
        <v>N</v>
      </c>
    </row>
    <row r="21" spans="1:57" x14ac:dyDescent="0.25">
      <c r="A21" t="str">
        <f t="shared" si="7"/>
        <v>_</v>
      </c>
      <c r="B21" t="str">
        <f t="shared" si="8"/>
        <v>_</v>
      </c>
      <c r="C21" s="2">
        <v>18</v>
      </c>
      <c r="D21" s="2" t="str">
        <f>IF(Invoer!B51&lt;&gt;"",Invoer!B51,"")</f>
        <v/>
      </c>
      <c r="E21" s="134" t="str">
        <f>IF(D21&lt;&gt;"",Invoer!Z51,"")</f>
        <v/>
      </c>
      <c r="F21" s="134" t="str">
        <f>IF(D21&lt;&gt;"",IF(Invoer!AH51="Ja","J",IF(Invoer!AH51="Nee","N","")),"")</f>
        <v/>
      </c>
      <c r="G21" s="36" t="str">
        <f>IF(OR(E21="",E21=0),"",VLOOKUP(E21,ACTIVITEITENLIJST!D:E,G$2,0))</f>
        <v/>
      </c>
      <c r="H21" s="205" t="str">
        <f t="shared" si="9"/>
        <v/>
      </c>
      <c r="I21" s="4" t="str">
        <f>VLOOKUP($D21,percelen!$AZ:$DM,I$2,0)</f>
        <v/>
      </c>
      <c r="J21" s="212" t="str">
        <f>VLOOKUP($D21,percelen!$AZ:$DM,J$2,0)</f>
        <v/>
      </c>
      <c r="K21" s="4"/>
      <c r="L21" s="4">
        <f>VLOOKUP($D21,percelen!$AZ:$DM,L$2,0)</f>
        <v>0</v>
      </c>
      <c r="M21" s="4" t="str">
        <f>VLOOKUP($D21,percelen!$AZ:$DM,M$2,0)</f>
        <v/>
      </c>
      <c r="N21" s="205" t="e">
        <f>VLOOKUP(M21,NORM!$B$31:$F$38,N$2,0)</f>
        <v>#N/A</v>
      </c>
      <c r="O21" s="4" t="str">
        <f>VLOOKUP($D21,percelen!$AZ:$DM,O$2,0)</f>
        <v>N</v>
      </c>
      <c r="P21" s="4" t="str">
        <f>VLOOKUP($D21,percelen!$AZ:$DM,P$2,0)</f>
        <v>N</v>
      </c>
      <c r="Q21" s="4" t="str">
        <f>VLOOKUP($D21,percelen!$AZ:$DM,Q$2,0)</f>
        <v>N</v>
      </c>
      <c r="R21" s="205" t="str">
        <f>VLOOKUP($D21,percelen!$AZ:$DM,R$2,0)</f>
        <v>N</v>
      </c>
      <c r="S21" s="4" t="str">
        <f>VLOOKUP($D21,percelen!$AZ:$DM,S$2,0)</f>
        <v>N</v>
      </c>
      <c r="T21" s="4" t="str">
        <f>VLOOKUP($D21,percelen!$AZ:$DM,T$2,0)</f>
        <v>N</v>
      </c>
      <c r="U21" s="4" t="str">
        <f>VLOOKUP($D21,percelen!$AZ:$DM,U$2,0)</f>
        <v>N</v>
      </c>
      <c r="V21" s="4" t="str">
        <f>VLOOKUP($D21,percelen!$AZ:$DM,V$2,0)</f>
        <v>N</v>
      </c>
      <c r="W21" s="4" t="str">
        <f>IF(ISERROR(VLOOKUP($G21,GELDIGE_GEWASCODES_ECO!$B:$B,1,0)),"N","J")</f>
        <v>N</v>
      </c>
      <c r="X21" s="4" t="str">
        <f>IF(W21="J",IF(ISERROR(VLOOKUP($G21&amp;"_"&amp;$I21,GELDIGE_GEWASCODES_ECO!$A:$A,1,0)),"N","J"),"J")</f>
        <v>J</v>
      </c>
      <c r="Y21" s="4" t="str">
        <f>IF(ISERROR(VLOOKUP($G21,GELDIGE_GEWASCODES_ECO!$F:$F,1,0)),"N","J")</f>
        <v>N</v>
      </c>
      <c r="Z21" s="205" t="str">
        <f t="shared" si="10"/>
        <v>J</v>
      </c>
      <c r="AA21" s="4" t="str">
        <f>IF(ISERROR(VLOOKUP($G21,GELDIGE_GEWASCODES_ECO!$J:$J,1,0)),"N","J")</f>
        <v>N</v>
      </c>
      <c r="AB21" s="205" t="str">
        <f t="shared" si="11"/>
        <v>J</v>
      </c>
      <c r="AC21" s="4" t="str">
        <f t="shared" si="12"/>
        <v>J</v>
      </c>
      <c r="AD21" s="205" t="str">
        <f t="shared" si="13"/>
        <v>J</v>
      </c>
      <c r="AE21" s="205" t="str">
        <f t="shared" si="14"/>
        <v>J</v>
      </c>
      <c r="AF21" s="205" t="str">
        <f t="shared" si="15"/>
        <v>J</v>
      </c>
      <c r="AG21" s="205" t="str">
        <f t="shared" si="16"/>
        <v>J</v>
      </c>
      <c r="AH21" s="205" t="str">
        <f t="shared" si="17"/>
        <v>J</v>
      </c>
      <c r="AI21" s="205" t="str">
        <f t="shared" si="18"/>
        <v>J</v>
      </c>
      <c r="AJ21" s="205" t="str">
        <f t="shared" si="19"/>
        <v>J</v>
      </c>
      <c r="AK21" s="205" t="str">
        <f t="shared" si="20"/>
        <v>J</v>
      </c>
      <c r="AL21" s="4" t="str">
        <f t="shared" si="21"/>
        <v>N</v>
      </c>
      <c r="AM21" s="150" t="str">
        <f>IF(ISERROR(VLOOKUP(G21,LOV_CDT!E:F,2,0)),"",VLOOKUP(G21,LOV_CDT!E:F,2,0))</f>
        <v/>
      </c>
      <c r="AN21" s="150" t="str">
        <f>IF(ISERROR(VLOOKUP(G21,LOV_CDT!L:M,2,0)),"",VLOOKUP(G21,LOV_CDT!L:M,2,0))</f>
        <v/>
      </c>
      <c r="AO21" s="4" t="str">
        <f t="shared" si="22"/>
        <v>J</v>
      </c>
      <c r="AP21" s="4" t="str">
        <f t="shared" si="23"/>
        <v>J</v>
      </c>
      <c r="AQ21" s="4" t="str">
        <f t="shared" si="24"/>
        <v>J</v>
      </c>
      <c r="AR21" s="4" t="str">
        <f t="shared" si="25"/>
        <v>J</v>
      </c>
      <c r="AS21" s="4" t="str">
        <f t="shared" si="26"/>
        <v>J</v>
      </c>
      <c r="AT21" s="4" t="str">
        <f t="shared" si="27"/>
        <v>J</v>
      </c>
      <c r="AU21" s="4">
        <f t="shared" si="28"/>
        <v>0</v>
      </c>
      <c r="AV21" s="4">
        <f t="shared" si="29"/>
        <v>0</v>
      </c>
      <c r="AW21" s="4">
        <f t="shared" si="30"/>
        <v>0</v>
      </c>
      <c r="AX21" s="4">
        <f t="shared" si="31"/>
        <v>0</v>
      </c>
      <c r="AY21" s="4">
        <f t="shared" si="32"/>
        <v>0</v>
      </c>
      <c r="AZ21" s="4">
        <f t="shared" si="33"/>
        <v>0</v>
      </c>
      <c r="BA21" s="4">
        <f t="shared" si="34"/>
        <v>0</v>
      </c>
      <c r="BB21" s="4" t="e">
        <f>VLOOKUP(G21,ACTIVITEITENLIJST!E:I,BB$2,0)</f>
        <v>#N/A</v>
      </c>
      <c r="BC21" s="4" t="str">
        <f>IF(ISERROR(B21),"J",IF(ISERROR(VLOOKUP(B21,B$3:B20,1,0)),"J","N"))</f>
        <v>N</v>
      </c>
      <c r="BD21" s="354" t="str">
        <f t="shared" si="35"/>
        <v>N</v>
      </c>
      <c r="BE21" s="358" t="str">
        <f t="shared" si="36"/>
        <v>N</v>
      </c>
    </row>
    <row r="22" spans="1:57" x14ac:dyDescent="0.25">
      <c r="A22" t="str">
        <f t="shared" si="7"/>
        <v>_</v>
      </c>
      <c r="B22" t="str">
        <f t="shared" si="8"/>
        <v>_</v>
      </c>
      <c r="C22" s="2">
        <v>19</v>
      </c>
      <c r="D22" s="2" t="str">
        <f>IF(Invoer!B52&lt;&gt;"",Invoer!B52,"")</f>
        <v/>
      </c>
      <c r="E22" s="134" t="str">
        <f>IF(D22&lt;&gt;"",Invoer!Z52,"")</f>
        <v/>
      </c>
      <c r="F22" s="134" t="str">
        <f>IF(D22&lt;&gt;"",IF(Invoer!AH52="Ja","J",IF(Invoer!AH52="Nee","N","")),"")</f>
        <v/>
      </c>
      <c r="G22" s="36" t="str">
        <f>IF(OR(E22="",E22=0),"",VLOOKUP(E22,ACTIVITEITENLIJST!D:E,G$2,0))</f>
        <v/>
      </c>
      <c r="H22" s="205" t="str">
        <f t="shared" si="9"/>
        <v/>
      </c>
      <c r="I22" s="4" t="str">
        <f>VLOOKUP($D22,percelen!$AZ:$DM,I$2,0)</f>
        <v/>
      </c>
      <c r="J22" s="212" t="str">
        <f>VLOOKUP($D22,percelen!$AZ:$DM,J$2,0)</f>
        <v/>
      </c>
      <c r="K22" s="4"/>
      <c r="L22" s="4">
        <f>VLOOKUP($D22,percelen!$AZ:$DM,L$2,0)</f>
        <v>0</v>
      </c>
      <c r="M22" s="4" t="str">
        <f>VLOOKUP($D22,percelen!$AZ:$DM,M$2,0)</f>
        <v/>
      </c>
      <c r="N22" s="205" t="e">
        <f>VLOOKUP(M22,NORM!$B$31:$F$38,N$2,0)</f>
        <v>#N/A</v>
      </c>
      <c r="O22" s="4" t="str">
        <f>VLOOKUP($D22,percelen!$AZ:$DM,O$2,0)</f>
        <v>N</v>
      </c>
      <c r="P22" s="4" t="str">
        <f>VLOOKUP($D22,percelen!$AZ:$DM,P$2,0)</f>
        <v>N</v>
      </c>
      <c r="Q22" s="4" t="str">
        <f>VLOOKUP($D22,percelen!$AZ:$DM,Q$2,0)</f>
        <v>N</v>
      </c>
      <c r="R22" s="205" t="str">
        <f>VLOOKUP($D22,percelen!$AZ:$DM,R$2,0)</f>
        <v>N</v>
      </c>
      <c r="S22" s="4" t="str">
        <f>VLOOKUP($D22,percelen!$AZ:$DM,S$2,0)</f>
        <v>N</v>
      </c>
      <c r="T22" s="4" t="str">
        <f>VLOOKUP($D22,percelen!$AZ:$DM,T$2,0)</f>
        <v>N</v>
      </c>
      <c r="U22" s="4" t="str">
        <f>VLOOKUP($D22,percelen!$AZ:$DM,U$2,0)</f>
        <v>N</v>
      </c>
      <c r="V22" s="4" t="str">
        <f>VLOOKUP($D22,percelen!$AZ:$DM,V$2,0)</f>
        <v>N</v>
      </c>
      <c r="W22" s="4" t="str">
        <f>IF(ISERROR(VLOOKUP($G22,GELDIGE_GEWASCODES_ECO!$B:$B,1,0)),"N","J")</f>
        <v>N</v>
      </c>
      <c r="X22" s="4" t="str">
        <f>IF(W22="J",IF(ISERROR(VLOOKUP($G22&amp;"_"&amp;$I22,GELDIGE_GEWASCODES_ECO!$A:$A,1,0)),"N","J"),"J")</f>
        <v>J</v>
      </c>
      <c r="Y22" s="4" t="str">
        <f>IF(ISERROR(VLOOKUP($G22,GELDIGE_GEWASCODES_ECO!$F:$F,1,0)),"N","J")</f>
        <v>N</v>
      </c>
      <c r="Z22" s="205" t="str">
        <f t="shared" si="10"/>
        <v>J</v>
      </c>
      <c r="AA22" s="4" t="str">
        <f>IF(ISERROR(VLOOKUP($G22,GELDIGE_GEWASCODES_ECO!$J:$J,1,0)),"N","J")</f>
        <v>N</v>
      </c>
      <c r="AB22" s="205" t="str">
        <f t="shared" si="11"/>
        <v>J</v>
      </c>
      <c r="AC22" s="4" t="str">
        <f t="shared" si="12"/>
        <v>J</v>
      </c>
      <c r="AD22" s="205" t="str">
        <f t="shared" si="13"/>
        <v>J</v>
      </c>
      <c r="AE22" s="205" t="str">
        <f t="shared" si="14"/>
        <v>J</v>
      </c>
      <c r="AF22" s="205" t="str">
        <f t="shared" si="15"/>
        <v>J</v>
      </c>
      <c r="AG22" s="205" t="str">
        <f t="shared" si="16"/>
        <v>J</v>
      </c>
      <c r="AH22" s="205" t="str">
        <f t="shared" si="17"/>
        <v>J</v>
      </c>
      <c r="AI22" s="205" t="str">
        <f t="shared" si="18"/>
        <v>J</v>
      </c>
      <c r="AJ22" s="205" t="str">
        <f t="shared" si="19"/>
        <v>J</v>
      </c>
      <c r="AK22" s="205" t="str">
        <f t="shared" si="20"/>
        <v>J</v>
      </c>
      <c r="AL22" s="4" t="str">
        <f t="shared" si="21"/>
        <v>N</v>
      </c>
      <c r="AM22" s="150" t="str">
        <f>IF(ISERROR(VLOOKUP(G22,LOV_CDT!E:F,2,0)),"",VLOOKUP(G22,LOV_CDT!E:F,2,0))</f>
        <v/>
      </c>
      <c r="AN22" s="150" t="str">
        <f>IF(ISERROR(VLOOKUP(G22,LOV_CDT!L:M,2,0)),"",VLOOKUP(G22,LOV_CDT!L:M,2,0))</f>
        <v/>
      </c>
      <c r="AO22" s="4" t="str">
        <f t="shared" si="22"/>
        <v>J</v>
      </c>
      <c r="AP22" s="4" t="str">
        <f t="shared" si="23"/>
        <v>J</v>
      </c>
      <c r="AQ22" s="4" t="str">
        <f t="shared" si="24"/>
        <v>J</v>
      </c>
      <c r="AR22" s="4" t="str">
        <f t="shared" si="25"/>
        <v>J</v>
      </c>
      <c r="AS22" s="4" t="str">
        <f t="shared" si="26"/>
        <v>J</v>
      </c>
      <c r="AT22" s="4" t="str">
        <f t="shared" si="27"/>
        <v>J</v>
      </c>
      <c r="AU22" s="4">
        <f t="shared" si="28"/>
        <v>0</v>
      </c>
      <c r="AV22" s="4">
        <f t="shared" si="29"/>
        <v>0</v>
      </c>
      <c r="AW22" s="4">
        <f t="shared" si="30"/>
        <v>0</v>
      </c>
      <c r="AX22" s="4">
        <f t="shared" si="31"/>
        <v>0</v>
      </c>
      <c r="AY22" s="4">
        <f t="shared" si="32"/>
        <v>0</v>
      </c>
      <c r="AZ22" s="4">
        <f t="shared" si="33"/>
        <v>0</v>
      </c>
      <c r="BA22" s="4">
        <f t="shared" si="34"/>
        <v>0</v>
      </c>
      <c r="BB22" s="4" t="e">
        <f>VLOOKUP(G22,ACTIVITEITENLIJST!E:I,BB$2,0)</f>
        <v>#N/A</v>
      </c>
      <c r="BC22" s="4" t="str">
        <f>IF(ISERROR(B22),"J",IF(ISERROR(VLOOKUP(B22,B$3:B21,1,0)),"J","N"))</f>
        <v>N</v>
      </c>
      <c r="BD22" s="354" t="str">
        <f t="shared" si="35"/>
        <v>N</v>
      </c>
      <c r="BE22" s="358" t="str">
        <f t="shared" si="36"/>
        <v>N</v>
      </c>
    </row>
    <row r="23" spans="1:57" x14ac:dyDescent="0.25">
      <c r="A23" t="str">
        <f t="shared" si="7"/>
        <v>_</v>
      </c>
      <c r="B23" t="str">
        <f t="shared" si="8"/>
        <v>_</v>
      </c>
      <c r="C23" s="2">
        <v>20</v>
      </c>
      <c r="D23" s="2" t="str">
        <f>IF(Invoer!B53&lt;&gt;"",Invoer!B53,"")</f>
        <v/>
      </c>
      <c r="E23" s="134" t="str">
        <f>IF(D23&lt;&gt;"",Invoer!Z53,"")</f>
        <v/>
      </c>
      <c r="F23" s="134" t="str">
        <f>IF(D23&lt;&gt;"",IF(Invoer!AH53="Ja","J",IF(Invoer!AH53="Nee","N","")),"")</f>
        <v/>
      </c>
      <c r="G23" s="36" t="str">
        <f>IF(OR(E23="",E23=0),"",VLOOKUP(E23,ACTIVITEITENLIJST!D:E,G$2,0))</f>
        <v/>
      </c>
      <c r="H23" s="205" t="str">
        <f t="shared" si="9"/>
        <v/>
      </c>
      <c r="I23" s="4" t="str">
        <f>VLOOKUP($D23,percelen!$AZ:$DM,I$2,0)</f>
        <v/>
      </c>
      <c r="J23" s="212" t="str">
        <f>VLOOKUP($D23,percelen!$AZ:$DM,J$2,0)</f>
        <v/>
      </c>
      <c r="K23" s="4"/>
      <c r="L23" s="4">
        <f>VLOOKUP($D23,percelen!$AZ:$DM,L$2,0)</f>
        <v>0</v>
      </c>
      <c r="M23" s="4" t="str">
        <f>VLOOKUP($D23,percelen!$AZ:$DM,M$2,0)</f>
        <v/>
      </c>
      <c r="N23" s="205" t="e">
        <f>VLOOKUP(M23,NORM!$B$31:$F$38,N$2,0)</f>
        <v>#N/A</v>
      </c>
      <c r="O23" s="4" t="str">
        <f>VLOOKUP($D23,percelen!$AZ:$DM,O$2,0)</f>
        <v>N</v>
      </c>
      <c r="P23" s="4" t="str">
        <f>VLOOKUP($D23,percelen!$AZ:$DM,P$2,0)</f>
        <v>N</v>
      </c>
      <c r="Q23" s="4" t="str">
        <f>VLOOKUP($D23,percelen!$AZ:$DM,Q$2,0)</f>
        <v>N</v>
      </c>
      <c r="R23" s="205" t="str">
        <f>VLOOKUP($D23,percelen!$AZ:$DM,R$2,0)</f>
        <v>N</v>
      </c>
      <c r="S23" s="4" t="str">
        <f>VLOOKUP($D23,percelen!$AZ:$DM,S$2,0)</f>
        <v>N</v>
      </c>
      <c r="T23" s="4" t="str">
        <f>VLOOKUP($D23,percelen!$AZ:$DM,T$2,0)</f>
        <v>N</v>
      </c>
      <c r="U23" s="4" t="str">
        <f>VLOOKUP($D23,percelen!$AZ:$DM,U$2,0)</f>
        <v>N</v>
      </c>
      <c r="V23" s="4" t="str">
        <f>VLOOKUP($D23,percelen!$AZ:$DM,V$2,0)</f>
        <v>N</v>
      </c>
      <c r="W23" s="4" t="str">
        <f>IF(ISERROR(VLOOKUP($G23,GELDIGE_GEWASCODES_ECO!$B:$B,1,0)),"N","J")</f>
        <v>N</v>
      </c>
      <c r="X23" s="4" t="str">
        <f>IF(W23="J",IF(ISERROR(VLOOKUP($G23&amp;"_"&amp;$I23,GELDIGE_GEWASCODES_ECO!$A:$A,1,0)),"N","J"),"J")</f>
        <v>J</v>
      </c>
      <c r="Y23" s="4" t="str">
        <f>IF(ISERROR(VLOOKUP($G23,GELDIGE_GEWASCODES_ECO!$F:$F,1,0)),"N","J")</f>
        <v>N</v>
      </c>
      <c r="Z23" s="205" t="str">
        <f t="shared" si="10"/>
        <v>J</v>
      </c>
      <c r="AA23" s="4" t="str">
        <f>IF(ISERROR(VLOOKUP($G23,GELDIGE_GEWASCODES_ECO!$J:$J,1,0)),"N","J")</f>
        <v>N</v>
      </c>
      <c r="AB23" s="205" t="str">
        <f t="shared" si="11"/>
        <v>J</v>
      </c>
      <c r="AC23" s="4" t="str">
        <f t="shared" si="12"/>
        <v>J</v>
      </c>
      <c r="AD23" s="205" t="str">
        <f t="shared" si="13"/>
        <v>J</v>
      </c>
      <c r="AE23" s="205" t="str">
        <f t="shared" si="14"/>
        <v>J</v>
      </c>
      <c r="AF23" s="205" t="str">
        <f t="shared" si="15"/>
        <v>J</v>
      </c>
      <c r="AG23" s="205" t="str">
        <f t="shared" si="16"/>
        <v>J</v>
      </c>
      <c r="AH23" s="205" t="str">
        <f t="shared" si="17"/>
        <v>J</v>
      </c>
      <c r="AI23" s="205" t="str">
        <f t="shared" si="18"/>
        <v>J</v>
      </c>
      <c r="AJ23" s="205" t="str">
        <f t="shared" si="19"/>
        <v>J</v>
      </c>
      <c r="AK23" s="205" t="str">
        <f t="shared" si="20"/>
        <v>J</v>
      </c>
      <c r="AL23" s="4" t="str">
        <f t="shared" si="21"/>
        <v>N</v>
      </c>
      <c r="AM23" s="150" t="str">
        <f>IF(ISERROR(VLOOKUP(G23,LOV_CDT!E:F,2,0)),"",VLOOKUP(G23,LOV_CDT!E:F,2,0))</f>
        <v/>
      </c>
      <c r="AN23" s="150" t="str">
        <f>IF(ISERROR(VLOOKUP(G23,LOV_CDT!L:M,2,0)),"",VLOOKUP(G23,LOV_CDT!L:M,2,0))</f>
        <v/>
      </c>
      <c r="AO23" s="4" t="str">
        <f t="shared" si="22"/>
        <v>J</v>
      </c>
      <c r="AP23" s="4" t="str">
        <f t="shared" si="23"/>
        <v>J</v>
      </c>
      <c r="AQ23" s="4" t="str">
        <f t="shared" si="24"/>
        <v>J</v>
      </c>
      <c r="AR23" s="4" t="str">
        <f t="shared" si="25"/>
        <v>J</v>
      </c>
      <c r="AS23" s="4" t="str">
        <f t="shared" si="26"/>
        <v>J</v>
      </c>
      <c r="AT23" s="4" t="str">
        <f t="shared" si="27"/>
        <v>J</v>
      </c>
      <c r="AU23" s="4">
        <f t="shared" si="28"/>
        <v>0</v>
      </c>
      <c r="AV23" s="4">
        <f t="shared" si="29"/>
        <v>0</v>
      </c>
      <c r="AW23" s="4">
        <f t="shared" si="30"/>
        <v>0</v>
      </c>
      <c r="AX23" s="4">
        <f t="shared" si="31"/>
        <v>0</v>
      </c>
      <c r="AY23" s="4">
        <f t="shared" si="32"/>
        <v>0</v>
      </c>
      <c r="AZ23" s="4">
        <f t="shared" si="33"/>
        <v>0</v>
      </c>
      <c r="BA23" s="4">
        <f t="shared" si="34"/>
        <v>0</v>
      </c>
      <c r="BB23" s="4" t="e">
        <f>VLOOKUP(G23,ACTIVITEITENLIJST!E:I,BB$2,0)</f>
        <v>#N/A</v>
      </c>
      <c r="BC23" s="4" t="str">
        <f>IF(ISERROR(B23),"J",IF(ISERROR(VLOOKUP(B23,B$3:B22,1,0)),"J","N"))</f>
        <v>N</v>
      </c>
      <c r="BD23" s="354" t="str">
        <f t="shared" si="35"/>
        <v>N</v>
      </c>
      <c r="BE23" s="358" t="str">
        <f t="shared" si="36"/>
        <v>N</v>
      </c>
    </row>
    <row r="24" spans="1:57" x14ac:dyDescent="0.25">
      <c r="A24" t="str">
        <f t="shared" si="7"/>
        <v>_</v>
      </c>
      <c r="B24" t="str">
        <f t="shared" si="8"/>
        <v>_</v>
      </c>
      <c r="C24" s="2">
        <v>21</v>
      </c>
      <c r="D24" s="2" t="str">
        <f>IF(Invoer!B54&lt;&gt;"",Invoer!B54,"")</f>
        <v/>
      </c>
      <c r="E24" s="134" t="str">
        <f>IF(D24&lt;&gt;"",Invoer!Z54,"")</f>
        <v/>
      </c>
      <c r="F24" s="134" t="str">
        <f>IF(D24&lt;&gt;"",IF(Invoer!AH54="Ja","J",IF(Invoer!AH54="Nee","N","")),"")</f>
        <v/>
      </c>
      <c r="G24" s="36" t="str">
        <f>IF(OR(E24="",E24=0),"",VLOOKUP(E24,ACTIVITEITENLIJST!D:E,G$2,0))</f>
        <v/>
      </c>
      <c r="H24" s="205" t="str">
        <f t="shared" si="9"/>
        <v/>
      </c>
      <c r="I24" s="4" t="str">
        <f>VLOOKUP($D24,percelen!$AZ:$DM,I$2,0)</f>
        <v/>
      </c>
      <c r="J24" s="212" t="str">
        <f>VLOOKUP($D24,percelen!$AZ:$DM,J$2,0)</f>
        <v/>
      </c>
      <c r="K24" s="4"/>
      <c r="L24" s="4">
        <f>VLOOKUP($D24,percelen!$AZ:$DM,L$2,0)</f>
        <v>0</v>
      </c>
      <c r="M24" s="4" t="str">
        <f>VLOOKUP($D24,percelen!$AZ:$DM,M$2,0)</f>
        <v/>
      </c>
      <c r="N24" s="205" t="e">
        <f>VLOOKUP(M24,NORM!$B$31:$F$38,N$2,0)</f>
        <v>#N/A</v>
      </c>
      <c r="O24" s="4" t="str">
        <f>VLOOKUP($D24,percelen!$AZ:$DM,O$2,0)</f>
        <v>N</v>
      </c>
      <c r="P24" s="4" t="str">
        <f>VLOOKUP($D24,percelen!$AZ:$DM,P$2,0)</f>
        <v>N</v>
      </c>
      <c r="Q24" s="4" t="str">
        <f>VLOOKUP($D24,percelen!$AZ:$DM,Q$2,0)</f>
        <v>N</v>
      </c>
      <c r="R24" s="205" t="str">
        <f>VLOOKUP($D24,percelen!$AZ:$DM,R$2,0)</f>
        <v>N</v>
      </c>
      <c r="S24" s="4" t="str">
        <f>VLOOKUP($D24,percelen!$AZ:$DM,S$2,0)</f>
        <v>N</v>
      </c>
      <c r="T24" s="4" t="str">
        <f>VLOOKUP($D24,percelen!$AZ:$DM,T$2,0)</f>
        <v>N</v>
      </c>
      <c r="U24" s="4" t="str">
        <f>VLOOKUP($D24,percelen!$AZ:$DM,U$2,0)</f>
        <v>N</v>
      </c>
      <c r="V24" s="4" t="str">
        <f>VLOOKUP($D24,percelen!$AZ:$DM,V$2,0)</f>
        <v>N</v>
      </c>
      <c r="W24" s="4" t="str">
        <f>IF(ISERROR(VLOOKUP($G24,GELDIGE_GEWASCODES_ECO!$B:$B,1,0)),"N","J")</f>
        <v>N</v>
      </c>
      <c r="X24" s="4" t="str">
        <f>IF(W24="J",IF(ISERROR(VLOOKUP($G24&amp;"_"&amp;$I24,GELDIGE_GEWASCODES_ECO!$A:$A,1,0)),"N","J"),"J")</f>
        <v>J</v>
      </c>
      <c r="Y24" s="4" t="str">
        <f>IF(ISERROR(VLOOKUP($G24,GELDIGE_GEWASCODES_ECO!$F:$F,1,0)),"N","J")</f>
        <v>N</v>
      </c>
      <c r="Z24" s="205" t="str">
        <f t="shared" si="10"/>
        <v>J</v>
      </c>
      <c r="AA24" s="4" t="str">
        <f>IF(ISERROR(VLOOKUP($G24,GELDIGE_GEWASCODES_ECO!$J:$J,1,0)),"N","J")</f>
        <v>N</v>
      </c>
      <c r="AB24" s="205" t="str">
        <f t="shared" si="11"/>
        <v>J</v>
      </c>
      <c r="AC24" s="4" t="str">
        <f t="shared" si="12"/>
        <v>J</v>
      </c>
      <c r="AD24" s="205" t="str">
        <f t="shared" si="13"/>
        <v>J</v>
      </c>
      <c r="AE24" s="205" t="str">
        <f t="shared" si="14"/>
        <v>J</v>
      </c>
      <c r="AF24" s="205" t="str">
        <f t="shared" si="15"/>
        <v>J</v>
      </c>
      <c r="AG24" s="205" t="str">
        <f t="shared" si="16"/>
        <v>J</v>
      </c>
      <c r="AH24" s="205" t="str">
        <f t="shared" si="17"/>
        <v>J</v>
      </c>
      <c r="AI24" s="205" t="str">
        <f t="shared" si="18"/>
        <v>J</v>
      </c>
      <c r="AJ24" s="205" t="str">
        <f t="shared" si="19"/>
        <v>J</v>
      </c>
      <c r="AK24" s="205" t="str">
        <f t="shared" si="20"/>
        <v>J</v>
      </c>
      <c r="AL24" s="4" t="str">
        <f t="shared" si="21"/>
        <v>N</v>
      </c>
      <c r="AM24" s="150" t="str">
        <f>IF(ISERROR(VLOOKUP(G24,LOV_CDT!E:F,2,0)),"",VLOOKUP(G24,LOV_CDT!E:F,2,0))</f>
        <v/>
      </c>
      <c r="AN24" s="150" t="str">
        <f>IF(ISERROR(VLOOKUP(G24,LOV_CDT!L:M,2,0)),"",VLOOKUP(G24,LOV_CDT!L:M,2,0))</f>
        <v/>
      </c>
      <c r="AO24" s="4" t="str">
        <f t="shared" si="22"/>
        <v>J</v>
      </c>
      <c r="AP24" s="4" t="str">
        <f t="shared" si="23"/>
        <v>J</v>
      </c>
      <c r="AQ24" s="4" t="str">
        <f t="shared" si="24"/>
        <v>J</v>
      </c>
      <c r="AR24" s="4" t="str">
        <f t="shared" si="25"/>
        <v>J</v>
      </c>
      <c r="AS24" s="4" t="str">
        <f t="shared" si="26"/>
        <v>J</v>
      </c>
      <c r="AT24" s="4" t="str">
        <f t="shared" si="27"/>
        <v>J</v>
      </c>
      <c r="AU24" s="4">
        <f t="shared" si="28"/>
        <v>0</v>
      </c>
      <c r="AV24" s="4">
        <f t="shared" si="29"/>
        <v>0</v>
      </c>
      <c r="AW24" s="4">
        <f t="shared" si="30"/>
        <v>0</v>
      </c>
      <c r="AX24" s="4">
        <f t="shared" si="31"/>
        <v>0</v>
      </c>
      <c r="AY24" s="4">
        <f t="shared" si="32"/>
        <v>0</v>
      </c>
      <c r="AZ24" s="4">
        <f t="shared" si="33"/>
        <v>0</v>
      </c>
      <c r="BA24" s="4">
        <f t="shared" si="34"/>
        <v>0</v>
      </c>
      <c r="BB24" s="4" t="e">
        <f>VLOOKUP(G24,ACTIVITEITENLIJST!E:I,BB$2,0)</f>
        <v>#N/A</v>
      </c>
      <c r="BC24" s="4" t="str">
        <f>IF(ISERROR(B24),"J",IF(ISERROR(VLOOKUP(B24,B$3:B23,1,0)),"J","N"))</f>
        <v>N</v>
      </c>
      <c r="BD24" s="354" t="str">
        <f t="shared" si="35"/>
        <v>N</v>
      </c>
      <c r="BE24" s="358" t="str">
        <f t="shared" si="36"/>
        <v>N</v>
      </c>
    </row>
    <row r="25" spans="1:57" x14ac:dyDescent="0.25">
      <c r="A25" t="str">
        <f t="shared" si="7"/>
        <v>_</v>
      </c>
      <c r="B25" t="str">
        <f t="shared" si="8"/>
        <v>_</v>
      </c>
      <c r="C25" s="2">
        <v>22</v>
      </c>
      <c r="D25" s="2" t="str">
        <f>IF(Invoer!B55&lt;&gt;"",Invoer!B55,"")</f>
        <v/>
      </c>
      <c r="E25" s="134" t="str">
        <f>IF(D25&lt;&gt;"",Invoer!Z55,"")</f>
        <v/>
      </c>
      <c r="F25" s="134" t="str">
        <f>IF(D25&lt;&gt;"",IF(Invoer!AH55="Ja","J",IF(Invoer!AH55="Nee","N","")),"")</f>
        <v/>
      </c>
      <c r="G25" s="36" t="str">
        <f>IF(OR(E25="",E25=0),"",VLOOKUP(E25,ACTIVITEITENLIJST!D:E,G$2,0))</f>
        <v/>
      </c>
      <c r="H25" s="205" t="str">
        <f t="shared" si="9"/>
        <v/>
      </c>
      <c r="I25" s="4" t="str">
        <f>VLOOKUP($D25,percelen!$AZ:$DM,I$2,0)</f>
        <v/>
      </c>
      <c r="J25" s="212" t="str">
        <f>VLOOKUP($D25,percelen!$AZ:$DM,J$2,0)</f>
        <v/>
      </c>
      <c r="K25" s="4"/>
      <c r="L25" s="4">
        <f>VLOOKUP($D25,percelen!$AZ:$DM,L$2,0)</f>
        <v>0</v>
      </c>
      <c r="M25" s="4" t="str">
        <f>VLOOKUP($D25,percelen!$AZ:$DM,M$2,0)</f>
        <v/>
      </c>
      <c r="N25" s="205" t="e">
        <f>VLOOKUP(M25,NORM!$B$31:$F$38,N$2,0)</f>
        <v>#N/A</v>
      </c>
      <c r="O25" s="4" t="str">
        <f>VLOOKUP($D25,percelen!$AZ:$DM,O$2,0)</f>
        <v>N</v>
      </c>
      <c r="P25" s="4" t="str">
        <f>VLOOKUP($D25,percelen!$AZ:$DM,P$2,0)</f>
        <v>N</v>
      </c>
      <c r="Q25" s="4" t="str">
        <f>VLOOKUP($D25,percelen!$AZ:$DM,Q$2,0)</f>
        <v>N</v>
      </c>
      <c r="R25" s="205" t="str">
        <f>VLOOKUP($D25,percelen!$AZ:$DM,R$2,0)</f>
        <v>N</v>
      </c>
      <c r="S25" s="4" t="str">
        <f>VLOOKUP($D25,percelen!$AZ:$DM,S$2,0)</f>
        <v>N</v>
      </c>
      <c r="T25" s="4" t="str">
        <f>VLOOKUP($D25,percelen!$AZ:$DM,T$2,0)</f>
        <v>N</v>
      </c>
      <c r="U25" s="4" t="str">
        <f>VLOOKUP($D25,percelen!$AZ:$DM,U$2,0)</f>
        <v>N</v>
      </c>
      <c r="V25" s="4" t="str">
        <f>VLOOKUP($D25,percelen!$AZ:$DM,V$2,0)</f>
        <v>N</v>
      </c>
      <c r="W25" s="4" t="str">
        <f>IF(ISERROR(VLOOKUP($G25,GELDIGE_GEWASCODES_ECO!$B:$B,1,0)),"N","J")</f>
        <v>N</v>
      </c>
      <c r="X25" s="4" t="str">
        <f>IF(W25="J",IF(ISERROR(VLOOKUP($G25&amp;"_"&amp;$I25,GELDIGE_GEWASCODES_ECO!$A:$A,1,0)),"N","J"),"J")</f>
        <v>J</v>
      </c>
      <c r="Y25" s="4" t="str">
        <f>IF(ISERROR(VLOOKUP($G25,GELDIGE_GEWASCODES_ECO!$F:$F,1,0)),"N","J")</f>
        <v>N</v>
      </c>
      <c r="Z25" s="205" t="str">
        <f t="shared" si="10"/>
        <v>J</v>
      </c>
      <c r="AA25" s="4" t="str">
        <f>IF(ISERROR(VLOOKUP($G25,GELDIGE_GEWASCODES_ECO!$J:$J,1,0)),"N","J")</f>
        <v>N</v>
      </c>
      <c r="AB25" s="205" t="str">
        <f t="shared" si="11"/>
        <v>J</v>
      </c>
      <c r="AC25" s="4" t="str">
        <f t="shared" si="12"/>
        <v>J</v>
      </c>
      <c r="AD25" s="205" t="str">
        <f t="shared" si="13"/>
        <v>J</v>
      </c>
      <c r="AE25" s="205" t="str">
        <f t="shared" si="14"/>
        <v>J</v>
      </c>
      <c r="AF25" s="205" t="str">
        <f t="shared" si="15"/>
        <v>J</v>
      </c>
      <c r="AG25" s="205" t="str">
        <f t="shared" si="16"/>
        <v>J</v>
      </c>
      <c r="AH25" s="205" t="str">
        <f t="shared" si="17"/>
        <v>J</v>
      </c>
      <c r="AI25" s="205" t="str">
        <f t="shared" si="18"/>
        <v>J</v>
      </c>
      <c r="AJ25" s="205" t="str">
        <f t="shared" si="19"/>
        <v>J</v>
      </c>
      <c r="AK25" s="205" t="str">
        <f t="shared" si="20"/>
        <v>J</v>
      </c>
      <c r="AL25" s="4" t="str">
        <f t="shared" si="21"/>
        <v>N</v>
      </c>
      <c r="AM25" s="150" t="str">
        <f>IF(ISERROR(VLOOKUP(G25,LOV_CDT!E:F,2,0)),"",VLOOKUP(G25,LOV_CDT!E:F,2,0))</f>
        <v/>
      </c>
      <c r="AN25" s="150" t="str">
        <f>IF(ISERROR(VLOOKUP(G25,LOV_CDT!L:M,2,0)),"",VLOOKUP(G25,LOV_CDT!L:M,2,0))</f>
        <v/>
      </c>
      <c r="AO25" s="4" t="str">
        <f t="shared" si="22"/>
        <v>J</v>
      </c>
      <c r="AP25" s="4" t="str">
        <f t="shared" si="23"/>
        <v>J</v>
      </c>
      <c r="AQ25" s="4" t="str">
        <f t="shared" si="24"/>
        <v>J</v>
      </c>
      <c r="AR25" s="4" t="str">
        <f t="shared" si="25"/>
        <v>J</v>
      </c>
      <c r="AS25" s="4" t="str">
        <f t="shared" si="26"/>
        <v>J</v>
      </c>
      <c r="AT25" s="4" t="str">
        <f t="shared" si="27"/>
        <v>J</v>
      </c>
      <c r="AU25" s="4">
        <f t="shared" si="28"/>
        <v>0</v>
      </c>
      <c r="AV25" s="4">
        <f t="shared" si="29"/>
        <v>0</v>
      </c>
      <c r="AW25" s="4">
        <f t="shared" si="30"/>
        <v>0</v>
      </c>
      <c r="AX25" s="4">
        <f t="shared" si="31"/>
        <v>0</v>
      </c>
      <c r="AY25" s="4">
        <f t="shared" si="32"/>
        <v>0</v>
      </c>
      <c r="AZ25" s="4">
        <f t="shared" si="33"/>
        <v>0</v>
      </c>
      <c r="BA25" s="4">
        <f t="shared" si="34"/>
        <v>0</v>
      </c>
      <c r="BB25" s="4" t="e">
        <f>VLOOKUP(G25,ACTIVITEITENLIJST!E:I,BB$2,0)</f>
        <v>#N/A</v>
      </c>
      <c r="BC25" s="4" t="str">
        <f>IF(ISERROR(B25),"J",IF(ISERROR(VLOOKUP(B25,B$3:B24,1,0)),"J","N"))</f>
        <v>N</v>
      </c>
      <c r="BD25" s="354" t="str">
        <f t="shared" si="35"/>
        <v>N</v>
      </c>
      <c r="BE25" s="358" t="str">
        <f t="shared" si="36"/>
        <v>N</v>
      </c>
    </row>
    <row r="26" spans="1:57" x14ac:dyDescent="0.25">
      <c r="A26" t="str">
        <f t="shared" si="7"/>
        <v>_</v>
      </c>
      <c r="B26" t="str">
        <f t="shared" si="8"/>
        <v>_</v>
      </c>
      <c r="C26" s="2">
        <v>23</v>
      </c>
      <c r="D26" s="2" t="str">
        <f>IF(Invoer!B56&lt;&gt;"",Invoer!B56,"")</f>
        <v/>
      </c>
      <c r="E26" s="134" t="str">
        <f>IF(D26&lt;&gt;"",Invoer!Z56,"")</f>
        <v/>
      </c>
      <c r="F26" s="134" t="str">
        <f>IF(D26&lt;&gt;"",IF(Invoer!AH56="Ja","J",IF(Invoer!AH56="Nee","N","")),"")</f>
        <v/>
      </c>
      <c r="G26" s="36" t="str">
        <f>IF(OR(E26="",E26=0),"",VLOOKUP(E26,ACTIVITEITENLIJST!D:E,G$2,0))</f>
        <v/>
      </c>
      <c r="H26" s="205" t="str">
        <f t="shared" si="9"/>
        <v/>
      </c>
      <c r="I26" s="4" t="str">
        <f>VLOOKUP($D26,percelen!$AZ:$DM,I$2,0)</f>
        <v/>
      </c>
      <c r="J26" s="212" t="str">
        <f>VLOOKUP($D26,percelen!$AZ:$DM,J$2,0)</f>
        <v/>
      </c>
      <c r="K26" s="4"/>
      <c r="L26" s="4">
        <f>VLOOKUP($D26,percelen!$AZ:$DM,L$2,0)</f>
        <v>0</v>
      </c>
      <c r="M26" s="4" t="str">
        <f>VLOOKUP($D26,percelen!$AZ:$DM,M$2,0)</f>
        <v/>
      </c>
      <c r="N26" s="205" t="e">
        <f>VLOOKUP(M26,NORM!$B$31:$F$38,N$2,0)</f>
        <v>#N/A</v>
      </c>
      <c r="O26" s="4" t="str">
        <f>VLOOKUP($D26,percelen!$AZ:$DM,O$2,0)</f>
        <v>N</v>
      </c>
      <c r="P26" s="4" t="str">
        <f>VLOOKUP($D26,percelen!$AZ:$DM,P$2,0)</f>
        <v>N</v>
      </c>
      <c r="Q26" s="4" t="str">
        <f>VLOOKUP($D26,percelen!$AZ:$DM,Q$2,0)</f>
        <v>N</v>
      </c>
      <c r="R26" s="205" t="str">
        <f>VLOOKUP($D26,percelen!$AZ:$DM,R$2,0)</f>
        <v>N</v>
      </c>
      <c r="S26" s="4" t="str">
        <f>VLOOKUP($D26,percelen!$AZ:$DM,S$2,0)</f>
        <v>N</v>
      </c>
      <c r="T26" s="4" t="str">
        <f>VLOOKUP($D26,percelen!$AZ:$DM,T$2,0)</f>
        <v>N</v>
      </c>
      <c r="U26" s="4" t="str">
        <f>VLOOKUP($D26,percelen!$AZ:$DM,U$2,0)</f>
        <v>N</v>
      </c>
      <c r="V26" s="4" t="str">
        <f>VLOOKUP($D26,percelen!$AZ:$DM,V$2,0)</f>
        <v>N</v>
      </c>
      <c r="W26" s="4" t="str">
        <f>IF(ISERROR(VLOOKUP($G26,GELDIGE_GEWASCODES_ECO!$B:$B,1,0)),"N","J")</f>
        <v>N</v>
      </c>
      <c r="X26" s="4" t="str">
        <f>IF(W26="J",IF(ISERROR(VLOOKUP($G26&amp;"_"&amp;$I26,GELDIGE_GEWASCODES_ECO!$A:$A,1,0)),"N","J"),"J")</f>
        <v>J</v>
      </c>
      <c r="Y26" s="4" t="str">
        <f>IF(ISERROR(VLOOKUP($G26,GELDIGE_GEWASCODES_ECO!$F:$F,1,0)),"N","J")</f>
        <v>N</v>
      </c>
      <c r="Z26" s="205" t="str">
        <f t="shared" si="10"/>
        <v>J</v>
      </c>
      <c r="AA26" s="4" t="str">
        <f>IF(ISERROR(VLOOKUP($G26,GELDIGE_GEWASCODES_ECO!$J:$J,1,0)),"N","J")</f>
        <v>N</v>
      </c>
      <c r="AB26" s="205" t="str">
        <f t="shared" si="11"/>
        <v>J</v>
      </c>
      <c r="AC26" s="4" t="str">
        <f t="shared" si="12"/>
        <v>J</v>
      </c>
      <c r="AD26" s="205" t="str">
        <f t="shared" si="13"/>
        <v>J</v>
      </c>
      <c r="AE26" s="205" t="str">
        <f t="shared" si="14"/>
        <v>J</v>
      </c>
      <c r="AF26" s="205" t="str">
        <f t="shared" si="15"/>
        <v>J</v>
      </c>
      <c r="AG26" s="205" t="str">
        <f t="shared" si="16"/>
        <v>J</v>
      </c>
      <c r="AH26" s="205" t="str">
        <f t="shared" si="17"/>
        <v>J</v>
      </c>
      <c r="AI26" s="205" t="str">
        <f t="shared" si="18"/>
        <v>J</v>
      </c>
      <c r="AJ26" s="205" t="str">
        <f t="shared" si="19"/>
        <v>J</v>
      </c>
      <c r="AK26" s="205" t="str">
        <f t="shared" si="20"/>
        <v>J</v>
      </c>
      <c r="AL26" s="4" t="str">
        <f t="shared" si="21"/>
        <v>N</v>
      </c>
      <c r="AM26" s="150" t="str">
        <f>IF(ISERROR(VLOOKUP(G26,LOV_CDT!E:F,2,0)),"",VLOOKUP(G26,LOV_CDT!E:F,2,0))</f>
        <v/>
      </c>
      <c r="AN26" s="150" t="str">
        <f>IF(ISERROR(VLOOKUP(G26,LOV_CDT!L:M,2,0)),"",VLOOKUP(G26,LOV_CDT!L:M,2,0))</f>
        <v/>
      </c>
      <c r="AO26" s="4" t="str">
        <f t="shared" si="22"/>
        <v>J</v>
      </c>
      <c r="AP26" s="4" t="str">
        <f t="shared" si="23"/>
        <v>J</v>
      </c>
      <c r="AQ26" s="4" t="str">
        <f t="shared" si="24"/>
        <v>J</v>
      </c>
      <c r="AR26" s="4" t="str">
        <f t="shared" si="25"/>
        <v>J</v>
      </c>
      <c r="AS26" s="4" t="str">
        <f t="shared" si="26"/>
        <v>J</v>
      </c>
      <c r="AT26" s="4" t="str">
        <f t="shared" si="27"/>
        <v>J</v>
      </c>
      <c r="AU26" s="4">
        <f t="shared" si="28"/>
        <v>0</v>
      </c>
      <c r="AV26" s="4">
        <f t="shared" si="29"/>
        <v>0</v>
      </c>
      <c r="AW26" s="4">
        <f t="shared" si="30"/>
        <v>0</v>
      </c>
      <c r="AX26" s="4">
        <f t="shared" si="31"/>
        <v>0</v>
      </c>
      <c r="AY26" s="4">
        <f t="shared" si="32"/>
        <v>0</v>
      </c>
      <c r="AZ26" s="4">
        <f t="shared" si="33"/>
        <v>0</v>
      </c>
      <c r="BA26" s="4">
        <f t="shared" si="34"/>
        <v>0</v>
      </c>
      <c r="BB26" s="4" t="e">
        <f>VLOOKUP(G26,ACTIVITEITENLIJST!E:I,BB$2,0)</f>
        <v>#N/A</v>
      </c>
      <c r="BC26" s="4" t="str">
        <f>IF(ISERROR(B26),"J",IF(ISERROR(VLOOKUP(B26,B$3:B25,1,0)),"J","N"))</f>
        <v>N</v>
      </c>
      <c r="BD26" s="354" t="str">
        <f t="shared" si="35"/>
        <v>N</v>
      </c>
      <c r="BE26" s="358" t="str">
        <f t="shared" si="36"/>
        <v>N</v>
      </c>
    </row>
    <row r="27" spans="1:57" x14ac:dyDescent="0.25">
      <c r="A27" t="str">
        <f t="shared" si="7"/>
        <v>_</v>
      </c>
      <c r="B27" t="str">
        <f>D27&amp;"_"&amp;G27</f>
        <v>_</v>
      </c>
      <c r="C27" s="2">
        <v>24</v>
      </c>
      <c r="D27" s="2" t="str">
        <f>IF(Invoer!B57&lt;&gt;"",Invoer!B57,"")</f>
        <v/>
      </c>
      <c r="E27" s="134" t="str">
        <f>IF(D27&lt;&gt;"",Invoer!Z57,"")</f>
        <v/>
      </c>
      <c r="F27" s="134" t="str">
        <f>IF(D27&lt;&gt;"",IF(Invoer!AH57="Ja","J",IF(Invoer!AH57="Nee","N","")),"")</f>
        <v/>
      </c>
      <c r="G27" s="36" t="str">
        <f>IF(OR(E27="",E27=0),"",VLOOKUP(E27,ACTIVITEITENLIJST!D:E,G$2,0))</f>
        <v/>
      </c>
      <c r="H27" s="205" t="str">
        <f t="shared" si="9"/>
        <v/>
      </c>
      <c r="I27" s="4" t="str">
        <f>VLOOKUP($D27,percelen!$AZ:$DM,I$2,0)</f>
        <v/>
      </c>
      <c r="J27" s="212" t="str">
        <f>VLOOKUP($D27,percelen!$AZ:$DM,J$2,0)</f>
        <v/>
      </c>
      <c r="K27" s="4"/>
      <c r="L27" s="4">
        <f>VLOOKUP($D27,percelen!$AZ:$DM,L$2,0)</f>
        <v>0</v>
      </c>
      <c r="M27" s="4" t="str">
        <f>VLOOKUP($D27,percelen!$AZ:$DM,M$2,0)</f>
        <v/>
      </c>
      <c r="N27" s="205" t="e">
        <f>VLOOKUP(M27,NORM!$B$31:$F$38,N$2,0)</f>
        <v>#N/A</v>
      </c>
      <c r="O27" s="4" t="str">
        <f>VLOOKUP($D27,percelen!$AZ:$DM,O$2,0)</f>
        <v>N</v>
      </c>
      <c r="P27" s="4" t="str">
        <f>VLOOKUP($D27,percelen!$AZ:$DM,P$2,0)</f>
        <v>N</v>
      </c>
      <c r="Q27" s="4" t="str">
        <f>VLOOKUP($D27,percelen!$AZ:$DM,Q$2,0)</f>
        <v>N</v>
      </c>
      <c r="R27" s="205" t="str">
        <f>VLOOKUP($D27,percelen!$AZ:$DM,R$2,0)</f>
        <v>N</v>
      </c>
      <c r="S27" s="4" t="str">
        <f>VLOOKUP($D27,percelen!$AZ:$DM,S$2,0)</f>
        <v>N</v>
      </c>
      <c r="T27" s="4" t="str">
        <f>VLOOKUP($D27,percelen!$AZ:$DM,T$2,0)</f>
        <v>N</v>
      </c>
      <c r="U27" s="4" t="str">
        <f>VLOOKUP($D27,percelen!$AZ:$DM,U$2,0)</f>
        <v>N</v>
      </c>
      <c r="V27" s="4" t="str">
        <f>VLOOKUP($D27,percelen!$AZ:$DM,V$2,0)</f>
        <v>N</v>
      </c>
      <c r="W27" s="4" t="str">
        <f>IF(ISERROR(VLOOKUP($G27,GELDIGE_GEWASCODES_ECO!$B:$B,1,0)),"N","J")</f>
        <v>N</v>
      </c>
      <c r="X27" s="4" t="str">
        <f>IF(W27="J",IF(ISERROR(VLOOKUP($G27&amp;"_"&amp;$I27,GELDIGE_GEWASCODES_ECO!$A:$A,1,0)),"N","J"),"J")</f>
        <v>J</v>
      </c>
      <c r="Y27" s="4" t="str">
        <f>IF(ISERROR(VLOOKUP($G27,GELDIGE_GEWASCODES_ECO!$F:$F,1,0)),"N","J")</f>
        <v>N</v>
      </c>
      <c r="Z27" s="205" t="str">
        <f t="shared" si="10"/>
        <v>J</v>
      </c>
      <c r="AA27" s="4" t="str">
        <f>IF(ISERROR(VLOOKUP($G27,GELDIGE_GEWASCODES_ECO!$J:$J,1,0)),"N","J")</f>
        <v>N</v>
      </c>
      <c r="AB27" s="205" t="str">
        <f t="shared" si="11"/>
        <v>J</v>
      </c>
      <c r="AC27" s="4" t="str">
        <f t="shared" si="12"/>
        <v>J</v>
      </c>
      <c r="AD27" s="205" t="str">
        <f t="shared" si="13"/>
        <v>J</v>
      </c>
      <c r="AE27" s="205" t="str">
        <f t="shared" si="14"/>
        <v>J</v>
      </c>
      <c r="AF27" s="205" t="str">
        <f t="shared" si="15"/>
        <v>J</v>
      </c>
      <c r="AG27" s="205" t="str">
        <f t="shared" si="16"/>
        <v>J</v>
      </c>
      <c r="AH27" s="205" t="str">
        <f t="shared" si="17"/>
        <v>J</v>
      </c>
      <c r="AI27" s="205" t="str">
        <f t="shared" si="18"/>
        <v>J</v>
      </c>
      <c r="AJ27" s="205" t="str">
        <f t="shared" si="19"/>
        <v>J</v>
      </c>
      <c r="AK27" s="205" t="str">
        <f t="shared" si="20"/>
        <v>J</v>
      </c>
      <c r="AL27" s="4" t="str">
        <f t="shared" si="21"/>
        <v>N</v>
      </c>
      <c r="AM27" s="150" t="str">
        <f>IF(ISERROR(VLOOKUP(G27,LOV_CDT!E:F,2,0)),"",VLOOKUP(G27,LOV_CDT!E:F,2,0))</f>
        <v/>
      </c>
      <c r="AN27" s="150" t="str">
        <f>IF(ISERROR(VLOOKUP(G27,LOV_CDT!L:M,2,0)),"",VLOOKUP(G27,LOV_CDT!L:M,2,0))</f>
        <v/>
      </c>
      <c r="AO27" s="4" t="str">
        <f t="shared" si="22"/>
        <v>J</v>
      </c>
      <c r="AP27" s="4" t="str">
        <f t="shared" si="23"/>
        <v>J</v>
      </c>
      <c r="AQ27" s="4" t="str">
        <f t="shared" si="24"/>
        <v>J</v>
      </c>
      <c r="AR27" s="4" t="str">
        <f t="shared" si="25"/>
        <v>J</v>
      </c>
      <c r="AS27" s="4" t="str">
        <f t="shared" si="26"/>
        <v>J</v>
      </c>
      <c r="AT27" s="4" t="str">
        <f t="shared" si="27"/>
        <v>J</v>
      </c>
      <c r="AU27" s="4">
        <f t="shared" si="28"/>
        <v>0</v>
      </c>
      <c r="AV27" s="4">
        <f t="shared" si="29"/>
        <v>0</v>
      </c>
      <c r="AW27" s="4">
        <f t="shared" si="30"/>
        <v>0</v>
      </c>
      <c r="AX27" s="4">
        <f t="shared" si="31"/>
        <v>0</v>
      </c>
      <c r="AY27" s="4">
        <f t="shared" si="32"/>
        <v>0</v>
      </c>
      <c r="AZ27" s="4">
        <f t="shared" si="33"/>
        <v>0</v>
      </c>
      <c r="BA27" s="4">
        <f t="shared" si="34"/>
        <v>0</v>
      </c>
      <c r="BB27" s="4" t="e">
        <f>VLOOKUP(G27,ACTIVITEITENLIJST!E:I,BB$2,0)</f>
        <v>#N/A</v>
      </c>
      <c r="BC27" s="4" t="str">
        <f>IF(ISERROR(B27),"J",IF(ISERROR(VLOOKUP(B27,B$3:B26,1,0)),"J","N"))</f>
        <v>N</v>
      </c>
      <c r="BD27" s="354" t="str">
        <f t="shared" si="35"/>
        <v>N</v>
      </c>
      <c r="BE27" s="358" t="str">
        <f t="shared" si="36"/>
        <v>N</v>
      </c>
    </row>
    <row r="28" spans="1:57" x14ac:dyDescent="0.25">
      <c r="A28" t="str">
        <f t="shared" si="7"/>
        <v>_</v>
      </c>
      <c r="B28" t="str">
        <f t="shared" si="8"/>
        <v>_</v>
      </c>
      <c r="C28" s="2">
        <v>25</v>
      </c>
      <c r="D28" s="2" t="str">
        <f>IF(Invoer!B58&lt;&gt;"",Invoer!B58,"")</f>
        <v/>
      </c>
      <c r="E28" s="134" t="str">
        <f>IF(D28&lt;&gt;"",Invoer!Z58,"")</f>
        <v/>
      </c>
      <c r="F28" s="134" t="str">
        <f>IF(D28&lt;&gt;"",IF(Invoer!AH58="Ja","J",IF(Invoer!AH58="Nee","N","")),"")</f>
        <v/>
      </c>
      <c r="G28" s="36" t="str">
        <f>IF(OR(E28="",E28=0),"",VLOOKUP(E28,ACTIVITEITENLIJST!D:E,G$2,0))</f>
        <v/>
      </c>
      <c r="H28" s="205" t="str">
        <f t="shared" si="9"/>
        <v/>
      </c>
      <c r="I28" s="4" t="str">
        <f>VLOOKUP($D28,percelen!$AZ:$DM,I$2,0)</f>
        <v/>
      </c>
      <c r="J28" s="212" t="str">
        <f>VLOOKUP($D28,percelen!$AZ:$DM,J$2,0)</f>
        <v/>
      </c>
      <c r="K28" s="4"/>
      <c r="L28" s="4">
        <f>VLOOKUP($D28,percelen!$AZ:$DM,L$2,0)</f>
        <v>0</v>
      </c>
      <c r="M28" s="4" t="str">
        <f>VLOOKUP($D28,percelen!$AZ:$DM,M$2,0)</f>
        <v/>
      </c>
      <c r="N28" s="205" t="e">
        <f>VLOOKUP(M28,NORM!$B$31:$F$38,N$2,0)</f>
        <v>#N/A</v>
      </c>
      <c r="O28" s="4" t="str">
        <f>VLOOKUP($D28,percelen!$AZ:$DM,O$2,0)</f>
        <v>N</v>
      </c>
      <c r="P28" s="4" t="str">
        <f>VLOOKUP($D28,percelen!$AZ:$DM,P$2,0)</f>
        <v>N</v>
      </c>
      <c r="Q28" s="4" t="str">
        <f>VLOOKUP($D28,percelen!$AZ:$DM,Q$2,0)</f>
        <v>N</v>
      </c>
      <c r="R28" s="205" t="str">
        <f>VLOOKUP($D28,percelen!$AZ:$DM,R$2,0)</f>
        <v>N</v>
      </c>
      <c r="S28" s="4" t="str">
        <f>VLOOKUP($D28,percelen!$AZ:$DM,S$2,0)</f>
        <v>N</v>
      </c>
      <c r="T28" s="4" t="str">
        <f>VLOOKUP($D28,percelen!$AZ:$DM,T$2,0)</f>
        <v>N</v>
      </c>
      <c r="U28" s="4" t="str">
        <f>VLOOKUP($D28,percelen!$AZ:$DM,U$2,0)</f>
        <v>N</v>
      </c>
      <c r="V28" s="4" t="str">
        <f>VLOOKUP($D28,percelen!$AZ:$DM,V$2,0)</f>
        <v>N</v>
      </c>
      <c r="W28" s="4" t="str">
        <f>IF(ISERROR(VLOOKUP($G28,GELDIGE_GEWASCODES_ECO!$B:$B,1,0)),"N","J")</f>
        <v>N</v>
      </c>
      <c r="X28" s="4" t="str">
        <f>IF(W28="J",IF(ISERROR(VLOOKUP($G28&amp;"_"&amp;$I28,GELDIGE_GEWASCODES_ECO!$A:$A,1,0)),"N","J"),"J")</f>
        <v>J</v>
      </c>
      <c r="Y28" s="4" t="str">
        <f>IF(ISERROR(VLOOKUP($G28,GELDIGE_GEWASCODES_ECO!$F:$F,1,0)),"N","J")</f>
        <v>N</v>
      </c>
      <c r="Z28" s="205" t="str">
        <f t="shared" si="10"/>
        <v>J</v>
      </c>
      <c r="AA28" s="4" t="str">
        <f>IF(ISERROR(VLOOKUP($G28,GELDIGE_GEWASCODES_ECO!$J:$J,1,0)),"N","J")</f>
        <v>N</v>
      </c>
      <c r="AB28" s="205" t="str">
        <f t="shared" si="11"/>
        <v>J</v>
      </c>
      <c r="AC28" s="4" t="str">
        <f t="shared" si="12"/>
        <v>J</v>
      </c>
      <c r="AD28" s="205" t="str">
        <f t="shared" si="13"/>
        <v>J</v>
      </c>
      <c r="AE28" s="205" t="str">
        <f t="shared" si="14"/>
        <v>J</v>
      </c>
      <c r="AF28" s="205" t="str">
        <f t="shared" si="15"/>
        <v>J</v>
      </c>
      <c r="AG28" s="205" t="str">
        <f t="shared" si="16"/>
        <v>J</v>
      </c>
      <c r="AH28" s="205" t="str">
        <f t="shared" si="17"/>
        <v>J</v>
      </c>
      <c r="AI28" s="205" t="str">
        <f t="shared" si="18"/>
        <v>J</v>
      </c>
      <c r="AJ28" s="205" t="str">
        <f t="shared" si="19"/>
        <v>J</v>
      </c>
      <c r="AK28" s="205" t="str">
        <f t="shared" si="20"/>
        <v>J</v>
      </c>
      <c r="AL28" s="4" t="str">
        <f t="shared" si="21"/>
        <v>N</v>
      </c>
      <c r="AM28" s="150" t="str">
        <f>IF(ISERROR(VLOOKUP(G28,LOV_CDT!E:F,2,0)),"",VLOOKUP(G28,LOV_CDT!E:F,2,0))</f>
        <v/>
      </c>
      <c r="AN28" s="150" t="str">
        <f>IF(ISERROR(VLOOKUP(G28,LOV_CDT!L:M,2,0)),"",VLOOKUP(G28,LOV_CDT!L:M,2,0))</f>
        <v/>
      </c>
      <c r="AO28" s="4" t="str">
        <f t="shared" si="22"/>
        <v>J</v>
      </c>
      <c r="AP28" s="4" t="str">
        <f t="shared" si="23"/>
        <v>J</v>
      </c>
      <c r="AQ28" s="4" t="str">
        <f t="shared" si="24"/>
        <v>J</v>
      </c>
      <c r="AR28" s="4" t="str">
        <f t="shared" si="25"/>
        <v>J</v>
      </c>
      <c r="AS28" s="4" t="str">
        <f t="shared" si="26"/>
        <v>J</v>
      </c>
      <c r="AT28" s="4" t="str">
        <f t="shared" si="27"/>
        <v>J</v>
      </c>
      <c r="AU28" s="4">
        <f t="shared" si="28"/>
        <v>0</v>
      </c>
      <c r="AV28" s="4">
        <f t="shared" si="29"/>
        <v>0</v>
      </c>
      <c r="AW28" s="4">
        <f t="shared" si="30"/>
        <v>0</v>
      </c>
      <c r="AX28" s="4">
        <f t="shared" si="31"/>
        <v>0</v>
      </c>
      <c r="AY28" s="4">
        <f t="shared" si="32"/>
        <v>0</v>
      </c>
      <c r="AZ28" s="4">
        <f t="shared" si="33"/>
        <v>0</v>
      </c>
      <c r="BA28" s="4">
        <f t="shared" si="34"/>
        <v>0</v>
      </c>
      <c r="BB28" s="4" t="e">
        <f>VLOOKUP(G28,ACTIVITEITENLIJST!E:I,BB$2,0)</f>
        <v>#N/A</v>
      </c>
      <c r="BC28" s="4" t="str">
        <f>IF(ISERROR(B28),"J",IF(ISERROR(VLOOKUP(B28,B$3:B27,1,0)),"J","N"))</f>
        <v>N</v>
      </c>
      <c r="BD28" s="354" t="str">
        <f t="shared" si="35"/>
        <v>N</v>
      </c>
      <c r="BE28" s="358" t="str">
        <f t="shared" si="36"/>
        <v>N</v>
      </c>
    </row>
    <row r="29" spans="1:57" x14ac:dyDescent="0.25">
      <c r="A29" t="str">
        <f t="shared" si="7"/>
        <v>_</v>
      </c>
      <c r="B29" t="str">
        <f t="shared" si="8"/>
        <v>_</v>
      </c>
      <c r="C29" s="2">
        <v>26</v>
      </c>
      <c r="D29" s="2" t="str">
        <f>IF(Invoer!B59&lt;&gt;"",Invoer!B59,"")</f>
        <v/>
      </c>
      <c r="E29" s="134" t="str">
        <f>IF(D29&lt;&gt;"",Invoer!Z59,"")</f>
        <v/>
      </c>
      <c r="F29" s="134" t="str">
        <f>IF(D29&lt;&gt;"",IF(Invoer!AH59="Ja","J",IF(Invoer!AH59="Nee","N","")),"")</f>
        <v/>
      </c>
      <c r="G29" s="36" t="str">
        <f>IF(OR(E29="",E29=0),"",VLOOKUP(E29,ACTIVITEITENLIJST!D:E,G$2,0))</f>
        <v/>
      </c>
      <c r="H29" s="205" t="str">
        <f t="shared" si="9"/>
        <v/>
      </c>
      <c r="I29" s="4" t="str">
        <f>VLOOKUP($D29,percelen!$AZ:$DM,I$2,0)</f>
        <v/>
      </c>
      <c r="J29" s="212" t="str">
        <f>VLOOKUP($D29,percelen!$AZ:$DM,J$2,0)</f>
        <v/>
      </c>
      <c r="K29" s="4"/>
      <c r="L29" s="4">
        <f>VLOOKUP($D29,percelen!$AZ:$DM,L$2,0)</f>
        <v>0</v>
      </c>
      <c r="M29" s="4" t="str">
        <f>VLOOKUP($D29,percelen!$AZ:$DM,M$2,0)</f>
        <v/>
      </c>
      <c r="N29" s="205" t="e">
        <f>VLOOKUP(M29,NORM!$B$31:$F$38,N$2,0)</f>
        <v>#N/A</v>
      </c>
      <c r="O29" s="4" t="str">
        <f>VLOOKUP($D29,percelen!$AZ:$DM,O$2,0)</f>
        <v>N</v>
      </c>
      <c r="P29" s="4" t="str">
        <f>VLOOKUP($D29,percelen!$AZ:$DM,P$2,0)</f>
        <v>N</v>
      </c>
      <c r="Q29" s="4" t="str">
        <f>VLOOKUP($D29,percelen!$AZ:$DM,Q$2,0)</f>
        <v>N</v>
      </c>
      <c r="R29" s="205" t="str">
        <f>VLOOKUP($D29,percelen!$AZ:$DM,R$2,0)</f>
        <v>N</v>
      </c>
      <c r="S29" s="4" t="str">
        <f>VLOOKUP($D29,percelen!$AZ:$DM,S$2,0)</f>
        <v>N</v>
      </c>
      <c r="T29" s="4" t="str">
        <f>VLOOKUP($D29,percelen!$AZ:$DM,T$2,0)</f>
        <v>N</v>
      </c>
      <c r="U29" s="4" t="str">
        <f>VLOOKUP($D29,percelen!$AZ:$DM,U$2,0)</f>
        <v>N</v>
      </c>
      <c r="V29" s="4" t="str">
        <f>VLOOKUP($D29,percelen!$AZ:$DM,V$2,0)</f>
        <v>N</v>
      </c>
      <c r="W29" s="4" t="str">
        <f>IF(ISERROR(VLOOKUP($G29,GELDIGE_GEWASCODES_ECO!$B:$B,1,0)),"N","J")</f>
        <v>N</v>
      </c>
      <c r="X29" s="4" t="str">
        <f>IF(W29="J",IF(ISERROR(VLOOKUP($G29&amp;"_"&amp;$I29,GELDIGE_GEWASCODES_ECO!$A:$A,1,0)),"N","J"),"J")</f>
        <v>J</v>
      </c>
      <c r="Y29" s="4" t="str">
        <f>IF(ISERROR(VLOOKUP($G29,GELDIGE_GEWASCODES_ECO!$F:$F,1,0)),"N","J")</f>
        <v>N</v>
      </c>
      <c r="Z29" s="205" t="str">
        <f t="shared" si="10"/>
        <v>J</v>
      </c>
      <c r="AA29" s="4" t="str">
        <f>IF(ISERROR(VLOOKUP($G29,GELDIGE_GEWASCODES_ECO!$J:$J,1,0)),"N","J")</f>
        <v>N</v>
      </c>
      <c r="AB29" s="205" t="str">
        <f t="shared" si="11"/>
        <v>J</v>
      </c>
      <c r="AC29" s="4" t="str">
        <f t="shared" si="12"/>
        <v>J</v>
      </c>
      <c r="AD29" s="205" t="str">
        <f t="shared" si="13"/>
        <v>J</v>
      </c>
      <c r="AE29" s="205" t="str">
        <f t="shared" si="14"/>
        <v>J</v>
      </c>
      <c r="AF29" s="205" t="str">
        <f t="shared" si="15"/>
        <v>J</v>
      </c>
      <c r="AG29" s="205" t="str">
        <f t="shared" si="16"/>
        <v>J</v>
      </c>
      <c r="AH29" s="205" t="str">
        <f t="shared" si="17"/>
        <v>J</v>
      </c>
      <c r="AI29" s="205" t="str">
        <f t="shared" si="18"/>
        <v>J</v>
      </c>
      <c r="AJ29" s="205" t="str">
        <f t="shared" si="19"/>
        <v>J</v>
      </c>
      <c r="AK29" s="205" t="str">
        <f t="shared" si="20"/>
        <v>J</v>
      </c>
      <c r="AL29" s="4" t="str">
        <f t="shared" si="21"/>
        <v>N</v>
      </c>
      <c r="AM29" s="150" t="str">
        <f>IF(ISERROR(VLOOKUP(G29,LOV_CDT!E:F,2,0)),"",VLOOKUP(G29,LOV_CDT!E:F,2,0))</f>
        <v/>
      </c>
      <c r="AN29" s="150" t="str">
        <f>IF(ISERROR(VLOOKUP(G29,LOV_CDT!L:M,2,0)),"",VLOOKUP(G29,LOV_CDT!L:M,2,0))</f>
        <v/>
      </c>
      <c r="AO29" s="4" t="str">
        <f t="shared" si="22"/>
        <v>J</v>
      </c>
      <c r="AP29" s="4" t="str">
        <f t="shared" si="23"/>
        <v>J</v>
      </c>
      <c r="AQ29" s="4" t="str">
        <f t="shared" si="24"/>
        <v>J</v>
      </c>
      <c r="AR29" s="4" t="str">
        <f t="shared" si="25"/>
        <v>J</v>
      </c>
      <c r="AS29" s="4" t="str">
        <f t="shared" si="26"/>
        <v>J</v>
      </c>
      <c r="AT29" s="4" t="str">
        <f t="shared" si="27"/>
        <v>J</v>
      </c>
      <c r="AU29" s="4">
        <f t="shared" si="28"/>
        <v>0</v>
      </c>
      <c r="AV29" s="4">
        <f t="shared" si="29"/>
        <v>0</v>
      </c>
      <c r="AW29" s="4">
        <f t="shared" si="30"/>
        <v>0</v>
      </c>
      <c r="AX29" s="4">
        <f t="shared" si="31"/>
        <v>0</v>
      </c>
      <c r="AY29" s="4">
        <f t="shared" si="32"/>
        <v>0</v>
      </c>
      <c r="AZ29" s="4">
        <f t="shared" si="33"/>
        <v>0</v>
      </c>
      <c r="BA29" s="4">
        <f t="shared" si="34"/>
        <v>0</v>
      </c>
      <c r="BB29" s="4" t="e">
        <f>VLOOKUP(G29,ACTIVITEITENLIJST!E:I,BB$2,0)</f>
        <v>#N/A</v>
      </c>
      <c r="BC29" s="4" t="str">
        <f>IF(ISERROR(B29),"J",IF(ISERROR(VLOOKUP(B29,B$3:B28,1,0)),"J","N"))</f>
        <v>N</v>
      </c>
      <c r="BD29" s="354" t="str">
        <f t="shared" si="35"/>
        <v>N</v>
      </c>
      <c r="BE29" s="358" t="str">
        <f t="shared" si="36"/>
        <v>N</v>
      </c>
    </row>
    <row r="30" spans="1:57" x14ac:dyDescent="0.25">
      <c r="A30" t="str">
        <f t="shared" si="7"/>
        <v>_</v>
      </c>
      <c r="B30" t="str">
        <f t="shared" si="8"/>
        <v>_</v>
      </c>
      <c r="C30" s="2">
        <v>27</v>
      </c>
      <c r="D30" s="2" t="str">
        <f>IF(Invoer!B60&lt;&gt;"",Invoer!B60,"")</f>
        <v/>
      </c>
      <c r="E30" s="134" t="str">
        <f>IF(D30&lt;&gt;"",Invoer!Z60,"")</f>
        <v/>
      </c>
      <c r="F30" s="134" t="str">
        <f>IF(D30&lt;&gt;"",IF(Invoer!AH60="Ja","J",IF(Invoer!AH60="Nee","N","")),"")</f>
        <v/>
      </c>
      <c r="G30" s="36" t="str">
        <f>IF(OR(E30="",E30=0),"",VLOOKUP(E30,ACTIVITEITENLIJST!D:E,G$2,0))</f>
        <v/>
      </c>
      <c r="H30" s="205" t="str">
        <f t="shared" si="9"/>
        <v/>
      </c>
      <c r="I30" s="4" t="str">
        <f>VLOOKUP($D30,percelen!$AZ:$DM,I$2,0)</f>
        <v/>
      </c>
      <c r="J30" s="212" t="str">
        <f>VLOOKUP($D30,percelen!$AZ:$DM,J$2,0)</f>
        <v/>
      </c>
      <c r="K30" s="4"/>
      <c r="L30" s="4">
        <f>VLOOKUP($D30,percelen!$AZ:$DM,L$2,0)</f>
        <v>0</v>
      </c>
      <c r="M30" s="4" t="str">
        <f>VLOOKUP($D30,percelen!$AZ:$DM,M$2,0)</f>
        <v/>
      </c>
      <c r="N30" s="205" t="e">
        <f>VLOOKUP(M30,NORM!$B$31:$F$38,N$2,0)</f>
        <v>#N/A</v>
      </c>
      <c r="O30" s="4" t="str">
        <f>VLOOKUP($D30,percelen!$AZ:$DM,O$2,0)</f>
        <v>N</v>
      </c>
      <c r="P30" s="4" t="str">
        <f>VLOOKUP($D30,percelen!$AZ:$DM,P$2,0)</f>
        <v>N</v>
      </c>
      <c r="Q30" s="4" t="str">
        <f>VLOOKUP($D30,percelen!$AZ:$DM,Q$2,0)</f>
        <v>N</v>
      </c>
      <c r="R30" s="205" t="str">
        <f>VLOOKUP($D30,percelen!$AZ:$DM,R$2,0)</f>
        <v>N</v>
      </c>
      <c r="S30" s="4" t="str">
        <f>VLOOKUP($D30,percelen!$AZ:$DM,S$2,0)</f>
        <v>N</v>
      </c>
      <c r="T30" s="4" t="str">
        <f>VLOOKUP($D30,percelen!$AZ:$DM,T$2,0)</f>
        <v>N</v>
      </c>
      <c r="U30" s="4" t="str">
        <f>VLOOKUP($D30,percelen!$AZ:$DM,U$2,0)</f>
        <v>N</v>
      </c>
      <c r="V30" s="4" t="str">
        <f>VLOOKUP($D30,percelen!$AZ:$DM,V$2,0)</f>
        <v>N</v>
      </c>
      <c r="W30" s="4" t="str">
        <f>IF(ISERROR(VLOOKUP($G30,GELDIGE_GEWASCODES_ECO!$B:$B,1,0)),"N","J")</f>
        <v>N</v>
      </c>
      <c r="X30" s="4" t="str">
        <f>IF(W30="J",IF(ISERROR(VLOOKUP($G30&amp;"_"&amp;$I30,GELDIGE_GEWASCODES_ECO!$A:$A,1,0)),"N","J"),"J")</f>
        <v>J</v>
      </c>
      <c r="Y30" s="4" t="str">
        <f>IF(ISERROR(VLOOKUP($G30,GELDIGE_GEWASCODES_ECO!$F:$F,1,0)),"N","J")</f>
        <v>N</v>
      </c>
      <c r="Z30" s="205" t="str">
        <f t="shared" si="10"/>
        <v>J</v>
      </c>
      <c r="AA30" s="4" t="str">
        <f>IF(ISERROR(VLOOKUP($G30,GELDIGE_GEWASCODES_ECO!$J:$J,1,0)),"N","J")</f>
        <v>N</v>
      </c>
      <c r="AB30" s="205" t="str">
        <f t="shared" si="11"/>
        <v>J</v>
      </c>
      <c r="AC30" s="4" t="str">
        <f t="shared" si="12"/>
        <v>J</v>
      </c>
      <c r="AD30" s="205" t="str">
        <f t="shared" si="13"/>
        <v>J</v>
      </c>
      <c r="AE30" s="205" t="str">
        <f t="shared" si="14"/>
        <v>J</v>
      </c>
      <c r="AF30" s="205" t="str">
        <f t="shared" si="15"/>
        <v>J</v>
      </c>
      <c r="AG30" s="205" t="str">
        <f t="shared" si="16"/>
        <v>J</v>
      </c>
      <c r="AH30" s="205" t="str">
        <f t="shared" si="17"/>
        <v>J</v>
      </c>
      <c r="AI30" s="205" t="str">
        <f t="shared" si="18"/>
        <v>J</v>
      </c>
      <c r="AJ30" s="205" t="str">
        <f t="shared" si="19"/>
        <v>J</v>
      </c>
      <c r="AK30" s="205" t="str">
        <f t="shared" si="20"/>
        <v>J</v>
      </c>
      <c r="AL30" s="4" t="str">
        <f t="shared" si="21"/>
        <v>N</v>
      </c>
      <c r="AM30" s="150" t="str">
        <f>IF(ISERROR(VLOOKUP(G30,LOV_CDT!E:F,2,0)),"",VLOOKUP(G30,LOV_CDT!E:F,2,0))</f>
        <v/>
      </c>
      <c r="AN30" s="150" t="str">
        <f>IF(ISERROR(VLOOKUP(G30,LOV_CDT!L:M,2,0)),"",VLOOKUP(G30,LOV_CDT!L:M,2,0))</f>
        <v/>
      </c>
      <c r="AO30" s="4" t="str">
        <f t="shared" si="22"/>
        <v>J</v>
      </c>
      <c r="AP30" s="4" t="str">
        <f t="shared" si="23"/>
        <v>J</v>
      </c>
      <c r="AQ30" s="4" t="str">
        <f t="shared" si="24"/>
        <v>J</v>
      </c>
      <c r="AR30" s="4" t="str">
        <f t="shared" si="25"/>
        <v>J</v>
      </c>
      <c r="AS30" s="4" t="str">
        <f t="shared" si="26"/>
        <v>J</v>
      </c>
      <c r="AT30" s="4" t="str">
        <f t="shared" si="27"/>
        <v>J</v>
      </c>
      <c r="AU30" s="4">
        <f t="shared" si="28"/>
        <v>0</v>
      </c>
      <c r="AV30" s="4">
        <f t="shared" si="29"/>
        <v>0</v>
      </c>
      <c r="AW30" s="4">
        <f t="shared" si="30"/>
        <v>0</v>
      </c>
      <c r="AX30" s="4">
        <f t="shared" si="31"/>
        <v>0</v>
      </c>
      <c r="AY30" s="4">
        <f t="shared" si="32"/>
        <v>0</v>
      </c>
      <c r="AZ30" s="4">
        <f t="shared" si="33"/>
        <v>0</v>
      </c>
      <c r="BA30" s="4">
        <f t="shared" si="34"/>
        <v>0</v>
      </c>
      <c r="BB30" s="4" t="e">
        <f>VLOOKUP(G30,ACTIVITEITENLIJST!E:I,BB$2,0)</f>
        <v>#N/A</v>
      </c>
      <c r="BC30" s="4" t="str">
        <f>IF(ISERROR(B30),"J",IF(ISERROR(VLOOKUP(B30,B$3:B29,1,0)),"J","N"))</f>
        <v>N</v>
      </c>
      <c r="BD30" s="354" t="str">
        <f t="shared" si="35"/>
        <v>N</v>
      </c>
      <c r="BE30" s="358" t="str">
        <f t="shared" si="36"/>
        <v>N</v>
      </c>
    </row>
    <row r="31" spans="1:57" x14ac:dyDescent="0.25">
      <c r="A31" t="str">
        <f t="shared" si="7"/>
        <v>_</v>
      </c>
      <c r="B31" t="str">
        <f t="shared" si="8"/>
        <v>_</v>
      </c>
      <c r="C31" s="2">
        <v>28</v>
      </c>
      <c r="D31" s="2" t="str">
        <f>IF(Invoer!B61&lt;&gt;"",Invoer!B61,"")</f>
        <v/>
      </c>
      <c r="E31" s="134" t="str">
        <f>IF(D31&lt;&gt;"",Invoer!Z61,"")</f>
        <v/>
      </c>
      <c r="F31" s="134" t="str">
        <f>IF(D31&lt;&gt;"",IF(Invoer!AH61="Ja","J",IF(Invoer!AH61="Nee","N","")),"")</f>
        <v/>
      </c>
      <c r="G31" s="36" t="str">
        <f>IF(OR(E31="",E31=0),"",VLOOKUP(E31,ACTIVITEITENLIJST!D:E,G$2,0))</f>
        <v/>
      </c>
      <c r="H31" s="205" t="str">
        <f t="shared" si="9"/>
        <v/>
      </c>
      <c r="I31" s="4" t="str">
        <f>VLOOKUP($D31,percelen!$AZ:$DM,I$2,0)</f>
        <v/>
      </c>
      <c r="J31" s="212" t="str">
        <f>VLOOKUP($D31,percelen!$AZ:$DM,J$2,0)</f>
        <v/>
      </c>
      <c r="K31" s="4"/>
      <c r="L31" s="4">
        <f>VLOOKUP($D31,percelen!$AZ:$DM,L$2,0)</f>
        <v>0</v>
      </c>
      <c r="M31" s="4" t="str">
        <f>VLOOKUP($D31,percelen!$AZ:$DM,M$2,0)</f>
        <v/>
      </c>
      <c r="N31" s="205" t="e">
        <f>VLOOKUP(M31,NORM!$B$31:$F$38,N$2,0)</f>
        <v>#N/A</v>
      </c>
      <c r="O31" s="4" t="str">
        <f>VLOOKUP($D31,percelen!$AZ:$DM,O$2,0)</f>
        <v>N</v>
      </c>
      <c r="P31" s="4" t="str">
        <f>VLOOKUP($D31,percelen!$AZ:$DM,P$2,0)</f>
        <v>N</v>
      </c>
      <c r="Q31" s="4" t="str">
        <f>VLOOKUP($D31,percelen!$AZ:$DM,Q$2,0)</f>
        <v>N</v>
      </c>
      <c r="R31" s="205" t="str">
        <f>VLOOKUP($D31,percelen!$AZ:$DM,R$2,0)</f>
        <v>N</v>
      </c>
      <c r="S31" s="4" t="str">
        <f>VLOOKUP($D31,percelen!$AZ:$DM,S$2,0)</f>
        <v>N</v>
      </c>
      <c r="T31" s="4" t="str">
        <f>VLOOKUP($D31,percelen!$AZ:$DM,T$2,0)</f>
        <v>N</v>
      </c>
      <c r="U31" s="4" t="str">
        <f>VLOOKUP($D31,percelen!$AZ:$DM,U$2,0)</f>
        <v>N</v>
      </c>
      <c r="V31" s="4" t="str">
        <f>VLOOKUP($D31,percelen!$AZ:$DM,V$2,0)</f>
        <v>N</v>
      </c>
      <c r="W31" s="4" t="str">
        <f>IF(ISERROR(VLOOKUP($G31,GELDIGE_GEWASCODES_ECO!$B:$B,1,0)),"N","J")</f>
        <v>N</v>
      </c>
      <c r="X31" s="4" t="str">
        <f>IF(W31="J",IF(ISERROR(VLOOKUP($G31&amp;"_"&amp;$I31,GELDIGE_GEWASCODES_ECO!$A:$A,1,0)),"N","J"),"J")</f>
        <v>J</v>
      </c>
      <c r="Y31" s="4" t="str">
        <f>IF(ISERROR(VLOOKUP($G31,GELDIGE_GEWASCODES_ECO!$F:$F,1,0)),"N","J")</f>
        <v>N</v>
      </c>
      <c r="Z31" s="205" t="str">
        <f t="shared" si="10"/>
        <v>J</v>
      </c>
      <c r="AA31" s="4" t="str">
        <f>IF(ISERROR(VLOOKUP($G31,GELDIGE_GEWASCODES_ECO!$J:$J,1,0)),"N","J")</f>
        <v>N</v>
      </c>
      <c r="AB31" s="205" t="str">
        <f t="shared" si="11"/>
        <v>J</v>
      </c>
      <c r="AC31" s="4" t="str">
        <f t="shared" si="12"/>
        <v>J</v>
      </c>
      <c r="AD31" s="205" t="str">
        <f t="shared" si="13"/>
        <v>J</v>
      </c>
      <c r="AE31" s="205" t="str">
        <f t="shared" si="14"/>
        <v>J</v>
      </c>
      <c r="AF31" s="205" t="str">
        <f t="shared" si="15"/>
        <v>J</v>
      </c>
      <c r="AG31" s="205" t="str">
        <f t="shared" si="16"/>
        <v>J</v>
      </c>
      <c r="AH31" s="205" t="str">
        <f t="shared" si="17"/>
        <v>J</v>
      </c>
      <c r="AI31" s="205" t="str">
        <f t="shared" si="18"/>
        <v>J</v>
      </c>
      <c r="AJ31" s="205" t="str">
        <f t="shared" si="19"/>
        <v>J</v>
      </c>
      <c r="AK31" s="205" t="str">
        <f t="shared" si="20"/>
        <v>J</v>
      </c>
      <c r="AL31" s="4" t="str">
        <f t="shared" si="21"/>
        <v>N</v>
      </c>
      <c r="AM31" s="150" t="str">
        <f>IF(ISERROR(VLOOKUP(G31,LOV_CDT!E:F,2,0)),"",VLOOKUP(G31,LOV_CDT!E:F,2,0))</f>
        <v/>
      </c>
      <c r="AN31" s="150" t="str">
        <f>IF(ISERROR(VLOOKUP(G31,LOV_CDT!L:M,2,0)),"",VLOOKUP(G31,LOV_CDT!L:M,2,0))</f>
        <v/>
      </c>
      <c r="AO31" s="4" t="str">
        <f t="shared" si="22"/>
        <v>J</v>
      </c>
      <c r="AP31" s="4" t="str">
        <f t="shared" si="23"/>
        <v>J</v>
      </c>
      <c r="AQ31" s="4" t="str">
        <f t="shared" si="24"/>
        <v>J</v>
      </c>
      <c r="AR31" s="4" t="str">
        <f t="shared" si="25"/>
        <v>J</v>
      </c>
      <c r="AS31" s="4" t="str">
        <f t="shared" si="26"/>
        <v>J</v>
      </c>
      <c r="AT31" s="4" t="str">
        <f t="shared" si="27"/>
        <v>J</v>
      </c>
      <c r="AU31" s="4">
        <f t="shared" si="28"/>
        <v>0</v>
      </c>
      <c r="AV31" s="4">
        <f t="shared" si="29"/>
        <v>0</v>
      </c>
      <c r="AW31" s="4">
        <f t="shared" si="30"/>
        <v>0</v>
      </c>
      <c r="AX31" s="4">
        <f t="shared" si="31"/>
        <v>0</v>
      </c>
      <c r="AY31" s="4">
        <f t="shared" si="32"/>
        <v>0</v>
      </c>
      <c r="AZ31" s="4">
        <f t="shared" si="33"/>
        <v>0</v>
      </c>
      <c r="BA31" s="4">
        <f t="shared" si="34"/>
        <v>0</v>
      </c>
      <c r="BB31" s="4" t="e">
        <f>VLOOKUP(G31,ACTIVITEITENLIJST!E:I,BB$2,0)</f>
        <v>#N/A</v>
      </c>
      <c r="BC31" s="4" t="str">
        <f>IF(ISERROR(B31),"J",IF(ISERROR(VLOOKUP(B31,B$3:B30,1,0)),"J","N"))</f>
        <v>N</v>
      </c>
      <c r="BD31" s="354" t="str">
        <f t="shared" si="35"/>
        <v>N</v>
      </c>
      <c r="BE31" s="358" t="str">
        <f t="shared" si="36"/>
        <v>N</v>
      </c>
    </row>
    <row r="32" spans="1:57" x14ac:dyDescent="0.25">
      <c r="A32" t="str">
        <f t="shared" si="7"/>
        <v>_</v>
      </c>
      <c r="B32" t="str">
        <f t="shared" si="8"/>
        <v>_</v>
      </c>
      <c r="C32" s="2">
        <v>29</v>
      </c>
      <c r="D32" s="2" t="str">
        <f>IF(Invoer!B62&lt;&gt;"",Invoer!B62,"")</f>
        <v/>
      </c>
      <c r="E32" s="134" t="str">
        <f>IF(D32&lt;&gt;"",Invoer!Z62,"")</f>
        <v/>
      </c>
      <c r="F32" s="134" t="str">
        <f>IF(D32&lt;&gt;"",IF(Invoer!AH62="Ja","J",IF(Invoer!AH62="Nee","N","")),"")</f>
        <v/>
      </c>
      <c r="G32" s="36" t="str">
        <f>IF(OR(E32="",E32=0),"",VLOOKUP(E32,ACTIVITEITENLIJST!D:E,G$2,0))</f>
        <v/>
      </c>
      <c r="H32" s="205" t="str">
        <f t="shared" si="9"/>
        <v/>
      </c>
      <c r="I32" s="4" t="str">
        <f>VLOOKUP($D32,percelen!$AZ:$DM,I$2,0)</f>
        <v/>
      </c>
      <c r="J32" s="212" t="str">
        <f>VLOOKUP($D32,percelen!$AZ:$DM,J$2,0)</f>
        <v/>
      </c>
      <c r="K32" s="4"/>
      <c r="L32" s="4">
        <f>VLOOKUP($D32,percelen!$AZ:$DM,L$2,0)</f>
        <v>0</v>
      </c>
      <c r="M32" s="4" t="str">
        <f>VLOOKUP($D32,percelen!$AZ:$DM,M$2,0)</f>
        <v/>
      </c>
      <c r="N32" s="205" t="e">
        <f>VLOOKUP(M32,NORM!$B$31:$F$38,N$2,0)</f>
        <v>#N/A</v>
      </c>
      <c r="O32" s="4" t="str">
        <f>VLOOKUP($D32,percelen!$AZ:$DM,O$2,0)</f>
        <v>N</v>
      </c>
      <c r="P32" s="4" t="str">
        <f>VLOOKUP($D32,percelen!$AZ:$DM,P$2,0)</f>
        <v>N</v>
      </c>
      <c r="Q32" s="4" t="str">
        <f>VLOOKUP($D32,percelen!$AZ:$DM,Q$2,0)</f>
        <v>N</v>
      </c>
      <c r="R32" s="205" t="str">
        <f>VLOOKUP($D32,percelen!$AZ:$DM,R$2,0)</f>
        <v>N</v>
      </c>
      <c r="S32" s="4" t="str">
        <f>VLOOKUP($D32,percelen!$AZ:$DM,S$2,0)</f>
        <v>N</v>
      </c>
      <c r="T32" s="4" t="str">
        <f>VLOOKUP($D32,percelen!$AZ:$DM,T$2,0)</f>
        <v>N</v>
      </c>
      <c r="U32" s="4" t="str">
        <f>VLOOKUP($D32,percelen!$AZ:$DM,U$2,0)</f>
        <v>N</v>
      </c>
      <c r="V32" s="4" t="str">
        <f>VLOOKUP($D32,percelen!$AZ:$DM,V$2,0)</f>
        <v>N</v>
      </c>
      <c r="W32" s="4" t="str">
        <f>IF(ISERROR(VLOOKUP($G32,GELDIGE_GEWASCODES_ECO!$B:$B,1,0)),"N","J")</f>
        <v>N</v>
      </c>
      <c r="X32" s="4" t="str">
        <f>IF(W32="J",IF(ISERROR(VLOOKUP($G32&amp;"_"&amp;$I32,GELDIGE_GEWASCODES_ECO!$A:$A,1,0)),"N","J"),"J")</f>
        <v>J</v>
      </c>
      <c r="Y32" s="4" t="str">
        <f>IF(ISERROR(VLOOKUP($G32,GELDIGE_GEWASCODES_ECO!$F:$F,1,0)),"N","J")</f>
        <v>N</v>
      </c>
      <c r="Z32" s="205" t="str">
        <f t="shared" si="10"/>
        <v>J</v>
      </c>
      <c r="AA32" s="4" t="str">
        <f>IF(ISERROR(VLOOKUP($G32,GELDIGE_GEWASCODES_ECO!$J:$J,1,0)),"N","J")</f>
        <v>N</v>
      </c>
      <c r="AB32" s="205" t="str">
        <f t="shared" si="11"/>
        <v>J</v>
      </c>
      <c r="AC32" s="4" t="str">
        <f t="shared" si="12"/>
        <v>J</v>
      </c>
      <c r="AD32" s="205" t="str">
        <f t="shared" si="13"/>
        <v>J</v>
      </c>
      <c r="AE32" s="205" t="str">
        <f t="shared" si="14"/>
        <v>J</v>
      </c>
      <c r="AF32" s="205" t="str">
        <f t="shared" si="15"/>
        <v>J</v>
      </c>
      <c r="AG32" s="205" t="str">
        <f t="shared" si="16"/>
        <v>J</v>
      </c>
      <c r="AH32" s="205" t="str">
        <f t="shared" si="17"/>
        <v>J</v>
      </c>
      <c r="AI32" s="205" t="str">
        <f t="shared" si="18"/>
        <v>J</v>
      </c>
      <c r="AJ32" s="205" t="str">
        <f t="shared" si="19"/>
        <v>J</v>
      </c>
      <c r="AK32" s="205" t="str">
        <f t="shared" si="20"/>
        <v>J</v>
      </c>
      <c r="AL32" s="4" t="str">
        <f t="shared" si="21"/>
        <v>N</v>
      </c>
      <c r="AM32" s="150" t="str">
        <f>IF(ISERROR(VLOOKUP(G32,LOV_CDT!E:F,2,0)),"",VLOOKUP(G32,LOV_CDT!E:F,2,0))</f>
        <v/>
      </c>
      <c r="AN32" s="150" t="str">
        <f>IF(ISERROR(VLOOKUP(G32,LOV_CDT!L:M,2,0)),"",VLOOKUP(G32,LOV_CDT!L:M,2,0))</f>
        <v/>
      </c>
      <c r="AO32" s="4" t="str">
        <f t="shared" si="22"/>
        <v>J</v>
      </c>
      <c r="AP32" s="4" t="str">
        <f t="shared" si="23"/>
        <v>J</v>
      </c>
      <c r="AQ32" s="4" t="str">
        <f t="shared" si="24"/>
        <v>J</v>
      </c>
      <c r="AR32" s="4" t="str">
        <f t="shared" si="25"/>
        <v>J</v>
      </c>
      <c r="AS32" s="4" t="str">
        <f t="shared" si="26"/>
        <v>J</v>
      </c>
      <c r="AT32" s="4" t="str">
        <f t="shared" si="27"/>
        <v>J</v>
      </c>
      <c r="AU32" s="4">
        <f t="shared" si="28"/>
        <v>0</v>
      </c>
      <c r="AV32" s="4">
        <f t="shared" si="29"/>
        <v>0</v>
      </c>
      <c r="AW32" s="4">
        <f t="shared" si="30"/>
        <v>0</v>
      </c>
      <c r="AX32" s="4">
        <f t="shared" si="31"/>
        <v>0</v>
      </c>
      <c r="AY32" s="4">
        <f t="shared" si="32"/>
        <v>0</v>
      </c>
      <c r="AZ32" s="4">
        <f t="shared" si="33"/>
        <v>0</v>
      </c>
      <c r="BA32" s="4">
        <f t="shared" si="34"/>
        <v>0</v>
      </c>
      <c r="BB32" s="4" t="e">
        <f>VLOOKUP(G32,ACTIVITEITENLIJST!E:I,BB$2,0)</f>
        <v>#N/A</v>
      </c>
      <c r="BC32" s="4" t="str">
        <f>IF(ISERROR(B32),"J",IF(ISERROR(VLOOKUP(B32,B$3:B31,1,0)),"J","N"))</f>
        <v>N</v>
      </c>
      <c r="BD32" s="354" t="str">
        <f t="shared" si="35"/>
        <v>N</v>
      </c>
      <c r="BE32" s="358" t="str">
        <f t="shared" si="36"/>
        <v>N</v>
      </c>
    </row>
    <row r="33" spans="1:57" x14ac:dyDescent="0.25">
      <c r="A33" t="str">
        <f t="shared" si="7"/>
        <v>_</v>
      </c>
      <c r="B33" t="str">
        <f t="shared" si="8"/>
        <v>_</v>
      </c>
      <c r="C33" s="2">
        <v>30</v>
      </c>
      <c r="D33" s="2" t="str">
        <f>IF(Invoer!B63&lt;&gt;"",Invoer!B63,"")</f>
        <v/>
      </c>
      <c r="E33" s="134" t="str">
        <f>IF(D33&lt;&gt;"",Invoer!Z63,"")</f>
        <v/>
      </c>
      <c r="F33" s="134" t="str">
        <f>IF(D33&lt;&gt;"",IF(Invoer!AH63="Ja","J",IF(Invoer!AH63="Nee","N","")),"")</f>
        <v/>
      </c>
      <c r="G33" s="36" t="str">
        <f>IF(OR(E33="",E33=0),"",VLOOKUP(E33,ACTIVITEITENLIJST!D:E,G$2,0))</f>
        <v/>
      </c>
      <c r="H33" s="205" t="str">
        <f t="shared" si="9"/>
        <v/>
      </c>
      <c r="I33" s="4" t="str">
        <f>VLOOKUP($D33,percelen!$AZ:$DM,I$2,0)</f>
        <v/>
      </c>
      <c r="J33" s="212" t="str">
        <f>VLOOKUP($D33,percelen!$AZ:$DM,J$2,0)</f>
        <v/>
      </c>
      <c r="K33" s="4"/>
      <c r="L33" s="4">
        <f>VLOOKUP($D33,percelen!$AZ:$DM,L$2,0)</f>
        <v>0</v>
      </c>
      <c r="M33" s="4" t="str">
        <f>VLOOKUP($D33,percelen!$AZ:$DM,M$2,0)</f>
        <v/>
      </c>
      <c r="N33" s="205" t="e">
        <f>VLOOKUP(M33,NORM!$B$31:$F$38,N$2,0)</f>
        <v>#N/A</v>
      </c>
      <c r="O33" s="4" t="str">
        <f>VLOOKUP($D33,percelen!$AZ:$DM,O$2,0)</f>
        <v>N</v>
      </c>
      <c r="P33" s="4" t="str">
        <f>VLOOKUP($D33,percelen!$AZ:$DM,P$2,0)</f>
        <v>N</v>
      </c>
      <c r="Q33" s="4" t="str">
        <f>VLOOKUP($D33,percelen!$AZ:$DM,Q$2,0)</f>
        <v>N</v>
      </c>
      <c r="R33" s="205" t="str">
        <f>VLOOKUP($D33,percelen!$AZ:$DM,R$2,0)</f>
        <v>N</v>
      </c>
      <c r="S33" s="4" t="str">
        <f>VLOOKUP($D33,percelen!$AZ:$DM,S$2,0)</f>
        <v>N</v>
      </c>
      <c r="T33" s="4" t="str">
        <f>VLOOKUP($D33,percelen!$AZ:$DM,T$2,0)</f>
        <v>N</v>
      </c>
      <c r="U33" s="4" t="str">
        <f>VLOOKUP($D33,percelen!$AZ:$DM,U$2,0)</f>
        <v>N</v>
      </c>
      <c r="V33" s="4" t="str">
        <f>VLOOKUP($D33,percelen!$AZ:$DM,V$2,0)</f>
        <v>N</v>
      </c>
      <c r="W33" s="4" t="str">
        <f>IF(ISERROR(VLOOKUP($G33,GELDIGE_GEWASCODES_ECO!$B:$B,1,0)),"N","J")</f>
        <v>N</v>
      </c>
      <c r="X33" s="4" t="str">
        <f>IF(W33="J",IF(ISERROR(VLOOKUP($G33&amp;"_"&amp;$I33,GELDIGE_GEWASCODES_ECO!$A:$A,1,0)),"N","J"),"J")</f>
        <v>J</v>
      </c>
      <c r="Y33" s="4" t="str">
        <f>IF(ISERROR(VLOOKUP($G33,GELDIGE_GEWASCODES_ECO!$F:$F,1,0)),"N","J")</f>
        <v>N</v>
      </c>
      <c r="Z33" s="205" t="str">
        <f t="shared" si="10"/>
        <v>J</v>
      </c>
      <c r="AA33" s="4" t="str">
        <f>IF(ISERROR(VLOOKUP($G33,GELDIGE_GEWASCODES_ECO!$J:$J,1,0)),"N","J")</f>
        <v>N</v>
      </c>
      <c r="AB33" s="205" t="str">
        <f t="shared" si="11"/>
        <v>J</v>
      </c>
      <c r="AC33" s="4" t="str">
        <f t="shared" si="12"/>
        <v>J</v>
      </c>
      <c r="AD33" s="205" t="str">
        <f t="shared" si="13"/>
        <v>J</v>
      </c>
      <c r="AE33" s="205" t="str">
        <f t="shared" si="14"/>
        <v>J</v>
      </c>
      <c r="AF33" s="205" t="str">
        <f t="shared" si="15"/>
        <v>J</v>
      </c>
      <c r="AG33" s="205" t="str">
        <f t="shared" si="16"/>
        <v>J</v>
      </c>
      <c r="AH33" s="205" t="str">
        <f t="shared" si="17"/>
        <v>J</v>
      </c>
      <c r="AI33" s="205" t="str">
        <f t="shared" si="18"/>
        <v>J</v>
      </c>
      <c r="AJ33" s="205" t="str">
        <f t="shared" si="19"/>
        <v>J</v>
      </c>
      <c r="AK33" s="205" t="str">
        <f t="shared" si="20"/>
        <v>J</v>
      </c>
      <c r="AL33" s="4" t="str">
        <f t="shared" si="21"/>
        <v>N</v>
      </c>
      <c r="AM33" s="150" t="str">
        <f>IF(ISERROR(VLOOKUP(G33,LOV_CDT!E:F,2,0)),"",VLOOKUP(G33,LOV_CDT!E:F,2,0))</f>
        <v/>
      </c>
      <c r="AN33" s="150" t="str">
        <f>IF(ISERROR(VLOOKUP(G33,LOV_CDT!L:M,2,0)),"",VLOOKUP(G33,LOV_CDT!L:M,2,0))</f>
        <v/>
      </c>
      <c r="AO33" s="4" t="str">
        <f t="shared" si="22"/>
        <v>J</v>
      </c>
      <c r="AP33" s="4" t="str">
        <f t="shared" si="23"/>
        <v>J</v>
      </c>
      <c r="AQ33" s="4" t="str">
        <f t="shared" si="24"/>
        <v>J</v>
      </c>
      <c r="AR33" s="4" t="str">
        <f t="shared" si="25"/>
        <v>J</v>
      </c>
      <c r="AS33" s="4" t="str">
        <f t="shared" si="26"/>
        <v>J</v>
      </c>
      <c r="AT33" s="4" t="str">
        <f t="shared" si="27"/>
        <v>J</v>
      </c>
      <c r="AU33" s="4">
        <f t="shared" si="28"/>
        <v>0</v>
      </c>
      <c r="AV33" s="4">
        <f t="shared" si="29"/>
        <v>0</v>
      </c>
      <c r="AW33" s="4">
        <f t="shared" si="30"/>
        <v>0</v>
      </c>
      <c r="AX33" s="4">
        <f t="shared" si="31"/>
        <v>0</v>
      </c>
      <c r="AY33" s="4">
        <f t="shared" si="32"/>
        <v>0</v>
      </c>
      <c r="AZ33" s="4">
        <f t="shared" si="33"/>
        <v>0</v>
      </c>
      <c r="BA33" s="4">
        <f t="shared" si="34"/>
        <v>0</v>
      </c>
      <c r="BB33" s="4" t="e">
        <f>VLOOKUP(G33,ACTIVITEITENLIJST!E:I,BB$2,0)</f>
        <v>#N/A</v>
      </c>
      <c r="BC33" s="4" t="str">
        <f>IF(ISERROR(B33),"J",IF(ISERROR(VLOOKUP(B33,B$3:B32,1,0)),"J","N"))</f>
        <v>N</v>
      </c>
      <c r="BD33" s="354" t="str">
        <f t="shared" si="35"/>
        <v>N</v>
      </c>
      <c r="BE33" s="358" t="str">
        <f t="shared" si="36"/>
        <v>N</v>
      </c>
    </row>
    <row r="34" spans="1:57" x14ac:dyDescent="0.25">
      <c r="A34" t="str">
        <f t="shared" si="7"/>
        <v>_</v>
      </c>
      <c r="B34" t="str">
        <f t="shared" si="8"/>
        <v>_</v>
      </c>
      <c r="C34" s="2">
        <v>31</v>
      </c>
      <c r="D34" s="2" t="str">
        <f>IF(Invoer!B64&lt;&gt;"",Invoer!B64,"")</f>
        <v/>
      </c>
      <c r="E34" s="134" t="str">
        <f>IF(D34&lt;&gt;"",Invoer!Z64,"")</f>
        <v/>
      </c>
      <c r="F34" s="134" t="str">
        <f>IF(D34&lt;&gt;"",IF(Invoer!AH64="Ja","J",IF(Invoer!AH64="Nee","N","")),"")</f>
        <v/>
      </c>
      <c r="G34" s="36" t="str">
        <f>IF(OR(E34="",E34=0),"",VLOOKUP(E34,ACTIVITEITENLIJST!D:E,G$2,0))</f>
        <v/>
      </c>
      <c r="H34" s="205" t="str">
        <f t="shared" si="9"/>
        <v/>
      </c>
      <c r="I34" s="4" t="str">
        <f>VLOOKUP($D34,percelen!$AZ:$DM,I$2,0)</f>
        <v/>
      </c>
      <c r="J34" s="212" t="str">
        <f>VLOOKUP($D34,percelen!$AZ:$DM,J$2,0)</f>
        <v/>
      </c>
      <c r="K34" s="4"/>
      <c r="L34" s="4">
        <f>VLOOKUP($D34,percelen!$AZ:$DM,L$2,0)</f>
        <v>0</v>
      </c>
      <c r="M34" s="4" t="str">
        <f>VLOOKUP($D34,percelen!$AZ:$DM,M$2,0)</f>
        <v/>
      </c>
      <c r="N34" s="205" t="e">
        <f>VLOOKUP(M34,NORM!$B$31:$F$38,N$2,0)</f>
        <v>#N/A</v>
      </c>
      <c r="O34" s="4" t="str">
        <f>VLOOKUP($D34,percelen!$AZ:$DM,O$2,0)</f>
        <v>N</v>
      </c>
      <c r="P34" s="4" t="str">
        <f>VLOOKUP($D34,percelen!$AZ:$DM,P$2,0)</f>
        <v>N</v>
      </c>
      <c r="Q34" s="4" t="str">
        <f>VLOOKUP($D34,percelen!$AZ:$DM,Q$2,0)</f>
        <v>N</v>
      </c>
      <c r="R34" s="205" t="str">
        <f>VLOOKUP($D34,percelen!$AZ:$DM,R$2,0)</f>
        <v>N</v>
      </c>
      <c r="S34" s="4" t="str">
        <f>VLOOKUP($D34,percelen!$AZ:$DM,S$2,0)</f>
        <v>N</v>
      </c>
      <c r="T34" s="4" t="str">
        <f>VLOOKUP($D34,percelen!$AZ:$DM,T$2,0)</f>
        <v>N</v>
      </c>
      <c r="U34" s="4" t="str">
        <f>VLOOKUP($D34,percelen!$AZ:$DM,U$2,0)</f>
        <v>N</v>
      </c>
      <c r="V34" s="4" t="str">
        <f>VLOOKUP($D34,percelen!$AZ:$DM,V$2,0)</f>
        <v>N</v>
      </c>
      <c r="W34" s="4" t="str">
        <f>IF(ISERROR(VLOOKUP($G34,GELDIGE_GEWASCODES_ECO!$B:$B,1,0)),"N","J")</f>
        <v>N</v>
      </c>
      <c r="X34" s="4" t="str">
        <f>IF(W34="J",IF(ISERROR(VLOOKUP($G34&amp;"_"&amp;$I34,GELDIGE_GEWASCODES_ECO!$A:$A,1,0)),"N","J"),"J")</f>
        <v>J</v>
      </c>
      <c r="Y34" s="4" t="str">
        <f>IF(ISERROR(VLOOKUP($G34,GELDIGE_GEWASCODES_ECO!$F:$F,1,0)),"N","J")</f>
        <v>N</v>
      </c>
      <c r="Z34" s="205" t="str">
        <f t="shared" si="10"/>
        <v>J</v>
      </c>
      <c r="AA34" s="4" t="str">
        <f>IF(ISERROR(VLOOKUP($G34,GELDIGE_GEWASCODES_ECO!$J:$J,1,0)),"N","J")</f>
        <v>N</v>
      </c>
      <c r="AB34" s="205" t="str">
        <f t="shared" si="11"/>
        <v>J</v>
      </c>
      <c r="AC34" s="4" t="str">
        <f t="shared" si="12"/>
        <v>J</v>
      </c>
      <c r="AD34" s="205" t="str">
        <f t="shared" si="13"/>
        <v>J</v>
      </c>
      <c r="AE34" s="205" t="str">
        <f t="shared" si="14"/>
        <v>J</v>
      </c>
      <c r="AF34" s="205" t="str">
        <f t="shared" si="15"/>
        <v>J</v>
      </c>
      <c r="AG34" s="205" t="str">
        <f t="shared" si="16"/>
        <v>J</v>
      </c>
      <c r="AH34" s="205" t="str">
        <f t="shared" si="17"/>
        <v>J</v>
      </c>
      <c r="AI34" s="205" t="str">
        <f t="shared" si="18"/>
        <v>J</v>
      </c>
      <c r="AJ34" s="205" t="str">
        <f t="shared" si="19"/>
        <v>J</v>
      </c>
      <c r="AK34" s="205" t="str">
        <f t="shared" si="20"/>
        <v>J</v>
      </c>
      <c r="AL34" s="4" t="str">
        <f t="shared" si="21"/>
        <v>N</v>
      </c>
      <c r="AM34" s="150" t="str">
        <f>IF(ISERROR(VLOOKUP(G34,LOV_CDT!E:F,2,0)),"",VLOOKUP(G34,LOV_CDT!E:F,2,0))</f>
        <v/>
      </c>
      <c r="AN34" s="150" t="str">
        <f>IF(ISERROR(VLOOKUP(G34,LOV_CDT!L:M,2,0)),"",VLOOKUP(G34,LOV_CDT!L:M,2,0))</f>
        <v/>
      </c>
      <c r="AO34" s="4" t="str">
        <f t="shared" si="22"/>
        <v>J</v>
      </c>
      <c r="AP34" s="4" t="str">
        <f t="shared" si="23"/>
        <v>J</v>
      </c>
      <c r="AQ34" s="4" t="str">
        <f t="shared" si="24"/>
        <v>J</v>
      </c>
      <c r="AR34" s="4" t="str">
        <f t="shared" si="25"/>
        <v>J</v>
      </c>
      <c r="AS34" s="4" t="str">
        <f t="shared" si="26"/>
        <v>J</v>
      </c>
      <c r="AT34" s="4" t="str">
        <f t="shared" si="27"/>
        <v>J</v>
      </c>
      <c r="AU34" s="4">
        <f t="shared" si="28"/>
        <v>0</v>
      </c>
      <c r="AV34" s="4">
        <f t="shared" si="29"/>
        <v>0</v>
      </c>
      <c r="AW34" s="4">
        <f t="shared" si="30"/>
        <v>0</v>
      </c>
      <c r="AX34" s="4">
        <f t="shared" si="31"/>
        <v>0</v>
      </c>
      <c r="AY34" s="4">
        <f t="shared" si="32"/>
        <v>0</v>
      </c>
      <c r="AZ34" s="4">
        <f t="shared" si="33"/>
        <v>0</v>
      </c>
      <c r="BA34" s="4">
        <f t="shared" si="34"/>
        <v>0</v>
      </c>
      <c r="BB34" s="4" t="e">
        <f>VLOOKUP(G34,ACTIVITEITENLIJST!E:I,BB$2,0)</f>
        <v>#N/A</v>
      </c>
      <c r="BC34" s="4" t="str">
        <f>IF(ISERROR(B34),"J",IF(ISERROR(VLOOKUP(B34,B$3:B33,1,0)),"J","N"))</f>
        <v>N</v>
      </c>
      <c r="BD34" s="354" t="str">
        <f t="shared" si="35"/>
        <v>N</v>
      </c>
      <c r="BE34" s="358" t="str">
        <f t="shared" si="36"/>
        <v>N</v>
      </c>
    </row>
    <row r="35" spans="1:57" x14ac:dyDescent="0.25">
      <c r="A35" t="str">
        <f t="shared" si="7"/>
        <v>_</v>
      </c>
      <c r="B35" t="str">
        <f t="shared" si="8"/>
        <v>_</v>
      </c>
      <c r="C35" s="2">
        <v>32</v>
      </c>
      <c r="D35" s="2" t="str">
        <f>IF(Invoer!B65&lt;&gt;"",Invoer!B65,"")</f>
        <v/>
      </c>
      <c r="E35" s="134" t="str">
        <f>IF(D35&lt;&gt;"",Invoer!Z65,"")</f>
        <v/>
      </c>
      <c r="F35" s="134" t="str">
        <f>IF(D35&lt;&gt;"",IF(Invoer!AH65="Ja","J",IF(Invoer!AH65="Nee","N","")),"")</f>
        <v/>
      </c>
      <c r="G35" s="36" t="str">
        <f>IF(OR(E35="",E35=0),"",VLOOKUP(E35,ACTIVITEITENLIJST!D:E,G$2,0))</f>
        <v/>
      </c>
      <c r="H35" s="205" t="str">
        <f t="shared" si="9"/>
        <v/>
      </c>
      <c r="I35" s="4" t="str">
        <f>VLOOKUP($D35,percelen!$AZ:$DM,I$2,0)</f>
        <v/>
      </c>
      <c r="J35" s="212" t="str">
        <f>VLOOKUP($D35,percelen!$AZ:$DM,J$2,0)</f>
        <v/>
      </c>
      <c r="K35" s="4"/>
      <c r="L35" s="4">
        <f>VLOOKUP($D35,percelen!$AZ:$DM,L$2,0)</f>
        <v>0</v>
      </c>
      <c r="M35" s="4" t="str">
        <f>VLOOKUP($D35,percelen!$AZ:$DM,M$2,0)</f>
        <v/>
      </c>
      <c r="N35" s="205" t="e">
        <f>VLOOKUP(M35,NORM!$B$31:$F$38,N$2,0)</f>
        <v>#N/A</v>
      </c>
      <c r="O35" s="4" t="str">
        <f>VLOOKUP($D35,percelen!$AZ:$DM,O$2,0)</f>
        <v>N</v>
      </c>
      <c r="P35" s="4" t="str">
        <f>VLOOKUP($D35,percelen!$AZ:$DM,P$2,0)</f>
        <v>N</v>
      </c>
      <c r="Q35" s="4" t="str">
        <f>VLOOKUP($D35,percelen!$AZ:$DM,Q$2,0)</f>
        <v>N</v>
      </c>
      <c r="R35" s="205" t="str">
        <f>VLOOKUP($D35,percelen!$AZ:$DM,R$2,0)</f>
        <v>N</v>
      </c>
      <c r="S35" s="4" t="str">
        <f>VLOOKUP($D35,percelen!$AZ:$DM,S$2,0)</f>
        <v>N</v>
      </c>
      <c r="T35" s="4" t="str">
        <f>VLOOKUP($D35,percelen!$AZ:$DM,T$2,0)</f>
        <v>N</v>
      </c>
      <c r="U35" s="4" t="str">
        <f>VLOOKUP($D35,percelen!$AZ:$DM,U$2,0)</f>
        <v>N</v>
      </c>
      <c r="V35" s="4" t="str">
        <f>VLOOKUP($D35,percelen!$AZ:$DM,V$2,0)</f>
        <v>N</v>
      </c>
      <c r="W35" s="4" t="str">
        <f>IF(ISERROR(VLOOKUP($G35,GELDIGE_GEWASCODES_ECO!$B:$B,1,0)),"N","J")</f>
        <v>N</v>
      </c>
      <c r="X35" s="4" t="str">
        <f>IF(W35="J",IF(ISERROR(VLOOKUP($G35&amp;"_"&amp;$I35,GELDIGE_GEWASCODES_ECO!$A:$A,1,0)),"N","J"),"J")</f>
        <v>J</v>
      </c>
      <c r="Y35" s="4" t="str">
        <f>IF(ISERROR(VLOOKUP($G35,GELDIGE_GEWASCODES_ECO!$F:$F,1,0)),"N","J")</f>
        <v>N</v>
      </c>
      <c r="Z35" s="205" t="str">
        <f t="shared" si="10"/>
        <v>J</v>
      </c>
      <c r="AA35" s="4" t="str">
        <f>IF(ISERROR(VLOOKUP($G35,GELDIGE_GEWASCODES_ECO!$J:$J,1,0)),"N","J")</f>
        <v>N</v>
      </c>
      <c r="AB35" s="205" t="str">
        <f t="shared" si="11"/>
        <v>J</v>
      </c>
      <c r="AC35" s="4" t="str">
        <f t="shared" si="12"/>
        <v>J</v>
      </c>
      <c r="AD35" s="205" t="str">
        <f t="shared" si="13"/>
        <v>J</v>
      </c>
      <c r="AE35" s="205" t="str">
        <f t="shared" si="14"/>
        <v>J</v>
      </c>
      <c r="AF35" s="205" t="str">
        <f t="shared" si="15"/>
        <v>J</v>
      </c>
      <c r="AG35" s="205" t="str">
        <f t="shared" si="16"/>
        <v>J</v>
      </c>
      <c r="AH35" s="205" t="str">
        <f t="shared" si="17"/>
        <v>J</v>
      </c>
      <c r="AI35" s="205" t="str">
        <f t="shared" si="18"/>
        <v>J</v>
      </c>
      <c r="AJ35" s="205" t="str">
        <f t="shared" si="19"/>
        <v>J</v>
      </c>
      <c r="AK35" s="205" t="str">
        <f t="shared" si="20"/>
        <v>J</v>
      </c>
      <c r="AL35" s="4" t="str">
        <f t="shared" si="21"/>
        <v>N</v>
      </c>
      <c r="AM35" s="150" t="str">
        <f>IF(ISERROR(VLOOKUP(G35,LOV_CDT!E:F,2,0)),"",VLOOKUP(G35,LOV_CDT!E:F,2,0))</f>
        <v/>
      </c>
      <c r="AN35" s="150" t="str">
        <f>IF(ISERROR(VLOOKUP(G35,LOV_CDT!L:M,2,0)),"",VLOOKUP(G35,LOV_CDT!L:M,2,0))</f>
        <v/>
      </c>
      <c r="AO35" s="4" t="str">
        <f t="shared" si="22"/>
        <v>J</v>
      </c>
      <c r="AP35" s="4" t="str">
        <f t="shared" si="23"/>
        <v>J</v>
      </c>
      <c r="AQ35" s="4" t="str">
        <f t="shared" si="24"/>
        <v>J</v>
      </c>
      <c r="AR35" s="4" t="str">
        <f t="shared" si="25"/>
        <v>J</v>
      </c>
      <c r="AS35" s="4" t="str">
        <f t="shared" si="26"/>
        <v>J</v>
      </c>
      <c r="AT35" s="4" t="str">
        <f t="shared" si="27"/>
        <v>J</v>
      </c>
      <c r="AU35" s="4">
        <f t="shared" si="28"/>
        <v>0</v>
      </c>
      <c r="AV35" s="4">
        <f t="shared" si="29"/>
        <v>0</v>
      </c>
      <c r="AW35" s="4">
        <f t="shared" si="30"/>
        <v>0</v>
      </c>
      <c r="AX35" s="4">
        <f t="shared" si="31"/>
        <v>0</v>
      </c>
      <c r="AY35" s="4">
        <f t="shared" si="32"/>
        <v>0</v>
      </c>
      <c r="AZ35" s="4">
        <f t="shared" si="33"/>
        <v>0</v>
      </c>
      <c r="BA35" s="4">
        <f t="shared" si="34"/>
        <v>0</v>
      </c>
      <c r="BB35" s="4" t="e">
        <f>VLOOKUP(G35,ACTIVITEITENLIJST!E:I,BB$2,0)</f>
        <v>#N/A</v>
      </c>
      <c r="BC35" s="4" t="str">
        <f>IF(ISERROR(B35),"J",IF(ISERROR(VLOOKUP(B35,B$3:B34,1,0)),"J","N"))</f>
        <v>N</v>
      </c>
      <c r="BD35" s="354" t="str">
        <f t="shared" si="35"/>
        <v>N</v>
      </c>
      <c r="BE35" s="358" t="str">
        <f t="shared" si="36"/>
        <v>N</v>
      </c>
    </row>
    <row r="36" spans="1:57" x14ac:dyDescent="0.25">
      <c r="A36" t="str">
        <f t="shared" si="7"/>
        <v>_</v>
      </c>
      <c r="B36" t="str">
        <f t="shared" si="8"/>
        <v>_</v>
      </c>
      <c r="C36" s="2">
        <v>33</v>
      </c>
      <c r="D36" s="2" t="str">
        <f>IF(Invoer!B66&lt;&gt;"",Invoer!B66,"")</f>
        <v/>
      </c>
      <c r="E36" s="134" t="str">
        <f>IF(D36&lt;&gt;"",Invoer!Z66,"")</f>
        <v/>
      </c>
      <c r="F36" s="134" t="str">
        <f>IF(D36&lt;&gt;"",IF(Invoer!AH66="Ja","J",IF(Invoer!AH66="Nee","N","")),"")</f>
        <v/>
      </c>
      <c r="G36" s="36" t="str">
        <f>IF(OR(E36="",E36=0),"",VLOOKUP(E36,ACTIVITEITENLIJST!D:E,G$2,0))</f>
        <v/>
      </c>
      <c r="H36" s="205" t="str">
        <f t="shared" si="9"/>
        <v/>
      </c>
      <c r="I36" s="4" t="str">
        <f>VLOOKUP($D36,percelen!$AZ:$DM,I$2,0)</f>
        <v/>
      </c>
      <c r="J36" s="212" t="str">
        <f>VLOOKUP($D36,percelen!$AZ:$DM,J$2,0)</f>
        <v/>
      </c>
      <c r="K36" s="4"/>
      <c r="L36" s="4">
        <f>VLOOKUP($D36,percelen!$AZ:$DM,L$2,0)</f>
        <v>0</v>
      </c>
      <c r="M36" s="4" t="str">
        <f>VLOOKUP($D36,percelen!$AZ:$DM,M$2,0)</f>
        <v/>
      </c>
      <c r="N36" s="205" t="e">
        <f>VLOOKUP(M36,NORM!$B$31:$F$38,N$2,0)</f>
        <v>#N/A</v>
      </c>
      <c r="O36" s="4" t="str">
        <f>VLOOKUP($D36,percelen!$AZ:$DM,O$2,0)</f>
        <v>N</v>
      </c>
      <c r="P36" s="4" t="str">
        <f>VLOOKUP($D36,percelen!$AZ:$DM,P$2,0)</f>
        <v>N</v>
      </c>
      <c r="Q36" s="4" t="str">
        <f>VLOOKUP($D36,percelen!$AZ:$DM,Q$2,0)</f>
        <v>N</v>
      </c>
      <c r="R36" s="205" t="str">
        <f>VLOOKUP($D36,percelen!$AZ:$DM,R$2,0)</f>
        <v>N</v>
      </c>
      <c r="S36" s="4" t="str">
        <f>VLOOKUP($D36,percelen!$AZ:$DM,S$2,0)</f>
        <v>N</v>
      </c>
      <c r="T36" s="4" t="str">
        <f>VLOOKUP($D36,percelen!$AZ:$DM,T$2,0)</f>
        <v>N</v>
      </c>
      <c r="U36" s="4" t="str">
        <f>VLOOKUP($D36,percelen!$AZ:$DM,U$2,0)</f>
        <v>N</v>
      </c>
      <c r="V36" s="4" t="str">
        <f>VLOOKUP($D36,percelen!$AZ:$DM,V$2,0)</f>
        <v>N</v>
      </c>
      <c r="W36" s="4" t="str">
        <f>IF(ISERROR(VLOOKUP($G36,GELDIGE_GEWASCODES_ECO!$B:$B,1,0)),"N","J")</f>
        <v>N</v>
      </c>
      <c r="X36" s="4" t="str">
        <f>IF(W36="J",IF(ISERROR(VLOOKUP($G36&amp;"_"&amp;$I36,GELDIGE_GEWASCODES_ECO!$A:$A,1,0)),"N","J"),"J")</f>
        <v>J</v>
      </c>
      <c r="Y36" s="4" t="str">
        <f>IF(ISERROR(VLOOKUP($G36,GELDIGE_GEWASCODES_ECO!$F:$F,1,0)),"N","J")</f>
        <v>N</v>
      </c>
      <c r="Z36" s="205" t="str">
        <f t="shared" si="10"/>
        <v>J</v>
      </c>
      <c r="AA36" s="4" t="str">
        <f>IF(ISERROR(VLOOKUP($G36,GELDIGE_GEWASCODES_ECO!$J:$J,1,0)),"N","J")</f>
        <v>N</v>
      </c>
      <c r="AB36" s="205" t="str">
        <f t="shared" si="11"/>
        <v>J</v>
      </c>
      <c r="AC36" s="4" t="str">
        <f t="shared" si="12"/>
        <v>J</v>
      </c>
      <c r="AD36" s="205" t="str">
        <f t="shared" si="13"/>
        <v>J</v>
      </c>
      <c r="AE36" s="205" t="str">
        <f t="shared" si="14"/>
        <v>J</v>
      </c>
      <c r="AF36" s="205" t="str">
        <f t="shared" si="15"/>
        <v>J</v>
      </c>
      <c r="AG36" s="205" t="str">
        <f t="shared" si="16"/>
        <v>J</v>
      </c>
      <c r="AH36" s="205" t="str">
        <f t="shared" si="17"/>
        <v>J</v>
      </c>
      <c r="AI36" s="205" t="str">
        <f t="shared" si="18"/>
        <v>J</v>
      </c>
      <c r="AJ36" s="205" t="str">
        <f t="shared" si="19"/>
        <v>J</v>
      </c>
      <c r="AK36" s="205" t="str">
        <f t="shared" si="20"/>
        <v>J</v>
      </c>
      <c r="AL36" s="4" t="str">
        <f t="shared" si="21"/>
        <v>N</v>
      </c>
      <c r="AM36" s="150" t="str">
        <f>IF(ISERROR(VLOOKUP(G36,LOV_CDT!E:F,2,0)),"",VLOOKUP(G36,LOV_CDT!E:F,2,0))</f>
        <v/>
      </c>
      <c r="AN36" s="150" t="str">
        <f>IF(ISERROR(VLOOKUP(G36,LOV_CDT!L:M,2,0)),"",VLOOKUP(G36,LOV_CDT!L:M,2,0))</f>
        <v/>
      </c>
      <c r="AO36" s="4" t="str">
        <f t="shared" si="22"/>
        <v>J</v>
      </c>
      <c r="AP36" s="4" t="str">
        <f t="shared" si="23"/>
        <v>J</v>
      </c>
      <c r="AQ36" s="4" t="str">
        <f t="shared" si="24"/>
        <v>J</v>
      </c>
      <c r="AR36" s="4" t="str">
        <f t="shared" si="25"/>
        <v>J</v>
      </c>
      <c r="AS36" s="4" t="str">
        <f t="shared" si="26"/>
        <v>J</v>
      </c>
      <c r="AT36" s="4" t="str">
        <f t="shared" si="27"/>
        <v>J</v>
      </c>
      <c r="AU36" s="4">
        <f t="shared" si="28"/>
        <v>0</v>
      </c>
      <c r="AV36" s="4">
        <f t="shared" si="29"/>
        <v>0</v>
      </c>
      <c r="AW36" s="4">
        <f t="shared" si="30"/>
        <v>0</v>
      </c>
      <c r="AX36" s="4">
        <f t="shared" si="31"/>
        <v>0</v>
      </c>
      <c r="AY36" s="4">
        <f t="shared" si="32"/>
        <v>0</v>
      </c>
      <c r="AZ36" s="4">
        <f t="shared" si="33"/>
        <v>0</v>
      </c>
      <c r="BA36" s="4">
        <f t="shared" si="34"/>
        <v>0</v>
      </c>
      <c r="BB36" s="4" t="e">
        <f>VLOOKUP(G36,ACTIVITEITENLIJST!E:I,BB$2,0)</f>
        <v>#N/A</v>
      </c>
      <c r="BC36" s="4" t="str">
        <f>IF(ISERROR(B36),"J",IF(ISERROR(VLOOKUP(B36,B$3:B35,1,0)),"J","N"))</f>
        <v>N</v>
      </c>
      <c r="BD36" s="354" t="str">
        <f t="shared" si="35"/>
        <v>N</v>
      </c>
      <c r="BE36" s="358" t="str">
        <f t="shared" si="36"/>
        <v>N</v>
      </c>
    </row>
    <row r="37" spans="1:57" x14ac:dyDescent="0.25">
      <c r="A37" t="str">
        <f t="shared" si="7"/>
        <v>_</v>
      </c>
      <c r="B37" t="str">
        <f t="shared" si="8"/>
        <v>_</v>
      </c>
      <c r="C37" s="2">
        <v>34</v>
      </c>
      <c r="D37" s="2" t="str">
        <f>IF(Invoer!B67&lt;&gt;"",Invoer!B67,"")</f>
        <v/>
      </c>
      <c r="E37" s="134" t="str">
        <f>IF(D37&lt;&gt;"",Invoer!Z67,"")</f>
        <v/>
      </c>
      <c r="F37" s="134" t="str">
        <f>IF(D37&lt;&gt;"",IF(Invoer!AH67="Ja","J",IF(Invoer!AH67="Nee","N","")),"")</f>
        <v/>
      </c>
      <c r="G37" s="36" t="str">
        <f>IF(OR(E37="",E37=0),"",VLOOKUP(E37,ACTIVITEITENLIJST!D:E,G$2,0))</f>
        <v/>
      </c>
      <c r="H37" s="205" t="str">
        <f t="shared" si="9"/>
        <v/>
      </c>
      <c r="I37" s="4" t="str">
        <f>VLOOKUP($D37,percelen!$AZ:$DM,I$2,0)</f>
        <v/>
      </c>
      <c r="J37" s="212" t="str">
        <f>VLOOKUP($D37,percelen!$AZ:$DM,J$2,0)</f>
        <v/>
      </c>
      <c r="K37" s="4"/>
      <c r="L37" s="4">
        <f>VLOOKUP($D37,percelen!$AZ:$DM,L$2,0)</f>
        <v>0</v>
      </c>
      <c r="M37" s="4" t="str">
        <f>VLOOKUP($D37,percelen!$AZ:$DM,M$2,0)</f>
        <v/>
      </c>
      <c r="N37" s="205" t="e">
        <f>VLOOKUP(M37,NORM!$B$31:$F$38,N$2,0)</f>
        <v>#N/A</v>
      </c>
      <c r="O37" s="4" t="str">
        <f>VLOOKUP($D37,percelen!$AZ:$DM,O$2,0)</f>
        <v>N</v>
      </c>
      <c r="P37" s="4" t="str">
        <f>VLOOKUP($D37,percelen!$AZ:$DM,P$2,0)</f>
        <v>N</v>
      </c>
      <c r="Q37" s="4" t="str">
        <f>VLOOKUP($D37,percelen!$AZ:$DM,Q$2,0)</f>
        <v>N</v>
      </c>
      <c r="R37" s="205" t="str">
        <f>VLOOKUP($D37,percelen!$AZ:$DM,R$2,0)</f>
        <v>N</v>
      </c>
      <c r="S37" s="4" t="str">
        <f>VLOOKUP($D37,percelen!$AZ:$DM,S$2,0)</f>
        <v>N</v>
      </c>
      <c r="T37" s="4" t="str">
        <f>VLOOKUP($D37,percelen!$AZ:$DM,T$2,0)</f>
        <v>N</v>
      </c>
      <c r="U37" s="4" t="str">
        <f>VLOOKUP($D37,percelen!$AZ:$DM,U$2,0)</f>
        <v>N</v>
      </c>
      <c r="V37" s="4" t="str">
        <f>VLOOKUP($D37,percelen!$AZ:$DM,V$2,0)</f>
        <v>N</v>
      </c>
      <c r="W37" s="4" t="str">
        <f>IF(ISERROR(VLOOKUP($G37,GELDIGE_GEWASCODES_ECO!$B:$B,1,0)),"N","J")</f>
        <v>N</v>
      </c>
      <c r="X37" s="4" t="str">
        <f>IF(W37="J",IF(ISERROR(VLOOKUP($G37&amp;"_"&amp;$I37,GELDIGE_GEWASCODES_ECO!$A:$A,1,0)),"N","J"),"J")</f>
        <v>J</v>
      </c>
      <c r="Y37" s="4" t="str">
        <f>IF(ISERROR(VLOOKUP($G37,GELDIGE_GEWASCODES_ECO!$F:$F,1,0)),"N","J")</f>
        <v>N</v>
      </c>
      <c r="Z37" s="205" t="str">
        <f t="shared" si="10"/>
        <v>J</v>
      </c>
      <c r="AA37" s="4" t="str">
        <f>IF(ISERROR(VLOOKUP($G37,GELDIGE_GEWASCODES_ECO!$J:$J,1,0)),"N","J")</f>
        <v>N</v>
      </c>
      <c r="AB37" s="205" t="str">
        <f t="shared" si="11"/>
        <v>J</v>
      </c>
      <c r="AC37" s="4" t="str">
        <f t="shared" si="12"/>
        <v>J</v>
      </c>
      <c r="AD37" s="205" t="str">
        <f t="shared" si="13"/>
        <v>J</v>
      </c>
      <c r="AE37" s="205" t="str">
        <f t="shared" si="14"/>
        <v>J</v>
      </c>
      <c r="AF37" s="205" t="str">
        <f t="shared" si="15"/>
        <v>J</v>
      </c>
      <c r="AG37" s="205" t="str">
        <f t="shared" si="16"/>
        <v>J</v>
      </c>
      <c r="AH37" s="205" t="str">
        <f t="shared" si="17"/>
        <v>J</v>
      </c>
      <c r="AI37" s="205" t="str">
        <f t="shared" si="18"/>
        <v>J</v>
      </c>
      <c r="AJ37" s="205" t="str">
        <f t="shared" si="19"/>
        <v>J</v>
      </c>
      <c r="AK37" s="205" t="str">
        <f t="shared" si="20"/>
        <v>J</v>
      </c>
      <c r="AL37" s="4" t="str">
        <f t="shared" si="21"/>
        <v>N</v>
      </c>
      <c r="AM37" s="150" t="str">
        <f>IF(ISERROR(VLOOKUP(G37,LOV_CDT!E:F,2,0)),"",VLOOKUP(G37,LOV_CDT!E:F,2,0))</f>
        <v/>
      </c>
      <c r="AN37" s="150" t="str">
        <f>IF(ISERROR(VLOOKUP(G37,LOV_CDT!L:M,2,0)),"",VLOOKUP(G37,LOV_CDT!L:M,2,0))</f>
        <v/>
      </c>
      <c r="AO37" s="4" t="str">
        <f t="shared" si="22"/>
        <v>J</v>
      </c>
      <c r="AP37" s="4" t="str">
        <f t="shared" si="23"/>
        <v>J</v>
      </c>
      <c r="AQ37" s="4" t="str">
        <f t="shared" si="24"/>
        <v>J</v>
      </c>
      <c r="AR37" s="4" t="str">
        <f t="shared" si="25"/>
        <v>J</v>
      </c>
      <c r="AS37" s="4" t="str">
        <f t="shared" si="26"/>
        <v>J</v>
      </c>
      <c r="AT37" s="4" t="str">
        <f t="shared" si="27"/>
        <v>J</v>
      </c>
      <c r="AU37" s="4">
        <f t="shared" si="28"/>
        <v>0</v>
      </c>
      <c r="AV37" s="4">
        <f t="shared" si="29"/>
        <v>0</v>
      </c>
      <c r="AW37" s="4">
        <f t="shared" si="30"/>
        <v>0</v>
      </c>
      <c r="AX37" s="4">
        <f t="shared" si="31"/>
        <v>0</v>
      </c>
      <c r="AY37" s="4">
        <f t="shared" si="32"/>
        <v>0</v>
      </c>
      <c r="AZ37" s="4">
        <f t="shared" si="33"/>
        <v>0</v>
      </c>
      <c r="BA37" s="4">
        <f t="shared" si="34"/>
        <v>0</v>
      </c>
      <c r="BB37" s="4" t="e">
        <f>VLOOKUP(G37,ACTIVITEITENLIJST!E:I,BB$2,0)</f>
        <v>#N/A</v>
      </c>
      <c r="BC37" s="4" t="str">
        <f>IF(ISERROR(B37),"J",IF(ISERROR(VLOOKUP(B37,B$3:B36,1,0)),"J","N"))</f>
        <v>N</v>
      </c>
      <c r="BD37" s="354" t="str">
        <f t="shared" si="35"/>
        <v>N</v>
      </c>
      <c r="BE37" s="358" t="str">
        <f t="shared" si="36"/>
        <v>N</v>
      </c>
    </row>
    <row r="38" spans="1:57" x14ac:dyDescent="0.25">
      <c r="A38" t="str">
        <f t="shared" si="7"/>
        <v>_</v>
      </c>
      <c r="B38" t="str">
        <f t="shared" si="8"/>
        <v>_</v>
      </c>
      <c r="C38" s="2">
        <v>35</v>
      </c>
      <c r="D38" s="2" t="str">
        <f>IF(Invoer!B68&lt;&gt;"",Invoer!B68,"")</f>
        <v/>
      </c>
      <c r="E38" s="134" t="str">
        <f>IF(D38&lt;&gt;"",Invoer!Z68,"")</f>
        <v/>
      </c>
      <c r="F38" s="134" t="str">
        <f>IF(D38&lt;&gt;"",IF(Invoer!AH68="Ja","J",IF(Invoer!AH68="Nee","N","")),"")</f>
        <v/>
      </c>
      <c r="G38" s="36" t="str">
        <f>IF(OR(E38="",E38=0),"",VLOOKUP(E38,ACTIVITEITENLIJST!D:E,G$2,0))</f>
        <v/>
      </c>
      <c r="H38" s="205" t="str">
        <f t="shared" si="9"/>
        <v/>
      </c>
      <c r="I38" s="4" t="str">
        <f>VLOOKUP($D38,percelen!$AZ:$DM,I$2,0)</f>
        <v/>
      </c>
      <c r="J38" s="212" t="str">
        <f>VLOOKUP($D38,percelen!$AZ:$DM,J$2,0)</f>
        <v/>
      </c>
      <c r="K38" s="4"/>
      <c r="L38" s="4">
        <f>VLOOKUP($D38,percelen!$AZ:$DM,L$2,0)</f>
        <v>0</v>
      </c>
      <c r="M38" s="4" t="str">
        <f>VLOOKUP($D38,percelen!$AZ:$DM,M$2,0)</f>
        <v/>
      </c>
      <c r="N38" s="205" t="e">
        <f>VLOOKUP(M38,NORM!$B$31:$F$38,N$2,0)</f>
        <v>#N/A</v>
      </c>
      <c r="O38" s="4" t="str">
        <f>VLOOKUP($D38,percelen!$AZ:$DM,O$2,0)</f>
        <v>N</v>
      </c>
      <c r="P38" s="4" t="str">
        <f>VLOOKUP($D38,percelen!$AZ:$DM,P$2,0)</f>
        <v>N</v>
      </c>
      <c r="Q38" s="4" t="str">
        <f>VLOOKUP($D38,percelen!$AZ:$DM,Q$2,0)</f>
        <v>N</v>
      </c>
      <c r="R38" s="205" t="str">
        <f>VLOOKUP($D38,percelen!$AZ:$DM,R$2,0)</f>
        <v>N</v>
      </c>
      <c r="S38" s="4" t="str">
        <f>VLOOKUP($D38,percelen!$AZ:$DM,S$2,0)</f>
        <v>N</v>
      </c>
      <c r="T38" s="4" t="str">
        <f>VLOOKUP($D38,percelen!$AZ:$DM,T$2,0)</f>
        <v>N</v>
      </c>
      <c r="U38" s="4" t="str">
        <f>VLOOKUP($D38,percelen!$AZ:$DM,U$2,0)</f>
        <v>N</v>
      </c>
      <c r="V38" s="4" t="str">
        <f>VLOOKUP($D38,percelen!$AZ:$DM,V$2,0)</f>
        <v>N</v>
      </c>
      <c r="W38" s="4" t="str">
        <f>IF(ISERROR(VLOOKUP($G38,GELDIGE_GEWASCODES_ECO!$B:$B,1,0)),"N","J")</f>
        <v>N</v>
      </c>
      <c r="X38" s="4" t="str">
        <f>IF(W38="J",IF(ISERROR(VLOOKUP($G38&amp;"_"&amp;$I38,GELDIGE_GEWASCODES_ECO!$A:$A,1,0)),"N","J"),"J")</f>
        <v>J</v>
      </c>
      <c r="Y38" s="4" t="str">
        <f>IF(ISERROR(VLOOKUP($G38,GELDIGE_GEWASCODES_ECO!$F:$F,1,0)),"N","J")</f>
        <v>N</v>
      </c>
      <c r="Z38" s="205" t="str">
        <f t="shared" si="10"/>
        <v>J</v>
      </c>
      <c r="AA38" s="4" t="str">
        <f>IF(ISERROR(VLOOKUP($G38,GELDIGE_GEWASCODES_ECO!$J:$J,1,0)),"N","J")</f>
        <v>N</v>
      </c>
      <c r="AB38" s="205" t="str">
        <f t="shared" si="11"/>
        <v>J</v>
      </c>
      <c r="AC38" s="4" t="str">
        <f t="shared" si="12"/>
        <v>J</v>
      </c>
      <c r="AD38" s="205" t="str">
        <f t="shared" si="13"/>
        <v>J</v>
      </c>
      <c r="AE38" s="205" t="str">
        <f t="shared" si="14"/>
        <v>J</v>
      </c>
      <c r="AF38" s="205" t="str">
        <f t="shared" si="15"/>
        <v>J</v>
      </c>
      <c r="AG38" s="205" t="str">
        <f t="shared" si="16"/>
        <v>J</v>
      </c>
      <c r="AH38" s="205" t="str">
        <f t="shared" si="17"/>
        <v>J</v>
      </c>
      <c r="AI38" s="205" t="str">
        <f t="shared" si="18"/>
        <v>J</v>
      </c>
      <c r="AJ38" s="205" t="str">
        <f t="shared" si="19"/>
        <v>J</v>
      </c>
      <c r="AK38" s="205" t="str">
        <f t="shared" si="20"/>
        <v>J</v>
      </c>
      <c r="AL38" s="4" t="str">
        <f t="shared" si="21"/>
        <v>N</v>
      </c>
      <c r="AM38" s="150" t="str">
        <f>IF(ISERROR(VLOOKUP(G38,LOV_CDT!E:F,2,0)),"",VLOOKUP(G38,LOV_CDT!E:F,2,0))</f>
        <v/>
      </c>
      <c r="AN38" s="150" t="str">
        <f>IF(ISERROR(VLOOKUP(G38,LOV_CDT!L:M,2,0)),"",VLOOKUP(G38,LOV_CDT!L:M,2,0))</f>
        <v/>
      </c>
      <c r="AO38" s="4" t="str">
        <f t="shared" si="22"/>
        <v>J</v>
      </c>
      <c r="AP38" s="4" t="str">
        <f t="shared" si="23"/>
        <v>J</v>
      </c>
      <c r="AQ38" s="4" t="str">
        <f t="shared" si="24"/>
        <v>J</v>
      </c>
      <c r="AR38" s="4" t="str">
        <f t="shared" si="25"/>
        <v>J</v>
      </c>
      <c r="AS38" s="4" t="str">
        <f t="shared" si="26"/>
        <v>J</v>
      </c>
      <c r="AT38" s="4" t="str">
        <f t="shared" si="27"/>
        <v>J</v>
      </c>
      <c r="AU38" s="4">
        <f t="shared" si="28"/>
        <v>0</v>
      </c>
      <c r="AV38" s="4">
        <f t="shared" si="29"/>
        <v>0</v>
      </c>
      <c r="AW38" s="4">
        <f t="shared" si="30"/>
        <v>0</v>
      </c>
      <c r="AX38" s="4">
        <f t="shared" si="31"/>
        <v>0</v>
      </c>
      <c r="AY38" s="4">
        <f t="shared" si="32"/>
        <v>0</v>
      </c>
      <c r="AZ38" s="4">
        <f t="shared" si="33"/>
        <v>0</v>
      </c>
      <c r="BA38" s="4">
        <f t="shared" si="34"/>
        <v>0</v>
      </c>
      <c r="BB38" s="4" t="e">
        <f>VLOOKUP(G38,ACTIVITEITENLIJST!E:I,BB$2,0)</f>
        <v>#N/A</v>
      </c>
      <c r="BC38" s="4" t="str">
        <f>IF(ISERROR(B38),"J",IF(ISERROR(VLOOKUP(B38,B$3:B37,1,0)),"J","N"))</f>
        <v>N</v>
      </c>
      <c r="BD38" s="354" t="str">
        <f t="shared" si="35"/>
        <v>N</v>
      </c>
      <c r="BE38" s="358" t="str">
        <f t="shared" si="36"/>
        <v>N</v>
      </c>
    </row>
    <row r="39" spans="1:57" x14ac:dyDescent="0.25">
      <c r="A39" t="str">
        <f t="shared" si="7"/>
        <v>_</v>
      </c>
      <c r="B39" t="str">
        <f t="shared" si="8"/>
        <v>_</v>
      </c>
      <c r="C39" s="2">
        <v>36</v>
      </c>
      <c r="D39" s="2" t="str">
        <f>IF(Invoer!B69&lt;&gt;"",Invoer!B69,"")</f>
        <v/>
      </c>
      <c r="E39" s="134" t="str">
        <f>IF(D39&lt;&gt;"",Invoer!Z69,"")</f>
        <v/>
      </c>
      <c r="F39" s="134" t="str">
        <f>IF(D39&lt;&gt;"",IF(Invoer!AH69="Ja","J",IF(Invoer!AH69="Nee","N","")),"")</f>
        <v/>
      </c>
      <c r="G39" s="36" t="str">
        <f>IF(OR(E39="",E39=0),"",VLOOKUP(E39,ACTIVITEITENLIJST!D:E,G$2,0))</f>
        <v/>
      </c>
      <c r="H39" s="205" t="str">
        <f t="shared" si="9"/>
        <v/>
      </c>
      <c r="I39" s="4" t="str">
        <f>VLOOKUP($D39,percelen!$AZ:$DM,I$2,0)</f>
        <v/>
      </c>
      <c r="J39" s="212" t="str">
        <f>VLOOKUP($D39,percelen!$AZ:$DM,J$2,0)</f>
        <v/>
      </c>
      <c r="K39" s="4"/>
      <c r="L39" s="4">
        <f>VLOOKUP($D39,percelen!$AZ:$DM,L$2,0)</f>
        <v>0</v>
      </c>
      <c r="M39" s="4" t="str">
        <f>VLOOKUP($D39,percelen!$AZ:$DM,M$2,0)</f>
        <v/>
      </c>
      <c r="N39" s="205" t="e">
        <f>VLOOKUP(M39,NORM!$B$31:$F$38,N$2,0)</f>
        <v>#N/A</v>
      </c>
      <c r="O39" s="4" t="str">
        <f>VLOOKUP($D39,percelen!$AZ:$DM,O$2,0)</f>
        <v>N</v>
      </c>
      <c r="P39" s="4" t="str">
        <f>VLOOKUP($D39,percelen!$AZ:$DM,P$2,0)</f>
        <v>N</v>
      </c>
      <c r="Q39" s="4" t="str">
        <f>VLOOKUP($D39,percelen!$AZ:$DM,Q$2,0)</f>
        <v>N</v>
      </c>
      <c r="R39" s="205" t="str">
        <f>VLOOKUP($D39,percelen!$AZ:$DM,R$2,0)</f>
        <v>N</v>
      </c>
      <c r="S39" s="4" t="str">
        <f>VLOOKUP($D39,percelen!$AZ:$DM,S$2,0)</f>
        <v>N</v>
      </c>
      <c r="T39" s="4" t="str">
        <f>VLOOKUP($D39,percelen!$AZ:$DM,T$2,0)</f>
        <v>N</v>
      </c>
      <c r="U39" s="4" t="str">
        <f>VLOOKUP($D39,percelen!$AZ:$DM,U$2,0)</f>
        <v>N</v>
      </c>
      <c r="V39" s="4" t="str">
        <f>VLOOKUP($D39,percelen!$AZ:$DM,V$2,0)</f>
        <v>N</v>
      </c>
      <c r="W39" s="4" t="str">
        <f>IF(ISERROR(VLOOKUP($G39,GELDIGE_GEWASCODES_ECO!$B:$B,1,0)),"N","J")</f>
        <v>N</v>
      </c>
      <c r="X39" s="4" t="str">
        <f>IF(W39="J",IF(ISERROR(VLOOKUP($G39&amp;"_"&amp;$I39,GELDIGE_GEWASCODES_ECO!$A:$A,1,0)),"N","J"),"J")</f>
        <v>J</v>
      </c>
      <c r="Y39" s="4" t="str">
        <f>IF(ISERROR(VLOOKUP($G39,GELDIGE_GEWASCODES_ECO!$F:$F,1,0)),"N","J")</f>
        <v>N</v>
      </c>
      <c r="Z39" s="205" t="str">
        <f t="shared" si="10"/>
        <v>J</v>
      </c>
      <c r="AA39" s="4" t="str">
        <f>IF(ISERROR(VLOOKUP($G39,GELDIGE_GEWASCODES_ECO!$J:$J,1,0)),"N","J")</f>
        <v>N</v>
      </c>
      <c r="AB39" s="205" t="str">
        <f t="shared" si="11"/>
        <v>J</v>
      </c>
      <c r="AC39" s="4" t="str">
        <f t="shared" si="12"/>
        <v>J</v>
      </c>
      <c r="AD39" s="205" t="str">
        <f t="shared" si="13"/>
        <v>J</v>
      </c>
      <c r="AE39" s="205" t="str">
        <f t="shared" si="14"/>
        <v>J</v>
      </c>
      <c r="AF39" s="205" t="str">
        <f t="shared" si="15"/>
        <v>J</v>
      </c>
      <c r="AG39" s="205" t="str">
        <f t="shared" si="16"/>
        <v>J</v>
      </c>
      <c r="AH39" s="205" t="str">
        <f t="shared" si="17"/>
        <v>J</v>
      </c>
      <c r="AI39" s="205" t="str">
        <f t="shared" si="18"/>
        <v>J</v>
      </c>
      <c r="AJ39" s="205" t="str">
        <f t="shared" si="19"/>
        <v>J</v>
      </c>
      <c r="AK39" s="205" t="str">
        <f t="shared" si="20"/>
        <v>J</v>
      </c>
      <c r="AL39" s="4" t="str">
        <f t="shared" si="21"/>
        <v>N</v>
      </c>
      <c r="AM39" s="150" t="str">
        <f>IF(ISERROR(VLOOKUP(G39,LOV_CDT!E:F,2,0)),"",VLOOKUP(G39,LOV_CDT!E:F,2,0))</f>
        <v/>
      </c>
      <c r="AN39" s="150" t="str">
        <f>IF(ISERROR(VLOOKUP(G39,LOV_CDT!L:M,2,0)),"",VLOOKUP(G39,LOV_CDT!L:M,2,0))</f>
        <v/>
      </c>
      <c r="AO39" s="4" t="str">
        <f t="shared" si="22"/>
        <v>J</v>
      </c>
      <c r="AP39" s="4" t="str">
        <f t="shared" si="23"/>
        <v>J</v>
      </c>
      <c r="AQ39" s="4" t="str">
        <f t="shared" si="24"/>
        <v>J</v>
      </c>
      <c r="AR39" s="4" t="str">
        <f t="shared" si="25"/>
        <v>J</v>
      </c>
      <c r="AS39" s="4" t="str">
        <f t="shared" si="26"/>
        <v>J</v>
      </c>
      <c r="AT39" s="4" t="str">
        <f t="shared" si="27"/>
        <v>J</v>
      </c>
      <c r="AU39" s="4">
        <f t="shared" si="28"/>
        <v>0</v>
      </c>
      <c r="AV39" s="4">
        <f t="shared" si="29"/>
        <v>0</v>
      </c>
      <c r="AW39" s="4">
        <f t="shared" si="30"/>
        <v>0</v>
      </c>
      <c r="AX39" s="4">
        <f t="shared" si="31"/>
        <v>0</v>
      </c>
      <c r="AY39" s="4">
        <f t="shared" si="32"/>
        <v>0</v>
      </c>
      <c r="AZ39" s="4">
        <f t="shared" si="33"/>
        <v>0</v>
      </c>
      <c r="BA39" s="4">
        <f t="shared" si="34"/>
        <v>0</v>
      </c>
      <c r="BB39" s="4" t="e">
        <f>VLOOKUP(G39,ACTIVITEITENLIJST!E:I,BB$2,0)</f>
        <v>#N/A</v>
      </c>
      <c r="BC39" s="4" t="str">
        <f>IF(ISERROR(B39),"J",IF(ISERROR(VLOOKUP(B39,B$3:B38,1,0)),"J","N"))</f>
        <v>N</v>
      </c>
      <c r="BD39" s="354" t="str">
        <f t="shared" si="35"/>
        <v>N</v>
      </c>
      <c r="BE39" s="358" t="str">
        <f t="shared" si="36"/>
        <v>N</v>
      </c>
    </row>
    <row r="40" spans="1:57" x14ac:dyDescent="0.25">
      <c r="A40" t="str">
        <f t="shared" si="7"/>
        <v>_</v>
      </c>
      <c r="B40" t="str">
        <f t="shared" si="8"/>
        <v>_</v>
      </c>
      <c r="C40" s="2">
        <v>37</v>
      </c>
      <c r="D40" s="2" t="str">
        <f>IF(Invoer!B70&lt;&gt;"",Invoer!B70,"")</f>
        <v/>
      </c>
      <c r="E40" s="134" t="str">
        <f>IF(D40&lt;&gt;"",Invoer!Z70,"")</f>
        <v/>
      </c>
      <c r="F40" s="134" t="str">
        <f>IF(D40&lt;&gt;"",IF(Invoer!AH70="Ja","J",IF(Invoer!AH70="Nee","N","")),"")</f>
        <v/>
      </c>
      <c r="G40" s="36" t="str">
        <f>IF(OR(E40="",E40=0),"",VLOOKUP(E40,ACTIVITEITENLIJST!D:E,G$2,0))</f>
        <v/>
      </c>
      <c r="H40" s="205" t="str">
        <f t="shared" si="9"/>
        <v/>
      </c>
      <c r="I40" s="4" t="str">
        <f>VLOOKUP($D40,percelen!$AZ:$DM,I$2,0)</f>
        <v/>
      </c>
      <c r="J40" s="212" t="str">
        <f>VLOOKUP($D40,percelen!$AZ:$DM,J$2,0)</f>
        <v/>
      </c>
      <c r="K40" s="4"/>
      <c r="L40" s="4">
        <f>VLOOKUP($D40,percelen!$AZ:$DM,L$2,0)</f>
        <v>0</v>
      </c>
      <c r="M40" s="4" t="str">
        <f>VLOOKUP($D40,percelen!$AZ:$DM,M$2,0)</f>
        <v/>
      </c>
      <c r="N40" s="205" t="e">
        <f>VLOOKUP(M40,NORM!$B$31:$F$38,N$2,0)</f>
        <v>#N/A</v>
      </c>
      <c r="O40" s="4" t="str">
        <f>VLOOKUP($D40,percelen!$AZ:$DM,O$2,0)</f>
        <v>N</v>
      </c>
      <c r="P40" s="4" t="str">
        <f>VLOOKUP($D40,percelen!$AZ:$DM,P$2,0)</f>
        <v>N</v>
      </c>
      <c r="Q40" s="4" t="str">
        <f>VLOOKUP($D40,percelen!$AZ:$DM,Q$2,0)</f>
        <v>N</v>
      </c>
      <c r="R40" s="205" t="str">
        <f>VLOOKUP($D40,percelen!$AZ:$DM,R$2,0)</f>
        <v>N</v>
      </c>
      <c r="S40" s="4" t="str">
        <f>VLOOKUP($D40,percelen!$AZ:$DM,S$2,0)</f>
        <v>N</v>
      </c>
      <c r="T40" s="4" t="str">
        <f>VLOOKUP($D40,percelen!$AZ:$DM,T$2,0)</f>
        <v>N</v>
      </c>
      <c r="U40" s="4" t="str">
        <f>VLOOKUP($D40,percelen!$AZ:$DM,U$2,0)</f>
        <v>N</v>
      </c>
      <c r="V40" s="4" t="str">
        <f>VLOOKUP($D40,percelen!$AZ:$DM,V$2,0)</f>
        <v>N</v>
      </c>
      <c r="W40" s="4" t="str">
        <f>IF(ISERROR(VLOOKUP($G40,GELDIGE_GEWASCODES_ECO!$B:$B,1,0)),"N","J")</f>
        <v>N</v>
      </c>
      <c r="X40" s="4" t="str">
        <f>IF(W40="J",IF(ISERROR(VLOOKUP($G40&amp;"_"&amp;$I40,GELDIGE_GEWASCODES_ECO!$A:$A,1,0)),"N","J"),"J")</f>
        <v>J</v>
      </c>
      <c r="Y40" s="4" t="str">
        <f>IF(ISERROR(VLOOKUP($G40,GELDIGE_GEWASCODES_ECO!$F:$F,1,0)),"N","J")</f>
        <v>N</v>
      </c>
      <c r="Z40" s="205" t="str">
        <f t="shared" si="10"/>
        <v>J</v>
      </c>
      <c r="AA40" s="4" t="str">
        <f>IF(ISERROR(VLOOKUP($G40,GELDIGE_GEWASCODES_ECO!$J:$J,1,0)),"N","J")</f>
        <v>N</v>
      </c>
      <c r="AB40" s="205" t="str">
        <f t="shared" si="11"/>
        <v>J</v>
      </c>
      <c r="AC40" s="4" t="str">
        <f t="shared" si="12"/>
        <v>J</v>
      </c>
      <c r="AD40" s="205" t="str">
        <f t="shared" si="13"/>
        <v>J</v>
      </c>
      <c r="AE40" s="205" t="str">
        <f t="shared" si="14"/>
        <v>J</v>
      </c>
      <c r="AF40" s="205" t="str">
        <f t="shared" si="15"/>
        <v>J</v>
      </c>
      <c r="AG40" s="205" t="str">
        <f t="shared" si="16"/>
        <v>J</v>
      </c>
      <c r="AH40" s="205" t="str">
        <f t="shared" si="17"/>
        <v>J</v>
      </c>
      <c r="AI40" s="205" t="str">
        <f t="shared" si="18"/>
        <v>J</v>
      </c>
      <c r="AJ40" s="205" t="str">
        <f t="shared" si="19"/>
        <v>J</v>
      </c>
      <c r="AK40" s="205" t="str">
        <f t="shared" si="20"/>
        <v>J</v>
      </c>
      <c r="AL40" s="4" t="str">
        <f t="shared" si="21"/>
        <v>N</v>
      </c>
      <c r="AM40" s="150" t="str">
        <f>IF(ISERROR(VLOOKUP(G40,LOV_CDT!E:F,2,0)),"",VLOOKUP(G40,LOV_CDT!E:F,2,0))</f>
        <v/>
      </c>
      <c r="AN40" s="150" t="str">
        <f>IF(ISERROR(VLOOKUP(G40,LOV_CDT!L:M,2,0)),"",VLOOKUP(G40,LOV_CDT!L:M,2,0))</f>
        <v/>
      </c>
      <c r="AO40" s="4" t="str">
        <f t="shared" si="22"/>
        <v>J</v>
      </c>
      <c r="AP40" s="4" t="str">
        <f t="shared" si="23"/>
        <v>J</v>
      </c>
      <c r="AQ40" s="4" t="str">
        <f t="shared" si="24"/>
        <v>J</v>
      </c>
      <c r="AR40" s="4" t="str">
        <f t="shared" si="25"/>
        <v>J</v>
      </c>
      <c r="AS40" s="4" t="str">
        <f t="shared" si="26"/>
        <v>J</v>
      </c>
      <c r="AT40" s="4" t="str">
        <f t="shared" si="27"/>
        <v>J</v>
      </c>
      <c r="AU40" s="4">
        <f t="shared" si="28"/>
        <v>0</v>
      </c>
      <c r="AV40" s="4">
        <f t="shared" si="29"/>
        <v>0</v>
      </c>
      <c r="AW40" s="4">
        <f t="shared" si="30"/>
        <v>0</v>
      </c>
      <c r="AX40" s="4">
        <f t="shared" si="31"/>
        <v>0</v>
      </c>
      <c r="AY40" s="4">
        <f t="shared" si="32"/>
        <v>0</v>
      </c>
      <c r="AZ40" s="4">
        <f t="shared" si="33"/>
        <v>0</v>
      </c>
      <c r="BA40" s="4">
        <f t="shared" si="34"/>
        <v>0</v>
      </c>
      <c r="BB40" s="4" t="e">
        <f>VLOOKUP(G40,ACTIVITEITENLIJST!E:I,BB$2,0)</f>
        <v>#N/A</v>
      </c>
      <c r="BC40" s="4" t="str">
        <f>IF(ISERROR(B40),"J",IF(ISERROR(VLOOKUP(B40,B$3:B39,1,0)),"J","N"))</f>
        <v>N</v>
      </c>
      <c r="BD40" s="354" t="str">
        <f t="shared" si="35"/>
        <v>N</v>
      </c>
      <c r="BE40" s="358" t="str">
        <f t="shared" si="36"/>
        <v>N</v>
      </c>
    </row>
    <row r="41" spans="1:57" x14ac:dyDescent="0.25">
      <c r="A41" t="str">
        <f t="shared" si="7"/>
        <v>_</v>
      </c>
      <c r="B41" t="str">
        <f t="shared" si="8"/>
        <v>_</v>
      </c>
      <c r="C41" s="2">
        <v>38</v>
      </c>
      <c r="D41" s="2" t="str">
        <f>IF(Invoer!B71&lt;&gt;"",Invoer!B71,"")</f>
        <v/>
      </c>
      <c r="E41" s="134" t="str">
        <f>IF(D41&lt;&gt;"",Invoer!Z71,"")</f>
        <v/>
      </c>
      <c r="F41" s="134" t="str">
        <f>IF(D41&lt;&gt;"",IF(Invoer!AH71="Ja","J",IF(Invoer!AH71="Nee","N","")),"")</f>
        <v/>
      </c>
      <c r="G41" s="36" t="str">
        <f>IF(OR(E41="",E41=0),"",VLOOKUP(E41,ACTIVITEITENLIJST!D:E,G$2,0))</f>
        <v/>
      </c>
      <c r="H41" s="205" t="str">
        <f t="shared" si="9"/>
        <v/>
      </c>
      <c r="I41" s="4" t="str">
        <f>VLOOKUP($D41,percelen!$AZ:$DM,I$2,0)</f>
        <v/>
      </c>
      <c r="J41" s="212" t="str">
        <f>VLOOKUP($D41,percelen!$AZ:$DM,J$2,0)</f>
        <v/>
      </c>
      <c r="K41" s="4"/>
      <c r="L41" s="4">
        <f>VLOOKUP($D41,percelen!$AZ:$DM,L$2,0)</f>
        <v>0</v>
      </c>
      <c r="M41" s="4" t="str">
        <f>VLOOKUP($D41,percelen!$AZ:$DM,M$2,0)</f>
        <v/>
      </c>
      <c r="N41" s="205" t="e">
        <f>VLOOKUP(M41,NORM!$B$31:$F$38,N$2,0)</f>
        <v>#N/A</v>
      </c>
      <c r="O41" s="4" t="str">
        <f>VLOOKUP($D41,percelen!$AZ:$DM,O$2,0)</f>
        <v>N</v>
      </c>
      <c r="P41" s="4" t="str">
        <f>VLOOKUP($D41,percelen!$AZ:$DM,P$2,0)</f>
        <v>N</v>
      </c>
      <c r="Q41" s="4" t="str">
        <f>VLOOKUP($D41,percelen!$AZ:$DM,Q$2,0)</f>
        <v>N</v>
      </c>
      <c r="R41" s="205" t="str">
        <f>VLOOKUP($D41,percelen!$AZ:$DM,R$2,0)</f>
        <v>N</v>
      </c>
      <c r="S41" s="4" t="str">
        <f>VLOOKUP($D41,percelen!$AZ:$DM,S$2,0)</f>
        <v>N</v>
      </c>
      <c r="T41" s="4" t="str">
        <f>VLOOKUP($D41,percelen!$AZ:$DM,T$2,0)</f>
        <v>N</v>
      </c>
      <c r="U41" s="4" t="str">
        <f>VLOOKUP($D41,percelen!$AZ:$DM,U$2,0)</f>
        <v>N</v>
      </c>
      <c r="V41" s="4" t="str">
        <f>VLOOKUP($D41,percelen!$AZ:$DM,V$2,0)</f>
        <v>N</v>
      </c>
      <c r="W41" s="4" t="str">
        <f>IF(ISERROR(VLOOKUP($G41,GELDIGE_GEWASCODES_ECO!$B:$B,1,0)),"N","J")</f>
        <v>N</v>
      </c>
      <c r="X41" s="4" t="str">
        <f>IF(W41="J",IF(ISERROR(VLOOKUP($G41&amp;"_"&amp;$I41,GELDIGE_GEWASCODES_ECO!$A:$A,1,0)),"N","J"),"J")</f>
        <v>J</v>
      </c>
      <c r="Y41" s="4" t="str">
        <f>IF(ISERROR(VLOOKUP($G41,GELDIGE_GEWASCODES_ECO!$F:$F,1,0)),"N","J")</f>
        <v>N</v>
      </c>
      <c r="Z41" s="205" t="str">
        <f t="shared" si="10"/>
        <v>J</v>
      </c>
      <c r="AA41" s="4" t="str">
        <f>IF(ISERROR(VLOOKUP($G41,GELDIGE_GEWASCODES_ECO!$J:$J,1,0)),"N","J")</f>
        <v>N</v>
      </c>
      <c r="AB41" s="205" t="str">
        <f t="shared" si="11"/>
        <v>J</v>
      </c>
      <c r="AC41" s="4" t="str">
        <f t="shared" si="12"/>
        <v>J</v>
      </c>
      <c r="AD41" s="205" t="str">
        <f t="shared" si="13"/>
        <v>J</v>
      </c>
      <c r="AE41" s="205" t="str">
        <f t="shared" si="14"/>
        <v>J</v>
      </c>
      <c r="AF41" s="205" t="str">
        <f t="shared" si="15"/>
        <v>J</v>
      </c>
      <c r="AG41" s="205" t="str">
        <f t="shared" si="16"/>
        <v>J</v>
      </c>
      <c r="AH41" s="205" t="str">
        <f t="shared" si="17"/>
        <v>J</v>
      </c>
      <c r="AI41" s="205" t="str">
        <f t="shared" si="18"/>
        <v>J</v>
      </c>
      <c r="AJ41" s="205" t="str">
        <f t="shared" si="19"/>
        <v>J</v>
      </c>
      <c r="AK41" s="205" t="str">
        <f t="shared" si="20"/>
        <v>J</v>
      </c>
      <c r="AL41" s="4" t="str">
        <f t="shared" si="21"/>
        <v>N</v>
      </c>
      <c r="AM41" s="150" t="str">
        <f>IF(ISERROR(VLOOKUP(G41,LOV_CDT!E:F,2,0)),"",VLOOKUP(G41,LOV_CDT!E:F,2,0))</f>
        <v/>
      </c>
      <c r="AN41" s="150" t="str">
        <f>IF(ISERROR(VLOOKUP(G41,LOV_CDT!L:M,2,0)),"",VLOOKUP(G41,LOV_CDT!L:M,2,0))</f>
        <v/>
      </c>
      <c r="AO41" s="4" t="str">
        <f t="shared" si="22"/>
        <v>J</v>
      </c>
      <c r="AP41" s="4" t="str">
        <f t="shared" si="23"/>
        <v>J</v>
      </c>
      <c r="AQ41" s="4" t="str">
        <f t="shared" si="24"/>
        <v>J</v>
      </c>
      <c r="AR41" s="4" t="str">
        <f t="shared" si="25"/>
        <v>J</v>
      </c>
      <c r="AS41" s="4" t="str">
        <f t="shared" si="26"/>
        <v>J</v>
      </c>
      <c r="AT41" s="4" t="str">
        <f t="shared" si="27"/>
        <v>J</v>
      </c>
      <c r="AU41" s="4">
        <f t="shared" si="28"/>
        <v>0</v>
      </c>
      <c r="AV41" s="4">
        <f t="shared" si="29"/>
        <v>0</v>
      </c>
      <c r="AW41" s="4">
        <f t="shared" si="30"/>
        <v>0</v>
      </c>
      <c r="AX41" s="4">
        <f t="shared" si="31"/>
        <v>0</v>
      </c>
      <c r="AY41" s="4">
        <f t="shared" si="32"/>
        <v>0</v>
      </c>
      <c r="AZ41" s="4">
        <f t="shared" si="33"/>
        <v>0</v>
      </c>
      <c r="BA41" s="4">
        <f t="shared" si="34"/>
        <v>0</v>
      </c>
      <c r="BB41" s="4" t="e">
        <f>VLOOKUP(G41,ACTIVITEITENLIJST!E:I,BB$2,0)</f>
        <v>#N/A</v>
      </c>
      <c r="BC41" s="4" t="str">
        <f>IF(ISERROR(B41),"J",IF(ISERROR(VLOOKUP(B41,B$3:B40,1,0)),"J","N"))</f>
        <v>N</v>
      </c>
      <c r="BD41" s="354" t="str">
        <f t="shared" si="35"/>
        <v>N</v>
      </c>
      <c r="BE41" s="358" t="str">
        <f t="shared" si="36"/>
        <v>N</v>
      </c>
    </row>
    <row r="42" spans="1:57" x14ac:dyDescent="0.25">
      <c r="A42" t="str">
        <f t="shared" si="7"/>
        <v>_</v>
      </c>
      <c r="B42" t="str">
        <f t="shared" si="8"/>
        <v>_</v>
      </c>
      <c r="C42" s="2">
        <v>39</v>
      </c>
      <c r="D42" s="2" t="str">
        <f>IF(Invoer!B72&lt;&gt;"",Invoer!B72,"")</f>
        <v/>
      </c>
      <c r="E42" s="134" t="str">
        <f>IF(D42&lt;&gt;"",Invoer!Z72,"")</f>
        <v/>
      </c>
      <c r="F42" s="134" t="str">
        <f>IF(D42&lt;&gt;"",IF(Invoer!AH72="Ja","J",IF(Invoer!AH72="Nee","N","")),"")</f>
        <v/>
      </c>
      <c r="G42" s="36" t="str">
        <f>IF(OR(E42="",E42=0),"",VLOOKUP(E42,ACTIVITEITENLIJST!D:E,G$2,0))</f>
        <v/>
      </c>
      <c r="H42" s="205" t="str">
        <f t="shared" si="9"/>
        <v/>
      </c>
      <c r="I42" s="4" t="str">
        <f>VLOOKUP($D42,percelen!$AZ:$DM,I$2,0)</f>
        <v/>
      </c>
      <c r="J42" s="212" t="str">
        <f>VLOOKUP($D42,percelen!$AZ:$DM,J$2,0)</f>
        <v/>
      </c>
      <c r="K42" s="4"/>
      <c r="L42" s="4">
        <f>VLOOKUP($D42,percelen!$AZ:$DM,L$2,0)</f>
        <v>0</v>
      </c>
      <c r="M42" s="4" t="str">
        <f>VLOOKUP($D42,percelen!$AZ:$DM,M$2,0)</f>
        <v/>
      </c>
      <c r="N42" s="205" t="e">
        <f>VLOOKUP(M42,NORM!$B$31:$F$38,N$2,0)</f>
        <v>#N/A</v>
      </c>
      <c r="O42" s="4" t="str">
        <f>VLOOKUP($D42,percelen!$AZ:$DM,O$2,0)</f>
        <v>N</v>
      </c>
      <c r="P42" s="4" t="str">
        <f>VLOOKUP($D42,percelen!$AZ:$DM,P$2,0)</f>
        <v>N</v>
      </c>
      <c r="Q42" s="4" t="str">
        <f>VLOOKUP($D42,percelen!$AZ:$DM,Q$2,0)</f>
        <v>N</v>
      </c>
      <c r="R42" s="205" t="str">
        <f>VLOOKUP($D42,percelen!$AZ:$DM,R$2,0)</f>
        <v>N</v>
      </c>
      <c r="S42" s="4" t="str">
        <f>VLOOKUP($D42,percelen!$AZ:$DM,S$2,0)</f>
        <v>N</v>
      </c>
      <c r="T42" s="4" t="str">
        <f>VLOOKUP($D42,percelen!$AZ:$DM,T$2,0)</f>
        <v>N</v>
      </c>
      <c r="U42" s="4" t="str">
        <f>VLOOKUP($D42,percelen!$AZ:$DM,U$2,0)</f>
        <v>N</v>
      </c>
      <c r="V42" s="4" t="str">
        <f>VLOOKUP($D42,percelen!$AZ:$DM,V$2,0)</f>
        <v>N</v>
      </c>
      <c r="W42" s="4" t="str">
        <f>IF(ISERROR(VLOOKUP($G42,GELDIGE_GEWASCODES_ECO!$B:$B,1,0)),"N","J")</f>
        <v>N</v>
      </c>
      <c r="X42" s="4" t="str">
        <f>IF(W42="J",IF(ISERROR(VLOOKUP($G42&amp;"_"&amp;$I42,GELDIGE_GEWASCODES_ECO!$A:$A,1,0)),"N","J"),"J")</f>
        <v>J</v>
      </c>
      <c r="Y42" s="4" t="str">
        <f>IF(ISERROR(VLOOKUP($G42,GELDIGE_GEWASCODES_ECO!$F:$F,1,0)),"N","J")</f>
        <v>N</v>
      </c>
      <c r="Z42" s="205" t="str">
        <f t="shared" si="10"/>
        <v>J</v>
      </c>
      <c r="AA42" s="4" t="str">
        <f>IF(ISERROR(VLOOKUP($G42,GELDIGE_GEWASCODES_ECO!$J:$J,1,0)),"N","J")</f>
        <v>N</v>
      </c>
      <c r="AB42" s="205" t="str">
        <f t="shared" si="11"/>
        <v>J</v>
      </c>
      <c r="AC42" s="4" t="str">
        <f t="shared" si="12"/>
        <v>J</v>
      </c>
      <c r="AD42" s="205" t="str">
        <f t="shared" si="13"/>
        <v>J</v>
      </c>
      <c r="AE42" s="205" t="str">
        <f t="shared" si="14"/>
        <v>J</v>
      </c>
      <c r="AF42" s="205" t="str">
        <f t="shared" si="15"/>
        <v>J</v>
      </c>
      <c r="AG42" s="205" t="str">
        <f t="shared" si="16"/>
        <v>J</v>
      </c>
      <c r="AH42" s="205" t="str">
        <f t="shared" si="17"/>
        <v>J</v>
      </c>
      <c r="AI42" s="205" t="str">
        <f t="shared" si="18"/>
        <v>J</v>
      </c>
      <c r="AJ42" s="205" t="str">
        <f t="shared" si="19"/>
        <v>J</v>
      </c>
      <c r="AK42" s="205" t="str">
        <f t="shared" si="20"/>
        <v>J</v>
      </c>
      <c r="AL42" s="4" t="str">
        <f t="shared" si="21"/>
        <v>N</v>
      </c>
      <c r="AM42" s="150" t="str">
        <f>IF(ISERROR(VLOOKUP(G42,LOV_CDT!E:F,2,0)),"",VLOOKUP(G42,LOV_CDT!E:F,2,0))</f>
        <v/>
      </c>
      <c r="AN42" s="150" t="str">
        <f>IF(ISERROR(VLOOKUP(G42,LOV_CDT!L:M,2,0)),"",VLOOKUP(G42,LOV_CDT!L:M,2,0))</f>
        <v/>
      </c>
      <c r="AO42" s="4" t="str">
        <f t="shared" si="22"/>
        <v>J</v>
      </c>
      <c r="AP42" s="4" t="str">
        <f t="shared" si="23"/>
        <v>J</v>
      </c>
      <c r="AQ42" s="4" t="str">
        <f t="shared" si="24"/>
        <v>J</v>
      </c>
      <c r="AR42" s="4" t="str">
        <f t="shared" si="25"/>
        <v>J</v>
      </c>
      <c r="AS42" s="4" t="str">
        <f t="shared" si="26"/>
        <v>J</v>
      </c>
      <c r="AT42" s="4" t="str">
        <f t="shared" si="27"/>
        <v>J</v>
      </c>
      <c r="AU42" s="4">
        <f t="shared" si="28"/>
        <v>0</v>
      </c>
      <c r="AV42" s="4">
        <f t="shared" si="29"/>
        <v>0</v>
      </c>
      <c r="AW42" s="4">
        <f t="shared" si="30"/>
        <v>0</v>
      </c>
      <c r="AX42" s="4">
        <f t="shared" si="31"/>
        <v>0</v>
      </c>
      <c r="AY42" s="4">
        <f t="shared" si="32"/>
        <v>0</v>
      </c>
      <c r="AZ42" s="4">
        <f t="shared" si="33"/>
        <v>0</v>
      </c>
      <c r="BA42" s="4">
        <f t="shared" si="34"/>
        <v>0</v>
      </c>
      <c r="BB42" s="4" t="e">
        <f>VLOOKUP(G42,ACTIVITEITENLIJST!E:I,BB$2,0)</f>
        <v>#N/A</v>
      </c>
      <c r="BC42" s="4" t="str">
        <f>IF(ISERROR(B42),"J",IF(ISERROR(VLOOKUP(B42,B$3:B41,1,0)),"J","N"))</f>
        <v>N</v>
      </c>
      <c r="BD42" s="354" t="str">
        <f t="shared" si="35"/>
        <v>N</v>
      </c>
      <c r="BE42" s="358" t="str">
        <f t="shared" si="36"/>
        <v>N</v>
      </c>
    </row>
    <row r="43" spans="1:57" x14ac:dyDescent="0.25">
      <c r="A43" t="str">
        <f t="shared" si="7"/>
        <v>_</v>
      </c>
      <c r="B43" t="str">
        <f t="shared" si="8"/>
        <v>_</v>
      </c>
      <c r="C43" s="2">
        <v>40</v>
      </c>
      <c r="D43" s="2" t="str">
        <f>IF(Invoer!B73&lt;&gt;"",Invoer!B73,"")</f>
        <v/>
      </c>
      <c r="E43" s="134" t="str">
        <f>IF(D43&lt;&gt;"",Invoer!Z73,"")</f>
        <v/>
      </c>
      <c r="F43" s="134" t="str">
        <f>IF(D43&lt;&gt;"",IF(Invoer!AH73="Ja","J",IF(Invoer!AH73="Nee","N","")),"")</f>
        <v/>
      </c>
      <c r="G43" s="36" t="str">
        <f>IF(OR(E43="",E43=0),"",VLOOKUP(E43,ACTIVITEITENLIJST!D:E,G$2,0))</f>
        <v/>
      </c>
      <c r="H43" s="205" t="str">
        <f t="shared" si="9"/>
        <v/>
      </c>
      <c r="I43" s="4" t="str">
        <f>VLOOKUP($D43,percelen!$AZ:$DM,I$2,0)</f>
        <v/>
      </c>
      <c r="J43" s="212" t="str">
        <f>VLOOKUP($D43,percelen!$AZ:$DM,J$2,0)</f>
        <v/>
      </c>
      <c r="K43" s="4"/>
      <c r="L43" s="4">
        <f>VLOOKUP($D43,percelen!$AZ:$DM,L$2,0)</f>
        <v>0</v>
      </c>
      <c r="M43" s="4" t="str">
        <f>VLOOKUP($D43,percelen!$AZ:$DM,M$2,0)</f>
        <v/>
      </c>
      <c r="N43" s="205" t="e">
        <f>VLOOKUP(M43,NORM!$B$31:$F$38,N$2,0)</f>
        <v>#N/A</v>
      </c>
      <c r="O43" s="4" t="str">
        <f>VLOOKUP($D43,percelen!$AZ:$DM,O$2,0)</f>
        <v>N</v>
      </c>
      <c r="P43" s="4" t="str">
        <f>VLOOKUP($D43,percelen!$AZ:$DM,P$2,0)</f>
        <v>N</v>
      </c>
      <c r="Q43" s="4" t="str">
        <f>VLOOKUP($D43,percelen!$AZ:$DM,Q$2,0)</f>
        <v>N</v>
      </c>
      <c r="R43" s="205" t="str">
        <f>VLOOKUP($D43,percelen!$AZ:$DM,R$2,0)</f>
        <v>N</v>
      </c>
      <c r="S43" s="4" t="str">
        <f>VLOOKUP($D43,percelen!$AZ:$DM,S$2,0)</f>
        <v>N</v>
      </c>
      <c r="T43" s="4" t="str">
        <f>VLOOKUP($D43,percelen!$AZ:$DM,T$2,0)</f>
        <v>N</v>
      </c>
      <c r="U43" s="4" t="str">
        <f>VLOOKUP($D43,percelen!$AZ:$DM,U$2,0)</f>
        <v>N</v>
      </c>
      <c r="V43" s="4" t="str">
        <f>VLOOKUP($D43,percelen!$AZ:$DM,V$2,0)</f>
        <v>N</v>
      </c>
      <c r="W43" s="4" t="str">
        <f>IF(ISERROR(VLOOKUP($G43,GELDIGE_GEWASCODES_ECO!$B:$B,1,0)),"N","J")</f>
        <v>N</v>
      </c>
      <c r="X43" s="4" t="str">
        <f>IF(W43="J",IF(ISERROR(VLOOKUP($G43&amp;"_"&amp;$I43,GELDIGE_GEWASCODES_ECO!$A:$A,1,0)),"N","J"),"J")</f>
        <v>J</v>
      </c>
      <c r="Y43" s="4" t="str">
        <f>IF(ISERROR(VLOOKUP($G43,GELDIGE_GEWASCODES_ECO!$F:$F,1,0)),"N","J")</f>
        <v>N</v>
      </c>
      <c r="Z43" s="205" t="str">
        <f t="shared" si="10"/>
        <v>J</v>
      </c>
      <c r="AA43" s="4" t="str">
        <f>IF(ISERROR(VLOOKUP($G43,GELDIGE_GEWASCODES_ECO!$J:$J,1,0)),"N","J")</f>
        <v>N</v>
      </c>
      <c r="AB43" s="205" t="str">
        <f t="shared" si="11"/>
        <v>J</v>
      </c>
      <c r="AC43" s="4" t="str">
        <f t="shared" si="12"/>
        <v>J</v>
      </c>
      <c r="AD43" s="205" t="str">
        <f t="shared" si="13"/>
        <v>J</v>
      </c>
      <c r="AE43" s="205" t="str">
        <f t="shared" si="14"/>
        <v>J</v>
      </c>
      <c r="AF43" s="205" t="str">
        <f t="shared" si="15"/>
        <v>J</v>
      </c>
      <c r="AG43" s="205" t="str">
        <f t="shared" si="16"/>
        <v>J</v>
      </c>
      <c r="AH43" s="205" t="str">
        <f t="shared" si="17"/>
        <v>J</v>
      </c>
      <c r="AI43" s="205" t="str">
        <f t="shared" si="18"/>
        <v>J</v>
      </c>
      <c r="AJ43" s="205" t="str">
        <f t="shared" si="19"/>
        <v>J</v>
      </c>
      <c r="AK43" s="205" t="str">
        <f t="shared" si="20"/>
        <v>J</v>
      </c>
      <c r="AL43" s="4" t="str">
        <f t="shared" si="21"/>
        <v>N</v>
      </c>
      <c r="AM43" s="150" t="str">
        <f>IF(ISERROR(VLOOKUP(G43,LOV_CDT!E:F,2,0)),"",VLOOKUP(G43,LOV_CDT!E:F,2,0))</f>
        <v/>
      </c>
      <c r="AN43" s="150" t="str">
        <f>IF(ISERROR(VLOOKUP(G43,LOV_CDT!L:M,2,0)),"",VLOOKUP(G43,LOV_CDT!L:M,2,0))</f>
        <v/>
      </c>
      <c r="AO43" s="4" t="str">
        <f t="shared" si="22"/>
        <v>J</v>
      </c>
      <c r="AP43" s="4" t="str">
        <f t="shared" si="23"/>
        <v>J</v>
      </c>
      <c r="AQ43" s="4" t="str">
        <f t="shared" si="24"/>
        <v>J</v>
      </c>
      <c r="AR43" s="4" t="str">
        <f t="shared" si="25"/>
        <v>J</v>
      </c>
      <c r="AS43" s="4" t="str">
        <f t="shared" si="26"/>
        <v>J</v>
      </c>
      <c r="AT43" s="4" t="str">
        <f t="shared" si="27"/>
        <v>J</v>
      </c>
      <c r="AU43" s="4">
        <f t="shared" si="28"/>
        <v>0</v>
      </c>
      <c r="AV43" s="4">
        <f t="shared" si="29"/>
        <v>0</v>
      </c>
      <c r="AW43" s="4">
        <f t="shared" si="30"/>
        <v>0</v>
      </c>
      <c r="AX43" s="4">
        <f t="shared" si="31"/>
        <v>0</v>
      </c>
      <c r="AY43" s="4">
        <f t="shared" si="32"/>
        <v>0</v>
      </c>
      <c r="AZ43" s="4">
        <f t="shared" si="33"/>
        <v>0</v>
      </c>
      <c r="BA43" s="4">
        <f t="shared" si="34"/>
        <v>0</v>
      </c>
      <c r="BB43" s="4" t="e">
        <f>VLOOKUP(G43,ACTIVITEITENLIJST!E:I,BB$2,0)</f>
        <v>#N/A</v>
      </c>
      <c r="BC43" s="4" t="str">
        <f>IF(ISERROR(B43),"J",IF(ISERROR(VLOOKUP(B43,B$3:B42,1,0)),"J","N"))</f>
        <v>N</v>
      </c>
      <c r="BD43" s="354" t="str">
        <f t="shared" si="35"/>
        <v>N</v>
      </c>
      <c r="BE43" s="358" t="str">
        <f t="shared" si="36"/>
        <v>N</v>
      </c>
    </row>
    <row r="44" spans="1:57" x14ac:dyDescent="0.25">
      <c r="A44" t="str">
        <f t="shared" si="7"/>
        <v>_</v>
      </c>
      <c r="B44" t="str">
        <f t="shared" si="8"/>
        <v>_</v>
      </c>
      <c r="C44" s="2">
        <v>41</v>
      </c>
      <c r="D44" s="2" t="str">
        <f>IF(Invoer!B74&lt;&gt;"",Invoer!B74,"")</f>
        <v/>
      </c>
      <c r="E44" s="134" t="str">
        <f>IF(D44&lt;&gt;"",Invoer!Z74,"")</f>
        <v/>
      </c>
      <c r="F44" s="134" t="str">
        <f>IF(D44&lt;&gt;"",IF(Invoer!AH74="Ja","J",IF(Invoer!AH74="Nee","N","")),"")</f>
        <v/>
      </c>
      <c r="G44" s="36" t="str">
        <f>IF(OR(E44="",E44=0),"",VLOOKUP(E44,ACTIVITEITENLIJST!D:E,G$2,0))</f>
        <v/>
      </c>
      <c r="H44" s="205" t="str">
        <f t="shared" si="9"/>
        <v/>
      </c>
      <c r="I44" s="4" t="str">
        <f>VLOOKUP($D44,percelen!$AZ:$DM,I$2,0)</f>
        <v/>
      </c>
      <c r="J44" s="212" t="str">
        <f>VLOOKUP($D44,percelen!$AZ:$DM,J$2,0)</f>
        <v/>
      </c>
      <c r="K44" s="4"/>
      <c r="L44" s="4">
        <f>VLOOKUP($D44,percelen!$AZ:$DM,L$2,0)</f>
        <v>0</v>
      </c>
      <c r="M44" s="4" t="str">
        <f>VLOOKUP($D44,percelen!$AZ:$DM,M$2,0)</f>
        <v/>
      </c>
      <c r="N44" s="205" t="e">
        <f>VLOOKUP(M44,NORM!$B$31:$F$38,N$2,0)</f>
        <v>#N/A</v>
      </c>
      <c r="O44" s="4" t="str">
        <f>VLOOKUP($D44,percelen!$AZ:$DM,O$2,0)</f>
        <v>N</v>
      </c>
      <c r="P44" s="4" t="str">
        <f>VLOOKUP($D44,percelen!$AZ:$DM,P$2,0)</f>
        <v>N</v>
      </c>
      <c r="Q44" s="4" t="str">
        <f>VLOOKUP($D44,percelen!$AZ:$DM,Q$2,0)</f>
        <v>N</v>
      </c>
      <c r="R44" s="205" t="str">
        <f>VLOOKUP($D44,percelen!$AZ:$DM,R$2,0)</f>
        <v>N</v>
      </c>
      <c r="S44" s="4" t="str">
        <f>VLOOKUP($D44,percelen!$AZ:$DM,S$2,0)</f>
        <v>N</v>
      </c>
      <c r="T44" s="4" t="str">
        <f>VLOOKUP($D44,percelen!$AZ:$DM,T$2,0)</f>
        <v>N</v>
      </c>
      <c r="U44" s="4" t="str">
        <f>VLOOKUP($D44,percelen!$AZ:$DM,U$2,0)</f>
        <v>N</v>
      </c>
      <c r="V44" s="4" t="str">
        <f>VLOOKUP($D44,percelen!$AZ:$DM,V$2,0)</f>
        <v>N</v>
      </c>
      <c r="W44" s="4" t="str">
        <f>IF(ISERROR(VLOOKUP($G44,GELDIGE_GEWASCODES_ECO!$B:$B,1,0)),"N","J")</f>
        <v>N</v>
      </c>
      <c r="X44" s="4" t="str">
        <f>IF(W44="J",IF(ISERROR(VLOOKUP($G44&amp;"_"&amp;$I44,GELDIGE_GEWASCODES_ECO!$A:$A,1,0)),"N","J"),"J")</f>
        <v>J</v>
      </c>
      <c r="Y44" s="4" t="str">
        <f>IF(ISERROR(VLOOKUP($G44,GELDIGE_GEWASCODES_ECO!$F:$F,1,0)),"N","J")</f>
        <v>N</v>
      </c>
      <c r="Z44" s="205" t="str">
        <f t="shared" si="10"/>
        <v>J</v>
      </c>
      <c r="AA44" s="4" t="str">
        <f>IF(ISERROR(VLOOKUP($G44,GELDIGE_GEWASCODES_ECO!$J:$J,1,0)),"N","J")</f>
        <v>N</v>
      </c>
      <c r="AB44" s="205" t="str">
        <f t="shared" si="11"/>
        <v>J</v>
      </c>
      <c r="AC44" s="4" t="str">
        <f t="shared" si="12"/>
        <v>J</v>
      </c>
      <c r="AD44" s="205" t="str">
        <f t="shared" si="13"/>
        <v>J</v>
      </c>
      <c r="AE44" s="205" t="str">
        <f t="shared" si="14"/>
        <v>J</v>
      </c>
      <c r="AF44" s="205" t="str">
        <f t="shared" si="15"/>
        <v>J</v>
      </c>
      <c r="AG44" s="205" t="str">
        <f t="shared" si="16"/>
        <v>J</v>
      </c>
      <c r="AH44" s="205" t="str">
        <f t="shared" si="17"/>
        <v>J</v>
      </c>
      <c r="AI44" s="205" t="str">
        <f t="shared" si="18"/>
        <v>J</v>
      </c>
      <c r="AJ44" s="205" t="str">
        <f t="shared" si="19"/>
        <v>J</v>
      </c>
      <c r="AK44" s="205" t="str">
        <f t="shared" si="20"/>
        <v>J</v>
      </c>
      <c r="AL44" s="4" t="str">
        <f t="shared" si="21"/>
        <v>N</v>
      </c>
      <c r="AM44" s="150" t="str">
        <f>IF(ISERROR(VLOOKUP(G44,LOV_CDT!E:F,2,0)),"",VLOOKUP(G44,LOV_CDT!E:F,2,0))</f>
        <v/>
      </c>
      <c r="AN44" s="150" t="str">
        <f>IF(ISERROR(VLOOKUP(G44,LOV_CDT!L:M,2,0)),"",VLOOKUP(G44,LOV_CDT!L:M,2,0))</f>
        <v/>
      </c>
      <c r="AO44" s="4" t="str">
        <f t="shared" si="22"/>
        <v>J</v>
      </c>
      <c r="AP44" s="4" t="str">
        <f t="shared" si="23"/>
        <v>J</v>
      </c>
      <c r="AQ44" s="4" t="str">
        <f t="shared" si="24"/>
        <v>J</v>
      </c>
      <c r="AR44" s="4" t="str">
        <f t="shared" si="25"/>
        <v>J</v>
      </c>
      <c r="AS44" s="4" t="str">
        <f t="shared" si="26"/>
        <v>J</v>
      </c>
      <c r="AT44" s="4" t="str">
        <f t="shared" si="27"/>
        <v>J</v>
      </c>
      <c r="AU44" s="4">
        <f t="shared" si="28"/>
        <v>0</v>
      </c>
      <c r="AV44" s="4">
        <f t="shared" si="29"/>
        <v>0</v>
      </c>
      <c r="AW44" s="4">
        <f t="shared" si="30"/>
        <v>0</v>
      </c>
      <c r="AX44" s="4">
        <f t="shared" si="31"/>
        <v>0</v>
      </c>
      <c r="AY44" s="4">
        <f t="shared" si="32"/>
        <v>0</v>
      </c>
      <c r="AZ44" s="4">
        <f t="shared" si="33"/>
        <v>0</v>
      </c>
      <c r="BA44" s="4">
        <f t="shared" si="34"/>
        <v>0</v>
      </c>
      <c r="BB44" s="4" t="e">
        <f>VLOOKUP(G44,ACTIVITEITENLIJST!E:I,BB$2,0)</f>
        <v>#N/A</v>
      </c>
      <c r="BC44" s="4" t="str">
        <f>IF(ISERROR(B44),"J",IF(ISERROR(VLOOKUP(B44,B$3:B43,1,0)),"J","N"))</f>
        <v>N</v>
      </c>
      <c r="BD44" s="354" t="str">
        <f t="shared" si="35"/>
        <v>N</v>
      </c>
      <c r="BE44" s="358" t="str">
        <f t="shared" si="36"/>
        <v>N</v>
      </c>
    </row>
    <row r="45" spans="1:57" x14ac:dyDescent="0.25">
      <c r="A45" t="str">
        <f t="shared" si="7"/>
        <v>_</v>
      </c>
      <c r="B45" t="str">
        <f t="shared" si="8"/>
        <v>_</v>
      </c>
      <c r="C45" s="2">
        <v>42</v>
      </c>
      <c r="D45" s="2" t="str">
        <f>IF(Invoer!B75&lt;&gt;"",Invoer!B75,"")</f>
        <v/>
      </c>
      <c r="E45" s="134" t="str">
        <f>IF(D45&lt;&gt;"",Invoer!Z75,"")</f>
        <v/>
      </c>
      <c r="F45" s="134" t="str">
        <f>IF(D45&lt;&gt;"",IF(Invoer!AH75="Ja","J",IF(Invoer!AH75="Nee","N","")),"")</f>
        <v/>
      </c>
      <c r="G45" s="36" t="str">
        <f>IF(OR(E45="",E45=0),"",VLOOKUP(E45,ACTIVITEITENLIJST!D:E,G$2,0))</f>
        <v/>
      </c>
      <c r="H45" s="205" t="str">
        <f t="shared" si="9"/>
        <v/>
      </c>
      <c r="I45" s="4" t="str">
        <f>VLOOKUP($D45,percelen!$AZ:$DM,I$2,0)</f>
        <v/>
      </c>
      <c r="J45" s="212" t="str">
        <f>VLOOKUP($D45,percelen!$AZ:$DM,J$2,0)</f>
        <v/>
      </c>
      <c r="K45" s="4"/>
      <c r="L45" s="4">
        <f>VLOOKUP($D45,percelen!$AZ:$DM,L$2,0)</f>
        <v>0</v>
      </c>
      <c r="M45" s="4" t="str">
        <f>VLOOKUP($D45,percelen!$AZ:$DM,M$2,0)</f>
        <v/>
      </c>
      <c r="N45" s="205" t="e">
        <f>VLOOKUP(M45,NORM!$B$31:$F$38,N$2,0)</f>
        <v>#N/A</v>
      </c>
      <c r="O45" s="4" t="str">
        <f>VLOOKUP($D45,percelen!$AZ:$DM,O$2,0)</f>
        <v>N</v>
      </c>
      <c r="P45" s="4" t="str">
        <f>VLOOKUP($D45,percelen!$AZ:$DM,P$2,0)</f>
        <v>N</v>
      </c>
      <c r="Q45" s="4" t="str">
        <f>VLOOKUP($D45,percelen!$AZ:$DM,Q$2,0)</f>
        <v>N</v>
      </c>
      <c r="R45" s="205" t="str">
        <f>VLOOKUP($D45,percelen!$AZ:$DM,R$2,0)</f>
        <v>N</v>
      </c>
      <c r="S45" s="4" t="str">
        <f>VLOOKUP($D45,percelen!$AZ:$DM,S$2,0)</f>
        <v>N</v>
      </c>
      <c r="T45" s="4" t="str">
        <f>VLOOKUP($D45,percelen!$AZ:$DM,T$2,0)</f>
        <v>N</v>
      </c>
      <c r="U45" s="4" t="str">
        <f>VLOOKUP($D45,percelen!$AZ:$DM,U$2,0)</f>
        <v>N</v>
      </c>
      <c r="V45" s="4" t="str">
        <f>VLOOKUP($D45,percelen!$AZ:$DM,V$2,0)</f>
        <v>N</v>
      </c>
      <c r="W45" s="4" t="str">
        <f>IF(ISERROR(VLOOKUP($G45,GELDIGE_GEWASCODES_ECO!$B:$B,1,0)),"N","J")</f>
        <v>N</v>
      </c>
      <c r="X45" s="4" t="str">
        <f>IF(W45="J",IF(ISERROR(VLOOKUP($G45&amp;"_"&amp;$I45,GELDIGE_GEWASCODES_ECO!$A:$A,1,0)),"N","J"),"J")</f>
        <v>J</v>
      </c>
      <c r="Y45" s="4" t="str">
        <f>IF(ISERROR(VLOOKUP($G45,GELDIGE_GEWASCODES_ECO!$F:$F,1,0)),"N","J")</f>
        <v>N</v>
      </c>
      <c r="Z45" s="205" t="str">
        <f t="shared" si="10"/>
        <v>J</v>
      </c>
      <c r="AA45" s="4" t="str">
        <f>IF(ISERROR(VLOOKUP($G45,GELDIGE_GEWASCODES_ECO!$J:$J,1,0)),"N","J")</f>
        <v>N</v>
      </c>
      <c r="AB45" s="205" t="str">
        <f t="shared" si="11"/>
        <v>J</v>
      </c>
      <c r="AC45" s="4" t="str">
        <f t="shared" si="12"/>
        <v>J</v>
      </c>
      <c r="AD45" s="205" t="str">
        <f t="shared" si="13"/>
        <v>J</v>
      </c>
      <c r="AE45" s="205" t="str">
        <f t="shared" si="14"/>
        <v>J</v>
      </c>
      <c r="AF45" s="205" t="str">
        <f t="shared" si="15"/>
        <v>J</v>
      </c>
      <c r="AG45" s="205" t="str">
        <f t="shared" si="16"/>
        <v>J</v>
      </c>
      <c r="AH45" s="205" t="str">
        <f t="shared" si="17"/>
        <v>J</v>
      </c>
      <c r="AI45" s="205" t="str">
        <f t="shared" si="18"/>
        <v>J</v>
      </c>
      <c r="AJ45" s="205" t="str">
        <f t="shared" si="19"/>
        <v>J</v>
      </c>
      <c r="AK45" s="205" t="str">
        <f t="shared" si="20"/>
        <v>J</v>
      </c>
      <c r="AL45" s="4" t="str">
        <f t="shared" si="21"/>
        <v>N</v>
      </c>
      <c r="AM45" s="150" t="str">
        <f>IF(ISERROR(VLOOKUP(G45,LOV_CDT!E:F,2,0)),"",VLOOKUP(G45,LOV_CDT!E:F,2,0))</f>
        <v/>
      </c>
      <c r="AN45" s="150" t="str">
        <f>IF(ISERROR(VLOOKUP(G45,LOV_CDT!L:M,2,0)),"",VLOOKUP(G45,LOV_CDT!L:M,2,0))</f>
        <v/>
      </c>
      <c r="AO45" s="4" t="str">
        <f t="shared" si="22"/>
        <v>J</v>
      </c>
      <c r="AP45" s="4" t="str">
        <f t="shared" si="23"/>
        <v>J</v>
      </c>
      <c r="AQ45" s="4" t="str">
        <f t="shared" si="24"/>
        <v>J</v>
      </c>
      <c r="AR45" s="4" t="str">
        <f t="shared" si="25"/>
        <v>J</v>
      </c>
      <c r="AS45" s="4" t="str">
        <f t="shared" si="26"/>
        <v>J</v>
      </c>
      <c r="AT45" s="4" t="str">
        <f t="shared" si="27"/>
        <v>J</v>
      </c>
      <c r="AU45" s="4">
        <f t="shared" si="28"/>
        <v>0</v>
      </c>
      <c r="AV45" s="4">
        <f t="shared" si="29"/>
        <v>0</v>
      </c>
      <c r="AW45" s="4">
        <f t="shared" si="30"/>
        <v>0</v>
      </c>
      <c r="AX45" s="4">
        <f t="shared" si="31"/>
        <v>0</v>
      </c>
      <c r="AY45" s="4">
        <f t="shared" si="32"/>
        <v>0</v>
      </c>
      <c r="AZ45" s="4">
        <f t="shared" si="33"/>
        <v>0</v>
      </c>
      <c r="BA45" s="4">
        <f t="shared" si="34"/>
        <v>0</v>
      </c>
      <c r="BB45" s="4" t="e">
        <f>VLOOKUP(G45,ACTIVITEITENLIJST!E:I,BB$2,0)</f>
        <v>#N/A</v>
      </c>
      <c r="BC45" s="4" t="str">
        <f>IF(ISERROR(B45),"J",IF(ISERROR(VLOOKUP(B45,B$3:B44,1,0)),"J","N"))</f>
        <v>N</v>
      </c>
      <c r="BD45" s="354" t="str">
        <f t="shared" si="35"/>
        <v>N</v>
      </c>
      <c r="BE45" s="358" t="str">
        <f t="shared" si="36"/>
        <v>N</v>
      </c>
    </row>
    <row r="46" spans="1:57" x14ac:dyDescent="0.25">
      <c r="A46" t="str">
        <f t="shared" si="7"/>
        <v>_</v>
      </c>
      <c r="B46" t="str">
        <f t="shared" si="8"/>
        <v>_</v>
      </c>
      <c r="C46" s="2">
        <v>43</v>
      </c>
      <c r="D46" s="2" t="str">
        <f>IF(Invoer!B76&lt;&gt;"",Invoer!B76,"")</f>
        <v/>
      </c>
      <c r="E46" s="134" t="str">
        <f>IF(D46&lt;&gt;"",Invoer!Z76,"")</f>
        <v/>
      </c>
      <c r="F46" s="134" t="str">
        <f>IF(D46&lt;&gt;"",IF(Invoer!AH76="Ja","J",IF(Invoer!AH76="Nee","N","")),"")</f>
        <v/>
      </c>
      <c r="G46" s="36" t="str">
        <f>IF(OR(E46="",E46=0),"",VLOOKUP(E46,ACTIVITEITENLIJST!D:E,G$2,0))</f>
        <v/>
      </c>
      <c r="H46" s="205" t="str">
        <f t="shared" si="9"/>
        <v/>
      </c>
      <c r="I46" s="4" t="str">
        <f>VLOOKUP($D46,percelen!$AZ:$DM,I$2,0)</f>
        <v/>
      </c>
      <c r="J46" s="212" t="str">
        <f>VLOOKUP($D46,percelen!$AZ:$DM,J$2,0)</f>
        <v/>
      </c>
      <c r="K46" s="4"/>
      <c r="L46" s="4">
        <f>VLOOKUP($D46,percelen!$AZ:$DM,L$2,0)</f>
        <v>0</v>
      </c>
      <c r="M46" s="4" t="str">
        <f>VLOOKUP($D46,percelen!$AZ:$DM,M$2,0)</f>
        <v/>
      </c>
      <c r="N46" s="205" t="e">
        <f>VLOOKUP(M46,NORM!$B$31:$F$38,N$2,0)</f>
        <v>#N/A</v>
      </c>
      <c r="O46" s="4" t="str">
        <f>VLOOKUP($D46,percelen!$AZ:$DM,O$2,0)</f>
        <v>N</v>
      </c>
      <c r="P46" s="4" t="str">
        <f>VLOOKUP($D46,percelen!$AZ:$DM,P$2,0)</f>
        <v>N</v>
      </c>
      <c r="Q46" s="4" t="str">
        <f>VLOOKUP($D46,percelen!$AZ:$DM,Q$2,0)</f>
        <v>N</v>
      </c>
      <c r="R46" s="205" t="str">
        <f>VLOOKUP($D46,percelen!$AZ:$DM,R$2,0)</f>
        <v>N</v>
      </c>
      <c r="S46" s="4" t="str">
        <f>VLOOKUP($D46,percelen!$AZ:$DM,S$2,0)</f>
        <v>N</v>
      </c>
      <c r="T46" s="4" t="str">
        <f>VLOOKUP($D46,percelen!$AZ:$DM,T$2,0)</f>
        <v>N</v>
      </c>
      <c r="U46" s="4" t="str">
        <f>VLOOKUP($D46,percelen!$AZ:$DM,U$2,0)</f>
        <v>N</v>
      </c>
      <c r="V46" s="4" t="str">
        <f>VLOOKUP($D46,percelen!$AZ:$DM,V$2,0)</f>
        <v>N</v>
      </c>
      <c r="W46" s="4" t="str">
        <f>IF(ISERROR(VLOOKUP($G46,GELDIGE_GEWASCODES_ECO!$B:$B,1,0)),"N","J")</f>
        <v>N</v>
      </c>
      <c r="X46" s="4" t="str">
        <f>IF(W46="J",IF(ISERROR(VLOOKUP($G46&amp;"_"&amp;$I46,GELDIGE_GEWASCODES_ECO!$A:$A,1,0)),"N","J"),"J")</f>
        <v>J</v>
      </c>
      <c r="Y46" s="4" t="str">
        <f>IF(ISERROR(VLOOKUP($G46,GELDIGE_GEWASCODES_ECO!$F:$F,1,0)),"N","J")</f>
        <v>N</v>
      </c>
      <c r="Z46" s="205" t="str">
        <f t="shared" si="10"/>
        <v>J</v>
      </c>
      <c r="AA46" s="4" t="str">
        <f>IF(ISERROR(VLOOKUP($G46,GELDIGE_GEWASCODES_ECO!$J:$J,1,0)),"N","J")</f>
        <v>N</v>
      </c>
      <c r="AB46" s="205" t="str">
        <f t="shared" si="11"/>
        <v>J</v>
      </c>
      <c r="AC46" s="4" t="str">
        <f t="shared" si="12"/>
        <v>J</v>
      </c>
      <c r="AD46" s="205" t="str">
        <f t="shared" si="13"/>
        <v>J</v>
      </c>
      <c r="AE46" s="205" t="str">
        <f t="shared" si="14"/>
        <v>J</v>
      </c>
      <c r="AF46" s="205" t="str">
        <f t="shared" si="15"/>
        <v>J</v>
      </c>
      <c r="AG46" s="205" t="str">
        <f t="shared" si="16"/>
        <v>J</v>
      </c>
      <c r="AH46" s="205" t="str">
        <f t="shared" si="17"/>
        <v>J</v>
      </c>
      <c r="AI46" s="205" t="str">
        <f t="shared" si="18"/>
        <v>J</v>
      </c>
      <c r="AJ46" s="205" t="str">
        <f t="shared" si="19"/>
        <v>J</v>
      </c>
      <c r="AK46" s="205" t="str">
        <f t="shared" si="20"/>
        <v>J</v>
      </c>
      <c r="AL46" s="4" t="str">
        <f t="shared" si="21"/>
        <v>N</v>
      </c>
      <c r="AM46" s="150" t="str">
        <f>IF(ISERROR(VLOOKUP(G46,LOV_CDT!E:F,2,0)),"",VLOOKUP(G46,LOV_CDT!E:F,2,0))</f>
        <v/>
      </c>
      <c r="AN46" s="150" t="str">
        <f>IF(ISERROR(VLOOKUP(G46,LOV_CDT!L:M,2,0)),"",VLOOKUP(G46,LOV_CDT!L:M,2,0))</f>
        <v/>
      </c>
      <c r="AO46" s="4" t="str">
        <f t="shared" si="22"/>
        <v>J</v>
      </c>
      <c r="AP46" s="4" t="str">
        <f t="shared" si="23"/>
        <v>J</v>
      </c>
      <c r="AQ46" s="4" t="str">
        <f t="shared" si="24"/>
        <v>J</v>
      </c>
      <c r="AR46" s="4" t="str">
        <f t="shared" si="25"/>
        <v>J</v>
      </c>
      <c r="AS46" s="4" t="str">
        <f t="shared" si="26"/>
        <v>J</v>
      </c>
      <c r="AT46" s="4" t="str">
        <f t="shared" si="27"/>
        <v>J</v>
      </c>
      <c r="AU46" s="4">
        <f t="shared" si="28"/>
        <v>0</v>
      </c>
      <c r="AV46" s="4">
        <f t="shared" si="29"/>
        <v>0</v>
      </c>
      <c r="AW46" s="4">
        <f t="shared" si="30"/>
        <v>0</v>
      </c>
      <c r="AX46" s="4">
        <f t="shared" si="31"/>
        <v>0</v>
      </c>
      <c r="AY46" s="4">
        <f t="shared" si="32"/>
        <v>0</v>
      </c>
      <c r="AZ46" s="4">
        <f t="shared" si="33"/>
        <v>0</v>
      </c>
      <c r="BA46" s="4">
        <f t="shared" si="34"/>
        <v>0</v>
      </c>
      <c r="BB46" s="4" t="e">
        <f>VLOOKUP(G46,ACTIVITEITENLIJST!E:I,BB$2,0)</f>
        <v>#N/A</v>
      </c>
      <c r="BC46" s="4" t="str">
        <f>IF(ISERROR(B46),"J",IF(ISERROR(VLOOKUP(B46,B$3:B45,1,0)),"J","N"))</f>
        <v>N</v>
      </c>
      <c r="BD46" s="354" t="str">
        <f t="shared" si="35"/>
        <v>N</v>
      </c>
      <c r="BE46" s="358" t="str">
        <f t="shared" si="36"/>
        <v>N</v>
      </c>
    </row>
    <row r="47" spans="1:57" x14ac:dyDescent="0.25">
      <c r="A47" t="str">
        <f t="shared" si="7"/>
        <v>_</v>
      </c>
      <c r="B47" t="str">
        <f t="shared" si="8"/>
        <v>_</v>
      </c>
      <c r="C47" s="2">
        <v>44</v>
      </c>
      <c r="D47" s="2" t="str">
        <f>IF(Invoer!B77&lt;&gt;"",Invoer!B77,"")</f>
        <v/>
      </c>
      <c r="E47" s="134" t="str">
        <f>IF(D47&lt;&gt;"",Invoer!Z77,"")</f>
        <v/>
      </c>
      <c r="F47" s="134" t="str">
        <f>IF(D47&lt;&gt;"",IF(Invoer!AH77="Ja","J",IF(Invoer!AH77="Nee","N","")),"")</f>
        <v/>
      </c>
      <c r="G47" s="36" t="str">
        <f>IF(OR(E47="",E47=0),"",VLOOKUP(E47,ACTIVITEITENLIJST!D:E,G$2,0))</f>
        <v/>
      </c>
      <c r="H47" s="205" t="str">
        <f t="shared" si="9"/>
        <v/>
      </c>
      <c r="I47" s="4" t="str">
        <f>VLOOKUP($D47,percelen!$AZ:$DM,I$2,0)</f>
        <v/>
      </c>
      <c r="J47" s="212" t="str">
        <f>VLOOKUP($D47,percelen!$AZ:$DM,J$2,0)</f>
        <v/>
      </c>
      <c r="K47" s="4"/>
      <c r="L47" s="4">
        <f>VLOOKUP($D47,percelen!$AZ:$DM,L$2,0)</f>
        <v>0</v>
      </c>
      <c r="M47" s="4" t="str">
        <f>VLOOKUP($D47,percelen!$AZ:$DM,M$2,0)</f>
        <v/>
      </c>
      <c r="N47" s="205" t="e">
        <f>VLOOKUP(M47,NORM!$B$31:$F$38,N$2,0)</f>
        <v>#N/A</v>
      </c>
      <c r="O47" s="4" t="str">
        <f>VLOOKUP($D47,percelen!$AZ:$DM,O$2,0)</f>
        <v>N</v>
      </c>
      <c r="P47" s="4" t="str">
        <f>VLOOKUP($D47,percelen!$AZ:$DM,P$2,0)</f>
        <v>N</v>
      </c>
      <c r="Q47" s="4" t="str">
        <f>VLOOKUP($D47,percelen!$AZ:$DM,Q$2,0)</f>
        <v>N</v>
      </c>
      <c r="R47" s="205" t="str">
        <f>VLOOKUP($D47,percelen!$AZ:$DM,R$2,0)</f>
        <v>N</v>
      </c>
      <c r="S47" s="4" t="str">
        <f>VLOOKUP($D47,percelen!$AZ:$DM,S$2,0)</f>
        <v>N</v>
      </c>
      <c r="T47" s="4" t="str">
        <f>VLOOKUP($D47,percelen!$AZ:$DM,T$2,0)</f>
        <v>N</v>
      </c>
      <c r="U47" s="4" t="str">
        <f>VLOOKUP($D47,percelen!$AZ:$DM,U$2,0)</f>
        <v>N</v>
      </c>
      <c r="V47" s="4" t="str">
        <f>VLOOKUP($D47,percelen!$AZ:$DM,V$2,0)</f>
        <v>N</v>
      </c>
      <c r="W47" s="4" t="str">
        <f>IF(ISERROR(VLOOKUP($G47,GELDIGE_GEWASCODES_ECO!$B:$B,1,0)),"N","J")</f>
        <v>N</v>
      </c>
      <c r="X47" s="4" t="str">
        <f>IF(W47="J",IF(ISERROR(VLOOKUP($G47&amp;"_"&amp;$I47,GELDIGE_GEWASCODES_ECO!$A:$A,1,0)),"N","J"),"J")</f>
        <v>J</v>
      </c>
      <c r="Y47" s="4" t="str">
        <f>IF(ISERROR(VLOOKUP($G47,GELDIGE_GEWASCODES_ECO!$F:$F,1,0)),"N","J")</f>
        <v>N</v>
      </c>
      <c r="Z47" s="205" t="str">
        <f t="shared" si="10"/>
        <v>J</v>
      </c>
      <c r="AA47" s="4" t="str">
        <f>IF(ISERROR(VLOOKUP($G47,GELDIGE_GEWASCODES_ECO!$J:$J,1,0)),"N","J")</f>
        <v>N</v>
      </c>
      <c r="AB47" s="205" t="str">
        <f t="shared" si="11"/>
        <v>J</v>
      </c>
      <c r="AC47" s="4" t="str">
        <f t="shared" si="12"/>
        <v>J</v>
      </c>
      <c r="AD47" s="205" t="str">
        <f t="shared" si="13"/>
        <v>J</v>
      </c>
      <c r="AE47" s="205" t="str">
        <f t="shared" si="14"/>
        <v>J</v>
      </c>
      <c r="AF47" s="205" t="str">
        <f t="shared" si="15"/>
        <v>J</v>
      </c>
      <c r="AG47" s="205" t="str">
        <f t="shared" si="16"/>
        <v>J</v>
      </c>
      <c r="AH47" s="205" t="str">
        <f t="shared" si="17"/>
        <v>J</v>
      </c>
      <c r="AI47" s="205" t="str">
        <f t="shared" si="18"/>
        <v>J</v>
      </c>
      <c r="AJ47" s="205" t="str">
        <f t="shared" si="19"/>
        <v>J</v>
      </c>
      <c r="AK47" s="205" t="str">
        <f t="shared" si="20"/>
        <v>J</v>
      </c>
      <c r="AL47" s="4" t="str">
        <f t="shared" si="21"/>
        <v>N</v>
      </c>
      <c r="AM47" s="150" t="str">
        <f>IF(ISERROR(VLOOKUP(G47,LOV_CDT!E:F,2,0)),"",VLOOKUP(G47,LOV_CDT!E:F,2,0))</f>
        <v/>
      </c>
      <c r="AN47" s="150" t="str">
        <f>IF(ISERROR(VLOOKUP(G47,LOV_CDT!L:M,2,0)),"",VLOOKUP(G47,LOV_CDT!L:M,2,0))</f>
        <v/>
      </c>
      <c r="AO47" s="4" t="str">
        <f t="shared" si="22"/>
        <v>J</v>
      </c>
      <c r="AP47" s="4" t="str">
        <f t="shared" si="23"/>
        <v>J</v>
      </c>
      <c r="AQ47" s="4" t="str">
        <f t="shared" si="24"/>
        <v>J</v>
      </c>
      <c r="AR47" s="4" t="str">
        <f t="shared" si="25"/>
        <v>J</v>
      </c>
      <c r="AS47" s="4" t="str">
        <f t="shared" si="26"/>
        <v>J</v>
      </c>
      <c r="AT47" s="4" t="str">
        <f t="shared" si="27"/>
        <v>J</v>
      </c>
      <c r="AU47" s="4">
        <f t="shared" si="28"/>
        <v>0</v>
      </c>
      <c r="AV47" s="4">
        <f t="shared" si="29"/>
        <v>0</v>
      </c>
      <c r="AW47" s="4">
        <f t="shared" si="30"/>
        <v>0</v>
      </c>
      <c r="AX47" s="4">
        <f t="shared" si="31"/>
        <v>0</v>
      </c>
      <c r="AY47" s="4">
        <f t="shared" si="32"/>
        <v>0</v>
      </c>
      <c r="AZ47" s="4">
        <f t="shared" si="33"/>
        <v>0</v>
      </c>
      <c r="BA47" s="4">
        <f t="shared" si="34"/>
        <v>0</v>
      </c>
      <c r="BB47" s="4" t="e">
        <f>VLOOKUP(G47,ACTIVITEITENLIJST!E:I,BB$2,0)</f>
        <v>#N/A</v>
      </c>
      <c r="BC47" s="4" t="str">
        <f>IF(ISERROR(B47),"J",IF(ISERROR(VLOOKUP(B47,B$3:B46,1,0)),"J","N"))</f>
        <v>N</v>
      </c>
      <c r="BD47" s="354" t="str">
        <f t="shared" si="35"/>
        <v>N</v>
      </c>
      <c r="BE47" s="358" t="str">
        <f t="shared" si="36"/>
        <v>N</v>
      </c>
    </row>
    <row r="48" spans="1:57" x14ac:dyDescent="0.25">
      <c r="A48" t="str">
        <f t="shared" si="7"/>
        <v>_</v>
      </c>
      <c r="B48" t="str">
        <f t="shared" si="8"/>
        <v>_</v>
      </c>
      <c r="C48" s="2">
        <v>45</v>
      </c>
      <c r="D48" s="2" t="str">
        <f>IF(Invoer!B78&lt;&gt;"",Invoer!B78,"")</f>
        <v/>
      </c>
      <c r="E48" s="134" t="str">
        <f>IF(D48&lt;&gt;"",Invoer!Z78,"")</f>
        <v/>
      </c>
      <c r="F48" s="134" t="str">
        <f>IF(D48&lt;&gt;"",IF(Invoer!AH78="Ja","J",IF(Invoer!AH78="Nee","N","")),"")</f>
        <v/>
      </c>
      <c r="G48" s="36" t="str">
        <f>IF(OR(E48="",E48=0),"",VLOOKUP(E48,ACTIVITEITENLIJST!D:E,G$2,0))</f>
        <v/>
      </c>
      <c r="H48" s="205" t="str">
        <f t="shared" si="9"/>
        <v/>
      </c>
      <c r="I48" s="4" t="str">
        <f>VLOOKUP($D48,percelen!$AZ:$DM,I$2,0)</f>
        <v/>
      </c>
      <c r="J48" s="212" t="str">
        <f>VLOOKUP($D48,percelen!$AZ:$DM,J$2,0)</f>
        <v/>
      </c>
      <c r="K48" s="4"/>
      <c r="L48" s="4">
        <f>VLOOKUP($D48,percelen!$AZ:$DM,L$2,0)</f>
        <v>0</v>
      </c>
      <c r="M48" s="4" t="str">
        <f>VLOOKUP($D48,percelen!$AZ:$DM,M$2,0)</f>
        <v/>
      </c>
      <c r="N48" s="205" t="e">
        <f>VLOOKUP(M48,NORM!$B$31:$F$38,N$2,0)</f>
        <v>#N/A</v>
      </c>
      <c r="O48" s="4" t="str">
        <f>VLOOKUP($D48,percelen!$AZ:$DM,O$2,0)</f>
        <v>N</v>
      </c>
      <c r="P48" s="4" t="str">
        <f>VLOOKUP($D48,percelen!$AZ:$DM,P$2,0)</f>
        <v>N</v>
      </c>
      <c r="Q48" s="4" t="str">
        <f>VLOOKUP($D48,percelen!$AZ:$DM,Q$2,0)</f>
        <v>N</v>
      </c>
      <c r="R48" s="205" t="str">
        <f>VLOOKUP($D48,percelen!$AZ:$DM,R$2,0)</f>
        <v>N</v>
      </c>
      <c r="S48" s="4" t="str">
        <f>VLOOKUP($D48,percelen!$AZ:$DM,S$2,0)</f>
        <v>N</v>
      </c>
      <c r="T48" s="4" t="str">
        <f>VLOOKUP($D48,percelen!$AZ:$DM,T$2,0)</f>
        <v>N</v>
      </c>
      <c r="U48" s="4" t="str">
        <f>VLOOKUP($D48,percelen!$AZ:$DM,U$2,0)</f>
        <v>N</v>
      </c>
      <c r="V48" s="4" t="str">
        <f>VLOOKUP($D48,percelen!$AZ:$DM,V$2,0)</f>
        <v>N</v>
      </c>
      <c r="W48" s="4" t="str">
        <f>IF(ISERROR(VLOOKUP($G48,GELDIGE_GEWASCODES_ECO!$B:$B,1,0)),"N","J")</f>
        <v>N</v>
      </c>
      <c r="X48" s="4" t="str">
        <f>IF(W48="J",IF(ISERROR(VLOOKUP($G48&amp;"_"&amp;$I48,GELDIGE_GEWASCODES_ECO!$A:$A,1,0)),"N","J"),"J")</f>
        <v>J</v>
      </c>
      <c r="Y48" s="4" t="str">
        <f>IF(ISERROR(VLOOKUP($G48,GELDIGE_GEWASCODES_ECO!$F:$F,1,0)),"N","J")</f>
        <v>N</v>
      </c>
      <c r="Z48" s="205" t="str">
        <f t="shared" si="10"/>
        <v>J</v>
      </c>
      <c r="AA48" s="4" t="str">
        <f>IF(ISERROR(VLOOKUP($G48,GELDIGE_GEWASCODES_ECO!$J:$J,1,0)),"N","J")</f>
        <v>N</v>
      </c>
      <c r="AB48" s="205" t="str">
        <f t="shared" si="11"/>
        <v>J</v>
      </c>
      <c r="AC48" s="4" t="str">
        <f t="shared" si="12"/>
        <v>J</v>
      </c>
      <c r="AD48" s="205" t="str">
        <f t="shared" si="13"/>
        <v>J</v>
      </c>
      <c r="AE48" s="205" t="str">
        <f t="shared" si="14"/>
        <v>J</v>
      </c>
      <c r="AF48" s="205" t="str">
        <f t="shared" si="15"/>
        <v>J</v>
      </c>
      <c r="AG48" s="205" t="str">
        <f t="shared" si="16"/>
        <v>J</v>
      </c>
      <c r="AH48" s="205" t="str">
        <f t="shared" si="17"/>
        <v>J</v>
      </c>
      <c r="AI48" s="205" t="str">
        <f t="shared" si="18"/>
        <v>J</v>
      </c>
      <c r="AJ48" s="205" t="str">
        <f t="shared" si="19"/>
        <v>J</v>
      </c>
      <c r="AK48" s="205" t="str">
        <f t="shared" si="20"/>
        <v>J</v>
      </c>
      <c r="AL48" s="4" t="str">
        <f t="shared" si="21"/>
        <v>N</v>
      </c>
      <c r="AM48" s="150" t="str">
        <f>IF(ISERROR(VLOOKUP(G48,LOV_CDT!E:F,2,0)),"",VLOOKUP(G48,LOV_CDT!E:F,2,0))</f>
        <v/>
      </c>
      <c r="AN48" s="150" t="str">
        <f>IF(ISERROR(VLOOKUP(G48,LOV_CDT!L:M,2,0)),"",VLOOKUP(G48,LOV_CDT!L:M,2,0))</f>
        <v/>
      </c>
      <c r="AO48" s="4" t="str">
        <f t="shared" si="22"/>
        <v>J</v>
      </c>
      <c r="AP48" s="4" t="str">
        <f t="shared" si="23"/>
        <v>J</v>
      </c>
      <c r="AQ48" s="4" t="str">
        <f t="shared" si="24"/>
        <v>J</v>
      </c>
      <c r="AR48" s="4" t="str">
        <f t="shared" si="25"/>
        <v>J</v>
      </c>
      <c r="AS48" s="4" t="str">
        <f t="shared" si="26"/>
        <v>J</v>
      </c>
      <c r="AT48" s="4" t="str">
        <f t="shared" si="27"/>
        <v>J</v>
      </c>
      <c r="AU48" s="4">
        <f t="shared" si="28"/>
        <v>0</v>
      </c>
      <c r="AV48" s="4">
        <f t="shared" si="29"/>
        <v>0</v>
      </c>
      <c r="AW48" s="4">
        <f t="shared" si="30"/>
        <v>0</v>
      </c>
      <c r="AX48" s="4">
        <f t="shared" si="31"/>
        <v>0</v>
      </c>
      <c r="AY48" s="4">
        <f t="shared" si="32"/>
        <v>0</v>
      </c>
      <c r="AZ48" s="4">
        <f t="shared" si="33"/>
        <v>0</v>
      </c>
      <c r="BA48" s="4">
        <f t="shared" si="34"/>
        <v>0</v>
      </c>
      <c r="BB48" s="4" t="e">
        <f>VLOOKUP(G48,ACTIVITEITENLIJST!E:I,BB$2,0)</f>
        <v>#N/A</v>
      </c>
      <c r="BC48" s="4" t="str">
        <f>IF(ISERROR(B48),"J",IF(ISERROR(VLOOKUP(B48,B$3:B47,1,0)),"J","N"))</f>
        <v>N</v>
      </c>
      <c r="BD48" s="354" t="str">
        <f t="shared" si="35"/>
        <v>N</v>
      </c>
      <c r="BE48" s="358" t="str">
        <f t="shared" si="36"/>
        <v>N</v>
      </c>
    </row>
    <row r="49" spans="1:57" x14ac:dyDescent="0.25">
      <c r="A49" t="str">
        <f t="shared" si="7"/>
        <v>_</v>
      </c>
      <c r="B49" t="str">
        <f t="shared" si="8"/>
        <v>_</v>
      </c>
      <c r="C49" s="2">
        <v>46</v>
      </c>
      <c r="D49" s="2" t="str">
        <f>IF(Invoer!B79&lt;&gt;"",Invoer!B79,"")</f>
        <v/>
      </c>
      <c r="E49" s="134" t="str">
        <f>IF(D49&lt;&gt;"",Invoer!Z79,"")</f>
        <v/>
      </c>
      <c r="F49" s="134" t="str">
        <f>IF(D49&lt;&gt;"",IF(Invoer!AH79="Ja","J",IF(Invoer!AH79="Nee","N","")),"")</f>
        <v/>
      </c>
      <c r="G49" s="36" t="str">
        <f>IF(OR(E49="",E49=0),"",VLOOKUP(E49,ACTIVITEITENLIJST!D:E,G$2,0))</f>
        <v/>
      </c>
      <c r="H49" s="205" t="str">
        <f t="shared" si="9"/>
        <v/>
      </c>
      <c r="I49" s="4" t="str">
        <f>VLOOKUP($D49,percelen!$AZ:$DM,I$2,0)</f>
        <v/>
      </c>
      <c r="J49" s="212" t="str">
        <f>VLOOKUP($D49,percelen!$AZ:$DM,J$2,0)</f>
        <v/>
      </c>
      <c r="K49" s="4"/>
      <c r="L49" s="4">
        <f>VLOOKUP($D49,percelen!$AZ:$DM,L$2,0)</f>
        <v>0</v>
      </c>
      <c r="M49" s="4" t="str">
        <f>VLOOKUP($D49,percelen!$AZ:$DM,M$2,0)</f>
        <v/>
      </c>
      <c r="N49" s="205" t="e">
        <f>VLOOKUP(M49,NORM!$B$31:$F$38,N$2,0)</f>
        <v>#N/A</v>
      </c>
      <c r="O49" s="4" t="str">
        <f>VLOOKUP($D49,percelen!$AZ:$DM,O$2,0)</f>
        <v>N</v>
      </c>
      <c r="P49" s="4" t="str">
        <f>VLOOKUP($D49,percelen!$AZ:$DM,P$2,0)</f>
        <v>N</v>
      </c>
      <c r="Q49" s="4" t="str">
        <f>VLOOKUP($D49,percelen!$AZ:$DM,Q$2,0)</f>
        <v>N</v>
      </c>
      <c r="R49" s="205" t="str">
        <f>VLOOKUP($D49,percelen!$AZ:$DM,R$2,0)</f>
        <v>N</v>
      </c>
      <c r="S49" s="4" t="str">
        <f>VLOOKUP($D49,percelen!$AZ:$DM,S$2,0)</f>
        <v>N</v>
      </c>
      <c r="T49" s="4" t="str">
        <f>VLOOKUP($D49,percelen!$AZ:$DM,T$2,0)</f>
        <v>N</v>
      </c>
      <c r="U49" s="4" t="str">
        <f>VLOOKUP($D49,percelen!$AZ:$DM,U$2,0)</f>
        <v>N</v>
      </c>
      <c r="V49" s="4" t="str">
        <f>VLOOKUP($D49,percelen!$AZ:$DM,V$2,0)</f>
        <v>N</v>
      </c>
      <c r="W49" s="4" t="str">
        <f>IF(ISERROR(VLOOKUP($G49,GELDIGE_GEWASCODES_ECO!$B:$B,1,0)),"N","J")</f>
        <v>N</v>
      </c>
      <c r="X49" s="4" t="str">
        <f>IF(W49="J",IF(ISERROR(VLOOKUP($G49&amp;"_"&amp;$I49,GELDIGE_GEWASCODES_ECO!$A:$A,1,0)),"N","J"),"J")</f>
        <v>J</v>
      </c>
      <c r="Y49" s="4" t="str">
        <f>IF(ISERROR(VLOOKUP($G49,GELDIGE_GEWASCODES_ECO!$F:$F,1,0)),"N","J")</f>
        <v>N</v>
      </c>
      <c r="Z49" s="205" t="str">
        <f t="shared" si="10"/>
        <v>J</v>
      </c>
      <c r="AA49" s="4" t="str">
        <f>IF(ISERROR(VLOOKUP($G49,GELDIGE_GEWASCODES_ECO!$J:$J,1,0)),"N","J")</f>
        <v>N</v>
      </c>
      <c r="AB49" s="205" t="str">
        <f t="shared" si="11"/>
        <v>J</v>
      </c>
      <c r="AC49" s="4" t="str">
        <f t="shared" si="12"/>
        <v>J</v>
      </c>
      <c r="AD49" s="205" t="str">
        <f t="shared" si="13"/>
        <v>J</v>
      </c>
      <c r="AE49" s="205" t="str">
        <f t="shared" si="14"/>
        <v>J</v>
      </c>
      <c r="AF49" s="205" t="str">
        <f t="shared" si="15"/>
        <v>J</v>
      </c>
      <c r="AG49" s="205" t="str">
        <f t="shared" si="16"/>
        <v>J</v>
      </c>
      <c r="AH49" s="205" t="str">
        <f t="shared" si="17"/>
        <v>J</v>
      </c>
      <c r="AI49" s="205" t="str">
        <f t="shared" si="18"/>
        <v>J</v>
      </c>
      <c r="AJ49" s="205" t="str">
        <f t="shared" si="19"/>
        <v>J</v>
      </c>
      <c r="AK49" s="205" t="str">
        <f t="shared" si="20"/>
        <v>J</v>
      </c>
      <c r="AL49" s="4" t="str">
        <f t="shared" si="21"/>
        <v>N</v>
      </c>
      <c r="AM49" s="150" t="str">
        <f>IF(ISERROR(VLOOKUP(G49,LOV_CDT!E:F,2,0)),"",VLOOKUP(G49,LOV_CDT!E:F,2,0))</f>
        <v/>
      </c>
      <c r="AN49" s="150" t="str">
        <f>IF(ISERROR(VLOOKUP(G49,LOV_CDT!L:M,2,0)),"",VLOOKUP(G49,LOV_CDT!L:M,2,0))</f>
        <v/>
      </c>
      <c r="AO49" s="4" t="str">
        <f t="shared" si="22"/>
        <v>J</v>
      </c>
      <c r="AP49" s="4" t="str">
        <f t="shared" si="23"/>
        <v>J</v>
      </c>
      <c r="AQ49" s="4" t="str">
        <f t="shared" si="24"/>
        <v>J</v>
      </c>
      <c r="AR49" s="4" t="str">
        <f t="shared" si="25"/>
        <v>J</v>
      </c>
      <c r="AS49" s="4" t="str">
        <f t="shared" si="26"/>
        <v>J</v>
      </c>
      <c r="AT49" s="4" t="str">
        <f t="shared" si="27"/>
        <v>J</v>
      </c>
      <c r="AU49" s="4">
        <f t="shared" si="28"/>
        <v>0</v>
      </c>
      <c r="AV49" s="4">
        <f t="shared" si="29"/>
        <v>0</v>
      </c>
      <c r="AW49" s="4">
        <f t="shared" si="30"/>
        <v>0</v>
      </c>
      <c r="AX49" s="4">
        <f t="shared" si="31"/>
        <v>0</v>
      </c>
      <c r="AY49" s="4">
        <f t="shared" si="32"/>
        <v>0</v>
      </c>
      <c r="AZ49" s="4">
        <f t="shared" si="33"/>
        <v>0</v>
      </c>
      <c r="BA49" s="4">
        <f t="shared" si="34"/>
        <v>0</v>
      </c>
      <c r="BB49" s="4" t="e">
        <f>VLOOKUP(G49,ACTIVITEITENLIJST!E:I,BB$2,0)</f>
        <v>#N/A</v>
      </c>
      <c r="BC49" s="4" t="str">
        <f>IF(ISERROR(B49),"J",IF(ISERROR(VLOOKUP(B49,B$3:B48,1,0)),"J","N"))</f>
        <v>N</v>
      </c>
      <c r="BD49" s="354" t="str">
        <f t="shared" si="35"/>
        <v>N</v>
      </c>
      <c r="BE49" s="358" t="str">
        <f t="shared" si="36"/>
        <v>N</v>
      </c>
    </row>
    <row r="50" spans="1:57" x14ac:dyDescent="0.25">
      <c r="A50" t="str">
        <f t="shared" si="7"/>
        <v>_</v>
      </c>
      <c r="B50" t="str">
        <f t="shared" si="8"/>
        <v>_</v>
      </c>
      <c r="C50" s="2">
        <v>47</v>
      </c>
      <c r="D50" s="2" t="str">
        <f>IF(Invoer!B80&lt;&gt;"",Invoer!B80,"")</f>
        <v/>
      </c>
      <c r="E50" s="134" t="str">
        <f>IF(D50&lt;&gt;"",Invoer!Z80,"")</f>
        <v/>
      </c>
      <c r="F50" s="134" t="str">
        <f>IF(D50&lt;&gt;"",IF(Invoer!AH80="Ja","J",IF(Invoer!AH80="Nee","N","")),"")</f>
        <v/>
      </c>
      <c r="G50" s="36" t="str">
        <f>IF(OR(E50="",E50=0),"",VLOOKUP(E50,ACTIVITEITENLIJST!D:E,G$2,0))</f>
        <v/>
      </c>
      <c r="H50" s="205" t="str">
        <f t="shared" si="9"/>
        <v/>
      </c>
      <c r="I50" s="4" t="str">
        <f>VLOOKUP($D50,percelen!$AZ:$DM,I$2,0)</f>
        <v/>
      </c>
      <c r="J50" s="212" t="str">
        <f>VLOOKUP($D50,percelen!$AZ:$DM,J$2,0)</f>
        <v/>
      </c>
      <c r="K50" s="4"/>
      <c r="L50" s="4">
        <f>VLOOKUP($D50,percelen!$AZ:$DM,L$2,0)</f>
        <v>0</v>
      </c>
      <c r="M50" s="4" t="str">
        <f>VLOOKUP($D50,percelen!$AZ:$DM,M$2,0)</f>
        <v/>
      </c>
      <c r="N50" s="205" t="e">
        <f>VLOOKUP(M50,NORM!$B$31:$F$38,N$2,0)</f>
        <v>#N/A</v>
      </c>
      <c r="O50" s="4" t="str">
        <f>VLOOKUP($D50,percelen!$AZ:$DM,O$2,0)</f>
        <v>N</v>
      </c>
      <c r="P50" s="4" t="str">
        <f>VLOOKUP($D50,percelen!$AZ:$DM,P$2,0)</f>
        <v>N</v>
      </c>
      <c r="Q50" s="4" t="str">
        <f>VLOOKUP($D50,percelen!$AZ:$DM,Q$2,0)</f>
        <v>N</v>
      </c>
      <c r="R50" s="205" t="str">
        <f>VLOOKUP($D50,percelen!$AZ:$DM,R$2,0)</f>
        <v>N</v>
      </c>
      <c r="S50" s="4" t="str">
        <f>VLOOKUP($D50,percelen!$AZ:$DM,S$2,0)</f>
        <v>N</v>
      </c>
      <c r="T50" s="4" t="str">
        <f>VLOOKUP($D50,percelen!$AZ:$DM,T$2,0)</f>
        <v>N</v>
      </c>
      <c r="U50" s="4" t="str">
        <f>VLOOKUP($D50,percelen!$AZ:$DM,U$2,0)</f>
        <v>N</v>
      </c>
      <c r="V50" s="4" t="str">
        <f>VLOOKUP($D50,percelen!$AZ:$DM,V$2,0)</f>
        <v>N</v>
      </c>
      <c r="W50" s="4" t="str">
        <f>IF(ISERROR(VLOOKUP($G50,GELDIGE_GEWASCODES_ECO!$B:$B,1,0)),"N","J")</f>
        <v>N</v>
      </c>
      <c r="X50" s="4" t="str">
        <f>IF(W50="J",IF(ISERROR(VLOOKUP($G50&amp;"_"&amp;$I50,GELDIGE_GEWASCODES_ECO!$A:$A,1,0)),"N","J"),"J")</f>
        <v>J</v>
      </c>
      <c r="Y50" s="4" t="str">
        <f>IF(ISERROR(VLOOKUP($G50,GELDIGE_GEWASCODES_ECO!$F:$F,1,0)),"N","J")</f>
        <v>N</v>
      </c>
      <c r="Z50" s="205" t="str">
        <f t="shared" si="10"/>
        <v>J</v>
      </c>
      <c r="AA50" s="4" t="str">
        <f>IF(ISERROR(VLOOKUP($G50,GELDIGE_GEWASCODES_ECO!$J:$J,1,0)),"N","J")</f>
        <v>N</v>
      </c>
      <c r="AB50" s="205" t="str">
        <f t="shared" si="11"/>
        <v>J</v>
      </c>
      <c r="AC50" s="4" t="str">
        <f t="shared" si="12"/>
        <v>J</v>
      </c>
      <c r="AD50" s="205" t="str">
        <f t="shared" si="13"/>
        <v>J</v>
      </c>
      <c r="AE50" s="205" t="str">
        <f t="shared" si="14"/>
        <v>J</v>
      </c>
      <c r="AF50" s="205" t="str">
        <f t="shared" si="15"/>
        <v>J</v>
      </c>
      <c r="AG50" s="205" t="str">
        <f t="shared" si="16"/>
        <v>J</v>
      </c>
      <c r="AH50" s="205" t="str">
        <f t="shared" si="17"/>
        <v>J</v>
      </c>
      <c r="AI50" s="205" t="str">
        <f t="shared" si="18"/>
        <v>J</v>
      </c>
      <c r="AJ50" s="205" t="str">
        <f t="shared" si="19"/>
        <v>J</v>
      </c>
      <c r="AK50" s="205" t="str">
        <f t="shared" si="20"/>
        <v>J</v>
      </c>
      <c r="AL50" s="4" t="str">
        <f t="shared" si="21"/>
        <v>N</v>
      </c>
      <c r="AM50" s="150" t="str">
        <f>IF(ISERROR(VLOOKUP(G50,LOV_CDT!E:F,2,0)),"",VLOOKUP(G50,LOV_CDT!E:F,2,0))</f>
        <v/>
      </c>
      <c r="AN50" s="150" t="str">
        <f>IF(ISERROR(VLOOKUP(G50,LOV_CDT!L:M,2,0)),"",VLOOKUP(G50,LOV_CDT!L:M,2,0))</f>
        <v/>
      </c>
      <c r="AO50" s="4" t="str">
        <f t="shared" si="22"/>
        <v>J</v>
      </c>
      <c r="AP50" s="4" t="str">
        <f t="shared" si="23"/>
        <v>J</v>
      </c>
      <c r="AQ50" s="4" t="str">
        <f t="shared" si="24"/>
        <v>J</v>
      </c>
      <c r="AR50" s="4" t="str">
        <f t="shared" si="25"/>
        <v>J</v>
      </c>
      <c r="AS50" s="4" t="str">
        <f t="shared" si="26"/>
        <v>J</v>
      </c>
      <c r="AT50" s="4" t="str">
        <f t="shared" si="27"/>
        <v>J</v>
      </c>
      <c r="AU50" s="4">
        <f t="shared" si="28"/>
        <v>0</v>
      </c>
      <c r="AV50" s="4">
        <f t="shared" si="29"/>
        <v>0</v>
      </c>
      <c r="AW50" s="4">
        <f t="shared" si="30"/>
        <v>0</v>
      </c>
      <c r="AX50" s="4">
        <f t="shared" si="31"/>
        <v>0</v>
      </c>
      <c r="AY50" s="4">
        <f t="shared" si="32"/>
        <v>0</v>
      </c>
      <c r="AZ50" s="4">
        <f t="shared" si="33"/>
        <v>0</v>
      </c>
      <c r="BA50" s="4">
        <f t="shared" si="34"/>
        <v>0</v>
      </c>
      <c r="BB50" s="4" t="e">
        <f>VLOOKUP(G50,ACTIVITEITENLIJST!E:I,BB$2,0)</f>
        <v>#N/A</v>
      </c>
      <c r="BC50" s="4" t="str">
        <f>IF(ISERROR(B50),"J",IF(ISERROR(VLOOKUP(B50,B$3:B49,1,0)),"J","N"))</f>
        <v>N</v>
      </c>
      <c r="BD50" s="354" t="str">
        <f t="shared" si="35"/>
        <v>N</v>
      </c>
      <c r="BE50" s="358" t="str">
        <f t="shared" si="36"/>
        <v>N</v>
      </c>
    </row>
    <row r="51" spans="1:57" x14ac:dyDescent="0.25">
      <c r="A51" t="str">
        <f t="shared" si="7"/>
        <v>_</v>
      </c>
      <c r="B51" t="str">
        <f t="shared" si="8"/>
        <v>_</v>
      </c>
      <c r="C51" s="2">
        <v>48</v>
      </c>
      <c r="D51" s="2" t="str">
        <f>IF(Invoer!B81&lt;&gt;"",Invoer!B81,"")</f>
        <v/>
      </c>
      <c r="E51" s="134" t="str">
        <f>IF(D51&lt;&gt;"",Invoer!Z81,"")</f>
        <v/>
      </c>
      <c r="F51" s="134" t="str">
        <f>IF(D51&lt;&gt;"",IF(Invoer!AH81="Ja","J",IF(Invoer!AH81="Nee","N","")),"")</f>
        <v/>
      </c>
      <c r="G51" s="36" t="str">
        <f>IF(OR(E51="",E51=0),"",VLOOKUP(E51,ACTIVITEITENLIJST!D:E,G$2,0))</f>
        <v/>
      </c>
      <c r="H51" s="205" t="str">
        <f t="shared" si="9"/>
        <v/>
      </c>
      <c r="I51" s="4" t="str">
        <f>VLOOKUP($D51,percelen!$AZ:$DM,I$2,0)</f>
        <v/>
      </c>
      <c r="J51" s="212" t="str">
        <f>VLOOKUP($D51,percelen!$AZ:$DM,J$2,0)</f>
        <v/>
      </c>
      <c r="K51" s="4"/>
      <c r="L51" s="4">
        <f>VLOOKUP($D51,percelen!$AZ:$DM,L$2,0)</f>
        <v>0</v>
      </c>
      <c r="M51" s="4" t="str">
        <f>VLOOKUP($D51,percelen!$AZ:$DM,M$2,0)</f>
        <v/>
      </c>
      <c r="N51" s="205" t="e">
        <f>VLOOKUP(M51,NORM!$B$31:$F$38,N$2,0)</f>
        <v>#N/A</v>
      </c>
      <c r="O51" s="4" t="str">
        <f>VLOOKUP($D51,percelen!$AZ:$DM,O$2,0)</f>
        <v>N</v>
      </c>
      <c r="P51" s="4" t="str">
        <f>VLOOKUP($D51,percelen!$AZ:$DM,P$2,0)</f>
        <v>N</v>
      </c>
      <c r="Q51" s="4" t="str">
        <f>VLOOKUP($D51,percelen!$AZ:$DM,Q$2,0)</f>
        <v>N</v>
      </c>
      <c r="R51" s="205" t="str">
        <f>VLOOKUP($D51,percelen!$AZ:$DM,R$2,0)</f>
        <v>N</v>
      </c>
      <c r="S51" s="4" t="str">
        <f>VLOOKUP($D51,percelen!$AZ:$DM,S$2,0)</f>
        <v>N</v>
      </c>
      <c r="T51" s="4" t="str">
        <f>VLOOKUP($D51,percelen!$AZ:$DM,T$2,0)</f>
        <v>N</v>
      </c>
      <c r="U51" s="4" t="str">
        <f>VLOOKUP($D51,percelen!$AZ:$DM,U$2,0)</f>
        <v>N</v>
      </c>
      <c r="V51" s="4" t="str">
        <f>VLOOKUP($D51,percelen!$AZ:$DM,V$2,0)</f>
        <v>N</v>
      </c>
      <c r="W51" s="4" t="str">
        <f>IF(ISERROR(VLOOKUP($G51,GELDIGE_GEWASCODES_ECO!$B:$B,1,0)),"N","J")</f>
        <v>N</v>
      </c>
      <c r="X51" s="4" t="str">
        <f>IF(W51="J",IF(ISERROR(VLOOKUP($G51&amp;"_"&amp;$I51,GELDIGE_GEWASCODES_ECO!$A:$A,1,0)),"N","J"),"J")</f>
        <v>J</v>
      </c>
      <c r="Y51" s="4" t="str">
        <f>IF(ISERROR(VLOOKUP($G51,GELDIGE_GEWASCODES_ECO!$F:$F,1,0)),"N","J")</f>
        <v>N</v>
      </c>
      <c r="Z51" s="205" t="str">
        <f t="shared" si="10"/>
        <v>J</v>
      </c>
      <c r="AA51" s="4" t="str">
        <f>IF(ISERROR(VLOOKUP($G51,GELDIGE_GEWASCODES_ECO!$J:$J,1,0)),"N","J")</f>
        <v>N</v>
      </c>
      <c r="AB51" s="205" t="str">
        <f t="shared" si="11"/>
        <v>J</v>
      </c>
      <c r="AC51" s="4" t="str">
        <f t="shared" si="12"/>
        <v>J</v>
      </c>
      <c r="AD51" s="205" t="str">
        <f t="shared" si="13"/>
        <v>J</v>
      </c>
      <c r="AE51" s="205" t="str">
        <f t="shared" si="14"/>
        <v>J</v>
      </c>
      <c r="AF51" s="205" t="str">
        <f t="shared" si="15"/>
        <v>J</v>
      </c>
      <c r="AG51" s="205" t="str">
        <f t="shared" si="16"/>
        <v>J</v>
      </c>
      <c r="AH51" s="205" t="str">
        <f t="shared" si="17"/>
        <v>J</v>
      </c>
      <c r="AI51" s="205" t="str">
        <f t="shared" si="18"/>
        <v>J</v>
      </c>
      <c r="AJ51" s="205" t="str">
        <f t="shared" si="19"/>
        <v>J</v>
      </c>
      <c r="AK51" s="205" t="str">
        <f t="shared" si="20"/>
        <v>J</v>
      </c>
      <c r="AL51" s="4" t="str">
        <f t="shared" si="21"/>
        <v>N</v>
      </c>
      <c r="AM51" s="150" t="str">
        <f>IF(ISERROR(VLOOKUP(G51,LOV_CDT!E:F,2,0)),"",VLOOKUP(G51,LOV_CDT!E:F,2,0))</f>
        <v/>
      </c>
      <c r="AN51" s="150" t="str">
        <f>IF(ISERROR(VLOOKUP(G51,LOV_CDT!L:M,2,0)),"",VLOOKUP(G51,LOV_CDT!L:M,2,0))</f>
        <v/>
      </c>
      <c r="AO51" s="4" t="str">
        <f t="shared" si="22"/>
        <v>J</v>
      </c>
      <c r="AP51" s="4" t="str">
        <f t="shared" si="23"/>
        <v>J</v>
      </c>
      <c r="AQ51" s="4" t="str">
        <f t="shared" si="24"/>
        <v>J</v>
      </c>
      <c r="AR51" s="4" t="str">
        <f t="shared" si="25"/>
        <v>J</v>
      </c>
      <c r="AS51" s="4" t="str">
        <f t="shared" si="26"/>
        <v>J</v>
      </c>
      <c r="AT51" s="4" t="str">
        <f t="shared" si="27"/>
        <v>J</v>
      </c>
      <c r="AU51" s="4">
        <f t="shared" si="28"/>
        <v>0</v>
      </c>
      <c r="AV51" s="4">
        <f t="shared" si="29"/>
        <v>0</v>
      </c>
      <c r="AW51" s="4">
        <f t="shared" si="30"/>
        <v>0</v>
      </c>
      <c r="AX51" s="4">
        <f t="shared" si="31"/>
        <v>0</v>
      </c>
      <c r="AY51" s="4">
        <f t="shared" si="32"/>
        <v>0</v>
      </c>
      <c r="AZ51" s="4">
        <f t="shared" si="33"/>
        <v>0</v>
      </c>
      <c r="BA51" s="4">
        <f t="shared" si="34"/>
        <v>0</v>
      </c>
      <c r="BB51" s="4" t="e">
        <f>VLOOKUP(G51,ACTIVITEITENLIJST!E:I,BB$2,0)</f>
        <v>#N/A</v>
      </c>
      <c r="BC51" s="4" t="str">
        <f>IF(ISERROR(B51),"J",IF(ISERROR(VLOOKUP(B51,B$3:B50,1,0)),"J","N"))</f>
        <v>N</v>
      </c>
      <c r="BD51" s="354" t="str">
        <f t="shared" si="35"/>
        <v>N</v>
      </c>
      <c r="BE51" s="358" t="str">
        <f t="shared" si="36"/>
        <v>N</v>
      </c>
    </row>
    <row r="52" spans="1:57" x14ac:dyDescent="0.25">
      <c r="A52" t="str">
        <f t="shared" si="7"/>
        <v>_</v>
      </c>
      <c r="B52" t="str">
        <f t="shared" si="8"/>
        <v>_</v>
      </c>
      <c r="C52" s="2">
        <v>49</v>
      </c>
      <c r="D52" s="2" t="str">
        <f>IF(Invoer!B82&lt;&gt;"",Invoer!B82,"")</f>
        <v/>
      </c>
      <c r="E52" s="134" t="str">
        <f>IF(D52&lt;&gt;"",Invoer!Z82,"")</f>
        <v/>
      </c>
      <c r="F52" s="134" t="str">
        <f>IF(D52&lt;&gt;"",IF(Invoer!AH82="Ja","J",IF(Invoer!AH82="Nee","N","")),"")</f>
        <v/>
      </c>
      <c r="G52" s="36" t="str">
        <f>IF(OR(E52="",E52=0),"",VLOOKUP(E52,ACTIVITEITENLIJST!D:E,G$2,0))</f>
        <v/>
      </c>
      <c r="H52" s="205" t="str">
        <f t="shared" si="9"/>
        <v/>
      </c>
      <c r="I52" s="4" t="str">
        <f>VLOOKUP($D52,percelen!$AZ:$DM,I$2,0)</f>
        <v/>
      </c>
      <c r="J52" s="212" t="str">
        <f>VLOOKUP($D52,percelen!$AZ:$DM,J$2,0)</f>
        <v/>
      </c>
      <c r="K52" s="4"/>
      <c r="L52" s="4">
        <f>VLOOKUP($D52,percelen!$AZ:$DM,L$2,0)</f>
        <v>0</v>
      </c>
      <c r="M52" s="4" t="str">
        <f>VLOOKUP($D52,percelen!$AZ:$DM,M$2,0)</f>
        <v/>
      </c>
      <c r="N52" s="205" t="e">
        <f>VLOOKUP(M52,NORM!$B$31:$F$38,N$2,0)</f>
        <v>#N/A</v>
      </c>
      <c r="O52" s="4" t="str">
        <f>VLOOKUP($D52,percelen!$AZ:$DM,O$2,0)</f>
        <v>N</v>
      </c>
      <c r="P52" s="4" t="str">
        <f>VLOOKUP($D52,percelen!$AZ:$DM,P$2,0)</f>
        <v>N</v>
      </c>
      <c r="Q52" s="4" t="str">
        <f>VLOOKUP($D52,percelen!$AZ:$DM,Q$2,0)</f>
        <v>N</v>
      </c>
      <c r="R52" s="205" t="str">
        <f>VLOOKUP($D52,percelen!$AZ:$DM,R$2,0)</f>
        <v>N</v>
      </c>
      <c r="S52" s="4" t="str">
        <f>VLOOKUP($D52,percelen!$AZ:$DM,S$2,0)</f>
        <v>N</v>
      </c>
      <c r="T52" s="4" t="str">
        <f>VLOOKUP($D52,percelen!$AZ:$DM,T$2,0)</f>
        <v>N</v>
      </c>
      <c r="U52" s="4" t="str">
        <f>VLOOKUP($D52,percelen!$AZ:$DM,U$2,0)</f>
        <v>N</v>
      </c>
      <c r="V52" s="4" t="str">
        <f>VLOOKUP($D52,percelen!$AZ:$DM,V$2,0)</f>
        <v>N</v>
      </c>
      <c r="W52" s="4" t="str">
        <f>IF(ISERROR(VLOOKUP($G52,GELDIGE_GEWASCODES_ECO!$B:$B,1,0)),"N","J")</f>
        <v>N</v>
      </c>
      <c r="X52" s="4" t="str">
        <f>IF(W52="J",IF(ISERROR(VLOOKUP($G52&amp;"_"&amp;$I52,GELDIGE_GEWASCODES_ECO!$A:$A,1,0)),"N","J"),"J")</f>
        <v>J</v>
      </c>
      <c r="Y52" s="4" t="str">
        <f>IF(ISERROR(VLOOKUP($G52,GELDIGE_GEWASCODES_ECO!$F:$F,1,0)),"N","J")</f>
        <v>N</v>
      </c>
      <c r="Z52" s="205" t="str">
        <f t="shared" si="10"/>
        <v>J</v>
      </c>
      <c r="AA52" s="4" t="str">
        <f>IF(ISERROR(VLOOKUP($G52,GELDIGE_GEWASCODES_ECO!$J:$J,1,0)),"N","J")</f>
        <v>N</v>
      </c>
      <c r="AB52" s="205" t="str">
        <f t="shared" si="11"/>
        <v>J</v>
      </c>
      <c r="AC52" s="4" t="str">
        <f t="shared" si="12"/>
        <v>J</v>
      </c>
      <c r="AD52" s="205" t="str">
        <f t="shared" si="13"/>
        <v>J</v>
      </c>
      <c r="AE52" s="205" t="str">
        <f t="shared" si="14"/>
        <v>J</v>
      </c>
      <c r="AF52" s="205" t="str">
        <f t="shared" si="15"/>
        <v>J</v>
      </c>
      <c r="AG52" s="205" t="str">
        <f t="shared" si="16"/>
        <v>J</v>
      </c>
      <c r="AH52" s="205" t="str">
        <f t="shared" si="17"/>
        <v>J</v>
      </c>
      <c r="AI52" s="205" t="str">
        <f t="shared" si="18"/>
        <v>J</v>
      </c>
      <c r="AJ52" s="205" t="str">
        <f t="shared" si="19"/>
        <v>J</v>
      </c>
      <c r="AK52" s="205" t="str">
        <f t="shared" si="20"/>
        <v>J</v>
      </c>
      <c r="AL52" s="4" t="str">
        <f t="shared" si="21"/>
        <v>N</v>
      </c>
      <c r="AM52" s="150" t="str">
        <f>IF(ISERROR(VLOOKUP(G52,LOV_CDT!E:F,2,0)),"",VLOOKUP(G52,LOV_CDT!E:F,2,0))</f>
        <v/>
      </c>
      <c r="AN52" s="150" t="str">
        <f>IF(ISERROR(VLOOKUP(G52,LOV_CDT!L:M,2,0)),"",VLOOKUP(G52,LOV_CDT!L:M,2,0))</f>
        <v/>
      </c>
      <c r="AO52" s="4" t="str">
        <f t="shared" si="22"/>
        <v>J</v>
      </c>
      <c r="AP52" s="4" t="str">
        <f t="shared" si="23"/>
        <v>J</v>
      </c>
      <c r="AQ52" s="4" t="str">
        <f t="shared" si="24"/>
        <v>J</v>
      </c>
      <c r="AR52" s="4" t="str">
        <f t="shared" si="25"/>
        <v>J</v>
      </c>
      <c r="AS52" s="4" t="str">
        <f t="shared" si="26"/>
        <v>J</v>
      </c>
      <c r="AT52" s="4" t="str">
        <f t="shared" si="27"/>
        <v>J</v>
      </c>
      <c r="AU52" s="4">
        <f t="shared" si="28"/>
        <v>0</v>
      </c>
      <c r="AV52" s="4">
        <f t="shared" si="29"/>
        <v>0</v>
      </c>
      <c r="AW52" s="4">
        <f t="shared" si="30"/>
        <v>0</v>
      </c>
      <c r="AX52" s="4">
        <f t="shared" si="31"/>
        <v>0</v>
      </c>
      <c r="AY52" s="4">
        <f t="shared" si="32"/>
        <v>0</v>
      </c>
      <c r="AZ52" s="4">
        <f t="shared" si="33"/>
        <v>0</v>
      </c>
      <c r="BA52" s="4">
        <f t="shared" si="34"/>
        <v>0</v>
      </c>
      <c r="BB52" s="4" t="e">
        <f>VLOOKUP(G52,ACTIVITEITENLIJST!E:I,BB$2,0)</f>
        <v>#N/A</v>
      </c>
      <c r="BC52" s="4" t="str">
        <f>IF(ISERROR(B52),"J",IF(ISERROR(VLOOKUP(B52,B$3:B51,1,0)),"J","N"))</f>
        <v>N</v>
      </c>
      <c r="BD52" s="354" t="str">
        <f t="shared" si="35"/>
        <v>N</v>
      </c>
      <c r="BE52" s="358" t="str">
        <f t="shared" si="36"/>
        <v>N</v>
      </c>
    </row>
    <row r="53" spans="1:57" x14ac:dyDescent="0.25">
      <c r="A53" t="str">
        <f t="shared" si="7"/>
        <v>_</v>
      </c>
      <c r="B53" t="str">
        <f t="shared" si="8"/>
        <v>_</v>
      </c>
      <c r="C53" s="2">
        <v>50</v>
      </c>
      <c r="D53" s="2" t="str">
        <f>IF(Invoer!B83&lt;&gt;"",Invoer!B83,"")</f>
        <v/>
      </c>
      <c r="E53" s="134" t="str">
        <f>IF(D53&lt;&gt;"",Invoer!Z83,"")</f>
        <v/>
      </c>
      <c r="F53" s="134" t="str">
        <f>IF(D53&lt;&gt;"",IF(Invoer!AH83="Ja","J",IF(Invoer!AH83="Nee","N","")),"")</f>
        <v/>
      </c>
      <c r="G53" s="36" t="str">
        <f>IF(OR(E53="",E53=0),"",VLOOKUP(E53,ACTIVITEITENLIJST!D:E,G$2,0))</f>
        <v/>
      </c>
      <c r="H53" s="205" t="str">
        <f t="shared" si="9"/>
        <v/>
      </c>
      <c r="I53" s="4" t="str">
        <f>VLOOKUP($D53,percelen!$AZ:$DM,I$2,0)</f>
        <v/>
      </c>
      <c r="J53" s="212" t="str">
        <f>VLOOKUP($D53,percelen!$AZ:$DM,J$2,0)</f>
        <v/>
      </c>
      <c r="K53" s="4"/>
      <c r="L53" s="4">
        <f>VLOOKUP($D53,percelen!$AZ:$DM,L$2,0)</f>
        <v>0</v>
      </c>
      <c r="M53" s="4" t="str">
        <f>VLOOKUP($D53,percelen!$AZ:$DM,M$2,0)</f>
        <v/>
      </c>
      <c r="N53" s="205" t="e">
        <f>VLOOKUP(M53,NORM!$B$31:$F$38,N$2,0)</f>
        <v>#N/A</v>
      </c>
      <c r="O53" s="4" t="str">
        <f>VLOOKUP($D53,percelen!$AZ:$DM,O$2,0)</f>
        <v>N</v>
      </c>
      <c r="P53" s="4" t="str">
        <f>VLOOKUP($D53,percelen!$AZ:$DM,P$2,0)</f>
        <v>N</v>
      </c>
      <c r="Q53" s="4" t="str">
        <f>VLOOKUP($D53,percelen!$AZ:$DM,Q$2,0)</f>
        <v>N</v>
      </c>
      <c r="R53" s="205" t="str">
        <f>VLOOKUP($D53,percelen!$AZ:$DM,R$2,0)</f>
        <v>N</v>
      </c>
      <c r="S53" s="4" t="str">
        <f>VLOOKUP($D53,percelen!$AZ:$DM,S$2,0)</f>
        <v>N</v>
      </c>
      <c r="T53" s="4" t="str">
        <f>VLOOKUP($D53,percelen!$AZ:$DM,T$2,0)</f>
        <v>N</v>
      </c>
      <c r="U53" s="4" t="str">
        <f>VLOOKUP($D53,percelen!$AZ:$DM,U$2,0)</f>
        <v>N</v>
      </c>
      <c r="V53" s="4" t="str">
        <f>VLOOKUP($D53,percelen!$AZ:$DM,V$2,0)</f>
        <v>N</v>
      </c>
      <c r="W53" s="4" t="str">
        <f>IF(ISERROR(VLOOKUP($G53,GELDIGE_GEWASCODES_ECO!$B:$B,1,0)),"N","J")</f>
        <v>N</v>
      </c>
      <c r="X53" s="4" t="str">
        <f>IF(W53="J",IF(ISERROR(VLOOKUP($G53&amp;"_"&amp;$I53,GELDIGE_GEWASCODES_ECO!$A:$A,1,0)),"N","J"),"J")</f>
        <v>J</v>
      </c>
      <c r="Y53" s="4" t="str">
        <f>IF(ISERROR(VLOOKUP($G53,GELDIGE_GEWASCODES_ECO!$F:$F,1,0)),"N","J")</f>
        <v>N</v>
      </c>
      <c r="Z53" s="205" t="str">
        <f t="shared" si="10"/>
        <v>J</v>
      </c>
      <c r="AA53" s="4" t="str">
        <f>IF(ISERROR(VLOOKUP($G53,GELDIGE_GEWASCODES_ECO!$J:$J,1,0)),"N","J")</f>
        <v>N</v>
      </c>
      <c r="AB53" s="205" t="str">
        <f t="shared" si="11"/>
        <v>J</v>
      </c>
      <c r="AC53" s="4" t="str">
        <f t="shared" si="12"/>
        <v>J</v>
      </c>
      <c r="AD53" s="205" t="str">
        <f t="shared" si="13"/>
        <v>J</v>
      </c>
      <c r="AE53" s="205" t="str">
        <f t="shared" si="14"/>
        <v>J</v>
      </c>
      <c r="AF53" s="205" t="str">
        <f t="shared" si="15"/>
        <v>J</v>
      </c>
      <c r="AG53" s="205" t="str">
        <f t="shared" si="16"/>
        <v>J</v>
      </c>
      <c r="AH53" s="205" t="str">
        <f t="shared" si="17"/>
        <v>J</v>
      </c>
      <c r="AI53" s="205" t="str">
        <f t="shared" si="18"/>
        <v>J</v>
      </c>
      <c r="AJ53" s="205" t="str">
        <f t="shared" si="19"/>
        <v>J</v>
      </c>
      <c r="AK53" s="205" t="str">
        <f t="shared" si="20"/>
        <v>J</v>
      </c>
      <c r="AL53" s="4" t="str">
        <f t="shared" si="21"/>
        <v>N</v>
      </c>
      <c r="AM53" s="150" t="str">
        <f>IF(ISERROR(VLOOKUP(G53,LOV_CDT!E:F,2,0)),"",VLOOKUP(G53,LOV_CDT!E:F,2,0))</f>
        <v/>
      </c>
      <c r="AN53" s="150" t="str">
        <f>IF(ISERROR(VLOOKUP(G53,LOV_CDT!L:M,2,0)),"",VLOOKUP(G53,LOV_CDT!L:M,2,0))</f>
        <v/>
      </c>
      <c r="AO53" s="4" t="str">
        <f t="shared" si="22"/>
        <v>J</v>
      </c>
      <c r="AP53" s="4" t="str">
        <f t="shared" si="23"/>
        <v>J</v>
      </c>
      <c r="AQ53" s="4" t="str">
        <f t="shared" si="24"/>
        <v>J</v>
      </c>
      <c r="AR53" s="4" t="str">
        <f t="shared" si="25"/>
        <v>J</v>
      </c>
      <c r="AS53" s="4" t="str">
        <f t="shared" si="26"/>
        <v>J</v>
      </c>
      <c r="AT53" s="4" t="str">
        <f t="shared" si="27"/>
        <v>J</v>
      </c>
      <c r="AU53" s="4">
        <f t="shared" si="28"/>
        <v>0</v>
      </c>
      <c r="AV53" s="4">
        <f t="shared" si="29"/>
        <v>0</v>
      </c>
      <c r="AW53" s="4">
        <f t="shared" si="30"/>
        <v>0</v>
      </c>
      <c r="AX53" s="4">
        <f t="shared" si="31"/>
        <v>0</v>
      </c>
      <c r="AY53" s="4">
        <f t="shared" si="32"/>
        <v>0</v>
      </c>
      <c r="AZ53" s="4">
        <f t="shared" si="33"/>
        <v>0</v>
      </c>
      <c r="BA53" s="4">
        <f t="shared" si="34"/>
        <v>0</v>
      </c>
      <c r="BB53" s="4" t="e">
        <f>VLOOKUP(G53,ACTIVITEITENLIJST!E:I,BB$2,0)</f>
        <v>#N/A</v>
      </c>
      <c r="BC53" s="4" t="str">
        <f>IF(ISERROR(B53),"J",IF(ISERROR(VLOOKUP(B53,B$3:B52,1,0)),"J","N"))</f>
        <v>N</v>
      </c>
      <c r="BD53" s="354" t="str">
        <f t="shared" si="35"/>
        <v>N</v>
      </c>
      <c r="BE53" s="358" t="str">
        <f t="shared" si="36"/>
        <v>N</v>
      </c>
    </row>
    <row r="54" spans="1:57" x14ac:dyDescent="0.25">
      <c r="A54" t="str">
        <f t="shared" si="7"/>
        <v>_</v>
      </c>
      <c r="B54" t="str">
        <f t="shared" si="8"/>
        <v>_</v>
      </c>
      <c r="C54" s="2">
        <v>51</v>
      </c>
      <c r="D54" s="2" t="str">
        <f>IF(Invoer!B84&lt;&gt;"",Invoer!B84,"")</f>
        <v/>
      </c>
      <c r="E54" s="134" t="str">
        <f>IF(D54&lt;&gt;"",Invoer!Z84,"")</f>
        <v/>
      </c>
      <c r="F54" s="134" t="str">
        <f>IF(D54&lt;&gt;"",IF(Invoer!AH84="Ja","J",IF(Invoer!AH84="Nee","N","")),"")</f>
        <v/>
      </c>
      <c r="G54" s="36" t="str">
        <f>IF(OR(E54="",E54=0),"",VLOOKUP(E54,ACTIVITEITENLIJST!D:E,G$2,0))</f>
        <v/>
      </c>
      <c r="H54" s="205" t="str">
        <f t="shared" si="9"/>
        <v/>
      </c>
      <c r="I54" s="4" t="str">
        <f>VLOOKUP($D54,percelen!$AZ:$DM,I$2,0)</f>
        <v/>
      </c>
      <c r="J54" s="212" t="str">
        <f>VLOOKUP($D54,percelen!$AZ:$DM,J$2,0)</f>
        <v/>
      </c>
      <c r="K54" s="4"/>
      <c r="L54" s="4">
        <f>VLOOKUP($D54,percelen!$AZ:$DM,L$2,0)</f>
        <v>0</v>
      </c>
      <c r="M54" s="4" t="str">
        <f>VLOOKUP($D54,percelen!$AZ:$DM,M$2,0)</f>
        <v/>
      </c>
      <c r="N54" s="205" t="e">
        <f>VLOOKUP(M54,NORM!$B$31:$F$38,N$2,0)</f>
        <v>#N/A</v>
      </c>
      <c r="O54" s="4" t="str">
        <f>VLOOKUP($D54,percelen!$AZ:$DM,O$2,0)</f>
        <v>N</v>
      </c>
      <c r="P54" s="4" t="str">
        <f>VLOOKUP($D54,percelen!$AZ:$DM,P$2,0)</f>
        <v>N</v>
      </c>
      <c r="Q54" s="4" t="str">
        <f>VLOOKUP($D54,percelen!$AZ:$DM,Q$2,0)</f>
        <v>N</v>
      </c>
      <c r="R54" s="205" t="str">
        <f>VLOOKUP($D54,percelen!$AZ:$DM,R$2,0)</f>
        <v>N</v>
      </c>
      <c r="S54" s="4" t="str">
        <f>VLOOKUP($D54,percelen!$AZ:$DM,S$2,0)</f>
        <v>N</v>
      </c>
      <c r="T54" s="4" t="str">
        <f>VLOOKUP($D54,percelen!$AZ:$DM,T$2,0)</f>
        <v>N</v>
      </c>
      <c r="U54" s="4" t="str">
        <f>VLOOKUP($D54,percelen!$AZ:$DM,U$2,0)</f>
        <v>N</v>
      </c>
      <c r="V54" s="4" t="str">
        <f>VLOOKUP($D54,percelen!$AZ:$DM,V$2,0)</f>
        <v>N</v>
      </c>
      <c r="W54" s="4" t="str">
        <f>IF(ISERROR(VLOOKUP($G54,GELDIGE_GEWASCODES_ECO!$B:$B,1,0)),"N","J")</f>
        <v>N</v>
      </c>
      <c r="X54" s="4" t="str">
        <f>IF(W54="J",IF(ISERROR(VLOOKUP($G54&amp;"_"&amp;$I54,GELDIGE_GEWASCODES_ECO!$A:$A,1,0)),"N","J"),"J")</f>
        <v>J</v>
      </c>
      <c r="Y54" s="4" t="str">
        <f>IF(ISERROR(VLOOKUP($G54,GELDIGE_GEWASCODES_ECO!$F:$F,1,0)),"N","J")</f>
        <v>N</v>
      </c>
      <c r="Z54" s="205" t="str">
        <f t="shared" si="10"/>
        <v>J</v>
      </c>
      <c r="AA54" s="4" t="str">
        <f>IF(ISERROR(VLOOKUP($G54,GELDIGE_GEWASCODES_ECO!$J:$J,1,0)),"N","J")</f>
        <v>N</v>
      </c>
      <c r="AB54" s="205" t="str">
        <f t="shared" si="11"/>
        <v>J</v>
      </c>
      <c r="AC54" s="4" t="str">
        <f t="shared" si="12"/>
        <v>J</v>
      </c>
      <c r="AD54" s="205" t="str">
        <f t="shared" si="13"/>
        <v>J</v>
      </c>
      <c r="AE54" s="205" t="str">
        <f t="shared" si="14"/>
        <v>J</v>
      </c>
      <c r="AF54" s="205" t="str">
        <f t="shared" si="15"/>
        <v>J</v>
      </c>
      <c r="AG54" s="205" t="str">
        <f t="shared" si="16"/>
        <v>J</v>
      </c>
      <c r="AH54" s="205" t="str">
        <f t="shared" si="17"/>
        <v>J</v>
      </c>
      <c r="AI54" s="205" t="str">
        <f t="shared" si="18"/>
        <v>J</v>
      </c>
      <c r="AJ54" s="205" t="str">
        <f t="shared" si="19"/>
        <v>J</v>
      </c>
      <c r="AK54" s="205" t="str">
        <f t="shared" si="20"/>
        <v>J</v>
      </c>
      <c r="AL54" s="4" t="str">
        <f t="shared" si="21"/>
        <v>N</v>
      </c>
      <c r="AM54" s="150" t="str">
        <f>IF(ISERROR(VLOOKUP(G54,LOV_CDT!E:F,2,0)),"",VLOOKUP(G54,LOV_CDT!E:F,2,0))</f>
        <v/>
      </c>
      <c r="AN54" s="150" t="str">
        <f>IF(ISERROR(VLOOKUP(G54,LOV_CDT!L:M,2,0)),"",VLOOKUP(G54,LOV_CDT!L:M,2,0))</f>
        <v/>
      </c>
      <c r="AO54" s="4" t="str">
        <f t="shared" si="22"/>
        <v>J</v>
      </c>
      <c r="AP54" s="4" t="str">
        <f t="shared" si="23"/>
        <v>J</v>
      </c>
      <c r="AQ54" s="4" t="str">
        <f t="shared" si="24"/>
        <v>J</v>
      </c>
      <c r="AR54" s="4" t="str">
        <f t="shared" si="25"/>
        <v>J</v>
      </c>
      <c r="AS54" s="4" t="str">
        <f t="shared" si="26"/>
        <v>J</v>
      </c>
      <c r="AT54" s="4" t="str">
        <f t="shared" si="27"/>
        <v>J</v>
      </c>
      <c r="AU54" s="4">
        <f t="shared" si="28"/>
        <v>0</v>
      </c>
      <c r="AV54" s="4">
        <f t="shared" si="29"/>
        <v>0</v>
      </c>
      <c r="AW54" s="4">
        <f t="shared" si="30"/>
        <v>0</v>
      </c>
      <c r="AX54" s="4">
        <f t="shared" si="31"/>
        <v>0</v>
      </c>
      <c r="AY54" s="4">
        <f t="shared" si="32"/>
        <v>0</v>
      </c>
      <c r="AZ54" s="4">
        <f t="shared" si="33"/>
        <v>0</v>
      </c>
      <c r="BA54" s="4">
        <f t="shared" si="34"/>
        <v>0</v>
      </c>
      <c r="BB54" s="4" t="e">
        <f>VLOOKUP(G54,ACTIVITEITENLIJST!E:I,BB$2,0)</f>
        <v>#N/A</v>
      </c>
      <c r="BC54" s="4" t="str">
        <f>IF(ISERROR(B54),"J",IF(ISERROR(VLOOKUP(B54,B$3:B53,1,0)),"J","N"))</f>
        <v>N</v>
      </c>
      <c r="BD54" s="354" t="str">
        <f t="shared" si="35"/>
        <v>N</v>
      </c>
      <c r="BE54" s="358" t="str">
        <f t="shared" si="36"/>
        <v>N</v>
      </c>
    </row>
    <row r="55" spans="1:57" x14ac:dyDescent="0.25">
      <c r="A55" t="str">
        <f t="shared" si="7"/>
        <v>_</v>
      </c>
      <c r="B55" t="str">
        <f t="shared" si="8"/>
        <v>_</v>
      </c>
      <c r="C55" s="2">
        <v>52</v>
      </c>
      <c r="D55" s="2" t="str">
        <f>IF(Invoer!B85&lt;&gt;"",Invoer!B85,"")</f>
        <v/>
      </c>
      <c r="E55" s="134" t="str">
        <f>IF(D55&lt;&gt;"",Invoer!Z85,"")</f>
        <v/>
      </c>
      <c r="F55" s="134" t="str">
        <f>IF(D55&lt;&gt;"",IF(Invoer!AH85="Ja","J",IF(Invoer!AH85="Nee","N","")),"")</f>
        <v/>
      </c>
      <c r="G55" s="36" t="str">
        <f>IF(OR(E55="",E55=0),"",VLOOKUP(E55,ACTIVITEITENLIJST!D:E,G$2,0))</f>
        <v/>
      </c>
      <c r="H55" s="205" t="str">
        <f t="shared" si="9"/>
        <v/>
      </c>
      <c r="I55" s="4" t="str">
        <f>VLOOKUP($D55,percelen!$AZ:$DM,I$2,0)</f>
        <v/>
      </c>
      <c r="J55" s="212" t="str">
        <f>VLOOKUP($D55,percelen!$AZ:$DM,J$2,0)</f>
        <v/>
      </c>
      <c r="K55" s="4"/>
      <c r="L55" s="4">
        <f>VLOOKUP($D55,percelen!$AZ:$DM,L$2,0)</f>
        <v>0</v>
      </c>
      <c r="M55" s="4" t="str">
        <f>VLOOKUP($D55,percelen!$AZ:$DM,M$2,0)</f>
        <v/>
      </c>
      <c r="N55" s="205" t="e">
        <f>VLOOKUP(M55,NORM!$B$31:$F$38,N$2,0)</f>
        <v>#N/A</v>
      </c>
      <c r="O55" s="4" t="str">
        <f>VLOOKUP($D55,percelen!$AZ:$DM,O$2,0)</f>
        <v>N</v>
      </c>
      <c r="P55" s="4" t="str">
        <f>VLOOKUP($D55,percelen!$AZ:$DM,P$2,0)</f>
        <v>N</v>
      </c>
      <c r="Q55" s="4" t="str">
        <f>VLOOKUP($D55,percelen!$AZ:$DM,Q$2,0)</f>
        <v>N</v>
      </c>
      <c r="R55" s="205" t="str">
        <f>VLOOKUP($D55,percelen!$AZ:$DM,R$2,0)</f>
        <v>N</v>
      </c>
      <c r="S55" s="4" t="str">
        <f>VLOOKUP($D55,percelen!$AZ:$DM,S$2,0)</f>
        <v>N</v>
      </c>
      <c r="T55" s="4" t="str">
        <f>VLOOKUP($D55,percelen!$AZ:$DM,T$2,0)</f>
        <v>N</v>
      </c>
      <c r="U55" s="4" t="str">
        <f>VLOOKUP($D55,percelen!$AZ:$DM,U$2,0)</f>
        <v>N</v>
      </c>
      <c r="V55" s="4" t="str">
        <f>VLOOKUP($D55,percelen!$AZ:$DM,V$2,0)</f>
        <v>N</v>
      </c>
      <c r="W55" s="4" t="str">
        <f>IF(ISERROR(VLOOKUP($G55,GELDIGE_GEWASCODES_ECO!$B:$B,1,0)),"N","J")</f>
        <v>N</v>
      </c>
      <c r="X55" s="4" t="str">
        <f>IF(W55="J",IF(ISERROR(VLOOKUP($G55&amp;"_"&amp;$I55,GELDIGE_GEWASCODES_ECO!$A:$A,1,0)),"N","J"),"J")</f>
        <v>J</v>
      </c>
      <c r="Y55" s="4" t="str">
        <f>IF(ISERROR(VLOOKUP($G55,GELDIGE_GEWASCODES_ECO!$F:$F,1,0)),"N","J")</f>
        <v>N</v>
      </c>
      <c r="Z55" s="205" t="str">
        <f t="shared" si="10"/>
        <v>J</v>
      </c>
      <c r="AA55" s="4" t="str">
        <f>IF(ISERROR(VLOOKUP($G55,GELDIGE_GEWASCODES_ECO!$J:$J,1,0)),"N","J")</f>
        <v>N</v>
      </c>
      <c r="AB55" s="205" t="str">
        <f t="shared" si="11"/>
        <v>J</v>
      </c>
      <c r="AC55" s="4" t="str">
        <f t="shared" si="12"/>
        <v>J</v>
      </c>
      <c r="AD55" s="205" t="str">
        <f t="shared" si="13"/>
        <v>J</v>
      </c>
      <c r="AE55" s="205" t="str">
        <f t="shared" si="14"/>
        <v>J</v>
      </c>
      <c r="AF55" s="205" t="str">
        <f t="shared" si="15"/>
        <v>J</v>
      </c>
      <c r="AG55" s="205" t="str">
        <f t="shared" si="16"/>
        <v>J</v>
      </c>
      <c r="AH55" s="205" t="str">
        <f t="shared" si="17"/>
        <v>J</v>
      </c>
      <c r="AI55" s="205" t="str">
        <f t="shared" si="18"/>
        <v>J</v>
      </c>
      <c r="AJ55" s="205" t="str">
        <f t="shared" si="19"/>
        <v>J</v>
      </c>
      <c r="AK55" s="205" t="str">
        <f t="shared" si="20"/>
        <v>J</v>
      </c>
      <c r="AL55" s="4" t="str">
        <f t="shared" si="21"/>
        <v>N</v>
      </c>
      <c r="AM55" s="150" t="str">
        <f>IF(ISERROR(VLOOKUP(G55,LOV_CDT!E:F,2,0)),"",VLOOKUP(G55,LOV_CDT!E:F,2,0))</f>
        <v/>
      </c>
      <c r="AN55" s="150" t="str">
        <f>IF(ISERROR(VLOOKUP(G55,LOV_CDT!L:M,2,0)),"",VLOOKUP(G55,LOV_CDT!L:M,2,0))</f>
        <v/>
      </c>
      <c r="AO55" s="4" t="str">
        <f t="shared" si="22"/>
        <v>J</v>
      </c>
      <c r="AP55" s="4" t="str">
        <f t="shared" si="23"/>
        <v>J</v>
      </c>
      <c r="AQ55" s="4" t="str">
        <f t="shared" si="24"/>
        <v>J</v>
      </c>
      <c r="AR55" s="4" t="str">
        <f t="shared" si="25"/>
        <v>J</v>
      </c>
      <c r="AS55" s="4" t="str">
        <f t="shared" si="26"/>
        <v>J</v>
      </c>
      <c r="AT55" s="4" t="str">
        <f t="shared" si="27"/>
        <v>J</v>
      </c>
      <c r="AU55" s="4">
        <f t="shared" si="28"/>
        <v>0</v>
      </c>
      <c r="AV55" s="4">
        <f t="shared" si="29"/>
        <v>0</v>
      </c>
      <c r="AW55" s="4">
        <f t="shared" si="30"/>
        <v>0</v>
      </c>
      <c r="AX55" s="4">
        <f t="shared" si="31"/>
        <v>0</v>
      </c>
      <c r="AY55" s="4">
        <f t="shared" si="32"/>
        <v>0</v>
      </c>
      <c r="AZ55" s="4">
        <f t="shared" si="33"/>
        <v>0</v>
      </c>
      <c r="BA55" s="4">
        <f t="shared" si="34"/>
        <v>0</v>
      </c>
      <c r="BB55" s="4" t="e">
        <f>VLOOKUP(G55,ACTIVITEITENLIJST!E:I,BB$2,0)</f>
        <v>#N/A</v>
      </c>
      <c r="BC55" s="4" t="str">
        <f>IF(ISERROR(B55),"J",IF(ISERROR(VLOOKUP(B55,B$3:B54,1,0)),"J","N"))</f>
        <v>N</v>
      </c>
      <c r="BD55" s="354" t="str">
        <f t="shared" si="35"/>
        <v>N</v>
      </c>
      <c r="BE55" s="358" t="str">
        <f t="shared" si="36"/>
        <v>N</v>
      </c>
    </row>
    <row r="56" spans="1:57" x14ac:dyDescent="0.25">
      <c r="A56" t="str">
        <f t="shared" si="7"/>
        <v>_</v>
      </c>
      <c r="B56" t="str">
        <f t="shared" si="8"/>
        <v>_</v>
      </c>
      <c r="C56" s="2">
        <v>53</v>
      </c>
      <c r="D56" s="2" t="str">
        <f>IF(Invoer!B86&lt;&gt;"",Invoer!B86,"")</f>
        <v/>
      </c>
      <c r="E56" s="134" t="str">
        <f>IF(D56&lt;&gt;"",Invoer!Z86,"")</f>
        <v/>
      </c>
      <c r="F56" s="134" t="str">
        <f>IF(D56&lt;&gt;"",IF(Invoer!AH86="Ja","J",IF(Invoer!AH86="Nee","N","")),"")</f>
        <v/>
      </c>
      <c r="G56" s="36" t="str">
        <f>IF(OR(E56="",E56=0),"",VLOOKUP(E56,ACTIVITEITENLIJST!D:E,G$2,0))</f>
        <v/>
      </c>
      <c r="H56" s="205" t="str">
        <f t="shared" si="9"/>
        <v/>
      </c>
      <c r="I56" s="4" t="str">
        <f>VLOOKUP($D56,percelen!$AZ:$DM,I$2,0)</f>
        <v/>
      </c>
      <c r="J56" s="212" t="str">
        <f>VLOOKUP($D56,percelen!$AZ:$DM,J$2,0)</f>
        <v/>
      </c>
      <c r="K56" s="4"/>
      <c r="L56" s="4">
        <f>VLOOKUP($D56,percelen!$AZ:$DM,L$2,0)</f>
        <v>0</v>
      </c>
      <c r="M56" s="4" t="str">
        <f>VLOOKUP($D56,percelen!$AZ:$DM,M$2,0)</f>
        <v/>
      </c>
      <c r="N56" s="205" t="e">
        <f>VLOOKUP(M56,NORM!$B$31:$F$38,N$2,0)</f>
        <v>#N/A</v>
      </c>
      <c r="O56" s="4" t="str">
        <f>VLOOKUP($D56,percelen!$AZ:$DM,O$2,0)</f>
        <v>N</v>
      </c>
      <c r="P56" s="4" t="str">
        <f>VLOOKUP($D56,percelen!$AZ:$DM,P$2,0)</f>
        <v>N</v>
      </c>
      <c r="Q56" s="4" t="str">
        <f>VLOOKUP($D56,percelen!$AZ:$DM,Q$2,0)</f>
        <v>N</v>
      </c>
      <c r="R56" s="205" t="str">
        <f>VLOOKUP($D56,percelen!$AZ:$DM,R$2,0)</f>
        <v>N</v>
      </c>
      <c r="S56" s="4" t="str">
        <f>VLOOKUP($D56,percelen!$AZ:$DM,S$2,0)</f>
        <v>N</v>
      </c>
      <c r="T56" s="4" t="str">
        <f>VLOOKUP($D56,percelen!$AZ:$DM,T$2,0)</f>
        <v>N</v>
      </c>
      <c r="U56" s="4" t="str">
        <f>VLOOKUP($D56,percelen!$AZ:$DM,U$2,0)</f>
        <v>N</v>
      </c>
      <c r="V56" s="4" t="str">
        <f>VLOOKUP($D56,percelen!$AZ:$DM,V$2,0)</f>
        <v>N</v>
      </c>
      <c r="W56" s="4" t="str">
        <f>IF(ISERROR(VLOOKUP($G56,GELDIGE_GEWASCODES_ECO!$B:$B,1,0)),"N","J")</f>
        <v>N</v>
      </c>
      <c r="X56" s="4" t="str">
        <f>IF(W56="J",IF(ISERROR(VLOOKUP($G56&amp;"_"&amp;$I56,GELDIGE_GEWASCODES_ECO!$A:$A,1,0)),"N","J"),"J")</f>
        <v>J</v>
      </c>
      <c r="Y56" s="4" t="str">
        <f>IF(ISERROR(VLOOKUP($G56,GELDIGE_GEWASCODES_ECO!$F:$F,1,0)),"N","J")</f>
        <v>N</v>
      </c>
      <c r="Z56" s="205" t="str">
        <f t="shared" si="10"/>
        <v>J</v>
      </c>
      <c r="AA56" s="4" t="str">
        <f>IF(ISERROR(VLOOKUP($G56,GELDIGE_GEWASCODES_ECO!$J:$J,1,0)),"N","J")</f>
        <v>N</v>
      </c>
      <c r="AB56" s="205" t="str">
        <f t="shared" si="11"/>
        <v>J</v>
      </c>
      <c r="AC56" s="4" t="str">
        <f t="shared" si="12"/>
        <v>J</v>
      </c>
      <c r="AD56" s="205" t="str">
        <f t="shared" si="13"/>
        <v>J</v>
      </c>
      <c r="AE56" s="205" t="str">
        <f t="shared" si="14"/>
        <v>J</v>
      </c>
      <c r="AF56" s="205" t="str">
        <f t="shared" si="15"/>
        <v>J</v>
      </c>
      <c r="AG56" s="205" t="str">
        <f t="shared" si="16"/>
        <v>J</v>
      </c>
      <c r="AH56" s="205" t="str">
        <f t="shared" si="17"/>
        <v>J</v>
      </c>
      <c r="AI56" s="205" t="str">
        <f t="shared" si="18"/>
        <v>J</v>
      </c>
      <c r="AJ56" s="205" t="str">
        <f t="shared" si="19"/>
        <v>J</v>
      </c>
      <c r="AK56" s="205" t="str">
        <f t="shared" si="20"/>
        <v>J</v>
      </c>
      <c r="AL56" s="4" t="str">
        <f t="shared" si="21"/>
        <v>N</v>
      </c>
      <c r="AM56" s="150" t="str">
        <f>IF(ISERROR(VLOOKUP(G56,LOV_CDT!E:F,2,0)),"",VLOOKUP(G56,LOV_CDT!E:F,2,0))</f>
        <v/>
      </c>
      <c r="AN56" s="150" t="str">
        <f>IF(ISERROR(VLOOKUP(G56,LOV_CDT!L:M,2,0)),"",VLOOKUP(G56,LOV_CDT!L:M,2,0))</f>
        <v/>
      </c>
      <c r="AO56" s="4" t="str">
        <f t="shared" si="22"/>
        <v>J</v>
      </c>
      <c r="AP56" s="4" t="str">
        <f t="shared" si="23"/>
        <v>J</v>
      </c>
      <c r="AQ56" s="4" t="str">
        <f t="shared" si="24"/>
        <v>J</v>
      </c>
      <c r="AR56" s="4" t="str">
        <f t="shared" si="25"/>
        <v>J</v>
      </c>
      <c r="AS56" s="4" t="str">
        <f t="shared" si="26"/>
        <v>J</v>
      </c>
      <c r="AT56" s="4" t="str">
        <f t="shared" si="27"/>
        <v>J</v>
      </c>
      <c r="AU56" s="4">
        <f t="shared" si="28"/>
        <v>0</v>
      </c>
      <c r="AV56" s="4">
        <f t="shared" si="29"/>
        <v>0</v>
      </c>
      <c r="AW56" s="4">
        <f t="shared" si="30"/>
        <v>0</v>
      </c>
      <c r="AX56" s="4">
        <f t="shared" si="31"/>
        <v>0</v>
      </c>
      <c r="AY56" s="4">
        <f t="shared" si="32"/>
        <v>0</v>
      </c>
      <c r="AZ56" s="4">
        <f t="shared" si="33"/>
        <v>0</v>
      </c>
      <c r="BA56" s="4">
        <f t="shared" si="34"/>
        <v>0</v>
      </c>
      <c r="BB56" s="4" t="e">
        <f>VLOOKUP(G56,ACTIVITEITENLIJST!E:I,BB$2,0)</f>
        <v>#N/A</v>
      </c>
      <c r="BC56" s="4" t="str">
        <f>IF(ISERROR(B56),"J",IF(ISERROR(VLOOKUP(B56,B$3:B55,1,0)),"J","N"))</f>
        <v>N</v>
      </c>
      <c r="BD56" s="354" t="str">
        <f t="shared" si="35"/>
        <v>N</v>
      </c>
      <c r="BE56" s="358" t="str">
        <f t="shared" si="36"/>
        <v>N</v>
      </c>
    </row>
    <row r="57" spans="1:57" x14ac:dyDescent="0.25">
      <c r="A57" t="str">
        <f t="shared" si="7"/>
        <v>_</v>
      </c>
      <c r="B57" t="str">
        <f t="shared" si="8"/>
        <v>_</v>
      </c>
      <c r="C57" s="2">
        <v>54</v>
      </c>
      <c r="D57" s="2" t="str">
        <f>IF(Invoer!B87&lt;&gt;"",Invoer!B87,"")</f>
        <v/>
      </c>
      <c r="E57" s="134" t="str">
        <f>IF(D57&lt;&gt;"",Invoer!Z87,"")</f>
        <v/>
      </c>
      <c r="F57" s="134" t="str">
        <f>IF(D57&lt;&gt;"",IF(Invoer!AH87="Ja","J",IF(Invoer!AH87="Nee","N","")),"")</f>
        <v/>
      </c>
      <c r="G57" s="36" t="str">
        <f>IF(OR(E57="",E57=0),"",VLOOKUP(E57,ACTIVITEITENLIJST!D:E,G$2,0))</f>
        <v/>
      </c>
      <c r="H57" s="205" t="str">
        <f t="shared" si="9"/>
        <v/>
      </c>
      <c r="I57" s="4" t="str">
        <f>VLOOKUP($D57,percelen!$AZ:$DM,I$2,0)</f>
        <v/>
      </c>
      <c r="J57" s="212" t="str">
        <f>VLOOKUP($D57,percelen!$AZ:$DM,J$2,0)</f>
        <v/>
      </c>
      <c r="K57" s="4"/>
      <c r="L57" s="4">
        <f>VLOOKUP($D57,percelen!$AZ:$DM,L$2,0)</f>
        <v>0</v>
      </c>
      <c r="M57" s="4" t="str">
        <f>VLOOKUP($D57,percelen!$AZ:$DM,M$2,0)</f>
        <v/>
      </c>
      <c r="N57" s="205" t="e">
        <f>VLOOKUP(M57,NORM!$B$31:$F$38,N$2,0)</f>
        <v>#N/A</v>
      </c>
      <c r="O57" s="4" t="str">
        <f>VLOOKUP($D57,percelen!$AZ:$DM,O$2,0)</f>
        <v>N</v>
      </c>
      <c r="P57" s="4" t="str">
        <f>VLOOKUP($D57,percelen!$AZ:$DM,P$2,0)</f>
        <v>N</v>
      </c>
      <c r="Q57" s="4" t="str">
        <f>VLOOKUP($D57,percelen!$AZ:$DM,Q$2,0)</f>
        <v>N</v>
      </c>
      <c r="R57" s="205" t="str">
        <f>VLOOKUP($D57,percelen!$AZ:$DM,R$2,0)</f>
        <v>N</v>
      </c>
      <c r="S57" s="4" t="str">
        <f>VLOOKUP($D57,percelen!$AZ:$DM,S$2,0)</f>
        <v>N</v>
      </c>
      <c r="T57" s="4" t="str">
        <f>VLOOKUP($D57,percelen!$AZ:$DM,T$2,0)</f>
        <v>N</v>
      </c>
      <c r="U57" s="4" t="str">
        <f>VLOOKUP($D57,percelen!$AZ:$DM,U$2,0)</f>
        <v>N</v>
      </c>
      <c r="V57" s="4" t="str">
        <f>VLOOKUP($D57,percelen!$AZ:$DM,V$2,0)</f>
        <v>N</v>
      </c>
      <c r="W57" s="4" t="str">
        <f>IF(ISERROR(VLOOKUP($G57,GELDIGE_GEWASCODES_ECO!$B:$B,1,0)),"N","J")</f>
        <v>N</v>
      </c>
      <c r="X57" s="4" t="str">
        <f>IF(W57="J",IF(ISERROR(VLOOKUP($G57&amp;"_"&amp;$I57,GELDIGE_GEWASCODES_ECO!$A:$A,1,0)),"N","J"),"J")</f>
        <v>J</v>
      </c>
      <c r="Y57" s="4" t="str">
        <f>IF(ISERROR(VLOOKUP($G57,GELDIGE_GEWASCODES_ECO!$F:$F,1,0)),"N","J")</f>
        <v>N</v>
      </c>
      <c r="Z57" s="205" t="str">
        <f t="shared" si="10"/>
        <v>J</v>
      </c>
      <c r="AA57" s="4" t="str">
        <f>IF(ISERROR(VLOOKUP($G57,GELDIGE_GEWASCODES_ECO!$J:$J,1,0)),"N","J")</f>
        <v>N</v>
      </c>
      <c r="AB57" s="205" t="str">
        <f t="shared" si="11"/>
        <v>J</v>
      </c>
      <c r="AC57" s="4" t="str">
        <f t="shared" si="12"/>
        <v>J</v>
      </c>
      <c r="AD57" s="205" t="str">
        <f t="shared" si="13"/>
        <v>J</v>
      </c>
      <c r="AE57" s="205" t="str">
        <f t="shared" si="14"/>
        <v>J</v>
      </c>
      <c r="AF57" s="205" t="str">
        <f t="shared" si="15"/>
        <v>J</v>
      </c>
      <c r="AG57" s="205" t="str">
        <f t="shared" si="16"/>
        <v>J</v>
      </c>
      <c r="AH57" s="205" t="str">
        <f t="shared" si="17"/>
        <v>J</v>
      </c>
      <c r="AI57" s="205" t="str">
        <f t="shared" si="18"/>
        <v>J</v>
      </c>
      <c r="AJ57" s="205" t="str">
        <f t="shared" si="19"/>
        <v>J</v>
      </c>
      <c r="AK57" s="205" t="str">
        <f t="shared" si="20"/>
        <v>J</v>
      </c>
      <c r="AL57" s="4" t="str">
        <f t="shared" si="21"/>
        <v>N</v>
      </c>
      <c r="AM57" s="150" t="str">
        <f>IF(ISERROR(VLOOKUP(G57,LOV_CDT!E:F,2,0)),"",VLOOKUP(G57,LOV_CDT!E:F,2,0))</f>
        <v/>
      </c>
      <c r="AN57" s="150" t="str">
        <f>IF(ISERROR(VLOOKUP(G57,LOV_CDT!L:M,2,0)),"",VLOOKUP(G57,LOV_CDT!L:M,2,0))</f>
        <v/>
      </c>
      <c r="AO57" s="4" t="str">
        <f t="shared" si="22"/>
        <v>J</v>
      </c>
      <c r="AP57" s="4" t="str">
        <f t="shared" si="23"/>
        <v>J</v>
      </c>
      <c r="AQ57" s="4" t="str">
        <f t="shared" si="24"/>
        <v>J</v>
      </c>
      <c r="AR57" s="4" t="str">
        <f t="shared" si="25"/>
        <v>J</v>
      </c>
      <c r="AS57" s="4" t="str">
        <f t="shared" si="26"/>
        <v>J</v>
      </c>
      <c r="AT57" s="4" t="str">
        <f t="shared" si="27"/>
        <v>J</v>
      </c>
      <c r="AU57" s="4">
        <f t="shared" si="28"/>
        <v>0</v>
      </c>
      <c r="AV57" s="4">
        <f t="shared" si="29"/>
        <v>0</v>
      </c>
      <c r="AW57" s="4">
        <f t="shared" si="30"/>
        <v>0</v>
      </c>
      <c r="AX57" s="4">
        <f t="shared" si="31"/>
        <v>0</v>
      </c>
      <c r="AY57" s="4">
        <f t="shared" si="32"/>
        <v>0</v>
      </c>
      <c r="AZ57" s="4">
        <f t="shared" si="33"/>
        <v>0</v>
      </c>
      <c r="BA57" s="4">
        <f t="shared" si="34"/>
        <v>0</v>
      </c>
      <c r="BB57" s="4" t="e">
        <f>VLOOKUP(G57,ACTIVITEITENLIJST!E:I,BB$2,0)</f>
        <v>#N/A</v>
      </c>
      <c r="BC57" s="4" t="str">
        <f>IF(ISERROR(B57),"J",IF(ISERROR(VLOOKUP(B57,B$3:B56,1,0)),"J","N"))</f>
        <v>N</v>
      </c>
      <c r="BD57" s="354" t="str">
        <f t="shared" si="35"/>
        <v>N</v>
      </c>
      <c r="BE57" s="358" t="str">
        <f t="shared" si="36"/>
        <v>N</v>
      </c>
    </row>
    <row r="58" spans="1:57" x14ac:dyDescent="0.25">
      <c r="A58" t="str">
        <f t="shared" si="7"/>
        <v>_</v>
      </c>
      <c r="B58" t="str">
        <f t="shared" si="8"/>
        <v>_</v>
      </c>
      <c r="C58" s="2">
        <v>55</v>
      </c>
      <c r="D58" s="2" t="str">
        <f>IF(Invoer!B88&lt;&gt;"",Invoer!B88,"")</f>
        <v/>
      </c>
      <c r="E58" s="134" t="str">
        <f>IF(D58&lt;&gt;"",Invoer!Z88,"")</f>
        <v/>
      </c>
      <c r="F58" s="134" t="str">
        <f>IF(D58&lt;&gt;"",IF(Invoer!AH88="Ja","J",IF(Invoer!AH88="Nee","N","")),"")</f>
        <v/>
      </c>
      <c r="G58" s="36" t="str">
        <f>IF(OR(E58="",E58=0),"",VLOOKUP(E58,ACTIVITEITENLIJST!D:E,G$2,0))</f>
        <v/>
      </c>
      <c r="H58" s="205" t="str">
        <f t="shared" si="9"/>
        <v/>
      </c>
      <c r="I58" s="4" t="str">
        <f>VLOOKUP($D58,percelen!$AZ:$DM,I$2,0)</f>
        <v/>
      </c>
      <c r="J58" s="212" t="str">
        <f>VLOOKUP($D58,percelen!$AZ:$DM,J$2,0)</f>
        <v/>
      </c>
      <c r="K58" s="4"/>
      <c r="L58" s="4">
        <f>VLOOKUP($D58,percelen!$AZ:$DM,L$2,0)</f>
        <v>0</v>
      </c>
      <c r="M58" s="4" t="str">
        <f>VLOOKUP($D58,percelen!$AZ:$DM,M$2,0)</f>
        <v/>
      </c>
      <c r="N58" s="205" t="e">
        <f>VLOOKUP(M58,NORM!$B$31:$F$38,N$2,0)</f>
        <v>#N/A</v>
      </c>
      <c r="O58" s="4" t="str">
        <f>VLOOKUP($D58,percelen!$AZ:$DM,O$2,0)</f>
        <v>N</v>
      </c>
      <c r="P58" s="4" t="str">
        <f>VLOOKUP($D58,percelen!$AZ:$DM,P$2,0)</f>
        <v>N</v>
      </c>
      <c r="Q58" s="4" t="str">
        <f>VLOOKUP($D58,percelen!$AZ:$DM,Q$2,0)</f>
        <v>N</v>
      </c>
      <c r="R58" s="205" t="str">
        <f>VLOOKUP($D58,percelen!$AZ:$DM,R$2,0)</f>
        <v>N</v>
      </c>
      <c r="S58" s="4" t="str">
        <f>VLOOKUP($D58,percelen!$AZ:$DM,S$2,0)</f>
        <v>N</v>
      </c>
      <c r="T58" s="4" t="str">
        <f>VLOOKUP($D58,percelen!$AZ:$DM,T$2,0)</f>
        <v>N</v>
      </c>
      <c r="U58" s="4" t="str">
        <f>VLOOKUP($D58,percelen!$AZ:$DM,U$2,0)</f>
        <v>N</v>
      </c>
      <c r="V58" s="4" t="str">
        <f>VLOOKUP($D58,percelen!$AZ:$DM,V$2,0)</f>
        <v>N</v>
      </c>
      <c r="W58" s="4" t="str">
        <f>IF(ISERROR(VLOOKUP($G58,GELDIGE_GEWASCODES_ECO!$B:$B,1,0)),"N","J")</f>
        <v>N</v>
      </c>
      <c r="X58" s="4" t="str">
        <f>IF(W58="J",IF(ISERROR(VLOOKUP($G58&amp;"_"&amp;$I58,GELDIGE_GEWASCODES_ECO!$A:$A,1,0)),"N","J"),"J")</f>
        <v>J</v>
      </c>
      <c r="Y58" s="4" t="str">
        <f>IF(ISERROR(VLOOKUP($G58,GELDIGE_GEWASCODES_ECO!$F:$F,1,0)),"N","J")</f>
        <v>N</v>
      </c>
      <c r="Z58" s="205" t="str">
        <f t="shared" si="10"/>
        <v>J</v>
      </c>
      <c r="AA58" s="4" t="str">
        <f>IF(ISERROR(VLOOKUP($G58,GELDIGE_GEWASCODES_ECO!$J:$J,1,0)),"N","J")</f>
        <v>N</v>
      </c>
      <c r="AB58" s="205" t="str">
        <f t="shared" si="11"/>
        <v>J</v>
      </c>
      <c r="AC58" s="4" t="str">
        <f t="shared" si="12"/>
        <v>J</v>
      </c>
      <c r="AD58" s="205" t="str">
        <f t="shared" si="13"/>
        <v>J</v>
      </c>
      <c r="AE58" s="205" t="str">
        <f t="shared" si="14"/>
        <v>J</v>
      </c>
      <c r="AF58" s="205" t="str">
        <f t="shared" si="15"/>
        <v>J</v>
      </c>
      <c r="AG58" s="205" t="str">
        <f t="shared" si="16"/>
        <v>J</v>
      </c>
      <c r="AH58" s="205" t="str">
        <f t="shared" si="17"/>
        <v>J</v>
      </c>
      <c r="AI58" s="205" t="str">
        <f t="shared" si="18"/>
        <v>J</v>
      </c>
      <c r="AJ58" s="205" t="str">
        <f t="shared" si="19"/>
        <v>J</v>
      </c>
      <c r="AK58" s="205" t="str">
        <f t="shared" si="20"/>
        <v>J</v>
      </c>
      <c r="AL58" s="4" t="str">
        <f t="shared" si="21"/>
        <v>N</v>
      </c>
      <c r="AM58" s="150" t="str">
        <f>IF(ISERROR(VLOOKUP(G58,LOV_CDT!E:F,2,0)),"",VLOOKUP(G58,LOV_CDT!E:F,2,0))</f>
        <v/>
      </c>
      <c r="AN58" s="150" t="str">
        <f>IF(ISERROR(VLOOKUP(G58,LOV_CDT!L:M,2,0)),"",VLOOKUP(G58,LOV_CDT!L:M,2,0))</f>
        <v/>
      </c>
      <c r="AO58" s="4" t="str">
        <f t="shared" si="22"/>
        <v>J</v>
      </c>
      <c r="AP58" s="4" t="str">
        <f t="shared" si="23"/>
        <v>J</v>
      </c>
      <c r="AQ58" s="4" t="str">
        <f t="shared" si="24"/>
        <v>J</v>
      </c>
      <c r="AR58" s="4" t="str">
        <f t="shared" si="25"/>
        <v>J</v>
      </c>
      <c r="AS58" s="4" t="str">
        <f t="shared" si="26"/>
        <v>J</v>
      </c>
      <c r="AT58" s="4" t="str">
        <f t="shared" si="27"/>
        <v>J</v>
      </c>
      <c r="AU58" s="4">
        <f t="shared" si="28"/>
        <v>0</v>
      </c>
      <c r="AV58" s="4">
        <f t="shared" si="29"/>
        <v>0</v>
      </c>
      <c r="AW58" s="4">
        <f t="shared" si="30"/>
        <v>0</v>
      </c>
      <c r="AX58" s="4">
        <f t="shared" si="31"/>
        <v>0</v>
      </c>
      <c r="AY58" s="4">
        <f t="shared" si="32"/>
        <v>0</v>
      </c>
      <c r="AZ58" s="4">
        <f t="shared" si="33"/>
        <v>0</v>
      </c>
      <c r="BA58" s="4">
        <f t="shared" si="34"/>
        <v>0</v>
      </c>
      <c r="BB58" s="4" t="e">
        <f>VLOOKUP(G58,ACTIVITEITENLIJST!E:I,BB$2,0)</f>
        <v>#N/A</v>
      </c>
      <c r="BC58" s="4" t="str">
        <f>IF(ISERROR(B58),"J",IF(ISERROR(VLOOKUP(B58,B$3:B57,1,0)),"J","N"))</f>
        <v>N</v>
      </c>
      <c r="BD58" s="354" t="str">
        <f t="shared" si="35"/>
        <v>N</v>
      </c>
      <c r="BE58" s="358" t="str">
        <f t="shared" si="36"/>
        <v>N</v>
      </c>
    </row>
    <row r="59" spans="1:57" x14ac:dyDescent="0.25">
      <c r="A59" t="str">
        <f t="shared" si="7"/>
        <v>_</v>
      </c>
      <c r="B59" t="str">
        <f t="shared" si="8"/>
        <v>_</v>
      </c>
      <c r="C59" s="2">
        <v>56</v>
      </c>
      <c r="D59" s="2" t="str">
        <f>IF(Invoer!B89&lt;&gt;"",Invoer!B89,"")</f>
        <v/>
      </c>
      <c r="E59" s="134" t="str">
        <f>IF(D59&lt;&gt;"",Invoer!Z89,"")</f>
        <v/>
      </c>
      <c r="F59" s="134" t="str">
        <f>IF(D59&lt;&gt;"",IF(Invoer!AH89="Ja","J",IF(Invoer!AH89="Nee","N","")),"")</f>
        <v/>
      </c>
      <c r="G59" s="36" t="str">
        <f>IF(OR(E59="",E59=0),"",VLOOKUP(E59,ACTIVITEITENLIJST!D:E,G$2,0))</f>
        <v/>
      </c>
      <c r="H59" s="205" t="str">
        <f t="shared" si="9"/>
        <v/>
      </c>
      <c r="I59" s="4" t="str">
        <f>VLOOKUP($D59,percelen!$AZ:$DM,I$2,0)</f>
        <v/>
      </c>
      <c r="J59" s="212" t="str">
        <f>VLOOKUP($D59,percelen!$AZ:$DM,J$2,0)</f>
        <v/>
      </c>
      <c r="K59" s="4"/>
      <c r="L59" s="4">
        <f>VLOOKUP($D59,percelen!$AZ:$DM,L$2,0)</f>
        <v>0</v>
      </c>
      <c r="M59" s="4" t="str">
        <f>VLOOKUP($D59,percelen!$AZ:$DM,M$2,0)</f>
        <v/>
      </c>
      <c r="N59" s="205" t="e">
        <f>VLOOKUP(M59,NORM!$B$31:$F$38,N$2,0)</f>
        <v>#N/A</v>
      </c>
      <c r="O59" s="4" t="str">
        <f>VLOOKUP($D59,percelen!$AZ:$DM,O$2,0)</f>
        <v>N</v>
      </c>
      <c r="P59" s="4" t="str">
        <f>VLOOKUP($D59,percelen!$AZ:$DM,P$2,0)</f>
        <v>N</v>
      </c>
      <c r="Q59" s="4" t="str">
        <f>VLOOKUP($D59,percelen!$AZ:$DM,Q$2,0)</f>
        <v>N</v>
      </c>
      <c r="R59" s="205" t="str">
        <f>VLOOKUP($D59,percelen!$AZ:$DM,R$2,0)</f>
        <v>N</v>
      </c>
      <c r="S59" s="4" t="str">
        <f>VLOOKUP($D59,percelen!$AZ:$DM,S$2,0)</f>
        <v>N</v>
      </c>
      <c r="T59" s="4" t="str">
        <f>VLOOKUP($D59,percelen!$AZ:$DM,T$2,0)</f>
        <v>N</v>
      </c>
      <c r="U59" s="4" t="str">
        <f>VLOOKUP($D59,percelen!$AZ:$DM,U$2,0)</f>
        <v>N</v>
      </c>
      <c r="V59" s="4" t="str">
        <f>VLOOKUP($D59,percelen!$AZ:$DM,V$2,0)</f>
        <v>N</v>
      </c>
      <c r="W59" s="4" t="str">
        <f>IF(ISERROR(VLOOKUP($G59,GELDIGE_GEWASCODES_ECO!$B:$B,1,0)),"N","J")</f>
        <v>N</v>
      </c>
      <c r="X59" s="4" t="str">
        <f>IF(W59="J",IF(ISERROR(VLOOKUP($G59&amp;"_"&amp;$I59,GELDIGE_GEWASCODES_ECO!$A:$A,1,0)),"N","J"),"J")</f>
        <v>J</v>
      </c>
      <c r="Y59" s="4" t="str">
        <f>IF(ISERROR(VLOOKUP($G59,GELDIGE_GEWASCODES_ECO!$F:$F,1,0)),"N","J")</f>
        <v>N</v>
      </c>
      <c r="Z59" s="205" t="str">
        <f t="shared" si="10"/>
        <v>J</v>
      </c>
      <c r="AA59" s="4" t="str">
        <f>IF(ISERROR(VLOOKUP($G59,GELDIGE_GEWASCODES_ECO!$J:$J,1,0)),"N","J")</f>
        <v>N</v>
      </c>
      <c r="AB59" s="205" t="str">
        <f t="shared" si="11"/>
        <v>J</v>
      </c>
      <c r="AC59" s="4" t="str">
        <f t="shared" si="12"/>
        <v>J</v>
      </c>
      <c r="AD59" s="205" t="str">
        <f t="shared" si="13"/>
        <v>J</v>
      </c>
      <c r="AE59" s="205" t="str">
        <f t="shared" si="14"/>
        <v>J</v>
      </c>
      <c r="AF59" s="205" t="str">
        <f t="shared" si="15"/>
        <v>J</v>
      </c>
      <c r="AG59" s="205" t="str">
        <f t="shared" si="16"/>
        <v>J</v>
      </c>
      <c r="AH59" s="205" t="str">
        <f t="shared" si="17"/>
        <v>J</v>
      </c>
      <c r="AI59" s="205" t="str">
        <f t="shared" si="18"/>
        <v>J</v>
      </c>
      <c r="AJ59" s="205" t="str">
        <f t="shared" si="19"/>
        <v>J</v>
      </c>
      <c r="AK59" s="205" t="str">
        <f t="shared" si="20"/>
        <v>J</v>
      </c>
      <c r="AL59" s="4" t="str">
        <f t="shared" si="21"/>
        <v>N</v>
      </c>
      <c r="AM59" s="150" t="str">
        <f>IF(ISERROR(VLOOKUP(G59,LOV_CDT!E:F,2,0)),"",VLOOKUP(G59,LOV_CDT!E:F,2,0))</f>
        <v/>
      </c>
      <c r="AN59" s="150" t="str">
        <f>IF(ISERROR(VLOOKUP(G59,LOV_CDT!L:M,2,0)),"",VLOOKUP(G59,LOV_CDT!L:M,2,0))</f>
        <v/>
      </c>
      <c r="AO59" s="4" t="str">
        <f t="shared" si="22"/>
        <v>J</v>
      </c>
      <c r="AP59" s="4" t="str">
        <f t="shared" si="23"/>
        <v>J</v>
      </c>
      <c r="AQ59" s="4" t="str">
        <f t="shared" si="24"/>
        <v>J</v>
      </c>
      <c r="AR59" s="4" t="str">
        <f t="shared" si="25"/>
        <v>J</v>
      </c>
      <c r="AS59" s="4" t="str">
        <f t="shared" si="26"/>
        <v>J</v>
      </c>
      <c r="AT59" s="4" t="str">
        <f t="shared" si="27"/>
        <v>J</v>
      </c>
      <c r="AU59" s="4">
        <f t="shared" si="28"/>
        <v>0</v>
      </c>
      <c r="AV59" s="4">
        <f t="shared" si="29"/>
        <v>0</v>
      </c>
      <c r="AW59" s="4">
        <f t="shared" si="30"/>
        <v>0</v>
      </c>
      <c r="AX59" s="4">
        <f t="shared" si="31"/>
        <v>0</v>
      </c>
      <c r="AY59" s="4">
        <f t="shared" si="32"/>
        <v>0</v>
      </c>
      <c r="AZ59" s="4">
        <f t="shared" si="33"/>
        <v>0</v>
      </c>
      <c r="BA59" s="4">
        <f t="shared" si="34"/>
        <v>0</v>
      </c>
      <c r="BB59" s="4" t="e">
        <f>VLOOKUP(G59,ACTIVITEITENLIJST!E:I,BB$2,0)</f>
        <v>#N/A</v>
      </c>
      <c r="BC59" s="4" t="str">
        <f>IF(ISERROR(B59),"J",IF(ISERROR(VLOOKUP(B59,B$3:B58,1,0)),"J","N"))</f>
        <v>N</v>
      </c>
      <c r="BD59" s="354" t="str">
        <f t="shared" si="35"/>
        <v>N</v>
      </c>
      <c r="BE59" s="358" t="str">
        <f t="shared" si="36"/>
        <v>N</v>
      </c>
    </row>
    <row r="60" spans="1:57" x14ac:dyDescent="0.25">
      <c r="A60" t="str">
        <f t="shared" si="7"/>
        <v>_</v>
      </c>
      <c r="B60" t="str">
        <f t="shared" si="8"/>
        <v>_</v>
      </c>
      <c r="C60" s="2">
        <v>57</v>
      </c>
      <c r="D60" s="2" t="str">
        <f>IF(Invoer!B90&lt;&gt;"",Invoer!B90,"")</f>
        <v/>
      </c>
      <c r="E60" s="134" t="str">
        <f>IF(D60&lt;&gt;"",Invoer!Z90,"")</f>
        <v/>
      </c>
      <c r="F60" s="134" t="str">
        <f>IF(D60&lt;&gt;"",IF(Invoer!AH90="Ja","J",IF(Invoer!AH90="Nee","N","")),"")</f>
        <v/>
      </c>
      <c r="G60" s="36" t="str">
        <f>IF(OR(E60="",E60=0),"",VLOOKUP(E60,ACTIVITEITENLIJST!D:E,G$2,0))</f>
        <v/>
      </c>
      <c r="H60" s="205" t="str">
        <f t="shared" si="9"/>
        <v/>
      </c>
      <c r="I60" s="4" t="str">
        <f>VLOOKUP($D60,percelen!$AZ:$DM,I$2,0)</f>
        <v/>
      </c>
      <c r="J60" s="212" t="str">
        <f>VLOOKUP($D60,percelen!$AZ:$DM,J$2,0)</f>
        <v/>
      </c>
      <c r="K60" s="4"/>
      <c r="L60" s="4">
        <f>VLOOKUP($D60,percelen!$AZ:$DM,L$2,0)</f>
        <v>0</v>
      </c>
      <c r="M60" s="4" t="str">
        <f>VLOOKUP($D60,percelen!$AZ:$DM,M$2,0)</f>
        <v/>
      </c>
      <c r="N60" s="205" t="e">
        <f>VLOOKUP(M60,NORM!$B$31:$F$38,N$2,0)</f>
        <v>#N/A</v>
      </c>
      <c r="O60" s="4" t="str">
        <f>VLOOKUP($D60,percelen!$AZ:$DM,O$2,0)</f>
        <v>N</v>
      </c>
      <c r="P60" s="4" t="str">
        <f>VLOOKUP($D60,percelen!$AZ:$DM,P$2,0)</f>
        <v>N</v>
      </c>
      <c r="Q60" s="4" t="str">
        <f>VLOOKUP($D60,percelen!$AZ:$DM,Q$2,0)</f>
        <v>N</v>
      </c>
      <c r="R60" s="205" t="str">
        <f>VLOOKUP($D60,percelen!$AZ:$DM,R$2,0)</f>
        <v>N</v>
      </c>
      <c r="S60" s="4" t="str">
        <f>VLOOKUP($D60,percelen!$AZ:$DM,S$2,0)</f>
        <v>N</v>
      </c>
      <c r="T60" s="4" t="str">
        <f>VLOOKUP($D60,percelen!$AZ:$DM,T$2,0)</f>
        <v>N</v>
      </c>
      <c r="U60" s="4" t="str">
        <f>VLOOKUP($D60,percelen!$AZ:$DM,U$2,0)</f>
        <v>N</v>
      </c>
      <c r="V60" s="4" t="str">
        <f>VLOOKUP($D60,percelen!$AZ:$DM,V$2,0)</f>
        <v>N</v>
      </c>
      <c r="W60" s="4" t="str">
        <f>IF(ISERROR(VLOOKUP($G60,GELDIGE_GEWASCODES_ECO!$B:$B,1,0)),"N","J")</f>
        <v>N</v>
      </c>
      <c r="X60" s="4" t="str">
        <f>IF(W60="J",IF(ISERROR(VLOOKUP($G60&amp;"_"&amp;$I60,GELDIGE_GEWASCODES_ECO!$A:$A,1,0)),"N","J"),"J")</f>
        <v>J</v>
      </c>
      <c r="Y60" s="4" t="str">
        <f>IF(ISERROR(VLOOKUP($G60,GELDIGE_GEWASCODES_ECO!$F:$F,1,0)),"N","J")</f>
        <v>N</v>
      </c>
      <c r="Z60" s="205" t="str">
        <f t="shared" si="10"/>
        <v>J</v>
      </c>
      <c r="AA60" s="4" t="str">
        <f>IF(ISERROR(VLOOKUP($G60,GELDIGE_GEWASCODES_ECO!$J:$J,1,0)),"N","J")</f>
        <v>N</v>
      </c>
      <c r="AB60" s="205" t="str">
        <f t="shared" si="11"/>
        <v>J</v>
      </c>
      <c r="AC60" s="4" t="str">
        <f t="shared" si="12"/>
        <v>J</v>
      </c>
      <c r="AD60" s="205" t="str">
        <f t="shared" si="13"/>
        <v>J</v>
      </c>
      <c r="AE60" s="205" t="str">
        <f t="shared" si="14"/>
        <v>J</v>
      </c>
      <c r="AF60" s="205" t="str">
        <f t="shared" si="15"/>
        <v>J</v>
      </c>
      <c r="AG60" s="205" t="str">
        <f t="shared" si="16"/>
        <v>J</v>
      </c>
      <c r="AH60" s="205" t="str">
        <f t="shared" si="17"/>
        <v>J</v>
      </c>
      <c r="AI60" s="205" t="str">
        <f t="shared" si="18"/>
        <v>J</v>
      </c>
      <c r="AJ60" s="205" t="str">
        <f t="shared" si="19"/>
        <v>J</v>
      </c>
      <c r="AK60" s="205" t="str">
        <f t="shared" si="20"/>
        <v>J</v>
      </c>
      <c r="AL60" s="4" t="str">
        <f t="shared" si="21"/>
        <v>N</v>
      </c>
      <c r="AM60" s="150" t="str">
        <f>IF(ISERROR(VLOOKUP(G60,LOV_CDT!E:F,2,0)),"",VLOOKUP(G60,LOV_CDT!E:F,2,0))</f>
        <v/>
      </c>
      <c r="AN60" s="150" t="str">
        <f>IF(ISERROR(VLOOKUP(G60,LOV_CDT!L:M,2,0)),"",VLOOKUP(G60,LOV_CDT!L:M,2,0))</f>
        <v/>
      </c>
      <c r="AO60" s="4" t="str">
        <f t="shared" si="22"/>
        <v>J</v>
      </c>
      <c r="AP60" s="4" t="str">
        <f t="shared" si="23"/>
        <v>J</v>
      </c>
      <c r="AQ60" s="4" t="str">
        <f t="shared" si="24"/>
        <v>J</v>
      </c>
      <c r="AR60" s="4" t="str">
        <f t="shared" si="25"/>
        <v>J</v>
      </c>
      <c r="AS60" s="4" t="str">
        <f t="shared" si="26"/>
        <v>J</v>
      </c>
      <c r="AT60" s="4" t="str">
        <f t="shared" si="27"/>
        <v>J</v>
      </c>
      <c r="AU60" s="4">
        <f t="shared" si="28"/>
        <v>0</v>
      </c>
      <c r="AV60" s="4">
        <f t="shared" si="29"/>
        <v>0</v>
      </c>
      <c r="AW60" s="4">
        <f t="shared" si="30"/>
        <v>0</v>
      </c>
      <c r="AX60" s="4">
        <f t="shared" si="31"/>
        <v>0</v>
      </c>
      <c r="AY60" s="4">
        <f t="shared" si="32"/>
        <v>0</v>
      </c>
      <c r="AZ60" s="4">
        <f t="shared" si="33"/>
        <v>0</v>
      </c>
      <c r="BA60" s="4">
        <f t="shared" si="34"/>
        <v>0</v>
      </c>
      <c r="BB60" s="4" t="e">
        <f>VLOOKUP(G60,ACTIVITEITENLIJST!E:I,BB$2,0)</f>
        <v>#N/A</v>
      </c>
      <c r="BC60" s="4" t="str">
        <f>IF(ISERROR(B60),"J",IF(ISERROR(VLOOKUP(B60,B$3:B59,1,0)),"J","N"))</f>
        <v>N</v>
      </c>
      <c r="BD60" s="354" t="str">
        <f t="shared" si="35"/>
        <v>N</v>
      </c>
      <c r="BE60" s="358" t="str">
        <f t="shared" si="36"/>
        <v>N</v>
      </c>
    </row>
    <row r="61" spans="1:57" x14ac:dyDescent="0.25">
      <c r="A61" t="str">
        <f t="shared" si="7"/>
        <v>_</v>
      </c>
      <c r="B61" t="str">
        <f t="shared" si="8"/>
        <v>_</v>
      </c>
      <c r="C61" s="2">
        <v>58</v>
      </c>
      <c r="D61" s="2" t="str">
        <f>IF(Invoer!B91&lt;&gt;"",Invoer!B91,"")</f>
        <v/>
      </c>
      <c r="E61" s="134" t="str">
        <f>IF(D61&lt;&gt;"",Invoer!Z91,"")</f>
        <v/>
      </c>
      <c r="F61" s="134" t="str">
        <f>IF(D61&lt;&gt;"",IF(Invoer!AH91="Ja","J",IF(Invoer!AH91="Nee","N","")),"")</f>
        <v/>
      </c>
      <c r="G61" s="36" t="str">
        <f>IF(OR(E61="",E61=0),"",VLOOKUP(E61,ACTIVITEITENLIJST!D:E,G$2,0))</f>
        <v/>
      </c>
      <c r="H61" s="205" t="str">
        <f t="shared" si="9"/>
        <v/>
      </c>
      <c r="I61" s="4" t="str">
        <f>VLOOKUP($D61,percelen!$AZ:$DM,I$2,0)</f>
        <v/>
      </c>
      <c r="J61" s="212" t="str">
        <f>VLOOKUP($D61,percelen!$AZ:$DM,J$2,0)</f>
        <v/>
      </c>
      <c r="K61" s="4"/>
      <c r="L61" s="4">
        <f>VLOOKUP($D61,percelen!$AZ:$DM,L$2,0)</f>
        <v>0</v>
      </c>
      <c r="M61" s="4" t="str">
        <f>VLOOKUP($D61,percelen!$AZ:$DM,M$2,0)</f>
        <v/>
      </c>
      <c r="N61" s="205" t="e">
        <f>VLOOKUP(M61,NORM!$B$31:$F$38,N$2,0)</f>
        <v>#N/A</v>
      </c>
      <c r="O61" s="4" t="str">
        <f>VLOOKUP($D61,percelen!$AZ:$DM,O$2,0)</f>
        <v>N</v>
      </c>
      <c r="P61" s="4" t="str">
        <f>VLOOKUP($D61,percelen!$AZ:$DM,P$2,0)</f>
        <v>N</v>
      </c>
      <c r="Q61" s="4" t="str">
        <f>VLOOKUP($D61,percelen!$AZ:$DM,Q$2,0)</f>
        <v>N</v>
      </c>
      <c r="R61" s="205" t="str">
        <f>VLOOKUP($D61,percelen!$AZ:$DM,R$2,0)</f>
        <v>N</v>
      </c>
      <c r="S61" s="4" t="str">
        <f>VLOOKUP($D61,percelen!$AZ:$DM,S$2,0)</f>
        <v>N</v>
      </c>
      <c r="T61" s="4" t="str">
        <f>VLOOKUP($D61,percelen!$AZ:$DM,T$2,0)</f>
        <v>N</v>
      </c>
      <c r="U61" s="4" t="str">
        <f>VLOOKUP($D61,percelen!$AZ:$DM,U$2,0)</f>
        <v>N</v>
      </c>
      <c r="V61" s="4" t="str">
        <f>VLOOKUP($D61,percelen!$AZ:$DM,V$2,0)</f>
        <v>N</v>
      </c>
      <c r="W61" s="4" t="str">
        <f>IF(ISERROR(VLOOKUP($G61,GELDIGE_GEWASCODES_ECO!$B:$B,1,0)),"N","J")</f>
        <v>N</v>
      </c>
      <c r="X61" s="4" t="str">
        <f>IF(W61="J",IF(ISERROR(VLOOKUP($G61&amp;"_"&amp;$I61,GELDIGE_GEWASCODES_ECO!$A:$A,1,0)),"N","J"),"J")</f>
        <v>J</v>
      </c>
      <c r="Y61" s="4" t="str">
        <f>IF(ISERROR(VLOOKUP($G61,GELDIGE_GEWASCODES_ECO!$F:$F,1,0)),"N","J")</f>
        <v>N</v>
      </c>
      <c r="Z61" s="205" t="str">
        <f t="shared" si="10"/>
        <v>J</v>
      </c>
      <c r="AA61" s="4" t="str">
        <f>IF(ISERROR(VLOOKUP($G61,GELDIGE_GEWASCODES_ECO!$J:$J,1,0)),"N","J")</f>
        <v>N</v>
      </c>
      <c r="AB61" s="205" t="str">
        <f t="shared" si="11"/>
        <v>J</v>
      </c>
      <c r="AC61" s="4" t="str">
        <f t="shared" si="12"/>
        <v>J</v>
      </c>
      <c r="AD61" s="205" t="str">
        <f t="shared" si="13"/>
        <v>J</v>
      </c>
      <c r="AE61" s="205" t="str">
        <f t="shared" si="14"/>
        <v>J</v>
      </c>
      <c r="AF61" s="205" t="str">
        <f t="shared" si="15"/>
        <v>J</v>
      </c>
      <c r="AG61" s="205" t="str">
        <f t="shared" si="16"/>
        <v>J</v>
      </c>
      <c r="AH61" s="205" t="str">
        <f t="shared" si="17"/>
        <v>J</v>
      </c>
      <c r="AI61" s="205" t="str">
        <f t="shared" si="18"/>
        <v>J</v>
      </c>
      <c r="AJ61" s="205" t="str">
        <f t="shared" si="19"/>
        <v>J</v>
      </c>
      <c r="AK61" s="205" t="str">
        <f t="shared" si="20"/>
        <v>J</v>
      </c>
      <c r="AL61" s="4" t="str">
        <f t="shared" si="21"/>
        <v>N</v>
      </c>
      <c r="AM61" s="150" t="str">
        <f>IF(ISERROR(VLOOKUP(G61,LOV_CDT!E:F,2,0)),"",VLOOKUP(G61,LOV_CDT!E:F,2,0))</f>
        <v/>
      </c>
      <c r="AN61" s="150" t="str">
        <f>IF(ISERROR(VLOOKUP(G61,LOV_CDT!L:M,2,0)),"",VLOOKUP(G61,LOV_CDT!L:M,2,0))</f>
        <v/>
      </c>
      <c r="AO61" s="4" t="str">
        <f t="shared" si="22"/>
        <v>J</v>
      </c>
      <c r="AP61" s="4" t="str">
        <f t="shared" si="23"/>
        <v>J</v>
      </c>
      <c r="AQ61" s="4" t="str">
        <f t="shared" si="24"/>
        <v>J</v>
      </c>
      <c r="AR61" s="4" t="str">
        <f t="shared" si="25"/>
        <v>J</v>
      </c>
      <c r="AS61" s="4" t="str">
        <f t="shared" si="26"/>
        <v>J</v>
      </c>
      <c r="AT61" s="4" t="str">
        <f t="shared" si="27"/>
        <v>J</v>
      </c>
      <c r="AU61" s="4">
        <f t="shared" si="28"/>
        <v>0</v>
      </c>
      <c r="AV61" s="4">
        <f t="shared" si="29"/>
        <v>0</v>
      </c>
      <c r="AW61" s="4">
        <f t="shared" si="30"/>
        <v>0</v>
      </c>
      <c r="AX61" s="4">
        <f t="shared" si="31"/>
        <v>0</v>
      </c>
      <c r="AY61" s="4">
        <f t="shared" si="32"/>
        <v>0</v>
      </c>
      <c r="AZ61" s="4">
        <f t="shared" si="33"/>
        <v>0</v>
      </c>
      <c r="BA61" s="4">
        <f t="shared" si="34"/>
        <v>0</v>
      </c>
      <c r="BB61" s="4" t="e">
        <f>VLOOKUP(G61,ACTIVITEITENLIJST!E:I,BB$2,0)</f>
        <v>#N/A</v>
      </c>
      <c r="BC61" s="4" t="str">
        <f>IF(ISERROR(B61),"J",IF(ISERROR(VLOOKUP(B61,B$3:B60,1,0)),"J","N"))</f>
        <v>N</v>
      </c>
      <c r="BD61" s="354" t="str">
        <f t="shared" si="35"/>
        <v>N</v>
      </c>
      <c r="BE61" s="358" t="str">
        <f t="shared" si="36"/>
        <v>N</v>
      </c>
    </row>
    <row r="62" spans="1:57" x14ac:dyDescent="0.25">
      <c r="A62" t="str">
        <f t="shared" si="7"/>
        <v>_</v>
      </c>
      <c r="B62" t="str">
        <f t="shared" si="8"/>
        <v>_</v>
      </c>
      <c r="C62" s="2">
        <v>59</v>
      </c>
      <c r="D62" s="2" t="str">
        <f>IF(Invoer!B92&lt;&gt;"",Invoer!B92,"")</f>
        <v/>
      </c>
      <c r="E62" s="134" t="str">
        <f>IF(D62&lt;&gt;"",Invoer!Z92,"")</f>
        <v/>
      </c>
      <c r="F62" s="134" t="str">
        <f>IF(D62&lt;&gt;"",IF(Invoer!AH92="Ja","J",IF(Invoer!AH92="Nee","N","")),"")</f>
        <v/>
      </c>
      <c r="G62" s="36" t="str">
        <f>IF(OR(E62="",E62=0),"",VLOOKUP(E62,ACTIVITEITENLIJST!D:E,G$2,0))</f>
        <v/>
      </c>
      <c r="H62" s="205" t="str">
        <f t="shared" si="9"/>
        <v/>
      </c>
      <c r="I62" s="4" t="str">
        <f>VLOOKUP($D62,percelen!$AZ:$DM,I$2,0)</f>
        <v/>
      </c>
      <c r="J62" s="212" t="str">
        <f>VLOOKUP($D62,percelen!$AZ:$DM,J$2,0)</f>
        <v/>
      </c>
      <c r="K62" s="4"/>
      <c r="L62" s="4">
        <f>VLOOKUP($D62,percelen!$AZ:$DM,L$2,0)</f>
        <v>0</v>
      </c>
      <c r="M62" s="4" t="str">
        <f>VLOOKUP($D62,percelen!$AZ:$DM,M$2,0)</f>
        <v/>
      </c>
      <c r="N62" s="205" t="e">
        <f>VLOOKUP(M62,NORM!$B$31:$F$38,N$2,0)</f>
        <v>#N/A</v>
      </c>
      <c r="O62" s="4" t="str">
        <f>VLOOKUP($D62,percelen!$AZ:$DM,O$2,0)</f>
        <v>N</v>
      </c>
      <c r="P62" s="4" t="str">
        <f>VLOOKUP($D62,percelen!$AZ:$DM,P$2,0)</f>
        <v>N</v>
      </c>
      <c r="Q62" s="4" t="str">
        <f>VLOOKUP($D62,percelen!$AZ:$DM,Q$2,0)</f>
        <v>N</v>
      </c>
      <c r="R62" s="205" t="str">
        <f>VLOOKUP($D62,percelen!$AZ:$DM,R$2,0)</f>
        <v>N</v>
      </c>
      <c r="S62" s="4" t="str">
        <f>VLOOKUP($D62,percelen!$AZ:$DM,S$2,0)</f>
        <v>N</v>
      </c>
      <c r="T62" s="4" t="str">
        <f>VLOOKUP($D62,percelen!$AZ:$DM,T$2,0)</f>
        <v>N</v>
      </c>
      <c r="U62" s="4" t="str">
        <f>VLOOKUP($D62,percelen!$AZ:$DM,U$2,0)</f>
        <v>N</v>
      </c>
      <c r="V62" s="4" t="str">
        <f>VLOOKUP($D62,percelen!$AZ:$DM,V$2,0)</f>
        <v>N</v>
      </c>
      <c r="W62" s="4" t="str">
        <f>IF(ISERROR(VLOOKUP($G62,GELDIGE_GEWASCODES_ECO!$B:$B,1,0)),"N","J")</f>
        <v>N</v>
      </c>
      <c r="X62" s="4" t="str">
        <f>IF(W62="J",IF(ISERROR(VLOOKUP($G62&amp;"_"&amp;$I62,GELDIGE_GEWASCODES_ECO!$A:$A,1,0)),"N","J"),"J")</f>
        <v>J</v>
      </c>
      <c r="Y62" s="4" t="str">
        <f>IF(ISERROR(VLOOKUP($G62,GELDIGE_GEWASCODES_ECO!$F:$F,1,0)),"N","J")</f>
        <v>N</v>
      </c>
      <c r="Z62" s="205" t="str">
        <f t="shared" si="10"/>
        <v>J</v>
      </c>
      <c r="AA62" s="4" t="str">
        <f>IF(ISERROR(VLOOKUP($G62,GELDIGE_GEWASCODES_ECO!$J:$J,1,0)),"N","J")</f>
        <v>N</v>
      </c>
      <c r="AB62" s="205" t="str">
        <f t="shared" si="11"/>
        <v>J</v>
      </c>
      <c r="AC62" s="4" t="str">
        <f t="shared" si="12"/>
        <v>J</v>
      </c>
      <c r="AD62" s="205" t="str">
        <f t="shared" si="13"/>
        <v>J</v>
      </c>
      <c r="AE62" s="205" t="str">
        <f t="shared" si="14"/>
        <v>J</v>
      </c>
      <c r="AF62" s="205" t="str">
        <f t="shared" si="15"/>
        <v>J</v>
      </c>
      <c r="AG62" s="205" t="str">
        <f t="shared" si="16"/>
        <v>J</v>
      </c>
      <c r="AH62" s="205" t="str">
        <f t="shared" si="17"/>
        <v>J</v>
      </c>
      <c r="AI62" s="205" t="str">
        <f t="shared" si="18"/>
        <v>J</v>
      </c>
      <c r="AJ62" s="205" t="str">
        <f t="shared" si="19"/>
        <v>J</v>
      </c>
      <c r="AK62" s="205" t="str">
        <f t="shared" si="20"/>
        <v>J</v>
      </c>
      <c r="AL62" s="4" t="str">
        <f t="shared" si="21"/>
        <v>N</v>
      </c>
      <c r="AM62" s="150" t="str">
        <f>IF(ISERROR(VLOOKUP(G62,LOV_CDT!E:F,2,0)),"",VLOOKUP(G62,LOV_CDT!E:F,2,0))</f>
        <v/>
      </c>
      <c r="AN62" s="150" t="str">
        <f>IF(ISERROR(VLOOKUP(G62,LOV_CDT!L:M,2,0)),"",VLOOKUP(G62,LOV_CDT!L:M,2,0))</f>
        <v/>
      </c>
      <c r="AO62" s="4" t="str">
        <f t="shared" si="22"/>
        <v>J</v>
      </c>
      <c r="AP62" s="4" t="str">
        <f t="shared" si="23"/>
        <v>J</v>
      </c>
      <c r="AQ62" s="4" t="str">
        <f t="shared" si="24"/>
        <v>J</v>
      </c>
      <c r="AR62" s="4" t="str">
        <f t="shared" si="25"/>
        <v>J</v>
      </c>
      <c r="AS62" s="4" t="str">
        <f t="shared" si="26"/>
        <v>J</v>
      </c>
      <c r="AT62" s="4" t="str">
        <f t="shared" si="27"/>
        <v>J</v>
      </c>
      <c r="AU62" s="4">
        <f t="shared" si="28"/>
        <v>0</v>
      </c>
      <c r="AV62" s="4">
        <f t="shared" si="29"/>
        <v>0</v>
      </c>
      <c r="AW62" s="4">
        <f t="shared" si="30"/>
        <v>0</v>
      </c>
      <c r="AX62" s="4">
        <f t="shared" si="31"/>
        <v>0</v>
      </c>
      <c r="AY62" s="4">
        <f t="shared" si="32"/>
        <v>0</v>
      </c>
      <c r="AZ62" s="4">
        <f t="shared" si="33"/>
        <v>0</v>
      </c>
      <c r="BA62" s="4">
        <f t="shared" si="34"/>
        <v>0</v>
      </c>
      <c r="BB62" s="4" t="e">
        <f>VLOOKUP(G62,ACTIVITEITENLIJST!E:I,BB$2,0)</f>
        <v>#N/A</v>
      </c>
      <c r="BC62" s="4" t="str">
        <f>IF(ISERROR(B62),"J",IF(ISERROR(VLOOKUP(B62,B$3:B61,1,0)),"J","N"))</f>
        <v>N</v>
      </c>
      <c r="BD62" s="354" t="str">
        <f t="shared" si="35"/>
        <v>N</v>
      </c>
      <c r="BE62" s="358" t="str">
        <f t="shared" si="36"/>
        <v>N</v>
      </c>
    </row>
    <row r="63" spans="1:57" x14ac:dyDescent="0.25">
      <c r="A63" t="str">
        <f t="shared" si="7"/>
        <v>_</v>
      </c>
      <c r="B63" t="str">
        <f t="shared" si="8"/>
        <v>_</v>
      </c>
      <c r="C63" s="2">
        <v>60</v>
      </c>
      <c r="D63" s="2" t="str">
        <f>IF(Invoer!B93&lt;&gt;"",Invoer!B93,"")</f>
        <v/>
      </c>
      <c r="E63" s="134" t="str">
        <f>IF(D63&lt;&gt;"",Invoer!Z93,"")</f>
        <v/>
      </c>
      <c r="F63" s="134" t="str">
        <f>IF(D63&lt;&gt;"",IF(Invoer!AH93="Ja","J",IF(Invoer!AH93="Nee","N","")),"")</f>
        <v/>
      </c>
      <c r="G63" s="36" t="str">
        <f>IF(OR(E63="",E63=0),"",VLOOKUP(E63,ACTIVITEITENLIJST!D:E,G$2,0))</f>
        <v/>
      </c>
      <c r="H63" s="205" t="str">
        <f t="shared" si="9"/>
        <v/>
      </c>
      <c r="I63" s="4" t="str">
        <f>VLOOKUP($D63,percelen!$AZ:$DM,I$2,0)</f>
        <v/>
      </c>
      <c r="J63" s="212" t="str">
        <f>VLOOKUP($D63,percelen!$AZ:$DM,J$2,0)</f>
        <v/>
      </c>
      <c r="K63" s="4"/>
      <c r="L63" s="4">
        <f>VLOOKUP($D63,percelen!$AZ:$DM,L$2,0)</f>
        <v>0</v>
      </c>
      <c r="M63" s="4" t="str">
        <f>VLOOKUP($D63,percelen!$AZ:$DM,M$2,0)</f>
        <v/>
      </c>
      <c r="N63" s="205" t="e">
        <f>VLOOKUP(M63,NORM!$B$31:$F$38,N$2,0)</f>
        <v>#N/A</v>
      </c>
      <c r="O63" s="4" t="str">
        <f>VLOOKUP($D63,percelen!$AZ:$DM,O$2,0)</f>
        <v>N</v>
      </c>
      <c r="P63" s="4" t="str">
        <f>VLOOKUP($D63,percelen!$AZ:$DM,P$2,0)</f>
        <v>N</v>
      </c>
      <c r="Q63" s="4" t="str">
        <f>VLOOKUP($D63,percelen!$AZ:$DM,Q$2,0)</f>
        <v>N</v>
      </c>
      <c r="R63" s="205" t="str">
        <f>VLOOKUP($D63,percelen!$AZ:$DM,R$2,0)</f>
        <v>N</v>
      </c>
      <c r="S63" s="4" t="str">
        <f>VLOOKUP($D63,percelen!$AZ:$DM,S$2,0)</f>
        <v>N</v>
      </c>
      <c r="T63" s="4" t="str">
        <f>VLOOKUP($D63,percelen!$AZ:$DM,T$2,0)</f>
        <v>N</v>
      </c>
      <c r="U63" s="4" t="str">
        <f>VLOOKUP($D63,percelen!$AZ:$DM,U$2,0)</f>
        <v>N</v>
      </c>
      <c r="V63" s="4" t="str">
        <f>VLOOKUP($D63,percelen!$AZ:$DM,V$2,0)</f>
        <v>N</v>
      </c>
      <c r="W63" s="4" t="str">
        <f>IF(ISERROR(VLOOKUP($G63,GELDIGE_GEWASCODES_ECO!$B:$B,1,0)),"N","J")</f>
        <v>N</v>
      </c>
      <c r="X63" s="4" t="str">
        <f>IF(W63="J",IF(ISERROR(VLOOKUP($G63&amp;"_"&amp;$I63,GELDIGE_GEWASCODES_ECO!$A:$A,1,0)),"N","J"),"J")</f>
        <v>J</v>
      </c>
      <c r="Y63" s="4" t="str">
        <f>IF(ISERROR(VLOOKUP($G63,GELDIGE_GEWASCODES_ECO!$F:$F,1,0)),"N","J")</f>
        <v>N</v>
      </c>
      <c r="Z63" s="205" t="str">
        <f t="shared" si="10"/>
        <v>J</v>
      </c>
      <c r="AA63" s="4" t="str">
        <f>IF(ISERROR(VLOOKUP($G63,GELDIGE_GEWASCODES_ECO!$J:$J,1,0)),"N","J")</f>
        <v>N</v>
      </c>
      <c r="AB63" s="205" t="str">
        <f t="shared" si="11"/>
        <v>J</v>
      </c>
      <c r="AC63" s="4" t="str">
        <f t="shared" si="12"/>
        <v>J</v>
      </c>
      <c r="AD63" s="205" t="str">
        <f t="shared" si="13"/>
        <v>J</v>
      </c>
      <c r="AE63" s="205" t="str">
        <f t="shared" si="14"/>
        <v>J</v>
      </c>
      <c r="AF63" s="205" t="str">
        <f t="shared" si="15"/>
        <v>J</v>
      </c>
      <c r="AG63" s="205" t="str">
        <f t="shared" si="16"/>
        <v>J</v>
      </c>
      <c r="AH63" s="205" t="str">
        <f t="shared" si="17"/>
        <v>J</v>
      </c>
      <c r="AI63" s="205" t="str">
        <f t="shared" si="18"/>
        <v>J</v>
      </c>
      <c r="AJ63" s="205" t="str">
        <f t="shared" si="19"/>
        <v>J</v>
      </c>
      <c r="AK63" s="205" t="str">
        <f t="shared" si="20"/>
        <v>J</v>
      </c>
      <c r="AL63" s="4" t="str">
        <f t="shared" si="21"/>
        <v>N</v>
      </c>
      <c r="AM63" s="150" t="str">
        <f>IF(ISERROR(VLOOKUP(G63,LOV_CDT!E:F,2,0)),"",VLOOKUP(G63,LOV_CDT!E:F,2,0))</f>
        <v/>
      </c>
      <c r="AN63" s="150" t="str">
        <f>IF(ISERROR(VLOOKUP(G63,LOV_CDT!L:M,2,0)),"",VLOOKUP(G63,LOV_CDT!L:M,2,0))</f>
        <v/>
      </c>
      <c r="AO63" s="4" t="str">
        <f t="shared" si="22"/>
        <v>J</v>
      </c>
      <c r="AP63" s="4" t="str">
        <f t="shared" si="23"/>
        <v>J</v>
      </c>
      <c r="AQ63" s="4" t="str">
        <f t="shared" si="24"/>
        <v>J</v>
      </c>
      <c r="AR63" s="4" t="str">
        <f t="shared" si="25"/>
        <v>J</v>
      </c>
      <c r="AS63" s="4" t="str">
        <f t="shared" si="26"/>
        <v>J</v>
      </c>
      <c r="AT63" s="4" t="str">
        <f t="shared" si="27"/>
        <v>J</v>
      </c>
      <c r="AU63" s="4">
        <f t="shared" si="28"/>
        <v>0</v>
      </c>
      <c r="AV63" s="4">
        <f t="shared" si="29"/>
        <v>0</v>
      </c>
      <c r="AW63" s="4">
        <f t="shared" si="30"/>
        <v>0</v>
      </c>
      <c r="AX63" s="4">
        <f t="shared" si="31"/>
        <v>0</v>
      </c>
      <c r="AY63" s="4">
        <f t="shared" si="32"/>
        <v>0</v>
      </c>
      <c r="AZ63" s="4">
        <f t="shared" si="33"/>
        <v>0</v>
      </c>
      <c r="BA63" s="4">
        <f t="shared" si="34"/>
        <v>0</v>
      </c>
      <c r="BB63" s="4" t="e">
        <f>VLOOKUP(G63,ACTIVITEITENLIJST!E:I,BB$2,0)</f>
        <v>#N/A</v>
      </c>
      <c r="BC63" s="4" t="str">
        <f>IF(ISERROR(B63),"J",IF(ISERROR(VLOOKUP(B63,B$3:B62,1,0)),"J","N"))</f>
        <v>N</v>
      </c>
      <c r="BD63" s="354" t="str">
        <f t="shared" si="35"/>
        <v>N</v>
      </c>
      <c r="BE63" s="358" t="str">
        <f t="shared" si="36"/>
        <v>N</v>
      </c>
    </row>
    <row r="64" spans="1:57" x14ac:dyDescent="0.25">
      <c r="A64" t="str">
        <f t="shared" si="7"/>
        <v>_</v>
      </c>
      <c r="B64" t="str">
        <f t="shared" si="8"/>
        <v>_</v>
      </c>
      <c r="C64" s="2">
        <v>61</v>
      </c>
      <c r="D64" s="2" t="str">
        <f>IF(Invoer!B94&lt;&gt;"",Invoer!B94,"")</f>
        <v/>
      </c>
      <c r="E64" s="134" t="str">
        <f>IF(D64&lt;&gt;"",Invoer!Z94,"")</f>
        <v/>
      </c>
      <c r="F64" s="134" t="str">
        <f>IF(D64&lt;&gt;"",IF(Invoer!AH94="Ja","J",IF(Invoer!AH94="Nee","N","")),"")</f>
        <v/>
      </c>
      <c r="G64" s="36" t="str">
        <f>IF(OR(E64="",E64=0),"",VLOOKUP(E64,ACTIVITEITENLIJST!D:E,G$2,0))</f>
        <v/>
      </c>
      <c r="H64" s="205" t="str">
        <f t="shared" si="9"/>
        <v/>
      </c>
      <c r="I64" s="4" t="str">
        <f>VLOOKUP($D64,percelen!$AZ:$DM,I$2,0)</f>
        <v/>
      </c>
      <c r="J64" s="212" t="str">
        <f>VLOOKUP($D64,percelen!$AZ:$DM,J$2,0)</f>
        <v/>
      </c>
      <c r="K64" s="4"/>
      <c r="L64" s="4">
        <f>VLOOKUP($D64,percelen!$AZ:$DM,L$2,0)</f>
        <v>0</v>
      </c>
      <c r="M64" s="4" t="str">
        <f>VLOOKUP($D64,percelen!$AZ:$DM,M$2,0)</f>
        <v/>
      </c>
      <c r="N64" s="205" t="e">
        <f>VLOOKUP(M64,NORM!$B$31:$F$38,N$2,0)</f>
        <v>#N/A</v>
      </c>
      <c r="O64" s="4" t="str">
        <f>VLOOKUP($D64,percelen!$AZ:$DM,O$2,0)</f>
        <v>N</v>
      </c>
      <c r="P64" s="4" t="str">
        <f>VLOOKUP($D64,percelen!$AZ:$DM,P$2,0)</f>
        <v>N</v>
      </c>
      <c r="Q64" s="4" t="str">
        <f>VLOOKUP($D64,percelen!$AZ:$DM,Q$2,0)</f>
        <v>N</v>
      </c>
      <c r="R64" s="205" t="str">
        <f>VLOOKUP($D64,percelen!$AZ:$DM,R$2,0)</f>
        <v>N</v>
      </c>
      <c r="S64" s="4" t="str">
        <f>VLOOKUP($D64,percelen!$AZ:$DM,S$2,0)</f>
        <v>N</v>
      </c>
      <c r="T64" s="4" t="str">
        <f>VLOOKUP($D64,percelen!$AZ:$DM,T$2,0)</f>
        <v>N</v>
      </c>
      <c r="U64" s="4" t="str">
        <f>VLOOKUP($D64,percelen!$AZ:$DM,U$2,0)</f>
        <v>N</v>
      </c>
      <c r="V64" s="4" t="str">
        <f>VLOOKUP($D64,percelen!$AZ:$DM,V$2,0)</f>
        <v>N</v>
      </c>
      <c r="W64" s="4" t="str">
        <f>IF(ISERROR(VLOOKUP($G64,GELDIGE_GEWASCODES_ECO!$B:$B,1,0)),"N","J")</f>
        <v>N</v>
      </c>
      <c r="X64" s="4" t="str">
        <f>IF(W64="J",IF(ISERROR(VLOOKUP($G64&amp;"_"&amp;$I64,GELDIGE_GEWASCODES_ECO!$A:$A,1,0)),"N","J"),"J")</f>
        <v>J</v>
      </c>
      <c r="Y64" s="4" t="str">
        <f>IF(ISERROR(VLOOKUP($G64,GELDIGE_GEWASCODES_ECO!$F:$F,1,0)),"N","J")</f>
        <v>N</v>
      </c>
      <c r="Z64" s="205" t="str">
        <f t="shared" si="10"/>
        <v>J</v>
      </c>
      <c r="AA64" s="4" t="str">
        <f>IF(ISERROR(VLOOKUP($G64,GELDIGE_GEWASCODES_ECO!$J:$J,1,0)),"N","J")</f>
        <v>N</v>
      </c>
      <c r="AB64" s="205" t="str">
        <f t="shared" si="11"/>
        <v>J</v>
      </c>
      <c r="AC64" s="4" t="str">
        <f t="shared" si="12"/>
        <v>J</v>
      </c>
      <c r="AD64" s="205" t="str">
        <f t="shared" si="13"/>
        <v>J</v>
      </c>
      <c r="AE64" s="205" t="str">
        <f t="shared" si="14"/>
        <v>J</v>
      </c>
      <c r="AF64" s="205" t="str">
        <f t="shared" si="15"/>
        <v>J</v>
      </c>
      <c r="AG64" s="205" t="str">
        <f t="shared" si="16"/>
        <v>J</v>
      </c>
      <c r="AH64" s="205" t="str">
        <f t="shared" si="17"/>
        <v>J</v>
      </c>
      <c r="AI64" s="205" t="str">
        <f t="shared" si="18"/>
        <v>J</v>
      </c>
      <c r="AJ64" s="205" t="str">
        <f t="shared" si="19"/>
        <v>J</v>
      </c>
      <c r="AK64" s="205" t="str">
        <f t="shared" si="20"/>
        <v>J</v>
      </c>
      <c r="AL64" s="4" t="str">
        <f t="shared" si="21"/>
        <v>N</v>
      </c>
      <c r="AM64" s="150" t="str">
        <f>IF(ISERROR(VLOOKUP(G64,LOV_CDT!E:F,2,0)),"",VLOOKUP(G64,LOV_CDT!E:F,2,0))</f>
        <v/>
      </c>
      <c r="AN64" s="150" t="str">
        <f>IF(ISERROR(VLOOKUP(G64,LOV_CDT!L:M,2,0)),"",VLOOKUP(G64,LOV_CDT!L:M,2,0))</f>
        <v/>
      </c>
      <c r="AO64" s="4" t="str">
        <f t="shared" si="22"/>
        <v>J</v>
      </c>
      <c r="AP64" s="4" t="str">
        <f t="shared" si="23"/>
        <v>J</v>
      </c>
      <c r="AQ64" s="4" t="str">
        <f t="shared" si="24"/>
        <v>J</v>
      </c>
      <c r="AR64" s="4" t="str">
        <f t="shared" si="25"/>
        <v>J</v>
      </c>
      <c r="AS64" s="4" t="str">
        <f t="shared" si="26"/>
        <v>J</v>
      </c>
      <c r="AT64" s="4" t="str">
        <f t="shared" si="27"/>
        <v>J</v>
      </c>
      <c r="AU64" s="4">
        <f t="shared" si="28"/>
        <v>0</v>
      </c>
      <c r="AV64" s="4">
        <f t="shared" si="29"/>
        <v>0</v>
      </c>
      <c r="AW64" s="4">
        <f t="shared" si="30"/>
        <v>0</v>
      </c>
      <c r="AX64" s="4">
        <f t="shared" si="31"/>
        <v>0</v>
      </c>
      <c r="AY64" s="4">
        <f t="shared" si="32"/>
        <v>0</v>
      </c>
      <c r="AZ64" s="4">
        <f t="shared" si="33"/>
        <v>0</v>
      </c>
      <c r="BA64" s="4">
        <f t="shared" si="34"/>
        <v>0</v>
      </c>
      <c r="BB64" s="4" t="e">
        <f>VLOOKUP(G64,ACTIVITEITENLIJST!E:I,BB$2,0)</f>
        <v>#N/A</v>
      </c>
      <c r="BC64" s="4" t="str">
        <f>IF(ISERROR(B64),"J",IF(ISERROR(VLOOKUP(B64,B$3:B63,1,0)),"J","N"))</f>
        <v>N</v>
      </c>
      <c r="BD64" s="354" t="str">
        <f t="shared" si="35"/>
        <v>N</v>
      </c>
      <c r="BE64" s="358" t="str">
        <f t="shared" si="36"/>
        <v>N</v>
      </c>
    </row>
    <row r="65" spans="1:57" x14ac:dyDescent="0.25">
      <c r="A65" t="str">
        <f t="shared" si="7"/>
        <v>_</v>
      </c>
      <c r="B65" t="str">
        <f t="shared" si="8"/>
        <v>_</v>
      </c>
      <c r="C65" s="2">
        <v>62</v>
      </c>
      <c r="D65" s="2" t="str">
        <f>IF(Invoer!B95&lt;&gt;"",Invoer!B95,"")</f>
        <v/>
      </c>
      <c r="E65" s="134" t="str">
        <f>IF(D65&lt;&gt;"",Invoer!Z95,"")</f>
        <v/>
      </c>
      <c r="F65" s="134" t="str">
        <f>IF(D65&lt;&gt;"",IF(Invoer!AH95="Ja","J",IF(Invoer!AH95="Nee","N","")),"")</f>
        <v/>
      </c>
      <c r="G65" s="36" t="str">
        <f>IF(OR(E65="",E65=0),"",VLOOKUP(E65,ACTIVITEITENLIJST!D:E,G$2,0))</f>
        <v/>
      </c>
      <c r="H65" s="205" t="str">
        <f t="shared" si="9"/>
        <v/>
      </c>
      <c r="I65" s="4" t="str">
        <f>VLOOKUP($D65,percelen!$AZ:$DM,I$2,0)</f>
        <v/>
      </c>
      <c r="J65" s="212" t="str">
        <f>VLOOKUP($D65,percelen!$AZ:$DM,J$2,0)</f>
        <v/>
      </c>
      <c r="K65" s="4"/>
      <c r="L65" s="4">
        <f>VLOOKUP($D65,percelen!$AZ:$DM,L$2,0)</f>
        <v>0</v>
      </c>
      <c r="M65" s="4" t="str">
        <f>VLOOKUP($D65,percelen!$AZ:$DM,M$2,0)</f>
        <v/>
      </c>
      <c r="N65" s="205" t="e">
        <f>VLOOKUP(M65,NORM!$B$31:$F$38,N$2,0)</f>
        <v>#N/A</v>
      </c>
      <c r="O65" s="4" t="str">
        <f>VLOOKUP($D65,percelen!$AZ:$DM,O$2,0)</f>
        <v>N</v>
      </c>
      <c r="P65" s="4" t="str">
        <f>VLOOKUP($D65,percelen!$AZ:$DM,P$2,0)</f>
        <v>N</v>
      </c>
      <c r="Q65" s="4" t="str">
        <f>VLOOKUP($D65,percelen!$AZ:$DM,Q$2,0)</f>
        <v>N</v>
      </c>
      <c r="R65" s="205" t="str">
        <f>VLOOKUP($D65,percelen!$AZ:$DM,R$2,0)</f>
        <v>N</v>
      </c>
      <c r="S65" s="4" t="str">
        <f>VLOOKUP($D65,percelen!$AZ:$DM,S$2,0)</f>
        <v>N</v>
      </c>
      <c r="T65" s="4" t="str">
        <f>VLOOKUP($D65,percelen!$AZ:$DM,T$2,0)</f>
        <v>N</v>
      </c>
      <c r="U65" s="4" t="str">
        <f>VLOOKUP($D65,percelen!$AZ:$DM,U$2,0)</f>
        <v>N</v>
      </c>
      <c r="V65" s="4" t="str">
        <f>VLOOKUP($D65,percelen!$AZ:$DM,V$2,0)</f>
        <v>N</v>
      </c>
      <c r="W65" s="4" t="str">
        <f>IF(ISERROR(VLOOKUP($G65,GELDIGE_GEWASCODES_ECO!$B:$B,1,0)),"N","J")</f>
        <v>N</v>
      </c>
      <c r="X65" s="4" t="str">
        <f>IF(W65="J",IF(ISERROR(VLOOKUP($G65&amp;"_"&amp;$I65,GELDIGE_GEWASCODES_ECO!$A:$A,1,0)),"N","J"),"J")</f>
        <v>J</v>
      </c>
      <c r="Y65" s="4" t="str">
        <f>IF(ISERROR(VLOOKUP($G65,GELDIGE_GEWASCODES_ECO!$F:$F,1,0)),"N","J")</f>
        <v>N</v>
      </c>
      <c r="Z65" s="205" t="str">
        <f t="shared" si="10"/>
        <v>J</v>
      </c>
      <c r="AA65" s="4" t="str">
        <f>IF(ISERROR(VLOOKUP($G65,GELDIGE_GEWASCODES_ECO!$J:$J,1,0)),"N","J")</f>
        <v>N</v>
      </c>
      <c r="AB65" s="205" t="str">
        <f t="shared" si="11"/>
        <v>J</v>
      </c>
      <c r="AC65" s="4" t="str">
        <f t="shared" si="12"/>
        <v>J</v>
      </c>
      <c r="AD65" s="205" t="str">
        <f t="shared" si="13"/>
        <v>J</v>
      </c>
      <c r="AE65" s="205" t="str">
        <f t="shared" si="14"/>
        <v>J</v>
      </c>
      <c r="AF65" s="205" t="str">
        <f t="shared" si="15"/>
        <v>J</v>
      </c>
      <c r="AG65" s="205" t="str">
        <f t="shared" si="16"/>
        <v>J</v>
      </c>
      <c r="AH65" s="205" t="str">
        <f t="shared" si="17"/>
        <v>J</v>
      </c>
      <c r="AI65" s="205" t="str">
        <f t="shared" si="18"/>
        <v>J</v>
      </c>
      <c r="AJ65" s="205" t="str">
        <f t="shared" si="19"/>
        <v>J</v>
      </c>
      <c r="AK65" s="205" t="str">
        <f t="shared" si="20"/>
        <v>J</v>
      </c>
      <c r="AL65" s="4" t="str">
        <f t="shared" si="21"/>
        <v>N</v>
      </c>
      <c r="AM65" s="150" t="str">
        <f>IF(ISERROR(VLOOKUP(G65,LOV_CDT!E:F,2,0)),"",VLOOKUP(G65,LOV_CDT!E:F,2,0))</f>
        <v/>
      </c>
      <c r="AN65" s="150" t="str">
        <f>IF(ISERROR(VLOOKUP(G65,LOV_CDT!L:M,2,0)),"",VLOOKUP(G65,LOV_CDT!L:M,2,0))</f>
        <v/>
      </c>
      <c r="AO65" s="4" t="str">
        <f t="shared" si="22"/>
        <v>J</v>
      </c>
      <c r="AP65" s="4" t="str">
        <f t="shared" si="23"/>
        <v>J</v>
      </c>
      <c r="AQ65" s="4" t="str">
        <f t="shared" si="24"/>
        <v>J</v>
      </c>
      <c r="AR65" s="4" t="str">
        <f t="shared" si="25"/>
        <v>J</v>
      </c>
      <c r="AS65" s="4" t="str">
        <f t="shared" si="26"/>
        <v>J</v>
      </c>
      <c r="AT65" s="4" t="str">
        <f t="shared" si="27"/>
        <v>J</v>
      </c>
      <c r="AU65" s="4">
        <f t="shared" si="28"/>
        <v>0</v>
      </c>
      <c r="AV65" s="4">
        <f t="shared" si="29"/>
        <v>0</v>
      </c>
      <c r="AW65" s="4">
        <f t="shared" si="30"/>
        <v>0</v>
      </c>
      <c r="AX65" s="4">
        <f t="shared" si="31"/>
        <v>0</v>
      </c>
      <c r="AY65" s="4">
        <f t="shared" si="32"/>
        <v>0</v>
      </c>
      <c r="AZ65" s="4">
        <f t="shared" si="33"/>
        <v>0</v>
      </c>
      <c r="BA65" s="4">
        <f t="shared" si="34"/>
        <v>0</v>
      </c>
      <c r="BB65" s="4" t="e">
        <f>VLOOKUP(G65,ACTIVITEITENLIJST!E:I,BB$2,0)</f>
        <v>#N/A</v>
      </c>
      <c r="BC65" s="4" t="str">
        <f>IF(ISERROR(B65),"J",IF(ISERROR(VLOOKUP(B65,B$3:B64,1,0)),"J","N"))</f>
        <v>N</v>
      </c>
      <c r="BD65" s="354" t="str">
        <f t="shared" si="35"/>
        <v>N</v>
      </c>
      <c r="BE65" s="358" t="str">
        <f t="shared" si="36"/>
        <v>N</v>
      </c>
    </row>
    <row r="66" spans="1:57" x14ac:dyDescent="0.25">
      <c r="A66" t="str">
        <f t="shared" si="7"/>
        <v>_</v>
      </c>
      <c r="B66" t="str">
        <f t="shared" si="8"/>
        <v>_</v>
      </c>
      <c r="C66" s="2">
        <v>63</v>
      </c>
      <c r="D66" s="2" t="str">
        <f>IF(Invoer!B96&lt;&gt;"",Invoer!B96,"")</f>
        <v/>
      </c>
      <c r="E66" s="134" t="str">
        <f>IF(D66&lt;&gt;"",Invoer!Z96,"")</f>
        <v/>
      </c>
      <c r="F66" s="134" t="str">
        <f>IF(D66&lt;&gt;"",IF(Invoer!AH96="Ja","J",IF(Invoer!AH96="Nee","N","")),"")</f>
        <v/>
      </c>
      <c r="G66" s="36" t="str">
        <f>IF(OR(E66="",E66=0),"",VLOOKUP(E66,ACTIVITEITENLIJST!D:E,G$2,0))</f>
        <v/>
      </c>
      <c r="H66" s="205" t="str">
        <f t="shared" si="9"/>
        <v/>
      </c>
      <c r="I66" s="4" t="str">
        <f>VLOOKUP($D66,percelen!$AZ:$DM,I$2,0)</f>
        <v/>
      </c>
      <c r="J66" s="212" t="str">
        <f>VLOOKUP($D66,percelen!$AZ:$DM,J$2,0)</f>
        <v/>
      </c>
      <c r="K66" s="4"/>
      <c r="L66" s="4">
        <f>VLOOKUP($D66,percelen!$AZ:$DM,L$2,0)</f>
        <v>0</v>
      </c>
      <c r="M66" s="4" t="str">
        <f>VLOOKUP($D66,percelen!$AZ:$DM,M$2,0)</f>
        <v/>
      </c>
      <c r="N66" s="205" t="e">
        <f>VLOOKUP(M66,NORM!$B$31:$F$38,N$2,0)</f>
        <v>#N/A</v>
      </c>
      <c r="O66" s="4" t="str">
        <f>VLOOKUP($D66,percelen!$AZ:$DM,O$2,0)</f>
        <v>N</v>
      </c>
      <c r="P66" s="4" t="str">
        <f>VLOOKUP($D66,percelen!$AZ:$DM,P$2,0)</f>
        <v>N</v>
      </c>
      <c r="Q66" s="4" t="str">
        <f>VLOOKUP($D66,percelen!$AZ:$DM,Q$2,0)</f>
        <v>N</v>
      </c>
      <c r="R66" s="205" t="str">
        <f>VLOOKUP($D66,percelen!$AZ:$DM,R$2,0)</f>
        <v>N</v>
      </c>
      <c r="S66" s="4" t="str">
        <f>VLOOKUP($D66,percelen!$AZ:$DM,S$2,0)</f>
        <v>N</v>
      </c>
      <c r="T66" s="4" t="str">
        <f>VLOOKUP($D66,percelen!$AZ:$DM,T$2,0)</f>
        <v>N</v>
      </c>
      <c r="U66" s="4" t="str">
        <f>VLOOKUP($D66,percelen!$AZ:$DM,U$2,0)</f>
        <v>N</v>
      </c>
      <c r="V66" s="4" t="str">
        <f>VLOOKUP($D66,percelen!$AZ:$DM,V$2,0)</f>
        <v>N</v>
      </c>
      <c r="W66" s="4" t="str">
        <f>IF(ISERROR(VLOOKUP($G66,GELDIGE_GEWASCODES_ECO!$B:$B,1,0)),"N","J")</f>
        <v>N</v>
      </c>
      <c r="X66" s="4" t="str">
        <f>IF(W66="J",IF(ISERROR(VLOOKUP($G66&amp;"_"&amp;$I66,GELDIGE_GEWASCODES_ECO!$A:$A,1,0)),"N","J"),"J")</f>
        <v>J</v>
      </c>
      <c r="Y66" s="4" t="str">
        <f>IF(ISERROR(VLOOKUP($G66,GELDIGE_GEWASCODES_ECO!$F:$F,1,0)),"N","J")</f>
        <v>N</v>
      </c>
      <c r="Z66" s="205" t="str">
        <f t="shared" si="10"/>
        <v>J</v>
      </c>
      <c r="AA66" s="4" t="str">
        <f>IF(ISERROR(VLOOKUP($G66,GELDIGE_GEWASCODES_ECO!$J:$J,1,0)),"N","J")</f>
        <v>N</v>
      </c>
      <c r="AB66" s="205" t="str">
        <f t="shared" si="11"/>
        <v>J</v>
      </c>
      <c r="AC66" s="4" t="str">
        <f t="shared" si="12"/>
        <v>J</v>
      </c>
      <c r="AD66" s="205" t="str">
        <f t="shared" si="13"/>
        <v>J</v>
      </c>
      <c r="AE66" s="205" t="str">
        <f t="shared" si="14"/>
        <v>J</v>
      </c>
      <c r="AF66" s="205" t="str">
        <f t="shared" si="15"/>
        <v>J</v>
      </c>
      <c r="AG66" s="205" t="str">
        <f t="shared" si="16"/>
        <v>J</v>
      </c>
      <c r="AH66" s="205" t="str">
        <f t="shared" si="17"/>
        <v>J</v>
      </c>
      <c r="AI66" s="205" t="str">
        <f t="shared" si="18"/>
        <v>J</v>
      </c>
      <c r="AJ66" s="205" t="str">
        <f t="shared" si="19"/>
        <v>J</v>
      </c>
      <c r="AK66" s="205" t="str">
        <f t="shared" si="20"/>
        <v>J</v>
      </c>
      <c r="AL66" s="4" t="str">
        <f t="shared" si="21"/>
        <v>N</v>
      </c>
      <c r="AM66" s="150" t="str">
        <f>IF(ISERROR(VLOOKUP(G66,LOV_CDT!E:F,2,0)),"",VLOOKUP(G66,LOV_CDT!E:F,2,0))</f>
        <v/>
      </c>
      <c r="AN66" s="150" t="str">
        <f>IF(ISERROR(VLOOKUP(G66,LOV_CDT!L:M,2,0)),"",VLOOKUP(G66,LOV_CDT!L:M,2,0))</f>
        <v/>
      </c>
      <c r="AO66" s="4" t="str">
        <f t="shared" si="22"/>
        <v>J</v>
      </c>
      <c r="AP66" s="4" t="str">
        <f t="shared" si="23"/>
        <v>J</v>
      </c>
      <c r="AQ66" s="4" t="str">
        <f t="shared" si="24"/>
        <v>J</v>
      </c>
      <c r="AR66" s="4" t="str">
        <f t="shared" si="25"/>
        <v>J</v>
      </c>
      <c r="AS66" s="4" t="str">
        <f t="shared" si="26"/>
        <v>J</v>
      </c>
      <c r="AT66" s="4" t="str">
        <f t="shared" si="27"/>
        <v>J</v>
      </c>
      <c r="AU66" s="4">
        <f t="shared" si="28"/>
        <v>0</v>
      </c>
      <c r="AV66" s="4">
        <f t="shared" si="29"/>
        <v>0</v>
      </c>
      <c r="AW66" s="4">
        <f t="shared" si="30"/>
        <v>0</v>
      </c>
      <c r="AX66" s="4">
        <f t="shared" si="31"/>
        <v>0</v>
      </c>
      <c r="AY66" s="4">
        <f t="shared" si="32"/>
        <v>0</v>
      </c>
      <c r="AZ66" s="4">
        <f t="shared" si="33"/>
        <v>0</v>
      </c>
      <c r="BA66" s="4">
        <f t="shared" si="34"/>
        <v>0</v>
      </c>
      <c r="BB66" s="4" t="e">
        <f>VLOOKUP(G66,ACTIVITEITENLIJST!E:I,BB$2,0)</f>
        <v>#N/A</v>
      </c>
      <c r="BC66" s="4" t="str">
        <f>IF(ISERROR(B66),"J",IF(ISERROR(VLOOKUP(B66,B$3:B65,1,0)),"J","N"))</f>
        <v>N</v>
      </c>
      <c r="BD66" s="354" t="str">
        <f t="shared" si="35"/>
        <v>N</v>
      </c>
      <c r="BE66" s="358" t="str">
        <f t="shared" si="36"/>
        <v>N</v>
      </c>
    </row>
    <row r="67" spans="1:57" x14ac:dyDescent="0.25">
      <c r="A67" t="str">
        <f t="shared" si="7"/>
        <v>_</v>
      </c>
      <c r="B67" t="str">
        <f t="shared" si="8"/>
        <v>_</v>
      </c>
      <c r="C67" s="2">
        <v>64</v>
      </c>
      <c r="D67" s="2" t="str">
        <f>IF(Invoer!B97&lt;&gt;"",Invoer!B97,"")</f>
        <v/>
      </c>
      <c r="E67" s="134" t="str">
        <f>IF(D67&lt;&gt;"",Invoer!Z97,"")</f>
        <v/>
      </c>
      <c r="F67" s="134" t="str">
        <f>IF(D67&lt;&gt;"",IF(Invoer!AH97="Ja","J",IF(Invoer!AH97="Nee","N","")),"")</f>
        <v/>
      </c>
      <c r="G67" s="36" t="str">
        <f>IF(OR(E67="",E67=0),"",VLOOKUP(E67,ACTIVITEITENLIJST!D:E,G$2,0))</f>
        <v/>
      </c>
      <c r="H67" s="205" t="str">
        <f t="shared" si="9"/>
        <v/>
      </c>
      <c r="I67" s="4" t="str">
        <f>VLOOKUP($D67,percelen!$AZ:$DM,I$2,0)</f>
        <v/>
      </c>
      <c r="J67" s="212" t="str">
        <f>VLOOKUP($D67,percelen!$AZ:$DM,J$2,0)</f>
        <v/>
      </c>
      <c r="K67" s="4"/>
      <c r="L67" s="4">
        <f>VLOOKUP($D67,percelen!$AZ:$DM,L$2,0)</f>
        <v>0</v>
      </c>
      <c r="M67" s="4" t="str">
        <f>VLOOKUP($D67,percelen!$AZ:$DM,M$2,0)</f>
        <v/>
      </c>
      <c r="N67" s="205" t="e">
        <f>VLOOKUP(M67,NORM!$B$31:$F$38,N$2,0)</f>
        <v>#N/A</v>
      </c>
      <c r="O67" s="4" t="str">
        <f>VLOOKUP($D67,percelen!$AZ:$DM,O$2,0)</f>
        <v>N</v>
      </c>
      <c r="P67" s="4" t="str">
        <f>VLOOKUP($D67,percelen!$AZ:$DM,P$2,0)</f>
        <v>N</v>
      </c>
      <c r="Q67" s="4" t="str">
        <f>VLOOKUP($D67,percelen!$AZ:$DM,Q$2,0)</f>
        <v>N</v>
      </c>
      <c r="R67" s="205" t="str">
        <f>VLOOKUP($D67,percelen!$AZ:$DM,R$2,0)</f>
        <v>N</v>
      </c>
      <c r="S67" s="4" t="str">
        <f>VLOOKUP($D67,percelen!$AZ:$DM,S$2,0)</f>
        <v>N</v>
      </c>
      <c r="T67" s="4" t="str">
        <f>VLOOKUP($D67,percelen!$AZ:$DM,T$2,0)</f>
        <v>N</v>
      </c>
      <c r="U67" s="4" t="str">
        <f>VLOOKUP($D67,percelen!$AZ:$DM,U$2,0)</f>
        <v>N</v>
      </c>
      <c r="V67" s="4" t="str">
        <f>VLOOKUP($D67,percelen!$AZ:$DM,V$2,0)</f>
        <v>N</v>
      </c>
      <c r="W67" s="4" t="str">
        <f>IF(ISERROR(VLOOKUP($G67,GELDIGE_GEWASCODES_ECO!$B:$B,1,0)),"N","J")</f>
        <v>N</v>
      </c>
      <c r="X67" s="4" t="str">
        <f>IF(W67="J",IF(ISERROR(VLOOKUP($G67&amp;"_"&amp;$I67,GELDIGE_GEWASCODES_ECO!$A:$A,1,0)),"N","J"),"J")</f>
        <v>J</v>
      </c>
      <c r="Y67" s="4" t="str">
        <f>IF(ISERROR(VLOOKUP($G67,GELDIGE_GEWASCODES_ECO!$F:$F,1,0)),"N","J")</f>
        <v>N</v>
      </c>
      <c r="Z67" s="205" t="str">
        <f t="shared" si="10"/>
        <v>J</v>
      </c>
      <c r="AA67" s="4" t="str">
        <f>IF(ISERROR(VLOOKUP($G67,GELDIGE_GEWASCODES_ECO!$J:$J,1,0)),"N","J")</f>
        <v>N</v>
      </c>
      <c r="AB67" s="205" t="str">
        <f t="shared" si="11"/>
        <v>J</v>
      </c>
      <c r="AC67" s="4" t="str">
        <f t="shared" si="12"/>
        <v>J</v>
      </c>
      <c r="AD67" s="205" t="str">
        <f t="shared" si="13"/>
        <v>J</v>
      </c>
      <c r="AE67" s="205" t="str">
        <f t="shared" si="14"/>
        <v>J</v>
      </c>
      <c r="AF67" s="205" t="str">
        <f t="shared" si="15"/>
        <v>J</v>
      </c>
      <c r="AG67" s="205" t="str">
        <f t="shared" si="16"/>
        <v>J</v>
      </c>
      <c r="AH67" s="205" t="str">
        <f t="shared" si="17"/>
        <v>J</v>
      </c>
      <c r="AI67" s="205" t="str">
        <f t="shared" si="18"/>
        <v>J</v>
      </c>
      <c r="AJ67" s="205" t="str">
        <f t="shared" si="19"/>
        <v>J</v>
      </c>
      <c r="AK67" s="205" t="str">
        <f t="shared" si="20"/>
        <v>J</v>
      </c>
      <c r="AL67" s="4" t="str">
        <f t="shared" si="21"/>
        <v>N</v>
      </c>
      <c r="AM67" s="150" t="str">
        <f>IF(ISERROR(VLOOKUP(G67,LOV_CDT!E:F,2,0)),"",VLOOKUP(G67,LOV_CDT!E:F,2,0))</f>
        <v/>
      </c>
      <c r="AN67" s="150" t="str">
        <f>IF(ISERROR(VLOOKUP(G67,LOV_CDT!L:M,2,0)),"",VLOOKUP(G67,LOV_CDT!L:M,2,0))</f>
        <v/>
      </c>
      <c r="AO67" s="4" t="str">
        <f t="shared" si="22"/>
        <v>J</v>
      </c>
      <c r="AP67" s="4" t="str">
        <f t="shared" si="23"/>
        <v>J</v>
      </c>
      <c r="AQ67" s="4" t="str">
        <f t="shared" si="24"/>
        <v>J</v>
      </c>
      <c r="AR67" s="4" t="str">
        <f t="shared" si="25"/>
        <v>J</v>
      </c>
      <c r="AS67" s="4" t="str">
        <f t="shared" si="26"/>
        <v>J</v>
      </c>
      <c r="AT67" s="4" t="str">
        <f t="shared" si="27"/>
        <v>J</v>
      </c>
      <c r="AU67" s="4">
        <f t="shared" si="28"/>
        <v>0</v>
      </c>
      <c r="AV67" s="4">
        <f t="shared" si="29"/>
        <v>0</v>
      </c>
      <c r="AW67" s="4">
        <f t="shared" si="30"/>
        <v>0</v>
      </c>
      <c r="AX67" s="4">
        <f t="shared" si="31"/>
        <v>0</v>
      </c>
      <c r="AY67" s="4">
        <f t="shared" si="32"/>
        <v>0</v>
      </c>
      <c r="AZ67" s="4">
        <f t="shared" si="33"/>
        <v>0</v>
      </c>
      <c r="BA67" s="4">
        <f t="shared" si="34"/>
        <v>0</v>
      </c>
      <c r="BB67" s="4" t="e">
        <f>VLOOKUP(G67,ACTIVITEITENLIJST!E:I,BB$2,0)</f>
        <v>#N/A</v>
      </c>
      <c r="BC67" s="4" t="str">
        <f>IF(ISERROR(B67),"J",IF(ISERROR(VLOOKUP(B67,B$3:B66,1,0)),"J","N"))</f>
        <v>N</v>
      </c>
      <c r="BD67" s="354" t="str">
        <f t="shared" si="35"/>
        <v>N</v>
      </c>
      <c r="BE67" s="358" t="str">
        <f t="shared" si="36"/>
        <v>N</v>
      </c>
    </row>
    <row r="68" spans="1:57" x14ac:dyDescent="0.25">
      <c r="A68" t="str">
        <f t="shared" si="7"/>
        <v>_</v>
      </c>
      <c r="B68" t="str">
        <f t="shared" si="8"/>
        <v>_</v>
      </c>
      <c r="C68" s="2">
        <v>65</v>
      </c>
      <c r="D68" s="2" t="str">
        <f>IF(Invoer!B98&lt;&gt;"",Invoer!B98,"")</f>
        <v/>
      </c>
      <c r="E68" s="134" t="str">
        <f>IF(D68&lt;&gt;"",Invoer!Z98,"")</f>
        <v/>
      </c>
      <c r="F68" s="134" t="str">
        <f>IF(D68&lt;&gt;"",IF(Invoer!AH98="Ja","J",IF(Invoer!AH98="Nee","N","")),"")</f>
        <v/>
      </c>
      <c r="G68" s="36" t="str">
        <f>IF(OR(E68="",E68=0),"",VLOOKUP(E68,ACTIVITEITENLIJST!D:E,G$2,0))</f>
        <v/>
      </c>
      <c r="H68" s="205" t="str">
        <f t="shared" si="9"/>
        <v/>
      </c>
      <c r="I68" s="4" t="str">
        <f>VLOOKUP($D68,percelen!$AZ:$DM,I$2,0)</f>
        <v/>
      </c>
      <c r="J68" s="212" t="str">
        <f>VLOOKUP($D68,percelen!$AZ:$DM,J$2,0)</f>
        <v/>
      </c>
      <c r="K68" s="4"/>
      <c r="L68" s="4">
        <f>VLOOKUP($D68,percelen!$AZ:$DM,L$2,0)</f>
        <v>0</v>
      </c>
      <c r="M68" s="4" t="str">
        <f>VLOOKUP($D68,percelen!$AZ:$DM,M$2,0)</f>
        <v/>
      </c>
      <c r="N68" s="205" t="e">
        <f>VLOOKUP(M68,NORM!$B$31:$F$38,N$2,0)</f>
        <v>#N/A</v>
      </c>
      <c r="O68" s="4" t="str">
        <f>VLOOKUP($D68,percelen!$AZ:$DM,O$2,0)</f>
        <v>N</v>
      </c>
      <c r="P68" s="4" t="str">
        <f>VLOOKUP($D68,percelen!$AZ:$DM,P$2,0)</f>
        <v>N</v>
      </c>
      <c r="Q68" s="4" t="str">
        <f>VLOOKUP($D68,percelen!$AZ:$DM,Q$2,0)</f>
        <v>N</v>
      </c>
      <c r="R68" s="205" t="str">
        <f>VLOOKUP($D68,percelen!$AZ:$DM,R$2,0)</f>
        <v>N</v>
      </c>
      <c r="S68" s="4" t="str">
        <f>VLOOKUP($D68,percelen!$AZ:$DM,S$2,0)</f>
        <v>N</v>
      </c>
      <c r="T68" s="4" t="str">
        <f>VLOOKUP($D68,percelen!$AZ:$DM,T$2,0)</f>
        <v>N</v>
      </c>
      <c r="U68" s="4" t="str">
        <f>VLOOKUP($D68,percelen!$AZ:$DM,U$2,0)</f>
        <v>N</v>
      </c>
      <c r="V68" s="4" t="str">
        <f>VLOOKUP($D68,percelen!$AZ:$DM,V$2,0)</f>
        <v>N</v>
      </c>
      <c r="W68" s="4" t="str">
        <f>IF(ISERROR(VLOOKUP($G68,GELDIGE_GEWASCODES_ECO!$B:$B,1,0)),"N","J")</f>
        <v>N</v>
      </c>
      <c r="X68" s="4" t="str">
        <f>IF(W68="J",IF(ISERROR(VLOOKUP($G68&amp;"_"&amp;$I68,GELDIGE_GEWASCODES_ECO!$A:$A,1,0)),"N","J"),"J")</f>
        <v>J</v>
      </c>
      <c r="Y68" s="4" t="str">
        <f>IF(ISERROR(VLOOKUP($G68,GELDIGE_GEWASCODES_ECO!$F:$F,1,0)),"N","J")</f>
        <v>N</v>
      </c>
      <c r="Z68" s="205" t="str">
        <f t="shared" si="10"/>
        <v>J</v>
      </c>
      <c r="AA68" s="4" t="str">
        <f>IF(ISERROR(VLOOKUP($G68,GELDIGE_GEWASCODES_ECO!$J:$J,1,0)),"N","J")</f>
        <v>N</v>
      </c>
      <c r="AB68" s="205" t="str">
        <f t="shared" si="11"/>
        <v>J</v>
      </c>
      <c r="AC68" s="4" t="str">
        <f t="shared" si="12"/>
        <v>J</v>
      </c>
      <c r="AD68" s="205" t="str">
        <f t="shared" si="13"/>
        <v>J</v>
      </c>
      <c r="AE68" s="205" t="str">
        <f t="shared" si="14"/>
        <v>J</v>
      </c>
      <c r="AF68" s="205" t="str">
        <f t="shared" si="15"/>
        <v>J</v>
      </c>
      <c r="AG68" s="205" t="str">
        <f t="shared" si="16"/>
        <v>J</v>
      </c>
      <c r="AH68" s="205" t="str">
        <f t="shared" si="17"/>
        <v>J</v>
      </c>
      <c r="AI68" s="205" t="str">
        <f t="shared" si="18"/>
        <v>J</v>
      </c>
      <c r="AJ68" s="205" t="str">
        <f t="shared" si="19"/>
        <v>J</v>
      </c>
      <c r="AK68" s="205" t="str">
        <f t="shared" si="20"/>
        <v>J</v>
      </c>
      <c r="AL68" s="4" t="str">
        <f t="shared" si="21"/>
        <v>N</v>
      </c>
      <c r="AM68" s="150" t="str">
        <f>IF(ISERROR(VLOOKUP(G68,LOV_CDT!E:F,2,0)),"",VLOOKUP(G68,LOV_CDT!E:F,2,0))</f>
        <v/>
      </c>
      <c r="AN68" s="150" t="str">
        <f>IF(ISERROR(VLOOKUP(G68,LOV_CDT!L:M,2,0)),"",VLOOKUP(G68,LOV_CDT!L:M,2,0))</f>
        <v/>
      </c>
      <c r="AO68" s="4" t="str">
        <f t="shared" si="22"/>
        <v>J</v>
      </c>
      <c r="AP68" s="4" t="str">
        <f t="shared" si="23"/>
        <v>J</v>
      </c>
      <c r="AQ68" s="4" t="str">
        <f t="shared" si="24"/>
        <v>J</v>
      </c>
      <c r="AR68" s="4" t="str">
        <f t="shared" si="25"/>
        <v>J</v>
      </c>
      <c r="AS68" s="4" t="str">
        <f t="shared" si="26"/>
        <v>J</v>
      </c>
      <c r="AT68" s="4" t="str">
        <f t="shared" si="27"/>
        <v>J</v>
      </c>
      <c r="AU68" s="4">
        <f t="shared" si="28"/>
        <v>0</v>
      </c>
      <c r="AV68" s="4">
        <f t="shared" si="29"/>
        <v>0</v>
      </c>
      <c r="AW68" s="4">
        <f t="shared" si="30"/>
        <v>0</v>
      </c>
      <c r="AX68" s="4">
        <f t="shared" si="31"/>
        <v>0</v>
      </c>
      <c r="AY68" s="4">
        <f t="shared" si="32"/>
        <v>0</v>
      </c>
      <c r="AZ68" s="4">
        <f t="shared" si="33"/>
        <v>0</v>
      </c>
      <c r="BA68" s="4">
        <f t="shared" si="34"/>
        <v>0</v>
      </c>
      <c r="BB68" s="4" t="e">
        <f>VLOOKUP(G68,ACTIVITEITENLIJST!E:I,BB$2,0)</f>
        <v>#N/A</v>
      </c>
      <c r="BC68" s="4" t="str">
        <f>IF(ISERROR(B68),"J",IF(ISERROR(VLOOKUP(B68,B$3:B67,1,0)),"J","N"))</f>
        <v>N</v>
      </c>
      <c r="BD68" s="354" t="str">
        <f t="shared" si="35"/>
        <v>N</v>
      </c>
      <c r="BE68" s="358" t="str">
        <f t="shared" si="36"/>
        <v>N</v>
      </c>
    </row>
    <row r="69" spans="1:57" x14ac:dyDescent="0.25">
      <c r="A69" t="str">
        <f t="shared" ref="A69:A102" si="37">D69&amp;"_"&amp;E69</f>
        <v>_</v>
      </c>
      <c r="B69" t="str">
        <f t="shared" ref="B69:B132" si="38">D69&amp;"_"&amp;G69</f>
        <v>_</v>
      </c>
      <c r="C69" s="2">
        <v>66</v>
      </c>
      <c r="D69" s="2" t="str">
        <f>IF(Invoer!B99&lt;&gt;"",Invoer!B99,"")</f>
        <v/>
      </c>
      <c r="E69" s="134" t="str">
        <f>IF(D69&lt;&gt;"",Invoer!Z99,"")</f>
        <v/>
      </c>
      <c r="F69" s="134" t="str">
        <f>IF(D69&lt;&gt;"",IF(Invoer!AH99="Ja","J",IF(Invoer!AH99="Nee","N","")),"")</f>
        <v/>
      </c>
      <c r="G69" s="36" t="str">
        <f>IF(OR(E69="",E69=0),"",VLOOKUP(E69,ACTIVITEITENLIJST!D:E,G$2,0))</f>
        <v/>
      </c>
      <c r="H69" s="205" t="str">
        <f t="shared" ref="H69:H132" si="39">IF(G69="","",E69)</f>
        <v/>
      </c>
      <c r="I69" s="4" t="str">
        <f>VLOOKUP($D69,percelen!$AZ:$DM,I$2,0)</f>
        <v/>
      </c>
      <c r="J69" s="212" t="str">
        <f>VLOOKUP($D69,percelen!$AZ:$DM,J$2,0)</f>
        <v/>
      </c>
      <c r="K69" s="4"/>
      <c r="L69" s="4">
        <f>VLOOKUP($D69,percelen!$AZ:$DM,L$2,0)</f>
        <v>0</v>
      </c>
      <c r="M69" s="4" t="str">
        <f>VLOOKUP($D69,percelen!$AZ:$DM,M$2,0)</f>
        <v/>
      </c>
      <c r="N69" s="205" t="e">
        <f>VLOOKUP(M69,NORM!$B$31:$F$38,N$2,0)</f>
        <v>#N/A</v>
      </c>
      <c r="O69" s="4" t="str">
        <f>VLOOKUP($D69,percelen!$AZ:$DM,O$2,0)</f>
        <v>N</v>
      </c>
      <c r="P69" s="4" t="str">
        <f>VLOOKUP($D69,percelen!$AZ:$DM,P$2,0)</f>
        <v>N</v>
      </c>
      <c r="Q69" s="4" t="str">
        <f>VLOOKUP($D69,percelen!$AZ:$DM,Q$2,0)</f>
        <v>N</v>
      </c>
      <c r="R69" s="205" t="str">
        <f>VLOOKUP($D69,percelen!$AZ:$DM,R$2,0)</f>
        <v>N</v>
      </c>
      <c r="S69" s="4" t="str">
        <f>VLOOKUP($D69,percelen!$AZ:$DM,S$2,0)</f>
        <v>N</v>
      </c>
      <c r="T69" s="4" t="str">
        <f>VLOOKUP($D69,percelen!$AZ:$DM,T$2,0)</f>
        <v>N</v>
      </c>
      <c r="U69" s="4" t="str">
        <f>VLOOKUP($D69,percelen!$AZ:$DM,U$2,0)</f>
        <v>N</v>
      </c>
      <c r="V69" s="4" t="str">
        <f>VLOOKUP($D69,percelen!$AZ:$DM,V$2,0)</f>
        <v>N</v>
      </c>
      <c r="W69" s="4" t="str">
        <f>IF(ISERROR(VLOOKUP($G69,GELDIGE_GEWASCODES_ECO!$B:$B,1,0)),"N","J")</f>
        <v>N</v>
      </c>
      <c r="X69" s="4" t="str">
        <f>IF(W69="J",IF(ISERROR(VLOOKUP($G69&amp;"_"&amp;$I69,GELDIGE_GEWASCODES_ECO!$A:$A,1,0)),"N","J"),"J")</f>
        <v>J</v>
      </c>
      <c r="Y69" s="4" t="str">
        <f>IF(ISERROR(VLOOKUP($G69,GELDIGE_GEWASCODES_ECO!$F:$F,1,0)),"N","J")</f>
        <v>N</v>
      </c>
      <c r="Z69" s="205" t="str">
        <f t="shared" ref="Z69:Z132" si="40">IF(Y69="J","J","J")</f>
        <v>J</v>
      </c>
      <c r="AA69" s="4" t="str">
        <f>IF(ISERROR(VLOOKUP($G69,GELDIGE_GEWASCODES_ECO!$J:$J,1,0)),"N","J")</f>
        <v>N</v>
      </c>
      <c r="AB69" s="205" t="str">
        <f t="shared" ref="AB69:AB132" si="41">IF(AA69="J","J","J")</f>
        <v>J</v>
      </c>
      <c r="AC69" s="4" t="str">
        <f t="shared" ref="AC69:AC132" si="42">IF(AND(X69="J",Z69="J",AB69="J"),"J","N")</f>
        <v>J</v>
      </c>
      <c r="AD69" s="205" t="str">
        <f t="shared" ref="AD69:AD132" si="43">IF(G69&lt;&gt;"H04","J",IF(O69="J","J","N"))</f>
        <v>J</v>
      </c>
      <c r="AE69" s="205" t="str">
        <f t="shared" ref="AE69:AE132" si="44">IF(G69&lt;&gt;"H10","J",IF(AND(OR(P69="J",Q69="J"),O69="N",S69="N",T69="N"),"J","N"))</f>
        <v>J</v>
      </c>
      <c r="AF69" s="205" t="str">
        <f t="shared" ref="AF69:AF132" si="45">IF(G69&lt;&gt;"B01","J",IF(I69&lt;&gt;J69,"J","N"))</f>
        <v>J</v>
      </c>
      <c r="AG69" s="205" t="str">
        <f t="shared" ref="AG69:AG132" si="46">IF($G69&lt;&gt;"V01","J",IF(ISERROR(VLOOKUP("V02",$G:$G,1,0)),"J","N"))</f>
        <v>J</v>
      </c>
      <c r="AH69" s="205" t="str">
        <f t="shared" ref="AH69:AH132" si="47">IF($G69&lt;&gt;"V02","J",IF(ISERROR(VLOOKUP("V01",$G:$G,1,0)),"J","N"))</f>
        <v>J</v>
      </c>
      <c r="AI69" s="205" t="str">
        <f t="shared" ref="AI69:AI132" si="48">IF(G69&lt;&gt;"T01","J",IF(AND(OR(P69="J",Q69="J"),R69="N"),"J","N"))</f>
        <v>J</v>
      </c>
      <c r="AJ69" s="205" t="str">
        <f t="shared" ref="AJ69:AJ132" si="49">IF(G69&lt;&gt;"D01","J",IF(OR(O69="J",P69="J",Q69="J"),"J","N"))</f>
        <v>J</v>
      </c>
      <c r="AK69" s="205" t="str">
        <f t="shared" ref="AK69:AK132" si="50">IF(AND(AC69="J",AD69="J",AE69="J",AF69="J",AG69="J",AH69="J",AI69="J",AJ69="J"),"J","N")</f>
        <v>J</v>
      </c>
      <c r="AL69" s="4" t="str">
        <f t="shared" ref="AL69:AL132" si="51">IF(OR(F69=0,F69="N",F69=""),"N","J")</f>
        <v>N</v>
      </c>
      <c r="AM69" s="150" t="str">
        <f>IF(ISERROR(VLOOKUP(G69,LOV_CDT!E:F,2,0)),"",VLOOKUP(G69,LOV_CDT!E:F,2,0))</f>
        <v/>
      </c>
      <c r="AN69" s="150" t="str">
        <f>IF(ISERROR(VLOOKUP(G69,LOV_CDT!L:M,2,0)),"",VLOOKUP(G69,LOV_CDT!L:M,2,0))</f>
        <v/>
      </c>
      <c r="AO69" s="4" t="str">
        <f t="shared" ref="AO69:AO132" si="52">IF(OR(AK69="N",AL69="J",AND(U69&lt;&gt;"N",AM69="GeenWaardeGeenPunten"),AND(U69&lt;&gt;"N",AM69="GeenWaardeWelPunten")),"N","J")</f>
        <v>J</v>
      </c>
      <c r="AP69" s="4" t="str">
        <f t="shared" ref="AP69:AP132" si="53">IF(OR(AK69="N",AL69="J",AND(V69&lt;&gt;"N",AN69="GeenWaardeGeenPunten"),AND(V69&lt;&gt;"N",AN69="GeenWaardeWelPunten")),"N","J")</f>
        <v>J</v>
      </c>
      <c r="AQ69" s="4" t="str">
        <f t="shared" ref="AQ69:AQ132" si="54">IF(AND(AO69="J",AP69="J"),"J","N")</f>
        <v>J</v>
      </c>
      <c r="AR69" s="4" t="str">
        <f t="shared" ref="AR69:AR132" si="55">IF(OR(AK69="N",AND(U69&lt;&gt;"N",AM69="GeenWaardeGeenPunten"),AND(U69&lt;&gt;"N",AP69="WelWaardeGeenPunten")),"N","J")</f>
        <v>J</v>
      </c>
      <c r="AS69" s="4" t="str">
        <f t="shared" ref="AS69:AS132" si="56">IF(OR(AK69="N",AND(V69&lt;&gt;"N",AN69="GeenWaardeGeenPunten"),AND(V69&lt;&gt;"N",AQ69="WelWaardeGeenPunten")),"N","J")</f>
        <v>J</v>
      </c>
      <c r="AT69" s="4" t="str">
        <f t="shared" ref="AT69:AT132" si="57">IF(AND(AR69="J",AS69="J"),"J","N")</f>
        <v>J</v>
      </c>
      <c r="AU69" s="4">
        <f t="shared" ref="AU69:AU132" si="58">IF(AQ69="J",SUMIFS(activiteitenlijst_waarde,activiteitenlijst_nummer,$G69,activiteitenlijst_regio,$M69)*$L69,0)</f>
        <v>0</v>
      </c>
      <c r="AV69" s="4">
        <f t="shared" ref="AV69:AV132" si="59">IF(AT69="J",SUMIFS(activiteitenlijst_punten_totaal,activiteitenlijst_nummer,$G69,activiteitenlijst_regio,$M69)*$L69,0)</f>
        <v>0</v>
      </c>
      <c r="AW69" s="4">
        <f t="shared" ref="AW69:AW132" si="60">IF(AT69="J",SUMIFS(activiteitenlijst_punten_klimaat,activiteitenlijst_nummer,$G69,activiteitenlijst_regio,$M69)*$L69,0)</f>
        <v>0</v>
      </c>
      <c r="AX69" s="4">
        <f t="shared" ref="AX69:AX132" si="61">IF(AT69="J",SUMIFS(activiteitenlijst_punten_bodem_en_lucht,activiteitenlijst_nummer,$G69,activiteitenlijst_regio,$M69)*$L69,0)</f>
        <v>0</v>
      </c>
      <c r="AY69" s="4">
        <f t="shared" ref="AY69:AY132" si="62">IF(AT69="J",SUMIFS(activiteitenlijst_punten_water,activiteitenlijst_nummer,$G69,activiteitenlijst_regio,$M69)*$L69,0)</f>
        <v>0</v>
      </c>
      <c r="AZ69" s="4">
        <f t="shared" ref="AZ69:AZ132" si="63">IF(AT69="J",SUMIFS(activiteitenlijst_punten_landschap,activiteitenlijst_nummer,$G69,activiteitenlijst_regio,$M69)*$L69,0)</f>
        <v>0</v>
      </c>
      <c r="BA69" s="4">
        <f t="shared" ref="BA69:BA132" si="64">IF(AT69="J",SUMIFS(activiteitenlijst_punten_biodiversiteit,activiteitenlijst_nummer,$G69,activiteitenlijst_regio,$M69)*$L69,0)</f>
        <v>0</v>
      </c>
      <c r="BB69" s="4" t="e">
        <f>VLOOKUP(G69,ACTIVITEITENLIJST!E:I,BB$2,0)</f>
        <v>#N/A</v>
      </c>
      <c r="BC69" s="4" t="str">
        <f>IF(ISERROR(B69),"J",IF(ISERROR(VLOOKUP(B69,B$3:B68,1,0)),"J","N"))</f>
        <v>N</v>
      </c>
      <c r="BD69" s="354" t="str">
        <f t="shared" ref="BD69:BD132" si="65">IF(AK69="J","N","J")</f>
        <v>N</v>
      </c>
      <c r="BE69" s="358" t="str">
        <f t="shared" si="36"/>
        <v>N</v>
      </c>
    </row>
    <row r="70" spans="1:57" x14ac:dyDescent="0.25">
      <c r="A70" t="str">
        <f t="shared" si="37"/>
        <v>_</v>
      </c>
      <c r="B70" t="str">
        <f t="shared" si="38"/>
        <v>_</v>
      </c>
      <c r="C70" s="2">
        <v>67</v>
      </c>
      <c r="D70" s="2" t="str">
        <f>IF(Invoer!B100&lt;&gt;"",Invoer!B100,"")</f>
        <v/>
      </c>
      <c r="E70" s="134" t="str">
        <f>IF(D70&lt;&gt;"",Invoer!Z100,"")</f>
        <v/>
      </c>
      <c r="F70" s="134" t="str">
        <f>IF(D70&lt;&gt;"",IF(Invoer!AH100="Ja","J",IF(Invoer!AH100="Nee","N","")),"")</f>
        <v/>
      </c>
      <c r="G70" s="36" t="str">
        <f>IF(OR(E70="",E70=0),"",VLOOKUP(E70,ACTIVITEITENLIJST!D:E,G$2,0))</f>
        <v/>
      </c>
      <c r="H70" s="205" t="str">
        <f t="shared" si="39"/>
        <v/>
      </c>
      <c r="I70" s="4" t="str">
        <f>VLOOKUP($D70,percelen!$AZ:$DM,I$2,0)</f>
        <v/>
      </c>
      <c r="J70" s="212" t="str">
        <f>VLOOKUP($D70,percelen!$AZ:$DM,J$2,0)</f>
        <v/>
      </c>
      <c r="K70" s="4"/>
      <c r="L70" s="4">
        <f>VLOOKUP($D70,percelen!$AZ:$DM,L$2,0)</f>
        <v>0</v>
      </c>
      <c r="M70" s="4" t="str">
        <f>VLOOKUP($D70,percelen!$AZ:$DM,M$2,0)</f>
        <v/>
      </c>
      <c r="N70" s="205" t="e">
        <f>VLOOKUP(M70,NORM!$B$31:$F$38,N$2,0)</f>
        <v>#N/A</v>
      </c>
      <c r="O70" s="4" t="str">
        <f>VLOOKUP($D70,percelen!$AZ:$DM,O$2,0)</f>
        <v>N</v>
      </c>
      <c r="P70" s="4" t="str">
        <f>VLOOKUP($D70,percelen!$AZ:$DM,P$2,0)</f>
        <v>N</v>
      </c>
      <c r="Q70" s="4" t="str">
        <f>VLOOKUP($D70,percelen!$AZ:$DM,Q$2,0)</f>
        <v>N</v>
      </c>
      <c r="R70" s="205" t="str">
        <f>VLOOKUP($D70,percelen!$AZ:$DM,R$2,0)</f>
        <v>N</v>
      </c>
      <c r="S70" s="4" t="str">
        <f>VLOOKUP($D70,percelen!$AZ:$DM,S$2,0)</f>
        <v>N</v>
      </c>
      <c r="T70" s="4" t="str">
        <f>VLOOKUP($D70,percelen!$AZ:$DM,T$2,0)</f>
        <v>N</v>
      </c>
      <c r="U70" s="4" t="str">
        <f>VLOOKUP($D70,percelen!$AZ:$DM,U$2,0)</f>
        <v>N</v>
      </c>
      <c r="V70" s="4" t="str">
        <f>VLOOKUP($D70,percelen!$AZ:$DM,V$2,0)</f>
        <v>N</v>
      </c>
      <c r="W70" s="4" t="str">
        <f>IF(ISERROR(VLOOKUP($G70,GELDIGE_GEWASCODES_ECO!$B:$B,1,0)),"N","J")</f>
        <v>N</v>
      </c>
      <c r="X70" s="4" t="str">
        <f>IF(W70="J",IF(ISERROR(VLOOKUP($G70&amp;"_"&amp;$I70,GELDIGE_GEWASCODES_ECO!$A:$A,1,0)),"N","J"),"J")</f>
        <v>J</v>
      </c>
      <c r="Y70" s="4" t="str">
        <f>IF(ISERROR(VLOOKUP($G70,GELDIGE_GEWASCODES_ECO!$F:$F,1,0)),"N","J")</f>
        <v>N</v>
      </c>
      <c r="Z70" s="205" t="str">
        <f t="shared" si="40"/>
        <v>J</v>
      </c>
      <c r="AA70" s="4" t="str">
        <f>IF(ISERROR(VLOOKUP($G70,GELDIGE_GEWASCODES_ECO!$J:$J,1,0)),"N","J")</f>
        <v>N</v>
      </c>
      <c r="AB70" s="205" t="str">
        <f t="shared" si="41"/>
        <v>J</v>
      </c>
      <c r="AC70" s="4" t="str">
        <f t="shared" si="42"/>
        <v>J</v>
      </c>
      <c r="AD70" s="205" t="str">
        <f t="shared" si="43"/>
        <v>J</v>
      </c>
      <c r="AE70" s="205" t="str">
        <f t="shared" si="44"/>
        <v>J</v>
      </c>
      <c r="AF70" s="205" t="str">
        <f t="shared" si="45"/>
        <v>J</v>
      </c>
      <c r="AG70" s="205" t="str">
        <f t="shared" si="46"/>
        <v>J</v>
      </c>
      <c r="AH70" s="205" t="str">
        <f t="shared" si="47"/>
        <v>J</v>
      </c>
      <c r="AI70" s="205" t="str">
        <f t="shared" si="48"/>
        <v>J</v>
      </c>
      <c r="AJ70" s="205" t="str">
        <f t="shared" si="49"/>
        <v>J</v>
      </c>
      <c r="AK70" s="205" t="str">
        <f t="shared" si="50"/>
        <v>J</v>
      </c>
      <c r="AL70" s="4" t="str">
        <f t="shared" si="51"/>
        <v>N</v>
      </c>
      <c r="AM70" s="150" t="str">
        <f>IF(ISERROR(VLOOKUP(G70,LOV_CDT!E:F,2,0)),"",VLOOKUP(G70,LOV_CDT!E:F,2,0))</f>
        <v/>
      </c>
      <c r="AN70" s="150" t="str">
        <f>IF(ISERROR(VLOOKUP(G70,LOV_CDT!L:M,2,0)),"",VLOOKUP(G70,LOV_CDT!L:M,2,0))</f>
        <v/>
      </c>
      <c r="AO70" s="4" t="str">
        <f t="shared" si="52"/>
        <v>J</v>
      </c>
      <c r="AP70" s="4" t="str">
        <f t="shared" si="53"/>
        <v>J</v>
      </c>
      <c r="AQ70" s="4" t="str">
        <f t="shared" si="54"/>
        <v>J</v>
      </c>
      <c r="AR70" s="4" t="str">
        <f t="shared" si="55"/>
        <v>J</v>
      </c>
      <c r="AS70" s="4" t="str">
        <f t="shared" si="56"/>
        <v>J</v>
      </c>
      <c r="AT70" s="4" t="str">
        <f t="shared" si="57"/>
        <v>J</v>
      </c>
      <c r="AU70" s="4">
        <f t="shared" si="58"/>
        <v>0</v>
      </c>
      <c r="AV70" s="4">
        <f t="shared" si="59"/>
        <v>0</v>
      </c>
      <c r="AW70" s="4">
        <f t="shared" si="60"/>
        <v>0</v>
      </c>
      <c r="AX70" s="4">
        <f t="shared" si="61"/>
        <v>0</v>
      </c>
      <c r="AY70" s="4">
        <f t="shared" si="62"/>
        <v>0</v>
      </c>
      <c r="AZ70" s="4">
        <f t="shared" si="63"/>
        <v>0</v>
      </c>
      <c r="BA70" s="4">
        <f t="shared" si="64"/>
        <v>0</v>
      </c>
      <c r="BB70" s="4" t="e">
        <f>VLOOKUP(G70,ACTIVITEITENLIJST!E:I,BB$2,0)</f>
        <v>#N/A</v>
      </c>
      <c r="BC70" s="4" t="str">
        <f>IF(ISERROR(B70),"J",IF(ISERROR(VLOOKUP(B70,B$3:B69,1,0)),"J","N"))</f>
        <v>N</v>
      </c>
      <c r="BD70" s="354" t="str">
        <f t="shared" si="65"/>
        <v>N</v>
      </c>
      <c r="BE70" s="358" t="str">
        <f t="shared" si="36"/>
        <v>N</v>
      </c>
    </row>
    <row r="71" spans="1:57" x14ac:dyDescent="0.25">
      <c r="A71" t="str">
        <f t="shared" si="37"/>
        <v>_</v>
      </c>
      <c r="B71" t="str">
        <f t="shared" si="38"/>
        <v>_</v>
      </c>
      <c r="C71" s="2">
        <v>68</v>
      </c>
      <c r="D71" s="2" t="str">
        <f>IF(Invoer!B101&lt;&gt;"",Invoer!B101,"")</f>
        <v/>
      </c>
      <c r="E71" s="134" t="str">
        <f>IF(D71&lt;&gt;"",Invoer!Z101,"")</f>
        <v/>
      </c>
      <c r="F71" s="134" t="str">
        <f>IF(D71&lt;&gt;"",IF(Invoer!AH101="Ja","J",IF(Invoer!AH101="Nee","N","")),"")</f>
        <v/>
      </c>
      <c r="G71" s="36" t="str">
        <f>IF(OR(E71="",E71=0),"",VLOOKUP(E71,ACTIVITEITENLIJST!D:E,G$2,0))</f>
        <v/>
      </c>
      <c r="H71" s="205" t="str">
        <f t="shared" si="39"/>
        <v/>
      </c>
      <c r="I71" s="4" t="str">
        <f>VLOOKUP($D71,percelen!$AZ:$DM,I$2,0)</f>
        <v/>
      </c>
      <c r="J71" s="212" t="str">
        <f>VLOOKUP($D71,percelen!$AZ:$DM,J$2,0)</f>
        <v/>
      </c>
      <c r="K71" s="4"/>
      <c r="L71" s="4">
        <f>VLOOKUP($D71,percelen!$AZ:$DM,L$2,0)</f>
        <v>0</v>
      </c>
      <c r="M71" s="4" t="str">
        <f>VLOOKUP($D71,percelen!$AZ:$DM,M$2,0)</f>
        <v/>
      </c>
      <c r="N71" s="205" t="e">
        <f>VLOOKUP(M71,NORM!$B$31:$F$38,N$2,0)</f>
        <v>#N/A</v>
      </c>
      <c r="O71" s="4" t="str">
        <f>VLOOKUP($D71,percelen!$AZ:$DM,O$2,0)</f>
        <v>N</v>
      </c>
      <c r="P71" s="4" t="str">
        <f>VLOOKUP($D71,percelen!$AZ:$DM,P$2,0)</f>
        <v>N</v>
      </c>
      <c r="Q71" s="4" t="str">
        <f>VLOOKUP($D71,percelen!$AZ:$DM,Q$2,0)</f>
        <v>N</v>
      </c>
      <c r="R71" s="205" t="str">
        <f>VLOOKUP($D71,percelen!$AZ:$DM,R$2,0)</f>
        <v>N</v>
      </c>
      <c r="S71" s="4" t="str">
        <f>VLOOKUP($D71,percelen!$AZ:$DM,S$2,0)</f>
        <v>N</v>
      </c>
      <c r="T71" s="4" t="str">
        <f>VLOOKUP($D71,percelen!$AZ:$DM,T$2,0)</f>
        <v>N</v>
      </c>
      <c r="U71" s="4" t="str">
        <f>VLOOKUP($D71,percelen!$AZ:$DM,U$2,0)</f>
        <v>N</v>
      </c>
      <c r="V71" s="4" t="str">
        <f>VLOOKUP($D71,percelen!$AZ:$DM,V$2,0)</f>
        <v>N</v>
      </c>
      <c r="W71" s="4" t="str">
        <f>IF(ISERROR(VLOOKUP($G71,GELDIGE_GEWASCODES_ECO!$B:$B,1,0)),"N","J")</f>
        <v>N</v>
      </c>
      <c r="X71" s="4" t="str">
        <f>IF(W71="J",IF(ISERROR(VLOOKUP($G71&amp;"_"&amp;$I71,GELDIGE_GEWASCODES_ECO!$A:$A,1,0)),"N","J"),"J")</f>
        <v>J</v>
      </c>
      <c r="Y71" s="4" t="str">
        <f>IF(ISERROR(VLOOKUP($G71,GELDIGE_GEWASCODES_ECO!$F:$F,1,0)),"N","J")</f>
        <v>N</v>
      </c>
      <c r="Z71" s="205" t="str">
        <f t="shared" si="40"/>
        <v>J</v>
      </c>
      <c r="AA71" s="4" t="str">
        <f>IF(ISERROR(VLOOKUP($G71,GELDIGE_GEWASCODES_ECO!$J:$J,1,0)),"N","J")</f>
        <v>N</v>
      </c>
      <c r="AB71" s="205" t="str">
        <f t="shared" si="41"/>
        <v>J</v>
      </c>
      <c r="AC71" s="4" t="str">
        <f t="shared" si="42"/>
        <v>J</v>
      </c>
      <c r="AD71" s="205" t="str">
        <f t="shared" si="43"/>
        <v>J</v>
      </c>
      <c r="AE71" s="205" t="str">
        <f t="shared" si="44"/>
        <v>J</v>
      </c>
      <c r="AF71" s="205" t="str">
        <f t="shared" si="45"/>
        <v>J</v>
      </c>
      <c r="AG71" s="205" t="str">
        <f t="shared" si="46"/>
        <v>J</v>
      </c>
      <c r="AH71" s="205" t="str">
        <f t="shared" si="47"/>
        <v>J</v>
      </c>
      <c r="AI71" s="205" t="str">
        <f t="shared" si="48"/>
        <v>J</v>
      </c>
      <c r="AJ71" s="205" t="str">
        <f t="shared" si="49"/>
        <v>J</v>
      </c>
      <c r="AK71" s="205" t="str">
        <f t="shared" si="50"/>
        <v>J</v>
      </c>
      <c r="AL71" s="4" t="str">
        <f t="shared" si="51"/>
        <v>N</v>
      </c>
      <c r="AM71" s="150" t="str">
        <f>IF(ISERROR(VLOOKUP(G71,LOV_CDT!E:F,2,0)),"",VLOOKUP(G71,LOV_CDT!E:F,2,0))</f>
        <v/>
      </c>
      <c r="AN71" s="150" t="str">
        <f>IF(ISERROR(VLOOKUP(G71,LOV_CDT!L:M,2,0)),"",VLOOKUP(G71,LOV_CDT!L:M,2,0))</f>
        <v/>
      </c>
      <c r="AO71" s="4" t="str">
        <f t="shared" si="52"/>
        <v>J</v>
      </c>
      <c r="AP71" s="4" t="str">
        <f t="shared" si="53"/>
        <v>J</v>
      </c>
      <c r="AQ71" s="4" t="str">
        <f t="shared" si="54"/>
        <v>J</v>
      </c>
      <c r="AR71" s="4" t="str">
        <f t="shared" si="55"/>
        <v>J</v>
      </c>
      <c r="AS71" s="4" t="str">
        <f t="shared" si="56"/>
        <v>J</v>
      </c>
      <c r="AT71" s="4" t="str">
        <f t="shared" si="57"/>
        <v>J</v>
      </c>
      <c r="AU71" s="4">
        <f t="shared" si="58"/>
        <v>0</v>
      </c>
      <c r="AV71" s="4">
        <f t="shared" si="59"/>
        <v>0</v>
      </c>
      <c r="AW71" s="4">
        <f t="shared" si="60"/>
        <v>0</v>
      </c>
      <c r="AX71" s="4">
        <f t="shared" si="61"/>
        <v>0</v>
      </c>
      <c r="AY71" s="4">
        <f t="shared" si="62"/>
        <v>0</v>
      </c>
      <c r="AZ71" s="4">
        <f t="shared" si="63"/>
        <v>0</v>
      </c>
      <c r="BA71" s="4">
        <f t="shared" si="64"/>
        <v>0</v>
      </c>
      <c r="BB71" s="4" t="e">
        <f>VLOOKUP(G71,ACTIVITEITENLIJST!E:I,BB$2,0)</f>
        <v>#N/A</v>
      </c>
      <c r="BC71" s="4" t="str">
        <f>IF(ISERROR(B71),"J",IF(ISERROR(VLOOKUP(B71,B$3:B70,1,0)),"J","N"))</f>
        <v>N</v>
      </c>
      <c r="BD71" s="354" t="str">
        <f t="shared" si="65"/>
        <v>N</v>
      </c>
      <c r="BE71" s="358" t="str">
        <f t="shared" si="36"/>
        <v>N</v>
      </c>
    </row>
    <row r="72" spans="1:57" x14ac:dyDescent="0.25">
      <c r="A72" t="str">
        <f t="shared" si="37"/>
        <v>_</v>
      </c>
      <c r="B72" t="str">
        <f t="shared" si="38"/>
        <v>_</v>
      </c>
      <c r="C72" s="2">
        <v>69</v>
      </c>
      <c r="D72" s="2" t="str">
        <f>IF(Invoer!B102&lt;&gt;"",Invoer!B102,"")</f>
        <v/>
      </c>
      <c r="E72" s="134" t="str">
        <f>IF(D72&lt;&gt;"",Invoer!Z102,"")</f>
        <v/>
      </c>
      <c r="F72" s="134" t="str">
        <f>IF(D72&lt;&gt;"",IF(Invoer!AH102="Ja","J",IF(Invoer!AH102="Nee","N","")),"")</f>
        <v/>
      </c>
      <c r="G72" s="36" t="str">
        <f>IF(OR(E72="",E72=0),"",VLOOKUP(E72,ACTIVITEITENLIJST!D:E,G$2,0))</f>
        <v/>
      </c>
      <c r="H72" s="205" t="str">
        <f t="shared" si="39"/>
        <v/>
      </c>
      <c r="I72" s="4" t="str">
        <f>VLOOKUP($D72,percelen!$AZ:$DM,I$2,0)</f>
        <v/>
      </c>
      <c r="J72" s="212" t="str">
        <f>VLOOKUP($D72,percelen!$AZ:$DM,J$2,0)</f>
        <v/>
      </c>
      <c r="K72" s="4"/>
      <c r="L72" s="4">
        <f>VLOOKUP($D72,percelen!$AZ:$DM,L$2,0)</f>
        <v>0</v>
      </c>
      <c r="M72" s="4" t="str">
        <f>VLOOKUP($D72,percelen!$AZ:$DM,M$2,0)</f>
        <v/>
      </c>
      <c r="N72" s="205" t="e">
        <f>VLOOKUP(M72,NORM!$B$31:$F$38,N$2,0)</f>
        <v>#N/A</v>
      </c>
      <c r="O72" s="4" t="str">
        <f>VLOOKUP($D72,percelen!$AZ:$DM,O$2,0)</f>
        <v>N</v>
      </c>
      <c r="P72" s="4" t="str">
        <f>VLOOKUP($D72,percelen!$AZ:$DM,P$2,0)</f>
        <v>N</v>
      </c>
      <c r="Q72" s="4" t="str">
        <f>VLOOKUP($D72,percelen!$AZ:$DM,Q$2,0)</f>
        <v>N</v>
      </c>
      <c r="R72" s="205" t="str">
        <f>VLOOKUP($D72,percelen!$AZ:$DM,R$2,0)</f>
        <v>N</v>
      </c>
      <c r="S72" s="4" t="str">
        <f>VLOOKUP($D72,percelen!$AZ:$DM,S$2,0)</f>
        <v>N</v>
      </c>
      <c r="T72" s="4" t="str">
        <f>VLOOKUP($D72,percelen!$AZ:$DM,T$2,0)</f>
        <v>N</v>
      </c>
      <c r="U72" s="4" t="str">
        <f>VLOOKUP($D72,percelen!$AZ:$DM,U$2,0)</f>
        <v>N</v>
      </c>
      <c r="V72" s="4" t="str">
        <f>VLOOKUP($D72,percelen!$AZ:$DM,V$2,0)</f>
        <v>N</v>
      </c>
      <c r="W72" s="4" t="str">
        <f>IF(ISERROR(VLOOKUP($G72,GELDIGE_GEWASCODES_ECO!$B:$B,1,0)),"N","J")</f>
        <v>N</v>
      </c>
      <c r="X72" s="4" t="str">
        <f>IF(W72="J",IF(ISERROR(VLOOKUP($G72&amp;"_"&amp;$I72,GELDIGE_GEWASCODES_ECO!$A:$A,1,0)),"N","J"),"J")</f>
        <v>J</v>
      </c>
      <c r="Y72" s="4" t="str">
        <f>IF(ISERROR(VLOOKUP($G72,GELDIGE_GEWASCODES_ECO!$F:$F,1,0)),"N","J")</f>
        <v>N</v>
      </c>
      <c r="Z72" s="205" t="str">
        <f t="shared" si="40"/>
        <v>J</v>
      </c>
      <c r="AA72" s="4" t="str">
        <f>IF(ISERROR(VLOOKUP($G72,GELDIGE_GEWASCODES_ECO!$J:$J,1,0)),"N","J")</f>
        <v>N</v>
      </c>
      <c r="AB72" s="205" t="str">
        <f t="shared" si="41"/>
        <v>J</v>
      </c>
      <c r="AC72" s="4" t="str">
        <f t="shared" si="42"/>
        <v>J</v>
      </c>
      <c r="AD72" s="205" t="str">
        <f t="shared" si="43"/>
        <v>J</v>
      </c>
      <c r="AE72" s="205" t="str">
        <f t="shared" si="44"/>
        <v>J</v>
      </c>
      <c r="AF72" s="205" t="str">
        <f t="shared" si="45"/>
        <v>J</v>
      </c>
      <c r="AG72" s="205" t="str">
        <f t="shared" si="46"/>
        <v>J</v>
      </c>
      <c r="AH72" s="205" t="str">
        <f t="shared" si="47"/>
        <v>J</v>
      </c>
      <c r="AI72" s="205" t="str">
        <f t="shared" si="48"/>
        <v>J</v>
      </c>
      <c r="AJ72" s="205" t="str">
        <f t="shared" si="49"/>
        <v>J</v>
      </c>
      <c r="AK72" s="205" t="str">
        <f t="shared" si="50"/>
        <v>J</v>
      </c>
      <c r="AL72" s="4" t="str">
        <f t="shared" si="51"/>
        <v>N</v>
      </c>
      <c r="AM72" s="150" t="str">
        <f>IF(ISERROR(VLOOKUP(G72,LOV_CDT!E:F,2,0)),"",VLOOKUP(G72,LOV_CDT!E:F,2,0))</f>
        <v/>
      </c>
      <c r="AN72" s="150" t="str">
        <f>IF(ISERROR(VLOOKUP(G72,LOV_CDT!L:M,2,0)),"",VLOOKUP(G72,LOV_CDT!L:M,2,0))</f>
        <v/>
      </c>
      <c r="AO72" s="4" t="str">
        <f t="shared" si="52"/>
        <v>J</v>
      </c>
      <c r="AP72" s="4" t="str">
        <f t="shared" si="53"/>
        <v>J</v>
      </c>
      <c r="AQ72" s="4" t="str">
        <f t="shared" si="54"/>
        <v>J</v>
      </c>
      <c r="AR72" s="4" t="str">
        <f t="shared" si="55"/>
        <v>J</v>
      </c>
      <c r="AS72" s="4" t="str">
        <f t="shared" si="56"/>
        <v>J</v>
      </c>
      <c r="AT72" s="4" t="str">
        <f t="shared" si="57"/>
        <v>J</v>
      </c>
      <c r="AU72" s="4">
        <f t="shared" si="58"/>
        <v>0</v>
      </c>
      <c r="AV72" s="4">
        <f t="shared" si="59"/>
        <v>0</v>
      </c>
      <c r="AW72" s="4">
        <f t="shared" si="60"/>
        <v>0</v>
      </c>
      <c r="AX72" s="4">
        <f t="shared" si="61"/>
        <v>0</v>
      </c>
      <c r="AY72" s="4">
        <f t="shared" si="62"/>
        <v>0</v>
      </c>
      <c r="AZ72" s="4">
        <f t="shared" si="63"/>
        <v>0</v>
      </c>
      <c r="BA72" s="4">
        <f t="shared" si="64"/>
        <v>0</v>
      </c>
      <c r="BB72" s="4" t="e">
        <f>VLOOKUP(G72,ACTIVITEITENLIJST!E:I,BB$2,0)</f>
        <v>#N/A</v>
      </c>
      <c r="BC72" s="4" t="str">
        <f>IF(ISERROR(B72),"J",IF(ISERROR(VLOOKUP(B72,B$3:B71,1,0)),"J","N"))</f>
        <v>N</v>
      </c>
      <c r="BD72" s="354" t="str">
        <f t="shared" si="65"/>
        <v>N</v>
      </c>
      <c r="BE72" s="358" t="str">
        <f t="shared" si="36"/>
        <v>N</v>
      </c>
    </row>
    <row r="73" spans="1:57" x14ac:dyDescent="0.25">
      <c r="A73" t="str">
        <f t="shared" si="37"/>
        <v>_</v>
      </c>
      <c r="B73" t="str">
        <f t="shared" si="38"/>
        <v>_</v>
      </c>
      <c r="C73" s="2">
        <v>70</v>
      </c>
      <c r="D73" s="2" t="str">
        <f>IF(Invoer!B103&lt;&gt;"",Invoer!B103,"")</f>
        <v/>
      </c>
      <c r="E73" s="134" t="str">
        <f>IF(D73&lt;&gt;"",Invoer!Z103,"")</f>
        <v/>
      </c>
      <c r="F73" s="134" t="str">
        <f>IF(D73&lt;&gt;"",IF(Invoer!AH103="Ja","J",IF(Invoer!AH103="Nee","N","")),"")</f>
        <v/>
      </c>
      <c r="G73" s="36" t="str">
        <f>IF(OR(E73="",E73=0),"",VLOOKUP(E73,ACTIVITEITENLIJST!D:E,G$2,0))</f>
        <v/>
      </c>
      <c r="H73" s="205" t="str">
        <f t="shared" si="39"/>
        <v/>
      </c>
      <c r="I73" s="4" t="str">
        <f>VLOOKUP($D73,percelen!$AZ:$DM,I$2,0)</f>
        <v/>
      </c>
      <c r="J73" s="212" t="str">
        <f>VLOOKUP($D73,percelen!$AZ:$DM,J$2,0)</f>
        <v/>
      </c>
      <c r="K73" s="4"/>
      <c r="L73" s="4">
        <f>VLOOKUP($D73,percelen!$AZ:$DM,L$2,0)</f>
        <v>0</v>
      </c>
      <c r="M73" s="4" t="str">
        <f>VLOOKUP($D73,percelen!$AZ:$DM,M$2,0)</f>
        <v/>
      </c>
      <c r="N73" s="205" t="e">
        <f>VLOOKUP(M73,NORM!$B$31:$F$38,N$2,0)</f>
        <v>#N/A</v>
      </c>
      <c r="O73" s="4" t="str">
        <f>VLOOKUP($D73,percelen!$AZ:$DM,O$2,0)</f>
        <v>N</v>
      </c>
      <c r="P73" s="4" t="str">
        <f>VLOOKUP($D73,percelen!$AZ:$DM,P$2,0)</f>
        <v>N</v>
      </c>
      <c r="Q73" s="4" t="str">
        <f>VLOOKUP($D73,percelen!$AZ:$DM,Q$2,0)</f>
        <v>N</v>
      </c>
      <c r="R73" s="205" t="str">
        <f>VLOOKUP($D73,percelen!$AZ:$DM,R$2,0)</f>
        <v>N</v>
      </c>
      <c r="S73" s="4" t="str">
        <f>VLOOKUP($D73,percelen!$AZ:$DM,S$2,0)</f>
        <v>N</v>
      </c>
      <c r="T73" s="4" t="str">
        <f>VLOOKUP($D73,percelen!$AZ:$DM,T$2,0)</f>
        <v>N</v>
      </c>
      <c r="U73" s="4" t="str">
        <f>VLOOKUP($D73,percelen!$AZ:$DM,U$2,0)</f>
        <v>N</v>
      </c>
      <c r="V73" s="4" t="str">
        <f>VLOOKUP($D73,percelen!$AZ:$DM,V$2,0)</f>
        <v>N</v>
      </c>
      <c r="W73" s="4" t="str">
        <f>IF(ISERROR(VLOOKUP($G73,GELDIGE_GEWASCODES_ECO!$B:$B,1,0)),"N","J")</f>
        <v>N</v>
      </c>
      <c r="X73" s="4" t="str">
        <f>IF(W73="J",IF(ISERROR(VLOOKUP($G73&amp;"_"&amp;$I73,GELDIGE_GEWASCODES_ECO!$A:$A,1,0)),"N","J"),"J")</f>
        <v>J</v>
      </c>
      <c r="Y73" s="4" t="str">
        <f>IF(ISERROR(VLOOKUP($G73,GELDIGE_GEWASCODES_ECO!$F:$F,1,0)),"N","J")</f>
        <v>N</v>
      </c>
      <c r="Z73" s="205" t="str">
        <f t="shared" si="40"/>
        <v>J</v>
      </c>
      <c r="AA73" s="4" t="str">
        <f>IF(ISERROR(VLOOKUP($G73,GELDIGE_GEWASCODES_ECO!$J:$J,1,0)),"N","J")</f>
        <v>N</v>
      </c>
      <c r="AB73" s="205" t="str">
        <f t="shared" si="41"/>
        <v>J</v>
      </c>
      <c r="AC73" s="4" t="str">
        <f t="shared" si="42"/>
        <v>J</v>
      </c>
      <c r="AD73" s="205" t="str">
        <f t="shared" si="43"/>
        <v>J</v>
      </c>
      <c r="AE73" s="205" t="str">
        <f t="shared" si="44"/>
        <v>J</v>
      </c>
      <c r="AF73" s="205" t="str">
        <f t="shared" si="45"/>
        <v>J</v>
      </c>
      <c r="AG73" s="205" t="str">
        <f t="shared" si="46"/>
        <v>J</v>
      </c>
      <c r="AH73" s="205" t="str">
        <f t="shared" si="47"/>
        <v>J</v>
      </c>
      <c r="AI73" s="205" t="str">
        <f t="shared" si="48"/>
        <v>J</v>
      </c>
      <c r="AJ73" s="205" t="str">
        <f t="shared" si="49"/>
        <v>J</v>
      </c>
      <c r="AK73" s="205" t="str">
        <f t="shared" si="50"/>
        <v>J</v>
      </c>
      <c r="AL73" s="4" t="str">
        <f t="shared" si="51"/>
        <v>N</v>
      </c>
      <c r="AM73" s="150" t="str">
        <f>IF(ISERROR(VLOOKUP(G73,LOV_CDT!E:F,2,0)),"",VLOOKUP(G73,LOV_CDT!E:F,2,0))</f>
        <v/>
      </c>
      <c r="AN73" s="150" t="str">
        <f>IF(ISERROR(VLOOKUP(G73,LOV_CDT!L:M,2,0)),"",VLOOKUP(G73,LOV_CDT!L:M,2,0))</f>
        <v/>
      </c>
      <c r="AO73" s="4" t="str">
        <f t="shared" si="52"/>
        <v>J</v>
      </c>
      <c r="AP73" s="4" t="str">
        <f t="shared" si="53"/>
        <v>J</v>
      </c>
      <c r="AQ73" s="4" t="str">
        <f t="shared" si="54"/>
        <v>J</v>
      </c>
      <c r="AR73" s="4" t="str">
        <f t="shared" si="55"/>
        <v>J</v>
      </c>
      <c r="AS73" s="4" t="str">
        <f t="shared" si="56"/>
        <v>J</v>
      </c>
      <c r="AT73" s="4" t="str">
        <f t="shared" si="57"/>
        <v>J</v>
      </c>
      <c r="AU73" s="4">
        <f t="shared" si="58"/>
        <v>0</v>
      </c>
      <c r="AV73" s="4">
        <f t="shared" si="59"/>
        <v>0</v>
      </c>
      <c r="AW73" s="4">
        <f t="shared" si="60"/>
        <v>0</v>
      </c>
      <c r="AX73" s="4">
        <f t="shared" si="61"/>
        <v>0</v>
      </c>
      <c r="AY73" s="4">
        <f t="shared" si="62"/>
        <v>0</v>
      </c>
      <c r="AZ73" s="4">
        <f t="shared" si="63"/>
        <v>0</v>
      </c>
      <c r="BA73" s="4">
        <f t="shared" si="64"/>
        <v>0</v>
      </c>
      <c r="BB73" s="4" t="e">
        <f>VLOOKUP(G73,ACTIVITEITENLIJST!E:I,BB$2,0)</f>
        <v>#N/A</v>
      </c>
      <c r="BC73" s="4" t="str">
        <f>IF(ISERROR(B73),"J",IF(ISERROR(VLOOKUP(B73,B$3:B72,1,0)),"J","N"))</f>
        <v>N</v>
      </c>
      <c r="BD73" s="354" t="str">
        <f t="shared" si="65"/>
        <v>N</v>
      </c>
      <c r="BE73" s="358" t="str">
        <f t="shared" si="36"/>
        <v>N</v>
      </c>
    </row>
    <row r="74" spans="1:57" x14ac:dyDescent="0.25">
      <c r="A74" t="str">
        <f t="shared" si="37"/>
        <v>_</v>
      </c>
      <c r="B74" t="str">
        <f t="shared" si="38"/>
        <v>_</v>
      </c>
      <c r="C74" s="2">
        <v>71</v>
      </c>
      <c r="D74" s="2" t="str">
        <f>IF(Invoer!B104&lt;&gt;"",Invoer!B104,"")</f>
        <v/>
      </c>
      <c r="E74" s="134" t="str">
        <f>IF(D74&lt;&gt;"",Invoer!Z104,"")</f>
        <v/>
      </c>
      <c r="F74" s="134" t="str">
        <f>IF(D74&lt;&gt;"",IF(Invoer!AH104="Ja","J",IF(Invoer!AH104="Nee","N","")),"")</f>
        <v/>
      </c>
      <c r="G74" s="36" t="str">
        <f>IF(OR(E74="",E74=0),"",VLOOKUP(E74,ACTIVITEITENLIJST!D:E,G$2,0))</f>
        <v/>
      </c>
      <c r="H74" s="205" t="str">
        <f t="shared" si="39"/>
        <v/>
      </c>
      <c r="I74" s="4" t="str">
        <f>VLOOKUP($D74,percelen!$AZ:$DM,I$2,0)</f>
        <v/>
      </c>
      <c r="J74" s="212" t="str">
        <f>VLOOKUP($D74,percelen!$AZ:$DM,J$2,0)</f>
        <v/>
      </c>
      <c r="K74" s="4"/>
      <c r="L74" s="4">
        <f>VLOOKUP($D74,percelen!$AZ:$DM,L$2,0)</f>
        <v>0</v>
      </c>
      <c r="M74" s="4" t="str">
        <f>VLOOKUP($D74,percelen!$AZ:$DM,M$2,0)</f>
        <v/>
      </c>
      <c r="N74" s="205" t="e">
        <f>VLOOKUP(M74,NORM!$B$31:$F$38,N$2,0)</f>
        <v>#N/A</v>
      </c>
      <c r="O74" s="4" t="str">
        <f>VLOOKUP($D74,percelen!$AZ:$DM,O$2,0)</f>
        <v>N</v>
      </c>
      <c r="P74" s="4" t="str">
        <f>VLOOKUP($D74,percelen!$AZ:$DM,P$2,0)</f>
        <v>N</v>
      </c>
      <c r="Q74" s="4" t="str">
        <f>VLOOKUP($D74,percelen!$AZ:$DM,Q$2,0)</f>
        <v>N</v>
      </c>
      <c r="R74" s="205" t="str">
        <f>VLOOKUP($D74,percelen!$AZ:$DM,R$2,0)</f>
        <v>N</v>
      </c>
      <c r="S74" s="4" t="str">
        <f>VLOOKUP($D74,percelen!$AZ:$DM,S$2,0)</f>
        <v>N</v>
      </c>
      <c r="T74" s="4" t="str">
        <f>VLOOKUP($D74,percelen!$AZ:$DM,T$2,0)</f>
        <v>N</v>
      </c>
      <c r="U74" s="4" t="str">
        <f>VLOOKUP($D74,percelen!$AZ:$DM,U$2,0)</f>
        <v>N</v>
      </c>
      <c r="V74" s="4" t="str">
        <f>VLOOKUP($D74,percelen!$AZ:$DM,V$2,0)</f>
        <v>N</v>
      </c>
      <c r="W74" s="4" t="str">
        <f>IF(ISERROR(VLOOKUP($G74,GELDIGE_GEWASCODES_ECO!$B:$B,1,0)),"N","J")</f>
        <v>N</v>
      </c>
      <c r="X74" s="4" t="str">
        <f>IF(W74="J",IF(ISERROR(VLOOKUP($G74&amp;"_"&amp;$I74,GELDIGE_GEWASCODES_ECO!$A:$A,1,0)),"N","J"),"J")</f>
        <v>J</v>
      </c>
      <c r="Y74" s="4" t="str">
        <f>IF(ISERROR(VLOOKUP($G74,GELDIGE_GEWASCODES_ECO!$F:$F,1,0)),"N","J")</f>
        <v>N</v>
      </c>
      <c r="Z74" s="205" t="str">
        <f t="shared" si="40"/>
        <v>J</v>
      </c>
      <c r="AA74" s="4" t="str">
        <f>IF(ISERROR(VLOOKUP($G74,GELDIGE_GEWASCODES_ECO!$J:$J,1,0)),"N","J")</f>
        <v>N</v>
      </c>
      <c r="AB74" s="205" t="str">
        <f t="shared" si="41"/>
        <v>J</v>
      </c>
      <c r="AC74" s="4" t="str">
        <f t="shared" si="42"/>
        <v>J</v>
      </c>
      <c r="AD74" s="205" t="str">
        <f t="shared" si="43"/>
        <v>J</v>
      </c>
      <c r="AE74" s="205" t="str">
        <f t="shared" si="44"/>
        <v>J</v>
      </c>
      <c r="AF74" s="205" t="str">
        <f t="shared" si="45"/>
        <v>J</v>
      </c>
      <c r="AG74" s="205" t="str">
        <f t="shared" si="46"/>
        <v>J</v>
      </c>
      <c r="AH74" s="205" t="str">
        <f t="shared" si="47"/>
        <v>J</v>
      </c>
      <c r="AI74" s="205" t="str">
        <f t="shared" si="48"/>
        <v>J</v>
      </c>
      <c r="AJ74" s="205" t="str">
        <f t="shared" si="49"/>
        <v>J</v>
      </c>
      <c r="AK74" s="205" t="str">
        <f t="shared" si="50"/>
        <v>J</v>
      </c>
      <c r="AL74" s="4" t="str">
        <f t="shared" si="51"/>
        <v>N</v>
      </c>
      <c r="AM74" s="150" t="str">
        <f>IF(ISERROR(VLOOKUP(G74,LOV_CDT!E:F,2,0)),"",VLOOKUP(G74,LOV_CDT!E:F,2,0))</f>
        <v/>
      </c>
      <c r="AN74" s="150" t="str">
        <f>IF(ISERROR(VLOOKUP(G74,LOV_CDT!L:M,2,0)),"",VLOOKUP(G74,LOV_CDT!L:M,2,0))</f>
        <v/>
      </c>
      <c r="AO74" s="4" t="str">
        <f t="shared" si="52"/>
        <v>J</v>
      </c>
      <c r="AP74" s="4" t="str">
        <f t="shared" si="53"/>
        <v>J</v>
      </c>
      <c r="AQ74" s="4" t="str">
        <f t="shared" si="54"/>
        <v>J</v>
      </c>
      <c r="AR74" s="4" t="str">
        <f t="shared" si="55"/>
        <v>J</v>
      </c>
      <c r="AS74" s="4" t="str">
        <f t="shared" si="56"/>
        <v>J</v>
      </c>
      <c r="AT74" s="4" t="str">
        <f t="shared" si="57"/>
        <v>J</v>
      </c>
      <c r="AU74" s="4">
        <f t="shared" si="58"/>
        <v>0</v>
      </c>
      <c r="AV74" s="4">
        <f t="shared" si="59"/>
        <v>0</v>
      </c>
      <c r="AW74" s="4">
        <f t="shared" si="60"/>
        <v>0</v>
      </c>
      <c r="AX74" s="4">
        <f t="shared" si="61"/>
        <v>0</v>
      </c>
      <c r="AY74" s="4">
        <f t="shared" si="62"/>
        <v>0</v>
      </c>
      <c r="AZ74" s="4">
        <f t="shared" si="63"/>
        <v>0</v>
      </c>
      <c r="BA74" s="4">
        <f t="shared" si="64"/>
        <v>0</v>
      </c>
      <c r="BB74" s="4" t="e">
        <f>VLOOKUP(G74,ACTIVITEITENLIJST!E:I,BB$2,0)</f>
        <v>#N/A</v>
      </c>
      <c r="BC74" s="4" t="str">
        <f>IF(ISERROR(B74),"J",IF(ISERROR(VLOOKUP(B74,B$3:B73,1,0)),"J","N"))</f>
        <v>N</v>
      </c>
      <c r="BD74" s="354" t="str">
        <f t="shared" si="65"/>
        <v>N</v>
      </c>
      <c r="BE74" s="358" t="str">
        <f t="shared" si="36"/>
        <v>N</v>
      </c>
    </row>
    <row r="75" spans="1:57" x14ac:dyDescent="0.25">
      <c r="A75" t="str">
        <f t="shared" si="37"/>
        <v>_</v>
      </c>
      <c r="B75" t="str">
        <f t="shared" si="38"/>
        <v>_</v>
      </c>
      <c r="C75" s="2">
        <v>72</v>
      </c>
      <c r="D75" s="2" t="str">
        <f>IF(Invoer!B105&lt;&gt;"",Invoer!B105,"")</f>
        <v/>
      </c>
      <c r="E75" s="134" t="str">
        <f>IF(D75&lt;&gt;"",Invoer!Z105,"")</f>
        <v/>
      </c>
      <c r="F75" s="134" t="str">
        <f>IF(D75&lt;&gt;"",IF(Invoer!AH105="Ja","J",IF(Invoer!AH105="Nee","N","")),"")</f>
        <v/>
      </c>
      <c r="G75" s="36" t="str">
        <f>IF(OR(E75="",E75=0),"",VLOOKUP(E75,ACTIVITEITENLIJST!D:E,G$2,0))</f>
        <v/>
      </c>
      <c r="H75" s="205" t="str">
        <f t="shared" si="39"/>
        <v/>
      </c>
      <c r="I75" s="4" t="str">
        <f>VLOOKUP($D75,percelen!$AZ:$DM,I$2,0)</f>
        <v/>
      </c>
      <c r="J75" s="212" t="str">
        <f>VLOOKUP($D75,percelen!$AZ:$DM,J$2,0)</f>
        <v/>
      </c>
      <c r="K75" s="4"/>
      <c r="L75" s="4">
        <f>VLOOKUP($D75,percelen!$AZ:$DM,L$2,0)</f>
        <v>0</v>
      </c>
      <c r="M75" s="4" t="str">
        <f>VLOOKUP($D75,percelen!$AZ:$DM,M$2,0)</f>
        <v/>
      </c>
      <c r="N75" s="205" t="e">
        <f>VLOOKUP(M75,NORM!$B$31:$F$38,N$2,0)</f>
        <v>#N/A</v>
      </c>
      <c r="O75" s="4" t="str">
        <f>VLOOKUP($D75,percelen!$AZ:$DM,O$2,0)</f>
        <v>N</v>
      </c>
      <c r="P75" s="4" t="str">
        <f>VLOOKUP($D75,percelen!$AZ:$DM,P$2,0)</f>
        <v>N</v>
      </c>
      <c r="Q75" s="4" t="str">
        <f>VLOOKUP($D75,percelen!$AZ:$DM,Q$2,0)</f>
        <v>N</v>
      </c>
      <c r="R75" s="205" t="str">
        <f>VLOOKUP($D75,percelen!$AZ:$DM,R$2,0)</f>
        <v>N</v>
      </c>
      <c r="S75" s="4" t="str">
        <f>VLOOKUP($D75,percelen!$AZ:$DM,S$2,0)</f>
        <v>N</v>
      </c>
      <c r="T75" s="4" t="str">
        <f>VLOOKUP($D75,percelen!$AZ:$DM,T$2,0)</f>
        <v>N</v>
      </c>
      <c r="U75" s="4" t="str">
        <f>VLOOKUP($D75,percelen!$AZ:$DM,U$2,0)</f>
        <v>N</v>
      </c>
      <c r="V75" s="4" t="str">
        <f>VLOOKUP($D75,percelen!$AZ:$DM,V$2,0)</f>
        <v>N</v>
      </c>
      <c r="W75" s="4" t="str">
        <f>IF(ISERROR(VLOOKUP($G75,GELDIGE_GEWASCODES_ECO!$B:$B,1,0)),"N","J")</f>
        <v>N</v>
      </c>
      <c r="X75" s="4" t="str">
        <f>IF(W75="J",IF(ISERROR(VLOOKUP($G75&amp;"_"&amp;$I75,GELDIGE_GEWASCODES_ECO!$A:$A,1,0)),"N","J"),"J")</f>
        <v>J</v>
      </c>
      <c r="Y75" s="4" t="str">
        <f>IF(ISERROR(VLOOKUP($G75,GELDIGE_GEWASCODES_ECO!$F:$F,1,0)),"N","J")</f>
        <v>N</v>
      </c>
      <c r="Z75" s="205" t="str">
        <f t="shared" si="40"/>
        <v>J</v>
      </c>
      <c r="AA75" s="4" t="str">
        <f>IF(ISERROR(VLOOKUP($G75,GELDIGE_GEWASCODES_ECO!$J:$J,1,0)),"N","J")</f>
        <v>N</v>
      </c>
      <c r="AB75" s="205" t="str">
        <f t="shared" si="41"/>
        <v>J</v>
      </c>
      <c r="AC75" s="4" t="str">
        <f t="shared" si="42"/>
        <v>J</v>
      </c>
      <c r="AD75" s="205" t="str">
        <f t="shared" si="43"/>
        <v>J</v>
      </c>
      <c r="AE75" s="205" t="str">
        <f t="shared" si="44"/>
        <v>J</v>
      </c>
      <c r="AF75" s="205" t="str">
        <f t="shared" si="45"/>
        <v>J</v>
      </c>
      <c r="AG75" s="205" t="str">
        <f t="shared" si="46"/>
        <v>J</v>
      </c>
      <c r="AH75" s="205" t="str">
        <f t="shared" si="47"/>
        <v>J</v>
      </c>
      <c r="AI75" s="205" t="str">
        <f t="shared" si="48"/>
        <v>J</v>
      </c>
      <c r="AJ75" s="205" t="str">
        <f t="shared" si="49"/>
        <v>J</v>
      </c>
      <c r="AK75" s="205" t="str">
        <f t="shared" si="50"/>
        <v>J</v>
      </c>
      <c r="AL75" s="4" t="str">
        <f t="shared" si="51"/>
        <v>N</v>
      </c>
      <c r="AM75" s="150" t="str">
        <f>IF(ISERROR(VLOOKUP(G75,LOV_CDT!E:F,2,0)),"",VLOOKUP(G75,LOV_CDT!E:F,2,0))</f>
        <v/>
      </c>
      <c r="AN75" s="150" t="str">
        <f>IF(ISERROR(VLOOKUP(G75,LOV_CDT!L:M,2,0)),"",VLOOKUP(G75,LOV_CDT!L:M,2,0))</f>
        <v/>
      </c>
      <c r="AO75" s="4" t="str">
        <f t="shared" si="52"/>
        <v>J</v>
      </c>
      <c r="AP75" s="4" t="str">
        <f t="shared" si="53"/>
        <v>J</v>
      </c>
      <c r="AQ75" s="4" t="str">
        <f t="shared" si="54"/>
        <v>J</v>
      </c>
      <c r="AR75" s="4" t="str">
        <f t="shared" si="55"/>
        <v>J</v>
      </c>
      <c r="AS75" s="4" t="str">
        <f t="shared" si="56"/>
        <v>J</v>
      </c>
      <c r="AT75" s="4" t="str">
        <f t="shared" si="57"/>
        <v>J</v>
      </c>
      <c r="AU75" s="4">
        <f t="shared" si="58"/>
        <v>0</v>
      </c>
      <c r="AV75" s="4">
        <f t="shared" si="59"/>
        <v>0</v>
      </c>
      <c r="AW75" s="4">
        <f t="shared" si="60"/>
        <v>0</v>
      </c>
      <c r="AX75" s="4">
        <f t="shared" si="61"/>
        <v>0</v>
      </c>
      <c r="AY75" s="4">
        <f t="shared" si="62"/>
        <v>0</v>
      </c>
      <c r="AZ75" s="4">
        <f t="shared" si="63"/>
        <v>0</v>
      </c>
      <c r="BA75" s="4">
        <f t="shared" si="64"/>
        <v>0</v>
      </c>
      <c r="BB75" s="4" t="e">
        <f>VLOOKUP(G75,ACTIVITEITENLIJST!E:I,BB$2,0)</f>
        <v>#N/A</v>
      </c>
      <c r="BC75" s="4" t="str">
        <f>IF(ISERROR(B75),"J",IF(ISERROR(VLOOKUP(B75,B$3:B74,1,0)),"J","N"))</f>
        <v>N</v>
      </c>
      <c r="BD75" s="354" t="str">
        <f t="shared" si="65"/>
        <v>N</v>
      </c>
      <c r="BE75" s="358" t="str">
        <f t="shared" si="36"/>
        <v>N</v>
      </c>
    </row>
    <row r="76" spans="1:57" x14ac:dyDescent="0.25">
      <c r="A76" t="str">
        <f t="shared" si="37"/>
        <v>_</v>
      </c>
      <c r="B76" t="str">
        <f t="shared" si="38"/>
        <v>_</v>
      </c>
      <c r="C76" s="2">
        <v>73</v>
      </c>
      <c r="D76" s="2" t="str">
        <f>IF(Invoer!B106&lt;&gt;"",Invoer!B106,"")</f>
        <v/>
      </c>
      <c r="E76" s="134" t="str">
        <f>IF(D76&lt;&gt;"",Invoer!Z106,"")</f>
        <v/>
      </c>
      <c r="F76" s="134" t="str">
        <f>IF(D76&lt;&gt;"",IF(Invoer!AH106="Ja","J",IF(Invoer!AH106="Nee","N","")),"")</f>
        <v/>
      </c>
      <c r="G76" s="36" t="str">
        <f>IF(OR(E76="",E76=0),"",VLOOKUP(E76,ACTIVITEITENLIJST!D:E,G$2,0))</f>
        <v/>
      </c>
      <c r="H76" s="205" t="str">
        <f t="shared" si="39"/>
        <v/>
      </c>
      <c r="I76" s="4" t="str">
        <f>VLOOKUP($D76,percelen!$AZ:$DM,I$2,0)</f>
        <v/>
      </c>
      <c r="J76" s="212" t="str">
        <f>VLOOKUP($D76,percelen!$AZ:$DM,J$2,0)</f>
        <v/>
      </c>
      <c r="K76" s="4"/>
      <c r="L76" s="4">
        <f>VLOOKUP($D76,percelen!$AZ:$DM,L$2,0)</f>
        <v>0</v>
      </c>
      <c r="M76" s="4" t="str">
        <f>VLOOKUP($D76,percelen!$AZ:$DM,M$2,0)</f>
        <v/>
      </c>
      <c r="N76" s="205" t="e">
        <f>VLOOKUP(M76,NORM!$B$31:$F$38,N$2,0)</f>
        <v>#N/A</v>
      </c>
      <c r="O76" s="4" t="str">
        <f>VLOOKUP($D76,percelen!$AZ:$DM,O$2,0)</f>
        <v>N</v>
      </c>
      <c r="P76" s="4" t="str">
        <f>VLOOKUP($D76,percelen!$AZ:$DM,P$2,0)</f>
        <v>N</v>
      </c>
      <c r="Q76" s="4" t="str">
        <f>VLOOKUP($D76,percelen!$AZ:$DM,Q$2,0)</f>
        <v>N</v>
      </c>
      <c r="R76" s="205" t="str">
        <f>VLOOKUP($D76,percelen!$AZ:$DM,R$2,0)</f>
        <v>N</v>
      </c>
      <c r="S76" s="4" t="str">
        <f>VLOOKUP($D76,percelen!$AZ:$DM,S$2,0)</f>
        <v>N</v>
      </c>
      <c r="T76" s="4" t="str">
        <f>VLOOKUP($D76,percelen!$AZ:$DM,T$2,0)</f>
        <v>N</v>
      </c>
      <c r="U76" s="4" t="str">
        <f>VLOOKUP($D76,percelen!$AZ:$DM,U$2,0)</f>
        <v>N</v>
      </c>
      <c r="V76" s="4" t="str">
        <f>VLOOKUP($D76,percelen!$AZ:$DM,V$2,0)</f>
        <v>N</v>
      </c>
      <c r="W76" s="4" t="str">
        <f>IF(ISERROR(VLOOKUP($G76,GELDIGE_GEWASCODES_ECO!$B:$B,1,0)),"N","J")</f>
        <v>N</v>
      </c>
      <c r="X76" s="4" t="str">
        <f>IF(W76="J",IF(ISERROR(VLOOKUP($G76&amp;"_"&amp;$I76,GELDIGE_GEWASCODES_ECO!$A:$A,1,0)),"N","J"),"J")</f>
        <v>J</v>
      </c>
      <c r="Y76" s="4" t="str">
        <f>IF(ISERROR(VLOOKUP($G76,GELDIGE_GEWASCODES_ECO!$F:$F,1,0)),"N","J")</f>
        <v>N</v>
      </c>
      <c r="Z76" s="205" t="str">
        <f t="shared" si="40"/>
        <v>J</v>
      </c>
      <c r="AA76" s="4" t="str">
        <f>IF(ISERROR(VLOOKUP($G76,GELDIGE_GEWASCODES_ECO!$J:$J,1,0)),"N","J")</f>
        <v>N</v>
      </c>
      <c r="AB76" s="205" t="str">
        <f t="shared" si="41"/>
        <v>J</v>
      </c>
      <c r="AC76" s="4" t="str">
        <f t="shared" si="42"/>
        <v>J</v>
      </c>
      <c r="AD76" s="205" t="str">
        <f t="shared" si="43"/>
        <v>J</v>
      </c>
      <c r="AE76" s="205" t="str">
        <f t="shared" si="44"/>
        <v>J</v>
      </c>
      <c r="AF76" s="205" t="str">
        <f t="shared" si="45"/>
        <v>J</v>
      </c>
      <c r="AG76" s="205" t="str">
        <f t="shared" si="46"/>
        <v>J</v>
      </c>
      <c r="AH76" s="205" t="str">
        <f t="shared" si="47"/>
        <v>J</v>
      </c>
      <c r="AI76" s="205" t="str">
        <f t="shared" si="48"/>
        <v>J</v>
      </c>
      <c r="AJ76" s="205" t="str">
        <f t="shared" si="49"/>
        <v>J</v>
      </c>
      <c r="AK76" s="205" t="str">
        <f t="shared" si="50"/>
        <v>J</v>
      </c>
      <c r="AL76" s="4" t="str">
        <f t="shared" si="51"/>
        <v>N</v>
      </c>
      <c r="AM76" s="150" t="str">
        <f>IF(ISERROR(VLOOKUP(G76,LOV_CDT!E:F,2,0)),"",VLOOKUP(G76,LOV_CDT!E:F,2,0))</f>
        <v/>
      </c>
      <c r="AN76" s="150" t="str">
        <f>IF(ISERROR(VLOOKUP(G76,LOV_CDT!L:M,2,0)),"",VLOOKUP(G76,LOV_CDT!L:M,2,0))</f>
        <v/>
      </c>
      <c r="AO76" s="4" t="str">
        <f t="shared" si="52"/>
        <v>J</v>
      </c>
      <c r="AP76" s="4" t="str">
        <f t="shared" si="53"/>
        <v>J</v>
      </c>
      <c r="AQ76" s="4" t="str">
        <f t="shared" si="54"/>
        <v>J</v>
      </c>
      <c r="AR76" s="4" t="str">
        <f t="shared" si="55"/>
        <v>J</v>
      </c>
      <c r="AS76" s="4" t="str">
        <f t="shared" si="56"/>
        <v>J</v>
      </c>
      <c r="AT76" s="4" t="str">
        <f t="shared" si="57"/>
        <v>J</v>
      </c>
      <c r="AU76" s="4">
        <f t="shared" si="58"/>
        <v>0</v>
      </c>
      <c r="AV76" s="4">
        <f t="shared" si="59"/>
        <v>0</v>
      </c>
      <c r="AW76" s="4">
        <f t="shared" si="60"/>
        <v>0</v>
      </c>
      <c r="AX76" s="4">
        <f t="shared" si="61"/>
        <v>0</v>
      </c>
      <c r="AY76" s="4">
        <f t="shared" si="62"/>
        <v>0</v>
      </c>
      <c r="AZ76" s="4">
        <f t="shared" si="63"/>
        <v>0</v>
      </c>
      <c r="BA76" s="4">
        <f t="shared" si="64"/>
        <v>0</v>
      </c>
      <c r="BB76" s="4" t="e">
        <f>VLOOKUP(G76,ACTIVITEITENLIJST!E:I,BB$2,0)</f>
        <v>#N/A</v>
      </c>
      <c r="BC76" s="4" t="str">
        <f>IF(ISERROR(B76),"J",IF(ISERROR(VLOOKUP(B76,B$3:B75,1,0)),"J","N"))</f>
        <v>N</v>
      </c>
      <c r="BD76" s="354" t="str">
        <f t="shared" si="65"/>
        <v>N</v>
      </c>
      <c r="BE76" s="358" t="str">
        <f t="shared" si="36"/>
        <v>N</v>
      </c>
    </row>
    <row r="77" spans="1:57" x14ac:dyDescent="0.25">
      <c r="A77" t="str">
        <f t="shared" si="37"/>
        <v>_</v>
      </c>
      <c r="B77" t="str">
        <f t="shared" si="38"/>
        <v>_</v>
      </c>
      <c r="C77" s="2">
        <v>74</v>
      </c>
      <c r="D77" s="2" t="str">
        <f>IF(Invoer!B107&lt;&gt;"",Invoer!B107,"")</f>
        <v/>
      </c>
      <c r="E77" s="134" t="str">
        <f>IF(D77&lt;&gt;"",Invoer!Z107,"")</f>
        <v/>
      </c>
      <c r="F77" s="134" t="str">
        <f>IF(D77&lt;&gt;"",IF(Invoer!AH107="Ja","J",IF(Invoer!AH107="Nee","N","")),"")</f>
        <v/>
      </c>
      <c r="G77" s="36" t="str">
        <f>IF(OR(E77="",E77=0),"",VLOOKUP(E77,ACTIVITEITENLIJST!D:E,G$2,0))</f>
        <v/>
      </c>
      <c r="H77" s="205" t="str">
        <f t="shared" si="39"/>
        <v/>
      </c>
      <c r="I77" s="4" t="str">
        <f>VLOOKUP($D77,percelen!$AZ:$DM,I$2,0)</f>
        <v/>
      </c>
      <c r="J77" s="212" t="str">
        <f>VLOOKUP($D77,percelen!$AZ:$DM,J$2,0)</f>
        <v/>
      </c>
      <c r="K77" s="4"/>
      <c r="L77" s="4">
        <f>VLOOKUP($D77,percelen!$AZ:$DM,L$2,0)</f>
        <v>0</v>
      </c>
      <c r="M77" s="4" t="str">
        <f>VLOOKUP($D77,percelen!$AZ:$DM,M$2,0)</f>
        <v/>
      </c>
      <c r="N77" s="205" t="e">
        <f>VLOOKUP(M77,NORM!$B$31:$F$38,N$2,0)</f>
        <v>#N/A</v>
      </c>
      <c r="O77" s="4" t="str">
        <f>VLOOKUP($D77,percelen!$AZ:$DM,O$2,0)</f>
        <v>N</v>
      </c>
      <c r="P77" s="4" t="str">
        <f>VLOOKUP($D77,percelen!$AZ:$DM,P$2,0)</f>
        <v>N</v>
      </c>
      <c r="Q77" s="4" t="str">
        <f>VLOOKUP($D77,percelen!$AZ:$DM,Q$2,0)</f>
        <v>N</v>
      </c>
      <c r="R77" s="205" t="str">
        <f>VLOOKUP($D77,percelen!$AZ:$DM,R$2,0)</f>
        <v>N</v>
      </c>
      <c r="S77" s="4" t="str">
        <f>VLOOKUP($D77,percelen!$AZ:$DM,S$2,0)</f>
        <v>N</v>
      </c>
      <c r="T77" s="4" t="str">
        <f>VLOOKUP($D77,percelen!$AZ:$DM,T$2,0)</f>
        <v>N</v>
      </c>
      <c r="U77" s="4" t="str">
        <f>VLOOKUP($D77,percelen!$AZ:$DM,U$2,0)</f>
        <v>N</v>
      </c>
      <c r="V77" s="4" t="str">
        <f>VLOOKUP($D77,percelen!$AZ:$DM,V$2,0)</f>
        <v>N</v>
      </c>
      <c r="W77" s="4" t="str">
        <f>IF(ISERROR(VLOOKUP($G77,GELDIGE_GEWASCODES_ECO!$B:$B,1,0)),"N","J")</f>
        <v>N</v>
      </c>
      <c r="X77" s="4" t="str">
        <f>IF(W77="J",IF(ISERROR(VLOOKUP($G77&amp;"_"&amp;$I77,GELDIGE_GEWASCODES_ECO!$A:$A,1,0)),"N","J"),"J")</f>
        <v>J</v>
      </c>
      <c r="Y77" s="4" t="str">
        <f>IF(ISERROR(VLOOKUP($G77,GELDIGE_GEWASCODES_ECO!$F:$F,1,0)),"N","J")</f>
        <v>N</v>
      </c>
      <c r="Z77" s="205" t="str">
        <f t="shared" si="40"/>
        <v>J</v>
      </c>
      <c r="AA77" s="4" t="str">
        <f>IF(ISERROR(VLOOKUP($G77,GELDIGE_GEWASCODES_ECO!$J:$J,1,0)),"N","J")</f>
        <v>N</v>
      </c>
      <c r="AB77" s="205" t="str">
        <f t="shared" si="41"/>
        <v>J</v>
      </c>
      <c r="AC77" s="4" t="str">
        <f t="shared" si="42"/>
        <v>J</v>
      </c>
      <c r="AD77" s="205" t="str">
        <f t="shared" si="43"/>
        <v>J</v>
      </c>
      <c r="AE77" s="205" t="str">
        <f t="shared" si="44"/>
        <v>J</v>
      </c>
      <c r="AF77" s="205" t="str">
        <f t="shared" si="45"/>
        <v>J</v>
      </c>
      <c r="AG77" s="205" t="str">
        <f t="shared" si="46"/>
        <v>J</v>
      </c>
      <c r="AH77" s="205" t="str">
        <f t="shared" si="47"/>
        <v>J</v>
      </c>
      <c r="AI77" s="205" t="str">
        <f t="shared" si="48"/>
        <v>J</v>
      </c>
      <c r="AJ77" s="205" t="str">
        <f t="shared" si="49"/>
        <v>J</v>
      </c>
      <c r="AK77" s="205" t="str">
        <f t="shared" si="50"/>
        <v>J</v>
      </c>
      <c r="AL77" s="4" t="str">
        <f t="shared" si="51"/>
        <v>N</v>
      </c>
      <c r="AM77" s="150" t="str">
        <f>IF(ISERROR(VLOOKUP(G77,LOV_CDT!E:F,2,0)),"",VLOOKUP(G77,LOV_CDT!E:F,2,0))</f>
        <v/>
      </c>
      <c r="AN77" s="150" t="str">
        <f>IF(ISERROR(VLOOKUP(G77,LOV_CDT!L:M,2,0)),"",VLOOKUP(G77,LOV_CDT!L:M,2,0))</f>
        <v/>
      </c>
      <c r="AO77" s="4" t="str">
        <f t="shared" si="52"/>
        <v>J</v>
      </c>
      <c r="AP77" s="4" t="str">
        <f t="shared" si="53"/>
        <v>J</v>
      </c>
      <c r="AQ77" s="4" t="str">
        <f t="shared" si="54"/>
        <v>J</v>
      </c>
      <c r="AR77" s="4" t="str">
        <f t="shared" si="55"/>
        <v>J</v>
      </c>
      <c r="AS77" s="4" t="str">
        <f t="shared" si="56"/>
        <v>J</v>
      </c>
      <c r="AT77" s="4" t="str">
        <f t="shared" si="57"/>
        <v>J</v>
      </c>
      <c r="AU77" s="4">
        <f t="shared" si="58"/>
        <v>0</v>
      </c>
      <c r="AV77" s="4">
        <f t="shared" si="59"/>
        <v>0</v>
      </c>
      <c r="AW77" s="4">
        <f t="shared" si="60"/>
        <v>0</v>
      </c>
      <c r="AX77" s="4">
        <f t="shared" si="61"/>
        <v>0</v>
      </c>
      <c r="AY77" s="4">
        <f t="shared" si="62"/>
        <v>0</v>
      </c>
      <c r="AZ77" s="4">
        <f t="shared" si="63"/>
        <v>0</v>
      </c>
      <c r="BA77" s="4">
        <f t="shared" si="64"/>
        <v>0</v>
      </c>
      <c r="BB77" s="4" t="e">
        <f>VLOOKUP(G77,ACTIVITEITENLIJST!E:I,BB$2,0)</f>
        <v>#N/A</v>
      </c>
      <c r="BC77" s="4" t="str">
        <f>IF(ISERROR(B77),"J",IF(ISERROR(VLOOKUP(B77,B$3:B76,1,0)),"J","N"))</f>
        <v>N</v>
      </c>
      <c r="BD77" s="354" t="str">
        <f t="shared" si="65"/>
        <v>N</v>
      </c>
      <c r="BE77" s="358" t="str">
        <f t="shared" ref="BE77:BE140" si="66">IF(A77="_","N",IF(COUNTIFS(A:A,A77,BC:BC,"N")&gt;0,"J","N"))</f>
        <v>N</v>
      </c>
    </row>
    <row r="78" spans="1:57" x14ac:dyDescent="0.25">
      <c r="A78" t="str">
        <f t="shared" si="37"/>
        <v>_</v>
      </c>
      <c r="B78" t="str">
        <f t="shared" si="38"/>
        <v>_</v>
      </c>
      <c r="C78" s="2">
        <v>75</v>
      </c>
      <c r="D78" s="2" t="str">
        <f>IF(Invoer!B108&lt;&gt;"",Invoer!B108,"")</f>
        <v/>
      </c>
      <c r="E78" s="134" t="str">
        <f>IF(D78&lt;&gt;"",Invoer!Z108,"")</f>
        <v/>
      </c>
      <c r="F78" s="134" t="str">
        <f>IF(D78&lt;&gt;"",IF(Invoer!AH108="Ja","J",IF(Invoer!AH108="Nee","N","")),"")</f>
        <v/>
      </c>
      <c r="G78" s="36" t="str">
        <f>IF(OR(E78="",E78=0),"",VLOOKUP(E78,ACTIVITEITENLIJST!D:E,G$2,0))</f>
        <v/>
      </c>
      <c r="H78" s="205" t="str">
        <f t="shared" si="39"/>
        <v/>
      </c>
      <c r="I78" s="4" t="str">
        <f>VLOOKUP($D78,percelen!$AZ:$DM,I$2,0)</f>
        <v/>
      </c>
      <c r="J78" s="212" t="str">
        <f>VLOOKUP($D78,percelen!$AZ:$DM,J$2,0)</f>
        <v/>
      </c>
      <c r="K78" s="4"/>
      <c r="L78" s="4">
        <f>VLOOKUP($D78,percelen!$AZ:$DM,L$2,0)</f>
        <v>0</v>
      </c>
      <c r="M78" s="4" t="str">
        <f>VLOOKUP($D78,percelen!$AZ:$DM,M$2,0)</f>
        <v/>
      </c>
      <c r="N78" s="205" t="e">
        <f>VLOOKUP(M78,NORM!$B$31:$F$38,N$2,0)</f>
        <v>#N/A</v>
      </c>
      <c r="O78" s="4" t="str">
        <f>VLOOKUP($D78,percelen!$AZ:$DM,O$2,0)</f>
        <v>N</v>
      </c>
      <c r="P78" s="4" t="str">
        <f>VLOOKUP($D78,percelen!$AZ:$DM,P$2,0)</f>
        <v>N</v>
      </c>
      <c r="Q78" s="4" t="str">
        <f>VLOOKUP($D78,percelen!$AZ:$DM,Q$2,0)</f>
        <v>N</v>
      </c>
      <c r="R78" s="205" t="str">
        <f>VLOOKUP($D78,percelen!$AZ:$DM,R$2,0)</f>
        <v>N</v>
      </c>
      <c r="S78" s="4" t="str">
        <f>VLOOKUP($D78,percelen!$AZ:$DM,S$2,0)</f>
        <v>N</v>
      </c>
      <c r="T78" s="4" t="str">
        <f>VLOOKUP($D78,percelen!$AZ:$DM,T$2,0)</f>
        <v>N</v>
      </c>
      <c r="U78" s="4" t="str">
        <f>VLOOKUP($D78,percelen!$AZ:$DM,U$2,0)</f>
        <v>N</v>
      </c>
      <c r="V78" s="4" t="str">
        <f>VLOOKUP($D78,percelen!$AZ:$DM,V$2,0)</f>
        <v>N</v>
      </c>
      <c r="W78" s="4" t="str">
        <f>IF(ISERROR(VLOOKUP($G78,GELDIGE_GEWASCODES_ECO!$B:$B,1,0)),"N","J")</f>
        <v>N</v>
      </c>
      <c r="X78" s="4" t="str">
        <f>IF(W78="J",IF(ISERROR(VLOOKUP($G78&amp;"_"&amp;$I78,GELDIGE_GEWASCODES_ECO!$A:$A,1,0)),"N","J"),"J")</f>
        <v>J</v>
      </c>
      <c r="Y78" s="4" t="str">
        <f>IF(ISERROR(VLOOKUP($G78,GELDIGE_GEWASCODES_ECO!$F:$F,1,0)),"N","J")</f>
        <v>N</v>
      </c>
      <c r="Z78" s="205" t="str">
        <f t="shared" si="40"/>
        <v>J</v>
      </c>
      <c r="AA78" s="4" t="str">
        <f>IF(ISERROR(VLOOKUP($G78,GELDIGE_GEWASCODES_ECO!$J:$J,1,0)),"N","J")</f>
        <v>N</v>
      </c>
      <c r="AB78" s="205" t="str">
        <f t="shared" si="41"/>
        <v>J</v>
      </c>
      <c r="AC78" s="4" t="str">
        <f t="shared" si="42"/>
        <v>J</v>
      </c>
      <c r="AD78" s="205" t="str">
        <f t="shared" si="43"/>
        <v>J</v>
      </c>
      <c r="AE78" s="205" t="str">
        <f t="shared" si="44"/>
        <v>J</v>
      </c>
      <c r="AF78" s="205" t="str">
        <f t="shared" si="45"/>
        <v>J</v>
      </c>
      <c r="AG78" s="205" t="str">
        <f t="shared" si="46"/>
        <v>J</v>
      </c>
      <c r="AH78" s="205" t="str">
        <f t="shared" si="47"/>
        <v>J</v>
      </c>
      <c r="AI78" s="205" t="str">
        <f t="shared" si="48"/>
        <v>J</v>
      </c>
      <c r="AJ78" s="205" t="str">
        <f t="shared" si="49"/>
        <v>J</v>
      </c>
      <c r="AK78" s="205" t="str">
        <f t="shared" si="50"/>
        <v>J</v>
      </c>
      <c r="AL78" s="4" t="str">
        <f t="shared" si="51"/>
        <v>N</v>
      </c>
      <c r="AM78" s="150" t="str">
        <f>IF(ISERROR(VLOOKUP(G78,LOV_CDT!E:F,2,0)),"",VLOOKUP(G78,LOV_CDT!E:F,2,0))</f>
        <v/>
      </c>
      <c r="AN78" s="150" t="str">
        <f>IF(ISERROR(VLOOKUP(G78,LOV_CDT!L:M,2,0)),"",VLOOKUP(G78,LOV_CDT!L:M,2,0))</f>
        <v/>
      </c>
      <c r="AO78" s="4" t="str">
        <f t="shared" si="52"/>
        <v>J</v>
      </c>
      <c r="AP78" s="4" t="str">
        <f t="shared" si="53"/>
        <v>J</v>
      </c>
      <c r="AQ78" s="4" t="str">
        <f t="shared" si="54"/>
        <v>J</v>
      </c>
      <c r="AR78" s="4" t="str">
        <f t="shared" si="55"/>
        <v>J</v>
      </c>
      <c r="AS78" s="4" t="str">
        <f t="shared" si="56"/>
        <v>J</v>
      </c>
      <c r="AT78" s="4" t="str">
        <f t="shared" si="57"/>
        <v>J</v>
      </c>
      <c r="AU78" s="4">
        <f t="shared" si="58"/>
        <v>0</v>
      </c>
      <c r="AV78" s="4">
        <f t="shared" si="59"/>
        <v>0</v>
      </c>
      <c r="AW78" s="4">
        <f t="shared" si="60"/>
        <v>0</v>
      </c>
      <c r="AX78" s="4">
        <f t="shared" si="61"/>
        <v>0</v>
      </c>
      <c r="AY78" s="4">
        <f t="shared" si="62"/>
        <v>0</v>
      </c>
      <c r="AZ78" s="4">
        <f t="shared" si="63"/>
        <v>0</v>
      </c>
      <c r="BA78" s="4">
        <f t="shared" si="64"/>
        <v>0</v>
      </c>
      <c r="BB78" s="4" t="e">
        <f>VLOOKUP(G78,ACTIVITEITENLIJST!E:I,BB$2,0)</f>
        <v>#N/A</v>
      </c>
      <c r="BC78" s="4" t="str">
        <f>IF(ISERROR(B78),"J",IF(ISERROR(VLOOKUP(B78,B$3:B77,1,0)),"J","N"))</f>
        <v>N</v>
      </c>
      <c r="BD78" s="354" t="str">
        <f t="shared" si="65"/>
        <v>N</v>
      </c>
      <c r="BE78" s="358" t="str">
        <f t="shared" si="66"/>
        <v>N</v>
      </c>
    </row>
    <row r="79" spans="1:57" x14ac:dyDescent="0.25">
      <c r="A79" t="str">
        <f t="shared" si="37"/>
        <v>_</v>
      </c>
      <c r="B79" t="str">
        <f t="shared" si="38"/>
        <v>_</v>
      </c>
      <c r="C79" s="2">
        <v>76</v>
      </c>
      <c r="D79" s="2" t="str">
        <f>IF(Invoer!B109&lt;&gt;"",Invoer!B109,"")</f>
        <v/>
      </c>
      <c r="E79" s="134" t="str">
        <f>IF(D79&lt;&gt;"",Invoer!Z109,"")</f>
        <v/>
      </c>
      <c r="F79" s="134" t="str">
        <f>IF(D79&lt;&gt;"",IF(Invoer!AH109="Ja","J",IF(Invoer!AH109="Nee","N","")),"")</f>
        <v/>
      </c>
      <c r="G79" s="36" t="str">
        <f>IF(OR(E79="",E79=0),"",VLOOKUP(E79,ACTIVITEITENLIJST!D:E,G$2,0))</f>
        <v/>
      </c>
      <c r="H79" s="205" t="str">
        <f t="shared" si="39"/>
        <v/>
      </c>
      <c r="I79" s="4" t="str">
        <f>VLOOKUP($D79,percelen!$AZ:$DM,I$2,0)</f>
        <v/>
      </c>
      <c r="J79" s="212" t="str">
        <f>VLOOKUP($D79,percelen!$AZ:$DM,J$2,0)</f>
        <v/>
      </c>
      <c r="K79" s="4"/>
      <c r="L79" s="4">
        <f>VLOOKUP($D79,percelen!$AZ:$DM,L$2,0)</f>
        <v>0</v>
      </c>
      <c r="M79" s="4" t="str">
        <f>VLOOKUP($D79,percelen!$AZ:$DM,M$2,0)</f>
        <v/>
      </c>
      <c r="N79" s="205" t="e">
        <f>VLOOKUP(M79,NORM!$B$31:$F$38,N$2,0)</f>
        <v>#N/A</v>
      </c>
      <c r="O79" s="4" t="str">
        <f>VLOOKUP($D79,percelen!$AZ:$DM,O$2,0)</f>
        <v>N</v>
      </c>
      <c r="P79" s="4" t="str">
        <f>VLOOKUP($D79,percelen!$AZ:$DM,P$2,0)</f>
        <v>N</v>
      </c>
      <c r="Q79" s="4" t="str">
        <f>VLOOKUP($D79,percelen!$AZ:$DM,Q$2,0)</f>
        <v>N</v>
      </c>
      <c r="R79" s="205" t="str">
        <f>VLOOKUP($D79,percelen!$AZ:$DM,R$2,0)</f>
        <v>N</v>
      </c>
      <c r="S79" s="4" t="str">
        <f>VLOOKUP($D79,percelen!$AZ:$DM,S$2,0)</f>
        <v>N</v>
      </c>
      <c r="T79" s="4" t="str">
        <f>VLOOKUP($D79,percelen!$AZ:$DM,T$2,0)</f>
        <v>N</v>
      </c>
      <c r="U79" s="4" t="str">
        <f>VLOOKUP($D79,percelen!$AZ:$DM,U$2,0)</f>
        <v>N</v>
      </c>
      <c r="V79" s="4" t="str">
        <f>VLOOKUP($D79,percelen!$AZ:$DM,V$2,0)</f>
        <v>N</v>
      </c>
      <c r="W79" s="4" t="str">
        <f>IF(ISERROR(VLOOKUP($G79,GELDIGE_GEWASCODES_ECO!$B:$B,1,0)),"N","J")</f>
        <v>N</v>
      </c>
      <c r="X79" s="4" t="str">
        <f>IF(W79="J",IF(ISERROR(VLOOKUP($G79&amp;"_"&amp;$I79,GELDIGE_GEWASCODES_ECO!$A:$A,1,0)),"N","J"),"J")</f>
        <v>J</v>
      </c>
      <c r="Y79" s="4" t="str">
        <f>IF(ISERROR(VLOOKUP($G79,GELDIGE_GEWASCODES_ECO!$F:$F,1,0)),"N","J")</f>
        <v>N</v>
      </c>
      <c r="Z79" s="205" t="str">
        <f t="shared" si="40"/>
        <v>J</v>
      </c>
      <c r="AA79" s="4" t="str">
        <f>IF(ISERROR(VLOOKUP($G79,GELDIGE_GEWASCODES_ECO!$J:$J,1,0)),"N","J")</f>
        <v>N</v>
      </c>
      <c r="AB79" s="205" t="str">
        <f t="shared" si="41"/>
        <v>J</v>
      </c>
      <c r="AC79" s="4" t="str">
        <f t="shared" si="42"/>
        <v>J</v>
      </c>
      <c r="AD79" s="205" t="str">
        <f t="shared" si="43"/>
        <v>J</v>
      </c>
      <c r="AE79" s="205" t="str">
        <f t="shared" si="44"/>
        <v>J</v>
      </c>
      <c r="AF79" s="205" t="str">
        <f t="shared" si="45"/>
        <v>J</v>
      </c>
      <c r="AG79" s="205" t="str">
        <f t="shared" si="46"/>
        <v>J</v>
      </c>
      <c r="AH79" s="205" t="str">
        <f t="shared" si="47"/>
        <v>J</v>
      </c>
      <c r="AI79" s="205" t="str">
        <f t="shared" si="48"/>
        <v>J</v>
      </c>
      <c r="AJ79" s="205" t="str">
        <f t="shared" si="49"/>
        <v>J</v>
      </c>
      <c r="AK79" s="205" t="str">
        <f t="shared" si="50"/>
        <v>J</v>
      </c>
      <c r="AL79" s="4" t="str">
        <f t="shared" si="51"/>
        <v>N</v>
      </c>
      <c r="AM79" s="150" t="str">
        <f>IF(ISERROR(VLOOKUP(G79,LOV_CDT!E:F,2,0)),"",VLOOKUP(G79,LOV_CDT!E:F,2,0))</f>
        <v/>
      </c>
      <c r="AN79" s="150" t="str">
        <f>IF(ISERROR(VLOOKUP(G79,LOV_CDT!L:M,2,0)),"",VLOOKUP(G79,LOV_CDT!L:M,2,0))</f>
        <v/>
      </c>
      <c r="AO79" s="4" t="str">
        <f t="shared" si="52"/>
        <v>J</v>
      </c>
      <c r="AP79" s="4" t="str">
        <f t="shared" si="53"/>
        <v>J</v>
      </c>
      <c r="AQ79" s="4" t="str">
        <f t="shared" si="54"/>
        <v>J</v>
      </c>
      <c r="AR79" s="4" t="str">
        <f t="shared" si="55"/>
        <v>J</v>
      </c>
      <c r="AS79" s="4" t="str">
        <f t="shared" si="56"/>
        <v>J</v>
      </c>
      <c r="AT79" s="4" t="str">
        <f t="shared" si="57"/>
        <v>J</v>
      </c>
      <c r="AU79" s="4">
        <f t="shared" si="58"/>
        <v>0</v>
      </c>
      <c r="AV79" s="4">
        <f t="shared" si="59"/>
        <v>0</v>
      </c>
      <c r="AW79" s="4">
        <f t="shared" si="60"/>
        <v>0</v>
      </c>
      <c r="AX79" s="4">
        <f t="shared" si="61"/>
        <v>0</v>
      </c>
      <c r="AY79" s="4">
        <f t="shared" si="62"/>
        <v>0</v>
      </c>
      <c r="AZ79" s="4">
        <f t="shared" si="63"/>
        <v>0</v>
      </c>
      <c r="BA79" s="4">
        <f t="shared" si="64"/>
        <v>0</v>
      </c>
      <c r="BB79" s="4" t="e">
        <f>VLOOKUP(G79,ACTIVITEITENLIJST!E:I,BB$2,0)</f>
        <v>#N/A</v>
      </c>
      <c r="BC79" s="4" t="str">
        <f>IF(ISERROR(B79),"J",IF(ISERROR(VLOOKUP(B79,B$3:B78,1,0)),"J","N"))</f>
        <v>N</v>
      </c>
      <c r="BD79" s="354" t="str">
        <f t="shared" si="65"/>
        <v>N</v>
      </c>
      <c r="BE79" s="358" t="str">
        <f t="shared" si="66"/>
        <v>N</v>
      </c>
    </row>
    <row r="80" spans="1:57" x14ac:dyDescent="0.25">
      <c r="A80" t="str">
        <f t="shared" si="37"/>
        <v>_</v>
      </c>
      <c r="B80" t="str">
        <f t="shared" si="38"/>
        <v>_</v>
      </c>
      <c r="C80" s="2">
        <v>77</v>
      </c>
      <c r="D80" s="2" t="str">
        <f>IF(Invoer!B110&lt;&gt;"",Invoer!B110,"")</f>
        <v/>
      </c>
      <c r="E80" s="134" t="str">
        <f>IF(D80&lt;&gt;"",Invoer!Z110,"")</f>
        <v/>
      </c>
      <c r="F80" s="134" t="str">
        <f>IF(D80&lt;&gt;"",IF(Invoer!AH110="Ja","J",IF(Invoer!AH110="Nee","N","")),"")</f>
        <v/>
      </c>
      <c r="G80" s="36" t="str">
        <f>IF(OR(E80="",E80=0),"",VLOOKUP(E80,ACTIVITEITENLIJST!D:E,G$2,0))</f>
        <v/>
      </c>
      <c r="H80" s="205" t="str">
        <f t="shared" si="39"/>
        <v/>
      </c>
      <c r="I80" s="4" t="str">
        <f>VLOOKUP($D80,percelen!$AZ:$DM,I$2,0)</f>
        <v/>
      </c>
      <c r="J80" s="212" t="str">
        <f>VLOOKUP($D80,percelen!$AZ:$DM,J$2,0)</f>
        <v/>
      </c>
      <c r="K80" s="4"/>
      <c r="L80" s="4">
        <f>VLOOKUP($D80,percelen!$AZ:$DM,L$2,0)</f>
        <v>0</v>
      </c>
      <c r="M80" s="4" t="str">
        <f>VLOOKUP($D80,percelen!$AZ:$DM,M$2,0)</f>
        <v/>
      </c>
      <c r="N80" s="205" t="e">
        <f>VLOOKUP(M80,NORM!$B$31:$F$38,N$2,0)</f>
        <v>#N/A</v>
      </c>
      <c r="O80" s="4" t="str">
        <f>VLOOKUP($D80,percelen!$AZ:$DM,O$2,0)</f>
        <v>N</v>
      </c>
      <c r="P80" s="4" t="str">
        <f>VLOOKUP($D80,percelen!$AZ:$DM,P$2,0)</f>
        <v>N</v>
      </c>
      <c r="Q80" s="4" t="str">
        <f>VLOOKUP($D80,percelen!$AZ:$DM,Q$2,0)</f>
        <v>N</v>
      </c>
      <c r="R80" s="205" t="str">
        <f>VLOOKUP($D80,percelen!$AZ:$DM,R$2,0)</f>
        <v>N</v>
      </c>
      <c r="S80" s="4" t="str">
        <f>VLOOKUP($D80,percelen!$AZ:$DM,S$2,0)</f>
        <v>N</v>
      </c>
      <c r="T80" s="4" t="str">
        <f>VLOOKUP($D80,percelen!$AZ:$DM,T$2,0)</f>
        <v>N</v>
      </c>
      <c r="U80" s="4" t="str">
        <f>VLOOKUP($D80,percelen!$AZ:$DM,U$2,0)</f>
        <v>N</v>
      </c>
      <c r="V80" s="4" t="str">
        <f>VLOOKUP($D80,percelen!$AZ:$DM,V$2,0)</f>
        <v>N</v>
      </c>
      <c r="W80" s="4" t="str">
        <f>IF(ISERROR(VLOOKUP($G80,GELDIGE_GEWASCODES_ECO!$B:$B,1,0)),"N","J")</f>
        <v>N</v>
      </c>
      <c r="X80" s="4" t="str">
        <f>IF(W80="J",IF(ISERROR(VLOOKUP($G80&amp;"_"&amp;$I80,GELDIGE_GEWASCODES_ECO!$A:$A,1,0)),"N","J"),"J")</f>
        <v>J</v>
      </c>
      <c r="Y80" s="4" t="str">
        <f>IF(ISERROR(VLOOKUP($G80,GELDIGE_GEWASCODES_ECO!$F:$F,1,0)),"N","J")</f>
        <v>N</v>
      </c>
      <c r="Z80" s="205" t="str">
        <f t="shared" si="40"/>
        <v>J</v>
      </c>
      <c r="AA80" s="4" t="str">
        <f>IF(ISERROR(VLOOKUP($G80,GELDIGE_GEWASCODES_ECO!$J:$J,1,0)),"N","J")</f>
        <v>N</v>
      </c>
      <c r="AB80" s="205" t="str">
        <f t="shared" si="41"/>
        <v>J</v>
      </c>
      <c r="AC80" s="4" t="str">
        <f t="shared" si="42"/>
        <v>J</v>
      </c>
      <c r="AD80" s="205" t="str">
        <f t="shared" si="43"/>
        <v>J</v>
      </c>
      <c r="AE80" s="205" t="str">
        <f t="shared" si="44"/>
        <v>J</v>
      </c>
      <c r="AF80" s="205" t="str">
        <f t="shared" si="45"/>
        <v>J</v>
      </c>
      <c r="AG80" s="205" t="str">
        <f t="shared" si="46"/>
        <v>J</v>
      </c>
      <c r="AH80" s="205" t="str">
        <f t="shared" si="47"/>
        <v>J</v>
      </c>
      <c r="AI80" s="205" t="str">
        <f t="shared" si="48"/>
        <v>J</v>
      </c>
      <c r="AJ80" s="205" t="str">
        <f t="shared" si="49"/>
        <v>J</v>
      </c>
      <c r="AK80" s="205" t="str">
        <f t="shared" si="50"/>
        <v>J</v>
      </c>
      <c r="AL80" s="4" t="str">
        <f t="shared" si="51"/>
        <v>N</v>
      </c>
      <c r="AM80" s="150" t="str">
        <f>IF(ISERROR(VLOOKUP(G80,LOV_CDT!E:F,2,0)),"",VLOOKUP(G80,LOV_CDT!E:F,2,0))</f>
        <v/>
      </c>
      <c r="AN80" s="150" t="str">
        <f>IF(ISERROR(VLOOKUP(G80,LOV_CDT!L:M,2,0)),"",VLOOKUP(G80,LOV_CDT!L:M,2,0))</f>
        <v/>
      </c>
      <c r="AO80" s="4" t="str">
        <f t="shared" si="52"/>
        <v>J</v>
      </c>
      <c r="AP80" s="4" t="str">
        <f t="shared" si="53"/>
        <v>J</v>
      </c>
      <c r="AQ80" s="4" t="str">
        <f t="shared" si="54"/>
        <v>J</v>
      </c>
      <c r="AR80" s="4" t="str">
        <f t="shared" si="55"/>
        <v>J</v>
      </c>
      <c r="AS80" s="4" t="str">
        <f t="shared" si="56"/>
        <v>J</v>
      </c>
      <c r="AT80" s="4" t="str">
        <f t="shared" si="57"/>
        <v>J</v>
      </c>
      <c r="AU80" s="4">
        <f t="shared" si="58"/>
        <v>0</v>
      </c>
      <c r="AV80" s="4">
        <f t="shared" si="59"/>
        <v>0</v>
      </c>
      <c r="AW80" s="4">
        <f t="shared" si="60"/>
        <v>0</v>
      </c>
      <c r="AX80" s="4">
        <f t="shared" si="61"/>
        <v>0</v>
      </c>
      <c r="AY80" s="4">
        <f t="shared" si="62"/>
        <v>0</v>
      </c>
      <c r="AZ80" s="4">
        <f t="shared" si="63"/>
        <v>0</v>
      </c>
      <c r="BA80" s="4">
        <f t="shared" si="64"/>
        <v>0</v>
      </c>
      <c r="BB80" s="4" t="e">
        <f>VLOOKUP(G80,ACTIVITEITENLIJST!E:I,BB$2,0)</f>
        <v>#N/A</v>
      </c>
      <c r="BC80" s="4" t="str">
        <f>IF(ISERROR(B80),"J",IF(ISERROR(VLOOKUP(B80,B$3:B79,1,0)),"J","N"))</f>
        <v>N</v>
      </c>
      <c r="BD80" s="354" t="str">
        <f t="shared" si="65"/>
        <v>N</v>
      </c>
      <c r="BE80" s="358" t="str">
        <f t="shared" si="66"/>
        <v>N</v>
      </c>
    </row>
    <row r="81" spans="1:57" x14ac:dyDescent="0.25">
      <c r="A81" t="str">
        <f t="shared" si="37"/>
        <v>_</v>
      </c>
      <c r="B81" t="str">
        <f t="shared" si="38"/>
        <v>_</v>
      </c>
      <c r="C81" s="2">
        <v>78</v>
      </c>
      <c r="D81" s="2" t="str">
        <f>IF(Invoer!B111&lt;&gt;"",Invoer!B111,"")</f>
        <v/>
      </c>
      <c r="E81" s="134" t="str">
        <f>IF(D81&lt;&gt;"",Invoer!Z111,"")</f>
        <v/>
      </c>
      <c r="F81" s="134" t="str">
        <f>IF(D81&lt;&gt;"",IF(Invoer!AH111="Ja","J",IF(Invoer!AH111="Nee","N","")),"")</f>
        <v/>
      </c>
      <c r="G81" s="36" t="str">
        <f>IF(OR(E81="",E81=0),"",VLOOKUP(E81,ACTIVITEITENLIJST!D:E,G$2,0))</f>
        <v/>
      </c>
      <c r="H81" s="205" t="str">
        <f t="shared" si="39"/>
        <v/>
      </c>
      <c r="I81" s="4" t="str">
        <f>VLOOKUP($D81,percelen!$AZ:$DM,I$2,0)</f>
        <v/>
      </c>
      <c r="J81" s="212" t="str">
        <f>VLOOKUP($D81,percelen!$AZ:$DM,J$2,0)</f>
        <v/>
      </c>
      <c r="K81" s="4"/>
      <c r="L81" s="4">
        <f>VLOOKUP($D81,percelen!$AZ:$DM,L$2,0)</f>
        <v>0</v>
      </c>
      <c r="M81" s="4" t="str">
        <f>VLOOKUP($D81,percelen!$AZ:$DM,M$2,0)</f>
        <v/>
      </c>
      <c r="N81" s="205" t="e">
        <f>VLOOKUP(M81,NORM!$B$31:$F$38,N$2,0)</f>
        <v>#N/A</v>
      </c>
      <c r="O81" s="4" t="str">
        <f>VLOOKUP($D81,percelen!$AZ:$DM,O$2,0)</f>
        <v>N</v>
      </c>
      <c r="P81" s="4" t="str">
        <f>VLOOKUP($D81,percelen!$AZ:$DM,P$2,0)</f>
        <v>N</v>
      </c>
      <c r="Q81" s="4" t="str">
        <f>VLOOKUP($D81,percelen!$AZ:$DM,Q$2,0)</f>
        <v>N</v>
      </c>
      <c r="R81" s="205" t="str">
        <f>VLOOKUP($D81,percelen!$AZ:$DM,R$2,0)</f>
        <v>N</v>
      </c>
      <c r="S81" s="4" t="str">
        <f>VLOOKUP($D81,percelen!$AZ:$DM,S$2,0)</f>
        <v>N</v>
      </c>
      <c r="T81" s="4" t="str">
        <f>VLOOKUP($D81,percelen!$AZ:$DM,T$2,0)</f>
        <v>N</v>
      </c>
      <c r="U81" s="4" t="str">
        <f>VLOOKUP($D81,percelen!$AZ:$DM,U$2,0)</f>
        <v>N</v>
      </c>
      <c r="V81" s="4" t="str">
        <f>VLOOKUP($D81,percelen!$AZ:$DM,V$2,0)</f>
        <v>N</v>
      </c>
      <c r="W81" s="4" t="str">
        <f>IF(ISERROR(VLOOKUP($G81,GELDIGE_GEWASCODES_ECO!$B:$B,1,0)),"N","J")</f>
        <v>N</v>
      </c>
      <c r="X81" s="4" t="str">
        <f>IF(W81="J",IF(ISERROR(VLOOKUP($G81&amp;"_"&amp;$I81,GELDIGE_GEWASCODES_ECO!$A:$A,1,0)),"N","J"),"J")</f>
        <v>J</v>
      </c>
      <c r="Y81" s="4" t="str">
        <f>IF(ISERROR(VLOOKUP($G81,GELDIGE_GEWASCODES_ECO!$F:$F,1,0)),"N","J")</f>
        <v>N</v>
      </c>
      <c r="Z81" s="205" t="str">
        <f t="shared" si="40"/>
        <v>J</v>
      </c>
      <c r="AA81" s="4" t="str">
        <f>IF(ISERROR(VLOOKUP($G81,GELDIGE_GEWASCODES_ECO!$J:$J,1,0)),"N","J")</f>
        <v>N</v>
      </c>
      <c r="AB81" s="205" t="str">
        <f t="shared" si="41"/>
        <v>J</v>
      </c>
      <c r="AC81" s="4" t="str">
        <f t="shared" si="42"/>
        <v>J</v>
      </c>
      <c r="AD81" s="205" t="str">
        <f t="shared" si="43"/>
        <v>J</v>
      </c>
      <c r="AE81" s="205" t="str">
        <f t="shared" si="44"/>
        <v>J</v>
      </c>
      <c r="AF81" s="205" t="str">
        <f t="shared" si="45"/>
        <v>J</v>
      </c>
      <c r="AG81" s="205" t="str">
        <f t="shared" si="46"/>
        <v>J</v>
      </c>
      <c r="AH81" s="205" t="str">
        <f t="shared" si="47"/>
        <v>J</v>
      </c>
      <c r="AI81" s="205" t="str">
        <f t="shared" si="48"/>
        <v>J</v>
      </c>
      <c r="AJ81" s="205" t="str">
        <f t="shared" si="49"/>
        <v>J</v>
      </c>
      <c r="AK81" s="205" t="str">
        <f t="shared" si="50"/>
        <v>J</v>
      </c>
      <c r="AL81" s="4" t="str">
        <f t="shared" si="51"/>
        <v>N</v>
      </c>
      <c r="AM81" s="150" t="str">
        <f>IF(ISERROR(VLOOKUP(G81,LOV_CDT!E:F,2,0)),"",VLOOKUP(G81,LOV_CDT!E:F,2,0))</f>
        <v/>
      </c>
      <c r="AN81" s="150" t="str">
        <f>IF(ISERROR(VLOOKUP(G81,LOV_CDT!L:M,2,0)),"",VLOOKUP(G81,LOV_CDT!L:M,2,0))</f>
        <v/>
      </c>
      <c r="AO81" s="4" t="str">
        <f t="shared" si="52"/>
        <v>J</v>
      </c>
      <c r="AP81" s="4" t="str">
        <f t="shared" si="53"/>
        <v>J</v>
      </c>
      <c r="AQ81" s="4" t="str">
        <f t="shared" si="54"/>
        <v>J</v>
      </c>
      <c r="AR81" s="4" t="str">
        <f t="shared" si="55"/>
        <v>J</v>
      </c>
      <c r="AS81" s="4" t="str">
        <f t="shared" si="56"/>
        <v>J</v>
      </c>
      <c r="AT81" s="4" t="str">
        <f t="shared" si="57"/>
        <v>J</v>
      </c>
      <c r="AU81" s="4">
        <f t="shared" si="58"/>
        <v>0</v>
      </c>
      <c r="AV81" s="4">
        <f t="shared" si="59"/>
        <v>0</v>
      </c>
      <c r="AW81" s="4">
        <f t="shared" si="60"/>
        <v>0</v>
      </c>
      <c r="AX81" s="4">
        <f t="shared" si="61"/>
        <v>0</v>
      </c>
      <c r="AY81" s="4">
        <f t="shared" si="62"/>
        <v>0</v>
      </c>
      <c r="AZ81" s="4">
        <f t="shared" si="63"/>
        <v>0</v>
      </c>
      <c r="BA81" s="4">
        <f t="shared" si="64"/>
        <v>0</v>
      </c>
      <c r="BB81" s="4" t="e">
        <f>VLOOKUP(G81,ACTIVITEITENLIJST!E:I,BB$2,0)</f>
        <v>#N/A</v>
      </c>
      <c r="BC81" s="4" t="str">
        <f>IF(ISERROR(B81),"J",IF(ISERROR(VLOOKUP(B81,B$3:B80,1,0)),"J","N"))</f>
        <v>N</v>
      </c>
      <c r="BD81" s="354" t="str">
        <f t="shared" si="65"/>
        <v>N</v>
      </c>
      <c r="BE81" s="358" t="str">
        <f t="shared" si="66"/>
        <v>N</v>
      </c>
    </row>
    <row r="82" spans="1:57" x14ac:dyDescent="0.25">
      <c r="A82" t="str">
        <f t="shared" si="37"/>
        <v>_</v>
      </c>
      <c r="B82" t="str">
        <f t="shared" si="38"/>
        <v>_</v>
      </c>
      <c r="C82" s="2">
        <v>79</v>
      </c>
      <c r="D82" s="2" t="str">
        <f>IF(Invoer!B112&lt;&gt;"",Invoer!B112,"")</f>
        <v/>
      </c>
      <c r="E82" s="134" t="str">
        <f>IF(D82&lt;&gt;"",Invoer!Z112,"")</f>
        <v/>
      </c>
      <c r="F82" s="134" t="str">
        <f>IF(D82&lt;&gt;"",IF(Invoer!AH112="Ja","J",IF(Invoer!AH112="Nee","N","")),"")</f>
        <v/>
      </c>
      <c r="G82" s="36" t="str">
        <f>IF(OR(E82="",E82=0),"",VLOOKUP(E82,ACTIVITEITENLIJST!D:E,G$2,0))</f>
        <v/>
      </c>
      <c r="H82" s="205" t="str">
        <f t="shared" si="39"/>
        <v/>
      </c>
      <c r="I82" s="4" t="str">
        <f>VLOOKUP($D82,percelen!$AZ:$DM,I$2,0)</f>
        <v/>
      </c>
      <c r="J82" s="212" t="str">
        <f>VLOOKUP($D82,percelen!$AZ:$DM,J$2,0)</f>
        <v/>
      </c>
      <c r="K82" s="4"/>
      <c r="L82" s="4">
        <f>VLOOKUP($D82,percelen!$AZ:$DM,L$2,0)</f>
        <v>0</v>
      </c>
      <c r="M82" s="4" t="str">
        <f>VLOOKUP($D82,percelen!$AZ:$DM,M$2,0)</f>
        <v/>
      </c>
      <c r="N82" s="205" t="e">
        <f>VLOOKUP(M82,NORM!$B$31:$F$38,N$2,0)</f>
        <v>#N/A</v>
      </c>
      <c r="O82" s="4" t="str">
        <f>VLOOKUP($D82,percelen!$AZ:$DM,O$2,0)</f>
        <v>N</v>
      </c>
      <c r="P82" s="4" t="str">
        <f>VLOOKUP($D82,percelen!$AZ:$DM,P$2,0)</f>
        <v>N</v>
      </c>
      <c r="Q82" s="4" t="str">
        <f>VLOOKUP($D82,percelen!$AZ:$DM,Q$2,0)</f>
        <v>N</v>
      </c>
      <c r="R82" s="205" t="str">
        <f>VLOOKUP($D82,percelen!$AZ:$DM,R$2,0)</f>
        <v>N</v>
      </c>
      <c r="S82" s="4" t="str">
        <f>VLOOKUP($D82,percelen!$AZ:$DM,S$2,0)</f>
        <v>N</v>
      </c>
      <c r="T82" s="4" t="str">
        <f>VLOOKUP($D82,percelen!$AZ:$DM,T$2,0)</f>
        <v>N</v>
      </c>
      <c r="U82" s="4" t="str">
        <f>VLOOKUP($D82,percelen!$AZ:$DM,U$2,0)</f>
        <v>N</v>
      </c>
      <c r="V82" s="4" t="str">
        <f>VLOOKUP($D82,percelen!$AZ:$DM,V$2,0)</f>
        <v>N</v>
      </c>
      <c r="W82" s="4" t="str">
        <f>IF(ISERROR(VLOOKUP($G82,GELDIGE_GEWASCODES_ECO!$B:$B,1,0)),"N","J")</f>
        <v>N</v>
      </c>
      <c r="X82" s="4" t="str">
        <f>IF(W82="J",IF(ISERROR(VLOOKUP($G82&amp;"_"&amp;$I82,GELDIGE_GEWASCODES_ECO!$A:$A,1,0)),"N","J"),"J")</f>
        <v>J</v>
      </c>
      <c r="Y82" s="4" t="str">
        <f>IF(ISERROR(VLOOKUP($G82,GELDIGE_GEWASCODES_ECO!$F:$F,1,0)),"N","J")</f>
        <v>N</v>
      </c>
      <c r="Z82" s="205" t="str">
        <f t="shared" si="40"/>
        <v>J</v>
      </c>
      <c r="AA82" s="4" t="str">
        <f>IF(ISERROR(VLOOKUP($G82,GELDIGE_GEWASCODES_ECO!$J:$J,1,0)),"N","J")</f>
        <v>N</v>
      </c>
      <c r="AB82" s="205" t="str">
        <f t="shared" si="41"/>
        <v>J</v>
      </c>
      <c r="AC82" s="4" t="str">
        <f t="shared" si="42"/>
        <v>J</v>
      </c>
      <c r="AD82" s="205" t="str">
        <f t="shared" si="43"/>
        <v>J</v>
      </c>
      <c r="AE82" s="205" t="str">
        <f t="shared" si="44"/>
        <v>J</v>
      </c>
      <c r="AF82" s="205" t="str">
        <f t="shared" si="45"/>
        <v>J</v>
      </c>
      <c r="AG82" s="205" t="str">
        <f t="shared" si="46"/>
        <v>J</v>
      </c>
      <c r="AH82" s="205" t="str">
        <f t="shared" si="47"/>
        <v>J</v>
      </c>
      <c r="AI82" s="205" t="str">
        <f t="shared" si="48"/>
        <v>J</v>
      </c>
      <c r="AJ82" s="205" t="str">
        <f t="shared" si="49"/>
        <v>J</v>
      </c>
      <c r="AK82" s="205" t="str">
        <f t="shared" si="50"/>
        <v>J</v>
      </c>
      <c r="AL82" s="4" t="str">
        <f t="shared" si="51"/>
        <v>N</v>
      </c>
      <c r="AM82" s="150" t="str">
        <f>IF(ISERROR(VLOOKUP(G82,LOV_CDT!E:F,2,0)),"",VLOOKUP(G82,LOV_CDT!E:F,2,0))</f>
        <v/>
      </c>
      <c r="AN82" s="150" t="str">
        <f>IF(ISERROR(VLOOKUP(G82,LOV_CDT!L:M,2,0)),"",VLOOKUP(G82,LOV_CDT!L:M,2,0))</f>
        <v/>
      </c>
      <c r="AO82" s="4" t="str">
        <f t="shared" si="52"/>
        <v>J</v>
      </c>
      <c r="AP82" s="4" t="str">
        <f t="shared" si="53"/>
        <v>J</v>
      </c>
      <c r="AQ82" s="4" t="str">
        <f t="shared" si="54"/>
        <v>J</v>
      </c>
      <c r="AR82" s="4" t="str">
        <f t="shared" si="55"/>
        <v>J</v>
      </c>
      <c r="AS82" s="4" t="str">
        <f t="shared" si="56"/>
        <v>J</v>
      </c>
      <c r="AT82" s="4" t="str">
        <f t="shared" si="57"/>
        <v>J</v>
      </c>
      <c r="AU82" s="4">
        <f t="shared" si="58"/>
        <v>0</v>
      </c>
      <c r="AV82" s="4">
        <f t="shared" si="59"/>
        <v>0</v>
      </c>
      <c r="AW82" s="4">
        <f t="shared" si="60"/>
        <v>0</v>
      </c>
      <c r="AX82" s="4">
        <f t="shared" si="61"/>
        <v>0</v>
      </c>
      <c r="AY82" s="4">
        <f t="shared" si="62"/>
        <v>0</v>
      </c>
      <c r="AZ82" s="4">
        <f t="shared" si="63"/>
        <v>0</v>
      </c>
      <c r="BA82" s="4">
        <f t="shared" si="64"/>
        <v>0</v>
      </c>
      <c r="BB82" s="4" t="e">
        <f>VLOOKUP(G82,ACTIVITEITENLIJST!E:I,BB$2,0)</f>
        <v>#N/A</v>
      </c>
      <c r="BC82" s="4" t="str">
        <f>IF(ISERROR(B82),"J",IF(ISERROR(VLOOKUP(B82,B$3:B81,1,0)),"J","N"))</f>
        <v>N</v>
      </c>
      <c r="BD82" s="354" t="str">
        <f t="shared" si="65"/>
        <v>N</v>
      </c>
      <c r="BE82" s="358" t="str">
        <f t="shared" si="66"/>
        <v>N</v>
      </c>
    </row>
    <row r="83" spans="1:57" x14ac:dyDescent="0.25">
      <c r="A83" t="str">
        <f t="shared" si="37"/>
        <v>_</v>
      </c>
      <c r="B83" t="str">
        <f t="shared" si="38"/>
        <v>_</v>
      </c>
      <c r="C83" s="2">
        <v>80</v>
      </c>
      <c r="D83" s="2" t="str">
        <f>IF(Invoer!B113&lt;&gt;"",Invoer!B113,"")</f>
        <v/>
      </c>
      <c r="E83" s="134" t="str">
        <f>IF(D83&lt;&gt;"",Invoer!Z113,"")</f>
        <v/>
      </c>
      <c r="F83" s="134" t="str">
        <f>IF(D83&lt;&gt;"",IF(Invoer!AH113="Ja","J",IF(Invoer!AH113="Nee","N","")),"")</f>
        <v/>
      </c>
      <c r="G83" s="36" t="str">
        <f>IF(OR(E83="",E83=0),"",VLOOKUP(E83,ACTIVITEITENLIJST!D:E,G$2,0))</f>
        <v/>
      </c>
      <c r="H83" s="205" t="str">
        <f t="shared" si="39"/>
        <v/>
      </c>
      <c r="I83" s="4" t="str">
        <f>VLOOKUP($D83,percelen!$AZ:$DM,I$2,0)</f>
        <v/>
      </c>
      <c r="J83" s="212" t="str">
        <f>VLOOKUP($D83,percelen!$AZ:$DM,J$2,0)</f>
        <v/>
      </c>
      <c r="K83" s="4"/>
      <c r="L83" s="4">
        <f>VLOOKUP($D83,percelen!$AZ:$DM,L$2,0)</f>
        <v>0</v>
      </c>
      <c r="M83" s="4" t="str">
        <f>VLOOKUP($D83,percelen!$AZ:$DM,M$2,0)</f>
        <v/>
      </c>
      <c r="N83" s="205" t="e">
        <f>VLOOKUP(M83,NORM!$B$31:$F$38,N$2,0)</f>
        <v>#N/A</v>
      </c>
      <c r="O83" s="4" t="str">
        <f>VLOOKUP($D83,percelen!$AZ:$DM,O$2,0)</f>
        <v>N</v>
      </c>
      <c r="P83" s="4" t="str">
        <f>VLOOKUP($D83,percelen!$AZ:$DM,P$2,0)</f>
        <v>N</v>
      </c>
      <c r="Q83" s="4" t="str">
        <f>VLOOKUP($D83,percelen!$AZ:$DM,Q$2,0)</f>
        <v>N</v>
      </c>
      <c r="R83" s="205" t="str">
        <f>VLOOKUP($D83,percelen!$AZ:$DM,R$2,0)</f>
        <v>N</v>
      </c>
      <c r="S83" s="4" t="str">
        <f>VLOOKUP($D83,percelen!$AZ:$DM,S$2,0)</f>
        <v>N</v>
      </c>
      <c r="T83" s="4" t="str">
        <f>VLOOKUP($D83,percelen!$AZ:$DM,T$2,0)</f>
        <v>N</v>
      </c>
      <c r="U83" s="4" t="str">
        <f>VLOOKUP($D83,percelen!$AZ:$DM,U$2,0)</f>
        <v>N</v>
      </c>
      <c r="V83" s="4" t="str">
        <f>VLOOKUP($D83,percelen!$AZ:$DM,V$2,0)</f>
        <v>N</v>
      </c>
      <c r="W83" s="4" t="str">
        <f>IF(ISERROR(VLOOKUP($G83,GELDIGE_GEWASCODES_ECO!$B:$B,1,0)),"N","J")</f>
        <v>N</v>
      </c>
      <c r="X83" s="4" t="str">
        <f>IF(W83="J",IF(ISERROR(VLOOKUP($G83&amp;"_"&amp;$I83,GELDIGE_GEWASCODES_ECO!$A:$A,1,0)),"N","J"),"J")</f>
        <v>J</v>
      </c>
      <c r="Y83" s="4" t="str">
        <f>IF(ISERROR(VLOOKUP($G83,GELDIGE_GEWASCODES_ECO!$F:$F,1,0)),"N","J")</f>
        <v>N</v>
      </c>
      <c r="Z83" s="205" t="str">
        <f t="shared" si="40"/>
        <v>J</v>
      </c>
      <c r="AA83" s="4" t="str">
        <f>IF(ISERROR(VLOOKUP($G83,GELDIGE_GEWASCODES_ECO!$J:$J,1,0)),"N","J")</f>
        <v>N</v>
      </c>
      <c r="AB83" s="205" t="str">
        <f t="shared" si="41"/>
        <v>J</v>
      </c>
      <c r="AC83" s="4" t="str">
        <f t="shared" si="42"/>
        <v>J</v>
      </c>
      <c r="AD83" s="205" t="str">
        <f t="shared" si="43"/>
        <v>J</v>
      </c>
      <c r="AE83" s="205" t="str">
        <f t="shared" si="44"/>
        <v>J</v>
      </c>
      <c r="AF83" s="205" t="str">
        <f t="shared" si="45"/>
        <v>J</v>
      </c>
      <c r="AG83" s="205" t="str">
        <f t="shared" si="46"/>
        <v>J</v>
      </c>
      <c r="AH83" s="205" t="str">
        <f t="shared" si="47"/>
        <v>J</v>
      </c>
      <c r="AI83" s="205" t="str">
        <f t="shared" si="48"/>
        <v>J</v>
      </c>
      <c r="AJ83" s="205" t="str">
        <f t="shared" si="49"/>
        <v>J</v>
      </c>
      <c r="AK83" s="205" t="str">
        <f t="shared" si="50"/>
        <v>J</v>
      </c>
      <c r="AL83" s="4" t="str">
        <f t="shared" si="51"/>
        <v>N</v>
      </c>
      <c r="AM83" s="150" t="str">
        <f>IF(ISERROR(VLOOKUP(G83,LOV_CDT!E:F,2,0)),"",VLOOKUP(G83,LOV_CDT!E:F,2,0))</f>
        <v/>
      </c>
      <c r="AN83" s="150" t="str">
        <f>IF(ISERROR(VLOOKUP(G83,LOV_CDT!L:M,2,0)),"",VLOOKUP(G83,LOV_CDT!L:M,2,0))</f>
        <v/>
      </c>
      <c r="AO83" s="4" t="str">
        <f t="shared" si="52"/>
        <v>J</v>
      </c>
      <c r="AP83" s="4" t="str">
        <f t="shared" si="53"/>
        <v>J</v>
      </c>
      <c r="AQ83" s="4" t="str">
        <f t="shared" si="54"/>
        <v>J</v>
      </c>
      <c r="AR83" s="4" t="str">
        <f t="shared" si="55"/>
        <v>J</v>
      </c>
      <c r="AS83" s="4" t="str">
        <f t="shared" si="56"/>
        <v>J</v>
      </c>
      <c r="AT83" s="4" t="str">
        <f t="shared" si="57"/>
        <v>J</v>
      </c>
      <c r="AU83" s="4">
        <f t="shared" si="58"/>
        <v>0</v>
      </c>
      <c r="AV83" s="4">
        <f t="shared" si="59"/>
        <v>0</v>
      </c>
      <c r="AW83" s="4">
        <f t="shared" si="60"/>
        <v>0</v>
      </c>
      <c r="AX83" s="4">
        <f t="shared" si="61"/>
        <v>0</v>
      </c>
      <c r="AY83" s="4">
        <f t="shared" si="62"/>
        <v>0</v>
      </c>
      <c r="AZ83" s="4">
        <f t="shared" si="63"/>
        <v>0</v>
      </c>
      <c r="BA83" s="4">
        <f t="shared" si="64"/>
        <v>0</v>
      </c>
      <c r="BB83" s="4" t="e">
        <f>VLOOKUP(G83,ACTIVITEITENLIJST!E:I,BB$2,0)</f>
        <v>#N/A</v>
      </c>
      <c r="BC83" s="4" t="str">
        <f>IF(ISERROR(B83),"J",IF(ISERROR(VLOOKUP(B83,B$3:B82,1,0)),"J","N"))</f>
        <v>N</v>
      </c>
      <c r="BD83" s="354" t="str">
        <f t="shared" si="65"/>
        <v>N</v>
      </c>
      <c r="BE83" s="358" t="str">
        <f t="shared" si="66"/>
        <v>N</v>
      </c>
    </row>
    <row r="84" spans="1:57" x14ac:dyDescent="0.25">
      <c r="A84" t="str">
        <f t="shared" si="37"/>
        <v>_</v>
      </c>
      <c r="B84" t="str">
        <f t="shared" si="38"/>
        <v>_</v>
      </c>
      <c r="C84" s="2">
        <v>81</v>
      </c>
      <c r="D84" s="2" t="str">
        <f>IF(Invoer!B114&lt;&gt;"",Invoer!B114,"")</f>
        <v/>
      </c>
      <c r="E84" s="134" t="str">
        <f>IF(D84&lt;&gt;"",Invoer!Z114,"")</f>
        <v/>
      </c>
      <c r="F84" s="134" t="str">
        <f>IF(D84&lt;&gt;"",IF(Invoer!AH114="Ja","J",IF(Invoer!AH114="Nee","N","")),"")</f>
        <v/>
      </c>
      <c r="G84" s="36" t="str">
        <f>IF(OR(E84="",E84=0),"",VLOOKUP(E84,ACTIVITEITENLIJST!D:E,G$2,0))</f>
        <v/>
      </c>
      <c r="H84" s="205" t="str">
        <f t="shared" si="39"/>
        <v/>
      </c>
      <c r="I84" s="4" t="str">
        <f>VLOOKUP($D84,percelen!$AZ:$DM,I$2,0)</f>
        <v/>
      </c>
      <c r="J84" s="212" t="str">
        <f>VLOOKUP($D84,percelen!$AZ:$DM,J$2,0)</f>
        <v/>
      </c>
      <c r="K84" s="4"/>
      <c r="L84" s="4">
        <f>VLOOKUP($D84,percelen!$AZ:$DM,L$2,0)</f>
        <v>0</v>
      </c>
      <c r="M84" s="4" t="str">
        <f>VLOOKUP($D84,percelen!$AZ:$DM,M$2,0)</f>
        <v/>
      </c>
      <c r="N84" s="205" t="e">
        <f>VLOOKUP(M84,NORM!$B$31:$F$38,N$2,0)</f>
        <v>#N/A</v>
      </c>
      <c r="O84" s="4" t="str">
        <f>VLOOKUP($D84,percelen!$AZ:$DM,O$2,0)</f>
        <v>N</v>
      </c>
      <c r="P84" s="4" t="str">
        <f>VLOOKUP($D84,percelen!$AZ:$DM,P$2,0)</f>
        <v>N</v>
      </c>
      <c r="Q84" s="4" t="str">
        <f>VLOOKUP($D84,percelen!$AZ:$DM,Q$2,0)</f>
        <v>N</v>
      </c>
      <c r="R84" s="205" t="str">
        <f>VLOOKUP($D84,percelen!$AZ:$DM,R$2,0)</f>
        <v>N</v>
      </c>
      <c r="S84" s="4" t="str">
        <f>VLOOKUP($D84,percelen!$AZ:$DM,S$2,0)</f>
        <v>N</v>
      </c>
      <c r="T84" s="4" t="str">
        <f>VLOOKUP($D84,percelen!$AZ:$DM,T$2,0)</f>
        <v>N</v>
      </c>
      <c r="U84" s="4" t="str">
        <f>VLOOKUP($D84,percelen!$AZ:$DM,U$2,0)</f>
        <v>N</v>
      </c>
      <c r="V84" s="4" t="str">
        <f>VLOOKUP($D84,percelen!$AZ:$DM,V$2,0)</f>
        <v>N</v>
      </c>
      <c r="W84" s="4" t="str">
        <f>IF(ISERROR(VLOOKUP($G84,GELDIGE_GEWASCODES_ECO!$B:$B,1,0)),"N","J")</f>
        <v>N</v>
      </c>
      <c r="X84" s="4" t="str">
        <f>IF(W84="J",IF(ISERROR(VLOOKUP($G84&amp;"_"&amp;$I84,GELDIGE_GEWASCODES_ECO!$A:$A,1,0)),"N","J"),"J")</f>
        <v>J</v>
      </c>
      <c r="Y84" s="4" t="str">
        <f>IF(ISERROR(VLOOKUP($G84,GELDIGE_GEWASCODES_ECO!$F:$F,1,0)),"N","J")</f>
        <v>N</v>
      </c>
      <c r="Z84" s="205" t="str">
        <f t="shared" si="40"/>
        <v>J</v>
      </c>
      <c r="AA84" s="4" t="str">
        <f>IF(ISERROR(VLOOKUP($G84,GELDIGE_GEWASCODES_ECO!$J:$J,1,0)),"N","J")</f>
        <v>N</v>
      </c>
      <c r="AB84" s="205" t="str">
        <f t="shared" si="41"/>
        <v>J</v>
      </c>
      <c r="AC84" s="4" t="str">
        <f t="shared" si="42"/>
        <v>J</v>
      </c>
      <c r="AD84" s="205" t="str">
        <f t="shared" si="43"/>
        <v>J</v>
      </c>
      <c r="AE84" s="205" t="str">
        <f t="shared" si="44"/>
        <v>J</v>
      </c>
      <c r="AF84" s="205" t="str">
        <f t="shared" si="45"/>
        <v>J</v>
      </c>
      <c r="AG84" s="205" t="str">
        <f t="shared" si="46"/>
        <v>J</v>
      </c>
      <c r="AH84" s="205" t="str">
        <f t="shared" si="47"/>
        <v>J</v>
      </c>
      <c r="AI84" s="205" t="str">
        <f t="shared" si="48"/>
        <v>J</v>
      </c>
      <c r="AJ84" s="205" t="str">
        <f t="shared" si="49"/>
        <v>J</v>
      </c>
      <c r="AK84" s="205" t="str">
        <f t="shared" si="50"/>
        <v>J</v>
      </c>
      <c r="AL84" s="4" t="str">
        <f t="shared" si="51"/>
        <v>N</v>
      </c>
      <c r="AM84" s="150" t="str">
        <f>IF(ISERROR(VLOOKUP(G84,LOV_CDT!E:F,2,0)),"",VLOOKUP(G84,LOV_CDT!E:F,2,0))</f>
        <v/>
      </c>
      <c r="AN84" s="150" t="str">
        <f>IF(ISERROR(VLOOKUP(G84,LOV_CDT!L:M,2,0)),"",VLOOKUP(G84,LOV_CDT!L:M,2,0))</f>
        <v/>
      </c>
      <c r="AO84" s="4" t="str">
        <f t="shared" si="52"/>
        <v>J</v>
      </c>
      <c r="AP84" s="4" t="str">
        <f t="shared" si="53"/>
        <v>J</v>
      </c>
      <c r="AQ84" s="4" t="str">
        <f t="shared" si="54"/>
        <v>J</v>
      </c>
      <c r="AR84" s="4" t="str">
        <f t="shared" si="55"/>
        <v>J</v>
      </c>
      <c r="AS84" s="4" t="str">
        <f t="shared" si="56"/>
        <v>J</v>
      </c>
      <c r="AT84" s="4" t="str">
        <f t="shared" si="57"/>
        <v>J</v>
      </c>
      <c r="AU84" s="4">
        <f t="shared" si="58"/>
        <v>0</v>
      </c>
      <c r="AV84" s="4">
        <f t="shared" si="59"/>
        <v>0</v>
      </c>
      <c r="AW84" s="4">
        <f t="shared" si="60"/>
        <v>0</v>
      </c>
      <c r="AX84" s="4">
        <f t="shared" si="61"/>
        <v>0</v>
      </c>
      <c r="AY84" s="4">
        <f t="shared" si="62"/>
        <v>0</v>
      </c>
      <c r="AZ84" s="4">
        <f t="shared" si="63"/>
        <v>0</v>
      </c>
      <c r="BA84" s="4">
        <f t="shared" si="64"/>
        <v>0</v>
      </c>
      <c r="BB84" s="4" t="e">
        <f>VLOOKUP(G84,ACTIVITEITENLIJST!E:I,BB$2,0)</f>
        <v>#N/A</v>
      </c>
      <c r="BC84" s="4" t="str">
        <f>IF(ISERROR(B84),"J",IF(ISERROR(VLOOKUP(B84,B$3:B83,1,0)),"J","N"))</f>
        <v>N</v>
      </c>
      <c r="BD84" s="354" t="str">
        <f t="shared" si="65"/>
        <v>N</v>
      </c>
      <c r="BE84" s="358" t="str">
        <f t="shared" si="66"/>
        <v>N</v>
      </c>
    </row>
    <row r="85" spans="1:57" x14ac:dyDescent="0.25">
      <c r="A85" t="str">
        <f t="shared" si="37"/>
        <v>_</v>
      </c>
      <c r="B85" t="str">
        <f t="shared" si="38"/>
        <v>_</v>
      </c>
      <c r="C85" s="2">
        <v>82</v>
      </c>
      <c r="D85" s="2" t="str">
        <f>IF(Invoer!B115&lt;&gt;"",Invoer!B115,"")</f>
        <v/>
      </c>
      <c r="E85" s="134" t="str">
        <f>IF(D85&lt;&gt;"",Invoer!Z115,"")</f>
        <v/>
      </c>
      <c r="F85" s="134" t="str">
        <f>IF(D85&lt;&gt;"",IF(Invoer!AH115="Ja","J",IF(Invoer!AH115="Nee","N","")),"")</f>
        <v/>
      </c>
      <c r="G85" s="36" t="str">
        <f>IF(OR(E85="",E85=0),"",VLOOKUP(E85,ACTIVITEITENLIJST!D:E,G$2,0))</f>
        <v/>
      </c>
      <c r="H85" s="205" t="str">
        <f t="shared" si="39"/>
        <v/>
      </c>
      <c r="I85" s="4" t="str">
        <f>VLOOKUP($D85,percelen!$AZ:$DM,I$2,0)</f>
        <v/>
      </c>
      <c r="J85" s="212" t="str">
        <f>VLOOKUP($D85,percelen!$AZ:$DM,J$2,0)</f>
        <v/>
      </c>
      <c r="K85" s="4"/>
      <c r="L85" s="4">
        <f>VLOOKUP($D85,percelen!$AZ:$DM,L$2,0)</f>
        <v>0</v>
      </c>
      <c r="M85" s="4" t="str">
        <f>VLOOKUP($D85,percelen!$AZ:$DM,M$2,0)</f>
        <v/>
      </c>
      <c r="N85" s="205" t="e">
        <f>VLOOKUP(M85,NORM!$B$31:$F$38,N$2,0)</f>
        <v>#N/A</v>
      </c>
      <c r="O85" s="4" t="str">
        <f>VLOOKUP($D85,percelen!$AZ:$DM,O$2,0)</f>
        <v>N</v>
      </c>
      <c r="P85" s="4" t="str">
        <f>VLOOKUP($D85,percelen!$AZ:$DM,P$2,0)</f>
        <v>N</v>
      </c>
      <c r="Q85" s="4" t="str">
        <f>VLOOKUP($D85,percelen!$AZ:$DM,Q$2,0)</f>
        <v>N</v>
      </c>
      <c r="R85" s="205" t="str">
        <f>VLOOKUP($D85,percelen!$AZ:$DM,R$2,0)</f>
        <v>N</v>
      </c>
      <c r="S85" s="4" t="str">
        <f>VLOOKUP($D85,percelen!$AZ:$DM,S$2,0)</f>
        <v>N</v>
      </c>
      <c r="T85" s="4" t="str">
        <f>VLOOKUP($D85,percelen!$AZ:$DM,T$2,0)</f>
        <v>N</v>
      </c>
      <c r="U85" s="4" t="str">
        <f>VLOOKUP($D85,percelen!$AZ:$DM,U$2,0)</f>
        <v>N</v>
      </c>
      <c r="V85" s="4" t="str">
        <f>VLOOKUP($D85,percelen!$AZ:$DM,V$2,0)</f>
        <v>N</v>
      </c>
      <c r="W85" s="4" t="str">
        <f>IF(ISERROR(VLOOKUP($G85,GELDIGE_GEWASCODES_ECO!$B:$B,1,0)),"N","J")</f>
        <v>N</v>
      </c>
      <c r="X85" s="4" t="str">
        <f>IF(W85="J",IF(ISERROR(VLOOKUP($G85&amp;"_"&amp;$I85,GELDIGE_GEWASCODES_ECO!$A:$A,1,0)),"N","J"),"J")</f>
        <v>J</v>
      </c>
      <c r="Y85" s="4" t="str">
        <f>IF(ISERROR(VLOOKUP($G85,GELDIGE_GEWASCODES_ECO!$F:$F,1,0)),"N","J")</f>
        <v>N</v>
      </c>
      <c r="Z85" s="205" t="str">
        <f t="shared" si="40"/>
        <v>J</v>
      </c>
      <c r="AA85" s="4" t="str">
        <f>IF(ISERROR(VLOOKUP($G85,GELDIGE_GEWASCODES_ECO!$J:$J,1,0)),"N","J")</f>
        <v>N</v>
      </c>
      <c r="AB85" s="205" t="str">
        <f t="shared" si="41"/>
        <v>J</v>
      </c>
      <c r="AC85" s="4" t="str">
        <f t="shared" si="42"/>
        <v>J</v>
      </c>
      <c r="AD85" s="205" t="str">
        <f t="shared" si="43"/>
        <v>J</v>
      </c>
      <c r="AE85" s="205" t="str">
        <f t="shared" si="44"/>
        <v>J</v>
      </c>
      <c r="AF85" s="205" t="str">
        <f t="shared" si="45"/>
        <v>J</v>
      </c>
      <c r="AG85" s="205" t="str">
        <f t="shared" si="46"/>
        <v>J</v>
      </c>
      <c r="AH85" s="205" t="str">
        <f t="shared" si="47"/>
        <v>J</v>
      </c>
      <c r="AI85" s="205" t="str">
        <f t="shared" si="48"/>
        <v>J</v>
      </c>
      <c r="AJ85" s="205" t="str">
        <f t="shared" si="49"/>
        <v>J</v>
      </c>
      <c r="AK85" s="205" t="str">
        <f t="shared" si="50"/>
        <v>J</v>
      </c>
      <c r="AL85" s="4" t="str">
        <f t="shared" si="51"/>
        <v>N</v>
      </c>
      <c r="AM85" s="150" t="str">
        <f>IF(ISERROR(VLOOKUP(G85,LOV_CDT!E:F,2,0)),"",VLOOKUP(G85,LOV_CDT!E:F,2,0))</f>
        <v/>
      </c>
      <c r="AN85" s="150" t="str">
        <f>IF(ISERROR(VLOOKUP(G85,LOV_CDT!L:M,2,0)),"",VLOOKUP(G85,LOV_CDT!L:M,2,0))</f>
        <v/>
      </c>
      <c r="AO85" s="4" t="str">
        <f t="shared" si="52"/>
        <v>J</v>
      </c>
      <c r="AP85" s="4" t="str">
        <f t="shared" si="53"/>
        <v>J</v>
      </c>
      <c r="AQ85" s="4" t="str">
        <f t="shared" si="54"/>
        <v>J</v>
      </c>
      <c r="AR85" s="4" t="str">
        <f t="shared" si="55"/>
        <v>J</v>
      </c>
      <c r="AS85" s="4" t="str">
        <f t="shared" si="56"/>
        <v>J</v>
      </c>
      <c r="AT85" s="4" t="str">
        <f t="shared" si="57"/>
        <v>J</v>
      </c>
      <c r="AU85" s="4">
        <f t="shared" si="58"/>
        <v>0</v>
      </c>
      <c r="AV85" s="4">
        <f t="shared" si="59"/>
        <v>0</v>
      </c>
      <c r="AW85" s="4">
        <f t="shared" si="60"/>
        <v>0</v>
      </c>
      <c r="AX85" s="4">
        <f t="shared" si="61"/>
        <v>0</v>
      </c>
      <c r="AY85" s="4">
        <f t="shared" si="62"/>
        <v>0</v>
      </c>
      <c r="AZ85" s="4">
        <f t="shared" si="63"/>
        <v>0</v>
      </c>
      <c r="BA85" s="4">
        <f t="shared" si="64"/>
        <v>0</v>
      </c>
      <c r="BB85" s="4" t="e">
        <f>VLOOKUP(G85,ACTIVITEITENLIJST!E:I,BB$2,0)</f>
        <v>#N/A</v>
      </c>
      <c r="BC85" s="4" t="str">
        <f>IF(ISERROR(B85),"J",IF(ISERROR(VLOOKUP(B85,B$3:B84,1,0)),"J","N"))</f>
        <v>N</v>
      </c>
      <c r="BD85" s="354" t="str">
        <f t="shared" si="65"/>
        <v>N</v>
      </c>
      <c r="BE85" s="358" t="str">
        <f t="shared" si="66"/>
        <v>N</v>
      </c>
    </row>
    <row r="86" spans="1:57" x14ac:dyDescent="0.25">
      <c r="A86" t="str">
        <f t="shared" si="37"/>
        <v>_</v>
      </c>
      <c r="B86" t="str">
        <f t="shared" si="38"/>
        <v>_</v>
      </c>
      <c r="C86" s="2">
        <v>83</v>
      </c>
      <c r="D86" s="2" t="str">
        <f>IF(Invoer!B116&lt;&gt;"",Invoer!B116,"")</f>
        <v/>
      </c>
      <c r="E86" s="134" t="str">
        <f>IF(D86&lt;&gt;"",Invoer!Z116,"")</f>
        <v/>
      </c>
      <c r="F86" s="134" t="str">
        <f>IF(D86&lt;&gt;"",IF(Invoer!AH116="Ja","J",IF(Invoer!AH116="Nee","N","")),"")</f>
        <v/>
      </c>
      <c r="G86" s="36" t="str">
        <f>IF(OR(E86="",E86=0),"",VLOOKUP(E86,ACTIVITEITENLIJST!D:E,G$2,0))</f>
        <v/>
      </c>
      <c r="H86" s="205" t="str">
        <f t="shared" si="39"/>
        <v/>
      </c>
      <c r="I86" s="4" t="str">
        <f>VLOOKUP($D86,percelen!$AZ:$DM,I$2,0)</f>
        <v/>
      </c>
      <c r="J86" s="212" t="str">
        <f>VLOOKUP($D86,percelen!$AZ:$DM,J$2,0)</f>
        <v/>
      </c>
      <c r="K86" s="4"/>
      <c r="L86" s="4">
        <f>VLOOKUP($D86,percelen!$AZ:$DM,L$2,0)</f>
        <v>0</v>
      </c>
      <c r="M86" s="4" t="str">
        <f>VLOOKUP($D86,percelen!$AZ:$DM,M$2,0)</f>
        <v/>
      </c>
      <c r="N86" s="205" t="e">
        <f>VLOOKUP(M86,NORM!$B$31:$F$38,N$2,0)</f>
        <v>#N/A</v>
      </c>
      <c r="O86" s="4" t="str">
        <f>VLOOKUP($D86,percelen!$AZ:$DM,O$2,0)</f>
        <v>N</v>
      </c>
      <c r="P86" s="4" t="str">
        <f>VLOOKUP($D86,percelen!$AZ:$DM,P$2,0)</f>
        <v>N</v>
      </c>
      <c r="Q86" s="4" t="str">
        <f>VLOOKUP($D86,percelen!$AZ:$DM,Q$2,0)</f>
        <v>N</v>
      </c>
      <c r="R86" s="205" t="str">
        <f>VLOOKUP($D86,percelen!$AZ:$DM,R$2,0)</f>
        <v>N</v>
      </c>
      <c r="S86" s="4" t="str">
        <f>VLOOKUP($D86,percelen!$AZ:$DM,S$2,0)</f>
        <v>N</v>
      </c>
      <c r="T86" s="4" t="str">
        <f>VLOOKUP($D86,percelen!$AZ:$DM,T$2,0)</f>
        <v>N</v>
      </c>
      <c r="U86" s="4" t="str">
        <f>VLOOKUP($D86,percelen!$AZ:$DM,U$2,0)</f>
        <v>N</v>
      </c>
      <c r="V86" s="4" t="str">
        <f>VLOOKUP($D86,percelen!$AZ:$DM,V$2,0)</f>
        <v>N</v>
      </c>
      <c r="W86" s="4" t="str">
        <f>IF(ISERROR(VLOOKUP($G86,GELDIGE_GEWASCODES_ECO!$B:$B,1,0)),"N","J")</f>
        <v>N</v>
      </c>
      <c r="X86" s="4" t="str">
        <f>IF(W86="J",IF(ISERROR(VLOOKUP($G86&amp;"_"&amp;$I86,GELDIGE_GEWASCODES_ECO!$A:$A,1,0)),"N","J"),"J")</f>
        <v>J</v>
      </c>
      <c r="Y86" s="4" t="str">
        <f>IF(ISERROR(VLOOKUP($G86,GELDIGE_GEWASCODES_ECO!$F:$F,1,0)),"N","J")</f>
        <v>N</v>
      </c>
      <c r="Z86" s="205" t="str">
        <f t="shared" si="40"/>
        <v>J</v>
      </c>
      <c r="AA86" s="4" t="str">
        <f>IF(ISERROR(VLOOKUP($G86,GELDIGE_GEWASCODES_ECO!$J:$J,1,0)),"N","J")</f>
        <v>N</v>
      </c>
      <c r="AB86" s="205" t="str">
        <f t="shared" si="41"/>
        <v>J</v>
      </c>
      <c r="AC86" s="4" t="str">
        <f t="shared" si="42"/>
        <v>J</v>
      </c>
      <c r="AD86" s="205" t="str">
        <f t="shared" si="43"/>
        <v>J</v>
      </c>
      <c r="AE86" s="205" t="str">
        <f t="shared" si="44"/>
        <v>J</v>
      </c>
      <c r="AF86" s="205" t="str">
        <f t="shared" si="45"/>
        <v>J</v>
      </c>
      <c r="AG86" s="205" t="str">
        <f t="shared" si="46"/>
        <v>J</v>
      </c>
      <c r="AH86" s="205" t="str">
        <f t="shared" si="47"/>
        <v>J</v>
      </c>
      <c r="AI86" s="205" t="str">
        <f t="shared" si="48"/>
        <v>J</v>
      </c>
      <c r="AJ86" s="205" t="str">
        <f t="shared" si="49"/>
        <v>J</v>
      </c>
      <c r="AK86" s="205" t="str">
        <f t="shared" si="50"/>
        <v>J</v>
      </c>
      <c r="AL86" s="4" t="str">
        <f t="shared" si="51"/>
        <v>N</v>
      </c>
      <c r="AM86" s="150" t="str">
        <f>IF(ISERROR(VLOOKUP(G86,LOV_CDT!E:F,2,0)),"",VLOOKUP(G86,LOV_CDT!E:F,2,0))</f>
        <v/>
      </c>
      <c r="AN86" s="150" t="str">
        <f>IF(ISERROR(VLOOKUP(G86,LOV_CDT!L:M,2,0)),"",VLOOKUP(G86,LOV_CDT!L:M,2,0))</f>
        <v/>
      </c>
      <c r="AO86" s="4" t="str">
        <f t="shared" si="52"/>
        <v>J</v>
      </c>
      <c r="AP86" s="4" t="str">
        <f t="shared" si="53"/>
        <v>J</v>
      </c>
      <c r="AQ86" s="4" t="str">
        <f t="shared" si="54"/>
        <v>J</v>
      </c>
      <c r="AR86" s="4" t="str">
        <f t="shared" si="55"/>
        <v>J</v>
      </c>
      <c r="AS86" s="4" t="str">
        <f t="shared" si="56"/>
        <v>J</v>
      </c>
      <c r="AT86" s="4" t="str">
        <f t="shared" si="57"/>
        <v>J</v>
      </c>
      <c r="AU86" s="4">
        <f t="shared" si="58"/>
        <v>0</v>
      </c>
      <c r="AV86" s="4">
        <f t="shared" si="59"/>
        <v>0</v>
      </c>
      <c r="AW86" s="4">
        <f t="shared" si="60"/>
        <v>0</v>
      </c>
      <c r="AX86" s="4">
        <f t="shared" si="61"/>
        <v>0</v>
      </c>
      <c r="AY86" s="4">
        <f t="shared" si="62"/>
        <v>0</v>
      </c>
      <c r="AZ86" s="4">
        <f t="shared" si="63"/>
        <v>0</v>
      </c>
      <c r="BA86" s="4">
        <f t="shared" si="64"/>
        <v>0</v>
      </c>
      <c r="BB86" s="4" t="e">
        <f>VLOOKUP(G86,ACTIVITEITENLIJST!E:I,BB$2,0)</f>
        <v>#N/A</v>
      </c>
      <c r="BC86" s="4" t="str">
        <f>IF(ISERROR(B86),"J",IF(ISERROR(VLOOKUP(B86,B$3:B85,1,0)),"J","N"))</f>
        <v>N</v>
      </c>
      <c r="BD86" s="354" t="str">
        <f t="shared" si="65"/>
        <v>N</v>
      </c>
      <c r="BE86" s="358" t="str">
        <f t="shared" si="66"/>
        <v>N</v>
      </c>
    </row>
    <row r="87" spans="1:57" x14ac:dyDescent="0.25">
      <c r="A87" t="str">
        <f t="shared" si="37"/>
        <v>_</v>
      </c>
      <c r="B87" t="str">
        <f t="shared" si="38"/>
        <v>_</v>
      </c>
      <c r="C87" s="2">
        <v>84</v>
      </c>
      <c r="D87" s="2" t="str">
        <f>IF(Invoer!B117&lt;&gt;"",Invoer!B117,"")</f>
        <v/>
      </c>
      <c r="E87" s="134" t="str">
        <f>IF(D87&lt;&gt;"",Invoer!Z117,"")</f>
        <v/>
      </c>
      <c r="F87" s="134" t="str">
        <f>IF(D87&lt;&gt;"",IF(Invoer!AH117="Ja","J",IF(Invoer!AH117="Nee","N","")),"")</f>
        <v/>
      </c>
      <c r="G87" s="36" t="str">
        <f>IF(OR(E87="",E87=0),"",VLOOKUP(E87,ACTIVITEITENLIJST!D:E,G$2,0))</f>
        <v/>
      </c>
      <c r="H87" s="205" t="str">
        <f t="shared" si="39"/>
        <v/>
      </c>
      <c r="I87" s="4" t="str">
        <f>VLOOKUP($D87,percelen!$AZ:$DM,I$2,0)</f>
        <v/>
      </c>
      <c r="J87" s="212" t="str">
        <f>VLOOKUP($D87,percelen!$AZ:$DM,J$2,0)</f>
        <v/>
      </c>
      <c r="K87" s="4"/>
      <c r="L87" s="4">
        <f>VLOOKUP($D87,percelen!$AZ:$DM,L$2,0)</f>
        <v>0</v>
      </c>
      <c r="M87" s="4" t="str">
        <f>VLOOKUP($D87,percelen!$AZ:$DM,M$2,0)</f>
        <v/>
      </c>
      <c r="N87" s="205" t="e">
        <f>VLOOKUP(M87,NORM!$B$31:$F$38,N$2,0)</f>
        <v>#N/A</v>
      </c>
      <c r="O87" s="4" t="str">
        <f>VLOOKUP($D87,percelen!$AZ:$DM,O$2,0)</f>
        <v>N</v>
      </c>
      <c r="P87" s="4" t="str">
        <f>VLOOKUP($D87,percelen!$AZ:$DM,P$2,0)</f>
        <v>N</v>
      </c>
      <c r="Q87" s="4" t="str">
        <f>VLOOKUP($D87,percelen!$AZ:$DM,Q$2,0)</f>
        <v>N</v>
      </c>
      <c r="R87" s="205" t="str">
        <f>VLOOKUP($D87,percelen!$AZ:$DM,R$2,0)</f>
        <v>N</v>
      </c>
      <c r="S87" s="4" t="str">
        <f>VLOOKUP($D87,percelen!$AZ:$DM,S$2,0)</f>
        <v>N</v>
      </c>
      <c r="T87" s="4" t="str">
        <f>VLOOKUP($D87,percelen!$AZ:$DM,T$2,0)</f>
        <v>N</v>
      </c>
      <c r="U87" s="4" t="str">
        <f>VLOOKUP($D87,percelen!$AZ:$DM,U$2,0)</f>
        <v>N</v>
      </c>
      <c r="V87" s="4" t="str">
        <f>VLOOKUP($D87,percelen!$AZ:$DM,V$2,0)</f>
        <v>N</v>
      </c>
      <c r="W87" s="4" t="str">
        <f>IF(ISERROR(VLOOKUP($G87,GELDIGE_GEWASCODES_ECO!$B:$B,1,0)),"N","J")</f>
        <v>N</v>
      </c>
      <c r="X87" s="4" t="str">
        <f>IF(W87="J",IF(ISERROR(VLOOKUP($G87&amp;"_"&amp;$I87,GELDIGE_GEWASCODES_ECO!$A:$A,1,0)),"N","J"),"J")</f>
        <v>J</v>
      </c>
      <c r="Y87" s="4" t="str">
        <f>IF(ISERROR(VLOOKUP($G87,GELDIGE_GEWASCODES_ECO!$F:$F,1,0)),"N","J")</f>
        <v>N</v>
      </c>
      <c r="Z87" s="205" t="str">
        <f t="shared" si="40"/>
        <v>J</v>
      </c>
      <c r="AA87" s="4" t="str">
        <f>IF(ISERROR(VLOOKUP($G87,GELDIGE_GEWASCODES_ECO!$J:$J,1,0)),"N","J")</f>
        <v>N</v>
      </c>
      <c r="AB87" s="205" t="str">
        <f t="shared" si="41"/>
        <v>J</v>
      </c>
      <c r="AC87" s="4" t="str">
        <f t="shared" si="42"/>
        <v>J</v>
      </c>
      <c r="AD87" s="205" t="str">
        <f t="shared" si="43"/>
        <v>J</v>
      </c>
      <c r="AE87" s="205" t="str">
        <f t="shared" si="44"/>
        <v>J</v>
      </c>
      <c r="AF87" s="205" t="str">
        <f t="shared" si="45"/>
        <v>J</v>
      </c>
      <c r="AG87" s="205" t="str">
        <f t="shared" si="46"/>
        <v>J</v>
      </c>
      <c r="AH87" s="205" t="str">
        <f t="shared" si="47"/>
        <v>J</v>
      </c>
      <c r="AI87" s="205" t="str">
        <f t="shared" si="48"/>
        <v>J</v>
      </c>
      <c r="AJ87" s="205" t="str">
        <f t="shared" si="49"/>
        <v>J</v>
      </c>
      <c r="AK87" s="205" t="str">
        <f t="shared" si="50"/>
        <v>J</v>
      </c>
      <c r="AL87" s="4" t="str">
        <f t="shared" si="51"/>
        <v>N</v>
      </c>
      <c r="AM87" s="150" t="str">
        <f>IF(ISERROR(VLOOKUP(G87,LOV_CDT!E:F,2,0)),"",VLOOKUP(G87,LOV_CDT!E:F,2,0))</f>
        <v/>
      </c>
      <c r="AN87" s="150" t="str">
        <f>IF(ISERROR(VLOOKUP(G87,LOV_CDT!L:M,2,0)),"",VLOOKUP(G87,LOV_CDT!L:M,2,0))</f>
        <v/>
      </c>
      <c r="AO87" s="4" t="str">
        <f t="shared" si="52"/>
        <v>J</v>
      </c>
      <c r="AP87" s="4" t="str">
        <f t="shared" si="53"/>
        <v>J</v>
      </c>
      <c r="AQ87" s="4" t="str">
        <f t="shared" si="54"/>
        <v>J</v>
      </c>
      <c r="AR87" s="4" t="str">
        <f t="shared" si="55"/>
        <v>J</v>
      </c>
      <c r="AS87" s="4" t="str">
        <f t="shared" si="56"/>
        <v>J</v>
      </c>
      <c r="AT87" s="4" t="str">
        <f t="shared" si="57"/>
        <v>J</v>
      </c>
      <c r="AU87" s="4">
        <f t="shared" si="58"/>
        <v>0</v>
      </c>
      <c r="AV87" s="4">
        <f t="shared" si="59"/>
        <v>0</v>
      </c>
      <c r="AW87" s="4">
        <f t="shared" si="60"/>
        <v>0</v>
      </c>
      <c r="AX87" s="4">
        <f t="shared" si="61"/>
        <v>0</v>
      </c>
      <c r="AY87" s="4">
        <f t="shared" si="62"/>
        <v>0</v>
      </c>
      <c r="AZ87" s="4">
        <f t="shared" si="63"/>
        <v>0</v>
      </c>
      <c r="BA87" s="4">
        <f t="shared" si="64"/>
        <v>0</v>
      </c>
      <c r="BB87" s="4" t="e">
        <f>VLOOKUP(G87,ACTIVITEITENLIJST!E:I,BB$2,0)</f>
        <v>#N/A</v>
      </c>
      <c r="BC87" s="4" t="str">
        <f>IF(ISERROR(B87),"J",IF(ISERROR(VLOOKUP(B87,B$3:B86,1,0)),"J","N"))</f>
        <v>N</v>
      </c>
      <c r="BD87" s="354" t="str">
        <f t="shared" si="65"/>
        <v>N</v>
      </c>
      <c r="BE87" s="358" t="str">
        <f t="shared" si="66"/>
        <v>N</v>
      </c>
    </row>
    <row r="88" spans="1:57" x14ac:dyDescent="0.25">
      <c r="A88" t="str">
        <f t="shared" si="37"/>
        <v>_</v>
      </c>
      <c r="B88" t="str">
        <f t="shared" si="38"/>
        <v>_</v>
      </c>
      <c r="C88" s="2">
        <v>85</v>
      </c>
      <c r="D88" s="2" t="str">
        <f>IF(Invoer!B118&lt;&gt;"",Invoer!B118,"")</f>
        <v/>
      </c>
      <c r="E88" s="134" t="str">
        <f>IF(D88&lt;&gt;"",Invoer!Z118,"")</f>
        <v/>
      </c>
      <c r="F88" s="134" t="str">
        <f>IF(D88&lt;&gt;"",IF(Invoer!AH118="Ja","J",IF(Invoer!AH118="Nee","N","")),"")</f>
        <v/>
      </c>
      <c r="G88" s="36" t="str">
        <f>IF(OR(E88="",E88=0),"",VLOOKUP(E88,ACTIVITEITENLIJST!D:E,G$2,0))</f>
        <v/>
      </c>
      <c r="H88" s="205" t="str">
        <f t="shared" si="39"/>
        <v/>
      </c>
      <c r="I88" s="4" t="str">
        <f>VLOOKUP($D88,percelen!$AZ:$DM,I$2,0)</f>
        <v/>
      </c>
      <c r="J88" s="212" t="str">
        <f>VLOOKUP($D88,percelen!$AZ:$DM,J$2,0)</f>
        <v/>
      </c>
      <c r="K88" s="4"/>
      <c r="L88" s="4">
        <f>VLOOKUP($D88,percelen!$AZ:$DM,L$2,0)</f>
        <v>0</v>
      </c>
      <c r="M88" s="4" t="str">
        <f>VLOOKUP($D88,percelen!$AZ:$DM,M$2,0)</f>
        <v/>
      </c>
      <c r="N88" s="205" t="e">
        <f>VLOOKUP(M88,NORM!$B$31:$F$38,N$2,0)</f>
        <v>#N/A</v>
      </c>
      <c r="O88" s="4" t="str">
        <f>VLOOKUP($D88,percelen!$AZ:$DM,O$2,0)</f>
        <v>N</v>
      </c>
      <c r="P88" s="4" t="str">
        <f>VLOOKUP($D88,percelen!$AZ:$DM,P$2,0)</f>
        <v>N</v>
      </c>
      <c r="Q88" s="4" t="str">
        <f>VLOOKUP($D88,percelen!$AZ:$DM,Q$2,0)</f>
        <v>N</v>
      </c>
      <c r="R88" s="205" t="str">
        <f>VLOOKUP($D88,percelen!$AZ:$DM,R$2,0)</f>
        <v>N</v>
      </c>
      <c r="S88" s="4" t="str">
        <f>VLOOKUP($D88,percelen!$AZ:$DM,S$2,0)</f>
        <v>N</v>
      </c>
      <c r="T88" s="4" t="str">
        <f>VLOOKUP($D88,percelen!$AZ:$DM,T$2,0)</f>
        <v>N</v>
      </c>
      <c r="U88" s="4" t="str">
        <f>VLOOKUP($D88,percelen!$AZ:$DM,U$2,0)</f>
        <v>N</v>
      </c>
      <c r="V88" s="4" t="str">
        <f>VLOOKUP($D88,percelen!$AZ:$DM,V$2,0)</f>
        <v>N</v>
      </c>
      <c r="W88" s="4" t="str">
        <f>IF(ISERROR(VLOOKUP($G88,GELDIGE_GEWASCODES_ECO!$B:$B,1,0)),"N","J")</f>
        <v>N</v>
      </c>
      <c r="X88" s="4" t="str">
        <f>IF(W88="J",IF(ISERROR(VLOOKUP($G88&amp;"_"&amp;$I88,GELDIGE_GEWASCODES_ECO!$A:$A,1,0)),"N","J"),"J")</f>
        <v>J</v>
      </c>
      <c r="Y88" s="4" t="str">
        <f>IF(ISERROR(VLOOKUP($G88,GELDIGE_GEWASCODES_ECO!$F:$F,1,0)),"N","J")</f>
        <v>N</v>
      </c>
      <c r="Z88" s="205" t="str">
        <f t="shared" si="40"/>
        <v>J</v>
      </c>
      <c r="AA88" s="4" t="str">
        <f>IF(ISERROR(VLOOKUP($G88,GELDIGE_GEWASCODES_ECO!$J:$J,1,0)),"N","J")</f>
        <v>N</v>
      </c>
      <c r="AB88" s="205" t="str">
        <f t="shared" si="41"/>
        <v>J</v>
      </c>
      <c r="AC88" s="4" t="str">
        <f t="shared" si="42"/>
        <v>J</v>
      </c>
      <c r="AD88" s="205" t="str">
        <f t="shared" si="43"/>
        <v>J</v>
      </c>
      <c r="AE88" s="205" t="str">
        <f t="shared" si="44"/>
        <v>J</v>
      </c>
      <c r="AF88" s="205" t="str">
        <f t="shared" si="45"/>
        <v>J</v>
      </c>
      <c r="AG88" s="205" t="str">
        <f t="shared" si="46"/>
        <v>J</v>
      </c>
      <c r="AH88" s="205" t="str">
        <f t="shared" si="47"/>
        <v>J</v>
      </c>
      <c r="AI88" s="205" t="str">
        <f t="shared" si="48"/>
        <v>J</v>
      </c>
      <c r="AJ88" s="205" t="str">
        <f t="shared" si="49"/>
        <v>J</v>
      </c>
      <c r="AK88" s="205" t="str">
        <f t="shared" si="50"/>
        <v>J</v>
      </c>
      <c r="AL88" s="4" t="str">
        <f t="shared" si="51"/>
        <v>N</v>
      </c>
      <c r="AM88" s="150" t="str">
        <f>IF(ISERROR(VLOOKUP(G88,LOV_CDT!E:F,2,0)),"",VLOOKUP(G88,LOV_CDT!E:F,2,0))</f>
        <v/>
      </c>
      <c r="AN88" s="150" t="str">
        <f>IF(ISERROR(VLOOKUP(G88,LOV_CDT!L:M,2,0)),"",VLOOKUP(G88,LOV_CDT!L:M,2,0))</f>
        <v/>
      </c>
      <c r="AO88" s="4" t="str">
        <f t="shared" si="52"/>
        <v>J</v>
      </c>
      <c r="AP88" s="4" t="str">
        <f t="shared" si="53"/>
        <v>J</v>
      </c>
      <c r="AQ88" s="4" t="str">
        <f t="shared" si="54"/>
        <v>J</v>
      </c>
      <c r="AR88" s="4" t="str">
        <f t="shared" si="55"/>
        <v>J</v>
      </c>
      <c r="AS88" s="4" t="str">
        <f t="shared" si="56"/>
        <v>J</v>
      </c>
      <c r="AT88" s="4" t="str">
        <f t="shared" si="57"/>
        <v>J</v>
      </c>
      <c r="AU88" s="4">
        <f t="shared" si="58"/>
        <v>0</v>
      </c>
      <c r="AV88" s="4">
        <f t="shared" si="59"/>
        <v>0</v>
      </c>
      <c r="AW88" s="4">
        <f t="shared" si="60"/>
        <v>0</v>
      </c>
      <c r="AX88" s="4">
        <f t="shared" si="61"/>
        <v>0</v>
      </c>
      <c r="AY88" s="4">
        <f t="shared" si="62"/>
        <v>0</v>
      </c>
      <c r="AZ88" s="4">
        <f t="shared" si="63"/>
        <v>0</v>
      </c>
      <c r="BA88" s="4">
        <f t="shared" si="64"/>
        <v>0</v>
      </c>
      <c r="BB88" s="4" t="e">
        <f>VLOOKUP(G88,ACTIVITEITENLIJST!E:I,BB$2,0)</f>
        <v>#N/A</v>
      </c>
      <c r="BC88" s="4" t="str">
        <f>IF(ISERROR(B88),"J",IF(ISERROR(VLOOKUP(B88,B$3:B87,1,0)),"J","N"))</f>
        <v>N</v>
      </c>
      <c r="BD88" s="354" t="str">
        <f t="shared" si="65"/>
        <v>N</v>
      </c>
      <c r="BE88" s="358" t="str">
        <f t="shared" si="66"/>
        <v>N</v>
      </c>
    </row>
    <row r="89" spans="1:57" x14ac:dyDescent="0.25">
      <c r="A89" t="str">
        <f t="shared" si="37"/>
        <v>_</v>
      </c>
      <c r="B89" t="str">
        <f t="shared" si="38"/>
        <v>_</v>
      </c>
      <c r="C89" s="2">
        <v>86</v>
      </c>
      <c r="D89" s="2" t="str">
        <f>IF(Invoer!B119&lt;&gt;"",Invoer!B119,"")</f>
        <v/>
      </c>
      <c r="E89" s="134" t="str">
        <f>IF(D89&lt;&gt;"",Invoer!Z119,"")</f>
        <v/>
      </c>
      <c r="F89" s="134" t="str">
        <f>IF(D89&lt;&gt;"",IF(Invoer!AH119="Ja","J",IF(Invoer!AH119="Nee","N","")),"")</f>
        <v/>
      </c>
      <c r="G89" s="36" t="str">
        <f>IF(OR(E89="",E89=0),"",VLOOKUP(E89,ACTIVITEITENLIJST!D:E,G$2,0))</f>
        <v/>
      </c>
      <c r="H89" s="205" t="str">
        <f t="shared" si="39"/>
        <v/>
      </c>
      <c r="I89" s="4" t="str">
        <f>VLOOKUP($D89,percelen!$AZ:$DM,I$2,0)</f>
        <v/>
      </c>
      <c r="J89" s="212" t="str">
        <f>VLOOKUP($D89,percelen!$AZ:$DM,J$2,0)</f>
        <v/>
      </c>
      <c r="K89" s="4"/>
      <c r="L89" s="4">
        <f>VLOOKUP($D89,percelen!$AZ:$DM,L$2,0)</f>
        <v>0</v>
      </c>
      <c r="M89" s="4" t="str">
        <f>VLOOKUP($D89,percelen!$AZ:$DM,M$2,0)</f>
        <v/>
      </c>
      <c r="N89" s="205" t="e">
        <f>VLOOKUP(M89,NORM!$B$31:$F$38,N$2,0)</f>
        <v>#N/A</v>
      </c>
      <c r="O89" s="4" t="str">
        <f>VLOOKUP($D89,percelen!$AZ:$DM,O$2,0)</f>
        <v>N</v>
      </c>
      <c r="P89" s="4" t="str">
        <f>VLOOKUP($D89,percelen!$AZ:$DM,P$2,0)</f>
        <v>N</v>
      </c>
      <c r="Q89" s="4" t="str">
        <f>VLOOKUP($D89,percelen!$AZ:$DM,Q$2,0)</f>
        <v>N</v>
      </c>
      <c r="R89" s="205" t="str">
        <f>VLOOKUP($D89,percelen!$AZ:$DM,R$2,0)</f>
        <v>N</v>
      </c>
      <c r="S89" s="4" t="str">
        <f>VLOOKUP($D89,percelen!$AZ:$DM,S$2,0)</f>
        <v>N</v>
      </c>
      <c r="T89" s="4" t="str">
        <f>VLOOKUP($D89,percelen!$AZ:$DM,T$2,0)</f>
        <v>N</v>
      </c>
      <c r="U89" s="4" t="str">
        <f>VLOOKUP($D89,percelen!$AZ:$DM,U$2,0)</f>
        <v>N</v>
      </c>
      <c r="V89" s="4" t="str">
        <f>VLOOKUP($D89,percelen!$AZ:$DM,V$2,0)</f>
        <v>N</v>
      </c>
      <c r="W89" s="4" t="str">
        <f>IF(ISERROR(VLOOKUP($G89,GELDIGE_GEWASCODES_ECO!$B:$B,1,0)),"N","J")</f>
        <v>N</v>
      </c>
      <c r="X89" s="4" t="str">
        <f>IF(W89="J",IF(ISERROR(VLOOKUP($G89&amp;"_"&amp;$I89,GELDIGE_GEWASCODES_ECO!$A:$A,1,0)),"N","J"),"J")</f>
        <v>J</v>
      </c>
      <c r="Y89" s="4" t="str">
        <f>IF(ISERROR(VLOOKUP($G89,GELDIGE_GEWASCODES_ECO!$F:$F,1,0)),"N","J")</f>
        <v>N</v>
      </c>
      <c r="Z89" s="205" t="str">
        <f t="shared" si="40"/>
        <v>J</v>
      </c>
      <c r="AA89" s="4" t="str">
        <f>IF(ISERROR(VLOOKUP($G89,GELDIGE_GEWASCODES_ECO!$J:$J,1,0)),"N","J")</f>
        <v>N</v>
      </c>
      <c r="AB89" s="205" t="str">
        <f t="shared" si="41"/>
        <v>J</v>
      </c>
      <c r="AC89" s="4" t="str">
        <f t="shared" si="42"/>
        <v>J</v>
      </c>
      <c r="AD89" s="205" t="str">
        <f t="shared" si="43"/>
        <v>J</v>
      </c>
      <c r="AE89" s="205" t="str">
        <f t="shared" si="44"/>
        <v>J</v>
      </c>
      <c r="AF89" s="205" t="str">
        <f t="shared" si="45"/>
        <v>J</v>
      </c>
      <c r="AG89" s="205" t="str">
        <f t="shared" si="46"/>
        <v>J</v>
      </c>
      <c r="AH89" s="205" t="str">
        <f t="shared" si="47"/>
        <v>J</v>
      </c>
      <c r="AI89" s="205" t="str">
        <f t="shared" si="48"/>
        <v>J</v>
      </c>
      <c r="AJ89" s="205" t="str">
        <f t="shared" si="49"/>
        <v>J</v>
      </c>
      <c r="AK89" s="205" t="str">
        <f t="shared" si="50"/>
        <v>J</v>
      </c>
      <c r="AL89" s="4" t="str">
        <f t="shared" si="51"/>
        <v>N</v>
      </c>
      <c r="AM89" s="150" t="str">
        <f>IF(ISERROR(VLOOKUP(G89,LOV_CDT!E:F,2,0)),"",VLOOKUP(G89,LOV_CDT!E:F,2,0))</f>
        <v/>
      </c>
      <c r="AN89" s="150" t="str">
        <f>IF(ISERROR(VLOOKUP(G89,LOV_CDT!L:M,2,0)),"",VLOOKUP(G89,LOV_CDT!L:M,2,0))</f>
        <v/>
      </c>
      <c r="AO89" s="4" t="str">
        <f t="shared" si="52"/>
        <v>J</v>
      </c>
      <c r="AP89" s="4" t="str">
        <f t="shared" si="53"/>
        <v>J</v>
      </c>
      <c r="AQ89" s="4" t="str">
        <f t="shared" si="54"/>
        <v>J</v>
      </c>
      <c r="AR89" s="4" t="str">
        <f t="shared" si="55"/>
        <v>J</v>
      </c>
      <c r="AS89" s="4" t="str">
        <f t="shared" si="56"/>
        <v>J</v>
      </c>
      <c r="AT89" s="4" t="str">
        <f t="shared" si="57"/>
        <v>J</v>
      </c>
      <c r="AU89" s="4">
        <f t="shared" si="58"/>
        <v>0</v>
      </c>
      <c r="AV89" s="4">
        <f t="shared" si="59"/>
        <v>0</v>
      </c>
      <c r="AW89" s="4">
        <f t="shared" si="60"/>
        <v>0</v>
      </c>
      <c r="AX89" s="4">
        <f t="shared" si="61"/>
        <v>0</v>
      </c>
      <c r="AY89" s="4">
        <f t="shared" si="62"/>
        <v>0</v>
      </c>
      <c r="AZ89" s="4">
        <f t="shared" si="63"/>
        <v>0</v>
      </c>
      <c r="BA89" s="4">
        <f t="shared" si="64"/>
        <v>0</v>
      </c>
      <c r="BB89" s="4" t="e">
        <f>VLOOKUP(G89,ACTIVITEITENLIJST!E:I,BB$2,0)</f>
        <v>#N/A</v>
      </c>
      <c r="BC89" s="4" t="str">
        <f>IF(ISERROR(B89),"J",IF(ISERROR(VLOOKUP(B89,B$3:B88,1,0)),"J","N"))</f>
        <v>N</v>
      </c>
      <c r="BD89" s="354" t="str">
        <f t="shared" si="65"/>
        <v>N</v>
      </c>
      <c r="BE89" s="358" t="str">
        <f t="shared" si="66"/>
        <v>N</v>
      </c>
    </row>
    <row r="90" spans="1:57" x14ac:dyDescent="0.25">
      <c r="A90" t="str">
        <f t="shared" si="37"/>
        <v>_</v>
      </c>
      <c r="B90" t="str">
        <f t="shared" si="38"/>
        <v>_</v>
      </c>
      <c r="C90" s="2">
        <v>87</v>
      </c>
      <c r="D90" s="2" t="str">
        <f>IF(Invoer!B120&lt;&gt;"",Invoer!B120,"")</f>
        <v/>
      </c>
      <c r="E90" s="134" t="str">
        <f>IF(D90&lt;&gt;"",Invoer!Z120,"")</f>
        <v/>
      </c>
      <c r="F90" s="134" t="str">
        <f>IF(D90&lt;&gt;"",IF(Invoer!AH120="Ja","J",IF(Invoer!AH120="Nee","N","")),"")</f>
        <v/>
      </c>
      <c r="G90" s="36" t="str">
        <f>IF(OR(E90="",E90=0),"",VLOOKUP(E90,ACTIVITEITENLIJST!D:E,G$2,0))</f>
        <v/>
      </c>
      <c r="H90" s="205" t="str">
        <f t="shared" si="39"/>
        <v/>
      </c>
      <c r="I90" s="4" t="str">
        <f>VLOOKUP($D90,percelen!$AZ:$DM,I$2,0)</f>
        <v/>
      </c>
      <c r="J90" s="212" t="str">
        <f>VLOOKUP($D90,percelen!$AZ:$DM,J$2,0)</f>
        <v/>
      </c>
      <c r="K90" s="4"/>
      <c r="L90" s="4">
        <f>VLOOKUP($D90,percelen!$AZ:$DM,L$2,0)</f>
        <v>0</v>
      </c>
      <c r="M90" s="4" t="str">
        <f>VLOOKUP($D90,percelen!$AZ:$DM,M$2,0)</f>
        <v/>
      </c>
      <c r="N90" s="205" t="e">
        <f>VLOOKUP(M90,NORM!$B$31:$F$38,N$2,0)</f>
        <v>#N/A</v>
      </c>
      <c r="O90" s="4" t="str">
        <f>VLOOKUP($D90,percelen!$AZ:$DM,O$2,0)</f>
        <v>N</v>
      </c>
      <c r="P90" s="4" t="str">
        <f>VLOOKUP($D90,percelen!$AZ:$DM,P$2,0)</f>
        <v>N</v>
      </c>
      <c r="Q90" s="4" t="str">
        <f>VLOOKUP($D90,percelen!$AZ:$DM,Q$2,0)</f>
        <v>N</v>
      </c>
      <c r="R90" s="205" t="str">
        <f>VLOOKUP($D90,percelen!$AZ:$DM,R$2,0)</f>
        <v>N</v>
      </c>
      <c r="S90" s="4" t="str">
        <f>VLOOKUP($D90,percelen!$AZ:$DM,S$2,0)</f>
        <v>N</v>
      </c>
      <c r="T90" s="4" t="str">
        <f>VLOOKUP($D90,percelen!$AZ:$DM,T$2,0)</f>
        <v>N</v>
      </c>
      <c r="U90" s="4" t="str">
        <f>VLOOKUP($D90,percelen!$AZ:$DM,U$2,0)</f>
        <v>N</v>
      </c>
      <c r="V90" s="4" t="str">
        <f>VLOOKUP($D90,percelen!$AZ:$DM,V$2,0)</f>
        <v>N</v>
      </c>
      <c r="W90" s="4" t="str">
        <f>IF(ISERROR(VLOOKUP($G90,GELDIGE_GEWASCODES_ECO!$B:$B,1,0)),"N","J")</f>
        <v>N</v>
      </c>
      <c r="X90" s="4" t="str">
        <f>IF(W90="J",IF(ISERROR(VLOOKUP($G90&amp;"_"&amp;$I90,GELDIGE_GEWASCODES_ECO!$A:$A,1,0)),"N","J"),"J")</f>
        <v>J</v>
      </c>
      <c r="Y90" s="4" t="str">
        <f>IF(ISERROR(VLOOKUP($G90,GELDIGE_GEWASCODES_ECO!$F:$F,1,0)),"N","J")</f>
        <v>N</v>
      </c>
      <c r="Z90" s="205" t="str">
        <f t="shared" si="40"/>
        <v>J</v>
      </c>
      <c r="AA90" s="4" t="str">
        <f>IF(ISERROR(VLOOKUP($G90,GELDIGE_GEWASCODES_ECO!$J:$J,1,0)),"N","J")</f>
        <v>N</v>
      </c>
      <c r="AB90" s="205" t="str">
        <f t="shared" si="41"/>
        <v>J</v>
      </c>
      <c r="AC90" s="4" t="str">
        <f t="shared" si="42"/>
        <v>J</v>
      </c>
      <c r="AD90" s="205" t="str">
        <f t="shared" si="43"/>
        <v>J</v>
      </c>
      <c r="AE90" s="205" t="str">
        <f t="shared" si="44"/>
        <v>J</v>
      </c>
      <c r="AF90" s="205" t="str">
        <f t="shared" si="45"/>
        <v>J</v>
      </c>
      <c r="AG90" s="205" t="str">
        <f t="shared" si="46"/>
        <v>J</v>
      </c>
      <c r="AH90" s="205" t="str">
        <f t="shared" si="47"/>
        <v>J</v>
      </c>
      <c r="AI90" s="205" t="str">
        <f t="shared" si="48"/>
        <v>J</v>
      </c>
      <c r="AJ90" s="205" t="str">
        <f t="shared" si="49"/>
        <v>J</v>
      </c>
      <c r="AK90" s="205" t="str">
        <f t="shared" si="50"/>
        <v>J</v>
      </c>
      <c r="AL90" s="4" t="str">
        <f t="shared" si="51"/>
        <v>N</v>
      </c>
      <c r="AM90" s="150" t="str">
        <f>IF(ISERROR(VLOOKUP(G90,LOV_CDT!E:F,2,0)),"",VLOOKUP(G90,LOV_CDT!E:F,2,0))</f>
        <v/>
      </c>
      <c r="AN90" s="150" t="str">
        <f>IF(ISERROR(VLOOKUP(G90,LOV_CDT!L:M,2,0)),"",VLOOKUP(G90,LOV_CDT!L:M,2,0))</f>
        <v/>
      </c>
      <c r="AO90" s="4" t="str">
        <f t="shared" si="52"/>
        <v>J</v>
      </c>
      <c r="AP90" s="4" t="str">
        <f t="shared" si="53"/>
        <v>J</v>
      </c>
      <c r="AQ90" s="4" t="str">
        <f t="shared" si="54"/>
        <v>J</v>
      </c>
      <c r="AR90" s="4" t="str">
        <f t="shared" si="55"/>
        <v>J</v>
      </c>
      <c r="AS90" s="4" t="str">
        <f t="shared" si="56"/>
        <v>J</v>
      </c>
      <c r="AT90" s="4" t="str">
        <f t="shared" si="57"/>
        <v>J</v>
      </c>
      <c r="AU90" s="4">
        <f t="shared" si="58"/>
        <v>0</v>
      </c>
      <c r="AV90" s="4">
        <f t="shared" si="59"/>
        <v>0</v>
      </c>
      <c r="AW90" s="4">
        <f t="shared" si="60"/>
        <v>0</v>
      </c>
      <c r="AX90" s="4">
        <f t="shared" si="61"/>
        <v>0</v>
      </c>
      <c r="AY90" s="4">
        <f t="shared" si="62"/>
        <v>0</v>
      </c>
      <c r="AZ90" s="4">
        <f t="shared" si="63"/>
        <v>0</v>
      </c>
      <c r="BA90" s="4">
        <f t="shared" si="64"/>
        <v>0</v>
      </c>
      <c r="BB90" s="4" t="e">
        <f>VLOOKUP(G90,ACTIVITEITENLIJST!E:I,BB$2,0)</f>
        <v>#N/A</v>
      </c>
      <c r="BC90" s="4" t="str">
        <f>IF(ISERROR(B90),"J",IF(ISERROR(VLOOKUP(B90,B$3:B89,1,0)),"J","N"))</f>
        <v>N</v>
      </c>
      <c r="BD90" s="354" t="str">
        <f t="shared" si="65"/>
        <v>N</v>
      </c>
      <c r="BE90" s="358" t="str">
        <f t="shared" si="66"/>
        <v>N</v>
      </c>
    </row>
    <row r="91" spans="1:57" x14ac:dyDescent="0.25">
      <c r="A91" t="str">
        <f t="shared" si="37"/>
        <v>_</v>
      </c>
      <c r="B91" t="str">
        <f t="shared" si="38"/>
        <v>_</v>
      </c>
      <c r="C91" s="2">
        <v>88</v>
      </c>
      <c r="D91" s="2" t="str">
        <f>IF(Invoer!B121&lt;&gt;"",Invoer!B121,"")</f>
        <v/>
      </c>
      <c r="E91" s="134" t="str">
        <f>IF(D91&lt;&gt;"",Invoer!Z121,"")</f>
        <v/>
      </c>
      <c r="F91" s="134" t="str">
        <f>IF(D91&lt;&gt;"",IF(Invoer!AH121="Ja","J",IF(Invoer!AH121="Nee","N","")),"")</f>
        <v/>
      </c>
      <c r="G91" s="36" t="str">
        <f>IF(OR(E91="",E91=0),"",VLOOKUP(E91,ACTIVITEITENLIJST!D:E,G$2,0))</f>
        <v/>
      </c>
      <c r="H91" s="205" t="str">
        <f t="shared" si="39"/>
        <v/>
      </c>
      <c r="I91" s="4" t="str">
        <f>VLOOKUP($D91,percelen!$AZ:$DM,I$2,0)</f>
        <v/>
      </c>
      <c r="J91" s="212" t="str">
        <f>VLOOKUP($D91,percelen!$AZ:$DM,J$2,0)</f>
        <v/>
      </c>
      <c r="K91" s="4"/>
      <c r="L91" s="4">
        <f>VLOOKUP($D91,percelen!$AZ:$DM,L$2,0)</f>
        <v>0</v>
      </c>
      <c r="M91" s="4" t="str">
        <f>VLOOKUP($D91,percelen!$AZ:$DM,M$2,0)</f>
        <v/>
      </c>
      <c r="N91" s="205" t="e">
        <f>VLOOKUP(M91,NORM!$B$31:$F$38,N$2,0)</f>
        <v>#N/A</v>
      </c>
      <c r="O91" s="4" t="str">
        <f>VLOOKUP($D91,percelen!$AZ:$DM,O$2,0)</f>
        <v>N</v>
      </c>
      <c r="P91" s="4" t="str">
        <f>VLOOKUP($D91,percelen!$AZ:$DM,P$2,0)</f>
        <v>N</v>
      </c>
      <c r="Q91" s="4" t="str">
        <f>VLOOKUP($D91,percelen!$AZ:$DM,Q$2,0)</f>
        <v>N</v>
      </c>
      <c r="R91" s="205" t="str">
        <f>VLOOKUP($D91,percelen!$AZ:$DM,R$2,0)</f>
        <v>N</v>
      </c>
      <c r="S91" s="4" t="str">
        <f>VLOOKUP($D91,percelen!$AZ:$DM,S$2,0)</f>
        <v>N</v>
      </c>
      <c r="T91" s="4" t="str">
        <f>VLOOKUP($D91,percelen!$AZ:$DM,T$2,0)</f>
        <v>N</v>
      </c>
      <c r="U91" s="4" t="str">
        <f>VLOOKUP($D91,percelen!$AZ:$DM,U$2,0)</f>
        <v>N</v>
      </c>
      <c r="V91" s="4" t="str">
        <f>VLOOKUP($D91,percelen!$AZ:$DM,V$2,0)</f>
        <v>N</v>
      </c>
      <c r="W91" s="4" t="str">
        <f>IF(ISERROR(VLOOKUP($G91,GELDIGE_GEWASCODES_ECO!$B:$B,1,0)),"N","J")</f>
        <v>N</v>
      </c>
      <c r="X91" s="4" t="str">
        <f>IF(W91="J",IF(ISERROR(VLOOKUP($G91&amp;"_"&amp;$I91,GELDIGE_GEWASCODES_ECO!$A:$A,1,0)),"N","J"),"J")</f>
        <v>J</v>
      </c>
      <c r="Y91" s="4" t="str">
        <f>IF(ISERROR(VLOOKUP($G91,GELDIGE_GEWASCODES_ECO!$F:$F,1,0)),"N","J")</f>
        <v>N</v>
      </c>
      <c r="Z91" s="205" t="str">
        <f t="shared" si="40"/>
        <v>J</v>
      </c>
      <c r="AA91" s="4" t="str">
        <f>IF(ISERROR(VLOOKUP($G91,GELDIGE_GEWASCODES_ECO!$J:$J,1,0)),"N","J")</f>
        <v>N</v>
      </c>
      <c r="AB91" s="205" t="str">
        <f t="shared" si="41"/>
        <v>J</v>
      </c>
      <c r="AC91" s="4" t="str">
        <f t="shared" si="42"/>
        <v>J</v>
      </c>
      <c r="AD91" s="205" t="str">
        <f t="shared" si="43"/>
        <v>J</v>
      </c>
      <c r="AE91" s="205" t="str">
        <f t="shared" si="44"/>
        <v>J</v>
      </c>
      <c r="AF91" s="205" t="str">
        <f t="shared" si="45"/>
        <v>J</v>
      </c>
      <c r="AG91" s="205" t="str">
        <f t="shared" si="46"/>
        <v>J</v>
      </c>
      <c r="AH91" s="205" t="str">
        <f t="shared" si="47"/>
        <v>J</v>
      </c>
      <c r="AI91" s="205" t="str">
        <f t="shared" si="48"/>
        <v>J</v>
      </c>
      <c r="AJ91" s="205" t="str">
        <f t="shared" si="49"/>
        <v>J</v>
      </c>
      <c r="AK91" s="205" t="str">
        <f t="shared" si="50"/>
        <v>J</v>
      </c>
      <c r="AL91" s="4" t="str">
        <f t="shared" si="51"/>
        <v>N</v>
      </c>
      <c r="AM91" s="150" t="str">
        <f>IF(ISERROR(VLOOKUP(G91,LOV_CDT!E:F,2,0)),"",VLOOKUP(G91,LOV_CDT!E:F,2,0))</f>
        <v/>
      </c>
      <c r="AN91" s="150" t="str">
        <f>IF(ISERROR(VLOOKUP(G91,LOV_CDT!L:M,2,0)),"",VLOOKUP(G91,LOV_CDT!L:M,2,0))</f>
        <v/>
      </c>
      <c r="AO91" s="4" t="str">
        <f t="shared" si="52"/>
        <v>J</v>
      </c>
      <c r="AP91" s="4" t="str">
        <f t="shared" si="53"/>
        <v>J</v>
      </c>
      <c r="AQ91" s="4" t="str">
        <f t="shared" si="54"/>
        <v>J</v>
      </c>
      <c r="AR91" s="4" t="str">
        <f t="shared" si="55"/>
        <v>J</v>
      </c>
      <c r="AS91" s="4" t="str">
        <f t="shared" si="56"/>
        <v>J</v>
      </c>
      <c r="AT91" s="4" t="str">
        <f t="shared" si="57"/>
        <v>J</v>
      </c>
      <c r="AU91" s="4">
        <f t="shared" si="58"/>
        <v>0</v>
      </c>
      <c r="AV91" s="4">
        <f t="shared" si="59"/>
        <v>0</v>
      </c>
      <c r="AW91" s="4">
        <f t="shared" si="60"/>
        <v>0</v>
      </c>
      <c r="AX91" s="4">
        <f t="shared" si="61"/>
        <v>0</v>
      </c>
      <c r="AY91" s="4">
        <f t="shared" si="62"/>
        <v>0</v>
      </c>
      <c r="AZ91" s="4">
        <f t="shared" si="63"/>
        <v>0</v>
      </c>
      <c r="BA91" s="4">
        <f t="shared" si="64"/>
        <v>0</v>
      </c>
      <c r="BB91" s="4" t="e">
        <f>VLOOKUP(G91,ACTIVITEITENLIJST!E:I,BB$2,0)</f>
        <v>#N/A</v>
      </c>
      <c r="BC91" s="4" t="str">
        <f>IF(ISERROR(B91),"J",IF(ISERROR(VLOOKUP(B91,B$3:B90,1,0)),"J","N"))</f>
        <v>N</v>
      </c>
      <c r="BD91" s="354" t="str">
        <f t="shared" si="65"/>
        <v>N</v>
      </c>
      <c r="BE91" s="358" t="str">
        <f t="shared" si="66"/>
        <v>N</v>
      </c>
    </row>
    <row r="92" spans="1:57" x14ac:dyDescent="0.25">
      <c r="A92" t="str">
        <f t="shared" si="37"/>
        <v>_</v>
      </c>
      <c r="B92" t="str">
        <f t="shared" si="38"/>
        <v>_</v>
      </c>
      <c r="C92" s="2">
        <v>89</v>
      </c>
      <c r="D92" s="2" t="str">
        <f>IF(Invoer!B122&lt;&gt;"",Invoer!B122,"")</f>
        <v/>
      </c>
      <c r="E92" s="134" t="str">
        <f>IF(D92&lt;&gt;"",Invoer!Z122,"")</f>
        <v/>
      </c>
      <c r="F92" s="134" t="str">
        <f>IF(D92&lt;&gt;"",IF(Invoer!AH122="Ja","J",IF(Invoer!AH122="Nee","N","")),"")</f>
        <v/>
      </c>
      <c r="G92" s="36" t="str">
        <f>IF(OR(E92="",E92=0),"",VLOOKUP(E92,ACTIVITEITENLIJST!D:E,G$2,0))</f>
        <v/>
      </c>
      <c r="H92" s="205" t="str">
        <f t="shared" si="39"/>
        <v/>
      </c>
      <c r="I92" s="4" t="str">
        <f>VLOOKUP($D92,percelen!$AZ:$DM,I$2,0)</f>
        <v/>
      </c>
      <c r="J92" s="212" t="str">
        <f>VLOOKUP($D92,percelen!$AZ:$DM,J$2,0)</f>
        <v/>
      </c>
      <c r="K92" s="4"/>
      <c r="L92" s="4">
        <f>VLOOKUP($D92,percelen!$AZ:$DM,L$2,0)</f>
        <v>0</v>
      </c>
      <c r="M92" s="4" t="str">
        <f>VLOOKUP($D92,percelen!$AZ:$DM,M$2,0)</f>
        <v/>
      </c>
      <c r="N92" s="205" t="e">
        <f>VLOOKUP(M92,NORM!$B$31:$F$38,N$2,0)</f>
        <v>#N/A</v>
      </c>
      <c r="O92" s="4" t="str">
        <f>VLOOKUP($D92,percelen!$AZ:$DM,O$2,0)</f>
        <v>N</v>
      </c>
      <c r="P92" s="4" t="str">
        <f>VLOOKUP($D92,percelen!$AZ:$DM,P$2,0)</f>
        <v>N</v>
      </c>
      <c r="Q92" s="4" t="str">
        <f>VLOOKUP($D92,percelen!$AZ:$DM,Q$2,0)</f>
        <v>N</v>
      </c>
      <c r="R92" s="205" t="str">
        <f>VLOOKUP($D92,percelen!$AZ:$DM,R$2,0)</f>
        <v>N</v>
      </c>
      <c r="S92" s="4" t="str">
        <f>VLOOKUP($D92,percelen!$AZ:$DM,S$2,0)</f>
        <v>N</v>
      </c>
      <c r="T92" s="4" t="str">
        <f>VLOOKUP($D92,percelen!$AZ:$DM,T$2,0)</f>
        <v>N</v>
      </c>
      <c r="U92" s="4" t="str">
        <f>VLOOKUP($D92,percelen!$AZ:$DM,U$2,0)</f>
        <v>N</v>
      </c>
      <c r="V92" s="4" t="str">
        <f>VLOOKUP($D92,percelen!$AZ:$DM,V$2,0)</f>
        <v>N</v>
      </c>
      <c r="W92" s="4" t="str">
        <f>IF(ISERROR(VLOOKUP($G92,GELDIGE_GEWASCODES_ECO!$B:$B,1,0)),"N","J")</f>
        <v>N</v>
      </c>
      <c r="X92" s="4" t="str">
        <f>IF(W92="J",IF(ISERROR(VLOOKUP($G92&amp;"_"&amp;$I92,GELDIGE_GEWASCODES_ECO!$A:$A,1,0)),"N","J"),"J")</f>
        <v>J</v>
      </c>
      <c r="Y92" s="4" t="str">
        <f>IF(ISERROR(VLOOKUP($G92,GELDIGE_GEWASCODES_ECO!$F:$F,1,0)),"N","J")</f>
        <v>N</v>
      </c>
      <c r="Z92" s="205" t="str">
        <f t="shared" si="40"/>
        <v>J</v>
      </c>
      <c r="AA92" s="4" t="str">
        <f>IF(ISERROR(VLOOKUP($G92,GELDIGE_GEWASCODES_ECO!$J:$J,1,0)),"N","J")</f>
        <v>N</v>
      </c>
      <c r="AB92" s="205" t="str">
        <f t="shared" si="41"/>
        <v>J</v>
      </c>
      <c r="AC92" s="4" t="str">
        <f t="shared" si="42"/>
        <v>J</v>
      </c>
      <c r="AD92" s="205" t="str">
        <f t="shared" si="43"/>
        <v>J</v>
      </c>
      <c r="AE92" s="205" t="str">
        <f t="shared" si="44"/>
        <v>J</v>
      </c>
      <c r="AF92" s="205" t="str">
        <f t="shared" si="45"/>
        <v>J</v>
      </c>
      <c r="AG92" s="205" t="str">
        <f t="shared" si="46"/>
        <v>J</v>
      </c>
      <c r="AH92" s="205" t="str">
        <f t="shared" si="47"/>
        <v>J</v>
      </c>
      <c r="AI92" s="205" t="str">
        <f t="shared" si="48"/>
        <v>J</v>
      </c>
      <c r="AJ92" s="205" t="str">
        <f t="shared" si="49"/>
        <v>J</v>
      </c>
      <c r="AK92" s="205" t="str">
        <f t="shared" si="50"/>
        <v>J</v>
      </c>
      <c r="AL92" s="4" t="str">
        <f t="shared" si="51"/>
        <v>N</v>
      </c>
      <c r="AM92" s="150" t="str">
        <f>IF(ISERROR(VLOOKUP(G92,LOV_CDT!E:F,2,0)),"",VLOOKUP(G92,LOV_CDT!E:F,2,0))</f>
        <v/>
      </c>
      <c r="AN92" s="150" t="str">
        <f>IF(ISERROR(VLOOKUP(G92,LOV_CDT!L:M,2,0)),"",VLOOKUP(G92,LOV_CDT!L:M,2,0))</f>
        <v/>
      </c>
      <c r="AO92" s="4" t="str">
        <f t="shared" si="52"/>
        <v>J</v>
      </c>
      <c r="AP92" s="4" t="str">
        <f t="shared" si="53"/>
        <v>J</v>
      </c>
      <c r="AQ92" s="4" t="str">
        <f t="shared" si="54"/>
        <v>J</v>
      </c>
      <c r="AR92" s="4" t="str">
        <f t="shared" si="55"/>
        <v>J</v>
      </c>
      <c r="AS92" s="4" t="str">
        <f t="shared" si="56"/>
        <v>J</v>
      </c>
      <c r="AT92" s="4" t="str">
        <f t="shared" si="57"/>
        <v>J</v>
      </c>
      <c r="AU92" s="4">
        <f t="shared" si="58"/>
        <v>0</v>
      </c>
      <c r="AV92" s="4">
        <f t="shared" si="59"/>
        <v>0</v>
      </c>
      <c r="AW92" s="4">
        <f t="shared" si="60"/>
        <v>0</v>
      </c>
      <c r="AX92" s="4">
        <f t="shared" si="61"/>
        <v>0</v>
      </c>
      <c r="AY92" s="4">
        <f t="shared" si="62"/>
        <v>0</v>
      </c>
      <c r="AZ92" s="4">
        <f t="shared" si="63"/>
        <v>0</v>
      </c>
      <c r="BA92" s="4">
        <f t="shared" si="64"/>
        <v>0</v>
      </c>
      <c r="BB92" s="4" t="e">
        <f>VLOOKUP(G92,ACTIVITEITENLIJST!E:I,BB$2,0)</f>
        <v>#N/A</v>
      </c>
      <c r="BC92" s="4" t="str">
        <f>IF(ISERROR(B92),"J",IF(ISERROR(VLOOKUP(B92,B$3:B91,1,0)),"J","N"))</f>
        <v>N</v>
      </c>
      <c r="BD92" s="354" t="str">
        <f t="shared" si="65"/>
        <v>N</v>
      </c>
      <c r="BE92" s="358" t="str">
        <f t="shared" si="66"/>
        <v>N</v>
      </c>
    </row>
    <row r="93" spans="1:57" x14ac:dyDescent="0.25">
      <c r="A93" t="str">
        <f t="shared" si="37"/>
        <v>_</v>
      </c>
      <c r="B93" t="str">
        <f t="shared" si="38"/>
        <v>_</v>
      </c>
      <c r="C93" s="2">
        <v>90</v>
      </c>
      <c r="D93" s="2" t="str">
        <f>IF(Invoer!B123&lt;&gt;"",Invoer!B123,"")</f>
        <v/>
      </c>
      <c r="E93" s="134" t="str">
        <f>IF(D93&lt;&gt;"",Invoer!Z123,"")</f>
        <v/>
      </c>
      <c r="F93" s="134" t="str">
        <f>IF(D93&lt;&gt;"",IF(Invoer!AH123="Ja","J",IF(Invoer!AH123="Nee","N","")),"")</f>
        <v/>
      </c>
      <c r="G93" s="36" t="str">
        <f>IF(OR(E93="",E93=0),"",VLOOKUP(E93,ACTIVITEITENLIJST!D:E,G$2,0))</f>
        <v/>
      </c>
      <c r="H93" s="205" t="str">
        <f t="shared" si="39"/>
        <v/>
      </c>
      <c r="I93" s="4" t="str">
        <f>VLOOKUP($D93,percelen!$AZ:$DM,I$2,0)</f>
        <v/>
      </c>
      <c r="J93" s="212" t="str">
        <f>VLOOKUP($D93,percelen!$AZ:$DM,J$2,0)</f>
        <v/>
      </c>
      <c r="K93" s="4"/>
      <c r="L93" s="4">
        <f>VLOOKUP($D93,percelen!$AZ:$DM,L$2,0)</f>
        <v>0</v>
      </c>
      <c r="M93" s="4" t="str">
        <f>VLOOKUP($D93,percelen!$AZ:$DM,M$2,0)</f>
        <v/>
      </c>
      <c r="N93" s="205" t="e">
        <f>VLOOKUP(M93,NORM!$B$31:$F$38,N$2,0)</f>
        <v>#N/A</v>
      </c>
      <c r="O93" s="4" t="str">
        <f>VLOOKUP($D93,percelen!$AZ:$DM,O$2,0)</f>
        <v>N</v>
      </c>
      <c r="P93" s="4" t="str">
        <f>VLOOKUP($D93,percelen!$AZ:$DM,P$2,0)</f>
        <v>N</v>
      </c>
      <c r="Q93" s="4" t="str">
        <f>VLOOKUP($D93,percelen!$AZ:$DM,Q$2,0)</f>
        <v>N</v>
      </c>
      <c r="R93" s="205" t="str">
        <f>VLOOKUP($D93,percelen!$AZ:$DM,R$2,0)</f>
        <v>N</v>
      </c>
      <c r="S93" s="4" t="str">
        <f>VLOOKUP($D93,percelen!$AZ:$DM,S$2,0)</f>
        <v>N</v>
      </c>
      <c r="T93" s="4" t="str">
        <f>VLOOKUP($D93,percelen!$AZ:$DM,T$2,0)</f>
        <v>N</v>
      </c>
      <c r="U93" s="4" t="str">
        <f>VLOOKUP($D93,percelen!$AZ:$DM,U$2,0)</f>
        <v>N</v>
      </c>
      <c r="V93" s="4" t="str">
        <f>VLOOKUP($D93,percelen!$AZ:$DM,V$2,0)</f>
        <v>N</v>
      </c>
      <c r="W93" s="4" t="str">
        <f>IF(ISERROR(VLOOKUP($G93,GELDIGE_GEWASCODES_ECO!$B:$B,1,0)),"N","J")</f>
        <v>N</v>
      </c>
      <c r="X93" s="4" t="str">
        <f>IF(W93="J",IF(ISERROR(VLOOKUP($G93&amp;"_"&amp;$I93,GELDIGE_GEWASCODES_ECO!$A:$A,1,0)),"N","J"),"J")</f>
        <v>J</v>
      </c>
      <c r="Y93" s="4" t="str">
        <f>IF(ISERROR(VLOOKUP($G93,GELDIGE_GEWASCODES_ECO!$F:$F,1,0)),"N","J")</f>
        <v>N</v>
      </c>
      <c r="Z93" s="205" t="str">
        <f t="shared" si="40"/>
        <v>J</v>
      </c>
      <c r="AA93" s="4" t="str">
        <f>IF(ISERROR(VLOOKUP($G93,GELDIGE_GEWASCODES_ECO!$J:$J,1,0)),"N","J")</f>
        <v>N</v>
      </c>
      <c r="AB93" s="205" t="str">
        <f t="shared" si="41"/>
        <v>J</v>
      </c>
      <c r="AC93" s="4" t="str">
        <f t="shared" si="42"/>
        <v>J</v>
      </c>
      <c r="AD93" s="205" t="str">
        <f t="shared" si="43"/>
        <v>J</v>
      </c>
      <c r="AE93" s="205" t="str">
        <f t="shared" si="44"/>
        <v>J</v>
      </c>
      <c r="AF93" s="205" t="str">
        <f t="shared" si="45"/>
        <v>J</v>
      </c>
      <c r="AG93" s="205" t="str">
        <f t="shared" si="46"/>
        <v>J</v>
      </c>
      <c r="AH93" s="205" t="str">
        <f t="shared" si="47"/>
        <v>J</v>
      </c>
      <c r="AI93" s="205" t="str">
        <f t="shared" si="48"/>
        <v>J</v>
      </c>
      <c r="AJ93" s="205" t="str">
        <f t="shared" si="49"/>
        <v>J</v>
      </c>
      <c r="AK93" s="205" t="str">
        <f t="shared" si="50"/>
        <v>J</v>
      </c>
      <c r="AL93" s="4" t="str">
        <f t="shared" si="51"/>
        <v>N</v>
      </c>
      <c r="AM93" s="150" t="str">
        <f>IF(ISERROR(VLOOKUP(G93,LOV_CDT!E:F,2,0)),"",VLOOKUP(G93,LOV_CDT!E:F,2,0))</f>
        <v/>
      </c>
      <c r="AN93" s="150" t="str">
        <f>IF(ISERROR(VLOOKUP(G93,LOV_CDT!L:M,2,0)),"",VLOOKUP(G93,LOV_CDT!L:M,2,0))</f>
        <v/>
      </c>
      <c r="AO93" s="4" t="str">
        <f t="shared" si="52"/>
        <v>J</v>
      </c>
      <c r="AP93" s="4" t="str">
        <f t="shared" si="53"/>
        <v>J</v>
      </c>
      <c r="AQ93" s="4" t="str">
        <f t="shared" si="54"/>
        <v>J</v>
      </c>
      <c r="AR93" s="4" t="str">
        <f t="shared" si="55"/>
        <v>J</v>
      </c>
      <c r="AS93" s="4" t="str">
        <f t="shared" si="56"/>
        <v>J</v>
      </c>
      <c r="AT93" s="4" t="str">
        <f t="shared" si="57"/>
        <v>J</v>
      </c>
      <c r="AU93" s="4">
        <f t="shared" si="58"/>
        <v>0</v>
      </c>
      <c r="AV93" s="4">
        <f t="shared" si="59"/>
        <v>0</v>
      </c>
      <c r="AW93" s="4">
        <f t="shared" si="60"/>
        <v>0</v>
      </c>
      <c r="AX93" s="4">
        <f t="shared" si="61"/>
        <v>0</v>
      </c>
      <c r="AY93" s="4">
        <f t="shared" si="62"/>
        <v>0</v>
      </c>
      <c r="AZ93" s="4">
        <f t="shared" si="63"/>
        <v>0</v>
      </c>
      <c r="BA93" s="4">
        <f t="shared" si="64"/>
        <v>0</v>
      </c>
      <c r="BB93" s="4" t="e">
        <f>VLOOKUP(G93,ACTIVITEITENLIJST!E:I,BB$2,0)</f>
        <v>#N/A</v>
      </c>
      <c r="BC93" s="4" t="str">
        <f>IF(ISERROR(B93),"J",IF(ISERROR(VLOOKUP(B93,B$3:B92,1,0)),"J","N"))</f>
        <v>N</v>
      </c>
      <c r="BD93" s="354" t="str">
        <f t="shared" si="65"/>
        <v>N</v>
      </c>
      <c r="BE93" s="358" t="str">
        <f t="shared" si="66"/>
        <v>N</v>
      </c>
    </row>
    <row r="94" spans="1:57" x14ac:dyDescent="0.25">
      <c r="A94" t="str">
        <f t="shared" si="37"/>
        <v>_</v>
      </c>
      <c r="B94" t="str">
        <f t="shared" si="38"/>
        <v>_</v>
      </c>
      <c r="C94" s="2">
        <v>91</v>
      </c>
      <c r="D94" s="2" t="str">
        <f>IF(Invoer!B124&lt;&gt;"",Invoer!B124,"")</f>
        <v/>
      </c>
      <c r="E94" s="134" t="str">
        <f>IF(D94&lt;&gt;"",Invoer!Z124,"")</f>
        <v/>
      </c>
      <c r="F94" s="134" t="str">
        <f>IF(D94&lt;&gt;"",IF(Invoer!AH124="Ja","J",IF(Invoer!AH124="Nee","N","")),"")</f>
        <v/>
      </c>
      <c r="G94" s="36" t="str">
        <f>IF(OR(E94="",E94=0),"",VLOOKUP(E94,ACTIVITEITENLIJST!D:E,G$2,0))</f>
        <v/>
      </c>
      <c r="H94" s="205" t="str">
        <f t="shared" si="39"/>
        <v/>
      </c>
      <c r="I94" s="4" t="str">
        <f>VLOOKUP($D94,percelen!$AZ:$DM,I$2,0)</f>
        <v/>
      </c>
      <c r="J94" s="212" t="str">
        <f>VLOOKUP($D94,percelen!$AZ:$DM,J$2,0)</f>
        <v/>
      </c>
      <c r="K94" s="4"/>
      <c r="L94" s="4">
        <f>VLOOKUP($D94,percelen!$AZ:$DM,L$2,0)</f>
        <v>0</v>
      </c>
      <c r="M94" s="4" t="str">
        <f>VLOOKUP($D94,percelen!$AZ:$DM,M$2,0)</f>
        <v/>
      </c>
      <c r="N94" s="205" t="e">
        <f>VLOOKUP(M94,NORM!$B$31:$F$38,N$2,0)</f>
        <v>#N/A</v>
      </c>
      <c r="O94" s="4" t="str">
        <f>VLOOKUP($D94,percelen!$AZ:$DM,O$2,0)</f>
        <v>N</v>
      </c>
      <c r="P94" s="4" t="str">
        <f>VLOOKUP($D94,percelen!$AZ:$DM,P$2,0)</f>
        <v>N</v>
      </c>
      <c r="Q94" s="4" t="str">
        <f>VLOOKUP($D94,percelen!$AZ:$DM,Q$2,0)</f>
        <v>N</v>
      </c>
      <c r="R94" s="205" t="str">
        <f>VLOOKUP($D94,percelen!$AZ:$DM,R$2,0)</f>
        <v>N</v>
      </c>
      <c r="S94" s="4" t="str">
        <f>VLOOKUP($D94,percelen!$AZ:$DM,S$2,0)</f>
        <v>N</v>
      </c>
      <c r="T94" s="4" t="str">
        <f>VLOOKUP($D94,percelen!$AZ:$DM,T$2,0)</f>
        <v>N</v>
      </c>
      <c r="U94" s="4" t="str">
        <f>VLOOKUP($D94,percelen!$AZ:$DM,U$2,0)</f>
        <v>N</v>
      </c>
      <c r="V94" s="4" t="str">
        <f>VLOOKUP($D94,percelen!$AZ:$DM,V$2,0)</f>
        <v>N</v>
      </c>
      <c r="W94" s="4" t="str">
        <f>IF(ISERROR(VLOOKUP($G94,GELDIGE_GEWASCODES_ECO!$B:$B,1,0)),"N","J")</f>
        <v>N</v>
      </c>
      <c r="X94" s="4" t="str">
        <f>IF(W94="J",IF(ISERROR(VLOOKUP($G94&amp;"_"&amp;$I94,GELDIGE_GEWASCODES_ECO!$A:$A,1,0)),"N","J"),"J")</f>
        <v>J</v>
      </c>
      <c r="Y94" s="4" t="str">
        <f>IF(ISERROR(VLOOKUP($G94,GELDIGE_GEWASCODES_ECO!$F:$F,1,0)),"N","J")</f>
        <v>N</v>
      </c>
      <c r="Z94" s="205" t="str">
        <f t="shared" si="40"/>
        <v>J</v>
      </c>
      <c r="AA94" s="4" t="str">
        <f>IF(ISERROR(VLOOKUP($G94,GELDIGE_GEWASCODES_ECO!$J:$J,1,0)),"N","J")</f>
        <v>N</v>
      </c>
      <c r="AB94" s="205" t="str">
        <f t="shared" si="41"/>
        <v>J</v>
      </c>
      <c r="AC94" s="4" t="str">
        <f t="shared" si="42"/>
        <v>J</v>
      </c>
      <c r="AD94" s="205" t="str">
        <f t="shared" si="43"/>
        <v>J</v>
      </c>
      <c r="AE94" s="205" t="str">
        <f t="shared" si="44"/>
        <v>J</v>
      </c>
      <c r="AF94" s="205" t="str">
        <f t="shared" si="45"/>
        <v>J</v>
      </c>
      <c r="AG94" s="205" t="str">
        <f t="shared" si="46"/>
        <v>J</v>
      </c>
      <c r="AH94" s="205" t="str">
        <f t="shared" si="47"/>
        <v>J</v>
      </c>
      <c r="AI94" s="205" t="str">
        <f t="shared" si="48"/>
        <v>J</v>
      </c>
      <c r="AJ94" s="205" t="str">
        <f t="shared" si="49"/>
        <v>J</v>
      </c>
      <c r="AK94" s="205" t="str">
        <f t="shared" si="50"/>
        <v>J</v>
      </c>
      <c r="AL94" s="4" t="str">
        <f t="shared" si="51"/>
        <v>N</v>
      </c>
      <c r="AM94" s="150" t="str">
        <f>IF(ISERROR(VLOOKUP(G94,LOV_CDT!E:F,2,0)),"",VLOOKUP(G94,LOV_CDT!E:F,2,0))</f>
        <v/>
      </c>
      <c r="AN94" s="150" t="str">
        <f>IF(ISERROR(VLOOKUP(G94,LOV_CDT!L:M,2,0)),"",VLOOKUP(G94,LOV_CDT!L:M,2,0))</f>
        <v/>
      </c>
      <c r="AO94" s="4" t="str">
        <f t="shared" si="52"/>
        <v>J</v>
      </c>
      <c r="AP94" s="4" t="str">
        <f t="shared" si="53"/>
        <v>J</v>
      </c>
      <c r="AQ94" s="4" t="str">
        <f t="shared" si="54"/>
        <v>J</v>
      </c>
      <c r="AR94" s="4" t="str">
        <f t="shared" si="55"/>
        <v>J</v>
      </c>
      <c r="AS94" s="4" t="str">
        <f t="shared" si="56"/>
        <v>J</v>
      </c>
      <c r="AT94" s="4" t="str">
        <f t="shared" si="57"/>
        <v>J</v>
      </c>
      <c r="AU94" s="4">
        <f t="shared" si="58"/>
        <v>0</v>
      </c>
      <c r="AV94" s="4">
        <f t="shared" si="59"/>
        <v>0</v>
      </c>
      <c r="AW94" s="4">
        <f t="shared" si="60"/>
        <v>0</v>
      </c>
      <c r="AX94" s="4">
        <f t="shared" si="61"/>
        <v>0</v>
      </c>
      <c r="AY94" s="4">
        <f t="shared" si="62"/>
        <v>0</v>
      </c>
      <c r="AZ94" s="4">
        <f t="shared" si="63"/>
        <v>0</v>
      </c>
      <c r="BA94" s="4">
        <f t="shared" si="64"/>
        <v>0</v>
      </c>
      <c r="BB94" s="4" t="e">
        <f>VLOOKUP(G94,ACTIVITEITENLIJST!E:I,BB$2,0)</f>
        <v>#N/A</v>
      </c>
      <c r="BC94" s="4" t="str">
        <f>IF(ISERROR(B94),"J",IF(ISERROR(VLOOKUP(B94,B$3:B93,1,0)),"J","N"))</f>
        <v>N</v>
      </c>
      <c r="BD94" s="354" t="str">
        <f t="shared" si="65"/>
        <v>N</v>
      </c>
      <c r="BE94" s="358" t="str">
        <f t="shared" si="66"/>
        <v>N</v>
      </c>
    </row>
    <row r="95" spans="1:57" x14ac:dyDescent="0.25">
      <c r="A95" t="str">
        <f t="shared" si="37"/>
        <v>_</v>
      </c>
      <c r="B95" t="str">
        <f t="shared" si="38"/>
        <v>_</v>
      </c>
      <c r="C95" s="2">
        <v>92</v>
      </c>
      <c r="D95" s="2" t="str">
        <f>IF(Invoer!B125&lt;&gt;"",Invoer!B125,"")</f>
        <v/>
      </c>
      <c r="E95" s="134" t="str">
        <f>IF(D95&lt;&gt;"",Invoer!Z125,"")</f>
        <v/>
      </c>
      <c r="F95" s="134" t="str">
        <f>IF(D95&lt;&gt;"",IF(Invoer!AH125="Ja","J",IF(Invoer!AH125="Nee","N","")),"")</f>
        <v/>
      </c>
      <c r="G95" s="36" t="str">
        <f>IF(OR(E95="",E95=0),"",VLOOKUP(E95,ACTIVITEITENLIJST!D:E,G$2,0))</f>
        <v/>
      </c>
      <c r="H95" s="205" t="str">
        <f t="shared" si="39"/>
        <v/>
      </c>
      <c r="I95" s="4" t="str">
        <f>VLOOKUP($D95,percelen!$AZ:$DM,I$2,0)</f>
        <v/>
      </c>
      <c r="J95" s="212" t="str">
        <f>VLOOKUP($D95,percelen!$AZ:$DM,J$2,0)</f>
        <v/>
      </c>
      <c r="K95" s="4"/>
      <c r="L95" s="4">
        <f>VLOOKUP($D95,percelen!$AZ:$DM,L$2,0)</f>
        <v>0</v>
      </c>
      <c r="M95" s="4" t="str">
        <f>VLOOKUP($D95,percelen!$AZ:$DM,M$2,0)</f>
        <v/>
      </c>
      <c r="N95" s="205" t="e">
        <f>VLOOKUP(M95,NORM!$B$31:$F$38,N$2,0)</f>
        <v>#N/A</v>
      </c>
      <c r="O95" s="4" t="str">
        <f>VLOOKUP($D95,percelen!$AZ:$DM,O$2,0)</f>
        <v>N</v>
      </c>
      <c r="P95" s="4" t="str">
        <f>VLOOKUP($D95,percelen!$AZ:$DM,P$2,0)</f>
        <v>N</v>
      </c>
      <c r="Q95" s="4" t="str">
        <f>VLOOKUP($D95,percelen!$AZ:$DM,Q$2,0)</f>
        <v>N</v>
      </c>
      <c r="R95" s="205" t="str">
        <f>VLOOKUP($D95,percelen!$AZ:$DM,R$2,0)</f>
        <v>N</v>
      </c>
      <c r="S95" s="4" t="str">
        <f>VLOOKUP($D95,percelen!$AZ:$DM,S$2,0)</f>
        <v>N</v>
      </c>
      <c r="T95" s="4" t="str">
        <f>VLOOKUP($D95,percelen!$AZ:$DM,T$2,0)</f>
        <v>N</v>
      </c>
      <c r="U95" s="4" t="str">
        <f>VLOOKUP($D95,percelen!$AZ:$DM,U$2,0)</f>
        <v>N</v>
      </c>
      <c r="V95" s="4" t="str">
        <f>VLOOKUP($D95,percelen!$AZ:$DM,V$2,0)</f>
        <v>N</v>
      </c>
      <c r="W95" s="4" t="str">
        <f>IF(ISERROR(VLOOKUP($G95,GELDIGE_GEWASCODES_ECO!$B:$B,1,0)),"N","J")</f>
        <v>N</v>
      </c>
      <c r="X95" s="4" t="str">
        <f>IF(W95="J",IF(ISERROR(VLOOKUP($G95&amp;"_"&amp;$I95,GELDIGE_GEWASCODES_ECO!$A:$A,1,0)),"N","J"),"J")</f>
        <v>J</v>
      </c>
      <c r="Y95" s="4" t="str">
        <f>IF(ISERROR(VLOOKUP($G95,GELDIGE_GEWASCODES_ECO!$F:$F,1,0)),"N","J")</f>
        <v>N</v>
      </c>
      <c r="Z95" s="205" t="str">
        <f t="shared" si="40"/>
        <v>J</v>
      </c>
      <c r="AA95" s="4" t="str">
        <f>IF(ISERROR(VLOOKUP($G95,GELDIGE_GEWASCODES_ECO!$J:$J,1,0)),"N","J")</f>
        <v>N</v>
      </c>
      <c r="AB95" s="205" t="str">
        <f t="shared" si="41"/>
        <v>J</v>
      </c>
      <c r="AC95" s="4" t="str">
        <f t="shared" si="42"/>
        <v>J</v>
      </c>
      <c r="AD95" s="205" t="str">
        <f t="shared" si="43"/>
        <v>J</v>
      </c>
      <c r="AE95" s="205" t="str">
        <f t="shared" si="44"/>
        <v>J</v>
      </c>
      <c r="AF95" s="205" t="str">
        <f t="shared" si="45"/>
        <v>J</v>
      </c>
      <c r="AG95" s="205" t="str">
        <f t="shared" si="46"/>
        <v>J</v>
      </c>
      <c r="AH95" s="205" t="str">
        <f t="shared" si="47"/>
        <v>J</v>
      </c>
      <c r="AI95" s="205" t="str">
        <f t="shared" si="48"/>
        <v>J</v>
      </c>
      <c r="AJ95" s="205" t="str">
        <f t="shared" si="49"/>
        <v>J</v>
      </c>
      <c r="AK95" s="205" t="str">
        <f t="shared" si="50"/>
        <v>J</v>
      </c>
      <c r="AL95" s="4" t="str">
        <f t="shared" si="51"/>
        <v>N</v>
      </c>
      <c r="AM95" s="150" t="str">
        <f>IF(ISERROR(VLOOKUP(G95,LOV_CDT!E:F,2,0)),"",VLOOKUP(G95,LOV_CDT!E:F,2,0))</f>
        <v/>
      </c>
      <c r="AN95" s="150" t="str">
        <f>IF(ISERROR(VLOOKUP(G95,LOV_CDT!L:M,2,0)),"",VLOOKUP(G95,LOV_CDT!L:M,2,0))</f>
        <v/>
      </c>
      <c r="AO95" s="4" t="str">
        <f t="shared" si="52"/>
        <v>J</v>
      </c>
      <c r="AP95" s="4" t="str">
        <f t="shared" si="53"/>
        <v>J</v>
      </c>
      <c r="AQ95" s="4" t="str">
        <f t="shared" si="54"/>
        <v>J</v>
      </c>
      <c r="AR95" s="4" t="str">
        <f t="shared" si="55"/>
        <v>J</v>
      </c>
      <c r="AS95" s="4" t="str">
        <f t="shared" si="56"/>
        <v>J</v>
      </c>
      <c r="AT95" s="4" t="str">
        <f t="shared" si="57"/>
        <v>J</v>
      </c>
      <c r="AU95" s="4">
        <f t="shared" si="58"/>
        <v>0</v>
      </c>
      <c r="AV95" s="4">
        <f t="shared" si="59"/>
        <v>0</v>
      </c>
      <c r="AW95" s="4">
        <f t="shared" si="60"/>
        <v>0</v>
      </c>
      <c r="AX95" s="4">
        <f t="shared" si="61"/>
        <v>0</v>
      </c>
      <c r="AY95" s="4">
        <f t="shared" si="62"/>
        <v>0</v>
      </c>
      <c r="AZ95" s="4">
        <f t="shared" si="63"/>
        <v>0</v>
      </c>
      <c r="BA95" s="4">
        <f t="shared" si="64"/>
        <v>0</v>
      </c>
      <c r="BB95" s="4" t="e">
        <f>VLOOKUP(G95,ACTIVITEITENLIJST!E:I,BB$2,0)</f>
        <v>#N/A</v>
      </c>
      <c r="BC95" s="4" t="str">
        <f>IF(ISERROR(B95),"J",IF(ISERROR(VLOOKUP(B95,B$3:B94,1,0)),"J","N"))</f>
        <v>N</v>
      </c>
      <c r="BD95" s="354" t="str">
        <f t="shared" si="65"/>
        <v>N</v>
      </c>
      <c r="BE95" s="358" t="str">
        <f t="shared" si="66"/>
        <v>N</v>
      </c>
    </row>
    <row r="96" spans="1:57" x14ac:dyDescent="0.25">
      <c r="A96" t="str">
        <f t="shared" si="37"/>
        <v>_</v>
      </c>
      <c r="B96" t="str">
        <f t="shared" si="38"/>
        <v>_</v>
      </c>
      <c r="C96" s="2">
        <v>93</v>
      </c>
      <c r="D96" s="2" t="str">
        <f>IF(Invoer!B126&lt;&gt;"",Invoer!B126,"")</f>
        <v/>
      </c>
      <c r="E96" s="134" t="str">
        <f>IF(D96&lt;&gt;"",Invoer!Z126,"")</f>
        <v/>
      </c>
      <c r="F96" s="134" t="str">
        <f>IF(D96&lt;&gt;"",IF(Invoer!AH126="Ja","J",IF(Invoer!AH126="Nee","N","")),"")</f>
        <v/>
      </c>
      <c r="G96" s="36" t="str">
        <f>IF(OR(E96="",E96=0),"",VLOOKUP(E96,ACTIVITEITENLIJST!D:E,G$2,0))</f>
        <v/>
      </c>
      <c r="H96" s="205" t="str">
        <f t="shared" si="39"/>
        <v/>
      </c>
      <c r="I96" s="4" t="str">
        <f>VLOOKUP($D96,percelen!$AZ:$DM,I$2,0)</f>
        <v/>
      </c>
      <c r="J96" s="212" t="str">
        <f>VLOOKUP($D96,percelen!$AZ:$DM,J$2,0)</f>
        <v/>
      </c>
      <c r="K96" s="4"/>
      <c r="L96" s="4">
        <f>VLOOKUP($D96,percelen!$AZ:$DM,L$2,0)</f>
        <v>0</v>
      </c>
      <c r="M96" s="4" t="str">
        <f>VLOOKUP($D96,percelen!$AZ:$DM,M$2,0)</f>
        <v/>
      </c>
      <c r="N96" s="205" t="e">
        <f>VLOOKUP(M96,NORM!$B$31:$F$38,N$2,0)</f>
        <v>#N/A</v>
      </c>
      <c r="O96" s="4" t="str">
        <f>VLOOKUP($D96,percelen!$AZ:$DM,O$2,0)</f>
        <v>N</v>
      </c>
      <c r="P96" s="4" t="str">
        <f>VLOOKUP($D96,percelen!$AZ:$DM,P$2,0)</f>
        <v>N</v>
      </c>
      <c r="Q96" s="4" t="str">
        <f>VLOOKUP($D96,percelen!$AZ:$DM,Q$2,0)</f>
        <v>N</v>
      </c>
      <c r="R96" s="205" t="str">
        <f>VLOOKUP($D96,percelen!$AZ:$DM,R$2,0)</f>
        <v>N</v>
      </c>
      <c r="S96" s="4" t="str">
        <f>VLOOKUP($D96,percelen!$AZ:$DM,S$2,0)</f>
        <v>N</v>
      </c>
      <c r="T96" s="4" t="str">
        <f>VLOOKUP($D96,percelen!$AZ:$DM,T$2,0)</f>
        <v>N</v>
      </c>
      <c r="U96" s="4" t="str">
        <f>VLOOKUP($D96,percelen!$AZ:$DM,U$2,0)</f>
        <v>N</v>
      </c>
      <c r="V96" s="4" t="str">
        <f>VLOOKUP($D96,percelen!$AZ:$DM,V$2,0)</f>
        <v>N</v>
      </c>
      <c r="W96" s="4" t="str">
        <f>IF(ISERROR(VLOOKUP($G96,GELDIGE_GEWASCODES_ECO!$B:$B,1,0)),"N","J")</f>
        <v>N</v>
      </c>
      <c r="X96" s="4" t="str">
        <f>IF(W96="J",IF(ISERROR(VLOOKUP($G96&amp;"_"&amp;$I96,GELDIGE_GEWASCODES_ECO!$A:$A,1,0)),"N","J"),"J")</f>
        <v>J</v>
      </c>
      <c r="Y96" s="4" t="str">
        <f>IF(ISERROR(VLOOKUP($G96,GELDIGE_GEWASCODES_ECO!$F:$F,1,0)),"N","J")</f>
        <v>N</v>
      </c>
      <c r="Z96" s="205" t="str">
        <f t="shared" si="40"/>
        <v>J</v>
      </c>
      <c r="AA96" s="4" t="str">
        <f>IF(ISERROR(VLOOKUP($G96,GELDIGE_GEWASCODES_ECO!$J:$J,1,0)),"N","J")</f>
        <v>N</v>
      </c>
      <c r="AB96" s="205" t="str">
        <f t="shared" si="41"/>
        <v>J</v>
      </c>
      <c r="AC96" s="4" t="str">
        <f t="shared" si="42"/>
        <v>J</v>
      </c>
      <c r="AD96" s="205" t="str">
        <f t="shared" si="43"/>
        <v>J</v>
      </c>
      <c r="AE96" s="205" t="str">
        <f t="shared" si="44"/>
        <v>J</v>
      </c>
      <c r="AF96" s="205" t="str">
        <f t="shared" si="45"/>
        <v>J</v>
      </c>
      <c r="AG96" s="205" t="str">
        <f t="shared" si="46"/>
        <v>J</v>
      </c>
      <c r="AH96" s="205" t="str">
        <f t="shared" si="47"/>
        <v>J</v>
      </c>
      <c r="AI96" s="205" t="str">
        <f t="shared" si="48"/>
        <v>J</v>
      </c>
      <c r="AJ96" s="205" t="str">
        <f t="shared" si="49"/>
        <v>J</v>
      </c>
      <c r="AK96" s="205" t="str">
        <f t="shared" si="50"/>
        <v>J</v>
      </c>
      <c r="AL96" s="4" t="str">
        <f t="shared" si="51"/>
        <v>N</v>
      </c>
      <c r="AM96" s="150" t="str">
        <f>IF(ISERROR(VLOOKUP(G96,LOV_CDT!E:F,2,0)),"",VLOOKUP(G96,LOV_CDT!E:F,2,0))</f>
        <v/>
      </c>
      <c r="AN96" s="150" t="str">
        <f>IF(ISERROR(VLOOKUP(G96,LOV_CDT!L:M,2,0)),"",VLOOKUP(G96,LOV_CDT!L:M,2,0))</f>
        <v/>
      </c>
      <c r="AO96" s="4" t="str">
        <f t="shared" si="52"/>
        <v>J</v>
      </c>
      <c r="AP96" s="4" t="str">
        <f t="shared" si="53"/>
        <v>J</v>
      </c>
      <c r="AQ96" s="4" t="str">
        <f t="shared" si="54"/>
        <v>J</v>
      </c>
      <c r="AR96" s="4" t="str">
        <f t="shared" si="55"/>
        <v>J</v>
      </c>
      <c r="AS96" s="4" t="str">
        <f t="shared" si="56"/>
        <v>J</v>
      </c>
      <c r="AT96" s="4" t="str">
        <f t="shared" si="57"/>
        <v>J</v>
      </c>
      <c r="AU96" s="4">
        <f t="shared" si="58"/>
        <v>0</v>
      </c>
      <c r="AV96" s="4">
        <f t="shared" si="59"/>
        <v>0</v>
      </c>
      <c r="AW96" s="4">
        <f t="shared" si="60"/>
        <v>0</v>
      </c>
      <c r="AX96" s="4">
        <f t="shared" si="61"/>
        <v>0</v>
      </c>
      <c r="AY96" s="4">
        <f t="shared" si="62"/>
        <v>0</v>
      </c>
      <c r="AZ96" s="4">
        <f t="shared" si="63"/>
        <v>0</v>
      </c>
      <c r="BA96" s="4">
        <f t="shared" si="64"/>
        <v>0</v>
      </c>
      <c r="BB96" s="4" t="e">
        <f>VLOOKUP(G96,ACTIVITEITENLIJST!E:I,BB$2,0)</f>
        <v>#N/A</v>
      </c>
      <c r="BC96" s="4" t="str">
        <f>IF(ISERROR(B96),"J",IF(ISERROR(VLOOKUP(B96,B$3:B95,1,0)),"J","N"))</f>
        <v>N</v>
      </c>
      <c r="BD96" s="354" t="str">
        <f t="shared" si="65"/>
        <v>N</v>
      </c>
      <c r="BE96" s="358" t="str">
        <f t="shared" si="66"/>
        <v>N</v>
      </c>
    </row>
    <row r="97" spans="1:57" x14ac:dyDescent="0.25">
      <c r="A97" t="str">
        <f t="shared" si="37"/>
        <v>_</v>
      </c>
      <c r="B97" t="str">
        <f t="shared" si="38"/>
        <v>_</v>
      </c>
      <c r="C97" s="2">
        <v>94</v>
      </c>
      <c r="D97" s="2" t="str">
        <f>IF(Invoer!B127&lt;&gt;"",Invoer!B127,"")</f>
        <v/>
      </c>
      <c r="E97" s="134" t="str">
        <f>IF(D97&lt;&gt;"",Invoer!Z127,"")</f>
        <v/>
      </c>
      <c r="F97" s="134" t="str">
        <f>IF(D97&lt;&gt;"",IF(Invoer!AH127="Ja","J",IF(Invoer!AH127="Nee","N","")),"")</f>
        <v/>
      </c>
      <c r="G97" s="36" t="str">
        <f>IF(OR(E97="",E97=0),"",VLOOKUP(E97,ACTIVITEITENLIJST!D:E,G$2,0))</f>
        <v/>
      </c>
      <c r="H97" s="205" t="str">
        <f t="shared" si="39"/>
        <v/>
      </c>
      <c r="I97" s="4" t="str">
        <f>VLOOKUP($D97,percelen!$AZ:$DM,I$2,0)</f>
        <v/>
      </c>
      <c r="J97" s="212" t="str">
        <f>VLOOKUP($D97,percelen!$AZ:$DM,J$2,0)</f>
        <v/>
      </c>
      <c r="K97" s="4"/>
      <c r="L97" s="4">
        <f>VLOOKUP($D97,percelen!$AZ:$DM,L$2,0)</f>
        <v>0</v>
      </c>
      <c r="M97" s="4" t="str">
        <f>VLOOKUP($D97,percelen!$AZ:$DM,M$2,0)</f>
        <v/>
      </c>
      <c r="N97" s="205" t="e">
        <f>VLOOKUP(M97,NORM!$B$31:$F$38,N$2,0)</f>
        <v>#N/A</v>
      </c>
      <c r="O97" s="4" t="str">
        <f>VLOOKUP($D97,percelen!$AZ:$DM,O$2,0)</f>
        <v>N</v>
      </c>
      <c r="P97" s="4" t="str">
        <f>VLOOKUP($D97,percelen!$AZ:$DM,P$2,0)</f>
        <v>N</v>
      </c>
      <c r="Q97" s="4" t="str">
        <f>VLOOKUP($D97,percelen!$AZ:$DM,Q$2,0)</f>
        <v>N</v>
      </c>
      <c r="R97" s="205" t="str">
        <f>VLOOKUP($D97,percelen!$AZ:$DM,R$2,0)</f>
        <v>N</v>
      </c>
      <c r="S97" s="4" t="str">
        <f>VLOOKUP($D97,percelen!$AZ:$DM,S$2,0)</f>
        <v>N</v>
      </c>
      <c r="T97" s="4" t="str">
        <f>VLOOKUP($D97,percelen!$AZ:$DM,T$2,0)</f>
        <v>N</v>
      </c>
      <c r="U97" s="4" t="str">
        <f>VLOOKUP($D97,percelen!$AZ:$DM,U$2,0)</f>
        <v>N</v>
      </c>
      <c r="V97" s="4" t="str">
        <f>VLOOKUP($D97,percelen!$AZ:$DM,V$2,0)</f>
        <v>N</v>
      </c>
      <c r="W97" s="4" t="str">
        <f>IF(ISERROR(VLOOKUP($G97,GELDIGE_GEWASCODES_ECO!$B:$B,1,0)),"N","J")</f>
        <v>N</v>
      </c>
      <c r="X97" s="4" t="str">
        <f>IF(W97="J",IF(ISERROR(VLOOKUP($G97&amp;"_"&amp;$I97,GELDIGE_GEWASCODES_ECO!$A:$A,1,0)),"N","J"),"J")</f>
        <v>J</v>
      </c>
      <c r="Y97" s="4" t="str">
        <f>IF(ISERROR(VLOOKUP($G97,GELDIGE_GEWASCODES_ECO!$F:$F,1,0)),"N","J")</f>
        <v>N</v>
      </c>
      <c r="Z97" s="205" t="str">
        <f t="shared" si="40"/>
        <v>J</v>
      </c>
      <c r="AA97" s="4" t="str">
        <f>IF(ISERROR(VLOOKUP($G97,GELDIGE_GEWASCODES_ECO!$J:$J,1,0)),"N","J")</f>
        <v>N</v>
      </c>
      <c r="AB97" s="205" t="str">
        <f t="shared" si="41"/>
        <v>J</v>
      </c>
      <c r="AC97" s="4" t="str">
        <f t="shared" si="42"/>
        <v>J</v>
      </c>
      <c r="AD97" s="205" t="str">
        <f t="shared" si="43"/>
        <v>J</v>
      </c>
      <c r="AE97" s="205" t="str">
        <f t="shared" si="44"/>
        <v>J</v>
      </c>
      <c r="AF97" s="205" t="str">
        <f t="shared" si="45"/>
        <v>J</v>
      </c>
      <c r="AG97" s="205" t="str">
        <f t="shared" si="46"/>
        <v>J</v>
      </c>
      <c r="AH97" s="205" t="str">
        <f t="shared" si="47"/>
        <v>J</v>
      </c>
      <c r="AI97" s="205" t="str">
        <f t="shared" si="48"/>
        <v>J</v>
      </c>
      <c r="AJ97" s="205" t="str">
        <f t="shared" si="49"/>
        <v>J</v>
      </c>
      <c r="AK97" s="205" t="str">
        <f t="shared" si="50"/>
        <v>J</v>
      </c>
      <c r="AL97" s="4" t="str">
        <f t="shared" si="51"/>
        <v>N</v>
      </c>
      <c r="AM97" s="150" t="str">
        <f>IF(ISERROR(VLOOKUP(G97,LOV_CDT!E:F,2,0)),"",VLOOKUP(G97,LOV_CDT!E:F,2,0))</f>
        <v/>
      </c>
      <c r="AN97" s="150" t="str">
        <f>IF(ISERROR(VLOOKUP(G97,LOV_CDT!L:M,2,0)),"",VLOOKUP(G97,LOV_CDT!L:M,2,0))</f>
        <v/>
      </c>
      <c r="AO97" s="4" t="str">
        <f t="shared" si="52"/>
        <v>J</v>
      </c>
      <c r="AP97" s="4" t="str">
        <f t="shared" si="53"/>
        <v>J</v>
      </c>
      <c r="AQ97" s="4" t="str">
        <f t="shared" si="54"/>
        <v>J</v>
      </c>
      <c r="AR97" s="4" t="str">
        <f t="shared" si="55"/>
        <v>J</v>
      </c>
      <c r="AS97" s="4" t="str">
        <f t="shared" si="56"/>
        <v>J</v>
      </c>
      <c r="AT97" s="4" t="str">
        <f t="shared" si="57"/>
        <v>J</v>
      </c>
      <c r="AU97" s="4">
        <f t="shared" si="58"/>
        <v>0</v>
      </c>
      <c r="AV97" s="4">
        <f t="shared" si="59"/>
        <v>0</v>
      </c>
      <c r="AW97" s="4">
        <f t="shared" si="60"/>
        <v>0</v>
      </c>
      <c r="AX97" s="4">
        <f t="shared" si="61"/>
        <v>0</v>
      </c>
      <c r="AY97" s="4">
        <f t="shared" si="62"/>
        <v>0</v>
      </c>
      <c r="AZ97" s="4">
        <f t="shared" si="63"/>
        <v>0</v>
      </c>
      <c r="BA97" s="4">
        <f t="shared" si="64"/>
        <v>0</v>
      </c>
      <c r="BB97" s="4" t="e">
        <f>VLOOKUP(G97,ACTIVITEITENLIJST!E:I,BB$2,0)</f>
        <v>#N/A</v>
      </c>
      <c r="BC97" s="4" t="str">
        <f>IF(ISERROR(B97),"J",IF(ISERROR(VLOOKUP(B97,B$3:B96,1,0)),"J","N"))</f>
        <v>N</v>
      </c>
      <c r="BD97" s="354" t="str">
        <f t="shared" si="65"/>
        <v>N</v>
      </c>
      <c r="BE97" s="358" t="str">
        <f t="shared" si="66"/>
        <v>N</v>
      </c>
    </row>
    <row r="98" spans="1:57" x14ac:dyDescent="0.25">
      <c r="A98" t="str">
        <f t="shared" si="37"/>
        <v>_</v>
      </c>
      <c r="B98" t="str">
        <f t="shared" si="38"/>
        <v>_</v>
      </c>
      <c r="C98" s="2">
        <v>95</v>
      </c>
      <c r="D98" s="2" t="str">
        <f>IF(Invoer!B128&lt;&gt;"",Invoer!B128,"")</f>
        <v/>
      </c>
      <c r="E98" s="134" t="str">
        <f>IF(D98&lt;&gt;"",Invoer!Z128,"")</f>
        <v/>
      </c>
      <c r="F98" s="134" t="str">
        <f>IF(D98&lt;&gt;"",IF(Invoer!AH128="Ja","J",IF(Invoer!AH128="Nee","N","")),"")</f>
        <v/>
      </c>
      <c r="G98" s="36" t="str">
        <f>IF(OR(E98="",E98=0),"",VLOOKUP(E98,ACTIVITEITENLIJST!D:E,G$2,0))</f>
        <v/>
      </c>
      <c r="H98" s="205" t="str">
        <f t="shared" si="39"/>
        <v/>
      </c>
      <c r="I98" s="4" t="str">
        <f>VLOOKUP($D98,percelen!$AZ:$DM,I$2,0)</f>
        <v/>
      </c>
      <c r="J98" s="212" t="str">
        <f>VLOOKUP($D98,percelen!$AZ:$DM,J$2,0)</f>
        <v/>
      </c>
      <c r="K98" s="4"/>
      <c r="L98" s="4">
        <f>VLOOKUP($D98,percelen!$AZ:$DM,L$2,0)</f>
        <v>0</v>
      </c>
      <c r="M98" s="4" t="str">
        <f>VLOOKUP($D98,percelen!$AZ:$DM,M$2,0)</f>
        <v/>
      </c>
      <c r="N98" s="205" t="e">
        <f>VLOOKUP(M98,NORM!$B$31:$F$38,N$2,0)</f>
        <v>#N/A</v>
      </c>
      <c r="O98" s="4" t="str">
        <f>VLOOKUP($D98,percelen!$AZ:$DM,O$2,0)</f>
        <v>N</v>
      </c>
      <c r="P98" s="4" t="str">
        <f>VLOOKUP($D98,percelen!$AZ:$DM,P$2,0)</f>
        <v>N</v>
      </c>
      <c r="Q98" s="4" t="str">
        <f>VLOOKUP($D98,percelen!$AZ:$DM,Q$2,0)</f>
        <v>N</v>
      </c>
      <c r="R98" s="205" t="str">
        <f>VLOOKUP($D98,percelen!$AZ:$DM,R$2,0)</f>
        <v>N</v>
      </c>
      <c r="S98" s="4" t="str">
        <f>VLOOKUP($D98,percelen!$AZ:$DM,S$2,0)</f>
        <v>N</v>
      </c>
      <c r="T98" s="4" t="str">
        <f>VLOOKUP($D98,percelen!$AZ:$DM,T$2,0)</f>
        <v>N</v>
      </c>
      <c r="U98" s="4" t="str">
        <f>VLOOKUP($D98,percelen!$AZ:$DM,U$2,0)</f>
        <v>N</v>
      </c>
      <c r="V98" s="4" t="str">
        <f>VLOOKUP($D98,percelen!$AZ:$DM,V$2,0)</f>
        <v>N</v>
      </c>
      <c r="W98" s="4" t="str">
        <f>IF(ISERROR(VLOOKUP($G98,GELDIGE_GEWASCODES_ECO!$B:$B,1,0)),"N","J")</f>
        <v>N</v>
      </c>
      <c r="X98" s="4" t="str">
        <f>IF(W98="J",IF(ISERROR(VLOOKUP($G98&amp;"_"&amp;$I98,GELDIGE_GEWASCODES_ECO!$A:$A,1,0)),"N","J"),"J")</f>
        <v>J</v>
      </c>
      <c r="Y98" s="4" t="str">
        <f>IF(ISERROR(VLOOKUP($G98,GELDIGE_GEWASCODES_ECO!$F:$F,1,0)),"N","J")</f>
        <v>N</v>
      </c>
      <c r="Z98" s="205" t="str">
        <f t="shared" si="40"/>
        <v>J</v>
      </c>
      <c r="AA98" s="4" t="str">
        <f>IF(ISERROR(VLOOKUP($G98,GELDIGE_GEWASCODES_ECO!$J:$J,1,0)),"N","J")</f>
        <v>N</v>
      </c>
      <c r="AB98" s="205" t="str">
        <f t="shared" si="41"/>
        <v>J</v>
      </c>
      <c r="AC98" s="4" t="str">
        <f t="shared" si="42"/>
        <v>J</v>
      </c>
      <c r="AD98" s="205" t="str">
        <f t="shared" si="43"/>
        <v>J</v>
      </c>
      <c r="AE98" s="205" t="str">
        <f t="shared" si="44"/>
        <v>J</v>
      </c>
      <c r="AF98" s="205" t="str">
        <f t="shared" si="45"/>
        <v>J</v>
      </c>
      <c r="AG98" s="205" t="str">
        <f t="shared" si="46"/>
        <v>J</v>
      </c>
      <c r="AH98" s="205" t="str">
        <f t="shared" si="47"/>
        <v>J</v>
      </c>
      <c r="AI98" s="205" t="str">
        <f t="shared" si="48"/>
        <v>J</v>
      </c>
      <c r="AJ98" s="205" t="str">
        <f t="shared" si="49"/>
        <v>J</v>
      </c>
      <c r="AK98" s="205" t="str">
        <f t="shared" si="50"/>
        <v>J</v>
      </c>
      <c r="AL98" s="4" t="str">
        <f t="shared" si="51"/>
        <v>N</v>
      </c>
      <c r="AM98" s="150" t="str">
        <f>IF(ISERROR(VLOOKUP(G98,LOV_CDT!E:F,2,0)),"",VLOOKUP(G98,LOV_CDT!E:F,2,0))</f>
        <v/>
      </c>
      <c r="AN98" s="150" t="str">
        <f>IF(ISERROR(VLOOKUP(G98,LOV_CDT!L:M,2,0)),"",VLOOKUP(G98,LOV_CDT!L:M,2,0))</f>
        <v/>
      </c>
      <c r="AO98" s="4" t="str">
        <f t="shared" si="52"/>
        <v>J</v>
      </c>
      <c r="AP98" s="4" t="str">
        <f t="shared" si="53"/>
        <v>J</v>
      </c>
      <c r="AQ98" s="4" t="str">
        <f t="shared" si="54"/>
        <v>J</v>
      </c>
      <c r="AR98" s="4" t="str">
        <f t="shared" si="55"/>
        <v>J</v>
      </c>
      <c r="AS98" s="4" t="str">
        <f t="shared" si="56"/>
        <v>J</v>
      </c>
      <c r="AT98" s="4" t="str">
        <f t="shared" si="57"/>
        <v>J</v>
      </c>
      <c r="AU98" s="4">
        <f t="shared" si="58"/>
        <v>0</v>
      </c>
      <c r="AV98" s="4">
        <f t="shared" si="59"/>
        <v>0</v>
      </c>
      <c r="AW98" s="4">
        <f t="shared" si="60"/>
        <v>0</v>
      </c>
      <c r="AX98" s="4">
        <f t="shared" si="61"/>
        <v>0</v>
      </c>
      <c r="AY98" s="4">
        <f t="shared" si="62"/>
        <v>0</v>
      </c>
      <c r="AZ98" s="4">
        <f t="shared" si="63"/>
        <v>0</v>
      </c>
      <c r="BA98" s="4">
        <f t="shared" si="64"/>
        <v>0</v>
      </c>
      <c r="BB98" s="4" t="e">
        <f>VLOOKUP(G98,ACTIVITEITENLIJST!E:I,BB$2,0)</f>
        <v>#N/A</v>
      </c>
      <c r="BC98" s="4" t="str">
        <f>IF(ISERROR(B98),"J",IF(ISERROR(VLOOKUP(B98,B$3:B97,1,0)),"J","N"))</f>
        <v>N</v>
      </c>
      <c r="BD98" s="354" t="str">
        <f t="shared" si="65"/>
        <v>N</v>
      </c>
      <c r="BE98" s="358" t="str">
        <f t="shared" si="66"/>
        <v>N</v>
      </c>
    </row>
    <row r="99" spans="1:57" x14ac:dyDescent="0.25">
      <c r="A99" t="str">
        <f t="shared" si="37"/>
        <v>_</v>
      </c>
      <c r="B99" t="str">
        <f t="shared" si="38"/>
        <v>_</v>
      </c>
      <c r="C99" s="2">
        <v>96</v>
      </c>
      <c r="D99" s="2" t="str">
        <f>IF(Invoer!B129&lt;&gt;"",Invoer!B129,"")</f>
        <v/>
      </c>
      <c r="E99" s="134" t="str">
        <f>IF(D99&lt;&gt;"",Invoer!Z129,"")</f>
        <v/>
      </c>
      <c r="F99" s="134" t="str">
        <f>IF(D99&lt;&gt;"",IF(Invoer!AH129="Ja","J",IF(Invoer!AH129="Nee","N","")),"")</f>
        <v/>
      </c>
      <c r="G99" s="36" t="str">
        <f>IF(OR(E99="",E99=0),"",VLOOKUP(E99,ACTIVITEITENLIJST!D:E,G$2,0))</f>
        <v/>
      </c>
      <c r="H99" s="205" t="str">
        <f t="shared" si="39"/>
        <v/>
      </c>
      <c r="I99" s="4" t="str">
        <f>VLOOKUP($D99,percelen!$AZ:$DM,I$2,0)</f>
        <v/>
      </c>
      <c r="J99" s="212" t="str">
        <f>VLOOKUP($D99,percelen!$AZ:$DM,J$2,0)</f>
        <v/>
      </c>
      <c r="K99" s="4"/>
      <c r="L99" s="4">
        <f>VLOOKUP($D99,percelen!$AZ:$DM,L$2,0)</f>
        <v>0</v>
      </c>
      <c r="M99" s="4" t="str">
        <f>VLOOKUP($D99,percelen!$AZ:$DM,M$2,0)</f>
        <v/>
      </c>
      <c r="N99" s="205" t="e">
        <f>VLOOKUP(M99,NORM!$B$31:$F$38,N$2,0)</f>
        <v>#N/A</v>
      </c>
      <c r="O99" s="4" t="str">
        <f>VLOOKUP($D99,percelen!$AZ:$DM,O$2,0)</f>
        <v>N</v>
      </c>
      <c r="P99" s="4" t="str">
        <f>VLOOKUP($D99,percelen!$AZ:$DM,P$2,0)</f>
        <v>N</v>
      </c>
      <c r="Q99" s="4" t="str">
        <f>VLOOKUP($D99,percelen!$AZ:$DM,Q$2,0)</f>
        <v>N</v>
      </c>
      <c r="R99" s="205" t="str">
        <f>VLOOKUP($D99,percelen!$AZ:$DM,R$2,0)</f>
        <v>N</v>
      </c>
      <c r="S99" s="4" t="str">
        <f>VLOOKUP($D99,percelen!$AZ:$DM,S$2,0)</f>
        <v>N</v>
      </c>
      <c r="T99" s="4" t="str">
        <f>VLOOKUP($D99,percelen!$AZ:$DM,T$2,0)</f>
        <v>N</v>
      </c>
      <c r="U99" s="4" t="str">
        <f>VLOOKUP($D99,percelen!$AZ:$DM,U$2,0)</f>
        <v>N</v>
      </c>
      <c r="V99" s="4" t="str">
        <f>VLOOKUP($D99,percelen!$AZ:$DM,V$2,0)</f>
        <v>N</v>
      </c>
      <c r="W99" s="4" t="str">
        <f>IF(ISERROR(VLOOKUP($G99,GELDIGE_GEWASCODES_ECO!$B:$B,1,0)),"N","J")</f>
        <v>N</v>
      </c>
      <c r="X99" s="4" t="str">
        <f>IF(W99="J",IF(ISERROR(VLOOKUP($G99&amp;"_"&amp;$I99,GELDIGE_GEWASCODES_ECO!$A:$A,1,0)),"N","J"),"J")</f>
        <v>J</v>
      </c>
      <c r="Y99" s="4" t="str">
        <f>IF(ISERROR(VLOOKUP($G99,GELDIGE_GEWASCODES_ECO!$F:$F,1,0)),"N","J")</f>
        <v>N</v>
      </c>
      <c r="Z99" s="205" t="str">
        <f t="shared" si="40"/>
        <v>J</v>
      </c>
      <c r="AA99" s="4" t="str">
        <f>IF(ISERROR(VLOOKUP($G99,GELDIGE_GEWASCODES_ECO!$J:$J,1,0)),"N","J")</f>
        <v>N</v>
      </c>
      <c r="AB99" s="205" t="str">
        <f t="shared" si="41"/>
        <v>J</v>
      </c>
      <c r="AC99" s="4" t="str">
        <f t="shared" si="42"/>
        <v>J</v>
      </c>
      <c r="AD99" s="205" t="str">
        <f t="shared" si="43"/>
        <v>J</v>
      </c>
      <c r="AE99" s="205" t="str">
        <f t="shared" si="44"/>
        <v>J</v>
      </c>
      <c r="AF99" s="205" t="str">
        <f t="shared" si="45"/>
        <v>J</v>
      </c>
      <c r="AG99" s="205" t="str">
        <f t="shared" si="46"/>
        <v>J</v>
      </c>
      <c r="AH99" s="205" t="str">
        <f t="shared" si="47"/>
        <v>J</v>
      </c>
      <c r="AI99" s="205" t="str">
        <f t="shared" si="48"/>
        <v>J</v>
      </c>
      <c r="AJ99" s="205" t="str">
        <f t="shared" si="49"/>
        <v>J</v>
      </c>
      <c r="AK99" s="205" t="str">
        <f t="shared" si="50"/>
        <v>J</v>
      </c>
      <c r="AL99" s="4" t="str">
        <f t="shared" si="51"/>
        <v>N</v>
      </c>
      <c r="AM99" s="150" t="str">
        <f>IF(ISERROR(VLOOKUP(G99,LOV_CDT!E:F,2,0)),"",VLOOKUP(G99,LOV_CDT!E:F,2,0))</f>
        <v/>
      </c>
      <c r="AN99" s="150" t="str">
        <f>IF(ISERROR(VLOOKUP(G99,LOV_CDT!L:M,2,0)),"",VLOOKUP(G99,LOV_CDT!L:M,2,0))</f>
        <v/>
      </c>
      <c r="AO99" s="4" t="str">
        <f t="shared" si="52"/>
        <v>J</v>
      </c>
      <c r="AP99" s="4" t="str">
        <f t="shared" si="53"/>
        <v>J</v>
      </c>
      <c r="AQ99" s="4" t="str">
        <f t="shared" si="54"/>
        <v>J</v>
      </c>
      <c r="AR99" s="4" t="str">
        <f t="shared" si="55"/>
        <v>J</v>
      </c>
      <c r="AS99" s="4" t="str">
        <f t="shared" si="56"/>
        <v>J</v>
      </c>
      <c r="AT99" s="4" t="str">
        <f t="shared" si="57"/>
        <v>J</v>
      </c>
      <c r="AU99" s="4">
        <f t="shared" si="58"/>
        <v>0</v>
      </c>
      <c r="AV99" s="4">
        <f t="shared" si="59"/>
        <v>0</v>
      </c>
      <c r="AW99" s="4">
        <f t="shared" si="60"/>
        <v>0</v>
      </c>
      <c r="AX99" s="4">
        <f t="shared" si="61"/>
        <v>0</v>
      </c>
      <c r="AY99" s="4">
        <f t="shared" si="62"/>
        <v>0</v>
      </c>
      <c r="AZ99" s="4">
        <f t="shared" si="63"/>
        <v>0</v>
      </c>
      <c r="BA99" s="4">
        <f t="shared" si="64"/>
        <v>0</v>
      </c>
      <c r="BB99" s="4" t="e">
        <f>VLOOKUP(G99,ACTIVITEITENLIJST!E:I,BB$2,0)</f>
        <v>#N/A</v>
      </c>
      <c r="BC99" s="4" t="str">
        <f>IF(ISERROR(B99),"J",IF(ISERROR(VLOOKUP(B99,B$3:B98,1,0)),"J","N"))</f>
        <v>N</v>
      </c>
      <c r="BD99" s="354" t="str">
        <f t="shared" si="65"/>
        <v>N</v>
      </c>
      <c r="BE99" s="358" t="str">
        <f t="shared" si="66"/>
        <v>N</v>
      </c>
    </row>
    <row r="100" spans="1:57" x14ac:dyDescent="0.25">
      <c r="A100" t="str">
        <f t="shared" si="37"/>
        <v>_</v>
      </c>
      <c r="B100" t="str">
        <f t="shared" si="38"/>
        <v>_</v>
      </c>
      <c r="C100" s="2">
        <v>97</v>
      </c>
      <c r="D100" s="2" t="str">
        <f>IF(Invoer!B130&lt;&gt;"",Invoer!B130,"")</f>
        <v/>
      </c>
      <c r="E100" s="134" t="str">
        <f>IF(D100&lt;&gt;"",Invoer!Z130,"")</f>
        <v/>
      </c>
      <c r="F100" s="134" t="str">
        <f>IF(D100&lt;&gt;"",IF(Invoer!AH130="Ja","J",IF(Invoer!AH130="Nee","N","")),"")</f>
        <v/>
      </c>
      <c r="G100" s="36" t="str">
        <f>IF(OR(E100="",E100=0),"",VLOOKUP(E100,ACTIVITEITENLIJST!D:E,G$2,0))</f>
        <v/>
      </c>
      <c r="H100" s="205" t="str">
        <f t="shared" si="39"/>
        <v/>
      </c>
      <c r="I100" s="4" t="str">
        <f>VLOOKUP($D100,percelen!$AZ:$DM,I$2,0)</f>
        <v/>
      </c>
      <c r="J100" s="212" t="str">
        <f>VLOOKUP($D100,percelen!$AZ:$DM,J$2,0)</f>
        <v/>
      </c>
      <c r="K100" s="4"/>
      <c r="L100" s="4">
        <f>VLOOKUP($D100,percelen!$AZ:$DM,L$2,0)</f>
        <v>0</v>
      </c>
      <c r="M100" s="4" t="str">
        <f>VLOOKUP($D100,percelen!$AZ:$DM,M$2,0)</f>
        <v/>
      </c>
      <c r="N100" s="205" t="e">
        <f>VLOOKUP(M100,NORM!$B$31:$F$38,N$2,0)</f>
        <v>#N/A</v>
      </c>
      <c r="O100" s="4" t="str">
        <f>VLOOKUP($D100,percelen!$AZ:$DM,O$2,0)</f>
        <v>N</v>
      </c>
      <c r="P100" s="4" t="str">
        <f>VLOOKUP($D100,percelen!$AZ:$DM,P$2,0)</f>
        <v>N</v>
      </c>
      <c r="Q100" s="4" t="str">
        <f>VLOOKUP($D100,percelen!$AZ:$DM,Q$2,0)</f>
        <v>N</v>
      </c>
      <c r="R100" s="205" t="str">
        <f>VLOOKUP($D100,percelen!$AZ:$DM,R$2,0)</f>
        <v>N</v>
      </c>
      <c r="S100" s="4" t="str">
        <f>VLOOKUP($D100,percelen!$AZ:$DM,S$2,0)</f>
        <v>N</v>
      </c>
      <c r="T100" s="4" t="str">
        <f>VLOOKUP($D100,percelen!$AZ:$DM,T$2,0)</f>
        <v>N</v>
      </c>
      <c r="U100" s="4" t="str">
        <f>VLOOKUP($D100,percelen!$AZ:$DM,U$2,0)</f>
        <v>N</v>
      </c>
      <c r="V100" s="4" t="str">
        <f>VLOOKUP($D100,percelen!$AZ:$DM,V$2,0)</f>
        <v>N</v>
      </c>
      <c r="W100" s="4" t="str">
        <f>IF(ISERROR(VLOOKUP($G100,GELDIGE_GEWASCODES_ECO!$B:$B,1,0)),"N","J")</f>
        <v>N</v>
      </c>
      <c r="X100" s="4" t="str">
        <f>IF(W100="J",IF(ISERROR(VLOOKUP($G100&amp;"_"&amp;$I100,GELDIGE_GEWASCODES_ECO!$A:$A,1,0)),"N","J"),"J")</f>
        <v>J</v>
      </c>
      <c r="Y100" s="4" t="str">
        <f>IF(ISERROR(VLOOKUP($G100,GELDIGE_GEWASCODES_ECO!$F:$F,1,0)),"N","J")</f>
        <v>N</v>
      </c>
      <c r="Z100" s="205" t="str">
        <f t="shared" si="40"/>
        <v>J</v>
      </c>
      <c r="AA100" s="4" t="str">
        <f>IF(ISERROR(VLOOKUP($G100,GELDIGE_GEWASCODES_ECO!$J:$J,1,0)),"N","J")</f>
        <v>N</v>
      </c>
      <c r="AB100" s="205" t="str">
        <f t="shared" si="41"/>
        <v>J</v>
      </c>
      <c r="AC100" s="4" t="str">
        <f t="shared" si="42"/>
        <v>J</v>
      </c>
      <c r="AD100" s="205" t="str">
        <f t="shared" si="43"/>
        <v>J</v>
      </c>
      <c r="AE100" s="205" t="str">
        <f t="shared" si="44"/>
        <v>J</v>
      </c>
      <c r="AF100" s="205" t="str">
        <f t="shared" si="45"/>
        <v>J</v>
      </c>
      <c r="AG100" s="205" t="str">
        <f t="shared" si="46"/>
        <v>J</v>
      </c>
      <c r="AH100" s="205" t="str">
        <f t="shared" si="47"/>
        <v>J</v>
      </c>
      <c r="AI100" s="205" t="str">
        <f t="shared" si="48"/>
        <v>J</v>
      </c>
      <c r="AJ100" s="205" t="str">
        <f t="shared" si="49"/>
        <v>J</v>
      </c>
      <c r="AK100" s="205" t="str">
        <f t="shared" si="50"/>
        <v>J</v>
      </c>
      <c r="AL100" s="4" t="str">
        <f t="shared" si="51"/>
        <v>N</v>
      </c>
      <c r="AM100" s="150" t="str">
        <f>IF(ISERROR(VLOOKUP(G100,LOV_CDT!E:F,2,0)),"",VLOOKUP(G100,LOV_CDT!E:F,2,0))</f>
        <v/>
      </c>
      <c r="AN100" s="150" t="str">
        <f>IF(ISERROR(VLOOKUP(G100,LOV_CDT!L:M,2,0)),"",VLOOKUP(G100,LOV_CDT!L:M,2,0))</f>
        <v/>
      </c>
      <c r="AO100" s="4" t="str">
        <f t="shared" si="52"/>
        <v>J</v>
      </c>
      <c r="AP100" s="4" t="str">
        <f t="shared" si="53"/>
        <v>J</v>
      </c>
      <c r="AQ100" s="4" t="str">
        <f t="shared" si="54"/>
        <v>J</v>
      </c>
      <c r="AR100" s="4" t="str">
        <f t="shared" si="55"/>
        <v>J</v>
      </c>
      <c r="AS100" s="4" t="str">
        <f t="shared" si="56"/>
        <v>J</v>
      </c>
      <c r="AT100" s="4" t="str">
        <f t="shared" si="57"/>
        <v>J</v>
      </c>
      <c r="AU100" s="4">
        <f t="shared" si="58"/>
        <v>0</v>
      </c>
      <c r="AV100" s="4">
        <f t="shared" si="59"/>
        <v>0</v>
      </c>
      <c r="AW100" s="4">
        <f t="shared" si="60"/>
        <v>0</v>
      </c>
      <c r="AX100" s="4">
        <f t="shared" si="61"/>
        <v>0</v>
      </c>
      <c r="AY100" s="4">
        <f t="shared" si="62"/>
        <v>0</v>
      </c>
      <c r="AZ100" s="4">
        <f t="shared" si="63"/>
        <v>0</v>
      </c>
      <c r="BA100" s="4">
        <f t="shared" si="64"/>
        <v>0</v>
      </c>
      <c r="BB100" s="4" t="e">
        <f>VLOOKUP(G100,ACTIVITEITENLIJST!E:I,BB$2,0)</f>
        <v>#N/A</v>
      </c>
      <c r="BC100" s="4" t="str">
        <f>IF(ISERROR(B100),"J",IF(ISERROR(VLOOKUP(B100,B$3:B99,1,0)),"J","N"))</f>
        <v>N</v>
      </c>
      <c r="BD100" s="354" t="str">
        <f t="shared" si="65"/>
        <v>N</v>
      </c>
      <c r="BE100" s="358" t="str">
        <f t="shared" si="66"/>
        <v>N</v>
      </c>
    </row>
    <row r="101" spans="1:57" x14ac:dyDescent="0.25">
      <c r="A101" t="str">
        <f t="shared" si="37"/>
        <v>_</v>
      </c>
      <c r="B101" t="str">
        <f t="shared" si="38"/>
        <v>_</v>
      </c>
      <c r="C101" s="2">
        <v>98</v>
      </c>
      <c r="D101" s="2" t="str">
        <f>IF(Invoer!B131&lt;&gt;"",Invoer!B131,"")</f>
        <v/>
      </c>
      <c r="E101" s="134" t="str">
        <f>IF(D101&lt;&gt;"",Invoer!Z131,"")</f>
        <v/>
      </c>
      <c r="F101" s="134" t="str">
        <f>IF(D101&lt;&gt;"",IF(Invoer!AH131="Ja","J",IF(Invoer!AH131="Nee","N","")),"")</f>
        <v/>
      </c>
      <c r="G101" s="36" t="str">
        <f>IF(OR(E101="",E101=0),"",VLOOKUP(E101,ACTIVITEITENLIJST!D:E,G$2,0))</f>
        <v/>
      </c>
      <c r="H101" s="205" t="str">
        <f t="shared" si="39"/>
        <v/>
      </c>
      <c r="I101" s="4" t="str">
        <f>VLOOKUP($D101,percelen!$AZ:$DM,I$2,0)</f>
        <v/>
      </c>
      <c r="J101" s="212" t="str">
        <f>VLOOKUP($D101,percelen!$AZ:$DM,J$2,0)</f>
        <v/>
      </c>
      <c r="K101" s="4"/>
      <c r="L101" s="4">
        <f>VLOOKUP($D101,percelen!$AZ:$DM,L$2,0)</f>
        <v>0</v>
      </c>
      <c r="M101" s="4" t="str">
        <f>VLOOKUP($D101,percelen!$AZ:$DM,M$2,0)</f>
        <v/>
      </c>
      <c r="N101" s="205" t="e">
        <f>VLOOKUP(M101,NORM!$B$31:$F$38,N$2,0)</f>
        <v>#N/A</v>
      </c>
      <c r="O101" s="4" t="str">
        <f>VLOOKUP($D101,percelen!$AZ:$DM,O$2,0)</f>
        <v>N</v>
      </c>
      <c r="P101" s="4" t="str">
        <f>VLOOKUP($D101,percelen!$AZ:$DM,P$2,0)</f>
        <v>N</v>
      </c>
      <c r="Q101" s="4" t="str">
        <f>VLOOKUP($D101,percelen!$AZ:$DM,Q$2,0)</f>
        <v>N</v>
      </c>
      <c r="R101" s="205" t="str">
        <f>VLOOKUP($D101,percelen!$AZ:$DM,R$2,0)</f>
        <v>N</v>
      </c>
      <c r="S101" s="4" t="str">
        <f>VLOOKUP($D101,percelen!$AZ:$DM,S$2,0)</f>
        <v>N</v>
      </c>
      <c r="T101" s="4" t="str">
        <f>VLOOKUP($D101,percelen!$AZ:$DM,T$2,0)</f>
        <v>N</v>
      </c>
      <c r="U101" s="4" t="str">
        <f>VLOOKUP($D101,percelen!$AZ:$DM,U$2,0)</f>
        <v>N</v>
      </c>
      <c r="V101" s="4" t="str">
        <f>VLOOKUP($D101,percelen!$AZ:$DM,V$2,0)</f>
        <v>N</v>
      </c>
      <c r="W101" s="4" t="str">
        <f>IF(ISERROR(VLOOKUP($G101,GELDIGE_GEWASCODES_ECO!$B:$B,1,0)),"N","J")</f>
        <v>N</v>
      </c>
      <c r="X101" s="4" t="str">
        <f>IF(W101="J",IF(ISERROR(VLOOKUP($G101&amp;"_"&amp;$I101,GELDIGE_GEWASCODES_ECO!$A:$A,1,0)),"N","J"),"J")</f>
        <v>J</v>
      </c>
      <c r="Y101" s="4" t="str">
        <f>IF(ISERROR(VLOOKUP($G101,GELDIGE_GEWASCODES_ECO!$F:$F,1,0)),"N","J")</f>
        <v>N</v>
      </c>
      <c r="Z101" s="205" t="str">
        <f t="shared" si="40"/>
        <v>J</v>
      </c>
      <c r="AA101" s="4" t="str">
        <f>IF(ISERROR(VLOOKUP($G101,GELDIGE_GEWASCODES_ECO!$J:$J,1,0)),"N","J")</f>
        <v>N</v>
      </c>
      <c r="AB101" s="205" t="str">
        <f t="shared" si="41"/>
        <v>J</v>
      </c>
      <c r="AC101" s="4" t="str">
        <f t="shared" si="42"/>
        <v>J</v>
      </c>
      <c r="AD101" s="205" t="str">
        <f t="shared" si="43"/>
        <v>J</v>
      </c>
      <c r="AE101" s="205" t="str">
        <f t="shared" si="44"/>
        <v>J</v>
      </c>
      <c r="AF101" s="205" t="str">
        <f t="shared" si="45"/>
        <v>J</v>
      </c>
      <c r="AG101" s="205" t="str">
        <f t="shared" si="46"/>
        <v>J</v>
      </c>
      <c r="AH101" s="205" t="str">
        <f t="shared" si="47"/>
        <v>J</v>
      </c>
      <c r="AI101" s="205" t="str">
        <f t="shared" si="48"/>
        <v>J</v>
      </c>
      <c r="AJ101" s="205" t="str">
        <f t="shared" si="49"/>
        <v>J</v>
      </c>
      <c r="AK101" s="205" t="str">
        <f t="shared" si="50"/>
        <v>J</v>
      </c>
      <c r="AL101" s="4" t="str">
        <f t="shared" si="51"/>
        <v>N</v>
      </c>
      <c r="AM101" s="150" t="str">
        <f>IF(ISERROR(VLOOKUP(G101,LOV_CDT!E:F,2,0)),"",VLOOKUP(G101,LOV_CDT!E:F,2,0))</f>
        <v/>
      </c>
      <c r="AN101" s="150" t="str">
        <f>IF(ISERROR(VLOOKUP(G101,LOV_CDT!L:M,2,0)),"",VLOOKUP(G101,LOV_CDT!L:M,2,0))</f>
        <v/>
      </c>
      <c r="AO101" s="4" t="str">
        <f t="shared" si="52"/>
        <v>J</v>
      </c>
      <c r="AP101" s="4" t="str">
        <f t="shared" si="53"/>
        <v>J</v>
      </c>
      <c r="AQ101" s="4" t="str">
        <f t="shared" si="54"/>
        <v>J</v>
      </c>
      <c r="AR101" s="4" t="str">
        <f t="shared" si="55"/>
        <v>J</v>
      </c>
      <c r="AS101" s="4" t="str">
        <f t="shared" si="56"/>
        <v>J</v>
      </c>
      <c r="AT101" s="4" t="str">
        <f t="shared" si="57"/>
        <v>J</v>
      </c>
      <c r="AU101" s="4">
        <f t="shared" si="58"/>
        <v>0</v>
      </c>
      <c r="AV101" s="4">
        <f t="shared" si="59"/>
        <v>0</v>
      </c>
      <c r="AW101" s="4">
        <f t="shared" si="60"/>
        <v>0</v>
      </c>
      <c r="AX101" s="4">
        <f t="shared" si="61"/>
        <v>0</v>
      </c>
      <c r="AY101" s="4">
        <f t="shared" si="62"/>
        <v>0</v>
      </c>
      <c r="AZ101" s="4">
        <f t="shared" si="63"/>
        <v>0</v>
      </c>
      <c r="BA101" s="4">
        <f t="shared" si="64"/>
        <v>0</v>
      </c>
      <c r="BB101" s="4" t="e">
        <f>VLOOKUP(G101,ACTIVITEITENLIJST!E:I,BB$2,0)</f>
        <v>#N/A</v>
      </c>
      <c r="BC101" s="4" t="str">
        <f>IF(ISERROR(B101),"J",IF(ISERROR(VLOOKUP(B101,B$3:B100,1,0)),"J","N"))</f>
        <v>N</v>
      </c>
      <c r="BD101" s="354" t="str">
        <f t="shared" si="65"/>
        <v>N</v>
      </c>
      <c r="BE101" s="358" t="str">
        <f t="shared" si="66"/>
        <v>N</v>
      </c>
    </row>
    <row r="102" spans="1:57" x14ac:dyDescent="0.25">
      <c r="A102" t="str">
        <f t="shared" si="37"/>
        <v>_</v>
      </c>
      <c r="B102" t="str">
        <f t="shared" si="38"/>
        <v>_</v>
      </c>
      <c r="C102" s="2">
        <v>99</v>
      </c>
      <c r="D102" s="2" t="str">
        <f>IF(Invoer!B132&lt;&gt;"",Invoer!B132,"")</f>
        <v/>
      </c>
      <c r="E102" s="134" t="str">
        <f>IF(D102&lt;&gt;"",Invoer!Z132,"")</f>
        <v/>
      </c>
      <c r="F102" s="134" t="str">
        <f>IF(D102&lt;&gt;"",IF(Invoer!AH132="Ja","J",IF(Invoer!AH132="Nee","N","")),"")</f>
        <v/>
      </c>
      <c r="G102" s="36" t="str">
        <f>IF(OR(E102="",E102=0),"",VLOOKUP(E102,ACTIVITEITENLIJST!D:E,G$2,0))</f>
        <v/>
      </c>
      <c r="H102" s="205" t="str">
        <f t="shared" si="39"/>
        <v/>
      </c>
      <c r="I102" s="4" t="str">
        <f>VLOOKUP($D102,percelen!$AZ:$DM,I$2,0)</f>
        <v/>
      </c>
      <c r="J102" s="212" t="str">
        <f>VLOOKUP($D102,percelen!$AZ:$DM,J$2,0)</f>
        <v/>
      </c>
      <c r="K102" s="4"/>
      <c r="L102" s="4">
        <f>VLOOKUP($D102,percelen!$AZ:$DM,L$2,0)</f>
        <v>0</v>
      </c>
      <c r="M102" s="4" t="str">
        <f>VLOOKUP($D102,percelen!$AZ:$DM,M$2,0)</f>
        <v/>
      </c>
      <c r="N102" s="205" t="e">
        <f>VLOOKUP(M102,NORM!$B$31:$F$38,N$2,0)</f>
        <v>#N/A</v>
      </c>
      <c r="O102" s="4" t="str">
        <f>VLOOKUP($D102,percelen!$AZ:$DM,O$2,0)</f>
        <v>N</v>
      </c>
      <c r="P102" s="4" t="str">
        <f>VLOOKUP($D102,percelen!$AZ:$DM,P$2,0)</f>
        <v>N</v>
      </c>
      <c r="Q102" s="4" t="str">
        <f>VLOOKUP($D102,percelen!$AZ:$DM,Q$2,0)</f>
        <v>N</v>
      </c>
      <c r="R102" s="205" t="str">
        <f>VLOOKUP($D102,percelen!$AZ:$DM,R$2,0)</f>
        <v>N</v>
      </c>
      <c r="S102" s="4" t="str">
        <f>VLOOKUP($D102,percelen!$AZ:$DM,S$2,0)</f>
        <v>N</v>
      </c>
      <c r="T102" s="4" t="str">
        <f>VLOOKUP($D102,percelen!$AZ:$DM,T$2,0)</f>
        <v>N</v>
      </c>
      <c r="U102" s="4" t="str">
        <f>VLOOKUP($D102,percelen!$AZ:$DM,U$2,0)</f>
        <v>N</v>
      </c>
      <c r="V102" s="4" t="str">
        <f>VLOOKUP($D102,percelen!$AZ:$DM,V$2,0)</f>
        <v>N</v>
      </c>
      <c r="W102" s="4" t="str">
        <f>IF(ISERROR(VLOOKUP($G102,GELDIGE_GEWASCODES_ECO!$B:$B,1,0)),"N","J")</f>
        <v>N</v>
      </c>
      <c r="X102" s="4" t="str">
        <f>IF(W102="J",IF(ISERROR(VLOOKUP($G102&amp;"_"&amp;$I102,GELDIGE_GEWASCODES_ECO!$A:$A,1,0)),"N","J"),"J")</f>
        <v>J</v>
      </c>
      <c r="Y102" s="4" t="str">
        <f>IF(ISERROR(VLOOKUP($G102,GELDIGE_GEWASCODES_ECO!$F:$F,1,0)),"N","J")</f>
        <v>N</v>
      </c>
      <c r="Z102" s="205" t="str">
        <f t="shared" si="40"/>
        <v>J</v>
      </c>
      <c r="AA102" s="4" t="str">
        <f>IF(ISERROR(VLOOKUP($G102,GELDIGE_GEWASCODES_ECO!$J:$J,1,0)),"N","J")</f>
        <v>N</v>
      </c>
      <c r="AB102" s="205" t="str">
        <f t="shared" si="41"/>
        <v>J</v>
      </c>
      <c r="AC102" s="4" t="str">
        <f t="shared" si="42"/>
        <v>J</v>
      </c>
      <c r="AD102" s="205" t="str">
        <f t="shared" si="43"/>
        <v>J</v>
      </c>
      <c r="AE102" s="205" t="str">
        <f t="shared" si="44"/>
        <v>J</v>
      </c>
      <c r="AF102" s="205" t="str">
        <f t="shared" si="45"/>
        <v>J</v>
      </c>
      <c r="AG102" s="205" t="str">
        <f t="shared" si="46"/>
        <v>J</v>
      </c>
      <c r="AH102" s="205" t="str">
        <f t="shared" si="47"/>
        <v>J</v>
      </c>
      <c r="AI102" s="205" t="str">
        <f t="shared" si="48"/>
        <v>J</v>
      </c>
      <c r="AJ102" s="205" t="str">
        <f t="shared" si="49"/>
        <v>J</v>
      </c>
      <c r="AK102" s="205" t="str">
        <f t="shared" si="50"/>
        <v>J</v>
      </c>
      <c r="AL102" s="4" t="str">
        <f t="shared" si="51"/>
        <v>N</v>
      </c>
      <c r="AM102" s="150" t="str">
        <f>IF(ISERROR(VLOOKUP(G102,LOV_CDT!E:F,2,0)),"",VLOOKUP(G102,LOV_CDT!E:F,2,0))</f>
        <v/>
      </c>
      <c r="AN102" s="150" t="str">
        <f>IF(ISERROR(VLOOKUP(G102,LOV_CDT!L:M,2,0)),"",VLOOKUP(G102,LOV_CDT!L:M,2,0))</f>
        <v/>
      </c>
      <c r="AO102" s="4" t="str">
        <f t="shared" si="52"/>
        <v>J</v>
      </c>
      <c r="AP102" s="4" t="str">
        <f t="shared" si="53"/>
        <v>J</v>
      </c>
      <c r="AQ102" s="4" t="str">
        <f t="shared" si="54"/>
        <v>J</v>
      </c>
      <c r="AR102" s="4" t="str">
        <f t="shared" si="55"/>
        <v>J</v>
      </c>
      <c r="AS102" s="4" t="str">
        <f t="shared" si="56"/>
        <v>J</v>
      </c>
      <c r="AT102" s="4" t="str">
        <f t="shared" si="57"/>
        <v>J</v>
      </c>
      <c r="AU102" s="4">
        <f t="shared" si="58"/>
        <v>0</v>
      </c>
      <c r="AV102" s="4">
        <f t="shared" si="59"/>
        <v>0</v>
      </c>
      <c r="AW102" s="4">
        <f t="shared" si="60"/>
        <v>0</v>
      </c>
      <c r="AX102" s="4">
        <f t="shared" si="61"/>
        <v>0</v>
      </c>
      <c r="AY102" s="4">
        <f t="shared" si="62"/>
        <v>0</v>
      </c>
      <c r="AZ102" s="4">
        <f t="shared" si="63"/>
        <v>0</v>
      </c>
      <c r="BA102" s="4">
        <f t="shared" si="64"/>
        <v>0</v>
      </c>
      <c r="BB102" s="4" t="e">
        <f>VLOOKUP(G102,ACTIVITEITENLIJST!E:I,BB$2,0)</f>
        <v>#N/A</v>
      </c>
      <c r="BC102" s="4" t="str">
        <f>IF(ISERROR(B102),"J",IF(ISERROR(VLOOKUP(B102,B$3:B101,1,0)),"J","N"))</f>
        <v>N</v>
      </c>
      <c r="BD102" s="354" t="str">
        <f t="shared" si="65"/>
        <v>N</v>
      </c>
      <c r="BE102" s="358" t="str">
        <f t="shared" si="66"/>
        <v>N</v>
      </c>
    </row>
    <row r="103" spans="1:57" x14ac:dyDescent="0.25">
      <c r="A103" t="str">
        <f t="shared" ref="A103:A153" si="67">D103&amp;"_"&amp;E103</f>
        <v>_</v>
      </c>
      <c r="B103" t="str">
        <f t="shared" si="38"/>
        <v>_</v>
      </c>
      <c r="C103" s="2">
        <v>99</v>
      </c>
      <c r="D103" s="2" t="str">
        <f>IF(Invoer!B133&lt;&gt;"",Invoer!B133,"")</f>
        <v/>
      </c>
      <c r="E103" s="134" t="str">
        <f>IF(D103&lt;&gt;"",Invoer!Z133,"")</f>
        <v/>
      </c>
      <c r="F103" s="134" t="str">
        <f>IF(D103&lt;&gt;"",IF(Invoer!AH133="Ja","J",IF(Invoer!AH133="Nee","N","")),"")</f>
        <v/>
      </c>
      <c r="G103" s="36" t="str">
        <f>IF(OR(E103="",E103=0),"",VLOOKUP(E103,ACTIVITEITENLIJST!D:E,G$2,0))</f>
        <v/>
      </c>
      <c r="H103" s="205" t="str">
        <f t="shared" si="39"/>
        <v/>
      </c>
      <c r="I103" s="4" t="str">
        <f>VLOOKUP($D103,percelen!$AZ:$DM,I$2,0)</f>
        <v/>
      </c>
      <c r="J103" s="212" t="str">
        <f>VLOOKUP($D103,percelen!$AZ:$DM,J$2,0)</f>
        <v/>
      </c>
      <c r="K103" s="4"/>
      <c r="L103" s="4">
        <f>VLOOKUP($D103,percelen!$AZ:$DM,L$2,0)</f>
        <v>0</v>
      </c>
      <c r="M103" s="4" t="str">
        <f>VLOOKUP($D103,percelen!$AZ:$DM,M$2,0)</f>
        <v/>
      </c>
      <c r="N103" s="205" t="e">
        <f>VLOOKUP(M103,NORM!$B$31:$F$38,N$2,0)</f>
        <v>#N/A</v>
      </c>
      <c r="O103" s="4" t="str">
        <f>VLOOKUP($D103,percelen!$AZ:$DM,O$2,0)</f>
        <v>N</v>
      </c>
      <c r="P103" s="4" t="str">
        <f>VLOOKUP($D103,percelen!$AZ:$DM,P$2,0)</f>
        <v>N</v>
      </c>
      <c r="Q103" s="4" t="str">
        <f>VLOOKUP($D103,percelen!$AZ:$DM,Q$2,0)</f>
        <v>N</v>
      </c>
      <c r="R103" s="205" t="str">
        <f>VLOOKUP($D103,percelen!$AZ:$DM,R$2,0)</f>
        <v>N</v>
      </c>
      <c r="S103" s="4" t="str">
        <f>VLOOKUP($D103,percelen!$AZ:$DM,S$2,0)</f>
        <v>N</v>
      </c>
      <c r="T103" s="4" t="str">
        <f>VLOOKUP($D103,percelen!$AZ:$DM,T$2,0)</f>
        <v>N</v>
      </c>
      <c r="U103" s="4" t="str">
        <f>VLOOKUP($D103,percelen!$AZ:$DM,U$2,0)</f>
        <v>N</v>
      </c>
      <c r="V103" s="4" t="str">
        <f>VLOOKUP($D103,percelen!$AZ:$DM,V$2,0)</f>
        <v>N</v>
      </c>
      <c r="W103" s="4" t="str">
        <f>IF(ISERROR(VLOOKUP($G103,GELDIGE_GEWASCODES_ECO!$B:$B,1,0)),"N","J")</f>
        <v>N</v>
      </c>
      <c r="X103" s="4" t="str">
        <f>IF(W103="J",IF(ISERROR(VLOOKUP($G103&amp;"_"&amp;$I103,GELDIGE_GEWASCODES_ECO!$A:$A,1,0)),"N","J"),"J")</f>
        <v>J</v>
      </c>
      <c r="Y103" s="4" t="str">
        <f>IF(ISERROR(VLOOKUP($G103,GELDIGE_GEWASCODES_ECO!$F:$F,1,0)),"N","J")</f>
        <v>N</v>
      </c>
      <c r="Z103" s="205" t="str">
        <f t="shared" si="40"/>
        <v>J</v>
      </c>
      <c r="AA103" s="4" t="str">
        <f>IF(ISERROR(VLOOKUP($G103,GELDIGE_GEWASCODES_ECO!$J:$J,1,0)),"N","J")</f>
        <v>N</v>
      </c>
      <c r="AB103" s="205" t="str">
        <f t="shared" si="41"/>
        <v>J</v>
      </c>
      <c r="AC103" s="4" t="str">
        <f t="shared" si="42"/>
        <v>J</v>
      </c>
      <c r="AD103" s="205" t="str">
        <f t="shared" si="43"/>
        <v>J</v>
      </c>
      <c r="AE103" s="205" t="str">
        <f t="shared" si="44"/>
        <v>J</v>
      </c>
      <c r="AF103" s="205" t="str">
        <f t="shared" si="45"/>
        <v>J</v>
      </c>
      <c r="AG103" s="205" t="str">
        <f t="shared" si="46"/>
        <v>J</v>
      </c>
      <c r="AH103" s="205" t="str">
        <f t="shared" si="47"/>
        <v>J</v>
      </c>
      <c r="AI103" s="205" t="str">
        <f t="shared" si="48"/>
        <v>J</v>
      </c>
      <c r="AJ103" s="205" t="str">
        <f t="shared" si="49"/>
        <v>J</v>
      </c>
      <c r="AK103" s="205" t="str">
        <f t="shared" si="50"/>
        <v>J</v>
      </c>
      <c r="AL103" s="4" t="str">
        <f t="shared" si="51"/>
        <v>N</v>
      </c>
      <c r="AM103" s="150" t="str">
        <f>IF(ISERROR(VLOOKUP(G103,LOV_CDT!E:F,2,0)),"",VLOOKUP(G103,LOV_CDT!E:F,2,0))</f>
        <v/>
      </c>
      <c r="AN103" s="150" t="str">
        <f>IF(ISERROR(VLOOKUP(G103,LOV_CDT!L:M,2,0)),"",VLOOKUP(G103,LOV_CDT!L:M,2,0))</f>
        <v/>
      </c>
      <c r="AO103" s="4" t="str">
        <f t="shared" si="52"/>
        <v>J</v>
      </c>
      <c r="AP103" s="4" t="str">
        <f t="shared" si="53"/>
        <v>J</v>
      </c>
      <c r="AQ103" s="4" t="str">
        <f t="shared" si="54"/>
        <v>J</v>
      </c>
      <c r="AR103" s="4" t="str">
        <f t="shared" si="55"/>
        <v>J</v>
      </c>
      <c r="AS103" s="4" t="str">
        <f t="shared" si="56"/>
        <v>J</v>
      </c>
      <c r="AT103" s="4" t="str">
        <f t="shared" si="57"/>
        <v>J</v>
      </c>
      <c r="AU103" s="4">
        <f t="shared" si="58"/>
        <v>0</v>
      </c>
      <c r="AV103" s="4">
        <f t="shared" si="59"/>
        <v>0</v>
      </c>
      <c r="AW103" s="4">
        <f t="shared" si="60"/>
        <v>0</v>
      </c>
      <c r="AX103" s="4">
        <f t="shared" si="61"/>
        <v>0</v>
      </c>
      <c r="AY103" s="4">
        <f t="shared" si="62"/>
        <v>0</v>
      </c>
      <c r="AZ103" s="4">
        <f t="shared" si="63"/>
        <v>0</v>
      </c>
      <c r="BA103" s="4">
        <f t="shared" si="64"/>
        <v>0</v>
      </c>
      <c r="BB103" s="4" t="e">
        <f>VLOOKUP(G103,ACTIVITEITENLIJST!E:I,BB$2,0)</f>
        <v>#N/A</v>
      </c>
      <c r="BC103" s="4" t="str">
        <f>IF(ISERROR(B103),"J",IF(ISERROR(VLOOKUP(B103,B$3:B102,1,0)),"J","N"))</f>
        <v>N</v>
      </c>
      <c r="BD103" s="354" t="str">
        <f t="shared" si="65"/>
        <v>N</v>
      </c>
      <c r="BE103" s="358" t="str">
        <f t="shared" si="66"/>
        <v>N</v>
      </c>
    </row>
    <row r="104" spans="1:57" x14ac:dyDescent="0.25">
      <c r="A104" t="str">
        <f t="shared" si="67"/>
        <v>_</v>
      </c>
      <c r="B104" t="str">
        <f t="shared" si="38"/>
        <v>_</v>
      </c>
      <c r="C104" s="2">
        <v>99</v>
      </c>
      <c r="D104" s="2" t="str">
        <f>IF(Invoer!B134&lt;&gt;"",Invoer!B134,"")</f>
        <v/>
      </c>
      <c r="E104" s="134" t="str">
        <f>IF(D104&lt;&gt;"",Invoer!Z134,"")</f>
        <v/>
      </c>
      <c r="F104" s="134" t="str">
        <f>IF(D104&lt;&gt;"",IF(Invoer!AH134="Ja","J",IF(Invoer!AH134="Nee","N","")),"")</f>
        <v/>
      </c>
      <c r="G104" s="36" t="str">
        <f>IF(OR(E104="",E104=0),"",VLOOKUP(E104,ACTIVITEITENLIJST!D:E,G$2,0))</f>
        <v/>
      </c>
      <c r="H104" s="205" t="str">
        <f t="shared" si="39"/>
        <v/>
      </c>
      <c r="I104" s="4" t="str">
        <f>VLOOKUP($D104,percelen!$AZ:$DM,I$2,0)</f>
        <v/>
      </c>
      <c r="J104" s="212" t="str">
        <f>VLOOKUP($D104,percelen!$AZ:$DM,J$2,0)</f>
        <v/>
      </c>
      <c r="K104" s="4"/>
      <c r="L104" s="4">
        <f>VLOOKUP($D104,percelen!$AZ:$DM,L$2,0)</f>
        <v>0</v>
      </c>
      <c r="M104" s="4" t="str">
        <f>VLOOKUP($D104,percelen!$AZ:$DM,M$2,0)</f>
        <v/>
      </c>
      <c r="N104" s="205" t="e">
        <f>VLOOKUP(M104,NORM!$B$31:$F$38,N$2,0)</f>
        <v>#N/A</v>
      </c>
      <c r="O104" s="4" t="str">
        <f>VLOOKUP($D104,percelen!$AZ:$DM,O$2,0)</f>
        <v>N</v>
      </c>
      <c r="P104" s="4" t="str">
        <f>VLOOKUP($D104,percelen!$AZ:$DM,P$2,0)</f>
        <v>N</v>
      </c>
      <c r="Q104" s="4" t="str">
        <f>VLOOKUP($D104,percelen!$AZ:$DM,Q$2,0)</f>
        <v>N</v>
      </c>
      <c r="R104" s="205" t="str">
        <f>VLOOKUP($D104,percelen!$AZ:$DM,R$2,0)</f>
        <v>N</v>
      </c>
      <c r="S104" s="4" t="str">
        <f>VLOOKUP($D104,percelen!$AZ:$DM,S$2,0)</f>
        <v>N</v>
      </c>
      <c r="T104" s="4" t="str">
        <f>VLOOKUP($D104,percelen!$AZ:$DM,T$2,0)</f>
        <v>N</v>
      </c>
      <c r="U104" s="4" t="str">
        <f>VLOOKUP($D104,percelen!$AZ:$DM,U$2,0)</f>
        <v>N</v>
      </c>
      <c r="V104" s="4" t="str">
        <f>VLOOKUP($D104,percelen!$AZ:$DM,V$2,0)</f>
        <v>N</v>
      </c>
      <c r="W104" s="4" t="str">
        <f>IF(ISERROR(VLOOKUP($G104,GELDIGE_GEWASCODES_ECO!$B:$B,1,0)),"N","J")</f>
        <v>N</v>
      </c>
      <c r="X104" s="4" t="str">
        <f>IF(W104="J",IF(ISERROR(VLOOKUP($G104&amp;"_"&amp;$I104,GELDIGE_GEWASCODES_ECO!$A:$A,1,0)),"N","J"),"J")</f>
        <v>J</v>
      </c>
      <c r="Y104" s="4" t="str">
        <f>IF(ISERROR(VLOOKUP($G104,GELDIGE_GEWASCODES_ECO!$F:$F,1,0)),"N","J")</f>
        <v>N</v>
      </c>
      <c r="Z104" s="205" t="str">
        <f t="shared" si="40"/>
        <v>J</v>
      </c>
      <c r="AA104" s="4" t="str">
        <f>IF(ISERROR(VLOOKUP($G104,GELDIGE_GEWASCODES_ECO!$J:$J,1,0)),"N","J")</f>
        <v>N</v>
      </c>
      <c r="AB104" s="205" t="str">
        <f t="shared" si="41"/>
        <v>J</v>
      </c>
      <c r="AC104" s="4" t="str">
        <f t="shared" si="42"/>
        <v>J</v>
      </c>
      <c r="AD104" s="205" t="str">
        <f t="shared" si="43"/>
        <v>J</v>
      </c>
      <c r="AE104" s="205" t="str">
        <f t="shared" si="44"/>
        <v>J</v>
      </c>
      <c r="AF104" s="205" t="str">
        <f t="shared" si="45"/>
        <v>J</v>
      </c>
      <c r="AG104" s="205" t="str">
        <f t="shared" si="46"/>
        <v>J</v>
      </c>
      <c r="AH104" s="205" t="str">
        <f t="shared" si="47"/>
        <v>J</v>
      </c>
      <c r="AI104" s="205" t="str">
        <f t="shared" si="48"/>
        <v>J</v>
      </c>
      <c r="AJ104" s="205" t="str">
        <f t="shared" si="49"/>
        <v>J</v>
      </c>
      <c r="AK104" s="205" t="str">
        <f t="shared" si="50"/>
        <v>J</v>
      </c>
      <c r="AL104" s="4" t="str">
        <f t="shared" si="51"/>
        <v>N</v>
      </c>
      <c r="AM104" s="150" t="str">
        <f>IF(ISERROR(VLOOKUP(G104,LOV_CDT!E:F,2,0)),"",VLOOKUP(G104,LOV_CDT!E:F,2,0))</f>
        <v/>
      </c>
      <c r="AN104" s="150" t="str">
        <f>IF(ISERROR(VLOOKUP(G104,LOV_CDT!L:M,2,0)),"",VLOOKUP(G104,LOV_CDT!L:M,2,0))</f>
        <v/>
      </c>
      <c r="AO104" s="4" t="str">
        <f t="shared" si="52"/>
        <v>J</v>
      </c>
      <c r="AP104" s="4" t="str">
        <f t="shared" si="53"/>
        <v>J</v>
      </c>
      <c r="AQ104" s="4" t="str">
        <f t="shared" si="54"/>
        <v>J</v>
      </c>
      <c r="AR104" s="4" t="str">
        <f t="shared" si="55"/>
        <v>J</v>
      </c>
      <c r="AS104" s="4" t="str">
        <f t="shared" si="56"/>
        <v>J</v>
      </c>
      <c r="AT104" s="4" t="str">
        <f t="shared" si="57"/>
        <v>J</v>
      </c>
      <c r="AU104" s="4">
        <f t="shared" si="58"/>
        <v>0</v>
      </c>
      <c r="AV104" s="4">
        <f t="shared" si="59"/>
        <v>0</v>
      </c>
      <c r="AW104" s="4">
        <f t="shared" si="60"/>
        <v>0</v>
      </c>
      <c r="AX104" s="4">
        <f t="shared" si="61"/>
        <v>0</v>
      </c>
      <c r="AY104" s="4">
        <f t="shared" si="62"/>
        <v>0</v>
      </c>
      <c r="AZ104" s="4">
        <f t="shared" si="63"/>
        <v>0</v>
      </c>
      <c r="BA104" s="4">
        <f t="shared" si="64"/>
        <v>0</v>
      </c>
      <c r="BB104" s="4" t="e">
        <f>VLOOKUP(G104,ACTIVITEITENLIJST!E:I,BB$2,0)</f>
        <v>#N/A</v>
      </c>
      <c r="BC104" s="4" t="str">
        <f>IF(ISERROR(B104),"J",IF(ISERROR(VLOOKUP(B104,B$3:B103,1,0)),"J","N"))</f>
        <v>N</v>
      </c>
      <c r="BD104" s="354" t="str">
        <f t="shared" si="65"/>
        <v>N</v>
      </c>
      <c r="BE104" s="358" t="str">
        <f t="shared" si="66"/>
        <v>N</v>
      </c>
    </row>
    <row r="105" spans="1:57" x14ac:dyDescent="0.25">
      <c r="A105" t="str">
        <f t="shared" si="67"/>
        <v>_</v>
      </c>
      <c r="B105" t="str">
        <f t="shared" si="38"/>
        <v>_</v>
      </c>
      <c r="C105" s="2">
        <v>99</v>
      </c>
      <c r="D105" s="2" t="str">
        <f>IF(Invoer!B135&lt;&gt;"",Invoer!B135,"")</f>
        <v/>
      </c>
      <c r="E105" s="134" t="str">
        <f>IF(D105&lt;&gt;"",Invoer!Z135,"")</f>
        <v/>
      </c>
      <c r="F105" s="134" t="str">
        <f>IF(D105&lt;&gt;"",IF(Invoer!AH135="Ja","J",IF(Invoer!AH135="Nee","N","")),"")</f>
        <v/>
      </c>
      <c r="G105" s="36" t="str">
        <f>IF(OR(E105="",E105=0),"",VLOOKUP(E105,ACTIVITEITENLIJST!D:E,G$2,0))</f>
        <v/>
      </c>
      <c r="H105" s="205" t="str">
        <f t="shared" si="39"/>
        <v/>
      </c>
      <c r="I105" s="4" t="str">
        <f>VLOOKUP($D105,percelen!$AZ:$DM,I$2,0)</f>
        <v/>
      </c>
      <c r="J105" s="212" t="str">
        <f>VLOOKUP($D105,percelen!$AZ:$DM,J$2,0)</f>
        <v/>
      </c>
      <c r="K105" s="4"/>
      <c r="L105" s="4">
        <f>VLOOKUP($D105,percelen!$AZ:$DM,L$2,0)</f>
        <v>0</v>
      </c>
      <c r="M105" s="4" t="str">
        <f>VLOOKUP($D105,percelen!$AZ:$DM,M$2,0)</f>
        <v/>
      </c>
      <c r="N105" s="205" t="e">
        <f>VLOOKUP(M105,NORM!$B$31:$F$38,N$2,0)</f>
        <v>#N/A</v>
      </c>
      <c r="O105" s="4" t="str">
        <f>VLOOKUP($D105,percelen!$AZ:$DM,O$2,0)</f>
        <v>N</v>
      </c>
      <c r="P105" s="4" t="str">
        <f>VLOOKUP($D105,percelen!$AZ:$DM,P$2,0)</f>
        <v>N</v>
      </c>
      <c r="Q105" s="4" t="str">
        <f>VLOOKUP($D105,percelen!$AZ:$DM,Q$2,0)</f>
        <v>N</v>
      </c>
      <c r="R105" s="205" t="str">
        <f>VLOOKUP($D105,percelen!$AZ:$DM,R$2,0)</f>
        <v>N</v>
      </c>
      <c r="S105" s="4" t="str">
        <f>VLOOKUP($D105,percelen!$AZ:$DM,S$2,0)</f>
        <v>N</v>
      </c>
      <c r="T105" s="4" t="str">
        <f>VLOOKUP($D105,percelen!$AZ:$DM,T$2,0)</f>
        <v>N</v>
      </c>
      <c r="U105" s="4" t="str">
        <f>VLOOKUP($D105,percelen!$AZ:$DM,U$2,0)</f>
        <v>N</v>
      </c>
      <c r="V105" s="4" t="str">
        <f>VLOOKUP($D105,percelen!$AZ:$DM,V$2,0)</f>
        <v>N</v>
      </c>
      <c r="W105" s="4" t="str">
        <f>IF(ISERROR(VLOOKUP($G105,GELDIGE_GEWASCODES_ECO!$B:$B,1,0)),"N","J")</f>
        <v>N</v>
      </c>
      <c r="X105" s="4" t="str">
        <f>IF(W105="J",IF(ISERROR(VLOOKUP($G105&amp;"_"&amp;$I105,GELDIGE_GEWASCODES_ECO!$A:$A,1,0)),"N","J"),"J")</f>
        <v>J</v>
      </c>
      <c r="Y105" s="4" t="str">
        <f>IF(ISERROR(VLOOKUP($G105,GELDIGE_GEWASCODES_ECO!$F:$F,1,0)),"N","J")</f>
        <v>N</v>
      </c>
      <c r="Z105" s="205" t="str">
        <f t="shared" si="40"/>
        <v>J</v>
      </c>
      <c r="AA105" s="4" t="str">
        <f>IF(ISERROR(VLOOKUP($G105,GELDIGE_GEWASCODES_ECO!$J:$J,1,0)),"N","J")</f>
        <v>N</v>
      </c>
      <c r="AB105" s="205" t="str">
        <f t="shared" si="41"/>
        <v>J</v>
      </c>
      <c r="AC105" s="4" t="str">
        <f t="shared" si="42"/>
        <v>J</v>
      </c>
      <c r="AD105" s="205" t="str">
        <f t="shared" si="43"/>
        <v>J</v>
      </c>
      <c r="AE105" s="205" t="str">
        <f t="shared" si="44"/>
        <v>J</v>
      </c>
      <c r="AF105" s="205" t="str">
        <f t="shared" si="45"/>
        <v>J</v>
      </c>
      <c r="AG105" s="205" t="str">
        <f t="shared" si="46"/>
        <v>J</v>
      </c>
      <c r="AH105" s="205" t="str">
        <f t="shared" si="47"/>
        <v>J</v>
      </c>
      <c r="AI105" s="205" t="str">
        <f t="shared" si="48"/>
        <v>J</v>
      </c>
      <c r="AJ105" s="205" t="str">
        <f t="shared" si="49"/>
        <v>J</v>
      </c>
      <c r="AK105" s="205" t="str">
        <f t="shared" si="50"/>
        <v>J</v>
      </c>
      <c r="AL105" s="4" t="str">
        <f t="shared" si="51"/>
        <v>N</v>
      </c>
      <c r="AM105" s="150" t="str">
        <f>IF(ISERROR(VLOOKUP(G105,LOV_CDT!E:F,2,0)),"",VLOOKUP(G105,LOV_CDT!E:F,2,0))</f>
        <v/>
      </c>
      <c r="AN105" s="150" t="str">
        <f>IF(ISERROR(VLOOKUP(G105,LOV_CDT!L:M,2,0)),"",VLOOKUP(G105,LOV_CDT!L:M,2,0))</f>
        <v/>
      </c>
      <c r="AO105" s="4" t="str">
        <f t="shared" si="52"/>
        <v>J</v>
      </c>
      <c r="AP105" s="4" t="str">
        <f t="shared" si="53"/>
        <v>J</v>
      </c>
      <c r="AQ105" s="4" t="str">
        <f t="shared" si="54"/>
        <v>J</v>
      </c>
      <c r="AR105" s="4" t="str">
        <f t="shared" si="55"/>
        <v>J</v>
      </c>
      <c r="AS105" s="4" t="str">
        <f t="shared" si="56"/>
        <v>J</v>
      </c>
      <c r="AT105" s="4" t="str">
        <f t="shared" si="57"/>
        <v>J</v>
      </c>
      <c r="AU105" s="4">
        <f t="shared" si="58"/>
        <v>0</v>
      </c>
      <c r="AV105" s="4">
        <f t="shared" si="59"/>
        <v>0</v>
      </c>
      <c r="AW105" s="4">
        <f t="shared" si="60"/>
        <v>0</v>
      </c>
      <c r="AX105" s="4">
        <f t="shared" si="61"/>
        <v>0</v>
      </c>
      <c r="AY105" s="4">
        <f t="shared" si="62"/>
        <v>0</v>
      </c>
      <c r="AZ105" s="4">
        <f t="shared" si="63"/>
        <v>0</v>
      </c>
      <c r="BA105" s="4">
        <f t="shared" si="64"/>
        <v>0</v>
      </c>
      <c r="BB105" s="4" t="e">
        <f>VLOOKUP(G105,ACTIVITEITENLIJST!E:I,BB$2,0)</f>
        <v>#N/A</v>
      </c>
      <c r="BC105" s="4" t="str">
        <f>IF(ISERROR(B105),"J",IF(ISERROR(VLOOKUP(B105,B$3:B104,1,0)),"J","N"))</f>
        <v>N</v>
      </c>
      <c r="BD105" s="354" t="str">
        <f t="shared" si="65"/>
        <v>N</v>
      </c>
      <c r="BE105" s="358" t="str">
        <f t="shared" si="66"/>
        <v>N</v>
      </c>
    </row>
    <row r="106" spans="1:57" x14ac:dyDescent="0.25">
      <c r="A106" t="str">
        <f t="shared" si="67"/>
        <v>_</v>
      </c>
      <c r="B106" t="str">
        <f t="shared" si="38"/>
        <v>_</v>
      </c>
      <c r="C106" s="2">
        <v>99</v>
      </c>
      <c r="D106" s="2" t="str">
        <f>IF(Invoer!B136&lt;&gt;"",Invoer!B136,"")</f>
        <v/>
      </c>
      <c r="E106" s="134" t="str">
        <f>IF(D106&lt;&gt;"",Invoer!Z136,"")</f>
        <v/>
      </c>
      <c r="F106" s="134" t="str">
        <f>IF(D106&lt;&gt;"",IF(Invoer!AH136="Ja","J",IF(Invoer!AH136="Nee","N","")),"")</f>
        <v/>
      </c>
      <c r="G106" s="36" t="str">
        <f>IF(OR(E106="",E106=0),"",VLOOKUP(E106,ACTIVITEITENLIJST!D:E,G$2,0))</f>
        <v/>
      </c>
      <c r="H106" s="205" t="str">
        <f t="shared" si="39"/>
        <v/>
      </c>
      <c r="I106" s="4" t="str">
        <f>VLOOKUP($D106,percelen!$AZ:$DM,I$2,0)</f>
        <v/>
      </c>
      <c r="J106" s="212" t="str">
        <f>VLOOKUP($D106,percelen!$AZ:$DM,J$2,0)</f>
        <v/>
      </c>
      <c r="K106" s="4"/>
      <c r="L106" s="4">
        <f>VLOOKUP($D106,percelen!$AZ:$DM,L$2,0)</f>
        <v>0</v>
      </c>
      <c r="M106" s="4" t="str">
        <f>VLOOKUP($D106,percelen!$AZ:$DM,M$2,0)</f>
        <v/>
      </c>
      <c r="N106" s="205" t="e">
        <f>VLOOKUP(M106,NORM!$B$31:$F$38,N$2,0)</f>
        <v>#N/A</v>
      </c>
      <c r="O106" s="4" t="str">
        <f>VLOOKUP($D106,percelen!$AZ:$DM,O$2,0)</f>
        <v>N</v>
      </c>
      <c r="P106" s="4" t="str">
        <f>VLOOKUP($D106,percelen!$AZ:$DM,P$2,0)</f>
        <v>N</v>
      </c>
      <c r="Q106" s="4" t="str">
        <f>VLOOKUP($D106,percelen!$AZ:$DM,Q$2,0)</f>
        <v>N</v>
      </c>
      <c r="R106" s="205" t="str">
        <f>VLOOKUP($D106,percelen!$AZ:$DM,R$2,0)</f>
        <v>N</v>
      </c>
      <c r="S106" s="4" t="str">
        <f>VLOOKUP($D106,percelen!$AZ:$DM,S$2,0)</f>
        <v>N</v>
      </c>
      <c r="T106" s="4" t="str">
        <f>VLOOKUP($D106,percelen!$AZ:$DM,T$2,0)</f>
        <v>N</v>
      </c>
      <c r="U106" s="4" t="str">
        <f>VLOOKUP($D106,percelen!$AZ:$DM,U$2,0)</f>
        <v>N</v>
      </c>
      <c r="V106" s="4" t="str">
        <f>VLOOKUP($D106,percelen!$AZ:$DM,V$2,0)</f>
        <v>N</v>
      </c>
      <c r="W106" s="4" t="str">
        <f>IF(ISERROR(VLOOKUP($G106,GELDIGE_GEWASCODES_ECO!$B:$B,1,0)),"N","J")</f>
        <v>N</v>
      </c>
      <c r="X106" s="4" t="str">
        <f>IF(W106="J",IF(ISERROR(VLOOKUP($G106&amp;"_"&amp;$I106,GELDIGE_GEWASCODES_ECO!$A:$A,1,0)),"N","J"),"J")</f>
        <v>J</v>
      </c>
      <c r="Y106" s="4" t="str">
        <f>IF(ISERROR(VLOOKUP($G106,GELDIGE_GEWASCODES_ECO!$F:$F,1,0)),"N","J")</f>
        <v>N</v>
      </c>
      <c r="Z106" s="205" t="str">
        <f t="shared" si="40"/>
        <v>J</v>
      </c>
      <c r="AA106" s="4" t="str">
        <f>IF(ISERROR(VLOOKUP($G106,GELDIGE_GEWASCODES_ECO!$J:$J,1,0)),"N","J")</f>
        <v>N</v>
      </c>
      <c r="AB106" s="205" t="str">
        <f t="shared" si="41"/>
        <v>J</v>
      </c>
      <c r="AC106" s="4" t="str">
        <f t="shared" si="42"/>
        <v>J</v>
      </c>
      <c r="AD106" s="205" t="str">
        <f t="shared" si="43"/>
        <v>J</v>
      </c>
      <c r="AE106" s="205" t="str">
        <f t="shared" si="44"/>
        <v>J</v>
      </c>
      <c r="AF106" s="205" t="str">
        <f t="shared" si="45"/>
        <v>J</v>
      </c>
      <c r="AG106" s="205" t="str">
        <f t="shared" si="46"/>
        <v>J</v>
      </c>
      <c r="AH106" s="205" t="str">
        <f t="shared" si="47"/>
        <v>J</v>
      </c>
      <c r="AI106" s="205" t="str">
        <f t="shared" si="48"/>
        <v>J</v>
      </c>
      <c r="AJ106" s="205" t="str">
        <f t="shared" si="49"/>
        <v>J</v>
      </c>
      <c r="AK106" s="205" t="str">
        <f t="shared" si="50"/>
        <v>J</v>
      </c>
      <c r="AL106" s="4" t="str">
        <f t="shared" si="51"/>
        <v>N</v>
      </c>
      <c r="AM106" s="150" t="str">
        <f>IF(ISERROR(VLOOKUP(G106,LOV_CDT!E:F,2,0)),"",VLOOKUP(G106,LOV_CDT!E:F,2,0))</f>
        <v/>
      </c>
      <c r="AN106" s="150" t="str">
        <f>IF(ISERROR(VLOOKUP(G106,LOV_CDT!L:M,2,0)),"",VLOOKUP(G106,LOV_CDT!L:M,2,0))</f>
        <v/>
      </c>
      <c r="AO106" s="4" t="str">
        <f t="shared" si="52"/>
        <v>J</v>
      </c>
      <c r="AP106" s="4" t="str">
        <f t="shared" si="53"/>
        <v>J</v>
      </c>
      <c r="AQ106" s="4" t="str">
        <f t="shared" si="54"/>
        <v>J</v>
      </c>
      <c r="AR106" s="4" t="str">
        <f t="shared" si="55"/>
        <v>J</v>
      </c>
      <c r="AS106" s="4" t="str">
        <f t="shared" si="56"/>
        <v>J</v>
      </c>
      <c r="AT106" s="4" t="str">
        <f t="shared" si="57"/>
        <v>J</v>
      </c>
      <c r="AU106" s="4">
        <f t="shared" si="58"/>
        <v>0</v>
      </c>
      <c r="AV106" s="4">
        <f t="shared" si="59"/>
        <v>0</v>
      </c>
      <c r="AW106" s="4">
        <f t="shared" si="60"/>
        <v>0</v>
      </c>
      <c r="AX106" s="4">
        <f t="shared" si="61"/>
        <v>0</v>
      </c>
      <c r="AY106" s="4">
        <f t="shared" si="62"/>
        <v>0</v>
      </c>
      <c r="AZ106" s="4">
        <f t="shared" si="63"/>
        <v>0</v>
      </c>
      <c r="BA106" s="4">
        <f t="shared" si="64"/>
        <v>0</v>
      </c>
      <c r="BB106" s="4" t="e">
        <f>VLOOKUP(G106,ACTIVITEITENLIJST!E:I,BB$2,0)</f>
        <v>#N/A</v>
      </c>
      <c r="BC106" s="4" t="str">
        <f>IF(ISERROR(B106),"J",IF(ISERROR(VLOOKUP(B106,B$3:B105,1,0)),"J","N"))</f>
        <v>N</v>
      </c>
      <c r="BD106" s="354" t="str">
        <f t="shared" si="65"/>
        <v>N</v>
      </c>
      <c r="BE106" s="358" t="str">
        <f t="shared" si="66"/>
        <v>N</v>
      </c>
    </row>
    <row r="107" spans="1:57" x14ac:dyDescent="0.25">
      <c r="A107" t="str">
        <f t="shared" si="67"/>
        <v>_</v>
      </c>
      <c r="B107" t="str">
        <f t="shared" si="38"/>
        <v>_</v>
      </c>
      <c r="C107" s="2">
        <v>99</v>
      </c>
      <c r="D107" s="2" t="str">
        <f>IF(Invoer!B137&lt;&gt;"",Invoer!B137,"")</f>
        <v/>
      </c>
      <c r="E107" s="134" t="str">
        <f>IF(D107&lt;&gt;"",Invoer!Z137,"")</f>
        <v/>
      </c>
      <c r="F107" s="134" t="str">
        <f>IF(D107&lt;&gt;"",IF(Invoer!AH137="Ja","J",IF(Invoer!AH137="Nee","N","")),"")</f>
        <v/>
      </c>
      <c r="G107" s="36" t="str">
        <f>IF(OR(E107="",E107=0),"",VLOOKUP(E107,ACTIVITEITENLIJST!D:E,G$2,0))</f>
        <v/>
      </c>
      <c r="H107" s="205" t="str">
        <f t="shared" si="39"/>
        <v/>
      </c>
      <c r="I107" s="4" t="str">
        <f>VLOOKUP($D107,percelen!$AZ:$DM,I$2,0)</f>
        <v/>
      </c>
      <c r="J107" s="212" t="str">
        <f>VLOOKUP($D107,percelen!$AZ:$DM,J$2,0)</f>
        <v/>
      </c>
      <c r="K107" s="4"/>
      <c r="L107" s="4">
        <f>VLOOKUP($D107,percelen!$AZ:$DM,L$2,0)</f>
        <v>0</v>
      </c>
      <c r="M107" s="4" t="str">
        <f>VLOOKUP($D107,percelen!$AZ:$DM,M$2,0)</f>
        <v/>
      </c>
      <c r="N107" s="205" t="e">
        <f>VLOOKUP(M107,NORM!$B$31:$F$38,N$2,0)</f>
        <v>#N/A</v>
      </c>
      <c r="O107" s="4" t="str">
        <f>VLOOKUP($D107,percelen!$AZ:$DM,O$2,0)</f>
        <v>N</v>
      </c>
      <c r="P107" s="4" t="str">
        <f>VLOOKUP($D107,percelen!$AZ:$DM,P$2,0)</f>
        <v>N</v>
      </c>
      <c r="Q107" s="4" t="str">
        <f>VLOOKUP($D107,percelen!$AZ:$DM,Q$2,0)</f>
        <v>N</v>
      </c>
      <c r="R107" s="205" t="str">
        <f>VLOOKUP($D107,percelen!$AZ:$DM,R$2,0)</f>
        <v>N</v>
      </c>
      <c r="S107" s="4" t="str">
        <f>VLOOKUP($D107,percelen!$AZ:$DM,S$2,0)</f>
        <v>N</v>
      </c>
      <c r="T107" s="4" t="str">
        <f>VLOOKUP($D107,percelen!$AZ:$DM,T$2,0)</f>
        <v>N</v>
      </c>
      <c r="U107" s="4" t="str">
        <f>VLOOKUP($D107,percelen!$AZ:$DM,U$2,0)</f>
        <v>N</v>
      </c>
      <c r="V107" s="4" t="str">
        <f>VLOOKUP($D107,percelen!$AZ:$DM,V$2,0)</f>
        <v>N</v>
      </c>
      <c r="W107" s="4" t="str">
        <f>IF(ISERROR(VLOOKUP($G107,GELDIGE_GEWASCODES_ECO!$B:$B,1,0)),"N","J")</f>
        <v>N</v>
      </c>
      <c r="X107" s="4" t="str">
        <f>IF(W107="J",IF(ISERROR(VLOOKUP($G107&amp;"_"&amp;$I107,GELDIGE_GEWASCODES_ECO!$A:$A,1,0)),"N","J"),"J")</f>
        <v>J</v>
      </c>
      <c r="Y107" s="4" t="str">
        <f>IF(ISERROR(VLOOKUP($G107,GELDIGE_GEWASCODES_ECO!$F:$F,1,0)),"N","J")</f>
        <v>N</v>
      </c>
      <c r="Z107" s="205" t="str">
        <f t="shared" si="40"/>
        <v>J</v>
      </c>
      <c r="AA107" s="4" t="str">
        <f>IF(ISERROR(VLOOKUP($G107,GELDIGE_GEWASCODES_ECO!$J:$J,1,0)),"N","J")</f>
        <v>N</v>
      </c>
      <c r="AB107" s="205" t="str">
        <f t="shared" si="41"/>
        <v>J</v>
      </c>
      <c r="AC107" s="4" t="str">
        <f t="shared" si="42"/>
        <v>J</v>
      </c>
      <c r="AD107" s="205" t="str">
        <f t="shared" si="43"/>
        <v>J</v>
      </c>
      <c r="AE107" s="205" t="str">
        <f t="shared" si="44"/>
        <v>J</v>
      </c>
      <c r="AF107" s="205" t="str">
        <f t="shared" si="45"/>
        <v>J</v>
      </c>
      <c r="AG107" s="205" t="str">
        <f t="shared" si="46"/>
        <v>J</v>
      </c>
      <c r="AH107" s="205" t="str">
        <f t="shared" si="47"/>
        <v>J</v>
      </c>
      <c r="AI107" s="205" t="str">
        <f t="shared" si="48"/>
        <v>J</v>
      </c>
      <c r="AJ107" s="205" t="str">
        <f t="shared" si="49"/>
        <v>J</v>
      </c>
      <c r="AK107" s="205" t="str">
        <f t="shared" si="50"/>
        <v>J</v>
      </c>
      <c r="AL107" s="4" t="str">
        <f t="shared" si="51"/>
        <v>N</v>
      </c>
      <c r="AM107" s="150" t="str">
        <f>IF(ISERROR(VLOOKUP(G107,LOV_CDT!E:F,2,0)),"",VLOOKUP(G107,LOV_CDT!E:F,2,0))</f>
        <v/>
      </c>
      <c r="AN107" s="150" t="str">
        <f>IF(ISERROR(VLOOKUP(G107,LOV_CDT!L:M,2,0)),"",VLOOKUP(G107,LOV_CDT!L:M,2,0))</f>
        <v/>
      </c>
      <c r="AO107" s="4" t="str">
        <f t="shared" si="52"/>
        <v>J</v>
      </c>
      <c r="AP107" s="4" t="str">
        <f t="shared" si="53"/>
        <v>J</v>
      </c>
      <c r="AQ107" s="4" t="str">
        <f t="shared" si="54"/>
        <v>J</v>
      </c>
      <c r="AR107" s="4" t="str">
        <f t="shared" si="55"/>
        <v>J</v>
      </c>
      <c r="AS107" s="4" t="str">
        <f t="shared" si="56"/>
        <v>J</v>
      </c>
      <c r="AT107" s="4" t="str">
        <f t="shared" si="57"/>
        <v>J</v>
      </c>
      <c r="AU107" s="4">
        <f t="shared" si="58"/>
        <v>0</v>
      </c>
      <c r="AV107" s="4">
        <f t="shared" si="59"/>
        <v>0</v>
      </c>
      <c r="AW107" s="4">
        <f t="shared" si="60"/>
        <v>0</v>
      </c>
      <c r="AX107" s="4">
        <f t="shared" si="61"/>
        <v>0</v>
      </c>
      <c r="AY107" s="4">
        <f t="shared" si="62"/>
        <v>0</v>
      </c>
      <c r="AZ107" s="4">
        <f t="shared" si="63"/>
        <v>0</v>
      </c>
      <c r="BA107" s="4">
        <f t="shared" si="64"/>
        <v>0</v>
      </c>
      <c r="BB107" s="4" t="e">
        <f>VLOOKUP(G107,ACTIVITEITENLIJST!E:I,BB$2,0)</f>
        <v>#N/A</v>
      </c>
      <c r="BC107" s="4" t="str">
        <f>IF(ISERROR(B107),"J",IF(ISERROR(VLOOKUP(B107,B$3:B106,1,0)),"J","N"))</f>
        <v>N</v>
      </c>
      <c r="BD107" s="354" t="str">
        <f t="shared" si="65"/>
        <v>N</v>
      </c>
      <c r="BE107" s="358" t="str">
        <f t="shared" si="66"/>
        <v>N</v>
      </c>
    </row>
    <row r="108" spans="1:57" x14ac:dyDescent="0.25">
      <c r="A108" t="str">
        <f t="shared" si="67"/>
        <v>_</v>
      </c>
      <c r="B108" t="str">
        <f t="shared" si="38"/>
        <v>_</v>
      </c>
      <c r="C108" s="2">
        <v>99</v>
      </c>
      <c r="D108" s="2" t="str">
        <f>IF(Invoer!B138&lt;&gt;"",Invoer!B138,"")</f>
        <v/>
      </c>
      <c r="E108" s="134" t="str">
        <f>IF(D108&lt;&gt;"",Invoer!Z138,"")</f>
        <v/>
      </c>
      <c r="F108" s="134" t="str">
        <f>IF(D108&lt;&gt;"",IF(Invoer!AH138="Ja","J",IF(Invoer!AH138="Nee","N","")),"")</f>
        <v/>
      </c>
      <c r="G108" s="36" t="str">
        <f>IF(OR(E108="",E108=0),"",VLOOKUP(E108,ACTIVITEITENLIJST!D:E,G$2,0))</f>
        <v/>
      </c>
      <c r="H108" s="205" t="str">
        <f t="shared" si="39"/>
        <v/>
      </c>
      <c r="I108" s="4" t="str">
        <f>VLOOKUP($D108,percelen!$AZ:$DM,I$2,0)</f>
        <v/>
      </c>
      <c r="J108" s="212" t="str">
        <f>VLOOKUP($D108,percelen!$AZ:$DM,J$2,0)</f>
        <v/>
      </c>
      <c r="K108" s="4"/>
      <c r="L108" s="4">
        <f>VLOOKUP($D108,percelen!$AZ:$DM,L$2,0)</f>
        <v>0</v>
      </c>
      <c r="M108" s="4" t="str">
        <f>VLOOKUP($D108,percelen!$AZ:$DM,M$2,0)</f>
        <v/>
      </c>
      <c r="N108" s="205" t="e">
        <f>VLOOKUP(M108,NORM!$B$31:$F$38,N$2,0)</f>
        <v>#N/A</v>
      </c>
      <c r="O108" s="4" t="str">
        <f>VLOOKUP($D108,percelen!$AZ:$DM,O$2,0)</f>
        <v>N</v>
      </c>
      <c r="P108" s="4" t="str">
        <f>VLOOKUP($D108,percelen!$AZ:$DM,P$2,0)</f>
        <v>N</v>
      </c>
      <c r="Q108" s="4" t="str">
        <f>VLOOKUP($D108,percelen!$AZ:$DM,Q$2,0)</f>
        <v>N</v>
      </c>
      <c r="R108" s="205" t="str">
        <f>VLOOKUP($D108,percelen!$AZ:$DM,R$2,0)</f>
        <v>N</v>
      </c>
      <c r="S108" s="4" t="str">
        <f>VLOOKUP($D108,percelen!$AZ:$DM,S$2,0)</f>
        <v>N</v>
      </c>
      <c r="T108" s="4" t="str">
        <f>VLOOKUP($D108,percelen!$AZ:$DM,T$2,0)</f>
        <v>N</v>
      </c>
      <c r="U108" s="4" t="str">
        <f>VLOOKUP($D108,percelen!$AZ:$DM,U$2,0)</f>
        <v>N</v>
      </c>
      <c r="V108" s="4" t="str">
        <f>VLOOKUP($D108,percelen!$AZ:$DM,V$2,0)</f>
        <v>N</v>
      </c>
      <c r="W108" s="4" t="str">
        <f>IF(ISERROR(VLOOKUP($G108,GELDIGE_GEWASCODES_ECO!$B:$B,1,0)),"N","J")</f>
        <v>N</v>
      </c>
      <c r="X108" s="4" t="str">
        <f>IF(W108="J",IF(ISERROR(VLOOKUP($G108&amp;"_"&amp;$I108,GELDIGE_GEWASCODES_ECO!$A:$A,1,0)),"N","J"),"J")</f>
        <v>J</v>
      </c>
      <c r="Y108" s="4" t="str">
        <f>IF(ISERROR(VLOOKUP($G108,GELDIGE_GEWASCODES_ECO!$F:$F,1,0)),"N","J")</f>
        <v>N</v>
      </c>
      <c r="Z108" s="205" t="str">
        <f t="shared" si="40"/>
        <v>J</v>
      </c>
      <c r="AA108" s="4" t="str">
        <f>IF(ISERROR(VLOOKUP($G108,GELDIGE_GEWASCODES_ECO!$J:$J,1,0)),"N","J")</f>
        <v>N</v>
      </c>
      <c r="AB108" s="205" t="str">
        <f t="shared" si="41"/>
        <v>J</v>
      </c>
      <c r="AC108" s="4" t="str">
        <f t="shared" si="42"/>
        <v>J</v>
      </c>
      <c r="AD108" s="205" t="str">
        <f t="shared" si="43"/>
        <v>J</v>
      </c>
      <c r="AE108" s="205" t="str">
        <f t="shared" si="44"/>
        <v>J</v>
      </c>
      <c r="AF108" s="205" t="str">
        <f t="shared" si="45"/>
        <v>J</v>
      </c>
      <c r="AG108" s="205" t="str">
        <f t="shared" si="46"/>
        <v>J</v>
      </c>
      <c r="AH108" s="205" t="str">
        <f t="shared" si="47"/>
        <v>J</v>
      </c>
      <c r="AI108" s="205" t="str">
        <f t="shared" si="48"/>
        <v>J</v>
      </c>
      <c r="AJ108" s="205" t="str">
        <f t="shared" si="49"/>
        <v>J</v>
      </c>
      <c r="AK108" s="205" t="str">
        <f t="shared" si="50"/>
        <v>J</v>
      </c>
      <c r="AL108" s="4" t="str">
        <f t="shared" si="51"/>
        <v>N</v>
      </c>
      <c r="AM108" s="150" t="str">
        <f>IF(ISERROR(VLOOKUP(G108,LOV_CDT!E:F,2,0)),"",VLOOKUP(G108,LOV_CDT!E:F,2,0))</f>
        <v/>
      </c>
      <c r="AN108" s="150" t="str">
        <f>IF(ISERROR(VLOOKUP(G108,LOV_CDT!L:M,2,0)),"",VLOOKUP(G108,LOV_CDT!L:M,2,0))</f>
        <v/>
      </c>
      <c r="AO108" s="4" t="str">
        <f t="shared" si="52"/>
        <v>J</v>
      </c>
      <c r="AP108" s="4" t="str">
        <f t="shared" si="53"/>
        <v>J</v>
      </c>
      <c r="AQ108" s="4" t="str">
        <f t="shared" si="54"/>
        <v>J</v>
      </c>
      <c r="AR108" s="4" t="str">
        <f t="shared" si="55"/>
        <v>J</v>
      </c>
      <c r="AS108" s="4" t="str">
        <f t="shared" si="56"/>
        <v>J</v>
      </c>
      <c r="AT108" s="4" t="str">
        <f t="shared" si="57"/>
        <v>J</v>
      </c>
      <c r="AU108" s="4">
        <f t="shared" si="58"/>
        <v>0</v>
      </c>
      <c r="AV108" s="4">
        <f t="shared" si="59"/>
        <v>0</v>
      </c>
      <c r="AW108" s="4">
        <f t="shared" si="60"/>
        <v>0</v>
      </c>
      <c r="AX108" s="4">
        <f t="shared" si="61"/>
        <v>0</v>
      </c>
      <c r="AY108" s="4">
        <f t="shared" si="62"/>
        <v>0</v>
      </c>
      <c r="AZ108" s="4">
        <f t="shared" si="63"/>
        <v>0</v>
      </c>
      <c r="BA108" s="4">
        <f t="shared" si="64"/>
        <v>0</v>
      </c>
      <c r="BB108" s="4" t="e">
        <f>VLOOKUP(G108,ACTIVITEITENLIJST!E:I,BB$2,0)</f>
        <v>#N/A</v>
      </c>
      <c r="BC108" s="4" t="str">
        <f>IF(ISERROR(B108),"J",IF(ISERROR(VLOOKUP(B108,B$3:B107,1,0)),"J","N"))</f>
        <v>N</v>
      </c>
      <c r="BD108" s="354" t="str">
        <f t="shared" si="65"/>
        <v>N</v>
      </c>
      <c r="BE108" s="358" t="str">
        <f t="shared" si="66"/>
        <v>N</v>
      </c>
    </row>
    <row r="109" spans="1:57" x14ac:dyDescent="0.25">
      <c r="A109" t="str">
        <f t="shared" si="67"/>
        <v>_</v>
      </c>
      <c r="B109" t="str">
        <f t="shared" si="38"/>
        <v>_</v>
      </c>
      <c r="C109" s="2">
        <v>99</v>
      </c>
      <c r="D109" s="2" t="str">
        <f>IF(Invoer!B139&lt;&gt;"",Invoer!B139,"")</f>
        <v/>
      </c>
      <c r="E109" s="134" t="str">
        <f>IF(D109&lt;&gt;"",Invoer!Z139,"")</f>
        <v/>
      </c>
      <c r="F109" s="134" t="str">
        <f>IF(D109&lt;&gt;"",IF(Invoer!AH139="Ja","J",IF(Invoer!AH139="Nee","N","")),"")</f>
        <v/>
      </c>
      <c r="G109" s="36" t="str">
        <f>IF(OR(E109="",E109=0),"",VLOOKUP(E109,ACTIVITEITENLIJST!D:E,G$2,0))</f>
        <v/>
      </c>
      <c r="H109" s="205" t="str">
        <f t="shared" si="39"/>
        <v/>
      </c>
      <c r="I109" s="4" t="str">
        <f>VLOOKUP($D109,percelen!$AZ:$DM,I$2,0)</f>
        <v/>
      </c>
      <c r="J109" s="212" t="str">
        <f>VLOOKUP($D109,percelen!$AZ:$DM,J$2,0)</f>
        <v/>
      </c>
      <c r="K109" s="4"/>
      <c r="L109" s="4">
        <f>VLOOKUP($D109,percelen!$AZ:$DM,L$2,0)</f>
        <v>0</v>
      </c>
      <c r="M109" s="4" t="str">
        <f>VLOOKUP($D109,percelen!$AZ:$DM,M$2,0)</f>
        <v/>
      </c>
      <c r="N109" s="205" t="e">
        <f>VLOOKUP(M109,NORM!$B$31:$F$38,N$2,0)</f>
        <v>#N/A</v>
      </c>
      <c r="O109" s="4" t="str">
        <f>VLOOKUP($D109,percelen!$AZ:$DM,O$2,0)</f>
        <v>N</v>
      </c>
      <c r="P109" s="4" t="str">
        <f>VLOOKUP($D109,percelen!$AZ:$DM,P$2,0)</f>
        <v>N</v>
      </c>
      <c r="Q109" s="4" t="str">
        <f>VLOOKUP($D109,percelen!$AZ:$DM,Q$2,0)</f>
        <v>N</v>
      </c>
      <c r="R109" s="205" t="str">
        <f>VLOOKUP($D109,percelen!$AZ:$DM,R$2,0)</f>
        <v>N</v>
      </c>
      <c r="S109" s="4" t="str">
        <f>VLOOKUP($D109,percelen!$AZ:$DM,S$2,0)</f>
        <v>N</v>
      </c>
      <c r="T109" s="4" t="str">
        <f>VLOOKUP($D109,percelen!$AZ:$DM,T$2,0)</f>
        <v>N</v>
      </c>
      <c r="U109" s="4" t="str">
        <f>VLOOKUP($D109,percelen!$AZ:$DM,U$2,0)</f>
        <v>N</v>
      </c>
      <c r="V109" s="4" t="str">
        <f>VLOOKUP($D109,percelen!$AZ:$DM,V$2,0)</f>
        <v>N</v>
      </c>
      <c r="W109" s="4" t="str">
        <f>IF(ISERROR(VLOOKUP($G109,GELDIGE_GEWASCODES_ECO!$B:$B,1,0)),"N","J")</f>
        <v>N</v>
      </c>
      <c r="X109" s="4" t="str">
        <f>IF(W109="J",IF(ISERROR(VLOOKUP($G109&amp;"_"&amp;$I109,GELDIGE_GEWASCODES_ECO!$A:$A,1,0)),"N","J"),"J")</f>
        <v>J</v>
      </c>
      <c r="Y109" s="4" t="str">
        <f>IF(ISERROR(VLOOKUP($G109,GELDIGE_GEWASCODES_ECO!$F:$F,1,0)),"N","J")</f>
        <v>N</v>
      </c>
      <c r="Z109" s="205" t="str">
        <f t="shared" si="40"/>
        <v>J</v>
      </c>
      <c r="AA109" s="4" t="str">
        <f>IF(ISERROR(VLOOKUP($G109,GELDIGE_GEWASCODES_ECO!$J:$J,1,0)),"N","J")</f>
        <v>N</v>
      </c>
      <c r="AB109" s="205" t="str">
        <f t="shared" si="41"/>
        <v>J</v>
      </c>
      <c r="AC109" s="4" t="str">
        <f t="shared" si="42"/>
        <v>J</v>
      </c>
      <c r="AD109" s="205" t="str">
        <f t="shared" si="43"/>
        <v>J</v>
      </c>
      <c r="AE109" s="205" t="str">
        <f t="shared" si="44"/>
        <v>J</v>
      </c>
      <c r="AF109" s="205" t="str">
        <f t="shared" si="45"/>
        <v>J</v>
      </c>
      <c r="AG109" s="205" t="str">
        <f t="shared" si="46"/>
        <v>J</v>
      </c>
      <c r="AH109" s="205" t="str">
        <f t="shared" si="47"/>
        <v>J</v>
      </c>
      <c r="AI109" s="205" t="str">
        <f t="shared" si="48"/>
        <v>J</v>
      </c>
      <c r="AJ109" s="205" t="str">
        <f t="shared" si="49"/>
        <v>J</v>
      </c>
      <c r="AK109" s="205" t="str">
        <f t="shared" si="50"/>
        <v>J</v>
      </c>
      <c r="AL109" s="4" t="str">
        <f t="shared" si="51"/>
        <v>N</v>
      </c>
      <c r="AM109" s="150" t="str">
        <f>IF(ISERROR(VLOOKUP(G109,LOV_CDT!E:F,2,0)),"",VLOOKUP(G109,LOV_CDT!E:F,2,0))</f>
        <v/>
      </c>
      <c r="AN109" s="150" t="str">
        <f>IF(ISERROR(VLOOKUP(G109,LOV_CDT!L:M,2,0)),"",VLOOKUP(G109,LOV_CDT!L:M,2,0))</f>
        <v/>
      </c>
      <c r="AO109" s="4" t="str">
        <f t="shared" si="52"/>
        <v>J</v>
      </c>
      <c r="AP109" s="4" t="str">
        <f t="shared" si="53"/>
        <v>J</v>
      </c>
      <c r="AQ109" s="4" t="str">
        <f t="shared" si="54"/>
        <v>J</v>
      </c>
      <c r="AR109" s="4" t="str">
        <f t="shared" si="55"/>
        <v>J</v>
      </c>
      <c r="AS109" s="4" t="str">
        <f t="shared" si="56"/>
        <v>J</v>
      </c>
      <c r="AT109" s="4" t="str">
        <f t="shared" si="57"/>
        <v>J</v>
      </c>
      <c r="AU109" s="4">
        <f t="shared" si="58"/>
        <v>0</v>
      </c>
      <c r="AV109" s="4">
        <f t="shared" si="59"/>
        <v>0</v>
      </c>
      <c r="AW109" s="4">
        <f t="shared" si="60"/>
        <v>0</v>
      </c>
      <c r="AX109" s="4">
        <f t="shared" si="61"/>
        <v>0</v>
      </c>
      <c r="AY109" s="4">
        <f t="shared" si="62"/>
        <v>0</v>
      </c>
      <c r="AZ109" s="4">
        <f t="shared" si="63"/>
        <v>0</v>
      </c>
      <c r="BA109" s="4">
        <f t="shared" si="64"/>
        <v>0</v>
      </c>
      <c r="BB109" s="4" t="e">
        <f>VLOOKUP(G109,ACTIVITEITENLIJST!E:I,BB$2,0)</f>
        <v>#N/A</v>
      </c>
      <c r="BC109" s="4" t="str">
        <f>IF(ISERROR(B109),"J",IF(ISERROR(VLOOKUP(B109,B$3:B108,1,0)),"J","N"))</f>
        <v>N</v>
      </c>
      <c r="BD109" s="354" t="str">
        <f t="shared" si="65"/>
        <v>N</v>
      </c>
      <c r="BE109" s="358" t="str">
        <f t="shared" si="66"/>
        <v>N</v>
      </c>
    </row>
    <row r="110" spans="1:57" x14ac:dyDescent="0.25">
      <c r="A110" t="str">
        <f t="shared" si="67"/>
        <v>_</v>
      </c>
      <c r="B110" t="str">
        <f t="shared" si="38"/>
        <v>_</v>
      </c>
      <c r="C110" s="2">
        <v>99</v>
      </c>
      <c r="D110" s="2" t="str">
        <f>IF(Invoer!B140&lt;&gt;"",Invoer!B140,"")</f>
        <v/>
      </c>
      <c r="E110" s="134" t="str">
        <f>IF(D110&lt;&gt;"",Invoer!Z140,"")</f>
        <v/>
      </c>
      <c r="F110" s="134" t="str">
        <f>IF(D110&lt;&gt;"",IF(Invoer!AH140="Ja","J",IF(Invoer!AH140="Nee","N","")),"")</f>
        <v/>
      </c>
      <c r="G110" s="36" t="str">
        <f>IF(OR(E110="",E110=0),"",VLOOKUP(E110,ACTIVITEITENLIJST!D:E,G$2,0))</f>
        <v/>
      </c>
      <c r="H110" s="205" t="str">
        <f t="shared" si="39"/>
        <v/>
      </c>
      <c r="I110" s="4" t="str">
        <f>VLOOKUP($D110,percelen!$AZ:$DM,I$2,0)</f>
        <v/>
      </c>
      <c r="J110" s="212" t="str">
        <f>VLOOKUP($D110,percelen!$AZ:$DM,J$2,0)</f>
        <v/>
      </c>
      <c r="K110" s="4"/>
      <c r="L110" s="4">
        <f>VLOOKUP($D110,percelen!$AZ:$DM,L$2,0)</f>
        <v>0</v>
      </c>
      <c r="M110" s="4" t="str">
        <f>VLOOKUP($D110,percelen!$AZ:$DM,M$2,0)</f>
        <v/>
      </c>
      <c r="N110" s="205" t="e">
        <f>VLOOKUP(M110,NORM!$B$31:$F$38,N$2,0)</f>
        <v>#N/A</v>
      </c>
      <c r="O110" s="4" t="str">
        <f>VLOOKUP($D110,percelen!$AZ:$DM,O$2,0)</f>
        <v>N</v>
      </c>
      <c r="P110" s="4" t="str">
        <f>VLOOKUP($D110,percelen!$AZ:$DM,P$2,0)</f>
        <v>N</v>
      </c>
      <c r="Q110" s="4" t="str">
        <f>VLOOKUP($D110,percelen!$AZ:$DM,Q$2,0)</f>
        <v>N</v>
      </c>
      <c r="R110" s="205" t="str">
        <f>VLOOKUP($D110,percelen!$AZ:$DM,R$2,0)</f>
        <v>N</v>
      </c>
      <c r="S110" s="4" t="str">
        <f>VLOOKUP($D110,percelen!$AZ:$DM,S$2,0)</f>
        <v>N</v>
      </c>
      <c r="T110" s="4" t="str">
        <f>VLOOKUP($D110,percelen!$AZ:$DM,T$2,0)</f>
        <v>N</v>
      </c>
      <c r="U110" s="4" t="str">
        <f>VLOOKUP($D110,percelen!$AZ:$DM,U$2,0)</f>
        <v>N</v>
      </c>
      <c r="V110" s="4" t="str">
        <f>VLOOKUP($D110,percelen!$AZ:$DM,V$2,0)</f>
        <v>N</v>
      </c>
      <c r="W110" s="4" t="str">
        <f>IF(ISERROR(VLOOKUP($G110,GELDIGE_GEWASCODES_ECO!$B:$B,1,0)),"N","J")</f>
        <v>N</v>
      </c>
      <c r="X110" s="4" t="str">
        <f>IF(W110="J",IF(ISERROR(VLOOKUP($G110&amp;"_"&amp;$I110,GELDIGE_GEWASCODES_ECO!$A:$A,1,0)),"N","J"),"J")</f>
        <v>J</v>
      </c>
      <c r="Y110" s="4" t="str">
        <f>IF(ISERROR(VLOOKUP($G110,GELDIGE_GEWASCODES_ECO!$F:$F,1,0)),"N","J")</f>
        <v>N</v>
      </c>
      <c r="Z110" s="205" t="str">
        <f t="shared" si="40"/>
        <v>J</v>
      </c>
      <c r="AA110" s="4" t="str">
        <f>IF(ISERROR(VLOOKUP($G110,GELDIGE_GEWASCODES_ECO!$J:$J,1,0)),"N","J")</f>
        <v>N</v>
      </c>
      <c r="AB110" s="205" t="str">
        <f t="shared" si="41"/>
        <v>J</v>
      </c>
      <c r="AC110" s="4" t="str">
        <f t="shared" si="42"/>
        <v>J</v>
      </c>
      <c r="AD110" s="205" t="str">
        <f t="shared" si="43"/>
        <v>J</v>
      </c>
      <c r="AE110" s="205" t="str">
        <f t="shared" si="44"/>
        <v>J</v>
      </c>
      <c r="AF110" s="205" t="str">
        <f t="shared" si="45"/>
        <v>J</v>
      </c>
      <c r="AG110" s="205" t="str">
        <f t="shared" si="46"/>
        <v>J</v>
      </c>
      <c r="AH110" s="205" t="str">
        <f t="shared" si="47"/>
        <v>J</v>
      </c>
      <c r="AI110" s="205" t="str">
        <f t="shared" si="48"/>
        <v>J</v>
      </c>
      <c r="AJ110" s="205" t="str">
        <f t="shared" si="49"/>
        <v>J</v>
      </c>
      <c r="AK110" s="205" t="str">
        <f t="shared" si="50"/>
        <v>J</v>
      </c>
      <c r="AL110" s="4" t="str">
        <f t="shared" si="51"/>
        <v>N</v>
      </c>
      <c r="AM110" s="150" t="str">
        <f>IF(ISERROR(VLOOKUP(G110,LOV_CDT!E:F,2,0)),"",VLOOKUP(G110,LOV_CDT!E:F,2,0))</f>
        <v/>
      </c>
      <c r="AN110" s="150" t="str">
        <f>IF(ISERROR(VLOOKUP(G110,LOV_CDT!L:M,2,0)),"",VLOOKUP(G110,LOV_CDT!L:M,2,0))</f>
        <v/>
      </c>
      <c r="AO110" s="4" t="str">
        <f t="shared" si="52"/>
        <v>J</v>
      </c>
      <c r="AP110" s="4" t="str">
        <f t="shared" si="53"/>
        <v>J</v>
      </c>
      <c r="AQ110" s="4" t="str">
        <f t="shared" si="54"/>
        <v>J</v>
      </c>
      <c r="AR110" s="4" t="str">
        <f t="shared" si="55"/>
        <v>J</v>
      </c>
      <c r="AS110" s="4" t="str">
        <f t="shared" si="56"/>
        <v>J</v>
      </c>
      <c r="AT110" s="4" t="str">
        <f t="shared" si="57"/>
        <v>J</v>
      </c>
      <c r="AU110" s="4">
        <f t="shared" si="58"/>
        <v>0</v>
      </c>
      <c r="AV110" s="4">
        <f t="shared" si="59"/>
        <v>0</v>
      </c>
      <c r="AW110" s="4">
        <f t="shared" si="60"/>
        <v>0</v>
      </c>
      <c r="AX110" s="4">
        <f t="shared" si="61"/>
        <v>0</v>
      </c>
      <c r="AY110" s="4">
        <f t="shared" si="62"/>
        <v>0</v>
      </c>
      <c r="AZ110" s="4">
        <f t="shared" si="63"/>
        <v>0</v>
      </c>
      <c r="BA110" s="4">
        <f t="shared" si="64"/>
        <v>0</v>
      </c>
      <c r="BB110" s="4" t="e">
        <f>VLOOKUP(G110,ACTIVITEITENLIJST!E:I,BB$2,0)</f>
        <v>#N/A</v>
      </c>
      <c r="BC110" s="4" t="str">
        <f>IF(ISERROR(B110),"J",IF(ISERROR(VLOOKUP(B110,B$3:B109,1,0)),"J","N"))</f>
        <v>N</v>
      </c>
      <c r="BD110" s="354" t="str">
        <f t="shared" si="65"/>
        <v>N</v>
      </c>
      <c r="BE110" s="358" t="str">
        <f t="shared" si="66"/>
        <v>N</v>
      </c>
    </row>
    <row r="111" spans="1:57" x14ac:dyDescent="0.25">
      <c r="A111" t="str">
        <f t="shared" si="67"/>
        <v>_</v>
      </c>
      <c r="B111" t="str">
        <f t="shared" si="38"/>
        <v>_</v>
      </c>
      <c r="C111" s="2">
        <v>99</v>
      </c>
      <c r="D111" s="2" t="str">
        <f>IF(Invoer!B141&lt;&gt;"",Invoer!B141,"")</f>
        <v/>
      </c>
      <c r="E111" s="134" t="str">
        <f>IF(D111&lt;&gt;"",Invoer!Z141,"")</f>
        <v/>
      </c>
      <c r="F111" s="134" t="str">
        <f>IF(D111&lt;&gt;"",IF(Invoer!AH141="Ja","J",IF(Invoer!AH141="Nee","N","")),"")</f>
        <v/>
      </c>
      <c r="G111" s="36" t="str">
        <f>IF(OR(E111="",E111=0),"",VLOOKUP(E111,ACTIVITEITENLIJST!D:E,G$2,0))</f>
        <v/>
      </c>
      <c r="H111" s="205" t="str">
        <f t="shared" si="39"/>
        <v/>
      </c>
      <c r="I111" s="4" t="str">
        <f>VLOOKUP($D111,percelen!$AZ:$DM,I$2,0)</f>
        <v/>
      </c>
      <c r="J111" s="212" t="str">
        <f>VLOOKUP($D111,percelen!$AZ:$DM,J$2,0)</f>
        <v/>
      </c>
      <c r="K111" s="4"/>
      <c r="L111" s="4">
        <f>VLOOKUP($D111,percelen!$AZ:$DM,L$2,0)</f>
        <v>0</v>
      </c>
      <c r="M111" s="4" t="str">
        <f>VLOOKUP($D111,percelen!$AZ:$DM,M$2,0)</f>
        <v/>
      </c>
      <c r="N111" s="205" t="e">
        <f>VLOOKUP(M111,NORM!$B$31:$F$38,N$2,0)</f>
        <v>#N/A</v>
      </c>
      <c r="O111" s="4" t="str">
        <f>VLOOKUP($D111,percelen!$AZ:$DM,O$2,0)</f>
        <v>N</v>
      </c>
      <c r="P111" s="4" t="str">
        <f>VLOOKUP($D111,percelen!$AZ:$DM,P$2,0)</f>
        <v>N</v>
      </c>
      <c r="Q111" s="4" t="str">
        <f>VLOOKUP($D111,percelen!$AZ:$DM,Q$2,0)</f>
        <v>N</v>
      </c>
      <c r="R111" s="205" t="str">
        <f>VLOOKUP($D111,percelen!$AZ:$DM,R$2,0)</f>
        <v>N</v>
      </c>
      <c r="S111" s="4" t="str">
        <f>VLOOKUP($D111,percelen!$AZ:$DM,S$2,0)</f>
        <v>N</v>
      </c>
      <c r="T111" s="4" t="str">
        <f>VLOOKUP($D111,percelen!$AZ:$DM,T$2,0)</f>
        <v>N</v>
      </c>
      <c r="U111" s="4" t="str">
        <f>VLOOKUP($D111,percelen!$AZ:$DM,U$2,0)</f>
        <v>N</v>
      </c>
      <c r="V111" s="4" t="str">
        <f>VLOOKUP($D111,percelen!$AZ:$DM,V$2,0)</f>
        <v>N</v>
      </c>
      <c r="W111" s="4" t="str">
        <f>IF(ISERROR(VLOOKUP($G111,GELDIGE_GEWASCODES_ECO!$B:$B,1,0)),"N","J")</f>
        <v>N</v>
      </c>
      <c r="X111" s="4" t="str">
        <f>IF(W111="J",IF(ISERROR(VLOOKUP($G111&amp;"_"&amp;$I111,GELDIGE_GEWASCODES_ECO!$A:$A,1,0)),"N","J"),"J")</f>
        <v>J</v>
      </c>
      <c r="Y111" s="4" t="str">
        <f>IF(ISERROR(VLOOKUP($G111,GELDIGE_GEWASCODES_ECO!$F:$F,1,0)),"N","J")</f>
        <v>N</v>
      </c>
      <c r="Z111" s="205" t="str">
        <f t="shared" si="40"/>
        <v>J</v>
      </c>
      <c r="AA111" s="4" t="str">
        <f>IF(ISERROR(VLOOKUP($G111,GELDIGE_GEWASCODES_ECO!$J:$J,1,0)),"N","J")</f>
        <v>N</v>
      </c>
      <c r="AB111" s="205" t="str">
        <f t="shared" si="41"/>
        <v>J</v>
      </c>
      <c r="AC111" s="4" t="str">
        <f t="shared" si="42"/>
        <v>J</v>
      </c>
      <c r="AD111" s="205" t="str">
        <f t="shared" si="43"/>
        <v>J</v>
      </c>
      <c r="AE111" s="205" t="str">
        <f t="shared" si="44"/>
        <v>J</v>
      </c>
      <c r="AF111" s="205" t="str">
        <f t="shared" si="45"/>
        <v>J</v>
      </c>
      <c r="AG111" s="205" t="str">
        <f t="shared" si="46"/>
        <v>J</v>
      </c>
      <c r="AH111" s="205" t="str">
        <f t="shared" si="47"/>
        <v>J</v>
      </c>
      <c r="AI111" s="205" t="str">
        <f t="shared" si="48"/>
        <v>J</v>
      </c>
      <c r="AJ111" s="205" t="str">
        <f t="shared" si="49"/>
        <v>J</v>
      </c>
      <c r="AK111" s="205" t="str">
        <f t="shared" si="50"/>
        <v>J</v>
      </c>
      <c r="AL111" s="4" t="str">
        <f t="shared" si="51"/>
        <v>N</v>
      </c>
      <c r="AM111" s="150" t="str">
        <f>IF(ISERROR(VLOOKUP(G111,LOV_CDT!E:F,2,0)),"",VLOOKUP(G111,LOV_CDT!E:F,2,0))</f>
        <v/>
      </c>
      <c r="AN111" s="150" t="str">
        <f>IF(ISERROR(VLOOKUP(G111,LOV_CDT!L:M,2,0)),"",VLOOKUP(G111,LOV_CDT!L:M,2,0))</f>
        <v/>
      </c>
      <c r="AO111" s="4" t="str">
        <f t="shared" si="52"/>
        <v>J</v>
      </c>
      <c r="AP111" s="4" t="str">
        <f t="shared" si="53"/>
        <v>J</v>
      </c>
      <c r="AQ111" s="4" t="str">
        <f t="shared" si="54"/>
        <v>J</v>
      </c>
      <c r="AR111" s="4" t="str">
        <f t="shared" si="55"/>
        <v>J</v>
      </c>
      <c r="AS111" s="4" t="str">
        <f t="shared" si="56"/>
        <v>J</v>
      </c>
      <c r="AT111" s="4" t="str">
        <f t="shared" si="57"/>
        <v>J</v>
      </c>
      <c r="AU111" s="4">
        <f t="shared" si="58"/>
        <v>0</v>
      </c>
      <c r="AV111" s="4">
        <f t="shared" si="59"/>
        <v>0</v>
      </c>
      <c r="AW111" s="4">
        <f t="shared" si="60"/>
        <v>0</v>
      </c>
      <c r="AX111" s="4">
        <f t="shared" si="61"/>
        <v>0</v>
      </c>
      <c r="AY111" s="4">
        <f t="shared" si="62"/>
        <v>0</v>
      </c>
      <c r="AZ111" s="4">
        <f t="shared" si="63"/>
        <v>0</v>
      </c>
      <c r="BA111" s="4">
        <f t="shared" si="64"/>
        <v>0</v>
      </c>
      <c r="BB111" s="4" t="e">
        <f>VLOOKUP(G111,ACTIVITEITENLIJST!E:I,BB$2,0)</f>
        <v>#N/A</v>
      </c>
      <c r="BC111" s="4" t="str">
        <f>IF(ISERROR(B111),"J",IF(ISERROR(VLOOKUP(B111,B$3:B110,1,0)),"J","N"))</f>
        <v>N</v>
      </c>
      <c r="BD111" s="354" t="str">
        <f t="shared" si="65"/>
        <v>N</v>
      </c>
      <c r="BE111" s="358" t="str">
        <f t="shared" si="66"/>
        <v>N</v>
      </c>
    </row>
    <row r="112" spans="1:57" x14ac:dyDescent="0.25">
      <c r="A112" t="str">
        <f t="shared" si="67"/>
        <v>_</v>
      </c>
      <c r="B112" t="str">
        <f t="shared" si="38"/>
        <v>_</v>
      </c>
      <c r="C112" s="2">
        <v>99</v>
      </c>
      <c r="D112" s="2" t="str">
        <f>IF(Invoer!B142&lt;&gt;"",Invoer!B142,"")</f>
        <v/>
      </c>
      <c r="E112" s="134" t="str">
        <f>IF(D112&lt;&gt;"",Invoer!Z142,"")</f>
        <v/>
      </c>
      <c r="F112" s="134" t="str">
        <f>IF(D112&lt;&gt;"",IF(Invoer!AH142="Ja","J",IF(Invoer!AH142="Nee","N","")),"")</f>
        <v/>
      </c>
      <c r="G112" s="36" t="str">
        <f>IF(OR(E112="",E112=0),"",VLOOKUP(E112,ACTIVITEITENLIJST!D:E,G$2,0))</f>
        <v/>
      </c>
      <c r="H112" s="205" t="str">
        <f t="shared" si="39"/>
        <v/>
      </c>
      <c r="I112" s="4" t="str">
        <f>VLOOKUP($D112,percelen!$AZ:$DM,I$2,0)</f>
        <v/>
      </c>
      <c r="J112" s="212" t="str">
        <f>VLOOKUP($D112,percelen!$AZ:$DM,J$2,0)</f>
        <v/>
      </c>
      <c r="K112" s="4"/>
      <c r="L112" s="4">
        <f>VLOOKUP($D112,percelen!$AZ:$DM,L$2,0)</f>
        <v>0</v>
      </c>
      <c r="M112" s="4" t="str">
        <f>VLOOKUP($D112,percelen!$AZ:$DM,M$2,0)</f>
        <v/>
      </c>
      <c r="N112" s="205" t="e">
        <f>VLOOKUP(M112,NORM!$B$31:$F$38,N$2,0)</f>
        <v>#N/A</v>
      </c>
      <c r="O112" s="4" t="str">
        <f>VLOOKUP($D112,percelen!$AZ:$DM,O$2,0)</f>
        <v>N</v>
      </c>
      <c r="P112" s="4" t="str">
        <f>VLOOKUP($D112,percelen!$AZ:$DM,P$2,0)</f>
        <v>N</v>
      </c>
      <c r="Q112" s="4" t="str">
        <f>VLOOKUP($D112,percelen!$AZ:$DM,Q$2,0)</f>
        <v>N</v>
      </c>
      <c r="R112" s="205" t="str">
        <f>VLOOKUP($D112,percelen!$AZ:$DM,R$2,0)</f>
        <v>N</v>
      </c>
      <c r="S112" s="4" t="str">
        <f>VLOOKUP($D112,percelen!$AZ:$DM,S$2,0)</f>
        <v>N</v>
      </c>
      <c r="T112" s="4" t="str">
        <f>VLOOKUP($D112,percelen!$AZ:$DM,T$2,0)</f>
        <v>N</v>
      </c>
      <c r="U112" s="4" t="str">
        <f>VLOOKUP($D112,percelen!$AZ:$DM,U$2,0)</f>
        <v>N</v>
      </c>
      <c r="V112" s="4" t="str">
        <f>VLOOKUP($D112,percelen!$AZ:$DM,V$2,0)</f>
        <v>N</v>
      </c>
      <c r="W112" s="4" t="str">
        <f>IF(ISERROR(VLOOKUP($G112,GELDIGE_GEWASCODES_ECO!$B:$B,1,0)),"N","J")</f>
        <v>N</v>
      </c>
      <c r="X112" s="4" t="str">
        <f>IF(W112="J",IF(ISERROR(VLOOKUP($G112&amp;"_"&amp;$I112,GELDIGE_GEWASCODES_ECO!$A:$A,1,0)),"N","J"),"J")</f>
        <v>J</v>
      </c>
      <c r="Y112" s="4" t="str">
        <f>IF(ISERROR(VLOOKUP($G112,GELDIGE_GEWASCODES_ECO!$F:$F,1,0)),"N","J")</f>
        <v>N</v>
      </c>
      <c r="Z112" s="205" t="str">
        <f t="shared" si="40"/>
        <v>J</v>
      </c>
      <c r="AA112" s="4" t="str">
        <f>IF(ISERROR(VLOOKUP($G112,GELDIGE_GEWASCODES_ECO!$J:$J,1,0)),"N","J")</f>
        <v>N</v>
      </c>
      <c r="AB112" s="205" t="str">
        <f t="shared" si="41"/>
        <v>J</v>
      </c>
      <c r="AC112" s="4" t="str">
        <f t="shared" si="42"/>
        <v>J</v>
      </c>
      <c r="AD112" s="205" t="str">
        <f t="shared" si="43"/>
        <v>J</v>
      </c>
      <c r="AE112" s="205" t="str">
        <f t="shared" si="44"/>
        <v>J</v>
      </c>
      <c r="AF112" s="205" t="str">
        <f t="shared" si="45"/>
        <v>J</v>
      </c>
      <c r="AG112" s="205" t="str">
        <f t="shared" si="46"/>
        <v>J</v>
      </c>
      <c r="AH112" s="205" t="str">
        <f t="shared" si="47"/>
        <v>J</v>
      </c>
      <c r="AI112" s="205" t="str">
        <f t="shared" si="48"/>
        <v>J</v>
      </c>
      <c r="AJ112" s="205" t="str">
        <f t="shared" si="49"/>
        <v>J</v>
      </c>
      <c r="AK112" s="205" t="str">
        <f t="shared" si="50"/>
        <v>J</v>
      </c>
      <c r="AL112" s="4" t="str">
        <f t="shared" si="51"/>
        <v>N</v>
      </c>
      <c r="AM112" s="150" t="str">
        <f>IF(ISERROR(VLOOKUP(G112,LOV_CDT!E:F,2,0)),"",VLOOKUP(G112,LOV_CDT!E:F,2,0))</f>
        <v/>
      </c>
      <c r="AN112" s="150" t="str">
        <f>IF(ISERROR(VLOOKUP(G112,LOV_CDT!L:M,2,0)),"",VLOOKUP(G112,LOV_CDT!L:M,2,0))</f>
        <v/>
      </c>
      <c r="AO112" s="4" t="str">
        <f t="shared" si="52"/>
        <v>J</v>
      </c>
      <c r="AP112" s="4" t="str">
        <f t="shared" si="53"/>
        <v>J</v>
      </c>
      <c r="AQ112" s="4" t="str">
        <f t="shared" si="54"/>
        <v>J</v>
      </c>
      <c r="AR112" s="4" t="str">
        <f t="shared" si="55"/>
        <v>J</v>
      </c>
      <c r="AS112" s="4" t="str">
        <f t="shared" si="56"/>
        <v>J</v>
      </c>
      <c r="AT112" s="4" t="str">
        <f t="shared" si="57"/>
        <v>J</v>
      </c>
      <c r="AU112" s="4">
        <f t="shared" si="58"/>
        <v>0</v>
      </c>
      <c r="AV112" s="4">
        <f t="shared" si="59"/>
        <v>0</v>
      </c>
      <c r="AW112" s="4">
        <f t="shared" si="60"/>
        <v>0</v>
      </c>
      <c r="AX112" s="4">
        <f t="shared" si="61"/>
        <v>0</v>
      </c>
      <c r="AY112" s="4">
        <f t="shared" si="62"/>
        <v>0</v>
      </c>
      <c r="AZ112" s="4">
        <f t="shared" si="63"/>
        <v>0</v>
      </c>
      <c r="BA112" s="4">
        <f t="shared" si="64"/>
        <v>0</v>
      </c>
      <c r="BB112" s="4" t="e">
        <f>VLOOKUP(G112,ACTIVITEITENLIJST!E:I,BB$2,0)</f>
        <v>#N/A</v>
      </c>
      <c r="BC112" s="4" t="str">
        <f>IF(ISERROR(B112),"J",IF(ISERROR(VLOOKUP(B112,B$3:B111,1,0)),"J","N"))</f>
        <v>N</v>
      </c>
      <c r="BD112" s="354" t="str">
        <f t="shared" si="65"/>
        <v>N</v>
      </c>
      <c r="BE112" s="358" t="str">
        <f t="shared" si="66"/>
        <v>N</v>
      </c>
    </row>
    <row r="113" spans="1:57" x14ac:dyDescent="0.25">
      <c r="A113" t="str">
        <f t="shared" si="67"/>
        <v>_</v>
      </c>
      <c r="B113" t="str">
        <f t="shared" si="38"/>
        <v>_</v>
      </c>
      <c r="C113" s="2">
        <v>99</v>
      </c>
      <c r="D113" s="2" t="str">
        <f>IF(Invoer!B143&lt;&gt;"",Invoer!B143,"")</f>
        <v/>
      </c>
      <c r="E113" s="134" t="str">
        <f>IF(D113&lt;&gt;"",Invoer!Z143,"")</f>
        <v/>
      </c>
      <c r="F113" s="134" t="str">
        <f>IF(D113&lt;&gt;"",IF(Invoer!AH143="Ja","J",IF(Invoer!AH143="Nee","N","")),"")</f>
        <v/>
      </c>
      <c r="G113" s="36" t="str">
        <f>IF(OR(E113="",E113=0),"",VLOOKUP(E113,ACTIVITEITENLIJST!D:E,G$2,0))</f>
        <v/>
      </c>
      <c r="H113" s="205" t="str">
        <f t="shared" si="39"/>
        <v/>
      </c>
      <c r="I113" s="4" t="str">
        <f>VLOOKUP($D113,percelen!$AZ:$DM,I$2,0)</f>
        <v/>
      </c>
      <c r="J113" s="212" t="str">
        <f>VLOOKUP($D113,percelen!$AZ:$DM,J$2,0)</f>
        <v/>
      </c>
      <c r="K113" s="4"/>
      <c r="L113" s="4">
        <f>VLOOKUP($D113,percelen!$AZ:$DM,L$2,0)</f>
        <v>0</v>
      </c>
      <c r="M113" s="4" t="str">
        <f>VLOOKUP($D113,percelen!$AZ:$DM,M$2,0)</f>
        <v/>
      </c>
      <c r="N113" s="205" t="e">
        <f>VLOOKUP(M113,NORM!$B$31:$F$38,N$2,0)</f>
        <v>#N/A</v>
      </c>
      <c r="O113" s="4" t="str">
        <f>VLOOKUP($D113,percelen!$AZ:$DM,O$2,0)</f>
        <v>N</v>
      </c>
      <c r="P113" s="4" t="str">
        <f>VLOOKUP($D113,percelen!$AZ:$DM,P$2,0)</f>
        <v>N</v>
      </c>
      <c r="Q113" s="4" t="str">
        <f>VLOOKUP($D113,percelen!$AZ:$DM,Q$2,0)</f>
        <v>N</v>
      </c>
      <c r="R113" s="205" t="str">
        <f>VLOOKUP($D113,percelen!$AZ:$DM,R$2,0)</f>
        <v>N</v>
      </c>
      <c r="S113" s="4" t="str">
        <f>VLOOKUP($D113,percelen!$AZ:$DM,S$2,0)</f>
        <v>N</v>
      </c>
      <c r="T113" s="4" t="str">
        <f>VLOOKUP($D113,percelen!$AZ:$DM,T$2,0)</f>
        <v>N</v>
      </c>
      <c r="U113" s="4" t="str">
        <f>VLOOKUP($D113,percelen!$AZ:$DM,U$2,0)</f>
        <v>N</v>
      </c>
      <c r="V113" s="4" t="str">
        <f>VLOOKUP($D113,percelen!$AZ:$DM,V$2,0)</f>
        <v>N</v>
      </c>
      <c r="W113" s="4" t="str">
        <f>IF(ISERROR(VLOOKUP($G113,GELDIGE_GEWASCODES_ECO!$B:$B,1,0)),"N","J")</f>
        <v>N</v>
      </c>
      <c r="X113" s="4" t="str">
        <f>IF(W113="J",IF(ISERROR(VLOOKUP($G113&amp;"_"&amp;$I113,GELDIGE_GEWASCODES_ECO!$A:$A,1,0)),"N","J"),"J")</f>
        <v>J</v>
      </c>
      <c r="Y113" s="4" t="str">
        <f>IF(ISERROR(VLOOKUP($G113,GELDIGE_GEWASCODES_ECO!$F:$F,1,0)),"N","J")</f>
        <v>N</v>
      </c>
      <c r="Z113" s="205" t="str">
        <f t="shared" si="40"/>
        <v>J</v>
      </c>
      <c r="AA113" s="4" t="str">
        <f>IF(ISERROR(VLOOKUP($G113,GELDIGE_GEWASCODES_ECO!$J:$J,1,0)),"N","J")</f>
        <v>N</v>
      </c>
      <c r="AB113" s="205" t="str">
        <f t="shared" si="41"/>
        <v>J</v>
      </c>
      <c r="AC113" s="4" t="str">
        <f t="shared" si="42"/>
        <v>J</v>
      </c>
      <c r="AD113" s="205" t="str">
        <f t="shared" si="43"/>
        <v>J</v>
      </c>
      <c r="AE113" s="205" t="str">
        <f t="shared" si="44"/>
        <v>J</v>
      </c>
      <c r="AF113" s="205" t="str">
        <f t="shared" si="45"/>
        <v>J</v>
      </c>
      <c r="AG113" s="205" t="str">
        <f t="shared" si="46"/>
        <v>J</v>
      </c>
      <c r="AH113" s="205" t="str">
        <f t="shared" si="47"/>
        <v>J</v>
      </c>
      <c r="AI113" s="205" t="str">
        <f t="shared" si="48"/>
        <v>J</v>
      </c>
      <c r="AJ113" s="205" t="str">
        <f t="shared" si="49"/>
        <v>J</v>
      </c>
      <c r="AK113" s="205" t="str">
        <f t="shared" si="50"/>
        <v>J</v>
      </c>
      <c r="AL113" s="4" t="str">
        <f t="shared" si="51"/>
        <v>N</v>
      </c>
      <c r="AM113" s="150" t="str">
        <f>IF(ISERROR(VLOOKUP(G113,LOV_CDT!E:F,2,0)),"",VLOOKUP(G113,LOV_CDT!E:F,2,0))</f>
        <v/>
      </c>
      <c r="AN113" s="150" t="str">
        <f>IF(ISERROR(VLOOKUP(G113,LOV_CDT!L:M,2,0)),"",VLOOKUP(G113,LOV_CDT!L:M,2,0))</f>
        <v/>
      </c>
      <c r="AO113" s="4" t="str">
        <f t="shared" si="52"/>
        <v>J</v>
      </c>
      <c r="AP113" s="4" t="str">
        <f t="shared" si="53"/>
        <v>J</v>
      </c>
      <c r="AQ113" s="4" t="str">
        <f t="shared" si="54"/>
        <v>J</v>
      </c>
      <c r="AR113" s="4" t="str">
        <f t="shared" si="55"/>
        <v>J</v>
      </c>
      <c r="AS113" s="4" t="str">
        <f t="shared" si="56"/>
        <v>J</v>
      </c>
      <c r="AT113" s="4" t="str">
        <f t="shared" si="57"/>
        <v>J</v>
      </c>
      <c r="AU113" s="4">
        <f t="shared" si="58"/>
        <v>0</v>
      </c>
      <c r="AV113" s="4">
        <f t="shared" si="59"/>
        <v>0</v>
      </c>
      <c r="AW113" s="4">
        <f t="shared" si="60"/>
        <v>0</v>
      </c>
      <c r="AX113" s="4">
        <f t="shared" si="61"/>
        <v>0</v>
      </c>
      <c r="AY113" s="4">
        <f t="shared" si="62"/>
        <v>0</v>
      </c>
      <c r="AZ113" s="4">
        <f t="shared" si="63"/>
        <v>0</v>
      </c>
      <c r="BA113" s="4">
        <f t="shared" si="64"/>
        <v>0</v>
      </c>
      <c r="BB113" s="4" t="e">
        <f>VLOOKUP(G113,ACTIVITEITENLIJST!E:I,BB$2,0)</f>
        <v>#N/A</v>
      </c>
      <c r="BC113" s="4" t="str">
        <f>IF(ISERROR(B113),"J",IF(ISERROR(VLOOKUP(B113,B$3:B112,1,0)),"J","N"))</f>
        <v>N</v>
      </c>
      <c r="BD113" s="354" t="str">
        <f t="shared" si="65"/>
        <v>N</v>
      </c>
      <c r="BE113" s="358" t="str">
        <f t="shared" si="66"/>
        <v>N</v>
      </c>
    </row>
    <row r="114" spans="1:57" x14ac:dyDescent="0.25">
      <c r="A114" t="str">
        <f t="shared" si="67"/>
        <v>_</v>
      </c>
      <c r="B114" t="str">
        <f t="shared" si="38"/>
        <v>_</v>
      </c>
      <c r="C114" s="2">
        <v>99</v>
      </c>
      <c r="D114" s="2" t="str">
        <f>IF(Invoer!B144&lt;&gt;"",Invoer!B144,"")</f>
        <v/>
      </c>
      <c r="E114" s="134" t="str">
        <f>IF(D114&lt;&gt;"",Invoer!Z144,"")</f>
        <v/>
      </c>
      <c r="F114" s="134" t="str">
        <f>IF(D114&lt;&gt;"",IF(Invoer!AH144="Ja","J",IF(Invoer!AH144="Nee","N","")),"")</f>
        <v/>
      </c>
      <c r="G114" s="36" t="str">
        <f>IF(OR(E114="",E114=0),"",VLOOKUP(E114,ACTIVITEITENLIJST!D:E,G$2,0))</f>
        <v/>
      </c>
      <c r="H114" s="205" t="str">
        <f t="shared" si="39"/>
        <v/>
      </c>
      <c r="I114" s="4" t="str">
        <f>VLOOKUP($D114,percelen!$AZ:$DM,I$2,0)</f>
        <v/>
      </c>
      <c r="J114" s="212" t="str">
        <f>VLOOKUP($D114,percelen!$AZ:$DM,J$2,0)</f>
        <v/>
      </c>
      <c r="K114" s="4"/>
      <c r="L114" s="4">
        <f>VLOOKUP($D114,percelen!$AZ:$DM,L$2,0)</f>
        <v>0</v>
      </c>
      <c r="M114" s="4" t="str">
        <f>VLOOKUP($D114,percelen!$AZ:$DM,M$2,0)</f>
        <v/>
      </c>
      <c r="N114" s="205" t="e">
        <f>VLOOKUP(M114,NORM!$B$31:$F$38,N$2,0)</f>
        <v>#N/A</v>
      </c>
      <c r="O114" s="4" t="str">
        <f>VLOOKUP($D114,percelen!$AZ:$DM,O$2,0)</f>
        <v>N</v>
      </c>
      <c r="P114" s="4" t="str">
        <f>VLOOKUP($D114,percelen!$AZ:$DM,P$2,0)</f>
        <v>N</v>
      </c>
      <c r="Q114" s="4" t="str">
        <f>VLOOKUP($D114,percelen!$AZ:$DM,Q$2,0)</f>
        <v>N</v>
      </c>
      <c r="R114" s="205" t="str">
        <f>VLOOKUP($D114,percelen!$AZ:$DM,R$2,0)</f>
        <v>N</v>
      </c>
      <c r="S114" s="4" t="str">
        <f>VLOOKUP($D114,percelen!$AZ:$DM,S$2,0)</f>
        <v>N</v>
      </c>
      <c r="T114" s="4" t="str">
        <f>VLOOKUP($D114,percelen!$AZ:$DM,T$2,0)</f>
        <v>N</v>
      </c>
      <c r="U114" s="4" t="str">
        <f>VLOOKUP($D114,percelen!$AZ:$DM,U$2,0)</f>
        <v>N</v>
      </c>
      <c r="V114" s="4" t="str">
        <f>VLOOKUP($D114,percelen!$AZ:$DM,V$2,0)</f>
        <v>N</v>
      </c>
      <c r="W114" s="4" t="str">
        <f>IF(ISERROR(VLOOKUP($G114,GELDIGE_GEWASCODES_ECO!$B:$B,1,0)),"N","J")</f>
        <v>N</v>
      </c>
      <c r="X114" s="4" t="str">
        <f>IF(W114="J",IF(ISERROR(VLOOKUP($G114&amp;"_"&amp;$I114,GELDIGE_GEWASCODES_ECO!$A:$A,1,0)),"N","J"),"J")</f>
        <v>J</v>
      </c>
      <c r="Y114" s="4" t="str">
        <f>IF(ISERROR(VLOOKUP($G114,GELDIGE_GEWASCODES_ECO!$F:$F,1,0)),"N","J")</f>
        <v>N</v>
      </c>
      <c r="Z114" s="205" t="str">
        <f t="shared" si="40"/>
        <v>J</v>
      </c>
      <c r="AA114" s="4" t="str">
        <f>IF(ISERROR(VLOOKUP($G114,GELDIGE_GEWASCODES_ECO!$J:$J,1,0)),"N","J")</f>
        <v>N</v>
      </c>
      <c r="AB114" s="205" t="str">
        <f t="shared" si="41"/>
        <v>J</v>
      </c>
      <c r="AC114" s="4" t="str">
        <f t="shared" si="42"/>
        <v>J</v>
      </c>
      <c r="AD114" s="205" t="str">
        <f t="shared" si="43"/>
        <v>J</v>
      </c>
      <c r="AE114" s="205" t="str">
        <f t="shared" si="44"/>
        <v>J</v>
      </c>
      <c r="AF114" s="205" t="str">
        <f t="shared" si="45"/>
        <v>J</v>
      </c>
      <c r="AG114" s="205" t="str">
        <f t="shared" si="46"/>
        <v>J</v>
      </c>
      <c r="AH114" s="205" t="str">
        <f t="shared" si="47"/>
        <v>J</v>
      </c>
      <c r="AI114" s="205" t="str">
        <f t="shared" si="48"/>
        <v>J</v>
      </c>
      <c r="AJ114" s="205" t="str">
        <f t="shared" si="49"/>
        <v>J</v>
      </c>
      <c r="AK114" s="205" t="str">
        <f t="shared" si="50"/>
        <v>J</v>
      </c>
      <c r="AL114" s="4" t="str">
        <f t="shared" si="51"/>
        <v>N</v>
      </c>
      <c r="AM114" s="150" t="str">
        <f>IF(ISERROR(VLOOKUP(G114,LOV_CDT!E:F,2,0)),"",VLOOKUP(G114,LOV_CDT!E:F,2,0))</f>
        <v/>
      </c>
      <c r="AN114" s="150" t="str">
        <f>IF(ISERROR(VLOOKUP(G114,LOV_CDT!L:M,2,0)),"",VLOOKUP(G114,LOV_CDT!L:M,2,0))</f>
        <v/>
      </c>
      <c r="AO114" s="4" t="str">
        <f t="shared" si="52"/>
        <v>J</v>
      </c>
      <c r="AP114" s="4" t="str">
        <f t="shared" si="53"/>
        <v>J</v>
      </c>
      <c r="AQ114" s="4" t="str">
        <f t="shared" si="54"/>
        <v>J</v>
      </c>
      <c r="AR114" s="4" t="str">
        <f t="shared" si="55"/>
        <v>J</v>
      </c>
      <c r="AS114" s="4" t="str">
        <f t="shared" si="56"/>
        <v>J</v>
      </c>
      <c r="AT114" s="4" t="str">
        <f t="shared" si="57"/>
        <v>J</v>
      </c>
      <c r="AU114" s="4">
        <f t="shared" si="58"/>
        <v>0</v>
      </c>
      <c r="AV114" s="4">
        <f t="shared" si="59"/>
        <v>0</v>
      </c>
      <c r="AW114" s="4">
        <f t="shared" si="60"/>
        <v>0</v>
      </c>
      <c r="AX114" s="4">
        <f t="shared" si="61"/>
        <v>0</v>
      </c>
      <c r="AY114" s="4">
        <f t="shared" si="62"/>
        <v>0</v>
      </c>
      <c r="AZ114" s="4">
        <f t="shared" si="63"/>
        <v>0</v>
      </c>
      <c r="BA114" s="4">
        <f t="shared" si="64"/>
        <v>0</v>
      </c>
      <c r="BB114" s="4" t="e">
        <f>VLOOKUP(G114,ACTIVITEITENLIJST!E:I,BB$2,0)</f>
        <v>#N/A</v>
      </c>
      <c r="BC114" s="4" t="str">
        <f>IF(ISERROR(B114),"J",IF(ISERROR(VLOOKUP(B114,B$3:B113,1,0)),"J","N"))</f>
        <v>N</v>
      </c>
      <c r="BD114" s="354" t="str">
        <f t="shared" si="65"/>
        <v>N</v>
      </c>
      <c r="BE114" s="358" t="str">
        <f t="shared" si="66"/>
        <v>N</v>
      </c>
    </row>
    <row r="115" spans="1:57" x14ac:dyDescent="0.25">
      <c r="A115" t="str">
        <f t="shared" si="67"/>
        <v>_</v>
      </c>
      <c r="B115" t="str">
        <f t="shared" si="38"/>
        <v>_</v>
      </c>
      <c r="C115" s="2">
        <v>99</v>
      </c>
      <c r="D115" s="2" t="str">
        <f>IF(Invoer!B145&lt;&gt;"",Invoer!B145,"")</f>
        <v/>
      </c>
      <c r="E115" s="134" t="str">
        <f>IF(D115&lt;&gt;"",Invoer!Z145,"")</f>
        <v/>
      </c>
      <c r="F115" s="134" t="str">
        <f>IF(D115&lt;&gt;"",IF(Invoer!AH145="Ja","J",IF(Invoer!AH145="Nee","N","")),"")</f>
        <v/>
      </c>
      <c r="G115" s="36" t="str">
        <f>IF(OR(E115="",E115=0),"",VLOOKUP(E115,ACTIVITEITENLIJST!D:E,G$2,0))</f>
        <v/>
      </c>
      <c r="H115" s="205" t="str">
        <f t="shared" si="39"/>
        <v/>
      </c>
      <c r="I115" s="4" t="str">
        <f>VLOOKUP($D115,percelen!$AZ:$DM,I$2,0)</f>
        <v/>
      </c>
      <c r="J115" s="212" t="str">
        <f>VLOOKUP($D115,percelen!$AZ:$DM,J$2,0)</f>
        <v/>
      </c>
      <c r="K115" s="4"/>
      <c r="L115" s="4">
        <f>VLOOKUP($D115,percelen!$AZ:$DM,L$2,0)</f>
        <v>0</v>
      </c>
      <c r="M115" s="4" t="str">
        <f>VLOOKUP($D115,percelen!$AZ:$DM,M$2,0)</f>
        <v/>
      </c>
      <c r="N115" s="205" t="e">
        <f>VLOOKUP(M115,NORM!$B$31:$F$38,N$2,0)</f>
        <v>#N/A</v>
      </c>
      <c r="O115" s="4" t="str">
        <f>VLOOKUP($D115,percelen!$AZ:$DM,O$2,0)</f>
        <v>N</v>
      </c>
      <c r="P115" s="4" t="str">
        <f>VLOOKUP($D115,percelen!$AZ:$DM,P$2,0)</f>
        <v>N</v>
      </c>
      <c r="Q115" s="4" t="str">
        <f>VLOOKUP($D115,percelen!$AZ:$DM,Q$2,0)</f>
        <v>N</v>
      </c>
      <c r="R115" s="205" t="str">
        <f>VLOOKUP($D115,percelen!$AZ:$DM,R$2,0)</f>
        <v>N</v>
      </c>
      <c r="S115" s="4" t="str">
        <f>VLOOKUP($D115,percelen!$AZ:$DM,S$2,0)</f>
        <v>N</v>
      </c>
      <c r="T115" s="4" t="str">
        <f>VLOOKUP($D115,percelen!$AZ:$DM,T$2,0)</f>
        <v>N</v>
      </c>
      <c r="U115" s="4" t="str">
        <f>VLOOKUP($D115,percelen!$AZ:$DM,U$2,0)</f>
        <v>N</v>
      </c>
      <c r="V115" s="4" t="str">
        <f>VLOOKUP($D115,percelen!$AZ:$DM,V$2,0)</f>
        <v>N</v>
      </c>
      <c r="W115" s="4" t="str">
        <f>IF(ISERROR(VLOOKUP($G115,GELDIGE_GEWASCODES_ECO!$B:$B,1,0)),"N","J")</f>
        <v>N</v>
      </c>
      <c r="X115" s="4" t="str">
        <f>IF(W115="J",IF(ISERROR(VLOOKUP($G115&amp;"_"&amp;$I115,GELDIGE_GEWASCODES_ECO!$A:$A,1,0)),"N","J"),"J")</f>
        <v>J</v>
      </c>
      <c r="Y115" s="4" t="str">
        <f>IF(ISERROR(VLOOKUP($G115,GELDIGE_GEWASCODES_ECO!$F:$F,1,0)),"N","J")</f>
        <v>N</v>
      </c>
      <c r="Z115" s="205" t="str">
        <f t="shared" si="40"/>
        <v>J</v>
      </c>
      <c r="AA115" s="4" t="str">
        <f>IF(ISERROR(VLOOKUP($G115,GELDIGE_GEWASCODES_ECO!$J:$J,1,0)),"N","J")</f>
        <v>N</v>
      </c>
      <c r="AB115" s="205" t="str">
        <f t="shared" si="41"/>
        <v>J</v>
      </c>
      <c r="AC115" s="4" t="str">
        <f t="shared" si="42"/>
        <v>J</v>
      </c>
      <c r="AD115" s="205" t="str">
        <f t="shared" si="43"/>
        <v>J</v>
      </c>
      <c r="AE115" s="205" t="str">
        <f t="shared" si="44"/>
        <v>J</v>
      </c>
      <c r="AF115" s="205" t="str">
        <f t="shared" si="45"/>
        <v>J</v>
      </c>
      <c r="AG115" s="205" t="str">
        <f t="shared" si="46"/>
        <v>J</v>
      </c>
      <c r="AH115" s="205" t="str">
        <f t="shared" si="47"/>
        <v>J</v>
      </c>
      <c r="AI115" s="205" t="str">
        <f t="shared" si="48"/>
        <v>J</v>
      </c>
      <c r="AJ115" s="205" t="str">
        <f t="shared" si="49"/>
        <v>J</v>
      </c>
      <c r="AK115" s="205" t="str">
        <f t="shared" si="50"/>
        <v>J</v>
      </c>
      <c r="AL115" s="4" t="str">
        <f t="shared" si="51"/>
        <v>N</v>
      </c>
      <c r="AM115" s="150" t="str">
        <f>IF(ISERROR(VLOOKUP(G115,LOV_CDT!E:F,2,0)),"",VLOOKUP(G115,LOV_CDT!E:F,2,0))</f>
        <v/>
      </c>
      <c r="AN115" s="150" t="str">
        <f>IF(ISERROR(VLOOKUP(G115,LOV_CDT!L:M,2,0)),"",VLOOKUP(G115,LOV_CDT!L:M,2,0))</f>
        <v/>
      </c>
      <c r="AO115" s="4" t="str">
        <f t="shared" si="52"/>
        <v>J</v>
      </c>
      <c r="AP115" s="4" t="str">
        <f t="shared" si="53"/>
        <v>J</v>
      </c>
      <c r="AQ115" s="4" t="str">
        <f t="shared" si="54"/>
        <v>J</v>
      </c>
      <c r="AR115" s="4" t="str">
        <f t="shared" si="55"/>
        <v>J</v>
      </c>
      <c r="AS115" s="4" t="str">
        <f t="shared" si="56"/>
        <v>J</v>
      </c>
      <c r="AT115" s="4" t="str">
        <f t="shared" si="57"/>
        <v>J</v>
      </c>
      <c r="AU115" s="4">
        <f t="shared" si="58"/>
        <v>0</v>
      </c>
      <c r="AV115" s="4">
        <f t="shared" si="59"/>
        <v>0</v>
      </c>
      <c r="AW115" s="4">
        <f t="shared" si="60"/>
        <v>0</v>
      </c>
      <c r="AX115" s="4">
        <f t="shared" si="61"/>
        <v>0</v>
      </c>
      <c r="AY115" s="4">
        <f t="shared" si="62"/>
        <v>0</v>
      </c>
      <c r="AZ115" s="4">
        <f t="shared" si="63"/>
        <v>0</v>
      </c>
      <c r="BA115" s="4">
        <f t="shared" si="64"/>
        <v>0</v>
      </c>
      <c r="BB115" s="4" t="e">
        <f>VLOOKUP(G115,ACTIVITEITENLIJST!E:I,BB$2,0)</f>
        <v>#N/A</v>
      </c>
      <c r="BC115" s="4" t="str">
        <f>IF(ISERROR(B115),"J",IF(ISERROR(VLOOKUP(B115,B$3:B114,1,0)),"J","N"))</f>
        <v>N</v>
      </c>
      <c r="BD115" s="354" t="str">
        <f t="shared" si="65"/>
        <v>N</v>
      </c>
      <c r="BE115" s="358" t="str">
        <f t="shared" si="66"/>
        <v>N</v>
      </c>
    </row>
    <row r="116" spans="1:57" x14ac:dyDescent="0.25">
      <c r="A116" t="str">
        <f t="shared" si="67"/>
        <v>_</v>
      </c>
      <c r="B116" t="str">
        <f t="shared" si="38"/>
        <v>_</v>
      </c>
      <c r="C116" s="2">
        <v>99</v>
      </c>
      <c r="D116" s="2" t="str">
        <f>IF(Invoer!B146&lt;&gt;"",Invoer!B146,"")</f>
        <v/>
      </c>
      <c r="E116" s="134" t="str">
        <f>IF(D116&lt;&gt;"",Invoer!Z146,"")</f>
        <v/>
      </c>
      <c r="F116" s="134" t="str">
        <f>IF(D116&lt;&gt;"",IF(Invoer!AH146="Ja","J",IF(Invoer!AH146="Nee","N","")),"")</f>
        <v/>
      </c>
      <c r="G116" s="36" t="str">
        <f>IF(OR(E116="",E116=0),"",VLOOKUP(E116,ACTIVITEITENLIJST!D:E,G$2,0))</f>
        <v/>
      </c>
      <c r="H116" s="205" t="str">
        <f t="shared" si="39"/>
        <v/>
      </c>
      <c r="I116" s="4" t="str">
        <f>VLOOKUP($D116,percelen!$AZ:$DM,I$2,0)</f>
        <v/>
      </c>
      <c r="J116" s="212" t="str">
        <f>VLOOKUP($D116,percelen!$AZ:$DM,J$2,0)</f>
        <v/>
      </c>
      <c r="K116" s="4"/>
      <c r="L116" s="4">
        <f>VLOOKUP($D116,percelen!$AZ:$DM,L$2,0)</f>
        <v>0</v>
      </c>
      <c r="M116" s="4" t="str">
        <f>VLOOKUP($D116,percelen!$AZ:$DM,M$2,0)</f>
        <v/>
      </c>
      <c r="N116" s="205" t="e">
        <f>VLOOKUP(M116,NORM!$B$31:$F$38,N$2,0)</f>
        <v>#N/A</v>
      </c>
      <c r="O116" s="4" t="str">
        <f>VLOOKUP($D116,percelen!$AZ:$DM,O$2,0)</f>
        <v>N</v>
      </c>
      <c r="P116" s="4" t="str">
        <f>VLOOKUP($D116,percelen!$AZ:$DM,P$2,0)</f>
        <v>N</v>
      </c>
      <c r="Q116" s="4" t="str">
        <f>VLOOKUP($D116,percelen!$AZ:$DM,Q$2,0)</f>
        <v>N</v>
      </c>
      <c r="R116" s="205" t="str">
        <f>VLOOKUP($D116,percelen!$AZ:$DM,R$2,0)</f>
        <v>N</v>
      </c>
      <c r="S116" s="4" t="str">
        <f>VLOOKUP($D116,percelen!$AZ:$DM,S$2,0)</f>
        <v>N</v>
      </c>
      <c r="T116" s="4" t="str">
        <f>VLOOKUP($D116,percelen!$AZ:$DM,T$2,0)</f>
        <v>N</v>
      </c>
      <c r="U116" s="4" t="str">
        <f>VLOOKUP($D116,percelen!$AZ:$DM,U$2,0)</f>
        <v>N</v>
      </c>
      <c r="V116" s="4" t="str">
        <f>VLOOKUP($D116,percelen!$AZ:$DM,V$2,0)</f>
        <v>N</v>
      </c>
      <c r="W116" s="4" t="str">
        <f>IF(ISERROR(VLOOKUP($G116,GELDIGE_GEWASCODES_ECO!$B:$B,1,0)),"N","J")</f>
        <v>N</v>
      </c>
      <c r="X116" s="4" t="str">
        <f>IF(W116="J",IF(ISERROR(VLOOKUP($G116&amp;"_"&amp;$I116,GELDIGE_GEWASCODES_ECO!$A:$A,1,0)),"N","J"),"J")</f>
        <v>J</v>
      </c>
      <c r="Y116" s="4" t="str">
        <f>IF(ISERROR(VLOOKUP($G116,GELDIGE_GEWASCODES_ECO!$F:$F,1,0)),"N","J")</f>
        <v>N</v>
      </c>
      <c r="Z116" s="205" t="str">
        <f t="shared" si="40"/>
        <v>J</v>
      </c>
      <c r="AA116" s="4" t="str">
        <f>IF(ISERROR(VLOOKUP($G116,GELDIGE_GEWASCODES_ECO!$J:$J,1,0)),"N","J")</f>
        <v>N</v>
      </c>
      <c r="AB116" s="205" t="str">
        <f t="shared" si="41"/>
        <v>J</v>
      </c>
      <c r="AC116" s="4" t="str">
        <f t="shared" si="42"/>
        <v>J</v>
      </c>
      <c r="AD116" s="205" t="str">
        <f t="shared" si="43"/>
        <v>J</v>
      </c>
      <c r="AE116" s="205" t="str">
        <f t="shared" si="44"/>
        <v>J</v>
      </c>
      <c r="AF116" s="205" t="str">
        <f t="shared" si="45"/>
        <v>J</v>
      </c>
      <c r="AG116" s="205" t="str">
        <f t="shared" si="46"/>
        <v>J</v>
      </c>
      <c r="AH116" s="205" t="str">
        <f t="shared" si="47"/>
        <v>J</v>
      </c>
      <c r="AI116" s="205" t="str">
        <f t="shared" si="48"/>
        <v>J</v>
      </c>
      <c r="AJ116" s="205" t="str">
        <f t="shared" si="49"/>
        <v>J</v>
      </c>
      <c r="AK116" s="205" t="str">
        <f t="shared" si="50"/>
        <v>J</v>
      </c>
      <c r="AL116" s="4" t="str">
        <f t="shared" si="51"/>
        <v>N</v>
      </c>
      <c r="AM116" s="150" t="str">
        <f>IF(ISERROR(VLOOKUP(G116,LOV_CDT!E:F,2,0)),"",VLOOKUP(G116,LOV_CDT!E:F,2,0))</f>
        <v/>
      </c>
      <c r="AN116" s="150" t="str">
        <f>IF(ISERROR(VLOOKUP(G116,LOV_CDT!L:M,2,0)),"",VLOOKUP(G116,LOV_CDT!L:M,2,0))</f>
        <v/>
      </c>
      <c r="AO116" s="4" t="str">
        <f t="shared" si="52"/>
        <v>J</v>
      </c>
      <c r="AP116" s="4" t="str">
        <f t="shared" si="53"/>
        <v>J</v>
      </c>
      <c r="AQ116" s="4" t="str">
        <f t="shared" si="54"/>
        <v>J</v>
      </c>
      <c r="AR116" s="4" t="str">
        <f t="shared" si="55"/>
        <v>J</v>
      </c>
      <c r="AS116" s="4" t="str">
        <f t="shared" si="56"/>
        <v>J</v>
      </c>
      <c r="AT116" s="4" t="str">
        <f t="shared" si="57"/>
        <v>J</v>
      </c>
      <c r="AU116" s="4">
        <f t="shared" si="58"/>
        <v>0</v>
      </c>
      <c r="AV116" s="4">
        <f t="shared" si="59"/>
        <v>0</v>
      </c>
      <c r="AW116" s="4">
        <f t="shared" si="60"/>
        <v>0</v>
      </c>
      <c r="AX116" s="4">
        <f t="shared" si="61"/>
        <v>0</v>
      </c>
      <c r="AY116" s="4">
        <f t="shared" si="62"/>
        <v>0</v>
      </c>
      <c r="AZ116" s="4">
        <f t="shared" si="63"/>
        <v>0</v>
      </c>
      <c r="BA116" s="4">
        <f t="shared" si="64"/>
        <v>0</v>
      </c>
      <c r="BB116" s="4" t="e">
        <f>VLOOKUP(G116,ACTIVITEITENLIJST!E:I,BB$2,0)</f>
        <v>#N/A</v>
      </c>
      <c r="BC116" s="4" t="str">
        <f>IF(ISERROR(B116),"J",IF(ISERROR(VLOOKUP(B116,B$3:B115,1,0)),"J","N"))</f>
        <v>N</v>
      </c>
      <c r="BD116" s="354" t="str">
        <f t="shared" si="65"/>
        <v>N</v>
      </c>
      <c r="BE116" s="358" t="str">
        <f t="shared" si="66"/>
        <v>N</v>
      </c>
    </row>
    <row r="117" spans="1:57" x14ac:dyDescent="0.25">
      <c r="A117" t="str">
        <f t="shared" si="67"/>
        <v>_</v>
      </c>
      <c r="B117" t="str">
        <f t="shared" si="38"/>
        <v>_</v>
      </c>
      <c r="C117" s="2">
        <v>99</v>
      </c>
      <c r="D117" s="2" t="str">
        <f>IF(Invoer!B147&lt;&gt;"",Invoer!B147,"")</f>
        <v/>
      </c>
      <c r="E117" s="134" t="str">
        <f>IF(D117&lt;&gt;"",Invoer!Z147,"")</f>
        <v/>
      </c>
      <c r="F117" s="134" t="str">
        <f>IF(D117&lt;&gt;"",IF(Invoer!AH147="Ja","J",IF(Invoer!AH147="Nee","N","")),"")</f>
        <v/>
      </c>
      <c r="G117" s="36" t="str">
        <f>IF(OR(E117="",E117=0),"",VLOOKUP(E117,ACTIVITEITENLIJST!D:E,G$2,0))</f>
        <v/>
      </c>
      <c r="H117" s="205" t="str">
        <f t="shared" si="39"/>
        <v/>
      </c>
      <c r="I117" s="4" t="str">
        <f>VLOOKUP($D117,percelen!$AZ:$DM,I$2,0)</f>
        <v/>
      </c>
      <c r="J117" s="212" t="str">
        <f>VLOOKUP($D117,percelen!$AZ:$DM,J$2,0)</f>
        <v/>
      </c>
      <c r="K117" s="4"/>
      <c r="L117" s="4">
        <f>VLOOKUP($D117,percelen!$AZ:$DM,L$2,0)</f>
        <v>0</v>
      </c>
      <c r="M117" s="4" t="str">
        <f>VLOOKUP($D117,percelen!$AZ:$DM,M$2,0)</f>
        <v/>
      </c>
      <c r="N117" s="205" t="e">
        <f>VLOOKUP(M117,NORM!$B$31:$F$38,N$2,0)</f>
        <v>#N/A</v>
      </c>
      <c r="O117" s="4" t="str">
        <f>VLOOKUP($D117,percelen!$AZ:$DM,O$2,0)</f>
        <v>N</v>
      </c>
      <c r="P117" s="4" t="str">
        <f>VLOOKUP($D117,percelen!$AZ:$DM,P$2,0)</f>
        <v>N</v>
      </c>
      <c r="Q117" s="4" t="str">
        <f>VLOOKUP($D117,percelen!$AZ:$DM,Q$2,0)</f>
        <v>N</v>
      </c>
      <c r="R117" s="205" t="str">
        <f>VLOOKUP($D117,percelen!$AZ:$DM,R$2,0)</f>
        <v>N</v>
      </c>
      <c r="S117" s="4" t="str">
        <f>VLOOKUP($D117,percelen!$AZ:$DM,S$2,0)</f>
        <v>N</v>
      </c>
      <c r="T117" s="4" t="str">
        <f>VLOOKUP($D117,percelen!$AZ:$DM,T$2,0)</f>
        <v>N</v>
      </c>
      <c r="U117" s="4" t="str">
        <f>VLOOKUP($D117,percelen!$AZ:$DM,U$2,0)</f>
        <v>N</v>
      </c>
      <c r="V117" s="4" t="str">
        <f>VLOOKUP($D117,percelen!$AZ:$DM,V$2,0)</f>
        <v>N</v>
      </c>
      <c r="W117" s="4" t="str">
        <f>IF(ISERROR(VLOOKUP($G117,GELDIGE_GEWASCODES_ECO!$B:$B,1,0)),"N","J")</f>
        <v>N</v>
      </c>
      <c r="X117" s="4" t="str">
        <f>IF(W117="J",IF(ISERROR(VLOOKUP($G117&amp;"_"&amp;$I117,GELDIGE_GEWASCODES_ECO!$A:$A,1,0)),"N","J"),"J")</f>
        <v>J</v>
      </c>
      <c r="Y117" s="4" t="str">
        <f>IF(ISERROR(VLOOKUP($G117,GELDIGE_GEWASCODES_ECO!$F:$F,1,0)),"N","J")</f>
        <v>N</v>
      </c>
      <c r="Z117" s="205" t="str">
        <f t="shared" si="40"/>
        <v>J</v>
      </c>
      <c r="AA117" s="4" t="str">
        <f>IF(ISERROR(VLOOKUP($G117,GELDIGE_GEWASCODES_ECO!$J:$J,1,0)),"N","J")</f>
        <v>N</v>
      </c>
      <c r="AB117" s="205" t="str">
        <f t="shared" si="41"/>
        <v>J</v>
      </c>
      <c r="AC117" s="4" t="str">
        <f t="shared" si="42"/>
        <v>J</v>
      </c>
      <c r="AD117" s="205" t="str">
        <f t="shared" si="43"/>
        <v>J</v>
      </c>
      <c r="AE117" s="205" t="str">
        <f t="shared" si="44"/>
        <v>J</v>
      </c>
      <c r="AF117" s="205" t="str">
        <f t="shared" si="45"/>
        <v>J</v>
      </c>
      <c r="AG117" s="205" t="str">
        <f t="shared" si="46"/>
        <v>J</v>
      </c>
      <c r="AH117" s="205" t="str">
        <f t="shared" si="47"/>
        <v>J</v>
      </c>
      <c r="AI117" s="205" t="str">
        <f t="shared" si="48"/>
        <v>J</v>
      </c>
      <c r="AJ117" s="205" t="str">
        <f t="shared" si="49"/>
        <v>J</v>
      </c>
      <c r="AK117" s="205" t="str">
        <f t="shared" si="50"/>
        <v>J</v>
      </c>
      <c r="AL117" s="4" t="str">
        <f t="shared" si="51"/>
        <v>N</v>
      </c>
      <c r="AM117" s="150" t="str">
        <f>IF(ISERROR(VLOOKUP(G117,LOV_CDT!E:F,2,0)),"",VLOOKUP(G117,LOV_CDT!E:F,2,0))</f>
        <v/>
      </c>
      <c r="AN117" s="150" t="str">
        <f>IF(ISERROR(VLOOKUP(G117,LOV_CDT!L:M,2,0)),"",VLOOKUP(G117,LOV_CDT!L:M,2,0))</f>
        <v/>
      </c>
      <c r="AO117" s="4" t="str">
        <f t="shared" si="52"/>
        <v>J</v>
      </c>
      <c r="AP117" s="4" t="str">
        <f t="shared" si="53"/>
        <v>J</v>
      </c>
      <c r="AQ117" s="4" t="str">
        <f t="shared" si="54"/>
        <v>J</v>
      </c>
      <c r="AR117" s="4" t="str">
        <f t="shared" si="55"/>
        <v>J</v>
      </c>
      <c r="AS117" s="4" t="str">
        <f t="shared" si="56"/>
        <v>J</v>
      </c>
      <c r="AT117" s="4" t="str">
        <f t="shared" si="57"/>
        <v>J</v>
      </c>
      <c r="AU117" s="4">
        <f t="shared" si="58"/>
        <v>0</v>
      </c>
      <c r="AV117" s="4">
        <f t="shared" si="59"/>
        <v>0</v>
      </c>
      <c r="AW117" s="4">
        <f t="shared" si="60"/>
        <v>0</v>
      </c>
      <c r="AX117" s="4">
        <f t="shared" si="61"/>
        <v>0</v>
      </c>
      <c r="AY117" s="4">
        <f t="shared" si="62"/>
        <v>0</v>
      </c>
      <c r="AZ117" s="4">
        <f t="shared" si="63"/>
        <v>0</v>
      </c>
      <c r="BA117" s="4">
        <f t="shared" si="64"/>
        <v>0</v>
      </c>
      <c r="BB117" s="4" t="e">
        <f>VLOOKUP(G117,ACTIVITEITENLIJST!E:I,BB$2,0)</f>
        <v>#N/A</v>
      </c>
      <c r="BC117" s="4" t="str">
        <f>IF(ISERROR(B117),"J",IF(ISERROR(VLOOKUP(B117,B$3:B116,1,0)),"J","N"))</f>
        <v>N</v>
      </c>
      <c r="BD117" s="354" t="str">
        <f t="shared" si="65"/>
        <v>N</v>
      </c>
      <c r="BE117" s="358" t="str">
        <f t="shared" si="66"/>
        <v>N</v>
      </c>
    </row>
    <row r="118" spans="1:57" x14ac:dyDescent="0.25">
      <c r="A118" t="str">
        <f t="shared" si="67"/>
        <v>_</v>
      </c>
      <c r="B118" t="str">
        <f t="shared" si="38"/>
        <v>_</v>
      </c>
      <c r="C118" s="2">
        <v>99</v>
      </c>
      <c r="D118" s="2" t="str">
        <f>IF(Invoer!B148&lt;&gt;"",Invoer!B148,"")</f>
        <v/>
      </c>
      <c r="E118" s="134" t="str">
        <f>IF(D118&lt;&gt;"",Invoer!Z148,"")</f>
        <v/>
      </c>
      <c r="F118" s="134" t="str">
        <f>IF(D118&lt;&gt;"",IF(Invoer!AH148="Ja","J",IF(Invoer!AH148="Nee","N","")),"")</f>
        <v/>
      </c>
      <c r="G118" s="36" t="str">
        <f>IF(OR(E118="",E118=0),"",VLOOKUP(E118,ACTIVITEITENLIJST!D:E,G$2,0))</f>
        <v/>
      </c>
      <c r="H118" s="205" t="str">
        <f t="shared" si="39"/>
        <v/>
      </c>
      <c r="I118" s="4" t="str">
        <f>VLOOKUP($D118,percelen!$AZ:$DM,I$2,0)</f>
        <v/>
      </c>
      <c r="J118" s="212" t="str">
        <f>VLOOKUP($D118,percelen!$AZ:$DM,J$2,0)</f>
        <v/>
      </c>
      <c r="K118" s="4"/>
      <c r="L118" s="4">
        <f>VLOOKUP($D118,percelen!$AZ:$DM,L$2,0)</f>
        <v>0</v>
      </c>
      <c r="M118" s="4" t="str">
        <f>VLOOKUP($D118,percelen!$AZ:$DM,M$2,0)</f>
        <v/>
      </c>
      <c r="N118" s="205" t="e">
        <f>VLOOKUP(M118,NORM!$B$31:$F$38,N$2,0)</f>
        <v>#N/A</v>
      </c>
      <c r="O118" s="4" t="str">
        <f>VLOOKUP($D118,percelen!$AZ:$DM,O$2,0)</f>
        <v>N</v>
      </c>
      <c r="P118" s="4" t="str">
        <f>VLOOKUP($D118,percelen!$AZ:$DM,P$2,0)</f>
        <v>N</v>
      </c>
      <c r="Q118" s="4" t="str">
        <f>VLOOKUP($D118,percelen!$AZ:$DM,Q$2,0)</f>
        <v>N</v>
      </c>
      <c r="R118" s="205" t="str">
        <f>VLOOKUP($D118,percelen!$AZ:$DM,R$2,0)</f>
        <v>N</v>
      </c>
      <c r="S118" s="4" t="str">
        <f>VLOOKUP($D118,percelen!$AZ:$DM,S$2,0)</f>
        <v>N</v>
      </c>
      <c r="T118" s="4" t="str">
        <f>VLOOKUP($D118,percelen!$AZ:$DM,T$2,0)</f>
        <v>N</v>
      </c>
      <c r="U118" s="4" t="str">
        <f>VLOOKUP($D118,percelen!$AZ:$DM,U$2,0)</f>
        <v>N</v>
      </c>
      <c r="V118" s="4" t="str">
        <f>VLOOKUP($D118,percelen!$AZ:$DM,V$2,0)</f>
        <v>N</v>
      </c>
      <c r="W118" s="4" t="str">
        <f>IF(ISERROR(VLOOKUP($G118,GELDIGE_GEWASCODES_ECO!$B:$B,1,0)),"N","J")</f>
        <v>N</v>
      </c>
      <c r="X118" s="4" t="str">
        <f>IF(W118="J",IF(ISERROR(VLOOKUP($G118&amp;"_"&amp;$I118,GELDIGE_GEWASCODES_ECO!$A:$A,1,0)),"N","J"),"J")</f>
        <v>J</v>
      </c>
      <c r="Y118" s="4" t="str">
        <f>IF(ISERROR(VLOOKUP($G118,GELDIGE_GEWASCODES_ECO!$F:$F,1,0)),"N","J")</f>
        <v>N</v>
      </c>
      <c r="Z118" s="205" t="str">
        <f t="shared" si="40"/>
        <v>J</v>
      </c>
      <c r="AA118" s="4" t="str">
        <f>IF(ISERROR(VLOOKUP($G118,GELDIGE_GEWASCODES_ECO!$J:$J,1,0)),"N","J")</f>
        <v>N</v>
      </c>
      <c r="AB118" s="205" t="str">
        <f t="shared" si="41"/>
        <v>J</v>
      </c>
      <c r="AC118" s="4" t="str">
        <f t="shared" si="42"/>
        <v>J</v>
      </c>
      <c r="AD118" s="205" t="str">
        <f t="shared" si="43"/>
        <v>J</v>
      </c>
      <c r="AE118" s="205" t="str">
        <f t="shared" si="44"/>
        <v>J</v>
      </c>
      <c r="AF118" s="205" t="str">
        <f t="shared" si="45"/>
        <v>J</v>
      </c>
      <c r="AG118" s="205" t="str">
        <f t="shared" si="46"/>
        <v>J</v>
      </c>
      <c r="AH118" s="205" t="str">
        <f t="shared" si="47"/>
        <v>J</v>
      </c>
      <c r="AI118" s="205" t="str">
        <f t="shared" si="48"/>
        <v>J</v>
      </c>
      <c r="AJ118" s="205" t="str">
        <f t="shared" si="49"/>
        <v>J</v>
      </c>
      <c r="AK118" s="205" t="str">
        <f t="shared" si="50"/>
        <v>J</v>
      </c>
      <c r="AL118" s="4" t="str">
        <f t="shared" si="51"/>
        <v>N</v>
      </c>
      <c r="AM118" s="150" t="str">
        <f>IF(ISERROR(VLOOKUP(G118,LOV_CDT!E:F,2,0)),"",VLOOKUP(G118,LOV_CDT!E:F,2,0))</f>
        <v/>
      </c>
      <c r="AN118" s="150" t="str">
        <f>IF(ISERROR(VLOOKUP(G118,LOV_CDT!L:M,2,0)),"",VLOOKUP(G118,LOV_CDT!L:M,2,0))</f>
        <v/>
      </c>
      <c r="AO118" s="4" t="str">
        <f t="shared" si="52"/>
        <v>J</v>
      </c>
      <c r="AP118" s="4" t="str">
        <f t="shared" si="53"/>
        <v>J</v>
      </c>
      <c r="AQ118" s="4" t="str">
        <f t="shared" si="54"/>
        <v>J</v>
      </c>
      <c r="AR118" s="4" t="str">
        <f t="shared" si="55"/>
        <v>J</v>
      </c>
      <c r="AS118" s="4" t="str">
        <f t="shared" si="56"/>
        <v>J</v>
      </c>
      <c r="AT118" s="4" t="str">
        <f t="shared" si="57"/>
        <v>J</v>
      </c>
      <c r="AU118" s="4">
        <f t="shared" si="58"/>
        <v>0</v>
      </c>
      <c r="AV118" s="4">
        <f t="shared" si="59"/>
        <v>0</v>
      </c>
      <c r="AW118" s="4">
        <f t="shared" si="60"/>
        <v>0</v>
      </c>
      <c r="AX118" s="4">
        <f t="shared" si="61"/>
        <v>0</v>
      </c>
      <c r="AY118" s="4">
        <f t="shared" si="62"/>
        <v>0</v>
      </c>
      <c r="AZ118" s="4">
        <f t="shared" si="63"/>
        <v>0</v>
      </c>
      <c r="BA118" s="4">
        <f t="shared" si="64"/>
        <v>0</v>
      </c>
      <c r="BB118" s="4" t="e">
        <f>VLOOKUP(G118,ACTIVITEITENLIJST!E:I,BB$2,0)</f>
        <v>#N/A</v>
      </c>
      <c r="BC118" s="4" t="str">
        <f>IF(ISERROR(B118),"J",IF(ISERROR(VLOOKUP(B118,B$3:B117,1,0)),"J","N"))</f>
        <v>N</v>
      </c>
      <c r="BD118" s="354" t="str">
        <f t="shared" si="65"/>
        <v>N</v>
      </c>
      <c r="BE118" s="358" t="str">
        <f t="shared" si="66"/>
        <v>N</v>
      </c>
    </row>
    <row r="119" spans="1:57" x14ac:dyDescent="0.25">
      <c r="A119" t="str">
        <f t="shared" si="67"/>
        <v>_</v>
      </c>
      <c r="B119" t="str">
        <f t="shared" si="38"/>
        <v>_</v>
      </c>
      <c r="C119" s="2">
        <v>99</v>
      </c>
      <c r="D119" s="2" t="str">
        <f>IF(Invoer!B149&lt;&gt;"",Invoer!B149,"")</f>
        <v/>
      </c>
      <c r="E119" s="134" t="str">
        <f>IF(D119&lt;&gt;"",Invoer!Z149,"")</f>
        <v/>
      </c>
      <c r="F119" s="134" t="str">
        <f>IF(D119&lt;&gt;"",IF(Invoer!AH149="Ja","J",IF(Invoer!AH149="Nee","N","")),"")</f>
        <v/>
      </c>
      <c r="G119" s="36" t="str">
        <f>IF(OR(E119="",E119=0),"",VLOOKUP(E119,ACTIVITEITENLIJST!D:E,G$2,0))</f>
        <v/>
      </c>
      <c r="H119" s="205" t="str">
        <f t="shared" si="39"/>
        <v/>
      </c>
      <c r="I119" s="4" t="str">
        <f>VLOOKUP($D119,percelen!$AZ:$DM,I$2,0)</f>
        <v/>
      </c>
      <c r="J119" s="212" t="str">
        <f>VLOOKUP($D119,percelen!$AZ:$DM,J$2,0)</f>
        <v/>
      </c>
      <c r="K119" s="4"/>
      <c r="L119" s="4">
        <f>VLOOKUP($D119,percelen!$AZ:$DM,L$2,0)</f>
        <v>0</v>
      </c>
      <c r="M119" s="4" t="str">
        <f>VLOOKUP($D119,percelen!$AZ:$DM,M$2,0)</f>
        <v/>
      </c>
      <c r="N119" s="205" t="e">
        <f>VLOOKUP(M119,NORM!$B$31:$F$38,N$2,0)</f>
        <v>#N/A</v>
      </c>
      <c r="O119" s="4" t="str">
        <f>VLOOKUP($D119,percelen!$AZ:$DM,O$2,0)</f>
        <v>N</v>
      </c>
      <c r="P119" s="4" t="str">
        <f>VLOOKUP($D119,percelen!$AZ:$DM,P$2,0)</f>
        <v>N</v>
      </c>
      <c r="Q119" s="4" t="str">
        <f>VLOOKUP($D119,percelen!$AZ:$DM,Q$2,0)</f>
        <v>N</v>
      </c>
      <c r="R119" s="205" t="str">
        <f>VLOOKUP($D119,percelen!$AZ:$DM,R$2,0)</f>
        <v>N</v>
      </c>
      <c r="S119" s="4" t="str">
        <f>VLOOKUP($D119,percelen!$AZ:$DM,S$2,0)</f>
        <v>N</v>
      </c>
      <c r="T119" s="4" t="str">
        <f>VLOOKUP($D119,percelen!$AZ:$DM,T$2,0)</f>
        <v>N</v>
      </c>
      <c r="U119" s="4" t="str">
        <f>VLOOKUP($D119,percelen!$AZ:$DM,U$2,0)</f>
        <v>N</v>
      </c>
      <c r="V119" s="4" t="str">
        <f>VLOOKUP($D119,percelen!$AZ:$DM,V$2,0)</f>
        <v>N</v>
      </c>
      <c r="W119" s="4" t="str">
        <f>IF(ISERROR(VLOOKUP($G119,GELDIGE_GEWASCODES_ECO!$B:$B,1,0)),"N","J")</f>
        <v>N</v>
      </c>
      <c r="X119" s="4" t="str">
        <f>IF(W119="J",IF(ISERROR(VLOOKUP($G119&amp;"_"&amp;$I119,GELDIGE_GEWASCODES_ECO!$A:$A,1,0)),"N","J"),"J")</f>
        <v>J</v>
      </c>
      <c r="Y119" s="4" t="str">
        <f>IF(ISERROR(VLOOKUP($G119,GELDIGE_GEWASCODES_ECO!$F:$F,1,0)),"N","J")</f>
        <v>N</v>
      </c>
      <c r="Z119" s="205" t="str">
        <f t="shared" si="40"/>
        <v>J</v>
      </c>
      <c r="AA119" s="4" t="str">
        <f>IF(ISERROR(VLOOKUP($G119,GELDIGE_GEWASCODES_ECO!$J:$J,1,0)),"N","J")</f>
        <v>N</v>
      </c>
      <c r="AB119" s="205" t="str">
        <f t="shared" si="41"/>
        <v>J</v>
      </c>
      <c r="AC119" s="4" t="str">
        <f t="shared" si="42"/>
        <v>J</v>
      </c>
      <c r="AD119" s="205" t="str">
        <f t="shared" si="43"/>
        <v>J</v>
      </c>
      <c r="AE119" s="205" t="str">
        <f t="shared" si="44"/>
        <v>J</v>
      </c>
      <c r="AF119" s="205" t="str">
        <f t="shared" si="45"/>
        <v>J</v>
      </c>
      <c r="AG119" s="205" t="str">
        <f t="shared" si="46"/>
        <v>J</v>
      </c>
      <c r="AH119" s="205" t="str">
        <f t="shared" si="47"/>
        <v>J</v>
      </c>
      <c r="AI119" s="205" t="str">
        <f t="shared" si="48"/>
        <v>J</v>
      </c>
      <c r="AJ119" s="205" t="str">
        <f t="shared" si="49"/>
        <v>J</v>
      </c>
      <c r="AK119" s="205" t="str">
        <f t="shared" si="50"/>
        <v>J</v>
      </c>
      <c r="AL119" s="4" t="str">
        <f t="shared" si="51"/>
        <v>N</v>
      </c>
      <c r="AM119" s="150" t="str">
        <f>IF(ISERROR(VLOOKUP(G119,LOV_CDT!E:F,2,0)),"",VLOOKUP(G119,LOV_CDT!E:F,2,0))</f>
        <v/>
      </c>
      <c r="AN119" s="150" t="str">
        <f>IF(ISERROR(VLOOKUP(G119,LOV_CDT!L:M,2,0)),"",VLOOKUP(G119,LOV_CDT!L:M,2,0))</f>
        <v/>
      </c>
      <c r="AO119" s="4" t="str">
        <f t="shared" si="52"/>
        <v>J</v>
      </c>
      <c r="AP119" s="4" t="str">
        <f t="shared" si="53"/>
        <v>J</v>
      </c>
      <c r="AQ119" s="4" t="str">
        <f t="shared" si="54"/>
        <v>J</v>
      </c>
      <c r="AR119" s="4" t="str">
        <f t="shared" si="55"/>
        <v>J</v>
      </c>
      <c r="AS119" s="4" t="str">
        <f t="shared" si="56"/>
        <v>J</v>
      </c>
      <c r="AT119" s="4" t="str">
        <f t="shared" si="57"/>
        <v>J</v>
      </c>
      <c r="AU119" s="4">
        <f t="shared" si="58"/>
        <v>0</v>
      </c>
      <c r="AV119" s="4">
        <f t="shared" si="59"/>
        <v>0</v>
      </c>
      <c r="AW119" s="4">
        <f t="shared" si="60"/>
        <v>0</v>
      </c>
      <c r="AX119" s="4">
        <f t="shared" si="61"/>
        <v>0</v>
      </c>
      <c r="AY119" s="4">
        <f t="shared" si="62"/>
        <v>0</v>
      </c>
      <c r="AZ119" s="4">
        <f t="shared" si="63"/>
        <v>0</v>
      </c>
      <c r="BA119" s="4">
        <f t="shared" si="64"/>
        <v>0</v>
      </c>
      <c r="BB119" s="4" t="e">
        <f>VLOOKUP(G119,ACTIVITEITENLIJST!E:I,BB$2,0)</f>
        <v>#N/A</v>
      </c>
      <c r="BC119" s="4" t="str">
        <f>IF(ISERROR(B119),"J",IF(ISERROR(VLOOKUP(B119,B$3:B118,1,0)),"J","N"))</f>
        <v>N</v>
      </c>
      <c r="BD119" s="354" t="str">
        <f t="shared" si="65"/>
        <v>N</v>
      </c>
      <c r="BE119" s="358" t="str">
        <f t="shared" si="66"/>
        <v>N</v>
      </c>
    </row>
    <row r="120" spans="1:57" x14ac:dyDescent="0.25">
      <c r="A120" t="str">
        <f t="shared" si="67"/>
        <v>_</v>
      </c>
      <c r="B120" t="str">
        <f t="shared" si="38"/>
        <v>_</v>
      </c>
      <c r="C120" s="2">
        <v>99</v>
      </c>
      <c r="D120" s="2" t="str">
        <f>IF(Invoer!B150&lt;&gt;"",Invoer!B150,"")</f>
        <v/>
      </c>
      <c r="E120" s="134" t="str">
        <f>IF(D120&lt;&gt;"",Invoer!Z150,"")</f>
        <v/>
      </c>
      <c r="F120" s="134" t="str">
        <f>IF(D120&lt;&gt;"",IF(Invoer!AH150="Ja","J",IF(Invoer!AH150="Nee","N","")),"")</f>
        <v/>
      </c>
      <c r="G120" s="36" t="str">
        <f>IF(OR(E120="",E120=0),"",VLOOKUP(E120,ACTIVITEITENLIJST!D:E,G$2,0))</f>
        <v/>
      </c>
      <c r="H120" s="205" t="str">
        <f t="shared" si="39"/>
        <v/>
      </c>
      <c r="I120" s="4" t="str">
        <f>VLOOKUP($D120,percelen!$AZ:$DM,I$2,0)</f>
        <v/>
      </c>
      <c r="J120" s="212" t="str">
        <f>VLOOKUP($D120,percelen!$AZ:$DM,J$2,0)</f>
        <v/>
      </c>
      <c r="K120" s="4"/>
      <c r="L120" s="4">
        <f>VLOOKUP($D120,percelen!$AZ:$DM,L$2,0)</f>
        <v>0</v>
      </c>
      <c r="M120" s="4" t="str">
        <f>VLOOKUP($D120,percelen!$AZ:$DM,M$2,0)</f>
        <v/>
      </c>
      <c r="N120" s="205" t="e">
        <f>VLOOKUP(M120,NORM!$B$31:$F$38,N$2,0)</f>
        <v>#N/A</v>
      </c>
      <c r="O120" s="4" t="str">
        <f>VLOOKUP($D120,percelen!$AZ:$DM,O$2,0)</f>
        <v>N</v>
      </c>
      <c r="P120" s="4" t="str">
        <f>VLOOKUP($D120,percelen!$AZ:$DM,P$2,0)</f>
        <v>N</v>
      </c>
      <c r="Q120" s="4" t="str">
        <f>VLOOKUP($D120,percelen!$AZ:$DM,Q$2,0)</f>
        <v>N</v>
      </c>
      <c r="R120" s="205" t="str">
        <f>VLOOKUP($D120,percelen!$AZ:$DM,R$2,0)</f>
        <v>N</v>
      </c>
      <c r="S120" s="4" t="str">
        <f>VLOOKUP($D120,percelen!$AZ:$DM,S$2,0)</f>
        <v>N</v>
      </c>
      <c r="T120" s="4" t="str">
        <f>VLOOKUP($D120,percelen!$AZ:$DM,T$2,0)</f>
        <v>N</v>
      </c>
      <c r="U120" s="4" t="str">
        <f>VLOOKUP($D120,percelen!$AZ:$DM,U$2,0)</f>
        <v>N</v>
      </c>
      <c r="V120" s="4" t="str">
        <f>VLOOKUP($D120,percelen!$AZ:$DM,V$2,0)</f>
        <v>N</v>
      </c>
      <c r="W120" s="4" t="str">
        <f>IF(ISERROR(VLOOKUP($G120,GELDIGE_GEWASCODES_ECO!$B:$B,1,0)),"N","J")</f>
        <v>N</v>
      </c>
      <c r="X120" s="4" t="str">
        <f>IF(W120="J",IF(ISERROR(VLOOKUP($G120&amp;"_"&amp;$I120,GELDIGE_GEWASCODES_ECO!$A:$A,1,0)),"N","J"),"J")</f>
        <v>J</v>
      </c>
      <c r="Y120" s="4" t="str">
        <f>IF(ISERROR(VLOOKUP($G120,GELDIGE_GEWASCODES_ECO!$F:$F,1,0)),"N","J")</f>
        <v>N</v>
      </c>
      <c r="Z120" s="205" t="str">
        <f t="shared" si="40"/>
        <v>J</v>
      </c>
      <c r="AA120" s="4" t="str">
        <f>IF(ISERROR(VLOOKUP($G120,GELDIGE_GEWASCODES_ECO!$J:$J,1,0)),"N","J")</f>
        <v>N</v>
      </c>
      <c r="AB120" s="205" t="str">
        <f t="shared" si="41"/>
        <v>J</v>
      </c>
      <c r="AC120" s="4" t="str">
        <f t="shared" si="42"/>
        <v>J</v>
      </c>
      <c r="AD120" s="205" t="str">
        <f t="shared" si="43"/>
        <v>J</v>
      </c>
      <c r="AE120" s="205" t="str">
        <f t="shared" si="44"/>
        <v>J</v>
      </c>
      <c r="AF120" s="205" t="str">
        <f t="shared" si="45"/>
        <v>J</v>
      </c>
      <c r="AG120" s="205" t="str">
        <f t="shared" si="46"/>
        <v>J</v>
      </c>
      <c r="AH120" s="205" t="str">
        <f t="shared" si="47"/>
        <v>J</v>
      </c>
      <c r="AI120" s="205" t="str">
        <f t="shared" si="48"/>
        <v>J</v>
      </c>
      <c r="AJ120" s="205" t="str">
        <f t="shared" si="49"/>
        <v>J</v>
      </c>
      <c r="AK120" s="205" t="str">
        <f t="shared" si="50"/>
        <v>J</v>
      </c>
      <c r="AL120" s="4" t="str">
        <f t="shared" si="51"/>
        <v>N</v>
      </c>
      <c r="AM120" s="150" t="str">
        <f>IF(ISERROR(VLOOKUP(G120,LOV_CDT!E:F,2,0)),"",VLOOKUP(G120,LOV_CDT!E:F,2,0))</f>
        <v/>
      </c>
      <c r="AN120" s="150" t="str">
        <f>IF(ISERROR(VLOOKUP(G120,LOV_CDT!L:M,2,0)),"",VLOOKUP(G120,LOV_CDT!L:M,2,0))</f>
        <v/>
      </c>
      <c r="AO120" s="4" t="str">
        <f t="shared" si="52"/>
        <v>J</v>
      </c>
      <c r="AP120" s="4" t="str">
        <f t="shared" si="53"/>
        <v>J</v>
      </c>
      <c r="AQ120" s="4" t="str">
        <f t="shared" si="54"/>
        <v>J</v>
      </c>
      <c r="AR120" s="4" t="str">
        <f t="shared" si="55"/>
        <v>J</v>
      </c>
      <c r="AS120" s="4" t="str">
        <f t="shared" si="56"/>
        <v>J</v>
      </c>
      <c r="AT120" s="4" t="str">
        <f t="shared" si="57"/>
        <v>J</v>
      </c>
      <c r="AU120" s="4">
        <f t="shared" si="58"/>
        <v>0</v>
      </c>
      <c r="AV120" s="4">
        <f t="shared" si="59"/>
        <v>0</v>
      </c>
      <c r="AW120" s="4">
        <f t="shared" si="60"/>
        <v>0</v>
      </c>
      <c r="AX120" s="4">
        <f t="shared" si="61"/>
        <v>0</v>
      </c>
      <c r="AY120" s="4">
        <f t="shared" si="62"/>
        <v>0</v>
      </c>
      <c r="AZ120" s="4">
        <f t="shared" si="63"/>
        <v>0</v>
      </c>
      <c r="BA120" s="4">
        <f t="shared" si="64"/>
        <v>0</v>
      </c>
      <c r="BB120" s="4" t="e">
        <f>VLOOKUP(G120,ACTIVITEITENLIJST!E:I,BB$2,0)</f>
        <v>#N/A</v>
      </c>
      <c r="BC120" s="4" t="str">
        <f>IF(ISERROR(B120),"J",IF(ISERROR(VLOOKUP(B120,B$3:B119,1,0)),"J","N"))</f>
        <v>N</v>
      </c>
      <c r="BD120" s="354" t="str">
        <f t="shared" si="65"/>
        <v>N</v>
      </c>
      <c r="BE120" s="358" t="str">
        <f t="shared" si="66"/>
        <v>N</v>
      </c>
    </row>
    <row r="121" spans="1:57" x14ac:dyDescent="0.25">
      <c r="A121" t="str">
        <f t="shared" si="67"/>
        <v>_</v>
      </c>
      <c r="B121" t="str">
        <f t="shared" si="38"/>
        <v>_</v>
      </c>
      <c r="C121" s="2">
        <v>99</v>
      </c>
      <c r="D121" s="2" t="str">
        <f>IF(Invoer!B151&lt;&gt;"",Invoer!B151,"")</f>
        <v/>
      </c>
      <c r="E121" s="134" t="str">
        <f>IF(D121&lt;&gt;"",Invoer!Z151,"")</f>
        <v/>
      </c>
      <c r="F121" s="134" t="str">
        <f>IF(D121&lt;&gt;"",IF(Invoer!AH151="Ja","J",IF(Invoer!AH151="Nee","N","")),"")</f>
        <v/>
      </c>
      <c r="G121" s="36" t="str">
        <f>IF(OR(E121="",E121=0),"",VLOOKUP(E121,ACTIVITEITENLIJST!D:E,G$2,0))</f>
        <v/>
      </c>
      <c r="H121" s="205" t="str">
        <f t="shared" si="39"/>
        <v/>
      </c>
      <c r="I121" s="4" t="str">
        <f>VLOOKUP($D121,percelen!$AZ:$DM,I$2,0)</f>
        <v/>
      </c>
      <c r="J121" s="212" t="str">
        <f>VLOOKUP($D121,percelen!$AZ:$DM,J$2,0)</f>
        <v/>
      </c>
      <c r="K121" s="4"/>
      <c r="L121" s="4">
        <f>VLOOKUP($D121,percelen!$AZ:$DM,L$2,0)</f>
        <v>0</v>
      </c>
      <c r="M121" s="4" t="str">
        <f>VLOOKUP($D121,percelen!$AZ:$DM,M$2,0)</f>
        <v/>
      </c>
      <c r="N121" s="205" t="e">
        <f>VLOOKUP(M121,NORM!$B$31:$F$38,N$2,0)</f>
        <v>#N/A</v>
      </c>
      <c r="O121" s="4" t="str">
        <f>VLOOKUP($D121,percelen!$AZ:$DM,O$2,0)</f>
        <v>N</v>
      </c>
      <c r="P121" s="4" t="str">
        <f>VLOOKUP($D121,percelen!$AZ:$DM,P$2,0)</f>
        <v>N</v>
      </c>
      <c r="Q121" s="4" t="str">
        <f>VLOOKUP($D121,percelen!$AZ:$DM,Q$2,0)</f>
        <v>N</v>
      </c>
      <c r="R121" s="205" t="str">
        <f>VLOOKUP($D121,percelen!$AZ:$DM,R$2,0)</f>
        <v>N</v>
      </c>
      <c r="S121" s="4" t="str">
        <f>VLOOKUP($D121,percelen!$AZ:$DM,S$2,0)</f>
        <v>N</v>
      </c>
      <c r="T121" s="4" t="str">
        <f>VLOOKUP($D121,percelen!$AZ:$DM,T$2,0)</f>
        <v>N</v>
      </c>
      <c r="U121" s="4" t="str">
        <f>VLOOKUP($D121,percelen!$AZ:$DM,U$2,0)</f>
        <v>N</v>
      </c>
      <c r="V121" s="4" t="str">
        <f>VLOOKUP($D121,percelen!$AZ:$DM,V$2,0)</f>
        <v>N</v>
      </c>
      <c r="W121" s="4" t="str">
        <f>IF(ISERROR(VLOOKUP($G121,GELDIGE_GEWASCODES_ECO!$B:$B,1,0)),"N","J")</f>
        <v>N</v>
      </c>
      <c r="X121" s="4" t="str">
        <f>IF(W121="J",IF(ISERROR(VLOOKUP($G121&amp;"_"&amp;$I121,GELDIGE_GEWASCODES_ECO!$A:$A,1,0)),"N","J"),"J")</f>
        <v>J</v>
      </c>
      <c r="Y121" s="4" t="str">
        <f>IF(ISERROR(VLOOKUP($G121,GELDIGE_GEWASCODES_ECO!$F:$F,1,0)),"N","J")</f>
        <v>N</v>
      </c>
      <c r="Z121" s="205" t="str">
        <f t="shared" si="40"/>
        <v>J</v>
      </c>
      <c r="AA121" s="4" t="str">
        <f>IF(ISERROR(VLOOKUP($G121,GELDIGE_GEWASCODES_ECO!$J:$J,1,0)),"N","J")</f>
        <v>N</v>
      </c>
      <c r="AB121" s="205" t="str">
        <f t="shared" si="41"/>
        <v>J</v>
      </c>
      <c r="AC121" s="4" t="str">
        <f t="shared" si="42"/>
        <v>J</v>
      </c>
      <c r="AD121" s="205" t="str">
        <f t="shared" si="43"/>
        <v>J</v>
      </c>
      <c r="AE121" s="205" t="str">
        <f t="shared" si="44"/>
        <v>J</v>
      </c>
      <c r="AF121" s="205" t="str">
        <f t="shared" si="45"/>
        <v>J</v>
      </c>
      <c r="AG121" s="205" t="str">
        <f t="shared" si="46"/>
        <v>J</v>
      </c>
      <c r="AH121" s="205" t="str">
        <f t="shared" si="47"/>
        <v>J</v>
      </c>
      <c r="AI121" s="205" t="str">
        <f t="shared" si="48"/>
        <v>J</v>
      </c>
      <c r="AJ121" s="205" t="str">
        <f t="shared" si="49"/>
        <v>J</v>
      </c>
      <c r="AK121" s="205" t="str">
        <f t="shared" si="50"/>
        <v>J</v>
      </c>
      <c r="AL121" s="4" t="str">
        <f t="shared" si="51"/>
        <v>N</v>
      </c>
      <c r="AM121" s="150" t="str">
        <f>IF(ISERROR(VLOOKUP(G121,LOV_CDT!E:F,2,0)),"",VLOOKUP(G121,LOV_CDT!E:F,2,0))</f>
        <v/>
      </c>
      <c r="AN121" s="150" t="str">
        <f>IF(ISERROR(VLOOKUP(G121,LOV_CDT!L:M,2,0)),"",VLOOKUP(G121,LOV_CDT!L:M,2,0))</f>
        <v/>
      </c>
      <c r="AO121" s="4" t="str">
        <f t="shared" si="52"/>
        <v>J</v>
      </c>
      <c r="AP121" s="4" t="str">
        <f t="shared" si="53"/>
        <v>J</v>
      </c>
      <c r="AQ121" s="4" t="str">
        <f t="shared" si="54"/>
        <v>J</v>
      </c>
      <c r="AR121" s="4" t="str">
        <f t="shared" si="55"/>
        <v>J</v>
      </c>
      <c r="AS121" s="4" t="str">
        <f t="shared" si="56"/>
        <v>J</v>
      </c>
      <c r="AT121" s="4" t="str">
        <f t="shared" si="57"/>
        <v>J</v>
      </c>
      <c r="AU121" s="4">
        <f t="shared" si="58"/>
        <v>0</v>
      </c>
      <c r="AV121" s="4">
        <f t="shared" si="59"/>
        <v>0</v>
      </c>
      <c r="AW121" s="4">
        <f t="shared" si="60"/>
        <v>0</v>
      </c>
      <c r="AX121" s="4">
        <f t="shared" si="61"/>
        <v>0</v>
      </c>
      <c r="AY121" s="4">
        <f t="shared" si="62"/>
        <v>0</v>
      </c>
      <c r="AZ121" s="4">
        <f t="shared" si="63"/>
        <v>0</v>
      </c>
      <c r="BA121" s="4">
        <f t="shared" si="64"/>
        <v>0</v>
      </c>
      <c r="BB121" s="4" t="e">
        <f>VLOOKUP(G121,ACTIVITEITENLIJST!E:I,BB$2,0)</f>
        <v>#N/A</v>
      </c>
      <c r="BC121" s="4" t="str">
        <f>IF(ISERROR(B121),"J",IF(ISERROR(VLOOKUP(B121,B$3:B120,1,0)),"J","N"))</f>
        <v>N</v>
      </c>
      <c r="BD121" s="354" t="str">
        <f t="shared" si="65"/>
        <v>N</v>
      </c>
      <c r="BE121" s="358" t="str">
        <f t="shared" si="66"/>
        <v>N</v>
      </c>
    </row>
    <row r="122" spans="1:57" x14ac:dyDescent="0.25">
      <c r="A122" t="str">
        <f t="shared" si="67"/>
        <v>_</v>
      </c>
      <c r="B122" t="str">
        <f t="shared" si="38"/>
        <v>_</v>
      </c>
      <c r="C122" s="2">
        <v>99</v>
      </c>
      <c r="D122" s="2" t="str">
        <f>IF(Invoer!B152&lt;&gt;"",Invoer!B152,"")</f>
        <v/>
      </c>
      <c r="E122" s="134" t="str">
        <f>IF(D122&lt;&gt;"",Invoer!Z152,"")</f>
        <v/>
      </c>
      <c r="F122" s="134" t="str">
        <f>IF(D122&lt;&gt;"",IF(Invoer!AH152="Ja","J",IF(Invoer!AH152="Nee","N","")),"")</f>
        <v/>
      </c>
      <c r="G122" s="36" t="str">
        <f>IF(OR(E122="",E122=0),"",VLOOKUP(E122,ACTIVITEITENLIJST!D:E,G$2,0))</f>
        <v/>
      </c>
      <c r="H122" s="205" t="str">
        <f t="shared" si="39"/>
        <v/>
      </c>
      <c r="I122" s="4" t="str">
        <f>VLOOKUP($D122,percelen!$AZ:$DM,I$2,0)</f>
        <v/>
      </c>
      <c r="J122" s="212" t="str">
        <f>VLOOKUP($D122,percelen!$AZ:$DM,J$2,0)</f>
        <v/>
      </c>
      <c r="K122" s="4"/>
      <c r="L122" s="4">
        <f>VLOOKUP($D122,percelen!$AZ:$DM,L$2,0)</f>
        <v>0</v>
      </c>
      <c r="M122" s="4" t="str">
        <f>VLOOKUP($D122,percelen!$AZ:$DM,M$2,0)</f>
        <v/>
      </c>
      <c r="N122" s="205" t="e">
        <f>VLOOKUP(M122,NORM!$B$31:$F$38,N$2,0)</f>
        <v>#N/A</v>
      </c>
      <c r="O122" s="4" t="str">
        <f>VLOOKUP($D122,percelen!$AZ:$DM,O$2,0)</f>
        <v>N</v>
      </c>
      <c r="P122" s="4" t="str">
        <f>VLOOKUP($D122,percelen!$AZ:$DM,P$2,0)</f>
        <v>N</v>
      </c>
      <c r="Q122" s="4" t="str">
        <f>VLOOKUP($D122,percelen!$AZ:$DM,Q$2,0)</f>
        <v>N</v>
      </c>
      <c r="R122" s="205" t="str">
        <f>VLOOKUP($D122,percelen!$AZ:$DM,R$2,0)</f>
        <v>N</v>
      </c>
      <c r="S122" s="4" t="str">
        <f>VLOOKUP($D122,percelen!$AZ:$DM,S$2,0)</f>
        <v>N</v>
      </c>
      <c r="T122" s="4" t="str">
        <f>VLOOKUP($D122,percelen!$AZ:$DM,T$2,0)</f>
        <v>N</v>
      </c>
      <c r="U122" s="4" t="str">
        <f>VLOOKUP($D122,percelen!$AZ:$DM,U$2,0)</f>
        <v>N</v>
      </c>
      <c r="V122" s="4" t="str">
        <f>VLOOKUP($D122,percelen!$AZ:$DM,V$2,0)</f>
        <v>N</v>
      </c>
      <c r="W122" s="4" t="str">
        <f>IF(ISERROR(VLOOKUP($G122,GELDIGE_GEWASCODES_ECO!$B:$B,1,0)),"N","J")</f>
        <v>N</v>
      </c>
      <c r="X122" s="4" t="str">
        <f>IF(W122="J",IF(ISERROR(VLOOKUP($G122&amp;"_"&amp;$I122,GELDIGE_GEWASCODES_ECO!$A:$A,1,0)),"N","J"),"J")</f>
        <v>J</v>
      </c>
      <c r="Y122" s="4" t="str">
        <f>IF(ISERROR(VLOOKUP($G122,GELDIGE_GEWASCODES_ECO!$F:$F,1,0)),"N","J")</f>
        <v>N</v>
      </c>
      <c r="Z122" s="205" t="str">
        <f t="shared" si="40"/>
        <v>J</v>
      </c>
      <c r="AA122" s="4" t="str">
        <f>IF(ISERROR(VLOOKUP($G122,GELDIGE_GEWASCODES_ECO!$J:$J,1,0)),"N","J")</f>
        <v>N</v>
      </c>
      <c r="AB122" s="205" t="str">
        <f t="shared" si="41"/>
        <v>J</v>
      </c>
      <c r="AC122" s="4" t="str">
        <f t="shared" si="42"/>
        <v>J</v>
      </c>
      <c r="AD122" s="205" t="str">
        <f t="shared" si="43"/>
        <v>J</v>
      </c>
      <c r="AE122" s="205" t="str">
        <f t="shared" si="44"/>
        <v>J</v>
      </c>
      <c r="AF122" s="205" t="str">
        <f t="shared" si="45"/>
        <v>J</v>
      </c>
      <c r="AG122" s="205" t="str">
        <f t="shared" si="46"/>
        <v>J</v>
      </c>
      <c r="AH122" s="205" t="str">
        <f t="shared" si="47"/>
        <v>J</v>
      </c>
      <c r="AI122" s="205" t="str">
        <f t="shared" si="48"/>
        <v>J</v>
      </c>
      <c r="AJ122" s="205" t="str">
        <f t="shared" si="49"/>
        <v>J</v>
      </c>
      <c r="AK122" s="205" t="str">
        <f t="shared" si="50"/>
        <v>J</v>
      </c>
      <c r="AL122" s="4" t="str">
        <f t="shared" si="51"/>
        <v>N</v>
      </c>
      <c r="AM122" s="150" t="str">
        <f>IF(ISERROR(VLOOKUP(G122,LOV_CDT!E:F,2,0)),"",VLOOKUP(G122,LOV_CDT!E:F,2,0))</f>
        <v/>
      </c>
      <c r="AN122" s="150" t="str">
        <f>IF(ISERROR(VLOOKUP(G122,LOV_CDT!L:M,2,0)),"",VLOOKUP(G122,LOV_CDT!L:M,2,0))</f>
        <v/>
      </c>
      <c r="AO122" s="4" t="str">
        <f t="shared" si="52"/>
        <v>J</v>
      </c>
      <c r="AP122" s="4" t="str">
        <f t="shared" si="53"/>
        <v>J</v>
      </c>
      <c r="AQ122" s="4" t="str">
        <f t="shared" si="54"/>
        <v>J</v>
      </c>
      <c r="AR122" s="4" t="str">
        <f t="shared" si="55"/>
        <v>J</v>
      </c>
      <c r="AS122" s="4" t="str">
        <f t="shared" si="56"/>
        <v>J</v>
      </c>
      <c r="AT122" s="4" t="str">
        <f t="shared" si="57"/>
        <v>J</v>
      </c>
      <c r="AU122" s="4">
        <f t="shared" si="58"/>
        <v>0</v>
      </c>
      <c r="AV122" s="4">
        <f t="shared" si="59"/>
        <v>0</v>
      </c>
      <c r="AW122" s="4">
        <f t="shared" si="60"/>
        <v>0</v>
      </c>
      <c r="AX122" s="4">
        <f t="shared" si="61"/>
        <v>0</v>
      </c>
      <c r="AY122" s="4">
        <f t="shared" si="62"/>
        <v>0</v>
      </c>
      <c r="AZ122" s="4">
        <f t="shared" si="63"/>
        <v>0</v>
      </c>
      <c r="BA122" s="4">
        <f t="shared" si="64"/>
        <v>0</v>
      </c>
      <c r="BB122" s="4" t="e">
        <f>VLOOKUP(G122,ACTIVITEITENLIJST!E:I,BB$2,0)</f>
        <v>#N/A</v>
      </c>
      <c r="BC122" s="4" t="str">
        <f>IF(ISERROR(B122),"J",IF(ISERROR(VLOOKUP(B122,B$3:B121,1,0)),"J","N"))</f>
        <v>N</v>
      </c>
      <c r="BD122" s="354" t="str">
        <f t="shared" si="65"/>
        <v>N</v>
      </c>
      <c r="BE122" s="358" t="str">
        <f t="shared" si="66"/>
        <v>N</v>
      </c>
    </row>
    <row r="123" spans="1:57" x14ac:dyDescent="0.25">
      <c r="A123" t="str">
        <f t="shared" si="67"/>
        <v>_</v>
      </c>
      <c r="B123" t="str">
        <f t="shared" si="38"/>
        <v>_</v>
      </c>
      <c r="C123" s="2">
        <v>99</v>
      </c>
      <c r="D123" s="2" t="str">
        <f>IF(Invoer!B153&lt;&gt;"",Invoer!B153,"")</f>
        <v/>
      </c>
      <c r="E123" s="134" t="str">
        <f>IF(D123&lt;&gt;"",Invoer!Z153,"")</f>
        <v/>
      </c>
      <c r="F123" s="134" t="str">
        <f>IF(D123&lt;&gt;"",IF(Invoer!AH153="Ja","J",IF(Invoer!AH153="Nee","N","")),"")</f>
        <v/>
      </c>
      <c r="G123" s="36" t="str">
        <f>IF(OR(E123="",E123=0),"",VLOOKUP(E123,ACTIVITEITENLIJST!D:E,G$2,0))</f>
        <v/>
      </c>
      <c r="H123" s="205" t="str">
        <f t="shared" si="39"/>
        <v/>
      </c>
      <c r="I123" s="4" t="str">
        <f>VLOOKUP($D123,percelen!$AZ:$DM,I$2,0)</f>
        <v/>
      </c>
      <c r="J123" s="212" t="str">
        <f>VLOOKUP($D123,percelen!$AZ:$DM,J$2,0)</f>
        <v/>
      </c>
      <c r="K123" s="4"/>
      <c r="L123" s="4">
        <f>VLOOKUP($D123,percelen!$AZ:$DM,L$2,0)</f>
        <v>0</v>
      </c>
      <c r="M123" s="4" t="str">
        <f>VLOOKUP($D123,percelen!$AZ:$DM,M$2,0)</f>
        <v/>
      </c>
      <c r="N123" s="205" t="e">
        <f>VLOOKUP(M123,NORM!$B$31:$F$38,N$2,0)</f>
        <v>#N/A</v>
      </c>
      <c r="O123" s="4" t="str">
        <f>VLOOKUP($D123,percelen!$AZ:$DM,O$2,0)</f>
        <v>N</v>
      </c>
      <c r="P123" s="4" t="str">
        <f>VLOOKUP($D123,percelen!$AZ:$DM,P$2,0)</f>
        <v>N</v>
      </c>
      <c r="Q123" s="4" t="str">
        <f>VLOOKUP($D123,percelen!$AZ:$DM,Q$2,0)</f>
        <v>N</v>
      </c>
      <c r="R123" s="205" t="str">
        <f>VLOOKUP($D123,percelen!$AZ:$DM,R$2,0)</f>
        <v>N</v>
      </c>
      <c r="S123" s="4" t="str">
        <f>VLOOKUP($D123,percelen!$AZ:$DM,S$2,0)</f>
        <v>N</v>
      </c>
      <c r="T123" s="4" t="str">
        <f>VLOOKUP($D123,percelen!$AZ:$DM,T$2,0)</f>
        <v>N</v>
      </c>
      <c r="U123" s="4" t="str">
        <f>VLOOKUP($D123,percelen!$AZ:$DM,U$2,0)</f>
        <v>N</v>
      </c>
      <c r="V123" s="4" t="str">
        <f>VLOOKUP($D123,percelen!$AZ:$DM,V$2,0)</f>
        <v>N</v>
      </c>
      <c r="W123" s="4" t="str">
        <f>IF(ISERROR(VLOOKUP($G123,GELDIGE_GEWASCODES_ECO!$B:$B,1,0)),"N","J")</f>
        <v>N</v>
      </c>
      <c r="X123" s="4" t="str">
        <f>IF(W123="J",IF(ISERROR(VLOOKUP($G123&amp;"_"&amp;$I123,GELDIGE_GEWASCODES_ECO!$A:$A,1,0)),"N","J"),"J")</f>
        <v>J</v>
      </c>
      <c r="Y123" s="4" t="str">
        <f>IF(ISERROR(VLOOKUP($G123,GELDIGE_GEWASCODES_ECO!$F:$F,1,0)),"N","J")</f>
        <v>N</v>
      </c>
      <c r="Z123" s="205" t="str">
        <f t="shared" si="40"/>
        <v>J</v>
      </c>
      <c r="AA123" s="4" t="str">
        <f>IF(ISERROR(VLOOKUP($G123,GELDIGE_GEWASCODES_ECO!$J:$J,1,0)),"N","J")</f>
        <v>N</v>
      </c>
      <c r="AB123" s="205" t="str">
        <f t="shared" si="41"/>
        <v>J</v>
      </c>
      <c r="AC123" s="4" t="str">
        <f t="shared" si="42"/>
        <v>J</v>
      </c>
      <c r="AD123" s="205" t="str">
        <f t="shared" si="43"/>
        <v>J</v>
      </c>
      <c r="AE123" s="205" t="str">
        <f t="shared" si="44"/>
        <v>J</v>
      </c>
      <c r="AF123" s="205" t="str">
        <f t="shared" si="45"/>
        <v>J</v>
      </c>
      <c r="AG123" s="205" t="str">
        <f t="shared" si="46"/>
        <v>J</v>
      </c>
      <c r="AH123" s="205" t="str">
        <f t="shared" si="47"/>
        <v>J</v>
      </c>
      <c r="AI123" s="205" t="str">
        <f t="shared" si="48"/>
        <v>J</v>
      </c>
      <c r="AJ123" s="205" t="str">
        <f t="shared" si="49"/>
        <v>J</v>
      </c>
      <c r="AK123" s="205" t="str">
        <f t="shared" si="50"/>
        <v>J</v>
      </c>
      <c r="AL123" s="4" t="str">
        <f t="shared" si="51"/>
        <v>N</v>
      </c>
      <c r="AM123" s="150" t="str">
        <f>IF(ISERROR(VLOOKUP(G123,LOV_CDT!E:F,2,0)),"",VLOOKUP(G123,LOV_CDT!E:F,2,0))</f>
        <v/>
      </c>
      <c r="AN123" s="150" t="str">
        <f>IF(ISERROR(VLOOKUP(G123,LOV_CDT!L:M,2,0)),"",VLOOKUP(G123,LOV_CDT!L:M,2,0))</f>
        <v/>
      </c>
      <c r="AO123" s="4" t="str">
        <f t="shared" si="52"/>
        <v>J</v>
      </c>
      <c r="AP123" s="4" t="str">
        <f t="shared" si="53"/>
        <v>J</v>
      </c>
      <c r="AQ123" s="4" t="str">
        <f t="shared" si="54"/>
        <v>J</v>
      </c>
      <c r="AR123" s="4" t="str">
        <f t="shared" si="55"/>
        <v>J</v>
      </c>
      <c r="AS123" s="4" t="str">
        <f t="shared" si="56"/>
        <v>J</v>
      </c>
      <c r="AT123" s="4" t="str">
        <f t="shared" si="57"/>
        <v>J</v>
      </c>
      <c r="AU123" s="4">
        <f t="shared" si="58"/>
        <v>0</v>
      </c>
      <c r="AV123" s="4">
        <f t="shared" si="59"/>
        <v>0</v>
      </c>
      <c r="AW123" s="4">
        <f t="shared" si="60"/>
        <v>0</v>
      </c>
      <c r="AX123" s="4">
        <f t="shared" si="61"/>
        <v>0</v>
      </c>
      <c r="AY123" s="4">
        <f t="shared" si="62"/>
        <v>0</v>
      </c>
      <c r="AZ123" s="4">
        <f t="shared" si="63"/>
        <v>0</v>
      </c>
      <c r="BA123" s="4">
        <f t="shared" si="64"/>
        <v>0</v>
      </c>
      <c r="BB123" s="4" t="e">
        <f>VLOOKUP(G123,ACTIVITEITENLIJST!E:I,BB$2,0)</f>
        <v>#N/A</v>
      </c>
      <c r="BC123" s="4" t="str">
        <f>IF(ISERROR(B123),"J",IF(ISERROR(VLOOKUP(B123,B$3:B122,1,0)),"J","N"))</f>
        <v>N</v>
      </c>
      <c r="BD123" s="354" t="str">
        <f t="shared" si="65"/>
        <v>N</v>
      </c>
      <c r="BE123" s="358" t="str">
        <f t="shared" si="66"/>
        <v>N</v>
      </c>
    </row>
    <row r="124" spans="1:57" x14ac:dyDescent="0.25">
      <c r="A124" t="str">
        <f t="shared" si="67"/>
        <v>_</v>
      </c>
      <c r="B124" t="str">
        <f t="shared" si="38"/>
        <v>_</v>
      </c>
      <c r="C124" s="2">
        <v>99</v>
      </c>
      <c r="D124" s="2" t="str">
        <f>IF(Invoer!B154&lt;&gt;"",Invoer!B154,"")</f>
        <v/>
      </c>
      <c r="E124" s="134" t="str">
        <f>IF(D124&lt;&gt;"",Invoer!Z154,"")</f>
        <v/>
      </c>
      <c r="F124" s="134" t="str">
        <f>IF(D124&lt;&gt;"",IF(Invoer!AH154="Ja","J",IF(Invoer!AH154="Nee","N","")),"")</f>
        <v/>
      </c>
      <c r="G124" s="36" t="str">
        <f>IF(OR(E124="",E124=0),"",VLOOKUP(E124,ACTIVITEITENLIJST!D:E,G$2,0))</f>
        <v/>
      </c>
      <c r="H124" s="205" t="str">
        <f t="shared" si="39"/>
        <v/>
      </c>
      <c r="I124" s="4" t="str">
        <f>VLOOKUP($D124,percelen!$AZ:$DM,I$2,0)</f>
        <v/>
      </c>
      <c r="J124" s="212" t="str">
        <f>VLOOKUP($D124,percelen!$AZ:$DM,J$2,0)</f>
        <v/>
      </c>
      <c r="K124" s="4"/>
      <c r="L124" s="4">
        <f>VLOOKUP($D124,percelen!$AZ:$DM,L$2,0)</f>
        <v>0</v>
      </c>
      <c r="M124" s="4" t="str">
        <f>VLOOKUP($D124,percelen!$AZ:$DM,M$2,0)</f>
        <v/>
      </c>
      <c r="N124" s="205" t="e">
        <f>VLOOKUP(M124,NORM!$B$31:$F$38,N$2,0)</f>
        <v>#N/A</v>
      </c>
      <c r="O124" s="4" t="str">
        <f>VLOOKUP($D124,percelen!$AZ:$DM,O$2,0)</f>
        <v>N</v>
      </c>
      <c r="P124" s="4" t="str">
        <f>VLOOKUP($D124,percelen!$AZ:$DM,P$2,0)</f>
        <v>N</v>
      </c>
      <c r="Q124" s="4" t="str">
        <f>VLOOKUP($D124,percelen!$AZ:$DM,Q$2,0)</f>
        <v>N</v>
      </c>
      <c r="R124" s="205" t="str">
        <f>VLOOKUP($D124,percelen!$AZ:$DM,R$2,0)</f>
        <v>N</v>
      </c>
      <c r="S124" s="4" t="str">
        <f>VLOOKUP($D124,percelen!$AZ:$DM,S$2,0)</f>
        <v>N</v>
      </c>
      <c r="T124" s="4" t="str">
        <f>VLOOKUP($D124,percelen!$AZ:$DM,T$2,0)</f>
        <v>N</v>
      </c>
      <c r="U124" s="4" t="str">
        <f>VLOOKUP($D124,percelen!$AZ:$DM,U$2,0)</f>
        <v>N</v>
      </c>
      <c r="V124" s="4" t="str">
        <f>VLOOKUP($D124,percelen!$AZ:$DM,V$2,0)</f>
        <v>N</v>
      </c>
      <c r="W124" s="4" t="str">
        <f>IF(ISERROR(VLOOKUP($G124,GELDIGE_GEWASCODES_ECO!$B:$B,1,0)),"N","J")</f>
        <v>N</v>
      </c>
      <c r="X124" s="4" t="str">
        <f>IF(W124="J",IF(ISERROR(VLOOKUP($G124&amp;"_"&amp;$I124,GELDIGE_GEWASCODES_ECO!$A:$A,1,0)),"N","J"),"J")</f>
        <v>J</v>
      </c>
      <c r="Y124" s="4" t="str">
        <f>IF(ISERROR(VLOOKUP($G124,GELDIGE_GEWASCODES_ECO!$F:$F,1,0)),"N","J")</f>
        <v>N</v>
      </c>
      <c r="Z124" s="205" t="str">
        <f t="shared" si="40"/>
        <v>J</v>
      </c>
      <c r="AA124" s="4" t="str">
        <f>IF(ISERROR(VLOOKUP($G124,GELDIGE_GEWASCODES_ECO!$J:$J,1,0)),"N","J")</f>
        <v>N</v>
      </c>
      <c r="AB124" s="205" t="str">
        <f t="shared" si="41"/>
        <v>J</v>
      </c>
      <c r="AC124" s="4" t="str">
        <f t="shared" si="42"/>
        <v>J</v>
      </c>
      <c r="AD124" s="205" t="str">
        <f t="shared" si="43"/>
        <v>J</v>
      </c>
      <c r="AE124" s="205" t="str">
        <f t="shared" si="44"/>
        <v>J</v>
      </c>
      <c r="AF124" s="205" t="str">
        <f t="shared" si="45"/>
        <v>J</v>
      </c>
      <c r="AG124" s="205" t="str">
        <f t="shared" si="46"/>
        <v>J</v>
      </c>
      <c r="AH124" s="205" t="str">
        <f t="shared" si="47"/>
        <v>J</v>
      </c>
      <c r="AI124" s="205" t="str">
        <f t="shared" si="48"/>
        <v>J</v>
      </c>
      <c r="AJ124" s="205" t="str">
        <f t="shared" si="49"/>
        <v>J</v>
      </c>
      <c r="AK124" s="205" t="str">
        <f t="shared" si="50"/>
        <v>J</v>
      </c>
      <c r="AL124" s="4" t="str">
        <f t="shared" si="51"/>
        <v>N</v>
      </c>
      <c r="AM124" s="150" t="str">
        <f>IF(ISERROR(VLOOKUP(G124,LOV_CDT!E:F,2,0)),"",VLOOKUP(G124,LOV_CDT!E:F,2,0))</f>
        <v/>
      </c>
      <c r="AN124" s="150" t="str">
        <f>IF(ISERROR(VLOOKUP(G124,LOV_CDT!L:M,2,0)),"",VLOOKUP(G124,LOV_CDT!L:M,2,0))</f>
        <v/>
      </c>
      <c r="AO124" s="4" t="str">
        <f t="shared" si="52"/>
        <v>J</v>
      </c>
      <c r="AP124" s="4" t="str">
        <f t="shared" si="53"/>
        <v>J</v>
      </c>
      <c r="AQ124" s="4" t="str">
        <f t="shared" si="54"/>
        <v>J</v>
      </c>
      <c r="AR124" s="4" t="str">
        <f t="shared" si="55"/>
        <v>J</v>
      </c>
      <c r="AS124" s="4" t="str">
        <f t="shared" si="56"/>
        <v>J</v>
      </c>
      <c r="AT124" s="4" t="str">
        <f t="shared" si="57"/>
        <v>J</v>
      </c>
      <c r="AU124" s="4">
        <f t="shared" si="58"/>
        <v>0</v>
      </c>
      <c r="AV124" s="4">
        <f t="shared" si="59"/>
        <v>0</v>
      </c>
      <c r="AW124" s="4">
        <f t="shared" si="60"/>
        <v>0</v>
      </c>
      <c r="AX124" s="4">
        <f t="shared" si="61"/>
        <v>0</v>
      </c>
      <c r="AY124" s="4">
        <f t="shared" si="62"/>
        <v>0</v>
      </c>
      <c r="AZ124" s="4">
        <f t="shared" si="63"/>
        <v>0</v>
      </c>
      <c r="BA124" s="4">
        <f t="shared" si="64"/>
        <v>0</v>
      </c>
      <c r="BB124" s="4" t="e">
        <f>VLOOKUP(G124,ACTIVITEITENLIJST!E:I,BB$2,0)</f>
        <v>#N/A</v>
      </c>
      <c r="BC124" s="4" t="str">
        <f>IF(ISERROR(B124),"J",IF(ISERROR(VLOOKUP(B124,B$3:B123,1,0)),"J","N"))</f>
        <v>N</v>
      </c>
      <c r="BD124" s="354" t="str">
        <f t="shared" si="65"/>
        <v>N</v>
      </c>
      <c r="BE124" s="358" t="str">
        <f t="shared" si="66"/>
        <v>N</v>
      </c>
    </row>
    <row r="125" spans="1:57" x14ac:dyDescent="0.25">
      <c r="A125" t="str">
        <f t="shared" si="67"/>
        <v>_</v>
      </c>
      <c r="B125" t="str">
        <f t="shared" si="38"/>
        <v>_</v>
      </c>
      <c r="C125" s="2">
        <v>99</v>
      </c>
      <c r="D125" s="2" t="str">
        <f>IF(Invoer!B155&lt;&gt;"",Invoer!B155,"")</f>
        <v/>
      </c>
      <c r="E125" s="134" t="str">
        <f>IF(D125&lt;&gt;"",Invoer!Z155,"")</f>
        <v/>
      </c>
      <c r="F125" s="134" t="str">
        <f>IF(D125&lt;&gt;"",IF(Invoer!AH155="Ja","J",IF(Invoer!AH155="Nee","N","")),"")</f>
        <v/>
      </c>
      <c r="G125" s="36" t="str">
        <f>IF(OR(E125="",E125=0),"",VLOOKUP(E125,ACTIVITEITENLIJST!D:E,G$2,0))</f>
        <v/>
      </c>
      <c r="H125" s="205" t="str">
        <f t="shared" si="39"/>
        <v/>
      </c>
      <c r="I125" s="4" t="str">
        <f>VLOOKUP($D125,percelen!$AZ:$DM,I$2,0)</f>
        <v/>
      </c>
      <c r="J125" s="212" t="str">
        <f>VLOOKUP($D125,percelen!$AZ:$DM,J$2,0)</f>
        <v/>
      </c>
      <c r="K125" s="4"/>
      <c r="L125" s="4">
        <f>VLOOKUP($D125,percelen!$AZ:$DM,L$2,0)</f>
        <v>0</v>
      </c>
      <c r="M125" s="4" t="str">
        <f>VLOOKUP($D125,percelen!$AZ:$DM,M$2,0)</f>
        <v/>
      </c>
      <c r="N125" s="205" t="e">
        <f>VLOOKUP(M125,NORM!$B$31:$F$38,N$2,0)</f>
        <v>#N/A</v>
      </c>
      <c r="O125" s="4" t="str">
        <f>VLOOKUP($D125,percelen!$AZ:$DM,O$2,0)</f>
        <v>N</v>
      </c>
      <c r="P125" s="4" t="str">
        <f>VLOOKUP($D125,percelen!$AZ:$DM,P$2,0)</f>
        <v>N</v>
      </c>
      <c r="Q125" s="4" t="str">
        <f>VLOOKUP($D125,percelen!$AZ:$DM,Q$2,0)</f>
        <v>N</v>
      </c>
      <c r="R125" s="205" t="str">
        <f>VLOOKUP($D125,percelen!$AZ:$DM,R$2,0)</f>
        <v>N</v>
      </c>
      <c r="S125" s="4" t="str">
        <f>VLOOKUP($D125,percelen!$AZ:$DM,S$2,0)</f>
        <v>N</v>
      </c>
      <c r="T125" s="4" t="str">
        <f>VLOOKUP($D125,percelen!$AZ:$DM,T$2,0)</f>
        <v>N</v>
      </c>
      <c r="U125" s="4" t="str">
        <f>VLOOKUP($D125,percelen!$AZ:$DM,U$2,0)</f>
        <v>N</v>
      </c>
      <c r="V125" s="4" t="str">
        <f>VLOOKUP($D125,percelen!$AZ:$DM,V$2,0)</f>
        <v>N</v>
      </c>
      <c r="W125" s="4" t="str">
        <f>IF(ISERROR(VLOOKUP($G125,GELDIGE_GEWASCODES_ECO!$B:$B,1,0)),"N","J")</f>
        <v>N</v>
      </c>
      <c r="X125" s="4" t="str">
        <f>IF(W125="J",IF(ISERROR(VLOOKUP($G125&amp;"_"&amp;$I125,GELDIGE_GEWASCODES_ECO!$A:$A,1,0)),"N","J"),"J")</f>
        <v>J</v>
      </c>
      <c r="Y125" s="4" t="str">
        <f>IF(ISERROR(VLOOKUP($G125,GELDIGE_GEWASCODES_ECO!$F:$F,1,0)),"N","J")</f>
        <v>N</v>
      </c>
      <c r="Z125" s="205" t="str">
        <f t="shared" si="40"/>
        <v>J</v>
      </c>
      <c r="AA125" s="4" t="str">
        <f>IF(ISERROR(VLOOKUP($G125,GELDIGE_GEWASCODES_ECO!$J:$J,1,0)),"N","J")</f>
        <v>N</v>
      </c>
      <c r="AB125" s="205" t="str">
        <f t="shared" si="41"/>
        <v>J</v>
      </c>
      <c r="AC125" s="4" t="str">
        <f t="shared" si="42"/>
        <v>J</v>
      </c>
      <c r="AD125" s="205" t="str">
        <f t="shared" si="43"/>
        <v>J</v>
      </c>
      <c r="AE125" s="205" t="str">
        <f t="shared" si="44"/>
        <v>J</v>
      </c>
      <c r="AF125" s="205" t="str">
        <f t="shared" si="45"/>
        <v>J</v>
      </c>
      <c r="AG125" s="205" t="str">
        <f t="shared" si="46"/>
        <v>J</v>
      </c>
      <c r="AH125" s="205" t="str">
        <f t="shared" si="47"/>
        <v>J</v>
      </c>
      <c r="AI125" s="205" t="str">
        <f t="shared" si="48"/>
        <v>J</v>
      </c>
      <c r="AJ125" s="205" t="str">
        <f t="shared" si="49"/>
        <v>J</v>
      </c>
      <c r="AK125" s="205" t="str">
        <f t="shared" si="50"/>
        <v>J</v>
      </c>
      <c r="AL125" s="4" t="str">
        <f t="shared" si="51"/>
        <v>N</v>
      </c>
      <c r="AM125" s="150" t="str">
        <f>IF(ISERROR(VLOOKUP(G125,LOV_CDT!E:F,2,0)),"",VLOOKUP(G125,LOV_CDT!E:F,2,0))</f>
        <v/>
      </c>
      <c r="AN125" s="150" t="str">
        <f>IF(ISERROR(VLOOKUP(G125,LOV_CDT!L:M,2,0)),"",VLOOKUP(G125,LOV_CDT!L:M,2,0))</f>
        <v/>
      </c>
      <c r="AO125" s="4" t="str">
        <f t="shared" si="52"/>
        <v>J</v>
      </c>
      <c r="AP125" s="4" t="str">
        <f t="shared" si="53"/>
        <v>J</v>
      </c>
      <c r="AQ125" s="4" t="str">
        <f t="shared" si="54"/>
        <v>J</v>
      </c>
      <c r="AR125" s="4" t="str">
        <f t="shared" si="55"/>
        <v>J</v>
      </c>
      <c r="AS125" s="4" t="str">
        <f t="shared" si="56"/>
        <v>J</v>
      </c>
      <c r="AT125" s="4" t="str">
        <f t="shared" si="57"/>
        <v>J</v>
      </c>
      <c r="AU125" s="4">
        <f t="shared" si="58"/>
        <v>0</v>
      </c>
      <c r="AV125" s="4">
        <f t="shared" si="59"/>
        <v>0</v>
      </c>
      <c r="AW125" s="4">
        <f t="shared" si="60"/>
        <v>0</v>
      </c>
      <c r="AX125" s="4">
        <f t="shared" si="61"/>
        <v>0</v>
      </c>
      <c r="AY125" s="4">
        <f t="shared" si="62"/>
        <v>0</v>
      </c>
      <c r="AZ125" s="4">
        <f t="shared" si="63"/>
        <v>0</v>
      </c>
      <c r="BA125" s="4">
        <f t="shared" si="64"/>
        <v>0</v>
      </c>
      <c r="BB125" s="4" t="e">
        <f>VLOOKUP(G125,ACTIVITEITENLIJST!E:I,BB$2,0)</f>
        <v>#N/A</v>
      </c>
      <c r="BC125" s="4" t="str">
        <f>IF(ISERROR(B125),"J",IF(ISERROR(VLOOKUP(B125,B$3:B124,1,0)),"J","N"))</f>
        <v>N</v>
      </c>
      <c r="BD125" s="354" t="str">
        <f t="shared" si="65"/>
        <v>N</v>
      </c>
      <c r="BE125" s="358" t="str">
        <f t="shared" si="66"/>
        <v>N</v>
      </c>
    </row>
    <row r="126" spans="1:57" x14ac:dyDescent="0.25">
      <c r="A126" t="str">
        <f t="shared" si="67"/>
        <v>_</v>
      </c>
      <c r="B126" t="str">
        <f t="shared" si="38"/>
        <v>_</v>
      </c>
      <c r="C126" s="2">
        <v>99</v>
      </c>
      <c r="D126" s="2" t="str">
        <f>IF(Invoer!B156&lt;&gt;"",Invoer!B156,"")</f>
        <v/>
      </c>
      <c r="E126" s="134" t="str">
        <f>IF(D126&lt;&gt;"",Invoer!Z156,"")</f>
        <v/>
      </c>
      <c r="F126" s="134" t="str">
        <f>IF(D126&lt;&gt;"",IF(Invoer!AH156="Ja","J",IF(Invoer!AH156="Nee","N","")),"")</f>
        <v/>
      </c>
      <c r="G126" s="36" t="str">
        <f>IF(OR(E126="",E126=0),"",VLOOKUP(E126,ACTIVITEITENLIJST!D:E,G$2,0))</f>
        <v/>
      </c>
      <c r="H126" s="205" t="str">
        <f t="shared" si="39"/>
        <v/>
      </c>
      <c r="I126" s="4" t="str">
        <f>VLOOKUP($D126,percelen!$AZ:$DM,I$2,0)</f>
        <v/>
      </c>
      <c r="J126" s="212" t="str">
        <f>VLOOKUP($D126,percelen!$AZ:$DM,J$2,0)</f>
        <v/>
      </c>
      <c r="K126" s="4"/>
      <c r="L126" s="4">
        <f>VLOOKUP($D126,percelen!$AZ:$DM,L$2,0)</f>
        <v>0</v>
      </c>
      <c r="M126" s="4" t="str">
        <f>VLOOKUP($D126,percelen!$AZ:$DM,M$2,0)</f>
        <v/>
      </c>
      <c r="N126" s="205" t="e">
        <f>VLOOKUP(M126,NORM!$B$31:$F$38,N$2,0)</f>
        <v>#N/A</v>
      </c>
      <c r="O126" s="4" t="str">
        <f>VLOOKUP($D126,percelen!$AZ:$DM,O$2,0)</f>
        <v>N</v>
      </c>
      <c r="P126" s="4" t="str">
        <f>VLOOKUP($D126,percelen!$AZ:$DM,P$2,0)</f>
        <v>N</v>
      </c>
      <c r="Q126" s="4" t="str">
        <f>VLOOKUP($D126,percelen!$AZ:$DM,Q$2,0)</f>
        <v>N</v>
      </c>
      <c r="R126" s="205" t="str">
        <f>VLOOKUP($D126,percelen!$AZ:$DM,R$2,0)</f>
        <v>N</v>
      </c>
      <c r="S126" s="4" t="str">
        <f>VLOOKUP($D126,percelen!$AZ:$DM,S$2,0)</f>
        <v>N</v>
      </c>
      <c r="T126" s="4" t="str">
        <f>VLOOKUP($D126,percelen!$AZ:$DM,T$2,0)</f>
        <v>N</v>
      </c>
      <c r="U126" s="4" t="str">
        <f>VLOOKUP($D126,percelen!$AZ:$DM,U$2,0)</f>
        <v>N</v>
      </c>
      <c r="V126" s="4" t="str">
        <f>VLOOKUP($D126,percelen!$AZ:$DM,V$2,0)</f>
        <v>N</v>
      </c>
      <c r="W126" s="4" t="str">
        <f>IF(ISERROR(VLOOKUP($G126,GELDIGE_GEWASCODES_ECO!$B:$B,1,0)),"N","J")</f>
        <v>N</v>
      </c>
      <c r="X126" s="4" t="str">
        <f>IF(W126="J",IF(ISERROR(VLOOKUP($G126&amp;"_"&amp;$I126,GELDIGE_GEWASCODES_ECO!$A:$A,1,0)),"N","J"),"J")</f>
        <v>J</v>
      </c>
      <c r="Y126" s="4" t="str">
        <f>IF(ISERROR(VLOOKUP($G126,GELDIGE_GEWASCODES_ECO!$F:$F,1,0)),"N","J")</f>
        <v>N</v>
      </c>
      <c r="Z126" s="205" t="str">
        <f t="shared" si="40"/>
        <v>J</v>
      </c>
      <c r="AA126" s="4" t="str">
        <f>IF(ISERROR(VLOOKUP($G126,GELDIGE_GEWASCODES_ECO!$J:$J,1,0)),"N","J")</f>
        <v>N</v>
      </c>
      <c r="AB126" s="205" t="str">
        <f t="shared" si="41"/>
        <v>J</v>
      </c>
      <c r="AC126" s="4" t="str">
        <f t="shared" si="42"/>
        <v>J</v>
      </c>
      <c r="AD126" s="205" t="str">
        <f t="shared" si="43"/>
        <v>J</v>
      </c>
      <c r="AE126" s="205" t="str">
        <f t="shared" si="44"/>
        <v>J</v>
      </c>
      <c r="AF126" s="205" t="str">
        <f t="shared" si="45"/>
        <v>J</v>
      </c>
      <c r="AG126" s="205" t="str">
        <f t="shared" si="46"/>
        <v>J</v>
      </c>
      <c r="AH126" s="205" t="str">
        <f t="shared" si="47"/>
        <v>J</v>
      </c>
      <c r="AI126" s="205" t="str">
        <f t="shared" si="48"/>
        <v>J</v>
      </c>
      <c r="AJ126" s="205" t="str">
        <f t="shared" si="49"/>
        <v>J</v>
      </c>
      <c r="AK126" s="205" t="str">
        <f t="shared" si="50"/>
        <v>J</v>
      </c>
      <c r="AL126" s="4" t="str">
        <f t="shared" si="51"/>
        <v>N</v>
      </c>
      <c r="AM126" s="150" t="str">
        <f>IF(ISERROR(VLOOKUP(G126,LOV_CDT!E:F,2,0)),"",VLOOKUP(G126,LOV_CDT!E:F,2,0))</f>
        <v/>
      </c>
      <c r="AN126" s="150" t="str">
        <f>IF(ISERROR(VLOOKUP(G126,LOV_CDT!L:M,2,0)),"",VLOOKUP(G126,LOV_CDT!L:M,2,0))</f>
        <v/>
      </c>
      <c r="AO126" s="4" t="str">
        <f t="shared" si="52"/>
        <v>J</v>
      </c>
      <c r="AP126" s="4" t="str">
        <f t="shared" si="53"/>
        <v>J</v>
      </c>
      <c r="AQ126" s="4" t="str">
        <f t="shared" si="54"/>
        <v>J</v>
      </c>
      <c r="AR126" s="4" t="str">
        <f t="shared" si="55"/>
        <v>J</v>
      </c>
      <c r="AS126" s="4" t="str">
        <f t="shared" si="56"/>
        <v>J</v>
      </c>
      <c r="AT126" s="4" t="str">
        <f t="shared" si="57"/>
        <v>J</v>
      </c>
      <c r="AU126" s="4">
        <f t="shared" si="58"/>
        <v>0</v>
      </c>
      <c r="AV126" s="4">
        <f t="shared" si="59"/>
        <v>0</v>
      </c>
      <c r="AW126" s="4">
        <f t="shared" si="60"/>
        <v>0</v>
      </c>
      <c r="AX126" s="4">
        <f t="shared" si="61"/>
        <v>0</v>
      </c>
      <c r="AY126" s="4">
        <f t="shared" si="62"/>
        <v>0</v>
      </c>
      <c r="AZ126" s="4">
        <f t="shared" si="63"/>
        <v>0</v>
      </c>
      <c r="BA126" s="4">
        <f t="shared" si="64"/>
        <v>0</v>
      </c>
      <c r="BB126" s="4" t="e">
        <f>VLOOKUP(G126,ACTIVITEITENLIJST!E:I,BB$2,0)</f>
        <v>#N/A</v>
      </c>
      <c r="BC126" s="4" t="str">
        <f>IF(ISERROR(B126),"J",IF(ISERROR(VLOOKUP(B126,B$3:B125,1,0)),"J","N"))</f>
        <v>N</v>
      </c>
      <c r="BD126" s="354" t="str">
        <f t="shared" si="65"/>
        <v>N</v>
      </c>
      <c r="BE126" s="358" t="str">
        <f t="shared" si="66"/>
        <v>N</v>
      </c>
    </row>
    <row r="127" spans="1:57" x14ac:dyDescent="0.25">
      <c r="A127" t="str">
        <f t="shared" si="67"/>
        <v>_</v>
      </c>
      <c r="B127" t="str">
        <f t="shared" si="38"/>
        <v>_</v>
      </c>
      <c r="C127" s="2">
        <v>99</v>
      </c>
      <c r="D127" s="2" t="str">
        <f>IF(Invoer!B157&lt;&gt;"",Invoer!B157,"")</f>
        <v/>
      </c>
      <c r="E127" s="134" t="str">
        <f>IF(D127&lt;&gt;"",Invoer!Z157,"")</f>
        <v/>
      </c>
      <c r="F127" s="134" t="str">
        <f>IF(D127&lt;&gt;"",IF(Invoer!AH157="Ja","J",IF(Invoer!AH157="Nee","N","")),"")</f>
        <v/>
      </c>
      <c r="G127" s="36" t="str">
        <f>IF(OR(E127="",E127=0),"",VLOOKUP(E127,ACTIVITEITENLIJST!D:E,G$2,0))</f>
        <v/>
      </c>
      <c r="H127" s="205" t="str">
        <f t="shared" si="39"/>
        <v/>
      </c>
      <c r="I127" s="4" t="str">
        <f>VLOOKUP($D127,percelen!$AZ:$DM,I$2,0)</f>
        <v/>
      </c>
      <c r="J127" s="212" t="str">
        <f>VLOOKUP($D127,percelen!$AZ:$DM,J$2,0)</f>
        <v/>
      </c>
      <c r="K127" s="4"/>
      <c r="L127" s="4">
        <f>VLOOKUP($D127,percelen!$AZ:$DM,L$2,0)</f>
        <v>0</v>
      </c>
      <c r="M127" s="4" t="str">
        <f>VLOOKUP($D127,percelen!$AZ:$DM,M$2,0)</f>
        <v/>
      </c>
      <c r="N127" s="205" t="e">
        <f>VLOOKUP(M127,NORM!$B$31:$F$38,N$2,0)</f>
        <v>#N/A</v>
      </c>
      <c r="O127" s="4" t="str">
        <f>VLOOKUP($D127,percelen!$AZ:$DM,O$2,0)</f>
        <v>N</v>
      </c>
      <c r="P127" s="4" t="str">
        <f>VLOOKUP($D127,percelen!$AZ:$DM,P$2,0)</f>
        <v>N</v>
      </c>
      <c r="Q127" s="4" t="str">
        <f>VLOOKUP($D127,percelen!$AZ:$DM,Q$2,0)</f>
        <v>N</v>
      </c>
      <c r="R127" s="205" t="str">
        <f>VLOOKUP($D127,percelen!$AZ:$DM,R$2,0)</f>
        <v>N</v>
      </c>
      <c r="S127" s="4" t="str">
        <f>VLOOKUP($D127,percelen!$AZ:$DM,S$2,0)</f>
        <v>N</v>
      </c>
      <c r="T127" s="4" t="str">
        <f>VLOOKUP($D127,percelen!$AZ:$DM,T$2,0)</f>
        <v>N</v>
      </c>
      <c r="U127" s="4" t="str">
        <f>VLOOKUP($D127,percelen!$AZ:$DM,U$2,0)</f>
        <v>N</v>
      </c>
      <c r="V127" s="4" t="str">
        <f>VLOOKUP($D127,percelen!$AZ:$DM,V$2,0)</f>
        <v>N</v>
      </c>
      <c r="W127" s="4" t="str">
        <f>IF(ISERROR(VLOOKUP($G127,GELDIGE_GEWASCODES_ECO!$B:$B,1,0)),"N","J")</f>
        <v>N</v>
      </c>
      <c r="X127" s="4" t="str">
        <f>IF(W127="J",IF(ISERROR(VLOOKUP($G127&amp;"_"&amp;$I127,GELDIGE_GEWASCODES_ECO!$A:$A,1,0)),"N","J"),"J")</f>
        <v>J</v>
      </c>
      <c r="Y127" s="4" t="str">
        <f>IF(ISERROR(VLOOKUP($G127,GELDIGE_GEWASCODES_ECO!$F:$F,1,0)),"N","J")</f>
        <v>N</v>
      </c>
      <c r="Z127" s="205" t="str">
        <f t="shared" si="40"/>
        <v>J</v>
      </c>
      <c r="AA127" s="4" t="str">
        <f>IF(ISERROR(VLOOKUP($G127,GELDIGE_GEWASCODES_ECO!$J:$J,1,0)),"N","J")</f>
        <v>N</v>
      </c>
      <c r="AB127" s="205" t="str">
        <f t="shared" si="41"/>
        <v>J</v>
      </c>
      <c r="AC127" s="4" t="str">
        <f t="shared" si="42"/>
        <v>J</v>
      </c>
      <c r="AD127" s="205" t="str">
        <f t="shared" si="43"/>
        <v>J</v>
      </c>
      <c r="AE127" s="205" t="str">
        <f t="shared" si="44"/>
        <v>J</v>
      </c>
      <c r="AF127" s="205" t="str">
        <f t="shared" si="45"/>
        <v>J</v>
      </c>
      <c r="AG127" s="205" t="str">
        <f t="shared" si="46"/>
        <v>J</v>
      </c>
      <c r="AH127" s="205" t="str">
        <f t="shared" si="47"/>
        <v>J</v>
      </c>
      <c r="AI127" s="205" t="str">
        <f t="shared" si="48"/>
        <v>J</v>
      </c>
      <c r="AJ127" s="205" t="str">
        <f t="shared" si="49"/>
        <v>J</v>
      </c>
      <c r="AK127" s="205" t="str">
        <f t="shared" si="50"/>
        <v>J</v>
      </c>
      <c r="AL127" s="4" t="str">
        <f t="shared" si="51"/>
        <v>N</v>
      </c>
      <c r="AM127" s="150" t="str">
        <f>IF(ISERROR(VLOOKUP(G127,LOV_CDT!E:F,2,0)),"",VLOOKUP(G127,LOV_CDT!E:F,2,0))</f>
        <v/>
      </c>
      <c r="AN127" s="150" t="str">
        <f>IF(ISERROR(VLOOKUP(G127,LOV_CDT!L:M,2,0)),"",VLOOKUP(G127,LOV_CDT!L:M,2,0))</f>
        <v/>
      </c>
      <c r="AO127" s="4" t="str">
        <f t="shared" si="52"/>
        <v>J</v>
      </c>
      <c r="AP127" s="4" t="str">
        <f t="shared" si="53"/>
        <v>J</v>
      </c>
      <c r="AQ127" s="4" t="str">
        <f t="shared" si="54"/>
        <v>J</v>
      </c>
      <c r="AR127" s="4" t="str">
        <f t="shared" si="55"/>
        <v>J</v>
      </c>
      <c r="AS127" s="4" t="str">
        <f t="shared" si="56"/>
        <v>J</v>
      </c>
      <c r="AT127" s="4" t="str">
        <f t="shared" si="57"/>
        <v>J</v>
      </c>
      <c r="AU127" s="4">
        <f t="shared" si="58"/>
        <v>0</v>
      </c>
      <c r="AV127" s="4">
        <f t="shared" si="59"/>
        <v>0</v>
      </c>
      <c r="AW127" s="4">
        <f t="shared" si="60"/>
        <v>0</v>
      </c>
      <c r="AX127" s="4">
        <f t="shared" si="61"/>
        <v>0</v>
      </c>
      <c r="AY127" s="4">
        <f t="shared" si="62"/>
        <v>0</v>
      </c>
      <c r="AZ127" s="4">
        <f t="shared" si="63"/>
        <v>0</v>
      </c>
      <c r="BA127" s="4">
        <f t="shared" si="64"/>
        <v>0</v>
      </c>
      <c r="BB127" s="4" t="e">
        <f>VLOOKUP(G127,ACTIVITEITENLIJST!E:I,BB$2,0)</f>
        <v>#N/A</v>
      </c>
      <c r="BC127" s="4" t="str">
        <f>IF(ISERROR(B127),"J",IF(ISERROR(VLOOKUP(B127,B$3:B126,1,0)),"J","N"))</f>
        <v>N</v>
      </c>
      <c r="BD127" s="354" t="str">
        <f t="shared" si="65"/>
        <v>N</v>
      </c>
      <c r="BE127" s="358" t="str">
        <f t="shared" si="66"/>
        <v>N</v>
      </c>
    </row>
    <row r="128" spans="1:57" x14ac:dyDescent="0.25">
      <c r="A128" t="str">
        <f t="shared" si="67"/>
        <v>_</v>
      </c>
      <c r="B128" t="str">
        <f t="shared" si="38"/>
        <v>_</v>
      </c>
      <c r="C128" s="2">
        <v>99</v>
      </c>
      <c r="D128" s="2" t="str">
        <f>IF(Invoer!B158&lt;&gt;"",Invoer!B158,"")</f>
        <v/>
      </c>
      <c r="E128" s="134" t="str">
        <f>IF(D128&lt;&gt;"",Invoer!Z158,"")</f>
        <v/>
      </c>
      <c r="F128" s="134" t="str">
        <f>IF(D128&lt;&gt;"",IF(Invoer!AH158="Ja","J",IF(Invoer!AH158="Nee","N","")),"")</f>
        <v/>
      </c>
      <c r="G128" s="36" t="str">
        <f>IF(OR(E128="",E128=0),"",VLOOKUP(E128,ACTIVITEITENLIJST!D:E,G$2,0))</f>
        <v/>
      </c>
      <c r="H128" s="205" t="str">
        <f t="shared" si="39"/>
        <v/>
      </c>
      <c r="I128" s="4" t="str">
        <f>VLOOKUP($D128,percelen!$AZ:$DM,I$2,0)</f>
        <v/>
      </c>
      <c r="J128" s="212" t="str">
        <f>VLOOKUP($D128,percelen!$AZ:$DM,J$2,0)</f>
        <v/>
      </c>
      <c r="K128" s="4"/>
      <c r="L128" s="4">
        <f>VLOOKUP($D128,percelen!$AZ:$DM,L$2,0)</f>
        <v>0</v>
      </c>
      <c r="M128" s="4" t="str">
        <f>VLOOKUP($D128,percelen!$AZ:$DM,M$2,0)</f>
        <v/>
      </c>
      <c r="N128" s="205" t="e">
        <f>VLOOKUP(M128,NORM!$B$31:$F$38,N$2,0)</f>
        <v>#N/A</v>
      </c>
      <c r="O128" s="4" t="str">
        <f>VLOOKUP($D128,percelen!$AZ:$DM,O$2,0)</f>
        <v>N</v>
      </c>
      <c r="P128" s="4" t="str">
        <f>VLOOKUP($D128,percelen!$AZ:$DM,P$2,0)</f>
        <v>N</v>
      </c>
      <c r="Q128" s="4" t="str">
        <f>VLOOKUP($D128,percelen!$AZ:$DM,Q$2,0)</f>
        <v>N</v>
      </c>
      <c r="R128" s="205" t="str">
        <f>VLOOKUP($D128,percelen!$AZ:$DM,R$2,0)</f>
        <v>N</v>
      </c>
      <c r="S128" s="4" t="str">
        <f>VLOOKUP($D128,percelen!$AZ:$DM,S$2,0)</f>
        <v>N</v>
      </c>
      <c r="T128" s="4" t="str">
        <f>VLOOKUP($D128,percelen!$AZ:$DM,T$2,0)</f>
        <v>N</v>
      </c>
      <c r="U128" s="4" t="str">
        <f>VLOOKUP($D128,percelen!$AZ:$DM,U$2,0)</f>
        <v>N</v>
      </c>
      <c r="V128" s="4" t="str">
        <f>VLOOKUP($D128,percelen!$AZ:$DM,V$2,0)</f>
        <v>N</v>
      </c>
      <c r="W128" s="4" t="str">
        <f>IF(ISERROR(VLOOKUP($G128,GELDIGE_GEWASCODES_ECO!$B:$B,1,0)),"N","J")</f>
        <v>N</v>
      </c>
      <c r="X128" s="4" t="str">
        <f>IF(W128="J",IF(ISERROR(VLOOKUP($G128&amp;"_"&amp;$I128,GELDIGE_GEWASCODES_ECO!$A:$A,1,0)),"N","J"),"J")</f>
        <v>J</v>
      </c>
      <c r="Y128" s="4" t="str">
        <f>IF(ISERROR(VLOOKUP($G128,GELDIGE_GEWASCODES_ECO!$F:$F,1,0)),"N","J")</f>
        <v>N</v>
      </c>
      <c r="Z128" s="205" t="str">
        <f t="shared" si="40"/>
        <v>J</v>
      </c>
      <c r="AA128" s="4" t="str">
        <f>IF(ISERROR(VLOOKUP($G128,GELDIGE_GEWASCODES_ECO!$J:$J,1,0)),"N","J")</f>
        <v>N</v>
      </c>
      <c r="AB128" s="205" t="str">
        <f t="shared" si="41"/>
        <v>J</v>
      </c>
      <c r="AC128" s="4" t="str">
        <f t="shared" si="42"/>
        <v>J</v>
      </c>
      <c r="AD128" s="205" t="str">
        <f t="shared" si="43"/>
        <v>J</v>
      </c>
      <c r="AE128" s="205" t="str">
        <f t="shared" si="44"/>
        <v>J</v>
      </c>
      <c r="AF128" s="205" t="str">
        <f t="shared" si="45"/>
        <v>J</v>
      </c>
      <c r="AG128" s="205" t="str">
        <f t="shared" si="46"/>
        <v>J</v>
      </c>
      <c r="AH128" s="205" t="str">
        <f t="shared" si="47"/>
        <v>J</v>
      </c>
      <c r="AI128" s="205" t="str">
        <f t="shared" si="48"/>
        <v>J</v>
      </c>
      <c r="AJ128" s="205" t="str">
        <f t="shared" si="49"/>
        <v>J</v>
      </c>
      <c r="AK128" s="205" t="str">
        <f t="shared" si="50"/>
        <v>J</v>
      </c>
      <c r="AL128" s="4" t="str">
        <f t="shared" si="51"/>
        <v>N</v>
      </c>
      <c r="AM128" s="150" t="str">
        <f>IF(ISERROR(VLOOKUP(G128,LOV_CDT!E:F,2,0)),"",VLOOKUP(G128,LOV_CDT!E:F,2,0))</f>
        <v/>
      </c>
      <c r="AN128" s="150" t="str">
        <f>IF(ISERROR(VLOOKUP(G128,LOV_CDT!L:M,2,0)),"",VLOOKUP(G128,LOV_CDT!L:M,2,0))</f>
        <v/>
      </c>
      <c r="AO128" s="4" t="str">
        <f t="shared" si="52"/>
        <v>J</v>
      </c>
      <c r="AP128" s="4" t="str">
        <f t="shared" si="53"/>
        <v>J</v>
      </c>
      <c r="AQ128" s="4" t="str">
        <f t="shared" si="54"/>
        <v>J</v>
      </c>
      <c r="AR128" s="4" t="str">
        <f t="shared" si="55"/>
        <v>J</v>
      </c>
      <c r="AS128" s="4" t="str">
        <f t="shared" si="56"/>
        <v>J</v>
      </c>
      <c r="AT128" s="4" t="str">
        <f t="shared" si="57"/>
        <v>J</v>
      </c>
      <c r="AU128" s="4">
        <f t="shared" si="58"/>
        <v>0</v>
      </c>
      <c r="AV128" s="4">
        <f t="shared" si="59"/>
        <v>0</v>
      </c>
      <c r="AW128" s="4">
        <f t="shared" si="60"/>
        <v>0</v>
      </c>
      <c r="AX128" s="4">
        <f t="shared" si="61"/>
        <v>0</v>
      </c>
      <c r="AY128" s="4">
        <f t="shared" si="62"/>
        <v>0</v>
      </c>
      <c r="AZ128" s="4">
        <f t="shared" si="63"/>
        <v>0</v>
      </c>
      <c r="BA128" s="4">
        <f t="shared" si="64"/>
        <v>0</v>
      </c>
      <c r="BB128" s="4" t="e">
        <f>VLOOKUP(G128,ACTIVITEITENLIJST!E:I,BB$2,0)</f>
        <v>#N/A</v>
      </c>
      <c r="BC128" s="4" t="str">
        <f>IF(ISERROR(B128),"J",IF(ISERROR(VLOOKUP(B128,B$3:B127,1,0)),"J","N"))</f>
        <v>N</v>
      </c>
      <c r="BD128" s="354" t="str">
        <f t="shared" si="65"/>
        <v>N</v>
      </c>
      <c r="BE128" s="358" t="str">
        <f t="shared" si="66"/>
        <v>N</v>
      </c>
    </row>
    <row r="129" spans="1:57" x14ac:dyDescent="0.25">
      <c r="A129" t="str">
        <f t="shared" si="67"/>
        <v>_</v>
      </c>
      <c r="B129" t="str">
        <f t="shared" si="38"/>
        <v>_</v>
      </c>
      <c r="C129" s="2">
        <v>99</v>
      </c>
      <c r="D129" s="2" t="str">
        <f>IF(Invoer!B159&lt;&gt;"",Invoer!B159,"")</f>
        <v/>
      </c>
      <c r="E129" s="134" t="str">
        <f>IF(D129&lt;&gt;"",Invoer!Z159,"")</f>
        <v/>
      </c>
      <c r="F129" s="134" t="str">
        <f>IF(D129&lt;&gt;"",IF(Invoer!AH159="Ja","J",IF(Invoer!AH159="Nee","N","")),"")</f>
        <v/>
      </c>
      <c r="G129" s="36" t="str">
        <f>IF(OR(E129="",E129=0),"",VLOOKUP(E129,ACTIVITEITENLIJST!D:E,G$2,0))</f>
        <v/>
      </c>
      <c r="H129" s="205" t="str">
        <f t="shared" si="39"/>
        <v/>
      </c>
      <c r="I129" s="4" t="str">
        <f>VLOOKUP($D129,percelen!$AZ:$DM,I$2,0)</f>
        <v/>
      </c>
      <c r="J129" s="212" t="str">
        <f>VLOOKUP($D129,percelen!$AZ:$DM,J$2,0)</f>
        <v/>
      </c>
      <c r="K129" s="4"/>
      <c r="L129" s="4">
        <f>VLOOKUP($D129,percelen!$AZ:$DM,L$2,0)</f>
        <v>0</v>
      </c>
      <c r="M129" s="4" t="str">
        <f>VLOOKUP($D129,percelen!$AZ:$DM,M$2,0)</f>
        <v/>
      </c>
      <c r="N129" s="205" t="e">
        <f>VLOOKUP(M129,NORM!$B$31:$F$38,N$2,0)</f>
        <v>#N/A</v>
      </c>
      <c r="O129" s="4" t="str">
        <f>VLOOKUP($D129,percelen!$AZ:$DM,O$2,0)</f>
        <v>N</v>
      </c>
      <c r="P129" s="4" t="str">
        <f>VLOOKUP($D129,percelen!$AZ:$DM,P$2,0)</f>
        <v>N</v>
      </c>
      <c r="Q129" s="4" t="str">
        <f>VLOOKUP($D129,percelen!$AZ:$DM,Q$2,0)</f>
        <v>N</v>
      </c>
      <c r="R129" s="205" t="str">
        <f>VLOOKUP($D129,percelen!$AZ:$DM,R$2,0)</f>
        <v>N</v>
      </c>
      <c r="S129" s="4" t="str">
        <f>VLOOKUP($D129,percelen!$AZ:$DM,S$2,0)</f>
        <v>N</v>
      </c>
      <c r="T129" s="4" t="str">
        <f>VLOOKUP($D129,percelen!$AZ:$DM,T$2,0)</f>
        <v>N</v>
      </c>
      <c r="U129" s="4" t="str">
        <f>VLOOKUP($D129,percelen!$AZ:$DM,U$2,0)</f>
        <v>N</v>
      </c>
      <c r="V129" s="4" t="str">
        <f>VLOOKUP($D129,percelen!$AZ:$DM,V$2,0)</f>
        <v>N</v>
      </c>
      <c r="W129" s="4" t="str">
        <f>IF(ISERROR(VLOOKUP($G129,GELDIGE_GEWASCODES_ECO!$B:$B,1,0)),"N","J")</f>
        <v>N</v>
      </c>
      <c r="X129" s="4" t="str">
        <f>IF(W129="J",IF(ISERROR(VLOOKUP($G129&amp;"_"&amp;$I129,GELDIGE_GEWASCODES_ECO!$A:$A,1,0)),"N","J"),"J")</f>
        <v>J</v>
      </c>
      <c r="Y129" s="4" t="str">
        <f>IF(ISERROR(VLOOKUP($G129,GELDIGE_GEWASCODES_ECO!$F:$F,1,0)),"N","J")</f>
        <v>N</v>
      </c>
      <c r="Z129" s="205" t="str">
        <f t="shared" si="40"/>
        <v>J</v>
      </c>
      <c r="AA129" s="4" t="str">
        <f>IF(ISERROR(VLOOKUP($G129,GELDIGE_GEWASCODES_ECO!$J:$J,1,0)),"N","J")</f>
        <v>N</v>
      </c>
      <c r="AB129" s="205" t="str">
        <f t="shared" si="41"/>
        <v>J</v>
      </c>
      <c r="AC129" s="4" t="str">
        <f t="shared" si="42"/>
        <v>J</v>
      </c>
      <c r="AD129" s="205" t="str">
        <f t="shared" si="43"/>
        <v>J</v>
      </c>
      <c r="AE129" s="205" t="str">
        <f t="shared" si="44"/>
        <v>J</v>
      </c>
      <c r="AF129" s="205" t="str">
        <f t="shared" si="45"/>
        <v>J</v>
      </c>
      <c r="AG129" s="205" t="str">
        <f t="shared" si="46"/>
        <v>J</v>
      </c>
      <c r="AH129" s="205" t="str">
        <f t="shared" si="47"/>
        <v>J</v>
      </c>
      <c r="AI129" s="205" t="str">
        <f t="shared" si="48"/>
        <v>J</v>
      </c>
      <c r="AJ129" s="205" t="str">
        <f t="shared" si="49"/>
        <v>J</v>
      </c>
      <c r="AK129" s="205" t="str">
        <f t="shared" si="50"/>
        <v>J</v>
      </c>
      <c r="AL129" s="4" t="str">
        <f t="shared" si="51"/>
        <v>N</v>
      </c>
      <c r="AM129" s="150" t="str">
        <f>IF(ISERROR(VLOOKUP(G129,LOV_CDT!E:F,2,0)),"",VLOOKUP(G129,LOV_CDT!E:F,2,0))</f>
        <v/>
      </c>
      <c r="AN129" s="150" t="str">
        <f>IF(ISERROR(VLOOKUP(G129,LOV_CDT!L:M,2,0)),"",VLOOKUP(G129,LOV_CDT!L:M,2,0))</f>
        <v/>
      </c>
      <c r="AO129" s="4" t="str">
        <f t="shared" si="52"/>
        <v>J</v>
      </c>
      <c r="AP129" s="4" t="str">
        <f t="shared" si="53"/>
        <v>J</v>
      </c>
      <c r="AQ129" s="4" t="str">
        <f t="shared" si="54"/>
        <v>J</v>
      </c>
      <c r="AR129" s="4" t="str">
        <f t="shared" si="55"/>
        <v>J</v>
      </c>
      <c r="AS129" s="4" t="str">
        <f t="shared" si="56"/>
        <v>J</v>
      </c>
      <c r="AT129" s="4" t="str">
        <f t="shared" si="57"/>
        <v>J</v>
      </c>
      <c r="AU129" s="4">
        <f t="shared" si="58"/>
        <v>0</v>
      </c>
      <c r="AV129" s="4">
        <f t="shared" si="59"/>
        <v>0</v>
      </c>
      <c r="AW129" s="4">
        <f t="shared" si="60"/>
        <v>0</v>
      </c>
      <c r="AX129" s="4">
        <f t="shared" si="61"/>
        <v>0</v>
      </c>
      <c r="AY129" s="4">
        <f t="shared" si="62"/>
        <v>0</v>
      </c>
      <c r="AZ129" s="4">
        <f t="shared" si="63"/>
        <v>0</v>
      </c>
      <c r="BA129" s="4">
        <f t="shared" si="64"/>
        <v>0</v>
      </c>
      <c r="BB129" s="4" t="e">
        <f>VLOOKUP(G129,ACTIVITEITENLIJST!E:I,BB$2,0)</f>
        <v>#N/A</v>
      </c>
      <c r="BC129" s="4" t="str">
        <f>IF(ISERROR(B129),"J",IF(ISERROR(VLOOKUP(B129,B$3:B128,1,0)),"J","N"))</f>
        <v>N</v>
      </c>
      <c r="BD129" s="354" t="str">
        <f t="shared" si="65"/>
        <v>N</v>
      </c>
      <c r="BE129" s="358" t="str">
        <f t="shared" si="66"/>
        <v>N</v>
      </c>
    </row>
    <row r="130" spans="1:57" x14ac:dyDescent="0.25">
      <c r="A130" t="str">
        <f t="shared" si="67"/>
        <v>_</v>
      </c>
      <c r="B130" t="str">
        <f t="shared" si="38"/>
        <v>_</v>
      </c>
      <c r="C130" s="2">
        <v>99</v>
      </c>
      <c r="D130" s="2" t="str">
        <f>IF(Invoer!B160&lt;&gt;"",Invoer!B160,"")</f>
        <v/>
      </c>
      <c r="E130" s="134" t="str">
        <f>IF(D130&lt;&gt;"",Invoer!Z160,"")</f>
        <v/>
      </c>
      <c r="F130" s="134" t="str">
        <f>IF(D130&lt;&gt;"",IF(Invoer!AH160="Ja","J",IF(Invoer!AH160="Nee","N","")),"")</f>
        <v/>
      </c>
      <c r="G130" s="36" t="str">
        <f>IF(OR(E130="",E130=0),"",VLOOKUP(E130,ACTIVITEITENLIJST!D:E,G$2,0))</f>
        <v/>
      </c>
      <c r="H130" s="205" t="str">
        <f t="shared" si="39"/>
        <v/>
      </c>
      <c r="I130" s="4" t="str">
        <f>VLOOKUP($D130,percelen!$AZ:$DM,I$2,0)</f>
        <v/>
      </c>
      <c r="J130" s="212" t="str">
        <f>VLOOKUP($D130,percelen!$AZ:$DM,J$2,0)</f>
        <v/>
      </c>
      <c r="K130" s="4"/>
      <c r="L130" s="4">
        <f>VLOOKUP($D130,percelen!$AZ:$DM,L$2,0)</f>
        <v>0</v>
      </c>
      <c r="M130" s="4" t="str">
        <f>VLOOKUP($D130,percelen!$AZ:$DM,M$2,0)</f>
        <v/>
      </c>
      <c r="N130" s="205" t="e">
        <f>VLOOKUP(M130,NORM!$B$31:$F$38,N$2,0)</f>
        <v>#N/A</v>
      </c>
      <c r="O130" s="4" t="str">
        <f>VLOOKUP($D130,percelen!$AZ:$DM,O$2,0)</f>
        <v>N</v>
      </c>
      <c r="P130" s="4" t="str">
        <f>VLOOKUP($D130,percelen!$AZ:$DM,P$2,0)</f>
        <v>N</v>
      </c>
      <c r="Q130" s="4" t="str">
        <f>VLOOKUP($D130,percelen!$AZ:$DM,Q$2,0)</f>
        <v>N</v>
      </c>
      <c r="R130" s="205" t="str">
        <f>VLOOKUP($D130,percelen!$AZ:$DM,R$2,0)</f>
        <v>N</v>
      </c>
      <c r="S130" s="4" t="str">
        <f>VLOOKUP($D130,percelen!$AZ:$DM,S$2,0)</f>
        <v>N</v>
      </c>
      <c r="T130" s="4" t="str">
        <f>VLOOKUP($D130,percelen!$AZ:$DM,T$2,0)</f>
        <v>N</v>
      </c>
      <c r="U130" s="4" t="str">
        <f>VLOOKUP($D130,percelen!$AZ:$DM,U$2,0)</f>
        <v>N</v>
      </c>
      <c r="V130" s="4" t="str">
        <f>VLOOKUP($D130,percelen!$AZ:$DM,V$2,0)</f>
        <v>N</v>
      </c>
      <c r="W130" s="4" t="str">
        <f>IF(ISERROR(VLOOKUP($G130,GELDIGE_GEWASCODES_ECO!$B:$B,1,0)),"N","J")</f>
        <v>N</v>
      </c>
      <c r="X130" s="4" t="str">
        <f>IF(W130="J",IF(ISERROR(VLOOKUP($G130&amp;"_"&amp;$I130,GELDIGE_GEWASCODES_ECO!$A:$A,1,0)),"N","J"),"J")</f>
        <v>J</v>
      </c>
      <c r="Y130" s="4" t="str">
        <f>IF(ISERROR(VLOOKUP($G130,GELDIGE_GEWASCODES_ECO!$F:$F,1,0)),"N","J")</f>
        <v>N</v>
      </c>
      <c r="Z130" s="205" t="str">
        <f t="shared" si="40"/>
        <v>J</v>
      </c>
      <c r="AA130" s="4" t="str">
        <f>IF(ISERROR(VLOOKUP($G130,GELDIGE_GEWASCODES_ECO!$J:$J,1,0)),"N","J")</f>
        <v>N</v>
      </c>
      <c r="AB130" s="205" t="str">
        <f t="shared" si="41"/>
        <v>J</v>
      </c>
      <c r="AC130" s="4" t="str">
        <f t="shared" si="42"/>
        <v>J</v>
      </c>
      <c r="AD130" s="205" t="str">
        <f t="shared" si="43"/>
        <v>J</v>
      </c>
      <c r="AE130" s="205" t="str">
        <f t="shared" si="44"/>
        <v>J</v>
      </c>
      <c r="AF130" s="205" t="str">
        <f t="shared" si="45"/>
        <v>J</v>
      </c>
      <c r="AG130" s="205" t="str">
        <f t="shared" si="46"/>
        <v>J</v>
      </c>
      <c r="AH130" s="205" t="str">
        <f t="shared" si="47"/>
        <v>J</v>
      </c>
      <c r="AI130" s="205" t="str">
        <f t="shared" si="48"/>
        <v>J</v>
      </c>
      <c r="AJ130" s="205" t="str">
        <f t="shared" si="49"/>
        <v>J</v>
      </c>
      <c r="AK130" s="205" t="str">
        <f t="shared" si="50"/>
        <v>J</v>
      </c>
      <c r="AL130" s="4" t="str">
        <f t="shared" si="51"/>
        <v>N</v>
      </c>
      <c r="AM130" s="150" t="str">
        <f>IF(ISERROR(VLOOKUP(G130,LOV_CDT!E:F,2,0)),"",VLOOKUP(G130,LOV_CDT!E:F,2,0))</f>
        <v/>
      </c>
      <c r="AN130" s="150" t="str">
        <f>IF(ISERROR(VLOOKUP(G130,LOV_CDT!L:M,2,0)),"",VLOOKUP(G130,LOV_CDT!L:M,2,0))</f>
        <v/>
      </c>
      <c r="AO130" s="4" t="str">
        <f t="shared" si="52"/>
        <v>J</v>
      </c>
      <c r="AP130" s="4" t="str">
        <f t="shared" si="53"/>
        <v>J</v>
      </c>
      <c r="AQ130" s="4" t="str">
        <f t="shared" si="54"/>
        <v>J</v>
      </c>
      <c r="AR130" s="4" t="str">
        <f t="shared" si="55"/>
        <v>J</v>
      </c>
      <c r="AS130" s="4" t="str">
        <f t="shared" si="56"/>
        <v>J</v>
      </c>
      <c r="AT130" s="4" t="str">
        <f t="shared" si="57"/>
        <v>J</v>
      </c>
      <c r="AU130" s="4">
        <f t="shared" si="58"/>
        <v>0</v>
      </c>
      <c r="AV130" s="4">
        <f t="shared" si="59"/>
        <v>0</v>
      </c>
      <c r="AW130" s="4">
        <f t="shared" si="60"/>
        <v>0</v>
      </c>
      <c r="AX130" s="4">
        <f t="shared" si="61"/>
        <v>0</v>
      </c>
      <c r="AY130" s="4">
        <f t="shared" si="62"/>
        <v>0</v>
      </c>
      <c r="AZ130" s="4">
        <f t="shared" si="63"/>
        <v>0</v>
      </c>
      <c r="BA130" s="4">
        <f t="shared" si="64"/>
        <v>0</v>
      </c>
      <c r="BB130" s="4" t="e">
        <f>VLOOKUP(G130,ACTIVITEITENLIJST!E:I,BB$2,0)</f>
        <v>#N/A</v>
      </c>
      <c r="BC130" s="4" t="str">
        <f>IF(ISERROR(B130),"J",IF(ISERROR(VLOOKUP(B130,B$3:B129,1,0)),"J","N"))</f>
        <v>N</v>
      </c>
      <c r="BD130" s="354" t="str">
        <f t="shared" si="65"/>
        <v>N</v>
      </c>
      <c r="BE130" s="358" t="str">
        <f t="shared" si="66"/>
        <v>N</v>
      </c>
    </row>
    <row r="131" spans="1:57" x14ac:dyDescent="0.25">
      <c r="A131" t="str">
        <f t="shared" si="67"/>
        <v>_</v>
      </c>
      <c r="B131" t="str">
        <f t="shared" si="38"/>
        <v>_</v>
      </c>
      <c r="C131" s="2">
        <v>99</v>
      </c>
      <c r="D131" s="2" t="str">
        <f>IF(Invoer!B161&lt;&gt;"",Invoer!B161,"")</f>
        <v/>
      </c>
      <c r="E131" s="134" t="str">
        <f>IF(D131&lt;&gt;"",Invoer!Z161,"")</f>
        <v/>
      </c>
      <c r="F131" s="134" t="str">
        <f>IF(D131&lt;&gt;"",IF(Invoer!AH161="Ja","J",IF(Invoer!AH161="Nee","N","")),"")</f>
        <v/>
      </c>
      <c r="G131" s="36" t="str">
        <f>IF(OR(E131="",E131=0),"",VLOOKUP(E131,ACTIVITEITENLIJST!D:E,G$2,0))</f>
        <v/>
      </c>
      <c r="H131" s="205" t="str">
        <f t="shared" si="39"/>
        <v/>
      </c>
      <c r="I131" s="4" t="str">
        <f>VLOOKUP($D131,percelen!$AZ:$DM,I$2,0)</f>
        <v/>
      </c>
      <c r="J131" s="212" t="str">
        <f>VLOOKUP($D131,percelen!$AZ:$DM,J$2,0)</f>
        <v/>
      </c>
      <c r="K131" s="4"/>
      <c r="L131" s="4">
        <f>VLOOKUP($D131,percelen!$AZ:$DM,L$2,0)</f>
        <v>0</v>
      </c>
      <c r="M131" s="4" t="str">
        <f>VLOOKUP($D131,percelen!$AZ:$DM,M$2,0)</f>
        <v/>
      </c>
      <c r="N131" s="205" t="e">
        <f>VLOOKUP(M131,NORM!$B$31:$F$38,N$2,0)</f>
        <v>#N/A</v>
      </c>
      <c r="O131" s="4" t="str">
        <f>VLOOKUP($D131,percelen!$AZ:$DM,O$2,0)</f>
        <v>N</v>
      </c>
      <c r="P131" s="4" t="str">
        <f>VLOOKUP($D131,percelen!$AZ:$DM,P$2,0)</f>
        <v>N</v>
      </c>
      <c r="Q131" s="4" t="str">
        <f>VLOOKUP($D131,percelen!$AZ:$DM,Q$2,0)</f>
        <v>N</v>
      </c>
      <c r="R131" s="205" t="str">
        <f>VLOOKUP($D131,percelen!$AZ:$DM,R$2,0)</f>
        <v>N</v>
      </c>
      <c r="S131" s="4" t="str">
        <f>VLOOKUP($D131,percelen!$AZ:$DM,S$2,0)</f>
        <v>N</v>
      </c>
      <c r="T131" s="4" t="str">
        <f>VLOOKUP($D131,percelen!$AZ:$DM,T$2,0)</f>
        <v>N</v>
      </c>
      <c r="U131" s="4" t="str">
        <f>VLOOKUP($D131,percelen!$AZ:$DM,U$2,0)</f>
        <v>N</v>
      </c>
      <c r="V131" s="4" t="str">
        <f>VLOOKUP($D131,percelen!$AZ:$DM,V$2,0)</f>
        <v>N</v>
      </c>
      <c r="W131" s="4" t="str">
        <f>IF(ISERROR(VLOOKUP($G131,GELDIGE_GEWASCODES_ECO!$B:$B,1,0)),"N","J")</f>
        <v>N</v>
      </c>
      <c r="X131" s="4" t="str">
        <f>IF(W131="J",IF(ISERROR(VLOOKUP($G131&amp;"_"&amp;$I131,GELDIGE_GEWASCODES_ECO!$A:$A,1,0)),"N","J"),"J")</f>
        <v>J</v>
      </c>
      <c r="Y131" s="4" t="str">
        <f>IF(ISERROR(VLOOKUP($G131,GELDIGE_GEWASCODES_ECO!$F:$F,1,0)),"N","J")</f>
        <v>N</v>
      </c>
      <c r="Z131" s="205" t="str">
        <f t="shared" si="40"/>
        <v>J</v>
      </c>
      <c r="AA131" s="4" t="str">
        <f>IF(ISERROR(VLOOKUP($G131,GELDIGE_GEWASCODES_ECO!$J:$J,1,0)),"N","J")</f>
        <v>N</v>
      </c>
      <c r="AB131" s="205" t="str">
        <f t="shared" si="41"/>
        <v>J</v>
      </c>
      <c r="AC131" s="4" t="str">
        <f t="shared" si="42"/>
        <v>J</v>
      </c>
      <c r="AD131" s="205" t="str">
        <f t="shared" si="43"/>
        <v>J</v>
      </c>
      <c r="AE131" s="205" t="str">
        <f t="shared" si="44"/>
        <v>J</v>
      </c>
      <c r="AF131" s="205" t="str">
        <f t="shared" si="45"/>
        <v>J</v>
      </c>
      <c r="AG131" s="205" t="str">
        <f t="shared" si="46"/>
        <v>J</v>
      </c>
      <c r="AH131" s="205" t="str">
        <f t="shared" si="47"/>
        <v>J</v>
      </c>
      <c r="AI131" s="205" t="str">
        <f t="shared" si="48"/>
        <v>J</v>
      </c>
      <c r="AJ131" s="205" t="str">
        <f t="shared" si="49"/>
        <v>J</v>
      </c>
      <c r="AK131" s="205" t="str">
        <f t="shared" si="50"/>
        <v>J</v>
      </c>
      <c r="AL131" s="4" t="str">
        <f t="shared" si="51"/>
        <v>N</v>
      </c>
      <c r="AM131" s="150" t="str">
        <f>IF(ISERROR(VLOOKUP(G131,LOV_CDT!E:F,2,0)),"",VLOOKUP(G131,LOV_CDT!E:F,2,0))</f>
        <v/>
      </c>
      <c r="AN131" s="150" t="str">
        <f>IF(ISERROR(VLOOKUP(G131,LOV_CDT!L:M,2,0)),"",VLOOKUP(G131,LOV_CDT!L:M,2,0))</f>
        <v/>
      </c>
      <c r="AO131" s="4" t="str">
        <f t="shared" si="52"/>
        <v>J</v>
      </c>
      <c r="AP131" s="4" t="str">
        <f t="shared" si="53"/>
        <v>J</v>
      </c>
      <c r="AQ131" s="4" t="str">
        <f t="shared" si="54"/>
        <v>J</v>
      </c>
      <c r="AR131" s="4" t="str">
        <f t="shared" si="55"/>
        <v>J</v>
      </c>
      <c r="AS131" s="4" t="str">
        <f t="shared" si="56"/>
        <v>J</v>
      </c>
      <c r="AT131" s="4" t="str">
        <f t="shared" si="57"/>
        <v>J</v>
      </c>
      <c r="AU131" s="4">
        <f t="shared" si="58"/>
        <v>0</v>
      </c>
      <c r="AV131" s="4">
        <f t="shared" si="59"/>
        <v>0</v>
      </c>
      <c r="AW131" s="4">
        <f t="shared" si="60"/>
        <v>0</v>
      </c>
      <c r="AX131" s="4">
        <f t="shared" si="61"/>
        <v>0</v>
      </c>
      <c r="AY131" s="4">
        <f t="shared" si="62"/>
        <v>0</v>
      </c>
      <c r="AZ131" s="4">
        <f t="shared" si="63"/>
        <v>0</v>
      </c>
      <c r="BA131" s="4">
        <f t="shared" si="64"/>
        <v>0</v>
      </c>
      <c r="BB131" s="4" t="e">
        <f>VLOOKUP(G131,ACTIVITEITENLIJST!E:I,BB$2,0)</f>
        <v>#N/A</v>
      </c>
      <c r="BC131" s="4" t="str">
        <f>IF(ISERROR(B131),"J",IF(ISERROR(VLOOKUP(B131,B$3:B130,1,0)),"J","N"))</f>
        <v>N</v>
      </c>
      <c r="BD131" s="354" t="str">
        <f t="shared" si="65"/>
        <v>N</v>
      </c>
      <c r="BE131" s="358" t="str">
        <f t="shared" si="66"/>
        <v>N</v>
      </c>
    </row>
    <row r="132" spans="1:57" x14ac:dyDescent="0.25">
      <c r="A132" t="str">
        <f t="shared" si="67"/>
        <v>_</v>
      </c>
      <c r="B132" t="str">
        <f t="shared" si="38"/>
        <v>_</v>
      </c>
      <c r="C132" s="2">
        <v>99</v>
      </c>
      <c r="D132" s="2" t="str">
        <f>IF(Invoer!B162&lt;&gt;"",Invoer!B162,"")</f>
        <v/>
      </c>
      <c r="E132" s="134" t="str">
        <f>IF(D132&lt;&gt;"",Invoer!Z162,"")</f>
        <v/>
      </c>
      <c r="F132" s="134" t="str">
        <f>IF(D132&lt;&gt;"",IF(Invoer!AH162="Ja","J",IF(Invoer!AH162="Nee","N","")),"")</f>
        <v/>
      </c>
      <c r="G132" s="36" t="str">
        <f>IF(OR(E132="",E132=0),"",VLOOKUP(E132,ACTIVITEITENLIJST!D:E,G$2,0))</f>
        <v/>
      </c>
      <c r="H132" s="205" t="str">
        <f t="shared" si="39"/>
        <v/>
      </c>
      <c r="I132" s="4" t="str">
        <f>VLOOKUP($D132,percelen!$AZ:$DM,I$2,0)</f>
        <v/>
      </c>
      <c r="J132" s="212" t="str">
        <f>VLOOKUP($D132,percelen!$AZ:$DM,J$2,0)</f>
        <v/>
      </c>
      <c r="K132" s="4"/>
      <c r="L132" s="4">
        <f>VLOOKUP($D132,percelen!$AZ:$DM,L$2,0)</f>
        <v>0</v>
      </c>
      <c r="M132" s="4" t="str">
        <f>VLOOKUP($D132,percelen!$AZ:$DM,M$2,0)</f>
        <v/>
      </c>
      <c r="N132" s="205" t="e">
        <f>VLOOKUP(M132,NORM!$B$31:$F$38,N$2,0)</f>
        <v>#N/A</v>
      </c>
      <c r="O132" s="4" t="str">
        <f>VLOOKUP($D132,percelen!$AZ:$DM,O$2,0)</f>
        <v>N</v>
      </c>
      <c r="P132" s="4" t="str">
        <f>VLOOKUP($D132,percelen!$AZ:$DM,P$2,0)</f>
        <v>N</v>
      </c>
      <c r="Q132" s="4" t="str">
        <f>VLOOKUP($D132,percelen!$AZ:$DM,Q$2,0)</f>
        <v>N</v>
      </c>
      <c r="R132" s="205" t="str">
        <f>VLOOKUP($D132,percelen!$AZ:$DM,R$2,0)</f>
        <v>N</v>
      </c>
      <c r="S132" s="4" t="str">
        <f>VLOOKUP($D132,percelen!$AZ:$DM,S$2,0)</f>
        <v>N</v>
      </c>
      <c r="T132" s="4" t="str">
        <f>VLOOKUP($D132,percelen!$AZ:$DM,T$2,0)</f>
        <v>N</v>
      </c>
      <c r="U132" s="4" t="str">
        <f>VLOOKUP($D132,percelen!$AZ:$DM,U$2,0)</f>
        <v>N</v>
      </c>
      <c r="V132" s="4" t="str">
        <f>VLOOKUP($D132,percelen!$AZ:$DM,V$2,0)</f>
        <v>N</v>
      </c>
      <c r="W132" s="4" t="str">
        <f>IF(ISERROR(VLOOKUP($G132,GELDIGE_GEWASCODES_ECO!$B:$B,1,0)),"N","J")</f>
        <v>N</v>
      </c>
      <c r="X132" s="4" t="str">
        <f>IF(W132="J",IF(ISERROR(VLOOKUP($G132&amp;"_"&amp;$I132,GELDIGE_GEWASCODES_ECO!$A:$A,1,0)),"N","J"),"J")</f>
        <v>J</v>
      </c>
      <c r="Y132" s="4" t="str">
        <f>IF(ISERROR(VLOOKUP($G132,GELDIGE_GEWASCODES_ECO!$F:$F,1,0)),"N","J")</f>
        <v>N</v>
      </c>
      <c r="Z132" s="205" t="str">
        <f t="shared" si="40"/>
        <v>J</v>
      </c>
      <c r="AA132" s="4" t="str">
        <f>IF(ISERROR(VLOOKUP($G132,GELDIGE_GEWASCODES_ECO!$J:$J,1,0)),"N","J")</f>
        <v>N</v>
      </c>
      <c r="AB132" s="205" t="str">
        <f t="shared" si="41"/>
        <v>J</v>
      </c>
      <c r="AC132" s="4" t="str">
        <f t="shared" si="42"/>
        <v>J</v>
      </c>
      <c r="AD132" s="205" t="str">
        <f t="shared" si="43"/>
        <v>J</v>
      </c>
      <c r="AE132" s="205" t="str">
        <f t="shared" si="44"/>
        <v>J</v>
      </c>
      <c r="AF132" s="205" t="str">
        <f t="shared" si="45"/>
        <v>J</v>
      </c>
      <c r="AG132" s="205" t="str">
        <f t="shared" si="46"/>
        <v>J</v>
      </c>
      <c r="AH132" s="205" t="str">
        <f t="shared" si="47"/>
        <v>J</v>
      </c>
      <c r="AI132" s="205" t="str">
        <f t="shared" si="48"/>
        <v>J</v>
      </c>
      <c r="AJ132" s="205" t="str">
        <f t="shared" si="49"/>
        <v>J</v>
      </c>
      <c r="AK132" s="205" t="str">
        <f t="shared" si="50"/>
        <v>J</v>
      </c>
      <c r="AL132" s="4" t="str">
        <f t="shared" si="51"/>
        <v>N</v>
      </c>
      <c r="AM132" s="150" t="str">
        <f>IF(ISERROR(VLOOKUP(G132,LOV_CDT!E:F,2,0)),"",VLOOKUP(G132,LOV_CDT!E:F,2,0))</f>
        <v/>
      </c>
      <c r="AN132" s="150" t="str">
        <f>IF(ISERROR(VLOOKUP(G132,LOV_CDT!L:M,2,0)),"",VLOOKUP(G132,LOV_CDT!L:M,2,0))</f>
        <v/>
      </c>
      <c r="AO132" s="4" t="str">
        <f t="shared" si="52"/>
        <v>J</v>
      </c>
      <c r="AP132" s="4" t="str">
        <f t="shared" si="53"/>
        <v>J</v>
      </c>
      <c r="AQ132" s="4" t="str">
        <f t="shared" si="54"/>
        <v>J</v>
      </c>
      <c r="AR132" s="4" t="str">
        <f t="shared" si="55"/>
        <v>J</v>
      </c>
      <c r="AS132" s="4" t="str">
        <f t="shared" si="56"/>
        <v>J</v>
      </c>
      <c r="AT132" s="4" t="str">
        <f t="shared" si="57"/>
        <v>J</v>
      </c>
      <c r="AU132" s="4">
        <f t="shared" si="58"/>
        <v>0</v>
      </c>
      <c r="AV132" s="4">
        <f t="shared" si="59"/>
        <v>0</v>
      </c>
      <c r="AW132" s="4">
        <f t="shared" si="60"/>
        <v>0</v>
      </c>
      <c r="AX132" s="4">
        <f t="shared" si="61"/>
        <v>0</v>
      </c>
      <c r="AY132" s="4">
        <f t="shared" si="62"/>
        <v>0</v>
      </c>
      <c r="AZ132" s="4">
        <f t="shared" si="63"/>
        <v>0</v>
      </c>
      <c r="BA132" s="4">
        <f t="shared" si="64"/>
        <v>0</v>
      </c>
      <c r="BB132" s="4" t="e">
        <f>VLOOKUP(G132,ACTIVITEITENLIJST!E:I,BB$2,0)</f>
        <v>#N/A</v>
      </c>
      <c r="BC132" s="4" t="str">
        <f>IF(ISERROR(B132),"J",IF(ISERROR(VLOOKUP(B132,B$3:B131,1,0)),"J","N"))</f>
        <v>N</v>
      </c>
      <c r="BD132" s="354" t="str">
        <f t="shared" si="65"/>
        <v>N</v>
      </c>
      <c r="BE132" s="358" t="str">
        <f t="shared" si="66"/>
        <v>N</v>
      </c>
    </row>
    <row r="133" spans="1:57" x14ac:dyDescent="0.25">
      <c r="A133" t="str">
        <f t="shared" si="67"/>
        <v>_</v>
      </c>
      <c r="B133" t="str">
        <f t="shared" ref="B133:B196" si="68">D133&amp;"_"&amp;G133</f>
        <v>_</v>
      </c>
      <c r="C133" s="2">
        <v>99</v>
      </c>
      <c r="D133" s="2" t="str">
        <f>IF(Invoer!B163&lt;&gt;"",Invoer!B163,"")</f>
        <v/>
      </c>
      <c r="E133" s="134" t="str">
        <f>IF(D133&lt;&gt;"",Invoer!Z163,"")</f>
        <v/>
      </c>
      <c r="F133" s="134" t="str">
        <f>IF(D133&lt;&gt;"",IF(Invoer!AH163="Ja","J",IF(Invoer!AH163="Nee","N","")),"")</f>
        <v/>
      </c>
      <c r="G133" s="36" t="str">
        <f>IF(OR(E133="",E133=0),"",VLOOKUP(E133,ACTIVITEITENLIJST!D:E,G$2,0))</f>
        <v/>
      </c>
      <c r="H133" s="205" t="str">
        <f t="shared" ref="H133:H196" si="69">IF(G133="","",E133)</f>
        <v/>
      </c>
      <c r="I133" s="4" t="str">
        <f>VLOOKUP($D133,percelen!$AZ:$DM,I$2,0)</f>
        <v/>
      </c>
      <c r="J133" s="212" t="str">
        <f>VLOOKUP($D133,percelen!$AZ:$DM,J$2,0)</f>
        <v/>
      </c>
      <c r="K133" s="4"/>
      <c r="L133" s="4">
        <f>VLOOKUP($D133,percelen!$AZ:$DM,L$2,0)</f>
        <v>0</v>
      </c>
      <c r="M133" s="4" t="str">
        <f>VLOOKUP($D133,percelen!$AZ:$DM,M$2,0)</f>
        <v/>
      </c>
      <c r="N133" s="205" t="e">
        <f>VLOOKUP(M133,NORM!$B$31:$F$38,N$2,0)</f>
        <v>#N/A</v>
      </c>
      <c r="O133" s="4" t="str">
        <f>VLOOKUP($D133,percelen!$AZ:$DM,O$2,0)</f>
        <v>N</v>
      </c>
      <c r="P133" s="4" t="str">
        <f>VLOOKUP($D133,percelen!$AZ:$DM,P$2,0)</f>
        <v>N</v>
      </c>
      <c r="Q133" s="4" t="str">
        <f>VLOOKUP($D133,percelen!$AZ:$DM,Q$2,0)</f>
        <v>N</v>
      </c>
      <c r="R133" s="205" t="str">
        <f>VLOOKUP($D133,percelen!$AZ:$DM,R$2,0)</f>
        <v>N</v>
      </c>
      <c r="S133" s="4" t="str">
        <f>VLOOKUP($D133,percelen!$AZ:$DM,S$2,0)</f>
        <v>N</v>
      </c>
      <c r="T133" s="4" t="str">
        <f>VLOOKUP($D133,percelen!$AZ:$DM,T$2,0)</f>
        <v>N</v>
      </c>
      <c r="U133" s="4" t="str">
        <f>VLOOKUP($D133,percelen!$AZ:$DM,U$2,0)</f>
        <v>N</v>
      </c>
      <c r="V133" s="4" t="str">
        <f>VLOOKUP($D133,percelen!$AZ:$DM,V$2,0)</f>
        <v>N</v>
      </c>
      <c r="W133" s="4" t="str">
        <f>IF(ISERROR(VLOOKUP($G133,GELDIGE_GEWASCODES_ECO!$B:$B,1,0)),"N","J")</f>
        <v>N</v>
      </c>
      <c r="X133" s="4" t="str">
        <f>IF(W133="J",IF(ISERROR(VLOOKUP($G133&amp;"_"&amp;$I133,GELDIGE_GEWASCODES_ECO!$A:$A,1,0)),"N","J"),"J")</f>
        <v>J</v>
      </c>
      <c r="Y133" s="4" t="str">
        <f>IF(ISERROR(VLOOKUP($G133,GELDIGE_GEWASCODES_ECO!$F:$F,1,0)),"N","J")</f>
        <v>N</v>
      </c>
      <c r="Z133" s="205" t="str">
        <f t="shared" ref="Z133:Z196" si="70">IF(Y133="J","J","J")</f>
        <v>J</v>
      </c>
      <c r="AA133" s="4" t="str">
        <f>IF(ISERROR(VLOOKUP($G133,GELDIGE_GEWASCODES_ECO!$J:$J,1,0)),"N","J")</f>
        <v>N</v>
      </c>
      <c r="AB133" s="205" t="str">
        <f t="shared" ref="AB133:AB196" si="71">IF(AA133="J","J","J")</f>
        <v>J</v>
      </c>
      <c r="AC133" s="4" t="str">
        <f t="shared" ref="AC133:AC196" si="72">IF(AND(X133="J",Z133="J",AB133="J"),"J","N")</f>
        <v>J</v>
      </c>
      <c r="AD133" s="205" t="str">
        <f t="shared" ref="AD133:AD196" si="73">IF(G133&lt;&gt;"H04","J",IF(O133="J","J","N"))</f>
        <v>J</v>
      </c>
      <c r="AE133" s="205" t="str">
        <f t="shared" ref="AE133:AE196" si="74">IF(G133&lt;&gt;"H10","J",IF(AND(OR(P133="J",Q133="J"),O133="N",S133="N",T133="N"),"J","N"))</f>
        <v>J</v>
      </c>
      <c r="AF133" s="205" t="str">
        <f t="shared" ref="AF133:AF196" si="75">IF(G133&lt;&gt;"B01","J",IF(I133&lt;&gt;J133,"J","N"))</f>
        <v>J</v>
      </c>
      <c r="AG133" s="205" t="str">
        <f t="shared" ref="AG133:AG196" si="76">IF($G133&lt;&gt;"V01","J",IF(ISERROR(VLOOKUP("V02",$G:$G,1,0)),"J","N"))</f>
        <v>J</v>
      </c>
      <c r="AH133" s="205" t="str">
        <f t="shared" ref="AH133:AH196" si="77">IF($G133&lt;&gt;"V02","J",IF(ISERROR(VLOOKUP("V01",$G:$G,1,0)),"J","N"))</f>
        <v>J</v>
      </c>
      <c r="AI133" s="205" t="str">
        <f t="shared" ref="AI133:AI196" si="78">IF(G133&lt;&gt;"T01","J",IF(AND(OR(P133="J",Q133="J"),R133="N"),"J","N"))</f>
        <v>J</v>
      </c>
      <c r="AJ133" s="205" t="str">
        <f t="shared" ref="AJ133:AJ196" si="79">IF(G133&lt;&gt;"D01","J",IF(OR(O133="J",P133="J",Q133="J"),"J","N"))</f>
        <v>J</v>
      </c>
      <c r="AK133" s="205" t="str">
        <f t="shared" ref="AK133:AK196" si="80">IF(AND(AC133="J",AD133="J",AE133="J",AF133="J",AG133="J",AH133="J",AI133="J",AJ133="J"),"J","N")</f>
        <v>J</v>
      </c>
      <c r="AL133" s="4" t="str">
        <f t="shared" ref="AL133:AL196" si="81">IF(OR(F133=0,F133="N",F133=""),"N","J")</f>
        <v>N</v>
      </c>
      <c r="AM133" s="150" t="str">
        <f>IF(ISERROR(VLOOKUP(G133,LOV_CDT!E:F,2,0)),"",VLOOKUP(G133,LOV_CDT!E:F,2,0))</f>
        <v/>
      </c>
      <c r="AN133" s="150" t="str">
        <f>IF(ISERROR(VLOOKUP(G133,LOV_CDT!L:M,2,0)),"",VLOOKUP(G133,LOV_CDT!L:M,2,0))</f>
        <v/>
      </c>
      <c r="AO133" s="4" t="str">
        <f t="shared" ref="AO133:AO196" si="82">IF(OR(AK133="N",AL133="J",AND(U133&lt;&gt;"N",AM133="GeenWaardeGeenPunten"),AND(U133&lt;&gt;"N",AM133="GeenWaardeWelPunten")),"N","J")</f>
        <v>J</v>
      </c>
      <c r="AP133" s="4" t="str">
        <f t="shared" ref="AP133:AP196" si="83">IF(OR(AK133="N",AL133="J",AND(V133&lt;&gt;"N",AN133="GeenWaardeGeenPunten"),AND(V133&lt;&gt;"N",AN133="GeenWaardeWelPunten")),"N","J")</f>
        <v>J</v>
      </c>
      <c r="AQ133" s="4" t="str">
        <f t="shared" ref="AQ133:AQ196" si="84">IF(AND(AO133="J",AP133="J"),"J","N")</f>
        <v>J</v>
      </c>
      <c r="AR133" s="4" t="str">
        <f t="shared" ref="AR133:AR196" si="85">IF(OR(AK133="N",AND(U133&lt;&gt;"N",AM133="GeenWaardeGeenPunten"),AND(U133&lt;&gt;"N",AP133="WelWaardeGeenPunten")),"N","J")</f>
        <v>J</v>
      </c>
      <c r="AS133" s="4" t="str">
        <f t="shared" ref="AS133:AS196" si="86">IF(OR(AK133="N",AND(V133&lt;&gt;"N",AN133="GeenWaardeGeenPunten"),AND(V133&lt;&gt;"N",AQ133="WelWaardeGeenPunten")),"N","J")</f>
        <v>J</v>
      </c>
      <c r="AT133" s="4" t="str">
        <f t="shared" ref="AT133:AT196" si="87">IF(AND(AR133="J",AS133="J"),"J","N")</f>
        <v>J</v>
      </c>
      <c r="AU133" s="4">
        <f t="shared" ref="AU133:AU196" si="88">IF(AQ133="J",SUMIFS(activiteitenlijst_waarde,activiteitenlijst_nummer,$G133,activiteitenlijst_regio,$M133)*$L133,0)</f>
        <v>0</v>
      </c>
      <c r="AV133" s="4">
        <f t="shared" ref="AV133:AV196" si="89">IF(AT133="J",SUMIFS(activiteitenlijst_punten_totaal,activiteitenlijst_nummer,$G133,activiteitenlijst_regio,$M133)*$L133,0)</f>
        <v>0</v>
      </c>
      <c r="AW133" s="4">
        <f t="shared" ref="AW133:AW196" si="90">IF(AT133="J",SUMIFS(activiteitenlijst_punten_klimaat,activiteitenlijst_nummer,$G133,activiteitenlijst_regio,$M133)*$L133,0)</f>
        <v>0</v>
      </c>
      <c r="AX133" s="4">
        <f t="shared" ref="AX133:AX196" si="91">IF(AT133="J",SUMIFS(activiteitenlijst_punten_bodem_en_lucht,activiteitenlijst_nummer,$G133,activiteitenlijst_regio,$M133)*$L133,0)</f>
        <v>0</v>
      </c>
      <c r="AY133" s="4">
        <f t="shared" ref="AY133:AY196" si="92">IF(AT133="J",SUMIFS(activiteitenlijst_punten_water,activiteitenlijst_nummer,$G133,activiteitenlijst_regio,$M133)*$L133,0)</f>
        <v>0</v>
      </c>
      <c r="AZ133" s="4">
        <f t="shared" ref="AZ133:AZ196" si="93">IF(AT133="J",SUMIFS(activiteitenlijst_punten_landschap,activiteitenlijst_nummer,$G133,activiteitenlijst_regio,$M133)*$L133,0)</f>
        <v>0</v>
      </c>
      <c r="BA133" s="4">
        <f t="shared" ref="BA133:BA196" si="94">IF(AT133="J",SUMIFS(activiteitenlijst_punten_biodiversiteit,activiteitenlijst_nummer,$G133,activiteitenlijst_regio,$M133)*$L133,0)</f>
        <v>0</v>
      </c>
      <c r="BB133" s="4" t="e">
        <f>VLOOKUP(G133,ACTIVITEITENLIJST!E:I,BB$2,0)</f>
        <v>#N/A</v>
      </c>
      <c r="BC133" s="4" t="str">
        <f>IF(ISERROR(B133),"J",IF(ISERROR(VLOOKUP(B133,B$3:B132,1,0)),"J","N"))</f>
        <v>N</v>
      </c>
      <c r="BD133" s="354" t="str">
        <f t="shared" ref="BD133:BD196" si="95">IF(AK133="J","N","J")</f>
        <v>N</v>
      </c>
      <c r="BE133" s="358" t="str">
        <f t="shared" si="66"/>
        <v>N</v>
      </c>
    </row>
    <row r="134" spans="1:57" x14ac:dyDescent="0.25">
      <c r="A134" t="str">
        <f t="shared" si="67"/>
        <v>_</v>
      </c>
      <c r="B134" t="str">
        <f t="shared" si="68"/>
        <v>_</v>
      </c>
      <c r="C134" s="2">
        <v>99</v>
      </c>
      <c r="D134" s="2" t="str">
        <f>IF(Invoer!B164&lt;&gt;"",Invoer!B164,"")</f>
        <v/>
      </c>
      <c r="E134" s="134" t="str">
        <f>IF(D134&lt;&gt;"",Invoer!Z164,"")</f>
        <v/>
      </c>
      <c r="F134" s="134" t="str">
        <f>IF(D134&lt;&gt;"",IF(Invoer!AH164="Ja","J",IF(Invoer!AH164="Nee","N","")),"")</f>
        <v/>
      </c>
      <c r="G134" s="36" t="str">
        <f>IF(OR(E134="",E134=0),"",VLOOKUP(E134,ACTIVITEITENLIJST!D:E,G$2,0))</f>
        <v/>
      </c>
      <c r="H134" s="205" t="str">
        <f t="shared" si="69"/>
        <v/>
      </c>
      <c r="I134" s="4" t="str">
        <f>VLOOKUP($D134,percelen!$AZ:$DM,I$2,0)</f>
        <v/>
      </c>
      <c r="J134" s="212" t="str">
        <f>VLOOKUP($D134,percelen!$AZ:$DM,J$2,0)</f>
        <v/>
      </c>
      <c r="K134" s="4"/>
      <c r="L134" s="4">
        <f>VLOOKUP($D134,percelen!$AZ:$DM,L$2,0)</f>
        <v>0</v>
      </c>
      <c r="M134" s="4" t="str">
        <f>VLOOKUP($D134,percelen!$AZ:$DM,M$2,0)</f>
        <v/>
      </c>
      <c r="N134" s="205" t="e">
        <f>VLOOKUP(M134,NORM!$B$31:$F$38,N$2,0)</f>
        <v>#N/A</v>
      </c>
      <c r="O134" s="4" t="str">
        <f>VLOOKUP($D134,percelen!$AZ:$DM,O$2,0)</f>
        <v>N</v>
      </c>
      <c r="P134" s="4" t="str">
        <f>VLOOKUP($D134,percelen!$AZ:$DM,P$2,0)</f>
        <v>N</v>
      </c>
      <c r="Q134" s="4" t="str">
        <f>VLOOKUP($D134,percelen!$AZ:$DM,Q$2,0)</f>
        <v>N</v>
      </c>
      <c r="R134" s="205" t="str">
        <f>VLOOKUP($D134,percelen!$AZ:$DM,R$2,0)</f>
        <v>N</v>
      </c>
      <c r="S134" s="4" t="str">
        <f>VLOOKUP($D134,percelen!$AZ:$DM,S$2,0)</f>
        <v>N</v>
      </c>
      <c r="T134" s="4" t="str">
        <f>VLOOKUP($D134,percelen!$AZ:$DM,T$2,0)</f>
        <v>N</v>
      </c>
      <c r="U134" s="4" t="str">
        <f>VLOOKUP($D134,percelen!$AZ:$DM,U$2,0)</f>
        <v>N</v>
      </c>
      <c r="V134" s="4" t="str">
        <f>VLOOKUP($D134,percelen!$AZ:$DM,V$2,0)</f>
        <v>N</v>
      </c>
      <c r="W134" s="4" t="str">
        <f>IF(ISERROR(VLOOKUP($G134,GELDIGE_GEWASCODES_ECO!$B:$B,1,0)),"N","J")</f>
        <v>N</v>
      </c>
      <c r="X134" s="4" t="str">
        <f>IF(W134="J",IF(ISERROR(VLOOKUP($G134&amp;"_"&amp;$I134,GELDIGE_GEWASCODES_ECO!$A:$A,1,0)),"N","J"),"J")</f>
        <v>J</v>
      </c>
      <c r="Y134" s="4" t="str">
        <f>IF(ISERROR(VLOOKUP($G134,GELDIGE_GEWASCODES_ECO!$F:$F,1,0)),"N","J")</f>
        <v>N</v>
      </c>
      <c r="Z134" s="205" t="str">
        <f t="shared" si="70"/>
        <v>J</v>
      </c>
      <c r="AA134" s="4" t="str">
        <f>IF(ISERROR(VLOOKUP($G134,GELDIGE_GEWASCODES_ECO!$J:$J,1,0)),"N","J")</f>
        <v>N</v>
      </c>
      <c r="AB134" s="205" t="str">
        <f t="shared" si="71"/>
        <v>J</v>
      </c>
      <c r="AC134" s="4" t="str">
        <f t="shared" si="72"/>
        <v>J</v>
      </c>
      <c r="AD134" s="205" t="str">
        <f t="shared" si="73"/>
        <v>J</v>
      </c>
      <c r="AE134" s="205" t="str">
        <f t="shared" si="74"/>
        <v>J</v>
      </c>
      <c r="AF134" s="205" t="str">
        <f t="shared" si="75"/>
        <v>J</v>
      </c>
      <c r="AG134" s="205" t="str">
        <f t="shared" si="76"/>
        <v>J</v>
      </c>
      <c r="AH134" s="205" t="str">
        <f t="shared" si="77"/>
        <v>J</v>
      </c>
      <c r="AI134" s="205" t="str">
        <f t="shared" si="78"/>
        <v>J</v>
      </c>
      <c r="AJ134" s="205" t="str">
        <f t="shared" si="79"/>
        <v>J</v>
      </c>
      <c r="AK134" s="205" t="str">
        <f t="shared" si="80"/>
        <v>J</v>
      </c>
      <c r="AL134" s="4" t="str">
        <f t="shared" si="81"/>
        <v>N</v>
      </c>
      <c r="AM134" s="150" t="str">
        <f>IF(ISERROR(VLOOKUP(G134,LOV_CDT!E:F,2,0)),"",VLOOKUP(G134,LOV_CDT!E:F,2,0))</f>
        <v/>
      </c>
      <c r="AN134" s="150" t="str">
        <f>IF(ISERROR(VLOOKUP(G134,LOV_CDT!L:M,2,0)),"",VLOOKUP(G134,LOV_CDT!L:M,2,0))</f>
        <v/>
      </c>
      <c r="AO134" s="4" t="str">
        <f t="shared" si="82"/>
        <v>J</v>
      </c>
      <c r="AP134" s="4" t="str">
        <f t="shared" si="83"/>
        <v>J</v>
      </c>
      <c r="AQ134" s="4" t="str">
        <f t="shared" si="84"/>
        <v>J</v>
      </c>
      <c r="AR134" s="4" t="str">
        <f t="shared" si="85"/>
        <v>J</v>
      </c>
      <c r="AS134" s="4" t="str">
        <f t="shared" si="86"/>
        <v>J</v>
      </c>
      <c r="AT134" s="4" t="str">
        <f t="shared" si="87"/>
        <v>J</v>
      </c>
      <c r="AU134" s="4">
        <f t="shared" si="88"/>
        <v>0</v>
      </c>
      <c r="AV134" s="4">
        <f t="shared" si="89"/>
        <v>0</v>
      </c>
      <c r="AW134" s="4">
        <f t="shared" si="90"/>
        <v>0</v>
      </c>
      <c r="AX134" s="4">
        <f t="shared" si="91"/>
        <v>0</v>
      </c>
      <c r="AY134" s="4">
        <f t="shared" si="92"/>
        <v>0</v>
      </c>
      <c r="AZ134" s="4">
        <f t="shared" si="93"/>
        <v>0</v>
      </c>
      <c r="BA134" s="4">
        <f t="shared" si="94"/>
        <v>0</v>
      </c>
      <c r="BB134" s="4" t="e">
        <f>VLOOKUP(G134,ACTIVITEITENLIJST!E:I,BB$2,0)</f>
        <v>#N/A</v>
      </c>
      <c r="BC134" s="4" t="str">
        <f>IF(ISERROR(B134),"J",IF(ISERROR(VLOOKUP(B134,B$3:B133,1,0)),"J","N"))</f>
        <v>N</v>
      </c>
      <c r="BD134" s="354" t="str">
        <f t="shared" si="95"/>
        <v>N</v>
      </c>
      <c r="BE134" s="358" t="str">
        <f t="shared" si="66"/>
        <v>N</v>
      </c>
    </row>
    <row r="135" spans="1:57" x14ac:dyDescent="0.25">
      <c r="A135" t="str">
        <f t="shared" si="67"/>
        <v>_</v>
      </c>
      <c r="B135" t="str">
        <f t="shared" si="68"/>
        <v>_</v>
      </c>
      <c r="C135" s="2">
        <v>99</v>
      </c>
      <c r="D135" s="2" t="str">
        <f>IF(Invoer!B165&lt;&gt;"",Invoer!B165,"")</f>
        <v/>
      </c>
      <c r="E135" s="134" t="str">
        <f>IF(D135&lt;&gt;"",Invoer!Z165,"")</f>
        <v/>
      </c>
      <c r="F135" s="134" t="str">
        <f>IF(D135&lt;&gt;"",IF(Invoer!AH165="Ja","J",IF(Invoer!AH165="Nee","N","")),"")</f>
        <v/>
      </c>
      <c r="G135" s="36" t="str">
        <f>IF(OR(E135="",E135=0),"",VLOOKUP(E135,ACTIVITEITENLIJST!D:E,G$2,0))</f>
        <v/>
      </c>
      <c r="H135" s="205" t="str">
        <f t="shared" si="69"/>
        <v/>
      </c>
      <c r="I135" s="4" t="str">
        <f>VLOOKUP($D135,percelen!$AZ:$DM,I$2,0)</f>
        <v/>
      </c>
      <c r="J135" s="212" t="str">
        <f>VLOOKUP($D135,percelen!$AZ:$DM,J$2,0)</f>
        <v/>
      </c>
      <c r="K135" s="4"/>
      <c r="L135" s="4">
        <f>VLOOKUP($D135,percelen!$AZ:$DM,L$2,0)</f>
        <v>0</v>
      </c>
      <c r="M135" s="4" t="str">
        <f>VLOOKUP($D135,percelen!$AZ:$DM,M$2,0)</f>
        <v/>
      </c>
      <c r="N135" s="205" t="e">
        <f>VLOOKUP(M135,NORM!$B$31:$F$38,N$2,0)</f>
        <v>#N/A</v>
      </c>
      <c r="O135" s="4" t="str">
        <f>VLOOKUP($D135,percelen!$AZ:$DM,O$2,0)</f>
        <v>N</v>
      </c>
      <c r="P135" s="4" t="str">
        <f>VLOOKUP($D135,percelen!$AZ:$DM,P$2,0)</f>
        <v>N</v>
      </c>
      <c r="Q135" s="4" t="str">
        <f>VLOOKUP($D135,percelen!$AZ:$DM,Q$2,0)</f>
        <v>N</v>
      </c>
      <c r="R135" s="205" t="str">
        <f>VLOOKUP($D135,percelen!$AZ:$DM,R$2,0)</f>
        <v>N</v>
      </c>
      <c r="S135" s="4" t="str">
        <f>VLOOKUP($D135,percelen!$AZ:$DM,S$2,0)</f>
        <v>N</v>
      </c>
      <c r="T135" s="4" t="str">
        <f>VLOOKUP($D135,percelen!$AZ:$DM,T$2,0)</f>
        <v>N</v>
      </c>
      <c r="U135" s="4" t="str">
        <f>VLOOKUP($D135,percelen!$AZ:$DM,U$2,0)</f>
        <v>N</v>
      </c>
      <c r="V135" s="4" t="str">
        <f>VLOOKUP($D135,percelen!$AZ:$DM,V$2,0)</f>
        <v>N</v>
      </c>
      <c r="W135" s="4" t="str">
        <f>IF(ISERROR(VLOOKUP($G135,GELDIGE_GEWASCODES_ECO!$B:$B,1,0)),"N","J")</f>
        <v>N</v>
      </c>
      <c r="X135" s="4" t="str">
        <f>IF(W135="J",IF(ISERROR(VLOOKUP($G135&amp;"_"&amp;$I135,GELDIGE_GEWASCODES_ECO!$A:$A,1,0)),"N","J"),"J")</f>
        <v>J</v>
      </c>
      <c r="Y135" s="4" t="str">
        <f>IF(ISERROR(VLOOKUP($G135,GELDIGE_GEWASCODES_ECO!$F:$F,1,0)),"N","J")</f>
        <v>N</v>
      </c>
      <c r="Z135" s="205" t="str">
        <f t="shared" si="70"/>
        <v>J</v>
      </c>
      <c r="AA135" s="4" t="str">
        <f>IF(ISERROR(VLOOKUP($G135,GELDIGE_GEWASCODES_ECO!$J:$J,1,0)),"N","J")</f>
        <v>N</v>
      </c>
      <c r="AB135" s="205" t="str">
        <f t="shared" si="71"/>
        <v>J</v>
      </c>
      <c r="AC135" s="4" t="str">
        <f t="shared" si="72"/>
        <v>J</v>
      </c>
      <c r="AD135" s="205" t="str">
        <f t="shared" si="73"/>
        <v>J</v>
      </c>
      <c r="AE135" s="205" t="str">
        <f t="shared" si="74"/>
        <v>J</v>
      </c>
      <c r="AF135" s="205" t="str">
        <f t="shared" si="75"/>
        <v>J</v>
      </c>
      <c r="AG135" s="205" t="str">
        <f t="shared" si="76"/>
        <v>J</v>
      </c>
      <c r="AH135" s="205" t="str">
        <f t="shared" si="77"/>
        <v>J</v>
      </c>
      <c r="AI135" s="205" t="str">
        <f t="shared" si="78"/>
        <v>J</v>
      </c>
      <c r="AJ135" s="205" t="str">
        <f t="shared" si="79"/>
        <v>J</v>
      </c>
      <c r="AK135" s="205" t="str">
        <f t="shared" si="80"/>
        <v>J</v>
      </c>
      <c r="AL135" s="4" t="str">
        <f t="shared" si="81"/>
        <v>N</v>
      </c>
      <c r="AM135" s="150" t="str">
        <f>IF(ISERROR(VLOOKUP(G135,LOV_CDT!E:F,2,0)),"",VLOOKUP(G135,LOV_CDT!E:F,2,0))</f>
        <v/>
      </c>
      <c r="AN135" s="150" t="str">
        <f>IF(ISERROR(VLOOKUP(G135,LOV_CDT!L:M,2,0)),"",VLOOKUP(G135,LOV_CDT!L:M,2,0))</f>
        <v/>
      </c>
      <c r="AO135" s="4" t="str">
        <f t="shared" si="82"/>
        <v>J</v>
      </c>
      <c r="AP135" s="4" t="str">
        <f t="shared" si="83"/>
        <v>J</v>
      </c>
      <c r="AQ135" s="4" t="str">
        <f t="shared" si="84"/>
        <v>J</v>
      </c>
      <c r="AR135" s="4" t="str">
        <f t="shared" si="85"/>
        <v>J</v>
      </c>
      <c r="AS135" s="4" t="str">
        <f t="shared" si="86"/>
        <v>J</v>
      </c>
      <c r="AT135" s="4" t="str">
        <f t="shared" si="87"/>
        <v>J</v>
      </c>
      <c r="AU135" s="4">
        <f t="shared" si="88"/>
        <v>0</v>
      </c>
      <c r="AV135" s="4">
        <f t="shared" si="89"/>
        <v>0</v>
      </c>
      <c r="AW135" s="4">
        <f t="shared" si="90"/>
        <v>0</v>
      </c>
      <c r="AX135" s="4">
        <f t="shared" si="91"/>
        <v>0</v>
      </c>
      <c r="AY135" s="4">
        <f t="shared" si="92"/>
        <v>0</v>
      </c>
      <c r="AZ135" s="4">
        <f t="shared" si="93"/>
        <v>0</v>
      </c>
      <c r="BA135" s="4">
        <f t="shared" si="94"/>
        <v>0</v>
      </c>
      <c r="BB135" s="4" t="e">
        <f>VLOOKUP(G135,ACTIVITEITENLIJST!E:I,BB$2,0)</f>
        <v>#N/A</v>
      </c>
      <c r="BC135" s="4" t="str">
        <f>IF(ISERROR(B135),"J",IF(ISERROR(VLOOKUP(B135,B$3:B134,1,0)),"J","N"))</f>
        <v>N</v>
      </c>
      <c r="BD135" s="354" t="str">
        <f t="shared" si="95"/>
        <v>N</v>
      </c>
      <c r="BE135" s="358" t="str">
        <f t="shared" si="66"/>
        <v>N</v>
      </c>
    </row>
    <row r="136" spans="1:57" x14ac:dyDescent="0.25">
      <c r="A136" t="str">
        <f t="shared" si="67"/>
        <v>_</v>
      </c>
      <c r="B136" t="str">
        <f t="shared" si="68"/>
        <v>_</v>
      </c>
      <c r="C136" s="2">
        <v>99</v>
      </c>
      <c r="D136" s="2" t="str">
        <f>IF(Invoer!B166&lt;&gt;"",Invoer!B166,"")</f>
        <v/>
      </c>
      <c r="E136" s="134" t="str">
        <f>IF(D136&lt;&gt;"",Invoer!Z166,"")</f>
        <v/>
      </c>
      <c r="F136" s="134" t="str">
        <f>IF(D136&lt;&gt;"",IF(Invoer!AH166="Ja","J",IF(Invoer!AH166="Nee","N","")),"")</f>
        <v/>
      </c>
      <c r="G136" s="36" t="str">
        <f>IF(OR(E136="",E136=0),"",VLOOKUP(E136,ACTIVITEITENLIJST!D:E,G$2,0))</f>
        <v/>
      </c>
      <c r="H136" s="205" t="str">
        <f t="shared" si="69"/>
        <v/>
      </c>
      <c r="I136" s="4" t="str">
        <f>VLOOKUP($D136,percelen!$AZ:$DM,I$2,0)</f>
        <v/>
      </c>
      <c r="J136" s="212" t="str">
        <f>VLOOKUP($D136,percelen!$AZ:$DM,J$2,0)</f>
        <v/>
      </c>
      <c r="K136" s="4"/>
      <c r="L136" s="4">
        <f>VLOOKUP($D136,percelen!$AZ:$DM,L$2,0)</f>
        <v>0</v>
      </c>
      <c r="M136" s="4" t="str">
        <f>VLOOKUP($D136,percelen!$AZ:$DM,M$2,0)</f>
        <v/>
      </c>
      <c r="N136" s="205" t="e">
        <f>VLOOKUP(M136,NORM!$B$31:$F$38,N$2,0)</f>
        <v>#N/A</v>
      </c>
      <c r="O136" s="4" t="str">
        <f>VLOOKUP($D136,percelen!$AZ:$DM,O$2,0)</f>
        <v>N</v>
      </c>
      <c r="P136" s="4" t="str">
        <f>VLOOKUP($D136,percelen!$AZ:$DM,P$2,0)</f>
        <v>N</v>
      </c>
      <c r="Q136" s="4" t="str">
        <f>VLOOKUP($D136,percelen!$AZ:$DM,Q$2,0)</f>
        <v>N</v>
      </c>
      <c r="R136" s="205" t="str">
        <f>VLOOKUP($D136,percelen!$AZ:$DM,R$2,0)</f>
        <v>N</v>
      </c>
      <c r="S136" s="4" t="str">
        <f>VLOOKUP($D136,percelen!$AZ:$DM,S$2,0)</f>
        <v>N</v>
      </c>
      <c r="T136" s="4" t="str">
        <f>VLOOKUP($D136,percelen!$AZ:$DM,T$2,0)</f>
        <v>N</v>
      </c>
      <c r="U136" s="4" t="str">
        <f>VLOOKUP($D136,percelen!$AZ:$DM,U$2,0)</f>
        <v>N</v>
      </c>
      <c r="V136" s="4" t="str">
        <f>VLOOKUP($D136,percelen!$AZ:$DM,V$2,0)</f>
        <v>N</v>
      </c>
      <c r="W136" s="4" t="str">
        <f>IF(ISERROR(VLOOKUP($G136,GELDIGE_GEWASCODES_ECO!$B:$B,1,0)),"N","J")</f>
        <v>N</v>
      </c>
      <c r="X136" s="4" t="str">
        <f>IF(W136="J",IF(ISERROR(VLOOKUP($G136&amp;"_"&amp;$I136,GELDIGE_GEWASCODES_ECO!$A:$A,1,0)),"N","J"),"J")</f>
        <v>J</v>
      </c>
      <c r="Y136" s="4" t="str">
        <f>IF(ISERROR(VLOOKUP($G136,GELDIGE_GEWASCODES_ECO!$F:$F,1,0)),"N","J")</f>
        <v>N</v>
      </c>
      <c r="Z136" s="205" t="str">
        <f t="shared" si="70"/>
        <v>J</v>
      </c>
      <c r="AA136" s="4" t="str">
        <f>IF(ISERROR(VLOOKUP($G136,GELDIGE_GEWASCODES_ECO!$J:$J,1,0)),"N","J")</f>
        <v>N</v>
      </c>
      <c r="AB136" s="205" t="str">
        <f t="shared" si="71"/>
        <v>J</v>
      </c>
      <c r="AC136" s="4" t="str">
        <f t="shared" si="72"/>
        <v>J</v>
      </c>
      <c r="AD136" s="205" t="str">
        <f t="shared" si="73"/>
        <v>J</v>
      </c>
      <c r="AE136" s="205" t="str">
        <f t="shared" si="74"/>
        <v>J</v>
      </c>
      <c r="AF136" s="205" t="str">
        <f t="shared" si="75"/>
        <v>J</v>
      </c>
      <c r="AG136" s="205" t="str">
        <f t="shared" si="76"/>
        <v>J</v>
      </c>
      <c r="AH136" s="205" t="str">
        <f t="shared" si="77"/>
        <v>J</v>
      </c>
      <c r="AI136" s="205" t="str">
        <f t="shared" si="78"/>
        <v>J</v>
      </c>
      <c r="AJ136" s="205" t="str">
        <f t="shared" si="79"/>
        <v>J</v>
      </c>
      <c r="AK136" s="205" t="str">
        <f t="shared" si="80"/>
        <v>J</v>
      </c>
      <c r="AL136" s="4" t="str">
        <f t="shared" si="81"/>
        <v>N</v>
      </c>
      <c r="AM136" s="150" t="str">
        <f>IF(ISERROR(VLOOKUP(G136,LOV_CDT!E:F,2,0)),"",VLOOKUP(G136,LOV_CDT!E:F,2,0))</f>
        <v/>
      </c>
      <c r="AN136" s="150" t="str">
        <f>IF(ISERROR(VLOOKUP(G136,LOV_CDT!L:M,2,0)),"",VLOOKUP(G136,LOV_CDT!L:M,2,0))</f>
        <v/>
      </c>
      <c r="AO136" s="4" t="str">
        <f t="shared" si="82"/>
        <v>J</v>
      </c>
      <c r="AP136" s="4" t="str">
        <f t="shared" si="83"/>
        <v>J</v>
      </c>
      <c r="AQ136" s="4" t="str">
        <f t="shared" si="84"/>
        <v>J</v>
      </c>
      <c r="AR136" s="4" t="str">
        <f t="shared" si="85"/>
        <v>J</v>
      </c>
      <c r="AS136" s="4" t="str">
        <f t="shared" si="86"/>
        <v>J</v>
      </c>
      <c r="AT136" s="4" t="str">
        <f t="shared" si="87"/>
        <v>J</v>
      </c>
      <c r="AU136" s="4">
        <f t="shared" si="88"/>
        <v>0</v>
      </c>
      <c r="AV136" s="4">
        <f t="shared" si="89"/>
        <v>0</v>
      </c>
      <c r="AW136" s="4">
        <f t="shared" si="90"/>
        <v>0</v>
      </c>
      <c r="AX136" s="4">
        <f t="shared" si="91"/>
        <v>0</v>
      </c>
      <c r="AY136" s="4">
        <f t="shared" si="92"/>
        <v>0</v>
      </c>
      <c r="AZ136" s="4">
        <f t="shared" si="93"/>
        <v>0</v>
      </c>
      <c r="BA136" s="4">
        <f t="shared" si="94"/>
        <v>0</v>
      </c>
      <c r="BB136" s="4" t="e">
        <f>VLOOKUP(G136,ACTIVITEITENLIJST!E:I,BB$2,0)</f>
        <v>#N/A</v>
      </c>
      <c r="BC136" s="4" t="str">
        <f>IF(ISERROR(B136),"J",IF(ISERROR(VLOOKUP(B136,B$3:B135,1,0)),"J","N"))</f>
        <v>N</v>
      </c>
      <c r="BD136" s="354" t="str">
        <f t="shared" si="95"/>
        <v>N</v>
      </c>
      <c r="BE136" s="358" t="str">
        <f t="shared" si="66"/>
        <v>N</v>
      </c>
    </row>
    <row r="137" spans="1:57" x14ac:dyDescent="0.25">
      <c r="A137" t="str">
        <f t="shared" si="67"/>
        <v>_</v>
      </c>
      <c r="B137" t="str">
        <f t="shared" si="68"/>
        <v>_</v>
      </c>
      <c r="C137" s="2">
        <v>99</v>
      </c>
      <c r="D137" s="2" t="str">
        <f>IF(Invoer!B167&lt;&gt;"",Invoer!B167,"")</f>
        <v/>
      </c>
      <c r="E137" s="134" t="str">
        <f>IF(D137&lt;&gt;"",Invoer!Z167,"")</f>
        <v/>
      </c>
      <c r="F137" s="134" t="str">
        <f>IF(D137&lt;&gt;"",IF(Invoer!AH167="Ja","J",IF(Invoer!AH167="Nee","N","")),"")</f>
        <v/>
      </c>
      <c r="G137" s="36" t="str">
        <f>IF(OR(E137="",E137=0),"",VLOOKUP(E137,ACTIVITEITENLIJST!D:E,G$2,0))</f>
        <v/>
      </c>
      <c r="H137" s="205" t="str">
        <f t="shared" si="69"/>
        <v/>
      </c>
      <c r="I137" s="4" t="str">
        <f>VLOOKUP($D137,percelen!$AZ:$DM,I$2,0)</f>
        <v/>
      </c>
      <c r="J137" s="212" t="str">
        <f>VLOOKUP($D137,percelen!$AZ:$DM,J$2,0)</f>
        <v/>
      </c>
      <c r="K137" s="4"/>
      <c r="L137" s="4">
        <f>VLOOKUP($D137,percelen!$AZ:$DM,L$2,0)</f>
        <v>0</v>
      </c>
      <c r="M137" s="4" t="str">
        <f>VLOOKUP($D137,percelen!$AZ:$DM,M$2,0)</f>
        <v/>
      </c>
      <c r="N137" s="205" t="e">
        <f>VLOOKUP(M137,NORM!$B$31:$F$38,N$2,0)</f>
        <v>#N/A</v>
      </c>
      <c r="O137" s="4" t="str">
        <f>VLOOKUP($D137,percelen!$AZ:$DM,O$2,0)</f>
        <v>N</v>
      </c>
      <c r="P137" s="4" t="str">
        <f>VLOOKUP($D137,percelen!$AZ:$DM,P$2,0)</f>
        <v>N</v>
      </c>
      <c r="Q137" s="4" t="str">
        <f>VLOOKUP($D137,percelen!$AZ:$DM,Q$2,0)</f>
        <v>N</v>
      </c>
      <c r="R137" s="205" t="str">
        <f>VLOOKUP($D137,percelen!$AZ:$DM,R$2,0)</f>
        <v>N</v>
      </c>
      <c r="S137" s="4" t="str">
        <f>VLOOKUP($D137,percelen!$AZ:$DM,S$2,0)</f>
        <v>N</v>
      </c>
      <c r="T137" s="4" t="str">
        <f>VLOOKUP($D137,percelen!$AZ:$DM,T$2,0)</f>
        <v>N</v>
      </c>
      <c r="U137" s="4" t="str">
        <f>VLOOKUP($D137,percelen!$AZ:$DM,U$2,0)</f>
        <v>N</v>
      </c>
      <c r="V137" s="4" t="str">
        <f>VLOOKUP($D137,percelen!$AZ:$DM,V$2,0)</f>
        <v>N</v>
      </c>
      <c r="W137" s="4" t="str">
        <f>IF(ISERROR(VLOOKUP($G137,GELDIGE_GEWASCODES_ECO!$B:$B,1,0)),"N","J")</f>
        <v>N</v>
      </c>
      <c r="X137" s="4" t="str">
        <f>IF(W137="J",IF(ISERROR(VLOOKUP($G137&amp;"_"&amp;$I137,GELDIGE_GEWASCODES_ECO!$A:$A,1,0)),"N","J"),"J")</f>
        <v>J</v>
      </c>
      <c r="Y137" s="4" t="str">
        <f>IF(ISERROR(VLOOKUP($G137,GELDIGE_GEWASCODES_ECO!$F:$F,1,0)),"N","J")</f>
        <v>N</v>
      </c>
      <c r="Z137" s="205" t="str">
        <f t="shared" si="70"/>
        <v>J</v>
      </c>
      <c r="AA137" s="4" t="str">
        <f>IF(ISERROR(VLOOKUP($G137,GELDIGE_GEWASCODES_ECO!$J:$J,1,0)),"N","J")</f>
        <v>N</v>
      </c>
      <c r="AB137" s="205" t="str">
        <f t="shared" si="71"/>
        <v>J</v>
      </c>
      <c r="AC137" s="4" t="str">
        <f t="shared" si="72"/>
        <v>J</v>
      </c>
      <c r="AD137" s="205" t="str">
        <f t="shared" si="73"/>
        <v>J</v>
      </c>
      <c r="AE137" s="205" t="str">
        <f t="shared" si="74"/>
        <v>J</v>
      </c>
      <c r="AF137" s="205" t="str">
        <f t="shared" si="75"/>
        <v>J</v>
      </c>
      <c r="AG137" s="205" t="str">
        <f t="shared" si="76"/>
        <v>J</v>
      </c>
      <c r="AH137" s="205" t="str">
        <f t="shared" si="77"/>
        <v>J</v>
      </c>
      <c r="AI137" s="205" t="str">
        <f t="shared" si="78"/>
        <v>J</v>
      </c>
      <c r="AJ137" s="205" t="str">
        <f t="shared" si="79"/>
        <v>J</v>
      </c>
      <c r="AK137" s="205" t="str">
        <f t="shared" si="80"/>
        <v>J</v>
      </c>
      <c r="AL137" s="4" t="str">
        <f t="shared" si="81"/>
        <v>N</v>
      </c>
      <c r="AM137" s="150" t="str">
        <f>IF(ISERROR(VLOOKUP(G137,LOV_CDT!E:F,2,0)),"",VLOOKUP(G137,LOV_CDT!E:F,2,0))</f>
        <v/>
      </c>
      <c r="AN137" s="150" t="str">
        <f>IF(ISERROR(VLOOKUP(G137,LOV_CDT!L:M,2,0)),"",VLOOKUP(G137,LOV_CDT!L:M,2,0))</f>
        <v/>
      </c>
      <c r="AO137" s="4" t="str">
        <f t="shared" si="82"/>
        <v>J</v>
      </c>
      <c r="AP137" s="4" t="str">
        <f t="shared" si="83"/>
        <v>J</v>
      </c>
      <c r="AQ137" s="4" t="str">
        <f t="shared" si="84"/>
        <v>J</v>
      </c>
      <c r="AR137" s="4" t="str">
        <f t="shared" si="85"/>
        <v>J</v>
      </c>
      <c r="AS137" s="4" t="str">
        <f t="shared" si="86"/>
        <v>J</v>
      </c>
      <c r="AT137" s="4" t="str">
        <f t="shared" si="87"/>
        <v>J</v>
      </c>
      <c r="AU137" s="4">
        <f t="shared" si="88"/>
        <v>0</v>
      </c>
      <c r="AV137" s="4">
        <f t="shared" si="89"/>
        <v>0</v>
      </c>
      <c r="AW137" s="4">
        <f t="shared" si="90"/>
        <v>0</v>
      </c>
      <c r="AX137" s="4">
        <f t="shared" si="91"/>
        <v>0</v>
      </c>
      <c r="AY137" s="4">
        <f t="shared" si="92"/>
        <v>0</v>
      </c>
      <c r="AZ137" s="4">
        <f t="shared" si="93"/>
        <v>0</v>
      </c>
      <c r="BA137" s="4">
        <f t="shared" si="94"/>
        <v>0</v>
      </c>
      <c r="BB137" s="4" t="e">
        <f>VLOOKUP(G137,ACTIVITEITENLIJST!E:I,BB$2,0)</f>
        <v>#N/A</v>
      </c>
      <c r="BC137" s="4" t="str">
        <f>IF(ISERROR(B137),"J",IF(ISERROR(VLOOKUP(B137,B$3:B136,1,0)),"J","N"))</f>
        <v>N</v>
      </c>
      <c r="BD137" s="354" t="str">
        <f t="shared" si="95"/>
        <v>N</v>
      </c>
      <c r="BE137" s="358" t="str">
        <f t="shared" si="66"/>
        <v>N</v>
      </c>
    </row>
    <row r="138" spans="1:57" x14ac:dyDescent="0.25">
      <c r="A138" t="str">
        <f t="shared" si="67"/>
        <v>_</v>
      </c>
      <c r="B138" t="str">
        <f t="shared" si="68"/>
        <v>_</v>
      </c>
      <c r="C138" s="2">
        <v>99</v>
      </c>
      <c r="D138" s="2" t="str">
        <f>IF(Invoer!B168&lt;&gt;"",Invoer!B168,"")</f>
        <v/>
      </c>
      <c r="E138" s="134" t="str">
        <f>IF(D138&lt;&gt;"",Invoer!Z168,"")</f>
        <v/>
      </c>
      <c r="F138" s="134" t="str">
        <f>IF(D138&lt;&gt;"",IF(Invoer!AH168="Ja","J",IF(Invoer!AH168="Nee","N","")),"")</f>
        <v/>
      </c>
      <c r="G138" s="36" t="str">
        <f>IF(OR(E138="",E138=0),"",VLOOKUP(E138,ACTIVITEITENLIJST!D:E,G$2,0))</f>
        <v/>
      </c>
      <c r="H138" s="205" t="str">
        <f t="shared" si="69"/>
        <v/>
      </c>
      <c r="I138" s="4" t="str">
        <f>VLOOKUP($D138,percelen!$AZ:$DM,I$2,0)</f>
        <v/>
      </c>
      <c r="J138" s="212" t="str">
        <f>VLOOKUP($D138,percelen!$AZ:$DM,J$2,0)</f>
        <v/>
      </c>
      <c r="K138" s="4"/>
      <c r="L138" s="4">
        <f>VLOOKUP($D138,percelen!$AZ:$DM,L$2,0)</f>
        <v>0</v>
      </c>
      <c r="M138" s="4" t="str">
        <f>VLOOKUP($D138,percelen!$AZ:$DM,M$2,0)</f>
        <v/>
      </c>
      <c r="N138" s="205" t="e">
        <f>VLOOKUP(M138,NORM!$B$31:$F$38,N$2,0)</f>
        <v>#N/A</v>
      </c>
      <c r="O138" s="4" t="str">
        <f>VLOOKUP($D138,percelen!$AZ:$DM,O$2,0)</f>
        <v>N</v>
      </c>
      <c r="P138" s="4" t="str">
        <f>VLOOKUP($D138,percelen!$AZ:$DM,P$2,0)</f>
        <v>N</v>
      </c>
      <c r="Q138" s="4" t="str">
        <f>VLOOKUP($D138,percelen!$AZ:$DM,Q$2,0)</f>
        <v>N</v>
      </c>
      <c r="R138" s="205" t="str">
        <f>VLOOKUP($D138,percelen!$AZ:$DM,R$2,0)</f>
        <v>N</v>
      </c>
      <c r="S138" s="4" t="str">
        <f>VLOOKUP($D138,percelen!$AZ:$DM,S$2,0)</f>
        <v>N</v>
      </c>
      <c r="T138" s="4" t="str">
        <f>VLOOKUP($D138,percelen!$AZ:$DM,T$2,0)</f>
        <v>N</v>
      </c>
      <c r="U138" s="4" t="str">
        <f>VLOOKUP($D138,percelen!$AZ:$DM,U$2,0)</f>
        <v>N</v>
      </c>
      <c r="V138" s="4" t="str">
        <f>VLOOKUP($D138,percelen!$AZ:$DM,V$2,0)</f>
        <v>N</v>
      </c>
      <c r="W138" s="4" t="str">
        <f>IF(ISERROR(VLOOKUP($G138,GELDIGE_GEWASCODES_ECO!$B:$B,1,0)),"N","J")</f>
        <v>N</v>
      </c>
      <c r="X138" s="4" t="str">
        <f>IF(W138="J",IF(ISERROR(VLOOKUP($G138&amp;"_"&amp;$I138,GELDIGE_GEWASCODES_ECO!$A:$A,1,0)),"N","J"),"J")</f>
        <v>J</v>
      </c>
      <c r="Y138" s="4" t="str">
        <f>IF(ISERROR(VLOOKUP($G138,GELDIGE_GEWASCODES_ECO!$F:$F,1,0)),"N","J")</f>
        <v>N</v>
      </c>
      <c r="Z138" s="205" t="str">
        <f t="shared" si="70"/>
        <v>J</v>
      </c>
      <c r="AA138" s="4" t="str">
        <f>IF(ISERROR(VLOOKUP($G138,GELDIGE_GEWASCODES_ECO!$J:$J,1,0)),"N","J")</f>
        <v>N</v>
      </c>
      <c r="AB138" s="205" t="str">
        <f t="shared" si="71"/>
        <v>J</v>
      </c>
      <c r="AC138" s="4" t="str">
        <f t="shared" si="72"/>
        <v>J</v>
      </c>
      <c r="AD138" s="205" t="str">
        <f t="shared" si="73"/>
        <v>J</v>
      </c>
      <c r="AE138" s="205" t="str">
        <f t="shared" si="74"/>
        <v>J</v>
      </c>
      <c r="AF138" s="205" t="str">
        <f t="shared" si="75"/>
        <v>J</v>
      </c>
      <c r="AG138" s="205" t="str">
        <f t="shared" si="76"/>
        <v>J</v>
      </c>
      <c r="AH138" s="205" t="str">
        <f t="shared" si="77"/>
        <v>J</v>
      </c>
      <c r="AI138" s="205" t="str">
        <f t="shared" si="78"/>
        <v>J</v>
      </c>
      <c r="AJ138" s="205" t="str">
        <f t="shared" si="79"/>
        <v>J</v>
      </c>
      <c r="AK138" s="205" t="str">
        <f t="shared" si="80"/>
        <v>J</v>
      </c>
      <c r="AL138" s="4" t="str">
        <f t="shared" si="81"/>
        <v>N</v>
      </c>
      <c r="AM138" s="150" t="str">
        <f>IF(ISERROR(VLOOKUP(G138,LOV_CDT!E:F,2,0)),"",VLOOKUP(G138,LOV_CDT!E:F,2,0))</f>
        <v/>
      </c>
      <c r="AN138" s="150" t="str">
        <f>IF(ISERROR(VLOOKUP(G138,LOV_CDT!L:M,2,0)),"",VLOOKUP(G138,LOV_CDT!L:M,2,0))</f>
        <v/>
      </c>
      <c r="AO138" s="4" t="str">
        <f t="shared" si="82"/>
        <v>J</v>
      </c>
      <c r="AP138" s="4" t="str">
        <f t="shared" si="83"/>
        <v>J</v>
      </c>
      <c r="AQ138" s="4" t="str">
        <f t="shared" si="84"/>
        <v>J</v>
      </c>
      <c r="AR138" s="4" t="str">
        <f t="shared" si="85"/>
        <v>J</v>
      </c>
      <c r="AS138" s="4" t="str">
        <f t="shared" si="86"/>
        <v>J</v>
      </c>
      <c r="AT138" s="4" t="str">
        <f t="shared" si="87"/>
        <v>J</v>
      </c>
      <c r="AU138" s="4">
        <f t="shared" si="88"/>
        <v>0</v>
      </c>
      <c r="AV138" s="4">
        <f t="shared" si="89"/>
        <v>0</v>
      </c>
      <c r="AW138" s="4">
        <f t="shared" si="90"/>
        <v>0</v>
      </c>
      <c r="AX138" s="4">
        <f t="shared" si="91"/>
        <v>0</v>
      </c>
      <c r="AY138" s="4">
        <f t="shared" si="92"/>
        <v>0</v>
      </c>
      <c r="AZ138" s="4">
        <f t="shared" si="93"/>
        <v>0</v>
      </c>
      <c r="BA138" s="4">
        <f t="shared" si="94"/>
        <v>0</v>
      </c>
      <c r="BB138" s="4" t="e">
        <f>VLOOKUP(G138,ACTIVITEITENLIJST!E:I,BB$2,0)</f>
        <v>#N/A</v>
      </c>
      <c r="BC138" s="4" t="str">
        <f>IF(ISERROR(B138),"J",IF(ISERROR(VLOOKUP(B138,B$3:B137,1,0)),"J","N"))</f>
        <v>N</v>
      </c>
      <c r="BD138" s="354" t="str">
        <f t="shared" si="95"/>
        <v>N</v>
      </c>
      <c r="BE138" s="358" t="str">
        <f t="shared" si="66"/>
        <v>N</v>
      </c>
    </row>
    <row r="139" spans="1:57" x14ac:dyDescent="0.25">
      <c r="A139" t="str">
        <f t="shared" si="67"/>
        <v>_</v>
      </c>
      <c r="B139" t="str">
        <f t="shared" si="68"/>
        <v>_</v>
      </c>
      <c r="C139" s="2">
        <v>99</v>
      </c>
      <c r="D139" s="2" t="str">
        <f>IF(Invoer!B169&lt;&gt;"",Invoer!B169,"")</f>
        <v/>
      </c>
      <c r="E139" s="134" t="str">
        <f>IF(D139&lt;&gt;"",Invoer!Z169,"")</f>
        <v/>
      </c>
      <c r="F139" s="134" t="str">
        <f>IF(D139&lt;&gt;"",IF(Invoer!AH169="Ja","J",IF(Invoer!AH169="Nee","N","")),"")</f>
        <v/>
      </c>
      <c r="G139" s="36" t="str">
        <f>IF(OR(E139="",E139=0),"",VLOOKUP(E139,ACTIVITEITENLIJST!D:E,G$2,0))</f>
        <v/>
      </c>
      <c r="H139" s="205" t="str">
        <f t="shared" si="69"/>
        <v/>
      </c>
      <c r="I139" s="4" t="str">
        <f>VLOOKUP($D139,percelen!$AZ:$DM,I$2,0)</f>
        <v/>
      </c>
      <c r="J139" s="212" t="str">
        <f>VLOOKUP($D139,percelen!$AZ:$DM,J$2,0)</f>
        <v/>
      </c>
      <c r="K139" s="4"/>
      <c r="L139" s="4">
        <f>VLOOKUP($D139,percelen!$AZ:$DM,L$2,0)</f>
        <v>0</v>
      </c>
      <c r="M139" s="4" t="str">
        <f>VLOOKUP($D139,percelen!$AZ:$DM,M$2,0)</f>
        <v/>
      </c>
      <c r="N139" s="205" t="e">
        <f>VLOOKUP(M139,NORM!$B$31:$F$38,N$2,0)</f>
        <v>#N/A</v>
      </c>
      <c r="O139" s="4" t="str">
        <f>VLOOKUP($D139,percelen!$AZ:$DM,O$2,0)</f>
        <v>N</v>
      </c>
      <c r="P139" s="4" t="str">
        <f>VLOOKUP($D139,percelen!$AZ:$DM,P$2,0)</f>
        <v>N</v>
      </c>
      <c r="Q139" s="4" t="str">
        <f>VLOOKUP($D139,percelen!$AZ:$DM,Q$2,0)</f>
        <v>N</v>
      </c>
      <c r="R139" s="205" t="str">
        <f>VLOOKUP($D139,percelen!$AZ:$DM,R$2,0)</f>
        <v>N</v>
      </c>
      <c r="S139" s="4" t="str">
        <f>VLOOKUP($D139,percelen!$AZ:$DM,S$2,0)</f>
        <v>N</v>
      </c>
      <c r="T139" s="4" t="str">
        <f>VLOOKUP($D139,percelen!$AZ:$DM,T$2,0)</f>
        <v>N</v>
      </c>
      <c r="U139" s="4" t="str">
        <f>VLOOKUP($D139,percelen!$AZ:$DM,U$2,0)</f>
        <v>N</v>
      </c>
      <c r="V139" s="4" t="str">
        <f>VLOOKUP($D139,percelen!$AZ:$DM,V$2,0)</f>
        <v>N</v>
      </c>
      <c r="W139" s="4" t="str">
        <f>IF(ISERROR(VLOOKUP($G139,GELDIGE_GEWASCODES_ECO!$B:$B,1,0)),"N","J")</f>
        <v>N</v>
      </c>
      <c r="X139" s="4" t="str">
        <f>IF(W139="J",IF(ISERROR(VLOOKUP($G139&amp;"_"&amp;$I139,GELDIGE_GEWASCODES_ECO!$A:$A,1,0)),"N","J"),"J")</f>
        <v>J</v>
      </c>
      <c r="Y139" s="4" t="str">
        <f>IF(ISERROR(VLOOKUP($G139,GELDIGE_GEWASCODES_ECO!$F:$F,1,0)),"N","J")</f>
        <v>N</v>
      </c>
      <c r="Z139" s="205" t="str">
        <f t="shared" si="70"/>
        <v>J</v>
      </c>
      <c r="AA139" s="4" t="str">
        <f>IF(ISERROR(VLOOKUP($G139,GELDIGE_GEWASCODES_ECO!$J:$J,1,0)),"N","J")</f>
        <v>N</v>
      </c>
      <c r="AB139" s="205" t="str">
        <f t="shared" si="71"/>
        <v>J</v>
      </c>
      <c r="AC139" s="4" t="str">
        <f t="shared" si="72"/>
        <v>J</v>
      </c>
      <c r="AD139" s="205" t="str">
        <f t="shared" si="73"/>
        <v>J</v>
      </c>
      <c r="AE139" s="205" t="str">
        <f t="shared" si="74"/>
        <v>J</v>
      </c>
      <c r="AF139" s="205" t="str">
        <f t="shared" si="75"/>
        <v>J</v>
      </c>
      <c r="AG139" s="205" t="str">
        <f t="shared" si="76"/>
        <v>J</v>
      </c>
      <c r="AH139" s="205" t="str">
        <f t="shared" si="77"/>
        <v>J</v>
      </c>
      <c r="AI139" s="205" t="str">
        <f t="shared" si="78"/>
        <v>J</v>
      </c>
      <c r="AJ139" s="205" t="str">
        <f t="shared" si="79"/>
        <v>J</v>
      </c>
      <c r="AK139" s="205" t="str">
        <f t="shared" si="80"/>
        <v>J</v>
      </c>
      <c r="AL139" s="4" t="str">
        <f t="shared" si="81"/>
        <v>N</v>
      </c>
      <c r="AM139" s="150" t="str">
        <f>IF(ISERROR(VLOOKUP(G139,LOV_CDT!E:F,2,0)),"",VLOOKUP(G139,LOV_CDT!E:F,2,0))</f>
        <v/>
      </c>
      <c r="AN139" s="150" t="str">
        <f>IF(ISERROR(VLOOKUP(G139,LOV_CDT!L:M,2,0)),"",VLOOKUP(G139,LOV_CDT!L:M,2,0))</f>
        <v/>
      </c>
      <c r="AO139" s="4" t="str">
        <f t="shared" si="82"/>
        <v>J</v>
      </c>
      <c r="AP139" s="4" t="str">
        <f t="shared" si="83"/>
        <v>J</v>
      </c>
      <c r="AQ139" s="4" t="str">
        <f t="shared" si="84"/>
        <v>J</v>
      </c>
      <c r="AR139" s="4" t="str">
        <f t="shared" si="85"/>
        <v>J</v>
      </c>
      <c r="AS139" s="4" t="str">
        <f t="shared" si="86"/>
        <v>J</v>
      </c>
      <c r="AT139" s="4" t="str">
        <f t="shared" si="87"/>
        <v>J</v>
      </c>
      <c r="AU139" s="4">
        <f t="shared" si="88"/>
        <v>0</v>
      </c>
      <c r="AV139" s="4">
        <f t="shared" si="89"/>
        <v>0</v>
      </c>
      <c r="AW139" s="4">
        <f t="shared" si="90"/>
        <v>0</v>
      </c>
      <c r="AX139" s="4">
        <f t="shared" si="91"/>
        <v>0</v>
      </c>
      <c r="AY139" s="4">
        <f t="shared" si="92"/>
        <v>0</v>
      </c>
      <c r="AZ139" s="4">
        <f t="shared" si="93"/>
        <v>0</v>
      </c>
      <c r="BA139" s="4">
        <f t="shared" si="94"/>
        <v>0</v>
      </c>
      <c r="BB139" s="4" t="e">
        <f>VLOOKUP(G139,ACTIVITEITENLIJST!E:I,BB$2,0)</f>
        <v>#N/A</v>
      </c>
      <c r="BC139" s="4" t="str">
        <f>IF(ISERROR(B139),"J",IF(ISERROR(VLOOKUP(B139,B$3:B138,1,0)),"J","N"))</f>
        <v>N</v>
      </c>
      <c r="BD139" s="354" t="str">
        <f t="shared" si="95"/>
        <v>N</v>
      </c>
      <c r="BE139" s="358" t="str">
        <f t="shared" si="66"/>
        <v>N</v>
      </c>
    </row>
    <row r="140" spans="1:57" x14ac:dyDescent="0.25">
      <c r="A140" t="str">
        <f t="shared" si="67"/>
        <v>_</v>
      </c>
      <c r="B140" t="str">
        <f t="shared" si="68"/>
        <v>_</v>
      </c>
      <c r="C140" s="2">
        <v>99</v>
      </c>
      <c r="D140" s="2" t="str">
        <f>IF(Invoer!B170&lt;&gt;"",Invoer!B170,"")</f>
        <v/>
      </c>
      <c r="E140" s="134" t="str">
        <f>IF(D140&lt;&gt;"",Invoer!Z170,"")</f>
        <v/>
      </c>
      <c r="F140" s="134" t="str">
        <f>IF(D140&lt;&gt;"",IF(Invoer!AH170="Ja","J",IF(Invoer!AH170="Nee","N","")),"")</f>
        <v/>
      </c>
      <c r="G140" s="36" t="str">
        <f>IF(OR(E140="",E140=0),"",VLOOKUP(E140,ACTIVITEITENLIJST!D:E,G$2,0))</f>
        <v/>
      </c>
      <c r="H140" s="205" t="str">
        <f t="shared" si="69"/>
        <v/>
      </c>
      <c r="I140" s="4" t="str">
        <f>VLOOKUP($D140,percelen!$AZ:$DM,I$2,0)</f>
        <v/>
      </c>
      <c r="J140" s="212" t="str">
        <f>VLOOKUP($D140,percelen!$AZ:$DM,J$2,0)</f>
        <v/>
      </c>
      <c r="K140" s="4"/>
      <c r="L140" s="4">
        <f>VLOOKUP($D140,percelen!$AZ:$DM,L$2,0)</f>
        <v>0</v>
      </c>
      <c r="M140" s="4" t="str">
        <f>VLOOKUP($D140,percelen!$AZ:$DM,M$2,0)</f>
        <v/>
      </c>
      <c r="N140" s="205" t="e">
        <f>VLOOKUP(M140,NORM!$B$31:$F$38,N$2,0)</f>
        <v>#N/A</v>
      </c>
      <c r="O140" s="4" t="str">
        <f>VLOOKUP($D140,percelen!$AZ:$DM,O$2,0)</f>
        <v>N</v>
      </c>
      <c r="P140" s="4" t="str">
        <f>VLOOKUP($D140,percelen!$AZ:$DM,P$2,0)</f>
        <v>N</v>
      </c>
      <c r="Q140" s="4" t="str">
        <f>VLOOKUP($D140,percelen!$AZ:$DM,Q$2,0)</f>
        <v>N</v>
      </c>
      <c r="R140" s="205" t="str">
        <f>VLOOKUP($D140,percelen!$AZ:$DM,R$2,0)</f>
        <v>N</v>
      </c>
      <c r="S140" s="4" t="str">
        <f>VLOOKUP($D140,percelen!$AZ:$DM,S$2,0)</f>
        <v>N</v>
      </c>
      <c r="T140" s="4" t="str">
        <f>VLOOKUP($D140,percelen!$AZ:$DM,T$2,0)</f>
        <v>N</v>
      </c>
      <c r="U140" s="4" t="str">
        <f>VLOOKUP($D140,percelen!$AZ:$DM,U$2,0)</f>
        <v>N</v>
      </c>
      <c r="V140" s="4" t="str">
        <f>VLOOKUP($D140,percelen!$AZ:$DM,V$2,0)</f>
        <v>N</v>
      </c>
      <c r="W140" s="4" t="str">
        <f>IF(ISERROR(VLOOKUP($G140,GELDIGE_GEWASCODES_ECO!$B:$B,1,0)),"N","J")</f>
        <v>N</v>
      </c>
      <c r="X140" s="4" t="str">
        <f>IF(W140="J",IF(ISERROR(VLOOKUP($G140&amp;"_"&amp;$I140,GELDIGE_GEWASCODES_ECO!$A:$A,1,0)),"N","J"),"J")</f>
        <v>J</v>
      </c>
      <c r="Y140" s="4" t="str">
        <f>IF(ISERROR(VLOOKUP($G140,GELDIGE_GEWASCODES_ECO!$F:$F,1,0)),"N","J")</f>
        <v>N</v>
      </c>
      <c r="Z140" s="205" t="str">
        <f t="shared" si="70"/>
        <v>J</v>
      </c>
      <c r="AA140" s="4" t="str">
        <f>IF(ISERROR(VLOOKUP($G140,GELDIGE_GEWASCODES_ECO!$J:$J,1,0)),"N","J")</f>
        <v>N</v>
      </c>
      <c r="AB140" s="205" t="str">
        <f t="shared" si="71"/>
        <v>J</v>
      </c>
      <c r="AC140" s="4" t="str">
        <f t="shared" si="72"/>
        <v>J</v>
      </c>
      <c r="AD140" s="205" t="str">
        <f t="shared" si="73"/>
        <v>J</v>
      </c>
      <c r="AE140" s="205" t="str">
        <f t="shared" si="74"/>
        <v>J</v>
      </c>
      <c r="AF140" s="205" t="str">
        <f t="shared" si="75"/>
        <v>J</v>
      </c>
      <c r="AG140" s="205" t="str">
        <f t="shared" si="76"/>
        <v>J</v>
      </c>
      <c r="AH140" s="205" t="str">
        <f t="shared" si="77"/>
        <v>J</v>
      </c>
      <c r="AI140" s="205" t="str">
        <f t="shared" si="78"/>
        <v>J</v>
      </c>
      <c r="AJ140" s="205" t="str">
        <f t="shared" si="79"/>
        <v>J</v>
      </c>
      <c r="AK140" s="205" t="str">
        <f t="shared" si="80"/>
        <v>J</v>
      </c>
      <c r="AL140" s="4" t="str">
        <f t="shared" si="81"/>
        <v>N</v>
      </c>
      <c r="AM140" s="150" t="str">
        <f>IF(ISERROR(VLOOKUP(G140,LOV_CDT!E:F,2,0)),"",VLOOKUP(G140,LOV_CDT!E:F,2,0))</f>
        <v/>
      </c>
      <c r="AN140" s="150" t="str">
        <f>IF(ISERROR(VLOOKUP(G140,LOV_CDT!L:M,2,0)),"",VLOOKUP(G140,LOV_CDT!L:M,2,0))</f>
        <v/>
      </c>
      <c r="AO140" s="4" t="str">
        <f t="shared" si="82"/>
        <v>J</v>
      </c>
      <c r="AP140" s="4" t="str">
        <f t="shared" si="83"/>
        <v>J</v>
      </c>
      <c r="AQ140" s="4" t="str">
        <f t="shared" si="84"/>
        <v>J</v>
      </c>
      <c r="AR140" s="4" t="str">
        <f t="shared" si="85"/>
        <v>J</v>
      </c>
      <c r="AS140" s="4" t="str">
        <f t="shared" si="86"/>
        <v>J</v>
      </c>
      <c r="AT140" s="4" t="str">
        <f t="shared" si="87"/>
        <v>J</v>
      </c>
      <c r="AU140" s="4">
        <f t="shared" si="88"/>
        <v>0</v>
      </c>
      <c r="AV140" s="4">
        <f t="shared" si="89"/>
        <v>0</v>
      </c>
      <c r="AW140" s="4">
        <f t="shared" si="90"/>
        <v>0</v>
      </c>
      <c r="AX140" s="4">
        <f t="shared" si="91"/>
        <v>0</v>
      </c>
      <c r="AY140" s="4">
        <f t="shared" si="92"/>
        <v>0</v>
      </c>
      <c r="AZ140" s="4">
        <f t="shared" si="93"/>
        <v>0</v>
      </c>
      <c r="BA140" s="4">
        <f t="shared" si="94"/>
        <v>0</v>
      </c>
      <c r="BB140" s="4" t="e">
        <f>VLOOKUP(G140,ACTIVITEITENLIJST!E:I,BB$2,0)</f>
        <v>#N/A</v>
      </c>
      <c r="BC140" s="4" t="str">
        <f>IF(ISERROR(B140),"J",IF(ISERROR(VLOOKUP(B140,B$3:B139,1,0)),"J","N"))</f>
        <v>N</v>
      </c>
      <c r="BD140" s="354" t="str">
        <f t="shared" si="95"/>
        <v>N</v>
      </c>
      <c r="BE140" s="358" t="str">
        <f t="shared" si="66"/>
        <v>N</v>
      </c>
    </row>
    <row r="141" spans="1:57" x14ac:dyDescent="0.25">
      <c r="A141" t="str">
        <f t="shared" si="67"/>
        <v>_</v>
      </c>
      <c r="B141" t="str">
        <f t="shared" si="68"/>
        <v>_</v>
      </c>
      <c r="C141" s="2">
        <v>99</v>
      </c>
      <c r="D141" s="2" t="str">
        <f>IF(Invoer!B171&lt;&gt;"",Invoer!B171,"")</f>
        <v/>
      </c>
      <c r="E141" s="134" t="str">
        <f>IF(D141&lt;&gt;"",Invoer!Z171,"")</f>
        <v/>
      </c>
      <c r="F141" s="134" t="str">
        <f>IF(D141&lt;&gt;"",IF(Invoer!AH171="Ja","J",IF(Invoer!AH171="Nee","N","")),"")</f>
        <v/>
      </c>
      <c r="G141" s="36" t="str">
        <f>IF(OR(E141="",E141=0),"",VLOOKUP(E141,ACTIVITEITENLIJST!D:E,G$2,0))</f>
        <v/>
      </c>
      <c r="H141" s="205" t="str">
        <f t="shared" si="69"/>
        <v/>
      </c>
      <c r="I141" s="4" t="str">
        <f>VLOOKUP($D141,percelen!$AZ:$DM,I$2,0)</f>
        <v/>
      </c>
      <c r="J141" s="212" t="str">
        <f>VLOOKUP($D141,percelen!$AZ:$DM,J$2,0)</f>
        <v/>
      </c>
      <c r="K141" s="4"/>
      <c r="L141" s="4">
        <f>VLOOKUP($D141,percelen!$AZ:$DM,L$2,0)</f>
        <v>0</v>
      </c>
      <c r="M141" s="4" t="str">
        <f>VLOOKUP($D141,percelen!$AZ:$DM,M$2,0)</f>
        <v/>
      </c>
      <c r="N141" s="205" t="e">
        <f>VLOOKUP(M141,NORM!$B$31:$F$38,N$2,0)</f>
        <v>#N/A</v>
      </c>
      <c r="O141" s="4" t="str">
        <f>VLOOKUP($D141,percelen!$AZ:$DM,O$2,0)</f>
        <v>N</v>
      </c>
      <c r="P141" s="4" t="str">
        <f>VLOOKUP($D141,percelen!$AZ:$DM,P$2,0)</f>
        <v>N</v>
      </c>
      <c r="Q141" s="4" t="str">
        <f>VLOOKUP($D141,percelen!$AZ:$DM,Q$2,0)</f>
        <v>N</v>
      </c>
      <c r="R141" s="205" t="str">
        <f>VLOOKUP($D141,percelen!$AZ:$DM,R$2,0)</f>
        <v>N</v>
      </c>
      <c r="S141" s="4" t="str">
        <f>VLOOKUP($D141,percelen!$AZ:$DM,S$2,0)</f>
        <v>N</v>
      </c>
      <c r="T141" s="4" t="str">
        <f>VLOOKUP($D141,percelen!$AZ:$DM,T$2,0)</f>
        <v>N</v>
      </c>
      <c r="U141" s="4" t="str">
        <f>VLOOKUP($D141,percelen!$AZ:$DM,U$2,0)</f>
        <v>N</v>
      </c>
      <c r="V141" s="4" t="str">
        <f>VLOOKUP($D141,percelen!$AZ:$DM,V$2,0)</f>
        <v>N</v>
      </c>
      <c r="W141" s="4" t="str">
        <f>IF(ISERROR(VLOOKUP($G141,GELDIGE_GEWASCODES_ECO!$B:$B,1,0)),"N","J")</f>
        <v>N</v>
      </c>
      <c r="X141" s="4" t="str">
        <f>IF(W141="J",IF(ISERROR(VLOOKUP($G141&amp;"_"&amp;$I141,GELDIGE_GEWASCODES_ECO!$A:$A,1,0)),"N","J"),"J")</f>
        <v>J</v>
      </c>
      <c r="Y141" s="4" t="str">
        <f>IF(ISERROR(VLOOKUP($G141,GELDIGE_GEWASCODES_ECO!$F:$F,1,0)),"N","J")</f>
        <v>N</v>
      </c>
      <c r="Z141" s="205" t="str">
        <f t="shared" si="70"/>
        <v>J</v>
      </c>
      <c r="AA141" s="4" t="str">
        <f>IF(ISERROR(VLOOKUP($G141,GELDIGE_GEWASCODES_ECO!$J:$J,1,0)),"N","J")</f>
        <v>N</v>
      </c>
      <c r="AB141" s="205" t="str">
        <f t="shared" si="71"/>
        <v>J</v>
      </c>
      <c r="AC141" s="4" t="str">
        <f t="shared" si="72"/>
        <v>J</v>
      </c>
      <c r="AD141" s="205" t="str">
        <f t="shared" si="73"/>
        <v>J</v>
      </c>
      <c r="AE141" s="205" t="str">
        <f t="shared" si="74"/>
        <v>J</v>
      </c>
      <c r="AF141" s="205" t="str">
        <f t="shared" si="75"/>
        <v>J</v>
      </c>
      <c r="AG141" s="205" t="str">
        <f t="shared" si="76"/>
        <v>J</v>
      </c>
      <c r="AH141" s="205" t="str">
        <f t="shared" si="77"/>
        <v>J</v>
      </c>
      <c r="AI141" s="205" t="str">
        <f t="shared" si="78"/>
        <v>J</v>
      </c>
      <c r="AJ141" s="205" t="str">
        <f t="shared" si="79"/>
        <v>J</v>
      </c>
      <c r="AK141" s="205" t="str">
        <f t="shared" si="80"/>
        <v>J</v>
      </c>
      <c r="AL141" s="4" t="str">
        <f t="shared" si="81"/>
        <v>N</v>
      </c>
      <c r="AM141" s="150" t="str">
        <f>IF(ISERROR(VLOOKUP(G141,LOV_CDT!E:F,2,0)),"",VLOOKUP(G141,LOV_CDT!E:F,2,0))</f>
        <v/>
      </c>
      <c r="AN141" s="150" t="str">
        <f>IF(ISERROR(VLOOKUP(G141,LOV_CDT!L:M,2,0)),"",VLOOKUP(G141,LOV_CDT!L:M,2,0))</f>
        <v/>
      </c>
      <c r="AO141" s="4" t="str">
        <f t="shared" si="82"/>
        <v>J</v>
      </c>
      <c r="AP141" s="4" t="str">
        <f t="shared" si="83"/>
        <v>J</v>
      </c>
      <c r="AQ141" s="4" t="str">
        <f t="shared" si="84"/>
        <v>J</v>
      </c>
      <c r="AR141" s="4" t="str">
        <f t="shared" si="85"/>
        <v>J</v>
      </c>
      <c r="AS141" s="4" t="str">
        <f t="shared" si="86"/>
        <v>J</v>
      </c>
      <c r="AT141" s="4" t="str">
        <f t="shared" si="87"/>
        <v>J</v>
      </c>
      <c r="AU141" s="4">
        <f t="shared" si="88"/>
        <v>0</v>
      </c>
      <c r="AV141" s="4">
        <f t="shared" si="89"/>
        <v>0</v>
      </c>
      <c r="AW141" s="4">
        <f t="shared" si="90"/>
        <v>0</v>
      </c>
      <c r="AX141" s="4">
        <f t="shared" si="91"/>
        <v>0</v>
      </c>
      <c r="AY141" s="4">
        <f t="shared" si="92"/>
        <v>0</v>
      </c>
      <c r="AZ141" s="4">
        <f t="shared" si="93"/>
        <v>0</v>
      </c>
      <c r="BA141" s="4">
        <f t="shared" si="94"/>
        <v>0</v>
      </c>
      <c r="BB141" s="4" t="e">
        <f>VLOOKUP(G141,ACTIVITEITENLIJST!E:I,BB$2,0)</f>
        <v>#N/A</v>
      </c>
      <c r="BC141" s="4" t="str">
        <f>IF(ISERROR(B141),"J",IF(ISERROR(VLOOKUP(B141,B$3:B140,1,0)),"J","N"))</f>
        <v>N</v>
      </c>
      <c r="BD141" s="354" t="str">
        <f t="shared" si="95"/>
        <v>N</v>
      </c>
      <c r="BE141" s="358" t="str">
        <f t="shared" ref="BE141:BE204" si="96">IF(A141="_","N",IF(COUNTIFS(A:A,A141,BC:BC,"N")&gt;0,"J","N"))</f>
        <v>N</v>
      </c>
    </row>
    <row r="142" spans="1:57" x14ac:dyDescent="0.25">
      <c r="A142" t="str">
        <f t="shared" si="67"/>
        <v>_</v>
      </c>
      <c r="B142" t="str">
        <f t="shared" si="68"/>
        <v>_</v>
      </c>
      <c r="C142" s="2">
        <v>99</v>
      </c>
      <c r="D142" s="2" t="str">
        <f>IF(Invoer!B172&lt;&gt;"",Invoer!B172,"")</f>
        <v/>
      </c>
      <c r="E142" s="134" t="str">
        <f>IF(D142&lt;&gt;"",Invoer!Z172,"")</f>
        <v/>
      </c>
      <c r="F142" s="134" t="str">
        <f>IF(D142&lt;&gt;"",IF(Invoer!AH172="Ja","J",IF(Invoer!AH172="Nee","N","")),"")</f>
        <v/>
      </c>
      <c r="G142" s="36" t="str">
        <f>IF(OR(E142="",E142=0),"",VLOOKUP(E142,ACTIVITEITENLIJST!D:E,G$2,0))</f>
        <v/>
      </c>
      <c r="H142" s="205" t="str">
        <f t="shared" si="69"/>
        <v/>
      </c>
      <c r="I142" s="4" t="str">
        <f>VLOOKUP($D142,percelen!$AZ:$DM,I$2,0)</f>
        <v/>
      </c>
      <c r="J142" s="212" t="str">
        <f>VLOOKUP($D142,percelen!$AZ:$DM,J$2,0)</f>
        <v/>
      </c>
      <c r="K142" s="4"/>
      <c r="L142" s="4">
        <f>VLOOKUP($D142,percelen!$AZ:$DM,L$2,0)</f>
        <v>0</v>
      </c>
      <c r="M142" s="4" t="str">
        <f>VLOOKUP($D142,percelen!$AZ:$DM,M$2,0)</f>
        <v/>
      </c>
      <c r="N142" s="205" t="e">
        <f>VLOOKUP(M142,NORM!$B$31:$F$38,N$2,0)</f>
        <v>#N/A</v>
      </c>
      <c r="O142" s="4" t="str">
        <f>VLOOKUP($D142,percelen!$AZ:$DM,O$2,0)</f>
        <v>N</v>
      </c>
      <c r="P142" s="4" t="str">
        <f>VLOOKUP($D142,percelen!$AZ:$DM,P$2,0)</f>
        <v>N</v>
      </c>
      <c r="Q142" s="4" t="str">
        <f>VLOOKUP($D142,percelen!$AZ:$DM,Q$2,0)</f>
        <v>N</v>
      </c>
      <c r="R142" s="205" t="str">
        <f>VLOOKUP($D142,percelen!$AZ:$DM,R$2,0)</f>
        <v>N</v>
      </c>
      <c r="S142" s="4" t="str">
        <f>VLOOKUP($D142,percelen!$AZ:$DM,S$2,0)</f>
        <v>N</v>
      </c>
      <c r="T142" s="4" t="str">
        <f>VLOOKUP($D142,percelen!$AZ:$DM,T$2,0)</f>
        <v>N</v>
      </c>
      <c r="U142" s="4" t="str">
        <f>VLOOKUP($D142,percelen!$AZ:$DM,U$2,0)</f>
        <v>N</v>
      </c>
      <c r="V142" s="4" t="str">
        <f>VLOOKUP($D142,percelen!$AZ:$DM,V$2,0)</f>
        <v>N</v>
      </c>
      <c r="W142" s="4" t="str">
        <f>IF(ISERROR(VLOOKUP($G142,GELDIGE_GEWASCODES_ECO!$B:$B,1,0)),"N","J")</f>
        <v>N</v>
      </c>
      <c r="X142" s="4" t="str">
        <f>IF(W142="J",IF(ISERROR(VLOOKUP($G142&amp;"_"&amp;$I142,GELDIGE_GEWASCODES_ECO!$A:$A,1,0)),"N","J"),"J")</f>
        <v>J</v>
      </c>
      <c r="Y142" s="4" t="str">
        <f>IF(ISERROR(VLOOKUP($G142,GELDIGE_GEWASCODES_ECO!$F:$F,1,0)),"N","J")</f>
        <v>N</v>
      </c>
      <c r="Z142" s="205" t="str">
        <f t="shared" si="70"/>
        <v>J</v>
      </c>
      <c r="AA142" s="4" t="str">
        <f>IF(ISERROR(VLOOKUP($G142,GELDIGE_GEWASCODES_ECO!$J:$J,1,0)),"N","J")</f>
        <v>N</v>
      </c>
      <c r="AB142" s="205" t="str">
        <f t="shared" si="71"/>
        <v>J</v>
      </c>
      <c r="AC142" s="4" t="str">
        <f t="shared" si="72"/>
        <v>J</v>
      </c>
      <c r="AD142" s="205" t="str">
        <f t="shared" si="73"/>
        <v>J</v>
      </c>
      <c r="AE142" s="205" t="str">
        <f t="shared" si="74"/>
        <v>J</v>
      </c>
      <c r="AF142" s="205" t="str">
        <f t="shared" si="75"/>
        <v>J</v>
      </c>
      <c r="AG142" s="205" t="str">
        <f t="shared" si="76"/>
        <v>J</v>
      </c>
      <c r="AH142" s="205" t="str">
        <f t="shared" si="77"/>
        <v>J</v>
      </c>
      <c r="AI142" s="205" t="str">
        <f t="shared" si="78"/>
        <v>J</v>
      </c>
      <c r="AJ142" s="205" t="str">
        <f t="shared" si="79"/>
        <v>J</v>
      </c>
      <c r="AK142" s="205" t="str">
        <f t="shared" si="80"/>
        <v>J</v>
      </c>
      <c r="AL142" s="4" t="str">
        <f t="shared" si="81"/>
        <v>N</v>
      </c>
      <c r="AM142" s="150" t="str">
        <f>IF(ISERROR(VLOOKUP(G142,LOV_CDT!E:F,2,0)),"",VLOOKUP(G142,LOV_CDT!E:F,2,0))</f>
        <v/>
      </c>
      <c r="AN142" s="150" t="str">
        <f>IF(ISERROR(VLOOKUP(G142,LOV_CDT!L:M,2,0)),"",VLOOKUP(G142,LOV_CDT!L:M,2,0))</f>
        <v/>
      </c>
      <c r="AO142" s="4" t="str">
        <f t="shared" si="82"/>
        <v>J</v>
      </c>
      <c r="AP142" s="4" t="str">
        <f t="shared" si="83"/>
        <v>J</v>
      </c>
      <c r="AQ142" s="4" t="str">
        <f t="shared" si="84"/>
        <v>J</v>
      </c>
      <c r="AR142" s="4" t="str">
        <f t="shared" si="85"/>
        <v>J</v>
      </c>
      <c r="AS142" s="4" t="str">
        <f t="shared" si="86"/>
        <v>J</v>
      </c>
      <c r="AT142" s="4" t="str">
        <f t="shared" si="87"/>
        <v>J</v>
      </c>
      <c r="AU142" s="4">
        <f t="shared" si="88"/>
        <v>0</v>
      </c>
      <c r="AV142" s="4">
        <f t="shared" si="89"/>
        <v>0</v>
      </c>
      <c r="AW142" s="4">
        <f t="shared" si="90"/>
        <v>0</v>
      </c>
      <c r="AX142" s="4">
        <f t="shared" si="91"/>
        <v>0</v>
      </c>
      <c r="AY142" s="4">
        <f t="shared" si="92"/>
        <v>0</v>
      </c>
      <c r="AZ142" s="4">
        <f t="shared" si="93"/>
        <v>0</v>
      </c>
      <c r="BA142" s="4">
        <f t="shared" si="94"/>
        <v>0</v>
      </c>
      <c r="BB142" s="4" t="e">
        <f>VLOOKUP(G142,ACTIVITEITENLIJST!E:I,BB$2,0)</f>
        <v>#N/A</v>
      </c>
      <c r="BC142" s="4" t="str">
        <f>IF(ISERROR(B142),"J",IF(ISERROR(VLOOKUP(B142,B$3:B141,1,0)),"J","N"))</f>
        <v>N</v>
      </c>
      <c r="BD142" s="354" t="str">
        <f t="shared" si="95"/>
        <v>N</v>
      </c>
      <c r="BE142" s="358" t="str">
        <f t="shared" si="96"/>
        <v>N</v>
      </c>
    </row>
    <row r="143" spans="1:57" x14ac:dyDescent="0.25">
      <c r="A143" t="str">
        <f t="shared" si="67"/>
        <v>_</v>
      </c>
      <c r="B143" t="str">
        <f t="shared" si="68"/>
        <v>_</v>
      </c>
      <c r="C143" s="2">
        <v>99</v>
      </c>
      <c r="D143" s="2" t="str">
        <f>IF(Invoer!B173&lt;&gt;"",Invoer!B173,"")</f>
        <v/>
      </c>
      <c r="E143" s="134" t="str">
        <f>IF(D143&lt;&gt;"",Invoer!Z173,"")</f>
        <v/>
      </c>
      <c r="F143" s="134" t="str">
        <f>IF(D143&lt;&gt;"",IF(Invoer!AH173="Ja","J",IF(Invoer!AH173="Nee","N","")),"")</f>
        <v/>
      </c>
      <c r="G143" s="36" t="str">
        <f>IF(OR(E143="",E143=0),"",VLOOKUP(E143,ACTIVITEITENLIJST!D:E,G$2,0))</f>
        <v/>
      </c>
      <c r="H143" s="205" t="str">
        <f t="shared" si="69"/>
        <v/>
      </c>
      <c r="I143" s="4" t="str">
        <f>VLOOKUP($D143,percelen!$AZ:$DM,I$2,0)</f>
        <v/>
      </c>
      <c r="J143" s="212" t="str">
        <f>VLOOKUP($D143,percelen!$AZ:$DM,J$2,0)</f>
        <v/>
      </c>
      <c r="K143" s="4"/>
      <c r="L143" s="4">
        <f>VLOOKUP($D143,percelen!$AZ:$DM,L$2,0)</f>
        <v>0</v>
      </c>
      <c r="M143" s="4" t="str">
        <f>VLOOKUP($D143,percelen!$AZ:$DM,M$2,0)</f>
        <v/>
      </c>
      <c r="N143" s="205" t="e">
        <f>VLOOKUP(M143,NORM!$B$31:$F$38,N$2,0)</f>
        <v>#N/A</v>
      </c>
      <c r="O143" s="4" t="str">
        <f>VLOOKUP($D143,percelen!$AZ:$DM,O$2,0)</f>
        <v>N</v>
      </c>
      <c r="P143" s="4" t="str">
        <f>VLOOKUP($D143,percelen!$AZ:$DM,P$2,0)</f>
        <v>N</v>
      </c>
      <c r="Q143" s="4" t="str">
        <f>VLOOKUP($D143,percelen!$AZ:$DM,Q$2,0)</f>
        <v>N</v>
      </c>
      <c r="R143" s="205" t="str">
        <f>VLOOKUP($D143,percelen!$AZ:$DM,R$2,0)</f>
        <v>N</v>
      </c>
      <c r="S143" s="4" t="str">
        <f>VLOOKUP($D143,percelen!$AZ:$DM,S$2,0)</f>
        <v>N</v>
      </c>
      <c r="T143" s="4" t="str">
        <f>VLOOKUP($D143,percelen!$AZ:$DM,T$2,0)</f>
        <v>N</v>
      </c>
      <c r="U143" s="4" t="str">
        <f>VLOOKUP($D143,percelen!$AZ:$DM,U$2,0)</f>
        <v>N</v>
      </c>
      <c r="V143" s="4" t="str">
        <f>VLOOKUP($D143,percelen!$AZ:$DM,V$2,0)</f>
        <v>N</v>
      </c>
      <c r="W143" s="4" t="str">
        <f>IF(ISERROR(VLOOKUP($G143,GELDIGE_GEWASCODES_ECO!$B:$B,1,0)),"N","J")</f>
        <v>N</v>
      </c>
      <c r="X143" s="4" t="str">
        <f>IF(W143="J",IF(ISERROR(VLOOKUP($G143&amp;"_"&amp;$I143,GELDIGE_GEWASCODES_ECO!$A:$A,1,0)),"N","J"),"J")</f>
        <v>J</v>
      </c>
      <c r="Y143" s="4" t="str">
        <f>IF(ISERROR(VLOOKUP($G143,GELDIGE_GEWASCODES_ECO!$F:$F,1,0)),"N","J")</f>
        <v>N</v>
      </c>
      <c r="Z143" s="205" t="str">
        <f t="shared" si="70"/>
        <v>J</v>
      </c>
      <c r="AA143" s="4" t="str">
        <f>IF(ISERROR(VLOOKUP($G143,GELDIGE_GEWASCODES_ECO!$J:$J,1,0)),"N","J")</f>
        <v>N</v>
      </c>
      <c r="AB143" s="205" t="str">
        <f t="shared" si="71"/>
        <v>J</v>
      </c>
      <c r="AC143" s="4" t="str">
        <f t="shared" si="72"/>
        <v>J</v>
      </c>
      <c r="AD143" s="205" t="str">
        <f t="shared" si="73"/>
        <v>J</v>
      </c>
      <c r="AE143" s="205" t="str">
        <f t="shared" si="74"/>
        <v>J</v>
      </c>
      <c r="AF143" s="205" t="str">
        <f t="shared" si="75"/>
        <v>J</v>
      </c>
      <c r="AG143" s="205" t="str">
        <f t="shared" si="76"/>
        <v>J</v>
      </c>
      <c r="AH143" s="205" t="str">
        <f t="shared" si="77"/>
        <v>J</v>
      </c>
      <c r="AI143" s="205" t="str">
        <f t="shared" si="78"/>
        <v>J</v>
      </c>
      <c r="AJ143" s="205" t="str">
        <f t="shared" si="79"/>
        <v>J</v>
      </c>
      <c r="AK143" s="205" t="str">
        <f t="shared" si="80"/>
        <v>J</v>
      </c>
      <c r="AL143" s="4" t="str">
        <f t="shared" si="81"/>
        <v>N</v>
      </c>
      <c r="AM143" s="150" t="str">
        <f>IF(ISERROR(VLOOKUP(G143,LOV_CDT!E:F,2,0)),"",VLOOKUP(G143,LOV_CDT!E:F,2,0))</f>
        <v/>
      </c>
      <c r="AN143" s="150" t="str">
        <f>IF(ISERROR(VLOOKUP(G143,LOV_CDT!L:M,2,0)),"",VLOOKUP(G143,LOV_CDT!L:M,2,0))</f>
        <v/>
      </c>
      <c r="AO143" s="4" t="str">
        <f t="shared" si="82"/>
        <v>J</v>
      </c>
      <c r="AP143" s="4" t="str">
        <f t="shared" si="83"/>
        <v>J</v>
      </c>
      <c r="AQ143" s="4" t="str">
        <f t="shared" si="84"/>
        <v>J</v>
      </c>
      <c r="AR143" s="4" t="str">
        <f t="shared" si="85"/>
        <v>J</v>
      </c>
      <c r="AS143" s="4" t="str">
        <f t="shared" si="86"/>
        <v>J</v>
      </c>
      <c r="AT143" s="4" t="str">
        <f t="shared" si="87"/>
        <v>J</v>
      </c>
      <c r="AU143" s="4">
        <f t="shared" si="88"/>
        <v>0</v>
      </c>
      <c r="AV143" s="4">
        <f t="shared" si="89"/>
        <v>0</v>
      </c>
      <c r="AW143" s="4">
        <f t="shared" si="90"/>
        <v>0</v>
      </c>
      <c r="AX143" s="4">
        <f t="shared" si="91"/>
        <v>0</v>
      </c>
      <c r="AY143" s="4">
        <f t="shared" si="92"/>
        <v>0</v>
      </c>
      <c r="AZ143" s="4">
        <f t="shared" si="93"/>
        <v>0</v>
      </c>
      <c r="BA143" s="4">
        <f t="shared" si="94"/>
        <v>0</v>
      </c>
      <c r="BB143" s="4" t="e">
        <f>VLOOKUP(G143,ACTIVITEITENLIJST!E:I,BB$2,0)</f>
        <v>#N/A</v>
      </c>
      <c r="BC143" s="4" t="str">
        <f>IF(ISERROR(B143),"J",IF(ISERROR(VLOOKUP(B143,B$3:B142,1,0)),"J","N"))</f>
        <v>N</v>
      </c>
      <c r="BD143" s="354" t="str">
        <f t="shared" si="95"/>
        <v>N</v>
      </c>
      <c r="BE143" s="358" t="str">
        <f t="shared" si="96"/>
        <v>N</v>
      </c>
    </row>
    <row r="144" spans="1:57" x14ac:dyDescent="0.25">
      <c r="A144" t="str">
        <f t="shared" si="67"/>
        <v>_</v>
      </c>
      <c r="B144" t="str">
        <f t="shared" si="68"/>
        <v>_</v>
      </c>
      <c r="C144" s="2">
        <v>99</v>
      </c>
      <c r="D144" s="2" t="str">
        <f>IF(Invoer!B174&lt;&gt;"",Invoer!B174,"")</f>
        <v/>
      </c>
      <c r="E144" s="134" t="str">
        <f>IF(D144&lt;&gt;"",Invoer!Z174,"")</f>
        <v/>
      </c>
      <c r="F144" s="134" t="str">
        <f>IF(D144&lt;&gt;"",IF(Invoer!AH174="Ja","J",IF(Invoer!AH174="Nee","N","")),"")</f>
        <v/>
      </c>
      <c r="G144" s="36" t="str">
        <f>IF(OR(E144="",E144=0),"",VLOOKUP(E144,ACTIVITEITENLIJST!D:E,G$2,0))</f>
        <v/>
      </c>
      <c r="H144" s="205" t="str">
        <f t="shared" si="69"/>
        <v/>
      </c>
      <c r="I144" s="4" t="str">
        <f>VLOOKUP($D144,percelen!$AZ:$DM,I$2,0)</f>
        <v/>
      </c>
      <c r="J144" s="212" t="str">
        <f>VLOOKUP($D144,percelen!$AZ:$DM,J$2,0)</f>
        <v/>
      </c>
      <c r="K144" s="4"/>
      <c r="L144" s="4">
        <f>VLOOKUP($D144,percelen!$AZ:$DM,L$2,0)</f>
        <v>0</v>
      </c>
      <c r="M144" s="4" t="str">
        <f>VLOOKUP($D144,percelen!$AZ:$DM,M$2,0)</f>
        <v/>
      </c>
      <c r="N144" s="205" t="e">
        <f>VLOOKUP(M144,NORM!$B$31:$F$38,N$2,0)</f>
        <v>#N/A</v>
      </c>
      <c r="O144" s="4" t="str">
        <f>VLOOKUP($D144,percelen!$AZ:$DM,O$2,0)</f>
        <v>N</v>
      </c>
      <c r="P144" s="4" t="str">
        <f>VLOOKUP($D144,percelen!$AZ:$DM,P$2,0)</f>
        <v>N</v>
      </c>
      <c r="Q144" s="4" t="str">
        <f>VLOOKUP($D144,percelen!$AZ:$DM,Q$2,0)</f>
        <v>N</v>
      </c>
      <c r="R144" s="205" t="str">
        <f>VLOOKUP($D144,percelen!$AZ:$DM,R$2,0)</f>
        <v>N</v>
      </c>
      <c r="S144" s="4" t="str">
        <f>VLOOKUP($D144,percelen!$AZ:$DM,S$2,0)</f>
        <v>N</v>
      </c>
      <c r="T144" s="4" t="str">
        <f>VLOOKUP($D144,percelen!$AZ:$DM,T$2,0)</f>
        <v>N</v>
      </c>
      <c r="U144" s="4" t="str">
        <f>VLOOKUP($D144,percelen!$AZ:$DM,U$2,0)</f>
        <v>N</v>
      </c>
      <c r="V144" s="4" t="str">
        <f>VLOOKUP($D144,percelen!$AZ:$DM,V$2,0)</f>
        <v>N</v>
      </c>
      <c r="W144" s="4" t="str">
        <f>IF(ISERROR(VLOOKUP($G144,GELDIGE_GEWASCODES_ECO!$B:$B,1,0)),"N","J")</f>
        <v>N</v>
      </c>
      <c r="X144" s="4" t="str">
        <f>IF(W144="J",IF(ISERROR(VLOOKUP($G144&amp;"_"&amp;$I144,GELDIGE_GEWASCODES_ECO!$A:$A,1,0)),"N","J"),"J")</f>
        <v>J</v>
      </c>
      <c r="Y144" s="4" t="str">
        <f>IF(ISERROR(VLOOKUP($G144,GELDIGE_GEWASCODES_ECO!$F:$F,1,0)),"N","J")</f>
        <v>N</v>
      </c>
      <c r="Z144" s="205" t="str">
        <f t="shared" si="70"/>
        <v>J</v>
      </c>
      <c r="AA144" s="4" t="str">
        <f>IF(ISERROR(VLOOKUP($G144,GELDIGE_GEWASCODES_ECO!$J:$J,1,0)),"N","J")</f>
        <v>N</v>
      </c>
      <c r="AB144" s="205" t="str">
        <f t="shared" si="71"/>
        <v>J</v>
      </c>
      <c r="AC144" s="4" t="str">
        <f t="shared" si="72"/>
        <v>J</v>
      </c>
      <c r="AD144" s="205" t="str">
        <f t="shared" si="73"/>
        <v>J</v>
      </c>
      <c r="AE144" s="205" t="str">
        <f t="shared" si="74"/>
        <v>J</v>
      </c>
      <c r="AF144" s="205" t="str">
        <f t="shared" si="75"/>
        <v>J</v>
      </c>
      <c r="AG144" s="205" t="str">
        <f t="shared" si="76"/>
        <v>J</v>
      </c>
      <c r="AH144" s="205" t="str">
        <f t="shared" si="77"/>
        <v>J</v>
      </c>
      <c r="AI144" s="205" t="str">
        <f t="shared" si="78"/>
        <v>J</v>
      </c>
      <c r="AJ144" s="205" t="str">
        <f t="shared" si="79"/>
        <v>J</v>
      </c>
      <c r="AK144" s="205" t="str">
        <f t="shared" si="80"/>
        <v>J</v>
      </c>
      <c r="AL144" s="4" t="str">
        <f t="shared" si="81"/>
        <v>N</v>
      </c>
      <c r="AM144" s="150" t="str">
        <f>IF(ISERROR(VLOOKUP(G144,LOV_CDT!E:F,2,0)),"",VLOOKUP(G144,LOV_CDT!E:F,2,0))</f>
        <v/>
      </c>
      <c r="AN144" s="150" t="str">
        <f>IF(ISERROR(VLOOKUP(G144,LOV_CDT!L:M,2,0)),"",VLOOKUP(G144,LOV_CDT!L:M,2,0))</f>
        <v/>
      </c>
      <c r="AO144" s="4" t="str">
        <f t="shared" si="82"/>
        <v>J</v>
      </c>
      <c r="AP144" s="4" t="str">
        <f t="shared" si="83"/>
        <v>J</v>
      </c>
      <c r="AQ144" s="4" t="str">
        <f t="shared" si="84"/>
        <v>J</v>
      </c>
      <c r="AR144" s="4" t="str">
        <f t="shared" si="85"/>
        <v>J</v>
      </c>
      <c r="AS144" s="4" t="str">
        <f t="shared" si="86"/>
        <v>J</v>
      </c>
      <c r="AT144" s="4" t="str">
        <f t="shared" si="87"/>
        <v>J</v>
      </c>
      <c r="AU144" s="4">
        <f t="shared" si="88"/>
        <v>0</v>
      </c>
      <c r="AV144" s="4">
        <f t="shared" si="89"/>
        <v>0</v>
      </c>
      <c r="AW144" s="4">
        <f t="shared" si="90"/>
        <v>0</v>
      </c>
      <c r="AX144" s="4">
        <f t="shared" si="91"/>
        <v>0</v>
      </c>
      <c r="AY144" s="4">
        <f t="shared" si="92"/>
        <v>0</v>
      </c>
      <c r="AZ144" s="4">
        <f t="shared" si="93"/>
        <v>0</v>
      </c>
      <c r="BA144" s="4">
        <f t="shared" si="94"/>
        <v>0</v>
      </c>
      <c r="BB144" s="4" t="e">
        <f>VLOOKUP(G144,ACTIVITEITENLIJST!E:I,BB$2,0)</f>
        <v>#N/A</v>
      </c>
      <c r="BC144" s="4" t="str">
        <f>IF(ISERROR(B144),"J",IF(ISERROR(VLOOKUP(B144,B$3:B143,1,0)),"J","N"))</f>
        <v>N</v>
      </c>
      <c r="BD144" s="354" t="str">
        <f t="shared" si="95"/>
        <v>N</v>
      </c>
      <c r="BE144" s="358" t="str">
        <f t="shared" si="96"/>
        <v>N</v>
      </c>
    </row>
    <row r="145" spans="1:57" x14ac:dyDescent="0.25">
      <c r="A145" t="str">
        <f t="shared" si="67"/>
        <v>_</v>
      </c>
      <c r="B145" t="str">
        <f t="shared" si="68"/>
        <v>_</v>
      </c>
      <c r="C145" s="2">
        <v>99</v>
      </c>
      <c r="D145" s="2" t="str">
        <f>IF(Invoer!B175&lt;&gt;"",Invoer!B175,"")</f>
        <v/>
      </c>
      <c r="E145" s="134" t="str">
        <f>IF(D145&lt;&gt;"",Invoer!Z175,"")</f>
        <v/>
      </c>
      <c r="F145" s="134" t="str">
        <f>IF(D145&lt;&gt;"",IF(Invoer!AH175="Ja","J",IF(Invoer!AH175="Nee","N","")),"")</f>
        <v/>
      </c>
      <c r="G145" s="36" t="str">
        <f>IF(OR(E145="",E145=0),"",VLOOKUP(E145,ACTIVITEITENLIJST!D:E,G$2,0))</f>
        <v/>
      </c>
      <c r="H145" s="205" t="str">
        <f t="shared" si="69"/>
        <v/>
      </c>
      <c r="I145" s="4" t="str">
        <f>VLOOKUP($D145,percelen!$AZ:$DM,I$2,0)</f>
        <v/>
      </c>
      <c r="J145" s="212" t="str">
        <f>VLOOKUP($D145,percelen!$AZ:$DM,J$2,0)</f>
        <v/>
      </c>
      <c r="K145" s="4"/>
      <c r="L145" s="4">
        <f>VLOOKUP($D145,percelen!$AZ:$DM,L$2,0)</f>
        <v>0</v>
      </c>
      <c r="M145" s="4" t="str">
        <f>VLOOKUP($D145,percelen!$AZ:$DM,M$2,0)</f>
        <v/>
      </c>
      <c r="N145" s="205" t="e">
        <f>VLOOKUP(M145,NORM!$B$31:$F$38,N$2,0)</f>
        <v>#N/A</v>
      </c>
      <c r="O145" s="4" t="str">
        <f>VLOOKUP($D145,percelen!$AZ:$DM,O$2,0)</f>
        <v>N</v>
      </c>
      <c r="P145" s="4" t="str">
        <f>VLOOKUP($D145,percelen!$AZ:$DM,P$2,0)</f>
        <v>N</v>
      </c>
      <c r="Q145" s="4" t="str">
        <f>VLOOKUP($D145,percelen!$AZ:$DM,Q$2,0)</f>
        <v>N</v>
      </c>
      <c r="R145" s="205" t="str">
        <f>VLOOKUP($D145,percelen!$AZ:$DM,R$2,0)</f>
        <v>N</v>
      </c>
      <c r="S145" s="4" t="str">
        <f>VLOOKUP($D145,percelen!$AZ:$DM,S$2,0)</f>
        <v>N</v>
      </c>
      <c r="T145" s="4" t="str">
        <f>VLOOKUP($D145,percelen!$AZ:$DM,T$2,0)</f>
        <v>N</v>
      </c>
      <c r="U145" s="4" t="str">
        <f>VLOOKUP($D145,percelen!$AZ:$DM,U$2,0)</f>
        <v>N</v>
      </c>
      <c r="V145" s="4" t="str">
        <f>VLOOKUP($D145,percelen!$AZ:$DM,V$2,0)</f>
        <v>N</v>
      </c>
      <c r="W145" s="4" t="str">
        <f>IF(ISERROR(VLOOKUP($G145,GELDIGE_GEWASCODES_ECO!$B:$B,1,0)),"N","J")</f>
        <v>N</v>
      </c>
      <c r="X145" s="4" t="str">
        <f>IF(W145="J",IF(ISERROR(VLOOKUP($G145&amp;"_"&amp;$I145,GELDIGE_GEWASCODES_ECO!$A:$A,1,0)),"N","J"),"J")</f>
        <v>J</v>
      </c>
      <c r="Y145" s="4" t="str">
        <f>IF(ISERROR(VLOOKUP($G145,GELDIGE_GEWASCODES_ECO!$F:$F,1,0)),"N","J")</f>
        <v>N</v>
      </c>
      <c r="Z145" s="205" t="str">
        <f t="shared" si="70"/>
        <v>J</v>
      </c>
      <c r="AA145" s="4" t="str">
        <f>IF(ISERROR(VLOOKUP($G145,GELDIGE_GEWASCODES_ECO!$J:$J,1,0)),"N","J")</f>
        <v>N</v>
      </c>
      <c r="AB145" s="205" t="str">
        <f t="shared" si="71"/>
        <v>J</v>
      </c>
      <c r="AC145" s="4" t="str">
        <f t="shared" si="72"/>
        <v>J</v>
      </c>
      <c r="AD145" s="205" t="str">
        <f t="shared" si="73"/>
        <v>J</v>
      </c>
      <c r="AE145" s="205" t="str">
        <f t="shared" si="74"/>
        <v>J</v>
      </c>
      <c r="AF145" s="205" t="str">
        <f t="shared" si="75"/>
        <v>J</v>
      </c>
      <c r="AG145" s="205" t="str">
        <f t="shared" si="76"/>
        <v>J</v>
      </c>
      <c r="AH145" s="205" t="str">
        <f t="shared" si="77"/>
        <v>J</v>
      </c>
      <c r="AI145" s="205" t="str">
        <f t="shared" si="78"/>
        <v>J</v>
      </c>
      <c r="AJ145" s="205" t="str">
        <f t="shared" si="79"/>
        <v>J</v>
      </c>
      <c r="AK145" s="205" t="str">
        <f t="shared" si="80"/>
        <v>J</v>
      </c>
      <c r="AL145" s="4" t="str">
        <f t="shared" si="81"/>
        <v>N</v>
      </c>
      <c r="AM145" s="150" t="str">
        <f>IF(ISERROR(VLOOKUP(G145,LOV_CDT!E:F,2,0)),"",VLOOKUP(G145,LOV_CDT!E:F,2,0))</f>
        <v/>
      </c>
      <c r="AN145" s="150" t="str">
        <f>IF(ISERROR(VLOOKUP(G145,LOV_CDT!L:M,2,0)),"",VLOOKUP(G145,LOV_CDT!L:M,2,0))</f>
        <v/>
      </c>
      <c r="AO145" s="4" t="str">
        <f t="shared" si="82"/>
        <v>J</v>
      </c>
      <c r="AP145" s="4" t="str">
        <f t="shared" si="83"/>
        <v>J</v>
      </c>
      <c r="AQ145" s="4" t="str">
        <f t="shared" si="84"/>
        <v>J</v>
      </c>
      <c r="AR145" s="4" t="str">
        <f t="shared" si="85"/>
        <v>J</v>
      </c>
      <c r="AS145" s="4" t="str">
        <f t="shared" si="86"/>
        <v>J</v>
      </c>
      <c r="AT145" s="4" t="str">
        <f t="shared" si="87"/>
        <v>J</v>
      </c>
      <c r="AU145" s="4">
        <f t="shared" si="88"/>
        <v>0</v>
      </c>
      <c r="AV145" s="4">
        <f t="shared" si="89"/>
        <v>0</v>
      </c>
      <c r="AW145" s="4">
        <f t="shared" si="90"/>
        <v>0</v>
      </c>
      <c r="AX145" s="4">
        <f t="shared" si="91"/>
        <v>0</v>
      </c>
      <c r="AY145" s="4">
        <f t="shared" si="92"/>
        <v>0</v>
      </c>
      <c r="AZ145" s="4">
        <f t="shared" si="93"/>
        <v>0</v>
      </c>
      <c r="BA145" s="4">
        <f t="shared" si="94"/>
        <v>0</v>
      </c>
      <c r="BB145" s="4" t="e">
        <f>VLOOKUP(G145,ACTIVITEITENLIJST!E:I,BB$2,0)</f>
        <v>#N/A</v>
      </c>
      <c r="BC145" s="4" t="str">
        <f>IF(ISERROR(B145),"J",IF(ISERROR(VLOOKUP(B145,B$3:B144,1,0)),"J","N"))</f>
        <v>N</v>
      </c>
      <c r="BD145" s="354" t="str">
        <f t="shared" si="95"/>
        <v>N</v>
      </c>
      <c r="BE145" s="358" t="str">
        <f t="shared" si="96"/>
        <v>N</v>
      </c>
    </row>
    <row r="146" spans="1:57" x14ac:dyDescent="0.25">
      <c r="A146" t="str">
        <f t="shared" si="67"/>
        <v>_</v>
      </c>
      <c r="B146" t="str">
        <f t="shared" si="68"/>
        <v>_</v>
      </c>
      <c r="C146" s="2">
        <v>99</v>
      </c>
      <c r="D146" s="2" t="str">
        <f>IF(Invoer!B176&lt;&gt;"",Invoer!B176,"")</f>
        <v/>
      </c>
      <c r="E146" s="134" t="str">
        <f>IF(D146&lt;&gt;"",Invoer!Z176,"")</f>
        <v/>
      </c>
      <c r="F146" s="134" t="str">
        <f>IF(D146&lt;&gt;"",IF(Invoer!AH176="Ja","J",IF(Invoer!AH176="Nee","N","")),"")</f>
        <v/>
      </c>
      <c r="G146" s="36" t="str">
        <f>IF(OR(E146="",E146=0),"",VLOOKUP(E146,ACTIVITEITENLIJST!D:E,G$2,0))</f>
        <v/>
      </c>
      <c r="H146" s="205" t="str">
        <f t="shared" si="69"/>
        <v/>
      </c>
      <c r="I146" s="4" t="str">
        <f>VLOOKUP($D146,percelen!$AZ:$DM,I$2,0)</f>
        <v/>
      </c>
      <c r="J146" s="212" t="str">
        <f>VLOOKUP($D146,percelen!$AZ:$DM,J$2,0)</f>
        <v/>
      </c>
      <c r="K146" s="4"/>
      <c r="L146" s="4">
        <f>VLOOKUP($D146,percelen!$AZ:$DM,L$2,0)</f>
        <v>0</v>
      </c>
      <c r="M146" s="4" t="str">
        <f>VLOOKUP($D146,percelen!$AZ:$DM,M$2,0)</f>
        <v/>
      </c>
      <c r="N146" s="205" t="e">
        <f>VLOOKUP(M146,NORM!$B$31:$F$38,N$2,0)</f>
        <v>#N/A</v>
      </c>
      <c r="O146" s="4" t="str">
        <f>VLOOKUP($D146,percelen!$AZ:$DM,O$2,0)</f>
        <v>N</v>
      </c>
      <c r="P146" s="4" t="str">
        <f>VLOOKUP($D146,percelen!$AZ:$DM,P$2,0)</f>
        <v>N</v>
      </c>
      <c r="Q146" s="4" t="str">
        <f>VLOOKUP($D146,percelen!$AZ:$DM,Q$2,0)</f>
        <v>N</v>
      </c>
      <c r="R146" s="205" t="str">
        <f>VLOOKUP($D146,percelen!$AZ:$DM,R$2,0)</f>
        <v>N</v>
      </c>
      <c r="S146" s="4" t="str">
        <f>VLOOKUP($D146,percelen!$AZ:$DM,S$2,0)</f>
        <v>N</v>
      </c>
      <c r="T146" s="4" t="str">
        <f>VLOOKUP($D146,percelen!$AZ:$DM,T$2,0)</f>
        <v>N</v>
      </c>
      <c r="U146" s="4" t="str">
        <f>VLOOKUP($D146,percelen!$AZ:$DM,U$2,0)</f>
        <v>N</v>
      </c>
      <c r="V146" s="4" t="str">
        <f>VLOOKUP($D146,percelen!$AZ:$DM,V$2,0)</f>
        <v>N</v>
      </c>
      <c r="W146" s="4" t="str">
        <f>IF(ISERROR(VLOOKUP($G146,GELDIGE_GEWASCODES_ECO!$B:$B,1,0)),"N","J")</f>
        <v>N</v>
      </c>
      <c r="X146" s="4" t="str">
        <f>IF(W146="J",IF(ISERROR(VLOOKUP($G146&amp;"_"&amp;$I146,GELDIGE_GEWASCODES_ECO!$A:$A,1,0)),"N","J"),"J")</f>
        <v>J</v>
      </c>
      <c r="Y146" s="4" t="str">
        <f>IF(ISERROR(VLOOKUP($G146,GELDIGE_GEWASCODES_ECO!$F:$F,1,0)),"N","J")</f>
        <v>N</v>
      </c>
      <c r="Z146" s="205" t="str">
        <f t="shared" si="70"/>
        <v>J</v>
      </c>
      <c r="AA146" s="4" t="str">
        <f>IF(ISERROR(VLOOKUP($G146,GELDIGE_GEWASCODES_ECO!$J:$J,1,0)),"N","J")</f>
        <v>N</v>
      </c>
      <c r="AB146" s="205" t="str">
        <f t="shared" si="71"/>
        <v>J</v>
      </c>
      <c r="AC146" s="4" t="str">
        <f t="shared" si="72"/>
        <v>J</v>
      </c>
      <c r="AD146" s="205" t="str">
        <f t="shared" si="73"/>
        <v>J</v>
      </c>
      <c r="AE146" s="205" t="str">
        <f t="shared" si="74"/>
        <v>J</v>
      </c>
      <c r="AF146" s="205" t="str">
        <f t="shared" si="75"/>
        <v>J</v>
      </c>
      <c r="AG146" s="205" t="str">
        <f t="shared" si="76"/>
        <v>J</v>
      </c>
      <c r="AH146" s="205" t="str">
        <f t="shared" si="77"/>
        <v>J</v>
      </c>
      <c r="AI146" s="205" t="str">
        <f t="shared" si="78"/>
        <v>J</v>
      </c>
      <c r="AJ146" s="205" t="str">
        <f t="shared" si="79"/>
        <v>J</v>
      </c>
      <c r="AK146" s="205" t="str">
        <f t="shared" si="80"/>
        <v>J</v>
      </c>
      <c r="AL146" s="4" t="str">
        <f t="shared" si="81"/>
        <v>N</v>
      </c>
      <c r="AM146" s="150" t="str">
        <f>IF(ISERROR(VLOOKUP(G146,LOV_CDT!E:F,2,0)),"",VLOOKUP(G146,LOV_CDT!E:F,2,0))</f>
        <v/>
      </c>
      <c r="AN146" s="150" t="str">
        <f>IF(ISERROR(VLOOKUP(G146,LOV_CDT!L:M,2,0)),"",VLOOKUP(G146,LOV_CDT!L:M,2,0))</f>
        <v/>
      </c>
      <c r="AO146" s="4" t="str">
        <f t="shared" si="82"/>
        <v>J</v>
      </c>
      <c r="AP146" s="4" t="str">
        <f t="shared" si="83"/>
        <v>J</v>
      </c>
      <c r="AQ146" s="4" t="str">
        <f t="shared" si="84"/>
        <v>J</v>
      </c>
      <c r="AR146" s="4" t="str">
        <f t="shared" si="85"/>
        <v>J</v>
      </c>
      <c r="AS146" s="4" t="str">
        <f t="shared" si="86"/>
        <v>J</v>
      </c>
      <c r="AT146" s="4" t="str">
        <f t="shared" si="87"/>
        <v>J</v>
      </c>
      <c r="AU146" s="4">
        <f t="shared" si="88"/>
        <v>0</v>
      </c>
      <c r="AV146" s="4">
        <f t="shared" si="89"/>
        <v>0</v>
      </c>
      <c r="AW146" s="4">
        <f t="shared" si="90"/>
        <v>0</v>
      </c>
      <c r="AX146" s="4">
        <f t="shared" si="91"/>
        <v>0</v>
      </c>
      <c r="AY146" s="4">
        <f t="shared" si="92"/>
        <v>0</v>
      </c>
      <c r="AZ146" s="4">
        <f t="shared" si="93"/>
        <v>0</v>
      </c>
      <c r="BA146" s="4">
        <f t="shared" si="94"/>
        <v>0</v>
      </c>
      <c r="BB146" s="4" t="e">
        <f>VLOOKUP(G146,ACTIVITEITENLIJST!E:I,BB$2,0)</f>
        <v>#N/A</v>
      </c>
      <c r="BC146" s="4" t="str">
        <f>IF(ISERROR(B146),"J",IF(ISERROR(VLOOKUP(B146,B$3:B145,1,0)),"J","N"))</f>
        <v>N</v>
      </c>
      <c r="BD146" s="354" t="str">
        <f t="shared" si="95"/>
        <v>N</v>
      </c>
      <c r="BE146" s="358" t="str">
        <f t="shared" si="96"/>
        <v>N</v>
      </c>
    </row>
    <row r="147" spans="1:57" x14ac:dyDescent="0.25">
      <c r="A147" t="str">
        <f t="shared" si="67"/>
        <v>_</v>
      </c>
      <c r="B147" t="str">
        <f t="shared" si="68"/>
        <v>_</v>
      </c>
      <c r="C147" s="2">
        <v>99</v>
      </c>
      <c r="D147" s="2" t="str">
        <f>IF(Invoer!B177&lt;&gt;"",Invoer!B177,"")</f>
        <v/>
      </c>
      <c r="E147" s="134" t="str">
        <f>IF(D147&lt;&gt;"",Invoer!Z177,"")</f>
        <v/>
      </c>
      <c r="F147" s="134" t="str">
        <f>IF(D147&lt;&gt;"",IF(Invoer!AH177="Ja","J",IF(Invoer!AH177="Nee","N","")),"")</f>
        <v/>
      </c>
      <c r="G147" s="36" t="str">
        <f>IF(OR(E147="",E147=0),"",VLOOKUP(E147,ACTIVITEITENLIJST!D:E,G$2,0))</f>
        <v/>
      </c>
      <c r="H147" s="205" t="str">
        <f t="shared" si="69"/>
        <v/>
      </c>
      <c r="I147" s="4" t="str">
        <f>VLOOKUP($D147,percelen!$AZ:$DM,I$2,0)</f>
        <v/>
      </c>
      <c r="J147" s="212" t="str">
        <f>VLOOKUP($D147,percelen!$AZ:$DM,J$2,0)</f>
        <v/>
      </c>
      <c r="K147" s="4"/>
      <c r="L147" s="4">
        <f>VLOOKUP($D147,percelen!$AZ:$DM,L$2,0)</f>
        <v>0</v>
      </c>
      <c r="M147" s="4" t="str">
        <f>VLOOKUP($D147,percelen!$AZ:$DM,M$2,0)</f>
        <v/>
      </c>
      <c r="N147" s="205" t="e">
        <f>VLOOKUP(M147,NORM!$B$31:$F$38,N$2,0)</f>
        <v>#N/A</v>
      </c>
      <c r="O147" s="4" t="str">
        <f>VLOOKUP($D147,percelen!$AZ:$DM,O$2,0)</f>
        <v>N</v>
      </c>
      <c r="P147" s="4" t="str">
        <f>VLOOKUP($D147,percelen!$AZ:$DM,P$2,0)</f>
        <v>N</v>
      </c>
      <c r="Q147" s="4" t="str">
        <f>VLOOKUP($D147,percelen!$AZ:$DM,Q$2,0)</f>
        <v>N</v>
      </c>
      <c r="R147" s="205" t="str">
        <f>VLOOKUP($D147,percelen!$AZ:$DM,R$2,0)</f>
        <v>N</v>
      </c>
      <c r="S147" s="4" t="str">
        <f>VLOOKUP($D147,percelen!$AZ:$DM,S$2,0)</f>
        <v>N</v>
      </c>
      <c r="T147" s="4" t="str">
        <f>VLOOKUP($D147,percelen!$AZ:$DM,T$2,0)</f>
        <v>N</v>
      </c>
      <c r="U147" s="4" t="str">
        <f>VLOOKUP($D147,percelen!$AZ:$DM,U$2,0)</f>
        <v>N</v>
      </c>
      <c r="V147" s="4" t="str">
        <f>VLOOKUP($D147,percelen!$AZ:$DM,V$2,0)</f>
        <v>N</v>
      </c>
      <c r="W147" s="4" t="str">
        <f>IF(ISERROR(VLOOKUP($G147,GELDIGE_GEWASCODES_ECO!$B:$B,1,0)),"N","J")</f>
        <v>N</v>
      </c>
      <c r="X147" s="4" t="str">
        <f>IF(W147="J",IF(ISERROR(VLOOKUP($G147&amp;"_"&amp;$I147,GELDIGE_GEWASCODES_ECO!$A:$A,1,0)),"N","J"),"J")</f>
        <v>J</v>
      </c>
      <c r="Y147" s="4" t="str">
        <f>IF(ISERROR(VLOOKUP($G147,GELDIGE_GEWASCODES_ECO!$F:$F,1,0)),"N","J")</f>
        <v>N</v>
      </c>
      <c r="Z147" s="205" t="str">
        <f t="shared" si="70"/>
        <v>J</v>
      </c>
      <c r="AA147" s="4" t="str">
        <f>IF(ISERROR(VLOOKUP($G147,GELDIGE_GEWASCODES_ECO!$J:$J,1,0)),"N","J")</f>
        <v>N</v>
      </c>
      <c r="AB147" s="205" t="str">
        <f t="shared" si="71"/>
        <v>J</v>
      </c>
      <c r="AC147" s="4" t="str">
        <f t="shared" si="72"/>
        <v>J</v>
      </c>
      <c r="AD147" s="205" t="str">
        <f t="shared" si="73"/>
        <v>J</v>
      </c>
      <c r="AE147" s="205" t="str">
        <f t="shared" si="74"/>
        <v>J</v>
      </c>
      <c r="AF147" s="205" t="str">
        <f t="shared" si="75"/>
        <v>J</v>
      </c>
      <c r="AG147" s="205" t="str">
        <f t="shared" si="76"/>
        <v>J</v>
      </c>
      <c r="AH147" s="205" t="str">
        <f t="shared" si="77"/>
        <v>J</v>
      </c>
      <c r="AI147" s="205" t="str">
        <f t="shared" si="78"/>
        <v>J</v>
      </c>
      <c r="AJ147" s="205" t="str">
        <f t="shared" si="79"/>
        <v>J</v>
      </c>
      <c r="AK147" s="205" t="str">
        <f t="shared" si="80"/>
        <v>J</v>
      </c>
      <c r="AL147" s="4" t="str">
        <f t="shared" si="81"/>
        <v>N</v>
      </c>
      <c r="AM147" s="150" t="str">
        <f>IF(ISERROR(VLOOKUP(G147,LOV_CDT!E:F,2,0)),"",VLOOKUP(G147,LOV_CDT!E:F,2,0))</f>
        <v/>
      </c>
      <c r="AN147" s="150" t="str">
        <f>IF(ISERROR(VLOOKUP(G147,LOV_CDT!L:M,2,0)),"",VLOOKUP(G147,LOV_CDT!L:M,2,0))</f>
        <v/>
      </c>
      <c r="AO147" s="4" t="str">
        <f t="shared" si="82"/>
        <v>J</v>
      </c>
      <c r="AP147" s="4" t="str">
        <f t="shared" si="83"/>
        <v>J</v>
      </c>
      <c r="AQ147" s="4" t="str">
        <f t="shared" si="84"/>
        <v>J</v>
      </c>
      <c r="AR147" s="4" t="str">
        <f t="shared" si="85"/>
        <v>J</v>
      </c>
      <c r="AS147" s="4" t="str">
        <f t="shared" si="86"/>
        <v>J</v>
      </c>
      <c r="AT147" s="4" t="str">
        <f t="shared" si="87"/>
        <v>J</v>
      </c>
      <c r="AU147" s="4">
        <f t="shared" si="88"/>
        <v>0</v>
      </c>
      <c r="AV147" s="4">
        <f t="shared" si="89"/>
        <v>0</v>
      </c>
      <c r="AW147" s="4">
        <f t="shared" si="90"/>
        <v>0</v>
      </c>
      <c r="AX147" s="4">
        <f t="shared" si="91"/>
        <v>0</v>
      </c>
      <c r="AY147" s="4">
        <f t="shared" si="92"/>
        <v>0</v>
      </c>
      <c r="AZ147" s="4">
        <f t="shared" si="93"/>
        <v>0</v>
      </c>
      <c r="BA147" s="4">
        <f t="shared" si="94"/>
        <v>0</v>
      </c>
      <c r="BB147" s="4" t="e">
        <f>VLOOKUP(G147,ACTIVITEITENLIJST!E:I,BB$2,0)</f>
        <v>#N/A</v>
      </c>
      <c r="BC147" s="4" t="str">
        <f>IF(ISERROR(B147),"J",IF(ISERROR(VLOOKUP(B147,B$3:B146,1,0)),"J","N"))</f>
        <v>N</v>
      </c>
      <c r="BD147" s="354" t="str">
        <f t="shared" si="95"/>
        <v>N</v>
      </c>
      <c r="BE147" s="358" t="str">
        <f t="shared" si="96"/>
        <v>N</v>
      </c>
    </row>
    <row r="148" spans="1:57" x14ac:dyDescent="0.25">
      <c r="A148" t="str">
        <f t="shared" si="67"/>
        <v>_</v>
      </c>
      <c r="B148" t="str">
        <f t="shared" si="68"/>
        <v>_</v>
      </c>
      <c r="C148" s="2">
        <v>99</v>
      </c>
      <c r="D148" s="2" t="str">
        <f>IF(Invoer!B178&lt;&gt;"",Invoer!B178,"")</f>
        <v/>
      </c>
      <c r="E148" s="134" t="str">
        <f>IF(D148&lt;&gt;"",Invoer!Z178,"")</f>
        <v/>
      </c>
      <c r="F148" s="134" t="str">
        <f>IF(D148&lt;&gt;"",IF(Invoer!AH178="Ja","J",IF(Invoer!AH178="Nee","N","")),"")</f>
        <v/>
      </c>
      <c r="G148" s="36" t="str">
        <f>IF(OR(E148="",E148=0),"",VLOOKUP(E148,ACTIVITEITENLIJST!D:E,G$2,0))</f>
        <v/>
      </c>
      <c r="H148" s="205" t="str">
        <f t="shared" si="69"/>
        <v/>
      </c>
      <c r="I148" s="4" t="str">
        <f>VLOOKUP($D148,percelen!$AZ:$DM,I$2,0)</f>
        <v/>
      </c>
      <c r="J148" s="212" t="str">
        <f>VLOOKUP($D148,percelen!$AZ:$DM,J$2,0)</f>
        <v/>
      </c>
      <c r="K148" s="4"/>
      <c r="L148" s="4">
        <f>VLOOKUP($D148,percelen!$AZ:$DM,L$2,0)</f>
        <v>0</v>
      </c>
      <c r="M148" s="4" t="str">
        <f>VLOOKUP($D148,percelen!$AZ:$DM,M$2,0)</f>
        <v/>
      </c>
      <c r="N148" s="205" t="e">
        <f>VLOOKUP(M148,NORM!$B$31:$F$38,N$2,0)</f>
        <v>#N/A</v>
      </c>
      <c r="O148" s="4" t="str">
        <f>VLOOKUP($D148,percelen!$AZ:$DM,O$2,0)</f>
        <v>N</v>
      </c>
      <c r="P148" s="4" t="str">
        <f>VLOOKUP($D148,percelen!$AZ:$DM,P$2,0)</f>
        <v>N</v>
      </c>
      <c r="Q148" s="4" t="str">
        <f>VLOOKUP($D148,percelen!$AZ:$DM,Q$2,0)</f>
        <v>N</v>
      </c>
      <c r="R148" s="205" t="str">
        <f>VLOOKUP($D148,percelen!$AZ:$DM,R$2,0)</f>
        <v>N</v>
      </c>
      <c r="S148" s="4" t="str">
        <f>VLOOKUP($D148,percelen!$AZ:$DM,S$2,0)</f>
        <v>N</v>
      </c>
      <c r="T148" s="4" t="str">
        <f>VLOOKUP($D148,percelen!$AZ:$DM,T$2,0)</f>
        <v>N</v>
      </c>
      <c r="U148" s="4" t="str">
        <f>VLOOKUP($D148,percelen!$AZ:$DM,U$2,0)</f>
        <v>N</v>
      </c>
      <c r="V148" s="4" t="str">
        <f>VLOOKUP($D148,percelen!$AZ:$DM,V$2,0)</f>
        <v>N</v>
      </c>
      <c r="W148" s="4" t="str">
        <f>IF(ISERROR(VLOOKUP($G148,GELDIGE_GEWASCODES_ECO!$B:$B,1,0)),"N","J")</f>
        <v>N</v>
      </c>
      <c r="X148" s="4" t="str">
        <f>IF(W148="J",IF(ISERROR(VLOOKUP($G148&amp;"_"&amp;$I148,GELDIGE_GEWASCODES_ECO!$A:$A,1,0)),"N","J"),"J")</f>
        <v>J</v>
      </c>
      <c r="Y148" s="4" t="str">
        <f>IF(ISERROR(VLOOKUP($G148,GELDIGE_GEWASCODES_ECO!$F:$F,1,0)),"N","J")</f>
        <v>N</v>
      </c>
      <c r="Z148" s="205" t="str">
        <f t="shared" si="70"/>
        <v>J</v>
      </c>
      <c r="AA148" s="4" t="str">
        <f>IF(ISERROR(VLOOKUP($G148,GELDIGE_GEWASCODES_ECO!$J:$J,1,0)),"N","J")</f>
        <v>N</v>
      </c>
      <c r="AB148" s="205" t="str">
        <f t="shared" si="71"/>
        <v>J</v>
      </c>
      <c r="AC148" s="4" t="str">
        <f t="shared" si="72"/>
        <v>J</v>
      </c>
      <c r="AD148" s="205" t="str">
        <f t="shared" si="73"/>
        <v>J</v>
      </c>
      <c r="AE148" s="205" t="str">
        <f t="shared" si="74"/>
        <v>J</v>
      </c>
      <c r="AF148" s="205" t="str">
        <f t="shared" si="75"/>
        <v>J</v>
      </c>
      <c r="AG148" s="205" t="str">
        <f t="shared" si="76"/>
        <v>J</v>
      </c>
      <c r="AH148" s="205" t="str">
        <f t="shared" si="77"/>
        <v>J</v>
      </c>
      <c r="AI148" s="205" t="str">
        <f t="shared" si="78"/>
        <v>J</v>
      </c>
      <c r="AJ148" s="205" t="str">
        <f t="shared" si="79"/>
        <v>J</v>
      </c>
      <c r="AK148" s="205" t="str">
        <f t="shared" si="80"/>
        <v>J</v>
      </c>
      <c r="AL148" s="4" t="str">
        <f t="shared" si="81"/>
        <v>N</v>
      </c>
      <c r="AM148" s="150" t="str">
        <f>IF(ISERROR(VLOOKUP(G148,LOV_CDT!E:F,2,0)),"",VLOOKUP(G148,LOV_CDT!E:F,2,0))</f>
        <v/>
      </c>
      <c r="AN148" s="150" t="str">
        <f>IF(ISERROR(VLOOKUP(G148,LOV_CDT!L:M,2,0)),"",VLOOKUP(G148,LOV_CDT!L:M,2,0))</f>
        <v/>
      </c>
      <c r="AO148" s="4" t="str">
        <f t="shared" si="82"/>
        <v>J</v>
      </c>
      <c r="AP148" s="4" t="str">
        <f t="shared" si="83"/>
        <v>J</v>
      </c>
      <c r="AQ148" s="4" t="str">
        <f t="shared" si="84"/>
        <v>J</v>
      </c>
      <c r="AR148" s="4" t="str">
        <f t="shared" si="85"/>
        <v>J</v>
      </c>
      <c r="AS148" s="4" t="str">
        <f t="shared" si="86"/>
        <v>J</v>
      </c>
      <c r="AT148" s="4" t="str">
        <f t="shared" si="87"/>
        <v>J</v>
      </c>
      <c r="AU148" s="4">
        <f t="shared" si="88"/>
        <v>0</v>
      </c>
      <c r="AV148" s="4">
        <f t="shared" si="89"/>
        <v>0</v>
      </c>
      <c r="AW148" s="4">
        <f t="shared" si="90"/>
        <v>0</v>
      </c>
      <c r="AX148" s="4">
        <f t="shared" si="91"/>
        <v>0</v>
      </c>
      <c r="AY148" s="4">
        <f t="shared" si="92"/>
        <v>0</v>
      </c>
      <c r="AZ148" s="4">
        <f t="shared" si="93"/>
        <v>0</v>
      </c>
      <c r="BA148" s="4">
        <f t="shared" si="94"/>
        <v>0</v>
      </c>
      <c r="BB148" s="4" t="e">
        <f>VLOOKUP(G148,ACTIVITEITENLIJST!E:I,BB$2,0)</f>
        <v>#N/A</v>
      </c>
      <c r="BC148" s="4" t="str">
        <f>IF(ISERROR(B148),"J",IF(ISERROR(VLOOKUP(B148,B$3:B147,1,0)),"J","N"))</f>
        <v>N</v>
      </c>
      <c r="BD148" s="354" t="str">
        <f t="shared" si="95"/>
        <v>N</v>
      </c>
      <c r="BE148" s="358" t="str">
        <f t="shared" si="96"/>
        <v>N</v>
      </c>
    </row>
    <row r="149" spans="1:57" x14ac:dyDescent="0.25">
      <c r="A149" t="str">
        <f t="shared" si="67"/>
        <v>_</v>
      </c>
      <c r="B149" t="str">
        <f t="shared" si="68"/>
        <v>_</v>
      </c>
      <c r="C149" s="2">
        <v>99</v>
      </c>
      <c r="D149" s="2" t="str">
        <f>IF(Invoer!B179&lt;&gt;"",Invoer!B179,"")</f>
        <v/>
      </c>
      <c r="E149" s="134" t="str">
        <f>IF(D149&lt;&gt;"",Invoer!Z179,"")</f>
        <v/>
      </c>
      <c r="F149" s="134" t="str">
        <f>IF(D149&lt;&gt;"",IF(Invoer!AH179="Ja","J",IF(Invoer!AH179="Nee","N","")),"")</f>
        <v/>
      </c>
      <c r="G149" s="36" t="str">
        <f>IF(OR(E149="",E149=0),"",VLOOKUP(E149,ACTIVITEITENLIJST!D:E,G$2,0))</f>
        <v/>
      </c>
      <c r="H149" s="205" t="str">
        <f t="shared" si="69"/>
        <v/>
      </c>
      <c r="I149" s="4" t="str">
        <f>VLOOKUP($D149,percelen!$AZ:$DM,I$2,0)</f>
        <v/>
      </c>
      <c r="J149" s="212" t="str">
        <f>VLOOKUP($D149,percelen!$AZ:$DM,J$2,0)</f>
        <v/>
      </c>
      <c r="K149" s="4"/>
      <c r="L149" s="4">
        <f>VLOOKUP($D149,percelen!$AZ:$DM,L$2,0)</f>
        <v>0</v>
      </c>
      <c r="M149" s="4" t="str">
        <f>VLOOKUP($D149,percelen!$AZ:$DM,M$2,0)</f>
        <v/>
      </c>
      <c r="N149" s="205" t="e">
        <f>VLOOKUP(M149,NORM!$B$31:$F$38,N$2,0)</f>
        <v>#N/A</v>
      </c>
      <c r="O149" s="4" t="str">
        <f>VLOOKUP($D149,percelen!$AZ:$DM,O$2,0)</f>
        <v>N</v>
      </c>
      <c r="P149" s="4" t="str">
        <f>VLOOKUP($D149,percelen!$AZ:$DM,P$2,0)</f>
        <v>N</v>
      </c>
      <c r="Q149" s="4" t="str">
        <f>VLOOKUP($D149,percelen!$AZ:$DM,Q$2,0)</f>
        <v>N</v>
      </c>
      <c r="R149" s="205" t="str">
        <f>VLOOKUP($D149,percelen!$AZ:$DM,R$2,0)</f>
        <v>N</v>
      </c>
      <c r="S149" s="4" t="str">
        <f>VLOOKUP($D149,percelen!$AZ:$DM,S$2,0)</f>
        <v>N</v>
      </c>
      <c r="T149" s="4" t="str">
        <f>VLOOKUP($D149,percelen!$AZ:$DM,T$2,0)</f>
        <v>N</v>
      </c>
      <c r="U149" s="4" t="str">
        <f>VLOOKUP($D149,percelen!$AZ:$DM,U$2,0)</f>
        <v>N</v>
      </c>
      <c r="V149" s="4" t="str">
        <f>VLOOKUP($D149,percelen!$AZ:$DM,V$2,0)</f>
        <v>N</v>
      </c>
      <c r="W149" s="4" t="str">
        <f>IF(ISERROR(VLOOKUP($G149,GELDIGE_GEWASCODES_ECO!$B:$B,1,0)),"N","J")</f>
        <v>N</v>
      </c>
      <c r="X149" s="4" t="str">
        <f>IF(W149="J",IF(ISERROR(VLOOKUP($G149&amp;"_"&amp;$I149,GELDIGE_GEWASCODES_ECO!$A:$A,1,0)),"N","J"),"J")</f>
        <v>J</v>
      </c>
      <c r="Y149" s="4" t="str">
        <f>IF(ISERROR(VLOOKUP($G149,GELDIGE_GEWASCODES_ECO!$F:$F,1,0)),"N","J")</f>
        <v>N</v>
      </c>
      <c r="Z149" s="205" t="str">
        <f t="shared" si="70"/>
        <v>J</v>
      </c>
      <c r="AA149" s="4" t="str">
        <f>IF(ISERROR(VLOOKUP($G149,GELDIGE_GEWASCODES_ECO!$J:$J,1,0)),"N","J")</f>
        <v>N</v>
      </c>
      <c r="AB149" s="205" t="str">
        <f t="shared" si="71"/>
        <v>J</v>
      </c>
      <c r="AC149" s="4" t="str">
        <f t="shared" si="72"/>
        <v>J</v>
      </c>
      <c r="AD149" s="205" t="str">
        <f t="shared" si="73"/>
        <v>J</v>
      </c>
      <c r="AE149" s="205" t="str">
        <f t="shared" si="74"/>
        <v>J</v>
      </c>
      <c r="AF149" s="205" t="str">
        <f t="shared" si="75"/>
        <v>J</v>
      </c>
      <c r="AG149" s="205" t="str">
        <f t="shared" si="76"/>
        <v>J</v>
      </c>
      <c r="AH149" s="205" t="str">
        <f t="shared" si="77"/>
        <v>J</v>
      </c>
      <c r="AI149" s="205" t="str">
        <f t="shared" si="78"/>
        <v>J</v>
      </c>
      <c r="AJ149" s="205" t="str">
        <f t="shared" si="79"/>
        <v>J</v>
      </c>
      <c r="AK149" s="205" t="str">
        <f t="shared" si="80"/>
        <v>J</v>
      </c>
      <c r="AL149" s="4" t="str">
        <f t="shared" si="81"/>
        <v>N</v>
      </c>
      <c r="AM149" s="150" t="str">
        <f>IF(ISERROR(VLOOKUP(G149,LOV_CDT!E:F,2,0)),"",VLOOKUP(G149,LOV_CDT!E:F,2,0))</f>
        <v/>
      </c>
      <c r="AN149" s="150" t="str">
        <f>IF(ISERROR(VLOOKUP(G149,LOV_CDT!L:M,2,0)),"",VLOOKUP(G149,LOV_CDT!L:M,2,0))</f>
        <v/>
      </c>
      <c r="AO149" s="4" t="str">
        <f t="shared" si="82"/>
        <v>J</v>
      </c>
      <c r="AP149" s="4" t="str">
        <f t="shared" si="83"/>
        <v>J</v>
      </c>
      <c r="AQ149" s="4" t="str">
        <f t="shared" si="84"/>
        <v>J</v>
      </c>
      <c r="AR149" s="4" t="str">
        <f t="shared" si="85"/>
        <v>J</v>
      </c>
      <c r="AS149" s="4" t="str">
        <f t="shared" si="86"/>
        <v>J</v>
      </c>
      <c r="AT149" s="4" t="str">
        <f t="shared" si="87"/>
        <v>J</v>
      </c>
      <c r="AU149" s="4">
        <f t="shared" si="88"/>
        <v>0</v>
      </c>
      <c r="AV149" s="4">
        <f t="shared" si="89"/>
        <v>0</v>
      </c>
      <c r="AW149" s="4">
        <f t="shared" si="90"/>
        <v>0</v>
      </c>
      <c r="AX149" s="4">
        <f t="shared" si="91"/>
        <v>0</v>
      </c>
      <c r="AY149" s="4">
        <f t="shared" si="92"/>
        <v>0</v>
      </c>
      <c r="AZ149" s="4">
        <f t="shared" si="93"/>
        <v>0</v>
      </c>
      <c r="BA149" s="4">
        <f t="shared" si="94"/>
        <v>0</v>
      </c>
      <c r="BB149" s="4" t="e">
        <f>VLOOKUP(G149,ACTIVITEITENLIJST!E:I,BB$2,0)</f>
        <v>#N/A</v>
      </c>
      <c r="BC149" s="4" t="str">
        <f>IF(ISERROR(B149),"J",IF(ISERROR(VLOOKUP(B149,B$3:B148,1,0)),"J","N"))</f>
        <v>N</v>
      </c>
      <c r="BD149" s="354" t="str">
        <f t="shared" si="95"/>
        <v>N</v>
      </c>
      <c r="BE149" s="358" t="str">
        <f t="shared" si="96"/>
        <v>N</v>
      </c>
    </row>
    <row r="150" spans="1:57" x14ac:dyDescent="0.25">
      <c r="A150" t="str">
        <f t="shared" si="67"/>
        <v>_</v>
      </c>
      <c r="B150" t="str">
        <f t="shared" si="68"/>
        <v>_</v>
      </c>
      <c r="C150" s="2">
        <v>99</v>
      </c>
      <c r="D150" s="2" t="str">
        <f>IF(Invoer!B180&lt;&gt;"",Invoer!B180,"")</f>
        <v/>
      </c>
      <c r="E150" s="134" t="str">
        <f>IF(D150&lt;&gt;"",Invoer!Z180,"")</f>
        <v/>
      </c>
      <c r="F150" s="134" t="str">
        <f>IF(D150&lt;&gt;"",IF(Invoer!AH180="Ja","J",IF(Invoer!AH180="Nee","N","")),"")</f>
        <v/>
      </c>
      <c r="G150" s="36" t="str">
        <f>IF(OR(E150="",E150=0),"",VLOOKUP(E150,ACTIVITEITENLIJST!D:E,G$2,0))</f>
        <v/>
      </c>
      <c r="H150" s="205" t="str">
        <f t="shared" si="69"/>
        <v/>
      </c>
      <c r="I150" s="4" t="str">
        <f>VLOOKUP($D150,percelen!$AZ:$DM,I$2,0)</f>
        <v/>
      </c>
      <c r="J150" s="212" t="str">
        <f>VLOOKUP($D150,percelen!$AZ:$DM,J$2,0)</f>
        <v/>
      </c>
      <c r="K150" s="4"/>
      <c r="L150" s="4">
        <f>VLOOKUP($D150,percelen!$AZ:$DM,L$2,0)</f>
        <v>0</v>
      </c>
      <c r="M150" s="4" t="str">
        <f>VLOOKUP($D150,percelen!$AZ:$DM,M$2,0)</f>
        <v/>
      </c>
      <c r="N150" s="205" t="e">
        <f>VLOOKUP(M150,NORM!$B$31:$F$38,N$2,0)</f>
        <v>#N/A</v>
      </c>
      <c r="O150" s="4" t="str">
        <f>VLOOKUP($D150,percelen!$AZ:$DM,O$2,0)</f>
        <v>N</v>
      </c>
      <c r="P150" s="4" t="str">
        <f>VLOOKUP($D150,percelen!$AZ:$DM,P$2,0)</f>
        <v>N</v>
      </c>
      <c r="Q150" s="4" t="str">
        <f>VLOOKUP($D150,percelen!$AZ:$DM,Q$2,0)</f>
        <v>N</v>
      </c>
      <c r="R150" s="205" t="str">
        <f>VLOOKUP($D150,percelen!$AZ:$DM,R$2,0)</f>
        <v>N</v>
      </c>
      <c r="S150" s="4" t="str">
        <f>VLOOKUP($D150,percelen!$AZ:$DM,S$2,0)</f>
        <v>N</v>
      </c>
      <c r="T150" s="4" t="str">
        <f>VLOOKUP($D150,percelen!$AZ:$DM,T$2,0)</f>
        <v>N</v>
      </c>
      <c r="U150" s="4" t="str">
        <f>VLOOKUP($D150,percelen!$AZ:$DM,U$2,0)</f>
        <v>N</v>
      </c>
      <c r="V150" s="4" t="str">
        <f>VLOOKUP($D150,percelen!$AZ:$DM,V$2,0)</f>
        <v>N</v>
      </c>
      <c r="W150" s="4" t="str">
        <f>IF(ISERROR(VLOOKUP($G150,GELDIGE_GEWASCODES_ECO!$B:$B,1,0)),"N","J")</f>
        <v>N</v>
      </c>
      <c r="X150" s="4" t="str">
        <f>IF(W150="J",IF(ISERROR(VLOOKUP($G150&amp;"_"&amp;$I150,GELDIGE_GEWASCODES_ECO!$A:$A,1,0)),"N","J"),"J")</f>
        <v>J</v>
      </c>
      <c r="Y150" s="4" t="str">
        <f>IF(ISERROR(VLOOKUP($G150,GELDIGE_GEWASCODES_ECO!$F:$F,1,0)),"N","J")</f>
        <v>N</v>
      </c>
      <c r="Z150" s="205" t="str">
        <f t="shared" si="70"/>
        <v>J</v>
      </c>
      <c r="AA150" s="4" t="str">
        <f>IF(ISERROR(VLOOKUP($G150,GELDIGE_GEWASCODES_ECO!$J:$J,1,0)),"N","J")</f>
        <v>N</v>
      </c>
      <c r="AB150" s="205" t="str">
        <f t="shared" si="71"/>
        <v>J</v>
      </c>
      <c r="AC150" s="4" t="str">
        <f t="shared" si="72"/>
        <v>J</v>
      </c>
      <c r="AD150" s="205" t="str">
        <f t="shared" si="73"/>
        <v>J</v>
      </c>
      <c r="AE150" s="205" t="str">
        <f t="shared" si="74"/>
        <v>J</v>
      </c>
      <c r="AF150" s="205" t="str">
        <f t="shared" si="75"/>
        <v>J</v>
      </c>
      <c r="AG150" s="205" t="str">
        <f t="shared" si="76"/>
        <v>J</v>
      </c>
      <c r="AH150" s="205" t="str">
        <f t="shared" si="77"/>
        <v>J</v>
      </c>
      <c r="AI150" s="205" t="str">
        <f t="shared" si="78"/>
        <v>J</v>
      </c>
      <c r="AJ150" s="205" t="str">
        <f t="shared" si="79"/>
        <v>J</v>
      </c>
      <c r="AK150" s="205" t="str">
        <f t="shared" si="80"/>
        <v>J</v>
      </c>
      <c r="AL150" s="4" t="str">
        <f t="shared" si="81"/>
        <v>N</v>
      </c>
      <c r="AM150" s="150" t="str">
        <f>IF(ISERROR(VLOOKUP(G150,LOV_CDT!E:F,2,0)),"",VLOOKUP(G150,LOV_CDT!E:F,2,0))</f>
        <v/>
      </c>
      <c r="AN150" s="150" t="str">
        <f>IF(ISERROR(VLOOKUP(G150,LOV_CDT!L:M,2,0)),"",VLOOKUP(G150,LOV_CDT!L:M,2,0))</f>
        <v/>
      </c>
      <c r="AO150" s="4" t="str">
        <f t="shared" si="82"/>
        <v>J</v>
      </c>
      <c r="AP150" s="4" t="str">
        <f t="shared" si="83"/>
        <v>J</v>
      </c>
      <c r="AQ150" s="4" t="str">
        <f t="shared" si="84"/>
        <v>J</v>
      </c>
      <c r="AR150" s="4" t="str">
        <f t="shared" si="85"/>
        <v>J</v>
      </c>
      <c r="AS150" s="4" t="str">
        <f t="shared" si="86"/>
        <v>J</v>
      </c>
      <c r="AT150" s="4" t="str">
        <f t="shared" si="87"/>
        <v>J</v>
      </c>
      <c r="AU150" s="4">
        <f t="shared" si="88"/>
        <v>0</v>
      </c>
      <c r="AV150" s="4">
        <f t="shared" si="89"/>
        <v>0</v>
      </c>
      <c r="AW150" s="4">
        <f t="shared" si="90"/>
        <v>0</v>
      </c>
      <c r="AX150" s="4">
        <f t="shared" si="91"/>
        <v>0</v>
      </c>
      <c r="AY150" s="4">
        <f t="shared" si="92"/>
        <v>0</v>
      </c>
      <c r="AZ150" s="4">
        <f t="shared" si="93"/>
        <v>0</v>
      </c>
      <c r="BA150" s="4">
        <f t="shared" si="94"/>
        <v>0</v>
      </c>
      <c r="BB150" s="4" t="e">
        <f>VLOOKUP(G150,ACTIVITEITENLIJST!E:I,BB$2,0)</f>
        <v>#N/A</v>
      </c>
      <c r="BC150" s="4" t="str">
        <f>IF(ISERROR(B150),"J",IF(ISERROR(VLOOKUP(B150,B$3:B149,1,0)),"J","N"))</f>
        <v>N</v>
      </c>
      <c r="BD150" s="354" t="str">
        <f t="shared" si="95"/>
        <v>N</v>
      </c>
      <c r="BE150" s="358" t="str">
        <f t="shared" si="96"/>
        <v>N</v>
      </c>
    </row>
    <row r="151" spans="1:57" x14ac:dyDescent="0.25">
      <c r="A151" t="str">
        <f t="shared" si="67"/>
        <v>_</v>
      </c>
      <c r="B151" t="str">
        <f t="shared" si="68"/>
        <v>_</v>
      </c>
      <c r="C151" s="2">
        <v>99</v>
      </c>
      <c r="D151" s="2" t="str">
        <f>IF(Invoer!B181&lt;&gt;"",Invoer!B181,"")</f>
        <v/>
      </c>
      <c r="E151" s="134" t="str">
        <f>IF(D151&lt;&gt;"",Invoer!Z181,"")</f>
        <v/>
      </c>
      <c r="F151" s="134" t="str">
        <f>IF(D151&lt;&gt;"",IF(Invoer!AH181="Ja","J",IF(Invoer!AH181="Nee","N","")),"")</f>
        <v/>
      </c>
      <c r="G151" s="36" t="str">
        <f>IF(OR(E151="",E151=0),"",VLOOKUP(E151,ACTIVITEITENLIJST!D:E,G$2,0))</f>
        <v/>
      </c>
      <c r="H151" s="205" t="str">
        <f t="shared" si="69"/>
        <v/>
      </c>
      <c r="I151" s="4" t="str">
        <f>VLOOKUP($D151,percelen!$AZ:$DM,I$2,0)</f>
        <v/>
      </c>
      <c r="J151" s="212" t="str">
        <f>VLOOKUP($D151,percelen!$AZ:$DM,J$2,0)</f>
        <v/>
      </c>
      <c r="K151" s="4"/>
      <c r="L151" s="4">
        <f>VLOOKUP($D151,percelen!$AZ:$DM,L$2,0)</f>
        <v>0</v>
      </c>
      <c r="M151" s="4" t="str">
        <f>VLOOKUP($D151,percelen!$AZ:$DM,M$2,0)</f>
        <v/>
      </c>
      <c r="N151" s="205" t="e">
        <f>VLOOKUP(M151,NORM!$B$31:$F$38,N$2,0)</f>
        <v>#N/A</v>
      </c>
      <c r="O151" s="4" t="str">
        <f>VLOOKUP($D151,percelen!$AZ:$DM,O$2,0)</f>
        <v>N</v>
      </c>
      <c r="P151" s="4" t="str">
        <f>VLOOKUP($D151,percelen!$AZ:$DM,P$2,0)</f>
        <v>N</v>
      </c>
      <c r="Q151" s="4" t="str">
        <f>VLOOKUP($D151,percelen!$AZ:$DM,Q$2,0)</f>
        <v>N</v>
      </c>
      <c r="R151" s="205" t="str">
        <f>VLOOKUP($D151,percelen!$AZ:$DM,R$2,0)</f>
        <v>N</v>
      </c>
      <c r="S151" s="4" t="str">
        <f>VLOOKUP($D151,percelen!$AZ:$DM,S$2,0)</f>
        <v>N</v>
      </c>
      <c r="T151" s="4" t="str">
        <f>VLOOKUP($D151,percelen!$AZ:$DM,T$2,0)</f>
        <v>N</v>
      </c>
      <c r="U151" s="4" t="str">
        <f>VLOOKUP($D151,percelen!$AZ:$DM,U$2,0)</f>
        <v>N</v>
      </c>
      <c r="V151" s="4" t="str">
        <f>VLOOKUP($D151,percelen!$AZ:$DM,V$2,0)</f>
        <v>N</v>
      </c>
      <c r="W151" s="4" t="str">
        <f>IF(ISERROR(VLOOKUP($G151,GELDIGE_GEWASCODES_ECO!$B:$B,1,0)),"N","J")</f>
        <v>N</v>
      </c>
      <c r="X151" s="4" t="str">
        <f>IF(W151="J",IF(ISERROR(VLOOKUP($G151&amp;"_"&amp;$I151,GELDIGE_GEWASCODES_ECO!$A:$A,1,0)),"N","J"),"J")</f>
        <v>J</v>
      </c>
      <c r="Y151" s="4" t="str">
        <f>IF(ISERROR(VLOOKUP($G151,GELDIGE_GEWASCODES_ECO!$F:$F,1,0)),"N","J")</f>
        <v>N</v>
      </c>
      <c r="Z151" s="205" t="str">
        <f t="shared" si="70"/>
        <v>J</v>
      </c>
      <c r="AA151" s="4" t="str">
        <f>IF(ISERROR(VLOOKUP($G151,GELDIGE_GEWASCODES_ECO!$J:$J,1,0)),"N","J")</f>
        <v>N</v>
      </c>
      <c r="AB151" s="205" t="str">
        <f t="shared" si="71"/>
        <v>J</v>
      </c>
      <c r="AC151" s="4" t="str">
        <f t="shared" si="72"/>
        <v>J</v>
      </c>
      <c r="AD151" s="205" t="str">
        <f t="shared" si="73"/>
        <v>J</v>
      </c>
      <c r="AE151" s="205" t="str">
        <f t="shared" si="74"/>
        <v>J</v>
      </c>
      <c r="AF151" s="205" t="str">
        <f t="shared" si="75"/>
        <v>J</v>
      </c>
      <c r="AG151" s="205" t="str">
        <f t="shared" si="76"/>
        <v>J</v>
      </c>
      <c r="AH151" s="205" t="str">
        <f t="shared" si="77"/>
        <v>J</v>
      </c>
      <c r="AI151" s="205" t="str">
        <f t="shared" si="78"/>
        <v>J</v>
      </c>
      <c r="AJ151" s="205" t="str">
        <f t="shared" si="79"/>
        <v>J</v>
      </c>
      <c r="AK151" s="205" t="str">
        <f t="shared" si="80"/>
        <v>J</v>
      </c>
      <c r="AL151" s="4" t="str">
        <f t="shared" si="81"/>
        <v>N</v>
      </c>
      <c r="AM151" s="150" t="str">
        <f>IF(ISERROR(VLOOKUP(G151,LOV_CDT!E:F,2,0)),"",VLOOKUP(G151,LOV_CDT!E:F,2,0))</f>
        <v/>
      </c>
      <c r="AN151" s="150" t="str">
        <f>IF(ISERROR(VLOOKUP(G151,LOV_CDT!L:M,2,0)),"",VLOOKUP(G151,LOV_CDT!L:M,2,0))</f>
        <v/>
      </c>
      <c r="AO151" s="4" t="str">
        <f t="shared" si="82"/>
        <v>J</v>
      </c>
      <c r="AP151" s="4" t="str">
        <f t="shared" si="83"/>
        <v>J</v>
      </c>
      <c r="AQ151" s="4" t="str">
        <f t="shared" si="84"/>
        <v>J</v>
      </c>
      <c r="AR151" s="4" t="str">
        <f t="shared" si="85"/>
        <v>J</v>
      </c>
      <c r="AS151" s="4" t="str">
        <f t="shared" si="86"/>
        <v>J</v>
      </c>
      <c r="AT151" s="4" t="str">
        <f t="shared" si="87"/>
        <v>J</v>
      </c>
      <c r="AU151" s="4">
        <f t="shared" si="88"/>
        <v>0</v>
      </c>
      <c r="AV151" s="4">
        <f t="shared" si="89"/>
        <v>0</v>
      </c>
      <c r="AW151" s="4">
        <f t="shared" si="90"/>
        <v>0</v>
      </c>
      <c r="AX151" s="4">
        <f t="shared" si="91"/>
        <v>0</v>
      </c>
      <c r="AY151" s="4">
        <f t="shared" si="92"/>
        <v>0</v>
      </c>
      <c r="AZ151" s="4">
        <f t="shared" si="93"/>
        <v>0</v>
      </c>
      <c r="BA151" s="4">
        <f t="shared" si="94"/>
        <v>0</v>
      </c>
      <c r="BB151" s="4" t="e">
        <f>VLOOKUP(G151,ACTIVITEITENLIJST!E:I,BB$2,0)</f>
        <v>#N/A</v>
      </c>
      <c r="BC151" s="4" t="str">
        <f>IF(ISERROR(B151),"J",IF(ISERROR(VLOOKUP(B151,B$3:B150,1,0)),"J","N"))</f>
        <v>N</v>
      </c>
      <c r="BD151" s="354" t="str">
        <f t="shared" si="95"/>
        <v>N</v>
      </c>
      <c r="BE151" s="358" t="str">
        <f t="shared" si="96"/>
        <v>N</v>
      </c>
    </row>
    <row r="152" spans="1:57" x14ac:dyDescent="0.25">
      <c r="A152" t="str">
        <f t="shared" si="67"/>
        <v>_</v>
      </c>
      <c r="B152" t="str">
        <f t="shared" si="68"/>
        <v>_</v>
      </c>
      <c r="C152" s="2">
        <v>99</v>
      </c>
      <c r="D152" s="2" t="str">
        <f>IF(Invoer!B182&lt;&gt;"",Invoer!B182,"")</f>
        <v/>
      </c>
      <c r="E152" s="134" t="str">
        <f>IF(D152&lt;&gt;"",Invoer!Z182,"")</f>
        <v/>
      </c>
      <c r="F152" s="134" t="str">
        <f>IF(D152&lt;&gt;"",IF(Invoer!AH182="Ja","J",IF(Invoer!AH182="Nee","N","")),"")</f>
        <v/>
      </c>
      <c r="G152" s="36" t="str">
        <f>IF(OR(E152="",E152=0),"",VLOOKUP(E152,ACTIVITEITENLIJST!D:E,G$2,0))</f>
        <v/>
      </c>
      <c r="H152" s="205" t="str">
        <f t="shared" si="69"/>
        <v/>
      </c>
      <c r="I152" s="4" t="str">
        <f>VLOOKUP($D152,percelen!$AZ:$DM,I$2,0)</f>
        <v/>
      </c>
      <c r="J152" s="212" t="str">
        <f>VLOOKUP($D152,percelen!$AZ:$DM,J$2,0)</f>
        <v/>
      </c>
      <c r="K152" s="4"/>
      <c r="L152" s="4">
        <f>VLOOKUP($D152,percelen!$AZ:$DM,L$2,0)</f>
        <v>0</v>
      </c>
      <c r="M152" s="4" t="str">
        <f>VLOOKUP($D152,percelen!$AZ:$DM,M$2,0)</f>
        <v/>
      </c>
      <c r="N152" s="205" t="e">
        <f>VLOOKUP(M152,NORM!$B$31:$F$38,N$2,0)</f>
        <v>#N/A</v>
      </c>
      <c r="O152" s="4" t="str">
        <f>VLOOKUP($D152,percelen!$AZ:$DM,O$2,0)</f>
        <v>N</v>
      </c>
      <c r="P152" s="4" t="str">
        <f>VLOOKUP($D152,percelen!$AZ:$DM,P$2,0)</f>
        <v>N</v>
      </c>
      <c r="Q152" s="4" t="str">
        <f>VLOOKUP($D152,percelen!$AZ:$DM,Q$2,0)</f>
        <v>N</v>
      </c>
      <c r="R152" s="205" t="str">
        <f>VLOOKUP($D152,percelen!$AZ:$DM,R$2,0)</f>
        <v>N</v>
      </c>
      <c r="S152" s="4" t="str">
        <f>VLOOKUP($D152,percelen!$AZ:$DM,S$2,0)</f>
        <v>N</v>
      </c>
      <c r="T152" s="4" t="str">
        <f>VLOOKUP($D152,percelen!$AZ:$DM,T$2,0)</f>
        <v>N</v>
      </c>
      <c r="U152" s="4" t="str">
        <f>VLOOKUP($D152,percelen!$AZ:$DM,U$2,0)</f>
        <v>N</v>
      </c>
      <c r="V152" s="4" t="str">
        <f>VLOOKUP($D152,percelen!$AZ:$DM,V$2,0)</f>
        <v>N</v>
      </c>
      <c r="W152" s="4" t="str">
        <f>IF(ISERROR(VLOOKUP($G152,GELDIGE_GEWASCODES_ECO!$B:$B,1,0)),"N","J")</f>
        <v>N</v>
      </c>
      <c r="X152" s="4" t="str">
        <f>IF(W152="J",IF(ISERROR(VLOOKUP($G152&amp;"_"&amp;$I152,GELDIGE_GEWASCODES_ECO!$A:$A,1,0)),"N","J"),"J")</f>
        <v>J</v>
      </c>
      <c r="Y152" s="4" t="str">
        <f>IF(ISERROR(VLOOKUP($G152,GELDIGE_GEWASCODES_ECO!$F:$F,1,0)),"N","J")</f>
        <v>N</v>
      </c>
      <c r="Z152" s="205" t="str">
        <f t="shared" si="70"/>
        <v>J</v>
      </c>
      <c r="AA152" s="4" t="str">
        <f>IF(ISERROR(VLOOKUP($G152,GELDIGE_GEWASCODES_ECO!$J:$J,1,0)),"N","J")</f>
        <v>N</v>
      </c>
      <c r="AB152" s="205" t="str">
        <f t="shared" si="71"/>
        <v>J</v>
      </c>
      <c r="AC152" s="4" t="str">
        <f t="shared" si="72"/>
        <v>J</v>
      </c>
      <c r="AD152" s="205" t="str">
        <f t="shared" si="73"/>
        <v>J</v>
      </c>
      <c r="AE152" s="205" t="str">
        <f t="shared" si="74"/>
        <v>J</v>
      </c>
      <c r="AF152" s="205" t="str">
        <f t="shared" si="75"/>
        <v>J</v>
      </c>
      <c r="AG152" s="205" t="str">
        <f t="shared" si="76"/>
        <v>J</v>
      </c>
      <c r="AH152" s="205" t="str">
        <f t="shared" si="77"/>
        <v>J</v>
      </c>
      <c r="AI152" s="205" t="str">
        <f t="shared" si="78"/>
        <v>J</v>
      </c>
      <c r="AJ152" s="205" t="str">
        <f t="shared" si="79"/>
        <v>J</v>
      </c>
      <c r="AK152" s="205" t="str">
        <f t="shared" si="80"/>
        <v>J</v>
      </c>
      <c r="AL152" s="4" t="str">
        <f t="shared" si="81"/>
        <v>N</v>
      </c>
      <c r="AM152" s="150" t="str">
        <f>IF(ISERROR(VLOOKUP(G152,LOV_CDT!E:F,2,0)),"",VLOOKUP(G152,LOV_CDT!E:F,2,0))</f>
        <v/>
      </c>
      <c r="AN152" s="150" t="str">
        <f>IF(ISERROR(VLOOKUP(G152,LOV_CDT!L:M,2,0)),"",VLOOKUP(G152,LOV_CDT!L:M,2,0))</f>
        <v/>
      </c>
      <c r="AO152" s="4" t="str">
        <f t="shared" si="82"/>
        <v>J</v>
      </c>
      <c r="AP152" s="4" t="str">
        <f t="shared" si="83"/>
        <v>J</v>
      </c>
      <c r="AQ152" s="4" t="str">
        <f t="shared" si="84"/>
        <v>J</v>
      </c>
      <c r="AR152" s="4" t="str">
        <f t="shared" si="85"/>
        <v>J</v>
      </c>
      <c r="AS152" s="4" t="str">
        <f t="shared" si="86"/>
        <v>J</v>
      </c>
      <c r="AT152" s="4" t="str">
        <f t="shared" si="87"/>
        <v>J</v>
      </c>
      <c r="AU152" s="4">
        <f t="shared" si="88"/>
        <v>0</v>
      </c>
      <c r="AV152" s="4">
        <f t="shared" si="89"/>
        <v>0</v>
      </c>
      <c r="AW152" s="4">
        <f t="shared" si="90"/>
        <v>0</v>
      </c>
      <c r="AX152" s="4">
        <f t="shared" si="91"/>
        <v>0</v>
      </c>
      <c r="AY152" s="4">
        <f t="shared" si="92"/>
        <v>0</v>
      </c>
      <c r="AZ152" s="4">
        <f t="shared" si="93"/>
        <v>0</v>
      </c>
      <c r="BA152" s="4">
        <f t="shared" si="94"/>
        <v>0</v>
      </c>
      <c r="BB152" s="4" t="e">
        <f>VLOOKUP(G152,ACTIVITEITENLIJST!E:I,BB$2,0)</f>
        <v>#N/A</v>
      </c>
      <c r="BC152" s="4" t="str">
        <f>IF(ISERROR(B152),"J",IF(ISERROR(VLOOKUP(B152,B$3:B151,1,0)),"J","N"))</f>
        <v>N</v>
      </c>
      <c r="BD152" s="354" t="str">
        <f t="shared" si="95"/>
        <v>N</v>
      </c>
      <c r="BE152" s="358" t="str">
        <f t="shared" si="96"/>
        <v>N</v>
      </c>
    </row>
    <row r="153" spans="1:57" x14ac:dyDescent="0.25">
      <c r="A153" t="str">
        <f t="shared" si="67"/>
        <v>_</v>
      </c>
      <c r="B153" t="str">
        <f t="shared" si="68"/>
        <v>_</v>
      </c>
      <c r="C153" s="2">
        <v>99</v>
      </c>
      <c r="D153" s="2" t="str">
        <f>IF(Invoer!B183&lt;&gt;"",Invoer!B183,"")</f>
        <v/>
      </c>
      <c r="E153" s="134" t="str">
        <f>IF(D153&lt;&gt;"",Invoer!Z183,"")</f>
        <v/>
      </c>
      <c r="F153" s="134" t="str">
        <f>IF(D153&lt;&gt;"",IF(Invoer!AH183="Ja","J",IF(Invoer!AH183="Nee","N","")),"")</f>
        <v/>
      </c>
      <c r="G153" s="36" t="str">
        <f>IF(OR(E153="",E153=0),"",VLOOKUP(E153,ACTIVITEITENLIJST!D:E,G$2,0))</f>
        <v/>
      </c>
      <c r="H153" s="205" t="str">
        <f t="shared" si="69"/>
        <v/>
      </c>
      <c r="I153" s="4" t="str">
        <f>VLOOKUP($D153,percelen!$AZ:$DM,I$2,0)</f>
        <v/>
      </c>
      <c r="J153" s="212" t="str">
        <f>VLOOKUP($D153,percelen!$AZ:$DM,J$2,0)</f>
        <v/>
      </c>
      <c r="K153" s="4"/>
      <c r="L153" s="4">
        <f>VLOOKUP($D153,percelen!$AZ:$DM,L$2,0)</f>
        <v>0</v>
      </c>
      <c r="M153" s="4" t="str">
        <f>VLOOKUP($D153,percelen!$AZ:$DM,M$2,0)</f>
        <v/>
      </c>
      <c r="N153" s="205" t="e">
        <f>VLOOKUP(M153,NORM!$B$31:$F$38,N$2,0)</f>
        <v>#N/A</v>
      </c>
      <c r="O153" s="4" t="str">
        <f>VLOOKUP($D153,percelen!$AZ:$DM,O$2,0)</f>
        <v>N</v>
      </c>
      <c r="P153" s="4" t="str">
        <f>VLOOKUP($D153,percelen!$AZ:$DM,P$2,0)</f>
        <v>N</v>
      </c>
      <c r="Q153" s="4" t="str">
        <f>VLOOKUP($D153,percelen!$AZ:$DM,Q$2,0)</f>
        <v>N</v>
      </c>
      <c r="R153" s="205" t="str">
        <f>VLOOKUP($D153,percelen!$AZ:$DM,R$2,0)</f>
        <v>N</v>
      </c>
      <c r="S153" s="4" t="str">
        <f>VLOOKUP($D153,percelen!$AZ:$DM,S$2,0)</f>
        <v>N</v>
      </c>
      <c r="T153" s="4" t="str">
        <f>VLOOKUP($D153,percelen!$AZ:$DM,T$2,0)</f>
        <v>N</v>
      </c>
      <c r="U153" s="4" t="str">
        <f>VLOOKUP($D153,percelen!$AZ:$DM,U$2,0)</f>
        <v>N</v>
      </c>
      <c r="V153" s="4" t="str">
        <f>VLOOKUP($D153,percelen!$AZ:$DM,V$2,0)</f>
        <v>N</v>
      </c>
      <c r="W153" s="4" t="str">
        <f>IF(ISERROR(VLOOKUP($G153,GELDIGE_GEWASCODES_ECO!$B:$B,1,0)),"N","J")</f>
        <v>N</v>
      </c>
      <c r="X153" s="4" t="str">
        <f>IF(W153="J",IF(ISERROR(VLOOKUP($G153&amp;"_"&amp;$I153,GELDIGE_GEWASCODES_ECO!$A:$A,1,0)),"N","J"),"J")</f>
        <v>J</v>
      </c>
      <c r="Y153" s="4" t="str">
        <f>IF(ISERROR(VLOOKUP($G153,GELDIGE_GEWASCODES_ECO!$F:$F,1,0)),"N","J")</f>
        <v>N</v>
      </c>
      <c r="Z153" s="205" t="str">
        <f t="shared" si="70"/>
        <v>J</v>
      </c>
      <c r="AA153" s="4" t="str">
        <f>IF(ISERROR(VLOOKUP($G153,GELDIGE_GEWASCODES_ECO!$J:$J,1,0)),"N","J")</f>
        <v>N</v>
      </c>
      <c r="AB153" s="205" t="str">
        <f t="shared" si="71"/>
        <v>J</v>
      </c>
      <c r="AC153" s="4" t="str">
        <f t="shared" si="72"/>
        <v>J</v>
      </c>
      <c r="AD153" s="205" t="str">
        <f t="shared" si="73"/>
        <v>J</v>
      </c>
      <c r="AE153" s="205" t="str">
        <f t="shared" si="74"/>
        <v>J</v>
      </c>
      <c r="AF153" s="205" t="str">
        <f t="shared" si="75"/>
        <v>J</v>
      </c>
      <c r="AG153" s="205" t="str">
        <f t="shared" si="76"/>
        <v>J</v>
      </c>
      <c r="AH153" s="205" t="str">
        <f t="shared" si="77"/>
        <v>J</v>
      </c>
      <c r="AI153" s="205" t="str">
        <f t="shared" si="78"/>
        <v>J</v>
      </c>
      <c r="AJ153" s="205" t="str">
        <f t="shared" si="79"/>
        <v>J</v>
      </c>
      <c r="AK153" s="205" t="str">
        <f t="shared" si="80"/>
        <v>J</v>
      </c>
      <c r="AL153" s="4" t="str">
        <f t="shared" si="81"/>
        <v>N</v>
      </c>
      <c r="AM153" s="150" t="str">
        <f>IF(ISERROR(VLOOKUP(G153,LOV_CDT!E:F,2,0)),"",VLOOKUP(G153,LOV_CDT!E:F,2,0))</f>
        <v/>
      </c>
      <c r="AN153" s="150" t="str">
        <f>IF(ISERROR(VLOOKUP(G153,LOV_CDT!L:M,2,0)),"",VLOOKUP(G153,LOV_CDT!L:M,2,0))</f>
        <v/>
      </c>
      <c r="AO153" s="4" t="str">
        <f t="shared" si="82"/>
        <v>J</v>
      </c>
      <c r="AP153" s="4" t="str">
        <f t="shared" si="83"/>
        <v>J</v>
      </c>
      <c r="AQ153" s="4" t="str">
        <f t="shared" si="84"/>
        <v>J</v>
      </c>
      <c r="AR153" s="4" t="str">
        <f t="shared" si="85"/>
        <v>J</v>
      </c>
      <c r="AS153" s="4" t="str">
        <f t="shared" si="86"/>
        <v>J</v>
      </c>
      <c r="AT153" s="4" t="str">
        <f t="shared" si="87"/>
        <v>J</v>
      </c>
      <c r="AU153" s="4">
        <f t="shared" si="88"/>
        <v>0</v>
      </c>
      <c r="AV153" s="4">
        <f t="shared" si="89"/>
        <v>0</v>
      </c>
      <c r="AW153" s="4">
        <f t="shared" si="90"/>
        <v>0</v>
      </c>
      <c r="AX153" s="4">
        <f t="shared" si="91"/>
        <v>0</v>
      </c>
      <c r="AY153" s="4">
        <f t="shared" si="92"/>
        <v>0</v>
      </c>
      <c r="AZ153" s="4">
        <f t="shared" si="93"/>
        <v>0</v>
      </c>
      <c r="BA153" s="4">
        <f t="shared" si="94"/>
        <v>0</v>
      </c>
      <c r="BB153" s="4" t="e">
        <f>VLOOKUP(G153,ACTIVITEITENLIJST!E:I,BB$2,0)</f>
        <v>#N/A</v>
      </c>
      <c r="BC153" s="4" t="str">
        <f>IF(ISERROR(B153),"J",IF(ISERROR(VLOOKUP(B153,B$3:B152,1,0)),"J","N"))</f>
        <v>N</v>
      </c>
      <c r="BD153" s="354" t="str">
        <f t="shared" si="95"/>
        <v>N</v>
      </c>
      <c r="BE153" s="358" t="str">
        <f t="shared" si="96"/>
        <v>N</v>
      </c>
    </row>
    <row r="154" spans="1:57" x14ac:dyDescent="0.25">
      <c r="A154" t="str">
        <f t="shared" ref="A154:A217" si="97">D154&amp;"_"&amp;E154</f>
        <v>_</v>
      </c>
      <c r="B154" t="str">
        <f t="shared" si="68"/>
        <v>_</v>
      </c>
      <c r="C154" s="2">
        <v>99</v>
      </c>
      <c r="D154" s="2" t="str">
        <f>IF(Invoer!B184&lt;&gt;"",Invoer!B184,"")</f>
        <v/>
      </c>
      <c r="E154" s="134" t="str">
        <f>IF(D154&lt;&gt;"",Invoer!Z184,"")</f>
        <v/>
      </c>
      <c r="F154" s="134" t="str">
        <f>IF(D154&lt;&gt;"",IF(Invoer!AH184="Ja","J",IF(Invoer!AH184="Nee","N","")),"")</f>
        <v/>
      </c>
      <c r="G154" s="36" t="str">
        <f>IF(OR(E154="",E154=0),"",VLOOKUP(E154,ACTIVITEITENLIJST!D:E,G$2,0))</f>
        <v/>
      </c>
      <c r="H154" s="205" t="str">
        <f t="shared" si="69"/>
        <v/>
      </c>
      <c r="I154" s="4" t="str">
        <f>VLOOKUP($D154,percelen!$AZ:$DM,I$2,0)</f>
        <v/>
      </c>
      <c r="J154" s="212" t="str">
        <f>VLOOKUP($D154,percelen!$AZ:$DM,J$2,0)</f>
        <v/>
      </c>
      <c r="K154" s="4"/>
      <c r="L154" s="4">
        <f>VLOOKUP($D154,percelen!$AZ:$DM,L$2,0)</f>
        <v>0</v>
      </c>
      <c r="M154" s="4" t="str">
        <f>VLOOKUP($D154,percelen!$AZ:$DM,M$2,0)</f>
        <v/>
      </c>
      <c r="N154" s="205" t="e">
        <f>VLOOKUP(M154,NORM!$B$31:$F$38,N$2,0)</f>
        <v>#N/A</v>
      </c>
      <c r="O154" s="4" t="str">
        <f>VLOOKUP($D154,percelen!$AZ:$DM,O$2,0)</f>
        <v>N</v>
      </c>
      <c r="P154" s="4" t="str">
        <f>VLOOKUP($D154,percelen!$AZ:$DM,P$2,0)</f>
        <v>N</v>
      </c>
      <c r="Q154" s="4" t="str">
        <f>VLOOKUP($D154,percelen!$AZ:$DM,Q$2,0)</f>
        <v>N</v>
      </c>
      <c r="R154" s="205" t="str">
        <f>VLOOKUP($D154,percelen!$AZ:$DM,R$2,0)</f>
        <v>N</v>
      </c>
      <c r="S154" s="4" t="str">
        <f>VLOOKUP($D154,percelen!$AZ:$DM,S$2,0)</f>
        <v>N</v>
      </c>
      <c r="T154" s="4" t="str">
        <f>VLOOKUP($D154,percelen!$AZ:$DM,T$2,0)</f>
        <v>N</v>
      </c>
      <c r="U154" s="4" t="str">
        <f>VLOOKUP($D154,percelen!$AZ:$DM,U$2,0)</f>
        <v>N</v>
      </c>
      <c r="V154" s="4" t="str">
        <f>VLOOKUP($D154,percelen!$AZ:$DM,V$2,0)</f>
        <v>N</v>
      </c>
      <c r="W154" s="4" t="str">
        <f>IF(ISERROR(VLOOKUP($G154,GELDIGE_GEWASCODES_ECO!$B:$B,1,0)),"N","J")</f>
        <v>N</v>
      </c>
      <c r="X154" s="4" t="str">
        <f>IF(W154="J",IF(ISERROR(VLOOKUP($G154&amp;"_"&amp;$I154,GELDIGE_GEWASCODES_ECO!$A:$A,1,0)),"N","J"),"J")</f>
        <v>J</v>
      </c>
      <c r="Y154" s="4" t="str">
        <f>IF(ISERROR(VLOOKUP($G154,GELDIGE_GEWASCODES_ECO!$F:$F,1,0)),"N","J")</f>
        <v>N</v>
      </c>
      <c r="Z154" s="205" t="str">
        <f t="shared" si="70"/>
        <v>J</v>
      </c>
      <c r="AA154" s="4" t="str">
        <f>IF(ISERROR(VLOOKUP($G154,GELDIGE_GEWASCODES_ECO!$J:$J,1,0)),"N","J")</f>
        <v>N</v>
      </c>
      <c r="AB154" s="205" t="str">
        <f t="shared" si="71"/>
        <v>J</v>
      </c>
      <c r="AC154" s="4" t="str">
        <f t="shared" si="72"/>
        <v>J</v>
      </c>
      <c r="AD154" s="205" t="str">
        <f t="shared" si="73"/>
        <v>J</v>
      </c>
      <c r="AE154" s="205" t="str">
        <f t="shared" si="74"/>
        <v>J</v>
      </c>
      <c r="AF154" s="205" t="str">
        <f t="shared" si="75"/>
        <v>J</v>
      </c>
      <c r="AG154" s="205" t="str">
        <f t="shared" si="76"/>
        <v>J</v>
      </c>
      <c r="AH154" s="205" t="str">
        <f t="shared" si="77"/>
        <v>J</v>
      </c>
      <c r="AI154" s="205" t="str">
        <f t="shared" si="78"/>
        <v>J</v>
      </c>
      <c r="AJ154" s="205" t="str">
        <f t="shared" si="79"/>
        <v>J</v>
      </c>
      <c r="AK154" s="205" t="str">
        <f t="shared" si="80"/>
        <v>J</v>
      </c>
      <c r="AL154" s="4" t="str">
        <f t="shared" si="81"/>
        <v>N</v>
      </c>
      <c r="AM154" s="150" t="str">
        <f>IF(ISERROR(VLOOKUP(G154,LOV_CDT!E:F,2,0)),"",VLOOKUP(G154,LOV_CDT!E:F,2,0))</f>
        <v/>
      </c>
      <c r="AN154" s="150" t="str">
        <f>IF(ISERROR(VLOOKUP(G154,LOV_CDT!L:M,2,0)),"",VLOOKUP(G154,LOV_CDT!L:M,2,0))</f>
        <v/>
      </c>
      <c r="AO154" s="4" t="str">
        <f t="shared" si="82"/>
        <v>J</v>
      </c>
      <c r="AP154" s="4" t="str">
        <f t="shared" si="83"/>
        <v>J</v>
      </c>
      <c r="AQ154" s="4" t="str">
        <f t="shared" si="84"/>
        <v>J</v>
      </c>
      <c r="AR154" s="4" t="str">
        <f t="shared" si="85"/>
        <v>J</v>
      </c>
      <c r="AS154" s="4" t="str">
        <f t="shared" si="86"/>
        <v>J</v>
      </c>
      <c r="AT154" s="4" t="str">
        <f t="shared" si="87"/>
        <v>J</v>
      </c>
      <c r="AU154" s="4">
        <f t="shared" si="88"/>
        <v>0</v>
      </c>
      <c r="AV154" s="4">
        <f t="shared" si="89"/>
        <v>0</v>
      </c>
      <c r="AW154" s="4">
        <f t="shared" si="90"/>
        <v>0</v>
      </c>
      <c r="AX154" s="4">
        <f t="shared" si="91"/>
        <v>0</v>
      </c>
      <c r="AY154" s="4">
        <f t="shared" si="92"/>
        <v>0</v>
      </c>
      <c r="AZ154" s="4">
        <f t="shared" si="93"/>
        <v>0</v>
      </c>
      <c r="BA154" s="4">
        <f t="shared" si="94"/>
        <v>0</v>
      </c>
      <c r="BB154" s="4" t="e">
        <f>VLOOKUP(G154,ACTIVITEITENLIJST!E:I,BB$2,0)</f>
        <v>#N/A</v>
      </c>
      <c r="BC154" s="4" t="str">
        <f>IF(ISERROR(B154),"J",IF(ISERROR(VLOOKUP(B154,B$3:B153,1,0)),"J","N"))</f>
        <v>N</v>
      </c>
      <c r="BD154" s="354" t="str">
        <f t="shared" si="95"/>
        <v>N</v>
      </c>
      <c r="BE154" s="358" t="str">
        <f t="shared" si="96"/>
        <v>N</v>
      </c>
    </row>
    <row r="155" spans="1:57" x14ac:dyDescent="0.25">
      <c r="A155" t="str">
        <f t="shared" si="97"/>
        <v>_</v>
      </c>
      <c r="B155" t="str">
        <f t="shared" si="68"/>
        <v>_</v>
      </c>
      <c r="C155" s="2">
        <v>99</v>
      </c>
      <c r="D155" s="2" t="str">
        <f>IF(Invoer!B185&lt;&gt;"",Invoer!B185,"")</f>
        <v/>
      </c>
      <c r="E155" s="134" t="str">
        <f>IF(D155&lt;&gt;"",Invoer!Z185,"")</f>
        <v/>
      </c>
      <c r="F155" s="134" t="str">
        <f>IF(D155&lt;&gt;"",IF(Invoer!AH185="Ja","J",IF(Invoer!AH185="Nee","N","")),"")</f>
        <v/>
      </c>
      <c r="G155" s="36" t="str">
        <f>IF(OR(E155="",E155=0),"",VLOOKUP(E155,ACTIVITEITENLIJST!D:E,G$2,0))</f>
        <v/>
      </c>
      <c r="H155" s="205" t="str">
        <f t="shared" si="69"/>
        <v/>
      </c>
      <c r="I155" s="4" t="str">
        <f>VLOOKUP($D155,percelen!$AZ:$DM,I$2,0)</f>
        <v/>
      </c>
      <c r="J155" s="212" t="str">
        <f>VLOOKUP($D155,percelen!$AZ:$DM,J$2,0)</f>
        <v/>
      </c>
      <c r="K155" s="4"/>
      <c r="L155" s="4">
        <f>VLOOKUP($D155,percelen!$AZ:$DM,L$2,0)</f>
        <v>0</v>
      </c>
      <c r="M155" s="4" t="str">
        <f>VLOOKUP($D155,percelen!$AZ:$DM,M$2,0)</f>
        <v/>
      </c>
      <c r="N155" s="205" t="e">
        <f>VLOOKUP(M155,NORM!$B$31:$F$38,N$2,0)</f>
        <v>#N/A</v>
      </c>
      <c r="O155" s="4" t="str">
        <f>VLOOKUP($D155,percelen!$AZ:$DM,O$2,0)</f>
        <v>N</v>
      </c>
      <c r="P155" s="4" t="str">
        <f>VLOOKUP($D155,percelen!$AZ:$DM,P$2,0)</f>
        <v>N</v>
      </c>
      <c r="Q155" s="4" t="str">
        <f>VLOOKUP($D155,percelen!$AZ:$DM,Q$2,0)</f>
        <v>N</v>
      </c>
      <c r="R155" s="205" t="str">
        <f>VLOOKUP($D155,percelen!$AZ:$DM,R$2,0)</f>
        <v>N</v>
      </c>
      <c r="S155" s="4" t="str">
        <f>VLOOKUP($D155,percelen!$AZ:$DM,S$2,0)</f>
        <v>N</v>
      </c>
      <c r="T155" s="4" t="str">
        <f>VLOOKUP($D155,percelen!$AZ:$DM,T$2,0)</f>
        <v>N</v>
      </c>
      <c r="U155" s="4" t="str">
        <f>VLOOKUP($D155,percelen!$AZ:$DM,U$2,0)</f>
        <v>N</v>
      </c>
      <c r="V155" s="4" t="str">
        <f>VLOOKUP($D155,percelen!$AZ:$DM,V$2,0)</f>
        <v>N</v>
      </c>
      <c r="W155" s="4" t="str">
        <f>IF(ISERROR(VLOOKUP($G155,GELDIGE_GEWASCODES_ECO!$B:$B,1,0)),"N","J")</f>
        <v>N</v>
      </c>
      <c r="X155" s="4" t="str">
        <f>IF(W155="J",IF(ISERROR(VLOOKUP($G155&amp;"_"&amp;$I155,GELDIGE_GEWASCODES_ECO!$A:$A,1,0)),"N","J"),"J")</f>
        <v>J</v>
      </c>
      <c r="Y155" s="4" t="str">
        <f>IF(ISERROR(VLOOKUP($G155,GELDIGE_GEWASCODES_ECO!$F:$F,1,0)),"N","J")</f>
        <v>N</v>
      </c>
      <c r="Z155" s="205" t="str">
        <f t="shared" si="70"/>
        <v>J</v>
      </c>
      <c r="AA155" s="4" t="str">
        <f>IF(ISERROR(VLOOKUP($G155,GELDIGE_GEWASCODES_ECO!$J:$J,1,0)),"N","J")</f>
        <v>N</v>
      </c>
      <c r="AB155" s="205" t="str">
        <f t="shared" si="71"/>
        <v>J</v>
      </c>
      <c r="AC155" s="4" t="str">
        <f t="shared" si="72"/>
        <v>J</v>
      </c>
      <c r="AD155" s="205" t="str">
        <f t="shared" si="73"/>
        <v>J</v>
      </c>
      <c r="AE155" s="205" t="str">
        <f t="shared" si="74"/>
        <v>J</v>
      </c>
      <c r="AF155" s="205" t="str">
        <f t="shared" si="75"/>
        <v>J</v>
      </c>
      <c r="AG155" s="205" t="str">
        <f t="shared" si="76"/>
        <v>J</v>
      </c>
      <c r="AH155" s="205" t="str">
        <f t="shared" si="77"/>
        <v>J</v>
      </c>
      <c r="AI155" s="205" t="str">
        <f t="shared" si="78"/>
        <v>J</v>
      </c>
      <c r="AJ155" s="205" t="str">
        <f t="shared" si="79"/>
        <v>J</v>
      </c>
      <c r="AK155" s="205" t="str">
        <f t="shared" si="80"/>
        <v>J</v>
      </c>
      <c r="AL155" s="4" t="str">
        <f t="shared" si="81"/>
        <v>N</v>
      </c>
      <c r="AM155" s="150" t="str">
        <f>IF(ISERROR(VLOOKUP(G155,LOV_CDT!E:F,2,0)),"",VLOOKUP(G155,LOV_CDT!E:F,2,0))</f>
        <v/>
      </c>
      <c r="AN155" s="150" t="str">
        <f>IF(ISERROR(VLOOKUP(G155,LOV_CDT!L:M,2,0)),"",VLOOKUP(G155,LOV_CDT!L:M,2,0))</f>
        <v/>
      </c>
      <c r="AO155" s="4" t="str">
        <f t="shared" si="82"/>
        <v>J</v>
      </c>
      <c r="AP155" s="4" t="str">
        <f t="shared" si="83"/>
        <v>J</v>
      </c>
      <c r="AQ155" s="4" t="str">
        <f t="shared" si="84"/>
        <v>J</v>
      </c>
      <c r="AR155" s="4" t="str">
        <f t="shared" si="85"/>
        <v>J</v>
      </c>
      <c r="AS155" s="4" t="str">
        <f t="shared" si="86"/>
        <v>J</v>
      </c>
      <c r="AT155" s="4" t="str">
        <f t="shared" si="87"/>
        <v>J</v>
      </c>
      <c r="AU155" s="4">
        <f t="shared" si="88"/>
        <v>0</v>
      </c>
      <c r="AV155" s="4">
        <f t="shared" si="89"/>
        <v>0</v>
      </c>
      <c r="AW155" s="4">
        <f t="shared" si="90"/>
        <v>0</v>
      </c>
      <c r="AX155" s="4">
        <f t="shared" si="91"/>
        <v>0</v>
      </c>
      <c r="AY155" s="4">
        <f t="shared" si="92"/>
        <v>0</v>
      </c>
      <c r="AZ155" s="4">
        <f t="shared" si="93"/>
        <v>0</v>
      </c>
      <c r="BA155" s="4">
        <f t="shared" si="94"/>
        <v>0</v>
      </c>
      <c r="BB155" s="4" t="e">
        <f>VLOOKUP(G155,ACTIVITEITENLIJST!E:I,BB$2,0)</f>
        <v>#N/A</v>
      </c>
      <c r="BC155" s="4" t="str">
        <f>IF(ISERROR(B155),"J",IF(ISERROR(VLOOKUP(B155,B$3:B154,1,0)),"J","N"))</f>
        <v>N</v>
      </c>
      <c r="BD155" s="354" t="str">
        <f t="shared" si="95"/>
        <v>N</v>
      </c>
      <c r="BE155" s="358" t="str">
        <f t="shared" si="96"/>
        <v>N</v>
      </c>
    </row>
    <row r="156" spans="1:57" x14ac:dyDescent="0.25">
      <c r="A156" t="str">
        <f t="shared" si="97"/>
        <v>_</v>
      </c>
      <c r="B156" t="str">
        <f t="shared" si="68"/>
        <v>_</v>
      </c>
      <c r="C156" s="2">
        <v>99</v>
      </c>
      <c r="D156" s="2" t="str">
        <f>IF(Invoer!B186&lt;&gt;"",Invoer!B186,"")</f>
        <v/>
      </c>
      <c r="E156" s="134" t="str">
        <f>IF(D156&lt;&gt;"",Invoer!Z186,"")</f>
        <v/>
      </c>
      <c r="F156" s="134" t="str">
        <f>IF(D156&lt;&gt;"",IF(Invoer!AH186="Ja","J",IF(Invoer!AH186="Nee","N","")),"")</f>
        <v/>
      </c>
      <c r="G156" s="36" t="str">
        <f>IF(OR(E156="",E156=0),"",VLOOKUP(E156,ACTIVITEITENLIJST!D:E,G$2,0))</f>
        <v/>
      </c>
      <c r="H156" s="205" t="str">
        <f t="shared" si="69"/>
        <v/>
      </c>
      <c r="I156" s="4" t="str">
        <f>VLOOKUP($D156,percelen!$AZ:$DM,I$2,0)</f>
        <v/>
      </c>
      <c r="J156" s="212" t="str">
        <f>VLOOKUP($D156,percelen!$AZ:$DM,J$2,0)</f>
        <v/>
      </c>
      <c r="K156" s="4"/>
      <c r="L156" s="4">
        <f>VLOOKUP($D156,percelen!$AZ:$DM,L$2,0)</f>
        <v>0</v>
      </c>
      <c r="M156" s="4" t="str">
        <f>VLOOKUP($D156,percelen!$AZ:$DM,M$2,0)</f>
        <v/>
      </c>
      <c r="N156" s="205" t="e">
        <f>VLOOKUP(M156,NORM!$B$31:$F$38,N$2,0)</f>
        <v>#N/A</v>
      </c>
      <c r="O156" s="4" t="str">
        <f>VLOOKUP($D156,percelen!$AZ:$DM,O$2,0)</f>
        <v>N</v>
      </c>
      <c r="P156" s="4" t="str">
        <f>VLOOKUP($D156,percelen!$AZ:$DM,P$2,0)</f>
        <v>N</v>
      </c>
      <c r="Q156" s="4" t="str">
        <f>VLOOKUP($D156,percelen!$AZ:$DM,Q$2,0)</f>
        <v>N</v>
      </c>
      <c r="R156" s="205" t="str">
        <f>VLOOKUP($D156,percelen!$AZ:$DM,R$2,0)</f>
        <v>N</v>
      </c>
      <c r="S156" s="4" t="str">
        <f>VLOOKUP($D156,percelen!$AZ:$DM,S$2,0)</f>
        <v>N</v>
      </c>
      <c r="T156" s="4" t="str">
        <f>VLOOKUP($D156,percelen!$AZ:$DM,T$2,0)</f>
        <v>N</v>
      </c>
      <c r="U156" s="4" t="str">
        <f>VLOOKUP($D156,percelen!$AZ:$DM,U$2,0)</f>
        <v>N</v>
      </c>
      <c r="V156" s="4" t="str">
        <f>VLOOKUP($D156,percelen!$AZ:$DM,V$2,0)</f>
        <v>N</v>
      </c>
      <c r="W156" s="4" t="str">
        <f>IF(ISERROR(VLOOKUP($G156,GELDIGE_GEWASCODES_ECO!$B:$B,1,0)),"N","J")</f>
        <v>N</v>
      </c>
      <c r="X156" s="4" t="str">
        <f>IF(W156="J",IF(ISERROR(VLOOKUP($G156&amp;"_"&amp;$I156,GELDIGE_GEWASCODES_ECO!$A:$A,1,0)),"N","J"),"J")</f>
        <v>J</v>
      </c>
      <c r="Y156" s="4" t="str">
        <f>IF(ISERROR(VLOOKUP($G156,GELDIGE_GEWASCODES_ECO!$F:$F,1,0)),"N","J")</f>
        <v>N</v>
      </c>
      <c r="Z156" s="205" t="str">
        <f t="shared" si="70"/>
        <v>J</v>
      </c>
      <c r="AA156" s="4" t="str">
        <f>IF(ISERROR(VLOOKUP($G156,GELDIGE_GEWASCODES_ECO!$J:$J,1,0)),"N","J")</f>
        <v>N</v>
      </c>
      <c r="AB156" s="205" t="str">
        <f t="shared" si="71"/>
        <v>J</v>
      </c>
      <c r="AC156" s="4" t="str">
        <f t="shared" si="72"/>
        <v>J</v>
      </c>
      <c r="AD156" s="205" t="str">
        <f t="shared" si="73"/>
        <v>J</v>
      </c>
      <c r="AE156" s="205" t="str">
        <f t="shared" si="74"/>
        <v>J</v>
      </c>
      <c r="AF156" s="205" t="str">
        <f t="shared" si="75"/>
        <v>J</v>
      </c>
      <c r="AG156" s="205" t="str">
        <f t="shared" si="76"/>
        <v>J</v>
      </c>
      <c r="AH156" s="205" t="str">
        <f t="shared" si="77"/>
        <v>J</v>
      </c>
      <c r="AI156" s="205" t="str">
        <f t="shared" si="78"/>
        <v>J</v>
      </c>
      <c r="AJ156" s="205" t="str">
        <f t="shared" si="79"/>
        <v>J</v>
      </c>
      <c r="AK156" s="205" t="str">
        <f t="shared" si="80"/>
        <v>J</v>
      </c>
      <c r="AL156" s="4" t="str">
        <f t="shared" si="81"/>
        <v>N</v>
      </c>
      <c r="AM156" s="150" t="str">
        <f>IF(ISERROR(VLOOKUP(G156,LOV_CDT!E:F,2,0)),"",VLOOKUP(G156,LOV_CDT!E:F,2,0))</f>
        <v/>
      </c>
      <c r="AN156" s="150" t="str">
        <f>IF(ISERROR(VLOOKUP(G156,LOV_CDT!L:M,2,0)),"",VLOOKUP(G156,LOV_CDT!L:M,2,0))</f>
        <v/>
      </c>
      <c r="AO156" s="4" t="str">
        <f t="shared" si="82"/>
        <v>J</v>
      </c>
      <c r="AP156" s="4" t="str">
        <f t="shared" si="83"/>
        <v>J</v>
      </c>
      <c r="AQ156" s="4" t="str">
        <f t="shared" si="84"/>
        <v>J</v>
      </c>
      <c r="AR156" s="4" t="str">
        <f t="shared" si="85"/>
        <v>J</v>
      </c>
      <c r="AS156" s="4" t="str">
        <f t="shared" si="86"/>
        <v>J</v>
      </c>
      <c r="AT156" s="4" t="str">
        <f t="shared" si="87"/>
        <v>J</v>
      </c>
      <c r="AU156" s="4">
        <f t="shared" si="88"/>
        <v>0</v>
      </c>
      <c r="AV156" s="4">
        <f t="shared" si="89"/>
        <v>0</v>
      </c>
      <c r="AW156" s="4">
        <f t="shared" si="90"/>
        <v>0</v>
      </c>
      <c r="AX156" s="4">
        <f t="shared" si="91"/>
        <v>0</v>
      </c>
      <c r="AY156" s="4">
        <f t="shared" si="92"/>
        <v>0</v>
      </c>
      <c r="AZ156" s="4">
        <f t="shared" si="93"/>
        <v>0</v>
      </c>
      <c r="BA156" s="4">
        <f t="shared" si="94"/>
        <v>0</v>
      </c>
      <c r="BB156" s="4" t="e">
        <f>VLOOKUP(G156,ACTIVITEITENLIJST!E:I,BB$2,0)</f>
        <v>#N/A</v>
      </c>
      <c r="BC156" s="4" t="str">
        <f>IF(ISERROR(B156),"J",IF(ISERROR(VLOOKUP(B156,B$3:B155,1,0)),"J","N"))</f>
        <v>N</v>
      </c>
      <c r="BD156" s="354" t="str">
        <f t="shared" si="95"/>
        <v>N</v>
      </c>
      <c r="BE156" s="358" t="str">
        <f t="shared" si="96"/>
        <v>N</v>
      </c>
    </row>
    <row r="157" spans="1:57" x14ac:dyDescent="0.25">
      <c r="A157" t="str">
        <f t="shared" si="97"/>
        <v>_</v>
      </c>
      <c r="B157" t="str">
        <f t="shared" si="68"/>
        <v>_</v>
      </c>
      <c r="C157" s="2">
        <v>99</v>
      </c>
      <c r="D157" s="2" t="str">
        <f>IF(Invoer!B187&lt;&gt;"",Invoer!B187,"")</f>
        <v/>
      </c>
      <c r="E157" s="134" t="str">
        <f>IF(D157&lt;&gt;"",Invoer!Z187,"")</f>
        <v/>
      </c>
      <c r="F157" s="134" t="str">
        <f>IF(D157&lt;&gt;"",IF(Invoer!AH187="Ja","J",IF(Invoer!AH187="Nee","N","")),"")</f>
        <v/>
      </c>
      <c r="G157" s="36" t="str">
        <f>IF(OR(E157="",E157=0),"",VLOOKUP(E157,ACTIVITEITENLIJST!D:E,G$2,0))</f>
        <v/>
      </c>
      <c r="H157" s="205" t="str">
        <f t="shared" si="69"/>
        <v/>
      </c>
      <c r="I157" s="4" t="str">
        <f>VLOOKUP($D157,percelen!$AZ:$DM,I$2,0)</f>
        <v/>
      </c>
      <c r="J157" s="212" t="str">
        <f>VLOOKUP($D157,percelen!$AZ:$DM,J$2,0)</f>
        <v/>
      </c>
      <c r="K157" s="4"/>
      <c r="L157" s="4">
        <f>VLOOKUP($D157,percelen!$AZ:$DM,L$2,0)</f>
        <v>0</v>
      </c>
      <c r="M157" s="4" t="str">
        <f>VLOOKUP($D157,percelen!$AZ:$DM,M$2,0)</f>
        <v/>
      </c>
      <c r="N157" s="205" t="e">
        <f>VLOOKUP(M157,NORM!$B$31:$F$38,N$2,0)</f>
        <v>#N/A</v>
      </c>
      <c r="O157" s="4" t="str">
        <f>VLOOKUP($D157,percelen!$AZ:$DM,O$2,0)</f>
        <v>N</v>
      </c>
      <c r="P157" s="4" t="str">
        <f>VLOOKUP($D157,percelen!$AZ:$DM,P$2,0)</f>
        <v>N</v>
      </c>
      <c r="Q157" s="4" t="str">
        <f>VLOOKUP($D157,percelen!$AZ:$DM,Q$2,0)</f>
        <v>N</v>
      </c>
      <c r="R157" s="205" t="str">
        <f>VLOOKUP($D157,percelen!$AZ:$DM,R$2,0)</f>
        <v>N</v>
      </c>
      <c r="S157" s="4" t="str">
        <f>VLOOKUP($D157,percelen!$AZ:$DM,S$2,0)</f>
        <v>N</v>
      </c>
      <c r="T157" s="4" t="str">
        <f>VLOOKUP($D157,percelen!$AZ:$DM,T$2,0)</f>
        <v>N</v>
      </c>
      <c r="U157" s="4" t="str">
        <f>VLOOKUP($D157,percelen!$AZ:$DM,U$2,0)</f>
        <v>N</v>
      </c>
      <c r="V157" s="4" t="str">
        <f>VLOOKUP($D157,percelen!$AZ:$DM,V$2,0)</f>
        <v>N</v>
      </c>
      <c r="W157" s="4" t="str">
        <f>IF(ISERROR(VLOOKUP($G157,GELDIGE_GEWASCODES_ECO!$B:$B,1,0)),"N","J")</f>
        <v>N</v>
      </c>
      <c r="X157" s="4" t="str">
        <f>IF(W157="J",IF(ISERROR(VLOOKUP($G157&amp;"_"&amp;$I157,GELDIGE_GEWASCODES_ECO!$A:$A,1,0)),"N","J"),"J")</f>
        <v>J</v>
      </c>
      <c r="Y157" s="4" t="str">
        <f>IF(ISERROR(VLOOKUP($G157,GELDIGE_GEWASCODES_ECO!$F:$F,1,0)),"N","J")</f>
        <v>N</v>
      </c>
      <c r="Z157" s="205" t="str">
        <f t="shared" si="70"/>
        <v>J</v>
      </c>
      <c r="AA157" s="4" t="str">
        <f>IF(ISERROR(VLOOKUP($G157,GELDIGE_GEWASCODES_ECO!$J:$J,1,0)),"N","J")</f>
        <v>N</v>
      </c>
      <c r="AB157" s="205" t="str">
        <f t="shared" si="71"/>
        <v>J</v>
      </c>
      <c r="AC157" s="4" t="str">
        <f t="shared" si="72"/>
        <v>J</v>
      </c>
      <c r="AD157" s="205" t="str">
        <f t="shared" si="73"/>
        <v>J</v>
      </c>
      <c r="AE157" s="205" t="str">
        <f t="shared" si="74"/>
        <v>J</v>
      </c>
      <c r="AF157" s="205" t="str">
        <f t="shared" si="75"/>
        <v>J</v>
      </c>
      <c r="AG157" s="205" t="str">
        <f t="shared" si="76"/>
        <v>J</v>
      </c>
      <c r="AH157" s="205" t="str">
        <f t="shared" si="77"/>
        <v>J</v>
      </c>
      <c r="AI157" s="205" t="str">
        <f t="shared" si="78"/>
        <v>J</v>
      </c>
      <c r="AJ157" s="205" t="str">
        <f t="shared" si="79"/>
        <v>J</v>
      </c>
      <c r="AK157" s="205" t="str">
        <f t="shared" si="80"/>
        <v>J</v>
      </c>
      <c r="AL157" s="4" t="str">
        <f t="shared" si="81"/>
        <v>N</v>
      </c>
      <c r="AM157" s="150" t="str">
        <f>IF(ISERROR(VLOOKUP(G157,LOV_CDT!E:F,2,0)),"",VLOOKUP(G157,LOV_CDT!E:F,2,0))</f>
        <v/>
      </c>
      <c r="AN157" s="150" t="str">
        <f>IF(ISERROR(VLOOKUP(G157,LOV_CDT!L:M,2,0)),"",VLOOKUP(G157,LOV_CDT!L:M,2,0))</f>
        <v/>
      </c>
      <c r="AO157" s="4" t="str">
        <f t="shared" si="82"/>
        <v>J</v>
      </c>
      <c r="AP157" s="4" t="str">
        <f t="shared" si="83"/>
        <v>J</v>
      </c>
      <c r="AQ157" s="4" t="str">
        <f t="shared" si="84"/>
        <v>J</v>
      </c>
      <c r="AR157" s="4" t="str">
        <f t="shared" si="85"/>
        <v>J</v>
      </c>
      <c r="AS157" s="4" t="str">
        <f t="shared" si="86"/>
        <v>J</v>
      </c>
      <c r="AT157" s="4" t="str">
        <f t="shared" si="87"/>
        <v>J</v>
      </c>
      <c r="AU157" s="4">
        <f t="shared" si="88"/>
        <v>0</v>
      </c>
      <c r="AV157" s="4">
        <f t="shared" si="89"/>
        <v>0</v>
      </c>
      <c r="AW157" s="4">
        <f t="shared" si="90"/>
        <v>0</v>
      </c>
      <c r="AX157" s="4">
        <f t="shared" si="91"/>
        <v>0</v>
      </c>
      <c r="AY157" s="4">
        <f t="shared" si="92"/>
        <v>0</v>
      </c>
      <c r="AZ157" s="4">
        <f t="shared" si="93"/>
        <v>0</v>
      </c>
      <c r="BA157" s="4">
        <f t="shared" si="94"/>
        <v>0</v>
      </c>
      <c r="BB157" s="4" t="e">
        <f>VLOOKUP(G157,ACTIVITEITENLIJST!E:I,BB$2,0)</f>
        <v>#N/A</v>
      </c>
      <c r="BC157" s="4" t="str">
        <f>IF(ISERROR(B157),"J",IF(ISERROR(VLOOKUP(B157,B$3:B156,1,0)),"J","N"))</f>
        <v>N</v>
      </c>
      <c r="BD157" s="354" t="str">
        <f t="shared" si="95"/>
        <v>N</v>
      </c>
      <c r="BE157" s="358" t="str">
        <f t="shared" si="96"/>
        <v>N</v>
      </c>
    </row>
    <row r="158" spans="1:57" x14ac:dyDescent="0.25">
      <c r="A158" t="str">
        <f t="shared" si="97"/>
        <v>_</v>
      </c>
      <c r="B158" t="str">
        <f t="shared" si="68"/>
        <v>_</v>
      </c>
      <c r="C158" s="2">
        <v>99</v>
      </c>
      <c r="D158" s="2" t="str">
        <f>IF(Invoer!B188&lt;&gt;"",Invoer!B188,"")</f>
        <v/>
      </c>
      <c r="E158" s="134" t="str">
        <f>IF(D158&lt;&gt;"",Invoer!Z188,"")</f>
        <v/>
      </c>
      <c r="F158" s="134" t="str">
        <f>IF(D158&lt;&gt;"",IF(Invoer!AH188="Ja","J",IF(Invoer!AH188="Nee","N","")),"")</f>
        <v/>
      </c>
      <c r="G158" s="36" t="str">
        <f>IF(OR(E158="",E158=0),"",VLOOKUP(E158,ACTIVITEITENLIJST!D:E,G$2,0))</f>
        <v/>
      </c>
      <c r="H158" s="205" t="str">
        <f t="shared" si="69"/>
        <v/>
      </c>
      <c r="I158" s="4" t="str">
        <f>VLOOKUP($D158,percelen!$AZ:$DM,I$2,0)</f>
        <v/>
      </c>
      <c r="J158" s="212" t="str">
        <f>VLOOKUP($D158,percelen!$AZ:$DM,J$2,0)</f>
        <v/>
      </c>
      <c r="K158" s="4"/>
      <c r="L158" s="4">
        <f>VLOOKUP($D158,percelen!$AZ:$DM,L$2,0)</f>
        <v>0</v>
      </c>
      <c r="M158" s="4" t="str">
        <f>VLOOKUP($D158,percelen!$AZ:$DM,M$2,0)</f>
        <v/>
      </c>
      <c r="N158" s="205" t="e">
        <f>VLOOKUP(M158,NORM!$B$31:$F$38,N$2,0)</f>
        <v>#N/A</v>
      </c>
      <c r="O158" s="4" t="str">
        <f>VLOOKUP($D158,percelen!$AZ:$DM,O$2,0)</f>
        <v>N</v>
      </c>
      <c r="P158" s="4" t="str">
        <f>VLOOKUP($D158,percelen!$AZ:$DM,P$2,0)</f>
        <v>N</v>
      </c>
      <c r="Q158" s="4" t="str">
        <f>VLOOKUP($D158,percelen!$AZ:$DM,Q$2,0)</f>
        <v>N</v>
      </c>
      <c r="R158" s="205" t="str">
        <f>VLOOKUP($D158,percelen!$AZ:$DM,R$2,0)</f>
        <v>N</v>
      </c>
      <c r="S158" s="4" t="str">
        <f>VLOOKUP($D158,percelen!$AZ:$DM,S$2,0)</f>
        <v>N</v>
      </c>
      <c r="T158" s="4" t="str">
        <f>VLOOKUP($D158,percelen!$AZ:$DM,T$2,0)</f>
        <v>N</v>
      </c>
      <c r="U158" s="4" t="str">
        <f>VLOOKUP($D158,percelen!$AZ:$DM,U$2,0)</f>
        <v>N</v>
      </c>
      <c r="V158" s="4" t="str">
        <f>VLOOKUP($D158,percelen!$AZ:$DM,V$2,0)</f>
        <v>N</v>
      </c>
      <c r="W158" s="4" t="str">
        <f>IF(ISERROR(VLOOKUP($G158,GELDIGE_GEWASCODES_ECO!$B:$B,1,0)),"N","J")</f>
        <v>N</v>
      </c>
      <c r="X158" s="4" t="str">
        <f>IF(W158="J",IF(ISERROR(VLOOKUP($G158&amp;"_"&amp;$I158,GELDIGE_GEWASCODES_ECO!$A:$A,1,0)),"N","J"),"J")</f>
        <v>J</v>
      </c>
      <c r="Y158" s="4" t="str">
        <f>IF(ISERROR(VLOOKUP($G158,GELDIGE_GEWASCODES_ECO!$F:$F,1,0)),"N","J")</f>
        <v>N</v>
      </c>
      <c r="Z158" s="205" t="str">
        <f t="shared" si="70"/>
        <v>J</v>
      </c>
      <c r="AA158" s="4" t="str">
        <f>IF(ISERROR(VLOOKUP($G158,GELDIGE_GEWASCODES_ECO!$J:$J,1,0)),"N","J")</f>
        <v>N</v>
      </c>
      <c r="AB158" s="205" t="str">
        <f t="shared" si="71"/>
        <v>J</v>
      </c>
      <c r="AC158" s="4" t="str">
        <f t="shared" si="72"/>
        <v>J</v>
      </c>
      <c r="AD158" s="205" t="str">
        <f t="shared" si="73"/>
        <v>J</v>
      </c>
      <c r="AE158" s="205" t="str">
        <f t="shared" si="74"/>
        <v>J</v>
      </c>
      <c r="AF158" s="205" t="str">
        <f t="shared" si="75"/>
        <v>J</v>
      </c>
      <c r="AG158" s="205" t="str">
        <f t="shared" si="76"/>
        <v>J</v>
      </c>
      <c r="AH158" s="205" t="str">
        <f t="shared" si="77"/>
        <v>J</v>
      </c>
      <c r="AI158" s="205" t="str">
        <f t="shared" si="78"/>
        <v>J</v>
      </c>
      <c r="AJ158" s="205" t="str">
        <f t="shared" si="79"/>
        <v>J</v>
      </c>
      <c r="AK158" s="205" t="str">
        <f t="shared" si="80"/>
        <v>J</v>
      </c>
      <c r="AL158" s="4" t="str">
        <f t="shared" si="81"/>
        <v>N</v>
      </c>
      <c r="AM158" s="150" t="str">
        <f>IF(ISERROR(VLOOKUP(G158,LOV_CDT!E:F,2,0)),"",VLOOKUP(G158,LOV_CDT!E:F,2,0))</f>
        <v/>
      </c>
      <c r="AN158" s="150" t="str">
        <f>IF(ISERROR(VLOOKUP(G158,LOV_CDT!L:M,2,0)),"",VLOOKUP(G158,LOV_CDT!L:M,2,0))</f>
        <v/>
      </c>
      <c r="AO158" s="4" t="str">
        <f t="shared" si="82"/>
        <v>J</v>
      </c>
      <c r="AP158" s="4" t="str">
        <f t="shared" si="83"/>
        <v>J</v>
      </c>
      <c r="AQ158" s="4" t="str">
        <f t="shared" si="84"/>
        <v>J</v>
      </c>
      <c r="AR158" s="4" t="str">
        <f t="shared" si="85"/>
        <v>J</v>
      </c>
      <c r="AS158" s="4" t="str">
        <f t="shared" si="86"/>
        <v>J</v>
      </c>
      <c r="AT158" s="4" t="str">
        <f t="shared" si="87"/>
        <v>J</v>
      </c>
      <c r="AU158" s="4">
        <f t="shared" si="88"/>
        <v>0</v>
      </c>
      <c r="AV158" s="4">
        <f t="shared" si="89"/>
        <v>0</v>
      </c>
      <c r="AW158" s="4">
        <f t="shared" si="90"/>
        <v>0</v>
      </c>
      <c r="AX158" s="4">
        <f t="shared" si="91"/>
        <v>0</v>
      </c>
      <c r="AY158" s="4">
        <f t="shared" si="92"/>
        <v>0</v>
      </c>
      <c r="AZ158" s="4">
        <f t="shared" si="93"/>
        <v>0</v>
      </c>
      <c r="BA158" s="4">
        <f t="shared" si="94"/>
        <v>0</v>
      </c>
      <c r="BB158" s="4" t="e">
        <f>VLOOKUP(G158,ACTIVITEITENLIJST!E:I,BB$2,0)</f>
        <v>#N/A</v>
      </c>
      <c r="BC158" s="4" t="str">
        <f>IF(ISERROR(B158),"J",IF(ISERROR(VLOOKUP(B158,B$3:B157,1,0)),"J","N"))</f>
        <v>N</v>
      </c>
      <c r="BD158" s="354" t="str">
        <f t="shared" si="95"/>
        <v>N</v>
      </c>
      <c r="BE158" s="358" t="str">
        <f t="shared" si="96"/>
        <v>N</v>
      </c>
    </row>
    <row r="159" spans="1:57" x14ac:dyDescent="0.25">
      <c r="A159" t="str">
        <f t="shared" si="97"/>
        <v>_</v>
      </c>
      <c r="B159" t="str">
        <f t="shared" si="68"/>
        <v>_</v>
      </c>
      <c r="C159" s="2">
        <v>99</v>
      </c>
      <c r="D159" s="2" t="str">
        <f>IF(Invoer!B189&lt;&gt;"",Invoer!B189,"")</f>
        <v/>
      </c>
      <c r="E159" s="134" t="str">
        <f>IF(D159&lt;&gt;"",Invoer!Z189,"")</f>
        <v/>
      </c>
      <c r="F159" s="134" t="str">
        <f>IF(D159&lt;&gt;"",IF(Invoer!AH189="Ja","J",IF(Invoer!AH189="Nee","N","")),"")</f>
        <v/>
      </c>
      <c r="G159" s="36" t="str">
        <f>IF(OR(E159="",E159=0),"",VLOOKUP(E159,ACTIVITEITENLIJST!D:E,G$2,0))</f>
        <v/>
      </c>
      <c r="H159" s="205" t="str">
        <f t="shared" si="69"/>
        <v/>
      </c>
      <c r="I159" s="4" t="str">
        <f>VLOOKUP($D159,percelen!$AZ:$DM,I$2,0)</f>
        <v/>
      </c>
      <c r="J159" s="212" t="str">
        <f>VLOOKUP($D159,percelen!$AZ:$DM,J$2,0)</f>
        <v/>
      </c>
      <c r="K159" s="4"/>
      <c r="L159" s="4">
        <f>VLOOKUP($D159,percelen!$AZ:$DM,L$2,0)</f>
        <v>0</v>
      </c>
      <c r="M159" s="4" t="str">
        <f>VLOOKUP($D159,percelen!$AZ:$DM,M$2,0)</f>
        <v/>
      </c>
      <c r="N159" s="205" t="e">
        <f>VLOOKUP(M159,NORM!$B$31:$F$38,N$2,0)</f>
        <v>#N/A</v>
      </c>
      <c r="O159" s="4" t="str">
        <f>VLOOKUP($D159,percelen!$AZ:$DM,O$2,0)</f>
        <v>N</v>
      </c>
      <c r="P159" s="4" t="str">
        <f>VLOOKUP($D159,percelen!$AZ:$DM,P$2,0)</f>
        <v>N</v>
      </c>
      <c r="Q159" s="4" t="str">
        <f>VLOOKUP($D159,percelen!$AZ:$DM,Q$2,0)</f>
        <v>N</v>
      </c>
      <c r="R159" s="205" t="str">
        <f>VLOOKUP($D159,percelen!$AZ:$DM,R$2,0)</f>
        <v>N</v>
      </c>
      <c r="S159" s="4" t="str">
        <f>VLOOKUP($D159,percelen!$AZ:$DM,S$2,0)</f>
        <v>N</v>
      </c>
      <c r="T159" s="4" t="str">
        <f>VLOOKUP($D159,percelen!$AZ:$DM,T$2,0)</f>
        <v>N</v>
      </c>
      <c r="U159" s="4" t="str">
        <f>VLOOKUP($D159,percelen!$AZ:$DM,U$2,0)</f>
        <v>N</v>
      </c>
      <c r="V159" s="4" t="str">
        <f>VLOOKUP($D159,percelen!$AZ:$DM,V$2,0)</f>
        <v>N</v>
      </c>
      <c r="W159" s="4" t="str">
        <f>IF(ISERROR(VLOOKUP($G159,GELDIGE_GEWASCODES_ECO!$B:$B,1,0)),"N","J")</f>
        <v>N</v>
      </c>
      <c r="X159" s="4" t="str">
        <f>IF(W159="J",IF(ISERROR(VLOOKUP($G159&amp;"_"&amp;$I159,GELDIGE_GEWASCODES_ECO!$A:$A,1,0)),"N","J"),"J")</f>
        <v>J</v>
      </c>
      <c r="Y159" s="4" t="str">
        <f>IF(ISERROR(VLOOKUP($G159,GELDIGE_GEWASCODES_ECO!$F:$F,1,0)),"N","J")</f>
        <v>N</v>
      </c>
      <c r="Z159" s="205" t="str">
        <f t="shared" si="70"/>
        <v>J</v>
      </c>
      <c r="AA159" s="4" t="str">
        <f>IF(ISERROR(VLOOKUP($G159,GELDIGE_GEWASCODES_ECO!$J:$J,1,0)),"N","J")</f>
        <v>N</v>
      </c>
      <c r="AB159" s="205" t="str">
        <f t="shared" si="71"/>
        <v>J</v>
      </c>
      <c r="AC159" s="4" t="str">
        <f t="shared" si="72"/>
        <v>J</v>
      </c>
      <c r="AD159" s="205" t="str">
        <f t="shared" si="73"/>
        <v>J</v>
      </c>
      <c r="AE159" s="205" t="str">
        <f t="shared" si="74"/>
        <v>J</v>
      </c>
      <c r="AF159" s="205" t="str">
        <f t="shared" si="75"/>
        <v>J</v>
      </c>
      <c r="AG159" s="205" t="str">
        <f t="shared" si="76"/>
        <v>J</v>
      </c>
      <c r="AH159" s="205" t="str">
        <f t="shared" si="77"/>
        <v>J</v>
      </c>
      <c r="AI159" s="205" t="str">
        <f t="shared" si="78"/>
        <v>J</v>
      </c>
      <c r="AJ159" s="205" t="str">
        <f t="shared" si="79"/>
        <v>J</v>
      </c>
      <c r="AK159" s="205" t="str">
        <f t="shared" si="80"/>
        <v>J</v>
      </c>
      <c r="AL159" s="4" t="str">
        <f t="shared" si="81"/>
        <v>N</v>
      </c>
      <c r="AM159" s="150" t="str">
        <f>IF(ISERROR(VLOOKUP(G159,LOV_CDT!E:F,2,0)),"",VLOOKUP(G159,LOV_CDT!E:F,2,0))</f>
        <v/>
      </c>
      <c r="AN159" s="150" t="str">
        <f>IF(ISERROR(VLOOKUP(G159,LOV_CDT!L:M,2,0)),"",VLOOKUP(G159,LOV_CDT!L:M,2,0))</f>
        <v/>
      </c>
      <c r="AO159" s="4" t="str">
        <f t="shared" si="82"/>
        <v>J</v>
      </c>
      <c r="AP159" s="4" t="str">
        <f t="shared" si="83"/>
        <v>J</v>
      </c>
      <c r="AQ159" s="4" t="str">
        <f t="shared" si="84"/>
        <v>J</v>
      </c>
      <c r="AR159" s="4" t="str">
        <f t="shared" si="85"/>
        <v>J</v>
      </c>
      <c r="AS159" s="4" t="str">
        <f t="shared" si="86"/>
        <v>J</v>
      </c>
      <c r="AT159" s="4" t="str">
        <f t="shared" si="87"/>
        <v>J</v>
      </c>
      <c r="AU159" s="4">
        <f t="shared" si="88"/>
        <v>0</v>
      </c>
      <c r="AV159" s="4">
        <f t="shared" si="89"/>
        <v>0</v>
      </c>
      <c r="AW159" s="4">
        <f t="shared" si="90"/>
        <v>0</v>
      </c>
      <c r="AX159" s="4">
        <f t="shared" si="91"/>
        <v>0</v>
      </c>
      <c r="AY159" s="4">
        <f t="shared" si="92"/>
        <v>0</v>
      </c>
      <c r="AZ159" s="4">
        <f t="shared" si="93"/>
        <v>0</v>
      </c>
      <c r="BA159" s="4">
        <f t="shared" si="94"/>
        <v>0</v>
      </c>
      <c r="BB159" s="4" t="e">
        <f>VLOOKUP(G159,ACTIVITEITENLIJST!E:I,BB$2,0)</f>
        <v>#N/A</v>
      </c>
      <c r="BC159" s="4" t="str">
        <f>IF(ISERROR(B159),"J",IF(ISERROR(VLOOKUP(B159,B$3:B158,1,0)),"J","N"))</f>
        <v>N</v>
      </c>
      <c r="BD159" s="354" t="str">
        <f t="shared" si="95"/>
        <v>N</v>
      </c>
      <c r="BE159" s="358" t="str">
        <f t="shared" si="96"/>
        <v>N</v>
      </c>
    </row>
    <row r="160" spans="1:57" x14ac:dyDescent="0.25">
      <c r="A160" t="str">
        <f t="shared" si="97"/>
        <v>_</v>
      </c>
      <c r="B160" t="str">
        <f t="shared" si="68"/>
        <v>_</v>
      </c>
      <c r="C160" s="2">
        <v>99</v>
      </c>
      <c r="D160" s="2" t="str">
        <f>IF(Invoer!B190&lt;&gt;"",Invoer!B190,"")</f>
        <v/>
      </c>
      <c r="E160" s="134" t="str">
        <f>IF(D160&lt;&gt;"",Invoer!Z190,"")</f>
        <v/>
      </c>
      <c r="F160" s="134" t="str">
        <f>IF(D160&lt;&gt;"",IF(Invoer!AH190="Ja","J",IF(Invoer!AH190="Nee","N","")),"")</f>
        <v/>
      </c>
      <c r="G160" s="36" t="str">
        <f>IF(OR(E160="",E160=0),"",VLOOKUP(E160,ACTIVITEITENLIJST!D:E,G$2,0))</f>
        <v/>
      </c>
      <c r="H160" s="205" t="str">
        <f t="shared" si="69"/>
        <v/>
      </c>
      <c r="I160" s="4" t="str">
        <f>VLOOKUP($D160,percelen!$AZ:$DM,I$2,0)</f>
        <v/>
      </c>
      <c r="J160" s="212" t="str">
        <f>VLOOKUP($D160,percelen!$AZ:$DM,J$2,0)</f>
        <v/>
      </c>
      <c r="K160" s="4"/>
      <c r="L160" s="4">
        <f>VLOOKUP($D160,percelen!$AZ:$DM,L$2,0)</f>
        <v>0</v>
      </c>
      <c r="M160" s="4" t="str">
        <f>VLOOKUP($D160,percelen!$AZ:$DM,M$2,0)</f>
        <v/>
      </c>
      <c r="N160" s="205" t="e">
        <f>VLOOKUP(M160,NORM!$B$31:$F$38,N$2,0)</f>
        <v>#N/A</v>
      </c>
      <c r="O160" s="4" t="str">
        <f>VLOOKUP($D160,percelen!$AZ:$DM,O$2,0)</f>
        <v>N</v>
      </c>
      <c r="P160" s="4" t="str">
        <f>VLOOKUP($D160,percelen!$AZ:$DM,P$2,0)</f>
        <v>N</v>
      </c>
      <c r="Q160" s="4" t="str">
        <f>VLOOKUP($D160,percelen!$AZ:$DM,Q$2,0)</f>
        <v>N</v>
      </c>
      <c r="R160" s="205" t="str">
        <f>VLOOKUP($D160,percelen!$AZ:$DM,R$2,0)</f>
        <v>N</v>
      </c>
      <c r="S160" s="4" t="str">
        <f>VLOOKUP($D160,percelen!$AZ:$DM,S$2,0)</f>
        <v>N</v>
      </c>
      <c r="T160" s="4" t="str">
        <f>VLOOKUP($D160,percelen!$AZ:$DM,T$2,0)</f>
        <v>N</v>
      </c>
      <c r="U160" s="4" t="str">
        <f>VLOOKUP($D160,percelen!$AZ:$DM,U$2,0)</f>
        <v>N</v>
      </c>
      <c r="V160" s="4" t="str">
        <f>VLOOKUP($D160,percelen!$AZ:$DM,V$2,0)</f>
        <v>N</v>
      </c>
      <c r="W160" s="4" t="str">
        <f>IF(ISERROR(VLOOKUP($G160,GELDIGE_GEWASCODES_ECO!$B:$B,1,0)),"N","J")</f>
        <v>N</v>
      </c>
      <c r="X160" s="4" t="str">
        <f>IF(W160="J",IF(ISERROR(VLOOKUP($G160&amp;"_"&amp;$I160,GELDIGE_GEWASCODES_ECO!$A:$A,1,0)),"N","J"),"J")</f>
        <v>J</v>
      </c>
      <c r="Y160" s="4" t="str">
        <f>IF(ISERROR(VLOOKUP($G160,GELDIGE_GEWASCODES_ECO!$F:$F,1,0)),"N","J")</f>
        <v>N</v>
      </c>
      <c r="Z160" s="205" t="str">
        <f t="shared" si="70"/>
        <v>J</v>
      </c>
      <c r="AA160" s="4" t="str">
        <f>IF(ISERROR(VLOOKUP($G160,GELDIGE_GEWASCODES_ECO!$J:$J,1,0)),"N","J")</f>
        <v>N</v>
      </c>
      <c r="AB160" s="205" t="str">
        <f t="shared" si="71"/>
        <v>J</v>
      </c>
      <c r="AC160" s="4" t="str">
        <f t="shared" si="72"/>
        <v>J</v>
      </c>
      <c r="AD160" s="205" t="str">
        <f t="shared" si="73"/>
        <v>J</v>
      </c>
      <c r="AE160" s="205" t="str">
        <f t="shared" si="74"/>
        <v>J</v>
      </c>
      <c r="AF160" s="205" t="str">
        <f t="shared" si="75"/>
        <v>J</v>
      </c>
      <c r="AG160" s="205" t="str">
        <f t="shared" si="76"/>
        <v>J</v>
      </c>
      <c r="AH160" s="205" t="str">
        <f t="shared" si="77"/>
        <v>J</v>
      </c>
      <c r="AI160" s="205" t="str">
        <f t="shared" si="78"/>
        <v>J</v>
      </c>
      <c r="AJ160" s="205" t="str">
        <f t="shared" si="79"/>
        <v>J</v>
      </c>
      <c r="AK160" s="205" t="str">
        <f t="shared" si="80"/>
        <v>J</v>
      </c>
      <c r="AL160" s="4" t="str">
        <f t="shared" si="81"/>
        <v>N</v>
      </c>
      <c r="AM160" s="150" t="str">
        <f>IF(ISERROR(VLOOKUP(G160,LOV_CDT!E:F,2,0)),"",VLOOKUP(G160,LOV_CDT!E:F,2,0))</f>
        <v/>
      </c>
      <c r="AN160" s="150" t="str">
        <f>IF(ISERROR(VLOOKUP(G160,LOV_CDT!L:M,2,0)),"",VLOOKUP(G160,LOV_CDT!L:M,2,0))</f>
        <v/>
      </c>
      <c r="AO160" s="4" t="str">
        <f t="shared" si="82"/>
        <v>J</v>
      </c>
      <c r="AP160" s="4" t="str">
        <f t="shared" si="83"/>
        <v>J</v>
      </c>
      <c r="AQ160" s="4" t="str">
        <f t="shared" si="84"/>
        <v>J</v>
      </c>
      <c r="AR160" s="4" t="str">
        <f t="shared" si="85"/>
        <v>J</v>
      </c>
      <c r="AS160" s="4" t="str">
        <f t="shared" si="86"/>
        <v>J</v>
      </c>
      <c r="AT160" s="4" t="str">
        <f t="shared" si="87"/>
        <v>J</v>
      </c>
      <c r="AU160" s="4">
        <f t="shared" si="88"/>
        <v>0</v>
      </c>
      <c r="AV160" s="4">
        <f t="shared" si="89"/>
        <v>0</v>
      </c>
      <c r="AW160" s="4">
        <f t="shared" si="90"/>
        <v>0</v>
      </c>
      <c r="AX160" s="4">
        <f t="shared" si="91"/>
        <v>0</v>
      </c>
      <c r="AY160" s="4">
        <f t="shared" si="92"/>
        <v>0</v>
      </c>
      <c r="AZ160" s="4">
        <f t="shared" si="93"/>
        <v>0</v>
      </c>
      <c r="BA160" s="4">
        <f t="shared" si="94"/>
        <v>0</v>
      </c>
      <c r="BB160" s="4" t="e">
        <f>VLOOKUP(G160,ACTIVITEITENLIJST!E:I,BB$2,0)</f>
        <v>#N/A</v>
      </c>
      <c r="BC160" s="4" t="str">
        <f>IF(ISERROR(B160),"J",IF(ISERROR(VLOOKUP(B160,B$3:B159,1,0)),"J","N"))</f>
        <v>N</v>
      </c>
      <c r="BD160" s="354" t="str">
        <f t="shared" si="95"/>
        <v>N</v>
      </c>
      <c r="BE160" s="358" t="str">
        <f t="shared" si="96"/>
        <v>N</v>
      </c>
    </row>
    <row r="161" spans="1:57" x14ac:dyDescent="0.25">
      <c r="A161" t="str">
        <f t="shared" si="97"/>
        <v>_</v>
      </c>
      <c r="B161" t="str">
        <f t="shared" si="68"/>
        <v>_</v>
      </c>
      <c r="C161" s="2">
        <v>99</v>
      </c>
      <c r="D161" s="2" t="str">
        <f>IF(Invoer!B191&lt;&gt;"",Invoer!B191,"")</f>
        <v/>
      </c>
      <c r="E161" s="134" t="str">
        <f>IF(D161&lt;&gt;"",Invoer!Z191,"")</f>
        <v/>
      </c>
      <c r="F161" s="134" t="str">
        <f>IF(D161&lt;&gt;"",IF(Invoer!AH191="Ja","J",IF(Invoer!AH191="Nee","N","")),"")</f>
        <v/>
      </c>
      <c r="G161" s="36" t="str">
        <f>IF(OR(E161="",E161=0),"",VLOOKUP(E161,ACTIVITEITENLIJST!D:E,G$2,0))</f>
        <v/>
      </c>
      <c r="H161" s="205" t="str">
        <f t="shared" si="69"/>
        <v/>
      </c>
      <c r="I161" s="4" t="str">
        <f>VLOOKUP($D161,percelen!$AZ:$DM,I$2,0)</f>
        <v/>
      </c>
      <c r="J161" s="212" t="str">
        <f>VLOOKUP($D161,percelen!$AZ:$DM,J$2,0)</f>
        <v/>
      </c>
      <c r="K161" s="4"/>
      <c r="L161" s="4">
        <f>VLOOKUP($D161,percelen!$AZ:$DM,L$2,0)</f>
        <v>0</v>
      </c>
      <c r="M161" s="4" t="str">
        <f>VLOOKUP($D161,percelen!$AZ:$DM,M$2,0)</f>
        <v/>
      </c>
      <c r="N161" s="205" t="e">
        <f>VLOOKUP(M161,NORM!$B$31:$F$38,N$2,0)</f>
        <v>#N/A</v>
      </c>
      <c r="O161" s="4" t="str">
        <f>VLOOKUP($D161,percelen!$AZ:$DM,O$2,0)</f>
        <v>N</v>
      </c>
      <c r="P161" s="4" t="str">
        <f>VLOOKUP($D161,percelen!$AZ:$DM,P$2,0)</f>
        <v>N</v>
      </c>
      <c r="Q161" s="4" t="str">
        <f>VLOOKUP($D161,percelen!$AZ:$DM,Q$2,0)</f>
        <v>N</v>
      </c>
      <c r="R161" s="205" t="str">
        <f>VLOOKUP($D161,percelen!$AZ:$DM,R$2,0)</f>
        <v>N</v>
      </c>
      <c r="S161" s="4" t="str">
        <f>VLOOKUP($D161,percelen!$AZ:$DM,S$2,0)</f>
        <v>N</v>
      </c>
      <c r="T161" s="4" t="str">
        <f>VLOOKUP($D161,percelen!$AZ:$DM,T$2,0)</f>
        <v>N</v>
      </c>
      <c r="U161" s="4" t="str">
        <f>VLOOKUP($D161,percelen!$AZ:$DM,U$2,0)</f>
        <v>N</v>
      </c>
      <c r="V161" s="4" t="str">
        <f>VLOOKUP($D161,percelen!$AZ:$DM,V$2,0)</f>
        <v>N</v>
      </c>
      <c r="W161" s="4" t="str">
        <f>IF(ISERROR(VLOOKUP($G161,GELDIGE_GEWASCODES_ECO!$B:$B,1,0)),"N","J")</f>
        <v>N</v>
      </c>
      <c r="X161" s="4" t="str">
        <f>IF(W161="J",IF(ISERROR(VLOOKUP($G161&amp;"_"&amp;$I161,GELDIGE_GEWASCODES_ECO!$A:$A,1,0)),"N","J"),"J")</f>
        <v>J</v>
      </c>
      <c r="Y161" s="4" t="str">
        <f>IF(ISERROR(VLOOKUP($G161,GELDIGE_GEWASCODES_ECO!$F:$F,1,0)),"N","J")</f>
        <v>N</v>
      </c>
      <c r="Z161" s="205" t="str">
        <f t="shared" si="70"/>
        <v>J</v>
      </c>
      <c r="AA161" s="4" t="str">
        <f>IF(ISERROR(VLOOKUP($G161,GELDIGE_GEWASCODES_ECO!$J:$J,1,0)),"N","J")</f>
        <v>N</v>
      </c>
      <c r="AB161" s="205" t="str">
        <f t="shared" si="71"/>
        <v>J</v>
      </c>
      <c r="AC161" s="4" t="str">
        <f t="shared" si="72"/>
        <v>J</v>
      </c>
      <c r="AD161" s="205" t="str">
        <f t="shared" si="73"/>
        <v>J</v>
      </c>
      <c r="AE161" s="205" t="str">
        <f t="shared" si="74"/>
        <v>J</v>
      </c>
      <c r="AF161" s="205" t="str">
        <f t="shared" si="75"/>
        <v>J</v>
      </c>
      <c r="AG161" s="205" t="str">
        <f t="shared" si="76"/>
        <v>J</v>
      </c>
      <c r="AH161" s="205" t="str">
        <f t="shared" si="77"/>
        <v>J</v>
      </c>
      <c r="AI161" s="205" t="str">
        <f t="shared" si="78"/>
        <v>J</v>
      </c>
      <c r="AJ161" s="205" t="str">
        <f t="shared" si="79"/>
        <v>J</v>
      </c>
      <c r="AK161" s="205" t="str">
        <f t="shared" si="80"/>
        <v>J</v>
      </c>
      <c r="AL161" s="4" t="str">
        <f t="shared" si="81"/>
        <v>N</v>
      </c>
      <c r="AM161" s="150" t="str">
        <f>IF(ISERROR(VLOOKUP(G161,LOV_CDT!E:F,2,0)),"",VLOOKUP(G161,LOV_CDT!E:F,2,0))</f>
        <v/>
      </c>
      <c r="AN161" s="150" t="str">
        <f>IF(ISERROR(VLOOKUP(G161,LOV_CDT!L:M,2,0)),"",VLOOKUP(G161,LOV_CDT!L:M,2,0))</f>
        <v/>
      </c>
      <c r="AO161" s="4" t="str">
        <f t="shared" si="82"/>
        <v>J</v>
      </c>
      <c r="AP161" s="4" t="str">
        <f t="shared" si="83"/>
        <v>J</v>
      </c>
      <c r="AQ161" s="4" t="str">
        <f t="shared" si="84"/>
        <v>J</v>
      </c>
      <c r="AR161" s="4" t="str">
        <f t="shared" si="85"/>
        <v>J</v>
      </c>
      <c r="AS161" s="4" t="str">
        <f t="shared" si="86"/>
        <v>J</v>
      </c>
      <c r="AT161" s="4" t="str">
        <f t="shared" si="87"/>
        <v>J</v>
      </c>
      <c r="AU161" s="4">
        <f t="shared" si="88"/>
        <v>0</v>
      </c>
      <c r="AV161" s="4">
        <f t="shared" si="89"/>
        <v>0</v>
      </c>
      <c r="AW161" s="4">
        <f t="shared" si="90"/>
        <v>0</v>
      </c>
      <c r="AX161" s="4">
        <f t="shared" si="91"/>
        <v>0</v>
      </c>
      <c r="AY161" s="4">
        <f t="shared" si="92"/>
        <v>0</v>
      </c>
      <c r="AZ161" s="4">
        <f t="shared" si="93"/>
        <v>0</v>
      </c>
      <c r="BA161" s="4">
        <f t="shared" si="94"/>
        <v>0</v>
      </c>
      <c r="BB161" s="4" t="e">
        <f>VLOOKUP(G161,ACTIVITEITENLIJST!E:I,BB$2,0)</f>
        <v>#N/A</v>
      </c>
      <c r="BC161" s="4" t="str">
        <f>IF(ISERROR(B161),"J",IF(ISERROR(VLOOKUP(B161,B$3:B160,1,0)),"J","N"))</f>
        <v>N</v>
      </c>
      <c r="BD161" s="354" t="str">
        <f t="shared" si="95"/>
        <v>N</v>
      </c>
      <c r="BE161" s="358" t="str">
        <f t="shared" si="96"/>
        <v>N</v>
      </c>
    </row>
    <row r="162" spans="1:57" x14ac:dyDescent="0.25">
      <c r="A162" t="str">
        <f t="shared" si="97"/>
        <v>_</v>
      </c>
      <c r="B162" t="str">
        <f t="shared" si="68"/>
        <v>_</v>
      </c>
      <c r="C162" s="2">
        <v>99</v>
      </c>
      <c r="D162" s="2" t="str">
        <f>IF(Invoer!B192&lt;&gt;"",Invoer!B192,"")</f>
        <v/>
      </c>
      <c r="E162" s="134" t="str">
        <f>IF(D162&lt;&gt;"",Invoer!Z192,"")</f>
        <v/>
      </c>
      <c r="F162" s="134" t="str">
        <f>IF(D162&lt;&gt;"",IF(Invoer!AH192="Ja","J",IF(Invoer!AH192="Nee","N","")),"")</f>
        <v/>
      </c>
      <c r="G162" s="36" t="str">
        <f>IF(OR(E162="",E162=0),"",VLOOKUP(E162,ACTIVITEITENLIJST!D:E,G$2,0))</f>
        <v/>
      </c>
      <c r="H162" s="205" t="str">
        <f t="shared" si="69"/>
        <v/>
      </c>
      <c r="I162" s="4" t="str">
        <f>VLOOKUP($D162,percelen!$AZ:$DM,I$2,0)</f>
        <v/>
      </c>
      <c r="J162" s="212" t="str">
        <f>VLOOKUP($D162,percelen!$AZ:$DM,J$2,0)</f>
        <v/>
      </c>
      <c r="K162" s="4"/>
      <c r="L162" s="4">
        <f>VLOOKUP($D162,percelen!$AZ:$DM,L$2,0)</f>
        <v>0</v>
      </c>
      <c r="M162" s="4" t="str">
        <f>VLOOKUP($D162,percelen!$AZ:$DM,M$2,0)</f>
        <v/>
      </c>
      <c r="N162" s="205" t="e">
        <f>VLOOKUP(M162,NORM!$B$31:$F$38,N$2,0)</f>
        <v>#N/A</v>
      </c>
      <c r="O162" s="4" t="str">
        <f>VLOOKUP($D162,percelen!$AZ:$DM,O$2,0)</f>
        <v>N</v>
      </c>
      <c r="P162" s="4" t="str">
        <f>VLOOKUP($D162,percelen!$AZ:$DM,P$2,0)</f>
        <v>N</v>
      </c>
      <c r="Q162" s="4" t="str">
        <f>VLOOKUP($D162,percelen!$AZ:$DM,Q$2,0)</f>
        <v>N</v>
      </c>
      <c r="R162" s="205" t="str">
        <f>VLOOKUP($D162,percelen!$AZ:$DM,R$2,0)</f>
        <v>N</v>
      </c>
      <c r="S162" s="4" t="str">
        <f>VLOOKUP($D162,percelen!$AZ:$DM,S$2,0)</f>
        <v>N</v>
      </c>
      <c r="T162" s="4" t="str">
        <f>VLOOKUP($D162,percelen!$AZ:$DM,T$2,0)</f>
        <v>N</v>
      </c>
      <c r="U162" s="4" t="str">
        <f>VLOOKUP($D162,percelen!$AZ:$DM,U$2,0)</f>
        <v>N</v>
      </c>
      <c r="V162" s="4" t="str">
        <f>VLOOKUP($D162,percelen!$AZ:$DM,V$2,0)</f>
        <v>N</v>
      </c>
      <c r="W162" s="4" t="str">
        <f>IF(ISERROR(VLOOKUP($G162,GELDIGE_GEWASCODES_ECO!$B:$B,1,0)),"N","J")</f>
        <v>N</v>
      </c>
      <c r="X162" s="4" t="str">
        <f>IF(W162="J",IF(ISERROR(VLOOKUP($G162&amp;"_"&amp;$I162,GELDIGE_GEWASCODES_ECO!$A:$A,1,0)),"N","J"),"J")</f>
        <v>J</v>
      </c>
      <c r="Y162" s="4" t="str">
        <f>IF(ISERROR(VLOOKUP($G162,GELDIGE_GEWASCODES_ECO!$F:$F,1,0)),"N","J")</f>
        <v>N</v>
      </c>
      <c r="Z162" s="205" t="str">
        <f t="shared" si="70"/>
        <v>J</v>
      </c>
      <c r="AA162" s="4" t="str">
        <f>IF(ISERROR(VLOOKUP($G162,GELDIGE_GEWASCODES_ECO!$J:$J,1,0)),"N","J")</f>
        <v>N</v>
      </c>
      <c r="AB162" s="205" t="str">
        <f t="shared" si="71"/>
        <v>J</v>
      </c>
      <c r="AC162" s="4" t="str">
        <f t="shared" si="72"/>
        <v>J</v>
      </c>
      <c r="AD162" s="205" t="str">
        <f t="shared" si="73"/>
        <v>J</v>
      </c>
      <c r="AE162" s="205" t="str">
        <f t="shared" si="74"/>
        <v>J</v>
      </c>
      <c r="AF162" s="205" t="str">
        <f t="shared" si="75"/>
        <v>J</v>
      </c>
      <c r="AG162" s="205" t="str">
        <f t="shared" si="76"/>
        <v>J</v>
      </c>
      <c r="AH162" s="205" t="str">
        <f t="shared" si="77"/>
        <v>J</v>
      </c>
      <c r="AI162" s="205" t="str">
        <f t="shared" si="78"/>
        <v>J</v>
      </c>
      <c r="AJ162" s="205" t="str">
        <f t="shared" si="79"/>
        <v>J</v>
      </c>
      <c r="AK162" s="205" t="str">
        <f t="shared" si="80"/>
        <v>J</v>
      </c>
      <c r="AL162" s="4" t="str">
        <f t="shared" si="81"/>
        <v>N</v>
      </c>
      <c r="AM162" s="150" t="str">
        <f>IF(ISERROR(VLOOKUP(G162,LOV_CDT!E:F,2,0)),"",VLOOKUP(G162,LOV_CDT!E:F,2,0))</f>
        <v/>
      </c>
      <c r="AN162" s="150" t="str">
        <f>IF(ISERROR(VLOOKUP(G162,LOV_CDT!L:M,2,0)),"",VLOOKUP(G162,LOV_CDT!L:M,2,0))</f>
        <v/>
      </c>
      <c r="AO162" s="4" t="str">
        <f t="shared" si="82"/>
        <v>J</v>
      </c>
      <c r="AP162" s="4" t="str">
        <f t="shared" si="83"/>
        <v>J</v>
      </c>
      <c r="AQ162" s="4" t="str">
        <f t="shared" si="84"/>
        <v>J</v>
      </c>
      <c r="AR162" s="4" t="str">
        <f t="shared" si="85"/>
        <v>J</v>
      </c>
      <c r="AS162" s="4" t="str">
        <f t="shared" si="86"/>
        <v>J</v>
      </c>
      <c r="AT162" s="4" t="str">
        <f t="shared" si="87"/>
        <v>J</v>
      </c>
      <c r="AU162" s="4">
        <f t="shared" si="88"/>
        <v>0</v>
      </c>
      <c r="AV162" s="4">
        <f t="shared" si="89"/>
        <v>0</v>
      </c>
      <c r="AW162" s="4">
        <f t="shared" si="90"/>
        <v>0</v>
      </c>
      <c r="AX162" s="4">
        <f t="shared" si="91"/>
        <v>0</v>
      </c>
      <c r="AY162" s="4">
        <f t="shared" si="92"/>
        <v>0</v>
      </c>
      <c r="AZ162" s="4">
        <f t="shared" si="93"/>
        <v>0</v>
      </c>
      <c r="BA162" s="4">
        <f t="shared" si="94"/>
        <v>0</v>
      </c>
      <c r="BB162" s="4" t="e">
        <f>VLOOKUP(G162,ACTIVITEITENLIJST!E:I,BB$2,0)</f>
        <v>#N/A</v>
      </c>
      <c r="BC162" s="4" t="str">
        <f>IF(ISERROR(B162),"J",IF(ISERROR(VLOOKUP(B162,B$3:B161,1,0)),"J","N"))</f>
        <v>N</v>
      </c>
      <c r="BD162" s="354" t="str">
        <f t="shared" si="95"/>
        <v>N</v>
      </c>
      <c r="BE162" s="358" t="str">
        <f t="shared" si="96"/>
        <v>N</v>
      </c>
    </row>
    <row r="163" spans="1:57" x14ac:dyDescent="0.25">
      <c r="A163" t="str">
        <f t="shared" si="97"/>
        <v>_</v>
      </c>
      <c r="B163" t="str">
        <f t="shared" si="68"/>
        <v>_</v>
      </c>
      <c r="C163" s="2">
        <v>99</v>
      </c>
      <c r="D163" s="2" t="str">
        <f>IF(Invoer!B193&lt;&gt;"",Invoer!B193,"")</f>
        <v/>
      </c>
      <c r="E163" s="134" t="str">
        <f>IF(D163&lt;&gt;"",Invoer!Z193,"")</f>
        <v/>
      </c>
      <c r="F163" s="134" t="str">
        <f>IF(D163&lt;&gt;"",IF(Invoer!AH193="Ja","J",IF(Invoer!AH193="Nee","N","")),"")</f>
        <v/>
      </c>
      <c r="G163" s="36" t="str">
        <f>IF(OR(E163="",E163=0),"",VLOOKUP(E163,ACTIVITEITENLIJST!D:E,G$2,0))</f>
        <v/>
      </c>
      <c r="H163" s="205" t="str">
        <f t="shared" si="69"/>
        <v/>
      </c>
      <c r="I163" s="4" t="str">
        <f>VLOOKUP($D163,percelen!$AZ:$DM,I$2,0)</f>
        <v/>
      </c>
      <c r="J163" s="212" t="str">
        <f>VLOOKUP($D163,percelen!$AZ:$DM,J$2,0)</f>
        <v/>
      </c>
      <c r="K163" s="4"/>
      <c r="L163" s="4">
        <f>VLOOKUP($D163,percelen!$AZ:$DM,L$2,0)</f>
        <v>0</v>
      </c>
      <c r="M163" s="4" t="str">
        <f>VLOOKUP($D163,percelen!$AZ:$DM,M$2,0)</f>
        <v/>
      </c>
      <c r="N163" s="205" t="e">
        <f>VLOOKUP(M163,NORM!$B$31:$F$38,N$2,0)</f>
        <v>#N/A</v>
      </c>
      <c r="O163" s="4" t="str">
        <f>VLOOKUP($D163,percelen!$AZ:$DM,O$2,0)</f>
        <v>N</v>
      </c>
      <c r="P163" s="4" t="str">
        <f>VLOOKUP($D163,percelen!$AZ:$DM,P$2,0)</f>
        <v>N</v>
      </c>
      <c r="Q163" s="4" t="str">
        <f>VLOOKUP($D163,percelen!$AZ:$DM,Q$2,0)</f>
        <v>N</v>
      </c>
      <c r="R163" s="205" t="str">
        <f>VLOOKUP($D163,percelen!$AZ:$DM,R$2,0)</f>
        <v>N</v>
      </c>
      <c r="S163" s="4" t="str">
        <f>VLOOKUP($D163,percelen!$AZ:$DM,S$2,0)</f>
        <v>N</v>
      </c>
      <c r="T163" s="4" t="str">
        <f>VLOOKUP($D163,percelen!$AZ:$DM,T$2,0)</f>
        <v>N</v>
      </c>
      <c r="U163" s="4" t="str">
        <f>VLOOKUP($D163,percelen!$AZ:$DM,U$2,0)</f>
        <v>N</v>
      </c>
      <c r="V163" s="4" t="str">
        <f>VLOOKUP($D163,percelen!$AZ:$DM,V$2,0)</f>
        <v>N</v>
      </c>
      <c r="W163" s="4" t="str">
        <f>IF(ISERROR(VLOOKUP($G163,GELDIGE_GEWASCODES_ECO!$B:$B,1,0)),"N","J")</f>
        <v>N</v>
      </c>
      <c r="X163" s="4" t="str">
        <f>IF(W163="J",IF(ISERROR(VLOOKUP($G163&amp;"_"&amp;$I163,GELDIGE_GEWASCODES_ECO!$A:$A,1,0)),"N","J"),"J")</f>
        <v>J</v>
      </c>
      <c r="Y163" s="4" t="str">
        <f>IF(ISERROR(VLOOKUP($G163,GELDIGE_GEWASCODES_ECO!$F:$F,1,0)),"N","J")</f>
        <v>N</v>
      </c>
      <c r="Z163" s="205" t="str">
        <f t="shared" si="70"/>
        <v>J</v>
      </c>
      <c r="AA163" s="4" t="str">
        <f>IF(ISERROR(VLOOKUP($G163,GELDIGE_GEWASCODES_ECO!$J:$J,1,0)),"N","J")</f>
        <v>N</v>
      </c>
      <c r="AB163" s="205" t="str">
        <f t="shared" si="71"/>
        <v>J</v>
      </c>
      <c r="AC163" s="4" t="str">
        <f t="shared" si="72"/>
        <v>J</v>
      </c>
      <c r="AD163" s="205" t="str">
        <f t="shared" si="73"/>
        <v>J</v>
      </c>
      <c r="AE163" s="205" t="str">
        <f t="shared" si="74"/>
        <v>J</v>
      </c>
      <c r="AF163" s="205" t="str">
        <f t="shared" si="75"/>
        <v>J</v>
      </c>
      <c r="AG163" s="205" t="str">
        <f t="shared" si="76"/>
        <v>J</v>
      </c>
      <c r="AH163" s="205" t="str">
        <f t="shared" si="77"/>
        <v>J</v>
      </c>
      <c r="AI163" s="205" t="str">
        <f t="shared" si="78"/>
        <v>J</v>
      </c>
      <c r="AJ163" s="205" t="str">
        <f t="shared" si="79"/>
        <v>J</v>
      </c>
      <c r="AK163" s="205" t="str">
        <f t="shared" si="80"/>
        <v>J</v>
      </c>
      <c r="AL163" s="4" t="str">
        <f t="shared" si="81"/>
        <v>N</v>
      </c>
      <c r="AM163" s="150" t="str">
        <f>IF(ISERROR(VLOOKUP(G163,LOV_CDT!E:F,2,0)),"",VLOOKUP(G163,LOV_CDT!E:F,2,0))</f>
        <v/>
      </c>
      <c r="AN163" s="150" t="str">
        <f>IF(ISERROR(VLOOKUP(G163,LOV_CDT!L:M,2,0)),"",VLOOKUP(G163,LOV_CDT!L:M,2,0))</f>
        <v/>
      </c>
      <c r="AO163" s="4" t="str">
        <f t="shared" si="82"/>
        <v>J</v>
      </c>
      <c r="AP163" s="4" t="str">
        <f t="shared" si="83"/>
        <v>J</v>
      </c>
      <c r="AQ163" s="4" t="str">
        <f t="shared" si="84"/>
        <v>J</v>
      </c>
      <c r="AR163" s="4" t="str">
        <f t="shared" si="85"/>
        <v>J</v>
      </c>
      <c r="AS163" s="4" t="str">
        <f t="shared" si="86"/>
        <v>J</v>
      </c>
      <c r="AT163" s="4" t="str">
        <f t="shared" si="87"/>
        <v>J</v>
      </c>
      <c r="AU163" s="4">
        <f t="shared" si="88"/>
        <v>0</v>
      </c>
      <c r="AV163" s="4">
        <f t="shared" si="89"/>
        <v>0</v>
      </c>
      <c r="AW163" s="4">
        <f t="shared" si="90"/>
        <v>0</v>
      </c>
      <c r="AX163" s="4">
        <f t="shared" si="91"/>
        <v>0</v>
      </c>
      <c r="AY163" s="4">
        <f t="shared" si="92"/>
        <v>0</v>
      </c>
      <c r="AZ163" s="4">
        <f t="shared" si="93"/>
        <v>0</v>
      </c>
      <c r="BA163" s="4">
        <f t="shared" si="94"/>
        <v>0</v>
      </c>
      <c r="BB163" s="4" t="e">
        <f>VLOOKUP(G163,ACTIVITEITENLIJST!E:I,BB$2,0)</f>
        <v>#N/A</v>
      </c>
      <c r="BC163" s="4" t="str">
        <f>IF(ISERROR(B163),"J",IF(ISERROR(VLOOKUP(B163,B$3:B162,1,0)),"J","N"))</f>
        <v>N</v>
      </c>
      <c r="BD163" s="354" t="str">
        <f t="shared" si="95"/>
        <v>N</v>
      </c>
      <c r="BE163" s="358" t="str">
        <f t="shared" si="96"/>
        <v>N</v>
      </c>
    </row>
    <row r="164" spans="1:57" x14ac:dyDescent="0.25">
      <c r="A164" t="str">
        <f t="shared" si="97"/>
        <v>_</v>
      </c>
      <c r="B164" t="str">
        <f t="shared" si="68"/>
        <v>_</v>
      </c>
      <c r="C164" s="2">
        <v>99</v>
      </c>
      <c r="D164" s="2" t="str">
        <f>IF(Invoer!B194&lt;&gt;"",Invoer!B194,"")</f>
        <v/>
      </c>
      <c r="E164" s="134" t="str">
        <f>IF(D164&lt;&gt;"",Invoer!Z194,"")</f>
        <v/>
      </c>
      <c r="F164" s="134" t="str">
        <f>IF(D164&lt;&gt;"",IF(Invoer!AH194="Ja","J",IF(Invoer!AH194="Nee","N","")),"")</f>
        <v/>
      </c>
      <c r="G164" s="36" t="str">
        <f>IF(OR(E164="",E164=0),"",VLOOKUP(E164,ACTIVITEITENLIJST!D:E,G$2,0))</f>
        <v/>
      </c>
      <c r="H164" s="205" t="str">
        <f t="shared" si="69"/>
        <v/>
      </c>
      <c r="I164" s="4" t="str">
        <f>VLOOKUP($D164,percelen!$AZ:$DM,I$2,0)</f>
        <v/>
      </c>
      <c r="J164" s="212" t="str">
        <f>VLOOKUP($D164,percelen!$AZ:$DM,J$2,0)</f>
        <v/>
      </c>
      <c r="K164" s="4"/>
      <c r="L164" s="4">
        <f>VLOOKUP($D164,percelen!$AZ:$DM,L$2,0)</f>
        <v>0</v>
      </c>
      <c r="M164" s="4" t="str">
        <f>VLOOKUP($D164,percelen!$AZ:$DM,M$2,0)</f>
        <v/>
      </c>
      <c r="N164" s="205" t="e">
        <f>VLOOKUP(M164,NORM!$B$31:$F$38,N$2,0)</f>
        <v>#N/A</v>
      </c>
      <c r="O164" s="4" t="str">
        <f>VLOOKUP($D164,percelen!$AZ:$DM,O$2,0)</f>
        <v>N</v>
      </c>
      <c r="P164" s="4" t="str">
        <f>VLOOKUP($D164,percelen!$AZ:$DM,P$2,0)</f>
        <v>N</v>
      </c>
      <c r="Q164" s="4" t="str">
        <f>VLOOKUP($D164,percelen!$AZ:$DM,Q$2,0)</f>
        <v>N</v>
      </c>
      <c r="R164" s="205" t="str">
        <f>VLOOKUP($D164,percelen!$AZ:$DM,R$2,0)</f>
        <v>N</v>
      </c>
      <c r="S164" s="4" t="str">
        <f>VLOOKUP($D164,percelen!$AZ:$DM,S$2,0)</f>
        <v>N</v>
      </c>
      <c r="T164" s="4" t="str">
        <f>VLOOKUP($D164,percelen!$AZ:$DM,T$2,0)</f>
        <v>N</v>
      </c>
      <c r="U164" s="4" t="str">
        <f>VLOOKUP($D164,percelen!$AZ:$DM,U$2,0)</f>
        <v>N</v>
      </c>
      <c r="V164" s="4" t="str">
        <f>VLOOKUP($D164,percelen!$AZ:$DM,V$2,0)</f>
        <v>N</v>
      </c>
      <c r="W164" s="4" t="str">
        <f>IF(ISERROR(VLOOKUP($G164,GELDIGE_GEWASCODES_ECO!$B:$B,1,0)),"N","J")</f>
        <v>N</v>
      </c>
      <c r="X164" s="4" t="str">
        <f>IF(W164="J",IF(ISERROR(VLOOKUP($G164&amp;"_"&amp;$I164,GELDIGE_GEWASCODES_ECO!$A:$A,1,0)),"N","J"),"J")</f>
        <v>J</v>
      </c>
      <c r="Y164" s="4" t="str">
        <f>IF(ISERROR(VLOOKUP($G164,GELDIGE_GEWASCODES_ECO!$F:$F,1,0)),"N","J")</f>
        <v>N</v>
      </c>
      <c r="Z164" s="205" t="str">
        <f t="shared" si="70"/>
        <v>J</v>
      </c>
      <c r="AA164" s="4" t="str">
        <f>IF(ISERROR(VLOOKUP($G164,GELDIGE_GEWASCODES_ECO!$J:$J,1,0)),"N","J")</f>
        <v>N</v>
      </c>
      <c r="AB164" s="205" t="str">
        <f t="shared" si="71"/>
        <v>J</v>
      </c>
      <c r="AC164" s="4" t="str">
        <f t="shared" si="72"/>
        <v>J</v>
      </c>
      <c r="AD164" s="205" t="str">
        <f t="shared" si="73"/>
        <v>J</v>
      </c>
      <c r="AE164" s="205" t="str">
        <f t="shared" si="74"/>
        <v>J</v>
      </c>
      <c r="AF164" s="205" t="str">
        <f t="shared" si="75"/>
        <v>J</v>
      </c>
      <c r="AG164" s="205" t="str">
        <f t="shared" si="76"/>
        <v>J</v>
      </c>
      <c r="AH164" s="205" t="str">
        <f t="shared" si="77"/>
        <v>J</v>
      </c>
      <c r="AI164" s="205" t="str">
        <f t="shared" si="78"/>
        <v>J</v>
      </c>
      <c r="AJ164" s="205" t="str">
        <f t="shared" si="79"/>
        <v>J</v>
      </c>
      <c r="AK164" s="205" t="str">
        <f t="shared" si="80"/>
        <v>J</v>
      </c>
      <c r="AL164" s="4" t="str">
        <f t="shared" si="81"/>
        <v>N</v>
      </c>
      <c r="AM164" s="150" t="str">
        <f>IF(ISERROR(VLOOKUP(G164,LOV_CDT!E:F,2,0)),"",VLOOKUP(G164,LOV_CDT!E:F,2,0))</f>
        <v/>
      </c>
      <c r="AN164" s="150" t="str">
        <f>IF(ISERROR(VLOOKUP(G164,LOV_CDT!L:M,2,0)),"",VLOOKUP(G164,LOV_CDT!L:M,2,0))</f>
        <v/>
      </c>
      <c r="AO164" s="4" t="str">
        <f t="shared" si="82"/>
        <v>J</v>
      </c>
      <c r="AP164" s="4" t="str">
        <f t="shared" si="83"/>
        <v>J</v>
      </c>
      <c r="AQ164" s="4" t="str">
        <f t="shared" si="84"/>
        <v>J</v>
      </c>
      <c r="AR164" s="4" t="str">
        <f t="shared" si="85"/>
        <v>J</v>
      </c>
      <c r="AS164" s="4" t="str">
        <f t="shared" si="86"/>
        <v>J</v>
      </c>
      <c r="AT164" s="4" t="str">
        <f t="shared" si="87"/>
        <v>J</v>
      </c>
      <c r="AU164" s="4">
        <f t="shared" si="88"/>
        <v>0</v>
      </c>
      <c r="AV164" s="4">
        <f t="shared" si="89"/>
        <v>0</v>
      </c>
      <c r="AW164" s="4">
        <f t="shared" si="90"/>
        <v>0</v>
      </c>
      <c r="AX164" s="4">
        <f t="shared" si="91"/>
        <v>0</v>
      </c>
      <c r="AY164" s="4">
        <f t="shared" si="92"/>
        <v>0</v>
      </c>
      <c r="AZ164" s="4">
        <f t="shared" si="93"/>
        <v>0</v>
      </c>
      <c r="BA164" s="4">
        <f t="shared" si="94"/>
        <v>0</v>
      </c>
      <c r="BB164" s="4" t="e">
        <f>VLOOKUP(G164,ACTIVITEITENLIJST!E:I,BB$2,0)</f>
        <v>#N/A</v>
      </c>
      <c r="BC164" s="4" t="str">
        <f>IF(ISERROR(B164),"J",IF(ISERROR(VLOOKUP(B164,B$3:B163,1,0)),"J","N"))</f>
        <v>N</v>
      </c>
      <c r="BD164" s="354" t="str">
        <f t="shared" si="95"/>
        <v>N</v>
      </c>
      <c r="BE164" s="358" t="str">
        <f t="shared" si="96"/>
        <v>N</v>
      </c>
    </row>
    <row r="165" spans="1:57" x14ac:dyDescent="0.25">
      <c r="A165" t="str">
        <f t="shared" si="97"/>
        <v>_</v>
      </c>
      <c r="B165" t="str">
        <f t="shared" si="68"/>
        <v>_</v>
      </c>
      <c r="C165" s="2">
        <v>99</v>
      </c>
      <c r="D165" s="2" t="str">
        <f>IF(Invoer!B195&lt;&gt;"",Invoer!B195,"")</f>
        <v/>
      </c>
      <c r="E165" s="134" t="str">
        <f>IF(D165&lt;&gt;"",Invoer!Z195,"")</f>
        <v/>
      </c>
      <c r="F165" s="134" t="str">
        <f>IF(D165&lt;&gt;"",IF(Invoer!AH195="Ja","J",IF(Invoer!AH195="Nee","N","")),"")</f>
        <v/>
      </c>
      <c r="G165" s="36" t="str">
        <f>IF(OR(E165="",E165=0),"",VLOOKUP(E165,ACTIVITEITENLIJST!D:E,G$2,0))</f>
        <v/>
      </c>
      <c r="H165" s="205" t="str">
        <f t="shared" si="69"/>
        <v/>
      </c>
      <c r="I165" s="4" t="str">
        <f>VLOOKUP($D165,percelen!$AZ:$DM,I$2,0)</f>
        <v/>
      </c>
      <c r="J165" s="212" t="str">
        <f>VLOOKUP($D165,percelen!$AZ:$DM,J$2,0)</f>
        <v/>
      </c>
      <c r="K165" s="4"/>
      <c r="L165" s="4">
        <f>VLOOKUP($D165,percelen!$AZ:$DM,L$2,0)</f>
        <v>0</v>
      </c>
      <c r="M165" s="4" t="str">
        <f>VLOOKUP($D165,percelen!$AZ:$DM,M$2,0)</f>
        <v/>
      </c>
      <c r="N165" s="205" t="e">
        <f>VLOOKUP(M165,NORM!$B$31:$F$38,N$2,0)</f>
        <v>#N/A</v>
      </c>
      <c r="O165" s="4" t="str">
        <f>VLOOKUP($D165,percelen!$AZ:$DM,O$2,0)</f>
        <v>N</v>
      </c>
      <c r="P165" s="4" t="str">
        <f>VLOOKUP($D165,percelen!$AZ:$DM,P$2,0)</f>
        <v>N</v>
      </c>
      <c r="Q165" s="4" t="str">
        <f>VLOOKUP($D165,percelen!$AZ:$DM,Q$2,0)</f>
        <v>N</v>
      </c>
      <c r="R165" s="205" t="str">
        <f>VLOOKUP($D165,percelen!$AZ:$DM,R$2,0)</f>
        <v>N</v>
      </c>
      <c r="S165" s="4" t="str">
        <f>VLOOKUP($D165,percelen!$AZ:$DM,S$2,0)</f>
        <v>N</v>
      </c>
      <c r="T165" s="4" t="str">
        <f>VLOOKUP($D165,percelen!$AZ:$DM,T$2,0)</f>
        <v>N</v>
      </c>
      <c r="U165" s="4" t="str">
        <f>VLOOKUP($D165,percelen!$AZ:$DM,U$2,0)</f>
        <v>N</v>
      </c>
      <c r="V165" s="4" t="str">
        <f>VLOOKUP($D165,percelen!$AZ:$DM,V$2,0)</f>
        <v>N</v>
      </c>
      <c r="W165" s="4" t="str">
        <f>IF(ISERROR(VLOOKUP($G165,GELDIGE_GEWASCODES_ECO!$B:$B,1,0)),"N","J")</f>
        <v>N</v>
      </c>
      <c r="X165" s="4" t="str">
        <f>IF(W165="J",IF(ISERROR(VLOOKUP($G165&amp;"_"&amp;$I165,GELDIGE_GEWASCODES_ECO!$A:$A,1,0)),"N","J"),"J")</f>
        <v>J</v>
      </c>
      <c r="Y165" s="4" t="str">
        <f>IF(ISERROR(VLOOKUP($G165,GELDIGE_GEWASCODES_ECO!$F:$F,1,0)),"N","J")</f>
        <v>N</v>
      </c>
      <c r="Z165" s="205" t="str">
        <f t="shared" si="70"/>
        <v>J</v>
      </c>
      <c r="AA165" s="4" t="str">
        <f>IF(ISERROR(VLOOKUP($G165,GELDIGE_GEWASCODES_ECO!$J:$J,1,0)),"N","J")</f>
        <v>N</v>
      </c>
      <c r="AB165" s="205" t="str">
        <f t="shared" si="71"/>
        <v>J</v>
      </c>
      <c r="AC165" s="4" t="str">
        <f t="shared" si="72"/>
        <v>J</v>
      </c>
      <c r="AD165" s="205" t="str">
        <f t="shared" si="73"/>
        <v>J</v>
      </c>
      <c r="AE165" s="205" t="str">
        <f t="shared" si="74"/>
        <v>J</v>
      </c>
      <c r="AF165" s="205" t="str">
        <f t="shared" si="75"/>
        <v>J</v>
      </c>
      <c r="AG165" s="205" t="str">
        <f t="shared" si="76"/>
        <v>J</v>
      </c>
      <c r="AH165" s="205" t="str">
        <f t="shared" si="77"/>
        <v>J</v>
      </c>
      <c r="AI165" s="205" t="str">
        <f t="shared" si="78"/>
        <v>J</v>
      </c>
      <c r="AJ165" s="205" t="str">
        <f t="shared" si="79"/>
        <v>J</v>
      </c>
      <c r="AK165" s="205" t="str">
        <f t="shared" si="80"/>
        <v>J</v>
      </c>
      <c r="AL165" s="4" t="str">
        <f t="shared" si="81"/>
        <v>N</v>
      </c>
      <c r="AM165" s="150" t="str">
        <f>IF(ISERROR(VLOOKUP(G165,LOV_CDT!E:F,2,0)),"",VLOOKUP(G165,LOV_CDT!E:F,2,0))</f>
        <v/>
      </c>
      <c r="AN165" s="150" t="str">
        <f>IF(ISERROR(VLOOKUP(G165,LOV_CDT!L:M,2,0)),"",VLOOKUP(G165,LOV_CDT!L:M,2,0))</f>
        <v/>
      </c>
      <c r="AO165" s="4" t="str">
        <f t="shared" si="82"/>
        <v>J</v>
      </c>
      <c r="AP165" s="4" t="str">
        <f t="shared" si="83"/>
        <v>J</v>
      </c>
      <c r="AQ165" s="4" t="str">
        <f t="shared" si="84"/>
        <v>J</v>
      </c>
      <c r="AR165" s="4" t="str">
        <f t="shared" si="85"/>
        <v>J</v>
      </c>
      <c r="AS165" s="4" t="str">
        <f t="shared" si="86"/>
        <v>J</v>
      </c>
      <c r="AT165" s="4" t="str">
        <f t="shared" si="87"/>
        <v>J</v>
      </c>
      <c r="AU165" s="4">
        <f t="shared" si="88"/>
        <v>0</v>
      </c>
      <c r="AV165" s="4">
        <f t="shared" si="89"/>
        <v>0</v>
      </c>
      <c r="AW165" s="4">
        <f t="shared" si="90"/>
        <v>0</v>
      </c>
      <c r="AX165" s="4">
        <f t="shared" si="91"/>
        <v>0</v>
      </c>
      <c r="AY165" s="4">
        <f t="shared" si="92"/>
        <v>0</v>
      </c>
      <c r="AZ165" s="4">
        <f t="shared" si="93"/>
        <v>0</v>
      </c>
      <c r="BA165" s="4">
        <f t="shared" si="94"/>
        <v>0</v>
      </c>
      <c r="BB165" s="4" t="e">
        <f>VLOOKUP(G165,ACTIVITEITENLIJST!E:I,BB$2,0)</f>
        <v>#N/A</v>
      </c>
      <c r="BC165" s="4" t="str">
        <f>IF(ISERROR(B165),"J",IF(ISERROR(VLOOKUP(B165,B$3:B164,1,0)),"J","N"))</f>
        <v>N</v>
      </c>
      <c r="BD165" s="354" t="str">
        <f t="shared" si="95"/>
        <v>N</v>
      </c>
      <c r="BE165" s="358" t="str">
        <f t="shared" si="96"/>
        <v>N</v>
      </c>
    </row>
    <row r="166" spans="1:57" x14ac:dyDescent="0.25">
      <c r="A166" t="str">
        <f t="shared" si="97"/>
        <v>_</v>
      </c>
      <c r="B166" t="str">
        <f t="shared" si="68"/>
        <v>_</v>
      </c>
      <c r="C166" s="2">
        <v>99</v>
      </c>
      <c r="D166" s="2" t="str">
        <f>IF(Invoer!B196&lt;&gt;"",Invoer!B196,"")</f>
        <v/>
      </c>
      <c r="E166" s="134" t="str">
        <f>IF(D166&lt;&gt;"",Invoer!Z196,"")</f>
        <v/>
      </c>
      <c r="F166" s="134" t="str">
        <f>IF(D166&lt;&gt;"",IF(Invoer!AH196="Ja","J",IF(Invoer!AH196="Nee","N","")),"")</f>
        <v/>
      </c>
      <c r="G166" s="36" t="str">
        <f>IF(OR(E166="",E166=0),"",VLOOKUP(E166,ACTIVITEITENLIJST!D:E,G$2,0))</f>
        <v/>
      </c>
      <c r="H166" s="205" t="str">
        <f t="shared" si="69"/>
        <v/>
      </c>
      <c r="I166" s="4" t="str">
        <f>VLOOKUP($D166,percelen!$AZ:$DM,I$2,0)</f>
        <v/>
      </c>
      <c r="J166" s="212" t="str">
        <f>VLOOKUP($D166,percelen!$AZ:$DM,J$2,0)</f>
        <v/>
      </c>
      <c r="K166" s="4"/>
      <c r="L166" s="4">
        <f>VLOOKUP($D166,percelen!$AZ:$DM,L$2,0)</f>
        <v>0</v>
      </c>
      <c r="M166" s="4" t="str">
        <f>VLOOKUP($D166,percelen!$AZ:$DM,M$2,0)</f>
        <v/>
      </c>
      <c r="N166" s="205" t="e">
        <f>VLOOKUP(M166,NORM!$B$31:$F$38,N$2,0)</f>
        <v>#N/A</v>
      </c>
      <c r="O166" s="4" t="str">
        <f>VLOOKUP($D166,percelen!$AZ:$DM,O$2,0)</f>
        <v>N</v>
      </c>
      <c r="P166" s="4" t="str">
        <f>VLOOKUP($D166,percelen!$AZ:$DM,P$2,0)</f>
        <v>N</v>
      </c>
      <c r="Q166" s="4" t="str">
        <f>VLOOKUP($D166,percelen!$AZ:$DM,Q$2,0)</f>
        <v>N</v>
      </c>
      <c r="R166" s="205" t="str">
        <f>VLOOKUP($D166,percelen!$AZ:$DM,R$2,0)</f>
        <v>N</v>
      </c>
      <c r="S166" s="4" t="str">
        <f>VLOOKUP($D166,percelen!$AZ:$DM,S$2,0)</f>
        <v>N</v>
      </c>
      <c r="T166" s="4" t="str">
        <f>VLOOKUP($D166,percelen!$AZ:$DM,T$2,0)</f>
        <v>N</v>
      </c>
      <c r="U166" s="4" t="str">
        <f>VLOOKUP($D166,percelen!$AZ:$DM,U$2,0)</f>
        <v>N</v>
      </c>
      <c r="V166" s="4" t="str">
        <f>VLOOKUP($D166,percelen!$AZ:$DM,V$2,0)</f>
        <v>N</v>
      </c>
      <c r="W166" s="4" t="str">
        <f>IF(ISERROR(VLOOKUP($G166,GELDIGE_GEWASCODES_ECO!$B:$B,1,0)),"N","J")</f>
        <v>N</v>
      </c>
      <c r="X166" s="4" t="str">
        <f>IF(W166="J",IF(ISERROR(VLOOKUP($G166&amp;"_"&amp;$I166,GELDIGE_GEWASCODES_ECO!$A:$A,1,0)),"N","J"),"J")</f>
        <v>J</v>
      </c>
      <c r="Y166" s="4" t="str">
        <f>IF(ISERROR(VLOOKUP($G166,GELDIGE_GEWASCODES_ECO!$F:$F,1,0)),"N","J")</f>
        <v>N</v>
      </c>
      <c r="Z166" s="205" t="str">
        <f t="shared" si="70"/>
        <v>J</v>
      </c>
      <c r="AA166" s="4" t="str">
        <f>IF(ISERROR(VLOOKUP($G166,GELDIGE_GEWASCODES_ECO!$J:$J,1,0)),"N","J")</f>
        <v>N</v>
      </c>
      <c r="AB166" s="205" t="str">
        <f t="shared" si="71"/>
        <v>J</v>
      </c>
      <c r="AC166" s="4" t="str">
        <f t="shared" si="72"/>
        <v>J</v>
      </c>
      <c r="AD166" s="205" t="str">
        <f t="shared" si="73"/>
        <v>J</v>
      </c>
      <c r="AE166" s="205" t="str">
        <f t="shared" si="74"/>
        <v>J</v>
      </c>
      <c r="AF166" s="205" t="str">
        <f t="shared" si="75"/>
        <v>J</v>
      </c>
      <c r="AG166" s="205" t="str">
        <f t="shared" si="76"/>
        <v>J</v>
      </c>
      <c r="AH166" s="205" t="str">
        <f t="shared" si="77"/>
        <v>J</v>
      </c>
      <c r="AI166" s="205" t="str">
        <f t="shared" si="78"/>
        <v>J</v>
      </c>
      <c r="AJ166" s="205" t="str">
        <f t="shared" si="79"/>
        <v>J</v>
      </c>
      <c r="AK166" s="205" t="str">
        <f t="shared" si="80"/>
        <v>J</v>
      </c>
      <c r="AL166" s="4" t="str">
        <f t="shared" si="81"/>
        <v>N</v>
      </c>
      <c r="AM166" s="150" t="str">
        <f>IF(ISERROR(VLOOKUP(G166,LOV_CDT!E:F,2,0)),"",VLOOKUP(G166,LOV_CDT!E:F,2,0))</f>
        <v/>
      </c>
      <c r="AN166" s="150" t="str">
        <f>IF(ISERROR(VLOOKUP(G166,LOV_CDT!L:M,2,0)),"",VLOOKUP(G166,LOV_CDT!L:M,2,0))</f>
        <v/>
      </c>
      <c r="AO166" s="4" t="str">
        <f t="shared" si="82"/>
        <v>J</v>
      </c>
      <c r="AP166" s="4" t="str">
        <f t="shared" si="83"/>
        <v>J</v>
      </c>
      <c r="AQ166" s="4" t="str">
        <f t="shared" si="84"/>
        <v>J</v>
      </c>
      <c r="AR166" s="4" t="str">
        <f t="shared" si="85"/>
        <v>J</v>
      </c>
      <c r="AS166" s="4" t="str">
        <f t="shared" si="86"/>
        <v>J</v>
      </c>
      <c r="AT166" s="4" t="str">
        <f t="shared" si="87"/>
        <v>J</v>
      </c>
      <c r="AU166" s="4">
        <f t="shared" si="88"/>
        <v>0</v>
      </c>
      <c r="AV166" s="4">
        <f t="shared" si="89"/>
        <v>0</v>
      </c>
      <c r="AW166" s="4">
        <f t="shared" si="90"/>
        <v>0</v>
      </c>
      <c r="AX166" s="4">
        <f t="shared" si="91"/>
        <v>0</v>
      </c>
      <c r="AY166" s="4">
        <f t="shared" si="92"/>
        <v>0</v>
      </c>
      <c r="AZ166" s="4">
        <f t="shared" si="93"/>
        <v>0</v>
      </c>
      <c r="BA166" s="4">
        <f t="shared" si="94"/>
        <v>0</v>
      </c>
      <c r="BB166" s="4" t="e">
        <f>VLOOKUP(G166,ACTIVITEITENLIJST!E:I,BB$2,0)</f>
        <v>#N/A</v>
      </c>
      <c r="BC166" s="4" t="str">
        <f>IF(ISERROR(B166),"J",IF(ISERROR(VLOOKUP(B166,B$3:B165,1,0)),"J","N"))</f>
        <v>N</v>
      </c>
      <c r="BD166" s="354" t="str">
        <f t="shared" si="95"/>
        <v>N</v>
      </c>
      <c r="BE166" s="358" t="str">
        <f t="shared" si="96"/>
        <v>N</v>
      </c>
    </row>
    <row r="167" spans="1:57" x14ac:dyDescent="0.25">
      <c r="A167" t="str">
        <f t="shared" si="97"/>
        <v>_</v>
      </c>
      <c r="B167" t="str">
        <f t="shared" si="68"/>
        <v>_</v>
      </c>
      <c r="C167" s="2">
        <v>99</v>
      </c>
      <c r="D167" s="2" t="str">
        <f>IF(Invoer!B197&lt;&gt;"",Invoer!B197,"")</f>
        <v/>
      </c>
      <c r="E167" s="134" t="str">
        <f>IF(D167&lt;&gt;"",Invoer!Z197,"")</f>
        <v/>
      </c>
      <c r="F167" s="134" t="str">
        <f>IF(D167&lt;&gt;"",IF(Invoer!AH197="Ja","J",IF(Invoer!AH197="Nee","N","")),"")</f>
        <v/>
      </c>
      <c r="G167" s="36" t="str">
        <f>IF(OR(E167="",E167=0),"",VLOOKUP(E167,ACTIVITEITENLIJST!D:E,G$2,0))</f>
        <v/>
      </c>
      <c r="H167" s="205" t="str">
        <f t="shared" si="69"/>
        <v/>
      </c>
      <c r="I167" s="4" t="str">
        <f>VLOOKUP($D167,percelen!$AZ:$DM,I$2,0)</f>
        <v/>
      </c>
      <c r="J167" s="212" t="str">
        <f>VLOOKUP($D167,percelen!$AZ:$DM,J$2,0)</f>
        <v/>
      </c>
      <c r="K167" s="4"/>
      <c r="L167" s="4">
        <f>VLOOKUP($D167,percelen!$AZ:$DM,L$2,0)</f>
        <v>0</v>
      </c>
      <c r="M167" s="4" t="str">
        <f>VLOOKUP($D167,percelen!$AZ:$DM,M$2,0)</f>
        <v/>
      </c>
      <c r="N167" s="205" t="e">
        <f>VLOOKUP(M167,NORM!$B$31:$F$38,N$2,0)</f>
        <v>#N/A</v>
      </c>
      <c r="O167" s="4" t="str">
        <f>VLOOKUP($D167,percelen!$AZ:$DM,O$2,0)</f>
        <v>N</v>
      </c>
      <c r="P167" s="4" t="str">
        <f>VLOOKUP($D167,percelen!$AZ:$DM,P$2,0)</f>
        <v>N</v>
      </c>
      <c r="Q167" s="4" t="str">
        <f>VLOOKUP($D167,percelen!$AZ:$DM,Q$2,0)</f>
        <v>N</v>
      </c>
      <c r="R167" s="205" t="str">
        <f>VLOOKUP($D167,percelen!$AZ:$DM,R$2,0)</f>
        <v>N</v>
      </c>
      <c r="S167" s="4" t="str">
        <f>VLOOKUP($D167,percelen!$AZ:$DM,S$2,0)</f>
        <v>N</v>
      </c>
      <c r="T167" s="4" t="str">
        <f>VLOOKUP($D167,percelen!$AZ:$DM,T$2,0)</f>
        <v>N</v>
      </c>
      <c r="U167" s="4" t="str">
        <f>VLOOKUP($D167,percelen!$AZ:$DM,U$2,0)</f>
        <v>N</v>
      </c>
      <c r="V167" s="4" t="str">
        <f>VLOOKUP($D167,percelen!$AZ:$DM,V$2,0)</f>
        <v>N</v>
      </c>
      <c r="W167" s="4" t="str">
        <f>IF(ISERROR(VLOOKUP($G167,GELDIGE_GEWASCODES_ECO!$B:$B,1,0)),"N","J")</f>
        <v>N</v>
      </c>
      <c r="X167" s="4" t="str">
        <f>IF(W167="J",IF(ISERROR(VLOOKUP($G167&amp;"_"&amp;$I167,GELDIGE_GEWASCODES_ECO!$A:$A,1,0)),"N","J"),"J")</f>
        <v>J</v>
      </c>
      <c r="Y167" s="4" t="str">
        <f>IF(ISERROR(VLOOKUP($G167,GELDIGE_GEWASCODES_ECO!$F:$F,1,0)),"N","J")</f>
        <v>N</v>
      </c>
      <c r="Z167" s="205" t="str">
        <f t="shared" si="70"/>
        <v>J</v>
      </c>
      <c r="AA167" s="4" t="str">
        <f>IF(ISERROR(VLOOKUP($G167,GELDIGE_GEWASCODES_ECO!$J:$J,1,0)),"N","J")</f>
        <v>N</v>
      </c>
      <c r="AB167" s="205" t="str">
        <f t="shared" si="71"/>
        <v>J</v>
      </c>
      <c r="AC167" s="4" t="str">
        <f t="shared" si="72"/>
        <v>J</v>
      </c>
      <c r="AD167" s="205" t="str">
        <f t="shared" si="73"/>
        <v>J</v>
      </c>
      <c r="AE167" s="205" t="str">
        <f t="shared" si="74"/>
        <v>J</v>
      </c>
      <c r="AF167" s="205" t="str">
        <f t="shared" si="75"/>
        <v>J</v>
      </c>
      <c r="AG167" s="205" t="str">
        <f t="shared" si="76"/>
        <v>J</v>
      </c>
      <c r="AH167" s="205" t="str">
        <f t="shared" si="77"/>
        <v>J</v>
      </c>
      <c r="AI167" s="205" t="str">
        <f t="shared" si="78"/>
        <v>J</v>
      </c>
      <c r="AJ167" s="205" t="str">
        <f t="shared" si="79"/>
        <v>J</v>
      </c>
      <c r="AK167" s="205" t="str">
        <f t="shared" si="80"/>
        <v>J</v>
      </c>
      <c r="AL167" s="4" t="str">
        <f t="shared" si="81"/>
        <v>N</v>
      </c>
      <c r="AM167" s="150" t="str">
        <f>IF(ISERROR(VLOOKUP(G167,LOV_CDT!E:F,2,0)),"",VLOOKUP(G167,LOV_CDT!E:F,2,0))</f>
        <v/>
      </c>
      <c r="AN167" s="150" t="str">
        <f>IF(ISERROR(VLOOKUP(G167,LOV_CDT!L:M,2,0)),"",VLOOKUP(G167,LOV_CDT!L:M,2,0))</f>
        <v/>
      </c>
      <c r="AO167" s="4" t="str">
        <f t="shared" si="82"/>
        <v>J</v>
      </c>
      <c r="AP167" s="4" t="str">
        <f t="shared" si="83"/>
        <v>J</v>
      </c>
      <c r="AQ167" s="4" t="str">
        <f t="shared" si="84"/>
        <v>J</v>
      </c>
      <c r="AR167" s="4" t="str">
        <f t="shared" si="85"/>
        <v>J</v>
      </c>
      <c r="AS167" s="4" t="str">
        <f t="shared" si="86"/>
        <v>J</v>
      </c>
      <c r="AT167" s="4" t="str">
        <f t="shared" si="87"/>
        <v>J</v>
      </c>
      <c r="AU167" s="4">
        <f t="shared" si="88"/>
        <v>0</v>
      </c>
      <c r="AV167" s="4">
        <f t="shared" si="89"/>
        <v>0</v>
      </c>
      <c r="AW167" s="4">
        <f t="shared" si="90"/>
        <v>0</v>
      </c>
      <c r="AX167" s="4">
        <f t="shared" si="91"/>
        <v>0</v>
      </c>
      <c r="AY167" s="4">
        <f t="shared" si="92"/>
        <v>0</v>
      </c>
      <c r="AZ167" s="4">
        <f t="shared" si="93"/>
        <v>0</v>
      </c>
      <c r="BA167" s="4">
        <f t="shared" si="94"/>
        <v>0</v>
      </c>
      <c r="BB167" s="4" t="e">
        <f>VLOOKUP(G167,ACTIVITEITENLIJST!E:I,BB$2,0)</f>
        <v>#N/A</v>
      </c>
      <c r="BC167" s="4" t="str">
        <f>IF(ISERROR(B167),"J",IF(ISERROR(VLOOKUP(B167,B$3:B166,1,0)),"J","N"))</f>
        <v>N</v>
      </c>
      <c r="BD167" s="354" t="str">
        <f t="shared" si="95"/>
        <v>N</v>
      </c>
      <c r="BE167" s="358" t="str">
        <f t="shared" si="96"/>
        <v>N</v>
      </c>
    </row>
    <row r="168" spans="1:57" x14ac:dyDescent="0.25">
      <c r="A168" t="str">
        <f t="shared" si="97"/>
        <v>_</v>
      </c>
      <c r="B168" t="str">
        <f t="shared" si="68"/>
        <v>_</v>
      </c>
      <c r="C168" s="2">
        <v>99</v>
      </c>
      <c r="D168" s="2" t="str">
        <f>IF(Invoer!B198&lt;&gt;"",Invoer!B198,"")</f>
        <v/>
      </c>
      <c r="E168" s="134" t="str">
        <f>IF(D168&lt;&gt;"",Invoer!Z198,"")</f>
        <v/>
      </c>
      <c r="F168" s="134" t="str">
        <f>IF(D168&lt;&gt;"",IF(Invoer!AH198="Ja","J",IF(Invoer!AH198="Nee","N","")),"")</f>
        <v/>
      </c>
      <c r="G168" s="36" t="str">
        <f>IF(OR(E168="",E168=0),"",VLOOKUP(E168,ACTIVITEITENLIJST!D:E,G$2,0))</f>
        <v/>
      </c>
      <c r="H168" s="205" t="str">
        <f t="shared" si="69"/>
        <v/>
      </c>
      <c r="I168" s="4" t="str">
        <f>VLOOKUP($D168,percelen!$AZ:$DM,I$2,0)</f>
        <v/>
      </c>
      <c r="J168" s="212" t="str">
        <f>VLOOKUP($D168,percelen!$AZ:$DM,J$2,0)</f>
        <v/>
      </c>
      <c r="K168" s="4"/>
      <c r="L168" s="4">
        <f>VLOOKUP($D168,percelen!$AZ:$DM,L$2,0)</f>
        <v>0</v>
      </c>
      <c r="M168" s="4" t="str">
        <f>VLOOKUP($D168,percelen!$AZ:$DM,M$2,0)</f>
        <v/>
      </c>
      <c r="N168" s="205" t="e">
        <f>VLOOKUP(M168,NORM!$B$31:$F$38,N$2,0)</f>
        <v>#N/A</v>
      </c>
      <c r="O168" s="4" t="str">
        <f>VLOOKUP($D168,percelen!$AZ:$DM,O$2,0)</f>
        <v>N</v>
      </c>
      <c r="P168" s="4" t="str">
        <f>VLOOKUP($D168,percelen!$AZ:$DM,P$2,0)</f>
        <v>N</v>
      </c>
      <c r="Q168" s="4" t="str">
        <f>VLOOKUP($D168,percelen!$AZ:$DM,Q$2,0)</f>
        <v>N</v>
      </c>
      <c r="R168" s="205" t="str">
        <f>VLOOKUP($D168,percelen!$AZ:$DM,R$2,0)</f>
        <v>N</v>
      </c>
      <c r="S168" s="4" t="str">
        <f>VLOOKUP($D168,percelen!$AZ:$DM,S$2,0)</f>
        <v>N</v>
      </c>
      <c r="T168" s="4" t="str">
        <f>VLOOKUP($D168,percelen!$AZ:$DM,T$2,0)</f>
        <v>N</v>
      </c>
      <c r="U168" s="4" t="str">
        <f>VLOOKUP($D168,percelen!$AZ:$DM,U$2,0)</f>
        <v>N</v>
      </c>
      <c r="V168" s="4" t="str">
        <f>VLOOKUP($D168,percelen!$AZ:$DM,V$2,0)</f>
        <v>N</v>
      </c>
      <c r="W168" s="4" t="str">
        <f>IF(ISERROR(VLOOKUP($G168,GELDIGE_GEWASCODES_ECO!$B:$B,1,0)),"N","J")</f>
        <v>N</v>
      </c>
      <c r="X168" s="4" t="str">
        <f>IF(W168="J",IF(ISERROR(VLOOKUP($G168&amp;"_"&amp;$I168,GELDIGE_GEWASCODES_ECO!$A:$A,1,0)),"N","J"),"J")</f>
        <v>J</v>
      </c>
      <c r="Y168" s="4" t="str">
        <f>IF(ISERROR(VLOOKUP($G168,GELDIGE_GEWASCODES_ECO!$F:$F,1,0)),"N","J")</f>
        <v>N</v>
      </c>
      <c r="Z168" s="205" t="str">
        <f t="shared" si="70"/>
        <v>J</v>
      </c>
      <c r="AA168" s="4" t="str">
        <f>IF(ISERROR(VLOOKUP($G168,GELDIGE_GEWASCODES_ECO!$J:$J,1,0)),"N","J")</f>
        <v>N</v>
      </c>
      <c r="AB168" s="205" t="str">
        <f t="shared" si="71"/>
        <v>J</v>
      </c>
      <c r="AC168" s="4" t="str">
        <f t="shared" si="72"/>
        <v>J</v>
      </c>
      <c r="AD168" s="205" t="str">
        <f t="shared" si="73"/>
        <v>J</v>
      </c>
      <c r="AE168" s="205" t="str">
        <f t="shared" si="74"/>
        <v>J</v>
      </c>
      <c r="AF168" s="205" t="str">
        <f t="shared" si="75"/>
        <v>J</v>
      </c>
      <c r="AG168" s="205" t="str">
        <f t="shared" si="76"/>
        <v>J</v>
      </c>
      <c r="AH168" s="205" t="str">
        <f t="shared" si="77"/>
        <v>J</v>
      </c>
      <c r="AI168" s="205" t="str">
        <f t="shared" si="78"/>
        <v>J</v>
      </c>
      <c r="AJ168" s="205" t="str">
        <f t="shared" si="79"/>
        <v>J</v>
      </c>
      <c r="AK168" s="205" t="str">
        <f t="shared" si="80"/>
        <v>J</v>
      </c>
      <c r="AL168" s="4" t="str">
        <f t="shared" si="81"/>
        <v>N</v>
      </c>
      <c r="AM168" s="150" t="str">
        <f>IF(ISERROR(VLOOKUP(G168,LOV_CDT!E:F,2,0)),"",VLOOKUP(G168,LOV_CDT!E:F,2,0))</f>
        <v/>
      </c>
      <c r="AN168" s="150" t="str">
        <f>IF(ISERROR(VLOOKUP(G168,LOV_CDT!L:M,2,0)),"",VLOOKUP(G168,LOV_CDT!L:M,2,0))</f>
        <v/>
      </c>
      <c r="AO168" s="4" t="str">
        <f t="shared" si="82"/>
        <v>J</v>
      </c>
      <c r="AP168" s="4" t="str">
        <f t="shared" si="83"/>
        <v>J</v>
      </c>
      <c r="AQ168" s="4" t="str">
        <f t="shared" si="84"/>
        <v>J</v>
      </c>
      <c r="AR168" s="4" t="str">
        <f t="shared" si="85"/>
        <v>J</v>
      </c>
      <c r="AS168" s="4" t="str">
        <f t="shared" si="86"/>
        <v>J</v>
      </c>
      <c r="AT168" s="4" t="str">
        <f t="shared" si="87"/>
        <v>J</v>
      </c>
      <c r="AU168" s="4">
        <f t="shared" si="88"/>
        <v>0</v>
      </c>
      <c r="AV168" s="4">
        <f t="shared" si="89"/>
        <v>0</v>
      </c>
      <c r="AW168" s="4">
        <f t="shared" si="90"/>
        <v>0</v>
      </c>
      <c r="AX168" s="4">
        <f t="shared" si="91"/>
        <v>0</v>
      </c>
      <c r="AY168" s="4">
        <f t="shared" si="92"/>
        <v>0</v>
      </c>
      <c r="AZ168" s="4">
        <f t="shared" si="93"/>
        <v>0</v>
      </c>
      <c r="BA168" s="4">
        <f t="shared" si="94"/>
        <v>0</v>
      </c>
      <c r="BB168" s="4" t="e">
        <f>VLOOKUP(G168,ACTIVITEITENLIJST!E:I,BB$2,0)</f>
        <v>#N/A</v>
      </c>
      <c r="BC168" s="4" t="str">
        <f>IF(ISERROR(B168),"J",IF(ISERROR(VLOOKUP(B168,B$3:B167,1,0)),"J","N"))</f>
        <v>N</v>
      </c>
      <c r="BD168" s="354" t="str">
        <f t="shared" si="95"/>
        <v>N</v>
      </c>
      <c r="BE168" s="358" t="str">
        <f t="shared" si="96"/>
        <v>N</v>
      </c>
    </row>
    <row r="169" spans="1:57" x14ac:dyDescent="0.25">
      <c r="A169" t="str">
        <f t="shared" si="97"/>
        <v>_</v>
      </c>
      <c r="B169" t="str">
        <f t="shared" si="68"/>
        <v>_</v>
      </c>
      <c r="C169" s="2">
        <v>99</v>
      </c>
      <c r="D169" s="2" t="str">
        <f>IF(Invoer!B199&lt;&gt;"",Invoer!B199,"")</f>
        <v/>
      </c>
      <c r="E169" s="134" t="str">
        <f>IF(D169&lt;&gt;"",Invoer!Z199,"")</f>
        <v/>
      </c>
      <c r="F169" s="134" t="str">
        <f>IF(D169&lt;&gt;"",IF(Invoer!AH199="Ja","J",IF(Invoer!AH199="Nee","N","")),"")</f>
        <v/>
      </c>
      <c r="G169" s="36" t="str">
        <f>IF(OR(E169="",E169=0),"",VLOOKUP(E169,ACTIVITEITENLIJST!D:E,G$2,0))</f>
        <v/>
      </c>
      <c r="H169" s="205" t="str">
        <f t="shared" si="69"/>
        <v/>
      </c>
      <c r="I169" s="4" t="str">
        <f>VLOOKUP($D169,percelen!$AZ:$DM,I$2,0)</f>
        <v/>
      </c>
      <c r="J169" s="212" t="str">
        <f>VLOOKUP($D169,percelen!$AZ:$DM,J$2,0)</f>
        <v/>
      </c>
      <c r="K169" s="4"/>
      <c r="L169" s="4">
        <f>VLOOKUP($D169,percelen!$AZ:$DM,L$2,0)</f>
        <v>0</v>
      </c>
      <c r="M169" s="4" t="str">
        <f>VLOOKUP($D169,percelen!$AZ:$DM,M$2,0)</f>
        <v/>
      </c>
      <c r="N169" s="205" t="e">
        <f>VLOOKUP(M169,NORM!$B$31:$F$38,N$2,0)</f>
        <v>#N/A</v>
      </c>
      <c r="O169" s="4" t="str">
        <f>VLOOKUP($D169,percelen!$AZ:$DM,O$2,0)</f>
        <v>N</v>
      </c>
      <c r="P169" s="4" t="str">
        <f>VLOOKUP($D169,percelen!$AZ:$DM,P$2,0)</f>
        <v>N</v>
      </c>
      <c r="Q169" s="4" t="str">
        <f>VLOOKUP($D169,percelen!$AZ:$DM,Q$2,0)</f>
        <v>N</v>
      </c>
      <c r="R169" s="205" t="str">
        <f>VLOOKUP($D169,percelen!$AZ:$DM,R$2,0)</f>
        <v>N</v>
      </c>
      <c r="S169" s="4" t="str">
        <f>VLOOKUP($D169,percelen!$AZ:$DM,S$2,0)</f>
        <v>N</v>
      </c>
      <c r="T169" s="4" t="str">
        <f>VLOOKUP($D169,percelen!$AZ:$DM,T$2,0)</f>
        <v>N</v>
      </c>
      <c r="U169" s="4" t="str">
        <f>VLOOKUP($D169,percelen!$AZ:$DM,U$2,0)</f>
        <v>N</v>
      </c>
      <c r="V169" s="4" t="str">
        <f>VLOOKUP($D169,percelen!$AZ:$DM,V$2,0)</f>
        <v>N</v>
      </c>
      <c r="W169" s="4" t="str">
        <f>IF(ISERROR(VLOOKUP($G169,GELDIGE_GEWASCODES_ECO!$B:$B,1,0)),"N","J")</f>
        <v>N</v>
      </c>
      <c r="X169" s="4" t="str">
        <f>IF(W169="J",IF(ISERROR(VLOOKUP($G169&amp;"_"&amp;$I169,GELDIGE_GEWASCODES_ECO!$A:$A,1,0)),"N","J"),"J")</f>
        <v>J</v>
      </c>
      <c r="Y169" s="4" t="str">
        <f>IF(ISERROR(VLOOKUP($G169,GELDIGE_GEWASCODES_ECO!$F:$F,1,0)),"N","J")</f>
        <v>N</v>
      </c>
      <c r="Z169" s="205" t="str">
        <f t="shared" si="70"/>
        <v>J</v>
      </c>
      <c r="AA169" s="4" t="str">
        <f>IF(ISERROR(VLOOKUP($G169,GELDIGE_GEWASCODES_ECO!$J:$J,1,0)),"N","J")</f>
        <v>N</v>
      </c>
      <c r="AB169" s="205" t="str">
        <f t="shared" si="71"/>
        <v>J</v>
      </c>
      <c r="AC169" s="4" t="str">
        <f t="shared" si="72"/>
        <v>J</v>
      </c>
      <c r="AD169" s="205" t="str">
        <f t="shared" si="73"/>
        <v>J</v>
      </c>
      <c r="AE169" s="205" t="str">
        <f t="shared" si="74"/>
        <v>J</v>
      </c>
      <c r="AF169" s="205" t="str">
        <f t="shared" si="75"/>
        <v>J</v>
      </c>
      <c r="AG169" s="205" t="str">
        <f t="shared" si="76"/>
        <v>J</v>
      </c>
      <c r="AH169" s="205" t="str">
        <f t="shared" si="77"/>
        <v>J</v>
      </c>
      <c r="AI169" s="205" t="str">
        <f t="shared" si="78"/>
        <v>J</v>
      </c>
      <c r="AJ169" s="205" t="str">
        <f t="shared" si="79"/>
        <v>J</v>
      </c>
      <c r="AK169" s="205" t="str">
        <f t="shared" si="80"/>
        <v>J</v>
      </c>
      <c r="AL169" s="4" t="str">
        <f t="shared" si="81"/>
        <v>N</v>
      </c>
      <c r="AM169" s="150" t="str">
        <f>IF(ISERROR(VLOOKUP(G169,LOV_CDT!E:F,2,0)),"",VLOOKUP(G169,LOV_CDT!E:F,2,0))</f>
        <v/>
      </c>
      <c r="AN169" s="150" t="str">
        <f>IF(ISERROR(VLOOKUP(G169,LOV_CDT!L:M,2,0)),"",VLOOKUP(G169,LOV_CDT!L:M,2,0))</f>
        <v/>
      </c>
      <c r="AO169" s="4" t="str">
        <f t="shared" si="82"/>
        <v>J</v>
      </c>
      <c r="AP169" s="4" t="str">
        <f t="shared" si="83"/>
        <v>J</v>
      </c>
      <c r="AQ169" s="4" t="str">
        <f t="shared" si="84"/>
        <v>J</v>
      </c>
      <c r="AR169" s="4" t="str">
        <f t="shared" si="85"/>
        <v>J</v>
      </c>
      <c r="AS169" s="4" t="str">
        <f t="shared" si="86"/>
        <v>J</v>
      </c>
      <c r="AT169" s="4" t="str">
        <f t="shared" si="87"/>
        <v>J</v>
      </c>
      <c r="AU169" s="4">
        <f t="shared" si="88"/>
        <v>0</v>
      </c>
      <c r="AV169" s="4">
        <f t="shared" si="89"/>
        <v>0</v>
      </c>
      <c r="AW169" s="4">
        <f t="shared" si="90"/>
        <v>0</v>
      </c>
      <c r="AX169" s="4">
        <f t="shared" si="91"/>
        <v>0</v>
      </c>
      <c r="AY169" s="4">
        <f t="shared" si="92"/>
        <v>0</v>
      </c>
      <c r="AZ169" s="4">
        <f t="shared" si="93"/>
        <v>0</v>
      </c>
      <c r="BA169" s="4">
        <f t="shared" si="94"/>
        <v>0</v>
      </c>
      <c r="BB169" s="4" t="e">
        <f>VLOOKUP(G169,ACTIVITEITENLIJST!E:I,BB$2,0)</f>
        <v>#N/A</v>
      </c>
      <c r="BC169" s="4" t="str">
        <f>IF(ISERROR(B169),"J",IF(ISERROR(VLOOKUP(B169,B$3:B168,1,0)),"J","N"))</f>
        <v>N</v>
      </c>
      <c r="BD169" s="354" t="str">
        <f t="shared" si="95"/>
        <v>N</v>
      </c>
      <c r="BE169" s="358" t="str">
        <f t="shared" si="96"/>
        <v>N</v>
      </c>
    </row>
    <row r="170" spans="1:57" x14ac:dyDescent="0.25">
      <c r="A170" t="str">
        <f t="shared" si="97"/>
        <v>_</v>
      </c>
      <c r="B170" t="str">
        <f t="shared" si="68"/>
        <v>_</v>
      </c>
      <c r="C170" s="2">
        <v>99</v>
      </c>
      <c r="D170" s="2" t="str">
        <f>IF(Invoer!B200&lt;&gt;"",Invoer!B200,"")</f>
        <v/>
      </c>
      <c r="E170" s="134" t="str">
        <f>IF(D170&lt;&gt;"",Invoer!Z200,"")</f>
        <v/>
      </c>
      <c r="F170" s="134" t="str">
        <f>IF(D170&lt;&gt;"",IF(Invoer!AH200="Ja","J",IF(Invoer!AH200="Nee","N","")),"")</f>
        <v/>
      </c>
      <c r="G170" s="36" t="str">
        <f>IF(OR(E170="",E170=0),"",VLOOKUP(E170,ACTIVITEITENLIJST!D:E,G$2,0))</f>
        <v/>
      </c>
      <c r="H170" s="205" t="str">
        <f t="shared" si="69"/>
        <v/>
      </c>
      <c r="I170" s="4" t="str">
        <f>VLOOKUP($D170,percelen!$AZ:$DM,I$2,0)</f>
        <v/>
      </c>
      <c r="J170" s="212" t="str">
        <f>VLOOKUP($D170,percelen!$AZ:$DM,J$2,0)</f>
        <v/>
      </c>
      <c r="K170" s="4"/>
      <c r="L170" s="4">
        <f>VLOOKUP($D170,percelen!$AZ:$DM,L$2,0)</f>
        <v>0</v>
      </c>
      <c r="M170" s="4" t="str">
        <f>VLOOKUP($D170,percelen!$AZ:$DM,M$2,0)</f>
        <v/>
      </c>
      <c r="N170" s="205" t="e">
        <f>VLOOKUP(M170,NORM!$B$31:$F$38,N$2,0)</f>
        <v>#N/A</v>
      </c>
      <c r="O170" s="4" t="str">
        <f>VLOOKUP($D170,percelen!$AZ:$DM,O$2,0)</f>
        <v>N</v>
      </c>
      <c r="P170" s="4" t="str">
        <f>VLOOKUP($D170,percelen!$AZ:$DM,P$2,0)</f>
        <v>N</v>
      </c>
      <c r="Q170" s="4" t="str">
        <f>VLOOKUP($D170,percelen!$AZ:$DM,Q$2,0)</f>
        <v>N</v>
      </c>
      <c r="R170" s="205" t="str">
        <f>VLOOKUP($D170,percelen!$AZ:$DM,R$2,0)</f>
        <v>N</v>
      </c>
      <c r="S170" s="4" t="str">
        <f>VLOOKUP($D170,percelen!$AZ:$DM,S$2,0)</f>
        <v>N</v>
      </c>
      <c r="T170" s="4" t="str">
        <f>VLOOKUP($D170,percelen!$AZ:$DM,T$2,0)</f>
        <v>N</v>
      </c>
      <c r="U170" s="4" t="str">
        <f>VLOOKUP($D170,percelen!$AZ:$DM,U$2,0)</f>
        <v>N</v>
      </c>
      <c r="V170" s="4" t="str">
        <f>VLOOKUP($D170,percelen!$AZ:$DM,V$2,0)</f>
        <v>N</v>
      </c>
      <c r="W170" s="4" t="str">
        <f>IF(ISERROR(VLOOKUP($G170,GELDIGE_GEWASCODES_ECO!$B:$B,1,0)),"N","J")</f>
        <v>N</v>
      </c>
      <c r="X170" s="4" t="str">
        <f>IF(W170="J",IF(ISERROR(VLOOKUP($G170&amp;"_"&amp;$I170,GELDIGE_GEWASCODES_ECO!$A:$A,1,0)),"N","J"),"J")</f>
        <v>J</v>
      </c>
      <c r="Y170" s="4" t="str">
        <f>IF(ISERROR(VLOOKUP($G170,GELDIGE_GEWASCODES_ECO!$F:$F,1,0)),"N","J")</f>
        <v>N</v>
      </c>
      <c r="Z170" s="205" t="str">
        <f t="shared" si="70"/>
        <v>J</v>
      </c>
      <c r="AA170" s="4" t="str">
        <f>IF(ISERROR(VLOOKUP($G170,GELDIGE_GEWASCODES_ECO!$J:$J,1,0)),"N","J")</f>
        <v>N</v>
      </c>
      <c r="AB170" s="205" t="str">
        <f t="shared" si="71"/>
        <v>J</v>
      </c>
      <c r="AC170" s="4" t="str">
        <f t="shared" si="72"/>
        <v>J</v>
      </c>
      <c r="AD170" s="205" t="str">
        <f t="shared" si="73"/>
        <v>J</v>
      </c>
      <c r="AE170" s="205" t="str">
        <f t="shared" si="74"/>
        <v>J</v>
      </c>
      <c r="AF170" s="205" t="str">
        <f t="shared" si="75"/>
        <v>J</v>
      </c>
      <c r="AG170" s="205" t="str">
        <f t="shared" si="76"/>
        <v>J</v>
      </c>
      <c r="AH170" s="205" t="str">
        <f t="shared" si="77"/>
        <v>J</v>
      </c>
      <c r="AI170" s="205" t="str">
        <f t="shared" si="78"/>
        <v>J</v>
      </c>
      <c r="AJ170" s="205" t="str">
        <f t="shared" si="79"/>
        <v>J</v>
      </c>
      <c r="AK170" s="205" t="str">
        <f t="shared" si="80"/>
        <v>J</v>
      </c>
      <c r="AL170" s="4" t="str">
        <f t="shared" si="81"/>
        <v>N</v>
      </c>
      <c r="AM170" s="150" t="str">
        <f>IF(ISERROR(VLOOKUP(G170,LOV_CDT!E:F,2,0)),"",VLOOKUP(G170,LOV_CDT!E:F,2,0))</f>
        <v/>
      </c>
      <c r="AN170" s="150" t="str">
        <f>IF(ISERROR(VLOOKUP(G170,LOV_CDT!L:M,2,0)),"",VLOOKUP(G170,LOV_CDT!L:M,2,0))</f>
        <v/>
      </c>
      <c r="AO170" s="4" t="str">
        <f t="shared" si="82"/>
        <v>J</v>
      </c>
      <c r="AP170" s="4" t="str">
        <f t="shared" si="83"/>
        <v>J</v>
      </c>
      <c r="AQ170" s="4" t="str">
        <f t="shared" si="84"/>
        <v>J</v>
      </c>
      <c r="AR170" s="4" t="str">
        <f t="shared" si="85"/>
        <v>J</v>
      </c>
      <c r="AS170" s="4" t="str">
        <f t="shared" si="86"/>
        <v>J</v>
      </c>
      <c r="AT170" s="4" t="str">
        <f t="shared" si="87"/>
        <v>J</v>
      </c>
      <c r="AU170" s="4">
        <f t="shared" si="88"/>
        <v>0</v>
      </c>
      <c r="AV170" s="4">
        <f t="shared" si="89"/>
        <v>0</v>
      </c>
      <c r="AW170" s="4">
        <f t="shared" si="90"/>
        <v>0</v>
      </c>
      <c r="AX170" s="4">
        <f t="shared" si="91"/>
        <v>0</v>
      </c>
      <c r="AY170" s="4">
        <f t="shared" si="92"/>
        <v>0</v>
      </c>
      <c r="AZ170" s="4">
        <f t="shared" si="93"/>
        <v>0</v>
      </c>
      <c r="BA170" s="4">
        <f t="shared" si="94"/>
        <v>0</v>
      </c>
      <c r="BB170" s="4" t="e">
        <f>VLOOKUP(G170,ACTIVITEITENLIJST!E:I,BB$2,0)</f>
        <v>#N/A</v>
      </c>
      <c r="BC170" s="4" t="str">
        <f>IF(ISERROR(B170),"J",IF(ISERROR(VLOOKUP(B170,B$3:B169,1,0)),"J","N"))</f>
        <v>N</v>
      </c>
      <c r="BD170" s="354" t="str">
        <f t="shared" si="95"/>
        <v>N</v>
      </c>
      <c r="BE170" s="358" t="str">
        <f t="shared" si="96"/>
        <v>N</v>
      </c>
    </row>
    <row r="171" spans="1:57" x14ac:dyDescent="0.25">
      <c r="A171" t="str">
        <f t="shared" si="97"/>
        <v>_</v>
      </c>
      <c r="B171" t="str">
        <f t="shared" si="68"/>
        <v>_</v>
      </c>
      <c r="C171" s="2">
        <v>99</v>
      </c>
      <c r="D171" s="2" t="str">
        <f>IF(Invoer!B201&lt;&gt;"",Invoer!B201,"")</f>
        <v/>
      </c>
      <c r="E171" s="134" t="str">
        <f>IF(D171&lt;&gt;"",Invoer!Z201,"")</f>
        <v/>
      </c>
      <c r="F171" s="134" t="str">
        <f>IF(D171&lt;&gt;"",IF(Invoer!AH201="Ja","J",IF(Invoer!AH201="Nee","N","")),"")</f>
        <v/>
      </c>
      <c r="G171" s="36" t="str">
        <f>IF(OR(E171="",E171=0),"",VLOOKUP(E171,ACTIVITEITENLIJST!D:E,G$2,0))</f>
        <v/>
      </c>
      <c r="H171" s="205" t="str">
        <f t="shared" si="69"/>
        <v/>
      </c>
      <c r="I171" s="4" t="str">
        <f>VLOOKUP($D171,percelen!$AZ:$DM,I$2,0)</f>
        <v/>
      </c>
      <c r="J171" s="212" t="str">
        <f>VLOOKUP($D171,percelen!$AZ:$DM,J$2,0)</f>
        <v/>
      </c>
      <c r="K171" s="4"/>
      <c r="L171" s="4">
        <f>VLOOKUP($D171,percelen!$AZ:$DM,L$2,0)</f>
        <v>0</v>
      </c>
      <c r="M171" s="4" t="str">
        <f>VLOOKUP($D171,percelen!$AZ:$DM,M$2,0)</f>
        <v/>
      </c>
      <c r="N171" s="205" t="e">
        <f>VLOOKUP(M171,NORM!$B$31:$F$38,N$2,0)</f>
        <v>#N/A</v>
      </c>
      <c r="O171" s="4" t="str">
        <f>VLOOKUP($D171,percelen!$AZ:$DM,O$2,0)</f>
        <v>N</v>
      </c>
      <c r="P171" s="4" t="str">
        <f>VLOOKUP($D171,percelen!$AZ:$DM,P$2,0)</f>
        <v>N</v>
      </c>
      <c r="Q171" s="4" t="str">
        <f>VLOOKUP($D171,percelen!$AZ:$DM,Q$2,0)</f>
        <v>N</v>
      </c>
      <c r="R171" s="205" t="str">
        <f>VLOOKUP($D171,percelen!$AZ:$DM,R$2,0)</f>
        <v>N</v>
      </c>
      <c r="S171" s="4" t="str">
        <f>VLOOKUP($D171,percelen!$AZ:$DM,S$2,0)</f>
        <v>N</v>
      </c>
      <c r="T171" s="4" t="str">
        <f>VLOOKUP($D171,percelen!$AZ:$DM,T$2,0)</f>
        <v>N</v>
      </c>
      <c r="U171" s="4" t="str">
        <f>VLOOKUP($D171,percelen!$AZ:$DM,U$2,0)</f>
        <v>N</v>
      </c>
      <c r="V171" s="4" t="str">
        <f>VLOOKUP($D171,percelen!$AZ:$DM,V$2,0)</f>
        <v>N</v>
      </c>
      <c r="W171" s="4" t="str">
        <f>IF(ISERROR(VLOOKUP($G171,GELDIGE_GEWASCODES_ECO!$B:$B,1,0)),"N","J")</f>
        <v>N</v>
      </c>
      <c r="X171" s="4" t="str">
        <f>IF(W171="J",IF(ISERROR(VLOOKUP($G171&amp;"_"&amp;$I171,GELDIGE_GEWASCODES_ECO!$A:$A,1,0)),"N","J"),"J")</f>
        <v>J</v>
      </c>
      <c r="Y171" s="4" t="str">
        <f>IF(ISERROR(VLOOKUP($G171,GELDIGE_GEWASCODES_ECO!$F:$F,1,0)),"N","J")</f>
        <v>N</v>
      </c>
      <c r="Z171" s="205" t="str">
        <f t="shared" si="70"/>
        <v>J</v>
      </c>
      <c r="AA171" s="4" t="str">
        <f>IF(ISERROR(VLOOKUP($G171,GELDIGE_GEWASCODES_ECO!$J:$J,1,0)),"N","J")</f>
        <v>N</v>
      </c>
      <c r="AB171" s="205" t="str">
        <f t="shared" si="71"/>
        <v>J</v>
      </c>
      <c r="AC171" s="4" t="str">
        <f t="shared" si="72"/>
        <v>J</v>
      </c>
      <c r="AD171" s="205" t="str">
        <f t="shared" si="73"/>
        <v>J</v>
      </c>
      <c r="AE171" s="205" t="str">
        <f t="shared" si="74"/>
        <v>J</v>
      </c>
      <c r="AF171" s="205" t="str">
        <f t="shared" si="75"/>
        <v>J</v>
      </c>
      <c r="AG171" s="205" t="str">
        <f t="shared" si="76"/>
        <v>J</v>
      </c>
      <c r="AH171" s="205" t="str">
        <f t="shared" si="77"/>
        <v>J</v>
      </c>
      <c r="AI171" s="205" t="str">
        <f t="shared" si="78"/>
        <v>J</v>
      </c>
      <c r="AJ171" s="205" t="str">
        <f t="shared" si="79"/>
        <v>J</v>
      </c>
      <c r="AK171" s="205" t="str">
        <f t="shared" si="80"/>
        <v>J</v>
      </c>
      <c r="AL171" s="4" t="str">
        <f t="shared" si="81"/>
        <v>N</v>
      </c>
      <c r="AM171" s="150" t="str">
        <f>IF(ISERROR(VLOOKUP(G171,LOV_CDT!E:F,2,0)),"",VLOOKUP(G171,LOV_CDT!E:F,2,0))</f>
        <v/>
      </c>
      <c r="AN171" s="150" t="str">
        <f>IF(ISERROR(VLOOKUP(G171,LOV_CDT!L:M,2,0)),"",VLOOKUP(G171,LOV_CDT!L:M,2,0))</f>
        <v/>
      </c>
      <c r="AO171" s="4" t="str">
        <f t="shared" si="82"/>
        <v>J</v>
      </c>
      <c r="AP171" s="4" t="str">
        <f t="shared" si="83"/>
        <v>J</v>
      </c>
      <c r="AQ171" s="4" t="str">
        <f t="shared" si="84"/>
        <v>J</v>
      </c>
      <c r="AR171" s="4" t="str">
        <f t="shared" si="85"/>
        <v>J</v>
      </c>
      <c r="AS171" s="4" t="str">
        <f t="shared" si="86"/>
        <v>J</v>
      </c>
      <c r="AT171" s="4" t="str">
        <f t="shared" si="87"/>
        <v>J</v>
      </c>
      <c r="AU171" s="4">
        <f t="shared" si="88"/>
        <v>0</v>
      </c>
      <c r="AV171" s="4">
        <f t="shared" si="89"/>
        <v>0</v>
      </c>
      <c r="AW171" s="4">
        <f t="shared" si="90"/>
        <v>0</v>
      </c>
      <c r="AX171" s="4">
        <f t="shared" si="91"/>
        <v>0</v>
      </c>
      <c r="AY171" s="4">
        <f t="shared" si="92"/>
        <v>0</v>
      </c>
      <c r="AZ171" s="4">
        <f t="shared" si="93"/>
        <v>0</v>
      </c>
      <c r="BA171" s="4">
        <f t="shared" si="94"/>
        <v>0</v>
      </c>
      <c r="BB171" s="4" t="e">
        <f>VLOOKUP(G171,ACTIVITEITENLIJST!E:I,BB$2,0)</f>
        <v>#N/A</v>
      </c>
      <c r="BC171" s="4" t="str">
        <f>IF(ISERROR(B171),"J",IF(ISERROR(VLOOKUP(B171,B$3:B170,1,0)),"J","N"))</f>
        <v>N</v>
      </c>
      <c r="BD171" s="354" t="str">
        <f t="shared" si="95"/>
        <v>N</v>
      </c>
      <c r="BE171" s="358" t="str">
        <f t="shared" si="96"/>
        <v>N</v>
      </c>
    </row>
    <row r="172" spans="1:57" x14ac:dyDescent="0.25">
      <c r="A172" t="str">
        <f t="shared" si="97"/>
        <v>_</v>
      </c>
      <c r="B172" t="str">
        <f t="shared" si="68"/>
        <v>_</v>
      </c>
      <c r="C172" s="2">
        <v>99</v>
      </c>
      <c r="D172" s="2" t="str">
        <f>IF(Invoer!B202&lt;&gt;"",Invoer!B202,"")</f>
        <v/>
      </c>
      <c r="E172" s="134" t="str">
        <f>IF(D172&lt;&gt;"",Invoer!Z202,"")</f>
        <v/>
      </c>
      <c r="F172" s="134" t="str">
        <f>IF(D172&lt;&gt;"",IF(Invoer!AH202="Ja","J",IF(Invoer!AH202="Nee","N","")),"")</f>
        <v/>
      </c>
      <c r="G172" s="36" t="str">
        <f>IF(OR(E172="",E172=0),"",VLOOKUP(E172,ACTIVITEITENLIJST!D:E,G$2,0))</f>
        <v/>
      </c>
      <c r="H172" s="205" t="str">
        <f t="shared" si="69"/>
        <v/>
      </c>
      <c r="I172" s="4" t="str">
        <f>VLOOKUP($D172,percelen!$AZ:$DM,I$2,0)</f>
        <v/>
      </c>
      <c r="J172" s="212" t="str">
        <f>VLOOKUP($D172,percelen!$AZ:$DM,J$2,0)</f>
        <v/>
      </c>
      <c r="K172" s="4"/>
      <c r="L172" s="4">
        <f>VLOOKUP($D172,percelen!$AZ:$DM,L$2,0)</f>
        <v>0</v>
      </c>
      <c r="M172" s="4" t="str">
        <f>VLOOKUP($D172,percelen!$AZ:$DM,M$2,0)</f>
        <v/>
      </c>
      <c r="N172" s="205" t="e">
        <f>VLOOKUP(M172,NORM!$B$31:$F$38,N$2,0)</f>
        <v>#N/A</v>
      </c>
      <c r="O172" s="4" t="str">
        <f>VLOOKUP($D172,percelen!$AZ:$DM,O$2,0)</f>
        <v>N</v>
      </c>
      <c r="P172" s="4" t="str">
        <f>VLOOKUP($D172,percelen!$AZ:$DM,P$2,0)</f>
        <v>N</v>
      </c>
      <c r="Q172" s="4" t="str">
        <f>VLOOKUP($D172,percelen!$AZ:$DM,Q$2,0)</f>
        <v>N</v>
      </c>
      <c r="R172" s="205" t="str">
        <f>VLOOKUP($D172,percelen!$AZ:$DM,R$2,0)</f>
        <v>N</v>
      </c>
      <c r="S172" s="4" t="str">
        <f>VLOOKUP($D172,percelen!$AZ:$DM,S$2,0)</f>
        <v>N</v>
      </c>
      <c r="T172" s="4" t="str">
        <f>VLOOKUP($D172,percelen!$AZ:$DM,T$2,0)</f>
        <v>N</v>
      </c>
      <c r="U172" s="4" t="str">
        <f>VLOOKUP($D172,percelen!$AZ:$DM,U$2,0)</f>
        <v>N</v>
      </c>
      <c r="V172" s="4" t="str">
        <f>VLOOKUP($D172,percelen!$AZ:$DM,V$2,0)</f>
        <v>N</v>
      </c>
      <c r="W172" s="4" t="str">
        <f>IF(ISERROR(VLOOKUP($G172,GELDIGE_GEWASCODES_ECO!$B:$B,1,0)),"N","J")</f>
        <v>N</v>
      </c>
      <c r="X172" s="4" t="str">
        <f>IF(W172="J",IF(ISERROR(VLOOKUP($G172&amp;"_"&amp;$I172,GELDIGE_GEWASCODES_ECO!$A:$A,1,0)),"N","J"),"J")</f>
        <v>J</v>
      </c>
      <c r="Y172" s="4" t="str">
        <f>IF(ISERROR(VLOOKUP($G172,GELDIGE_GEWASCODES_ECO!$F:$F,1,0)),"N","J")</f>
        <v>N</v>
      </c>
      <c r="Z172" s="205" t="str">
        <f t="shared" si="70"/>
        <v>J</v>
      </c>
      <c r="AA172" s="4" t="str">
        <f>IF(ISERROR(VLOOKUP($G172,GELDIGE_GEWASCODES_ECO!$J:$J,1,0)),"N","J")</f>
        <v>N</v>
      </c>
      <c r="AB172" s="205" t="str">
        <f t="shared" si="71"/>
        <v>J</v>
      </c>
      <c r="AC172" s="4" t="str">
        <f t="shared" si="72"/>
        <v>J</v>
      </c>
      <c r="AD172" s="205" t="str">
        <f t="shared" si="73"/>
        <v>J</v>
      </c>
      <c r="AE172" s="205" t="str">
        <f t="shared" si="74"/>
        <v>J</v>
      </c>
      <c r="AF172" s="205" t="str">
        <f t="shared" si="75"/>
        <v>J</v>
      </c>
      <c r="AG172" s="205" t="str">
        <f t="shared" si="76"/>
        <v>J</v>
      </c>
      <c r="AH172" s="205" t="str">
        <f t="shared" si="77"/>
        <v>J</v>
      </c>
      <c r="AI172" s="205" t="str">
        <f t="shared" si="78"/>
        <v>J</v>
      </c>
      <c r="AJ172" s="205" t="str">
        <f t="shared" si="79"/>
        <v>J</v>
      </c>
      <c r="AK172" s="205" t="str">
        <f t="shared" si="80"/>
        <v>J</v>
      </c>
      <c r="AL172" s="4" t="str">
        <f t="shared" si="81"/>
        <v>N</v>
      </c>
      <c r="AM172" s="150" t="str">
        <f>IF(ISERROR(VLOOKUP(G172,LOV_CDT!E:F,2,0)),"",VLOOKUP(G172,LOV_CDT!E:F,2,0))</f>
        <v/>
      </c>
      <c r="AN172" s="150" t="str">
        <f>IF(ISERROR(VLOOKUP(G172,LOV_CDT!L:M,2,0)),"",VLOOKUP(G172,LOV_CDT!L:M,2,0))</f>
        <v/>
      </c>
      <c r="AO172" s="4" t="str">
        <f t="shared" si="82"/>
        <v>J</v>
      </c>
      <c r="AP172" s="4" t="str">
        <f t="shared" si="83"/>
        <v>J</v>
      </c>
      <c r="AQ172" s="4" t="str">
        <f t="shared" si="84"/>
        <v>J</v>
      </c>
      <c r="AR172" s="4" t="str">
        <f t="shared" si="85"/>
        <v>J</v>
      </c>
      <c r="AS172" s="4" t="str">
        <f t="shared" si="86"/>
        <v>J</v>
      </c>
      <c r="AT172" s="4" t="str">
        <f t="shared" si="87"/>
        <v>J</v>
      </c>
      <c r="AU172" s="4">
        <f t="shared" si="88"/>
        <v>0</v>
      </c>
      <c r="AV172" s="4">
        <f t="shared" si="89"/>
        <v>0</v>
      </c>
      <c r="AW172" s="4">
        <f t="shared" si="90"/>
        <v>0</v>
      </c>
      <c r="AX172" s="4">
        <f t="shared" si="91"/>
        <v>0</v>
      </c>
      <c r="AY172" s="4">
        <f t="shared" si="92"/>
        <v>0</v>
      </c>
      <c r="AZ172" s="4">
        <f t="shared" si="93"/>
        <v>0</v>
      </c>
      <c r="BA172" s="4">
        <f t="shared" si="94"/>
        <v>0</v>
      </c>
      <c r="BB172" s="4" t="e">
        <f>VLOOKUP(G172,ACTIVITEITENLIJST!E:I,BB$2,0)</f>
        <v>#N/A</v>
      </c>
      <c r="BC172" s="4" t="str">
        <f>IF(ISERROR(B172),"J",IF(ISERROR(VLOOKUP(B172,B$3:B171,1,0)),"J","N"))</f>
        <v>N</v>
      </c>
      <c r="BD172" s="354" t="str">
        <f t="shared" si="95"/>
        <v>N</v>
      </c>
      <c r="BE172" s="358" t="str">
        <f t="shared" si="96"/>
        <v>N</v>
      </c>
    </row>
    <row r="173" spans="1:57" x14ac:dyDescent="0.25">
      <c r="A173" t="str">
        <f t="shared" si="97"/>
        <v>_</v>
      </c>
      <c r="B173" t="str">
        <f t="shared" si="68"/>
        <v>_</v>
      </c>
      <c r="C173" s="2">
        <v>99</v>
      </c>
      <c r="D173" s="2" t="str">
        <f>IF(Invoer!B203&lt;&gt;"",Invoer!B203,"")</f>
        <v/>
      </c>
      <c r="E173" s="134" t="str">
        <f>IF(D173&lt;&gt;"",Invoer!Z203,"")</f>
        <v/>
      </c>
      <c r="F173" s="134" t="str">
        <f>IF(D173&lt;&gt;"",IF(Invoer!AH203="Ja","J",IF(Invoer!AH203="Nee","N","")),"")</f>
        <v/>
      </c>
      <c r="G173" s="36" t="str">
        <f>IF(OR(E173="",E173=0),"",VLOOKUP(E173,ACTIVITEITENLIJST!D:E,G$2,0))</f>
        <v/>
      </c>
      <c r="H173" s="205" t="str">
        <f t="shared" si="69"/>
        <v/>
      </c>
      <c r="I173" s="4" t="str">
        <f>VLOOKUP($D173,percelen!$AZ:$DM,I$2,0)</f>
        <v/>
      </c>
      <c r="J173" s="212" t="str">
        <f>VLOOKUP($D173,percelen!$AZ:$DM,J$2,0)</f>
        <v/>
      </c>
      <c r="K173" s="4"/>
      <c r="L173" s="4">
        <f>VLOOKUP($D173,percelen!$AZ:$DM,L$2,0)</f>
        <v>0</v>
      </c>
      <c r="M173" s="4" t="str">
        <f>VLOOKUP($D173,percelen!$AZ:$DM,M$2,0)</f>
        <v/>
      </c>
      <c r="N173" s="205" t="e">
        <f>VLOOKUP(M173,NORM!$B$31:$F$38,N$2,0)</f>
        <v>#N/A</v>
      </c>
      <c r="O173" s="4" t="str">
        <f>VLOOKUP($D173,percelen!$AZ:$DM,O$2,0)</f>
        <v>N</v>
      </c>
      <c r="P173" s="4" t="str">
        <f>VLOOKUP($D173,percelen!$AZ:$DM,P$2,0)</f>
        <v>N</v>
      </c>
      <c r="Q173" s="4" t="str">
        <f>VLOOKUP($D173,percelen!$AZ:$DM,Q$2,0)</f>
        <v>N</v>
      </c>
      <c r="R173" s="205" t="str">
        <f>VLOOKUP($D173,percelen!$AZ:$DM,R$2,0)</f>
        <v>N</v>
      </c>
      <c r="S173" s="4" t="str">
        <f>VLOOKUP($D173,percelen!$AZ:$DM,S$2,0)</f>
        <v>N</v>
      </c>
      <c r="T173" s="4" t="str">
        <f>VLOOKUP($D173,percelen!$AZ:$DM,T$2,0)</f>
        <v>N</v>
      </c>
      <c r="U173" s="4" t="str">
        <f>VLOOKUP($D173,percelen!$AZ:$DM,U$2,0)</f>
        <v>N</v>
      </c>
      <c r="V173" s="4" t="str">
        <f>VLOOKUP($D173,percelen!$AZ:$DM,V$2,0)</f>
        <v>N</v>
      </c>
      <c r="W173" s="4" t="str">
        <f>IF(ISERROR(VLOOKUP($G173,GELDIGE_GEWASCODES_ECO!$B:$B,1,0)),"N","J")</f>
        <v>N</v>
      </c>
      <c r="X173" s="4" t="str">
        <f>IF(W173="J",IF(ISERROR(VLOOKUP($G173&amp;"_"&amp;$I173,GELDIGE_GEWASCODES_ECO!$A:$A,1,0)),"N","J"),"J")</f>
        <v>J</v>
      </c>
      <c r="Y173" s="4" t="str">
        <f>IF(ISERROR(VLOOKUP($G173,GELDIGE_GEWASCODES_ECO!$F:$F,1,0)),"N","J")</f>
        <v>N</v>
      </c>
      <c r="Z173" s="205" t="str">
        <f t="shared" si="70"/>
        <v>J</v>
      </c>
      <c r="AA173" s="4" t="str">
        <f>IF(ISERROR(VLOOKUP($G173,GELDIGE_GEWASCODES_ECO!$J:$J,1,0)),"N","J")</f>
        <v>N</v>
      </c>
      <c r="AB173" s="205" t="str">
        <f t="shared" si="71"/>
        <v>J</v>
      </c>
      <c r="AC173" s="4" t="str">
        <f t="shared" si="72"/>
        <v>J</v>
      </c>
      <c r="AD173" s="205" t="str">
        <f t="shared" si="73"/>
        <v>J</v>
      </c>
      <c r="AE173" s="205" t="str">
        <f t="shared" si="74"/>
        <v>J</v>
      </c>
      <c r="AF173" s="205" t="str">
        <f t="shared" si="75"/>
        <v>J</v>
      </c>
      <c r="AG173" s="205" t="str">
        <f t="shared" si="76"/>
        <v>J</v>
      </c>
      <c r="AH173" s="205" t="str">
        <f t="shared" si="77"/>
        <v>J</v>
      </c>
      <c r="AI173" s="205" t="str">
        <f t="shared" si="78"/>
        <v>J</v>
      </c>
      <c r="AJ173" s="205" t="str">
        <f t="shared" si="79"/>
        <v>J</v>
      </c>
      <c r="AK173" s="205" t="str">
        <f t="shared" si="80"/>
        <v>J</v>
      </c>
      <c r="AL173" s="4" t="str">
        <f t="shared" si="81"/>
        <v>N</v>
      </c>
      <c r="AM173" s="150" t="str">
        <f>IF(ISERROR(VLOOKUP(G173,LOV_CDT!E:F,2,0)),"",VLOOKUP(G173,LOV_CDT!E:F,2,0))</f>
        <v/>
      </c>
      <c r="AN173" s="150" t="str">
        <f>IF(ISERROR(VLOOKUP(G173,LOV_CDT!L:M,2,0)),"",VLOOKUP(G173,LOV_CDT!L:M,2,0))</f>
        <v/>
      </c>
      <c r="AO173" s="4" t="str">
        <f t="shared" si="82"/>
        <v>J</v>
      </c>
      <c r="AP173" s="4" t="str">
        <f t="shared" si="83"/>
        <v>J</v>
      </c>
      <c r="AQ173" s="4" t="str">
        <f t="shared" si="84"/>
        <v>J</v>
      </c>
      <c r="AR173" s="4" t="str">
        <f t="shared" si="85"/>
        <v>J</v>
      </c>
      <c r="AS173" s="4" t="str">
        <f t="shared" si="86"/>
        <v>J</v>
      </c>
      <c r="AT173" s="4" t="str">
        <f t="shared" si="87"/>
        <v>J</v>
      </c>
      <c r="AU173" s="4">
        <f t="shared" si="88"/>
        <v>0</v>
      </c>
      <c r="AV173" s="4">
        <f t="shared" si="89"/>
        <v>0</v>
      </c>
      <c r="AW173" s="4">
        <f t="shared" si="90"/>
        <v>0</v>
      </c>
      <c r="AX173" s="4">
        <f t="shared" si="91"/>
        <v>0</v>
      </c>
      <c r="AY173" s="4">
        <f t="shared" si="92"/>
        <v>0</v>
      </c>
      <c r="AZ173" s="4">
        <f t="shared" si="93"/>
        <v>0</v>
      </c>
      <c r="BA173" s="4">
        <f t="shared" si="94"/>
        <v>0</v>
      </c>
      <c r="BB173" s="4" t="e">
        <f>VLOOKUP(G173,ACTIVITEITENLIJST!E:I,BB$2,0)</f>
        <v>#N/A</v>
      </c>
      <c r="BC173" s="4" t="str">
        <f>IF(ISERROR(B173),"J",IF(ISERROR(VLOOKUP(B173,B$3:B172,1,0)),"J","N"))</f>
        <v>N</v>
      </c>
      <c r="BD173" s="354" t="str">
        <f t="shared" si="95"/>
        <v>N</v>
      </c>
      <c r="BE173" s="358" t="str">
        <f t="shared" si="96"/>
        <v>N</v>
      </c>
    </row>
    <row r="174" spans="1:57" x14ac:dyDescent="0.25">
      <c r="A174" t="str">
        <f t="shared" si="97"/>
        <v>_</v>
      </c>
      <c r="B174" t="str">
        <f t="shared" si="68"/>
        <v>_</v>
      </c>
      <c r="C174" s="2">
        <v>99</v>
      </c>
      <c r="D174" s="2" t="str">
        <f>IF(Invoer!B204&lt;&gt;"",Invoer!B204,"")</f>
        <v/>
      </c>
      <c r="E174" s="134" t="str">
        <f>IF(D174&lt;&gt;"",Invoer!Z204,"")</f>
        <v/>
      </c>
      <c r="F174" s="134" t="str">
        <f>IF(D174&lt;&gt;"",IF(Invoer!AH204="Ja","J",IF(Invoer!AH204="Nee","N","")),"")</f>
        <v/>
      </c>
      <c r="G174" s="36" t="str">
        <f>IF(OR(E174="",E174=0),"",VLOOKUP(E174,ACTIVITEITENLIJST!D:E,G$2,0))</f>
        <v/>
      </c>
      <c r="H174" s="205" t="str">
        <f t="shared" si="69"/>
        <v/>
      </c>
      <c r="I174" s="4" t="str">
        <f>VLOOKUP($D174,percelen!$AZ:$DM,I$2,0)</f>
        <v/>
      </c>
      <c r="J174" s="212" t="str">
        <f>VLOOKUP($D174,percelen!$AZ:$DM,J$2,0)</f>
        <v/>
      </c>
      <c r="K174" s="4"/>
      <c r="L174" s="4">
        <f>VLOOKUP($D174,percelen!$AZ:$DM,L$2,0)</f>
        <v>0</v>
      </c>
      <c r="M174" s="4" t="str">
        <f>VLOOKUP($D174,percelen!$AZ:$DM,M$2,0)</f>
        <v/>
      </c>
      <c r="N174" s="205" t="e">
        <f>VLOOKUP(M174,NORM!$B$31:$F$38,N$2,0)</f>
        <v>#N/A</v>
      </c>
      <c r="O174" s="4" t="str">
        <f>VLOOKUP($D174,percelen!$AZ:$DM,O$2,0)</f>
        <v>N</v>
      </c>
      <c r="P174" s="4" t="str">
        <f>VLOOKUP($D174,percelen!$AZ:$DM,P$2,0)</f>
        <v>N</v>
      </c>
      <c r="Q174" s="4" t="str">
        <f>VLOOKUP($D174,percelen!$AZ:$DM,Q$2,0)</f>
        <v>N</v>
      </c>
      <c r="R174" s="205" t="str">
        <f>VLOOKUP($D174,percelen!$AZ:$DM,R$2,0)</f>
        <v>N</v>
      </c>
      <c r="S174" s="4" t="str">
        <f>VLOOKUP($D174,percelen!$AZ:$DM,S$2,0)</f>
        <v>N</v>
      </c>
      <c r="T174" s="4" t="str">
        <f>VLOOKUP($D174,percelen!$AZ:$DM,T$2,0)</f>
        <v>N</v>
      </c>
      <c r="U174" s="4" t="str">
        <f>VLOOKUP($D174,percelen!$AZ:$DM,U$2,0)</f>
        <v>N</v>
      </c>
      <c r="V174" s="4" t="str">
        <f>VLOOKUP($D174,percelen!$AZ:$DM,V$2,0)</f>
        <v>N</v>
      </c>
      <c r="W174" s="4" t="str">
        <f>IF(ISERROR(VLOOKUP($G174,GELDIGE_GEWASCODES_ECO!$B:$B,1,0)),"N","J")</f>
        <v>N</v>
      </c>
      <c r="X174" s="4" t="str">
        <f>IF(W174="J",IF(ISERROR(VLOOKUP($G174&amp;"_"&amp;$I174,GELDIGE_GEWASCODES_ECO!$A:$A,1,0)),"N","J"),"J")</f>
        <v>J</v>
      </c>
      <c r="Y174" s="4" t="str">
        <f>IF(ISERROR(VLOOKUP($G174,GELDIGE_GEWASCODES_ECO!$F:$F,1,0)),"N","J")</f>
        <v>N</v>
      </c>
      <c r="Z174" s="205" t="str">
        <f t="shared" si="70"/>
        <v>J</v>
      </c>
      <c r="AA174" s="4" t="str">
        <f>IF(ISERROR(VLOOKUP($G174,GELDIGE_GEWASCODES_ECO!$J:$J,1,0)),"N","J")</f>
        <v>N</v>
      </c>
      <c r="AB174" s="205" t="str">
        <f t="shared" si="71"/>
        <v>J</v>
      </c>
      <c r="AC174" s="4" t="str">
        <f t="shared" si="72"/>
        <v>J</v>
      </c>
      <c r="AD174" s="205" t="str">
        <f t="shared" si="73"/>
        <v>J</v>
      </c>
      <c r="AE174" s="205" t="str">
        <f t="shared" si="74"/>
        <v>J</v>
      </c>
      <c r="AF174" s="205" t="str">
        <f t="shared" si="75"/>
        <v>J</v>
      </c>
      <c r="AG174" s="205" t="str">
        <f t="shared" si="76"/>
        <v>J</v>
      </c>
      <c r="AH174" s="205" t="str">
        <f t="shared" si="77"/>
        <v>J</v>
      </c>
      <c r="AI174" s="205" t="str">
        <f t="shared" si="78"/>
        <v>J</v>
      </c>
      <c r="AJ174" s="205" t="str">
        <f t="shared" si="79"/>
        <v>J</v>
      </c>
      <c r="AK174" s="205" t="str">
        <f t="shared" si="80"/>
        <v>J</v>
      </c>
      <c r="AL174" s="4" t="str">
        <f t="shared" si="81"/>
        <v>N</v>
      </c>
      <c r="AM174" s="150" t="str">
        <f>IF(ISERROR(VLOOKUP(G174,LOV_CDT!E:F,2,0)),"",VLOOKUP(G174,LOV_CDT!E:F,2,0))</f>
        <v/>
      </c>
      <c r="AN174" s="150" t="str">
        <f>IF(ISERROR(VLOOKUP(G174,LOV_CDT!L:M,2,0)),"",VLOOKUP(G174,LOV_CDT!L:M,2,0))</f>
        <v/>
      </c>
      <c r="AO174" s="4" t="str">
        <f t="shared" si="82"/>
        <v>J</v>
      </c>
      <c r="AP174" s="4" t="str">
        <f t="shared" si="83"/>
        <v>J</v>
      </c>
      <c r="AQ174" s="4" t="str">
        <f t="shared" si="84"/>
        <v>J</v>
      </c>
      <c r="AR174" s="4" t="str">
        <f t="shared" si="85"/>
        <v>J</v>
      </c>
      <c r="AS174" s="4" t="str">
        <f t="shared" si="86"/>
        <v>J</v>
      </c>
      <c r="AT174" s="4" t="str">
        <f t="shared" si="87"/>
        <v>J</v>
      </c>
      <c r="AU174" s="4">
        <f t="shared" si="88"/>
        <v>0</v>
      </c>
      <c r="AV174" s="4">
        <f t="shared" si="89"/>
        <v>0</v>
      </c>
      <c r="AW174" s="4">
        <f t="shared" si="90"/>
        <v>0</v>
      </c>
      <c r="AX174" s="4">
        <f t="shared" si="91"/>
        <v>0</v>
      </c>
      <c r="AY174" s="4">
        <f t="shared" si="92"/>
        <v>0</v>
      </c>
      <c r="AZ174" s="4">
        <f t="shared" si="93"/>
        <v>0</v>
      </c>
      <c r="BA174" s="4">
        <f t="shared" si="94"/>
        <v>0</v>
      </c>
      <c r="BB174" s="4" t="e">
        <f>VLOOKUP(G174,ACTIVITEITENLIJST!E:I,BB$2,0)</f>
        <v>#N/A</v>
      </c>
      <c r="BC174" s="4" t="str">
        <f>IF(ISERROR(B174),"J",IF(ISERROR(VLOOKUP(B174,B$3:B173,1,0)),"J","N"))</f>
        <v>N</v>
      </c>
      <c r="BD174" s="354" t="str">
        <f t="shared" si="95"/>
        <v>N</v>
      </c>
      <c r="BE174" s="358" t="str">
        <f t="shared" si="96"/>
        <v>N</v>
      </c>
    </row>
    <row r="175" spans="1:57" x14ac:dyDescent="0.25">
      <c r="A175" t="str">
        <f t="shared" si="97"/>
        <v>_</v>
      </c>
      <c r="B175" t="str">
        <f t="shared" si="68"/>
        <v>_</v>
      </c>
      <c r="C175" s="2">
        <v>99</v>
      </c>
      <c r="D175" s="2" t="str">
        <f>IF(Invoer!B205&lt;&gt;"",Invoer!B205,"")</f>
        <v/>
      </c>
      <c r="E175" s="134" t="str">
        <f>IF(D175&lt;&gt;"",Invoer!Z205,"")</f>
        <v/>
      </c>
      <c r="F175" s="134" t="str">
        <f>IF(D175&lt;&gt;"",IF(Invoer!AH205="Ja","J",IF(Invoer!AH205="Nee","N","")),"")</f>
        <v/>
      </c>
      <c r="G175" s="36" t="str">
        <f>IF(OR(E175="",E175=0),"",VLOOKUP(E175,ACTIVITEITENLIJST!D:E,G$2,0))</f>
        <v/>
      </c>
      <c r="H175" s="205" t="str">
        <f t="shared" si="69"/>
        <v/>
      </c>
      <c r="I175" s="4" t="str">
        <f>VLOOKUP($D175,percelen!$AZ:$DM,I$2,0)</f>
        <v/>
      </c>
      <c r="J175" s="212" t="str">
        <f>VLOOKUP($D175,percelen!$AZ:$DM,J$2,0)</f>
        <v/>
      </c>
      <c r="K175" s="4"/>
      <c r="L175" s="4">
        <f>VLOOKUP($D175,percelen!$AZ:$DM,L$2,0)</f>
        <v>0</v>
      </c>
      <c r="M175" s="4" t="str">
        <f>VLOOKUP($D175,percelen!$AZ:$DM,M$2,0)</f>
        <v/>
      </c>
      <c r="N175" s="205" t="e">
        <f>VLOOKUP(M175,NORM!$B$31:$F$38,N$2,0)</f>
        <v>#N/A</v>
      </c>
      <c r="O175" s="4" t="str">
        <f>VLOOKUP($D175,percelen!$AZ:$DM,O$2,0)</f>
        <v>N</v>
      </c>
      <c r="P175" s="4" t="str">
        <f>VLOOKUP($D175,percelen!$AZ:$DM,P$2,0)</f>
        <v>N</v>
      </c>
      <c r="Q175" s="4" t="str">
        <f>VLOOKUP($D175,percelen!$AZ:$DM,Q$2,0)</f>
        <v>N</v>
      </c>
      <c r="R175" s="205" t="str">
        <f>VLOOKUP($D175,percelen!$AZ:$DM,R$2,0)</f>
        <v>N</v>
      </c>
      <c r="S175" s="4" t="str">
        <f>VLOOKUP($D175,percelen!$AZ:$DM,S$2,0)</f>
        <v>N</v>
      </c>
      <c r="T175" s="4" t="str">
        <f>VLOOKUP($D175,percelen!$AZ:$DM,T$2,0)</f>
        <v>N</v>
      </c>
      <c r="U175" s="4" t="str">
        <f>VLOOKUP($D175,percelen!$AZ:$DM,U$2,0)</f>
        <v>N</v>
      </c>
      <c r="V175" s="4" t="str">
        <f>VLOOKUP($D175,percelen!$AZ:$DM,V$2,0)</f>
        <v>N</v>
      </c>
      <c r="W175" s="4" t="str">
        <f>IF(ISERROR(VLOOKUP($G175,GELDIGE_GEWASCODES_ECO!$B:$B,1,0)),"N","J")</f>
        <v>N</v>
      </c>
      <c r="X175" s="4" t="str">
        <f>IF(W175="J",IF(ISERROR(VLOOKUP($G175&amp;"_"&amp;$I175,GELDIGE_GEWASCODES_ECO!$A:$A,1,0)),"N","J"),"J")</f>
        <v>J</v>
      </c>
      <c r="Y175" s="4" t="str">
        <f>IF(ISERROR(VLOOKUP($G175,GELDIGE_GEWASCODES_ECO!$F:$F,1,0)),"N","J")</f>
        <v>N</v>
      </c>
      <c r="Z175" s="205" t="str">
        <f t="shared" si="70"/>
        <v>J</v>
      </c>
      <c r="AA175" s="4" t="str">
        <f>IF(ISERROR(VLOOKUP($G175,GELDIGE_GEWASCODES_ECO!$J:$J,1,0)),"N","J")</f>
        <v>N</v>
      </c>
      <c r="AB175" s="205" t="str">
        <f t="shared" si="71"/>
        <v>J</v>
      </c>
      <c r="AC175" s="4" t="str">
        <f t="shared" si="72"/>
        <v>J</v>
      </c>
      <c r="AD175" s="205" t="str">
        <f t="shared" si="73"/>
        <v>J</v>
      </c>
      <c r="AE175" s="205" t="str">
        <f t="shared" si="74"/>
        <v>J</v>
      </c>
      <c r="AF175" s="205" t="str">
        <f t="shared" si="75"/>
        <v>J</v>
      </c>
      <c r="AG175" s="205" t="str">
        <f t="shared" si="76"/>
        <v>J</v>
      </c>
      <c r="AH175" s="205" t="str">
        <f t="shared" si="77"/>
        <v>J</v>
      </c>
      <c r="AI175" s="205" t="str">
        <f t="shared" si="78"/>
        <v>J</v>
      </c>
      <c r="AJ175" s="205" t="str">
        <f t="shared" si="79"/>
        <v>J</v>
      </c>
      <c r="AK175" s="205" t="str">
        <f t="shared" si="80"/>
        <v>J</v>
      </c>
      <c r="AL175" s="4" t="str">
        <f t="shared" si="81"/>
        <v>N</v>
      </c>
      <c r="AM175" s="150" t="str">
        <f>IF(ISERROR(VLOOKUP(G175,LOV_CDT!E:F,2,0)),"",VLOOKUP(G175,LOV_CDT!E:F,2,0))</f>
        <v/>
      </c>
      <c r="AN175" s="150" t="str">
        <f>IF(ISERROR(VLOOKUP(G175,LOV_CDT!L:M,2,0)),"",VLOOKUP(G175,LOV_CDT!L:M,2,0))</f>
        <v/>
      </c>
      <c r="AO175" s="4" t="str">
        <f t="shared" si="82"/>
        <v>J</v>
      </c>
      <c r="AP175" s="4" t="str">
        <f t="shared" si="83"/>
        <v>J</v>
      </c>
      <c r="AQ175" s="4" t="str">
        <f t="shared" si="84"/>
        <v>J</v>
      </c>
      <c r="AR175" s="4" t="str">
        <f t="shared" si="85"/>
        <v>J</v>
      </c>
      <c r="AS175" s="4" t="str">
        <f t="shared" si="86"/>
        <v>J</v>
      </c>
      <c r="AT175" s="4" t="str">
        <f t="shared" si="87"/>
        <v>J</v>
      </c>
      <c r="AU175" s="4">
        <f t="shared" si="88"/>
        <v>0</v>
      </c>
      <c r="AV175" s="4">
        <f t="shared" si="89"/>
        <v>0</v>
      </c>
      <c r="AW175" s="4">
        <f t="shared" si="90"/>
        <v>0</v>
      </c>
      <c r="AX175" s="4">
        <f t="shared" si="91"/>
        <v>0</v>
      </c>
      <c r="AY175" s="4">
        <f t="shared" si="92"/>
        <v>0</v>
      </c>
      <c r="AZ175" s="4">
        <f t="shared" si="93"/>
        <v>0</v>
      </c>
      <c r="BA175" s="4">
        <f t="shared" si="94"/>
        <v>0</v>
      </c>
      <c r="BB175" s="4" t="e">
        <f>VLOOKUP(G175,ACTIVITEITENLIJST!E:I,BB$2,0)</f>
        <v>#N/A</v>
      </c>
      <c r="BC175" s="4" t="str">
        <f>IF(ISERROR(B175),"J",IF(ISERROR(VLOOKUP(B175,B$3:B174,1,0)),"J","N"))</f>
        <v>N</v>
      </c>
      <c r="BD175" s="354" t="str">
        <f t="shared" si="95"/>
        <v>N</v>
      </c>
      <c r="BE175" s="358" t="str">
        <f t="shared" si="96"/>
        <v>N</v>
      </c>
    </row>
    <row r="176" spans="1:57" x14ac:dyDescent="0.25">
      <c r="A176" t="str">
        <f t="shared" si="97"/>
        <v>_</v>
      </c>
      <c r="B176" t="str">
        <f t="shared" si="68"/>
        <v>_</v>
      </c>
      <c r="C176" s="2">
        <v>99</v>
      </c>
      <c r="D176" s="2" t="str">
        <f>IF(Invoer!B206&lt;&gt;"",Invoer!B206,"")</f>
        <v/>
      </c>
      <c r="E176" s="134" t="str">
        <f>IF(D176&lt;&gt;"",Invoer!Z206,"")</f>
        <v/>
      </c>
      <c r="F176" s="134" t="str">
        <f>IF(D176&lt;&gt;"",IF(Invoer!AH206="Ja","J",IF(Invoer!AH206="Nee","N","")),"")</f>
        <v/>
      </c>
      <c r="G176" s="36" t="str">
        <f>IF(OR(E176="",E176=0),"",VLOOKUP(E176,ACTIVITEITENLIJST!D:E,G$2,0))</f>
        <v/>
      </c>
      <c r="H176" s="205" t="str">
        <f t="shared" si="69"/>
        <v/>
      </c>
      <c r="I176" s="4" t="str">
        <f>VLOOKUP($D176,percelen!$AZ:$DM,I$2,0)</f>
        <v/>
      </c>
      <c r="J176" s="212" t="str">
        <f>VLOOKUP($D176,percelen!$AZ:$DM,J$2,0)</f>
        <v/>
      </c>
      <c r="K176" s="4"/>
      <c r="L176" s="4">
        <f>VLOOKUP($D176,percelen!$AZ:$DM,L$2,0)</f>
        <v>0</v>
      </c>
      <c r="M176" s="4" t="str">
        <f>VLOOKUP($D176,percelen!$AZ:$DM,M$2,0)</f>
        <v/>
      </c>
      <c r="N176" s="205" t="e">
        <f>VLOOKUP(M176,NORM!$B$31:$F$38,N$2,0)</f>
        <v>#N/A</v>
      </c>
      <c r="O176" s="4" t="str">
        <f>VLOOKUP($D176,percelen!$AZ:$DM,O$2,0)</f>
        <v>N</v>
      </c>
      <c r="P176" s="4" t="str">
        <f>VLOOKUP($D176,percelen!$AZ:$DM,P$2,0)</f>
        <v>N</v>
      </c>
      <c r="Q176" s="4" t="str">
        <f>VLOOKUP($D176,percelen!$AZ:$DM,Q$2,0)</f>
        <v>N</v>
      </c>
      <c r="R176" s="205" t="str">
        <f>VLOOKUP($D176,percelen!$AZ:$DM,R$2,0)</f>
        <v>N</v>
      </c>
      <c r="S176" s="4" t="str">
        <f>VLOOKUP($D176,percelen!$AZ:$DM,S$2,0)</f>
        <v>N</v>
      </c>
      <c r="T176" s="4" t="str">
        <f>VLOOKUP($D176,percelen!$AZ:$DM,T$2,0)</f>
        <v>N</v>
      </c>
      <c r="U176" s="4" t="str">
        <f>VLOOKUP($D176,percelen!$AZ:$DM,U$2,0)</f>
        <v>N</v>
      </c>
      <c r="V176" s="4" t="str">
        <f>VLOOKUP($D176,percelen!$AZ:$DM,V$2,0)</f>
        <v>N</v>
      </c>
      <c r="W176" s="4" t="str">
        <f>IF(ISERROR(VLOOKUP($G176,GELDIGE_GEWASCODES_ECO!$B:$B,1,0)),"N","J")</f>
        <v>N</v>
      </c>
      <c r="X176" s="4" t="str">
        <f>IF(W176="J",IF(ISERROR(VLOOKUP($G176&amp;"_"&amp;$I176,GELDIGE_GEWASCODES_ECO!$A:$A,1,0)),"N","J"),"J")</f>
        <v>J</v>
      </c>
      <c r="Y176" s="4" t="str">
        <f>IF(ISERROR(VLOOKUP($G176,GELDIGE_GEWASCODES_ECO!$F:$F,1,0)),"N","J")</f>
        <v>N</v>
      </c>
      <c r="Z176" s="205" t="str">
        <f t="shared" si="70"/>
        <v>J</v>
      </c>
      <c r="AA176" s="4" t="str">
        <f>IF(ISERROR(VLOOKUP($G176,GELDIGE_GEWASCODES_ECO!$J:$J,1,0)),"N","J")</f>
        <v>N</v>
      </c>
      <c r="AB176" s="205" t="str">
        <f t="shared" si="71"/>
        <v>J</v>
      </c>
      <c r="AC176" s="4" t="str">
        <f t="shared" si="72"/>
        <v>J</v>
      </c>
      <c r="AD176" s="205" t="str">
        <f t="shared" si="73"/>
        <v>J</v>
      </c>
      <c r="AE176" s="205" t="str">
        <f t="shared" si="74"/>
        <v>J</v>
      </c>
      <c r="AF176" s="205" t="str">
        <f t="shared" si="75"/>
        <v>J</v>
      </c>
      <c r="AG176" s="205" t="str">
        <f t="shared" si="76"/>
        <v>J</v>
      </c>
      <c r="AH176" s="205" t="str">
        <f t="shared" si="77"/>
        <v>J</v>
      </c>
      <c r="AI176" s="205" t="str">
        <f t="shared" si="78"/>
        <v>J</v>
      </c>
      <c r="AJ176" s="205" t="str">
        <f t="shared" si="79"/>
        <v>J</v>
      </c>
      <c r="AK176" s="205" t="str">
        <f t="shared" si="80"/>
        <v>J</v>
      </c>
      <c r="AL176" s="4" t="str">
        <f t="shared" si="81"/>
        <v>N</v>
      </c>
      <c r="AM176" s="150" t="str">
        <f>IF(ISERROR(VLOOKUP(G176,LOV_CDT!E:F,2,0)),"",VLOOKUP(G176,LOV_CDT!E:F,2,0))</f>
        <v/>
      </c>
      <c r="AN176" s="150" t="str">
        <f>IF(ISERROR(VLOOKUP(G176,LOV_CDT!L:M,2,0)),"",VLOOKUP(G176,LOV_CDT!L:M,2,0))</f>
        <v/>
      </c>
      <c r="AO176" s="4" t="str">
        <f t="shared" si="82"/>
        <v>J</v>
      </c>
      <c r="AP176" s="4" t="str">
        <f t="shared" si="83"/>
        <v>J</v>
      </c>
      <c r="AQ176" s="4" t="str">
        <f t="shared" si="84"/>
        <v>J</v>
      </c>
      <c r="AR176" s="4" t="str">
        <f t="shared" si="85"/>
        <v>J</v>
      </c>
      <c r="AS176" s="4" t="str">
        <f t="shared" si="86"/>
        <v>J</v>
      </c>
      <c r="AT176" s="4" t="str">
        <f t="shared" si="87"/>
        <v>J</v>
      </c>
      <c r="AU176" s="4">
        <f t="shared" si="88"/>
        <v>0</v>
      </c>
      <c r="AV176" s="4">
        <f t="shared" si="89"/>
        <v>0</v>
      </c>
      <c r="AW176" s="4">
        <f t="shared" si="90"/>
        <v>0</v>
      </c>
      <c r="AX176" s="4">
        <f t="shared" si="91"/>
        <v>0</v>
      </c>
      <c r="AY176" s="4">
        <f t="shared" si="92"/>
        <v>0</v>
      </c>
      <c r="AZ176" s="4">
        <f t="shared" si="93"/>
        <v>0</v>
      </c>
      <c r="BA176" s="4">
        <f t="shared" si="94"/>
        <v>0</v>
      </c>
      <c r="BB176" s="4" t="e">
        <f>VLOOKUP(G176,ACTIVITEITENLIJST!E:I,BB$2,0)</f>
        <v>#N/A</v>
      </c>
      <c r="BC176" s="4" t="str">
        <f>IF(ISERROR(B176),"J",IF(ISERROR(VLOOKUP(B176,B$3:B175,1,0)),"J","N"))</f>
        <v>N</v>
      </c>
      <c r="BD176" s="354" t="str">
        <f t="shared" si="95"/>
        <v>N</v>
      </c>
      <c r="BE176" s="358" t="str">
        <f t="shared" si="96"/>
        <v>N</v>
      </c>
    </row>
    <row r="177" spans="1:57" x14ac:dyDescent="0.25">
      <c r="A177" t="str">
        <f t="shared" si="97"/>
        <v>_</v>
      </c>
      <c r="B177" t="str">
        <f t="shared" si="68"/>
        <v>_</v>
      </c>
      <c r="C177" s="2">
        <v>99</v>
      </c>
      <c r="D177" s="2" t="str">
        <f>IF(Invoer!B207&lt;&gt;"",Invoer!B207,"")</f>
        <v/>
      </c>
      <c r="E177" s="134" t="str">
        <f>IF(D177&lt;&gt;"",Invoer!Z207,"")</f>
        <v/>
      </c>
      <c r="F177" s="134" t="str">
        <f>IF(D177&lt;&gt;"",IF(Invoer!AH207="Ja","J",IF(Invoer!AH207="Nee","N","")),"")</f>
        <v/>
      </c>
      <c r="G177" s="36" t="str">
        <f>IF(OR(E177="",E177=0),"",VLOOKUP(E177,ACTIVITEITENLIJST!D:E,G$2,0))</f>
        <v/>
      </c>
      <c r="H177" s="205" t="str">
        <f t="shared" si="69"/>
        <v/>
      </c>
      <c r="I177" s="4" t="str">
        <f>VLOOKUP($D177,percelen!$AZ:$DM,I$2,0)</f>
        <v/>
      </c>
      <c r="J177" s="212" t="str">
        <f>VLOOKUP($D177,percelen!$AZ:$DM,J$2,0)</f>
        <v/>
      </c>
      <c r="K177" s="4"/>
      <c r="L177" s="4">
        <f>VLOOKUP($D177,percelen!$AZ:$DM,L$2,0)</f>
        <v>0</v>
      </c>
      <c r="M177" s="4" t="str">
        <f>VLOOKUP($D177,percelen!$AZ:$DM,M$2,0)</f>
        <v/>
      </c>
      <c r="N177" s="205" t="e">
        <f>VLOOKUP(M177,NORM!$B$31:$F$38,N$2,0)</f>
        <v>#N/A</v>
      </c>
      <c r="O177" s="4" t="str">
        <f>VLOOKUP($D177,percelen!$AZ:$DM,O$2,0)</f>
        <v>N</v>
      </c>
      <c r="P177" s="4" t="str">
        <f>VLOOKUP($D177,percelen!$AZ:$DM,P$2,0)</f>
        <v>N</v>
      </c>
      <c r="Q177" s="4" t="str">
        <f>VLOOKUP($D177,percelen!$AZ:$DM,Q$2,0)</f>
        <v>N</v>
      </c>
      <c r="R177" s="205" t="str">
        <f>VLOOKUP($D177,percelen!$AZ:$DM,R$2,0)</f>
        <v>N</v>
      </c>
      <c r="S177" s="4" t="str">
        <f>VLOOKUP($D177,percelen!$AZ:$DM,S$2,0)</f>
        <v>N</v>
      </c>
      <c r="T177" s="4" t="str">
        <f>VLOOKUP($D177,percelen!$AZ:$DM,T$2,0)</f>
        <v>N</v>
      </c>
      <c r="U177" s="4" t="str">
        <f>VLOOKUP($D177,percelen!$AZ:$DM,U$2,0)</f>
        <v>N</v>
      </c>
      <c r="V177" s="4" t="str">
        <f>VLOOKUP($D177,percelen!$AZ:$DM,V$2,0)</f>
        <v>N</v>
      </c>
      <c r="W177" s="4" t="str">
        <f>IF(ISERROR(VLOOKUP($G177,GELDIGE_GEWASCODES_ECO!$B:$B,1,0)),"N","J")</f>
        <v>N</v>
      </c>
      <c r="X177" s="4" t="str">
        <f>IF(W177="J",IF(ISERROR(VLOOKUP($G177&amp;"_"&amp;$I177,GELDIGE_GEWASCODES_ECO!$A:$A,1,0)),"N","J"),"J")</f>
        <v>J</v>
      </c>
      <c r="Y177" s="4" t="str">
        <f>IF(ISERROR(VLOOKUP($G177,GELDIGE_GEWASCODES_ECO!$F:$F,1,0)),"N","J")</f>
        <v>N</v>
      </c>
      <c r="Z177" s="205" t="str">
        <f t="shared" si="70"/>
        <v>J</v>
      </c>
      <c r="AA177" s="4" t="str">
        <f>IF(ISERROR(VLOOKUP($G177,GELDIGE_GEWASCODES_ECO!$J:$J,1,0)),"N","J")</f>
        <v>N</v>
      </c>
      <c r="AB177" s="205" t="str">
        <f t="shared" si="71"/>
        <v>J</v>
      </c>
      <c r="AC177" s="4" t="str">
        <f t="shared" si="72"/>
        <v>J</v>
      </c>
      <c r="AD177" s="205" t="str">
        <f t="shared" si="73"/>
        <v>J</v>
      </c>
      <c r="AE177" s="205" t="str">
        <f t="shared" si="74"/>
        <v>J</v>
      </c>
      <c r="AF177" s="205" t="str">
        <f t="shared" si="75"/>
        <v>J</v>
      </c>
      <c r="AG177" s="205" t="str">
        <f t="shared" si="76"/>
        <v>J</v>
      </c>
      <c r="AH177" s="205" t="str">
        <f t="shared" si="77"/>
        <v>J</v>
      </c>
      <c r="AI177" s="205" t="str">
        <f t="shared" si="78"/>
        <v>J</v>
      </c>
      <c r="AJ177" s="205" t="str">
        <f t="shared" si="79"/>
        <v>J</v>
      </c>
      <c r="AK177" s="205" t="str">
        <f t="shared" si="80"/>
        <v>J</v>
      </c>
      <c r="AL177" s="4" t="str">
        <f t="shared" si="81"/>
        <v>N</v>
      </c>
      <c r="AM177" s="150" t="str">
        <f>IF(ISERROR(VLOOKUP(G177,LOV_CDT!E:F,2,0)),"",VLOOKUP(G177,LOV_CDT!E:F,2,0))</f>
        <v/>
      </c>
      <c r="AN177" s="150" t="str">
        <f>IF(ISERROR(VLOOKUP(G177,LOV_CDT!L:M,2,0)),"",VLOOKUP(G177,LOV_CDT!L:M,2,0))</f>
        <v/>
      </c>
      <c r="AO177" s="4" t="str">
        <f t="shared" si="82"/>
        <v>J</v>
      </c>
      <c r="AP177" s="4" t="str">
        <f t="shared" si="83"/>
        <v>J</v>
      </c>
      <c r="AQ177" s="4" t="str">
        <f t="shared" si="84"/>
        <v>J</v>
      </c>
      <c r="AR177" s="4" t="str">
        <f t="shared" si="85"/>
        <v>J</v>
      </c>
      <c r="AS177" s="4" t="str">
        <f t="shared" si="86"/>
        <v>J</v>
      </c>
      <c r="AT177" s="4" t="str">
        <f t="shared" si="87"/>
        <v>J</v>
      </c>
      <c r="AU177" s="4">
        <f t="shared" si="88"/>
        <v>0</v>
      </c>
      <c r="AV177" s="4">
        <f t="shared" si="89"/>
        <v>0</v>
      </c>
      <c r="AW177" s="4">
        <f t="shared" si="90"/>
        <v>0</v>
      </c>
      <c r="AX177" s="4">
        <f t="shared" si="91"/>
        <v>0</v>
      </c>
      <c r="AY177" s="4">
        <f t="shared" si="92"/>
        <v>0</v>
      </c>
      <c r="AZ177" s="4">
        <f t="shared" si="93"/>
        <v>0</v>
      </c>
      <c r="BA177" s="4">
        <f t="shared" si="94"/>
        <v>0</v>
      </c>
      <c r="BB177" s="4" t="e">
        <f>VLOOKUP(G177,ACTIVITEITENLIJST!E:I,BB$2,0)</f>
        <v>#N/A</v>
      </c>
      <c r="BC177" s="4" t="str">
        <f>IF(ISERROR(B177),"J",IF(ISERROR(VLOOKUP(B177,B$3:B176,1,0)),"J","N"))</f>
        <v>N</v>
      </c>
      <c r="BD177" s="354" t="str">
        <f t="shared" si="95"/>
        <v>N</v>
      </c>
      <c r="BE177" s="358" t="str">
        <f t="shared" si="96"/>
        <v>N</v>
      </c>
    </row>
    <row r="178" spans="1:57" x14ac:dyDescent="0.25">
      <c r="A178" t="str">
        <f t="shared" si="97"/>
        <v>_</v>
      </c>
      <c r="B178" t="str">
        <f t="shared" si="68"/>
        <v>_</v>
      </c>
      <c r="C178" s="2">
        <v>99</v>
      </c>
      <c r="D178" s="2" t="str">
        <f>IF(Invoer!B208&lt;&gt;"",Invoer!B208,"")</f>
        <v/>
      </c>
      <c r="E178" s="134" t="str">
        <f>IF(D178&lt;&gt;"",Invoer!Z208,"")</f>
        <v/>
      </c>
      <c r="F178" s="134" t="str">
        <f>IF(D178&lt;&gt;"",IF(Invoer!AH208="Ja","J",IF(Invoer!AH208="Nee","N","")),"")</f>
        <v/>
      </c>
      <c r="G178" s="36" t="str">
        <f>IF(OR(E178="",E178=0),"",VLOOKUP(E178,ACTIVITEITENLIJST!D:E,G$2,0))</f>
        <v/>
      </c>
      <c r="H178" s="205" t="str">
        <f t="shared" si="69"/>
        <v/>
      </c>
      <c r="I178" s="4" t="str">
        <f>VLOOKUP($D178,percelen!$AZ:$DM,I$2,0)</f>
        <v/>
      </c>
      <c r="J178" s="212" t="str">
        <f>VLOOKUP($D178,percelen!$AZ:$DM,J$2,0)</f>
        <v/>
      </c>
      <c r="K178" s="4"/>
      <c r="L178" s="4">
        <f>VLOOKUP($D178,percelen!$AZ:$DM,L$2,0)</f>
        <v>0</v>
      </c>
      <c r="M178" s="4" t="str">
        <f>VLOOKUP($D178,percelen!$AZ:$DM,M$2,0)</f>
        <v/>
      </c>
      <c r="N178" s="205" t="e">
        <f>VLOOKUP(M178,NORM!$B$31:$F$38,N$2,0)</f>
        <v>#N/A</v>
      </c>
      <c r="O178" s="4" t="str">
        <f>VLOOKUP($D178,percelen!$AZ:$DM,O$2,0)</f>
        <v>N</v>
      </c>
      <c r="P178" s="4" t="str">
        <f>VLOOKUP($D178,percelen!$AZ:$DM,P$2,0)</f>
        <v>N</v>
      </c>
      <c r="Q178" s="4" t="str">
        <f>VLOOKUP($D178,percelen!$AZ:$DM,Q$2,0)</f>
        <v>N</v>
      </c>
      <c r="R178" s="205" t="str">
        <f>VLOOKUP($D178,percelen!$AZ:$DM,R$2,0)</f>
        <v>N</v>
      </c>
      <c r="S178" s="4" t="str">
        <f>VLOOKUP($D178,percelen!$AZ:$DM,S$2,0)</f>
        <v>N</v>
      </c>
      <c r="T178" s="4" t="str">
        <f>VLOOKUP($D178,percelen!$AZ:$DM,T$2,0)</f>
        <v>N</v>
      </c>
      <c r="U178" s="4" t="str">
        <f>VLOOKUP($D178,percelen!$AZ:$DM,U$2,0)</f>
        <v>N</v>
      </c>
      <c r="V178" s="4" t="str">
        <f>VLOOKUP($D178,percelen!$AZ:$DM,V$2,0)</f>
        <v>N</v>
      </c>
      <c r="W178" s="4" t="str">
        <f>IF(ISERROR(VLOOKUP($G178,GELDIGE_GEWASCODES_ECO!$B:$B,1,0)),"N","J")</f>
        <v>N</v>
      </c>
      <c r="X178" s="4" t="str">
        <f>IF(W178="J",IF(ISERROR(VLOOKUP($G178&amp;"_"&amp;$I178,GELDIGE_GEWASCODES_ECO!$A:$A,1,0)),"N","J"),"J")</f>
        <v>J</v>
      </c>
      <c r="Y178" s="4" t="str">
        <f>IF(ISERROR(VLOOKUP($G178,GELDIGE_GEWASCODES_ECO!$F:$F,1,0)),"N","J")</f>
        <v>N</v>
      </c>
      <c r="Z178" s="205" t="str">
        <f t="shared" si="70"/>
        <v>J</v>
      </c>
      <c r="AA178" s="4" t="str">
        <f>IF(ISERROR(VLOOKUP($G178,GELDIGE_GEWASCODES_ECO!$J:$J,1,0)),"N","J")</f>
        <v>N</v>
      </c>
      <c r="AB178" s="205" t="str">
        <f t="shared" si="71"/>
        <v>J</v>
      </c>
      <c r="AC178" s="4" t="str">
        <f t="shared" si="72"/>
        <v>J</v>
      </c>
      <c r="AD178" s="205" t="str">
        <f t="shared" si="73"/>
        <v>J</v>
      </c>
      <c r="AE178" s="205" t="str">
        <f t="shared" si="74"/>
        <v>J</v>
      </c>
      <c r="AF178" s="205" t="str">
        <f t="shared" si="75"/>
        <v>J</v>
      </c>
      <c r="AG178" s="205" t="str">
        <f t="shared" si="76"/>
        <v>J</v>
      </c>
      <c r="AH178" s="205" t="str">
        <f t="shared" si="77"/>
        <v>J</v>
      </c>
      <c r="AI178" s="205" t="str">
        <f t="shared" si="78"/>
        <v>J</v>
      </c>
      <c r="AJ178" s="205" t="str">
        <f t="shared" si="79"/>
        <v>J</v>
      </c>
      <c r="AK178" s="205" t="str">
        <f t="shared" si="80"/>
        <v>J</v>
      </c>
      <c r="AL178" s="4" t="str">
        <f t="shared" si="81"/>
        <v>N</v>
      </c>
      <c r="AM178" s="150" t="str">
        <f>IF(ISERROR(VLOOKUP(G178,LOV_CDT!E:F,2,0)),"",VLOOKUP(G178,LOV_CDT!E:F,2,0))</f>
        <v/>
      </c>
      <c r="AN178" s="150" t="str">
        <f>IF(ISERROR(VLOOKUP(G178,LOV_CDT!L:M,2,0)),"",VLOOKUP(G178,LOV_CDT!L:M,2,0))</f>
        <v/>
      </c>
      <c r="AO178" s="4" t="str">
        <f t="shared" si="82"/>
        <v>J</v>
      </c>
      <c r="AP178" s="4" t="str">
        <f t="shared" si="83"/>
        <v>J</v>
      </c>
      <c r="AQ178" s="4" t="str">
        <f t="shared" si="84"/>
        <v>J</v>
      </c>
      <c r="AR178" s="4" t="str">
        <f t="shared" si="85"/>
        <v>J</v>
      </c>
      <c r="AS178" s="4" t="str">
        <f t="shared" si="86"/>
        <v>J</v>
      </c>
      <c r="AT178" s="4" t="str">
        <f t="shared" si="87"/>
        <v>J</v>
      </c>
      <c r="AU178" s="4">
        <f t="shared" si="88"/>
        <v>0</v>
      </c>
      <c r="AV178" s="4">
        <f t="shared" si="89"/>
        <v>0</v>
      </c>
      <c r="AW178" s="4">
        <f t="shared" si="90"/>
        <v>0</v>
      </c>
      <c r="AX178" s="4">
        <f t="shared" si="91"/>
        <v>0</v>
      </c>
      <c r="AY178" s="4">
        <f t="shared" si="92"/>
        <v>0</v>
      </c>
      <c r="AZ178" s="4">
        <f t="shared" si="93"/>
        <v>0</v>
      </c>
      <c r="BA178" s="4">
        <f t="shared" si="94"/>
        <v>0</v>
      </c>
      <c r="BB178" s="4" t="e">
        <f>VLOOKUP(G178,ACTIVITEITENLIJST!E:I,BB$2,0)</f>
        <v>#N/A</v>
      </c>
      <c r="BC178" s="4" t="str">
        <f>IF(ISERROR(B178),"J",IF(ISERROR(VLOOKUP(B178,B$3:B177,1,0)),"J","N"))</f>
        <v>N</v>
      </c>
      <c r="BD178" s="354" t="str">
        <f t="shared" si="95"/>
        <v>N</v>
      </c>
      <c r="BE178" s="358" t="str">
        <f t="shared" si="96"/>
        <v>N</v>
      </c>
    </row>
    <row r="179" spans="1:57" x14ac:dyDescent="0.25">
      <c r="A179" t="str">
        <f t="shared" si="97"/>
        <v>_</v>
      </c>
      <c r="B179" t="str">
        <f t="shared" si="68"/>
        <v>_</v>
      </c>
      <c r="C179" s="2">
        <v>99</v>
      </c>
      <c r="D179" s="2" t="str">
        <f>IF(Invoer!B209&lt;&gt;"",Invoer!B209,"")</f>
        <v/>
      </c>
      <c r="E179" s="134" t="str">
        <f>IF(D179&lt;&gt;"",Invoer!Z209,"")</f>
        <v/>
      </c>
      <c r="F179" s="134" t="str">
        <f>IF(D179&lt;&gt;"",IF(Invoer!AH209="Ja","J",IF(Invoer!AH209="Nee","N","")),"")</f>
        <v/>
      </c>
      <c r="G179" s="36" t="str">
        <f>IF(OR(E179="",E179=0),"",VLOOKUP(E179,ACTIVITEITENLIJST!D:E,G$2,0))</f>
        <v/>
      </c>
      <c r="H179" s="205" t="str">
        <f t="shared" si="69"/>
        <v/>
      </c>
      <c r="I179" s="4" t="str">
        <f>VLOOKUP($D179,percelen!$AZ:$DM,I$2,0)</f>
        <v/>
      </c>
      <c r="J179" s="212" t="str">
        <f>VLOOKUP($D179,percelen!$AZ:$DM,J$2,0)</f>
        <v/>
      </c>
      <c r="K179" s="4"/>
      <c r="L179" s="4">
        <f>VLOOKUP($D179,percelen!$AZ:$DM,L$2,0)</f>
        <v>0</v>
      </c>
      <c r="M179" s="4" t="str">
        <f>VLOOKUP($D179,percelen!$AZ:$DM,M$2,0)</f>
        <v/>
      </c>
      <c r="N179" s="205" t="e">
        <f>VLOOKUP(M179,NORM!$B$31:$F$38,N$2,0)</f>
        <v>#N/A</v>
      </c>
      <c r="O179" s="4" t="str">
        <f>VLOOKUP($D179,percelen!$AZ:$DM,O$2,0)</f>
        <v>N</v>
      </c>
      <c r="P179" s="4" t="str">
        <f>VLOOKUP($D179,percelen!$AZ:$DM,P$2,0)</f>
        <v>N</v>
      </c>
      <c r="Q179" s="4" t="str">
        <f>VLOOKUP($D179,percelen!$AZ:$DM,Q$2,0)</f>
        <v>N</v>
      </c>
      <c r="R179" s="205" t="str">
        <f>VLOOKUP($D179,percelen!$AZ:$DM,R$2,0)</f>
        <v>N</v>
      </c>
      <c r="S179" s="4" t="str">
        <f>VLOOKUP($D179,percelen!$AZ:$DM,S$2,0)</f>
        <v>N</v>
      </c>
      <c r="T179" s="4" t="str">
        <f>VLOOKUP($D179,percelen!$AZ:$DM,T$2,0)</f>
        <v>N</v>
      </c>
      <c r="U179" s="4" t="str">
        <f>VLOOKUP($D179,percelen!$AZ:$DM,U$2,0)</f>
        <v>N</v>
      </c>
      <c r="V179" s="4" t="str">
        <f>VLOOKUP($D179,percelen!$AZ:$DM,V$2,0)</f>
        <v>N</v>
      </c>
      <c r="W179" s="4" t="str">
        <f>IF(ISERROR(VLOOKUP($G179,GELDIGE_GEWASCODES_ECO!$B:$B,1,0)),"N","J")</f>
        <v>N</v>
      </c>
      <c r="X179" s="4" t="str">
        <f>IF(W179="J",IF(ISERROR(VLOOKUP($G179&amp;"_"&amp;$I179,GELDIGE_GEWASCODES_ECO!$A:$A,1,0)),"N","J"),"J")</f>
        <v>J</v>
      </c>
      <c r="Y179" s="4" t="str">
        <f>IF(ISERROR(VLOOKUP($G179,GELDIGE_GEWASCODES_ECO!$F:$F,1,0)),"N","J")</f>
        <v>N</v>
      </c>
      <c r="Z179" s="205" t="str">
        <f t="shared" si="70"/>
        <v>J</v>
      </c>
      <c r="AA179" s="4" t="str">
        <f>IF(ISERROR(VLOOKUP($G179,GELDIGE_GEWASCODES_ECO!$J:$J,1,0)),"N","J")</f>
        <v>N</v>
      </c>
      <c r="AB179" s="205" t="str">
        <f t="shared" si="71"/>
        <v>J</v>
      </c>
      <c r="AC179" s="4" t="str">
        <f t="shared" si="72"/>
        <v>J</v>
      </c>
      <c r="AD179" s="205" t="str">
        <f t="shared" si="73"/>
        <v>J</v>
      </c>
      <c r="AE179" s="205" t="str">
        <f t="shared" si="74"/>
        <v>J</v>
      </c>
      <c r="AF179" s="205" t="str">
        <f t="shared" si="75"/>
        <v>J</v>
      </c>
      <c r="AG179" s="205" t="str">
        <f t="shared" si="76"/>
        <v>J</v>
      </c>
      <c r="AH179" s="205" t="str">
        <f t="shared" si="77"/>
        <v>J</v>
      </c>
      <c r="AI179" s="205" t="str">
        <f t="shared" si="78"/>
        <v>J</v>
      </c>
      <c r="AJ179" s="205" t="str">
        <f t="shared" si="79"/>
        <v>J</v>
      </c>
      <c r="AK179" s="205" t="str">
        <f t="shared" si="80"/>
        <v>J</v>
      </c>
      <c r="AL179" s="4" t="str">
        <f t="shared" si="81"/>
        <v>N</v>
      </c>
      <c r="AM179" s="150" t="str">
        <f>IF(ISERROR(VLOOKUP(G179,LOV_CDT!E:F,2,0)),"",VLOOKUP(G179,LOV_CDT!E:F,2,0))</f>
        <v/>
      </c>
      <c r="AN179" s="150" t="str">
        <f>IF(ISERROR(VLOOKUP(G179,LOV_CDT!L:M,2,0)),"",VLOOKUP(G179,LOV_CDT!L:M,2,0))</f>
        <v/>
      </c>
      <c r="AO179" s="4" t="str">
        <f t="shared" si="82"/>
        <v>J</v>
      </c>
      <c r="AP179" s="4" t="str">
        <f t="shared" si="83"/>
        <v>J</v>
      </c>
      <c r="AQ179" s="4" t="str">
        <f t="shared" si="84"/>
        <v>J</v>
      </c>
      <c r="AR179" s="4" t="str">
        <f t="shared" si="85"/>
        <v>J</v>
      </c>
      <c r="AS179" s="4" t="str">
        <f t="shared" si="86"/>
        <v>J</v>
      </c>
      <c r="AT179" s="4" t="str">
        <f t="shared" si="87"/>
        <v>J</v>
      </c>
      <c r="AU179" s="4">
        <f t="shared" si="88"/>
        <v>0</v>
      </c>
      <c r="AV179" s="4">
        <f t="shared" si="89"/>
        <v>0</v>
      </c>
      <c r="AW179" s="4">
        <f t="shared" si="90"/>
        <v>0</v>
      </c>
      <c r="AX179" s="4">
        <f t="shared" si="91"/>
        <v>0</v>
      </c>
      <c r="AY179" s="4">
        <f t="shared" si="92"/>
        <v>0</v>
      </c>
      <c r="AZ179" s="4">
        <f t="shared" si="93"/>
        <v>0</v>
      </c>
      <c r="BA179" s="4">
        <f t="shared" si="94"/>
        <v>0</v>
      </c>
      <c r="BB179" s="4" t="e">
        <f>VLOOKUP(G179,ACTIVITEITENLIJST!E:I,BB$2,0)</f>
        <v>#N/A</v>
      </c>
      <c r="BC179" s="4" t="str">
        <f>IF(ISERROR(B179),"J",IF(ISERROR(VLOOKUP(B179,B$3:B178,1,0)),"J","N"))</f>
        <v>N</v>
      </c>
      <c r="BD179" s="354" t="str">
        <f t="shared" si="95"/>
        <v>N</v>
      </c>
      <c r="BE179" s="358" t="str">
        <f t="shared" si="96"/>
        <v>N</v>
      </c>
    </row>
    <row r="180" spans="1:57" x14ac:dyDescent="0.25">
      <c r="A180" t="str">
        <f t="shared" si="97"/>
        <v>_</v>
      </c>
      <c r="B180" t="str">
        <f t="shared" si="68"/>
        <v>_</v>
      </c>
      <c r="C180" s="2">
        <v>99</v>
      </c>
      <c r="D180" s="2" t="str">
        <f>IF(Invoer!B210&lt;&gt;"",Invoer!B210,"")</f>
        <v/>
      </c>
      <c r="E180" s="134" t="str">
        <f>IF(D180&lt;&gt;"",Invoer!Z210,"")</f>
        <v/>
      </c>
      <c r="F180" s="134" t="str">
        <f>IF(D180&lt;&gt;"",IF(Invoer!AH210="Ja","J",IF(Invoer!AH210="Nee","N","")),"")</f>
        <v/>
      </c>
      <c r="G180" s="36" t="str">
        <f>IF(OR(E180="",E180=0),"",VLOOKUP(E180,ACTIVITEITENLIJST!D:E,G$2,0))</f>
        <v/>
      </c>
      <c r="H180" s="205" t="str">
        <f t="shared" si="69"/>
        <v/>
      </c>
      <c r="I180" s="4" t="str">
        <f>VLOOKUP($D180,percelen!$AZ:$DM,I$2,0)</f>
        <v/>
      </c>
      <c r="J180" s="212" t="str">
        <f>VLOOKUP($D180,percelen!$AZ:$DM,J$2,0)</f>
        <v/>
      </c>
      <c r="K180" s="4"/>
      <c r="L180" s="4">
        <f>VLOOKUP($D180,percelen!$AZ:$DM,L$2,0)</f>
        <v>0</v>
      </c>
      <c r="M180" s="4" t="str">
        <f>VLOOKUP($D180,percelen!$AZ:$DM,M$2,0)</f>
        <v/>
      </c>
      <c r="N180" s="205" t="e">
        <f>VLOOKUP(M180,NORM!$B$31:$F$38,N$2,0)</f>
        <v>#N/A</v>
      </c>
      <c r="O180" s="4" t="str">
        <f>VLOOKUP($D180,percelen!$AZ:$DM,O$2,0)</f>
        <v>N</v>
      </c>
      <c r="P180" s="4" t="str">
        <f>VLOOKUP($D180,percelen!$AZ:$DM,P$2,0)</f>
        <v>N</v>
      </c>
      <c r="Q180" s="4" t="str">
        <f>VLOOKUP($D180,percelen!$AZ:$DM,Q$2,0)</f>
        <v>N</v>
      </c>
      <c r="R180" s="205" t="str">
        <f>VLOOKUP($D180,percelen!$AZ:$DM,R$2,0)</f>
        <v>N</v>
      </c>
      <c r="S180" s="4" t="str">
        <f>VLOOKUP($D180,percelen!$AZ:$DM,S$2,0)</f>
        <v>N</v>
      </c>
      <c r="T180" s="4" t="str">
        <f>VLOOKUP($D180,percelen!$AZ:$DM,T$2,0)</f>
        <v>N</v>
      </c>
      <c r="U180" s="4" t="str">
        <f>VLOOKUP($D180,percelen!$AZ:$DM,U$2,0)</f>
        <v>N</v>
      </c>
      <c r="V180" s="4" t="str">
        <f>VLOOKUP($D180,percelen!$AZ:$DM,V$2,0)</f>
        <v>N</v>
      </c>
      <c r="W180" s="4" t="str">
        <f>IF(ISERROR(VLOOKUP($G180,GELDIGE_GEWASCODES_ECO!$B:$B,1,0)),"N","J")</f>
        <v>N</v>
      </c>
      <c r="X180" s="4" t="str">
        <f>IF(W180="J",IF(ISERROR(VLOOKUP($G180&amp;"_"&amp;$I180,GELDIGE_GEWASCODES_ECO!$A:$A,1,0)),"N","J"),"J")</f>
        <v>J</v>
      </c>
      <c r="Y180" s="4" t="str">
        <f>IF(ISERROR(VLOOKUP($G180,GELDIGE_GEWASCODES_ECO!$F:$F,1,0)),"N","J")</f>
        <v>N</v>
      </c>
      <c r="Z180" s="205" t="str">
        <f t="shared" si="70"/>
        <v>J</v>
      </c>
      <c r="AA180" s="4" t="str">
        <f>IF(ISERROR(VLOOKUP($G180,GELDIGE_GEWASCODES_ECO!$J:$J,1,0)),"N","J")</f>
        <v>N</v>
      </c>
      <c r="AB180" s="205" t="str">
        <f t="shared" si="71"/>
        <v>J</v>
      </c>
      <c r="AC180" s="4" t="str">
        <f t="shared" si="72"/>
        <v>J</v>
      </c>
      <c r="AD180" s="205" t="str">
        <f t="shared" si="73"/>
        <v>J</v>
      </c>
      <c r="AE180" s="205" t="str">
        <f t="shared" si="74"/>
        <v>J</v>
      </c>
      <c r="AF180" s="205" t="str">
        <f t="shared" si="75"/>
        <v>J</v>
      </c>
      <c r="AG180" s="205" t="str">
        <f t="shared" si="76"/>
        <v>J</v>
      </c>
      <c r="AH180" s="205" t="str">
        <f t="shared" si="77"/>
        <v>J</v>
      </c>
      <c r="AI180" s="205" t="str">
        <f t="shared" si="78"/>
        <v>J</v>
      </c>
      <c r="AJ180" s="205" t="str">
        <f t="shared" si="79"/>
        <v>J</v>
      </c>
      <c r="AK180" s="205" t="str">
        <f t="shared" si="80"/>
        <v>J</v>
      </c>
      <c r="AL180" s="4" t="str">
        <f t="shared" si="81"/>
        <v>N</v>
      </c>
      <c r="AM180" s="150" t="str">
        <f>IF(ISERROR(VLOOKUP(G180,LOV_CDT!E:F,2,0)),"",VLOOKUP(G180,LOV_CDT!E:F,2,0))</f>
        <v/>
      </c>
      <c r="AN180" s="150" t="str">
        <f>IF(ISERROR(VLOOKUP(G180,LOV_CDT!L:M,2,0)),"",VLOOKUP(G180,LOV_CDT!L:M,2,0))</f>
        <v/>
      </c>
      <c r="AO180" s="4" t="str">
        <f t="shared" si="82"/>
        <v>J</v>
      </c>
      <c r="AP180" s="4" t="str">
        <f t="shared" si="83"/>
        <v>J</v>
      </c>
      <c r="AQ180" s="4" t="str">
        <f t="shared" si="84"/>
        <v>J</v>
      </c>
      <c r="AR180" s="4" t="str">
        <f t="shared" si="85"/>
        <v>J</v>
      </c>
      <c r="AS180" s="4" t="str">
        <f t="shared" si="86"/>
        <v>J</v>
      </c>
      <c r="AT180" s="4" t="str">
        <f t="shared" si="87"/>
        <v>J</v>
      </c>
      <c r="AU180" s="4">
        <f t="shared" si="88"/>
        <v>0</v>
      </c>
      <c r="AV180" s="4">
        <f t="shared" si="89"/>
        <v>0</v>
      </c>
      <c r="AW180" s="4">
        <f t="shared" si="90"/>
        <v>0</v>
      </c>
      <c r="AX180" s="4">
        <f t="shared" si="91"/>
        <v>0</v>
      </c>
      <c r="AY180" s="4">
        <f t="shared" si="92"/>
        <v>0</v>
      </c>
      <c r="AZ180" s="4">
        <f t="shared" si="93"/>
        <v>0</v>
      </c>
      <c r="BA180" s="4">
        <f t="shared" si="94"/>
        <v>0</v>
      </c>
      <c r="BB180" s="4" t="e">
        <f>VLOOKUP(G180,ACTIVITEITENLIJST!E:I,BB$2,0)</f>
        <v>#N/A</v>
      </c>
      <c r="BC180" s="4" t="str">
        <f>IF(ISERROR(B180),"J",IF(ISERROR(VLOOKUP(B180,B$3:B179,1,0)),"J","N"))</f>
        <v>N</v>
      </c>
      <c r="BD180" s="354" t="str">
        <f t="shared" si="95"/>
        <v>N</v>
      </c>
      <c r="BE180" s="358" t="str">
        <f t="shared" si="96"/>
        <v>N</v>
      </c>
    </row>
    <row r="181" spans="1:57" x14ac:dyDescent="0.25">
      <c r="A181" t="str">
        <f t="shared" si="97"/>
        <v>_</v>
      </c>
      <c r="B181" t="str">
        <f t="shared" si="68"/>
        <v>_</v>
      </c>
      <c r="C181" s="2">
        <v>99</v>
      </c>
      <c r="D181" s="2" t="str">
        <f>IF(Invoer!B211&lt;&gt;"",Invoer!B211,"")</f>
        <v/>
      </c>
      <c r="E181" s="134" t="str">
        <f>IF(D181&lt;&gt;"",Invoer!Z211,"")</f>
        <v/>
      </c>
      <c r="F181" s="134" t="str">
        <f>IF(D181&lt;&gt;"",IF(Invoer!AH211="Ja","J",IF(Invoer!AH211="Nee","N","")),"")</f>
        <v/>
      </c>
      <c r="G181" s="36" t="str">
        <f>IF(OR(E181="",E181=0),"",VLOOKUP(E181,ACTIVITEITENLIJST!D:E,G$2,0))</f>
        <v/>
      </c>
      <c r="H181" s="205" t="str">
        <f t="shared" si="69"/>
        <v/>
      </c>
      <c r="I181" s="4" t="str">
        <f>VLOOKUP($D181,percelen!$AZ:$DM,I$2,0)</f>
        <v/>
      </c>
      <c r="J181" s="212" t="str">
        <f>VLOOKUP($D181,percelen!$AZ:$DM,J$2,0)</f>
        <v/>
      </c>
      <c r="K181" s="4"/>
      <c r="L181" s="4">
        <f>VLOOKUP($D181,percelen!$AZ:$DM,L$2,0)</f>
        <v>0</v>
      </c>
      <c r="M181" s="4" t="str">
        <f>VLOOKUP($D181,percelen!$AZ:$DM,M$2,0)</f>
        <v/>
      </c>
      <c r="N181" s="205" t="e">
        <f>VLOOKUP(M181,NORM!$B$31:$F$38,N$2,0)</f>
        <v>#N/A</v>
      </c>
      <c r="O181" s="4" t="str">
        <f>VLOOKUP($D181,percelen!$AZ:$DM,O$2,0)</f>
        <v>N</v>
      </c>
      <c r="P181" s="4" t="str">
        <f>VLOOKUP($D181,percelen!$AZ:$DM,P$2,0)</f>
        <v>N</v>
      </c>
      <c r="Q181" s="4" t="str">
        <f>VLOOKUP($D181,percelen!$AZ:$DM,Q$2,0)</f>
        <v>N</v>
      </c>
      <c r="R181" s="205" t="str">
        <f>VLOOKUP($D181,percelen!$AZ:$DM,R$2,0)</f>
        <v>N</v>
      </c>
      <c r="S181" s="4" t="str">
        <f>VLOOKUP($D181,percelen!$AZ:$DM,S$2,0)</f>
        <v>N</v>
      </c>
      <c r="T181" s="4" t="str">
        <f>VLOOKUP($D181,percelen!$AZ:$DM,T$2,0)</f>
        <v>N</v>
      </c>
      <c r="U181" s="4" t="str">
        <f>VLOOKUP($D181,percelen!$AZ:$DM,U$2,0)</f>
        <v>N</v>
      </c>
      <c r="V181" s="4" t="str">
        <f>VLOOKUP($D181,percelen!$AZ:$DM,V$2,0)</f>
        <v>N</v>
      </c>
      <c r="W181" s="4" t="str">
        <f>IF(ISERROR(VLOOKUP($G181,GELDIGE_GEWASCODES_ECO!$B:$B,1,0)),"N","J")</f>
        <v>N</v>
      </c>
      <c r="X181" s="4" t="str">
        <f>IF(W181="J",IF(ISERROR(VLOOKUP($G181&amp;"_"&amp;$I181,GELDIGE_GEWASCODES_ECO!$A:$A,1,0)),"N","J"),"J")</f>
        <v>J</v>
      </c>
      <c r="Y181" s="4" t="str">
        <f>IF(ISERROR(VLOOKUP($G181,GELDIGE_GEWASCODES_ECO!$F:$F,1,0)),"N","J")</f>
        <v>N</v>
      </c>
      <c r="Z181" s="205" t="str">
        <f t="shared" si="70"/>
        <v>J</v>
      </c>
      <c r="AA181" s="4" t="str">
        <f>IF(ISERROR(VLOOKUP($G181,GELDIGE_GEWASCODES_ECO!$J:$J,1,0)),"N","J")</f>
        <v>N</v>
      </c>
      <c r="AB181" s="205" t="str">
        <f t="shared" si="71"/>
        <v>J</v>
      </c>
      <c r="AC181" s="4" t="str">
        <f t="shared" si="72"/>
        <v>J</v>
      </c>
      <c r="AD181" s="205" t="str">
        <f t="shared" si="73"/>
        <v>J</v>
      </c>
      <c r="AE181" s="205" t="str">
        <f t="shared" si="74"/>
        <v>J</v>
      </c>
      <c r="AF181" s="205" t="str">
        <f t="shared" si="75"/>
        <v>J</v>
      </c>
      <c r="AG181" s="205" t="str">
        <f t="shared" si="76"/>
        <v>J</v>
      </c>
      <c r="AH181" s="205" t="str">
        <f t="shared" si="77"/>
        <v>J</v>
      </c>
      <c r="AI181" s="205" t="str">
        <f t="shared" si="78"/>
        <v>J</v>
      </c>
      <c r="AJ181" s="205" t="str">
        <f t="shared" si="79"/>
        <v>J</v>
      </c>
      <c r="AK181" s="205" t="str">
        <f t="shared" si="80"/>
        <v>J</v>
      </c>
      <c r="AL181" s="4" t="str">
        <f t="shared" si="81"/>
        <v>N</v>
      </c>
      <c r="AM181" s="150" t="str">
        <f>IF(ISERROR(VLOOKUP(G181,LOV_CDT!E:F,2,0)),"",VLOOKUP(G181,LOV_CDT!E:F,2,0))</f>
        <v/>
      </c>
      <c r="AN181" s="150" t="str">
        <f>IF(ISERROR(VLOOKUP(G181,LOV_CDT!L:M,2,0)),"",VLOOKUP(G181,LOV_CDT!L:M,2,0))</f>
        <v/>
      </c>
      <c r="AO181" s="4" t="str">
        <f t="shared" si="82"/>
        <v>J</v>
      </c>
      <c r="AP181" s="4" t="str">
        <f t="shared" si="83"/>
        <v>J</v>
      </c>
      <c r="AQ181" s="4" t="str">
        <f t="shared" si="84"/>
        <v>J</v>
      </c>
      <c r="AR181" s="4" t="str">
        <f t="shared" si="85"/>
        <v>J</v>
      </c>
      <c r="AS181" s="4" t="str">
        <f t="shared" si="86"/>
        <v>J</v>
      </c>
      <c r="AT181" s="4" t="str">
        <f t="shared" si="87"/>
        <v>J</v>
      </c>
      <c r="AU181" s="4">
        <f t="shared" si="88"/>
        <v>0</v>
      </c>
      <c r="AV181" s="4">
        <f t="shared" si="89"/>
        <v>0</v>
      </c>
      <c r="AW181" s="4">
        <f t="shared" si="90"/>
        <v>0</v>
      </c>
      <c r="AX181" s="4">
        <f t="shared" si="91"/>
        <v>0</v>
      </c>
      <c r="AY181" s="4">
        <f t="shared" si="92"/>
        <v>0</v>
      </c>
      <c r="AZ181" s="4">
        <f t="shared" si="93"/>
        <v>0</v>
      </c>
      <c r="BA181" s="4">
        <f t="shared" si="94"/>
        <v>0</v>
      </c>
      <c r="BB181" s="4" t="e">
        <f>VLOOKUP(G181,ACTIVITEITENLIJST!E:I,BB$2,0)</f>
        <v>#N/A</v>
      </c>
      <c r="BC181" s="4" t="str">
        <f>IF(ISERROR(B181),"J",IF(ISERROR(VLOOKUP(B181,B$3:B180,1,0)),"J","N"))</f>
        <v>N</v>
      </c>
      <c r="BD181" s="354" t="str">
        <f t="shared" si="95"/>
        <v>N</v>
      </c>
      <c r="BE181" s="358" t="str">
        <f t="shared" si="96"/>
        <v>N</v>
      </c>
    </row>
    <row r="182" spans="1:57" x14ac:dyDescent="0.25">
      <c r="A182" t="str">
        <f t="shared" si="97"/>
        <v>_</v>
      </c>
      <c r="B182" t="str">
        <f t="shared" si="68"/>
        <v>_</v>
      </c>
      <c r="C182" s="2">
        <v>99</v>
      </c>
      <c r="D182" s="2" t="str">
        <f>IF(Invoer!B212&lt;&gt;"",Invoer!B212,"")</f>
        <v/>
      </c>
      <c r="E182" s="134" t="str">
        <f>IF(D182&lt;&gt;"",Invoer!Z212,"")</f>
        <v/>
      </c>
      <c r="F182" s="134" t="str">
        <f>IF(D182&lt;&gt;"",IF(Invoer!AH212="Ja","J",IF(Invoer!AH212="Nee","N","")),"")</f>
        <v/>
      </c>
      <c r="G182" s="36" t="str">
        <f>IF(OR(E182="",E182=0),"",VLOOKUP(E182,ACTIVITEITENLIJST!D:E,G$2,0))</f>
        <v/>
      </c>
      <c r="H182" s="205" t="str">
        <f t="shared" si="69"/>
        <v/>
      </c>
      <c r="I182" s="4" t="str">
        <f>VLOOKUP($D182,percelen!$AZ:$DM,I$2,0)</f>
        <v/>
      </c>
      <c r="J182" s="212" t="str">
        <f>VLOOKUP($D182,percelen!$AZ:$DM,J$2,0)</f>
        <v/>
      </c>
      <c r="K182" s="4"/>
      <c r="L182" s="4">
        <f>VLOOKUP($D182,percelen!$AZ:$DM,L$2,0)</f>
        <v>0</v>
      </c>
      <c r="M182" s="4" t="str">
        <f>VLOOKUP($D182,percelen!$AZ:$DM,M$2,0)</f>
        <v/>
      </c>
      <c r="N182" s="205" t="e">
        <f>VLOOKUP(M182,NORM!$B$31:$F$38,N$2,0)</f>
        <v>#N/A</v>
      </c>
      <c r="O182" s="4" t="str">
        <f>VLOOKUP($D182,percelen!$AZ:$DM,O$2,0)</f>
        <v>N</v>
      </c>
      <c r="P182" s="4" t="str">
        <f>VLOOKUP($D182,percelen!$AZ:$DM,P$2,0)</f>
        <v>N</v>
      </c>
      <c r="Q182" s="4" t="str">
        <f>VLOOKUP($D182,percelen!$AZ:$DM,Q$2,0)</f>
        <v>N</v>
      </c>
      <c r="R182" s="205" t="str">
        <f>VLOOKUP($D182,percelen!$AZ:$DM,R$2,0)</f>
        <v>N</v>
      </c>
      <c r="S182" s="4" t="str">
        <f>VLOOKUP($D182,percelen!$AZ:$DM,S$2,0)</f>
        <v>N</v>
      </c>
      <c r="T182" s="4" t="str">
        <f>VLOOKUP($D182,percelen!$AZ:$DM,T$2,0)</f>
        <v>N</v>
      </c>
      <c r="U182" s="4" t="str">
        <f>VLOOKUP($D182,percelen!$AZ:$DM,U$2,0)</f>
        <v>N</v>
      </c>
      <c r="V182" s="4" t="str">
        <f>VLOOKUP($D182,percelen!$AZ:$DM,V$2,0)</f>
        <v>N</v>
      </c>
      <c r="W182" s="4" t="str">
        <f>IF(ISERROR(VLOOKUP($G182,GELDIGE_GEWASCODES_ECO!$B:$B,1,0)),"N","J")</f>
        <v>N</v>
      </c>
      <c r="X182" s="4" t="str">
        <f>IF(W182="J",IF(ISERROR(VLOOKUP($G182&amp;"_"&amp;$I182,GELDIGE_GEWASCODES_ECO!$A:$A,1,0)),"N","J"),"J")</f>
        <v>J</v>
      </c>
      <c r="Y182" s="4" t="str">
        <f>IF(ISERROR(VLOOKUP($G182,GELDIGE_GEWASCODES_ECO!$F:$F,1,0)),"N","J")</f>
        <v>N</v>
      </c>
      <c r="Z182" s="205" t="str">
        <f t="shared" si="70"/>
        <v>J</v>
      </c>
      <c r="AA182" s="4" t="str">
        <f>IF(ISERROR(VLOOKUP($G182,GELDIGE_GEWASCODES_ECO!$J:$J,1,0)),"N","J")</f>
        <v>N</v>
      </c>
      <c r="AB182" s="205" t="str">
        <f t="shared" si="71"/>
        <v>J</v>
      </c>
      <c r="AC182" s="4" t="str">
        <f t="shared" si="72"/>
        <v>J</v>
      </c>
      <c r="AD182" s="205" t="str">
        <f t="shared" si="73"/>
        <v>J</v>
      </c>
      <c r="AE182" s="205" t="str">
        <f t="shared" si="74"/>
        <v>J</v>
      </c>
      <c r="AF182" s="205" t="str">
        <f t="shared" si="75"/>
        <v>J</v>
      </c>
      <c r="AG182" s="205" t="str">
        <f t="shared" si="76"/>
        <v>J</v>
      </c>
      <c r="AH182" s="205" t="str">
        <f t="shared" si="77"/>
        <v>J</v>
      </c>
      <c r="AI182" s="205" t="str">
        <f t="shared" si="78"/>
        <v>J</v>
      </c>
      <c r="AJ182" s="205" t="str">
        <f t="shared" si="79"/>
        <v>J</v>
      </c>
      <c r="AK182" s="205" t="str">
        <f t="shared" si="80"/>
        <v>J</v>
      </c>
      <c r="AL182" s="4" t="str">
        <f t="shared" si="81"/>
        <v>N</v>
      </c>
      <c r="AM182" s="150" t="str">
        <f>IF(ISERROR(VLOOKUP(G182,LOV_CDT!E:F,2,0)),"",VLOOKUP(G182,LOV_CDT!E:F,2,0))</f>
        <v/>
      </c>
      <c r="AN182" s="150" t="str">
        <f>IF(ISERROR(VLOOKUP(G182,LOV_CDT!L:M,2,0)),"",VLOOKUP(G182,LOV_CDT!L:M,2,0))</f>
        <v/>
      </c>
      <c r="AO182" s="4" t="str">
        <f t="shared" si="82"/>
        <v>J</v>
      </c>
      <c r="AP182" s="4" t="str">
        <f t="shared" si="83"/>
        <v>J</v>
      </c>
      <c r="AQ182" s="4" t="str">
        <f t="shared" si="84"/>
        <v>J</v>
      </c>
      <c r="AR182" s="4" t="str">
        <f t="shared" si="85"/>
        <v>J</v>
      </c>
      <c r="AS182" s="4" t="str">
        <f t="shared" si="86"/>
        <v>J</v>
      </c>
      <c r="AT182" s="4" t="str">
        <f t="shared" si="87"/>
        <v>J</v>
      </c>
      <c r="AU182" s="4">
        <f t="shared" si="88"/>
        <v>0</v>
      </c>
      <c r="AV182" s="4">
        <f t="shared" si="89"/>
        <v>0</v>
      </c>
      <c r="AW182" s="4">
        <f t="shared" si="90"/>
        <v>0</v>
      </c>
      <c r="AX182" s="4">
        <f t="shared" si="91"/>
        <v>0</v>
      </c>
      <c r="AY182" s="4">
        <f t="shared" si="92"/>
        <v>0</v>
      </c>
      <c r="AZ182" s="4">
        <f t="shared" si="93"/>
        <v>0</v>
      </c>
      <c r="BA182" s="4">
        <f t="shared" si="94"/>
        <v>0</v>
      </c>
      <c r="BB182" s="4" t="e">
        <f>VLOOKUP(G182,ACTIVITEITENLIJST!E:I,BB$2,0)</f>
        <v>#N/A</v>
      </c>
      <c r="BC182" s="4" t="str">
        <f>IF(ISERROR(B182),"J",IF(ISERROR(VLOOKUP(B182,B$3:B181,1,0)),"J","N"))</f>
        <v>N</v>
      </c>
      <c r="BD182" s="354" t="str">
        <f t="shared" si="95"/>
        <v>N</v>
      </c>
      <c r="BE182" s="358" t="str">
        <f t="shared" si="96"/>
        <v>N</v>
      </c>
    </row>
    <row r="183" spans="1:57" x14ac:dyDescent="0.25">
      <c r="A183" t="str">
        <f t="shared" si="97"/>
        <v>_</v>
      </c>
      <c r="B183" t="str">
        <f t="shared" si="68"/>
        <v>_</v>
      </c>
      <c r="C183" s="2">
        <v>99</v>
      </c>
      <c r="D183" s="2" t="str">
        <f>IF(Invoer!B213&lt;&gt;"",Invoer!B213,"")</f>
        <v/>
      </c>
      <c r="E183" s="134" t="str">
        <f>IF(D183&lt;&gt;"",Invoer!Z213,"")</f>
        <v/>
      </c>
      <c r="F183" s="134" t="str">
        <f>IF(D183&lt;&gt;"",IF(Invoer!AH213="Ja","J",IF(Invoer!AH213="Nee","N","")),"")</f>
        <v/>
      </c>
      <c r="G183" s="36" t="str">
        <f>IF(OR(E183="",E183=0),"",VLOOKUP(E183,ACTIVITEITENLIJST!D:E,G$2,0))</f>
        <v/>
      </c>
      <c r="H183" s="205" t="str">
        <f t="shared" si="69"/>
        <v/>
      </c>
      <c r="I183" s="4" t="str">
        <f>VLOOKUP($D183,percelen!$AZ:$DM,I$2,0)</f>
        <v/>
      </c>
      <c r="J183" s="212" t="str">
        <f>VLOOKUP($D183,percelen!$AZ:$DM,J$2,0)</f>
        <v/>
      </c>
      <c r="K183" s="4"/>
      <c r="L183" s="4">
        <f>VLOOKUP($D183,percelen!$AZ:$DM,L$2,0)</f>
        <v>0</v>
      </c>
      <c r="M183" s="4" t="str">
        <f>VLOOKUP($D183,percelen!$AZ:$DM,M$2,0)</f>
        <v/>
      </c>
      <c r="N183" s="205" t="e">
        <f>VLOOKUP(M183,NORM!$B$31:$F$38,N$2,0)</f>
        <v>#N/A</v>
      </c>
      <c r="O183" s="4" t="str">
        <f>VLOOKUP($D183,percelen!$AZ:$DM,O$2,0)</f>
        <v>N</v>
      </c>
      <c r="P183" s="4" t="str">
        <f>VLOOKUP($D183,percelen!$AZ:$DM,P$2,0)</f>
        <v>N</v>
      </c>
      <c r="Q183" s="4" t="str">
        <f>VLOOKUP($D183,percelen!$AZ:$DM,Q$2,0)</f>
        <v>N</v>
      </c>
      <c r="R183" s="205" t="str">
        <f>VLOOKUP($D183,percelen!$AZ:$DM,R$2,0)</f>
        <v>N</v>
      </c>
      <c r="S183" s="4" t="str">
        <f>VLOOKUP($D183,percelen!$AZ:$DM,S$2,0)</f>
        <v>N</v>
      </c>
      <c r="T183" s="4" t="str">
        <f>VLOOKUP($D183,percelen!$AZ:$DM,T$2,0)</f>
        <v>N</v>
      </c>
      <c r="U183" s="4" t="str">
        <f>VLOOKUP($D183,percelen!$AZ:$DM,U$2,0)</f>
        <v>N</v>
      </c>
      <c r="V183" s="4" t="str">
        <f>VLOOKUP($D183,percelen!$AZ:$DM,V$2,0)</f>
        <v>N</v>
      </c>
      <c r="W183" s="4" t="str">
        <f>IF(ISERROR(VLOOKUP($G183,GELDIGE_GEWASCODES_ECO!$B:$B,1,0)),"N","J")</f>
        <v>N</v>
      </c>
      <c r="X183" s="4" t="str">
        <f>IF(W183="J",IF(ISERROR(VLOOKUP($G183&amp;"_"&amp;$I183,GELDIGE_GEWASCODES_ECO!$A:$A,1,0)),"N","J"),"J")</f>
        <v>J</v>
      </c>
      <c r="Y183" s="4" t="str">
        <f>IF(ISERROR(VLOOKUP($G183,GELDIGE_GEWASCODES_ECO!$F:$F,1,0)),"N","J")</f>
        <v>N</v>
      </c>
      <c r="Z183" s="205" t="str">
        <f t="shared" si="70"/>
        <v>J</v>
      </c>
      <c r="AA183" s="4" t="str">
        <f>IF(ISERROR(VLOOKUP($G183,GELDIGE_GEWASCODES_ECO!$J:$J,1,0)),"N","J")</f>
        <v>N</v>
      </c>
      <c r="AB183" s="205" t="str">
        <f t="shared" si="71"/>
        <v>J</v>
      </c>
      <c r="AC183" s="4" t="str">
        <f t="shared" si="72"/>
        <v>J</v>
      </c>
      <c r="AD183" s="205" t="str">
        <f t="shared" si="73"/>
        <v>J</v>
      </c>
      <c r="AE183" s="205" t="str">
        <f t="shared" si="74"/>
        <v>J</v>
      </c>
      <c r="AF183" s="205" t="str">
        <f t="shared" si="75"/>
        <v>J</v>
      </c>
      <c r="AG183" s="205" t="str">
        <f t="shared" si="76"/>
        <v>J</v>
      </c>
      <c r="AH183" s="205" t="str">
        <f t="shared" si="77"/>
        <v>J</v>
      </c>
      <c r="AI183" s="205" t="str">
        <f t="shared" si="78"/>
        <v>J</v>
      </c>
      <c r="AJ183" s="205" t="str">
        <f t="shared" si="79"/>
        <v>J</v>
      </c>
      <c r="AK183" s="205" t="str">
        <f t="shared" si="80"/>
        <v>J</v>
      </c>
      <c r="AL183" s="4" t="str">
        <f t="shared" si="81"/>
        <v>N</v>
      </c>
      <c r="AM183" s="150" t="str">
        <f>IF(ISERROR(VLOOKUP(G183,LOV_CDT!E:F,2,0)),"",VLOOKUP(G183,LOV_CDT!E:F,2,0))</f>
        <v/>
      </c>
      <c r="AN183" s="150" t="str">
        <f>IF(ISERROR(VLOOKUP(G183,LOV_CDT!L:M,2,0)),"",VLOOKUP(G183,LOV_CDT!L:M,2,0))</f>
        <v/>
      </c>
      <c r="AO183" s="4" t="str">
        <f t="shared" si="82"/>
        <v>J</v>
      </c>
      <c r="AP183" s="4" t="str">
        <f t="shared" si="83"/>
        <v>J</v>
      </c>
      <c r="AQ183" s="4" t="str">
        <f t="shared" si="84"/>
        <v>J</v>
      </c>
      <c r="AR183" s="4" t="str">
        <f t="shared" si="85"/>
        <v>J</v>
      </c>
      <c r="AS183" s="4" t="str">
        <f t="shared" si="86"/>
        <v>J</v>
      </c>
      <c r="AT183" s="4" t="str">
        <f t="shared" si="87"/>
        <v>J</v>
      </c>
      <c r="AU183" s="4">
        <f t="shared" si="88"/>
        <v>0</v>
      </c>
      <c r="AV183" s="4">
        <f t="shared" si="89"/>
        <v>0</v>
      </c>
      <c r="AW183" s="4">
        <f t="shared" si="90"/>
        <v>0</v>
      </c>
      <c r="AX183" s="4">
        <f t="shared" si="91"/>
        <v>0</v>
      </c>
      <c r="AY183" s="4">
        <f t="shared" si="92"/>
        <v>0</v>
      </c>
      <c r="AZ183" s="4">
        <f t="shared" si="93"/>
        <v>0</v>
      </c>
      <c r="BA183" s="4">
        <f t="shared" si="94"/>
        <v>0</v>
      </c>
      <c r="BB183" s="4" t="e">
        <f>VLOOKUP(G183,ACTIVITEITENLIJST!E:I,BB$2,0)</f>
        <v>#N/A</v>
      </c>
      <c r="BC183" s="4" t="str">
        <f>IF(ISERROR(B183),"J",IF(ISERROR(VLOOKUP(B183,B$3:B182,1,0)),"J","N"))</f>
        <v>N</v>
      </c>
      <c r="BD183" s="354" t="str">
        <f t="shared" si="95"/>
        <v>N</v>
      </c>
      <c r="BE183" s="358" t="str">
        <f t="shared" si="96"/>
        <v>N</v>
      </c>
    </row>
    <row r="184" spans="1:57" x14ac:dyDescent="0.25">
      <c r="A184" t="str">
        <f t="shared" si="97"/>
        <v>_</v>
      </c>
      <c r="B184" t="str">
        <f t="shared" si="68"/>
        <v>_</v>
      </c>
      <c r="C184" s="2">
        <v>99</v>
      </c>
      <c r="D184" s="2" t="str">
        <f>IF(Invoer!B214&lt;&gt;"",Invoer!B214,"")</f>
        <v/>
      </c>
      <c r="E184" s="134" t="str">
        <f>IF(D184&lt;&gt;"",Invoer!Z214,"")</f>
        <v/>
      </c>
      <c r="F184" s="134" t="str">
        <f>IF(D184&lt;&gt;"",IF(Invoer!AH214="Ja","J",IF(Invoer!AH214="Nee","N","")),"")</f>
        <v/>
      </c>
      <c r="G184" s="36" t="str">
        <f>IF(OR(E184="",E184=0),"",VLOOKUP(E184,ACTIVITEITENLIJST!D:E,G$2,0))</f>
        <v/>
      </c>
      <c r="H184" s="205" t="str">
        <f t="shared" si="69"/>
        <v/>
      </c>
      <c r="I184" s="4" t="str">
        <f>VLOOKUP($D184,percelen!$AZ:$DM,I$2,0)</f>
        <v/>
      </c>
      <c r="J184" s="212" t="str">
        <f>VLOOKUP($D184,percelen!$AZ:$DM,J$2,0)</f>
        <v/>
      </c>
      <c r="K184" s="4"/>
      <c r="L184" s="4">
        <f>VLOOKUP($D184,percelen!$AZ:$DM,L$2,0)</f>
        <v>0</v>
      </c>
      <c r="M184" s="4" t="str">
        <f>VLOOKUP($D184,percelen!$AZ:$DM,M$2,0)</f>
        <v/>
      </c>
      <c r="N184" s="205" t="e">
        <f>VLOOKUP(M184,NORM!$B$31:$F$38,N$2,0)</f>
        <v>#N/A</v>
      </c>
      <c r="O184" s="4" t="str">
        <f>VLOOKUP($D184,percelen!$AZ:$DM,O$2,0)</f>
        <v>N</v>
      </c>
      <c r="P184" s="4" t="str">
        <f>VLOOKUP($D184,percelen!$AZ:$DM,P$2,0)</f>
        <v>N</v>
      </c>
      <c r="Q184" s="4" t="str">
        <f>VLOOKUP($D184,percelen!$AZ:$DM,Q$2,0)</f>
        <v>N</v>
      </c>
      <c r="R184" s="205" t="str">
        <f>VLOOKUP($D184,percelen!$AZ:$DM,R$2,0)</f>
        <v>N</v>
      </c>
      <c r="S184" s="4" t="str">
        <f>VLOOKUP($D184,percelen!$AZ:$DM,S$2,0)</f>
        <v>N</v>
      </c>
      <c r="T184" s="4" t="str">
        <f>VLOOKUP($D184,percelen!$AZ:$DM,T$2,0)</f>
        <v>N</v>
      </c>
      <c r="U184" s="4" t="str">
        <f>VLOOKUP($D184,percelen!$AZ:$DM,U$2,0)</f>
        <v>N</v>
      </c>
      <c r="V184" s="4" t="str">
        <f>VLOOKUP($D184,percelen!$AZ:$DM,V$2,0)</f>
        <v>N</v>
      </c>
      <c r="W184" s="4" t="str">
        <f>IF(ISERROR(VLOOKUP($G184,GELDIGE_GEWASCODES_ECO!$B:$B,1,0)),"N","J")</f>
        <v>N</v>
      </c>
      <c r="X184" s="4" t="str">
        <f>IF(W184="J",IF(ISERROR(VLOOKUP($G184&amp;"_"&amp;$I184,GELDIGE_GEWASCODES_ECO!$A:$A,1,0)),"N","J"),"J")</f>
        <v>J</v>
      </c>
      <c r="Y184" s="4" t="str">
        <f>IF(ISERROR(VLOOKUP($G184,GELDIGE_GEWASCODES_ECO!$F:$F,1,0)),"N","J")</f>
        <v>N</v>
      </c>
      <c r="Z184" s="205" t="str">
        <f t="shared" si="70"/>
        <v>J</v>
      </c>
      <c r="AA184" s="4" t="str">
        <f>IF(ISERROR(VLOOKUP($G184,GELDIGE_GEWASCODES_ECO!$J:$J,1,0)),"N","J")</f>
        <v>N</v>
      </c>
      <c r="AB184" s="205" t="str">
        <f t="shared" si="71"/>
        <v>J</v>
      </c>
      <c r="AC184" s="4" t="str">
        <f t="shared" si="72"/>
        <v>J</v>
      </c>
      <c r="AD184" s="205" t="str">
        <f t="shared" si="73"/>
        <v>J</v>
      </c>
      <c r="AE184" s="205" t="str">
        <f t="shared" si="74"/>
        <v>J</v>
      </c>
      <c r="AF184" s="205" t="str">
        <f t="shared" si="75"/>
        <v>J</v>
      </c>
      <c r="AG184" s="205" t="str">
        <f t="shared" si="76"/>
        <v>J</v>
      </c>
      <c r="AH184" s="205" t="str">
        <f t="shared" si="77"/>
        <v>J</v>
      </c>
      <c r="AI184" s="205" t="str">
        <f t="shared" si="78"/>
        <v>J</v>
      </c>
      <c r="AJ184" s="205" t="str">
        <f t="shared" si="79"/>
        <v>J</v>
      </c>
      <c r="AK184" s="205" t="str">
        <f t="shared" si="80"/>
        <v>J</v>
      </c>
      <c r="AL184" s="4" t="str">
        <f t="shared" si="81"/>
        <v>N</v>
      </c>
      <c r="AM184" s="150" t="str">
        <f>IF(ISERROR(VLOOKUP(G184,LOV_CDT!E:F,2,0)),"",VLOOKUP(G184,LOV_CDT!E:F,2,0))</f>
        <v/>
      </c>
      <c r="AN184" s="150" t="str">
        <f>IF(ISERROR(VLOOKUP(G184,LOV_CDT!L:M,2,0)),"",VLOOKUP(G184,LOV_CDT!L:M,2,0))</f>
        <v/>
      </c>
      <c r="AO184" s="4" t="str">
        <f t="shared" si="82"/>
        <v>J</v>
      </c>
      <c r="AP184" s="4" t="str">
        <f t="shared" si="83"/>
        <v>J</v>
      </c>
      <c r="AQ184" s="4" t="str">
        <f t="shared" si="84"/>
        <v>J</v>
      </c>
      <c r="AR184" s="4" t="str">
        <f t="shared" si="85"/>
        <v>J</v>
      </c>
      <c r="AS184" s="4" t="str">
        <f t="shared" si="86"/>
        <v>J</v>
      </c>
      <c r="AT184" s="4" t="str">
        <f t="shared" si="87"/>
        <v>J</v>
      </c>
      <c r="AU184" s="4">
        <f t="shared" si="88"/>
        <v>0</v>
      </c>
      <c r="AV184" s="4">
        <f t="shared" si="89"/>
        <v>0</v>
      </c>
      <c r="AW184" s="4">
        <f t="shared" si="90"/>
        <v>0</v>
      </c>
      <c r="AX184" s="4">
        <f t="shared" si="91"/>
        <v>0</v>
      </c>
      <c r="AY184" s="4">
        <f t="shared" si="92"/>
        <v>0</v>
      </c>
      <c r="AZ184" s="4">
        <f t="shared" si="93"/>
        <v>0</v>
      </c>
      <c r="BA184" s="4">
        <f t="shared" si="94"/>
        <v>0</v>
      </c>
      <c r="BB184" s="4" t="e">
        <f>VLOOKUP(G184,ACTIVITEITENLIJST!E:I,BB$2,0)</f>
        <v>#N/A</v>
      </c>
      <c r="BC184" s="4" t="str">
        <f>IF(ISERROR(B184),"J",IF(ISERROR(VLOOKUP(B184,B$3:B183,1,0)),"J","N"))</f>
        <v>N</v>
      </c>
      <c r="BD184" s="354" t="str">
        <f t="shared" si="95"/>
        <v>N</v>
      </c>
      <c r="BE184" s="358" t="str">
        <f t="shared" si="96"/>
        <v>N</v>
      </c>
    </row>
    <row r="185" spans="1:57" x14ac:dyDescent="0.25">
      <c r="A185" t="str">
        <f t="shared" si="97"/>
        <v>_</v>
      </c>
      <c r="B185" t="str">
        <f t="shared" si="68"/>
        <v>_</v>
      </c>
      <c r="C185" s="2">
        <v>99</v>
      </c>
      <c r="D185" s="2" t="str">
        <f>IF(Invoer!B215&lt;&gt;"",Invoer!B215,"")</f>
        <v/>
      </c>
      <c r="E185" s="134" t="str">
        <f>IF(D185&lt;&gt;"",Invoer!Z215,"")</f>
        <v/>
      </c>
      <c r="F185" s="134" t="str">
        <f>IF(D185&lt;&gt;"",IF(Invoer!AH215="Ja","J",IF(Invoer!AH215="Nee","N","")),"")</f>
        <v/>
      </c>
      <c r="G185" s="36" t="str">
        <f>IF(OR(E185="",E185=0),"",VLOOKUP(E185,ACTIVITEITENLIJST!D:E,G$2,0))</f>
        <v/>
      </c>
      <c r="H185" s="205" t="str">
        <f t="shared" si="69"/>
        <v/>
      </c>
      <c r="I185" s="4" t="str">
        <f>VLOOKUP($D185,percelen!$AZ:$DM,I$2,0)</f>
        <v/>
      </c>
      <c r="J185" s="212" t="str">
        <f>VLOOKUP($D185,percelen!$AZ:$DM,J$2,0)</f>
        <v/>
      </c>
      <c r="K185" s="4"/>
      <c r="L185" s="4">
        <f>VLOOKUP($D185,percelen!$AZ:$DM,L$2,0)</f>
        <v>0</v>
      </c>
      <c r="M185" s="4" t="str">
        <f>VLOOKUP($D185,percelen!$AZ:$DM,M$2,0)</f>
        <v/>
      </c>
      <c r="N185" s="205" t="e">
        <f>VLOOKUP(M185,NORM!$B$31:$F$38,N$2,0)</f>
        <v>#N/A</v>
      </c>
      <c r="O185" s="4" t="str">
        <f>VLOOKUP($D185,percelen!$AZ:$DM,O$2,0)</f>
        <v>N</v>
      </c>
      <c r="P185" s="4" t="str">
        <f>VLOOKUP($D185,percelen!$AZ:$DM,P$2,0)</f>
        <v>N</v>
      </c>
      <c r="Q185" s="4" t="str">
        <f>VLOOKUP($D185,percelen!$AZ:$DM,Q$2,0)</f>
        <v>N</v>
      </c>
      <c r="R185" s="205" t="str">
        <f>VLOOKUP($D185,percelen!$AZ:$DM,R$2,0)</f>
        <v>N</v>
      </c>
      <c r="S185" s="4" t="str">
        <f>VLOOKUP($D185,percelen!$AZ:$DM,S$2,0)</f>
        <v>N</v>
      </c>
      <c r="T185" s="4" t="str">
        <f>VLOOKUP($D185,percelen!$AZ:$DM,T$2,0)</f>
        <v>N</v>
      </c>
      <c r="U185" s="4" t="str">
        <f>VLOOKUP($D185,percelen!$AZ:$DM,U$2,0)</f>
        <v>N</v>
      </c>
      <c r="V185" s="4" t="str">
        <f>VLOOKUP($D185,percelen!$AZ:$DM,V$2,0)</f>
        <v>N</v>
      </c>
      <c r="W185" s="4" t="str">
        <f>IF(ISERROR(VLOOKUP($G185,GELDIGE_GEWASCODES_ECO!$B:$B,1,0)),"N","J")</f>
        <v>N</v>
      </c>
      <c r="X185" s="4" t="str">
        <f>IF(W185="J",IF(ISERROR(VLOOKUP($G185&amp;"_"&amp;$I185,GELDIGE_GEWASCODES_ECO!$A:$A,1,0)),"N","J"),"J")</f>
        <v>J</v>
      </c>
      <c r="Y185" s="4" t="str">
        <f>IF(ISERROR(VLOOKUP($G185,GELDIGE_GEWASCODES_ECO!$F:$F,1,0)),"N","J")</f>
        <v>N</v>
      </c>
      <c r="Z185" s="205" t="str">
        <f t="shared" si="70"/>
        <v>J</v>
      </c>
      <c r="AA185" s="4" t="str">
        <f>IF(ISERROR(VLOOKUP($G185,GELDIGE_GEWASCODES_ECO!$J:$J,1,0)),"N","J")</f>
        <v>N</v>
      </c>
      <c r="AB185" s="205" t="str">
        <f t="shared" si="71"/>
        <v>J</v>
      </c>
      <c r="AC185" s="4" t="str">
        <f t="shared" si="72"/>
        <v>J</v>
      </c>
      <c r="AD185" s="205" t="str">
        <f t="shared" si="73"/>
        <v>J</v>
      </c>
      <c r="AE185" s="205" t="str">
        <f t="shared" si="74"/>
        <v>J</v>
      </c>
      <c r="AF185" s="205" t="str">
        <f t="shared" si="75"/>
        <v>J</v>
      </c>
      <c r="AG185" s="205" t="str">
        <f t="shared" si="76"/>
        <v>J</v>
      </c>
      <c r="AH185" s="205" t="str">
        <f t="shared" si="77"/>
        <v>J</v>
      </c>
      <c r="AI185" s="205" t="str">
        <f t="shared" si="78"/>
        <v>J</v>
      </c>
      <c r="AJ185" s="205" t="str">
        <f t="shared" si="79"/>
        <v>J</v>
      </c>
      <c r="AK185" s="205" t="str">
        <f t="shared" si="80"/>
        <v>J</v>
      </c>
      <c r="AL185" s="4" t="str">
        <f t="shared" si="81"/>
        <v>N</v>
      </c>
      <c r="AM185" s="150" t="str">
        <f>IF(ISERROR(VLOOKUP(G185,LOV_CDT!E:F,2,0)),"",VLOOKUP(G185,LOV_CDT!E:F,2,0))</f>
        <v/>
      </c>
      <c r="AN185" s="150" t="str">
        <f>IF(ISERROR(VLOOKUP(G185,LOV_CDT!L:M,2,0)),"",VLOOKUP(G185,LOV_CDT!L:M,2,0))</f>
        <v/>
      </c>
      <c r="AO185" s="4" t="str">
        <f t="shared" si="82"/>
        <v>J</v>
      </c>
      <c r="AP185" s="4" t="str">
        <f t="shared" si="83"/>
        <v>J</v>
      </c>
      <c r="AQ185" s="4" t="str">
        <f t="shared" si="84"/>
        <v>J</v>
      </c>
      <c r="AR185" s="4" t="str">
        <f t="shared" si="85"/>
        <v>J</v>
      </c>
      <c r="AS185" s="4" t="str">
        <f t="shared" si="86"/>
        <v>J</v>
      </c>
      <c r="AT185" s="4" t="str">
        <f t="shared" si="87"/>
        <v>J</v>
      </c>
      <c r="AU185" s="4">
        <f t="shared" si="88"/>
        <v>0</v>
      </c>
      <c r="AV185" s="4">
        <f t="shared" si="89"/>
        <v>0</v>
      </c>
      <c r="AW185" s="4">
        <f t="shared" si="90"/>
        <v>0</v>
      </c>
      <c r="AX185" s="4">
        <f t="shared" si="91"/>
        <v>0</v>
      </c>
      <c r="AY185" s="4">
        <f t="shared" si="92"/>
        <v>0</v>
      </c>
      <c r="AZ185" s="4">
        <f t="shared" si="93"/>
        <v>0</v>
      </c>
      <c r="BA185" s="4">
        <f t="shared" si="94"/>
        <v>0</v>
      </c>
      <c r="BB185" s="4" t="e">
        <f>VLOOKUP(G185,ACTIVITEITENLIJST!E:I,BB$2,0)</f>
        <v>#N/A</v>
      </c>
      <c r="BC185" s="4" t="str">
        <f>IF(ISERROR(B185),"J",IF(ISERROR(VLOOKUP(B185,B$3:B184,1,0)),"J","N"))</f>
        <v>N</v>
      </c>
      <c r="BD185" s="354" t="str">
        <f t="shared" si="95"/>
        <v>N</v>
      </c>
      <c r="BE185" s="358" t="str">
        <f t="shared" si="96"/>
        <v>N</v>
      </c>
    </row>
    <row r="186" spans="1:57" x14ac:dyDescent="0.25">
      <c r="A186" t="str">
        <f t="shared" si="97"/>
        <v>_</v>
      </c>
      <c r="B186" t="str">
        <f t="shared" si="68"/>
        <v>_</v>
      </c>
      <c r="C186" s="2">
        <v>99</v>
      </c>
      <c r="D186" s="2" t="str">
        <f>IF(Invoer!B216&lt;&gt;"",Invoer!B216,"")</f>
        <v/>
      </c>
      <c r="E186" s="134" t="str">
        <f>IF(D186&lt;&gt;"",Invoer!Z216,"")</f>
        <v/>
      </c>
      <c r="F186" s="134" t="str">
        <f>IF(D186&lt;&gt;"",IF(Invoer!AH216="Ja","J",IF(Invoer!AH216="Nee","N","")),"")</f>
        <v/>
      </c>
      <c r="G186" s="36" t="str">
        <f>IF(OR(E186="",E186=0),"",VLOOKUP(E186,ACTIVITEITENLIJST!D:E,G$2,0))</f>
        <v/>
      </c>
      <c r="H186" s="205" t="str">
        <f t="shared" si="69"/>
        <v/>
      </c>
      <c r="I186" s="4" t="str">
        <f>VLOOKUP($D186,percelen!$AZ:$DM,I$2,0)</f>
        <v/>
      </c>
      <c r="J186" s="212" t="str">
        <f>VLOOKUP($D186,percelen!$AZ:$DM,J$2,0)</f>
        <v/>
      </c>
      <c r="K186" s="4"/>
      <c r="L186" s="4">
        <f>VLOOKUP($D186,percelen!$AZ:$DM,L$2,0)</f>
        <v>0</v>
      </c>
      <c r="M186" s="4" t="str">
        <f>VLOOKUP($D186,percelen!$AZ:$DM,M$2,0)</f>
        <v/>
      </c>
      <c r="N186" s="205" t="e">
        <f>VLOOKUP(M186,NORM!$B$31:$F$38,N$2,0)</f>
        <v>#N/A</v>
      </c>
      <c r="O186" s="4" t="str">
        <f>VLOOKUP($D186,percelen!$AZ:$DM,O$2,0)</f>
        <v>N</v>
      </c>
      <c r="P186" s="4" t="str">
        <f>VLOOKUP($D186,percelen!$AZ:$DM,P$2,0)</f>
        <v>N</v>
      </c>
      <c r="Q186" s="4" t="str">
        <f>VLOOKUP($D186,percelen!$AZ:$DM,Q$2,0)</f>
        <v>N</v>
      </c>
      <c r="R186" s="205" t="str">
        <f>VLOOKUP($D186,percelen!$AZ:$DM,R$2,0)</f>
        <v>N</v>
      </c>
      <c r="S186" s="4" t="str">
        <f>VLOOKUP($D186,percelen!$AZ:$DM,S$2,0)</f>
        <v>N</v>
      </c>
      <c r="T186" s="4" t="str">
        <f>VLOOKUP($D186,percelen!$AZ:$DM,T$2,0)</f>
        <v>N</v>
      </c>
      <c r="U186" s="4" t="str">
        <f>VLOOKUP($D186,percelen!$AZ:$DM,U$2,0)</f>
        <v>N</v>
      </c>
      <c r="V186" s="4" t="str">
        <f>VLOOKUP($D186,percelen!$AZ:$DM,V$2,0)</f>
        <v>N</v>
      </c>
      <c r="W186" s="4" t="str">
        <f>IF(ISERROR(VLOOKUP($G186,GELDIGE_GEWASCODES_ECO!$B:$B,1,0)),"N","J")</f>
        <v>N</v>
      </c>
      <c r="X186" s="4" t="str">
        <f>IF(W186="J",IF(ISERROR(VLOOKUP($G186&amp;"_"&amp;$I186,GELDIGE_GEWASCODES_ECO!$A:$A,1,0)),"N","J"),"J")</f>
        <v>J</v>
      </c>
      <c r="Y186" s="4" t="str">
        <f>IF(ISERROR(VLOOKUP($G186,GELDIGE_GEWASCODES_ECO!$F:$F,1,0)),"N","J")</f>
        <v>N</v>
      </c>
      <c r="Z186" s="205" t="str">
        <f t="shared" si="70"/>
        <v>J</v>
      </c>
      <c r="AA186" s="4" t="str">
        <f>IF(ISERROR(VLOOKUP($G186,GELDIGE_GEWASCODES_ECO!$J:$J,1,0)),"N","J")</f>
        <v>N</v>
      </c>
      <c r="AB186" s="205" t="str">
        <f t="shared" si="71"/>
        <v>J</v>
      </c>
      <c r="AC186" s="4" t="str">
        <f t="shared" si="72"/>
        <v>J</v>
      </c>
      <c r="AD186" s="205" t="str">
        <f t="shared" si="73"/>
        <v>J</v>
      </c>
      <c r="AE186" s="205" t="str">
        <f t="shared" si="74"/>
        <v>J</v>
      </c>
      <c r="AF186" s="205" t="str">
        <f t="shared" si="75"/>
        <v>J</v>
      </c>
      <c r="AG186" s="205" t="str">
        <f t="shared" si="76"/>
        <v>J</v>
      </c>
      <c r="AH186" s="205" t="str">
        <f t="shared" si="77"/>
        <v>J</v>
      </c>
      <c r="AI186" s="205" t="str">
        <f t="shared" si="78"/>
        <v>J</v>
      </c>
      <c r="AJ186" s="205" t="str">
        <f t="shared" si="79"/>
        <v>J</v>
      </c>
      <c r="AK186" s="205" t="str">
        <f t="shared" si="80"/>
        <v>J</v>
      </c>
      <c r="AL186" s="4" t="str">
        <f t="shared" si="81"/>
        <v>N</v>
      </c>
      <c r="AM186" s="150" t="str">
        <f>IF(ISERROR(VLOOKUP(G186,LOV_CDT!E:F,2,0)),"",VLOOKUP(G186,LOV_CDT!E:F,2,0))</f>
        <v/>
      </c>
      <c r="AN186" s="150" t="str">
        <f>IF(ISERROR(VLOOKUP(G186,LOV_CDT!L:M,2,0)),"",VLOOKUP(G186,LOV_CDT!L:M,2,0))</f>
        <v/>
      </c>
      <c r="AO186" s="4" t="str">
        <f t="shared" si="82"/>
        <v>J</v>
      </c>
      <c r="AP186" s="4" t="str">
        <f t="shared" si="83"/>
        <v>J</v>
      </c>
      <c r="AQ186" s="4" t="str">
        <f t="shared" si="84"/>
        <v>J</v>
      </c>
      <c r="AR186" s="4" t="str">
        <f t="shared" si="85"/>
        <v>J</v>
      </c>
      <c r="AS186" s="4" t="str">
        <f t="shared" si="86"/>
        <v>J</v>
      </c>
      <c r="AT186" s="4" t="str">
        <f t="shared" si="87"/>
        <v>J</v>
      </c>
      <c r="AU186" s="4">
        <f t="shared" si="88"/>
        <v>0</v>
      </c>
      <c r="AV186" s="4">
        <f t="shared" si="89"/>
        <v>0</v>
      </c>
      <c r="AW186" s="4">
        <f t="shared" si="90"/>
        <v>0</v>
      </c>
      <c r="AX186" s="4">
        <f t="shared" si="91"/>
        <v>0</v>
      </c>
      <c r="AY186" s="4">
        <f t="shared" si="92"/>
        <v>0</v>
      </c>
      <c r="AZ186" s="4">
        <f t="shared" si="93"/>
        <v>0</v>
      </c>
      <c r="BA186" s="4">
        <f t="shared" si="94"/>
        <v>0</v>
      </c>
      <c r="BB186" s="4" t="e">
        <f>VLOOKUP(G186,ACTIVITEITENLIJST!E:I,BB$2,0)</f>
        <v>#N/A</v>
      </c>
      <c r="BC186" s="4" t="str">
        <f>IF(ISERROR(B186),"J",IF(ISERROR(VLOOKUP(B186,B$3:B185,1,0)),"J","N"))</f>
        <v>N</v>
      </c>
      <c r="BD186" s="354" t="str">
        <f t="shared" si="95"/>
        <v>N</v>
      </c>
      <c r="BE186" s="358" t="str">
        <f t="shared" si="96"/>
        <v>N</v>
      </c>
    </row>
    <row r="187" spans="1:57" x14ac:dyDescent="0.25">
      <c r="A187" t="str">
        <f t="shared" si="97"/>
        <v>_</v>
      </c>
      <c r="B187" t="str">
        <f t="shared" si="68"/>
        <v>_</v>
      </c>
      <c r="C187" s="2">
        <v>99</v>
      </c>
      <c r="D187" s="2" t="str">
        <f>IF(Invoer!B217&lt;&gt;"",Invoer!B217,"")</f>
        <v/>
      </c>
      <c r="E187" s="134" t="str">
        <f>IF(D187&lt;&gt;"",Invoer!Z217,"")</f>
        <v/>
      </c>
      <c r="F187" s="134" t="str">
        <f>IF(D187&lt;&gt;"",IF(Invoer!AH217="Ja","J",IF(Invoer!AH217="Nee","N","")),"")</f>
        <v/>
      </c>
      <c r="G187" s="36" t="str">
        <f>IF(OR(E187="",E187=0),"",VLOOKUP(E187,ACTIVITEITENLIJST!D:E,G$2,0))</f>
        <v/>
      </c>
      <c r="H187" s="205" t="str">
        <f t="shared" si="69"/>
        <v/>
      </c>
      <c r="I187" s="4" t="str">
        <f>VLOOKUP($D187,percelen!$AZ:$DM,I$2,0)</f>
        <v/>
      </c>
      <c r="J187" s="212" t="str">
        <f>VLOOKUP($D187,percelen!$AZ:$DM,J$2,0)</f>
        <v/>
      </c>
      <c r="K187" s="4"/>
      <c r="L187" s="4">
        <f>VLOOKUP($D187,percelen!$AZ:$DM,L$2,0)</f>
        <v>0</v>
      </c>
      <c r="M187" s="4" t="str">
        <f>VLOOKUP($D187,percelen!$AZ:$DM,M$2,0)</f>
        <v/>
      </c>
      <c r="N187" s="205" t="e">
        <f>VLOOKUP(M187,NORM!$B$31:$F$38,N$2,0)</f>
        <v>#N/A</v>
      </c>
      <c r="O187" s="4" t="str">
        <f>VLOOKUP($D187,percelen!$AZ:$DM,O$2,0)</f>
        <v>N</v>
      </c>
      <c r="P187" s="4" t="str">
        <f>VLOOKUP($D187,percelen!$AZ:$DM,P$2,0)</f>
        <v>N</v>
      </c>
      <c r="Q187" s="4" t="str">
        <f>VLOOKUP($D187,percelen!$AZ:$DM,Q$2,0)</f>
        <v>N</v>
      </c>
      <c r="R187" s="205" t="str">
        <f>VLOOKUP($D187,percelen!$AZ:$DM,R$2,0)</f>
        <v>N</v>
      </c>
      <c r="S187" s="4" t="str">
        <f>VLOOKUP($D187,percelen!$AZ:$DM,S$2,0)</f>
        <v>N</v>
      </c>
      <c r="T187" s="4" t="str">
        <f>VLOOKUP($D187,percelen!$AZ:$DM,T$2,0)</f>
        <v>N</v>
      </c>
      <c r="U187" s="4" t="str">
        <f>VLOOKUP($D187,percelen!$AZ:$DM,U$2,0)</f>
        <v>N</v>
      </c>
      <c r="V187" s="4" t="str">
        <f>VLOOKUP($D187,percelen!$AZ:$DM,V$2,0)</f>
        <v>N</v>
      </c>
      <c r="W187" s="4" t="str">
        <f>IF(ISERROR(VLOOKUP($G187,GELDIGE_GEWASCODES_ECO!$B:$B,1,0)),"N","J")</f>
        <v>N</v>
      </c>
      <c r="X187" s="4" t="str">
        <f>IF(W187="J",IF(ISERROR(VLOOKUP($G187&amp;"_"&amp;$I187,GELDIGE_GEWASCODES_ECO!$A:$A,1,0)),"N","J"),"J")</f>
        <v>J</v>
      </c>
      <c r="Y187" s="4" t="str">
        <f>IF(ISERROR(VLOOKUP($G187,GELDIGE_GEWASCODES_ECO!$F:$F,1,0)),"N","J")</f>
        <v>N</v>
      </c>
      <c r="Z187" s="205" t="str">
        <f t="shared" si="70"/>
        <v>J</v>
      </c>
      <c r="AA187" s="4" t="str">
        <f>IF(ISERROR(VLOOKUP($G187,GELDIGE_GEWASCODES_ECO!$J:$J,1,0)),"N","J")</f>
        <v>N</v>
      </c>
      <c r="AB187" s="205" t="str">
        <f t="shared" si="71"/>
        <v>J</v>
      </c>
      <c r="AC187" s="4" t="str">
        <f t="shared" si="72"/>
        <v>J</v>
      </c>
      <c r="AD187" s="205" t="str">
        <f t="shared" si="73"/>
        <v>J</v>
      </c>
      <c r="AE187" s="205" t="str">
        <f t="shared" si="74"/>
        <v>J</v>
      </c>
      <c r="AF187" s="205" t="str">
        <f t="shared" si="75"/>
        <v>J</v>
      </c>
      <c r="AG187" s="205" t="str">
        <f t="shared" si="76"/>
        <v>J</v>
      </c>
      <c r="AH187" s="205" t="str">
        <f t="shared" si="77"/>
        <v>J</v>
      </c>
      <c r="AI187" s="205" t="str">
        <f t="shared" si="78"/>
        <v>J</v>
      </c>
      <c r="AJ187" s="205" t="str">
        <f t="shared" si="79"/>
        <v>J</v>
      </c>
      <c r="AK187" s="205" t="str">
        <f t="shared" si="80"/>
        <v>J</v>
      </c>
      <c r="AL187" s="4" t="str">
        <f t="shared" si="81"/>
        <v>N</v>
      </c>
      <c r="AM187" s="150" t="str">
        <f>IF(ISERROR(VLOOKUP(G187,LOV_CDT!E:F,2,0)),"",VLOOKUP(G187,LOV_CDT!E:F,2,0))</f>
        <v/>
      </c>
      <c r="AN187" s="150" t="str">
        <f>IF(ISERROR(VLOOKUP(G187,LOV_CDT!L:M,2,0)),"",VLOOKUP(G187,LOV_CDT!L:M,2,0))</f>
        <v/>
      </c>
      <c r="AO187" s="4" t="str">
        <f t="shared" si="82"/>
        <v>J</v>
      </c>
      <c r="AP187" s="4" t="str">
        <f t="shared" si="83"/>
        <v>J</v>
      </c>
      <c r="AQ187" s="4" t="str">
        <f t="shared" si="84"/>
        <v>J</v>
      </c>
      <c r="AR187" s="4" t="str">
        <f t="shared" si="85"/>
        <v>J</v>
      </c>
      <c r="AS187" s="4" t="str">
        <f t="shared" si="86"/>
        <v>J</v>
      </c>
      <c r="AT187" s="4" t="str">
        <f t="shared" si="87"/>
        <v>J</v>
      </c>
      <c r="AU187" s="4">
        <f t="shared" si="88"/>
        <v>0</v>
      </c>
      <c r="AV187" s="4">
        <f t="shared" si="89"/>
        <v>0</v>
      </c>
      <c r="AW187" s="4">
        <f t="shared" si="90"/>
        <v>0</v>
      </c>
      <c r="AX187" s="4">
        <f t="shared" si="91"/>
        <v>0</v>
      </c>
      <c r="AY187" s="4">
        <f t="shared" si="92"/>
        <v>0</v>
      </c>
      <c r="AZ187" s="4">
        <f t="shared" si="93"/>
        <v>0</v>
      </c>
      <c r="BA187" s="4">
        <f t="shared" si="94"/>
        <v>0</v>
      </c>
      <c r="BB187" s="4" t="e">
        <f>VLOOKUP(G187,ACTIVITEITENLIJST!E:I,BB$2,0)</f>
        <v>#N/A</v>
      </c>
      <c r="BC187" s="4" t="str">
        <f>IF(ISERROR(B187),"J",IF(ISERROR(VLOOKUP(B187,B$3:B186,1,0)),"J","N"))</f>
        <v>N</v>
      </c>
      <c r="BD187" s="354" t="str">
        <f t="shared" si="95"/>
        <v>N</v>
      </c>
      <c r="BE187" s="358" t="str">
        <f t="shared" si="96"/>
        <v>N</v>
      </c>
    </row>
    <row r="188" spans="1:57" x14ac:dyDescent="0.25">
      <c r="A188" t="str">
        <f t="shared" si="97"/>
        <v>_</v>
      </c>
      <c r="B188" t="str">
        <f t="shared" si="68"/>
        <v>_</v>
      </c>
      <c r="C188" s="2">
        <v>99</v>
      </c>
      <c r="D188" s="2" t="str">
        <f>IF(Invoer!B218&lt;&gt;"",Invoer!B218,"")</f>
        <v/>
      </c>
      <c r="E188" s="134" t="str">
        <f>IF(D188&lt;&gt;"",Invoer!Z218,"")</f>
        <v/>
      </c>
      <c r="F188" s="134" t="str">
        <f>IF(D188&lt;&gt;"",IF(Invoer!AH218="Ja","J",IF(Invoer!AH218="Nee","N","")),"")</f>
        <v/>
      </c>
      <c r="G188" s="36" t="str">
        <f>IF(OR(E188="",E188=0),"",VLOOKUP(E188,ACTIVITEITENLIJST!D:E,G$2,0))</f>
        <v/>
      </c>
      <c r="H188" s="205" t="str">
        <f t="shared" si="69"/>
        <v/>
      </c>
      <c r="I188" s="4" t="str">
        <f>VLOOKUP($D188,percelen!$AZ:$DM,I$2,0)</f>
        <v/>
      </c>
      <c r="J188" s="212" t="str">
        <f>VLOOKUP($D188,percelen!$AZ:$DM,J$2,0)</f>
        <v/>
      </c>
      <c r="K188" s="4"/>
      <c r="L188" s="4">
        <f>VLOOKUP($D188,percelen!$AZ:$DM,L$2,0)</f>
        <v>0</v>
      </c>
      <c r="M188" s="4" t="str">
        <f>VLOOKUP($D188,percelen!$AZ:$DM,M$2,0)</f>
        <v/>
      </c>
      <c r="N188" s="205" t="e">
        <f>VLOOKUP(M188,NORM!$B$31:$F$38,N$2,0)</f>
        <v>#N/A</v>
      </c>
      <c r="O188" s="4" t="str">
        <f>VLOOKUP($D188,percelen!$AZ:$DM,O$2,0)</f>
        <v>N</v>
      </c>
      <c r="P188" s="4" t="str">
        <f>VLOOKUP($D188,percelen!$AZ:$DM,P$2,0)</f>
        <v>N</v>
      </c>
      <c r="Q188" s="4" t="str">
        <f>VLOOKUP($D188,percelen!$AZ:$DM,Q$2,0)</f>
        <v>N</v>
      </c>
      <c r="R188" s="205" t="str">
        <f>VLOOKUP($D188,percelen!$AZ:$DM,R$2,0)</f>
        <v>N</v>
      </c>
      <c r="S188" s="4" t="str">
        <f>VLOOKUP($D188,percelen!$AZ:$DM,S$2,0)</f>
        <v>N</v>
      </c>
      <c r="T188" s="4" t="str">
        <f>VLOOKUP($D188,percelen!$AZ:$DM,T$2,0)</f>
        <v>N</v>
      </c>
      <c r="U188" s="4" t="str">
        <f>VLOOKUP($D188,percelen!$AZ:$DM,U$2,0)</f>
        <v>N</v>
      </c>
      <c r="V188" s="4" t="str">
        <f>VLOOKUP($D188,percelen!$AZ:$DM,V$2,0)</f>
        <v>N</v>
      </c>
      <c r="W188" s="4" t="str">
        <f>IF(ISERROR(VLOOKUP($G188,GELDIGE_GEWASCODES_ECO!$B:$B,1,0)),"N","J")</f>
        <v>N</v>
      </c>
      <c r="X188" s="4" t="str">
        <f>IF(W188="J",IF(ISERROR(VLOOKUP($G188&amp;"_"&amp;$I188,GELDIGE_GEWASCODES_ECO!$A:$A,1,0)),"N","J"),"J")</f>
        <v>J</v>
      </c>
      <c r="Y188" s="4" t="str">
        <f>IF(ISERROR(VLOOKUP($G188,GELDIGE_GEWASCODES_ECO!$F:$F,1,0)),"N","J")</f>
        <v>N</v>
      </c>
      <c r="Z188" s="205" t="str">
        <f t="shared" si="70"/>
        <v>J</v>
      </c>
      <c r="AA188" s="4" t="str">
        <f>IF(ISERROR(VLOOKUP($G188,GELDIGE_GEWASCODES_ECO!$J:$J,1,0)),"N","J")</f>
        <v>N</v>
      </c>
      <c r="AB188" s="205" t="str">
        <f t="shared" si="71"/>
        <v>J</v>
      </c>
      <c r="AC188" s="4" t="str">
        <f t="shared" si="72"/>
        <v>J</v>
      </c>
      <c r="AD188" s="205" t="str">
        <f t="shared" si="73"/>
        <v>J</v>
      </c>
      <c r="AE188" s="205" t="str">
        <f t="shared" si="74"/>
        <v>J</v>
      </c>
      <c r="AF188" s="205" t="str">
        <f t="shared" si="75"/>
        <v>J</v>
      </c>
      <c r="AG188" s="205" t="str">
        <f t="shared" si="76"/>
        <v>J</v>
      </c>
      <c r="AH188" s="205" t="str">
        <f t="shared" si="77"/>
        <v>J</v>
      </c>
      <c r="AI188" s="205" t="str">
        <f t="shared" si="78"/>
        <v>J</v>
      </c>
      <c r="AJ188" s="205" t="str">
        <f t="shared" si="79"/>
        <v>J</v>
      </c>
      <c r="AK188" s="205" t="str">
        <f t="shared" si="80"/>
        <v>J</v>
      </c>
      <c r="AL188" s="4" t="str">
        <f t="shared" si="81"/>
        <v>N</v>
      </c>
      <c r="AM188" s="150" t="str">
        <f>IF(ISERROR(VLOOKUP(G188,LOV_CDT!E:F,2,0)),"",VLOOKUP(G188,LOV_CDT!E:F,2,0))</f>
        <v/>
      </c>
      <c r="AN188" s="150" t="str">
        <f>IF(ISERROR(VLOOKUP(G188,LOV_CDT!L:M,2,0)),"",VLOOKUP(G188,LOV_CDT!L:M,2,0))</f>
        <v/>
      </c>
      <c r="AO188" s="4" t="str">
        <f t="shared" si="82"/>
        <v>J</v>
      </c>
      <c r="AP188" s="4" t="str">
        <f t="shared" si="83"/>
        <v>J</v>
      </c>
      <c r="AQ188" s="4" t="str">
        <f t="shared" si="84"/>
        <v>J</v>
      </c>
      <c r="AR188" s="4" t="str">
        <f t="shared" si="85"/>
        <v>J</v>
      </c>
      <c r="AS188" s="4" t="str">
        <f t="shared" si="86"/>
        <v>J</v>
      </c>
      <c r="AT188" s="4" t="str">
        <f t="shared" si="87"/>
        <v>J</v>
      </c>
      <c r="AU188" s="4">
        <f t="shared" si="88"/>
        <v>0</v>
      </c>
      <c r="AV188" s="4">
        <f t="shared" si="89"/>
        <v>0</v>
      </c>
      <c r="AW188" s="4">
        <f t="shared" si="90"/>
        <v>0</v>
      </c>
      <c r="AX188" s="4">
        <f t="shared" si="91"/>
        <v>0</v>
      </c>
      <c r="AY188" s="4">
        <f t="shared" si="92"/>
        <v>0</v>
      </c>
      <c r="AZ188" s="4">
        <f t="shared" si="93"/>
        <v>0</v>
      </c>
      <c r="BA188" s="4">
        <f t="shared" si="94"/>
        <v>0</v>
      </c>
      <c r="BB188" s="4" t="e">
        <f>VLOOKUP(G188,ACTIVITEITENLIJST!E:I,BB$2,0)</f>
        <v>#N/A</v>
      </c>
      <c r="BC188" s="4" t="str">
        <f>IF(ISERROR(B188),"J",IF(ISERROR(VLOOKUP(B188,B$3:B187,1,0)),"J","N"))</f>
        <v>N</v>
      </c>
      <c r="BD188" s="354" t="str">
        <f t="shared" si="95"/>
        <v>N</v>
      </c>
      <c r="BE188" s="358" t="str">
        <f t="shared" si="96"/>
        <v>N</v>
      </c>
    </row>
    <row r="189" spans="1:57" x14ac:dyDescent="0.25">
      <c r="A189" t="str">
        <f t="shared" si="97"/>
        <v>_</v>
      </c>
      <c r="B189" t="str">
        <f t="shared" si="68"/>
        <v>_</v>
      </c>
      <c r="C189" s="2">
        <v>99</v>
      </c>
      <c r="D189" s="2" t="str">
        <f>IF(Invoer!B219&lt;&gt;"",Invoer!B219,"")</f>
        <v/>
      </c>
      <c r="E189" s="134" t="str">
        <f>IF(D189&lt;&gt;"",Invoer!Z219,"")</f>
        <v/>
      </c>
      <c r="F189" s="134" t="str">
        <f>IF(D189&lt;&gt;"",IF(Invoer!AH219="Ja","J",IF(Invoer!AH219="Nee","N","")),"")</f>
        <v/>
      </c>
      <c r="G189" s="36" t="str">
        <f>IF(OR(E189="",E189=0),"",VLOOKUP(E189,ACTIVITEITENLIJST!D:E,G$2,0))</f>
        <v/>
      </c>
      <c r="H189" s="205" t="str">
        <f t="shared" si="69"/>
        <v/>
      </c>
      <c r="I189" s="4" t="str">
        <f>VLOOKUP($D189,percelen!$AZ:$DM,I$2,0)</f>
        <v/>
      </c>
      <c r="J189" s="212" t="str">
        <f>VLOOKUP($D189,percelen!$AZ:$DM,J$2,0)</f>
        <v/>
      </c>
      <c r="K189" s="4"/>
      <c r="L189" s="4">
        <f>VLOOKUP($D189,percelen!$AZ:$DM,L$2,0)</f>
        <v>0</v>
      </c>
      <c r="M189" s="4" t="str">
        <f>VLOOKUP($D189,percelen!$AZ:$DM,M$2,0)</f>
        <v/>
      </c>
      <c r="N189" s="205" t="e">
        <f>VLOOKUP(M189,NORM!$B$31:$F$38,N$2,0)</f>
        <v>#N/A</v>
      </c>
      <c r="O189" s="4" t="str">
        <f>VLOOKUP($D189,percelen!$AZ:$DM,O$2,0)</f>
        <v>N</v>
      </c>
      <c r="P189" s="4" t="str">
        <f>VLOOKUP($D189,percelen!$AZ:$DM,P$2,0)</f>
        <v>N</v>
      </c>
      <c r="Q189" s="4" t="str">
        <f>VLOOKUP($D189,percelen!$AZ:$DM,Q$2,0)</f>
        <v>N</v>
      </c>
      <c r="R189" s="205" t="str">
        <f>VLOOKUP($D189,percelen!$AZ:$DM,R$2,0)</f>
        <v>N</v>
      </c>
      <c r="S189" s="4" t="str">
        <f>VLOOKUP($D189,percelen!$AZ:$DM,S$2,0)</f>
        <v>N</v>
      </c>
      <c r="T189" s="4" t="str">
        <f>VLOOKUP($D189,percelen!$AZ:$DM,T$2,0)</f>
        <v>N</v>
      </c>
      <c r="U189" s="4" t="str">
        <f>VLOOKUP($D189,percelen!$AZ:$DM,U$2,0)</f>
        <v>N</v>
      </c>
      <c r="V189" s="4" t="str">
        <f>VLOOKUP($D189,percelen!$AZ:$DM,V$2,0)</f>
        <v>N</v>
      </c>
      <c r="W189" s="4" t="str">
        <f>IF(ISERROR(VLOOKUP($G189,GELDIGE_GEWASCODES_ECO!$B:$B,1,0)),"N","J")</f>
        <v>N</v>
      </c>
      <c r="X189" s="4" t="str">
        <f>IF(W189="J",IF(ISERROR(VLOOKUP($G189&amp;"_"&amp;$I189,GELDIGE_GEWASCODES_ECO!$A:$A,1,0)),"N","J"),"J")</f>
        <v>J</v>
      </c>
      <c r="Y189" s="4" t="str">
        <f>IF(ISERROR(VLOOKUP($G189,GELDIGE_GEWASCODES_ECO!$F:$F,1,0)),"N","J")</f>
        <v>N</v>
      </c>
      <c r="Z189" s="205" t="str">
        <f t="shared" si="70"/>
        <v>J</v>
      </c>
      <c r="AA189" s="4" t="str">
        <f>IF(ISERROR(VLOOKUP($G189,GELDIGE_GEWASCODES_ECO!$J:$J,1,0)),"N","J")</f>
        <v>N</v>
      </c>
      <c r="AB189" s="205" t="str">
        <f t="shared" si="71"/>
        <v>J</v>
      </c>
      <c r="AC189" s="4" t="str">
        <f t="shared" si="72"/>
        <v>J</v>
      </c>
      <c r="AD189" s="205" t="str">
        <f t="shared" si="73"/>
        <v>J</v>
      </c>
      <c r="AE189" s="205" t="str">
        <f t="shared" si="74"/>
        <v>J</v>
      </c>
      <c r="AF189" s="205" t="str">
        <f t="shared" si="75"/>
        <v>J</v>
      </c>
      <c r="AG189" s="205" t="str">
        <f t="shared" si="76"/>
        <v>J</v>
      </c>
      <c r="AH189" s="205" t="str">
        <f t="shared" si="77"/>
        <v>J</v>
      </c>
      <c r="AI189" s="205" t="str">
        <f t="shared" si="78"/>
        <v>J</v>
      </c>
      <c r="AJ189" s="205" t="str">
        <f t="shared" si="79"/>
        <v>J</v>
      </c>
      <c r="AK189" s="205" t="str">
        <f t="shared" si="80"/>
        <v>J</v>
      </c>
      <c r="AL189" s="4" t="str">
        <f t="shared" si="81"/>
        <v>N</v>
      </c>
      <c r="AM189" s="150" t="str">
        <f>IF(ISERROR(VLOOKUP(G189,LOV_CDT!E:F,2,0)),"",VLOOKUP(G189,LOV_CDT!E:F,2,0))</f>
        <v/>
      </c>
      <c r="AN189" s="150" t="str">
        <f>IF(ISERROR(VLOOKUP(G189,LOV_CDT!L:M,2,0)),"",VLOOKUP(G189,LOV_CDT!L:M,2,0))</f>
        <v/>
      </c>
      <c r="AO189" s="4" t="str">
        <f t="shared" si="82"/>
        <v>J</v>
      </c>
      <c r="AP189" s="4" t="str">
        <f t="shared" si="83"/>
        <v>J</v>
      </c>
      <c r="AQ189" s="4" t="str">
        <f t="shared" si="84"/>
        <v>J</v>
      </c>
      <c r="AR189" s="4" t="str">
        <f t="shared" si="85"/>
        <v>J</v>
      </c>
      <c r="AS189" s="4" t="str">
        <f t="shared" si="86"/>
        <v>J</v>
      </c>
      <c r="AT189" s="4" t="str">
        <f t="shared" si="87"/>
        <v>J</v>
      </c>
      <c r="AU189" s="4">
        <f t="shared" si="88"/>
        <v>0</v>
      </c>
      <c r="AV189" s="4">
        <f t="shared" si="89"/>
        <v>0</v>
      </c>
      <c r="AW189" s="4">
        <f t="shared" si="90"/>
        <v>0</v>
      </c>
      <c r="AX189" s="4">
        <f t="shared" si="91"/>
        <v>0</v>
      </c>
      <c r="AY189" s="4">
        <f t="shared" si="92"/>
        <v>0</v>
      </c>
      <c r="AZ189" s="4">
        <f t="shared" si="93"/>
        <v>0</v>
      </c>
      <c r="BA189" s="4">
        <f t="shared" si="94"/>
        <v>0</v>
      </c>
      <c r="BB189" s="4" t="e">
        <f>VLOOKUP(G189,ACTIVITEITENLIJST!E:I,BB$2,0)</f>
        <v>#N/A</v>
      </c>
      <c r="BC189" s="4" t="str">
        <f>IF(ISERROR(B189),"J",IF(ISERROR(VLOOKUP(B189,B$3:B188,1,0)),"J","N"))</f>
        <v>N</v>
      </c>
      <c r="BD189" s="354" t="str">
        <f t="shared" si="95"/>
        <v>N</v>
      </c>
      <c r="BE189" s="358" t="str">
        <f t="shared" si="96"/>
        <v>N</v>
      </c>
    </row>
    <row r="190" spans="1:57" x14ac:dyDescent="0.25">
      <c r="A190" t="str">
        <f t="shared" si="97"/>
        <v>_</v>
      </c>
      <c r="B190" t="str">
        <f t="shared" si="68"/>
        <v>_</v>
      </c>
      <c r="C190" s="2">
        <v>99</v>
      </c>
      <c r="D190" s="2" t="str">
        <f>IF(Invoer!B220&lt;&gt;"",Invoer!B220,"")</f>
        <v/>
      </c>
      <c r="E190" s="134" t="str">
        <f>IF(D190&lt;&gt;"",Invoer!Z220,"")</f>
        <v/>
      </c>
      <c r="F190" s="134" t="str">
        <f>IF(D190&lt;&gt;"",IF(Invoer!AH220="Ja","J",IF(Invoer!AH220="Nee","N","")),"")</f>
        <v/>
      </c>
      <c r="G190" s="36" t="str">
        <f>IF(OR(E190="",E190=0),"",VLOOKUP(E190,ACTIVITEITENLIJST!D:E,G$2,0))</f>
        <v/>
      </c>
      <c r="H190" s="205" t="str">
        <f t="shared" si="69"/>
        <v/>
      </c>
      <c r="I190" s="4" t="str">
        <f>VLOOKUP($D190,percelen!$AZ:$DM,I$2,0)</f>
        <v/>
      </c>
      <c r="J190" s="212" t="str">
        <f>VLOOKUP($D190,percelen!$AZ:$DM,J$2,0)</f>
        <v/>
      </c>
      <c r="K190" s="4"/>
      <c r="L190" s="4">
        <f>VLOOKUP($D190,percelen!$AZ:$DM,L$2,0)</f>
        <v>0</v>
      </c>
      <c r="M190" s="4" t="str">
        <f>VLOOKUP($D190,percelen!$AZ:$DM,M$2,0)</f>
        <v/>
      </c>
      <c r="N190" s="205" t="e">
        <f>VLOOKUP(M190,NORM!$B$31:$F$38,N$2,0)</f>
        <v>#N/A</v>
      </c>
      <c r="O190" s="4" t="str">
        <f>VLOOKUP($D190,percelen!$AZ:$DM,O$2,0)</f>
        <v>N</v>
      </c>
      <c r="P190" s="4" t="str">
        <f>VLOOKUP($D190,percelen!$AZ:$DM,P$2,0)</f>
        <v>N</v>
      </c>
      <c r="Q190" s="4" t="str">
        <f>VLOOKUP($D190,percelen!$AZ:$DM,Q$2,0)</f>
        <v>N</v>
      </c>
      <c r="R190" s="205" t="str">
        <f>VLOOKUP($D190,percelen!$AZ:$DM,R$2,0)</f>
        <v>N</v>
      </c>
      <c r="S190" s="4" t="str">
        <f>VLOOKUP($D190,percelen!$AZ:$DM,S$2,0)</f>
        <v>N</v>
      </c>
      <c r="T190" s="4" t="str">
        <f>VLOOKUP($D190,percelen!$AZ:$DM,T$2,0)</f>
        <v>N</v>
      </c>
      <c r="U190" s="4" t="str">
        <f>VLOOKUP($D190,percelen!$AZ:$DM,U$2,0)</f>
        <v>N</v>
      </c>
      <c r="V190" s="4" t="str">
        <f>VLOOKUP($D190,percelen!$AZ:$DM,V$2,0)</f>
        <v>N</v>
      </c>
      <c r="W190" s="4" t="str">
        <f>IF(ISERROR(VLOOKUP($G190,GELDIGE_GEWASCODES_ECO!$B:$B,1,0)),"N","J")</f>
        <v>N</v>
      </c>
      <c r="X190" s="4" t="str">
        <f>IF(W190="J",IF(ISERROR(VLOOKUP($G190&amp;"_"&amp;$I190,GELDIGE_GEWASCODES_ECO!$A:$A,1,0)),"N","J"),"J")</f>
        <v>J</v>
      </c>
      <c r="Y190" s="4" t="str">
        <f>IF(ISERROR(VLOOKUP($G190,GELDIGE_GEWASCODES_ECO!$F:$F,1,0)),"N","J")</f>
        <v>N</v>
      </c>
      <c r="Z190" s="205" t="str">
        <f t="shared" si="70"/>
        <v>J</v>
      </c>
      <c r="AA190" s="4" t="str">
        <f>IF(ISERROR(VLOOKUP($G190,GELDIGE_GEWASCODES_ECO!$J:$J,1,0)),"N","J")</f>
        <v>N</v>
      </c>
      <c r="AB190" s="205" t="str">
        <f t="shared" si="71"/>
        <v>J</v>
      </c>
      <c r="AC190" s="4" t="str">
        <f t="shared" si="72"/>
        <v>J</v>
      </c>
      <c r="AD190" s="205" t="str">
        <f t="shared" si="73"/>
        <v>J</v>
      </c>
      <c r="AE190" s="205" t="str">
        <f t="shared" si="74"/>
        <v>J</v>
      </c>
      <c r="AF190" s="205" t="str">
        <f t="shared" si="75"/>
        <v>J</v>
      </c>
      <c r="AG190" s="205" t="str">
        <f t="shared" si="76"/>
        <v>J</v>
      </c>
      <c r="AH190" s="205" t="str">
        <f t="shared" si="77"/>
        <v>J</v>
      </c>
      <c r="AI190" s="205" t="str">
        <f t="shared" si="78"/>
        <v>J</v>
      </c>
      <c r="AJ190" s="205" t="str">
        <f t="shared" si="79"/>
        <v>J</v>
      </c>
      <c r="AK190" s="205" t="str">
        <f t="shared" si="80"/>
        <v>J</v>
      </c>
      <c r="AL190" s="4" t="str">
        <f t="shared" si="81"/>
        <v>N</v>
      </c>
      <c r="AM190" s="150" t="str">
        <f>IF(ISERROR(VLOOKUP(G190,LOV_CDT!E:F,2,0)),"",VLOOKUP(G190,LOV_CDT!E:F,2,0))</f>
        <v/>
      </c>
      <c r="AN190" s="150" t="str">
        <f>IF(ISERROR(VLOOKUP(G190,LOV_CDT!L:M,2,0)),"",VLOOKUP(G190,LOV_CDT!L:M,2,0))</f>
        <v/>
      </c>
      <c r="AO190" s="4" t="str">
        <f t="shared" si="82"/>
        <v>J</v>
      </c>
      <c r="AP190" s="4" t="str">
        <f t="shared" si="83"/>
        <v>J</v>
      </c>
      <c r="AQ190" s="4" t="str">
        <f t="shared" si="84"/>
        <v>J</v>
      </c>
      <c r="AR190" s="4" t="str">
        <f t="shared" si="85"/>
        <v>J</v>
      </c>
      <c r="AS190" s="4" t="str">
        <f t="shared" si="86"/>
        <v>J</v>
      </c>
      <c r="AT190" s="4" t="str">
        <f t="shared" si="87"/>
        <v>J</v>
      </c>
      <c r="AU190" s="4">
        <f t="shared" si="88"/>
        <v>0</v>
      </c>
      <c r="AV190" s="4">
        <f t="shared" si="89"/>
        <v>0</v>
      </c>
      <c r="AW190" s="4">
        <f t="shared" si="90"/>
        <v>0</v>
      </c>
      <c r="AX190" s="4">
        <f t="shared" si="91"/>
        <v>0</v>
      </c>
      <c r="AY190" s="4">
        <f t="shared" si="92"/>
        <v>0</v>
      </c>
      <c r="AZ190" s="4">
        <f t="shared" si="93"/>
        <v>0</v>
      </c>
      <c r="BA190" s="4">
        <f t="shared" si="94"/>
        <v>0</v>
      </c>
      <c r="BB190" s="4" t="e">
        <f>VLOOKUP(G190,ACTIVITEITENLIJST!E:I,BB$2,0)</f>
        <v>#N/A</v>
      </c>
      <c r="BC190" s="4" t="str">
        <f>IF(ISERROR(B190),"J",IF(ISERROR(VLOOKUP(B190,B$3:B189,1,0)),"J","N"))</f>
        <v>N</v>
      </c>
      <c r="BD190" s="354" t="str">
        <f t="shared" si="95"/>
        <v>N</v>
      </c>
      <c r="BE190" s="358" t="str">
        <f t="shared" si="96"/>
        <v>N</v>
      </c>
    </row>
    <row r="191" spans="1:57" x14ac:dyDescent="0.25">
      <c r="A191" t="str">
        <f t="shared" si="97"/>
        <v>_</v>
      </c>
      <c r="B191" t="str">
        <f t="shared" si="68"/>
        <v>_</v>
      </c>
      <c r="C191" s="2">
        <v>99</v>
      </c>
      <c r="D191" s="2" t="str">
        <f>IF(Invoer!B221&lt;&gt;"",Invoer!B221,"")</f>
        <v/>
      </c>
      <c r="E191" s="134" t="str">
        <f>IF(D191&lt;&gt;"",Invoer!Z221,"")</f>
        <v/>
      </c>
      <c r="F191" s="134" t="str">
        <f>IF(D191&lt;&gt;"",IF(Invoer!AH221="Ja","J",IF(Invoer!AH221="Nee","N","")),"")</f>
        <v/>
      </c>
      <c r="G191" s="36" t="str">
        <f>IF(OR(E191="",E191=0),"",VLOOKUP(E191,ACTIVITEITENLIJST!D:E,G$2,0))</f>
        <v/>
      </c>
      <c r="H191" s="205" t="str">
        <f t="shared" si="69"/>
        <v/>
      </c>
      <c r="I191" s="4" t="str">
        <f>VLOOKUP($D191,percelen!$AZ:$DM,I$2,0)</f>
        <v/>
      </c>
      <c r="J191" s="212" t="str">
        <f>VLOOKUP($D191,percelen!$AZ:$DM,J$2,0)</f>
        <v/>
      </c>
      <c r="K191" s="4"/>
      <c r="L191" s="4">
        <f>VLOOKUP($D191,percelen!$AZ:$DM,L$2,0)</f>
        <v>0</v>
      </c>
      <c r="M191" s="4" t="str">
        <f>VLOOKUP($D191,percelen!$AZ:$DM,M$2,0)</f>
        <v/>
      </c>
      <c r="N191" s="205" t="e">
        <f>VLOOKUP(M191,NORM!$B$31:$F$38,N$2,0)</f>
        <v>#N/A</v>
      </c>
      <c r="O191" s="4" t="str">
        <f>VLOOKUP($D191,percelen!$AZ:$DM,O$2,0)</f>
        <v>N</v>
      </c>
      <c r="P191" s="4" t="str">
        <f>VLOOKUP($D191,percelen!$AZ:$DM,P$2,0)</f>
        <v>N</v>
      </c>
      <c r="Q191" s="4" t="str">
        <f>VLOOKUP($D191,percelen!$AZ:$DM,Q$2,0)</f>
        <v>N</v>
      </c>
      <c r="R191" s="205" t="str">
        <f>VLOOKUP($D191,percelen!$AZ:$DM,R$2,0)</f>
        <v>N</v>
      </c>
      <c r="S191" s="4" t="str">
        <f>VLOOKUP($D191,percelen!$AZ:$DM,S$2,0)</f>
        <v>N</v>
      </c>
      <c r="T191" s="4" t="str">
        <f>VLOOKUP($D191,percelen!$AZ:$DM,T$2,0)</f>
        <v>N</v>
      </c>
      <c r="U191" s="4" t="str">
        <f>VLOOKUP($D191,percelen!$AZ:$DM,U$2,0)</f>
        <v>N</v>
      </c>
      <c r="V191" s="4" t="str">
        <f>VLOOKUP($D191,percelen!$AZ:$DM,V$2,0)</f>
        <v>N</v>
      </c>
      <c r="W191" s="4" t="str">
        <f>IF(ISERROR(VLOOKUP($G191,GELDIGE_GEWASCODES_ECO!$B:$B,1,0)),"N","J")</f>
        <v>N</v>
      </c>
      <c r="X191" s="4" t="str">
        <f>IF(W191="J",IF(ISERROR(VLOOKUP($G191&amp;"_"&amp;$I191,GELDIGE_GEWASCODES_ECO!$A:$A,1,0)),"N","J"),"J")</f>
        <v>J</v>
      </c>
      <c r="Y191" s="4" t="str">
        <f>IF(ISERROR(VLOOKUP($G191,GELDIGE_GEWASCODES_ECO!$F:$F,1,0)),"N","J")</f>
        <v>N</v>
      </c>
      <c r="Z191" s="205" t="str">
        <f t="shared" si="70"/>
        <v>J</v>
      </c>
      <c r="AA191" s="4" t="str">
        <f>IF(ISERROR(VLOOKUP($G191,GELDIGE_GEWASCODES_ECO!$J:$J,1,0)),"N","J")</f>
        <v>N</v>
      </c>
      <c r="AB191" s="205" t="str">
        <f t="shared" si="71"/>
        <v>J</v>
      </c>
      <c r="AC191" s="4" t="str">
        <f t="shared" si="72"/>
        <v>J</v>
      </c>
      <c r="AD191" s="205" t="str">
        <f t="shared" si="73"/>
        <v>J</v>
      </c>
      <c r="AE191" s="205" t="str">
        <f t="shared" si="74"/>
        <v>J</v>
      </c>
      <c r="AF191" s="205" t="str">
        <f t="shared" si="75"/>
        <v>J</v>
      </c>
      <c r="AG191" s="205" t="str">
        <f t="shared" si="76"/>
        <v>J</v>
      </c>
      <c r="AH191" s="205" t="str">
        <f t="shared" si="77"/>
        <v>J</v>
      </c>
      <c r="AI191" s="205" t="str">
        <f t="shared" si="78"/>
        <v>J</v>
      </c>
      <c r="AJ191" s="205" t="str">
        <f t="shared" si="79"/>
        <v>J</v>
      </c>
      <c r="AK191" s="205" t="str">
        <f t="shared" si="80"/>
        <v>J</v>
      </c>
      <c r="AL191" s="4" t="str">
        <f t="shared" si="81"/>
        <v>N</v>
      </c>
      <c r="AM191" s="150" t="str">
        <f>IF(ISERROR(VLOOKUP(G191,LOV_CDT!E:F,2,0)),"",VLOOKUP(G191,LOV_CDT!E:F,2,0))</f>
        <v/>
      </c>
      <c r="AN191" s="150" t="str">
        <f>IF(ISERROR(VLOOKUP(G191,LOV_CDT!L:M,2,0)),"",VLOOKUP(G191,LOV_CDT!L:M,2,0))</f>
        <v/>
      </c>
      <c r="AO191" s="4" t="str">
        <f t="shared" si="82"/>
        <v>J</v>
      </c>
      <c r="AP191" s="4" t="str">
        <f t="shared" si="83"/>
        <v>J</v>
      </c>
      <c r="AQ191" s="4" t="str">
        <f t="shared" si="84"/>
        <v>J</v>
      </c>
      <c r="AR191" s="4" t="str">
        <f t="shared" si="85"/>
        <v>J</v>
      </c>
      <c r="AS191" s="4" t="str">
        <f t="shared" si="86"/>
        <v>J</v>
      </c>
      <c r="AT191" s="4" t="str">
        <f t="shared" si="87"/>
        <v>J</v>
      </c>
      <c r="AU191" s="4">
        <f t="shared" si="88"/>
        <v>0</v>
      </c>
      <c r="AV191" s="4">
        <f t="shared" si="89"/>
        <v>0</v>
      </c>
      <c r="AW191" s="4">
        <f t="shared" si="90"/>
        <v>0</v>
      </c>
      <c r="AX191" s="4">
        <f t="shared" si="91"/>
        <v>0</v>
      </c>
      <c r="AY191" s="4">
        <f t="shared" si="92"/>
        <v>0</v>
      </c>
      <c r="AZ191" s="4">
        <f t="shared" si="93"/>
        <v>0</v>
      </c>
      <c r="BA191" s="4">
        <f t="shared" si="94"/>
        <v>0</v>
      </c>
      <c r="BB191" s="4" t="e">
        <f>VLOOKUP(G191,ACTIVITEITENLIJST!E:I,BB$2,0)</f>
        <v>#N/A</v>
      </c>
      <c r="BC191" s="4" t="str">
        <f>IF(ISERROR(B191),"J",IF(ISERROR(VLOOKUP(B191,B$3:B190,1,0)),"J","N"))</f>
        <v>N</v>
      </c>
      <c r="BD191" s="354" t="str">
        <f t="shared" si="95"/>
        <v>N</v>
      </c>
      <c r="BE191" s="358" t="str">
        <f t="shared" si="96"/>
        <v>N</v>
      </c>
    </row>
    <row r="192" spans="1:57" x14ac:dyDescent="0.25">
      <c r="A192" t="str">
        <f t="shared" si="97"/>
        <v>_</v>
      </c>
      <c r="B192" t="str">
        <f t="shared" si="68"/>
        <v>_</v>
      </c>
      <c r="C192" s="2">
        <v>99</v>
      </c>
      <c r="D192" s="2" t="str">
        <f>IF(Invoer!B222&lt;&gt;"",Invoer!B222,"")</f>
        <v/>
      </c>
      <c r="E192" s="134" t="str">
        <f>IF(D192&lt;&gt;"",Invoer!Z222,"")</f>
        <v/>
      </c>
      <c r="F192" s="134" t="str">
        <f>IF(D192&lt;&gt;"",IF(Invoer!AH222="Ja","J",IF(Invoer!AH222="Nee","N","")),"")</f>
        <v/>
      </c>
      <c r="G192" s="36" t="str">
        <f>IF(OR(E192="",E192=0),"",VLOOKUP(E192,ACTIVITEITENLIJST!D:E,G$2,0))</f>
        <v/>
      </c>
      <c r="H192" s="205" t="str">
        <f t="shared" si="69"/>
        <v/>
      </c>
      <c r="I192" s="4" t="str">
        <f>VLOOKUP($D192,percelen!$AZ:$DM,I$2,0)</f>
        <v/>
      </c>
      <c r="J192" s="212" t="str">
        <f>VLOOKUP($D192,percelen!$AZ:$DM,J$2,0)</f>
        <v/>
      </c>
      <c r="K192" s="4"/>
      <c r="L192" s="4">
        <f>VLOOKUP($D192,percelen!$AZ:$DM,L$2,0)</f>
        <v>0</v>
      </c>
      <c r="M192" s="4" t="str">
        <f>VLOOKUP($D192,percelen!$AZ:$DM,M$2,0)</f>
        <v/>
      </c>
      <c r="N192" s="205" t="e">
        <f>VLOOKUP(M192,NORM!$B$31:$F$38,N$2,0)</f>
        <v>#N/A</v>
      </c>
      <c r="O192" s="4" t="str">
        <f>VLOOKUP($D192,percelen!$AZ:$DM,O$2,0)</f>
        <v>N</v>
      </c>
      <c r="P192" s="4" t="str">
        <f>VLOOKUP($D192,percelen!$AZ:$DM,P$2,0)</f>
        <v>N</v>
      </c>
      <c r="Q192" s="4" t="str">
        <f>VLOOKUP($D192,percelen!$AZ:$DM,Q$2,0)</f>
        <v>N</v>
      </c>
      <c r="R192" s="205" t="str">
        <f>VLOOKUP($D192,percelen!$AZ:$DM,R$2,0)</f>
        <v>N</v>
      </c>
      <c r="S192" s="4" t="str">
        <f>VLOOKUP($D192,percelen!$AZ:$DM,S$2,0)</f>
        <v>N</v>
      </c>
      <c r="T192" s="4" t="str">
        <f>VLOOKUP($D192,percelen!$AZ:$DM,T$2,0)</f>
        <v>N</v>
      </c>
      <c r="U192" s="4" t="str">
        <f>VLOOKUP($D192,percelen!$AZ:$DM,U$2,0)</f>
        <v>N</v>
      </c>
      <c r="V192" s="4" t="str">
        <f>VLOOKUP($D192,percelen!$AZ:$DM,V$2,0)</f>
        <v>N</v>
      </c>
      <c r="W192" s="4" t="str">
        <f>IF(ISERROR(VLOOKUP($G192,GELDIGE_GEWASCODES_ECO!$B:$B,1,0)),"N","J")</f>
        <v>N</v>
      </c>
      <c r="X192" s="4" t="str">
        <f>IF(W192="J",IF(ISERROR(VLOOKUP($G192&amp;"_"&amp;$I192,GELDIGE_GEWASCODES_ECO!$A:$A,1,0)),"N","J"),"J")</f>
        <v>J</v>
      </c>
      <c r="Y192" s="4" t="str">
        <f>IF(ISERROR(VLOOKUP($G192,GELDIGE_GEWASCODES_ECO!$F:$F,1,0)),"N","J")</f>
        <v>N</v>
      </c>
      <c r="Z192" s="205" t="str">
        <f t="shared" si="70"/>
        <v>J</v>
      </c>
      <c r="AA192" s="4" t="str">
        <f>IF(ISERROR(VLOOKUP($G192,GELDIGE_GEWASCODES_ECO!$J:$J,1,0)),"N","J")</f>
        <v>N</v>
      </c>
      <c r="AB192" s="205" t="str">
        <f t="shared" si="71"/>
        <v>J</v>
      </c>
      <c r="AC192" s="4" t="str">
        <f t="shared" si="72"/>
        <v>J</v>
      </c>
      <c r="AD192" s="205" t="str">
        <f t="shared" si="73"/>
        <v>J</v>
      </c>
      <c r="AE192" s="205" t="str">
        <f t="shared" si="74"/>
        <v>J</v>
      </c>
      <c r="AF192" s="205" t="str">
        <f t="shared" si="75"/>
        <v>J</v>
      </c>
      <c r="AG192" s="205" t="str">
        <f t="shared" si="76"/>
        <v>J</v>
      </c>
      <c r="AH192" s="205" t="str">
        <f t="shared" si="77"/>
        <v>J</v>
      </c>
      <c r="AI192" s="205" t="str">
        <f t="shared" si="78"/>
        <v>J</v>
      </c>
      <c r="AJ192" s="205" t="str">
        <f t="shared" si="79"/>
        <v>J</v>
      </c>
      <c r="AK192" s="205" t="str">
        <f t="shared" si="80"/>
        <v>J</v>
      </c>
      <c r="AL192" s="4" t="str">
        <f t="shared" si="81"/>
        <v>N</v>
      </c>
      <c r="AM192" s="150" t="str">
        <f>IF(ISERROR(VLOOKUP(G192,LOV_CDT!E:F,2,0)),"",VLOOKUP(G192,LOV_CDT!E:F,2,0))</f>
        <v/>
      </c>
      <c r="AN192" s="150" t="str">
        <f>IF(ISERROR(VLOOKUP(G192,LOV_CDT!L:M,2,0)),"",VLOOKUP(G192,LOV_CDT!L:M,2,0))</f>
        <v/>
      </c>
      <c r="AO192" s="4" t="str">
        <f t="shared" si="82"/>
        <v>J</v>
      </c>
      <c r="AP192" s="4" t="str">
        <f t="shared" si="83"/>
        <v>J</v>
      </c>
      <c r="AQ192" s="4" t="str">
        <f t="shared" si="84"/>
        <v>J</v>
      </c>
      <c r="AR192" s="4" t="str">
        <f t="shared" si="85"/>
        <v>J</v>
      </c>
      <c r="AS192" s="4" t="str">
        <f t="shared" si="86"/>
        <v>J</v>
      </c>
      <c r="AT192" s="4" t="str">
        <f t="shared" si="87"/>
        <v>J</v>
      </c>
      <c r="AU192" s="4">
        <f t="shared" si="88"/>
        <v>0</v>
      </c>
      <c r="AV192" s="4">
        <f t="shared" si="89"/>
        <v>0</v>
      </c>
      <c r="AW192" s="4">
        <f t="shared" si="90"/>
        <v>0</v>
      </c>
      <c r="AX192" s="4">
        <f t="shared" si="91"/>
        <v>0</v>
      </c>
      <c r="AY192" s="4">
        <f t="shared" si="92"/>
        <v>0</v>
      </c>
      <c r="AZ192" s="4">
        <f t="shared" si="93"/>
        <v>0</v>
      </c>
      <c r="BA192" s="4">
        <f t="shared" si="94"/>
        <v>0</v>
      </c>
      <c r="BB192" s="4" t="e">
        <f>VLOOKUP(G192,ACTIVITEITENLIJST!E:I,BB$2,0)</f>
        <v>#N/A</v>
      </c>
      <c r="BC192" s="4" t="str">
        <f>IF(ISERROR(B192),"J",IF(ISERROR(VLOOKUP(B192,B$3:B191,1,0)),"J","N"))</f>
        <v>N</v>
      </c>
      <c r="BD192" s="354" t="str">
        <f t="shared" si="95"/>
        <v>N</v>
      </c>
      <c r="BE192" s="358" t="str">
        <f t="shared" si="96"/>
        <v>N</v>
      </c>
    </row>
    <row r="193" spans="1:57" x14ac:dyDescent="0.25">
      <c r="A193" t="str">
        <f t="shared" si="97"/>
        <v>_</v>
      </c>
      <c r="B193" t="str">
        <f t="shared" si="68"/>
        <v>_</v>
      </c>
      <c r="C193" s="2">
        <v>99</v>
      </c>
      <c r="D193" s="2" t="str">
        <f>IF(Invoer!B223&lt;&gt;"",Invoer!B223,"")</f>
        <v/>
      </c>
      <c r="E193" s="134" t="str">
        <f>IF(D193&lt;&gt;"",Invoer!Z223,"")</f>
        <v/>
      </c>
      <c r="F193" s="134" t="str">
        <f>IF(D193&lt;&gt;"",IF(Invoer!AH223="Ja","J",IF(Invoer!AH223="Nee","N","")),"")</f>
        <v/>
      </c>
      <c r="G193" s="36" t="str">
        <f>IF(OR(E193="",E193=0),"",VLOOKUP(E193,ACTIVITEITENLIJST!D:E,G$2,0))</f>
        <v/>
      </c>
      <c r="H193" s="205" t="str">
        <f t="shared" si="69"/>
        <v/>
      </c>
      <c r="I193" s="4" t="str">
        <f>VLOOKUP($D193,percelen!$AZ:$DM,I$2,0)</f>
        <v/>
      </c>
      <c r="J193" s="212" t="str">
        <f>VLOOKUP($D193,percelen!$AZ:$DM,J$2,0)</f>
        <v/>
      </c>
      <c r="K193" s="4"/>
      <c r="L193" s="4">
        <f>VLOOKUP($D193,percelen!$AZ:$DM,L$2,0)</f>
        <v>0</v>
      </c>
      <c r="M193" s="4" t="str">
        <f>VLOOKUP($D193,percelen!$AZ:$DM,M$2,0)</f>
        <v/>
      </c>
      <c r="N193" s="205" t="e">
        <f>VLOOKUP(M193,NORM!$B$31:$F$38,N$2,0)</f>
        <v>#N/A</v>
      </c>
      <c r="O193" s="4" t="str">
        <f>VLOOKUP($D193,percelen!$AZ:$DM,O$2,0)</f>
        <v>N</v>
      </c>
      <c r="P193" s="4" t="str">
        <f>VLOOKUP($D193,percelen!$AZ:$DM,P$2,0)</f>
        <v>N</v>
      </c>
      <c r="Q193" s="4" t="str">
        <f>VLOOKUP($D193,percelen!$AZ:$DM,Q$2,0)</f>
        <v>N</v>
      </c>
      <c r="R193" s="205" t="str">
        <f>VLOOKUP($D193,percelen!$AZ:$DM,R$2,0)</f>
        <v>N</v>
      </c>
      <c r="S193" s="4" t="str">
        <f>VLOOKUP($D193,percelen!$AZ:$DM,S$2,0)</f>
        <v>N</v>
      </c>
      <c r="T193" s="4" t="str">
        <f>VLOOKUP($D193,percelen!$AZ:$DM,T$2,0)</f>
        <v>N</v>
      </c>
      <c r="U193" s="4" t="str">
        <f>VLOOKUP($D193,percelen!$AZ:$DM,U$2,0)</f>
        <v>N</v>
      </c>
      <c r="V193" s="4" t="str">
        <f>VLOOKUP($D193,percelen!$AZ:$DM,V$2,0)</f>
        <v>N</v>
      </c>
      <c r="W193" s="4" t="str">
        <f>IF(ISERROR(VLOOKUP($G193,GELDIGE_GEWASCODES_ECO!$B:$B,1,0)),"N","J")</f>
        <v>N</v>
      </c>
      <c r="X193" s="4" t="str">
        <f>IF(W193="J",IF(ISERROR(VLOOKUP($G193&amp;"_"&amp;$I193,GELDIGE_GEWASCODES_ECO!$A:$A,1,0)),"N","J"),"J")</f>
        <v>J</v>
      </c>
      <c r="Y193" s="4" t="str">
        <f>IF(ISERROR(VLOOKUP($G193,GELDIGE_GEWASCODES_ECO!$F:$F,1,0)),"N","J")</f>
        <v>N</v>
      </c>
      <c r="Z193" s="205" t="str">
        <f t="shared" si="70"/>
        <v>J</v>
      </c>
      <c r="AA193" s="4" t="str">
        <f>IF(ISERROR(VLOOKUP($G193,GELDIGE_GEWASCODES_ECO!$J:$J,1,0)),"N","J")</f>
        <v>N</v>
      </c>
      <c r="AB193" s="205" t="str">
        <f t="shared" si="71"/>
        <v>J</v>
      </c>
      <c r="AC193" s="4" t="str">
        <f t="shared" si="72"/>
        <v>J</v>
      </c>
      <c r="AD193" s="205" t="str">
        <f t="shared" si="73"/>
        <v>J</v>
      </c>
      <c r="AE193" s="205" t="str">
        <f t="shared" si="74"/>
        <v>J</v>
      </c>
      <c r="AF193" s="205" t="str">
        <f t="shared" si="75"/>
        <v>J</v>
      </c>
      <c r="AG193" s="205" t="str">
        <f t="shared" si="76"/>
        <v>J</v>
      </c>
      <c r="AH193" s="205" t="str">
        <f t="shared" si="77"/>
        <v>J</v>
      </c>
      <c r="AI193" s="205" t="str">
        <f t="shared" si="78"/>
        <v>J</v>
      </c>
      <c r="AJ193" s="205" t="str">
        <f t="shared" si="79"/>
        <v>J</v>
      </c>
      <c r="AK193" s="205" t="str">
        <f t="shared" si="80"/>
        <v>J</v>
      </c>
      <c r="AL193" s="4" t="str">
        <f t="shared" si="81"/>
        <v>N</v>
      </c>
      <c r="AM193" s="150" t="str">
        <f>IF(ISERROR(VLOOKUP(G193,LOV_CDT!E:F,2,0)),"",VLOOKUP(G193,LOV_CDT!E:F,2,0))</f>
        <v/>
      </c>
      <c r="AN193" s="150" t="str">
        <f>IF(ISERROR(VLOOKUP(G193,LOV_CDT!L:M,2,0)),"",VLOOKUP(G193,LOV_CDT!L:M,2,0))</f>
        <v/>
      </c>
      <c r="AO193" s="4" t="str">
        <f t="shared" si="82"/>
        <v>J</v>
      </c>
      <c r="AP193" s="4" t="str">
        <f t="shared" si="83"/>
        <v>J</v>
      </c>
      <c r="AQ193" s="4" t="str">
        <f t="shared" si="84"/>
        <v>J</v>
      </c>
      <c r="AR193" s="4" t="str">
        <f t="shared" si="85"/>
        <v>J</v>
      </c>
      <c r="AS193" s="4" t="str">
        <f t="shared" si="86"/>
        <v>J</v>
      </c>
      <c r="AT193" s="4" t="str">
        <f t="shared" si="87"/>
        <v>J</v>
      </c>
      <c r="AU193" s="4">
        <f t="shared" si="88"/>
        <v>0</v>
      </c>
      <c r="AV193" s="4">
        <f t="shared" si="89"/>
        <v>0</v>
      </c>
      <c r="AW193" s="4">
        <f t="shared" si="90"/>
        <v>0</v>
      </c>
      <c r="AX193" s="4">
        <f t="shared" si="91"/>
        <v>0</v>
      </c>
      <c r="AY193" s="4">
        <f t="shared" si="92"/>
        <v>0</v>
      </c>
      <c r="AZ193" s="4">
        <f t="shared" si="93"/>
        <v>0</v>
      </c>
      <c r="BA193" s="4">
        <f t="shared" si="94"/>
        <v>0</v>
      </c>
      <c r="BB193" s="4" t="e">
        <f>VLOOKUP(G193,ACTIVITEITENLIJST!E:I,BB$2,0)</f>
        <v>#N/A</v>
      </c>
      <c r="BC193" s="4" t="str">
        <f>IF(ISERROR(B193),"J",IF(ISERROR(VLOOKUP(B193,B$3:B192,1,0)),"J","N"))</f>
        <v>N</v>
      </c>
      <c r="BD193" s="354" t="str">
        <f t="shared" si="95"/>
        <v>N</v>
      </c>
      <c r="BE193" s="358" t="str">
        <f t="shared" si="96"/>
        <v>N</v>
      </c>
    </row>
    <row r="194" spans="1:57" x14ac:dyDescent="0.25">
      <c r="A194" t="str">
        <f t="shared" si="97"/>
        <v>_</v>
      </c>
      <c r="B194" t="str">
        <f t="shared" si="68"/>
        <v>_</v>
      </c>
      <c r="C194" s="2">
        <v>99</v>
      </c>
      <c r="D194" s="2" t="str">
        <f>IF(Invoer!B224&lt;&gt;"",Invoer!B224,"")</f>
        <v/>
      </c>
      <c r="E194" s="134" t="str">
        <f>IF(D194&lt;&gt;"",Invoer!Z224,"")</f>
        <v/>
      </c>
      <c r="F194" s="134" t="str">
        <f>IF(D194&lt;&gt;"",IF(Invoer!AH224="Ja","J",IF(Invoer!AH224="Nee","N","")),"")</f>
        <v/>
      </c>
      <c r="G194" s="36" t="str">
        <f>IF(OR(E194="",E194=0),"",VLOOKUP(E194,ACTIVITEITENLIJST!D:E,G$2,0))</f>
        <v/>
      </c>
      <c r="H194" s="205" t="str">
        <f t="shared" si="69"/>
        <v/>
      </c>
      <c r="I194" s="4" t="str">
        <f>VLOOKUP($D194,percelen!$AZ:$DM,I$2,0)</f>
        <v/>
      </c>
      <c r="J194" s="212" t="str">
        <f>VLOOKUP($D194,percelen!$AZ:$DM,J$2,0)</f>
        <v/>
      </c>
      <c r="K194" s="4"/>
      <c r="L194" s="4">
        <f>VLOOKUP($D194,percelen!$AZ:$DM,L$2,0)</f>
        <v>0</v>
      </c>
      <c r="M194" s="4" t="str">
        <f>VLOOKUP($D194,percelen!$AZ:$DM,M$2,0)</f>
        <v/>
      </c>
      <c r="N194" s="205" t="e">
        <f>VLOOKUP(M194,NORM!$B$31:$F$38,N$2,0)</f>
        <v>#N/A</v>
      </c>
      <c r="O194" s="4" t="str">
        <f>VLOOKUP($D194,percelen!$AZ:$DM,O$2,0)</f>
        <v>N</v>
      </c>
      <c r="P194" s="4" t="str">
        <f>VLOOKUP($D194,percelen!$AZ:$DM,P$2,0)</f>
        <v>N</v>
      </c>
      <c r="Q194" s="4" t="str">
        <f>VLOOKUP($D194,percelen!$AZ:$DM,Q$2,0)</f>
        <v>N</v>
      </c>
      <c r="R194" s="205" t="str">
        <f>VLOOKUP($D194,percelen!$AZ:$DM,R$2,0)</f>
        <v>N</v>
      </c>
      <c r="S194" s="4" t="str">
        <f>VLOOKUP($D194,percelen!$AZ:$DM,S$2,0)</f>
        <v>N</v>
      </c>
      <c r="T194" s="4" t="str">
        <f>VLOOKUP($D194,percelen!$AZ:$DM,T$2,0)</f>
        <v>N</v>
      </c>
      <c r="U194" s="4" t="str">
        <f>VLOOKUP($D194,percelen!$AZ:$DM,U$2,0)</f>
        <v>N</v>
      </c>
      <c r="V194" s="4" t="str">
        <f>VLOOKUP($D194,percelen!$AZ:$DM,V$2,0)</f>
        <v>N</v>
      </c>
      <c r="W194" s="4" t="str">
        <f>IF(ISERROR(VLOOKUP($G194,GELDIGE_GEWASCODES_ECO!$B:$B,1,0)),"N","J")</f>
        <v>N</v>
      </c>
      <c r="X194" s="4" t="str">
        <f>IF(W194="J",IF(ISERROR(VLOOKUP($G194&amp;"_"&amp;$I194,GELDIGE_GEWASCODES_ECO!$A:$A,1,0)),"N","J"),"J")</f>
        <v>J</v>
      </c>
      <c r="Y194" s="4" t="str">
        <f>IF(ISERROR(VLOOKUP($G194,GELDIGE_GEWASCODES_ECO!$F:$F,1,0)),"N","J")</f>
        <v>N</v>
      </c>
      <c r="Z194" s="205" t="str">
        <f t="shared" si="70"/>
        <v>J</v>
      </c>
      <c r="AA194" s="4" t="str">
        <f>IF(ISERROR(VLOOKUP($G194,GELDIGE_GEWASCODES_ECO!$J:$J,1,0)),"N","J")</f>
        <v>N</v>
      </c>
      <c r="AB194" s="205" t="str">
        <f t="shared" si="71"/>
        <v>J</v>
      </c>
      <c r="AC194" s="4" t="str">
        <f t="shared" si="72"/>
        <v>J</v>
      </c>
      <c r="AD194" s="205" t="str">
        <f t="shared" si="73"/>
        <v>J</v>
      </c>
      <c r="AE194" s="205" t="str">
        <f t="shared" si="74"/>
        <v>J</v>
      </c>
      <c r="AF194" s="205" t="str">
        <f t="shared" si="75"/>
        <v>J</v>
      </c>
      <c r="AG194" s="205" t="str">
        <f t="shared" si="76"/>
        <v>J</v>
      </c>
      <c r="AH194" s="205" t="str">
        <f t="shared" si="77"/>
        <v>J</v>
      </c>
      <c r="AI194" s="205" t="str">
        <f t="shared" si="78"/>
        <v>J</v>
      </c>
      <c r="AJ194" s="205" t="str">
        <f t="shared" si="79"/>
        <v>J</v>
      </c>
      <c r="AK194" s="205" t="str">
        <f t="shared" si="80"/>
        <v>J</v>
      </c>
      <c r="AL194" s="4" t="str">
        <f t="shared" si="81"/>
        <v>N</v>
      </c>
      <c r="AM194" s="150" t="str">
        <f>IF(ISERROR(VLOOKUP(G194,LOV_CDT!E:F,2,0)),"",VLOOKUP(G194,LOV_CDT!E:F,2,0))</f>
        <v/>
      </c>
      <c r="AN194" s="150" t="str">
        <f>IF(ISERROR(VLOOKUP(G194,LOV_CDT!L:M,2,0)),"",VLOOKUP(G194,LOV_CDT!L:M,2,0))</f>
        <v/>
      </c>
      <c r="AO194" s="4" t="str">
        <f t="shared" si="82"/>
        <v>J</v>
      </c>
      <c r="AP194" s="4" t="str">
        <f t="shared" si="83"/>
        <v>J</v>
      </c>
      <c r="AQ194" s="4" t="str">
        <f t="shared" si="84"/>
        <v>J</v>
      </c>
      <c r="AR194" s="4" t="str">
        <f t="shared" si="85"/>
        <v>J</v>
      </c>
      <c r="AS194" s="4" t="str">
        <f t="shared" si="86"/>
        <v>J</v>
      </c>
      <c r="AT194" s="4" t="str">
        <f t="shared" si="87"/>
        <v>J</v>
      </c>
      <c r="AU194" s="4">
        <f t="shared" si="88"/>
        <v>0</v>
      </c>
      <c r="AV194" s="4">
        <f t="shared" si="89"/>
        <v>0</v>
      </c>
      <c r="AW194" s="4">
        <f t="shared" si="90"/>
        <v>0</v>
      </c>
      <c r="AX194" s="4">
        <f t="shared" si="91"/>
        <v>0</v>
      </c>
      <c r="AY194" s="4">
        <f t="shared" si="92"/>
        <v>0</v>
      </c>
      <c r="AZ194" s="4">
        <f t="shared" si="93"/>
        <v>0</v>
      </c>
      <c r="BA194" s="4">
        <f t="shared" si="94"/>
        <v>0</v>
      </c>
      <c r="BB194" s="4" t="e">
        <f>VLOOKUP(G194,ACTIVITEITENLIJST!E:I,BB$2,0)</f>
        <v>#N/A</v>
      </c>
      <c r="BC194" s="4" t="str">
        <f>IF(ISERROR(B194),"J",IF(ISERROR(VLOOKUP(B194,B$3:B193,1,0)),"J","N"))</f>
        <v>N</v>
      </c>
      <c r="BD194" s="354" t="str">
        <f t="shared" si="95"/>
        <v>N</v>
      </c>
      <c r="BE194" s="358" t="str">
        <f t="shared" si="96"/>
        <v>N</v>
      </c>
    </row>
    <row r="195" spans="1:57" x14ac:dyDescent="0.25">
      <c r="A195" t="str">
        <f t="shared" si="97"/>
        <v>_</v>
      </c>
      <c r="B195" t="str">
        <f t="shared" si="68"/>
        <v>_</v>
      </c>
      <c r="C195" s="2">
        <v>99</v>
      </c>
      <c r="D195" s="2" t="str">
        <f>IF(Invoer!B225&lt;&gt;"",Invoer!B225,"")</f>
        <v/>
      </c>
      <c r="E195" s="134" t="str">
        <f>IF(D195&lt;&gt;"",Invoer!Z225,"")</f>
        <v/>
      </c>
      <c r="F195" s="134" t="str">
        <f>IF(D195&lt;&gt;"",IF(Invoer!AH225="Ja","J",IF(Invoer!AH225="Nee","N","")),"")</f>
        <v/>
      </c>
      <c r="G195" s="36" t="str">
        <f>IF(OR(E195="",E195=0),"",VLOOKUP(E195,ACTIVITEITENLIJST!D:E,G$2,0))</f>
        <v/>
      </c>
      <c r="H195" s="205" t="str">
        <f t="shared" si="69"/>
        <v/>
      </c>
      <c r="I195" s="4" t="str">
        <f>VLOOKUP($D195,percelen!$AZ:$DM,I$2,0)</f>
        <v/>
      </c>
      <c r="J195" s="212" t="str">
        <f>VLOOKUP($D195,percelen!$AZ:$DM,J$2,0)</f>
        <v/>
      </c>
      <c r="K195" s="4"/>
      <c r="L195" s="4">
        <f>VLOOKUP($D195,percelen!$AZ:$DM,L$2,0)</f>
        <v>0</v>
      </c>
      <c r="M195" s="4" t="str">
        <f>VLOOKUP($D195,percelen!$AZ:$DM,M$2,0)</f>
        <v/>
      </c>
      <c r="N195" s="205" t="e">
        <f>VLOOKUP(M195,NORM!$B$31:$F$38,N$2,0)</f>
        <v>#N/A</v>
      </c>
      <c r="O195" s="4" t="str">
        <f>VLOOKUP($D195,percelen!$AZ:$DM,O$2,0)</f>
        <v>N</v>
      </c>
      <c r="P195" s="4" t="str">
        <f>VLOOKUP($D195,percelen!$AZ:$DM,P$2,0)</f>
        <v>N</v>
      </c>
      <c r="Q195" s="4" t="str">
        <f>VLOOKUP($D195,percelen!$AZ:$DM,Q$2,0)</f>
        <v>N</v>
      </c>
      <c r="R195" s="205" t="str">
        <f>VLOOKUP($D195,percelen!$AZ:$DM,R$2,0)</f>
        <v>N</v>
      </c>
      <c r="S195" s="4" t="str">
        <f>VLOOKUP($D195,percelen!$AZ:$DM,S$2,0)</f>
        <v>N</v>
      </c>
      <c r="T195" s="4" t="str">
        <f>VLOOKUP($D195,percelen!$AZ:$DM,T$2,0)</f>
        <v>N</v>
      </c>
      <c r="U195" s="4" t="str">
        <f>VLOOKUP($D195,percelen!$AZ:$DM,U$2,0)</f>
        <v>N</v>
      </c>
      <c r="V195" s="4" t="str">
        <f>VLOOKUP($D195,percelen!$AZ:$DM,V$2,0)</f>
        <v>N</v>
      </c>
      <c r="W195" s="4" t="str">
        <f>IF(ISERROR(VLOOKUP($G195,GELDIGE_GEWASCODES_ECO!$B:$B,1,0)),"N","J")</f>
        <v>N</v>
      </c>
      <c r="X195" s="4" t="str">
        <f>IF(W195="J",IF(ISERROR(VLOOKUP($G195&amp;"_"&amp;$I195,GELDIGE_GEWASCODES_ECO!$A:$A,1,0)),"N","J"),"J")</f>
        <v>J</v>
      </c>
      <c r="Y195" s="4" t="str">
        <f>IF(ISERROR(VLOOKUP($G195,GELDIGE_GEWASCODES_ECO!$F:$F,1,0)),"N","J")</f>
        <v>N</v>
      </c>
      <c r="Z195" s="205" t="str">
        <f t="shared" si="70"/>
        <v>J</v>
      </c>
      <c r="AA195" s="4" t="str">
        <f>IF(ISERROR(VLOOKUP($G195,GELDIGE_GEWASCODES_ECO!$J:$J,1,0)),"N","J")</f>
        <v>N</v>
      </c>
      <c r="AB195" s="205" t="str">
        <f t="shared" si="71"/>
        <v>J</v>
      </c>
      <c r="AC195" s="4" t="str">
        <f t="shared" si="72"/>
        <v>J</v>
      </c>
      <c r="AD195" s="205" t="str">
        <f t="shared" si="73"/>
        <v>J</v>
      </c>
      <c r="AE195" s="205" t="str">
        <f t="shared" si="74"/>
        <v>J</v>
      </c>
      <c r="AF195" s="205" t="str">
        <f t="shared" si="75"/>
        <v>J</v>
      </c>
      <c r="AG195" s="205" t="str">
        <f t="shared" si="76"/>
        <v>J</v>
      </c>
      <c r="AH195" s="205" t="str">
        <f t="shared" si="77"/>
        <v>J</v>
      </c>
      <c r="AI195" s="205" t="str">
        <f t="shared" si="78"/>
        <v>J</v>
      </c>
      <c r="AJ195" s="205" t="str">
        <f t="shared" si="79"/>
        <v>J</v>
      </c>
      <c r="AK195" s="205" t="str">
        <f t="shared" si="80"/>
        <v>J</v>
      </c>
      <c r="AL195" s="4" t="str">
        <f t="shared" si="81"/>
        <v>N</v>
      </c>
      <c r="AM195" s="150" t="str">
        <f>IF(ISERROR(VLOOKUP(G195,LOV_CDT!E:F,2,0)),"",VLOOKUP(G195,LOV_CDT!E:F,2,0))</f>
        <v/>
      </c>
      <c r="AN195" s="150" t="str">
        <f>IF(ISERROR(VLOOKUP(G195,LOV_CDT!L:M,2,0)),"",VLOOKUP(G195,LOV_CDT!L:M,2,0))</f>
        <v/>
      </c>
      <c r="AO195" s="4" t="str">
        <f t="shared" si="82"/>
        <v>J</v>
      </c>
      <c r="AP195" s="4" t="str">
        <f t="shared" si="83"/>
        <v>J</v>
      </c>
      <c r="AQ195" s="4" t="str">
        <f t="shared" si="84"/>
        <v>J</v>
      </c>
      <c r="AR195" s="4" t="str">
        <f t="shared" si="85"/>
        <v>J</v>
      </c>
      <c r="AS195" s="4" t="str">
        <f t="shared" si="86"/>
        <v>J</v>
      </c>
      <c r="AT195" s="4" t="str">
        <f t="shared" si="87"/>
        <v>J</v>
      </c>
      <c r="AU195" s="4">
        <f t="shared" si="88"/>
        <v>0</v>
      </c>
      <c r="AV195" s="4">
        <f t="shared" si="89"/>
        <v>0</v>
      </c>
      <c r="AW195" s="4">
        <f t="shared" si="90"/>
        <v>0</v>
      </c>
      <c r="AX195" s="4">
        <f t="shared" si="91"/>
        <v>0</v>
      </c>
      <c r="AY195" s="4">
        <f t="shared" si="92"/>
        <v>0</v>
      </c>
      <c r="AZ195" s="4">
        <f t="shared" si="93"/>
        <v>0</v>
      </c>
      <c r="BA195" s="4">
        <f t="shared" si="94"/>
        <v>0</v>
      </c>
      <c r="BB195" s="4" t="e">
        <f>VLOOKUP(G195,ACTIVITEITENLIJST!E:I,BB$2,0)</f>
        <v>#N/A</v>
      </c>
      <c r="BC195" s="4" t="str">
        <f>IF(ISERROR(B195),"J",IF(ISERROR(VLOOKUP(B195,B$3:B194,1,0)),"J","N"))</f>
        <v>N</v>
      </c>
      <c r="BD195" s="354" t="str">
        <f t="shared" si="95"/>
        <v>N</v>
      </c>
      <c r="BE195" s="358" t="str">
        <f t="shared" si="96"/>
        <v>N</v>
      </c>
    </row>
    <row r="196" spans="1:57" x14ac:dyDescent="0.25">
      <c r="A196" t="str">
        <f t="shared" si="97"/>
        <v>_</v>
      </c>
      <c r="B196" t="str">
        <f t="shared" si="68"/>
        <v>_</v>
      </c>
      <c r="C196" s="2">
        <v>99</v>
      </c>
      <c r="D196" s="2" t="str">
        <f>IF(Invoer!B226&lt;&gt;"",Invoer!B226,"")</f>
        <v/>
      </c>
      <c r="E196" s="134" t="str">
        <f>IF(D196&lt;&gt;"",Invoer!Z226,"")</f>
        <v/>
      </c>
      <c r="F196" s="134" t="str">
        <f>IF(D196&lt;&gt;"",IF(Invoer!AH226="Ja","J",IF(Invoer!AH226="Nee","N","")),"")</f>
        <v/>
      </c>
      <c r="G196" s="36" t="str">
        <f>IF(OR(E196="",E196=0),"",VLOOKUP(E196,ACTIVITEITENLIJST!D:E,G$2,0))</f>
        <v/>
      </c>
      <c r="H196" s="205" t="str">
        <f t="shared" si="69"/>
        <v/>
      </c>
      <c r="I196" s="4" t="str">
        <f>VLOOKUP($D196,percelen!$AZ:$DM,I$2,0)</f>
        <v/>
      </c>
      <c r="J196" s="212" t="str">
        <f>VLOOKUP($D196,percelen!$AZ:$DM,J$2,0)</f>
        <v/>
      </c>
      <c r="K196" s="4"/>
      <c r="L196" s="4">
        <f>VLOOKUP($D196,percelen!$AZ:$DM,L$2,0)</f>
        <v>0</v>
      </c>
      <c r="M196" s="4" t="str">
        <f>VLOOKUP($D196,percelen!$AZ:$DM,M$2,0)</f>
        <v/>
      </c>
      <c r="N196" s="205" t="e">
        <f>VLOOKUP(M196,NORM!$B$31:$F$38,N$2,0)</f>
        <v>#N/A</v>
      </c>
      <c r="O196" s="4" t="str">
        <f>VLOOKUP($D196,percelen!$AZ:$DM,O$2,0)</f>
        <v>N</v>
      </c>
      <c r="P196" s="4" t="str">
        <f>VLOOKUP($D196,percelen!$AZ:$DM,P$2,0)</f>
        <v>N</v>
      </c>
      <c r="Q196" s="4" t="str">
        <f>VLOOKUP($D196,percelen!$AZ:$DM,Q$2,0)</f>
        <v>N</v>
      </c>
      <c r="R196" s="205" t="str">
        <f>VLOOKUP($D196,percelen!$AZ:$DM,R$2,0)</f>
        <v>N</v>
      </c>
      <c r="S196" s="4" t="str">
        <f>VLOOKUP($D196,percelen!$AZ:$DM,S$2,0)</f>
        <v>N</v>
      </c>
      <c r="T196" s="4" t="str">
        <f>VLOOKUP($D196,percelen!$AZ:$DM,T$2,0)</f>
        <v>N</v>
      </c>
      <c r="U196" s="4" t="str">
        <f>VLOOKUP($D196,percelen!$AZ:$DM,U$2,0)</f>
        <v>N</v>
      </c>
      <c r="V196" s="4" t="str">
        <f>VLOOKUP($D196,percelen!$AZ:$DM,V$2,0)</f>
        <v>N</v>
      </c>
      <c r="W196" s="4" t="str">
        <f>IF(ISERROR(VLOOKUP($G196,GELDIGE_GEWASCODES_ECO!$B:$B,1,0)),"N","J")</f>
        <v>N</v>
      </c>
      <c r="X196" s="4" t="str">
        <f>IF(W196="J",IF(ISERROR(VLOOKUP($G196&amp;"_"&amp;$I196,GELDIGE_GEWASCODES_ECO!$A:$A,1,0)),"N","J"),"J")</f>
        <v>J</v>
      </c>
      <c r="Y196" s="4" t="str">
        <f>IF(ISERROR(VLOOKUP($G196,GELDIGE_GEWASCODES_ECO!$F:$F,1,0)),"N","J")</f>
        <v>N</v>
      </c>
      <c r="Z196" s="205" t="str">
        <f t="shared" si="70"/>
        <v>J</v>
      </c>
      <c r="AA196" s="4" t="str">
        <f>IF(ISERROR(VLOOKUP($G196,GELDIGE_GEWASCODES_ECO!$J:$J,1,0)),"N","J")</f>
        <v>N</v>
      </c>
      <c r="AB196" s="205" t="str">
        <f t="shared" si="71"/>
        <v>J</v>
      </c>
      <c r="AC196" s="4" t="str">
        <f t="shared" si="72"/>
        <v>J</v>
      </c>
      <c r="AD196" s="205" t="str">
        <f t="shared" si="73"/>
        <v>J</v>
      </c>
      <c r="AE196" s="205" t="str">
        <f t="shared" si="74"/>
        <v>J</v>
      </c>
      <c r="AF196" s="205" t="str">
        <f t="shared" si="75"/>
        <v>J</v>
      </c>
      <c r="AG196" s="205" t="str">
        <f t="shared" si="76"/>
        <v>J</v>
      </c>
      <c r="AH196" s="205" t="str">
        <f t="shared" si="77"/>
        <v>J</v>
      </c>
      <c r="AI196" s="205" t="str">
        <f t="shared" si="78"/>
        <v>J</v>
      </c>
      <c r="AJ196" s="205" t="str">
        <f t="shared" si="79"/>
        <v>J</v>
      </c>
      <c r="AK196" s="205" t="str">
        <f t="shared" si="80"/>
        <v>J</v>
      </c>
      <c r="AL196" s="4" t="str">
        <f t="shared" si="81"/>
        <v>N</v>
      </c>
      <c r="AM196" s="150" t="str">
        <f>IF(ISERROR(VLOOKUP(G196,LOV_CDT!E:F,2,0)),"",VLOOKUP(G196,LOV_CDT!E:F,2,0))</f>
        <v/>
      </c>
      <c r="AN196" s="150" t="str">
        <f>IF(ISERROR(VLOOKUP(G196,LOV_CDT!L:M,2,0)),"",VLOOKUP(G196,LOV_CDT!L:M,2,0))</f>
        <v/>
      </c>
      <c r="AO196" s="4" t="str">
        <f t="shared" si="82"/>
        <v>J</v>
      </c>
      <c r="AP196" s="4" t="str">
        <f t="shared" si="83"/>
        <v>J</v>
      </c>
      <c r="AQ196" s="4" t="str">
        <f t="shared" si="84"/>
        <v>J</v>
      </c>
      <c r="AR196" s="4" t="str">
        <f t="shared" si="85"/>
        <v>J</v>
      </c>
      <c r="AS196" s="4" t="str">
        <f t="shared" si="86"/>
        <v>J</v>
      </c>
      <c r="AT196" s="4" t="str">
        <f t="shared" si="87"/>
        <v>J</v>
      </c>
      <c r="AU196" s="4">
        <f t="shared" si="88"/>
        <v>0</v>
      </c>
      <c r="AV196" s="4">
        <f t="shared" si="89"/>
        <v>0</v>
      </c>
      <c r="AW196" s="4">
        <f t="shared" si="90"/>
        <v>0</v>
      </c>
      <c r="AX196" s="4">
        <f t="shared" si="91"/>
        <v>0</v>
      </c>
      <c r="AY196" s="4">
        <f t="shared" si="92"/>
        <v>0</v>
      </c>
      <c r="AZ196" s="4">
        <f t="shared" si="93"/>
        <v>0</v>
      </c>
      <c r="BA196" s="4">
        <f t="shared" si="94"/>
        <v>0</v>
      </c>
      <c r="BB196" s="4" t="e">
        <f>VLOOKUP(G196,ACTIVITEITENLIJST!E:I,BB$2,0)</f>
        <v>#N/A</v>
      </c>
      <c r="BC196" s="4" t="str">
        <f>IF(ISERROR(B196),"J",IF(ISERROR(VLOOKUP(B196,B$3:B195,1,0)),"J","N"))</f>
        <v>N</v>
      </c>
      <c r="BD196" s="354" t="str">
        <f t="shared" si="95"/>
        <v>N</v>
      </c>
      <c r="BE196" s="358" t="str">
        <f t="shared" si="96"/>
        <v>N</v>
      </c>
    </row>
    <row r="197" spans="1:57" x14ac:dyDescent="0.25">
      <c r="A197" t="str">
        <f t="shared" si="97"/>
        <v>_</v>
      </c>
      <c r="B197" t="str">
        <f t="shared" ref="B197:B254" si="98">D197&amp;"_"&amp;G197</f>
        <v>_</v>
      </c>
      <c r="C197" s="2">
        <v>99</v>
      </c>
      <c r="D197" s="2" t="str">
        <f>IF(Invoer!B227&lt;&gt;"",Invoer!B227,"")</f>
        <v/>
      </c>
      <c r="E197" s="134" t="str">
        <f>IF(D197&lt;&gt;"",Invoer!Z227,"")</f>
        <v/>
      </c>
      <c r="F197" s="134" t="str">
        <f>IF(D197&lt;&gt;"",IF(Invoer!AH227="Ja","J",IF(Invoer!AH227="Nee","N","")),"")</f>
        <v/>
      </c>
      <c r="G197" s="36" t="str">
        <f>IF(OR(E197="",E197=0),"",VLOOKUP(E197,ACTIVITEITENLIJST!D:E,G$2,0))</f>
        <v/>
      </c>
      <c r="H197" s="205" t="str">
        <f t="shared" ref="H197:H253" si="99">IF(G197="","",E197)</f>
        <v/>
      </c>
      <c r="I197" s="4" t="str">
        <f>VLOOKUP($D197,percelen!$AZ:$DM,I$2,0)</f>
        <v/>
      </c>
      <c r="J197" s="212" t="str">
        <f>VLOOKUP($D197,percelen!$AZ:$DM,J$2,0)</f>
        <v/>
      </c>
      <c r="K197" s="4"/>
      <c r="L197" s="4">
        <f>VLOOKUP($D197,percelen!$AZ:$DM,L$2,0)</f>
        <v>0</v>
      </c>
      <c r="M197" s="4" t="str">
        <f>VLOOKUP($D197,percelen!$AZ:$DM,M$2,0)</f>
        <v/>
      </c>
      <c r="N197" s="205" t="e">
        <f>VLOOKUP(M197,NORM!$B$31:$F$38,N$2,0)</f>
        <v>#N/A</v>
      </c>
      <c r="O197" s="4" t="str">
        <f>VLOOKUP($D197,percelen!$AZ:$DM,O$2,0)</f>
        <v>N</v>
      </c>
      <c r="P197" s="4" t="str">
        <f>VLOOKUP($D197,percelen!$AZ:$DM,P$2,0)</f>
        <v>N</v>
      </c>
      <c r="Q197" s="4" t="str">
        <f>VLOOKUP($D197,percelen!$AZ:$DM,Q$2,0)</f>
        <v>N</v>
      </c>
      <c r="R197" s="205" t="str">
        <f>VLOOKUP($D197,percelen!$AZ:$DM,R$2,0)</f>
        <v>N</v>
      </c>
      <c r="S197" s="4" t="str">
        <f>VLOOKUP($D197,percelen!$AZ:$DM,S$2,0)</f>
        <v>N</v>
      </c>
      <c r="T197" s="4" t="str">
        <f>VLOOKUP($D197,percelen!$AZ:$DM,T$2,0)</f>
        <v>N</v>
      </c>
      <c r="U197" s="4" t="str">
        <f>VLOOKUP($D197,percelen!$AZ:$DM,U$2,0)</f>
        <v>N</v>
      </c>
      <c r="V197" s="4" t="str">
        <f>VLOOKUP($D197,percelen!$AZ:$DM,V$2,0)</f>
        <v>N</v>
      </c>
      <c r="W197" s="4" t="str">
        <f>IF(ISERROR(VLOOKUP($G197,GELDIGE_GEWASCODES_ECO!$B:$B,1,0)),"N","J")</f>
        <v>N</v>
      </c>
      <c r="X197" s="4" t="str">
        <f>IF(W197="J",IF(ISERROR(VLOOKUP($G197&amp;"_"&amp;$I197,GELDIGE_GEWASCODES_ECO!$A:$A,1,0)),"N","J"),"J")</f>
        <v>J</v>
      </c>
      <c r="Y197" s="4" t="str">
        <f>IF(ISERROR(VLOOKUP($G197,GELDIGE_GEWASCODES_ECO!$F:$F,1,0)),"N","J")</f>
        <v>N</v>
      </c>
      <c r="Z197" s="205" t="str">
        <f t="shared" ref="Z197:Z254" si="100">IF(Y197="J","J","J")</f>
        <v>J</v>
      </c>
      <c r="AA197" s="4" t="str">
        <f>IF(ISERROR(VLOOKUP($G197,GELDIGE_GEWASCODES_ECO!$J:$J,1,0)),"N","J")</f>
        <v>N</v>
      </c>
      <c r="AB197" s="205" t="str">
        <f t="shared" ref="AB197:AB254" si="101">IF(AA197="J","J","J")</f>
        <v>J</v>
      </c>
      <c r="AC197" s="4" t="str">
        <f t="shared" ref="AC197:AC253" si="102">IF(AND(X197="J",Z197="J",AB197="J"),"J","N")</f>
        <v>J</v>
      </c>
      <c r="AD197" s="205" t="str">
        <f t="shared" ref="AD197:AD253" si="103">IF(G197&lt;&gt;"H04","J",IF(O197="J","J","N"))</f>
        <v>J</v>
      </c>
      <c r="AE197" s="205" t="str">
        <f t="shared" ref="AE197:AE253" si="104">IF(G197&lt;&gt;"H10","J",IF(AND(OR(P197="J",Q197="J"),O197="N",S197="N",T197="N"),"J","N"))</f>
        <v>J</v>
      </c>
      <c r="AF197" s="205" t="str">
        <f t="shared" ref="AF197:AF253" si="105">IF(G197&lt;&gt;"B01","J",IF(I197&lt;&gt;J197,"J","N"))</f>
        <v>J</v>
      </c>
      <c r="AG197" s="205" t="str">
        <f t="shared" ref="AG197:AG253" si="106">IF($G197&lt;&gt;"V01","J",IF(ISERROR(VLOOKUP("V02",$G:$G,1,0)),"J","N"))</f>
        <v>J</v>
      </c>
      <c r="AH197" s="205" t="str">
        <f t="shared" ref="AH197:AH253" si="107">IF($G197&lt;&gt;"V02","J",IF(ISERROR(VLOOKUP("V01",$G:$G,1,0)),"J","N"))</f>
        <v>J</v>
      </c>
      <c r="AI197" s="205" t="str">
        <f t="shared" ref="AI197:AI254" si="108">IF(G197&lt;&gt;"T01","J",IF(AND(OR(P197="J",Q197="J"),R197="N"),"J","N"))</f>
        <v>J</v>
      </c>
      <c r="AJ197" s="205" t="str">
        <f t="shared" ref="AJ197:AJ254" si="109">IF(G197&lt;&gt;"D01","J",IF(OR(O197="J",P197="J",Q197="J"),"J","N"))</f>
        <v>J</v>
      </c>
      <c r="AK197" s="205" t="str">
        <f t="shared" ref="AK197:AK254" si="110">IF(AND(AC197="J",AD197="J",AE197="J",AF197="J",AG197="J",AH197="J",AI197="J",AJ197="J"),"J","N")</f>
        <v>J</v>
      </c>
      <c r="AL197" s="4" t="str">
        <f t="shared" ref="AL197:AL254" si="111">IF(OR(F197=0,F197="N",F197=""),"N","J")</f>
        <v>N</v>
      </c>
      <c r="AM197" s="150" t="str">
        <f>IF(ISERROR(VLOOKUP(G197,LOV_CDT!E:F,2,0)),"",VLOOKUP(G197,LOV_CDT!E:F,2,0))</f>
        <v/>
      </c>
      <c r="AN197" s="150" t="str">
        <f>IF(ISERROR(VLOOKUP(G197,LOV_CDT!L:M,2,0)),"",VLOOKUP(G197,LOV_CDT!L:M,2,0))</f>
        <v/>
      </c>
      <c r="AO197" s="4" t="str">
        <f t="shared" ref="AO197:AO253" si="112">IF(OR(AK197="N",AL197="J",AND(U197&lt;&gt;"N",AM197="GeenWaardeGeenPunten"),AND(U197&lt;&gt;"N",AM197="GeenWaardeWelPunten")),"N","J")</f>
        <v>J</v>
      </c>
      <c r="AP197" s="4" t="str">
        <f t="shared" ref="AP197:AP253" si="113">IF(OR(AK197="N",AL197="J",AND(V197&lt;&gt;"N",AN197="GeenWaardeGeenPunten"),AND(V197&lt;&gt;"N",AN197="GeenWaardeWelPunten")),"N","J")</f>
        <v>J</v>
      </c>
      <c r="AQ197" s="4" t="str">
        <f t="shared" ref="AQ197:AQ253" si="114">IF(AND(AO197="J",AP197="J"),"J","N")</f>
        <v>J</v>
      </c>
      <c r="AR197" s="4" t="str">
        <f t="shared" ref="AR197:AR253" si="115">IF(OR(AK197="N",AND(U197&lt;&gt;"N",AM197="GeenWaardeGeenPunten"),AND(U197&lt;&gt;"N",AP197="WelWaardeGeenPunten")),"N","J")</f>
        <v>J</v>
      </c>
      <c r="AS197" s="4" t="str">
        <f t="shared" ref="AS197:AS253" si="116">IF(OR(AK197="N",AND(V197&lt;&gt;"N",AN197="GeenWaardeGeenPunten"),AND(V197&lt;&gt;"N",AQ197="WelWaardeGeenPunten")),"N","J")</f>
        <v>J</v>
      </c>
      <c r="AT197" s="4" t="str">
        <f t="shared" ref="AT197:AT253" si="117">IF(AND(AR197="J",AS197="J"),"J","N")</f>
        <v>J</v>
      </c>
      <c r="AU197" s="4">
        <f t="shared" ref="AU197:AU253" si="118">IF(AQ197="J",SUMIFS(activiteitenlijst_waarde,activiteitenlijst_nummer,$G197,activiteitenlijst_regio,$M197)*$L197,0)</f>
        <v>0</v>
      </c>
      <c r="AV197" s="4">
        <f t="shared" ref="AV197:AV253" si="119">IF(AT197="J",SUMIFS(activiteitenlijst_punten_totaal,activiteitenlijst_nummer,$G197,activiteitenlijst_regio,$M197)*$L197,0)</f>
        <v>0</v>
      </c>
      <c r="AW197" s="4">
        <f t="shared" ref="AW197:AW253" si="120">IF(AT197="J",SUMIFS(activiteitenlijst_punten_klimaat,activiteitenlijst_nummer,$G197,activiteitenlijst_regio,$M197)*$L197,0)</f>
        <v>0</v>
      </c>
      <c r="AX197" s="4">
        <f t="shared" ref="AX197:AX253" si="121">IF(AT197="J",SUMIFS(activiteitenlijst_punten_bodem_en_lucht,activiteitenlijst_nummer,$G197,activiteitenlijst_regio,$M197)*$L197,0)</f>
        <v>0</v>
      </c>
      <c r="AY197" s="4">
        <f t="shared" ref="AY197:AY253" si="122">IF(AT197="J",SUMIFS(activiteitenlijst_punten_water,activiteitenlijst_nummer,$G197,activiteitenlijst_regio,$M197)*$L197,0)</f>
        <v>0</v>
      </c>
      <c r="AZ197" s="4">
        <f t="shared" ref="AZ197:AZ253" si="123">IF(AT197="J",SUMIFS(activiteitenlijst_punten_landschap,activiteitenlijst_nummer,$G197,activiteitenlijst_regio,$M197)*$L197,0)</f>
        <v>0</v>
      </c>
      <c r="BA197" s="4">
        <f t="shared" ref="BA197:BA253" si="124">IF(AT197="J",SUMIFS(activiteitenlijst_punten_biodiversiteit,activiteitenlijst_nummer,$G197,activiteitenlijst_regio,$M197)*$L197,0)</f>
        <v>0</v>
      </c>
      <c r="BB197" s="4" t="e">
        <f>VLOOKUP(G197,ACTIVITEITENLIJST!E:I,BB$2,0)</f>
        <v>#N/A</v>
      </c>
      <c r="BC197" s="4" t="str">
        <f>IF(ISERROR(B197),"J",IF(ISERROR(VLOOKUP(B197,B$3:B196,1,0)),"J","N"))</f>
        <v>N</v>
      </c>
      <c r="BD197" s="354" t="str">
        <f t="shared" ref="BD197:BD253" si="125">IF(AK197="J","N","J")</f>
        <v>N</v>
      </c>
      <c r="BE197" s="358" t="str">
        <f t="shared" si="96"/>
        <v>N</v>
      </c>
    </row>
    <row r="198" spans="1:57" x14ac:dyDescent="0.25">
      <c r="A198" t="str">
        <f t="shared" si="97"/>
        <v>_</v>
      </c>
      <c r="B198" t="str">
        <f t="shared" si="98"/>
        <v>_</v>
      </c>
      <c r="C198" s="2">
        <v>99</v>
      </c>
      <c r="D198" s="2" t="str">
        <f>IF(Invoer!B228&lt;&gt;"",Invoer!B228,"")</f>
        <v/>
      </c>
      <c r="E198" s="134" t="str">
        <f>IF(D198&lt;&gt;"",Invoer!Z228,"")</f>
        <v/>
      </c>
      <c r="F198" s="134" t="str">
        <f>IF(D198&lt;&gt;"",IF(Invoer!AH228="Ja","J",IF(Invoer!AH228="Nee","N","")),"")</f>
        <v/>
      </c>
      <c r="G198" s="36" t="str">
        <f>IF(OR(E198="",E198=0),"",VLOOKUP(E198,ACTIVITEITENLIJST!D:E,G$2,0))</f>
        <v/>
      </c>
      <c r="H198" s="205" t="str">
        <f t="shared" si="99"/>
        <v/>
      </c>
      <c r="I198" s="4" t="str">
        <f>VLOOKUP($D198,percelen!$AZ:$DM,I$2,0)</f>
        <v/>
      </c>
      <c r="J198" s="212" t="str">
        <f>VLOOKUP($D198,percelen!$AZ:$DM,J$2,0)</f>
        <v/>
      </c>
      <c r="K198" s="4"/>
      <c r="L198" s="4">
        <f>VLOOKUP($D198,percelen!$AZ:$DM,L$2,0)</f>
        <v>0</v>
      </c>
      <c r="M198" s="4" t="str">
        <f>VLOOKUP($D198,percelen!$AZ:$DM,M$2,0)</f>
        <v/>
      </c>
      <c r="N198" s="205" t="e">
        <f>VLOOKUP(M198,NORM!$B$31:$F$38,N$2,0)</f>
        <v>#N/A</v>
      </c>
      <c r="O198" s="4" t="str">
        <f>VLOOKUP($D198,percelen!$AZ:$DM,O$2,0)</f>
        <v>N</v>
      </c>
      <c r="P198" s="4" t="str">
        <f>VLOOKUP($D198,percelen!$AZ:$DM,P$2,0)</f>
        <v>N</v>
      </c>
      <c r="Q198" s="4" t="str">
        <f>VLOOKUP($D198,percelen!$AZ:$DM,Q$2,0)</f>
        <v>N</v>
      </c>
      <c r="R198" s="205" t="str">
        <f>VLOOKUP($D198,percelen!$AZ:$DM,R$2,0)</f>
        <v>N</v>
      </c>
      <c r="S198" s="4" t="str">
        <f>VLOOKUP($D198,percelen!$AZ:$DM,S$2,0)</f>
        <v>N</v>
      </c>
      <c r="T198" s="4" t="str">
        <f>VLOOKUP($D198,percelen!$AZ:$DM,T$2,0)</f>
        <v>N</v>
      </c>
      <c r="U198" s="4" t="str">
        <f>VLOOKUP($D198,percelen!$AZ:$DM,U$2,0)</f>
        <v>N</v>
      </c>
      <c r="V198" s="4" t="str">
        <f>VLOOKUP($D198,percelen!$AZ:$DM,V$2,0)</f>
        <v>N</v>
      </c>
      <c r="W198" s="4" t="str">
        <f>IF(ISERROR(VLOOKUP($G198,GELDIGE_GEWASCODES_ECO!$B:$B,1,0)),"N","J")</f>
        <v>N</v>
      </c>
      <c r="X198" s="4" t="str">
        <f>IF(W198="J",IF(ISERROR(VLOOKUP($G198&amp;"_"&amp;$I198,GELDIGE_GEWASCODES_ECO!$A:$A,1,0)),"N","J"),"J")</f>
        <v>J</v>
      </c>
      <c r="Y198" s="4" t="str">
        <f>IF(ISERROR(VLOOKUP($G198,GELDIGE_GEWASCODES_ECO!$F:$F,1,0)),"N","J")</f>
        <v>N</v>
      </c>
      <c r="Z198" s="205" t="str">
        <f t="shared" si="100"/>
        <v>J</v>
      </c>
      <c r="AA198" s="4" t="str">
        <f>IF(ISERROR(VLOOKUP($G198,GELDIGE_GEWASCODES_ECO!$J:$J,1,0)),"N","J")</f>
        <v>N</v>
      </c>
      <c r="AB198" s="205" t="str">
        <f t="shared" si="101"/>
        <v>J</v>
      </c>
      <c r="AC198" s="4" t="str">
        <f t="shared" si="102"/>
        <v>J</v>
      </c>
      <c r="AD198" s="205" t="str">
        <f t="shared" si="103"/>
        <v>J</v>
      </c>
      <c r="AE198" s="205" t="str">
        <f t="shared" si="104"/>
        <v>J</v>
      </c>
      <c r="AF198" s="205" t="str">
        <f t="shared" si="105"/>
        <v>J</v>
      </c>
      <c r="AG198" s="205" t="str">
        <f t="shared" si="106"/>
        <v>J</v>
      </c>
      <c r="AH198" s="205" t="str">
        <f t="shared" si="107"/>
        <v>J</v>
      </c>
      <c r="AI198" s="205" t="str">
        <f t="shared" si="108"/>
        <v>J</v>
      </c>
      <c r="AJ198" s="205" t="str">
        <f t="shared" si="109"/>
        <v>J</v>
      </c>
      <c r="AK198" s="205" t="str">
        <f t="shared" si="110"/>
        <v>J</v>
      </c>
      <c r="AL198" s="4" t="str">
        <f t="shared" si="111"/>
        <v>N</v>
      </c>
      <c r="AM198" s="150" t="str">
        <f>IF(ISERROR(VLOOKUP(G198,LOV_CDT!E:F,2,0)),"",VLOOKUP(G198,LOV_CDT!E:F,2,0))</f>
        <v/>
      </c>
      <c r="AN198" s="150" t="str">
        <f>IF(ISERROR(VLOOKUP(G198,LOV_CDT!L:M,2,0)),"",VLOOKUP(G198,LOV_CDT!L:M,2,0))</f>
        <v/>
      </c>
      <c r="AO198" s="4" t="str">
        <f t="shared" si="112"/>
        <v>J</v>
      </c>
      <c r="AP198" s="4" t="str">
        <f t="shared" si="113"/>
        <v>J</v>
      </c>
      <c r="AQ198" s="4" t="str">
        <f t="shared" si="114"/>
        <v>J</v>
      </c>
      <c r="AR198" s="4" t="str">
        <f t="shared" si="115"/>
        <v>J</v>
      </c>
      <c r="AS198" s="4" t="str">
        <f t="shared" si="116"/>
        <v>J</v>
      </c>
      <c r="AT198" s="4" t="str">
        <f t="shared" si="117"/>
        <v>J</v>
      </c>
      <c r="AU198" s="4">
        <f t="shared" si="118"/>
        <v>0</v>
      </c>
      <c r="AV198" s="4">
        <f t="shared" si="119"/>
        <v>0</v>
      </c>
      <c r="AW198" s="4">
        <f t="shared" si="120"/>
        <v>0</v>
      </c>
      <c r="AX198" s="4">
        <f t="shared" si="121"/>
        <v>0</v>
      </c>
      <c r="AY198" s="4">
        <f t="shared" si="122"/>
        <v>0</v>
      </c>
      <c r="AZ198" s="4">
        <f t="shared" si="123"/>
        <v>0</v>
      </c>
      <c r="BA198" s="4">
        <f t="shared" si="124"/>
        <v>0</v>
      </c>
      <c r="BB198" s="4" t="e">
        <f>VLOOKUP(G198,ACTIVITEITENLIJST!E:I,BB$2,0)</f>
        <v>#N/A</v>
      </c>
      <c r="BC198" s="4" t="str">
        <f>IF(ISERROR(B198),"J",IF(ISERROR(VLOOKUP(B198,B$3:B197,1,0)),"J","N"))</f>
        <v>N</v>
      </c>
      <c r="BD198" s="354" t="str">
        <f t="shared" si="125"/>
        <v>N</v>
      </c>
      <c r="BE198" s="358" t="str">
        <f t="shared" si="96"/>
        <v>N</v>
      </c>
    </row>
    <row r="199" spans="1:57" x14ac:dyDescent="0.25">
      <c r="A199" t="str">
        <f t="shared" si="97"/>
        <v>_</v>
      </c>
      <c r="B199" t="str">
        <f t="shared" si="98"/>
        <v>_</v>
      </c>
      <c r="C199" s="2">
        <v>99</v>
      </c>
      <c r="D199" s="2" t="str">
        <f>IF(Invoer!B229&lt;&gt;"",Invoer!B229,"")</f>
        <v/>
      </c>
      <c r="E199" s="134" t="str">
        <f>IF(D199&lt;&gt;"",Invoer!Z229,"")</f>
        <v/>
      </c>
      <c r="F199" s="134" t="str">
        <f>IF(D199&lt;&gt;"",IF(Invoer!AH229="Ja","J",IF(Invoer!AH229="Nee","N","")),"")</f>
        <v/>
      </c>
      <c r="G199" s="36" t="str">
        <f>IF(OR(E199="",E199=0),"",VLOOKUP(E199,ACTIVITEITENLIJST!D:E,G$2,0))</f>
        <v/>
      </c>
      <c r="H199" s="205" t="str">
        <f t="shared" si="99"/>
        <v/>
      </c>
      <c r="I199" s="4" t="str">
        <f>VLOOKUP($D199,percelen!$AZ:$DM,I$2,0)</f>
        <v/>
      </c>
      <c r="J199" s="212" t="str">
        <f>VLOOKUP($D199,percelen!$AZ:$DM,J$2,0)</f>
        <v/>
      </c>
      <c r="K199" s="4"/>
      <c r="L199" s="4">
        <f>VLOOKUP($D199,percelen!$AZ:$DM,L$2,0)</f>
        <v>0</v>
      </c>
      <c r="M199" s="4" t="str">
        <f>VLOOKUP($D199,percelen!$AZ:$DM,M$2,0)</f>
        <v/>
      </c>
      <c r="N199" s="205" t="e">
        <f>VLOOKUP(M199,NORM!$B$31:$F$38,N$2,0)</f>
        <v>#N/A</v>
      </c>
      <c r="O199" s="4" t="str">
        <f>VLOOKUP($D199,percelen!$AZ:$DM,O$2,0)</f>
        <v>N</v>
      </c>
      <c r="P199" s="4" t="str">
        <f>VLOOKUP($D199,percelen!$AZ:$DM,P$2,0)</f>
        <v>N</v>
      </c>
      <c r="Q199" s="4" t="str">
        <f>VLOOKUP($D199,percelen!$AZ:$DM,Q$2,0)</f>
        <v>N</v>
      </c>
      <c r="R199" s="205" t="str">
        <f>VLOOKUP($D199,percelen!$AZ:$DM,R$2,0)</f>
        <v>N</v>
      </c>
      <c r="S199" s="4" t="str">
        <f>VLOOKUP($D199,percelen!$AZ:$DM,S$2,0)</f>
        <v>N</v>
      </c>
      <c r="T199" s="4" t="str">
        <f>VLOOKUP($D199,percelen!$AZ:$DM,T$2,0)</f>
        <v>N</v>
      </c>
      <c r="U199" s="4" t="str">
        <f>VLOOKUP($D199,percelen!$AZ:$DM,U$2,0)</f>
        <v>N</v>
      </c>
      <c r="V199" s="4" t="str">
        <f>VLOOKUP($D199,percelen!$AZ:$DM,V$2,0)</f>
        <v>N</v>
      </c>
      <c r="W199" s="4" t="str">
        <f>IF(ISERROR(VLOOKUP($G199,GELDIGE_GEWASCODES_ECO!$B:$B,1,0)),"N","J")</f>
        <v>N</v>
      </c>
      <c r="X199" s="4" t="str">
        <f>IF(W199="J",IF(ISERROR(VLOOKUP($G199&amp;"_"&amp;$I199,GELDIGE_GEWASCODES_ECO!$A:$A,1,0)),"N","J"),"J")</f>
        <v>J</v>
      </c>
      <c r="Y199" s="4" t="str">
        <f>IF(ISERROR(VLOOKUP($G199,GELDIGE_GEWASCODES_ECO!$F:$F,1,0)),"N","J")</f>
        <v>N</v>
      </c>
      <c r="Z199" s="205" t="str">
        <f t="shared" si="100"/>
        <v>J</v>
      </c>
      <c r="AA199" s="4" t="str">
        <f>IF(ISERROR(VLOOKUP($G199,GELDIGE_GEWASCODES_ECO!$J:$J,1,0)),"N","J")</f>
        <v>N</v>
      </c>
      <c r="AB199" s="205" t="str">
        <f t="shared" si="101"/>
        <v>J</v>
      </c>
      <c r="AC199" s="4" t="str">
        <f t="shared" si="102"/>
        <v>J</v>
      </c>
      <c r="AD199" s="205" t="str">
        <f t="shared" si="103"/>
        <v>J</v>
      </c>
      <c r="AE199" s="205" t="str">
        <f t="shared" si="104"/>
        <v>J</v>
      </c>
      <c r="AF199" s="205" t="str">
        <f t="shared" si="105"/>
        <v>J</v>
      </c>
      <c r="AG199" s="205" t="str">
        <f t="shared" si="106"/>
        <v>J</v>
      </c>
      <c r="AH199" s="205" t="str">
        <f t="shared" si="107"/>
        <v>J</v>
      </c>
      <c r="AI199" s="205" t="str">
        <f t="shared" si="108"/>
        <v>J</v>
      </c>
      <c r="AJ199" s="205" t="str">
        <f t="shared" si="109"/>
        <v>J</v>
      </c>
      <c r="AK199" s="205" t="str">
        <f t="shared" si="110"/>
        <v>J</v>
      </c>
      <c r="AL199" s="4" t="str">
        <f t="shared" si="111"/>
        <v>N</v>
      </c>
      <c r="AM199" s="150" t="str">
        <f>IF(ISERROR(VLOOKUP(G199,LOV_CDT!E:F,2,0)),"",VLOOKUP(G199,LOV_CDT!E:F,2,0))</f>
        <v/>
      </c>
      <c r="AN199" s="150" t="str">
        <f>IF(ISERROR(VLOOKUP(G199,LOV_CDT!L:M,2,0)),"",VLOOKUP(G199,LOV_CDT!L:M,2,0))</f>
        <v/>
      </c>
      <c r="AO199" s="4" t="str">
        <f t="shared" si="112"/>
        <v>J</v>
      </c>
      <c r="AP199" s="4" t="str">
        <f t="shared" si="113"/>
        <v>J</v>
      </c>
      <c r="AQ199" s="4" t="str">
        <f t="shared" si="114"/>
        <v>J</v>
      </c>
      <c r="AR199" s="4" t="str">
        <f t="shared" si="115"/>
        <v>J</v>
      </c>
      <c r="AS199" s="4" t="str">
        <f t="shared" si="116"/>
        <v>J</v>
      </c>
      <c r="AT199" s="4" t="str">
        <f t="shared" si="117"/>
        <v>J</v>
      </c>
      <c r="AU199" s="4">
        <f t="shared" si="118"/>
        <v>0</v>
      </c>
      <c r="AV199" s="4">
        <f t="shared" si="119"/>
        <v>0</v>
      </c>
      <c r="AW199" s="4">
        <f t="shared" si="120"/>
        <v>0</v>
      </c>
      <c r="AX199" s="4">
        <f t="shared" si="121"/>
        <v>0</v>
      </c>
      <c r="AY199" s="4">
        <f t="shared" si="122"/>
        <v>0</v>
      </c>
      <c r="AZ199" s="4">
        <f t="shared" si="123"/>
        <v>0</v>
      </c>
      <c r="BA199" s="4">
        <f t="shared" si="124"/>
        <v>0</v>
      </c>
      <c r="BB199" s="4" t="e">
        <f>VLOOKUP(G199,ACTIVITEITENLIJST!E:I,BB$2,0)</f>
        <v>#N/A</v>
      </c>
      <c r="BC199" s="4" t="str">
        <f>IF(ISERROR(B199),"J",IF(ISERROR(VLOOKUP(B199,B$3:B198,1,0)),"J","N"))</f>
        <v>N</v>
      </c>
      <c r="BD199" s="354" t="str">
        <f t="shared" si="125"/>
        <v>N</v>
      </c>
      <c r="BE199" s="358" t="str">
        <f t="shared" si="96"/>
        <v>N</v>
      </c>
    </row>
    <row r="200" spans="1:57" x14ac:dyDescent="0.25">
      <c r="A200" t="str">
        <f t="shared" si="97"/>
        <v>_</v>
      </c>
      <c r="B200" t="str">
        <f t="shared" si="98"/>
        <v>_</v>
      </c>
      <c r="C200" s="2">
        <v>99</v>
      </c>
      <c r="D200" s="2" t="str">
        <f>IF(Invoer!B230&lt;&gt;"",Invoer!B230,"")</f>
        <v/>
      </c>
      <c r="E200" s="134" t="str">
        <f>IF(D200&lt;&gt;"",Invoer!Z230,"")</f>
        <v/>
      </c>
      <c r="F200" s="134" t="str">
        <f>IF(D200&lt;&gt;"",IF(Invoer!AH230="Ja","J",IF(Invoer!AH230="Nee","N","")),"")</f>
        <v/>
      </c>
      <c r="G200" s="36" t="str">
        <f>IF(OR(E200="",E200=0),"",VLOOKUP(E200,ACTIVITEITENLIJST!D:E,G$2,0))</f>
        <v/>
      </c>
      <c r="H200" s="205" t="str">
        <f t="shared" si="99"/>
        <v/>
      </c>
      <c r="I200" s="4" t="str">
        <f>VLOOKUP($D200,percelen!$AZ:$DM,I$2,0)</f>
        <v/>
      </c>
      <c r="J200" s="212" t="str">
        <f>VLOOKUP($D200,percelen!$AZ:$DM,J$2,0)</f>
        <v/>
      </c>
      <c r="K200" s="4"/>
      <c r="L200" s="4">
        <f>VLOOKUP($D200,percelen!$AZ:$DM,L$2,0)</f>
        <v>0</v>
      </c>
      <c r="M200" s="4" t="str">
        <f>VLOOKUP($D200,percelen!$AZ:$DM,M$2,0)</f>
        <v/>
      </c>
      <c r="N200" s="205" t="e">
        <f>VLOOKUP(M200,NORM!$B$31:$F$38,N$2,0)</f>
        <v>#N/A</v>
      </c>
      <c r="O200" s="4" t="str">
        <f>VLOOKUP($D200,percelen!$AZ:$DM,O$2,0)</f>
        <v>N</v>
      </c>
      <c r="P200" s="4" t="str">
        <f>VLOOKUP($D200,percelen!$AZ:$DM,P$2,0)</f>
        <v>N</v>
      </c>
      <c r="Q200" s="4" t="str">
        <f>VLOOKUP($D200,percelen!$AZ:$DM,Q$2,0)</f>
        <v>N</v>
      </c>
      <c r="R200" s="205" t="str">
        <f>VLOOKUP($D200,percelen!$AZ:$DM,R$2,0)</f>
        <v>N</v>
      </c>
      <c r="S200" s="4" t="str">
        <f>VLOOKUP($D200,percelen!$AZ:$DM,S$2,0)</f>
        <v>N</v>
      </c>
      <c r="T200" s="4" t="str">
        <f>VLOOKUP($D200,percelen!$AZ:$DM,T$2,0)</f>
        <v>N</v>
      </c>
      <c r="U200" s="4" t="str">
        <f>VLOOKUP($D200,percelen!$AZ:$DM,U$2,0)</f>
        <v>N</v>
      </c>
      <c r="V200" s="4" t="str">
        <f>VLOOKUP($D200,percelen!$AZ:$DM,V$2,0)</f>
        <v>N</v>
      </c>
      <c r="W200" s="4" t="str">
        <f>IF(ISERROR(VLOOKUP($G200,GELDIGE_GEWASCODES_ECO!$B:$B,1,0)),"N","J")</f>
        <v>N</v>
      </c>
      <c r="X200" s="4" t="str">
        <f>IF(W200="J",IF(ISERROR(VLOOKUP($G200&amp;"_"&amp;$I200,GELDIGE_GEWASCODES_ECO!$A:$A,1,0)),"N","J"),"J")</f>
        <v>J</v>
      </c>
      <c r="Y200" s="4" t="str">
        <f>IF(ISERROR(VLOOKUP($G200,GELDIGE_GEWASCODES_ECO!$F:$F,1,0)),"N","J")</f>
        <v>N</v>
      </c>
      <c r="Z200" s="205" t="str">
        <f t="shared" si="100"/>
        <v>J</v>
      </c>
      <c r="AA200" s="4" t="str">
        <f>IF(ISERROR(VLOOKUP($G200,GELDIGE_GEWASCODES_ECO!$J:$J,1,0)),"N","J")</f>
        <v>N</v>
      </c>
      <c r="AB200" s="205" t="str">
        <f t="shared" si="101"/>
        <v>J</v>
      </c>
      <c r="AC200" s="4" t="str">
        <f t="shared" si="102"/>
        <v>J</v>
      </c>
      <c r="AD200" s="205" t="str">
        <f t="shared" si="103"/>
        <v>J</v>
      </c>
      <c r="AE200" s="205" t="str">
        <f t="shared" si="104"/>
        <v>J</v>
      </c>
      <c r="AF200" s="205" t="str">
        <f t="shared" si="105"/>
        <v>J</v>
      </c>
      <c r="AG200" s="205" t="str">
        <f t="shared" si="106"/>
        <v>J</v>
      </c>
      <c r="AH200" s="205" t="str">
        <f t="shared" si="107"/>
        <v>J</v>
      </c>
      <c r="AI200" s="205" t="str">
        <f t="shared" si="108"/>
        <v>J</v>
      </c>
      <c r="AJ200" s="205" t="str">
        <f t="shared" si="109"/>
        <v>J</v>
      </c>
      <c r="AK200" s="205" t="str">
        <f t="shared" si="110"/>
        <v>J</v>
      </c>
      <c r="AL200" s="4" t="str">
        <f t="shared" si="111"/>
        <v>N</v>
      </c>
      <c r="AM200" s="150" t="str">
        <f>IF(ISERROR(VLOOKUP(G200,LOV_CDT!E:F,2,0)),"",VLOOKUP(G200,LOV_CDT!E:F,2,0))</f>
        <v/>
      </c>
      <c r="AN200" s="150" t="str">
        <f>IF(ISERROR(VLOOKUP(G200,LOV_CDT!L:M,2,0)),"",VLOOKUP(G200,LOV_CDT!L:M,2,0))</f>
        <v/>
      </c>
      <c r="AO200" s="4" t="str">
        <f t="shared" si="112"/>
        <v>J</v>
      </c>
      <c r="AP200" s="4" t="str">
        <f t="shared" si="113"/>
        <v>J</v>
      </c>
      <c r="AQ200" s="4" t="str">
        <f t="shared" si="114"/>
        <v>J</v>
      </c>
      <c r="AR200" s="4" t="str">
        <f t="shared" si="115"/>
        <v>J</v>
      </c>
      <c r="AS200" s="4" t="str">
        <f t="shared" si="116"/>
        <v>J</v>
      </c>
      <c r="AT200" s="4" t="str">
        <f t="shared" si="117"/>
        <v>J</v>
      </c>
      <c r="AU200" s="4">
        <f t="shared" si="118"/>
        <v>0</v>
      </c>
      <c r="AV200" s="4">
        <f t="shared" si="119"/>
        <v>0</v>
      </c>
      <c r="AW200" s="4">
        <f t="shared" si="120"/>
        <v>0</v>
      </c>
      <c r="AX200" s="4">
        <f t="shared" si="121"/>
        <v>0</v>
      </c>
      <c r="AY200" s="4">
        <f t="shared" si="122"/>
        <v>0</v>
      </c>
      <c r="AZ200" s="4">
        <f t="shared" si="123"/>
        <v>0</v>
      </c>
      <c r="BA200" s="4">
        <f t="shared" si="124"/>
        <v>0</v>
      </c>
      <c r="BB200" s="4" t="e">
        <f>VLOOKUP(G200,ACTIVITEITENLIJST!E:I,BB$2,0)</f>
        <v>#N/A</v>
      </c>
      <c r="BC200" s="4" t="str">
        <f>IF(ISERROR(B200),"J",IF(ISERROR(VLOOKUP(B200,B$3:B199,1,0)),"J","N"))</f>
        <v>N</v>
      </c>
      <c r="BD200" s="354" t="str">
        <f t="shared" si="125"/>
        <v>N</v>
      </c>
      <c r="BE200" s="358" t="str">
        <f t="shared" si="96"/>
        <v>N</v>
      </c>
    </row>
    <row r="201" spans="1:57" x14ac:dyDescent="0.25">
      <c r="A201" t="str">
        <f t="shared" si="97"/>
        <v>_</v>
      </c>
      <c r="B201" t="str">
        <f t="shared" si="98"/>
        <v>_</v>
      </c>
      <c r="C201" s="2">
        <v>99</v>
      </c>
      <c r="D201" s="2" t="str">
        <f>IF(Invoer!B231&lt;&gt;"",Invoer!B231,"")</f>
        <v/>
      </c>
      <c r="E201" s="134" t="str">
        <f>IF(D201&lt;&gt;"",Invoer!Z231,"")</f>
        <v/>
      </c>
      <c r="F201" s="134" t="str">
        <f>IF(D201&lt;&gt;"",IF(Invoer!AH231="Ja","J",IF(Invoer!AH231="Nee","N","")),"")</f>
        <v/>
      </c>
      <c r="G201" s="36" t="str">
        <f>IF(OR(E201="",E201=0),"",VLOOKUP(E201,ACTIVITEITENLIJST!D:E,G$2,0))</f>
        <v/>
      </c>
      <c r="H201" s="205" t="str">
        <f t="shared" si="99"/>
        <v/>
      </c>
      <c r="I201" s="4" t="str">
        <f>VLOOKUP($D201,percelen!$AZ:$DM,I$2,0)</f>
        <v/>
      </c>
      <c r="J201" s="212" t="str">
        <f>VLOOKUP($D201,percelen!$AZ:$DM,J$2,0)</f>
        <v/>
      </c>
      <c r="K201" s="4"/>
      <c r="L201" s="4">
        <f>VLOOKUP($D201,percelen!$AZ:$DM,L$2,0)</f>
        <v>0</v>
      </c>
      <c r="M201" s="4" t="str">
        <f>VLOOKUP($D201,percelen!$AZ:$DM,M$2,0)</f>
        <v/>
      </c>
      <c r="N201" s="205" t="e">
        <f>VLOOKUP(M201,NORM!$B$31:$F$38,N$2,0)</f>
        <v>#N/A</v>
      </c>
      <c r="O201" s="4" t="str">
        <f>VLOOKUP($D201,percelen!$AZ:$DM,O$2,0)</f>
        <v>N</v>
      </c>
      <c r="P201" s="4" t="str">
        <f>VLOOKUP($D201,percelen!$AZ:$DM,P$2,0)</f>
        <v>N</v>
      </c>
      <c r="Q201" s="4" t="str">
        <f>VLOOKUP($D201,percelen!$AZ:$DM,Q$2,0)</f>
        <v>N</v>
      </c>
      <c r="R201" s="205" t="str">
        <f>VLOOKUP($D201,percelen!$AZ:$DM,R$2,0)</f>
        <v>N</v>
      </c>
      <c r="S201" s="4" t="str">
        <f>VLOOKUP($D201,percelen!$AZ:$DM,S$2,0)</f>
        <v>N</v>
      </c>
      <c r="T201" s="4" t="str">
        <f>VLOOKUP($D201,percelen!$AZ:$DM,T$2,0)</f>
        <v>N</v>
      </c>
      <c r="U201" s="4" t="str">
        <f>VLOOKUP($D201,percelen!$AZ:$DM,U$2,0)</f>
        <v>N</v>
      </c>
      <c r="V201" s="4" t="str">
        <f>VLOOKUP($D201,percelen!$AZ:$DM,V$2,0)</f>
        <v>N</v>
      </c>
      <c r="W201" s="4" t="str">
        <f>IF(ISERROR(VLOOKUP($G201,GELDIGE_GEWASCODES_ECO!$B:$B,1,0)),"N","J")</f>
        <v>N</v>
      </c>
      <c r="X201" s="4" t="str">
        <f>IF(W201="J",IF(ISERROR(VLOOKUP($G201&amp;"_"&amp;$I201,GELDIGE_GEWASCODES_ECO!$A:$A,1,0)),"N","J"),"J")</f>
        <v>J</v>
      </c>
      <c r="Y201" s="4" t="str">
        <f>IF(ISERROR(VLOOKUP($G201,GELDIGE_GEWASCODES_ECO!$F:$F,1,0)),"N","J")</f>
        <v>N</v>
      </c>
      <c r="Z201" s="205" t="str">
        <f t="shared" si="100"/>
        <v>J</v>
      </c>
      <c r="AA201" s="4" t="str">
        <f>IF(ISERROR(VLOOKUP($G201,GELDIGE_GEWASCODES_ECO!$J:$J,1,0)),"N","J")</f>
        <v>N</v>
      </c>
      <c r="AB201" s="205" t="str">
        <f t="shared" si="101"/>
        <v>J</v>
      </c>
      <c r="AC201" s="4" t="str">
        <f t="shared" si="102"/>
        <v>J</v>
      </c>
      <c r="AD201" s="205" t="str">
        <f t="shared" si="103"/>
        <v>J</v>
      </c>
      <c r="AE201" s="205" t="str">
        <f t="shared" si="104"/>
        <v>J</v>
      </c>
      <c r="AF201" s="205" t="str">
        <f t="shared" si="105"/>
        <v>J</v>
      </c>
      <c r="AG201" s="205" t="str">
        <f t="shared" si="106"/>
        <v>J</v>
      </c>
      <c r="AH201" s="205" t="str">
        <f t="shared" si="107"/>
        <v>J</v>
      </c>
      <c r="AI201" s="205" t="str">
        <f t="shared" si="108"/>
        <v>J</v>
      </c>
      <c r="AJ201" s="205" t="str">
        <f t="shared" si="109"/>
        <v>J</v>
      </c>
      <c r="AK201" s="205" t="str">
        <f t="shared" si="110"/>
        <v>J</v>
      </c>
      <c r="AL201" s="4" t="str">
        <f t="shared" si="111"/>
        <v>N</v>
      </c>
      <c r="AM201" s="150" t="str">
        <f>IF(ISERROR(VLOOKUP(G201,LOV_CDT!E:F,2,0)),"",VLOOKUP(G201,LOV_CDT!E:F,2,0))</f>
        <v/>
      </c>
      <c r="AN201" s="150" t="str">
        <f>IF(ISERROR(VLOOKUP(G201,LOV_CDT!L:M,2,0)),"",VLOOKUP(G201,LOV_CDT!L:M,2,0))</f>
        <v/>
      </c>
      <c r="AO201" s="4" t="str">
        <f t="shared" si="112"/>
        <v>J</v>
      </c>
      <c r="AP201" s="4" t="str">
        <f t="shared" si="113"/>
        <v>J</v>
      </c>
      <c r="AQ201" s="4" t="str">
        <f t="shared" si="114"/>
        <v>J</v>
      </c>
      <c r="AR201" s="4" t="str">
        <f t="shared" si="115"/>
        <v>J</v>
      </c>
      <c r="AS201" s="4" t="str">
        <f t="shared" si="116"/>
        <v>J</v>
      </c>
      <c r="AT201" s="4" t="str">
        <f t="shared" si="117"/>
        <v>J</v>
      </c>
      <c r="AU201" s="4">
        <f t="shared" si="118"/>
        <v>0</v>
      </c>
      <c r="AV201" s="4">
        <f t="shared" si="119"/>
        <v>0</v>
      </c>
      <c r="AW201" s="4">
        <f t="shared" si="120"/>
        <v>0</v>
      </c>
      <c r="AX201" s="4">
        <f t="shared" si="121"/>
        <v>0</v>
      </c>
      <c r="AY201" s="4">
        <f t="shared" si="122"/>
        <v>0</v>
      </c>
      <c r="AZ201" s="4">
        <f t="shared" si="123"/>
        <v>0</v>
      </c>
      <c r="BA201" s="4">
        <f t="shared" si="124"/>
        <v>0</v>
      </c>
      <c r="BB201" s="4" t="e">
        <f>VLOOKUP(G201,ACTIVITEITENLIJST!E:I,BB$2,0)</f>
        <v>#N/A</v>
      </c>
      <c r="BC201" s="4" t="str">
        <f>IF(ISERROR(B201),"J",IF(ISERROR(VLOOKUP(B201,B$3:B200,1,0)),"J","N"))</f>
        <v>N</v>
      </c>
      <c r="BD201" s="354" t="str">
        <f t="shared" si="125"/>
        <v>N</v>
      </c>
      <c r="BE201" s="358" t="str">
        <f t="shared" si="96"/>
        <v>N</v>
      </c>
    </row>
    <row r="202" spans="1:57" x14ac:dyDescent="0.25">
      <c r="A202" t="str">
        <f t="shared" si="97"/>
        <v>_</v>
      </c>
      <c r="B202" t="str">
        <f t="shared" si="98"/>
        <v>_</v>
      </c>
      <c r="C202" s="2">
        <v>99</v>
      </c>
      <c r="D202" s="2" t="str">
        <f>IF(Invoer!B232&lt;&gt;"",Invoer!B232,"")</f>
        <v/>
      </c>
      <c r="E202" s="134" t="str">
        <f>IF(D202&lt;&gt;"",Invoer!Z232,"")</f>
        <v/>
      </c>
      <c r="F202" s="134" t="str">
        <f>IF(D202&lt;&gt;"",IF(Invoer!AH232="Ja","J",IF(Invoer!AH232="Nee","N","")),"")</f>
        <v/>
      </c>
      <c r="G202" s="36" t="str">
        <f>IF(OR(E202="",E202=0),"",VLOOKUP(E202,ACTIVITEITENLIJST!D:E,G$2,0))</f>
        <v/>
      </c>
      <c r="H202" s="205" t="str">
        <f t="shared" si="99"/>
        <v/>
      </c>
      <c r="I202" s="4" t="str">
        <f>VLOOKUP($D202,percelen!$AZ:$DM,I$2,0)</f>
        <v/>
      </c>
      <c r="J202" s="212" t="str">
        <f>VLOOKUP($D202,percelen!$AZ:$DM,J$2,0)</f>
        <v/>
      </c>
      <c r="K202" s="4"/>
      <c r="L202" s="4">
        <f>VLOOKUP($D202,percelen!$AZ:$DM,L$2,0)</f>
        <v>0</v>
      </c>
      <c r="M202" s="4" t="str">
        <f>VLOOKUP($D202,percelen!$AZ:$DM,M$2,0)</f>
        <v/>
      </c>
      <c r="N202" s="205" t="e">
        <f>VLOOKUP(M202,NORM!$B$31:$F$38,N$2,0)</f>
        <v>#N/A</v>
      </c>
      <c r="O202" s="4" t="str">
        <f>VLOOKUP($D202,percelen!$AZ:$DM,O$2,0)</f>
        <v>N</v>
      </c>
      <c r="P202" s="4" t="str">
        <f>VLOOKUP($D202,percelen!$AZ:$DM,P$2,0)</f>
        <v>N</v>
      </c>
      <c r="Q202" s="4" t="str">
        <f>VLOOKUP($D202,percelen!$AZ:$DM,Q$2,0)</f>
        <v>N</v>
      </c>
      <c r="R202" s="205" t="str">
        <f>VLOOKUP($D202,percelen!$AZ:$DM,R$2,0)</f>
        <v>N</v>
      </c>
      <c r="S202" s="4" t="str">
        <f>VLOOKUP($D202,percelen!$AZ:$DM,S$2,0)</f>
        <v>N</v>
      </c>
      <c r="T202" s="4" t="str">
        <f>VLOOKUP($D202,percelen!$AZ:$DM,T$2,0)</f>
        <v>N</v>
      </c>
      <c r="U202" s="4" t="str">
        <f>VLOOKUP($D202,percelen!$AZ:$DM,U$2,0)</f>
        <v>N</v>
      </c>
      <c r="V202" s="4" t="str">
        <f>VLOOKUP($D202,percelen!$AZ:$DM,V$2,0)</f>
        <v>N</v>
      </c>
      <c r="W202" s="4" t="str">
        <f>IF(ISERROR(VLOOKUP($G202,GELDIGE_GEWASCODES_ECO!$B:$B,1,0)),"N","J")</f>
        <v>N</v>
      </c>
      <c r="X202" s="4" t="str">
        <f>IF(W202="J",IF(ISERROR(VLOOKUP($G202&amp;"_"&amp;$I202,GELDIGE_GEWASCODES_ECO!$A:$A,1,0)),"N","J"),"J")</f>
        <v>J</v>
      </c>
      <c r="Y202" s="4" t="str">
        <f>IF(ISERROR(VLOOKUP($G202,GELDIGE_GEWASCODES_ECO!$F:$F,1,0)),"N","J")</f>
        <v>N</v>
      </c>
      <c r="Z202" s="205" t="str">
        <f t="shared" si="100"/>
        <v>J</v>
      </c>
      <c r="AA202" s="4" t="str">
        <f>IF(ISERROR(VLOOKUP($G202,GELDIGE_GEWASCODES_ECO!$J:$J,1,0)),"N","J")</f>
        <v>N</v>
      </c>
      <c r="AB202" s="205" t="str">
        <f t="shared" si="101"/>
        <v>J</v>
      </c>
      <c r="AC202" s="4" t="str">
        <f t="shared" si="102"/>
        <v>J</v>
      </c>
      <c r="AD202" s="205" t="str">
        <f t="shared" si="103"/>
        <v>J</v>
      </c>
      <c r="AE202" s="205" t="str">
        <f t="shared" si="104"/>
        <v>J</v>
      </c>
      <c r="AF202" s="205" t="str">
        <f t="shared" si="105"/>
        <v>J</v>
      </c>
      <c r="AG202" s="205" t="str">
        <f t="shared" si="106"/>
        <v>J</v>
      </c>
      <c r="AH202" s="205" t="str">
        <f t="shared" si="107"/>
        <v>J</v>
      </c>
      <c r="AI202" s="205" t="str">
        <f t="shared" si="108"/>
        <v>J</v>
      </c>
      <c r="AJ202" s="205" t="str">
        <f t="shared" si="109"/>
        <v>J</v>
      </c>
      <c r="AK202" s="205" t="str">
        <f t="shared" si="110"/>
        <v>J</v>
      </c>
      <c r="AL202" s="4" t="str">
        <f t="shared" si="111"/>
        <v>N</v>
      </c>
      <c r="AM202" s="150" t="str">
        <f>IF(ISERROR(VLOOKUP(G202,LOV_CDT!E:F,2,0)),"",VLOOKUP(G202,LOV_CDT!E:F,2,0))</f>
        <v/>
      </c>
      <c r="AN202" s="150" t="str">
        <f>IF(ISERROR(VLOOKUP(G202,LOV_CDT!L:M,2,0)),"",VLOOKUP(G202,LOV_CDT!L:M,2,0))</f>
        <v/>
      </c>
      <c r="AO202" s="4" t="str">
        <f t="shared" si="112"/>
        <v>J</v>
      </c>
      <c r="AP202" s="4" t="str">
        <f t="shared" si="113"/>
        <v>J</v>
      </c>
      <c r="AQ202" s="4" t="str">
        <f t="shared" si="114"/>
        <v>J</v>
      </c>
      <c r="AR202" s="4" t="str">
        <f t="shared" si="115"/>
        <v>J</v>
      </c>
      <c r="AS202" s="4" t="str">
        <f t="shared" si="116"/>
        <v>J</v>
      </c>
      <c r="AT202" s="4" t="str">
        <f t="shared" si="117"/>
        <v>J</v>
      </c>
      <c r="AU202" s="4">
        <f t="shared" si="118"/>
        <v>0</v>
      </c>
      <c r="AV202" s="4">
        <f t="shared" si="119"/>
        <v>0</v>
      </c>
      <c r="AW202" s="4">
        <f t="shared" si="120"/>
        <v>0</v>
      </c>
      <c r="AX202" s="4">
        <f t="shared" si="121"/>
        <v>0</v>
      </c>
      <c r="AY202" s="4">
        <f t="shared" si="122"/>
        <v>0</v>
      </c>
      <c r="AZ202" s="4">
        <f t="shared" si="123"/>
        <v>0</v>
      </c>
      <c r="BA202" s="4">
        <f t="shared" si="124"/>
        <v>0</v>
      </c>
      <c r="BB202" s="4" t="e">
        <f>VLOOKUP(G202,ACTIVITEITENLIJST!E:I,BB$2,0)</f>
        <v>#N/A</v>
      </c>
      <c r="BC202" s="4" t="str">
        <f>IF(ISERROR(B202),"J",IF(ISERROR(VLOOKUP(B202,B$3:B201,1,0)),"J","N"))</f>
        <v>N</v>
      </c>
      <c r="BD202" s="354" t="str">
        <f t="shared" si="125"/>
        <v>N</v>
      </c>
      <c r="BE202" s="358" t="str">
        <f t="shared" si="96"/>
        <v>N</v>
      </c>
    </row>
    <row r="203" spans="1:57" x14ac:dyDescent="0.25">
      <c r="A203" t="str">
        <f t="shared" si="97"/>
        <v>_</v>
      </c>
      <c r="B203" t="str">
        <f t="shared" si="98"/>
        <v>_</v>
      </c>
      <c r="C203" s="2">
        <v>99</v>
      </c>
      <c r="D203" s="2" t="str">
        <f>IF(Invoer!B233&lt;&gt;"",Invoer!B233,"")</f>
        <v/>
      </c>
      <c r="E203" s="134" t="str">
        <f>IF(D203&lt;&gt;"",Invoer!Z233,"")</f>
        <v/>
      </c>
      <c r="F203" s="134" t="str">
        <f>IF(D203&lt;&gt;"",IF(Invoer!AH233="Ja","J",IF(Invoer!AH233="Nee","N","")),"")</f>
        <v/>
      </c>
      <c r="G203" s="36" t="str">
        <f>IF(OR(E203="",E203=0),"",VLOOKUP(E203,ACTIVITEITENLIJST!D:E,G$2,0))</f>
        <v/>
      </c>
      <c r="H203" s="205" t="str">
        <f t="shared" si="99"/>
        <v/>
      </c>
      <c r="I203" s="4" t="str">
        <f>VLOOKUP($D203,percelen!$AZ:$DM,I$2,0)</f>
        <v/>
      </c>
      <c r="J203" s="212" t="str">
        <f>VLOOKUP($D203,percelen!$AZ:$DM,J$2,0)</f>
        <v/>
      </c>
      <c r="K203" s="4"/>
      <c r="L203" s="4">
        <f>VLOOKUP($D203,percelen!$AZ:$DM,L$2,0)</f>
        <v>0</v>
      </c>
      <c r="M203" s="4" t="str">
        <f>VLOOKUP($D203,percelen!$AZ:$DM,M$2,0)</f>
        <v/>
      </c>
      <c r="N203" s="205" t="e">
        <f>VLOOKUP(M203,NORM!$B$31:$F$38,N$2,0)</f>
        <v>#N/A</v>
      </c>
      <c r="O203" s="4" t="str">
        <f>VLOOKUP($D203,percelen!$AZ:$DM,O$2,0)</f>
        <v>N</v>
      </c>
      <c r="P203" s="4" t="str">
        <f>VLOOKUP($D203,percelen!$AZ:$DM,P$2,0)</f>
        <v>N</v>
      </c>
      <c r="Q203" s="4" t="str">
        <f>VLOOKUP($D203,percelen!$AZ:$DM,Q$2,0)</f>
        <v>N</v>
      </c>
      <c r="R203" s="205" t="str">
        <f>VLOOKUP($D203,percelen!$AZ:$DM,R$2,0)</f>
        <v>N</v>
      </c>
      <c r="S203" s="4" t="str">
        <f>VLOOKUP($D203,percelen!$AZ:$DM,S$2,0)</f>
        <v>N</v>
      </c>
      <c r="T203" s="4" t="str">
        <f>VLOOKUP($D203,percelen!$AZ:$DM,T$2,0)</f>
        <v>N</v>
      </c>
      <c r="U203" s="4" t="str">
        <f>VLOOKUP($D203,percelen!$AZ:$DM,U$2,0)</f>
        <v>N</v>
      </c>
      <c r="V203" s="4" t="str">
        <f>VLOOKUP($D203,percelen!$AZ:$DM,V$2,0)</f>
        <v>N</v>
      </c>
      <c r="W203" s="4" t="str">
        <f>IF(ISERROR(VLOOKUP($G203,GELDIGE_GEWASCODES_ECO!$B:$B,1,0)),"N","J")</f>
        <v>N</v>
      </c>
      <c r="X203" s="4" t="str">
        <f>IF(W203="J",IF(ISERROR(VLOOKUP($G203&amp;"_"&amp;$I203,GELDIGE_GEWASCODES_ECO!$A:$A,1,0)),"N","J"),"J")</f>
        <v>J</v>
      </c>
      <c r="Y203" s="4" t="str">
        <f>IF(ISERROR(VLOOKUP($G203,GELDIGE_GEWASCODES_ECO!$F:$F,1,0)),"N","J")</f>
        <v>N</v>
      </c>
      <c r="Z203" s="205" t="str">
        <f t="shared" si="100"/>
        <v>J</v>
      </c>
      <c r="AA203" s="4" t="str">
        <f>IF(ISERROR(VLOOKUP($G203,GELDIGE_GEWASCODES_ECO!$J:$J,1,0)),"N","J")</f>
        <v>N</v>
      </c>
      <c r="AB203" s="205" t="str">
        <f t="shared" si="101"/>
        <v>J</v>
      </c>
      <c r="AC203" s="4" t="str">
        <f t="shared" si="102"/>
        <v>J</v>
      </c>
      <c r="AD203" s="205" t="str">
        <f t="shared" si="103"/>
        <v>J</v>
      </c>
      <c r="AE203" s="205" t="str">
        <f t="shared" si="104"/>
        <v>J</v>
      </c>
      <c r="AF203" s="205" t="str">
        <f t="shared" si="105"/>
        <v>J</v>
      </c>
      <c r="AG203" s="205" t="str">
        <f t="shared" si="106"/>
        <v>J</v>
      </c>
      <c r="AH203" s="205" t="str">
        <f t="shared" si="107"/>
        <v>J</v>
      </c>
      <c r="AI203" s="205" t="str">
        <f t="shared" si="108"/>
        <v>J</v>
      </c>
      <c r="AJ203" s="205" t="str">
        <f t="shared" si="109"/>
        <v>J</v>
      </c>
      <c r="AK203" s="205" t="str">
        <f t="shared" si="110"/>
        <v>J</v>
      </c>
      <c r="AL203" s="4" t="str">
        <f t="shared" si="111"/>
        <v>N</v>
      </c>
      <c r="AM203" s="150" t="str">
        <f>IF(ISERROR(VLOOKUP(G203,LOV_CDT!E:F,2,0)),"",VLOOKUP(G203,LOV_CDT!E:F,2,0))</f>
        <v/>
      </c>
      <c r="AN203" s="150" t="str">
        <f>IF(ISERROR(VLOOKUP(G203,LOV_CDT!L:M,2,0)),"",VLOOKUP(G203,LOV_CDT!L:M,2,0))</f>
        <v/>
      </c>
      <c r="AO203" s="4" t="str">
        <f t="shared" si="112"/>
        <v>J</v>
      </c>
      <c r="AP203" s="4" t="str">
        <f t="shared" si="113"/>
        <v>J</v>
      </c>
      <c r="AQ203" s="4" t="str">
        <f t="shared" si="114"/>
        <v>J</v>
      </c>
      <c r="AR203" s="4" t="str">
        <f t="shared" si="115"/>
        <v>J</v>
      </c>
      <c r="AS203" s="4" t="str">
        <f t="shared" si="116"/>
        <v>J</v>
      </c>
      <c r="AT203" s="4" t="str">
        <f t="shared" si="117"/>
        <v>J</v>
      </c>
      <c r="AU203" s="4">
        <f t="shared" si="118"/>
        <v>0</v>
      </c>
      <c r="AV203" s="4">
        <f t="shared" si="119"/>
        <v>0</v>
      </c>
      <c r="AW203" s="4">
        <f t="shared" si="120"/>
        <v>0</v>
      </c>
      <c r="AX203" s="4">
        <f t="shared" si="121"/>
        <v>0</v>
      </c>
      <c r="AY203" s="4">
        <f t="shared" si="122"/>
        <v>0</v>
      </c>
      <c r="AZ203" s="4">
        <f t="shared" si="123"/>
        <v>0</v>
      </c>
      <c r="BA203" s="4">
        <f t="shared" si="124"/>
        <v>0</v>
      </c>
      <c r="BB203" s="4" t="e">
        <f>VLOOKUP(G203,ACTIVITEITENLIJST!E:I,BB$2,0)</f>
        <v>#N/A</v>
      </c>
      <c r="BC203" s="4" t="str">
        <f>IF(ISERROR(B203),"J",IF(ISERROR(VLOOKUP(B203,B$3:B202,1,0)),"J","N"))</f>
        <v>N</v>
      </c>
      <c r="BD203" s="354" t="str">
        <f t="shared" si="125"/>
        <v>N</v>
      </c>
      <c r="BE203" s="358" t="str">
        <f t="shared" si="96"/>
        <v>N</v>
      </c>
    </row>
    <row r="204" spans="1:57" x14ac:dyDescent="0.25">
      <c r="A204" t="str">
        <f t="shared" si="97"/>
        <v>_</v>
      </c>
      <c r="B204" t="str">
        <f t="shared" si="98"/>
        <v>_</v>
      </c>
      <c r="C204" s="2">
        <v>99</v>
      </c>
      <c r="D204" s="2" t="str">
        <f>IF(Invoer!B234&lt;&gt;"",Invoer!B234,"")</f>
        <v/>
      </c>
      <c r="E204" s="134" t="str">
        <f>IF(D204&lt;&gt;"",Invoer!Z234,"")</f>
        <v/>
      </c>
      <c r="F204" s="134" t="str">
        <f>IF(D204&lt;&gt;"",IF(Invoer!AH234="Ja","J",IF(Invoer!AH234="Nee","N","")),"")</f>
        <v/>
      </c>
      <c r="G204" s="36" t="str">
        <f>IF(OR(E204="",E204=0),"",VLOOKUP(E204,ACTIVITEITENLIJST!D:E,G$2,0))</f>
        <v/>
      </c>
      <c r="H204" s="205" t="str">
        <f t="shared" si="99"/>
        <v/>
      </c>
      <c r="I204" s="4" t="str">
        <f>VLOOKUP($D204,percelen!$AZ:$DM,I$2,0)</f>
        <v/>
      </c>
      <c r="J204" s="212" t="str">
        <f>VLOOKUP($D204,percelen!$AZ:$DM,J$2,0)</f>
        <v/>
      </c>
      <c r="K204" s="4"/>
      <c r="L204" s="4">
        <f>VLOOKUP($D204,percelen!$AZ:$DM,L$2,0)</f>
        <v>0</v>
      </c>
      <c r="M204" s="4" t="str">
        <f>VLOOKUP($D204,percelen!$AZ:$DM,M$2,0)</f>
        <v/>
      </c>
      <c r="N204" s="205" t="e">
        <f>VLOOKUP(M204,NORM!$B$31:$F$38,N$2,0)</f>
        <v>#N/A</v>
      </c>
      <c r="O204" s="4" t="str">
        <f>VLOOKUP($D204,percelen!$AZ:$DM,O$2,0)</f>
        <v>N</v>
      </c>
      <c r="P204" s="4" t="str">
        <f>VLOOKUP($D204,percelen!$AZ:$DM,P$2,0)</f>
        <v>N</v>
      </c>
      <c r="Q204" s="4" t="str">
        <f>VLOOKUP($D204,percelen!$AZ:$DM,Q$2,0)</f>
        <v>N</v>
      </c>
      <c r="R204" s="205" t="str">
        <f>VLOOKUP($D204,percelen!$AZ:$DM,R$2,0)</f>
        <v>N</v>
      </c>
      <c r="S204" s="4" t="str">
        <f>VLOOKUP($D204,percelen!$AZ:$DM,S$2,0)</f>
        <v>N</v>
      </c>
      <c r="T204" s="4" t="str">
        <f>VLOOKUP($D204,percelen!$AZ:$DM,T$2,0)</f>
        <v>N</v>
      </c>
      <c r="U204" s="4" t="str">
        <f>VLOOKUP($D204,percelen!$AZ:$DM,U$2,0)</f>
        <v>N</v>
      </c>
      <c r="V204" s="4" t="str">
        <f>VLOOKUP($D204,percelen!$AZ:$DM,V$2,0)</f>
        <v>N</v>
      </c>
      <c r="W204" s="4" t="str">
        <f>IF(ISERROR(VLOOKUP($G204,GELDIGE_GEWASCODES_ECO!$B:$B,1,0)),"N","J")</f>
        <v>N</v>
      </c>
      <c r="X204" s="4" t="str">
        <f>IF(W204="J",IF(ISERROR(VLOOKUP($G204&amp;"_"&amp;$I204,GELDIGE_GEWASCODES_ECO!$A:$A,1,0)),"N","J"),"J")</f>
        <v>J</v>
      </c>
      <c r="Y204" s="4" t="str">
        <f>IF(ISERROR(VLOOKUP($G204,GELDIGE_GEWASCODES_ECO!$F:$F,1,0)),"N","J")</f>
        <v>N</v>
      </c>
      <c r="Z204" s="205" t="str">
        <f t="shared" si="100"/>
        <v>J</v>
      </c>
      <c r="AA204" s="4" t="str">
        <f>IF(ISERROR(VLOOKUP($G204,GELDIGE_GEWASCODES_ECO!$J:$J,1,0)),"N","J")</f>
        <v>N</v>
      </c>
      <c r="AB204" s="205" t="str">
        <f t="shared" si="101"/>
        <v>J</v>
      </c>
      <c r="AC204" s="4" t="str">
        <f t="shared" si="102"/>
        <v>J</v>
      </c>
      <c r="AD204" s="205" t="str">
        <f t="shared" si="103"/>
        <v>J</v>
      </c>
      <c r="AE204" s="205" t="str">
        <f t="shared" si="104"/>
        <v>J</v>
      </c>
      <c r="AF204" s="205" t="str">
        <f t="shared" si="105"/>
        <v>J</v>
      </c>
      <c r="AG204" s="205" t="str">
        <f t="shared" si="106"/>
        <v>J</v>
      </c>
      <c r="AH204" s="205" t="str">
        <f t="shared" si="107"/>
        <v>J</v>
      </c>
      <c r="AI204" s="205" t="str">
        <f t="shared" si="108"/>
        <v>J</v>
      </c>
      <c r="AJ204" s="205" t="str">
        <f t="shared" si="109"/>
        <v>J</v>
      </c>
      <c r="AK204" s="205" t="str">
        <f t="shared" si="110"/>
        <v>J</v>
      </c>
      <c r="AL204" s="4" t="str">
        <f t="shared" si="111"/>
        <v>N</v>
      </c>
      <c r="AM204" s="150" t="str">
        <f>IF(ISERROR(VLOOKUP(G204,LOV_CDT!E:F,2,0)),"",VLOOKUP(G204,LOV_CDT!E:F,2,0))</f>
        <v/>
      </c>
      <c r="AN204" s="150" t="str">
        <f>IF(ISERROR(VLOOKUP(G204,LOV_CDT!L:M,2,0)),"",VLOOKUP(G204,LOV_CDT!L:M,2,0))</f>
        <v/>
      </c>
      <c r="AO204" s="4" t="str">
        <f t="shared" si="112"/>
        <v>J</v>
      </c>
      <c r="AP204" s="4" t="str">
        <f t="shared" si="113"/>
        <v>J</v>
      </c>
      <c r="AQ204" s="4" t="str">
        <f t="shared" si="114"/>
        <v>J</v>
      </c>
      <c r="AR204" s="4" t="str">
        <f t="shared" si="115"/>
        <v>J</v>
      </c>
      <c r="AS204" s="4" t="str">
        <f t="shared" si="116"/>
        <v>J</v>
      </c>
      <c r="AT204" s="4" t="str">
        <f t="shared" si="117"/>
        <v>J</v>
      </c>
      <c r="AU204" s="4">
        <f t="shared" si="118"/>
        <v>0</v>
      </c>
      <c r="AV204" s="4">
        <f t="shared" si="119"/>
        <v>0</v>
      </c>
      <c r="AW204" s="4">
        <f t="shared" si="120"/>
        <v>0</v>
      </c>
      <c r="AX204" s="4">
        <f t="shared" si="121"/>
        <v>0</v>
      </c>
      <c r="AY204" s="4">
        <f t="shared" si="122"/>
        <v>0</v>
      </c>
      <c r="AZ204" s="4">
        <f t="shared" si="123"/>
        <v>0</v>
      </c>
      <c r="BA204" s="4">
        <f t="shared" si="124"/>
        <v>0</v>
      </c>
      <c r="BB204" s="4" t="e">
        <f>VLOOKUP(G204,ACTIVITEITENLIJST!E:I,BB$2,0)</f>
        <v>#N/A</v>
      </c>
      <c r="BC204" s="4" t="str">
        <f>IF(ISERROR(B204),"J",IF(ISERROR(VLOOKUP(B204,B$3:B203,1,0)),"J","N"))</f>
        <v>N</v>
      </c>
      <c r="BD204" s="354" t="str">
        <f t="shared" si="125"/>
        <v>N</v>
      </c>
      <c r="BE204" s="358" t="str">
        <f t="shared" si="96"/>
        <v>N</v>
      </c>
    </row>
    <row r="205" spans="1:57" x14ac:dyDescent="0.25">
      <c r="A205" t="str">
        <f t="shared" si="97"/>
        <v>_</v>
      </c>
      <c r="B205" t="str">
        <f t="shared" si="98"/>
        <v>_</v>
      </c>
      <c r="C205" s="2">
        <v>99</v>
      </c>
      <c r="D205" s="2" t="str">
        <f>IF(Invoer!B235&lt;&gt;"",Invoer!B235,"")</f>
        <v/>
      </c>
      <c r="E205" s="134" t="str">
        <f>IF(D205&lt;&gt;"",Invoer!Z235,"")</f>
        <v/>
      </c>
      <c r="F205" s="134" t="str">
        <f>IF(D205&lt;&gt;"",IF(Invoer!AH235="Ja","J",IF(Invoer!AH235="Nee","N","")),"")</f>
        <v/>
      </c>
      <c r="G205" s="36" t="str">
        <f>IF(OR(E205="",E205=0),"",VLOOKUP(E205,ACTIVITEITENLIJST!D:E,G$2,0))</f>
        <v/>
      </c>
      <c r="H205" s="205" t="str">
        <f t="shared" si="99"/>
        <v/>
      </c>
      <c r="I205" s="4" t="str">
        <f>VLOOKUP($D205,percelen!$AZ:$DM,I$2,0)</f>
        <v/>
      </c>
      <c r="J205" s="212" t="str">
        <f>VLOOKUP($D205,percelen!$AZ:$DM,J$2,0)</f>
        <v/>
      </c>
      <c r="K205" s="4"/>
      <c r="L205" s="4">
        <f>VLOOKUP($D205,percelen!$AZ:$DM,L$2,0)</f>
        <v>0</v>
      </c>
      <c r="M205" s="4" t="str">
        <f>VLOOKUP($D205,percelen!$AZ:$DM,M$2,0)</f>
        <v/>
      </c>
      <c r="N205" s="205" t="e">
        <f>VLOOKUP(M205,NORM!$B$31:$F$38,N$2,0)</f>
        <v>#N/A</v>
      </c>
      <c r="O205" s="4" t="str">
        <f>VLOOKUP($D205,percelen!$AZ:$DM,O$2,0)</f>
        <v>N</v>
      </c>
      <c r="P205" s="4" t="str">
        <f>VLOOKUP($D205,percelen!$AZ:$DM,P$2,0)</f>
        <v>N</v>
      </c>
      <c r="Q205" s="4" t="str">
        <f>VLOOKUP($D205,percelen!$AZ:$DM,Q$2,0)</f>
        <v>N</v>
      </c>
      <c r="R205" s="205" t="str">
        <f>VLOOKUP($D205,percelen!$AZ:$DM,R$2,0)</f>
        <v>N</v>
      </c>
      <c r="S205" s="4" t="str">
        <f>VLOOKUP($D205,percelen!$AZ:$DM,S$2,0)</f>
        <v>N</v>
      </c>
      <c r="T205" s="4" t="str">
        <f>VLOOKUP($D205,percelen!$AZ:$DM,T$2,0)</f>
        <v>N</v>
      </c>
      <c r="U205" s="4" t="str">
        <f>VLOOKUP($D205,percelen!$AZ:$DM,U$2,0)</f>
        <v>N</v>
      </c>
      <c r="V205" s="4" t="str">
        <f>VLOOKUP($D205,percelen!$AZ:$DM,V$2,0)</f>
        <v>N</v>
      </c>
      <c r="W205" s="4" t="str">
        <f>IF(ISERROR(VLOOKUP($G205,GELDIGE_GEWASCODES_ECO!$B:$B,1,0)),"N","J")</f>
        <v>N</v>
      </c>
      <c r="X205" s="4" t="str">
        <f>IF(W205="J",IF(ISERROR(VLOOKUP($G205&amp;"_"&amp;$I205,GELDIGE_GEWASCODES_ECO!$A:$A,1,0)),"N","J"),"J")</f>
        <v>J</v>
      </c>
      <c r="Y205" s="4" t="str">
        <f>IF(ISERROR(VLOOKUP($G205,GELDIGE_GEWASCODES_ECO!$F:$F,1,0)),"N","J")</f>
        <v>N</v>
      </c>
      <c r="Z205" s="205" t="str">
        <f t="shared" si="100"/>
        <v>J</v>
      </c>
      <c r="AA205" s="4" t="str">
        <f>IF(ISERROR(VLOOKUP($G205,GELDIGE_GEWASCODES_ECO!$J:$J,1,0)),"N","J")</f>
        <v>N</v>
      </c>
      <c r="AB205" s="205" t="str">
        <f t="shared" si="101"/>
        <v>J</v>
      </c>
      <c r="AC205" s="4" t="str">
        <f t="shared" si="102"/>
        <v>J</v>
      </c>
      <c r="AD205" s="205" t="str">
        <f t="shared" si="103"/>
        <v>J</v>
      </c>
      <c r="AE205" s="205" t="str">
        <f t="shared" si="104"/>
        <v>J</v>
      </c>
      <c r="AF205" s="205" t="str">
        <f t="shared" si="105"/>
        <v>J</v>
      </c>
      <c r="AG205" s="205" t="str">
        <f t="shared" si="106"/>
        <v>J</v>
      </c>
      <c r="AH205" s="205" t="str">
        <f t="shared" si="107"/>
        <v>J</v>
      </c>
      <c r="AI205" s="205" t="str">
        <f t="shared" si="108"/>
        <v>J</v>
      </c>
      <c r="AJ205" s="205" t="str">
        <f t="shared" si="109"/>
        <v>J</v>
      </c>
      <c r="AK205" s="205" t="str">
        <f t="shared" si="110"/>
        <v>J</v>
      </c>
      <c r="AL205" s="4" t="str">
        <f t="shared" si="111"/>
        <v>N</v>
      </c>
      <c r="AM205" s="150" t="str">
        <f>IF(ISERROR(VLOOKUP(G205,LOV_CDT!E:F,2,0)),"",VLOOKUP(G205,LOV_CDT!E:F,2,0))</f>
        <v/>
      </c>
      <c r="AN205" s="150" t="str">
        <f>IF(ISERROR(VLOOKUP(G205,LOV_CDT!L:M,2,0)),"",VLOOKUP(G205,LOV_CDT!L:M,2,0))</f>
        <v/>
      </c>
      <c r="AO205" s="4" t="str">
        <f t="shared" si="112"/>
        <v>J</v>
      </c>
      <c r="AP205" s="4" t="str">
        <f t="shared" si="113"/>
        <v>J</v>
      </c>
      <c r="AQ205" s="4" t="str">
        <f t="shared" si="114"/>
        <v>J</v>
      </c>
      <c r="AR205" s="4" t="str">
        <f t="shared" si="115"/>
        <v>J</v>
      </c>
      <c r="AS205" s="4" t="str">
        <f t="shared" si="116"/>
        <v>J</v>
      </c>
      <c r="AT205" s="4" t="str">
        <f t="shared" si="117"/>
        <v>J</v>
      </c>
      <c r="AU205" s="4">
        <f t="shared" si="118"/>
        <v>0</v>
      </c>
      <c r="AV205" s="4">
        <f t="shared" si="119"/>
        <v>0</v>
      </c>
      <c r="AW205" s="4">
        <f t="shared" si="120"/>
        <v>0</v>
      </c>
      <c r="AX205" s="4">
        <f t="shared" si="121"/>
        <v>0</v>
      </c>
      <c r="AY205" s="4">
        <f t="shared" si="122"/>
        <v>0</v>
      </c>
      <c r="AZ205" s="4">
        <f t="shared" si="123"/>
        <v>0</v>
      </c>
      <c r="BA205" s="4">
        <f t="shared" si="124"/>
        <v>0</v>
      </c>
      <c r="BB205" s="4" t="e">
        <f>VLOOKUP(G205,ACTIVITEITENLIJST!E:I,BB$2,0)</f>
        <v>#N/A</v>
      </c>
      <c r="BC205" s="4" t="str">
        <f>IF(ISERROR(B205),"J",IF(ISERROR(VLOOKUP(B205,B$3:B204,1,0)),"J","N"))</f>
        <v>N</v>
      </c>
      <c r="BD205" s="354" t="str">
        <f t="shared" si="125"/>
        <v>N</v>
      </c>
      <c r="BE205" s="358" t="str">
        <f t="shared" ref="BE205:BE254" si="126">IF(A205="_","N",IF(COUNTIFS(A:A,A205,BC:BC,"N")&gt;0,"J","N"))</f>
        <v>N</v>
      </c>
    </row>
    <row r="206" spans="1:57" x14ac:dyDescent="0.25">
      <c r="A206" t="str">
        <f t="shared" si="97"/>
        <v>_</v>
      </c>
      <c r="B206" t="str">
        <f t="shared" si="98"/>
        <v>_</v>
      </c>
      <c r="C206" s="2">
        <v>99</v>
      </c>
      <c r="D206" s="2" t="str">
        <f>IF(Invoer!B236&lt;&gt;"",Invoer!B236,"")</f>
        <v/>
      </c>
      <c r="E206" s="134" t="str">
        <f>IF(D206&lt;&gt;"",Invoer!Z236,"")</f>
        <v/>
      </c>
      <c r="F206" s="134" t="str">
        <f>IF(D206&lt;&gt;"",IF(Invoer!AH236="Ja","J",IF(Invoer!AH236="Nee","N","")),"")</f>
        <v/>
      </c>
      <c r="G206" s="36" t="str">
        <f>IF(OR(E206="",E206=0),"",VLOOKUP(E206,ACTIVITEITENLIJST!D:E,G$2,0))</f>
        <v/>
      </c>
      <c r="H206" s="205" t="str">
        <f t="shared" si="99"/>
        <v/>
      </c>
      <c r="I206" s="4" t="str">
        <f>VLOOKUP($D206,percelen!$AZ:$DM,I$2,0)</f>
        <v/>
      </c>
      <c r="J206" s="212" t="str">
        <f>VLOOKUP($D206,percelen!$AZ:$DM,J$2,0)</f>
        <v/>
      </c>
      <c r="K206" s="4"/>
      <c r="L206" s="4">
        <f>VLOOKUP($D206,percelen!$AZ:$DM,L$2,0)</f>
        <v>0</v>
      </c>
      <c r="M206" s="4" t="str">
        <f>VLOOKUP($D206,percelen!$AZ:$DM,M$2,0)</f>
        <v/>
      </c>
      <c r="N206" s="205" t="e">
        <f>VLOOKUP(M206,NORM!$B$31:$F$38,N$2,0)</f>
        <v>#N/A</v>
      </c>
      <c r="O206" s="4" t="str">
        <f>VLOOKUP($D206,percelen!$AZ:$DM,O$2,0)</f>
        <v>N</v>
      </c>
      <c r="P206" s="4" t="str">
        <f>VLOOKUP($D206,percelen!$AZ:$DM,P$2,0)</f>
        <v>N</v>
      </c>
      <c r="Q206" s="4" t="str">
        <f>VLOOKUP($D206,percelen!$AZ:$DM,Q$2,0)</f>
        <v>N</v>
      </c>
      <c r="R206" s="205" t="str">
        <f>VLOOKUP($D206,percelen!$AZ:$DM,R$2,0)</f>
        <v>N</v>
      </c>
      <c r="S206" s="4" t="str">
        <f>VLOOKUP($D206,percelen!$AZ:$DM,S$2,0)</f>
        <v>N</v>
      </c>
      <c r="T206" s="4" t="str">
        <f>VLOOKUP($D206,percelen!$AZ:$DM,T$2,0)</f>
        <v>N</v>
      </c>
      <c r="U206" s="4" t="str">
        <f>VLOOKUP($D206,percelen!$AZ:$DM,U$2,0)</f>
        <v>N</v>
      </c>
      <c r="V206" s="4" t="str">
        <f>VLOOKUP($D206,percelen!$AZ:$DM,V$2,0)</f>
        <v>N</v>
      </c>
      <c r="W206" s="4" t="str">
        <f>IF(ISERROR(VLOOKUP($G206,GELDIGE_GEWASCODES_ECO!$B:$B,1,0)),"N","J")</f>
        <v>N</v>
      </c>
      <c r="X206" s="4" t="str">
        <f>IF(W206="J",IF(ISERROR(VLOOKUP($G206&amp;"_"&amp;$I206,GELDIGE_GEWASCODES_ECO!$A:$A,1,0)),"N","J"),"J")</f>
        <v>J</v>
      </c>
      <c r="Y206" s="4" t="str">
        <f>IF(ISERROR(VLOOKUP($G206,GELDIGE_GEWASCODES_ECO!$F:$F,1,0)),"N","J")</f>
        <v>N</v>
      </c>
      <c r="Z206" s="205" t="str">
        <f t="shared" si="100"/>
        <v>J</v>
      </c>
      <c r="AA206" s="4" t="str">
        <f>IF(ISERROR(VLOOKUP($G206,GELDIGE_GEWASCODES_ECO!$J:$J,1,0)),"N","J")</f>
        <v>N</v>
      </c>
      <c r="AB206" s="205" t="str">
        <f t="shared" si="101"/>
        <v>J</v>
      </c>
      <c r="AC206" s="4" t="str">
        <f t="shared" si="102"/>
        <v>J</v>
      </c>
      <c r="AD206" s="205" t="str">
        <f t="shared" si="103"/>
        <v>J</v>
      </c>
      <c r="AE206" s="205" t="str">
        <f t="shared" si="104"/>
        <v>J</v>
      </c>
      <c r="AF206" s="205" t="str">
        <f t="shared" si="105"/>
        <v>J</v>
      </c>
      <c r="AG206" s="205" t="str">
        <f t="shared" si="106"/>
        <v>J</v>
      </c>
      <c r="AH206" s="205" t="str">
        <f t="shared" si="107"/>
        <v>J</v>
      </c>
      <c r="AI206" s="205" t="str">
        <f t="shared" si="108"/>
        <v>J</v>
      </c>
      <c r="AJ206" s="205" t="str">
        <f t="shared" si="109"/>
        <v>J</v>
      </c>
      <c r="AK206" s="205" t="str">
        <f t="shared" si="110"/>
        <v>J</v>
      </c>
      <c r="AL206" s="4" t="str">
        <f t="shared" si="111"/>
        <v>N</v>
      </c>
      <c r="AM206" s="150" t="str">
        <f>IF(ISERROR(VLOOKUP(G206,LOV_CDT!E:F,2,0)),"",VLOOKUP(G206,LOV_CDT!E:F,2,0))</f>
        <v/>
      </c>
      <c r="AN206" s="150" t="str">
        <f>IF(ISERROR(VLOOKUP(G206,LOV_CDT!L:M,2,0)),"",VLOOKUP(G206,LOV_CDT!L:M,2,0))</f>
        <v/>
      </c>
      <c r="AO206" s="4" t="str">
        <f t="shared" si="112"/>
        <v>J</v>
      </c>
      <c r="AP206" s="4" t="str">
        <f t="shared" si="113"/>
        <v>J</v>
      </c>
      <c r="AQ206" s="4" t="str">
        <f t="shared" si="114"/>
        <v>J</v>
      </c>
      <c r="AR206" s="4" t="str">
        <f t="shared" si="115"/>
        <v>J</v>
      </c>
      <c r="AS206" s="4" t="str">
        <f t="shared" si="116"/>
        <v>J</v>
      </c>
      <c r="AT206" s="4" t="str">
        <f t="shared" si="117"/>
        <v>J</v>
      </c>
      <c r="AU206" s="4">
        <f t="shared" si="118"/>
        <v>0</v>
      </c>
      <c r="AV206" s="4">
        <f t="shared" si="119"/>
        <v>0</v>
      </c>
      <c r="AW206" s="4">
        <f t="shared" si="120"/>
        <v>0</v>
      </c>
      <c r="AX206" s="4">
        <f t="shared" si="121"/>
        <v>0</v>
      </c>
      <c r="AY206" s="4">
        <f t="shared" si="122"/>
        <v>0</v>
      </c>
      <c r="AZ206" s="4">
        <f t="shared" si="123"/>
        <v>0</v>
      </c>
      <c r="BA206" s="4">
        <f t="shared" si="124"/>
        <v>0</v>
      </c>
      <c r="BB206" s="4" t="e">
        <f>VLOOKUP(G206,ACTIVITEITENLIJST!E:I,BB$2,0)</f>
        <v>#N/A</v>
      </c>
      <c r="BC206" s="4" t="str">
        <f>IF(ISERROR(B206),"J",IF(ISERROR(VLOOKUP(B206,B$3:B205,1,0)),"J","N"))</f>
        <v>N</v>
      </c>
      <c r="BD206" s="354" t="str">
        <f t="shared" si="125"/>
        <v>N</v>
      </c>
      <c r="BE206" s="358" t="str">
        <f t="shared" si="126"/>
        <v>N</v>
      </c>
    </row>
    <row r="207" spans="1:57" x14ac:dyDescent="0.25">
      <c r="A207" t="str">
        <f t="shared" si="97"/>
        <v>_</v>
      </c>
      <c r="B207" t="str">
        <f t="shared" si="98"/>
        <v>_</v>
      </c>
      <c r="C207" s="2">
        <v>99</v>
      </c>
      <c r="D207" s="2" t="str">
        <f>IF(Invoer!B237&lt;&gt;"",Invoer!B237,"")</f>
        <v/>
      </c>
      <c r="E207" s="134" t="str">
        <f>IF(D207&lt;&gt;"",Invoer!Z237,"")</f>
        <v/>
      </c>
      <c r="F207" s="134" t="str">
        <f>IF(D207&lt;&gt;"",IF(Invoer!AH237="Ja","J",IF(Invoer!AH237="Nee","N","")),"")</f>
        <v/>
      </c>
      <c r="G207" s="36" t="str">
        <f>IF(OR(E207="",E207=0),"",VLOOKUP(E207,ACTIVITEITENLIJST!D:E,G$2,0))</f>
        <v/>
      </c>
      <c r="H207" s="205" t="str">
        <f t="shared" si="99"/>
        <v/>
      </c>
      <c r="I207" s="4" t="str">
        <f>VLOOKUP($D207,percelen!$AZ:$DM,I$2,0)</f>
        <v/>
      </c>
      <c r="J207" s="212" t="str">
        <f>VLOOKUP($D207,percelen!$AZ:$DM,J$2,0)</f>
        <v/>
      </c>
      <c r="K207" s="4"/>
      <c r="L207" s="4">
        <f>VLOOKUP($D207,percelen!$AZ:$DM,L$2,0)</f>
        <v>0</v>
      </c>
      <c r="M207" s="4" t="str">
        <f>VLOOKUP($D207,percelen!$AZ:$DM,M$2,0)</f>
        <v/>
      </c>
      <c r="N207" s="205" t="e">
        <f>VLOOKUP(M207,NORM!$B$31:$F$38,N$2,0)</f>
        <v>#N/A</v>
      </c>
      <c r="O207" s="4" t="str">
        <f>VLOOKUP($D207,percelen!$AZ:$DM,O$2,0)</f>
        <v>N</v>
      </c>
      <c r="P207" s="4" t="str">
        <f>VLOOKUP($D207,percelen!$AZ:$DM,P$2,0)</f>
        <v>N</v>
      </c>
      <c r="Q207" s="4" t="str">
        <f>VLOOKUP($D207,percelen!$AZ:$DM,Q$2,0)</f>
        <v>N</v>
      </c>
      <c r="R207" s="205" t="str">
        <f>VLOOKUP($D207,percelen!$AZ:$DM,R$2,0)</f>
        <v>N</v>
      </c>
      <c r="S207" s="4" t="str">
        <f>VLOOKUP($D207,percelen!$AZ:$DM,S$2,0)</f>
        <v>N</v>
      </c>
      <c r="T207" s="4" t="str">
        <f>VLOOKUP($D207,percelen!$AZ:$DM,T$2,0)</f>
        <v>N</v>
      </c>
      <c r="U207" s="4" t="str">
        <f>VLOOKUP($D207,percelen!$AZ:$DM,U$2,0)</f>
        <v>N</v>
      </c>
      <c r="V207" s="4" t="str">
        <f>VLOOKUP($D207,percelen!$AZ:$DM,V$2,0)</f>
        <v>N</v>
      </c>
      <c r="W207" s="4" t="str">
        <f>IF(ISERROR(VLOOKUP($G207,GELDIGE_GEWASCODES_ECO!$B:$B,1,0)),"N","J")</f>
        <v>N</v>
      </c>
      <c r="X207" s="4" t="str">
        <f>IF(W207="J",IF(ISERROR(VLOOKUP($G207&amp;"_"&amp;$I207,GELDIGE_GEWASCODES_ECO!$A:$A,1,0)),"N","J"),"J")</f>
        <v>J</v>
      </c>
      <c r="Y207" s="4" t="str">
        <f>IF(ISERROR(VLOOKUP($G207,GELDIGE_GEWASCODES_ECO!$F:$F,1,0)),"N","J")</f>
        <v>N</v>
      </c>
      <c r="Z207" s="205" t="str">
        <f t="shared" si="100"/>
        <v>J</v>
      </c>
      <c r="AA207" s="4" t="str">
        <f>IF(ISERROR(VLOOKUP($G207,GELDIGE_GEWASCODES_ECO!$J:$J,1,0)),"N","J")</f>
        <v>N</v>
      </c>
      <c r="AB207" s="205" t="str">
        <f t="shared" si="101"/>
        <v>J</v>
      </c>
      <c r="AC207" s="4" t="str">
        <f t="shared" si="102"/>
        <v>J</v>
      </c>
      <c r="AD207" s="205" t="str">
        <f t="shared" si="103"/>
        <v>J</v>
      </c>
      <c r="AE207" s="205" t="str">
        <f t="shared" si="104"/>
        <v>J</v>
      </c>
      <c r="AF207" s="205" t="str">
        <f t="shared" si="105"/>
        <v>J</v>
      </c>
      <c r="AG207" s="205" t="str">
        <f t="shared" si="106"/>
        <v>J</v>
      </c>
      <c r="AH207" s="205" t="str">
        <f t="shared" si="107"/>
        <v>J</v>
      </c>
      <c r="AI207" s="205" t="str">
        <f t="shared" si="108"/>
        <v>J</v>
      </c>
      <c r="AJ207" s="205" t="str">
        <f t="shared" si="109"/>
        <v>J</v>
      </c>
      <c r="AK207" s="205" t="str">
        <f t="shared" si="110"/>
        <v>J</v>
      </c>
      <c r="AL207" s="4" t="str">
        <f t="shared" si="111"/>
        <v>N</v>
      </c>
      <c r="AM207" s="150" t="str">
        <f>IF(ISERROR(VLOOKUP(G207,LOV_CDT!E:F,2,0)),"",VLOOKUP(G207,LOV_CDT!E:F,2,0))</f>
        <v/>
      </c>
      <c r="AN207" s="150" t="str">
        <f>IF(ISERROR(VLOOKUP(G207,LOV_CDT!L:M,2,0)),"",VLOOKUP(G207,LOV_CDT!L:M,2,0))</f>
        <v/>
      </c>
      <c r="AO207" s="4" t="str">
        <f t="shared" si="112"/>
        <v>J</v>
      </c>
      <c r="AP207" s="4" t="str">
        <f t="shared" si="113"/>
        <v>J</v>
      </c>
      <c r="AQ207" s="4" t="str">
        <f t="shared" si="114"/>
        <v>J</v>
      </c>
      <c r="AR207" s="4" t="str">
        <f t="shared" si="115"/>
        <v>J</v>
      </c>
      <c r="AS207" s="4" t="str">
        <f t="shared" si="116"/>
        <v>J</v>
      </c>
      <c r="AT207" s="4" t="str">
        <f t="shared" si="117"/>
        <v>J</v>
      </c>
      <c r="AU207" s="4">
        <f t="shared" si="118"/>
        <v>0</v>
      </c>
      <c r="AV207" s="4">
        <f t="shared" si="119"/>
        <v>0</v>
      </c>
      <c r="AW207" s="4">
        <f t="shared" si="120"/>
        <v>0</v>
      </c>
      <c r="AX207" s="4">
        <f t="shared" si="121"/>
        <v>0</v>
      </c>
      <c r="AY207" s="4">
        <f t="shared" si="122"/>
        <v>0</v>
      </c>
      <c r="AZ207" s="4">
        <f t="shared" si="123"/>
        <v>0</v>
      </c>
      <c r="BA207" s="4">
        <f t="shared" si="124"/>
        <v>0</v>
      </c>
      <c r="BB207" s="4" t="e">
        <f>VLOOKUP(G207,ACTIVITEITENLIJST!E:I,BB$2,0)</f>
        <v>#N/A</v>
      </c>
      <c r="BC207" s="4" t="str">
        <f>IF(ISERROR(B207),"J",IF(ISERROR(VLOOKUP(B207,B$3:B206,1,0)),"J","N"))</f>
        <v>N</v>
      </c>
      <c r="BD207" s="354" t="str">
        <f t="shared" si="125"/>
        <v>N</v>
      </c>
      <c r="BE207" s="358" t="str">
        <f t="shared" si="126"/>
        <v>N</v>
      </c>
    </row>
    <row r="208" spans="1:57" x14ac:dyDescent="0.25">
      <c r="A208" t="str">
        <f t="shared" si="97"/>
        <v>_</v>
      </c>
      <c r="B208" t="str">
        <f t="shared" si="98"/>
        <v>_</v>
      </c>
      <c r="C208" s="2">
        <v>99</v>
      </c>
      <c r="D208" s="2" t="str">
        <f>IF(Invoer!B238&lt;&gt;"",Invoer!B238,"")</f>
        <v/>
      </c>
      <c r="E208" s="134" t="str">
        <f>IF(D208&lt;&gt;"",Invoer!Z238,"")</f>
        <v/>
      </c>
      <c r="F208" s="134" t="str">
        <f>IF(D208&lt;&gt;"",IF(Invoer!AH238="Ja","J",IF(Invoer!AH238="Nee","N","")),"")</f>
        <v/>
      </c>
      <c r="G208" s="36" t="str">
        <f>IF(OR(E208="",E208=0),"",VLOOKUP(E208,ACTIVITEITENLIJST!D:E,G$2,0))</f>
        <v/>
      </c>
      <c r="H208" s="205" t="str">
        <f t="shared" si="99"/>
        <v/>
      </c>
      <c r="I208" s="4" t="str">
        <f>VLOOKUP($D208,percelen!$AZ:$DM,I$2,0)</f>
        <v/>
      </c>
      <c r="J208" s="212" t="str">
        <f>VLOOKUP($D208,percelen!$AZ:$DM,J$2,0)</f>
        <v/>
      </c>
      <c r="K208" s="4"/>
      <c r="L208" s="4">
        <f>VLOOKUP($D208,percelen!$AZ:$DM,L$2,0)</f>
        <v>0</v>
      </c>
      <c r="M208" s="4" t="str">
        <f>VLOOKUP($D208,percelen!$AZ:$DM,M$2,0)</f>
        <v/>
      </c>
      <c r="N208" s="205" t="e">
        <f>VLOOKUP(M208,NORM!$B$31:$F$38,N$2,0)</f>
        <v>#N/A</v>
      </c>
      <c r="O208" s="4" t="str">
        <f>VLOOKUP($D208,percelen!$AZ:$DM,O$2,0)</f>
        <v>N</v>
      </c>
      <c r="P208" s="4" t="str">
        <f>VLOOKUP($D208,percelen!$AZ:$DM,P$2,0)</f>
        <v>N</v>
      </c>
      <c r="Q208" s="4" t="str">
        <f>VLOOKUP($D208,percelen!$AZ:$DM,Q$2,0)</f>
        <v>N</v>
      </c>
      <c r="R208" s="205" t="str">
        <f>VLOOKUP($D208,percelen!$AZ:$DM,R$2,0)</f>
        <v>N</v>
      </c>
      <c r="S208" s="4" t="str">
        <f>VLOOKUP($D208,percelen!$AZ:$DM,S$2,0)</f>
        <v>N</v>
      </c>
      <c r="T208" s="4" t="str">
        <f>VLOOKUP($D208,percelen!$AZ:$DM,T$2,0)</f>
        <v>N</v>
      </c>
      <c r="U208" s="4" t="str">
        <f>VLOOKUP($D208,percelen!$AZ:$DM,U$2,0)</f>
        <v>N</v>
      </c>
      <c r="V208" s="4" t="str">
        <f>VLOOKUP($D208,percelen!$AZ:$DM,V$2,0)</f>
        <v>N</v>
      </c>
      <c r="W208" s="4" t="str">
        <f>IF(ISERROR(VLOOKUP($G208,GELDIGE_GEWASCODES_ECO!$B:$B,1,0)),"N","J")</f>
        <v>N</v>
      </c>
      <c r="X208" s="4" t="str">
        <f>IF(W208="J",IF(ISERROR(VLOOKUP($G208&amp;"_"&amp;$I208,GELDIGE_GEWASCODES_ECO!$A:$A,1,0)),"N","J"),"J")</f>
        <v>J</v>
      </c>
      <c r="Y208" s="4" t="str">
        <f>IF(ISERROR(VLOOKUP($G208,GELDIGE_GEWASCODES_ECO!$F:$F,1,0)),"N","J")</f>
        <v>N</v>
      </c>
      <c r="Z208" s="205" t="str">
        <f t="shared" si="100"/>
        <v>J</v>
      </c>
      <c r="AA208" s="4" t="str">
        <f>IF(ISERROR(VLOOKUP($G208,GELDIGE_GEWASCODES_ECO!$J:$J,1,0)),"N","J")</f>
        <v>N</v>
      </c>
      <c r="AB208" s="205" t="str">
        <f t="shared" si="101"/>
        <v>J</v>
      </c>
      <c r="AC208" s="4" t="str">
        <f t="shared" si="102"/>
        <v>J</v>
      </c>
      <c r="AD208" s="205" t="str">
        <f t="shared" si="103"/>
        <v>J</v>
      </c>
      <c r="AE208" s="205" t="str">
        <f t="shared" si="104"/>
        <v>J</v>
      </c>
      <c r="AF208" s="205" t="str">
        <f t="shared" si="105"/>
        <v>J</v>
      </c>
      <c r="AG208" s="205" t="str">
        <f t="shared" si="106"/>
        <v>J</v>
      </c>
      <c r="AH208" s="205" t="str">
        <f t="shared" si="107"/>
        <v>J</v>
      </c>
      <c r="AI208" s="205" t="str">
        <f t="shared" si="108"/>
        <v>J</v>
      </c>
      <c r="AJ208" s="205" t="str">
        <f t="shared" si="109"/>
        <v>J</v>
      </c>
      <c r="AK208" s="205" t="str">
        <f t="shared" si="110"/>
        <v>J</v>
      </c>
      <c r="AL208" s="4" t="str">
        <f t="shared" si="111"/>
        <v>N</v>
      </c>
      <c r="AM208" s="150" t="str">
        <f>IF(ISERROR(VLOOKUP(G208,LOV_CDT!E:F,2,0)),"",VLOOKUP(G208,LOV_CDT!E:F,2,0))</f>
        <v/>
      </c>
      <c r="AN208" s="150" t="str">
        <f>IF(ISERROR(VLOOKUP(G208,LOV_CDT!L:M,2,0)),"",VLOOKUP(G208,LOV_CDT!L:M,2,0))</f>
        <v/>
      </c>
      <c r="AO208" s="4" t="str">
        <f t="shared" si="112"/>
        <v>J</v>
      </c>
      <c r="AP208" s="4" t="str">
        <f t="shared" si="113"/>
        <v>J</v>
      </c>
      <c r="AQ208" s="4" t="str">
        <f t="shared" si="114"/>
        <v>J</v>
      </c>
      <c r="AR208" s="4" t="str">
        <f t="shared" si="115"/>
        <v>J</v>
      </c>
      <c r="AS208" s="4" t="str">
        <f t="shared" si="116"/>
        <v>J</v>
      </c>
      <c r="AT208" s="4" t="str">
        <f t="shared" si="117"/>
        <v>J</v>
      </c>
      <c r="AU208" s="4">
        <f t="shared" si="118"/>
        <v>0</v>
      </c>
      <c r="AV208" s="4">
        <f t="shared" si="119"/>
        <v>0</v>
      </c>
      <c r="AW208" s="4">
        <f t="shared" si="120"/>
        <v>0</v>
      </c>
      <c r="AX208" s="4">
        <f t="shared" si="121"/>
        <v>0</v>
      </c>
      <c r="AY208" s="4">
        <f t="shared" si="122"/>
        <v>0</v>
      </c>
      <c r="AZ208" s="4">
        <f t="shared" si="123"/>
        <v>0</v>
      </c>
      <c r="BA208" s="4">
        <f t="shared" si="124"/>
        <v>0</v>
      </c>
      <c r="BB208" s="4" t="e">
        <f>VLOOKUP(G208,ACTIVITEITENLIJST!E:I,BB$2,0)</f>
        <v>#N/A</v>
      </c>
      <c r="BC208" s="4" t="str">
        <f>IF(ISERROR(B208),"J",IF(ISERROR(VLOOKUP(B208,B$3:B207,1,0)),"J","N"))</f>
        <v>N</v>
      </c>
      <c r="BD208" s="354" t="str">
        <f t="shared" si="125"/>
        <v>N</v>
      </c>
      <c r="BE208" s="358" t="str">
        <f t="shared" si="126"/>
        <v>N</v>
      </c>
    </row>
    <row r="209" spans="1:57" x14ac:dyDescent="0.25">
      <c r="A209" t="str">
        <f t="shared" si="97"/>
        <v>_</v>
      </c>
      <c r="B209" t="str">
        <f t="shared" si="98"/>
        <v>_</v>
      </c>
      <c r="C209" s="2">
        <v>99</v>
      </c>
      <c r="D209" s="2" t="str">
        <f>IF(Invoer!B239&lt;&gt;"",Invoer!B239,"")</f>
        <v/>
      </c>
      <c r="E209" s="134" t="str">
        <f>IF(D209&lt;&gt;"",Invoer!Z239,"")</f>
        <v/>
      </c>
      <c r="F209" s="134" t="str">
        <f>IF(D209&lt;&gt;"",IF(Invoer!AH239="Ja","J",IF(Invoer!AH239="Nee","N","")),"")</f>
        <v/>
      </c>
      <c r="G209" s="36" t="str">
        <f>IF(OR(E209="",E209=0),"",VLOOKUP(E209,ACTIVITEITENLIJST!D:E,G$2,0))</f>
        <v/>
      </c>
      <c r="H209" s="205" t="str">
        <f t="shared" si="99"/>
        <v/>
      </c>
      <c r="I209" s="4" t="str">
        <f>VLOOKUP($D209,percelen!$AZ:$DM,I$2,0)</f>
        <v/>
      </c>
      <c r="J209" s="212" t="str">
        <f>VLOOKUP($D209,percelen!$AZ:$DM,J$2,0)</f>
        <v/>
      </c>
      <c r="K209" s="4"/>
      <c r="L209" s="4">
        <f>VLOOKUP($D209,percelen!$AZ:$DM,L$2,0)</f>
        <v>0</v>
      </c>
      <c r="M209" s="4" t="str">
        <f>VLOOKUP($D209,percelen!$AZ:$DM,M$2,0)</f>
        <v/>
      </c>
      <c r="N209" s="205" t="e">
        <f>VLOOKUP(M209,NORM!$B$31:$F$38,N$2,0)</f>
        <v>#N/A</v>
      </c>
      <c r="O209" s="4" t="str">
        <f>VLOOKUP($D209,percelen!$AZ:$DM,O$2,0)</f>
        <v>N</v>
      </c>
      <c r="P209" s="4" t="str">
        <f>VLOOKUP($D209,percelen!$AZ:$DM,P$2,0)</f>
        <v>N</v>
      </c>
      <c r="Q209" s="4" t="str">
        <f>VLOOKUP($D209,percelen!$AZ:$DM,Q$2,0)</f>
        <v>N</v>
      </c>
      <c r="R209" s="205" t="str">
        <f>VLOOKUP($D209,percelen!$AZ:$DM,R$2,0)</f>
        <v>N</v>
      </c>
      <c r="S209" s="4" t="str">
        <f>VLOOKUP($D209,percelen!$AZ:$DM,S$2,0)</f>
        <v>N</v>
      </c>
      <c r="T209" s="4" t="str">
        <f>VLOOKUP($D209,percelen!$AZ:$DM,T$2,0)</f>
        <v>N</v>
      </c>
      <c r="U209" s="4" t="str">
        <f>VLOOKUP($D209,percelen!$AZ:$DM,U$2,0)</f>
        <v>N</v>
      </c>
      <c r="V209" s="4" t="str">
        <f>VLOOKUP($D209,percelen!$AZ:$DM,V$2,0)</f>
        <v>N</v>
      </c>
      <c r="W209" s="4" t="str">
        <f>IF(ISERROR(VLOOKUP($G209,GELDIGE_GEWASCODES_ECO!$B:$B,1,0)),"N","J")</f>
        <v>N</v>
      </c>
      <c r="X209" s="4" t="str">
        <f>IF(W209="J",IF(ISERROR(VLOOKUP($G209&amp;"_"&amp;$I209,GELDIGE_GEWASCODES_ECO!$A:$A,1,0)),"N","J"),"J")</f>
        <v>J</v>
      </c>
      <c r="Y209" s="4" t="str">
        <f>IF(ISERROR(VLOOKUP($G209,GELDIGE_GEWASCODES_ECO!$F:$F,1,0)),"N","J")</f>
        <v>N</v>
      </c>
      <c r="Z209" s="205" t="str">
        <f t="shared" si="100"/>
        <v>J</v>
      </c>
      <c r="AA209" s="4" t="str">
        <f>IF(ISERROR(VLOOKUP($G209,GELDIGE_GEWASCODES_ECO!$J:$J,1,0)),"N","J")</f>
        <v>N</v>
      </c>
      <c r="AB209" s="205" t="str">
        <f t="shared" si="101"/>
        <v>J</v>
      </c>
      <c r="AC209" s="4" t="str">
        <f t="shared" si="102"/>
        <v>J</v>
      </c>
      <c r="AD209" s="205" t="str">
        <f t="shared" si="103"/>
        <v>J</v>
      </c>
      <c r="AE209" s="205" t="str">
        <f t="shared" si="104"/>
        <v>J</v>
      </c>
      <c r="AF209" s="205" t="str">
        <f t="shared" si="105"/>
        <v>J</v>
      </c>
      <c r="AG209" s="205" t="str">
        <f t="shared" si="106"/>
        <v>J</v>
      </c>
      <c r="AH209" s="205" t="str">
        <f t="shared" si="107"/>
        <v>J</v>
      </c>
      <c r="AI209" s="205" t="str">
        <f t="shared" si="108"/>
        <v>J</v>
      </c>
      <c r="AJ209" s="205" t="str">
        <f t="shared" si="109"/>
        <v>J</v>
      </c>
      <c r="AK209" s="205" t="str">
        <f t="shared" si="110"/>
        <v>J</v>
      </c>
      <c r="AL209" s="4" t="str">
        <f t="shared" si="111"/>
        <v>N</v>
      </c>
      <c r="AM209" s="150" t="str">
        <f>IF(ISERROR(VLOOKUP(G209,LOV_CDT!E:F,2,0)),"",VLOOKUP(G209,LOV_CDT!E:F,2,0))</f>
        <v/>
      </c>
      <c r="AN209" s="150" t="str">
        <f>IF(ISERROR(VLOOKUP(G209,LOV_CDT!L:M,2,0)),"",VLOOKUP(G209,LOV_CDT!L:M,2,0))</f>
        <v/>
      </c>
      <c r="AO209" s="4" t="str">
        <f t="shared" si="112"/>
        <v>J</v>
      </c>
      <c r="AP209" s="4" t="str">
        <f t="shared" si="113"/>
        <v>J</v>
      </c>
      <c r="AQ209" s="4" t="str">
        <f t="shared" si="114"/>
        <v>J</v>
      </c>
      <c r="AR209" s="4" t="str">
        <f t="shared" si="115"/>
        <v>J</v>
      </c>
      <c r="AS209" s="4" t="str">
        <f t="shared" si="116"/>
        <v>J</v>
      </c>
      <c r="AT209" s="4" t="str">
        <f t="shared" si="117"/>
        <v>J</v>
      </c>
      <c r="AU209" s="4">
        <f t="shared" si="118"/>
        <v>0</v>
      </c>
      <c r="AV209" s="4">
        <f t="shared" si="119"/>
        <v>0</v>
      </c>
      <c r="AW209" s="4">
        <f t="shared" si="120"/>
        <v>0</v>
      </c>
      <c r="AX209" s="4">
        <f t="shared" si="121"/>
        <v>0</v>
      </c>
      <c r="AY209" s="4">
        <f t="shared" si="122"/>
        <v>0</v>
      </c>
      <c r="AZ209" s="4">
        <f t="shared" si="123"/>
        <v>0</v>
      </c>
      <c r="BA209" s="4">
        <f t="shared" si="124"/>
        <v>0</v>
      </c>
      <c r="BB209" s="4" t="e">
        <f>VLOOKUP(G209,ACTIVITEITENLIJST!E:I,BB$2,0)</f>
        <v>#N/A</v>
      </c>
      <c r="BC209" s="4" t="str">
        <f>IF(ISERROR(B209),"J",IF(ISERROR(VLOOKUP(B209,B$3:B208,1,0)),"J","N"))</f>
        <v>N</v>
      </c>
      <c r="BD209" s="354" t="str">
        <f t="shared" si="125"/>
        <v>N</v>
      </c>
      <c r="BE209" s="358" t="str">
        <f t="shared" si="126"/>
        <v>N</v>
      </c>
    </row>
    <row r="210" spans="1:57" x14ac:dyDescent="0.25">
      <c r="A210" t="str">
        <f t="shared" si="97"/>
        <v>_</v>
      </c>
      <c r="B210" t="str">
        <f t="shared" si="98"/>
        <v>_</v>
      </c>
      <c r="C210" s="2">
        <v>99</v>
      </c>
      <c r="D210" s="2" t="str">
        <f>IF(Invoer!B240&lt;&gt;"",Invoer!B240,"")</f>
        <v/>
      </c>
      <c r="E210" s="134" t="str">
        <f>IF(D210&lt;&gt;"",Invoer!Z240,"")</f>
        <v/>
      </c>
      <c r="F210" s="134" t="str">
        <f>IF(D210&lt;&gt;"",IF(Invoer!AH240="Ja","J",IF(Invoer!AH240="Nee","N","")),"")</f>
        <v/>
      </c>
      <c r="G210" s="36" t="str">
        <f>IF(OR(E210="",E210=0),"",VLOOKUP(E210,ACTIVITEITENLIJST!D:E,G$2,0))</f>
        <v/>
      </c>
      <c r="H210" s="205" t="str">
        <f t="shared" si="99"/>
        <v/>
      </c>
      <c r="I210" s="4" t="str">
        <f>VLOOKUP($D210,percelen!$AZ:$DM,I$2,0)</f>
        <v/>
      </c>
      <c r="J210" s="212" t="str">
        <f>VLOOKUP($D210,percelen!$AZ:$DM,J$2,0)</f>
        <v/>
      </c>
      <c r="K210" s="4"/>
      <c r="L210" s="4">
        <f>VLOOKUP($D210,percelen!$AZ:$DM,L$2,0)</f>
        <v>0</v>
      </c>
      <c r="M210" s="4" t="str">
        <f>VLOOKUP($D210,percelen!$AZ:$DM,M$2,0)</f>
        <v/>
      </c>
      <c r="N210" s="205" t="e">
        <f>VLOOKUP(M210,NORM!$B$31:$F$38,N$2,0)</f>
        <v>#N/A</v>
      </c>
      <c r="O210" s="4" t="str">
        <f>VLOOKUP($D210,percelen!$AZ:$DM,O$2,0)</f>
        <v>N</v>
      </c>
      <c r="P210" s="4" t="str">
        <f>VLOOKUP($D210,percelen!$AZ:$DM,P$2,0)</f>
        <v>N</v>
      </c>
      <c r="Q210" s="4" t="str">
        <f>VLOOKUP($D210,percelen!$AZ:$DM,Q$2,0)</f>
        <v>N</v>
      </c>
      <c r="R210" s="205" t="str">
        <f>VLOOKUP($D210,percelen!$AZ:$DM,R$2,0)</f>
        <v>N</v>
      </c>
      <c r="S210" s="4" t="str">
        <f>VLOOKUP($D210,percelen!$AZ:$DM,S$2,0)</f>
        <v>N</v>
      </c>
      <c r="T210" s="4" t="str">
        <f>VLOOKUP($D210,percelen!$AZ:$DM,T$2,0)</f>
        <v>N</v>
      </c>
      <c r="U210" s="4" t="str">
        <f>VLOOKUP($D210,percelen!$AZ:$DM,U$2,0)</f>
        <v>N</v>
      </c>
      <c r="V210" s="4" t="str">
        <f>VLOOKUP($D210,percelen!$AZ:$DM,V$2,0)</f>
        <v>N</v>
      </c>
      <c r="W210" s="4" t="str">
        <f>IF(ISERROR(VLOOKUP($G210,GELDIGE_GEWASCODES_ECO!$B:$B,1,0)),"N","J")</f>
        <v>N</v>
      </c>
      <c r="X210" s="4" t="str">
        <f>IF(W210="J",IF(ISERROR(VLOOKUP($G210&amp;"_"&amp;$I210,GELDIGE_GEWASCODES_ECO!$A:$A,1,0)),"N","J"),"J")</f>
        <v>J</v>
      </c>
      <c r="Y210" s="4" t="str">
        <f>IF(ISERROR(VLOOKUP($G210,GELDIGE_GEWASCODES_ECO!$F:$F,1,0)),"N","J")</f>
        <v>N</v>
      </c>
      <c r="Z210" s="205" t="str">
        <f t="shared" si="100"/>
        <v>J</v>
      </c>
      <c r="AA210" s="4" t="str">
        <f>IF(ISERROR(VLOOKUP($G210,GELDIGE_GEWASCODES_ECO!$J:$J,1,0)),"N","J")</f>
        <v>N</v>
      </c>
      <c r="AB210" s="205" t="str">
        <f t="shared" si="101"/>
        <v>J</v>
      </c>
      <c r="AC210" s="4" t="str">
        <f t="shared" si="102"/>
        <v>J</v>
      </c>
      <c r="AD210" s="205" t="str">
        <f t="shared" si="103"/>
        <v>J</v>
      </c>
      <c r="AE210" s="205" t="str">
        <f t="shared" si="104"/>
        <v>J</v>
      </c>
      <c r="AF210" s="205" t="str">
        <f t="shared" si="105"/>
        <v>J</v>
      </c>
      <c r="AG210" s="205" t="str">
        <f t="shared" si="106"/>
        <v>J</v>
      </c>
      <c r="AH210" s="205" t="str">
        <f t="shared" si="107"/>
        <v>J</v>
      </c>
      <c r="AI210" s="205" t="str">
        <f t="shared" si="108"/>
        <v>J</v>
      </c>
      <c r="AJ210" s="205" t="str">
        <f t="shared" si="109"/>
        <v>J</v>
      </c>
      <c r="AK210" s="205" t="str">
        <f t="shared" si="110"/>
        <v>J</v>
      </c>
      <c r="AL210" s="4" t="str">
        <f t="shared" si="111"/>
        <v>N</v>
      </c>
      <c r="AM210" s="150" t="str">
        <f>IF(ISERROR(VLOOKUP(G210,LOV_CDT!E:F,2,0)),"",VLOOKUP(G210,LOV_CDT!E:F,2,0))</f>
        <v/>
      </c>
      <c r="AN210" s="150" t="str">
        <f>IF(ISERROR(VLOOKUP(G210,LOV_CDT!L:M,2,0)),"",VLOOKUP(G210,LOV_CDT!L:M,2,0))</f>
        <v/>
      </c>
      <c r="AO210" s="4" t="str">
        <f t="shared" si="112"/>
        <v>J</v>
      </c>
      <c r="AP210" s="4" t="str">
        <f t="shared" si="113"/>
        <v>J</v>
      </c>
      <c r="AQ210" s="4" t="str">
        <f t="shared" si="114"/>
        <v>J</v>
      </c>
      <c r="AR210" s="4" t="str">
        <f t="shared" si="115"/>
        <v>J</v>
      </c>
      <c r="AS210" s="4" t="str">
        <f t="shared" si="116"/>
        <v>J</v>
      </c>
      <c r="AT210" s="4" t="str">
        <f t="shared" si="117"/>
        <v>J</v>
      </c>
      <c r="AU210" s="4">
        <f t="shared" si="118"/>
        <v>0</v>
      </c>
      <c r="AV210" s="4">
        <f t="shared" si="119"/>
        <v>0</v>
      </c>
      <c r="AW210" s="4">
        <f t="shared" si="120"/>
        <v>0</v>
      </c>
      <c r="AX210" s="4">
        <f t="shared" si="121"/>
        <v>0</v>
      </c>
      <c r="AY210" s="4">
        <f t="shared" si="122"/>
        <v>0</v>
      </c>
      <c r="AZ210" s="4">
        <f t="shared" si="123"/>
        <v>0</v>
      </c>
      <c r="BA210" s="4">
        <f t="shared" si="124"/>
        <v>0</v>
      </c>
      <c r="BB210" s="4" t="e">
        <f>VLOOKUP(G210,ACTIVITEITENLIJST!E:I,BB$2,0)</f>
        <v>#N/A</v>
      </c>
      <c r="BC210" s="4" t="str">
        <f>IF(ISERROR(B210),"J",IF(ISERROR(VLOOKUP(B210,B$3:B209,1,0)),"J","N"))</f>
        <v>N</v>
      </c>
      <c r="BD210" s="354" t="str">
        <f t="shared" si="125"/>
        <v>N</v>
      </c>
      <c r="BE210" s="358" t="str">
        <f t="shared" si="126"/>
        <v>N</v>
      </c>
    </row>
    <row r="211" spans="1:57" x14ac:dyDescent="0.25">
      <c r="A211" t="str">
        <f t="shared" si="97"/>
        <v>_</v>
      </c>
      <c r="B211" t="str">
        <f t="shared" si="98"/>
        <v>_</v>
      </c>
      <c r="C211" s="2">
        <v>99</v>
      </c>
      <c r="D211" s="2" t="str">
        <f>IF(Invoer!B241&lt;&gt;"",Invoer!B241,"")</f>
        <v/>
      </c>
      <c r="E211" s="134" t="str">
        <f>IF(D211&lt;&gt;"",Invoer!Z241,"")</f>
        <v/>
      </c>
      <c r="F211" s="134" t="str">
        <f>IF(D211&lt;&gt;"",IF(Invoer!AH241="Ja","J",IF(Invoer!AH241="Nee","N","")),"")</f>
        <v/>
      </c>
      <c r="G211" s="36" t="str">
        <f>IF(OR(E211="",E211=0),"",VLOOKUP(E211,ACTIVITEITENLIJST!D:E,G$2,0))</f>
        <v/>
      </c>
      <c r="H211" s="205" t="str">
        <f t="shared" si="99"/>
        <v/>
      </c>
      <c r="I211" s="4" t="str">
        <f>VLOOKUP($D211,percelen!$AZ:$DM,I$2,0)</f>
        <v/>
      </c>
      <c r="J211" s="212" t="str">
        <f>VLOOKUP($D211,percelen!$AZ:$DM,J$2,0)</f>
        <v/>
      </c>
      <c r="K211" s="4"/>
      <c r="L211" s="4">
        <f>VLOOKUP($D211,percelen!$AZ:$DM,L$2,0)</f>
        <v>0</v>
      </c>
      <c r="M211" s="4" t="str">
        <f>VLOOKUP($D211,percelen!$AZ:$DM,M$2,0)</f>
        <v/>
      </c>
      <c r="N211" s="205" t="e">
        <f>VLOOKUP(M211,NORM!$B$31:$F$38,N$2,0)</f>
        <v>#N/A</v>
      </c>
      <c r="O211" s="4" t="str">
        <f>VLOOKUP($D211,percelen!$AZ:$DM,O$2,0)</f>
        <v>N</v>
      </c>
      <c r="P211" s="4" t="str">
        <f>VLOOKUP($D211,percelen!$AZ:$DM,P$2,0)</f>
        <v>N</v>
      </c>
      <c r="Q211" s="4" t="str">
        <f>VLOOKUP($D211,percelen!$AZ:$DM,Q$2,0)</f>
        <v>N</v>
      </c>
      <c r="R211" s="205" t="str">
        <f>VLOOKUP($D211,percelen!$AZ:$DM,R$2,0)</f>
        <v>N</v>
      </c>
      <c r="S211" s="4" t="str">
        <f>VLOOKUP($D211,percelen!$AZ:$DM,S$2,0)</f>
        <v>N</v>
      </c>
      <c r="T211" s="4" t="str">
        <f>VLOOKUP($D211,percelen!$AZ:$DM,T$2,0)</f>
        <v>N</v>
      </c>
      <c r="U211" s="4" t="str">
        <f>VLOOKUP($D211,percelen!$AZ:$DM,U$2,0)</f>
        <v>N</v>
      </c>
      <c r="V211" s="4" t="str">
        <f>VLOOKUP($D211,percelen!$AZ:$DM,V$2,0)</f>
        <v>N</v>
      </c>
      <c r="W211" s="4" t="str">
        <f>IF(ISERROR(VLOOKUP($G211,GELDIGE_GEWASCODES_ECO!$B:$B,1,0)),"N","J")</f>
        <v>N</v>
      </c>
      <c r="X211" s="4" t="str">
        <f>IF(W211="J",IF(ISERROR(VLOOKUP($G211&amp;"_"&amp;$I211,GELDIGE_GEWASCODES_ECO!$A:$A,1,0)),"N","J"),"J")</f>
        <v>J</v>
      </c>
      <c r="Y211" s="4" t="str">
        <f>IF(ISERROR(VLOOKUP($G211,GELDIGE_GEWASCODES_ECO!$F:$F,1,0)),"N","J")</f>
        <v>N</v>
      </c>
      <c r="Z211" s="205" t="str">
        <f t="shared" si="100"/>
        <v>J</v>
      </c>
      <c r="AA211" s="4" t="str">
        <f>IF(ISERROR(VLOOKUP($G211,GELDIGE_GEWASCODES_ECO!$J:$J,1,0)),"N","J")</f>
        <v>N</v>
      </c>
      <c r="AB211" s="205" t="str">
        <f t="shared" si="101"/>
        <v>J</v>
      </c>
      <c r="AC211" s="4" t="str">
        <f t="shared" si="102"/>
        <v>J</v>
      </c>
      <c r="AD211" s="205" t="str">
        <f t="shared" si="103"/>
        <v>J</v>
      </c>
      <c r="AE211" s="205" t="str">
        <f t="shared" si="104"/>
        <v>J</v>
      </c>
      <c r="AF211" s="205" t="str">
        <f t="shared" si="105"/>
        <v>J</v>
      </c>
      <c r="AG211" s="205" t="str">
        <f t="shared" si="106"/>
        <v>J</v>
      </c>
      <c r="AH211" s="205" t="str">
        <f t="shared" si="107"/>
        <v>J</v>
      </c>
      <c r="AI211" s="205" t="str">
        <f t="shared" si="108"/>
        <v>J</v>
      </c>
      <c r="AJ211" s="205" t="str">
        <f t="shared" si="109"/>
        <v>J</v>
      </c>
      <c r="AK211" s="205" t="str">
        <f t="shared" si="110"/>
        <v>J</v>
      </c>
      <c r="AL211" s="4" t="str">
        <f t="shared" si="111"/>
        <v>N</v>
      </c>
      <c r="AM211" s="150" t="str">
        <f>IF(ISERROR(VLOOKUP(G211,LOV_CDT!E:F,2,0)),"",VLOOKUP(G211,LOV_CDT!E:F,2,0))</f>
        <v/>
      </c>
      <c r="AN211" s="150" t="str">
        <f>IF(ISERROR(VLOOKUP(G211,LOV_CDT!L:M,2,0)),"",VLOOKUP(G211,LOV_CDT!L:M,2,0))</f>
        <v/>
      </c>
      <c r="AO211" s="4" t="str">
        <f t="shared" si="112"/>
        <v>J</v>
      </c>
      <c r="AP211" s="4" t="str">
        <f t="shared" si="113"/>
        <v>J</v>
      </c>
      <c r="AQ211" s="4" t="str">
        <f t="shared" si="114"/>
        <v>J</v>
      </c>
      <c r="AR211" s="4" t="str">
        <f t="shared" si="115"/>
        <v>J</v>
      </c>
      <c r="AS211" s="4" t="str">
        <f t="shared" si="116"/>
        <v>J</v>
      </c>
      <c r="AT211" s="4" t="str">
        <f t="shared" si="117"/>
        <v>J</v>
      </c>
      <c r="AU211" s="4">
        <f t="shared" si="118"/>
        <v>0</v>
      </c>
      <c r="AV211" s="4">
        <f t="shared" si="119"/>
        <v>0</v>
      </c>
      <c r="AW211" s="4">
        <f t="shared" si="120"/>
        <v>0</v>
      </c>
      <c r="AX211" s="4">
        <f t="shared" si="121"/>
        <v>0</v>
      </c>
      <c r="AY211" s="4">
        <f t="shared" si="122"/>
        <v>0</v>
      </c>
      <c r="AZ211" s="4">
        <f t="shared" si="123"/>
        <v>0</v>
      </c>
      <c r="BA211" s="4">
        <f t="shared" si="124"/>
        <v>0</v>
      </c>
      <c r="BB211" s="4" t="e">
        <f>VLOOKUP(G211,ACTIVITEITENLIJST!E:I,BB$2,0)</f>
        <v>#N/A</v>
      </c>
      <c r="BC211" s="4" t="str">
        <f>IF(ISERROR(B211),"J",IF(ISERROR(VLOOKUP(B211,B$3:B210,1,0)),"J","N"))</f>
        <v>N</v>
      </c>
      <c r="BD211" s="354" t="str">
        <f t="shared" si="125"/>
        <v>N</v>
      </c>
      <c r="BE211" s="358" t="str">
        <f t="shared" si="126"/>
        <v>N</v>
      </c>
    </row>
    <row r="212" spans="1:57" x14ac:dyDescent="0.25">
      <c r="A212" t="str">
        <f t="shared" si="97"/>
        <v>_</v>
      </c>
      <c r="B212" t="str">
        <f t="shared" si="98"/>
        <v>_</v>
      </c>
      <c r="C212" s="2">
        <v>99</v>
      </c>
      <c r="D212" s="2" t="str">
        <f>IF(Invoer!B242&lt;&gt;"",Invoer!B242,"")</f>
        <v/>
      </c>
      <c r="E212" s="134" t="str">
        <f>IF(D212&lt;&gt;"",Invoer!Z242,"")</f>
        <v/>
      </c>
      <c r="F212" s="134" t="str">
        <f>IF(D212&lt;&gt;"",IF(Invoer!AH242="Ja","J",IF(Invoer!AH242="Nee","N","")),"")</f>
        <v/>
      </c>
      <c r="G212" s="36" t="str">
        <f>IF(OR(E212="",E212=0),"",VLOOKUP(E212,ACTIVITEITENLIJST!D:E,G$2,0))</f>
        <v/>
      </c>
      <c r="H212" s="205" t="str">
        <f t="shared" si="99"/>
        <v/>
      </c>
      <c r="I212" s="4" t="str">
        <f>VLOOKUP($D212,percelen!$AZ:$DM,I$2,0)</f>
        <v/>
      </c>
      <c r="J212" s="212" t="str">
        <f>VLOOKUP($D212,percelen!$AZ:$DM,J$2,0)</f>
        <v/>
      </c>
      <c r="K212" s="4"/>
      <c r="L212" s="4">
        <f>VLOOKUP($D212,percelen!$AZ:$DM,L$2,0)</f>
        <v>0</v>
      </c>
      <c r="M212" s="4" t="str">
        <f>VLOOKUP($D212,percelen!$AZ:$DM,M$2,0)</f>
        <v/>
      </c>
      <c r="N212" s="205" t="e">
        <f>VLOOKUP(M212,NORM!$B$31:$F$38,N$2,0)</f>
        <v>#N/A</v>
      </c>
      <c r="O212" s="4" t="str">
        <f>VLOOKUP($D212,percelen!$AZ:$DM,O$2,0)</f>
        <v>N</v>
      </c>
      <c r="P212" s="4" t="str">
        <f>VLOOKUP($D212,percelen!$AZ:$DM,P$2,0)</f>
        <v>N</v>
      </c>
      <c r="Q212" s="4" t="str">
        <f>VLOOKUP($D212,percelen!$AZ:$DM,Q$2,0)</f>
        <v>N</v>
      </c>
      <c r="R212" s="205" t="str">
        <f>VLOOKUP($D212,percelen!$AZ:$DM,R$2,0)</f>
        <v>N</v>
      </c>
      <c r="S212" s="4" t="str">
        <f>VLOOKUP($D212,percelen!$AZ:$DM,S$2,0)</f>
        <v>N</v>
      </c>
      <c r="T212" s="4" t="str">
        <f>VLOOKUP($D212,percelen!$AZ:$DM,T$2,0)</f>
        <v>N</v>
      </c>
      <c r="U212" s="4" t="str">
        <f>VLOOKUP($D212,percelen!$AZ:$DM,U$2,0)</f>
        <v>N</v>
      </c>
      <c r="V212" s="4" t="str">
        <f>VLOOKUP($D212,percelen!$AZ:$DM,V$2,0)</f>
        <v>N</v>
      </c>
      <c r="W212" s="4" t="str">
        <f>IF(ISERROR(VLOOKUP($G212,GELDIGE_GEWASCODES_ECO!$B:$B,1,0)),"N","J")</f>
        <v>N</v>
      </c>
      <c r="X212" s="4" t="str">
        <f>IF(W212="J",IF(ISERROR(VLOOKUP($G212&amp;"_"&amp;$I212,GELDIGE_GEWASCODES_ECO!$A:$A,1,0)),"N","J"),"J")</f>
        <v>J</v>
      </c>
      <c r="Y212" s="4" t="str">
        <f>IF(ISERROR(VLOOKUP($G212,GELDIGE_GEWASCODES_ECO!$F:$F,1,0)),"N","J")</f>
        <v>N</v>
      </c>
      <c r="Z212" s="205" t="str">
        <f t="shared" si="100"/>
        <v>J</v>
      </c>
      <c r="AA212" s="4" t="str">
        <f>IF(ISERROR(VLOOKUP($G212,GELDIGE_GEWASCODES_ECO!$J:$J,1,0)),"N","J")</f>
        <v>N</v>
      </c>
      <c r="AB212" s="205" t="str">
        <f t="shared" si="101"/>
        <v>J</v>
      </c>
      <c r="AC212" s="4" t="str">
        <f t="shared" si="102"/>
        <v>J</v>
      </c>
      <c r="AD212" s="205" t="str">
        <f t="shared" si="103"/>
        <v>J</v>
      </c>
      <c r="AE212" s="205" t="str">
        <f t="shared" si="104"/>
        <v>J</v>
      </c>
      <c r="AF212" s="205" t="str">
        <f t="shared" si="105"/>
        <v>J</v>
      </c>
      <c r="AG212" s="205" t="str">
        <f t="shared" si="106"/>
        <v>J</v>
      </c>
      <c r="AH212" s="205" t="str">
        <f t="shared" si="107"/>
        <v>J</v>
      </c>
      <c r="AI212" s="205" t="str">
        <f t="shared" si="108"/>
        <v>J</v>
      </c>
      <c r="AJ212" s="205" t="str">
        <f t="shared" si="109"/>
        <v>J</v>
      </c>
      <c r="AK212" s="205" t="str">
        <f t="shared" si="110"/>
        <v>J</v>
      </c>
      <c r="AL212" s="4" t="str">
        <f t="shared" si="111"/>
        <v>N</v>
      </c>
      <c r="AM212" s="150" t="str">
        <f>IF(ISERROR(VLOOKUP(G212,LOV_CDT!E:F,2,0)),"",VLOOKUP(G212,LOV_CDT!E:F,2,0))</f>
        <v/>
      </c>
      <c r="AN212" s="150" t="str">
        <f>IF(ISERROR(VLOOKUP(G212,LOV_CDT!L:M,2,0)),"",VLOOKUP(G212,LOV_CDT!L:M,2,0))</f>
        <v/>
      </c>
      <c r="AO212" s="4" t="str">
        <f t="shared" si="112"/>
        <v>J</v>
      </c>
      <c r="AP212" s="4" t="str">
        <f t="shared" si="113"/>
        <v>J</v>
      </c>
      <c r="AQ212" s="4" t="str">
        <f t="shared" si="114"/>
        <v>J</v>
      </c>
      <c r="AR212" s="4" t="str">
        <f t="shared" si="115"/>
        <v>J</v>
      </c>
      <c r="AS212" s="4" t="str">
        <f t="shared" si="116"/>
        <v>J</v>
      </c>
      <c r="AT212" s="4" t="str">
        <f t="shared" si="117"/>
        <v>J</v>
      </c>
      <c r="AU212" s="4">
        <f t="shared" si="118"/>
        <v>0</v>
      </c>
      <c r="AV212" s="4">
        <f t="shared" si="119"/>
        <v>0</v>
      </c>
      <c r="AW212" s="4">
        <f t="shared" si="120"/>
        <v>0</v>
      </c>
      <c r="AX212" s="4">
        <f t="shared" si="121"/>
        <v>0</v>
      </c>
      <c r="AY212" s="4">
        <f t="shared" si="122"/>
        <v>0</v>
      </c>
      <c r="AZ212" s="4">
        <f t="shared" si="123"/>
        <v>0</v>
      </c>
      <c r="BA212" s="4">
        <f t="shared" si="124"/>
        <v>0</v>
      </c>
      <c r="BB212" s="4" t="e">
        <f>VLOOKUP(G212,ACTIVITEITENLIJST!E:I,BB$2,0)</f>
        <v>#N/A</v>
      </c>
      <c r="BC212" s="4" t="str">
        <f>IF(ISERROR(B212),"J",IF(ISERROR(VLOOKUP(B212,B$3:B211,1,0)),"J","N"))</f>
        <v>N</v>
      </c>
      <c r="BD212" s="354" t="str">
        <f t="shared" si="125"/>
        <v>N</v>
      </c>
      <c r="BE212" s="358" t="str">
        <f t="shared" si="126"/>
        <v>N</v>
      </c>
    </row>
    <row r="213" spans="1:57" x14ac:dyDescent="0.25">
      <c r="A213" t="str">
        <f t="shared" si="97"/>
        <v>_</v>
      </c>
      <c r="B213" t="str">
        <f t="shared" si="98"/>
        <v>_</v>
      </c>
      <c r="C213" s="2">
        <v>99</v>
      </c>
      <c r="D213" s="2" t="str">
        <f>IF(Invoer!B243&lt;&gt;"",Invoer!B243,"")</f>
        <v/>
      </c>
      <c r="E213" s="134" t="str">
        <f>IF(D213&lt;&gt;"",Invoer!Z243,"")</f>
        <v/>
      </c>
      <c r="F213" s="134" t="str">
        <f>IF(D213&lt;&gt;"",IF(Invoer!AH243="Ja","J",IF(Invoer!AH243="Nee","N","")),"")</f>
        <v/>
      </c>
      <c r="G213" s="36" t="str">
        <f>IF(OR(E213="",E213=0),"",VLOOKUP(E213,ACTIVITEITENLIJST!D:E,G$2,0))</f>
        <v/>
      </c>
      <c r="H213" s="205" t="str">
        <f t="shared" si="99"/>
        <v/>
      </c>
      <c r="I213" s="4" t="str">
        <f>VLOOKUP($D213,percelen!$AZ:$DM,I$2,0)</f>
        <v/>
      </c>
      <c r="J213" s="212" t="str">
        <f>VLOOKUP($D213,percelen!$AZ:$DM,J$2,0)</f>
        <v/>
      </c>
      <c r="K213" s="4"/>
      <c r="L213" s="4">
        <f>VLOOKUP($D213,percelen!$AZ:$DM,L$2,0)</f>
        <v>0</v>
      </c>
      <c r="M213" s="4" t="str">
        <f>VLOOKUP($D213,percelen!$AZ:$DM,M$2,0)</f>
        <v/>
      </c>
      <c r="N213" s="205" t="e">
        <f>VLOOKUP(M213,NORM!$B$31:$F$38,N$2,0)</f>
        <v>#N/A</v>
      </c>
      <c r="O213" s="4" t="str">
        <f>VLOOKUP($D213,percelen!$AZ:$DM,O$2,0)</f>
        <v>N</v>
      </c>
      <c r="P213" s="4" t="str">
        <f>VLOOKUP($D213,percelen!$AZ:$DM,P$2,0)</f>
        <v>N</v>
      </c>
      <c r="Q213" s="4" t="str">
        <f>VLOOKUP($D213,percelen!$AZ:$DM,Q$2,0)</f>
        <v>N</v>
      </c>
      <c r="R213" s="205" t="str">
        <f>VLOOKUP($D213,percelen!$AZ:$DM,R$2,0)</f>
        <v>N</v>
      </c>
      <c r="S213" s="4" t="str">
        <f>VLOOKUP($D213,percelen!$AZ:$DM,S$2,0)</f>
        <v>N</v>
      </c>
      <c r="T213" s="4" t="str">
        <f>VLOOKUP($D213,percelen!$AZ:$DM,T$2,0)</f>
        <v>N</v>
      </c>
      <c r="U213" s="4" t="str">
        <f>VLOOKUP($D213,percelen!$AZ:$DM,U$2,0)</f>
        <v>N</v>
      </c>
      <c r="V213" s="4" t="str">
        <f>VLOOKUP($D213,percelen!$AZ:$DM,V$2,0)</f>
        <v>N</v>
      </c>
      <c r="W213" s="4" t="str">
        <f>IF(ISERROR(VLOOKUP($G213,GELDIGE_GEWASCODES_ECO!$B:$B,1,0)),"N","J")</f>
        <v>N</v>
      </c>
      <c r="X213" s="4" t="str">
        <f>IF(W213="J",IF(ISERROR(VLOOKUP($G213&amp;"_"&amp;$I213,GELDIGE_GEWASCODES_ECO!$A:$A,1,0)),"N","J"),"J")</f>
        <v>J</v>
      </c>
      <c r="Y213" s="4" t="str">
        <f>IF(ISERROR(VLOOKUP($G213,GELDIGE_GEWASCODES_ECO!$F:$F,1,0)),"N","J")</f>
        <v>N</v>
      </c>
      <c r="Z213" s="205" t="str">
        <f t="shared" si="100"/>
        <v>J</v>
      </c>
      <c r="AA213" s="4" t="str">
        <f>IF(ISERROR(VLOOKUP($G213,GELDIGE_GEWASCODES_ECO!$J:$J,1,0)),"N","J")</f>
        <v>N</v>
      </c>
      <c r="AB213" s="205" t="str">
        <f t="shared" si="101"/>
        <v>J</v>
      </c>
      <c r="AC213" s="4" t="str">
        <f t="shared" si="102"/>
        <v>J</v>
      </c>
      <c r="AD213" s="205" t="str">
        <f t="shared" si="103"/>
        <v>J</v>
      </c>
      <c r="AE213" s="205" t="str">
        <f t="shared" si="104"/>
        <v>J</v>
      </c>
      <c r="AF213" s="205" t="str">
        <f t="shared" si="105"/>
        <v>J</v>
      </c>
      <c r="AG213" s="205" t="str">
        <f t="shared" si="106"/>
        <v>J</v>
      </c>
      <c r="AH213" s="205" t="str">
        <f t="shared" si="107"/>
        <v>J</v>
      </c>
      <c r="AI213" s="205" t="str">
        <f t="shared" si="108"/>
        <v>J</v>
      </c>
      <c r="AJ213" s="205" t="str">
        <f t="shared" si="109"/>
        <v>J</v>
      </c>
      <c r="AK213" s="205" t="str">
        <f t="shared" si="110"/>
        <v>J</v>
      </c>
      <c r="AL213" s="4" t="str">
        <f t="shared" si="111"/>
        <v>N</v>
      </c>
      <c r="AM213" s="150" t="str">
        <f>IF(ISERROR(VLOOKUP(G213,LOV_CDT!E:F,2,0)),"",VLOOKUP(G213,LOV_CDT!E:F,2,0))</f>
        <v/>
      </c>
      <c r="AN213" s="150" t="str">
        <f>IF(ISERROR(VLOOKUP(G213,LOV_CDT!L:M,2,0)),"",VLOOKUP(G213,LOV_CDT!L:M,2,0))</f>
        <v/>
      </c>
      <c r="AO213" s="4" t="str">
        <f t="shared" si="112"/>
        <v>J</v>
      </c>
      <c r="AP213" s="4" t="str">
        <f t="shared" si="113"/>
        <v>J</v>
      </c>
      <c r="AQ213" s="4" t="str">
        <f t="shared" si="114"/>
        <v>J</v>
      </c>
      <c r="AR213" s="4" t="str">
        <f t="shared" si="115"/>
        <v>J</v>
      </c>
      <c r="AS213" s="4" t="str">
        <f t="shared" si="116"/>
        <v>J</v>
      </c>
      <c r="AT213" s="4" t="str">
        <f t="shared" si="117"/>
        <v>J</v>
      </c>
      <c r="AU213" s="4">
        <f t="shared" si="118"/>
        <v>0</v>
      </c>
      <c r="AV213" s="4">
        <f t="shared" si="119"/>
        <v>0</v>
      </c>
      <c r="AW213" s="4">
        <f t="shared" si="120"/>
        <v>0</v>
      </c>
      <c r="AX213" s="4">
        <f t="shared" si="121"/>
        <v>0</v>
      </c>
      <c r="AY213" s="4">
        <f t="shared" si="122"/>
        <v>0</v>
      </c>
      <c r="AZ213" s="4">
        <f t="shared" si="123"/>
        <v>0</v>
      </c>
      <c r="BA213" s="4">
        <f t="shared" si="124"/>
        <v>0</v>
      </c>
      <c r="BB213" s="4" t="e">
        <f>VLOOKUP(G213,ACTIVITEITENLIJST!E:I,BB$2,0)</f>
        <v>#N/A</v>
      </c>
      <c r="BC213" s="4" t="str">
        <f>IF(ISERROR(B213),"J",IF(ISERROR(VLOOKUP(B213,B$3:B212,1,0)),"J","N"))</f>
        <v>N</v>
      </c>
      <c r="BD213" s="354" t="str">
        <f t="shared" si="125"/>
        <v>N</v>
      </c>
      <c r="BE213" s="358" t="str">
        <f t="shared" si="126"/>
        <v>N</v>
      </c>
    </row>
    <row r="214" spans="1:57" x14ac:dyDescent="0.25">
      <c r="A214" t="str">
        <f t="shared" si="97"/>
        <v>_</v>
      </c>
      <c r="B214" t="str">
        <f t="shared" si="98"/>
        <v>_</v>
      </c>
      <c r="C214" s="2">
        <v>99</v>
      </c>
      <c r="D214" s="2" t="str">
        <f>IF(Invoer!B244&lt;&gt;"",Invoer!B244,"")</f>
        <v/>
      </c>
      <c r="E214" s="134" t="str">
        <f>IF(D214&lt;&gt;"",Invoer!Z244,"")</f>
        <v/>
      </c>
      <c r="F214" s="134" t="str">
        <f>IF(D214&lt;&gt;"",IF(Invoer!AH244="Ja","J",IF(Invoer!AH244="Nee","N","")),"")</f>
        <v/>
      </c>
      <c r="G214" s="36" t="str">
        <f>IF(OR(E214="",E214=0),"",VLOOKUP(E214,ACTIVITEITENLIJST!D:E,G$2,0))</f>
        <v/>
      </c>
      <c r="H214" s="205" t="str">
        <f t="shared" si="99"/>
        <v/>
      </c>
      <c r="I214" s="4" t="str">
        <f>VLOOKUP($D214,percelen!$AZ:$DM,I$2,0)</f>
        <v/>
      </c>
      <c r="J214" s="212" t="str">
        <f>VLOOKUP($D214,percelen!$AZ:$DM,J$2,0)</f>
        <v/>
      </c>
      <c r="K214" s="4"/>
      <c r="L214" s="4">
        <f>VLOOKUP($D214,percelen!$AZ:$DM,L$2,0)</f>
        <v>0</v>
      </c>
      <c r="M214" s="4" t="str">
        <f>VLOOKUP($D214,percelen!$AZ:$DM,M$2,0)</f>
        <v/>
      </c>
      <c r="N214" s="205" t="e">
        <f>VLOOKUP(M214,NORM!$B$31:$F$38,N$2,0)</f>
        <v>#N/A</v>
      </c>
      <c r="O214" s="4" t="str">
        <f>VLOOKUP($D214,percelen!$AZ:$DM,O$2,0)</f>
        <v>N</v>
      </c>
      <c r="P214" s="4" t="str">
        <f>VLOOKUP($D214,percelen!$AZ:$DM,P$2,0)</f>
        <v>N</v>
      </c>
      <c r="Q214" s="4" t="str">
        <f>VLOOKUP($D214,percelen!$AZ:$DM,Q$2,0)</f>
        <v>N</v>
      </c>
      <c r="R214" s="205" t="str">
        <f>VLOOKUP($D214,percelen!$AZ:$DM,R$2,0)</f>
        <v>N</v>
      </c>
      <c r="S214" s="4" t="str">
        <f>VLOOKUP($D214,percelen!$AZ:$DM,S$2,0)</f>
        <v>N</v>
      </c>
      <c r="T214" s="4" t="str">
        <f>VLOOKUP($D214,percelen!$AZ:$DM,T$2,0)</f>
        <v>N</v>
      </c>
      <c r="U214" s="4" t="str">
        <f>VLOOKUP($D214,percelen!$AZ:$DM,U$2,0)</f>
        <v>N</v>
      </c>
      <c r="V214" s="4" t="str">
        <f>VLOOKUP($D214,percelen!$AZ:$DM,V$2,0)</f>
        <v>N</v>
      </c>
      <c r="W214" s="4" t="str">
        <f>IF(ISERROR(VLOOKUP($G214,GELDIGE_GEWASCODES_ECO!$B:$B,1,0)),"N","J")</f>
        <v>N</v>
      </c>
      <c r="X214" s="4" t="str">
        <f>IF(W214="J",IF(ISERROR(VLOOKUP($G214&amp;"_"&amp;$I214,GELDIGE_GEWASCODES_ECO!$A:$A,1,0)),"N","J"),"J")</f>
        <v>J</v>
      </c>
      <c r="Y214" s="4" t="str">
        <f>IF(ISERROR(VLOOKUP($G214,GELDIGE_GEWASCODES_ECO!$F:$F,1,0)),"N","J")</f>
        <v>N</v>
      </c>
      <c r="Z214" s="205" t="str">
        <f t="shared" si="100"/>
        <v>J</v>
      </c>
      <c r="AA214" s="4" t="str">
        <f>IF(ISERROR(VLOOKUP($G214,GELDIGE_GEWASCODES_ECO!$J:$J,1,0)),"N","J")</f>
        <v>N</v>
      </c>
      <c r="AB214" s="205" t="str">
        <f t="shared" si="101"/>
        <v>J</v>
      </c>
      <c r="AC214" s="4" t="str">
        <f t="shared" si="102"/>
        <v>J</v>
      </c>
      <c r="AD214" s="205" t="str">
        <f t="shared" si="103"/>
        <v>J</v>
      </c>
      <c r="AE214" s="205" t="str">
        <f t="shared" si="104"/>
        <v>J</v>
      </c>
      <c r="AF214" s="205" t="str">
        <f t="shared" si="105"/>
        <v>J</v>
      </c>
      <c r="AG214" s="205" t="str">
        <f t="shared" si="106"/>
        <v>J</v>
      </c>
      <c r="AH214" s="205" t="str">
        <f t="shared" si="107"/>
        <v>J</v>
      </c>
      <c r="AI214" s="205" t="str">
        <f t="shared" si="108"/>
        <v>J</v>
      </c>
      <c r="AJ214" s="205" t="str">
        <f t="shared" si="109"/>
        <v>J</v>
      </c>
      <c r="AK214" s="205" t="str">
        <f t="shared" si="110"/>
        <v>J</v>
      </c>
      <c r="AL214" s="4" t="str">
        <f t="shared" si="111"/>
        <v>N</v>
      </c>
      <c r="AM214" s="150" t="str">
        <f>IF(ISERROR(VLOOKUP(G214,LOV_CDT!E:F,2,0)),"",VLOOKUP(G214,LOV_CDT!E:F,2,0))</f>
        <v/>
      </c>
      <c r="AN214" s="150" t="str">
        <f>IF(ISERROR(VLOOKUP(G214,LOV_CDT!L:M,2,0)),"",VLOOKUP(G214,LOV_CDT!L:M,2,0))</f>
        <v/>
      </c>
      <c r="AO214" s="4" t="str">
        <f t="shared" si="112"/>
        <v>J</v>
      </c>
      <c r="AP214" s="4" t="str">
        <f t="shared" si="113"/>
        <v>J</v>
      </c>
      <c r="AQ214" s="4" t="str">
        <f t="shared" si="114"/>
        <v>J</v>
      </c>
      <c r="AR214" s="4" t="str">
        <f t="shared" si="115"/>
        <v>J</v>
      </c>
      <c r="AS214" s="4" t="str">
        <f t="shared" si="116"/>
        <v>J</v>
      </c>
      <c r="AT214" s="4" t="str">
        <f t="shared" si="117"/>
        <v>J</v>
      </c>
      <c r="AU214" s="4">
        <f t="shared" si="118"/>
        <v>0</v>
      </c>
      <c r="AV214" s="4">
        <f t="shared" si="119"/>
        <v>0</v>
      </c>
      <c r="AW214" s="4">
        <f t="shared" si="120"/>
        <v>0</v>
      </c>
      <c r="AX214" s="4">
        <f t="shared" si="121"/>
        <v>0</v>
      </c>
      <c r="AY214" s="4">
        <f t="shared" si="122"/>
        <v>0</v>
      </c>
      <c r="AZ214" s="4">
        <f t="shared" si="123"/>
        <v>0</v>
      </c>
      <c r="BA214" s="4">
        <f t="shared" si="124"/>
        <v>0</v>
      </c>
      <c r="BB214" s="4" t="e">
        <f>VLOOKUP(G214,ACTIVITEITENLIJST!E:I,BB$2,0)</f>
        <v>#N/A</v>
      </c>
      <c r="BC214" s="4" t="str">
        <f>IF(ISERROR(B214),"J",IF(ISERROR(VLOOKUP(B214,B$3:B213,1,0)),"J","N"))</f>
        <v>N</v>
      </c>
      <c r="BD214" s="354" t="str">
        <f t="shared" si="125"/>
        <v>N</v>
      </c>
      <c r="BE214" s="358" t="str">
        <f t="shared" si="126"/>
        <v>N</v>
      </c>
    </row>
    <row r="215" spans="1:57" x14ac:dyDescent="0.25">
      <c r="A215" t="str">
        <f t="shared" si="97"/>
        <v>_</v>
      </c>
      <c r="B215" t="str">
        <f t="shared" si="98"/>
        <v>_</v>
      </c>
      <c r="C215" s="2">
        <v>99</v>
      </c>
      <c r="D215" s="2" t="str">
        <f>IF(Invoer!B245&lt;&gt;"",Invoer!B245,"")</f>
        <v/>
      </c>
      <c r="E215" s="134" t="str">
        <f>IF(D215&lt;&gt;"",Invoer!Z245,"")</f>
        <v/>
      </c>
      <c r="F215" s="134" t="str">
        <f>IF(D215&lt;&gt;"",IF(Invoer!AH245="Ja","J",IF(Invoer!AH245="Nee","N","")),"")</f>
        <v/>
      </c>
      <c r="G215" s="36" t="str">
        <f>IF(OR(E215="",E215=0),"",VLOOKUP(E215,ACTIVITEITENLIJST!D:E,G$2,0))</f>
        <v/>
      </c>
      <c r="H215" s="205" t="str">
        <f t="shared" si="99"/>
        <v/>
      </c>
      <c r="I215" s="4" t="str">
        <f>VLOOKUP($D215,percelen!$AZ:$DM,I$2,0)</f>
        <v/>
      </c>
      <c r="J215" s="212" t="str">
        <f>VLOOKUP($D215,percelen!$AZ:$DM,J$2,0)</f>
        <v/>
      </c>
      <c r="K215" s="4"/>
      <c r="L215" s="4">
        <f>VLOOKUP($D215,percelen!$AZ:$DM,L$2,0)</f>
        <v>0</v>
      </c>
      <c r="M215" s="4" t="str">
        <f>VLOOKUP($D215,percelen!$AZ:$DM,M$2,0)</f>
        <v/>
      </c>
      <c r="N215" s="205" t="e">
        <f>VLOOKUP(M215,NORM!$B$31:$F$38,N$2,0)</f>
        <v>#N/A</v>
      </c>
      <c r="O215" s="4" t="str">
        <f>VLOOKUP($D215,percelen!$AZ:$DM,O$2,0)</f>
        <v>N</v>
      </c>
      <c r="P215" s="4" t="str">
        <f>VLOOKUP($D215,percelen!$AZ:$DM,P$2,0)</f>
        <v>N</v>
      </c>
      <c r="Q215" s="4" t="str">
        <f>VLOOKUP($D215,percelen!$AZ:$DM,Q$2,0)</f>
        <v>N</v>
      </c>
      <c r="R215" s="205" t="str">
        <f>VLOOKUP($D215,percelen!$AZ:$DM,R$2,0)</f>
        <v>N</v>
      </c>
      <c r="S215" s="4" t="str">
        <f>VLOOKUP($D215,percelen!$AZ:$DM,S$2,0)</f>
        <v>N</v>
      </c>
      <c r="T215" s="4" t="str">
        <f>VLOOKUP($D215,percelen!$AZ:$DM,T$2,0)</f>
        <v>N</v>
      </c>
      <c r="U215" s="4" t="str">
        <f>VLOOKUP($D215,percelen!$AZ:$DM,U$2,0)</f>
        <v>N</v>
      </c>
      <c r="V215" s="4" t="str">
        <f>VLOOKUP($D215,percelen!$AZ:$DM,V$2,0)</f>
        <v>N</v>
      </c>
      <c r="W215" s="4" t="str">
        <f>IF(ISERROR(VLOOKUP($G215,GELDIGE_GEWASCODES_ECO!$B:$B,1,0)),"N","J")</f>
        <v>N</v>
      </c>
      <c r="X215" s="4" t="str">
        <f>IF(W215="J",IF(ISERROR(VLOOKUP($G215&amp;"_"&amp;$I215,GELDIGE_GEWASCODES_ECO!$A:$A,1,0)),"N","J"),"J")</f>
        <v>J</v>
      </c>
      <c r="Y215" s="4" t="str">
        <f>IF(ISERROR(VLOOKUP($G215,GELDIGE_GEWASCODES_ECO!$F:$F,1,0)),"N","J")</f>
        <v>N</v>
      </c>
      <c r="Z215" s="205" t="str">
        <f t="shared" si="100"/>
        <v>J</v>
      </c>
      <c r="AA215" s="4" t="str">
        <f>IF(ISERROR(VLOOKUP($G215,GELDIGE_GEWASCODES_ECO!$J:$J,1,0)),"N","J")</f>
        <v>N</v>
      </c>
      <c r="AB215" s="205" t="str">
        <f t="shared" si="101"/>
        <v>J</v>
      </c>
      <c r="AC215" s="4" t="str">
        <f t="shared" si="102"/>
        <v>J</v>
      </c>
      <c r="AD215" s="205" t="str">
        <f t="shared" si="103"/>
        <v>J</v>
      </c>
      <c r="AE215" s="205" t="str">
        <f t="shared" si="104"/>
        <v>J</v>
      </c>
      <c r="AF215" s="205" t="str">
        <f t="shared" si="105"/>
        <v>J</v>
      </c>
      <c r="AG215" s="205" t="str">
        <f t="shared" si="106"/>
        <v>J</v>
      </c>
      <c r="AH215" s="205" t="str">
        <f t="shared" si="107"/>
        <v>J</v>
      </c>
      <c r="AI215" s="205" t="str">
        <f t="shared" si="108"/>
        <v>J</v>
      </c>
      <c r="AJ215" s="205" t="str">
        <f t="shared" si="109"/>
        <v>J</v>
      </c>
      <c r="AK215" s="205" t="str">
        <f t="shared" si="110"/>
        <v>J</v>
      </c>
      <c r="AL215" s="4" t="str">
        <f t="shared" si="111"/>
        <v>N</v>
      </c>
      <c r="AM215" s="150" t="str">
        <f>IF(ISERROR(VLOOKUP(G215,LOV_CDT!E:F,2,0)),"",VLOOKUP(G215,LOV_CDT!E:F,2,0))</f>
        <v/>
      </c>
      <c r="AN215" s="150" t="str">
        <f>IF(ISERROR(VLOOKUP(G215,LOV_CDT!L:M,2,0)),"",VLOOKUP(G215,LOV_CDT!L:M,2,0))</f>
        <v/>
      </c>
      <c r="AO215" s="4" t="str">
        <f t="shared" si="112"/>
        <v>J</v>
      </c>
      <c r="AP215" s="4" t="str">
        <f t="shared" si="113"/>
        <v>J</v>
      </c>
      <c r="AQ215" s="4" t="str">
        <f t="shared" si="114"/>
        <v>J</v>
      </c>
      <c r="AR215" s="4" t="str">
        <f t="shared" si="115"/>
        <v>J</v>
      </c>
      <c r="AS215" s="4" t="str">
        <f t="shared" si="116"/>
        <v>J</v>
      </c>
      <c r="AT215" s="4" t="str">
        <f t="shared" si="117"/>
        <v>J</v>
      </c>
      <c r="AU215" s="4">
        <f t="shared" si="118"/>
        <v>0</v>
      </c>
      <c r="AV215" s="4">
        <f t="shared" si="119"/>
        <v>0</v>
      </c>
      <c r="AW215" s="4">
        <f t="shared" si="120"/>
        <v>0</v>
      </c>
      <c r="AX215" s="4">
        <f t="shared" si="121"/>
        <v>0</v>
      </c>
      <c r="AY215" s="4">
        <f t="shared" si="122"/>
        <v>0</v>
      </c>
      <c r="AZ215" s="4">
        <f t="shared" si="123"/>
        <v>0</v>
      </c>
      <c r="BA215" s="4">
        <f t="shared" si="124"/>
        <v>0</v>
      </c>
      <c r="BB215" s="4" t="e">
        <f>VLOOKUP(G215,ACTIVITEITENLIJST!E:I,BB$2,0)</f>
        <v>#N/A</v>
      </c>
      <c r="BC215" s="4" t="str">
        <f>IF(ISERROR(B215),"J",IF(ISERROR(VLOOKUP(B215,B$3:B214,1,0)),"J","N"))</f>
        <v>N</v>
      </c>
      <c r="BD215" s="354" t="str">
        <f t="shared" si="125"/>
        <v>N</v>
      </c>
      <c r="BE215" s="358" t="str">
        <f t="shared" si="126"/>
        <v>N</v>
      </c>
    </row>
    <row r="216" spans="1:57" x14ac:dyDescent="0.25">
      <c r="A216" t="str">
        <f t="shared" si="97"/>
        <v>_</v>
      </c>
      <c r="B216" t="str">
        <f t="shared" si="98"/>
        <v>_</v>
      </c>
      <c r="C216" s="2">
        <v>99</v>
      </c>
      <c r="D216" s="2" t="str">
        <f>IF(Invoer!B246&lt;&gt;"",Invoer!B246,"")</f>
        <v/>
      </c>
      <c r="E216" s="134" t="str">
        <f>IF(D216&lt;&gt;"",Invoer!Z246,"")</f>
        <v/>
      </c>
      <c r="F216" s="134" t="str">
        <f>IF(D216&lt;&gt;"",IF(Invoer!AH246="Ja","J",IF(Invoer!AH246="Nee","N","")),"")</f>
        <v/>
      </c>
      <c r="G216" s="36" t="str">
        <f>IF(OR(E216="",E216=0),"",VLOOKUP(E216,ACTIVITEITENLIJST!D:E,G$2,0))</f>
        <v/>
      </c>
      <c r="H216" s="205" t="str">
        <f t="shared" si="99"/>
        <v/>
      </c>
      <c r="I216" s="4" t="str">
        <f>VLOOKUP($D216,percelen!$AZ:$DM,I$2,0)</f>
        <v/>
      </c>
      <c r="J216" s="212" t="str">
        <f>VLOOKUP($D216,percelen!$AZ:$DM,J$2,0)</f>
        <v/>
      </c>
      <c r="K216" s="4"/>
      <c r="L216" s="4">
        <f>VLOOKUP($D216,percelen!$AZ:$DM,L$2,0)</f>
        <v>0</v>
      </c>
      <c r="M216" s="4" t="str">
        <f>VLOOKUP($D216,percelen!$AZ:$DM,M$2,0)</f>
        <v/>
      </c>
      <c r="N216" s="205" t="e">
        <f>VLOOKUP(M216,NORM!$B$31:$F$38,N$2,0)</f>
        <v>#N/A</v>
      </c>
      <c r="O216" s="4" t="str">
        <f>VLOOKUP($D216,percelen!$AZ:$DM,O$2,0)</f>
        <v>N</v>
      </c>
      <c r="P216" s="4" t="str">
        <f>VLOOKUP($D216,percelen!$AZ:$DM,P$2,0)</f>
        <v>N</v>
      </c>
      <c r="Q216" s="4" t="str">
        <f>VLOOKUP($D216,percelen!$AZ:$DM,Q$2,0)</f>
        <v>N</v>
      </c>
      <c r="R216" s="205" t="str">
        <f>VLOOKUP($D216,percelen!$AZ:$DM,R$2,0)</f>
        <v>N</v>
      </c>
      <c r="S216" s="4" t="str">
        <f>VLOOKUP($D216,percelen!$AZ:$DM,S$2,0)</f>
        <v>N</v>
      </c>
      <c r="T216" s="4" t="str">
        <f>VLOOKUP($D216,percelen!$AZ:$DM,T$2,0)</f>
        <v>N</v>
      </c>
      <c r="U216" s="4" t="str">
        <f>VLOOKUP($D216,percelen!$AZ:$DM,U$2,0)</f>
        <v>N</v>
      </c>
      <c r="V216" s="4" t="str">
        <f>VLOOKUP($D216,percelen!$AZ:$DM,V$2,0)</f>
        <v>N</v>
      </c>
      <c r="W216" s="4" t="str">
        <f>IF(ISERROR(VLOOKUP($G216,GELDIGE_GEWASCODES_ECO!$B:$B,1,0)),"N","J")</f>
        <v>N</v>
      </c>
      <c r="X216" s="4" t="str">
        <f>IF(W216="J",IF(ISERROR(VLOOKUP($G216&amp;"_"&amp;$I216,GELDIGE_GEWASCODES_ECO!$A:$A,1,0)),"N","J"),"J")</f>
        <v>J</v>
      </c>
      <c r="Y216" s="4" t="str">
        <f>IF(ISERROR(VLOOKUP($G216,GELDIGE_GEWASCODES_ECO!$F:$F,1,0)),"N","J")</f>
        <v>N</v>
      </c>
      <c r="Z216" s="205" t="str">
        <f t="shared" si="100"/>
        <v>J</v>
      </c>
      <c r="AA216" s="4" t="str">
        <f>IF(ISERROR(VLOOKUP($G216,GELDIGE_GEWASCODES_ECO!$J:$J,1,0)),"N","J")</f>
        <v>N</v>
      </c>
      <c r="AB216" s="205" t="str">
        <f t="shared" si="101"/>
        <v>J</v>
      </c>
      <c r="AC216" s="4" t="str">
        <f t="shared" si="102"/>
        <v>J</v>
      </c>
      <c r="AD216" s="205" t="str">
        <f t="shared" si="103"/>
        <v>J</v>
      </c>
      <c r="AE216" s="205" t="str">
        <f t="shared" si="104"/>
        <v>J</v>
      </c>
      <c r="AF216" s="205" t="str">
        <f t="shared" si="105"/>
        <v>J</v>
      </c>
      <c r="AG216" s="205" t="str">
        <f t="shared" si="106"/>
        <v>J</v>
      </c>
      <c r="AH216" s="205" t="str">
        <f t="shared" si="107"/>
        <v>J</v>
      </c>
      <c r="AI216" s="205" t="str">
        <f t="shared" si="108"/>
        <v>J</v>
      </c>
      <c r="AJ216" s="205" t="str">
        <f t="shared" si="109"/>
        <v>J</v>
      </c>
      <c r="AK216" s="205" t="str">
        <f t="shared" si="110"/>
        <v>J</v>
      </c>
      <c r="AL216" s="4" t="str">
        <f t="shared" si="111"/>
        <v>N</v>
      </c>
      <c r="AM216" s="150" t="str">
        <f>IF(ISERROR(VLOOKUP(G216,LOV_CDT!E:F,2,0)),"",VLOOKUP(G216,LOV_CDT!E:F,2,0))</f>
        <v/>
      </c>
      <c r="AN216" s="150" t="str">
        <f>IF(ISERROR(VLOOKUP(G216,LOV_CDT!L:M,2,0)),"",VLOOKUP(G216,LOV_CDT!L:M,2,0))</f>
        <v/>
      </c>
      <c r="AO216" s="4" t="str">
        <f t="shared" si="112"/>
        <v>J</v>
      </c>
      <c r="AP216" s="4" t="str">
        <f t="shared" si="113"/>
        <v>J</v>
      </c>
      <c r="AQ216" s="4" t="str">
        <f t="shared" si="114"/>
        <v>J</v>
      </c>
      <c r="AR216" s="4" t="str">
        <f t="shared" si="115"/>
        <v>J</v>
      </c>
      <c r="AS216" s="4" t="str">
        <f t="shared" si="116"/>
        <v>J</v>
      </c>
      <c r="AT216" s="4" t="str">
        <f t="shared" si="117"/>
        <v>J</v>
      </c>
      <c r="AU216" s="4">
        <f t="shared" si="118"/>
        <v>0</v>
      </c>
      <c r="AV216" s="4">
        <f t="shared" si="119"/>
        <v>0</v>
      </c>
      <c r="AW216" s="4">
        <f t="shared" si="120"/>
        <v>0</v>
      </c>
      <c r="AX216" s="4">
        <f t="shared" si="121"/>
        <v>0</v>
      </c>
      <c r="AY216" s="4">
        <f t="shared" si="122"/>
        <v>0</v>
      </c>
      <c r="AZ216" s="4">
        <f t="shared" si="123"/>
        <v>0</v>
      </c>
      <c r="BA216" s="4">
        <f t="shared" si="124"/>
        <v>0</v>
      </c>
      <c r="BB216" s="4" t="e">
        <f>VLOOKUP(G216,ACTIVITEITENLIJST!E:I,BB$2,0)</f>
        <v>#N/A</v>
      </c>
      <c r="BC216" s="4" t="str">
        <f>IF(ISERROR(B216),"J",IF(ISERROR(VLOOKUP(B216,B$3:B215,1,0)),"J","N"))</f>
        <v>N</v>
      </c>
      <c r="BD216" s="354" t="str">
        <f t="shared" si="125"/>
        <v>N</v>
      </c>
      <c r="BE216" s="358" t="str">
        <f t="shared" si="126"/>
        <v>N</v>
      </c>
    </row>
    <row r="217" spans="1:57" x14ac:dyDescent="0.25">
      <c r="A217" t="str">
        <f t="shared" si="97"/>
        <v>_</v>
      </c>
      <c r="B217" t="str">
        <f t="shared" si="98"/>
        <v>_</v>
      </c>
      <c r="C217" s="2">
        <v>99</v>
      </c>
      <c r="D217" s="2" t="str">
        <f>IF(Invoer!B247&lt;&gt;"",Invoer!B247,"")</f>
        <v/>
      </c>
      <c r="E217" s="134" t="str">
        <f>IF(D217&lt;&gt;"",Invoer!Z247,"")</f>
        <v/>
      </c>
      <c r="F217" s="134" t="str">
        <f>IF(D217&lt;&gt;"",IF(Invoer!AH247="Ja","J",IF(Invoer!AH247="Nee","N","")),"")</f>
        <v/>
      </c>
      <c r="G217" s="36" t="str">
        <f>IF(OR(E217="",E217=0),"",VLOOKUP(E217,ACTIVITEITENLIJST!D:E,G$2,0))</f>
        <v/>
      </c>
      <c r="H217" s="205" t="str">
        <f t="shared" si="99"/>
        <v/>
      </c>
      <c r="I217" s="4" t="str">
        <f>VLOOKUP($D217,percelen!$AZ:$DM,I$2,0)</f>
        <v/>
      </c>
      <c r="J217" s="212" t="str">
        <f>VLOOKUP($D217,percelen!$AZ:$DM,J$2,0)</f>
        <v/>
      </c>
      <c r="K217" s="4"/>
      <c r="L217" s="4">
        <f>VLOOKUP($D217,percelen!$AZ:$DM,L$2,0)</f>
        <v>0</v>
      </c>
      <c r="M217" s="4" t="str">
        <f>VLOOKUP($D217,percelen!$AZ:$DM,M$2,0)</f>
        <v/>
      </c>
      <c r="N217" s="205" t="e">
        <f>VLOOKUP(M217,NORM!$B$31:$F$38,N$2,0)</f>
        <v>#N/A</v>
      </c>
      <c r="O217" s="4" t="str">
        <f>VLOOKUP($D217,percelen!$AZ:$DM,O$2,0)</f>
        <v>N</v>
      </c>
      <c r="P217" s="4" t="str">
        <f>VLOOKUP($D217,percelen!$AZ:$DM,P$2,0)</f>
        <v>N</v>
      </c>
      <c r="Q217" s="4" t="str">
        <f>VLOOKUP($D217,percelen!$AZ:$DM,Q$2,0)</f>
        <v>N</v>
      </c>
      <c r="R217" s="205" t="str">
        <f>VLOOKUP($D217,percelen!$AZ:$DM,R$2,0)</f>
        <v>N</v>
      </c>
      <c r="S217" s="4" t="str">
        <f>VLOOKUP($D217,percelen!$AZ:$DM,S$2,0)</f>
        <v>N</v>
      </c>
      <c r="T217" s="4" t="str">
        <f>VLOOKUP($D217,percelen!$AZ:$DM,T$2,0)</f>
        <v>N</v>
      </c>
      <c r="U217" s="4" t="str">
        <f>VLOOKUP($D217,percelen!$AZ:$DM,U$2,0)</f>
        <v>N</v>
      </c>
      <c r="V217" s="4" t="str">
        <f>VLOOKUP($D217,percelen!$AZ:$DM,V$2,0)</f>
        <v>N</v>
      </c>
      <c r="W217" s="4" t="str">
        <f>IF(ISERROR(VLOOKUP($G217,GELDIGE_GEWASCODES_ECO!$B:$B,1,0)),"N","J")</f>
        <v>N</v>
      </c>
      <c r="X217" s="4" t="str">
        <f>IF(W217="J",IF(ISERROR(VLOOKUP($G217&amp;"_"&amp;$I217,GELDIGE_GEWASCODES_ECO!$A:$A,1,0)),"N","J"),"J")</f>
        <v>J</v>
      </c>
      <c r="Y217" s="4" t="str">
        <f>IF(ISERROR(VLOOKUP($G217,GELDIGE_GEWASCODES_ECO!$F:$F,1,0)),"N","J")</f>
        <v>N</v>
      </c>
      <c r="Z217" s="205" t="str">
        <f t="shared" si="100"/>
        <v>J</v>
      </c>
      <c r="AA217" s="4" t="str">
        <f>IF(ISERROR(VLOOKUP($G217,GELDIGE_GEWASCODES_ECO!$J:$J,1,0)),"N","J")</f>
        <v>N</v>
      </c>
      <c r="AB217" s="205" t="str">
        <f t="shared" si="101"/>
        <v>J</v>
      </c>
      <c r="AC217" s="4" t="str">
        <f t="shared" si="102"/>
        <v>J</v>
      </c>
      <c r="AD217" s="205" t="str">
        <f t="shared" si="103"/>
        <v>J</v>
      </c>
      <c r="AE217" s="205" t="str">
        <f t="shared" si="104"/>
        <v>J</v>
      </c>
      <c r="AF217" s="205" t="str">
        <f t="shared" si="105"/>
        <v>J</v>
      </c>
      <c r="AG217" s="205" t="str">
        <f t="shared" si="106"/>
        <v>J</v>
      </c>
      <c r="AH217" s="205" t="str">
        <f t="shared" si="107"/>
        <v>J</v>
      </c>
      <c r="AI217" s="205" t="str">
        <f t="shared" si="108"/>
        <v>J</v>
      </c>
      <c r="AJ217" s="205" t="str">
        <f t="shared" si="109"/>
        <v>J</v>
      </c>
      <c r="AK217" s="205" t="str">
        <f t="shared" si="110"/>
        <v>J</v>
      </c>
      <c r="AL217" s="4" t="str">
        <f t="shared" si="111"/>
        <v>N</v>
      </c>
      <c r="AM217" s="150" t="str">
        <f>IF(ISERROR(VLOOKUP(G217,LOV_CDT!E:F,2,0)),"",VLOOKUP(G217,LOV_CDT!E:F,2,0))</f>
        <v/>
      </c>
      <c r="AN217" s="150" t="str">
        <f>IF(ISERROR(VLOOKUP(G217,LOV_CDT!L:M,2,0)),"",VLOOKUP(G217,LOV_CDT!L:M,2,0))</f>
        <v/>
      </c>
      <c r="AO217" s="4" t="str">
        <f t="shared" si="112"/>
        <v>J</v>
      </c>
      <c r="AP217" s="4" t="str">
        <f t="shared" si="113"/>
        <v>J</v>
      </c>
      <c r="AQ217" s="4" t="str">
        <f t="shared" si="114"/>
        <v>J</v>
      </c>
      <c r="AR217" s="4" t="str">
        <f t="shared" si="115"/>
        <v>J</v>
      </c>
      <c r="AS217" s="4" t="str">
        <f t="shared" si="116"/>
        <v>J</v>
      </c>
      <c r="AT217" s="4" t="str">
        <f t="shared" si="117"/>
        <v>J</v>
      </c>
      <c r="AU217" s="4">
        <f t="shared" si="118"/>
        <v>0</v>
      </c>
      <c r="AV217" s="4">
        <f t="shared" si="119"/>
        <v>0</v>
      </c>
      <c r="AW217" s="4">
        <f t="shared" si="120"/>
        <v>0</v>
      </c>
      <c r="AX217" s="4">
        <f t="shared" si="121"/>
        <v>0</v>
      </c>
      <c r="AY217" s="4">
        <f t="shared" si="122"/>
        <v>0</v>
      </c>
      <c r="AZ217" s="4">
        <f t="shared" si="123"/>
        <v>0</v>
      </c>
      <c r="BA217" s="4">
        <f t="shared" si="124"/>
        <v>0</v>
      </c>
      <c r="BB217" s="4" t="e">
        <f>VLOOKUP(G217,ACTIVITEITENLIJST!E:I,BB$2,0)</f>
        <v>#N/A</v>
      </c>
      <c r="BC217" s="4" t="str">
        <f>IF(ISERROR(B217),"J",IF(ISERROR(VLOOKUP(B217,B$3:B216,1,0)),"J","N"))</f>
        <v>N</v>
      </c>
      <c r="BD217" s="354" t="str">
        <f t="shared" si="125"/>
        <v>N</v>
      </c>
      <c r="BE217" s="358" t="str">
        <f t="shared" si="126"/>
        <v>N</v>
      </c>
    </row>
    <row r="218" spans="1:57" x14ac:dyDescent="0.25">
      <c r="A218" t="str">
        <f t="shared" ref="A218:A253" si="127">D218&amp;"_"&amp;E218</f>
        <v>_</v>
      </c>
      <c r="B218" t="str">
        <f t="shared" si="98"/>
        <v>_</v>
      </c>
      <c r="C218" s="2">
        <v>99</v>
      </c>
      <c r="D218" s="2" t="str">
        <f>IF(Invoer!B248&lt;&gt;"",Invoer!B248,"")</f>
        <v/>
      </c>
      <c r="E218" s="134" t="str">
        <f>IF(D218&lt;&gt;"",Invoer!Z248,"")</f>
        <v/>
      </c>
      <c r="F218" s="134" t="str">
        <f>IF(D218&lt;&gt;"",IF(Invoer!AH248="Ja","J",IF(Invoer!AH248="Nee","N","")),"")</f>
        <v/>
      </c>
      <c r="G218" s="36" t="str">
        <f>IF(OR(E218="",E218=0),"",VLOOKUP(E218,ACTIVITEITENLIJST!D:E,G$2,0))</f>
        <v/>
      </c>
      <c r="H218" s="205" t="str">
        <f t="shared" si="99"/>
        <v/>
      </c>
      <c r="I218" s="4" t="str">
        <f>VLOOKUP($D218,percelen!$AZ:$DM,I$2,0)</f>
        <v/>
      </c>
      <c r="J218" s="212" t="str">
        <f>VLOOKUP($D218,percelen!$AZ:$DM,J$2,0)</f>
        <v/>
      </c>
      <c r="K218" s="4"/>
      <c r="L218" s="4">
        <f>VLOOKUP($D218,percelen!$AZ:$DM,L$2,0)</f>
        <v>0</v>
      </c>
      <c r="M218" s="4" t="str">
        <f>VLOOKUP($D218,percelen!$AZ:$DM,M$2,0)</f>
        <v/>
      </c>
      <c r="N218" s="205" t="e">
        <f>VLOOKUP(M218,NORM!$B$31:$F$38,N$2,0)</f>
        <v>#N/A</v>
      </c>
      <c r="O218" s="4" t="str">
        <f>VLOOKUP($D218,percelen!$AZ:$DM,O$2,0)</f>
        <v>N</v>
      </c>
      <c r="P218" s="4" t="str">
        <f>VLOOKUP($D218,percelen!$AZ:$DM,P$2,0)</f>
        <v>N</v>
      </c>
      <c r="Q218" s="4" t="str">
        <f>VLOOKUP($D218,percelen!$AZ:$DM,Q$2,0)</f>
        <v>N</v>
      </c>
      <c r="R218" s="205" t="str">
        <f>VLOOKUP($D218,percelen!$AZ:$DM,R$2,0)</f>
        <v>N</v>
      </c>
      <c r="S218" s="4" t="str">
        <f>VLOOKUP($D218,percelen!$AZ:$DM,S$2,0)</f>
        <v>N</v>
      </c>
      <c r="T218" s="4" t="str">
        <f>VLOOKUP($D218,percelen!$AZ:$DM,T$2,0)</f>
        <v>N</v>
      </c>
      <c r="U218" s="4" t="str">
        <f>VLOOKUP($D218,percelen!$AZ:$DM,U$2,0)</f>
        <v>N</v>
      </c>
      <c r="V218" s="4" t="str">
        <f>VLOOKUP($D218,percelen!$AZ:$DM,V$2,0)</f>
        <v>N</v>
      </c>
      <c r="W218" s="4" t="str">
        <f>IF(ISERROR(VLOOKUP($G218,GELDIGE_GEWASCODES_ECO!$B:$B,1,0)),"N","J")</f>
        <v>N</v>
      </c>
      <c r="X218" s="4" t="str">
        <f>IF(W218="J",IF(ISERROR(VLOOKUP($G218&amp;"_"&amp;$I218,GELDIGE_GEWASCODES_ECO!$A:$A,1,0)),"N","J"),"J")</f>
        <v>J</v>
      </c>
      <c r="Y218" s="4" t="str">
        <f>IF(ISERROR(VLOOKUP($G218,GELDIGE_GEWASCODES_ECO!$F:$F,1,0)),"N","J")</f>
        <v>N</v>
      </c>
      <c r="Z218" s="205" t="str">
        <f t="shared" si="100"/>
        <v>J</v>
      </c>
      <c r="AA218" s="4" t="str">
        <f>IF(ISERROR(VLOOKUP($G218,GELDIGE_GEWASCODES_ECO!$J:$J,1,0)),"N","J")</f>
        <v>N</v>
      </c>
      <c r="AB218" s="205" t="str">
        <f t="shared" si="101"/>
        <v>J</v>
      </c>
      <c r="AC218" s="4" t="str">
        <f t="shared" si="102"/>
        <v>J</v>
      </c>
      <c r="AD218" s="205" t="str">
        <f t="shared" si="103"/>
        <v>J</v>
      </c>
      <c r="AE218" s="205" t="str">
        <f t="shared" si="104"/>
        <v>J</v>
      </c>
      <c r="AF218" s="205" t="str">
        <f t="shared" si="105"/>
        <v>J</v>
      </c>
      <c r="AG218" s="205" t="str">
        <f t="shared" si="106"/>
        <v>J</v>
      </c>
      <c r="AH218" s="205" t="str">
        <f t="shared" si="107"/>
        <v>J</v>
      </c>
      <c r="AI218" s="205" t="str">
        <f t="shared" si="108"/>
        <v>J</v>
      </c>
      <c r="AJ218" s="205" t="str">
        <f t="shared" si="109"/>
        <v>J</v>
      </c>
      <c r="AK218" s="205" t="str">
        <f t="shared" si="110"/>
        <v>J</v>
      </c>
      <c r="AL218" s="4" t="str">
        <f t="shared" si="111"/>
        <v>N</v>
      </c>
      <c r="AM218" s="150" t="str">
        <f>IF(ISERROR(VLOOKUP(G218,LOV_CDT!E:F,2,0)),"",VLOOKUP(G218,LOV_CDT!E:F,2,0))</f>
        <v/>
      </c>
      <c r="AN218" s="150" t="str">
        <f>IF(ISERROR(VLOOKUP(G218,LOV_CDT!L:M,2,0)),"",VLOOKUP(G218,LOV_CDT!L:M,2,0))</f>
        <v/>
      </c>
      <c r="AO218" s="4" t="str">
        <f t="shared" si="112"/>
        <v>J</v>
      </c>
      <c r="AP218" s="4" t="str">
        <f t="shared" si="113"/>
        <v>J</v>
      </c>
      <c r="AQ218" s="4" t="str">
        <f t="shared" si="114"/>
        <v>J</v>
      </c>
      <c r="AR218" s="4" t="str">
        <f t="shared" si="115"/>
        <v>J</v>
      </c>
      <c r="AS218" s="4" t="str">
        <f t="shared" si="116"/>
        <v>J</v>
      </c>
      <c r="AT218" s="4" t="str">
        <f t="shared" si="117"/>
        <v>J</v>
      </c>
      <c r="AU218" s="4">
        <f t="shared" si="118"/>
        <v>0</v>
      </c>
      <c r="AV218" s="4">
        <f t="shared" si="119"/>
        <v>0</v>
      </c>
      <c r="AW218" s="4">
        <f t="shared" si="120"/>
        <v>0</v>
      </c>
      <c r="AX218" s="4">
        <f t="shared" si="121"/>
        <v>0</v>
      </c>
      <c r="AY218" s="4">
        <f t="shared" si="122"/>
        <v>0</v>
      </c>
      <c r="AZ218" s="4">
        <f t="shared" si="123"/>
        <v>0</v>
      </c>
      <c r="BA218" s="4">
        <f t="shared" si="124"/>
        <v>0</v>
      </c>
      <c r="BB218" s="4" t="e">
        <f>VLOOKUP(G218,ACTIVITEITENLIJST!E:I,BB$2,0)</f>
        <v>#N/A</v>
      </c>
      <c r="BC218" s="4" t="str">
        <f>IF(ISERROR(B218),"J",IF(ISERROR(VLOOKUP(B218,B$3:B217,1,0)),"J","N"))</f>
        <v>N</v>
      </c>
      <c r="BD218" s="354" t="str">
        <f t="shared" si="125"/>
        <v>N</v>
      </c>
      <c r="BE218" s="358" t="str">
        <f t="shared" si="126"/>
        <v>N</v>
      </c>
    </row>
    <row r="219" spans="1:57" x14ac:dyDescent="0.25">
      <c r="A219" t="str">
        <f t="shared" si="127"/>
        <v>_</v>
      </c>
      <c r="B219" t="str">
        <f t="shared" si="98"/>
        <v>_</v>
      </c>
      <c r="C219" s="2">
        <v>99</v>
      </c>
      <c r="D219" s="2" t="str">
        <f>IF(Invoer!B249&lt;&gt;"",Invoer!B249,"")</f>
        <v/>
      </c>
      <c r="E219" s="134" t="str">
        <f>IF(D219&lt;&gt;"",Invoer!Z249,"")</f>
        <v/>
      </c>
      <c r="F219" s="134" t="str">
        <f>IF(D219&lt;&gt;"",IF(Invoer!AH249="Ja","J",IF(Invoer!AH249="Nee","N","")),"")</f>
        <v/>
      </c>
      <c r="G219" s="36" t="str">
        <f>IF(OR(E219="",E219=0),"",VLOOKUP(E219,ACTIVITEITENLIJST!D:E,G$2,0))</f>
        <v/>
      </c>
      <c r="H219" s="205" t="str">
        <f t="shared" si="99"/>
        <v/>
      </c>
      <c r="I219" s="4" t="str">
        <f>VLOOKUP($D219,percelen!$AZ:$DM,I$2,0)</f>
        <v/>
      </c>
      <c r="J219" s="212" t="str">
        <f>VLOOKUP($D219,percelen!$AZ:$DM,J$2,0)</f>
        <v/>
      </c>
      <c r="K219" s="4"/>
      <c r="L219" s="4">
        <f>VLOOKUP($D219,percelen!$AZ:$DM,L$2,0)</f>
        <v>0</v>
      </c>
      <c r="M219" s="4" t="str">
        <f>VLOOKUP($D219,percelen!$AZ:$DM,M$2,0)</f>
        <v/>
      </c>
      <c r="N219" s="205" t="e">
        <f>VLOOKUP(M219,NORM!$B$31:$F$38,N$2,0)</f>
        <v>#N/A</v>
      </c>
      <c r="O219" s="4" t="str">
        <f>VLOOKUP($D219,percelen!$AZ:$DM,O$2,0)</f>
        <v>N</v>
      </c>
      <c r="P219" s="4" t="str">
        <f>VLOOKUP($D219,percelen!$AZ:$DM,P$2,0)</f>
        <v>N</v>
      </c>
      <c r="Q219" s="4" t="str">
        <f>VLOOKUP($D219,percelen!$AZ:$DM,Q$2,0)</f>
        <v>N</v>
      </c>
      <c r="R219" s="205" t="str">
        <f>VLOOKUP($D219,percelen!$AZ:$DM,R$2,0)</f>
        <v>N</v>
      </c>
      <c r="S219" s="4" t="str">
        <f>VLOOKUP($D219,percelen!$AZ:$DM,S$2,0)</f>
        <v>N</v>
      </c>
      <c r="T219" s="4" t="str">
        <f>VLOOKUP($D219,percelen!$AZ:$DM,T$2,0)</f>
        <v>N</v>
      </c>
      <c r="U219" s="4" t="str">
        <f>VLOOKUP($D219,percelen!$AZ:$DM,U$2,0)</f>
        <v>N</v>
      </c>
      <c r="V219" s="4" t="str">
        <f>VLOOKUP($D219,percelen!$AZ:$DM,V$2,0)</f>
        <v>N</v>
      </c>
      <c r="W219" s="4" t="str">
        <f>IF(ISERROR(VLOOKUP($G219,GELDIGE_GEWASCODES_ECO!$B:$B,1,0)),"N","J")</f>
        <v>N</v>
      </c>
      <c r="X219" s="4" t="str">
        <f>IF(W219="J",IF(ISERROR(VLOOKUP($G219&amp;"_"&amp;$I219,GELDIGE_GEWASCODES_ECO!$A:$A,1,0)),"N","J"),"J")</f>
        <v>J</v>
      </c>
      <c r="Y219" s="4" t="str">
        <f>IF(ISERROR(VLOOKUP($G219,GELDIGE_GEWASCODES_ECO!$F:$F,1,0)),"N","J")</f>
        <v>N</v>
      </c>
      <c r="Z219" s="205" t="str">
        <f t="shared" si="100"/>
        <v>J</v>
      </c>
      <c r="AA219" s="4" t="str">
        <f>IF(ISERROR(VLOOKUP($G219,GELDIGE_GEWASCODES_ECO!$J:$J,1,0)),"N","J")</f>
        <v>N</v>
      </c>
      <c r="AB219" s="205" t="str">
        <f t="shared" si="101"/>
        <v>J</v>
      </c>
      <c r="AC219" s="4" t="str">
        <f t="shared" si="102"/>
        <v>J</v>
      </c>
      <c r="AD219" s="205" t="str">
        <f t="shared" si="103"/>
        <v>J</v>
      </c>
      <c r="AE219" s="205" t="str">
        <f t="shared" si="104"/>
        <v>J</v>
      </c>
      <c r="AF219" s="205" t="str">
        <f t="shared" si="105"/>
        <v>J</v>
      </c>
      <c r="AG219" s="205" t="str">
        <f t="shared" si="106"/>
        <v>J</v>
      </c>
      <c r="AH219" s="205" t="str">
        <f t="shared" si="107"/>
        <v>J</v>
      </c>
      <c r="AI219" s="205" t="str">
        <f t="shared" si="108"/>
        <v>J</v>
      </c>
      <c r="AJ219" s="205" t="str">
        <f t="shared" si="109"/>
        <v>J</v>
      </c>
      <c r="AK219" s="205" t="str">
        <f t="shared" si="110"/>
        <v>J</v>
      </c>
      <c r="AL219" s="4" t="str">
        <f t="shared" si="111"/>
        <v>N</v>
      </c>
      <c r="AM219" s="150" t="str">
        <f>IF(ISERROR(VLOOKUP(G219,LOV_CDT!E:F,2,0)),"",VLOOKUP(G219,LOV_CDT!E:F,2,0))</f>
        <v/>
      </c>
      <c r="AN219" s="150" t="str">
        <f>IF(ISERROR(VLOOKUP(G219,LOV_CDT!L:M,2,0)),"",VLOOKUP(G219,LOV_CDT!L:M,2,0))</f>
        <v/>
      </c>
      <c r="AO219" s="4" t="str">
        <f t="shared" si="112"/>
        <v>J</v>
      </c>
      <c r="AP219" s="4" t="str">
        <f t="shared" si="113"/>
        <v>J</v>
      </c>
      <c r="AQ219" s="4" t="str">
        <f t="shared" si="114"/>
        <v>J</v>
      </c>
      <c r="AR219" s="4" t="str">
        <f t="shared" si="115"/>
        <v>J</v>
      </c>
      <c r="AS219" s="4" t="str">
        <f t="shared" si="116"/>
        <v>J</v>
      </c>
      <c r="AT219" s="4" t="str">
        <f t="shared" si="117"/>
        <v>J</v>
      </c>
      <c r="AU219" s="4">
        <f t="shared" si="118"/>
        <v>0</v>
      </c>
      <c r="AV219" s="4">
        <f t="shared" si="119"/>
        <v>0</v>
      </c>
      <c r="AW219" s="4">
        <f t="shared" si="120"/>
        <v>0</v>
      </c>
      <c r="AX219" s="4">
        <f t="shared" si="121"/>
        <v>0</v>
      </c>
      <c r="AY219" s="4">
        <f t="shared" si="122"/>
        <v>0</v>
      </c>
      <c r="AZ219" s="4">
        <f t="shared" si="123"/>
        <v>0</v>
      </c>
      <c r="BA219" s="4">
        <f t="shared" si="124"/>
        <v>0</v>
      </c>
      <c r="BB219" s="4" t="e">
        <f>VLOOKUP(G219,ACTIVITEITENLIJST!E:I,BB$2,0)</f>
        <v>#N/A</v>
      </c>
      <c r="BC219" s="4" t="str">
        <f>IF(ISERROR(B219),"J",IF(ISERROR(VLOOKUP(B219,B$3:B218,1,0)),"J","N"))</f>
        <v>N</v>
      </c>
      <c r="BD219" s="354" t="str">
        <f t="shared" si="125"/>
        <v>N</v>
      </c>
      <c r="BE219" s="358" t="str">
        <f t="shared" si="126"/>
        <v>N</v>
      </c>
    </row>
    <row r="220" spans="1:57" x14ac:dyDescent="0.25">
      <c r="A220" t="str">
        <f t="shared" si="127"/>
        <v>_</v>
      </c>
      <c r="B220" t="str">
        <f t="shared" si="98"/>
        <v>_</v>
      </c>
      <c r="C220" s="2">
        <v>99</v>
      </c>
      <c r="D220" s="2" t="str">
        <f>IF(Invoer!B250&lt;&gt;"",Invoer!B250,"")</f>
        <v/>
      </c>
      <c r="E220" s="134" t="str">
        <f>IF(D220&lt;&gt;"",Invoer!Z250,"")</f>
        <v/>
      </c>
      <c r="F220" s="134" t="str">
        <f>IF(D220&lt;&gt;"",IF(Invoer!AH250="Ja","J",IF(Invoer!AH250="Nee","N","")),"")</f>
        <v/>
      </c>
      <c r="G220" s="36" t="str">
        <f>IF(OR(E220="",E220=0),"",VLOOKUP(E220,ACTIVITEITENLIJST!D:E,G$2,0))</f>
        <v/>
      </c>
      <c r="H220" s="205" t="str">
        <f t="shared" si="99"/>
        <v/>
      </c>
      <c r="I220" s="4" t="str">
        <f>VLOOKUP($D220,percelen!$AZ:$DM,I$2,0)</f>
        <v/>
      </c>
      <c r="J220" s="212" t="str">
        <f>VLOOKUP($D220,percelen!$AZ:$DM,J$2,0)</f>
        <v/>
      </c>
      <c r="K220" s="4"/>
      <c r="L220" s="4">
        <f>VLOOKUP($D220,percelen!$AZ:$DM,L$2,0)</f>
        <v>0</v>
      </c>
      <c r="M220" s="4" t="str">
        <f>VLOOKUP($D220,percelen!$AZ:$DM,M$2,0)</f>
        <v/>
      </c>
      <c r="N220" s="205" t="e">
        <f>VLOOKUP(M220,NORM!$B$31:$F$38,N$2,0)</f>
        <v>#N/A</v>
      </c>
      <c r="O220" s="4" t="str">
        <f>VLOOKUP($D220,percelen!$AZ:$DM,O$2,0)</f>
        <v>N</v>
      </c>
      <c r="P220" s="4" t="str">
        <f>VLOOKUP($D220,percelen!$AZ:$DM,P$2,0)</f>
        <v>N</v>
      </c>
      <c r="Q220" s="4" t="str">
        <f>VLOOKUP($D220,percelen!$AZ:$DM,Q$2,0)</f>
        <v>N</v>
      </c>
      <c r="R220" s="205" t="str">
        <f>VLOOKUP($D220,percelen!$AZ:$DM,R$2,0)</f>
        <v>N</v>
      </c>
      <c r="S220" s="4" t="str">
        <f>VLOOKUP($D220,percelen!$AZ:$DM,S$2,0)</f>
        <v>N</v>
      </c>
      <c r="T220" s="4" t="str">
        <f>VLOOKUP($D220,percelen!$AZ:$DM,T$2,0)</f>
        <v>N</v>
      </c>
      <c r="U220" s="4" t="str">
        <f>VLOOKUP($D220,percelen!$AZ:$DM,U$2,0)</f>
        <v>N</v>
      </c>
      <c r="V220" s="4" t="str">
        <f>VLOOKUP($D220,percelen!$AZ:$DM,V$2,0)</f>
        <v>N</v>
      </c>
      <c r="W220" s="4" t="str">
        <f>IF(ISERROR(VLOOKUP($G220,GELDIGE_GEWASCODES_ECO!$B:$B,1,0)),"N","J")</f>
        <v>N</v>
      </c>
      <c r="X220" s="4" t="str">
        <f>IF(W220="J",IF(ISERROR(VLOOKUP($G220&amp;"_"&amp;$I220,GELDIGE_GEWASCODES_ECO!$A:$A,1,0)),"N","J"),"J")</f>
        <v>J</v>
      </c>
      <c r="Y220" s="4" t="str">
        <f>IF(ISERROR(VLOOKUP($G220,GELDIGE_GEWASCODES_ECO!$F:$F,1,0)),"N","J")</f>
        <v>N</v>
      </c>
      <c r="Z220" s="205" t="str">
        <f t="shared" si="100"/>
        <v>J</v>
      </c>
      <c r="AA220" s="4" t="str">
        <f>IF(ISERROR(VLOOKUP($G220,GELDIGE_GEWASCODES_ECO!$J:$J,1,0)),"N","J")</f>
        <v>N</v>
      </c>
      <c r="AB220" s="205" t="str">
        <f t="shared" si="101"/>
        <v>J</v>
      </c>
      <c r="AC220" s="4" t="str">
        <f t="shared" si="102"/>
        <v>J</v>
      </c>
      <c r="AD220" s="205" t="str">
        <f t="shared" si="103"/>
        <v>J</v>
      </c>
      <c r="AE220" s="205" t="str">
        <f t="shared" si="104"/>
        <v>J</v>
      </c>
      <c r="AF220" s="205" t="str">
        <f t="shared" si="105"/>
        <v>J</v>
      </c>
      <c r="AG220" s="205" t="str">
        <f t="shared" si="106"/>
        <v>J</v>
      </c>
      <c r="AH220" s="205" t="str">
        <f t="shared" si="107"/>
        <v>J</v>
      </c>
      <c r="AI220" s="205" t="str">
        <f t="shared" si="108"/>
        <v>J</v>
      </c>
      <c r="AJ220" s="205" t="str">
        <f t="shared" si="109"/>
        <v>J</v>
      </c>
      <c r="AK220" s="205" t="str">
        <f t="shared" si="110"/>
        <v>J</v>
      </c>
      <c r="AL220" s="4" t="str">
        <f t="shared" si="111"/>
        <v>N</v>
      </c>
      <c r="AM220" s="150" t="str">
        <f>IF(ISERROR(VLOOKUP(G220,LOV_CDT!E:F,2,0)),"",VLOOKUP(G220,LOV_CDT!E:F,2,0))</f>
        <v/>
      </c>
      <c r="AN220" s="150" t="str">
        <f>IF(ISERROR(VLOOKUP(G220,LOV_CDT!L:M,2,0)),"",VLOOKUP(G220,LOV_CDT!L:M,2,0))</f>
        <v/>
      </c>
      <c r="AO220" s="4" t="str">
        <f t="shared" si="112"/>
        <v>J</v>
      </c>
      <c r="AP220" s="4" t="str">
        <f t="shared" si="113"/>
        <v>J</v>
      </c>
      <c r="AQ220" s="4" t="str">
        <f t="shared" si="114"/>
        <v>J</v>
      </c>
      <c r="AR220" s="4" t="str">
        <f t="shared" si="115"/>
        <v>J</v>
      </c>
      <c r="AS220" s="4" t="str">
        <f t="shared" si="116"/>
        <v>J</v>
      </c>
      <c r="AT220" s="4" t="str">
        <f t="shared" si="117"/>
        <v>J</v>
      </c>
      <c r="AU220" s="4">
        <f t="shared" si="118"/>
        <v>0</v>
      </c>
      <c r="AV220" s="4">
        <f t="shared" si="119"/>
        <v>0</v>
      </c>
      <c r="AW220" s="4">
        <f t="shared" si="120"/>
        <v>0</v>
      </c>
      <c r="AX220" s="4">
        <f t="shared" si="121"/>
        <v>0</v>
      </c>
      <c r="AY220" s="4">
        <f t="shared" si="122"/>
        <v>0</v>
      </c>
      <c r="AZ220" s="4">
        <f t="shared" si="123"/>
        <v>0</v>
      </c>
      <c r="BA220" s="4">
        <f t="shared" si="124"/>
        <v>0</v>
      </c>
      <c r="BB220" s="4" t="e">
        <f>VLOOKUP(G220,ACTIVITEITENLIJST!E:I,BB$2,0)</f>
        <v>#N/A</v>
      </c>
      <c r="BC220" s="4" t="str">
        <f>IF(ISERROR(B220),"J",IF(ISERROR(VLOOKUP(B220,B$3:B219,1,0)),"J","N"))</f>
        <v>N</v>
      </c>
      <c r="BD220" s="354" t="str">
        <f t="shared" si="125"/>
        <v>N</v>
      </c>
      <c r="BE220" s="358" t="str">
        <f t="shared" si="126"/>
        <v>N</v>
      </c>
    </row>
    <row r="221" spans="1:57" x14ac:dyDescent="0.25">
      <c r="A221" t="str">
        <f t="shared" si="127"/>
        <v>_</v>
      </c>
      <c r="B221" t="str">
        <f t="shared" si="98"/>
        <v>_</v>
      </c>
      <c r="C221" s="2">
        <v>99</v>
      </c>
      <c r="D221" s="2" t="str">
        <f>IF(Invoer!B251&lt;&gt;"",Invoer!B251,"")</f>
        <v/>
      </c>
      <c r="E221" s="134" t="str">
        <f>IF(D221&lt;&gt;"",Invoer!Z251,"")</f>
        <v/>
      </c>
      <c r="F221" s="134" t="str">
        <f>IF(D221&lt;&gt;"",IF(Invoer!AH251="Ja","J",IF(Invoer!AH251="Nee","N","")),"")</f>
        <v/>
      </c>
      <c r="G221" s="36" t="str">
        <f>IF(OR(E221="",E221=0),"",VLOOKUP(E221,ACTIVITEITENLIJST!D:E,G$2,0))</f>
        <v/>
      </c>
      <c r="H221" s="205" t="str">
        <f t="shared" si="99"/>
        <v/>
      </c>
      <c r="I221" s="4" t="str">
        <f>VLOOKUP($D221,percelen!$AZ:$DM,I$2,0)</f>
        <v/>
      </c>
      <c r="J221" s="212" t="str">
        <f>VLOOKUP($D221,percelen!$AZ:$DM,J$2,0)</f>
        <v/>
      </c>
      <c r="K221" s="4"/>
      <c r="L221" s="4">
        <f>VLOOKUP($D221,percelen!$AZ:$DM,L$2,0)</f>
        <v>0</v>
      </c>
      <c r="M221" s="4" t="str">
        <f>VLOOKUP($D221,percelen!$AZ:$DM,M$2,0)</f>
        <v/>
      </c>
      <c r="N221" s="205" t="e">
        <f>VLOOKUP(M221,NORM!$B$31:$F$38,N$2,0)</f>
        <v>#N/A</v>
      </c>
      <c r="O221" s="4" t="str">
        <f>VLOOKUP($D221,percelen!$AZ:$DM,O$2,0)</f>
        <v>N</v>
      </c>
      <c r="P221" s="4" t="str">
        <f>VLOOKUP($D221,percelen!$AZ:$DM,P$2,0)</f>
        <v>N</v>
      </c>
      <c r="Q221" s="4" t="str">
        <f>VLOOKUP($D221,percelen!$AZ:$DM,Q$2,0)</f>
        <v>N</v>
      </c>
      <c r="R221" s="205" t="str">
        <f>VLOOKUP($D221,percelen!$AZ:$DM,R$2,0)</f>
        <v>N</v>
      </c>
      <c r="S221" s="4" t="str">
        <f>VLOOKUP($D221,percelen!$AZ:$DM,S$2,0)</f>
        <v>N</v>
      </c>
      <c r="T221" s="4" t="str">
        <f>VLOOKUP($D221,percelen!$AZ:$DM,T$2,0)</f>
        <v>N</v>
      </c>
      <c r="U221" s="4" t="str">
        <f>VLOOKUP($D221,percelen!$AZ:$DM,U$2,0)</f>
        <v>N</v>
      </c>
      <c r="V221" s="4" t="str">
        <f>VLOOKUP($D221,percelen!$AZ:$DM,V$2,0)</f>
        <v>N</v>
      </c>
      <c r="W221" s="4" t="str">
        <f>IF(ISERROR(VLOOKUP($G221,GELDIGE_GEWASCODES_ECO!$B:$B,1,0)),"N","J")</f>
        <v>N</v>
      </c>
      <c r="X221" s="4" t="str">
        <f>IF(W221="J",IF(ISERROR(VLOOKUP($G221&amp;"_"&amp;$I221,GELDIGE_GEWASCODES_ECO!$A:$A,1,0)),"N","J"),"J")</f>
        <v>J</v>
      </c>
      <c r="Y221" s="4" t="str">
        <f>IF(ISERROR(VLOOKUP($G221,GELDIGE_GEWASCODES_ECO!$F:$F,1,0)),"N","J")</f>
        <v>N</v>
      </c>
      <c r="Z221" s="205" t="str">
        <f t="shared" si="100"/>
        <v>J</v>
      </c>
      <c r="AA221" s="4" t="str">
        <f>IF(ISERROR(VLOOKUP($G221,GELDIGE_GEWASCODES_ECO!$J:$J,1,0)),"N","J")</f>
        <v>N</v>
      </c>
      <c r="AB221" s="205" t="str">
        <f t="shared" si="101"/>
        <v>J</v>
      </c>
      <c r="AC221" s="4" t="str">
        <f t="shared" si="102"/>
        <v>J</v>
      </c>
      <c r="AD221" s="205" t="str">
        <f t="shared" si="103"/>
        <v>J</v>
      </c>
      <c r="AE221" s="205" t="str">
        <f t="shared" si="104"/>
        <v>J</v>
      </c>
      <c r="AF221" s="205" t="str">
        <f t="shared" si="105"/>
        <v>J</v>
      </c>
      <c r="AG221" s="205" t="str">
        <f t="shared" si="106"/>
        <v>J</v>
      </c>
      <c r="AH221" s="205" t="str">
        <f t="shared" si="107"/>
        <v>J</v>
      </c>
      <c r="AI221" s="205" t="str">
        <f t="shared" si="108"/>
        <v>J</v>
      </c>
      <c r="AJ221" s="205" t="str">
        <f t="shared" si="109"/>
        <v>J</v>
      </c>
      <c r="AK221" s="205" t="str">
        <f t="shared" si="110"/>
        <v>J</v>
      </c>
      <c r="AL221" s="4" t="str">
        <f t="shared" si="111"/>
        <v>N</v>
      </c>
      <c r="AM221" s="150" t="str">
        <f>IF(ISERROR(VLOOKUP(G221,LOV_CDT!E:F,2,0)),"",VLOOKUP(G221,LOV_CDT!E:F,2,0))</f>
        <v/>
      </c>
      <c r="AN221" s="150" t="str">
        <f>IF(ISERROR(VLOOKUP(G221,LOV_CDT!L:M,2,0)),"",VLOOKUP(G221,LOV_CDT!L:M,2,0))</f>
        <v/>
      </c>
      <c r="AO221" s="4" t="str">
        <f t="shared" si="112"/>
        <v>J</v>
      </c>
      <c r="AP221" s="4" t="str">
        <f t="shared" si="113"/>
        <v>J</v>
      </c>
      <c r="AQ221" s="4" t="str">
        <f t="shared" si="114"/>
        <v>J</v>
      </c>
      <c r="AR221" s="4" t="str">
        <f t="shared" si="115"/>
        <v>J</v>
      </c>
      <c r="AS221" s="4" t="str">
        <f t="shared" si="116"/>
        <v>J</v>
      </c>
      <c r="AT221" s="4" t="str">
        <f t="shared" si="117"/>
        <v>J</v>
      </c>
      <c r="AU221" s="4">
        <f t="shared" si="118"/>
        <v>0</v>
      </c>
      <c r="AV221" s="4">
        <f t="shared" si="119"/>
        <v>0</v>
      </c>
      <c r="AW221" s="4">
        <f t="shared" si="120"/>
        <v>0</v>
      </c>
      <c r="AX221" s="4">
        <f t="shared" si="121"/>
        <v>0</v>
      </c>
      <c r="AY221" s="4">
        <f t="shared" si="122"/>
        <v>0</v>
      </c>
      <c r="AZ221" s="4">
        <f t="shared" si="123"/>
        <v>0</v>
      </c>
      <c r="BA221" s="4">
        <f t="shared" si="124"/>
        <v>0</v>
      </c>
      <c r="BB221" s="4" t="e">
        <f>VLOOKUP(G221,ACTIVITEITENLIJST!E:I,BB$2,0)</f>
        <v>#N/A</v>
      </c>
      <c r="BC221" s="4" t="str">
        <f>IF(ISERROR(B221),"J",IF(ISERROR(VLOOKUP(B221,B$3:B220,1,0)),"J","N"))</f>
        <v>N</v>
      </c>
      <c r="BD221" s="354" t="str">
        <f t="shared" si="125"/>
        <v>N</v>
      </c>
      <c r="BE221" s="358" t="str">
        <f t="shared" si="126"/>
        <v>N</v>
      </c>
    </row>
    <row r="222" spans="1:57" x14ac:dyDescent="0.25">
      <c r="A222" t="str">
        <f t="shared" si="127"/>
        <v>_</v>
      </c>
      <c r="B222" t="str">
        <f t="shared" si="98"/>
        <v>_</v>
      </c>
      <c r="C222" s="2">
        <v>99</v>
      </c>
      <c r="D222" s="2" t="str">
        <f>IF(Invoer!B252&lt;&gt;"",Invoer!B252,"")</f>
        <v/>
      </c>
      <c r="E222" s="134" t="str">
        <f>IF(D222&lt;&gt;"",Invoer!Z252,"")</f>
        <v/>
      </c>
      <c r="F222" s="134" t="str">
        <f>IF(D222&lt;&gt;"",IF(Invoer!AH252="Ja","J",IF(Invoer!AH252="Nee","N","")),"")</f>
        <v/>
      </c>
      <c r="G222" s="36" t="str">
        <f>IF(OR(E222="",E222=0),"",VLOOKUP(E222,ACTIVITEITENLIJST!D:E,G$2,0))</f>
        <v/>
      </c>
      <c r="H222" s="205" t="str">
        <f t="shared" si="99"/>
        <v/>
      </c>
      <c r="I222" s="4" t="str">
        <f>VLOOKUP($D222,percelen!$AZ:$DM,I$2,0)</f>
        <v/>
      </c>
      <c r="J222" s="212" t="str">
        <f>VLOOKUP($D222,percelen!$AZ:$DM,J$2,0)</f>
        <v/>
      </c>
      <c r="K222" s="4"/>
      <c r="L222" s="4">
        <f>VLOOKUP($D222,percelen!$AZ:$DM,L$2,0)</f>
        <v>0</v>
      </c>
      <c r="M222" s="4" t="str">
        <f>VLOOKUP($D222,percelen!$AZ:$DM,M$2,0)</f>
        <v/>
      </c>
      <c r="N222" s="205" t="e">
        <f>VLOOKUP(M222,NORM!$B$31:$F$38,N$2,0)</f>
        <v>#N/A</v>
      </c>
      <c r="O222" s="4" t="str">
        <f>VLOOKUP($D222,percelen!$AZ:$DM,O$2,0)</f>
        <v>N</v>
      </c>
      <c r="P222" s="4" t="str">
        <f>VLOOKUP($D222,percelen!$AZ:$DM,P$2,0)</f>
        <v>N</v>
      </c>
      <c r="Q222" s="4" t="str">
        <f>VLOOKUP($D222,percelen!$AZ:$DM,Q$2,0)</f>
        <v>N</v>
      </c>
      <c r="R222" s="205" t="str">
        <f>VLOOKUP($D222,percelen!$AZ:$DM,R$2,0)</f>
        <v>N</v>
      </c>
      <c r="S222" s="4" t="str">
        <f>VLOOKUP($D222,percelen!$AZ:$DM,S$2,0)</f>
        <v>N</v>
      </c>
      <c r="T222" s="4" t="str">
        <f>VLOOKUP($D222,percelen!$AZ:$DM,T$2,0)</f>
        <v>N</v>
      </c>
      <c r="U222" s="4" t="str">
        <f>VLOOKUP($D222,percelen!$AZ:$DM,U$2,0)</f>
        <v>N</v>
      </c>
      <c r="V222" s="4" t="str">
        <f>VLOOKUP($D222,percelen!$AZ:$DM,V$2,0)</f>
        <v>N</v>
      </c>
      <c r="W222" s="4" t="str">
        <f>IF(ISERROR(VLOOKUP($G222,GELDIGE_GEWASCODES_ECO!$B:$B,1,0)),"N","J")</f>
        <v>N</v>
      </c>
      <c r="X222" s="4" t="str">
        <f>IF(W222="J",IF(ISERROR(VLOOKUP($G222&amp;"_"&amp;$I222,GELDIGE_GEWASCODES_ECO!$A:$A,1,0)),"N","J"),"J")</f>
        <v>J</v>
      </c>
      <c r="Y222" s="4" t="str">
        <f>IF(ISERROR(VLOOKUP($G222,GELDIGE_GEWASCODES_ECO!$F:$F,1,0)),"N","J")</f>
        <v>N</v>
      </c>
      <c r="Z222" s="205" t="str">
        <f t="shared" si="100"/>
        <v>J</v>
      </c>
      <c r="AA222" s="4" t="str">
        <f>IF(ISERROR(VLOOKUP($G222,GELDIGE_GEWASCODES_ECO!$J:$J,1,0)),"N","J")</f>
        <v>N</v>
      </c>
      <c r="AB222" s="205" t="str">
        <f t="shared" si="101"/>
        <v>J</v>
      </c>
      <c r="AC222" s="4" t="str">
        <f t="shared" si="102"/>
        <v>J</v>
      </c>
      <c r="AD222" s="205" t="str">
        <f t="shared" si="103"/>
        <v>J</v>
      </c>
      <c r="AE222" s="205" t="str">
        <f t="shared" si="104"/>
        <v>J</v>
      </c>
      <c r="AF222" s="205" t="str">
        <f t="shared" si="105"/>
        <v>J</v>
      </c>
      <c r="AG222" s="205" t="str">
        <f t="shared" si="106"/>
        <v>J</v>
      </c>
      <c r="AH222" s="205" t="str">
        <f t="shared" si="107"/>
        <v>J</v>
      </c>
      <c r="AI222" s="205" t="str">
        <f t="shared" si="108"/>
        <v>J</v>
      </c>
      <c r="AJ222" s="205" t="str">
        <f t="shared" si="109"/>
        <v>J</v>
      </c>
      <c r="AK222" s="205" t="str">
        <f t="shared" si="110"/>
        <v>J</v>
      </c>
      <c r="AL222" s="4" t="str">
        <f t="shared" si="111"/>
        <v>N</v>
      </c>
      <c r="AM222" s="150" t="str">
        <f>IF(ISERROR(VLOOKUP(G222,LOV_CDT!E:F,2,0)),"",VLOOKUP(G222,LOV_CDT!E:F,2,0))</f>
        <v/>
      </c>
      <c r="AN222" s="150" t="str">
        <f>IF(ISERROR(VLOOKUP(G222,LOV_CDT!L:M,2,0)),"",VLOOKUP(G222,LOV_CDT!L:M,2,0))</f>
        <v/>
      </c>
      <c r="AO222" s="4" t="str">
        <f t="shared" si="112"/>
        <v>J</v>
      </c>
      <c r="AP222" s="4" t="str">
        <f t="shared" si="113"/>
        <v>J</v>
      </c>
      <c r="AQ222" s="4" t="str">
        <f t="shared" si="114"/>
        <v>J</v>
      </c>
      <c r="AR222" s="4" t="str">
        <f t="shared" si="115"/>
        <v>J</v>
      </c>
      <c r="AS222" s="4" t="str">
        <f t="shared" si="116"/>
        <v>J</v>
      </c>
      <c r="AT222" s="4" t="str">
        <f t="shared" si="117"/>
        <v>J</v>
      </c>
      <c r="AU222" s="4">
        <f t="shared" si="118"/>
        <v>0</v>
      </c>
      <c r="AV222" s="4">
        <f t="shared" si="119"/>
        <v>0</v>
      </c>
      <c r="AW222" s="4">
        <f t="shared" si="120"/>
        <v>0</v>
      </c>
      <c r="AX222" s="4">
        <f t="shared" si="121"/>
        <v>0</v>
      </c>
      <c r="AY222" s="4">
        <f t="shared" si="122"/>
        <v>0</v>
      </c>
      <c r="AZ222" s="4">
        <f t="shared" si="123"/>
        <v>0</v>
      </c>
      <c r="BA222" s="4">
        <f t="shared" si="124"/>
        <v>0</v>
      </c>
      <c r="BB222" s="4" t="e">
        <f>VLOOKUP(G222,ACTIVITEITENLIJST!E:I,BB$2,0)</f>
        <v>#N/A</v>
      </c>
      <c r="BC222" s="4" t="str">
        <f>IF(ISERROR(B222),"J",IF(ISERROR(VLOOKUP(B222,B$3:B221,1,0)),"J","N"))</f>
        <v>N</v>
      </c>
      <c r="BD222" s="354" t="str">
        <f t="shared" si="125"/>
        <v>N</v>
      </c>
      <c r="BE222" s="358" t="str">
        <f t="shared" si="126"/>
        <v>N</v>
      </c>
    </row>
    <row r="223" spans="1:57" x14ac:dyDescent="0.25">
      <c r="A223" t="str">
        <f t="shared" si="127"/>
        <v>_</v>
      </c>
      <c r="B223" t="str">
        <f t="shared" si="98"/>
        <v>_</v>
      </c>
      <c r="C223" s="2">
        <v>99</v>
      </c>
      <c r="D223" s="2" t="str">
        <f>IF(Invoer!B253&lt;&gt;"",Invoer!B253,"")</f>
        <v/>
      </c>
      <c r="E223" s="134" t="str">
        <f>IF(D223&lt;&gt;"",Invoer!Z253,"")</f>
        <v/>
      </c>
      <c r="F223" s="134" t="str">
        <f>IF(D223&lt;&gt;"",IF(Invoer!AH253="Ja","J",IF(Invoer!AH253="Nee","N","")),"")</f>
        <v/>
      </c>
      <c r="G223" s="36" t="str">
        <f>IF(OR(E223="",E223=0),"",VLOOKUP(E223,ACTIVITEITENLIJST!D:E,G$2,0))</f>
        <v/>
      </c>
      <c r="H223" s="205" t="str">
        <f t="shared" si="99"/>
        <v/>
      </c>
      <c r="I223" s="4" t="str">
        <f>VLOOKUP($D223,percelen!$AZ:$DM,I$2,0)</f>
        <v/>
      </c>
      <c r="J223" s="212" t="str">
        <f>VLOOKUP($D223,percelen!$AZ:$DM,J$2,0)</f>
        <v/>
      </c>
      <c r="K223" s="4"/>
      <c r="L223" s="4">
        <f>VLOOKUP($D223,percelen!$AZ:$DM,L$2,0)</f>
        <v>0</v>
      </c>
      <c r="M223" s="4" t="str">
        <f>VLOOKUP($D223,percelen!$AZ:$DM,M$2,0)</f>
        <v/>
      </c>
      <c r="N223" s="205" t="e">
        <f>VLOOKUP(M223,NORM!$B$31:$F$38,N$2,0)</f>
        <v>#N/A</v>
      </c>
      <c r="O223" s="4" t="str">
        <f>VLOOKUP($D223,percelen!$AZ:$DM,O$2,0)</f>
        <v>N</v>
      </c>
      <c r="P223" s="4" t="str">
        <f>VLOOKUP($D223,percelen!$AZ:$DM,P$2,0)</f>
        <v>N</v>
      </c>
      <c r="Q223" s="4" t="str">
        <f>VLOOKUP($D223,percelen!$AZ:$DM,Q$2,0)</f>
        <v>N</v>
      </c>
      <c r="R223" s="205" t="str">
        <f>VLOOKUP($D223,percelen!$AZ:$DM,R$2,0)</f>
        <v>N</v>
      </c>
      <c r="S223" s="4" t="str">
        <f>VLOOKUP($D223,percelen!$AZ:$DM,S$2,0)</f>
        <v>N</v>
      </c>
      <c r="T223" s="4" t="str">
        <f>VLOOKUP($D223,percelen!$AZ:$DM,T$2,0)</f>
        <v>N</v>
      </c>
      <c r="U223" s="4" t="str">
        <f>VLOOKUP($D223,percelen!$AZ:$DM,U$2,0)</f>
        <v>N</v>
      </c>
      <c r="V223" s="4" t="str">
        <f>VLOOKUP($D223,percelen!$AZ:$DM,V$2,0)</f>
        <v>N</v>
      </c>
      <c r="W223" s="4" t="str">
        <f>IF(ISERROR(VLOOKUP($G223,GELDIGE_GEWASCODES_ECO!$B:$B,1,0)),"N","J")</f>
        <v>N</v>
      </c>
      <c r="X223" s="4" t="str">
        <f>IF(W223="J",IF(ISERROR(VLOOKUP($G223&amp;"_"&amp;$I223,GELDIGE_GEWASCODES_ECO!$A:$A,1,0)),"N","J"),"J")</f>
        <v>J</v>
      </c>
      <c r="Y223" s="4" t="str">
        <f>IF(ISERROR(VLOOKUP($G223,GELDIGE_GEWASCODES_ECO!$F:$F,1,0)),"N","J")</f>
        <v>N</v>
      </c>
      <c r="Z223" s="205" t="str">
        <f t="shared" si="100"/>
        <v>J</v>
      </c>
      <c r="AA223" s="4" t="str">
        <f>IF(ISERROR(VLOOKUP($G223,GELDIGE_GEWASCODES_ECO!$J:$J,1,0)),"N","J")</f>
        <v>N</v>
      </c>
      <c r="AB223" s="205" t="str">
        <f t="shared" si="101"/>
        <v>J</v>
      </c>
      <c r="AC223" s="4" t="str">
        <f t="shared" si="102"/>
        <v>J</v>
      </c>
      <c r="AD223" s="205" t="str">
        <f t="shared" si="103"/>
        <v>J</v>
      </c>
      <c r="AE223" s="205" t="str">
        <f t="shared" si="104"/>
        <v>J</v>
      </c>
      <c r="AF223" s="205" t="str">
        <f t="shared" si="105"/>
        <v>J</v>
      </c>
      <c r="AG223" s="205" t="str">
        <f t="shared" si="106"/>
        <v>J</v>
      </c>
      <c r="AH223" s="205" t="str">
        <f t="shared" si="107"/>
        <v>J</v>
      </c>
      <c r="AI223" s="205" t="str">
        <f t="shared" si="108"/>
        <v>J</v>
      </c>
      <c r="AJ223" s="205" t="str">
        <f t="shared" si="109"/>
        <v>J</v>
      </c>
      <c r="AK223" s="205" t="str">
        <f t="shared" si="110"/>
        <v>J</v>
      </c>
      <c r="AL223" s="4" t="str">
        <f t="shared" si="111"/>
        <v>N</v>
      </c>
      <c r="AM223" s="150" t="str">
        <f>IF(ISERROR(VLOOKUP(G223,LOV_CDT!E:F,2,0)),"",VLOOKUP(G223,LOV_CDT!E:F,2,0))</f>
        <v/>
      </c>
      <c r="AN223" s="150" t="str">
        <f>IF(ISERROR(VLOOKUP(G223,LOV_CDT!L:M,2,0)),"",VLOOKUP(G223,LOV_CDT!L:M,2,0))</f>
        <v/>
      </c>
      <c r="AO223" s="4" t="str">
        <f t="shared" si="112"/>
        <v>J</v>
      </c>
      <c r="AP223" s="4" t="str">
        <f t="shared" si="113"/>
        <v>J</v>
      </c>
      <c r="AQ223" s="4" t="str">
        <f t="shared" si="114"/>
        <v>J</v>
      </c>
      <c r="AR223" s="4" t="str">
        <f t="shared" si="115"/>
        <v>J</v>
      </c>
      <c r="AS223" s="4" t="str">
        <f t="shared" si="116"/>
        <v>J</v>
      </c>
      <c r="AT223" s="4" t="str">
        <f t="shared" si="117"/>
        <v>J</v>
      </c>
      <c r="AU223" s="4">
        <f t="shared" si="118"/>
        <v>0</v>
      </c>
      <c r="AV223" s="4">
        <f t="shared" si="119"/>
        <v>0</v>
      </c>
      <c r="AW223" s="4">
        <f t="shared" si="120"/>
        <v>0</v>
      </c>
      <c r="AX223" s="4">
        <f t="shared" si="121"/>
        <v>0</v>
      </c>
      <c r="AY223" s="4">
        <f t="shared" si="122"/>
        <v>0</v>
      </c>
      <c r="AZ223" s="4">
        <f t="shared" si="123"/>
        <v>0</v>
      </c>
      <c r="BA223" s="4">
        <f t="shared" si="124"/>
        <v>0</v>
      </c>
      <c r="BB223" s="4" t="e">
        <f>VLOOKUP(G223,ACTIVITEITENLIJST!E:I,BB$2,0)</f>
        <v>#N/A</v>
      </c>
      <c r="BC223" s="4" t="str">
        <f>IF(ISERROR(B223),"J",IF(ISERROR(VLOOKUP(B223,B$3:B222,1,0)),"J","N"))</f>
        <v>N</v>
      </c>
      <c r="BD223" s="354" t="str">
        <f t="shared" si="125"/>
        <v>N</v>
      </c>
      <c r="BE223" s="358" t="str">
        <f t="shared" si="126"/>
        <v>N</v>
      </c>
    </row>
    <row r="224" spans="1:57" x14ac:dyDescent="0.25">
      <c r="A224" t="str">
        <f t="shared" si="127"/>
        <v>_</v>
      </c>
      <c r="B224" t="str">
        <f t="shared" si="98"/>
        <v>_</v>
      </c>
      <c r="C224" s="2">
        <v>99</v>
      </c>
      <c r="D224" s="2" t="str">
        <f>IF(Invoer!B254&lt;&gt;"",Invoer!B254,"")</f>
        <v/>
      </c>
      <c r="E224" s="134" t="str">
        <f>IF(D224&lt;&gt;"",Invoer!Z254,"")</f>
        <v/>
      </c>
      <c r="F224" s="134" t="str">
        <f>IF(D224&lt;&gt;"",IF(Invoer!AH254="Ja","J",IF(Invoer!AH254="Nee","N","")),"")</f>
        <v/>
      </c>
      <c r="G224" s="36" t="str">
        <f>IF(OR(E224="",E224=0),"",VLOOKUP(E224,ACTIVITEITENLIJST!D:E,G$2,0))</f>
        <v/>
      </c>
      <c r="H224" s="205" t="str">
        <f t="shared" si="99"/>
        <v/>
      </c>
      <c r="I224" s="4" t="str">
        <f>VLOOKUP($D224,percelen!$AZ:$DM,I$2,0)</f>
        <v/>
      </c>
      <c r="J224" s="212" t="str">
        <f>VLOOKUP($D224,percelen!$AZ:$DM,J$2,0)</f>
        <v/>
      </c>
      <c r="K224" s="4"/>
      <c r="L224" s="4">
        <f>VLOOKUP($D224,percelen!$AZ:$DM,L$2,0)</f>
        <v>0</v>
      </c>
      <c r="M224" s="4" t="str">
        <f>VLOOKUP($D224,percelen!$AZ:$DM,M$2,0)</f>
        <v/>
      </c>
      <c r="N224" s="205" t="e">
        <f>VLOOKUP(M224,NORM!$B$31:$F$38,N$2,0)</f>
        <v>#N/A</v>
      </c>
      <c r="O224" s="4" t="str">
        <f>VLOOKUP($D224,percelen!$AZ:$DM,O$2,0)</f>
        <v>N</v>
      </c>
      <c r="P224" s="4" t="str">
        <f>VLOOKUP($D224,percelen!$AZ:$DM,P$2,0)</f>
        <v>N</v>
      </c>
      <c r="Q224" s="4" t="str">
        <f>VLOOKUP($D224,percelen!$AZ:$DM,Q$2,0)</f>
        <v>N</v>
      </c>
      <c r="R224" s="205" t="str">
        <f>VLOOKUP($D224,percelen!$AZ:$DM,R$2,0)</f>
        <v>N</v>
      </c>
      <c r="S224" s="4" t="str">
        <f>VLOOKUP($D224,percelen!$AZ:$DM,S$2,0)</f>
        <v>N</v>
      </c>
      <c r="T224" s="4" t="str">
        <f>VLOOKUP($D224,percelen!$AZ:$DM,T$2,0)</f>
        <v>N</v>
      </c>
      <c r="U224" s="4" t="str">
        <f>VLOOKUP($D224,percelen!$AZ:$DM,U$2,0)</f>
        <v>N</v>
      </c>
      <c r="V224" s="4" t="str">
        <f>VLOOKUP($D224,percelen!$AZ:$DM,V$2,0)</f>
        <v>N</v>
      </c>
      <c r="W224" s="4" t="str">
        <f>IF(ISERROR(VLOOKUP($G224,GELDIGE_GEWASCODES_ECO!$B:$B,1,0)),"N","J")</f>
        <v>N</v>
      </c>
      <c r="X224" s="4" t="str">
        <f>IF(W224="J",IF(ISERROR(VLOOKUP($G224&amp;"_"&amp;$I224,GELDIGE_GEWASCODES_ECO!$A:$A,1,0)),"N","J"),"J")</f>
        <v>J</v>
      </c>
      <c r="Y224" s="4" t="str">
        <f>IF(ISERROR(VLOOKUP($G224,GELDIGE_GEWASCODES_ECO!$F:$F,1,0)),"N","J")</f>
        <v>N</v>
      </c>
      <c r="Z224" s="205" t="str">
        <f t="shared" si="100"/>
        <v>J</v>
      </c>
      <c r="AA224" s="4" t="str">
        <f>IF(ISERROR(VLOOKUP($G224,GELDIGE_GEWASCODES_ECO!$J:$J,1,0)),"N","J")</f>
        <v>N</v>
      </c>
      <c r="AB224" s="205" t="str">
        <f t="shared" si="101"/>
        <v>J</v>
      </c>
      <c r="AC224" s="4" t="str">
        <f t="shared" si="102"/>
        <v>J</v>
      </c>
      <c r="AD224" s="205" t="str">
        <f t="shared" si="103"/>
        <v>J</v>
      </c>
      <c r="AE224" s="205" t="str">
        <f t="shared" si="104"/>
        <v>J</v>
      </c>
      <c r="AF224" s="205" t="str">
        <f t="shared" si="105"/>
        <v>J</v>
      </c>
      <c r="AG224" s="205" t="str">
        <f t="shared" si="106"/>
        <v>J</v>
      </c>
      <c r="AH224" s="205" t="str">
        <f t="shared" si="107"/>
        <v>J</v>
      </c>
      <c r="AI224" s="205" t="str">
        <f t="shared" si="108"/>
        <v>J</v>
      </c>
      <c r="AJ224" s="205" t="str">
        <f t="shared" si="109"/>
        <v>J</v>
      </c>
      <c r="AK224" s="205" t="str">
        <f t="shared" si="110"/>
        <v>J</v>
      </c>
      <c r="AL224" s="4" t="str">
        <f t="shared" si="111"/>
        <v>N</v>
      </c>
      <c r="AM224" s="150" t="str">
        <f>IF(ISERROR(VLOOKUP(G224,LOV_CDT!E:F,2,0)),"",VLOOKUP(G224,LOV_CDT!E:F,2,0))</f>
        <v/>
      </c>
      <c r="AN224" s="150" t="str">
        <f>IF(ISERROR(VLOOKUP(G224,LOV_CDT!L:M,2,0)),"",VLOOKUP(G224,LOV_CDT!L:M,2,0))</f>
        <v/>
      </c>
      <c r="AO224" s="4" t="str">
        <f t="shared" si="112"/>
        <v>J</v>
      </c>
      <c r="AP224" s="4" t="str">
        <f t="shared" si="113"/>
        <v>J</v>
      </c>
      <c r="AQ224" s="4" t="str">
        <f t="shared" si="114"/>
        <v>J</v>
      </c>
      <c r="AR224" s="4" t="str">
        <f t="shared" si="115"/>
        <v>J</v>
      </c>
      <c r="AS224" s="4" t="str">
        <f t="shared" si="116"/>
        <v>J</v>
      </c>
      <c r="AT224" s="4" t="str">
        <f t="shared" si="117"/>
        <v>J</v>
      </c>
      <c r="AU224" s="4">
        <f t="shared" si="118"/>
        <v>0</v>
      </c>
      <c r="AV224" s="4">
        <f t="shared" si="119"/>
        <v>0</v>
      </c>
      <c r="AW224" s="4">
        <f t="shared" si="120"/>
        <v>0</v>
      </c>
      <c r="AX224" s="4">
        <f t="shared" si="121"/>
        <v>0</v>
      </c>
      <c r="AY224" s="4">
        <f t="shared" si="122"/>
        <v>0</v>
      </c>
      <c r="AZ224" s="4">
        <f t="shared" si="123"/>
        <v>0</v>
      </c>
      <c r="BA224" s="4">
        <f t="shared" si="124"/>
        <v>0</v>
      </c>
      <c r="BB224" s="4" t="e">
        <f>VLOOKUP(G224,ACTIVITEITENLIJST!E:I,BB$2,0)</f>
        <v>#N/A</v>
      </c>
      <c r="BC224" s="4" t="str">
        <f>IF(ISERROR(B224),"J",IF(ISERROR(VLOOKUP(B224,B$3:B223,1,0)),"J","N"))</f>
        <v>N</v>
      </c>
      <c r="BD224" s="354" t="str">
        <f t="shared" si="125"/>
        <v>N</v>
      </c>
      <c r="BE224" s="358" t="str">
        <f t="shared" si="126"/>
        <v>N</v>
      </c>
    </row>
    <row r="225" spans="1:57" x14ac:dyDescent="0.25">
      <c r="A225" t="str">
        <f t="shared" si="127"/>
        <v>_</v>
      </c>
      <c r="B225" t="str">
        <f t="shared" si="98"/>
        <v>_</v>
      </c>
      <c r="C225" s="2">
        <v>99</v>
      </c>
      <c r="D225" s="2" t="str">
        <f>IF(Invoer!B255&lt;&gt;"",Invoer!B255,"")</f>
        <v/>
      </c>
      <c r="E225" s="134" t="str">
        <f>IF(D225&lt;&gt;"",Invoer!Z255,"")</f>
        <v/>
      </c>
      <c r="F225" s="134" t="str">
        <f>IF(D225&lt;&gt;"",IF(Invoer!AH255="Ja","J",IF(Invoer!AH255="Nee","N","")),"")</f>
        <v/>
      </c>
      <c r="G225" s="36" t="str">
        <f>IF(OR(E225="",E225=0),"",VLOOKUP(E225,ACTIVITEITENLIJST!D:E,G$2,0))</f>
        <v/>
      </c>
      <c r="H225" s="205" t="str">
        <f t="shared" si="99"/>
        <v/>
      </c>
      <c r="I225" s="4" t="str">
        <f>VLOOKUP($D225,percelen!$AZ:$DM,I$2,0)</f>
        <v/>
      </c>
      <c r="J225" s="212" t="str">
        <f>VLOOKUP($D225,percelen!$AZ:$DM,J$2,0)</f>
        <v/>
      </c>
      <c r="K225" s="4"/>
      <c r="L225" s="4">
        <f>VLOOKUP($D225,percelen!$AZ:$DM,L$2,0)</f>
        <v>0</v>
      </c>
      <c r="M225" s="4" t="str">
        <f>VLOOKUP($D225,percelen!$AZ:$DM,M$2,0)</f>
        <v/>
      </c>
      <c r="N225" s="205" t="e">
        <f>VLOOKUP(M225,NORM!$B$31:$F$38,N$2,0)</f>
        <v>#N/A</v>
      </c>
      <c r="O225" s="4" t="str">
        <f>VLOOKUP($D225,percelen!$AZ:$DM,O$2,0)</f>
        <v>N</v>
      </c>
      <c r="P225" s="4" t="str">
        <f>VLOOKUP($D225,percelen!$AZ:$DM,P$2,0)</f>
        <v>N</v>
      </c>
      <c r="Q225" s="4" t="str">
        <f>VLOOKUP($D225,percelen!$AZ:$DM,Q$2,0)</f>
        <v>N</v>
      </c>
      <c r="R225" s="205" t="str">
        <f>VLOOKUP($D225,percelen!$AZ:$DM,R$2,0)</f>
        <v>N</v>
      </c>
      <c r="S225" s="4" t="str">
        <f>VLOOKUP($D225,percelen!$AZ:$DM,S$2,0)</f>
        <v>N</v>
      </c>
      <c r="T225" s="4" t="str">
        <f>VLOOKUP($D225,percelen!$AZ:$DM,T$2,0)</f>
        <v>N</v>
      </c>
      <c r="U225" s="4" t="str">
        <f>VLOOKUP($D225,percelen!$AZ:$DM,U$2,0)</f>
        <v>N</v>
      </c>
      <c r="V225" s="4" t="str">
        <f>VLOOKUP($D225,percelen!$AZ:$DM,V$2,0)</f>
        <v>N</v>
      </c>
      <c r="W225" s="4" t="str">
        <f>IF(ISERROR(VLOOKUP($G225,GELDIGE_GEWASCODES_ECO!$B:$B,1,0)),"N","J")</f>
        <v>N</v>
      </c>
      <c r="X225" s="4" t="str">
        <f>IF(W225="J",IF(ISERROR(VLOOKUP($G225&amp;"_"&amp;$I225,GELDIGE_GEWASCODES_ECO!$A:$A,1,0)),"N","J"),"J")</f>
        <v>J</v>
      </c>
      <c r="Y225" s="4" t="str">
        <f>IF(ISERROR(VLOOKUP($G225,GELDIGE_GEWASCODES_ECO!$F:$F,1,0)),"N","J")</f>
        <v>N</v>
      </c>
      <c r="Z225" s="205" t="str">
        <f t="shared" si="100"/>
        <v>J</v>
      </c>
      <c r="AA225" s="4" t="str">
        <f>IF(ISERROR(VLOOKUP($G225,GELDIGE_GEWASCODES_ECO!$J:$J,1,0)),"N","J")</f>
        <v>N</v>
      </c>
      <c r="AB225" s="205" t="str">
        <f t="shared" si="101"/>
        <v>J</v>
      </c>
      <c r="AC225" s="4" t="str">
        <f t="shared" si="102"/>
        <v>J</v>
      </c>
      <c r="AD225" s="205" t="str">
        <f t="shared" si="103"/>
        <v>J</v>
      </c>
      <c r="AE225" s="205" t="str">
        <f t="shared" si="104"/>
        <v>J</v>
      </c>
      <c r="AF225" s="205" t="str">
        <f t="shared" si="105"/>
        <v>J</v>
      </c>
      <c r="AG225" s="205" t="str">
        <f t="shared" si="106"/>
        <v>J</v>
      </c>
      <c r="AH225" s="205" t="str">
        <f t="shared" si="107"/>
        <v>J</v>
      </c>
      <c r="AI225" s="205" t="str">
        <f t="shared" si="108"/>
        <v>J</v>
      </c>
      <c r="AJ225" s="205" t="str">
        <f t="shared" si="109"/>
        <v>J</v>
      </c>
      <c r="AK225" s="205" t="str">
        <f t="shared" si="110"/>
        <v>J</v>
      </c>
      <c r="AL225" s="4" t="str">
        <f t="shared" si="111"/>
        <v>N</v>
      </c>
      <c r="AM225" s="150" t="str">
        <f>IF(ISERROR(VLOOKUP(G225,LOV_CDT!E:F,2,0)),"",VLOOKUP(G225,LOV_CDT!E:F,2,0))</f>
        <v/>
      </c>
      <c r="AN225" s="150" t="str">
        <f>IF(ISERROR(VLOOKUP(G225,LOV_CDT!L:M,2,0)),"",VLOOKUP(G225,LOV_CDT!L:M,2,0))</f>
        <v/>
      </c>
      <c r="AO225" s="4" t="str">
        <f t="shared" si="112"/>
        <v>J</v>
      </c>
      <c r="AP225" s="4" t="str">
        <f t="shared" si="113"/>
        <v>J</v>
      </c>
      <c r="AQ225" s="4" t="str">
        <f t="shared" si="114"/>
        <v>J</v>
      </c>
      <c r="AR225" s="4" t="str">
        <f t="shared" si="115"/>
        <v>J</v>
      </c>
      <c r="AS225" s="4" t="str">
        <f t="shared" si="116"/>
        <v>J</v>
      </c>
      <c r="AT225" s="4" t="str">
        <f t="shared" si="117"/>
        <v>J</v>
      </c>
      <c r="AU225" s="4">
        <f t="shared" si="118"/>
        <v>0</v>
      </c>
      <c r="AV225" s="4">
        <f t="shared" si="119"/>
        <v>0</v>
      </c>
      <c r="AW225" s="4">
        <f t="shared" si="120"/>
        <v>0</v>
      </c>
      <c r="AX225" s="4">
        <f t="shared" si="121"/>
        <v>0</v>
      </c>
      <c r="AY225" s="4">
        <f t="shared" si="122"/>
        <v>0</v>
      </c>
      <c r="AZ225" s="4">
        <f t="shared" si="123"/>
        <v>0</v>
      </c>
      <c r="BA225" s="4">
        <f t="shared" si="124"/>
        <v>0</v>
      </c>
      <c r="BB225" s="4" t="e">
        <f>VLOOKUP(G225,ACTIVITEITENLIJST!E:I,BB$2,0)</f>
        <v>#N/A</v>
      </c>
      <c r="BC225" s="4" t="str">
        <f>IF(ISERROR(B225),"J",IF(ISERROR(VLOOKUP(B225,B$3:B224,1,0)),"J","N"))</f>
        <v>N</v>
      </c>
      <c r="BD225" s="354" t="str">
        <f t="shared" si="125"/>
        <v>N</v>
      </c>
      <c r="BE225" s="358" t="str">
        <f t="shared" si="126"/>
        <v>N</v>
      </c>
    </row>
    <row r="226" spans="1:57" x14ac:dyDescent="0.25">
      <c r="A226" t="str">
        <f t="shared" si="127"/>
        <v>_</v>
      </c>
      <c r="B226" t="str">
        <f t="shared" si="98"/>
        <v>_</v>
      </c>
      <c r="C226" s="2">
        <v>99</v>
      </c>
      <c r="D226" s="2" t="str">
        <f>IF(Invoer!B256&lt;&gt;"",Invoer!B256,"")</f>
        <v/>
      </c>
      <c r="E226" s="134" t="str">
        <f>IF(D226&lt;&gt;"",Invoer!Z256,"")</f>
        <v/>
      </c>
      <c r="F226" s="134" t="str">
        <f>IF(D226&lt;&gt;"",IF(Invoer!AH256="Ja","J",IF(Invoer!AH256="Nee","N","")),"")</f>
        <v/>
      </c>
      <c r="G226" s="36" t="str">
        <f>IF(OR(E226="",E226=0),"",VLOOKUP(E226,ACTIVITEITENLIJST!D:E,G$2,0))</f>
        <v/>
      </c>
      <c r="H226" s="205" t="str">
        <f t="shared" si="99"/>
        <v/>
      </c>
      <c r="I226" s="4" t="str">
        <f>VLOOKUP($D226,percelen!$AZ:$DM,I$2,0)</f>
        <v/>
      </c>
      <c r="J226" s="212" t="str">
        <f>VLOOKUP($D226,percelen!$AZ:$DM,J$2,0)</f>
        <v/>
      </c>
      <c r="K226" s="4"/>
      <c r="L226" s="4">
        <f>VLOOKUP($D226,percelen!$AZ:$DM,L$2,0)</f>
        <v>0</v>
      </c>
      <c r="M226" s="4" t="str">
        <f>VLOOKUP($D226,percelen!$AZ:$DM,M$2,0)</f>
        <v/>
      </c>
      <c r="N226" s="205" t="e">
        <f>VLOOKUP(M226,NORM!$B$31:$F$38,N$2,0)</f>
        <v>#N/A</v>
      </c>
      <c r="O226" s="4" t="str">
        <f>VLOOKUP($D226,percelen!$AZ:$DM,O$2,0)</f>
        <v>N</v>
      </c>
      <c r="P226" s="4" t="str">
        <f>VLOOKUP($D226,percelen!$AZ:$DM,P$2,0)</f>
        <v>N</v>
      </c>
      <c r="Q226" s="4" t="str">
        <f>VLOOKUP($D226,percelen!$AZ:$DM,Q$2,0)</f>
        <v>N</v>
      </c>
      <c r="R226" s="205" t="str">
        <f>VLOOKUP($D226,percelen!$AZ:$DM,R$2,0)</f>
        <v>N</v>
      </c>
      <c r="S226" s="4" t="str">
        <f>VLOOKUP($D226,percelen!$AZ:$DM,S$2,0)</f>
        <v>N</v>
      </c>
      <c r="T226" s="4" t="str">
        <f>VLOOKUP($D226,percelen!$AZ:$DM,T$2,0)</f>
        <v>N</v>
      </c>
      <c r="U226" s="4" t="str">
        <f>VLOOKUP($D226,percelen!$AZ:$DM,U$2,0)</f>
        <v>N</v>
      </c>
      <c r="V226" s="4" t="str">
        <f>VLOOKUP($D226,percelen!$AZ:$DM,V$2,0)</f>
        <v>N</v>
      </c>
      <c r="W226" s="4" t="str">
        <f>IF(ISERROR(VLOOKUP($G226,GELDIGE_GEWASCODES_ECO!$B:$B,1,0)),"N","J")</f>
        <v>N</v>
      </c>
      <c r="X226" s="4" t="str">
        <f>IF(W226="J",IF(ISERROR(VLOOKUP($G226&amp;"_"&amp;$I226,GELDIGE_GEWASCODES_ECO!$A:$A,1,0)),"N","J"),"J")</f>
        <v>J</v>
      </c>
      <c r="Y226" s="4" t="str">
        <f>IF(ISERROR(VLOOKUP($G226,GELDIGE_GEWASCODES_ECO!$F:$F,1,0)),"N","J")</f>
        <v>N</v>
      </c>
      <c r="Z226" s="205" t="str">
        <f t="shared" si="100"/>
        <v>J</v>
      </c>
      <c r="AA226" s="4" t="str">
        <f>IF(ISERROR(VLOOKUP($G226,GELDIGE_GEWASCODES_ECO!$J:$J,1,0)),"N","J")</f>
        <v>N</v>
      </c>
      <c r="AB226" s="205" t="str">
        <f t="shared" si="101"/>
        <v>J</v>
      </c>
      <c r="AC226" s="4" t="str">
        <f t="shared" si="102"/>
        <v>J</v>
      </c>
      <c r="AD226" s="205" t="str">
        <f t="shared" si="103"/>
        <v>J</v>
      </c>
      <c r="AE226" s="205" t="str">
        <f t="shared" si="104"/>
        <v>J</v>
      </c>
      <c r="AF226" s="205" t="str">
        <f t="shared" si="105"/>
        <v>J</v>
      </c>
      <c r="AG226" s="205" t="str">
        <f t="shared" si="106"/>
        <v>J</v>
      </c>
      <c r="AH226" s="205" t="str">
        <f t="shared" si="107"/>
        <v>J</v>
      </c>
      <c r="AI226" s="205" t="str">
        <f t="shared" si="108"/>
        <v>J</v>
      </c>
      <c r="AJ226" s="205" t="str">
        <f t="shared" si="109"/>
        <v>J</v>
      </c>
      <c r="AK226" s="205" t="str">
        <f t="shared" si="110"/>
        <v>J</v>
      </c>
      <c r="AL226" s="4" t="str">
        <f t="shared" si="111"/>
        <v>N</v>
      </c>
      <c r="AM226" s="150" t="str">
        <f>IF(ISERROR(VLOOKUP(G226,LOV_CDT!E:F,2,0)),"",VLOOKUP(G226,LOV_CDT!E:F,2,0))</f>
        <v/>
      </c>
      <c r="AN226" s="150" t="str">
        <f>IF(ISERROR(VLOOKUP(G226,LOV_CDT!L:M,2,0)),"",VLOOKUP(G226,LOV_CDT!L:M,2,0))</f>
        <v/>
      </c>
      <c r="AO226" s="4" t="str">
        <f t="shared" si="112"/>
        <v>J</v>
      </c>
      <c r="AP226" s="4" t="str">
        <f t="shared" si="113"/>
        <v>J</v>
      </c>
      <c r="AQ226" s="4" t="str">
        <f t="shared" si="114"/>
        <v>J</v>
      </c>
      <c r="AR226" s="4" t="str">
        <f t="shared" si="115"/>
        <v>J</v>
      </c>
      <c r="AS226" s="4" t="str">
        <f t="shared" si="116"/>
        <v>J</v>
      </c>
      <c r="AT226" s="4" t="str">
        <f t="shared" si="117"/>
        <v>J</v>
      </c>
      <c r="AU226" s="4">
        <f t="shared" si="118"/>
        <v>0</v>
      </c>
      <c r="AV226" s="4">
        <f t="shared" si="119"/>
        <v>0</v>
      </c>
      <c r="AW226" s="4">
        <f t="shared" si="120"/>
        <v>0</v>
      </c>
      <c r="AX226" s="4">
        <f t="shared" si="121"/>
        <v>0</v>
      </c>
      <c r="AY226" s="4">
        <f t="shared" si="122"/>
        <v>0</v>
      </c>
      <c r="AZ226" s="4">
        <f t="shared" si="123"/>
        <v>0</v>
      </c>
      <c r="BA226" s="4">
        <f t="shared" si="124"/>
        <v>0</v>
      </c>
      <c r="BB226" s="4" t="e">
        <f>VLOOKUP(G226,ACTIVITEITENLIJST!E:I,BB$2,0)</f>
        <v>#N/A</v>
      </c>
      <c r="BC226" s="4" t="str">
        <f>IF(ISERROR(B226),"J",IF(ISERROR(VLOOKUP(B226,B$3:B225,1,0)),"J","N"))</f>
        <v>N</v>
      </c>
      <c r="BD226" s="354" t="str">
        <f t="shared" si="125"/>
        <v>N</v>
      </c>
      <c r="BE226" s="358" t="str">
        <f t="shared" si="126"/>
        <v>N</v>
      </c>
    </row>
    <row r="227" spans="1:57" x14ac:dyDescent="0.25">
      <c r="A227" t="str">
        <f t="shared" si="127"/>
        <v>_</v>
      </c>
      <c r="B227" t="str">
        <f t="shared" si="98"/>
        <v>_</v>
      </c>
      <c r="C227" s="2">
        <v>99</v>
      </c>
      <c r="D227" s="2" t="str">
        <f>IF(Invoer!B257&lt;&gt;"",Invoer!B257,"")</f>
        <v/>
      </c>
      <c r="E227" s="134" t="str">
        <f>IF(D227&lt;&gt;"",Invoer!Z257,"")</f>
        <v/>
      </c>
      <c r="F227" s="134" t="str">
        <f>IF(D227&lt;&gt;"",IF(Invoer!AH257="Ja","J",IF(Invoer!AH257="Nee","N","")),"")</f>
        <v/>
      </c>
      <c r="G227" s="36" t="str">
        <f>IF(OR(E227="",E227=0),"",VLOOKUP(E227,ACTIVITEITENLIJST!D:E,G$2,0))</f>
        <v/>
      </c>
      <c r="H227" s="205" t="str">
        <f t="shared" si="99"/>
        <v/>
      </c>
      <c r="I227" s="4" t="str">
        <f>VLOOKUP($D227,percelen!$AZ:$DM,I$2,0)</f>
        <v/>
      </c>
      <c r="J227" s="212" t="str">
        <f>VLOOKUP($D227,percelen!$AZ:$DM,J$2,0)</f>
        <v/>
      </c>
      <c r="K227" s="4"/>
      <c r="L227" s="4">
        <f>VLOOKUP($D227,percelen!$AZ:$DM,L$2,0)</f>
        <v>0</v>
      </c>
      <c r="M227" s="4" t="str">
        <f>VLOOKUP($D227,percelen!$AZ:$DM,M$2,0)</f>
        <v/>
      </c>
      <c r="N227" s="205" t="e">
        <f>VLOOKUP(M227,NORM!$B$31:$F$38,N$2,0)</f>
        <v>#N/A</v>
      </c>
      <c r="O227" s="4" t="str">
        <f>VLOOKUP($D227,percelen!$AZ:$DM,O$2,0)</f>
        <v>N</v>
      </c>
      <c r="P227" s="4" t="str">
        <f>VLOOKUP($D227,percelen!$AZ:$DM,P$2,0)</f>
        <v>N</v>
      </c>
      <c r="Q227" s="4" t="str">
        <f>VLOOKUP($D227,percelen!$AZ:$DM,Q$2,0)</f>
        <v>N</v>
      </c>
      <c r="R227" s="205" t="str">
        <f>VLOOKUP($D227,percelen!$AZ:$DM,R$2,0)</f>
        <v>N</v>
      </c>
      <c r="S227" s="4" t="str">
        <f>VLOOKUP($D227,percelen!$AZ:$DM,S$2,0)</f>
        <v>N</v>
      </c>
      <c r="T227" s="4" t="str">
        <f>VLOOKUP($D227,percelen!$AZ:$DM,T$2,0)</f>
        <v>N</v>
      </c>
      <c r="U227" s="4" t="str">
        <f>VLOOKUP($D227,percelen!$AZ:$DM,U$2,0)</f>
        <v>N</v>
      </c>
      <c r="V227" s="4" t="str">
        <f>VLOOKUP($D227,percelen!$AZ:$DM,V$2,0)</f>
        <v>N</v>
      </c>
      <c r="W227" s="4" t="str">
        <f>IF(ISERROR(VLOOKUP($G227,GELDIGE_GEWASCODES_ECO!$B:$B,1,0)),"N","J")</f>
        <v>N</v>
      </c>
      <c r="X227" s="4" t="str">
        <f>IF(W227="J",IF(ISERROR(VLOOKUP($G227&amp;"_"&amp;$I227,GELDIGE_GEWASCODES_ECO!$A:$A,1,0)),"N","J"),"J")</f>
        <v>J</v>
      </c>
      <c r="Y227" s="4" t="str">
        <f>IF(ISERROR(VLOOKUP($G227,GELDIGE_GEWASCODES_ECO!$F:$F,1,0)),"N","J")</f>
        <v>N</v>
      </c>
      <c r="Z227" s="205" t="str">
        <f t="shared" si="100"/>
        <v>J</v>
      </c>
      <c r="AA227" s="4" t="str">
        <f>IF(ISERROR(VLOOKUP($G227,GELDIGE_GEWASCODES_ECO!$J:$J,1,0)),"N","J")</f>
        <v>N</v>
      </c>
      <c r="AB227" s="205" t="str">
        <f t="shared" si="101"/>
        <v>J</v>
      </c>
      <c r="AC227" s="4" t="str">
        <f t="shared" si="102"/>
        <v>J</v>
      </c>
      <c r="AD227" s="205" t="str">
        <f t="shared" si="103"/>
        <v>J</v>
      </c>
      <c r="AE227" s="205" t="str">
        <f t="shared" si="104"/>
        <v>J</v>
      </c>
      <c r="AF227" s="205" t="str">
        <f t="shared" si="105"/>
        <v>J</v>
      </c>
      <c r="AG227" s="205" t="str">
        <f t="shared" si="106"/>
        <v>J</v>
      </c>
      <c r="AH227" s="205" t="str">
        <f t="shared" si="107"/>
        <v>J</v>
      </c>
      <c r="AI227" s="205" t="str">
        <f t="shared" si="108"/>
        <v>J</v>
      </c>
      <c r="AJ227" s="205" t="str">
        <f t="shared" si="109"/>
        <v>J</v>
      </c>
      <c r="AK227" s="205" t="str">
        <f t="shared" si="110"/>
        <v>J</v>
      </c>
      <c r="AL227" s="4" t="str">
        <f t="shared" si="111"/>
        <v>N</v>
      </c>
      <c r="AM227" s="150" t="str">
        <f>IF(ISERROR(VLOOKUP(G227,LOV_CDT!E:F,2,0)),"",VLOOKUP(G227,LOV_CDT!E:F,2,0))</f>
        <v/>
      </c>
      <c r="AN227" s="150" t="str">
        <f>IF(ISERROR(VLOOKUP(G227,LOV_CDT!L:M,2,0)),"",VLOOKUP(G227,LOV_CDT!L:M,2,0))</f>
        <v/>
      </c>
      <c r="AO227" s="4" t="str">
        <f t="shared" si="112"/>
        <v>J</v>
      </c>
      <c r="AP227" s="4" t="str">
        <f t="shared" si="113"/>
        <v>J</v>
      </c>
      <c r="AQ227" s="4" t="str">
        <f t="shared" si="114"/>
        <v>J</v>
      </c>
      <c r="AR227" s="4" t="str">
        <f t="shared" si="115"/>
        <v>J</v>
      </c>
      <c r="AS227" s="4" t="str">
        <f t="shared" si="116"/>
        <v>J</v>
      </c>
      <c r="AT227" s="4" t="str">
        <f t="shared" si="117"/>
        <v>J</v>
      </c>
      <c r="AU227" s="4">
        <f t="shared" si="118"/>
        <v>0</v>
      </c>
      <c r="AV227" s="4">
        <f t="shared" si="119"/>
        <v>0</v>
      </c>
      <c r="AW227" s="4">
        <f t="shared" si="120"/>
        <v>0</v>
      </c>
      <c r="AX227" s="4">
        <f t="shared" si="121"/>
        <v>0</v>
      </c>
      <c r="AY227" s="4">
        <f t="shared" si="122"/>
        <v>0</v>
      </c>
      <c r="AZ227" s="4">
        <f t="shared" si="123"/>
        <v>0</v>
      </c>
      <c r="BA227" s="4">
        <f t="shared" si="124"/>
        <v>0</v>
      </c>
      <c r="BB227" s="4" t="e">
        <f>VLOOKUP(G227,ACTIVITEITENLIJST!E:I,BB$2,0)</f>
        <v>#N/A</v>
      </c>
      <c r="BC227" s="4" t="str">
        <f>IF(ISERROR(B227),"J",IF(ISERROR(VLOOKUP(B227,B$3:B226,1,0)),"J","N"))</f>
        <v>N</v>
      </c>
      <c r="BD227" s="354" t="str">
        <f t="shared" si="125"/>
        <v>N</v>
      </c>
      <c r="BE227" s="358" t="str">
        <f t="shared" si="126"/>
        <v>N</v>
      </c>
    </row>
    <row r="228" spans="1:57" x14ac:dyDescent="0.25">
      <c r="A228" t="str">
        <f t="shared" si="127"/>
        <v>_</v>
      </c>
      <c r="B228" t="str">
        <f t="shared" si="98"/>
        <v>_</v>
      </c>
      <c r="C228" s="2">
        <v>99</v>
      </c>
      <c r="D228" s="2" t="str">
        <f>IF(Invoer!B258&lt;&gt;"",Invoer!B258,"")</f>
        <v/>
      </c>
      <c r="E228" s="134" t="str">
        <f>IF(D228&lt;&gt;"",Invoer!Z258,"")</f>
        <v/>
      </c>
      <c r="F228" s="134" t="str">
        <f>IF(D228&lt;&gt;"",IF(Invoer!AH258="Ja","J",IF(Invoer!AH258="Nee","N","")),"")</f>
        <v/>
      </c>
      <c r="G228" s="36" t="str">
        <f>IF(OR(E228="",E228=0),"",VLOOKUP(E228,ACTIVITEITENLIJST!D:E,G$2,0))</f>
        <v/>
      </c>
      <c r="H228" s="205" t="str">
        <f t="shared" si="99"/>
        <v/>
      </c>
      <c r="I228" s="4" t="str">
        <f>VLOOKUP($D228,percelen!$AZ:$DM,I$2,0)</f>
        <v/>
      </c>
      <c r="J228" s="212" t="str">
        <f>VLOOKUP($D228,percelen!$AZ:$DM,J$2,0)</f>
        <v/>
      </c>
      <c r="K228" s="4"/>
      <c r="L228" s="4">
        <f>VLOOKUP($D228,percelen!$AZ:$DM,L$2,0)</f>
        <v>0</v>
      </c>
      <c r="M228" s="4" t="str">
        <f>VLOOKUP($D228,percelen!$AZ:$DM,M$2,0)</f>
        <v/>
      </c>
      <c r="N228" s="205" t="e">
        <f>VLOOKUP(M228,NORM!$B$31:$F$38,N$2,0)</f>
        <v>#N/A</v>
      </c>
      <c r="O228" s="4" t="str">
        <f>VLOOKUP($D228,percelen!$AZ:$DM,O$2,0)</f>
        <v>N</v>
      </c>
      <c r="P228" s="4" t="str">
        <f>VLOOKUP($D228,percelen!$AZ:$DM,P$2,0)</f>
        <v>N</v>
      </c>
      <c r="Q228" s="4" t="str">
        <f>VLOOKUP($D228,percelen!$AZ:$DM,Q$2,0)</f>
        <v>N</v>
      </c>
      <c r="R228" s="205" t="str">
        <f>VLOOKUP($D228,percelen!$AZ:$DM,R$2,0)</f>
        <v>N</v>
      </c>
      <c r="S228" s="4" t="str">
        <f>VLOOKUP($D228,percelen!$AZ:$DM,S$2,0)</f>
        <v>N</v>
      </c>
      <c r="T228" s="4" t="str">
        <f>VLOOKUP($D228,percelen!$AZ:$DM,T$2,0)</f>
        <v>N</v>
      </c>
      <c r="U228" s="4" t="str">
        <f>VLOOKUP($D228,percelen!$AZ:$DM,U$2,0)</f>
        <v>N</v>
      </c>
      <c r="V228" s="4" t="str">
        <f>VLOOKUP($D228,percelen!$AZ:$DM,V$2,0)</f>
        <v>N</v>
      </c>
      <c r="W228" s="4" t="str">
        <f>IF(ISERROR(VLOOKUP($G228,GELDIGE_GEWASCODES_ECO!$B:$B,1,0)),"N","J")</f>
        <v>N</v>
      </c>
      <c r="X228" s="4" t="str">
        <f>IF(W228="J",IF(ISERROR(VLOOKUP($G228&amp;"_"&amp;$I228,GELDIGE_GEWASCODES_ECO!$A:$A,1,0)),"N","J"),"J")</f>
        <v>J</v>
      </c>
      <c r="Y228" s="4" t="str">
        <f>IF(ISERROR(VLOOKUP($G228,GELDIGE_GEWASCODES_ECO!$F:$F,1,0)),"N","J")</f>
        <v>N</v>
      </c>
      <c r="Z228" s="205" t="str">
        <f t="shared" si="100"/>
        <v>J</v>
      </c>
      <c r="AA228" s="4" t="str">
        <f>IF(ISERROR(VLOOKUP($G228,GELDIGE_GEWASCODES_ECO!$J:$J,1,0)),"N","J")</f>
        <v>N</v>
      </c>
      <c r="AB228" s="205" t="str">
        <f t="shared" si="101"/>
        <v>J</v>
      </c>
      <c r="AC228" s="4" t="str">
        <f t="shared" si="102"/>
        <v>J</v>
      </c>
      <c r="AD228" s="205" t="str">
        <f t="shared" si="103"/>
        <v>J</v>
      </c>
      <c r="AE228" s="205" t="str">
        <f t="shared" si="104"/>
        <v>J</v>
      </c>
      <c r="AF228" s="205" t="str">
        <f t="shared" si="105"/>
        <v>J</v>
      </c>
      <c r="AG228" s="205" t="str">
        <f t="shared" si="106"/>
        <v>J</v>
      </c>
      <c r="AH228" s="205" t="str">
        <f t="shared" si="107"/>
        <v>J</v>
      </c>
      <c r="AI228" s="205" t="str">
        <f t="shared" si="108"/>
        <v>J</v>
      </c>
      <c r="AJ228" s="205" t="str">
        <f t="shared" si="109"/>
        <v>J</v>
      </c>
      <c r="AK228" s="205" t="str">
        <f t="shared" si="110"/>
        <v>J</v>
      </c>
      <c r="AL228" s="4" t="str">
        <f t="shared" si="111"/>
        <v>N</v>
      </c>
      <c r="AM228" s="150" t="str">
        <f>IF(ISERROR(VLOOKUP(G228,LOV_CDT!E:F,2,0)),"",VLOOKUP(G228,LOV_CDT!E:F,2,0))</f>
        <v/>
      </c>
      <c r="AN228" s="150" t="str">
        <f>IF(ISERROR(VLOOKUP(G228,LOV_CDT!L:M,2,0)),"",VLOOKUP(G228,LOV_CDT!L:M,2,0))</f>
        <v/>
      </c>
      <c r="AO228" s="4" t="str">
        <f t="shared" si="112"/>
        <v>J</v>
      </c>
      <c r="AP228" s="4" t="str">
        <f t="shared" si="113"/>
        <v>J</v>
      </c>
      <c r="AQ228" s="4" t="str">
        <f t="shared" si="114"/>
        <v>J</v>
      </c>
      <c r="AR228" s="4" t="str">
        <f t="shared" si="115"/>
        <v>J</v>
      </c>
      <c r="AS228" s="4" t="str">
        <f t="shared" si="116"/>
        <v>J</v>
      </c>
      <c r="AT228" s="4" t="str">
        <f t="shared" si="117"/>
        <v>J</v>
      </c>
      <c r="AU228" s="4">
        <f t="shared" si="118"/>
        <v>0</v>
      </c>
      <c r="AV228" s="4">
        <f t="shared" si="119"/>
        <v>0</v>
      </c>
      <c r="AW228" s="4">
        <f t="shared" si="120"/>
        <v>0</v>
      </c>
      <c r="AX228" s="4">
        <f t="shared" si="121"/>
        <v>0</v>
      </c>
      <c r="AY228" s="4">
        <f t="shared" si="122"/>
        <v>0</v>
      </c>
      <c r="AZ228" s="4">
        <f t="shared" si="123"/>
        <v>0</v>
      </c>
      <c r="BA228" s="4">
        <f t="shared" si="124"/>
        <v>0</v>
      </c>
      <c r="BB228" s="4" t="e">
        <f>VLOOKUP(G228,ACTIVITEITENLIJST!E:I,BB$2,0)</f>
        <v>#N/A</v>
      </c>
      <c r="BC228" s="4" t="str">
        <f>IF(ISERROR(B228),"J",IF(ISERROR(VLOOKUP(B228,B$3:B227,1,0)),"J","N"))</f>
        <v>N</v>
      </c>
      <c r="BD228" s="354" t="str">
        <f t="shared" si="125"/>
        <v>N</v>
      </c>
      <c r="BE228" s="358" t="str">
        <f t="shared" si="126"/>
        <v>N</v>
      </c>
    </row>
    <row r="229" spans="1:57" x14ac:dyDescent="0.25">
      <c r="A229" t="str">
        <f t="shared" si="127"/>
        <v>_</v>
      </c>
      <c r="B229" t="str">
        <f t="shared" si="98"/>
        <v>_</v>
      </c>
      <c r="C229" s="2">
        <v>99</v>
      </c>
      <c r="D229" s="2" t="str">
        <f>IF(Invoer!B259&lt;&gt;"",Invoer!B259,"")</f>
        <v/>
      </c>
      <c r="E229" s="134" t="str">
        <f>IF(D229&lt;&gt;"",Invoer!Z259,"")</f>
        <v/>
      </c>
      <c r="F229" s="134" t="str">
        <f>IF(D229&lt;&gt;"",IF(Invoer!AH259="Ja","J",IF(Invoer!AH259="Nee","N","")),"")</f>
        <v/>
      </c>
      <c r="G229" s="36" t="str">
        <f>IF(OR(E229="",E229=0),"",VLOOKUP(E229,ACTIVITEITENLIJST!D:E,G$2,0))</f>
        <v/>
      </c>
      <c r="H229" s="205" t="str">
        <f t="shared" si="99"/>
        <v/>
      </c>
      <c r="I229" s="4" t="str">
        <f>VLOOKUP($D229,percelen!$AZ:$DM,I$2,0)</f>
        <v/>
      </c>
      <c r="J229" s="212" t="str">
        <f>VLOOKUP($D229,percelen!$AZ:$DM,J$2,0)</f>
        <v/>
      </c>
      <c r="K229" s="4"/>
      <c r="L229" s="4">
        <f>VLOOKUP($D229,percelen!$AZ:$DM,L$2,0)</f>
        <v>0</v>
      </c>
      <c r="M229" s="4" t="str">
        <f>VLOOKUP($D229,percelen!$AZ:$DM,M$2,0)</f>
        <v/>
      </c>
      <c r="N229" s="205" t="e">
        <f>VLOOKUP(M229,NORM!$B$31:$F$38,N$2,0)</f>
        <v>#N/A</v>
      </c>
      <c r="O229" s="4" t="str">
        <f>VLOOKUP($D229,percelen!$AZ:$DM,O$2,0)</f>
        <v>N</v>
      </c>
      <c r="P229" s="4" t="str">
        <f>VLOOKUP($D229,percelen!$AZ:$DM,P$2,0)</f>
        <v>N</v>
      </c>
      <c r="Q229" s="4" t="str">
        <f>VLOOKUP($D229,percelen!$AZ:$DM,Q$2,0)</f>
        <v>N</v>
      </c>
      <c r="R229" s="205" t="str">
        <f>VLOOKUP($D229,percelen!$AZ:$DM,R$2,0)</f>
        <v>N</v>
      </c>
      <c r="S229" s="4" t="str">
        <f>VLOOKUP($D229,percelen!$AZ:$DM,S$2,0)</f>
        <v>N</v>
      </c>
      <c r="T229" s="4" t="str">
        <f>VLOOKUP($D229,percelen!$AZ:$DM,T$2,0)</f>
        <v>N</v>
      </c>
      <c r="U229" s="4" t="str">
        <f>VLOOKUP($D229,percelen!$AZ:$DM,U$2,0)</f>
        <v>N</v>
      </c>
      <c r="V229" s="4" t="str">
        <f>VLOOKUP($D229,percelen!$AZ:$DM,V$2,0)</f>
        <v>N</v>
      </c>
      <c r="W229" s="4" t="str">
        <f>IF(ISERROR(VLOOKUP($G229,GELDIGE_GEWASCODES_ECO!$B:$B,1,0)),"N","J")</f>
        <v>N</v>
      </c>
      <c r="X229" s="4" t="str">
        <f>IF(W229="J",IF(ISERROR(VLOOKUP($G229&amp;"_"&amp;$I229,GELDIGE_GEWASCODES_ECO!$A:$A,1,0)),"N","J"),"J")</f>
        <v>J</v>
      </c>
      <c r="Y229" s="4" t="str">
        <f>IF(ISERROR(VLOOKUP($G229,GELDIGE_GEWASCODES_ECO!$F:$F,1,0)),"N","J")</f>
        <v>N</v>
      </c>
      <c r="Z229" s="205" t="str">
        <f t="shared" si="100"/>
        <v>J</v>
      </c>
      <c r="AA229" s="4" t="str">
        <f>IF(ISERROR(VLOOKUP($G229,GELDIGE_GEWASCODES_ECO!$J:$J,1,0)),"N","J")</f>
        <v>N</v>
      </c>
      <c r="AB229" s="205" t="str">
        <f t="shared" si="101"/>
        <v>J</v>
      </c>
      <c r="AC229" s="4" t="str">
        <f t="shared" si="102"/>
        <v>J</v>
      </c>
      <c r="AD229" s="205" t="str">
        <f t="shared" si="103"/>
        <v>J</v>
      </c>
      <c r="AE229" s="205" t="str">
        <f t="shared" si="104"/>
        <v>J</v>
      </c>
      <c r="AF229" s="205" t="str">
        <f t="shared" si="105"/>
        <v>J</v>
      </c>
      <c r="AG229" s="205" t="str">
        <f t="shared" si="106"/>
        <v>J</v>
      </c>
      <c r="AH229" s="205" t="str">
        <f t="shared" si="107"/>
        <v>J</v>
      </c>
      <c r="AI229" s="205" t="str">
        <f t="shared" si="108"/>
        <v>J</v>
      </c>
      <c r="AJ229" s="205" t="str">
        <f t="shared" si="109"/>
        <v>J</v>
      </c>
      <c r="AK229" s="205" t="str">
        <f t="shared" si="110"/>
        <v>J</v>
      </c>
      <c r="AL229" s="4" t="str">
        <f t="shared" si="111"/>
        <v>N</v>
      </c>
      <c r="AM229" s="150" t="str">
        <f>IF(ISERROR(VLOOKUP(G229,LOV_CDT!E:F,2,0)),"",VLOOKUP(G229,LOV_CDT!E:F,2,0))</f>
        <v/>
      </c>
      <c r="AN229" s="150" t="str">
        <f>IF(ISERROR(VLOOKUP(G229,LOV_CDT!L:M,2,0)),"",VLOOKUP(G229,LOV_CDT!L:M,2,0))</f>
        <v/>
      </c>
      <c r="AO229" s="4" t="str">
        <f t="shared" si="112"/>
        <v>J</v>
      </c>
      <c r="AP229" s="4" t="str">
        <f t="shared" si="113"/>
        <v>J</v>
      </c>
      <c r="AQ229" s="4" t="str">
        <f t="shared" si="114"/>
        <v>J</v>
      </c>
      <c r="AR229" s="4" t="str">
        <f t="shared" si="115"/>
        <v>J</v>
      </c>
      <c r="AS229" s="4" t="str">
        <f t="shared" si="116"/>
        <v>J</v>
      </c>
      <c r="AT229" s="4" t="str">
        <f t="shared" si="117"/>
        <v>J</v>
      </c>
      <c r="AU229" s="4">
        <f t="shared" si="118"/>
        <v>0</v>
      </c>
      <c r="AV229" s="4">
        <f t="shared" si="119"/>
        <v>0</v>
      </c>
      <c r="AW229" s="4">
        <f t="shared" si="120"/>
        <v>0</v>
      </c>
      <c r="AX229" s="4">
        <f t="shared" si="121"/>
        <v>0</v>
      </c>
      <c r="AY229" s="4">
        <f t="shared" si="122"/>
        <v>0</v>
      </c>
      <c r="AZ229" s="4">
        <f t="shared" si="123"/>
        <v>0</v>
      </c>
      <c r="BA229" s="4">
        <f t="shared" si="124"/>
        <v>0</v>
      </c>
      <c r="BB229" s="4" t="e">
        <f>VLOOKUP(G229,ACTIVITEITENLIJST!E:I,BB$2,0)</f>
        <v>#N/A</v>
      </c>
      <c r="BC229" s="4" t="str">
        <f>IF(ISERROR(B229),"J",IF(ISERROR(VLOOKUP(B229,B$3:B228,1,0)),"J","N"))</f>
        <v>N</v>
      </c>
      <c r="BD229" s="354" t="str">
        <f t="shared" si="125"/>
        <v>N</v>
      </c>
      <c r="BE229" s="358" t="str">
        <f t="shared" si="126"/>
        <v>N</v>
      </c>
    </row>
    <row r="230" spans="1:57" x14ac:dyDescent="0.25">
      <c r="A230" t="str">
        <f t="shared" si="127"/>
        <v>_</v>
      </c>
      <c r="B230" t="str">
        <f t="shared" si="98"/>
        <v>_</v>
      </c>
      <c r="C230" s="2">
        <v>99</v>
      </c>
      <c r="D230" s="2" t="str">
        <f>IF(Invoer!B260&lt;&gt;"",Invoer!B260,"")</f>
        <v/>
      </c>
      <c r="E230" s="134" t="str">
        <f>IF(D230&lt;&gt;"",Invoer!Z260,"")</f>
        <v/>
      </c>
      <c r="F230" s="134" t="str">
        <f>IF(D230&lt;&gt;"",IF(Invoer!AH260="Ja","J",IF(Invoer!AH260="Nee","N","")),"")</f>
        <v/>
      </c>
      <c r="G230" s="36" t="str">
        <f>IF(OR(E230="",E230=0),"",VLOOKUP(E230,ACTIVITEITENLIJST!D:E,G$2,0))</f>
        <v/>
      </c>
      <c r="H230" s="205" t="str">
        <f t="shared" si="99"/>
        <v/>
      </c>
      <c r="I230" s="4" t="str">
        <f>VLOOKUP($D230,percelen!$AZ:$DM,I$2,0)</f>
        <v/>
      </c>
      <c r="J230" s="212" t="str">
        <f>VLOOKUP($D230,percelen!$AZ:$DM,J$2,0)</f>
        <v/>
      </c>
      <c r="K230" s="4"/>
      <c r="L230" s="4">
        <f>VLOOKUP($D230,percelen!$AZ:$DM,L$2,0)</f>
        <v>0</v>
      </c>
      <c r="M230" s="4" t="str">
        <f>VLOOKUP($D230,percelen!$AZ:$DM,M$2,0)</f>
        <v/>
      </c>
      <c r="N230" s="205" t="e">
        <f>VLOOKUP(M230,NORM!$B$31:$F$38,N$2,0)</f>
        <v>#N/A</v>
      </c>
      <c r="O230" s="4" t="str">
        <f>VLOOKUP($D230,percelen!$AZ:$DM,O$2,0)</f>
        <v>N</v>
      </c>
      <c r="P230" s="4" t="str">
        <f>VLOOKUP($D230,percelen!$AZ:$DM,P$2,0)</f>
        <v>N</v>
      </c>
      <c r="Q230" s="4" t="str">
        <f>VLOOKUP($D230,percelen!$AZ:$DM,Q$2,0)</f>
        <v>N</v>
      </c>
      <c r="R230" s="205" t="str">
        <f>VLOOKUP($D230,percelen!$AZ:$DM,R$2,0)</f>
        <v>N</v>
      </c>
      <c r="S230" s="4" t="str">
        <f>VLOOKUP($D230,percelen!$AZ:$DM,S$2,0)</f>
        <v>N</v>
      </c>
      <c r="T230" s="4" t="str">
        <f>VLOOKUP($D230,percelen!$AZ:$DM,T$2,0)</f>
        <v>N</v>
      </c>
      <c r="U230" s="4" t="str">
        <f>VLOOKUP($D230,percelen!$AZ:$DM,U$2,0)</f>
        <v>N</v>
      </c>
      <c r="V230" s="4" t="str">
        <f>VLOOKUP($D230,percelen!$AZ:$DM,V$2,0)</f>
        <v>N</v>
      </c>
      <c r="W230" s="4" t="str">
        <f>IF(ISERROR(VLOOKUP($G230,GELDIGE_GEWASCODES_ECO!$B:$B,1,0)),"N","J")</f>
        <v>N</v>
      </c>
      <c r="X230" s="4" t="str">
        <f>IF(W230="J",IF(ISERROR(VLOOKUP($G230&amp;"_"&amp;$I230,GELDIGE_GEWASCODES_ECO!$A:$A,1,0)),"N","J"),"J")</f>
        <v>J</v>
      </c>
      <c r="Y230" s="4" t="str">
        <f>IF(ISERROR(VLOOKUP($G230,GELDIGE_GEWASCODES_ECO!$F:$F,1,0)),"N","J")</f>
        <v>N</v>
      </c>
      <c r="Z230" s="205" t="str">
        <f t="shared" si="100"/>
        <v>J</v>
      </c>
      <c r="AA230" s="4" t="str">
        <f>IF(ISERROR(VLOOKUP($G230,GELDIGE_GEWASCODES_ECO!$J:$J,1,0)),"N","J")</f>
        <v>N</v>
      </c>
      <c r="AB230" s="205" t="str">
        <f t="shared" si="101"/>
        <v>J</v>
      </c>
      <c r="AC230" s="4" t="str">
        <f t="shared" si="102"/>
        <v>J</v>
      </c>
      <c r="AD230" s="205" t="str">
        <f t="shared" si="103"/>
        <v>J</v>
      </c>
      <c r="AE230" s="205" t="str">
        <f t="shared" si="104"/>
        <v>J</v>
      </c>
      <c r="AF230" s="205" t="str">
        <f t="shared" si="105"/>
        <v>J</v>
      </c>
      <c r="AG230" s="205" t="str">
        <f t="shared" si="106"/>
        <v>J</v>
      </c>
      <c r="AH230" s="205" t="str">
        <f t="shared" si="107"/>
        <v>J</v>
      </c>
      <c r="AI230" s="205" t="str">
        <f t="shared" si="108"/>
        <v>J</v>
      </c>
      <c r="AJ230" s="205" t="str">
        <f t="shared" si="109"/>
        <v>J</v>
      </c>
      <c r="AK230" s="205" t="str">
        <f t="shared" si="110"/>
        <v>J</v>
      </c>
      <c r="AL230" s="4" t="str">
        <f t="shared" si="111"/>
        <v>N</v>
      </c>
      <c r="AM230" s="150" t="str">
        <f>IF(ISERROR(VLOOKUP(G230,LOV_CDT!E:F,2,0)),"",VLOOKUP(G230,LOV_CDT!E:F,2,0))</f>
        <v/>
      </c>
      <c r="AN230" s="150" t="str">
        <f>IF(ISERROR(VLOOKUP(G230,LOV_CDT!L:M,2,0)),"",VLOOKUP(G230,LOV_CDT!L:M,2,0))</f>
        <v/>
      </c>
      <c r="AO230" s="4" t="str">
        <f t="shared" si="112"/>
        <v>J</v>
      </c>
      <c r="AP230" s="4" t="str">
        <f t="shared" si="113"/>
        <v>J</v>
      </c>
      <c r="AQ230" s="4" t="str">
        <f t="shared" si="114"/>
        <v>J</v>
      </c>
      <c r="AR230" s="4" t="str">
        <f t="shared" si="115"/>
        <v>J</v>
      </c>
      <c r="AS230" s="4" t="str">
        <f t="shared" si="116"/>
        <v>J</v>
      </c>
      <c r="AT230" s="4" t="str">
        <f t="shared" si="117"/>
        <v>J</v>
      </c>
      <c r="AU230" s="4">
        <f t="shared" si="118"/>
        <v>0</v>
      </c>
      <c r="AV230" s="4">
        <f t="shared" si="119"/>
        <v>0</v>
      </c>
      <c r="AW230" s="4">
        <f t="shared" si="120"/>
        <v>0</v>
      </c>
      <c r="AX230" s="4">
        <f t="shared" si="121"/>
        <v>0</v>
      </c>
      <c r="AY230" s="4">
        <f t="shared" si="122"/>
        <v>0</v>
      </c>
      <c r="AZ230" s="4">
        <f t="shared" si="123"/>
        <v>0</v>
      </c>
      <c r="BA230" s="4">
        <f t="shared" si="124"/>
        <v>0</v>
      </c>
      <c r="BB230" s="4" t="e">
        <f>VLOOKUP(G230,ACTIVITEITENLIJST!E:I,BB$2,0)</f>
        <v>#N/A</v>
      </c>
      <c r="BC230" s="4" t="str">
        <f>IF(ISERROR(B230),"J",IF(ISERROR(VLOOKUP(B230,B$3:B229,1,0)),"J","N"))</f>
        <v>N</v>
      </c>
      <c r="BD230" s="354" t="str">
        <f t="shared" si="125"/>
        <v>N</v>
      </c>
      <c r="BE230" s="358" t="str">
        <f t="shared" si="126"/>
        <v>N</v>
      </c>
    </row>
    <row r="231" spans="1:57" x14ac:dyDescent="0.25">
      <c r="A231" t="str">
        <f t="shared" si="127"/>
        <v>_</v>
      </c>
      <c r="B231" t="str">
        <f t="shared" si="98"/>
        <v>_</v>
      </c>
      <c r="C231" s="2">
        <v>99</v>
      </c>
      <c r="D231" s="2" t="str">
        <f>IF(Invoer!B261&lt;&gt;"",Invoer!B261,"")</f>
        <v/>
      </c>
      <c r="E231" s="134" t="str">
        <f>IF(D231&lt;&gt;"",Invoer!Z261,"")</f>
        <v/>
      </c>
      <c r="F231" s="134" t="str">
        <f>IF(D231&lt;&gt;"",IF(Invoer!AH261="Ja","J",IF(Invoer!AH261="Nee","N","")),"")</f>
        <v/>
      </c>
      <c r="G231" s="36" t="str">
        <f>IF(OR(E231="",E231=0),"",VLOOKUP(E231,ACTIVITEITENLIJST!D:E,G$2,0))</f>
        <v/>
      </c>
      <c r="H231" s="205" t="str">
        <f t="shared" si="99"/>
        <v/>
      </c>
      <c r="I231" s="4" t="str">
        <f>VLOOKUP($D231,percelen!$AZ:$DM,I$2,0)</f>
        <v/>
      </c>
      <c r="J231" s="212" t="str">
        <f>VLOOKUP($D231,percelen!$AZ:$DM,J$2,0)</f>
        <v/>
      </c>
      <c r="K231" s="4"/>
      <c r="L231" s="4">
        <f>VLOOKUP($D231,percelen!$AZ:$DM,L$2,0)</f>
        <v>0</v>
      </c>
      <c r="M231" s="4" t="str">
        <f>VLOOKUP($D231,percelen!$AZ:$DM,M$2,0)</f>
        <v/>
      </c>
      <c r="N231" s="205" t="e">
        <f>VLOOKUP(M231,NORM!$B$31:$F$38,N$2,0)</f>
        <v>#N/A</v>
      </c>
      <c r="O231" s="4" t="str">
        <f>VLOOKUP($D231,percelen!$AZ:$DM,O$2,0)</f>
        <v>N</v>
      </c>
      <c r="P231" s="4" t="str">
        <f>VLOOKUP($D231,percelen!$AZ:$DM,P$2,0)</f>
        <v>N</v>
      </c>
      <c r="Q231" s="4" t="str">
        <f>VLOOKUP($D231,percelen!$AZ:$DM,Q$2,0)</f>
        <v>N</v>
      </c>
      <c r="R231" s="205" t="str">
        <f>VLOOKUP($D231,percelen!$AZ:$DM,R$2,0)</f>
        <v>N</v>
      </c>
      <c r="S231" s="4" t="str">
        <f>VLOOKUP($D231,percelen!$AZ:$DM,S$2,0)</f>
        <v>N</v>
      </c>
      <c r="T231" s="4" t="str">
        <f>VLOOKUP($D231,percelen!$AZ:$DM,T$2,0)</f>
        <v>N</v>
      </c>
      <c r="U231" s="4" t="str">
        <f>VLOOKUP($D231,percelen!$AZ:$DM,U$2,0)</f>
        <v>N</v>
      </c>
      <c r="V231" s="4" t="str">
        <f>VLOOKUP($D231,percelen!$AZ:$DM,V$2,0)</f>
        <v>N</v>
      </c>
      <c r="W231" s="4" t="str">
        <f>IF(ISERROR(VLOOKUP($G231,GELDIGE_GEWASCODES_ECO!$B:$B,1,0)),"N","J")</f>
        <v>N</v>
      </c>
      <c r="X231" s="4" t="str">
        <f>IF(W231="J",IF(ISERROR(VLOOKUP($G231&amp;"_"&amp;$I231,GELDIGE_GEWASCODES_ECO!$A:$A,1,0)),"N","J"),"J")</f>
        <v>J</v>
      </c>
      <c r="Y231" s="4" t="str">
        <f>IF(ISERROR(VLOOKUP($G231,GELDIGE_GEWASCODES_ECO!$F:$F,1,0)),"N","J")</f>
        <v>N</v>
      </c>
      <c r="Z231" s="205" t="str">
        <f t="shared" si="100"/>
        <v>J</v>
      </c>
      <c r="AA231" s="4" t="str">
        <f>IF(ISERROR(VLOOKUP($G231,GELDIGE_GEWASCODES_ECO!$J:$J,1,0)),"N","J")</f>
        <v>N</v>
      </c>
      <c r="AB231" s="205" t="str">
        <f t="shared" si="101"/>
        <v>J</v>
      </c>
      <c r="AC231" s="4" t="str">
        <f t="shared" si="102"/>
        <v>J</v>
      </c>
      <c r="AD231" s="205" t="str">
        <f t="shared" si="103"/>
        <v>J</v>
      </c>
      <c r="AE231" s="205" t="str">
        <f t="shared" si="104"/>
        <v>J</v>
      </c>
      <c r="AF231" s="205" t="str">
        <f t="shared" si="105"/>
        <v>J</v>
      </c>
      <c r="AG231" s="205" t="str">
        <f t="shared" si="106"/>
        <v>J</v>
      </c>
      <c r="AH231" s="205" t="str">
        <f t="shared" si="107"/>
        <v>J</v>
      </c>
      <c r="AI231" s="205" t="str">
        <f t="shared" si="108"/>
        <v>J</v>
      </c>
      <c r="AJ231" s="205" t="str">
        <f t="shared" si="109"/>
        <v>J</v>
      </c>
      <c r="AK231" s="205" t="str">
        <f t="shared" si="110"/>
        <v>J</v>
      </c>
      <c r="AL231" s="4" t="str">
        <f t="shared" si="111"/>
        <v>N</v>
      </c>
      <c r="AM231" s="150" t="str">
        <f>IF(ISERROR(VLOOKUP(G231,LOV_CDT!E:F,2,0)),"",VLOOKUP(G231,LOV_CDT!E:F,2,0))</f>
        <v/>
      </c>
      <c r="AN231" s="150" t="str">
        <f>IF(ISERROR(VLOOKUP(G231,LOV_CDT!L:M,2,0)),"",VLOOKUP(G231,LOV_CDT!L:M,2,0))</f>
        <v/>
      </c>
      <c r="AO231" s="4" t="str">
        <f t="shared" si="112"/>
        <v>J</v>
      </c>
      <c r="AP231" s="4" t="str">
        <f t="shared" si="113"/>
        <v>J</v>
      </c>
      <c r="AQ231" s="4" t="str">
        <f t="shared" si="114"/>
        <v>J</v>
      </c>
      <c r="AR231" s="4" t="str">
        <f t="shared" si="115"/>
        <v>J</v>
      </c>
      <c r="AS231" s="4" t="str">
        <f t="shared" si="116"/>
        <v>J</v>
      </c>
      <c r="AT231" s="4" t="str">
        <f t="shared" si="117"/>
        <v>J</v>
      </c>
      <c r="AU231" s="4">
        <f t="shared" si="118"/>
        <v>0</v>
      </c>
      <c r="AV231" s="4">
        <f t="shared" si="119"/>
        <v>0</v>
      </c>
      <c r="AW231" s="4">
        <f t="shared" si="120"/>
        <v>0</v>
      </c>
      <c r="AX231" s="4">
        <f t="shared" si="121"/>
        <v>0</v>
      </c>
      <c r="AY231" s="4">
        <f t="shared" si="122"/>
        <v>0</v>
      </c>
      <c r="AZ231" s="4">
        <f t="shared" si="123"/>
        <v>0</v>
      </c>
      <c r="BA231" s="4">
        <f t="shared" si="124"/>
        <v>0</v>
      </c>
      <c r="BB231" s="4" t="e">
        <f>VLOOKUP(G231,ACTIVITEITENLIJST!E:I,BB$2,0)</f>
        <v>#N/A</v>
      </c>
      <c r="BC231" s="4" t="str">
        <f>IF(ISERROR(B231),"J",IF(ISERROR(VLOOKUP(B231,B$3:B230,1,0)),"J","N"))</f>
        <v>N</v>
      </c>
      <c r="BD231" s="354" t="str">
        <f t="shared" si="125"/>
        <v>N</v>
      </c>
      <c r="BE231" s="358" t="str">
        <f t="shared" si="126"/>
        <v>N</v>
      </c>
    </row>
    <row r="232" spans="1:57" x14ac:dyDescent="0.25">
      <c r="A232" t="str">
        <f t="shared" si="127"/>
        <v>_</v>
      </c>
      <c r="B232" t="str">
        <f t="shared" si="98"/>
        <v>_</v>
      </c>
      <c r="C232" s="2">
        <v>99</v>
      </c>
      <c r="D232" s="2" t="str">
        <f>IF(Invoer!B262&lt;&gt;"",Invoer!B262,"")</f>
        <v/>
      </c>
      <c r="E232" s="134" t="str">
        <f>IF(D232&lt;&gt;"",Invoer!Z262,"")</f>
        <v/>
      </c>
      <c r="F232" s="134" t="str">
        <f>IF(D232&lt;&gt;"",IF(Invoer!AH262="Ja","J",IF(Invoer!AH262="Nee","N","")),"")</f>
        <v/>
      </c>
      <c r="G232" s="36" t="str">
        <f>IF(OR(E232="",E232=0),"",VLOOKUP(E232,ACTIVITEITENLIJST!D:E,G$2,0))</f>
        <v/>
      </c>
      <c r="H232" s="205" t="str">
        <f t="shared" si="99"/>
        <v/>
      </c>
      <c r="I232" s="4" t="str">
        <f>VLOOKUP($D232,percelen!$AZ:$DM,I$2,0)</f>
        <v/>
      </c>
      <c r="J232" s="212" t="str">
        <f>VLOOKUP($D232,percelen!$AZ:$DM,J$2,0)</f>
        <v/>
      </c>
      <c r="K232" s="4"/>
      <c r="L232" s="4">
        <f>VLOOKUP($D232,percelen!$AZ:$DM,L$2,0)</f>
        <v>0</v>
      </c>
      <c r="M232" s="4" t="str">
        <f>VLOOKUP($D232,percelen!$AZ:$DM,M$2,0)</f>
        <v/>
      </c>
      <c r="N232" s="205" t="e">
        <f>VLOOKUP(M232,NORM!$B$31:$F$38,N$2,0)</f>
        <v>#N/A</v>
      </c>
      <c r="O232" s="4" t="str">
        <f>VLOOKUP($D232,percelen!$AZ:$DM,O$2,0)</f>
        <v>N</v>
      </c>
      <c r="P232" s="4" t="str">
        <f>VLOOKUP($D232,percelen!$AZ:$DM,P$2,0)</f>
        <v>N</v>
      </c>
      <c r="Q232" s="4" t="str">
        <f>VLOOKUP($D232,percelen!$AZ:$DM,Q$2,0)</f>
        <v>N</v>
      </c>
      <c r="R232" s="205" t="str">
        <f>VLOOKUP($D232,percelen!$AZ:$DM,R$2,0)</f>
        <v>N</v>
      </c>
      <c r="S232" s="4" t="str">
        <f>VLOOKUP($D232,percelen!$AZ:$DM,S$2,0)</f>
        <v>N</v>
      </c>
      <c r="T232" s="4" t="str">
        <f>VLOOKUP($D232,percelen!$AZ:$DM,T$2,0)</f>
        <v>N</v>
      </c>
      <c r="U232" s="4" t="str">
        <f>VLOOKUP($D232,percelen!$AZ:$DM,U$2,0)</f>
        <v>N</v>
      </c>
      <c r="V232" s="4" t="str">
        <f>VLOOKUP($D232,percelen!$AZ:$DM,V$2,0)</f>
        <v>N</v>
      </c>
      <c r="W232" s="4" t="str">
        <f>IF(ISERROR(VLOOKUP($G232,GELDIGE_GEWASCODES_ECO!$B:$B,1,0)),"N","J")</f>
        <v>N</v>
      </c>
      <c r="X232" s="4" t="str">
        <f>IF(W232="J",IF(ISERROR(VLOOKUP($G232&amp;"_"&amp;$I232,GELDIGE_GEWASCODES_ECO!$A:$A,1,0)),"N","J"),"J")</f>
        <v>J</v>
      </c>
      <c r="Y232" s="4" t="str">
        <f>IF(ISERROR(VLOOKUP($G232,GELDIGE_GEWASCODES_ECO!$F:$F,1,0)),"N","J")</f>
        <v>N</v>
      </c>
      <c r="Z232" s="205" t="str">
        <f t="shared" si="100"/>
        <v>J</v>
      </c>
      <c r="AA232" s="4" t="str">
        <f>IF(ISERROR(VLOOKUP($G232,GELDIGE_GEWASCODES_ECO!$J:$J,1,0)),"N","J")</f>
        <v>N</v>
      </c>
      <c r="AB232" s="205" t="str">
        <f t="shared" si="101"/>
        <v>J</v>
      </c>
      <c r="AC232" s="4" t="str">
        <f t="shared" si="102"/>
        <v>J</v>
      </c>
      <c r="AD232" s="205" t="str">
        <f t="shared" si="103"/>
        <v>J</v>
      </c>
      <c r="AE232" s="205" t="str">
        <f t="shared" si="104"/>
        <v>J</v>
      </c>
      <c r="AF232" s="205" t="str">
        <f t="shared" si="105"/>
        <v>J</v>
      </c>
      <c r="AG232" s="205" t="str">
        <f t="shared" si="106"/>
        <v>J</v>
      </c>
      <c r="AH232" s="205" t="str">
        <f t="shared" si="107"/>
        <v>J</v>
      </c>
      <c r="AI232" s="205" t="str">
        <f t="shared" si="108"/>
        <v>J</v>
      </c>
      <c r="AJ232" s="205" t="str">
        <f t="shared" si="109"/>
        <v>J</v>
      </c>
      <c r="AK232" s="205" t="str">
        <f t="shared" si="110"/>
        <v>J</v>
      </c>
      <c r="AL232" s="4" t="str">
        <f t="shared" si="111"/>
        <v>N</v>
      </c>
      <c r="AM232" s="150" t="str">
        <f>IF(ISERROR(VLOOKUP(G232,LOV_CDT!E:F,2,0)),"",VLOOKUP(G232,LOV_CDT!E:F,2,0))</f>
        <v/>
      </c>
      <c r="AN232" s="150" t="str">
        <f>IF(ISERROR(VLOOKUP(G232,LOV_CDT!L:M,2,0)),"",VLOOKUP(G232,LOV_CDT!L:M,2,0))</f>
        <v/>
      </c>
      <c r="AO232" s="4" t="str">
        <f t="shared" si="112"/>
        <v>J</v>
      </c>
      <c r="AP232" s="4" t="str">
        <f t="shared" si="113"/>
        <v>J</v>
      </c>
      <c r="AQ232" s="4" t="str">
        <f t="shared" si="114"/>
        <v>J</v>
      </c>
      <c r="AR232" s="4" t="str">
        <f t="shared" si="115"/>
        <v>J</v>
      </c>
      <c r="AS232" s="4" t="str">
        <f t="shared" si="116"/>
        <v>J</v>
      </c>
      <c r="AT232" s="4" t="str">
        <f t="shared" si="117"/>
        <v>J</v>
      </c>
      <c r="AU232" s="4">
        <f t="shared" si="118"/>
        <v>0</v>
      </c>
      <c r="AV232" s="4">
        <f t="shared" si="119"/>
        <v>0</v>
      </c>
      <c r="AW232" s="4">
        <f t="shared" si="120"/>
        <v>0</v>
      </c>
      <c r="AX232" s="4">
        <f t="shared" si="121"/>
        <v>0</v>
      </c>
      <c r="AY232" s="4">
        <f t="shared" si="122"/>
        <v>0</v>
      </c>
      <c r="AZ232" s="4">
        <f t="shared" si="123"/>
        <v>0</v>
      </c>
      <c r="BA232" s="4">
        <f t="shared" si="124"/>
        <v>0</v>
      </c>
      <c r="BB232" s="4" t="e">
        <f>VLOOKUP(G232,ACTIVITEITENLIJST!E:I,BB$2,0)</f>
        <v>#N/A</v>
      </c>
      <c r="BC232" s="4" t="str">
        <f>IF(ISERROR(B232),"J",IF(ISERROR(VLOOKUP(B232,B$3:B231,1,0)),"J","N"))</f>
        <v>N</v>
      </c>
      <c r="BD232" s="354" t="str">
        <f t="shared" si="125"/>
        <v>N</v>
      </c>
      <c r="BE232" s="358" t="str">
        <f t="shared" si="126"/>
        <v>N</v>
      </c>
    </row>
    <row r="233" spans="1:57" x14ac:dyDescent="0.25">
      <c r="A233" t="str">
        <f t="shared" si="127"/>
        <v>_</v>
      </c>
      <c r="B233" t="str">
        <f t="shared" si="98"/>
        <v>_</v>
      </c>
      <c r="C233" s="2">
        <v>99</v>
      </c>
      <c r="D233" s="2" t="str">
        <f>IF(Invoer!B263&lt;&gt;"",Invoer!B263,"")</f>
        <v/>
      </c>
      <c r="E233" s="134" t="str">
        <f>IF(D233&lt;&gt;"",Invoer!Z263,"")</f>
        <v/>
      </c>
      <c r="F233" s="134" t="str">
        <f>IF(D233&lt;&gt;"",IF(Invoer!AH263="Ja","J",IF(Invoer!AH263="Nee","N","")),"")</f>
        <v/>
      </c>
      <c r="G233" s="36" t="str">
        <f>IF(OR(E233="",E233=0),"",VLOOKUP(E233,ACTIVITEITENLIJST!D:E,G$2,0))</f>
        <v/>
      </c>
      <c r="H233" s="205" t="str">
        <f t="shared" si="99"/>
        <v/>
      </c>
      <c r="I233" s="4" t="str">
        <f>VLOOKUP($D233,percelen!$AZ:$DM,I$2,0)</f>
        <v/>
      </c>
      <c r="J233" s="212" t="str">
        <f>VLOOKUP($D233,percelen!$AZ:$DM,J$2,0)</f>
        <v/>
      </c>
      <c r="K233" s="4"/>
      <c r="L233" s="4">
        <f>VLOOKUP($D233,percelen!$AZ:$DM,L$2,0)</f>
        <v>0</v>
      </c>
      <c r="M233" s="4" t="str">
        <f>VLOOKUP($D233,percelen!$AZ:$DM,M$2,0)</f>
        <v/>
      </c>
      <c r="N233" s="205" t="e">
        <f>VLOOKUP(M233,NORM!$B$31:$F$38,N$2,0)</f>
        <v>#N/A</v>
      </c>
      <c r="O233" s="4" t="str">
        <f>VLOOKUP($D233,percelen!$AZ:$DM,O$2,0)</f>
        <v>N</v>
      </c>
      <c r="P233" s="4" t="str">
        <f>VLOOKUP($D233,percelen!$AZ:$DM,P$2,0)</f>
        <v>N</v>
      </c>
      <c r="Q233" s="4" t="str">
        <f>VLOOKUP($D233,percelen!$AZ:$DM,Q$2,0)</f>
        <v>N</v>
      </c>
      <c r="R233" s="205" t="str">
        <f>VLOOKUP($D233,percelen!$AZ:$DM,R$2,0)</f>
        <v>N</v>
      </c>
      <c r="S233" s="4" t="str">
        <f>VLOOKUP($D233,percelen!$AZ:$DM,S$2,0)</f>
        <v>N</v>
      </c>
      <c r="T233" s="4" t="str">
        <f>VLOOKUP($D233,percelen!$AZ:$DM,T$2,0)</f>
        <v>N</v>
      </c>
      <c r="U233" s="4" t="str">
        <f>VLOOKUP($D233,percelen!$AZ:$DM,U$2,0)</f>
        <v>N</v>
      </c>
      <c r="V233" s="4" t="str">
        <f>VLOOKUP($D233,percelen!$AZ:$DM,V$2,0)</f>
        <v>N</v>
      </c>
      <c r="W233" s="4" t="str">
        <f>IF(ISERROR(VLOOKUP($G233,GELDIGE_GEWASCODES_ECO!$B:$B,1,0)),"N","J")</f>
        <v>N</v>
      </c>
      <c r="X233" s="4" t="str">
        <f>IF(W233="J",IF(ISERROR(VLOOKUP($G233&amp;"_"&amp;$I233,GELDIGE_GEWASCODES_ECO!$A:$A,1,0)),"N","J"),"J")</f>
        <v>J</v>
      </c>
      <c r="Y233" s="4" t="str">
        <f>IF(ISERROR(VLOOKUP($G233,GELDIGE_GEWASCODES_ECO!$F:$F,1,0)),"N","J")</f>
        <v>N</v>
      </c>
      <c r="Z233" s="205" t="str">
        <f t="shared" si="100"/>
        <v>J</v>
      </c>
      <c r="AA233" s="4" t="str">
        <f>IF(ISERROR(VLOOKUP($G233,GELDIGE_GEWASCODES_ECO!$J:$J,1,0)),"N","J")</f>
        <v>N</v>
      </c>
      <c r="AB233" s="205" t="str">
        <f t="shared" si="101"/>
        <v>J</v>
      </c>
      <c r="AC233" s="4" t="str">
        <f t="shared" si="102"/>
        <v>J</v>
      </c>
      <c r="AD233" s="205" t="str">
        <f t="shared" si="103"/>
        <v>J</v>
      </c>
      <c r="AE233" s="205" t="str">
        <f t="shared" si="104"/>
        <v>J</v>
      </c>
      <c r="AF233" s="205" t="str">
        <f t="shared" si="105"/>
        <v>J</v>
      </c>
      <c r="AG233" s="205" t="str">
        <f t="shared" si="106"/>
        <v>J</v>
      </c>
      <c r="AH233" s="205" t="str">
        <f t="shared" si="107"/>
        <v>J</v>
      </c>
      <c r="AI233" s="205" t="str">
        <f t="shared" si="108"/>
        <v>J</v>
      </c>
      <c r="AJ233" s="205" t="str">
        <f t="shared" si="109"/>
        <v>J</v>
      </c>
      <c r="AK233" s="205" t="str">
        <f t="shared" si="110"/>
        <v>J</v>
      </c>
      <c r="AL233" s="4" t="str">
        <f t="shared" si="111"/>
        <v>N</v>
      </c>
      <c r="AM233" s="150" t="str">
        <f>IF(ISERROR(VLOOKUP(G233,LOV_CDT!E:F,2,0)),"",VLOOKUP(G233,LOV_CDT!E:F,2,0))</f>
        <v/>
      </c>
      <c r="AN233" s="150" t="str">
        <f>IF(ISERROR(VLOOKUP(G233,LOV_CDT!L:M,2,0)),"",VLOOKUP(G233,LOV_CDT!L:M,2,0))</f>
        <v/>
      </c>
      <c r="AO233" s="4" t="str">
        <f t="shared" si="112"/>
        <v>J</v>
      </c>
      <c r="AP233" s="4" t="str">
        <f t="shared" si="113"/>
        <v>J</v>
      </c>
      <c r="AQ233" s="4" t="str">
        <f t="shared" si="114"/>
        <v>J</v>
      </c>
      <c r="AR233" s="4" t="str">
        <f t="shared" si="115"/>
        <v>J</v>
      </c>
      <c r="AS233" s="4" t="str">
        <f t="shared" si="116"/>
        <v>J</v>
      </c>
      <c r="AT233" s="4" t="str">
        <f t="shared" si="117"/>
        <v>J</v>
      </c>
      <c r="AU233" s="4">
        <f t="shared" si="118"/>
        <v>0</v>
      </c>
      <c r="AV233" s="4">
        <f t="shared" si="119"/>
        <v>0</v>
      </c>
      <c r="AW233" s="4">
        <f t="shared" si="120"/>
        <v>0</v>
      </c>
      <c r="AX233" s="4">
        <f t="shared" si="121"/>
        <v>0</v>
      </c>
      <c r="AY233" s="4">
        <f t="shared" si="122"/>
        <v>0</v>
      </c>
      <c r="AZ233" s="4">
        <f t="shared" si="123"/>
        <v>0</v>
      </c>
      <c r="BA233" s="4">
        <f t="shared" si="124"/>
        <v>0</v>
      </c>
      <c r="BB233" s="4" t="e">
        <f>VLOOKUP(G233,ACTIVITEITENLIJST!E:I,BB$2,0)</f>
        <v>#N/A</v>
      </c>
      <c r="BC233" s="4" t="str">
        <f>IF(ISERROR(B233),"J",IF(ISERROR(VLOOKUP(B233,B$3:B232,1,0)),"J","N"))</f>
        <v>N</v>
      </c>
      <c r="BD233" s="354" t="str">
        <f t="shared" si="125"/>
        <v>N</v>
      </c>
      <c r="BE233" s="358" t="str">
        <f t="shared" si="126"/>
        <v>N</v>
      </c>
    </row>
    <row r="234" spans="1:57" x14ac:dyDescent="0.25">
      <c r="A234" t="str">
        <f t="shared" si="127"/>
        <v>_</v>
      </c>
      <c r="B234" t="str">
        <f t="shared" si="98"/>
        <v>_</v>
      </c>
      <c r="C234" s="2">
        <v>99</v>
      </c>
      <c r="D234" s="2" t="str">
        <f>IF(Invoer!B264&lt;&gt;"",Invoer!B264,"")</f>
        <v/>
      </c>
      <c r="E234" s="134" t="str">
        <f>IF(D234&lt;&gt;"",Invoer!Z264,"")</f>
        <v/>
      </c>
      <c r="F234" s="134" t="str">
        <f>IF(D234&lt;&gt;"",IF(Invoer!AH264="Ja","J",IF(Invoer!AH264="Nee","N","")),"")</f>
        <v/>
      </c>
      <c r="G234" s="36" t="str">
        <f>IF(OR(E234="",E234=0),"",VLOOKUP(E234,ACTIVITEITENLIJST!D:E,G$2,0))</f>
        <v/>
      </c>
      <c r="H234" s="205" t="str">
        <f t="shared" si="99"/>
        <v/>
      </c>
      <c r="I234" s="4" t="str">
        <f>VLOOKUP($D234,percelen!$AZ:$DM,I$2,0)</f>
        <v/>
      </c>
      <c r="J234" s="212" t="str">
        <f>VLOOKUP($D234,percelen!$AZ:$DM,J$2,0)</f>
        <v/>
      </c>
      <c r="K234" s="4"/>
      <c r="L234" s="4">
        <f>VLOOKUP($D234,percelen!$AZ:$DM,L$2,0)</f>
        <v>0</v>
      </c>
      <c r="M234" s="4" t="str">
        <f>VLOOKUP($D234,percelen!$AZ:$DM,M$2,0)</f>
        <v/>
      </c>
      <c r="N234" s="205" t="e">
        <f>VLOOKUP(M234,NORM!$B$31:$F$38,N$2,0)</f>
        <v>#N/A</v>
      </c>
      <c r="O234" s="4" t="str">
        <f>VLOOKUP($D234,percelen!$AZ:$DM,O$2,0)</f>
        <v>N</v>
      </c>
      <c r="P234" s="4" t="str">
        <f>VLOOKUP($D234,percelen!$AZ:$DM,P$2,0)</f>
        <v>N</v>
      </c>
      <c r="Q234" s="4" t="str">
        <f>VLOOKUP($D234,percelen!$AZ:$DM,Q$2,0)</f>
        <v>N</v>
      </c>
      <c r="R234" s="205" t="str">
        <f>VLOOKUP($D234,percelen!$AZ:$DM,R$2,0)</f>
        <v>N</v>
      </c>
      <c r="S234" s="4" t="str">
        <f>VLOOKUP($D234,percelen!$AZ:$DM,S$2,0)</f>
        <v>N</v>
      </c>
      <c r="T234" s="4" t="str">
        <f>VLOOKUP($D234,percelen!$AZ:$DM,T$2,0)</f>
        <v>N</v>
      </c>
      <c r="U234" s="4" t="str">
        <f>VLOOKUP($D234,percelen!$AZ:$DM,U$2,0)</f>
        <v>N</v>
      </c>
      <c r="V234" s="4" t="str">
        <f>VLOOKUP($D234,percelen!$AZ:$DM,V$2,0)</f>
        <v>N</v>
      </c>
      <c r="W234" s="4" t="str">
        <f>IF(ISERROR(VLOOKUP($G234,GELDIGE_GEWASCODES_ECO!$B:$B,1,0)),"N","J")</f>
        <v>N</v>
      </c>
      <c r="X234" s="4" t="str">
        <f>IF(W234="J",IF(ISERROR(VLOOKUP($G234&amp;"_"&amp;$I234,GELDIGE_GEWASCODES_ECO!$A:$A,1,0)),"N","J"),"J")</f>
        <v>J</v>
      </c>
      <c r="Y234" s="4" t="str">
        <f>IF(ISERROR(VLOOKUP($G234,GELDIGE_GEWASCODES_ECO!$F:$F,1,0)),"N","J")</f>
        <v>N</v>
      </c>
      <c r="Z234" s="205" t="str">
        <f t="shared" si="100"/>
        <v>J</v>
      </c>
      <c r="AA234" s="4" t="str">
        <f>IF(ISERROR(VLOOKUP($G234,GELDIGE_GEWASCODES_ECO!$J:$J,1,0)),"N","J")</f>
        <v>N</v>
      </c>
      <c r="AB234" s="205" t="str">
        <f t="shared" si="101"/>
        <v>J</v>
      </c>
      <c r="AC234" s="4" t="str">
        <f t="shared" si="102"/>
        <v>J</v>
      </c>
      <c r="AD234" s="205" t="str">
        <f t="shared" si="103"/>
        <v>J</v>
      </c>
      <c r="AE234" s="205" t="str">
        <f t="shared" si="104"/>
        <v>J</v>
      </c>
      <c r="AF234" s="205" t="str">
        <f t="shared" si="105"/>
        <v>J</v>
      </c>
      <c r="AG234" s="205" t="str">
        <f t="shared" si="106"/>
        <v>J</v>
      </c>
      <c r="AH234" s="205" t="str">
        <f t="shared" si="107"/>
        <v>J</v>
      </c>
      <c r="AI234" s="205" t="str">
        <f t="shared" si="108"/>
        <v>J</v>
      </c>
      <c r="AJ234" s="205" t="str">
        <f t="shared" si="109"/>
        <v>J</v>
      </c>
      <c r="AK234" s="205" t="str">
        <f t="shared" si="110"/>
        <v>J</v>
      </c>
      <c r="AL234" s="4" t="str">
        <f t="shared" si="111"/>
        <v>N</v>
      </c>
      <c r="AM234" s="150" t="str">
        <f>IF(ISERROR(VLOOKUP(G234,LOV_CDT!E:F,2,0)),"",VLOOKUP(G234,LOV_CDT!E:F,2,0))</f>
        <v/>
      </c>
      <c r="AN234" s="150" t="str">
        <f>IF(ISERROR(VLOOKUP(G234,LOV_CDT!L:M,2,0)),"",VLOOKUP(G234,LOV_CDT!L:M,2,0))</f>
        <v/>
      </c>
      <c r="AO234" s="4" t="str">
        <f t="shared" si="112"/>
        <v>J</v>
      </c>
      <c r="AP234" s="4" t="str">
        <f t="shared" si="113"/>
        <v>J</v>
      </c>
      <c r="AQ234" s="4" t="str">
        <f t="shared" si="114"/>
        <v>J</v>
      </c>
      <c r="AR234" s="4" t="str">
        <f t="shared" si="115"/>
        <v>J</v>
      </c>
      <c r="AS234" s="4" t="str">
        <f t="shared" si="116"/>
        <v>J</v>
      </c>
      <c r="AT234" s="4" t="str">
        <f t="shared" si="117"/>
        <v>J</v>
      </c>
      <c r="AU234" s="4">
        <f t="shared" si="118"/>
        <v>0</v>
      </c>
      <c r="AV234" s="4">
        <f t="shared" si="119"/>
        <v>0</v>
      </c>
      <c r="AW234" s="4">
        <f t="shared" si="120"/>
        <v>0</v>
      </c>
      <c r="AX234" s="4">
        <f t="shared" si="121"/>
        <v>0</v>
      </c>
      <c r="AY234" s="4">
        <f t="shared" si="122"/>
        <v>0</v>
      </c>
      <c r="AZ234" s="4">
        <f t="shared" si="123"/>
        <v>0</v>
      </c>
      <c r="BA234" s="4">
        <f t="shared" si="124"/>
        <v>0</v>
      </c>
      <c r="BB234" s="4" t="e">
        <f>VLOOKUP(G234,ACTIVITEITENLIJST!E:I,BB$2,0)</f>
        <v>#N/A</v>
      </c>
      <c r="BC234" s="4" t="str">
        <f>IF(ISERROR(B234),"J",IF(ISERROR(VLOOKUP(B234,B$3:B233,1,0)),"J","N"))</f>
        <v>N</v>
      </c>
      <c r="BD234" s="354" t="str">
        <f t="shared" si="125"/>
        <v>N</v>
      </c>
      <c r="BE234" s="358" t="str">
        <f t="shared" si="126"/>
        <v>N</v>
      </c>
    </row>
    <row r="235" spans="1:57" x14ac:dyDescent="0.25">
      <c r="A235" t="str">
        <f t="shared" si="127"/>
        <v>_</v>
      </c>
      <c r="B235" t="str">
        <f t="shared" si="98"/>
        <v>_</v>
      </c>
      <c r="C235" s="2">
        <v>99</v>
      </c>
      <c r="D235" s="2" t="str">
        <f>IF(Invoer!B265&lt;&gt;"",Invoer!B265,"")</f>
        <v/>
      </c>
      <c r="E235" s="134" t="str">
        <f>IF(D235&lt;&gt;"",Invoer!Z265,"")</f>
        <v/>
      </c>
      <c r="F235" s="134" t="str">
        <f>IF(D235&lt;&gt;"",IF(Invoer!AH265="Ja","J",IF(Invoer!AH265="Nee","N","")),"")</f>
        <v/>
      </c>
      <c r="G235" s="36" t="str">
        <f>IF(OR(E235="",E235=0),"",VLOOKUP(E235,ACTIVITEITENLIJST!D:E,G$2,0))</f>
        <v/>
      </c>
      <c r="H235" s="205" t="str">
        <f t="shared" si="99"/>
        <v/>
      </c>
      <c r="I235" s="4" t="str">
        <f>VLOOKUP($D235,percelen!$AZ:$DM,I$2,0)</f>
        <v/>
      </c>
      <c r="J235" s="212" t="str">
        <f>VLOOKUP($D235,percelen!$AZ:$DM,J$2,0)</f>
        <v/>
      </c>
      <c r="K235" s="4"/>
      <c r="L235" s="4">
        <f>VLOOKUP($D235,percelen!$AZ:$DM,L$2,0)</f>
        <v>0</v>
      </c>
      <c r="M235" s="4" t="str">
        <f>VLOOKUP($D235,percelen!$AZ:$DM,M$2,0)</f>
        <v/>
      </c>
      <c r="N235" s="205" t="e">
        <f>VLOOKUP(M235,NORM!$B$31:$F$38,N$2,0)</f>
        <v>#N/A</v>
      </c>
      <c r="O235" s="4" t="str">
        <f>VLOOKUP($D235,percelen!$AZ:$DM,O$2,0)</f>
        <v>N</v>
      </c>
      <c r="P235" s="4" t="str">
        <f>VLOOKUP($D235,percelen!$AZ:$DM,P$2,0)</f>
        <v>N</v>
      </c>
      <c r="Q235" s="4" t="str">
        <f>VLOOKUP($D235,percelen!$AZ:$DM,Q$2,0)</f>
        <v>N</v>
      </c>
      <c r="R235" s="205" t="str">
        <f>VLOOKUP($D235,percelen!$AZ:$DM,R$2,0)</f>
        <v>N</v>
      </c>
      <c r="S235" s="4" t="str">
        <f>VLOOKUP($D235,percelen!$AZ:$DM,S$2,0)</f>
        <v>N</v>
      </c>
      <c r="T235" s="4" t="str">
        <f>VLOOKUP($D235,percelen!$AZ:$DM,T$2,0)</f>
        <v>N</v>
      </c>
      <c r="U235" s="4" t="str">
        <f>VLOOKUP($D235,percelen!$AZ:$DM,U$2,0)</f>
        <v>N</v>
      </c>
      <c r="V235" s="4" t="str">
        <f>VLOOKUP($D235,percelen!$AZ:$DM,V$2,0)</f>
        <v>N</v>
      </c>
      <c r="W235" s="4" t="str">
        <f>IF(ISERROR(VLOOKUP($G235,GELDIGE_GEWASCODES_ECO!$B:$B,1,0)),"N","J")</f>
        <v>N</v>
      </c>
      <c r="X235" s="4" t="str">
        <f>IF(W235="J",IF(ISERROR(VLOOKUP($G235&amp;"_"&amp;$I235,GELDIGE_GEWASCODES_ECO!$A:$A,1,0)),"N","J"),"J")</f>
        <v>J</v>
      </c>
      <c r="Y235" s="4" t="str">
        <f>IF(ISERROR(VLOOKUP($G235,GELDIGE_GEWASCODES_ECO!$F:$F,1,0)),"N","J")</f>
        <v>N</v>
      </c>
      <c r="Z235" s="205" t="str">
        <f t="shared" si="100"/>
        <v>J</v>
      </c>
      <c r="AA235" s="4" t="str">
        <f>IF(ISERROR(VLOOKUP($G235,GELDIGE_GEWASCODES_ECO!$J:$J,1,0)),"N","J")</f>
        <v>N</v>
      </c>
      <c r="AB235" s="205" t="str">
        <f t="shared" si="101"/>
        <v>J</v>
      </c>
      <c r="AC235" s="4" t="str">
        <f t="shared" si="102"/>
        <v>J</v>
      </c>
      <c r="AD235" s="205" t="str">
        <f t="shared" si="103"/>
        <v>J</v>
      </c>
      <c r="AE235" s="205" t="str">
        <f t="shared" si="104"/>
        <v>J</v>
      </c>
      <c r="AF235" s="205" t="str">
        <f t="shared" si="105"/>
        <v>J</v>
      </c>
      <c r="AG235" s="205" t="str">
        <f t="shared" si="106"/>
        <v>J</v>
      </c>
      <c r="AH235" s="205" t="str">
        <f t="shared" si="107"/>
        <v>J</v>
      </c>
      <c r="AI235" s="205" t="str">
        <f t="shared" si="108"/>
        <v>J</v>
      </c>
      <c r="AJ235" s="205" t="str">
        <f t="shared" si="109"/>
        <v>J</v>
      </c>
      <c r="AK235" s="205" t="str">
        <f t="shared" si="110"/>
        <v>J</v>
      </c>
      <c r="AL235" s="4" t="str">
        <f t="shared" si="111"/>
        <v>N</v>
      </c>
      <c r="AM235" s="150" t="str">
        <f>IF(ISERROR(VLOOKUP(G235,LOV_CDT!E:F,2,0)),"",VLOOKUP(G235,LOV_CDT!E:F,2,0))</f>
        <v/>
      </c>
      <c r="AN235" s="150" t="str">
        <f>IF(ISERROR(VLOOKUP(G235,LOV_CDT!L:M,2,0)),"",VLOOKUP(G235,LOV_CDT!L:M,2,0))</f>
        <v/>
      </c>
      <c r="AO235" s="4" t="str">
        <f t="shared" si="112"/>
        <v>J</v>
      </c>
      <c r="AP235" s="4" t="str">
        <f t="shared" si="113"/>
        <v>J</v>
      </c>
      <c r="AQ235" s="4" t="str">
        <f t="shared" si="114"/>
        <v>J</v>
      </c>
      <c r="AR235" s="4" t="str">
        <f t="shared" si="115"/>
        <v>J</v>
      </c>
      <c r="AS235" s="4" t="str">
        <f t="shared" si="116"/>
        <v>J</v>
      </c>
      <c r="AT235" s="4" t="str">
        <f t="shared" si="117"/>
        <v>J</v>
      </c>
      <c r="AU235" s="4">
        <f t="shared" si="118"/>
        <v>0</v>
      </c>
      <c r="AV235" s="4">
        <f t="shared" si="119"/>
        <v>0</v>
      </c>
      <c r="AW235" s="4">
        <f t="shared" si="120"/>
        <v>0</v>
      </c>
      <c r="AX235" s="4">
        <f t="shared" si="121"/>
        <v>0</v>
      </c>
      <c r="AY235" s="4">
        <f t="shared" si="122"/>
        <v>0</v>
      </c>
      <c r="AZ235" s="4">
        <f t="shared" si="123"/>
        <v>0</v>
      </c>
      <c r="BA235" s="4">
        <f t="shared" si="124"/>
        <v>0</v>
      </c>
      <c r="BB235" s="4" t="e">
        <f>VLOOKUP(G235,ACTIVITEITENLIJST!E:I,BB$2,0)</f>
        <v>#N/A</v>
      </c>
      <c r="BC235" s="4" t="str">
        <f>IF(ISERROR(B235),"J",IF(ISERROR(VLOOKUP(B235,B$3:B234,1,0)),"J","N"))</f>
        <v>N</v>
      </c>
      <c r="BD235" s="354" t="str">
        <f t="shared" si="125"/>
        <v>N</v>
      </c>
      <c r="BE235" s="358" t="str">
        <f t="shared" si="126"/>
        <v>N</v>
      </c>
    </row>
    <row r="236" spans="1:57" x14ac:dyDescent="0.25">
      <c r="A236" t="str">
        <f t="shared" si="127"/>
        <v>_</v>
      </c>
      <c r="B236" t="str">
        <f t="shared" si="98"/>
        <v>_</v>
      </c>
      <c r="C236" s="2">
        <v>99</v>
      </c>
      <c r="D236" s="2" t="str">
        <f>IF(Invoer!B266&lt;&gt;"",Invoer!B266,"")</f>
        <v/>
      </c>
      <c r="E236" s="134" t="str">
        <f>IF(D236&lt;&gt;"",Invoer!Z266,"")</f>
        <v/>
      </c>
      <c r="F236" s="134" t="str">
        <f>IF(D236&lt;&gt;"",IF(Invoer!AH266="Ja","J",IF(Invoer!AH266="Nee","N","")),"")</f>
        <v/>
      </c>
      <c r="G236" s="36" t="str">
        <f>IF(OR(E236="",E236=0),"",VLOOKUP(E236,ACTIVITEITENLIJST!D:E,G$2,0))</f>
        <v/>
      </c>
      <c r="H236" s="205" t="str">
        <f t="shared" si="99"/>
        <v/>
      </c>
      <c r="I236" s="4" t="str">
        <f>VLOOKUP($D236,percelen!$AZ:$DM,I$2,0)</f>
        <v/>
      </c>
      <c r="J236" s="212" t="str">
        <f>VLOOKUP($D236,percelen!$AZ:$DM,J$2,0)</f>
        <v/>
      </c>
      <c r="K236" s="4"/>
      <c r="L236" s="4">
        <f>VLOOKUP($D236,percelen!$AZ:$DM,L$2,0)</f>
        <v>0</v>
      </c>
      <c r="M236" s="4" t="str">
        <f>VLOOKUP($D236,percelen!$AZ:$DM,M$2,0)</f>
        <v/>
      </c>
      <c r="N236" s="205" t="e">
        <f>VLOOKUP(M236,NORM!$B$31:$F$38,N$2,0)</f>
        <v>#N/A</v>
      </c>
      <c r="O236" s="4" t="str">
        <f>VLOOKUP($D236,percelen!$AZ:$DM,O$2,0)</f>
        <v>N</v>
      </c>
      <c r="P236" s="4" t="str">
        <f>VLOOKUP($D236,percelen!$AZ:$DM,P$2,0)</f>
        <v>N</v>
      </c>
      <c r="Q236" s="4" t="str">
        <f>VLOOKUP($D236,percelen!$AZ:$DM,Q$2,0)</f>
        <v>N</v>
      </c>
      <c r="R236" s="205" t="str">
        <f>VLOOKUP($D236,percelen!$AZ:$DM,R$2,0)</f>
        <v>N</v>
      </c>
      <c r="S236" s="4" t="str">
        <f>VLOOKUP($D236,percelen!$AZ:$DM,S$2,0)</f>
        <v>N</v>
      </c>
      <c r="T236" s="4" t="str">
        <f>VLOOKUP($D236,percelen!$AZ:$DM,T$2,0)</f>
        <v>N</v>
      </c>
      <c r="U236" s="4" t="str">
        <f>VLOOKUP($D236,percelen!$AZ:$DM,U$2,0)</f>
        <v>N</v>
      </c>
      <c r="V236" s="4" t="str">
        <f>VLOOKUP($D236,percelen!$AZ:$DM,V$2,0)</f>
        <v>N</v>
      </c>
      <c r="W236" s="4" t="str">
        <f>IF(ISERROR(VLOOKUP($G236,GELDIGE_GEWASCODES_ECO!$B:$B,1,0)),"N","J")</f>
        <v>N</v>
      </c>
      <c r="X236" s="4" t="str">
        <f>IF(W236="J",IF(ISERROR(VLOOKUP($G236&amp;"_"&amp;$I236,GELDIGE_GEWASCODES_ECO!$A:$A,1,0)),"N","J"),"J")</f>
        <v>J</v>
      </c>
      <c r="Y236" s="4" t="str">
        <f>IF(ISERROR(VLOOKUP($G236,GELDIGE_GEWASCODES_ECO!$F:$F,1,0)),"N","J")</f>
        <v>N</v>
      </c>
      <c r="Z236" s="205" t="str">
        <f t="shared" si="100"/>
        <v>J</v>
      </c>
      <c r="AA236" s="4" t="str">
        <f>IF(ISERROR(VLOOKUP($G236,GELDIGE_GEWASCODES_ECO!$J:$J,1,0)),"N","J")</f>
        <v>N</v>
      </c>
      <c r="AB236" s="205" t="str">
        <f t="shared" si="101"/>
        <v>J</v>
      </c>
      <c r="AC236" s="4" t="str">
        <f t="shared" si="102"/>
        <v>J</v>
      </c>
      <c r="AD236" s="205" t="str">
        <f t="shared" si="103"/>
        <v>J</v>
      </c>
      <c r="AE236" s="205" t="str">
        <f t="shared" si="104"/>
        <v>J</v>
      </c>
      <c r="AF236" s="205" t="str">
        <f t="shared" si="105"/>
        <v>J</v>
      </c>
      <c r="AG236" s="205" t="str">
        <f t="shared" si="106"/>
        <v>J</v>
      </c>
      <c r="AH236" s="205" t="str">
        <f t="shared" si="107"/>
        <v>J</v>
      </c>
      <c r="AI236" s="205" t="str">
        <f t="shared" si="108"/>
        <v>J</v>
      </c>
      <c r="AJ236" s="205" t="str">
        <f t="shared" si="109"/>
        <v>J</v>
      </c>
      <c r="AK236" s="205" t="str">
        <f t="shared" si="110"/>
        <v>J</v>
      </c>
      <c r="AL236" s="4" t="str">
        <f t="shared" si="111"/>
        <v>N</v>
      </c>
      <c r="AM236" s="150" t="str">
        <f>IF(ISERROR(VLOOKUP(G236,LOV_CDT!E:F,2,0)),"",VLOOKUP(G236,LOV_CDT!E:F,2,0))</f>
        <v/>
      </c>
      <c r="AN236" s="150" t="str">
        <f>IF(ISERROR(VLOOKUP(G236,LOV_CDT!L:M,2,0)),"",VLOOKUP(G236,LOV_CDT!L:M,2,0))</f>
        <v/>
      </c>
      <c r="AO236" s="4" t="str">
        <f t="shared" si="112"/>
        <v>J</v>
      </c>
      <c r="AP236" s="4" t="str">
        <f t="shared" si="113"/>
        <v>J</v>
      </c>
      <c r="AQ236" s="4" t="str">
        <f t="shared" si="114"/>
        <v>J</v>
      </c>
      <c r="AR236" s="4" t="str">
        <f t="shared" si="115"/>
        <v>J</v>
      </c>
      <c r="AS236" s="4" t="str">
        <f t="shared" si="116"/>
        <v>J</v>
      </c>
      <c r="AT236" s="4" t="str">
        <f t="shared" si="117"/>
        <v>J</v>
      </c>
      <c r="AU236" s="4">
        <f t="shared" si="118"/>
        <v>0</v>
      </c>
      <c r="AV236" s="4">
        <f t="shared" si="119"/>
        <v>0</v>
      </c>
      <c r="AW236" s="4">
        <f t="shared" si="120"/>
        <v>0</v>
      </c>
      <c r="AX236" s="4">
        <f t="shared" si="121"/>
        <v>0</v>
      </c>
      <c r="AY236" s="4">
        <f t="shared" si="122"/>
        <v>0</v>
      </c>
      <c r="AZ236" s="4">
        <f t="shared" si="123"/>
        <v>0</v>
      </c>
      <c r="BA236" s="4">
        <f t="shared" si="124"/>
        <v>0</v>
      </c>
      <c r="BB236" s="4" t="e">
        <f>VLOOKUP(G236,ACTIVITEITENLIJST!E:I,BB$2,0)</f>
        <v>#N/A</v>
      </c>
      <c r="BC236" s="4" t="str">
        <f>IF(ISERROR(B236),"J",IF(ISERROR(VLOOKUP(B236,B$3:B235,1,0)),"J","N"))</f>
        <v>N</v>
      </c>
      <c r="BD236" s="354" t="str">
        <f t="shared" si="125"/>
        <v>N</v>
      </c>
      <c r="BE236" s="358" t="str">
        <f t="shared" si="126"/>
        <v>N</v>
      </c>
    </row>
    <row r="237" spans="1:57" x14ac:dyDescent="0.25">
      <c r="A237" t="str">
        <f t="shared" si="127"/>
        <v>_</v>
      </c>
      <c r="B237" t="str">
        <f t="shared" si="98"/>
        <v>_</v>
      </c>
      <c r="C237" s="2">
        <v>99</v>
      </c>
      <c r="D237" s="2" t="str">
        <f>IF(Invoer!B267&lt;&gt;"",Invoer!B267,"")</f>
        <v/>
      </c>
      <c r="E237" s="134" t="str">
        <f>IF(D237&lt;&gt;"",Invoer!Z267,"")</f>
        <v/>
      </c>
      <c r="F237" s="134" t="str">
        <f>IF(D237&lt;&gt;"",IF(Invoer!AH267="Ja","J",IF(Invoer!AH267="Nee","N","")),"")</f>
        <v/>
      </c>
      <c r="G237" s="36" t="str">
        <f>IF(OR(E237="",E237=0),"",VLOOKUP(E237,ACTIVITEITENLIJST!D:E,G$2,0))</f>
        <v/>
      </c>
      <c r="H237" s="205" t="str">
        <f t="shared" si="99"/>
        <v/>
      </c>
      <c r="I237" s="4" t="str">
        <f>VLOOKUP($D237,percelen!$AZ:$DM,I$2,0)</f>
        <v/>
      </c>
      <c r="J237" s="212" t="str">
        <f>VLOOKUP($D237,percelen!$AZ:$DM,J$2,0)</f>
        <v/>
      </c>
      <c r="K237" s="4"/>
      <c r="L237" s="4">
        <f>VLOOKUP($D237,percelen!$AZ:$DM,L$2,0)</f>
        <v>0</v>
      </c>
      <c r="M237" s="4" t="str">
        <f>VLOOKUP($D237,percelen!$AZ:$DM,M$2,0)</f>
        <v/>
      </c>
      <c r="N237" s="205" t="e">
        <f>VLOOKUP(M237,NORM!$B$31:$F$38,N$2,0)</f>
        <v>#N/A</v>
      </c>
      <c r="O237" s="4" t="str">
        <f>VLOOKUP($D237,percelen!$AZ:$DM,O$2,0)</f>
        <v>N</v>
      </c>
      <c r="P237" s="4" t="str">
        <f>VLOOKUP($D237,percelen!$AZ:$DM,P$2,0)</f>
        <v>N</v>
      </c>
      <c r="Q237" s="4" t="str">
        <f>VLOOKUP($D237,percelen!$AZ:$DM,Q$2,0)</f>
        <v>N</v>
      </c>
      <c r="R237" s="205" t="str">
        <f>VLOOKUP($D237,percelen!$AZ:$DM,R$2,0)</f>
        <v>N</v>
      </c>
      <c r="S237" s="4" t="str">
        <f>VLOOKUP($D237,percelen!$AZ:$DM,S$2,0)</f>
        <v>N</v>
      </c>
      <c r="T237" s="4" t="str">
        <f>VLOOKUP($D237,percelen!$AZ:$DM,T$2,0)</f>
        <v>N</v>
      </c>
      <c r="U237" s="4" t="str">
        <f>VLOOKUP($D237,percelen!$AZ:$DM,U$2,0)</f>
        <v>N</v>
      </c>
      <c r="V237" s="4" t="str">
        <f>VLOOKUP($D237,percelen!$AZ:$DM,V$2,0)</f>
        <v>N</v>
      </c>
      <c r="W237" s="4" t="str">
        <f>IF(ISERROR(VLOOKUP($G237,GELDIGE_GEWASCODES_ECO!$B:$B,1,0)),"N","J")</f>
        <v>N</v>
      </c>
      <c r="X237" s="4" t="str">
        <f>IF(W237="J",IF(ISERROR(VLOOKUP($G237&amp;"_"&amp;$I237,GELDIGE_GEWASCODES_ECO!$A:$A,1,0)),"N","J"),"J")</f>
        <v>J</v>
      </c>
      <c r="Y237" s="4" t="str">
        <f>IF(ISERROR(VLOOKUP($G237,GELDIGE_GEWASCODES_ECO!$F:$F,1,0)),"N","J")</f>
        <v>N</v>
      </c>
      <c r="Z237" s="205" t="str">
        <f t="shared" si="100"/>
        <v>J</v>
      </c>
      <c r="AA237" s="4" t="str">
        <f>IF(ISERROR(VLOOKUP($G237,GELDIGE_GEWASCODES_ECO!$J:$J,1,0)),"N","J")</f>
        <v>N</v>
      </c>
      <c r="AB237" s="205" t="str">
        <f t="shared" si="101"/>
        <v>J</v>
      </c>
      <c r="AC237" s="4" t="str">
        <f t="shared" si="102"/>
        <v>J</v>
      </c>
      <c r="AD237" s="205" t="str">
        <f t="shared" si="103"/>
        <v>J</v>
      </c>
      <c r="AE237" s="205" t="str">
        <f t="shared" si="104"/>
        <v>J</v>
      </c>
      <c r="AF237" s="205" t="str">
        <f t="shared" si="105"/>
        <v>J</v>
      </c>
      <c r="AG237" s="205" t="str">
        <f t="shared" si="106"/>
        <v>J</v>
      </c>
      <c r="AH237" s="205" t="str">
        <f t="shared" si="107"/>
        <v>J</v>
      </c>
      <c r="AI237" s="205" t="str">
        <f t="shared" si="108"/>
        <v>J</v>
      </c>
      <c r="AJ237" s="205" t="str">
        <f t="shared" si="109"/>
        <v>J</v>
      </c>
      <c r="AK237" s="205" t="str">
        <f t="shared" si="110"/>
        <v>J</v>
      </c>
      <c r="AL237" s="4" t="str">
        <f t="shared" si="111"/>
        <v>N</v>
      </c>
      <c r="AM237" s="150" t="str">
        <f>IF(ISERROR(VLOOKUP(G237,LOV_CDT!E:F,2,0)),"",VLOOKUP(G237,LOV_CDT!E:F,2,0))</f>
        <v/>
      </c>
      <c r="AN237" s="150" t="str">
        <f>IF(ISERROR(VLOOKUP(G237,LOV_CDT!L:M,2,0)),"",VLOOKUP(G237,LOV_CDT!L:M,2,0))</f>
        <v/>
      </c>
      <c r="AO237" s="4" t="str">
        <f t="shared" si="112"/>
        <v>J</v>
      </c>
      <c r="AP237" s="4" t="str">
        <f t="shared" si="113"/>
        <v>J</v>
      </c>
      <c r="AQ237" s="4" t="str">
        <f t="shared" si="114"/>
        <v>J</v>
      </c>
      <c r="AR237" s="4" t="str">
        <f t="shared" si="115"/>
        <v>J</v>
      </c>
      <c r="AS237" s="4" t="str">
        <f t="shared" si="116"/>
        <v>J</v>
      </c>
      <c r="AT237" s="4" t="str">
        <f t="shared" si="117"/>
        <v>J</v>
      </c>
      <c r="AU237" s="4">
        <f t="shared" si="118"/>
        <v>0</v>
      </c>
      <c r="AV237" s="4">
        <f t="shared" si="119"/>
        <v>0</v>
      </c>
      <c r="AW237" s="4">
        <f t="shared" si="120"/>
        <v>0</v>
      </c>
      <c r="AX237" s="4">
        <f t="shared" si="121"/>
        <v>0</v>
      </c>
      <c r="AY237" s="4">
        <f t="shared" si="122"/>
        <v>0</v>
      </c>
      <c r="AZ237" s="4">
        <f t="shared" si="123"/>
        <v>0</v>
      </c>
      <c r="BA237" s="4">
        <f t="shared" si="124"/>
        <v>0</v>
      </c>
      <c r="BB237" s="4" t="e">
        <f>VLOOKUP(G237,ACTIVITEITENLIJST!E:I,BB$2,0)</f>
        <v>#N/A</v>
      </c>
      <c r="BC237" s="4" t="str">
        <f>IF(ISERROR(B237),"J",IF(ISERROR(VLOOKUP(B237,B$3:B236,1,0)),"J","N"))</f>
        <v>N</v>
      </c>
      <c r="BD237" s="354" t="str">
        <f t="shared" si="125"/>
        <v>N</v>
      </c>
      <c r="BE237" s="358" t="str">
        <f t="shared" si="126"/>
        <v>N</v>
      </c>
    </row>
    <row r="238" spans="1:57" x14ac:dyDescent="0.25">
      <c r="A238" t="str">
        <f t="shared" si="127"/>
        <v>_</v>
      </c>
      <c r="B238" t="str">
        <f t="shared" si="98"/>
        <v>_</v>
      </c>
      <c r="C238" s="2">
        <v>99</v>
      </c>
      <c r="D238" s="2" t="str">
        <f>IF(Invoer!B268&lt;&gt;"",Invoer!B268,"")</f>
        <v/>
      </c>
      <c r="E238" s="134" t="str">
        <f>IF(D238&lt;&gt;"",Invoer!Z268,"")</f>
        <v/>
      </c>
      <c r="F238" s="134" t="str">
        <f>IF(D238&lt;&gt;"",IF(Invoer!AH268="Ja","J",IF(Invoer!AH268="Nee","N","")),"")</f>
        <v/>
      </c>
      <c r="G238" s="36" t="str">
        <f>IF(OR(E238="",E238=0),"",VLOOKUP(E238,ACTIVITEITENLIJST!D:E,G$2,0))</f>
        <v/>
      </c>
      <c r="H238" s="205" t="str">
        <f t="shared" si="99"/>
        <v/>
      </c>
      <c r="I238" s="4" t="str">
        <f>VLOOKUP($D238,percelen!$AZ:$DM,I$2,0)</f>
        <v/>
      </c>
      <c r="J238" s="212" t="str">
        <f>VLOOKUP($D238,percelen!$AZ:$DM,J$2,0)</f>
        <v/>
      </c>
      <c r="K238" s="4"/>
      <c r="L238" s="4">
        <f>VLOOKUP($D238,percelen!$AZ:$DM,L$2,0)</f>
        <v>0</v>
      </c>
      <c r="M238" s="4" t="str">
        <f>VLOOKUP($D238,percelen!$AZ:$DM,M$2,0)</f>
        <v/>
      </c>
      <c r="N238" s="205" t="e">
        <f>VLOOKUP(M238,NORM!$B$31:$F$38,N$2,0)</f>
        <v>#N/A</v>
      </c>
      <c r="O238" s="4" t="str">
        <f>VLOOKUP($D238,percelen!$AZ:$DM,O$2,0)</f>
        <v>N</v>
      </c>
      <c r="P238" s="4" t="str">
        <f>VLOOKUP($D238,percelen!$AZ:$DM,P$2,0)</f>
        <v>N</v>
      </c>
      <c r="Q238" s="4" t="str">
        <f>VLOOKUP($D238,percelen!$AZ:$DM,Q$2,0)</f>
        <v>N</v>
      </c>
      <c r="R238" s="205" t="str">
        <f>VLOOKUP($D238,percelen!$AZ:$DM,R$2,0)</f>
        <v>N</v>
      </c>
      <c r="S238" s="4" t="str">
        <f>VLOOKUP($D238,percelen!$AZ:$DM,S$2,0)</f>
        <v>N</v>
      </c>
      <c r="T238" s="4" t="str">
        <f>VLOOKUP($D238,percelen!$AZ:$DM,T$2,0)</f>
        <v>N</v>
      </c>
      <c r="U238" s="4" t="str">
        <f>VLOOKUP($D238,percelen!$AZ:$DM,U$2,0)</f>
        <v>N</v>
      </c>
      <c r="V238" s="4" t="str">
        <f>VLOOKUP($D238,percelen!$AZ:$DM,V$2,0)</f>
        <v>N</v>
      </c>
      <c r="W238" s="4" t="str">
        <f>IF(ISERROR(VLOOKUP($G238,GELDIGE_GEWASCODES_ECO!$B:$B,1,0)),"N","J")</f>
        <v>N</v>
      </c>
      <c r="X238" s="4" t="str">
        <f>IF(W238="J",IF(ISERROR(VLOOKUP($G238&amp;"_"&amp;$I238,GELDIGE_GEWASCODES_ECO!$A:$A,1,0)),"N","J"),"J")</f>
        <v>J</v>
      </c>
      <c r="Y238" s="4" t="str">
        <f>IF(ISERROR(VLOOKUP($G238,GELDIGE_GEWASCODES_ECO!$F:$F,1,0)),"N","J")</f>
        <v>N</v>
      </c>
      <c r="Z238" s="205" t="str">
        <f t="shared" si="100"/>
        <v>J</v>
      </c>
      <c r="AA238" s="4" t="str">
        <f>IF(ISERROR(VLOOKUP($G238,GELDIGE_GEWASCODES_ECO!$J:$J,1,0)),"N","J")</f>
        <v>N</v>
      </c>
      <c r="AB238" s="205" t="str">
        <f t="shared" si="101"/>
        <v>J</v>
      </c>
      <c r="AC238" s="4" t="str">
        <f t="shared" si="102"/>
        <v>J</v>
      </c>
      <c r="AD238" s="205" t="str">
        <f t="shared" si="103"/>
        <v>J</v>
      </c>
      <c r="AE238" s="205" t="str">
        <f t="shared" si="104"/>
        <v>J</v>
      </c>
      <c r="AF238" s="205" t="str">
        <f t="shared" si="105"/>
        <v>J</v>
      </c>
      <c r="AG238" s="205" t="str">
        <f t="shared" si="106"/>
        <v>J</v>
      </c>
      <c r="AH238" s="205" t="str">
        <f t="shared" si="107"/>
        <v>J</v>
      </c>
      <c r="AI238" s="205" t="str">
        <f t="shared" si="108"/>
        <v>J</v>
      </c>
      <c r="AJ238" s="205" t="str">
        <f t="shared" si="109"/>
        <v>J</v>
      </c>
      <c r="AK238" s="205" t="str">
        <f t="shared" si="110"/>
        <v>J</v>
      </c>
      <c r="AL238" s="4" t="str">
        <f t="shared" si="111"/>
        <v>N</v>
      </c>
      <c r="AM238" s="150" t="str">
        <f>IF(ISERROR(VLOOKUP(G238,LOV_CDT!E:F,2,0)),"",VLOOKUP(G238,LOV_CDT!E:F,2,0))</f>
        <v/>
      </c>
      <c r="AN238" s="150" t="str">
        <f>IF(ISERROR(VLOOKUP(G238,LOV_CDT!L:M,2,0)),"",VLOOKUP(G238,LOV_CDT!L:M,2,0))</f>
        <v/>
      </c>
      <c r="AO238" s="4" t="str">
        <f t="shared" si="112"/>
        <v>J</v>
      </c>
      <c r="AP238" s="4" t="str">
        <f t="shared" si="113"/>
        <v>J</v>
      </c>
      <c r="AQ238" s="4" t="str">
        <f t="shared" si="114"/>
        <v>J</v>
      </c>
      <c r="AR238" s="4" t="str">
        <f t="shared" si="115"/>
        <v>J</v>
      </c>
      <c r="AS238" s="4" t="str">
        <f t="shared" si="116"/>
        <v>J</v>
      </c>
      <c r="AT238" s="4" t="str">
        <f t="shared" si="117"/>
        <v>J</v>
      </c>
      <c r="AU238" s="4">
        <f t="shared" si="118"/>
        <v>0</v>
      </c>
      <c r="AV238" s="4">
        <f t="shared" si="119"/>
        <v>0</v>
      </c>
      <c r="AW238" s="4">
        <f t="shared" si="120"/>
        <v>0</v>
      </c>
      <c r="AX238" s="4">
        <f t="shared" si="121"/>
        <v>0</v>
      </c>
      <c r="AY238" s="4">
        <f t="shared" si="122"/>
        <v>0</v>
      </c>
      <c r="AZ238" s="4">
        <f t="shared" si="123"/>
        <v>0</v>
      </c>
      <c r="BA238" s="4">
        <f t="shared" si="124"/>
        <v>0</v>
      </c>
      <c r="BB238" s="4" t="e">
        <f>VLOOKUP(G238,ACTIVITEITENLIJST!E:I,BB$2,0)</f>
        <v>#N/A</v>
      </c>
      <c r="BC238" s="4" t="str">
        <f>IF(ISERROR(B238),"J",IF(ISERROR(VLOOKUP(B238,B$3:B237,1,0)),"J","N"))</f>
        <v>N</v>
      </c>
      <c r="BD238" s="354" t="str">
        <f t="shared" si="125"/>
        <v>N</v>
      </c>
      <c r="BE238" s="358" t="str">
        <f t="shared" si="126"/>
        <v>N</v>
      </c>
    </row>
    <row r="239" spans="1:57" x14ac:dyDescent="0.25">
      <c r="A239" t="str">
        <f t="shared" si="127"/>
        <v>_</v>
      </c>
      <c r="B239" t="str">
        <f t="shared" si="98"/>
        <v>_</v>
      </c>
      <c r="C239" s="2">
        <v>99</v>
      </c>
      <c r="D239" s="2" t="str">
        <f>IF(Invoer!B269&lt;&gt;"",Invoer!B269,"")</f>
        <v/>
      </c>
      <c r="E239" s="134" t="str">
        <f>IF(D239&lt;&gt;"",Invoer!Z269,"")</f>
        <v/>
      </c>
      <c r="F239" s="134" t="str">
        <f>IF(D239&lt;&gt;"",IF(Invoer!AH269="Ja","J",IF(Invoer!AH269="Nee","N","")),"")</f>
        <v/>
      </c>
      <c r="G239" s="36" t="str">
        <f>IF(OR(E239="",E239=0),"",VLOOKUP(E239,ACTIVITEITENLIJST!D:E,G$2,0))</f>
        <v/>
      </c>
      <c r="H239" s="205" t="str">
        <f t="shared" si="99"/>
        <v/>
      </c>
      <c r="I239" s="4" t="str">
        <f>VLOOKUP($D239,percelen!$AZ:$DM,I$2,0)</f>
        <v/>
      </c>
      <c r="J239" s="212" t="str">
        <f>VLOOKUP($D239,percelen!$AZ:$DM,J$2,0)</f>
        <v/>
      </c>
      <c r="K239" s="4"/>
      <c r="L239" s="4">
        <f>VLOOKUP($D239,percelen!$AZ:$DM,L$2,0)</f>
        <v>0</v>
      </c>
      <c r="M239" s="4" t="str">
        <f>VLOOKUP($D239,percelen!$AZ:$DM,M$2,0)</f>
        <v/>
      </c>
      <c r="N239" s="205" t="e">
        <f>VLOOKUP(M239,NORM!$B$31:$F$38,N$2,0)</f>
        <v>#N/A</v>
      </c>
      <c r="O239" s="4" t="str">
        <f>VLOOKUP($D239,percelen!$AZ:$DM,O$2,0)</f>
        <v>N</v>
      </c>
      <c r="P239" s="4" t="str">
        <f>VLOOKUP($D239,percelen!$AZ:$DM,P$2,0)</f>
        <v>N</v>
      </c>
      <c r="Q239" s="4" t="str">
        <f>VLOOKUP($D239,percelen!$AZ:$DM,Q$2,0)</f>
        <v>N</v>
      </c>
      <c r="R239" s="205" t="str">
        <f>VLOOKUP($D239,percelen!$AZ:$DM,R$2,0)</f>
        <v>N</v>
      </c>
      <c r="S239" s="4" t="str">
        <f>VLOOKUP($D239,percelen!$AZ:$DM,S$2,0)</f>
        <v>N</v>
      </c>
      <c r="T239" s="4" t="str">
        <f>VLOOKUP($D239,percelen!$AZ:$DM,T$2,0)</f>
        <v>N</v>
      </c>
      <c r="U239" s="4" t="str">
        <f>VLOOKUP($D239,percelen!$AZ:$DM,U$2,0)</f>
        <v>N</v>
      </c>
      <c r="V239" s="4" t="str">
        <f>VLOOKUP($D239,percelen!$AZ:$DM,V$2,0)</f>
        <v>N</v>
      </c>
      <c r="W239" s="4" t="str">
        <f>IF(ISERROR(VLOOKUP($G239,GELDIGE_GEWASCODES_ECO!$B:$B,1,0)),"N","J")</f>
        <v>N</v>
      </c>
      <c r="X239" s="4" t="str">
        <f>IF(W239="J",IF(ISERROR(VLOOKUP($G239&amp;"_"&amp;$I239,GELDIGE_GEWASCODES_ECO!$A:$A,1,0)),"N","J"),"J")</f>
        <v>J</v>
      </c>
      <c r="Y239" s="4" t="str">
        <f>IF(ISERROR(VLOOKUP($G239,GELDIGE_GEWASCODES_ECO!$F:$F,1,0)),"N","J")</f>
        <v>N</v>
      </c>
      <c r="Z239" s="205" t="str">
        <f t="shared" si="100"/>
        <v>J</v>
      </c>
      <c r="AA239" s="4" t="str">
        <f>IF(ISERROR(VLOOKUP($G239,GELDIGE_GEWASCODES_ECO!$J:$J,1,0)),"N","J")</f>
        <v>N</v>
      </c>
      <c r="AB239" s="205" t="str">
        <f t="shared" si="101"/>
        <v>J</v>
      </c>
      <c r="AC239" s="4" t="str">
        <f t="shared" si="102"/>
        <v>J</v>
      </c>
      <c r="AD239" s="205" t="str">
        <f t="shared" si="103"/>
        <v>J</v>
      </c>
      <c r="AE239" s="205" t="str">
        <f t="shared" si="104"/>
        <v>J</v>
      </c>
      <c r="AF239" s="205" t="str">
        <f t="shared" si="105"/>
        <v>J</v>
      </c>
      <c r="AG239" s="205" t="str">
        <f t="shared" si="106"/>
        <v>J</v>
      </c>
      <c r="AH239" s="205" t="str">
        <f t="shared" si="107"/>
        <v>J</v>
      </c>
      <c r="AI239" s="205" t="str">
        <f t="shared" si="108"/>
        <v>J</v>
      </c>
      <c r="AJ239" s="205" t="str">
        <f t="shared" si="109"/>
        <v>J</v>
      </c>
      <c r="AK239" s="205" t="str">
        <f t="shared" si="110"/>
        <v>J</v>
      </c>
      <c r="AL239" s="4" t="str">
        <f t="shared" si="111"/>
        <v>N</v>
      </c>
      <c r="AM239" s="150" t="str">
        <f>IF(ISERROR(VLOOKUP(G239,LOV_CDT!E:F,2,0)),"",VLOOKUP(G239,LOV_CDT!E:F,2,0))</f>
        <v/>
      </c>
      <c r="AN239" s="150" t="str">
        <f>IF(ISERROR(VLOOKUP(G239,LOV_CDT!L:M,2,0)),"",VLOOKUP(G239,LOV_CDT!L:M,2,0))</f>
        <v/>
      </c>
      <c r="AO239" s="4" t="str">
        <f t="shared" si="112"/>
        <v>J</v>
      </c>
      <c r="AP239" s="4" t="str">
        <f t="shared" si="113"/>
        <v>J</v>
      </c>
      <c r="AQ239" s="4" t="str">
        <f t="shared" si="114"/>
        <v>J</v>
      </c>
      <c r="AR239" s="4" t="str">
        <f t="shared" si="115"/>
        <v>J</v>
      </c>
      <c r="AS239" s="4" t="str">
        <f t="shared" si="116"/>
        <v>J</v>
      </c>
      <c r="AT239" s="4" t="str">
        <f t="shared" si="117"/>
        <v>J</v>
      </c>
      <c r="AU239" s="4">
        <f t="shared" si="118"/>
        <v>0</v>
      </c>
      <c r="AV239" s="4">
        <f t="shared" si="119"/>
        <v>0</v>
      </c>
      <c r="AW239" s="4">
        <f t="shared" si="120"/>
        <v>0</v>
      </c>
      <c r="AX239" s="4">
        <f t="shared" si="121"/>
        <v>0</v>
      </c>
      <c r="AY239" s="4">
        <f t="shared" si="122"/>
        <v>0</v>
      </c>
      <c r="AZ239" s="4">
        <f t="shared" si="123"/>
        <v>0</v>
      </c>
      <c r="BA239" s="4">
        <f t="shared" si="124"/>
        <v>0</v>
      </c>
      <c r="BB239" s="4" t="e">
        <f>VLOOKUP(G239,ACTIVITEITENLIJST!E:I,BB$2,0)</f>
        <v>#N/A</v>
      </c>
      <c r="BC239" s="4" t="str">
        <f>IF(ISERROR(B239),"J",IF(ISERROR(VLOOKUP(B239,B$3:B238,1,0)),"J","N"))</f>
        <v>N</v>
      </c>
      <c r="BD239" s="354" t="str">
        <f t="shared" si="125"/>
        <v>N</v>
      </c>
      <c r="BE239" s="358" t="str">
        <f t="shared" si="126"/>
        <v>N</v>
      </c>
    </row>
    <row r="240" spans="1:57" x14ac:dyDescent="0.25">
      <c r="A240" t="str">
        <f t="shared" si="127"/>
        <v>_</v>
      </c>
      <c r="B240" t="str">
        <f t="shared" si="98"/>
        <v>_</v>
      </c>
      <c r="C240" s="2">
        <v>99</v>
      </c>
      <c r="D240" s="2" t="str">
        <f>IF(Invoer!B270&lt;&gt;"",Invoer!B270,"")</f>
        <v/>
      </c>
      <c r="E240" s="134" t="str">
        <f>IF(D240&lt;&gt;"",Invoer!Z270,"")</f>
        <v/>
      </c>
      <c r="F240" s="134" t="str">
        <f>IF(D240&lt;&gt;"",IF(Invoer!AH270="Ja","J",IF(Invoer!AH270="Nee","N","")),"")</f>
        <v/>
      </c>
      <c r="G240" s="36" t="str">
        <f>IF(OR(E240="",E240=0),"",VLOOKUP(E240,ACTIVITEITENLIJST!D:E,G$2,0))</f>
        <v/>
      </c>
      <c r="H240" s="205" t="str">
        <f t="shared" si="99"/>
        <v/>
      </c>
      <c r="I240" s="4" t="str">
        <f>VLOOKUP($D240,percelen!$AZ:$DM,I$2,0)</f>
        <v/>
      </c>
      <c r="J240" s="212" t="str">
        <f>VLOOKUP($D240,percelen!$AZ:$DM,J$2,0)</f>
        <v/>
      </c>
      <c r="K240" s="4"/>
      <c r="L240" s="4">
        <f>VLOOKUP($D240,percelen!$AZ:$DM,L$2,0)</f>
        <v>0</v>
      </c>
      <c r="M240" s="4" t="str">
        <f>VLOOKUP($D240,percelen!$AZ:$DM,M$2,0)</f>
        <v/>
      </c>
      <c r="N240" s="205" t="e">
        <f>VLOOKUP(M240,NORM!$B$31:$F$38,N$2,0)</f>
        <v>#N/A</v>
      </c>
      <c r="O240" s="4" t="str">
        <f>VLOOKUP($D240,percelen!$AZ:$DM,O$2,0)</f>
        <v>N</v>
      </c>
      <c r="P240" s="4" t="str">
        <f>VLOOKUP($D240,percelen!$AZ:$DM,P$2,0)</f>
        <v>N</v>
      </c>
      <c r="Q240" s="4" t="str">
        <f>VLOOKUP($D240,percelen!$AZ:$DM,Q$2,0)</f>
        <v>N</v>
      </c>
      <c r="R240" s="205" t="str">
        <f>VLOOKUP($D240,percelen!$AZ:$DM,R$2,0)</f>
        <v>N</v>
      </c>
      <c r="S240" s="4" t="str">
        <f>VLOOKUP($D240,percelen!$AZ:$DM,S$2,0)</f>
        <v>N</v>
      </c>
      <c r="T240" s="4" t="str">
        <f>VLOOKUP($D240,percelen!$AZ:$DM,T$2,0)</f>
        <v>N</v>
      </c>
      <c r="U240" s="4" t="str">
        <f>VLOOKUP($D240,percelen!$AZ:$DM,U$2,0)</f>
        <v>N</v>
      </c>
      <c r="V240" s="4" t="str">
        <f>VLOOKUP($D240,percelen!$AZ:$DM,V$2,0)</f>
        <v>N</v>
      </c>
      <c r="W240" s="4" t="str">
        <f>IF(ISERROR(VLOOKUP($G240,GELDIGE_GEWASCODES_ECO!$B:$B,1,0)),"N","J")</f>
        <v>N</v>
      </c>
      <c r="X240" s="4" t="str">
        <f>IF(W240="J",IF(ISERROR(VLOOKUP($G240&amp;"_"&amp;$I240,GELDIGE_GEWASCODES_ECO!$A:$A,1,0)),"N","J"),"J")</f>
        <v>J</v>
      </c>
      <c r="Y240" s="4" t="str">
        <f>IF(ISERROR(VLOOKUP($G240,GELDIGE_GEWASCODES_ECO!$F:$F,1,0)),"N","J")</f>
        <v>N</v>
      </c>
      <c r="Z240" s="205" t="str">
        <f t="shared" si="100"/>
        <v>J</v>
      </c>
      <c r="AA240" s="4" t="str">
        <f>IF(ISERROR(VLOOKUP($G240,GELDIGE_GEWASCODES_ECO!$J:$J,1,0)),"N","J")</f>
        <v>N</v>
      </c>
      <c r="AB240" s="205" t="str">
        <f t="shared" si="101"/>
        <v>J</v>
      </c>
      <c r="AC240" s="4" t="str">
        <f t="shared" si="102"/>
        <v>J</v>
      </c>
      <c r="AD240" s="205" t="str">
        <f t="shared" si="103"/>
        <v>J</v>
      </c>
      <c r="AE240" s="205" t="str">
        <f t="shared" si="104"/>
        <v>J</v>
      </c>
      <c r="AF240" s="205" t="str">
        <f t="shared" si="105"/>
        <v>J</v>
      </c>
      <c r="AG240" s="205" t="str">
        <f t="shared" si="106"/>
        <v>J</v>
      </c>
      <c r="AH240" s="205" t="str">
        <f t="shared" si="107"/>
        <v>J</v>
      </c>
      <c r="AI240" s="205" t="str">
        <f t="shared" si="108"/>
        <v>J</v>
      </c>
      <c r="AJ240" s="205" t="str">
        <f t="shared" si="109"/>
        <v>J</v>
      </c>
      <c r="AK240" s="205" t="str">
        <f t="shared" si="110"/>
        <v>J</v>
      </c>
      <c r="AL240" s="4" t="str">
        <f t="shared" si="111"/>
        <v>N</v>
      </c>
      <c r="AM240" s="150" t="str">
        <f>IF(ISERROR(VLOOKUP(G240,LOV_CDT!E:F,2,0)),"",VLOOKUP(G240,LOV_CDT!E:F,2,0))</f>
        <v/>
      </c>
      <c r="AN240" s="150" t="str">
        <f>IF(ISERROR(VLOOKUP(G240,LOV_CDT!L:M,2,0)),"",VLOOKUP(G240,LOV_CDT!L:M,2,0))</f>
        <v/>
      </c>
      <c r="AO240" s="4" t="str">
        <f t="shared" si="112"/>
        <v>J</v>
      </c>
      <c r="AP240" s="4" t="str">
        <f t="shared" si="113"/>
        <v>J</v>
      </c>
      <c r="AQ240" s="4" t="str">
        <f t="shared" si="114"/>
        <v>J</v>
      </c>
      <c r="AR240" s="4" t="str">
        <f t="shared" si="115"/>
        <v>J</v>
      </c>
      <c r="AS240" s="4" t="str">
        <f t="shared" si="116"/>
        <v>J</v>
      </c>
      <c r="AT240" s="4" t="str">
        <f t="shared" si="117"/>
        <v>J</v>
      </c>
      <c r="AU240" s="4">
        <f t="shared" si="118"/>
        <v>0</v>
      </c>
      <c r="AV240" s="4">
        <f t="shared" si="119"/>
        <v>0</v>
      </c>
      <c r="AW240" s="4">
        <f t="shared" si="120"/>
        <v>0</v>
      </c>
      <c r="AX240" s="4">
        <f t="shared" si="121"/>
        <v>0</v>
      </c>
      <c r="AY240" s="4">
        <f t="shared" si="122"/>
        <v>0</v>
      </c>
      <c r="AZ240" s="4">
        <f t="shared" si="123"/>
        <v>0</v>
      </c>
      <c r="BA240" s="4">
        <f t="shared" si="124"/>
        <v>0</v>
      </c>
      <c r="BB240" s="4" t="e">
        <f>VLOOKUP(G240,ACTIVITEITENLIJST!E:I,BB$2,0)</f>
        <v>#N/A</v>
      </c>
      <c r="BC240" s="4" t="str">
        <f>IF(ISERROR(B240),"J",IF(ISERROR(VLOOKUP(B240,B$3:B239,1,0)),"J","N"))</f>
        <v>N</v>
      </c>
      <c r="BD240" s="354" t="str">
        <f t="shared" si="125"/>
        <v>N</v>
      </c>
      <c r="BE240" s="358" t="str">
        <f t="shared" si="126"/>
        <v>N</v>
      </c>
    </row>
    <row r="241" spans="1:57" x14ac:dyDescent="0.25">
      <c r="A241" t="str">
        <f t="shared" si="127"/>
        <v>_</v>
      </c>
      <c r="B241" t="str">
        <f t="shared" si="98"/>
        <v>_</v>
      </c>
      <c r="C241" s="2">
        <v>99</v>
      </c>
      <c r="D241" s="2" t="str">
        <f>IF(Invoer!B271&lt;&gt;"",Invoer!B271,"")</f>
        <v/>
      </c>
      <c r="E241" s="134" t="str">
        <f>IF(D241&lt;&gt;"",Invoer!Z271,"")</f>
        <v/>
      </c>
      <c r="F241" s="134" t="str">
        <f>IF(D241&lt;&gt;"",IF(Invoer!AH271="Ja","J",IF(Invoer!AH271="Nee","N","")),"")</f>
        <v/>
      </c>
      <c r="G241" s="36" t="str">
        <f>IF(OR(E241="",E241=0),"",VLOOKUP(E241,ACTIVITEITENLIJST!D:E,G$2,0))</f>
        <v/>
      </c>
      <c r="H241" s="205" t="str">
        <f t="shared" si="99"/>
        <v/>
      </c>
      <c r="I241" s="4" t="str">
        <f>VLOOKUP($D241,percelen!$AZ:$DM,I$2,0)</f>
        <v/>
      </c>
      <c r="J241" s="212" t="str">
        <f>VLOOKUP($D241,percelen!$AZ:$DM,J$2,0)</f>
        <v/>
      </c>
      <c r="K241" s="4"/>
      <c r="L241" s="4">
        <f>VLOOKUP($D241,percelen!$AZ:$DM,L$2,0)</f>
        <v>0</v>
      </c>
      <c r="M241" s="4" t="str">
        <f>VLOOKUP($D241,percelen!$AZ:$DM,M$2,0)</f>
        <v/>
      </c>
      <c r="N241" s="205" t="e">
        <f>VLOOKUP(M241,NORM!$B$31:$F$38,N$2,0)</f>
        <v>#N/A</v>
      </c>
      <c r="O241" s="4" t="str">
        <f>VLOOKUP($D241,percelen!$AZ:$DM,O$2,0)</f>
        <v>N</v>
      </c>
      <c r="P241" s="4" t="str">
        <f>VLOOKUP($D241,percelen!$AZ:$DM,P$2,0)</f>
        <v>N</v>
      </c>
      <c r="Q241" s="4" t="str">
        <f>VLOOKUP($D241,percelen!$AZ:$DM,Q$2,0)</f>
        <v>N</v>
      </c>
      <c r="R241" s="205" t="str">
        <f>VLOOKUP($D241,percelen!$AZ:$DM,R$2,0)</f>
        <v>N</v>
      </c>
      <c r="S241" s="4" t="str">
        <f>VLOOKUP($D241,percelen!$AZ:$DM,S$2,0)</f>
        <v>N</v>
      </c>
      <c r="T241" s="4" t="str">
        <f>VLOOKUP($D241,percelen!$AZ:$DM,T$2,0)</f>
        <v>N</v>
      </c>
      <c r="U241" s="4" t="str">
        <f>VLOOKUP($D241,percelen!$AZ:$DM,U$2,0)</f>
        <v>N</v>
      </c>
      <c r="V241" s="4" t="str">
        <f>VLOOKUP($D241,percelen!$AZ:$DM,V$2,0)</f>
        <v>N</v>
      </c>
      <c r="W241" s="4" t="str">
        <f>IF(ISERROR(VLOOKUP($G241,GELDIGE_GEWASCODES_ECO!$B:$B,1,0)),"N","J")</f>
        <v>N</v>
      </c>
      <c r="X241" s="4" t="str">
        <f>IF(W241="J",IF(ISERROR(VLOOKUP($G241&amp;"_"&amp;$I241,GELDIGE_GEWASCODES_ECO!$A:$A,1,0)),"N","J"),"J")</f>
        <v>J</v>
      </c>
      <c r="Y241" s="4" t="str">
        <f>IF(ISERROR(VLOOKUP($G241,GELDIGE_GEWASCODES_ECO!$F:$F,1,0)),"N","J")</f>
        <v>N</v>
      </c>
      <c r="Z241" s="205" t="str">
        <f t="shared" si="100"/>
        <v>J</v>
      </c>
      <c r="AA241" s="4" t="str">
        <f>IF(ISERROR(VLOOKUP($G241,GELDIGE_GEWASCODES_ECO!$J:$J,1,0)),"N","J")</f>
        <v>N</v>
      </c>
      <c r="AB241" s="205" t="str">
        <f t="shared" si="101"/>
        <v>J</v>
      </c>
      <c r="AC241" s="4" t="str">
        <f t="shared" si="102"/>
        <v>J</v>
      </c>
      <c r="AD241" s="205" t="str">
        <f t="shared" si="103"/>
        <v>J</v>
      </c>
      <c r="AE241" s="205" t="str">
        <f t="shared" si="104"/>
        <v>J</v>
      </c>
      <c r="AF241" s="205" t="str">
        <f t="shared" si="105"/>
        <v>J</v>
      </c>
      <c r="AG241" s="205" t="str">
        <f t="shared" si="106"/>
        <v>J</v>
      </c>
      <c r="AH241" s="205" t="str">
        <f t="shared" si="107"/>
        <v>J</v>
      </c>
      <c r="AI241" s="205" t="str">
        <f t="shared" si="108"/>
        <v>J</v>
      </c>
      <c r="AJ241" s="205" t="str">
        <f t="shared" si="109"/>
        <v>J</v>
      </c>
      <c r="AK241" s="205" t="str">
        <f t="shared" si="110"/>
        <v>J</v>
      </c>
      <c r="AL241" s="4" t="str">
        <f t="shared" si="111"/>
        <v>N</v>
      </c>
      <c r="AM241" s="150" t="str">
        <f>IF(ISERROR(VLOOKUP(G241,LOV_CDT!E:F,2,0)),"",VLOOKUP(G241,LOV_CDT!E:F,2,0))</f>
        <v/>
      </c>
      <c r="AN241" s="150" t="str">
        <f>IF(ISERROR(VLOOKUP(G241,LOV_CDT!L:M,2,0)),"",VLOOKUP(G241,LOV_CDT!L:M,2,0))</f>
        <v/>
      </c>
      <c r="AO241" s="4" t="str">
        <f t="shared" si="112"/>
        <v>J</v>
      </c>
      <c r="AP241" s="4" t="str">
        <f t="shared" si="113"/>
        <v>J</v>
      </c>
      <c r="AQ241" s="4" t="str">
        <f t="shared" si="114"/>
        <v>J</v>
      </c>
      <c r="AR241" s="4" t="str">
        <f t="shared" si="115"/>
        <v>J</v>
      </c>
      <c r="AS241" s="4" t="str">
        <f t="shared" si="116"/>
        <v>J</v>
      </c>
      <c r="AT241" s="4" t="str">
        <f t="shared" si="117"/>
        <v>J</v>
      </c>
      <c r="AU241" s="4">
        <f t="shared" si="118"/>
        <v>0</v>
      </c>
      <c r="AV241" s="4">
        <f t="shared" si="119"/>
        <v>0</v>
      </c>
      <c r="AW241" s="4">
        <f t="shared" si="120"/>
        <v>0</v>
      </c>
      <c r="AX241" s="4">
        <f t="shared" si="121"/>
        <v>0</v>
      </c>
      <c r="AY241" s="4">
        <f t="shared" si="122"/>
        <v>0</v>
      </c>
      <c r="AZ241" s="4">
        <f t="shared" si="123"/>
        <v>0</v>
      </c>
      <c r="BA241" s="4">
        <f t="shared" si="124"/>
        <v>0</v>
      </c>
      <c r="BB241" s="4" t="e">
        <f>VLOOKUP(G241,ACTIVITEITENLIJST!E:I,BB$2,0)</f>
        <v>#N/A</v>
      </c>
      <c r="BC241" s="4" t="str">
        <f>IF(ISERROR(B241),"J",IF(ISERROR(VLOOKUP(B241,B$3:B240,1,0)),"J","N"))</f>
        <v>N</v>
      </c>
      <c r="BD241" s="354" t="str">
        <f t="shared" si="125"/>
        <v>N</v>
      </c>
      <c r="BE241" s="358" t="str">
        <f t="shared" si="126"/>
        <v>N</v>
      </c>
    </row>
    <row r="242" spans="1:57" x14ac:dyDescent="0.25">
      <c r="A242" t="str">
        <f t="shared" si="127"/>
        <v>_</v>
      </c>
      <c r="B242" t="str">
        <f t="shared" si="98"/>
        <v>_</v>
      </c>
      <c r="C242" s="2">
        <v>99</v>
      </c>
      <c r="D242" s="2" t="str">
        <f>IF(Invoer!B272&lt;&gt;"",Invoer!B272,"")</f>
        <v/>
      </c>
      <c r="E242" s="134" t="str">
        <f>IF(D242&lt;&gt;"",Invoer!Z272,"")</f>
        <v/>
      </c>
      <c r="F242" s="134" t="str">
        <f>IF(D242&lt;&gt;"",IF(Invoer!AH272="Ja","J",IF(Invoer!AH272="Nee","N","")),"")</f>
        <v/>
      </c>
      <c r="G242" s="36" t="str">
        <f>IF(OR(E242="",E242=0),"",VLOOKUP(E242,ACTIVITEITENLIJST!D:E,G$2,0))</f>
        <v/>
      </c>
      <c r="H242" s="205" t="str">
        <f t="shared" si="99"/>
        <v/>
      </c>
      <c r="I242" s="4" t="str">
        <f>VLOOKUP($D242,percelen!$AZ:$DM,I$2,0)</f>
        <v/>
      </c>
      <c r="J242" s="212" t="str">
        <f>VLOOKUP($D242,percelen!$AZ:$DM,J$2,0)</f>
        <v/>
      </c>
      <c r="K242" s="4"/>
      <c r="L242" s="4">
        <f>VLOOKUP($D242,percelen!$AZ:$DM,L$2,0)</f>
        <v>0</v>
      </c>
      <c r="M242" s="4" t="str">
        <f>VLOOKUP($D242,percelen!$AZ:$DM,M$2,0)</f>
        <v/>
      </c>
      <c r="N242" s="205" t="e">
        <f>VLOOKUP(M242,NORM!$B$31:$F$38,N$2,0)</f>
        <v>#N/A</v>
      </c>
      <c r="O242" s="4" t="str">
        <f>VLOOKUP($D242,percelen!$AZ:$DM,O$2,0)</f>
        <v>N</v>
      </c>
      <c r="P242" s="4" t="str">
        <f>VLOOKUP($D242,percelen!$AZ:$DM,P$2,0)</f>
        <v>N</v>
      </c>
      <c r="Q242" s="4" t="str">
        <f>VLOOKUP($D242,percelen!$AZ:$DM,Q$2,0)</f>
        <v>N</v>
      </c>
      <c r="R242" s="205" t="str">
        <f>VLOOKUP($D242,percelen!$AZ:$DM,R$2,0)</f>
        <v>N</v>
      </c>
      <c r="S242" s="4" t="str">
        <f>VLOOKUP($D242,percelen!$AZ:$DM,S$2,0)</f>
        <v>N</v>
      </c>
      <c r="T242" s="4" t="str">
        <f>VLOOKUP($D242,percelen!$AZ:$DM,T$2,0)</f>
        <v>N</v>
      </c>
      <c r="U242" s="4" t="str">
        <f>VLOOKUP($D242,percelen!$AZ:$DM,U$2,0)</f>
        <v>N</v>
      </c>
      <c r="V242" s="4" t="str">
        <f>VLOOKUP($D242,percelen!$AZ:$DM,V$2,0)</f>
        <v>N</v>
      </c>
      <c r="W242" s="4" t="str">
        <f>IF(ISERROR(VLOOKUP($G242,GELDIGE_GEWASCODES_ECO!$B:$B,1,0)),"N","J")</f>
        <v>N</v>
      </c>
      <c r="X242" s="4" t="str">
        <f>IF(W242="J",IF(ISERROR(VLOOKUP($G242&amp;"_"&amp;$I242,GELDIGE_GEWASCODES_ECO!$A:$A,1,0)),"N","J"),"J")</f>
        <v>J</v>
      </c>
      <c r="Y242" s="4" t="str">
        <f>IF(ISERROR(VLOOKUP($G242,GELDIGE_GEWASCODES_ECO!$F:$F,1,0)),"N","J")</f>
        <v>N</v>
      </c>
      <c r="Z242" s="205" t="str">
        <f t="shared" si="100"/>
        <v>J</v>
      </c>
      <c r="AA242" s="4" t="str">
        <f>IF(ISERROR(VLOOKUP($G242,GELDIGE_GEWASCODES_ECO!$J:$J,1,0)),"N","J")</f>
        <v>N</v>
      </c>
      <c r="AB242" s="205" t="str">
        <f t="shared" si="101"/>
        <v>J</v>
      </c>
      <c r="AC242" s="4" t="str">
        <f t="shared" si="102"/>
        <v>J</v>
      </c>
      <c r="AD242" s="205" t="str">
        <f t="shared" si="103"/>
        <v>J</v>
      </c>
      <c r="AE242" s="205" t="str">
        <f t="shared" si="104"/>
        <v>J</v>
      </c>
      <c r="AF242" s="205" t="str">
        <f t="shared" si="105"/>
        <v>J</v>
      </c>
      <c r="AG242" s="205" t="str">
        <f t="shared" si="106"/>
        <v>J</v>
      </c>
      <c r="AH242" s="205" t="str">
        <f t="shared" si="107"/>
        <v>J</v>
      </c>
      <c r="AI242" s="205" t="str">
        <f t="shared" si="108"/>
        <v>J</v>
      </c>
      <c r="AJ242" s="205" t="str">
        <f t="shared" si="109"/>
        <v>J</v>
      </c>
      <c r="AK242" s="205" t="str">
        <f t="shared" si="110"/>
        <v>J</v>
      </c>
      <c r="AL242" s="4" t="str">
        <f t="shared" si="111"/>
        <v>N</v>
      </c>
      <c r="AM242" s="150" t="str">
        <f>IF(ISERROR(VLOOKUP(G242,LOV_CDT!E:F,2,0)),"",VLOOKUP(G242,LOV_CDT!E:F,2,0))</f>
        <v/>
      </c>
      <c r="AN242" s="150" t="str">
        <f>IF(ISERROR(VLOOKUP(G242,LOV_CDT!L:M,2,0)),"",VLOOKUP(G242,LOV_CDT!L:M,2,0))</f>
        <v/>
      </c>
      <c r="AO242" s="4" t="str">
        <f t="shared" si="112"/>
        <v>J</v>
      </c>
      <c r="AP242" s="4" t="str">
        <f t="shared" si="113"/>
        <v>J</v>
      </c>
      <c r="AQ242" s="4" t="str">
        <f t="shared" si="114"/>
        <v>J</v>
      </c>
      <c r="AR242" s="4" t="str">
        <f t="shared" si="115"/>
        <v>J</v>
      </c>
      <c r="AS242" s="4" t="str">
        <f t="shared" si="116"/>
        <v>J</v>
      </c>
      <c r="AT242" s="4" t="str">
        <f t="shared" si="117"/>
        <v>J</v>
      </c>
      <c r="AU242" s="4">
        <f t="shared" si="118"/>
        <v>0</v>
      </c>
      <c r="AV242" s="4">
        <f t="shared" si="119"/>
        <v>0</v>
      </c>
      <c r="AW242" s="4">
        <f t="shared" si="120"/>
        <v>0</v>
      </c>
      <c r="AX242" s="4">
        <f t="shared" si="121"/>
        <v>0</v>
      </c>
      <c r="AY242" s="4">
        <f t="shared" si="122"/>
        <v>0</v>
      </c>
      <c r="AZ242" s="4">
        <f t="shared" si="123"/>
        <v>0</v>
      </c>
      <c r="BA242" s="4">
        <f t="shared" si="124"/>
        <v>0</v>
      </c>
      <c r="BB242" s="4" t="e">
        <f>VLOOKUP(G242,ACTIVITEITENLIJST!E:I,BB$2,0)</f>
        <v>#N/A</v>
      </c>
      <c r="BC242" s="4" t="str">
        <f>IF(ISERROR(B242),"J",IF(ISERROR(VLOOKUP(B242,B$3:B241,1,0)),"J","N"))</f>
        <v>N</v>
      </c>
      <c r="BD242" s="354" t="str">
        <f t="shared" si="125"/>
        <v>N</v>
      </c>
      <c r="BE242" s="358" t="str">
        <f t="shared" si="126"/>
        <v>N</v>
      </c>
    </row>
    <row r="243" spans="1:57" x14ac:dyDescent="0.25">
      <c r="A243" t="str">
        <f t="shared" si="127"/>
        <v>_</v>
      </c>
      <c r="B243" t="str">
        <f t="shared" si="98"/>
        <v>_</v>
      </c>
      <c r="C243" s="2">
        <v>99</v>
      </c>
      <c r="D243" s="2" t="str">
        <f>IF(Invoer!B273&lt;&gt;"",Invoer!B273,"")</f>
        <v/>
      </c>
      <c r="E243" s="134" t="str">
        <f>IF(D243&lt;&gt;"",Invoer!Z273,"")</f>
        <v/>
      </c>
      <c r="F243" s="134" t="str">
        <f>IF(D243&lt;&gt;"",IF(Invoer!AH273="Ja","J",IF(Invoer!AH273="Nee","N","")),"")</f>
        <v/>
      </c>
      <c r="G243" s="36" t="str">
        <f>IF(OR(E243="",E243=0),"",VLOOKUP(E243,ACTIVITEITENLIJST!D:E,G$2,0))</f>
        <v/>
      </c>
      <c r="H243" s="205" t="str">
        <f t="shared" si="99"/>
        <v/>
      </c>
      <c r="I243" s="4" t="str">
        <f>VLOOKUP($D243,percelen!$AZ:$DM,I$2,0)</f>
        <v/>
      </c>
      <c r="J243" s="212" t="str">
        <f>VLOOKUP($D243,percelen!$AZ:$DM,J$2,0)</f>
        <v/>
      </c>
      <c r="K243" s="4"/>
      <c r="L243" s="4">
        <f>VLOOKUP($D243,percelen!$AZ:$DM,L$2,0)</f>
        <v>0</v>
      </c>
      <c r="M243" s="4" t="str">
        <f>VLOOKUP($D243,percelen!$AZ:$DM,M$2,0)</f>
        <v/>
      </c>
      <c r="N243" s="205" t="e">
        <f>VLOOKUP(M243,NORM!$B$31:$F$38,N$2,0)</f>
        <v>#N/A</v>
      </c>
      <c r="O243" s="4" t="str">
        <f>VLOOKUP($D243,percelen!$AZ:$DM,O$2,0)</f>
        <v>N</v>
      </c>
      <c r="P243" s="4" t="str">
        <f>VLOOKUP($D243,percelen!$AZ:$DM,P$2,0)</f>
        <v>N</v>
      </c>
      <c r="Q243" s="4" t="str">
        <f>VLOOKUP($D243,percelen!$AZ:$DM,Q$2,0)</f>
        <v>N</v>
      </c>
      <c r="R243" s="205" t="str">
        <f>VLOOKUP($D243,percelen!$AZ:$DM,R$2,0)</f>
        <v>N</v>
      </c>
      <c r="S243" s="4" t="str">
        <f>VLOOKUP($D243,percelen!$AZ:$DM,S$2,0)</f>
        <v>N</v>
      </c>
      <c r="T243" s="4" t="str">
        <f>VLOOKUP($D243,percelen!$AZ:$DM,T$2,0)</f>
        <v>N</v>
      </c>
      <c r="U243" s="4" t="str">
        <f>VLOOKUP($D243,percelen!$AZ:$DM,U$2,0)</f>
        <v>N</v>
      </c>
      <c r="V243" s="4" t="str">
        <f>VLOOKUP($D243,percelen!$AZ:$DM,V$2,0)</f>
        <v>N</v>
      </c>
      <c r="W243" s="4" t="str">
        <f>IF(ISERROR(VLOOKUP($G243,GELDIGE_GEWASCODES_ECO!$B:$B,1,0)),"N","J")</f>
        <v>N</v>
      </c>
      <c r="X243" s="4" t="str">
        <f>IF(W243="J",IF(ISERROR(VLOOKUP($G243&amp;"_"&amp;$I243,GELDIGE_GEWASCODES_ECO!$A:$A,1,0)),"N","J"),"J")</f>
        <v>J</v>
      </c>
      <c r="Y243" s="4" t="str">
        <f>IF(ISERROR(VLOOKUP($G243,GELDIGE_GEWASCODES_ECO!$F:$F,1,0)),"N","J")</f>
        <v>N</v>
      </c>
      <c r="Z243" s="205" t="str">
        <f t="shared" si="100"/>
        <v>J</v>
      </c>
      <c r="AA243" s="4" t="str">
        <f>IF(ISERROR(VLOOKUP($G243,GELDIGE_GEWASCODES_ECO!$J:$J,1,0)),"N","J")</f>
        <v>N</v>
      </c>
      <c r="AB243" s="205" t="str">
        <f t="shared" si="101"/>
        <v>J</v>
      </c>
      <c r="AC243" s="4" t="str">
        <f t="shared" si="102"/>
        <v>J</v>
      </c>
      <c r="AD243" s="205" t="str">
        <f t="shared" si="103"/>
        <v>J</v>
      </c>
      <c r="AE243" s="205" t="str">
        <f t="shared" si="104"/>
        <v>J</v>
      </c>
      <c r="AF243" s="205" t="str">
        <f t="shared" si="105"/>
        <v>J</v>
      </c>
      <c r="AG243" s="205" t="str">
        <f t="shared" si="106"/>
        <v>J</v>
      </c>
      <c r="AH243" s="205" t="str">
        <f t="shared" si="107"/>
        <v>J</v>
      </c>
      <c r="AI243" s="205" t="str">
        <f t="shared" si="108"/>
        <v>J</v>
      </c>
      <c r="AJ243" s="205" t="str">
        <f t="shared" si="109"/>
        <v>J</v>
      </c>
      <c r="AK243" s="205" t="str">
        <f t="shared" si="110"/>
        <v>J</v>
      </c>
      <c r="AL243" s="4" t="str">
        <f t="shared" si="111"/>
        <v>N</v>
      </c>
      <c r="AM243" s="150" t="str">
        <f>IF(ISERROR(VLOOKUP(G243,LOV_CDT!E:F,2,0)),"",VLOOKUP(G243,LOV_CDT!E:F,2,0))</f>
        <v/>
      </c>
      <c r="AN243" s="150" t="str">
        <f>IF(ISERROR(VLOOKUP(G243,LOV_CDT!L:M,2,0)),"",VLOOKUP(G243,LOV_CDT!L:M,2,0))</f>
        <v/>
      </c>
      <c r="AO243" s="4" t="str">
        <f t="shared" si="112"/>
        <v>J</v>
      </c>
      <c r="AP243" s="4" t="str">
        <f t="shared" si="113"/>
        <v>J</v>
      </c>
      <c r="AQ243" s="4" t="str">
        <f t="shared" si="114"/>
        <v>J</v>
      </c>
      <c r="AR243" s="4" t="str">
        <f t="shared" si="115"/>
        <v>J</v>
      </c>
      <c r="AS243" s="4" t="str">
        <f t="shared" si="116"/>
        <v>J</v>
      </c>
      <c r="AT243" s="4" t="str">
        <f t="shared" si="117"/>
        <v>J</v>
      </c>
      <c r="AU243" s="4">
        <f t="shared" si="118"/>
        <v>0</v>
      </c>
      <c r="AV243" s="4">
        <f t="shared" si="119"/>
        <v>0</v>
      </c>
      <c r="AW243" s="4">
        <f t="shared" si="120"/>
        <v>0</v>
      </c>
      <c r="AX243" s="4">
        <f t="shared" si="121"/>
        <v>0</v>
      </c>
      <c r="AY243" s="4">
        <f t="shared" si="122"/>
        <v>0</v>
      </c>
      <c r="AZ243" s="4">
        <f t="shared" si="123"/>
        <v>0</v>
      </c>
      <c r="BA243" s="4">
        <f t="shared" si="124"/>
        <v>0</v>
      </c>
      <c r="BB243" s="4" t="e">
        <f>VLOOKUP(G243,ACTIVITEITENLIJST!E:I,BB$2,0)</f>
        <v>#N/A</v>
      </c>
      <c r="BC243" s="4" t="str">
        <f>IF(ISERROR(B243),"J",IF(ISERROR(VLOOKUP(B243,B$3:B242,1,0)),"J","N"))</f>
        <v>N</v>
      </c>
      <c r="BD243" s="354" t="str">
        <f t="shared" si="125"/>
        <v>N</v>
      </c>
      <c r="BE243" s="358" t="str">
        <f t="shared" si="126"/>
        <v>N</v>
      </c>
    </row>
    <row r="244" spans="1:57" x14ac:dyDescent="0.25">
      <c r="A244" t="str">
        <f t="shared" si="127"/>
        <v>_</v>
      </c>
      <c r="B244" t="str">
        <f t="shared" si="98"/>
        <v>_</v>
      </c>
      <c r="C244" s="2">
        <v>99</v>
      </c>
      <c r="D244" s="2" t="str">
        <f>IF(Invoer!B274&lt;&gt;"",Invoer!B274,"")</f>
        <v/>
      </c>
      <c r="E244" s="134" t="str">
        <f>IF(D244&lt;&gt;"",Invoer!Z274,"")</f>
        <v/>
      </c>
      <c r="F244" s="134" t="str">
        <f>IF(D244&lt;&gt;"",IF(Invoer!AH274="Ja","J",IF(Invoer!AH274="Nee","N","")),"")</f>
        <v/>
      </c>
      <c r="G244" s="36" t="str">
        <f>IF(OR(E244="",E244=0),"",VLOOKUP(E244,ACTIVITEITENLIJST!D:E,G$2,0))</f>
        <v/>
      </c>
      <c r="H244" s="205" t="str">
        <f t="shared" si="99"/>
        <v/>
      </c>
      <c r="I244" s="4" t="str">
        <f>VLOOKUP($D244,percelen!$AZ:$DM,I$2,0)</f>
        <v/>
      </c>
      <c r="J244" s="212" t="str">
        <f>VLOOKUP($D244,percelen!$AZ:$DM,J$2,0)</f>
        <v/>
      </c>
      <c r="K244" s="4"/>
      <c r="L244" s="4">
        <f>VLOOKUP($D244,percelen!$AZ:$DM,L$2,0)</f>
        <v>0</v>
      </c>
      <c r="M244" s="4" t="str">
        <f>VLOOKUP($D244,percelen!$AZ:$DM,M$2,0)</f>
        <v/>
      </c>
      <c r="N244" s="205" t="e">
        <f>VLOOKUP(M244,NORM!$B$31:$F$38,N$2,0)</f>
        <v>#N/A</v>
      </c>
      <c r="O244" s="4" t="str">
        <f>VLOOKUP($D244,percelen!$AZ:$DM,O$2,0)</f>
        <v>N</v>
      </c>
      <c r="P244" s="4" t="str">
        <f>VLOOKUP($D244,percelen!$AZ:$DM,P$2,0)</f>
        <v>N</v>
      </c>
      <c r="Q244" s="4" t="str">
        <f>VLOOKUP($D244,percelen!$AZ:$DM,Q$2,0)</f>
        <v>N</v>
      </c>
      <c r="R244" s="205" t="str">
        <f>VLOOKUP($D244,percelen!$AZ:$DM,R$2,0)</f>
        <v>N</v>
      </c>
      <c r="S244" s="4" t="str">
        <f>VLOOKUP($D244,percelen!$AZ:$DM,S$2,0)</f>
        <v>N</v>
      </c>
      <c r="T244" s="4" t="str">
        <f>VLOOKUP($D244,percelen!$AZ:$DM,T$2,0)</f>
        <v>N</v>
      </c>
      <c r="U244" s="4" t="str">
        <f>VLOOKUP($D244,percelen!$AZ:$DM,U$2,0)</f>
        <v>N</v>
      </c>
      <c r="V244" s="4" t="str">
        <f>VLOOKUP($D244,percelen!$AZ:$DM,V$2,0)</f>
        <v>N</v>
      </c>
      <c r="W244" s="4" t="str">
        <f>IF(ISERROR(VLOOKUP($G244,GELDIGE_GEWASCODES_ECO!$B:$B,1,0)),"N","J")</f>
        <v>N</v>
      </c>
      <c r="X244" s="4" t="str">
        <f>IF(W244="J",IF(ISERROR(VLOOKUP($G244&amp;"_"&amp;$I244,GELDIGE_GEWASCODES_ECO!$A:$A,1,0)),"N","J"),"J")</f>
        <v>J</v>
      </c>
      <c r="Y244" s="4" t="str">
        <f>IF(ISERROR(VLOOKUP($G244,GELDIGE_GEWASCODES_ECO!$F:$F,1,0)),"N","J")</f>
        <v>N</v>
      </c>
      <c r="Z244" s="205" t="str">
        <f t="shared" si="100"/>
        <v>J</v>
      </c>
      <c r="AA244" s="4" t="str">
        <f>IF(ISERROR(VLOOKUP($G244,GELDIGE_GEWASCODES_ECO!$J:$J,1,0)),"N","J")</f>
        <v>N</v>
      </c>
      <c r="AB244" s="205" t="str">
        <f t="shared" si="101"/>
        <v>J</v>
      </c>
      <c r="AC244" s="4" t="str">
        <f t="shared" si="102"/>
        <v>J</v>
      </c>
      <c r="AD244" s="205" t="str">
        <f t="shared" si="103"/>
        <v>J</v>
      </c>
      <c r="AE244" s="205" t="str">
        <f t="shared" si="104"/>
        <v>J</v>
      </c>
      <c r="AF244" s="205" t="str">
        <f t="shared" si="105"/>
        <v>J</v>
      </c>
      <c r="AG244" s="205" t="str">
        <f t="shared" si="106"/>
        <v>J</v>
      </c>
      <c r="AH244" s="205" t="str">
        <f t="shared" si="107"/>
        <v>J</v>
      </c>
      <c r="AI244" s="205" t="str">
        <f t="shared" si="108"/>
        <v>J</v>
      </c>
      <c r="AJ244" s="205" t="str">
        <f t="shared" si="109"/>
        <v>J</v>
      </c>
      <c r="AK244" s="205" t="str">
        <f t="shared" si="110"/>
        <v>J</v>
      </c>
      <c r="AL244" s="4" t="str">
        <f t="shared" si="111"/>
        <v>N</v>
      </c>
      <c r="AM244" s="150" t="str">
        <f>IF(ISERROR(VLOOKUP(G244,LOV_CDT!E:F,2,0)),"",VLOOKUP(G244,LOV_CDT!E:F,2,0))</f>
        <v/>
      </c>
      <c r="AN244" s="150" t="str">
        <f>IF(ISERROR(VLOOKUP(G244,LOV_CDT!L:M,2,0)),"",VLOOKUP(G244,LOV_CDT!L:M,2,0))</f>
        <v/>
      </c>
      <c r="AO244" s="4" t="str">
        <f t="shared" si="112"/>
        <v>J</v>
      </c>
      <c r="AP244" s="4" t="str">
        <f t="shared" si="113"/>
        <v>J</v>
      </c>
      <c r="AQ244" s="4" t="str">
        <f t="shared" si="114"/>
        <v>J</v>
      </c>
      <c r="AR244" s="4" t="str">
        <f t="shared" si="115"/>
        <v>J</v>
      </c>
      <c r="AS244" s="4" t="str">
        <f t="shared" si="116"/>
        <v>J</v>
      </c>
      <c r="AT244" s="4" t="str">
        <f t="shared" si="117"/>
        <v>J</v>
      </c>
      <c r="AU244" s="4">
        <f t="shared" si="118"/>
        <v>0</v>
      </c>
      <c r="AV244" s="4">
        <f t="shared" si="119"/>
        <v>0</v>
      </c>
      <c r="AW244" s="4">
        <f t="shared" si="120"/>
        <v>0</v>
      </c>
      <c r="AX244" s="4">
        <f t="shared" si="121"/>
        <v>0</v>
      </c>
      <c r="AY244" s="4">
        <f t="shared" si="122"/>
        <v>0</v>
      </c>
      <c r="AZ244" s="4">
        <f t="shared" si="123"/>
        <v>0</v>
      </c>
      <c r="BA244" s="4">
        <f t="shared" si="124"/>
        <v>0</v>
      </c>
      <c r="BB244" s="4" t="e">
        <f>VLOOKUP(G244,ACTIVITEITENLIJST!E:I,BB$2,0)</f>
        <v>#N/A</v>
      </c>
      <c r="BC244" s="4" t="str">
        <f>IF(ISERROR(B244),"J",IF(ISERROR(VLOOKUP(B244,B$3:B243,1,0)),"J","N"))</f>
        <v>N</v>
      </c>
      <c r="BD244" s="354" t="str">
        <f t="shared" si="125"/>
        <v>N</v>
      </c>
      <c r="BE244" s="358" t="str">
        <f t="shared" si="126"/>
        <v>N</v>
      </c>
    </row>
    <row r="245" spans="1:57" x14ac:dyDescent="0.25">
      <c r="A245" t="str">
        <f t="shared" si="127"/>
        <v>_</v>
      </c>
      <c r="B245" t="str">
        <f t="shared" si="98"/>
        <v>_</v>
      </c>
      <c r="C245" s="2">
        <v>99</v>
      </c>
      <c r="D245" s="2" t="str">
        <f>IF(Invoer!B275&lt;&gt;"",Invoer!B275,"")</f>
        <v/>
      </c>
      <c r="E245" s="134" t="str">
        <f>IF(D245&lt;&gt;"",Invoer!Z275,"")</f>
        <v/>
      </c>
      <c r="F245" s="134" t="str">
        <f>IF(D245&lt;&gt;"",IF(Invoer!AH275="Ja","J",IF(Invoer!AH275="Nee","N","")),"")</f>
        <v/>
      </c>
      <c r="G245" s="36" t="str">
        <f>IF(OR(E245="",E245=0),"",VLOOKUP(E245,ACTIVITEITENLIJST!D:E,G$2,0))</f>
        <v/>
      </c>
      <c r="H245" s="205" t="str">
        <f t="shared" si="99"/>
        <v/>
      </c>
      <c r="I245" s="4" t="str">
        <f>VLOOKUP($D245,percelen!$AZ:$DM,I$2,0)</f>
        <v/>
      </c>
      <c r="J245" s="212" t="str">
        <f>VLOOKUP($D245,percelen!$AZ:$DM,J$2,0)</f>
        <v/>
      </c>
      <c r="K245" s="4"/>
      <c r="L245" s="4">
        <f>VLOOKUP($D245,percelen!$AZ:$DM,L$2,0)</f>
        <v>0</v>
      </c>
      <c r="M245" s="4" t="str">
        <f>VLOOKUP($D245,percelen!$AZ:$DM,M$2,0)</f>
        <v/>
      </c>
      <c r="N245" s="205" t="e">
        <f>VLOOKUP(M245,NORM!$B$31:$F$38,N$2,0)</f>
        <v>#N/A</v>
      </c>
      <c r="O245" s="4" t="str">
        <f>VLOOKUP($D245,percelen!$AZ:$DM,O$2,0)</f>
        <v>N</v>
      </c>
      <c r="P245" s="4" t="str">
        <f>VLOOKUP($D245,percelen!$AZ:$DM,P$2,0)</f>
        <v>N</v>
      </c>
      <c r="Q245" s="4" t="str">
        <f>VLOOKUP($D245,percelen!$AZ:$DM,Q$2,0)</f>
        <v>N</v>
      </c>
      <c r="R245" s="205" t="str">
        <f>VLOOKUP($D245,percelen!$AZ:$DM,R$2,0)</f>
        <v>N</v>
      </c>
      <c r="S245" s="4" t="str">
        <f>VLOOKUP($D245,percelen!$AZ:$DM,S$2,0)</f>
        <v>N</v>
      </c>
      <c r="T245" s="4" t="str">
        <f>VLOOKUP($D245,percelen!$AZ:$DM,T$2,0)</f>
        <v>N</v>
      </c>
      <c r="U245" s="4" t="str">
        <f>VLOOKUP($D245,percelen!$AZ:$DM,U$2,0)</f>
        <v>N</v>
      </c>
      <c r="V245" s="4" t="str">
        <f>VLOOKUP($D245,percelen!$AZ:$DM,V$2,0)</f>
        <v>N</v>
      </c>
      <c r="W245" s="4" t="str">
        <f>IF(ISERROR(VLOOKUP($G245,GELDIGE_GEWASCODES_ECO!$B:$B,1,0)),"N","J")</f>
        <v>N</v>
      </c>
      <c r="X245" s="4" t="str">
        <f>IF(W245="J",IF(ISERROR(VLOOKUP($G245&amp;"_"&amp;$I245,GELDIGE_GEWASCODES_ECO!$A:$A,1,0)),"N","J"),"J")</f>
        <v>J</v>
      </c>
      <c r="Y245" s="4" t="str">
        <f>IF(ISERROR(VLOOKUP($G245,GELDIGE_GEWASCODES_ECO!$F:$F,1,0)),"N","J")</f>
        <v>N</v>
      </c>
      <c r="Z245" s="205" t="str">
        <f t="shared" si="100"/>
        <v>J</v>
      </c>
      <c r="AA245" s="4" t="str">
        <f>IF(ISERROR(VLOOKUP($G245,GELDIGE_GEWASCODES_ECO!$J:$J,1,0)),"N","J")</f>
        <v>N</v>
      </c>
      <c r="AB245" s="205" t="str">
        <f t="shared" si="101"/>
        <v>J</v>
      </c>
      <c r="AC245" s="4" t="str">
        <f t="shared" si="102"/>
        <v>J</v>
      </c>
      <c r="AD245" s="205" t="str">
        <f t="shared" si="103"/>
        <v>J</v>
      </c>
      <c r="AE245" s="205" t="str">
        <f t="shared" si="104"/>
        <v>J</v>
      </c>
      <c r="AF245" s="205" t="str">
        <f t="shared" si="105"/>
        <v>J</v>
      </c>
      <c r="AG245" s="205" t="str">
        <f t="shared" si="106"/>
        <v>J</v>
      </c>
      <c r="AH245" s="205" t="str">
        <f t="shared" si="107"/>
        <v>J</v>
      </c>
      <c r="AI245" s="205" t="str">
        <f t="shared" si="108"/>
        <v>J</v>
      </c>
      <c r="AJ245" s="205" t="str">
        <f t="shared" si="109"/>
        <v>J</v>
      </c>
      <c r="AK245" s="205" t="str">
        <f t="shared" si="110"/>
        <v>J</v>
      </c>
      <c r="AL245" s="4" t="str">
        <f t="shared" si="111"/>
        <v>N</v>
      </c>
      <c r="AM245" s="150" t="str">
        <f>IF(ISERROR(VLOOKUP(G245,LOV_CDT!E:F,2,0)),"",VLOOKUP(G245,LOV_CDT!E:F,2,0))</f>
        <v/>
      </c>
      <c r="AN245" s="150" t="str">
        <f>IF(ISERROR(VLOOKUP(G245,LOV_CDT!L:M,2,0)),"",VLOOKUP(G245,LOV_CDT!L:M,2,0))</f>
        <v/>
      </c>
      <c r="AO245" s="4" t="str">
        <f t="shared" si="112"/>
        <v>J</v>
      </c>
      <c r="AP245" s="4" t="str">
        <f t="shared" si="113"/>
        <v>J</v>
      </c>
      <c r="AQ245" s="4" t="str">
        <f t="shared" si="114"/>
        <v>J</v>
      </c>
      <c r="AR245" s="4" t="str">
        <f t="shared" si="115"/>
        <v>J</v>
      </c>
      <c r="AS245" s="4" t="str">
        <f t="shared" si="116"/>
        <v>J</v>
      </c>
      <c r="AT245" s="4" t="str">
        <f t="shared" si="117"/>
        <v>J</v>
      </c>
      <c r="AU245" s="4">
        <f t="shared" si="118"/>
        <v>0</v>
      </c>
      <c r="AV245" s="4">
        <f t="shared" si="119"/>
        <v>0</v>
      </c>
      <c r="AW245" s="4">
        <f t="shared" si="120"/>
        <v>0</v>
      </c>
      <c r="AX245" s="4">
        <f t="shared" si="121"/>
        <v>0</v>
      </c>
      <c r="AY245" s="4">
        <f t="shared" si="122"/>
        <v>0</v>
      </c>
      <c r="AZ245" s="4">
        <f t="shared" si="123"/>
        <v>0</v>
      </c>
      <c r="BA245" s="4">
        <f t="shared" si="124"/>
        <v>0</v>
      </c>
      <c r="BB245" s="4" t="e">
        <f>VLOOKUP(G245,ACTIVITEITENLIJST!E:I,BB$2,0)</f>
        <v>#N/A</v>
      </c>
      <c r="BC245" s="4" t="str">
        <f>IF(ISERROR(B245),"J",IF(ISERROR(VLOOKUP(B245,B$3:B244,1,0)),"J","N"))</f>
        <v>N</v>
      </c>
      <c r="BD245" s="354" t="str">
        <f t="shared" si="125"/>
        <v>N</v>
      </c>
      <c r="BE245" s="358" t="str">
        <f t="shared" si="126"/>
        <v>N</v>
      </c>
    </row>
    <row r="246" spans="1:57" x14ac:dyDescent="0.25">
      <c r="A246" t="str">
        <f t="shared" si="127"/>
        <v>_</v>
      </c>
      <c r="B246" t="str">
        <f t="shared" si="98"/>
        <v>_</v>
      </c>
      <c r="C246" s="2">
        <v>99</v>
      </c>
      <c r="D246" s="2" t="str">
        <f>IF(Invoer!B276&lt;&gt;"",Invoer!B276,"")</f>
        <v/>
      </c>
      <c r="E246" s="134" t="str">
        <f>IF(D246&lt;&gt;"",Invoer!Z276,"")</f>
        <v/>
      </c>
      <c r="F246" s="134" t="str">
        <f>IF(D246&lt;&gt;"",IF(Invoer!AH276="Ja","J",IF(Invoer!AH276="Nee","N","")),"")</f>
        <v/>
      </c>
      <c r="G246" s="36" t="str">
        <f>IF(OR(E246="",E246=0),"",VLOOKUP(E246,ACTIVITEITENLIJST!D:E,G$2,0))</f>
        <v/>
      </c>
      <c r="H246" s="205" t="str">
        <f t="shared" si="99"/>
        <v/>
      </c>
      <c r="I246" s="4" t="str">
        <f>VLOOKUP($D246,percelen!$AZ:$DM,I$2,0)</f>
        <v/>
      </c>
      <c r="J246" s="212" t="str">
        <f>VLOOKUP($D246,percelen!$AZ:$DM,J$2,0)</f>
        <v/>
      </c>
      <c r="K246" s="4"/>
      <c r="L246" s="4">
        <f>VLOOKUP($D246,percelen!$AZ:$DM,L$2,0)</f>
        <v>0</v>
      </c>
      <c r="M246" s="4" t="str">
        <f>VLOOKUP($D246,percelen!$AZ:$DM,M$2,0)</f>
        <v/>
      </c>
      <c r="N246" s="205" t="e">
        <f>VLOOKUP(M246,NORM!$B$31:$F$38,N$2,0)</f>
        <v>#N/A</v>
      </c>
      <c r="O246" s="4" t="str">
        <f>VLOOKUP($D246,percelen!$AZ:$DM,O$2,0)</f>
        <v>N</v>
      </c>
      <c r="P246" s="4" t="str">
        <f>VLOOKUP($D246,percelen!$AZ:$DM,P$2,0)</f>
        <v>N</v>
      </c>
      <c r="Q246" s="4" t="str">
        <f>VLOOKUP($D246,percelen!$AZ:$DM,Q$2,0)</f>
        <v>N</v>
      </c>
      <c r="R246" s="205" t="str">
        <f>VLOOKUP($D246,percelen!$AZ:$DM,R$2,0)</f>
        <v>N</v>
      </c>
      <c r="S246" s="4" t="str">
        <f>VLOOKUP($D246,percelen!$AZ:$DM,S$2,0)</f>
        <v>N</v>
      </c>
      <c r="T246" s="4" t="str">
        <f>VLOOKUP($D246,percelen!$AZ:$DM,T$2,0)</f>
        <v>N</v>
      </c>
      <c r="U246" s="4" t="str">
        <f>VLOOKUP($D246,percelen!$AZ:$DM,U$2,0)</f>
        <v>N</v>
      </c>
      <c r="V246" s="4" t="str">
        <f>VLOOKUP($D246,percelen!$AZ:$DM,V$2,0)</f>
        <v>N</v>
      </c>
      <c r="W246" s="4" t="str">
        <f>IF(ISERROR(VLOOKUP($G246,GELDIGE_GEWASCODES_ECO!$B:$B,1,0)),"N","J")</f>
        <v>N</v>
      </c>
      <c r="X246" s="4" t="str">
        <f>IF(W246="J",IF(ISERROR(VLOOKUP($G246&amp;"_"&amp;$I246,GELDIGE_GEWASCODES_ECO!$A:$A,1,0)),"N","J"),"J")</f>
        <v>J</v>
      </c>
      <c r="Y246" s="4" t="str">
        <f>IF(ISERROR(VLOOKUP($G246,GELDIGE_GEWASCODES_ECO!$F:$F,1,0)),"N","J")</f>
        <v>N</v>
      </c>
      <c r="Z246" s="205" t="str">
        <f t="shared" si="100"/>
        <v>J</v>
      </c>
      <c r="AA246" s="4" t="str">
        <f>IF(ISERROR(VLOOKUP($G246,GELDIGE_GEWASCODES_ECO!$J:$J,1,0)),"N","J")</f>
        <v>N</v>
      </c>
      <c r="AB246" s="205" t="str">
        <f t="shared" si="101"/>
        <v>J</v>
      </c>
      <c r="AC246" s="4" t="str">
        <f t="shared" si="102"/>
        <v>J</v>
      </c>
      <c r="AD246" s="205" t="str">
        <f t="shared" si="103"/>
        <v>J</v>
      </c>
      <c r="AE246" s="205" t="str">
        <f t="shared" si="104"/>
        <v>J</v>
      </c>
      <c r="AF246" s="205" t="str">
        <f t="shared" si="105"/>
        <v>J</v>
      </c>
      <c r="AG246" s="205" t="str">
        <f t="shared" si="106"/>
        <v>J</v>
      </c>
      <c r="AH246" s="205" t="str">
        <f t="shared" si="107"/>
        <v>J</v>
      </c>
      <c r="AI246" s="205" t="str">
        <f t="shared" si="108"/>
        <v>J</v>
      </c>
      <c r="AJ246" s="205" t="str">
        <f t="shared" si="109"/>
        <v>J</v>
      </c>
      <c r="AK246" s="205" t="str">
        <f t="shared" si="110"/>
        <v>J</v>
      </c>
      <c r="AL246" s="4" t="str">
        <f t="shared" si="111"/>
        <v>N</v>
      </c>
      <c r="AM246" s="150" t="str">
        <f>IF(ISERROR(VLOOKUP(G246,LOV_CDT!E:F,2,0)),"",VLOOKUP(G246,LOV_CDT!E:F,2,0))</f>
        <v/>
      </c>
      <c r="AN246" s="150" t="str">
        <f>IF(ISERROR(VLOOKUP(G246,LOV_CDT!L:M,2,0)),"",VLOOKUP(G246,LOV_CDT!L:M,2,0))</f>
        <v/>
      </c>
      <c r="AO246" s="4" t="str">
        <f t="shared" si="112"/>
        <v>J</v>
      </c>
      <c r="AP246" s="4" t="str">
        <f t="shared" si="113"/>
        <v>J</v>
      </c>
      <c r="AQ246" s="4" t="str">
        <f t="shared" si="114"/>
        <v>J</v>
      </c>
      <c r="AR246" s="4" t="str">
        <f t="shared" si="115"/>
        <v>J</v>
      </c>
      <c r="AS246" s="4" t="str">
        <f t="shared" si="116"/>
        <v>J</v>
      </c>
      <c r="AT246" s="4" t="str">
        <f t="shared" si="117"/>
        <v>J</v>
      </c>
      <c r="AU246" s="4">
        <f t="shared" si="118"/>
        <v>0</v>
      </c>
      <c r="AV246" s="4">
        <f t="shared" si="119"/>
        <v>0</v>
      </c>
      <c r="AW246" s="4">
        <f t="shared" si="120"/>
        <v>0</v>
      </c>
      <c r="AX246" s="4">
        <f t="shared" si="121"/>
        <v>0</v>
      </c>
      <c r="AY246" s="4">
        <f t="shared" si="122"/>
        <v>0</v>
      </c>
      <c r="AZ246" s="4">
        <f t="shared" si="123"/>
        <v>0</v>
      </c>
      <c r="BA246" s="4">
        <f t="shared" si="124"/>
        <v>0</v>
      </c>
      <c r="BB246" s="4" t="e">
        <f>VLOOKUP(G246,ACTIVITEITENLIJST!E:I,BB$2,0)</f>
        <v>#N/A</v>
      </c>
      <c r="BC246" s="4" t="str">
        <f>IF(ISERROR(B246),"J",IF(ISERROR(VLOOKUP(B246,B$3:B245,1,0)),"J","N"))</f>
        <v>N</v>
      </c>
      <c r="BD246" s="354" t="str">
        <f t="shared" si="125"/>
        <v>N</v>
      </c>
      <c r="BE246" s="358" t="str">
        <f t="shared" si="126"/>
        <v>N</v>
      </c>
    </row>
    <row r="247" spans="1:57" x14ac:dyDescent="0.25">
      <c r="A247" t="str">
        <f t="shared" si="127"/>
        <v>_</v>
      </c>
      <c r="B247" t="str">
        <f t="shared" si="98"/>
        <v>_</v>
      </c>
      <c r="C247" s="2">
        <v>99</v>
      </c>
      <c r="D247" s="2" t="str">
        <f>IF(Invoer!B277&lt;&gt;"",Invoer!B277,"")</f>
        <v/>
      </c>
      <c r="E247" s="134" t="str">
        <f>IF(D247&lt;&gt;"",Invoer!Z277,"")</f>
        <v/>
      </c>
      <c r="F247" s="134" t="str">
        <f>IF(D247&lt;&gt;"",IF(Invoer!AH277="Ja","J",IF(Invoer!AH277="Nee","N","")),"")</f>
        <v/>
      </c>
      <c r="G247" s="36" t="str">
        <f>IF(OR(E247="",E247=0),"",VLOOKUP(E247,ACTIVITEITENLIJST!D:E,G$2,0))</f>
        <v/>
      </c>
      <c r="H247" s="205" t="str">
        <f t="shared" si="99"/>
        <v/>
      </c>
      <c r="I247" s="4" t="str">
        <f>VLOOKUP($D247,percelen!$AZ:$DM,I$2,0)</f>
        <v/>
      </c>
      <c r="J247" s="212" t="str">
        <f>VLOOKUP($D247,percelen!$AZ:$DM,J$2,0)</f>
        <v/>
      </c>
      <c r="K247" s="4"/>
      <c r="L247" s="4">
        <f>VLOOKUP($D247,percelen!$AZ:$DM,L$2,0)</f>
        <v>0</v>
      </c>
      <c r="M247" s="4" t="str">
        <f>VLOOKUP($D247,percelen!$AZ:$DM,M$2,0)</f>
        <v/>
      </c>
      <c r="N247" s="205" t="e">
        <f>VLOOKUP(M247,NORM!$B$31:$F$38,N$2,0)</f>
        <v>#N/A</v>
      </c>
      <c r="O247" s="4" t="str">
        <f>VLOOKUP($D247,percelen!$AZ:$DM,O$2,0)</f>
        <v>N</v>
      </c>
      <c r="P247" s="4" t="str">
        <f>VLOOKUP($D247,percelen!$AZ:$DM,P$2,0)</f>
        <v>N</v>
      </c>
      <c r="Q247" s="4" t="str">
        <f>VLOOKUP($D247,percelen!$AZ:$DM,Q$2,0)</f>
        <v>N</v>
      </c>
      <c r="R247" s="205" t="str">
        <f>VLOOKUP($D247,percelen!$AZ:$DM,R$2,0)</f>
        <v>N</v>
      </c>
      <c r="S247" s="4" t="str">
        <f>VLOOKUP($D247,percelen!$AZ:$DM,S$2,0)</f>
        <v>N</v>
      </c>
      <c r="T247" s="4" t="str">
        <f>VLOOKUP($D247,percelen!$AZ:$DM,T$2,0)</f>
        <v>N</v>
      </c>
      <c r="U247" s="4" t="str">
        <f>VLOOKUP($D247,percelen!$AZ:$DM,U$2,0)</f>
        <v>N</v>
      </c>
      <c r="V247" s="4" t="str">
        <f>VLOOKUP($D247,percelen!$AZ:$DM,V$2,0)</f>
        <v>N</v>
      </c>
      <c r="W247" s="4" t="str">
        <f>IF(ISERROR(VLOOKUP($G247,GELDIGE_GEWASCODES_ECO!$B:$B,1,0)),"N","J")</f>
        <v>N</v>
      </c>
      <c r="X247" s="4" t="str">
        <f>IF(W247="J",IF(ISERROR(VLOOKUP($G247&amp;"_"&amp;$I247,GELDIGE_GEWASCODES_ECO!$A:$A,1,0)),"N","J"),"J")</f>
        <v>J</v>
      </c>
      <c r="Y247" s="4" t="str">
        <f>IF(ISERROR(VLOOKUP($G247,GELDIGE_GEWASCODES_ECO!$F:$F,1,0)),"N","J")</f>
        <v>N</v>
      </c>
      <c r="Z247" s="205" t="str">
        <f t="shared" si="100"/>
        <v>J</v>
      </c>
      <c r="AA247" s="4" t="str">
        <f>IF(ISERROR(VLOOKUP($G247,GELDIGE_GEWASCODES_ECO!$J:$J,1,0)),"N","J")</f>
        <v>N</v>
      </c>
      <c r="AB247" s="205" t="str">
        <f t="shared" si="101"/>
        <v>J</v>
      </c>
      <c r="AC247" s="4" t="str">
        <f t="shared" si="102"/>
        <v>J</v>
      </c>
      <c r="AD247" s="205" t="str">
        <f t="shared" si="103"/>
        <v>J</v>
      </c>
      <c r="AE247" s="205" t="str">
        <f t="shared" si="104"/>
        <v>J</v>
      </c>
      <c r="AF247" s="205" t="str">
        <f t="shared" si="105"/>
        <v>J</v>
      </c>
      <c r="AG247" s="205" t="str">
        <f t="shared" si="106"/>
        <v>J</v>
      </c>
      <c r="AH247" s="205" t="str">
        <f t="shared" si="107"/>
        <v>J</v>
      </c>
      <c r="AI247" s="205" t="str">
        <f t="shared" si="108"/>
        <v>J</v>
      </c>
      <c r="AJ247" s="205" t="str">
        <f t="shared" si="109"/>
        <v>J</v>
      </c>
      <c r="AK247" s="205" t="str">
        <f t="shared" si="110"/>
        <v>J</v>
      </c>
      <c r="AL247" s="4" t="str">
        <f t="shared" si="111"/>
        <v>N</v>
      </c>
      <c r="AM247" s="150" t="str">
        <f>IF(ISERROR(VLOOKUP(G247,LOV_CDT!E:F,2,0)),"",VLOOKUP(G247,LOV_CDT!E:F,2,0))</f>
        <v/>
      </c>
      <c r="AN247" s="150" t="str">
        <f>IF(ISERROR(VLOOKUP(G247,LOV_CDT!L:M,2,0)),"",VLOOKUP(G247,LOV_CDT!L:M,2,0))</f>
        <v/>
      </c>
      <c r="AO247" s="4" t="str">
        <f t="shared" si="112"/>
        <v>J</v>
      </c>
      <c r="AP247" s="4" t="str">
        <f t="shared" si="113"/>
        <v>J</v>
      </c>
      <c r="AQ247" s="4" t="str">
        <f t="shared" si="114"/>
        <v>J</v>
      </c>
      <c r="AR247" s="4" t="str">
        <f t="shared" si="115"/>
        <v>J</v>
      </c>
      <c r="AS247" s="4" t="str">
        <f t="shared" si="116"/>
        <v>J</v>
      </c>
      <c r="AT247" s="4" t="str">
        <f t="shared" si="117"/>
        <v>J</v>
      </c>
      <c r="AU247" s="4">
        <f t="shared" si="118"/>
        <v>0</v>
      </c>
      <c r="AV247" s="4">
        <f t="shared" si="119"/>
        <v>0</v>
      </c>
      <c r="AW247" s="4">
        <f t="shared" si="120"/>
        <v>0</v>
      </c>
      <c r="AX247" s="4">
        <f t="shared" si="121"/>
        <v>0</v>
      </c>
      <c r="AY247" s="4">
        <f t="shared" si="122"/>
        <v>0</v>
      </c>
      <c r="AZ247" s="4">
        <f t="shared" si="123"/>
        <v>0</v>
      </c>
      <c r="BA247" s="4">
        <f t="shared" si="124"/>
        <v>0</v>
      </c>
      <c r="BB247" s="4" t="e">
        <f>VLOOKUP(G247,ACTIVITEITENLIJST!E:I,BB$2,0)</f>
        <v>#N/A</v>
      </c>
      <c r="BC247" s="4" t="str">
        <f>IF(ISERROR(B247),"J",IF(ISERROR(VLOOKUP(B247,B$3:B246,1,0)),"J","N"))</f>
        <v>N</v>
      </c>
      <c r="BD247" s="354" t="str">
        <f t="shared" si="125"/>
        <v>N</v>
      </c>
      <c r="BE247" s="358" t="str">
        <f t="shared" si="126"/>
        <v>N</v>
      </c>
    </row>
    <row r="248" spans="1:57" x14ac:dyDescent="0.25">
      <c r="A248" t="str">
        <f t="shared" si="127"/>
        <v>_</v>
      </c>
      <c r="B248" t="str">
        <f t="shared" si="98"/>
        <v>_</v>
      </c>
      <c r="C248" s="2">
        <v>99</v>
      </c>
      <c r="D248" s="2" t="str">
        <f>IF(Invoer!B278&lt;&gt;"",Invoer!B278,"")</f>
        <v/>
      </c>
      <c r="E248" s="134" t="str">
        <f>IF(D248&lt;&gt;"",Invoer!Z278,"")</f>
        <v/>
      </c>
      <c r="F248" s="134" t="str">
        <f>IF(D248&lt;&gt;"",IF(Invoer!AH278="Ja","J",IF(Invoer!AH278="Nee","N","")),"")</f>
        <v/>
      </c>
      <c r="G248" s="36" t="str">
        <f>IF(OR(E248="",E248=0),"",VLOOKUP(E248,ACTIVITEITENLIJST!D:E,G$2,0))</f>
        <v/>
      </c>
      <c r="H248" s="205" t="str">
        <f t="shared" si="99"/>
        <v/>
      </c>
      <c r="I248" s="4" t="str">
        <f>VLOOKUP($D248,percelen!$AZ:$DM,I$2,0)</f>
        <v/>
      </c>
      <c r="J248" s="212" t="str">
        <f>VLOOKUP($D248,percelen!$AZ:$DM,J$2,0)</f>
        <v/>
      </c>
      <c r="K248" s="4"/>
      <c r="L248" s="4">
        <f>VLOOKUP($D248,percelen!$AZ:$DM,L$2,0)</f>
        <v>0</v>
      </c>
      <c r="M248" s="4" t="str">
        <f>VLOOKUP($D248,percelen!$AZ:$DM,M$2,0)</f>
        <v/>
      </c>
      <c r="N248" s="205" t="e">
        <f>VLOOKUP(M248,NORM!$B$31:$F$38,N$2,0)</f>
        <v>#N/A</v>
      </c>
      <c r="O248" s="4" t="str">
        <f>VLOOKUP($D248,percelen!$AZ:$DM,O$2,0)</f>
        <v>N</v>
      </c>
      <c r="P248" s="4" t="str">
        <f>VLOOKUP($D248,percelen!$AZ:$DM,P$2,0)</f>
        <v>N</v>
      </c>
      <c r="Q248" s="4" t="str">
        <f>VLOOKUP($D248,percelen!$AZ:$DM,Q$2,0)</f>
        <v>N</v>
      </c>
      <c r="R248" s="205" t="str">
        <f>VLOOKUP($D248,percelen!$AZ:$DM,R$2,0)</f>
        <v>N</v>
      </c>
      <c r="S248" s="4" t="str">
        <f>VLOOKUP($D248,percelen!$AZ:$DM,S$2,0)</f>
        <v>N</v>
      </c>
      <c r="T248" s="4" t="str">
        <f>VLOOKUP($D248,percelen!$AZ:$DM,T$2,0)</f>
        <v>N</v>
      </c>
      <c r="U248" s="4" t="str">
        <f>VLOOKUP($D248,percelen!$AZ:$DM,U$2,0)</f>
        <v>N</v>
      </c>
      <c r="V248" s="4" t="str">
        <f>VLOOKUP($D248,percelen!$AZ:$DM,V$2,0)</f>
        <v>N</v>
      </c>
      <c r="W248" s="4" t="str">
        <f>IF(ISERROR(VLOOKUP($G248,GELDIGE_GEWASCODES_ECO!$B:$B,1,0)),"N","J")</f>
        <v>N</v>
      </c>
      <c r="X248" s="4" t="str">
        <f>IF(W248="J",IF(ISERROR(VLOOKUP($G248&amp;"_"&amp;$I248,GELDIGE_GEWASCODES_ECO!$A:$A,1,0)),"N","J"),"J")</f>
        <v>J</v>
      </c>
      <c r="Y248" s="4" t="str">
        <f>IF(ISERROR(VLOOKUP($G248,GELDIGE_GEWASCODES_ECO!$F:$F,1,0)),"N","J")</f>
        <v>N</v>
      </c>
      <c r="Z248" s="205" t="str">
        <f t="shared" si="100"/>
        <v>J</v>
      </c>
      <c r="AA248" s="4" t="str">
        <f>IF(ISERROR(VLOOKUP($G248,GELDIGE_GEWASCODES_ECO!$J:$J,1,0)),"N","J")</f>
        <v>N</v>
      </c>
      <c r="AB248" s="205" t="str">
        <f t="shared" si="101"/>
        <v>J</v>
      </c>
      <c r="AC248" s="4" t="str">
        <f t="shared" si="102"/>
        <v>J</v>
      </c>
      <c r="AD248" s="205" t="str">
        <f t="shared" si="103"/>
        <v>J</v>
      </c>
      <c r="AE248" s="205" t="str">
        <f t="shared" si="104"/>
        <v>J</v>
      </c>
      <c r="AF248" s="205" t="str">
        <f t="shared" si="105"/>
        <v>J</v>
      </c>
      <c r="AG248" s="205" t="str">
        <f t="shared" si="106"/>
        <v>J</v>
      </c>
      <c r="AH248" s="205" t="str">
        <f t="shared" si="107"/>
        <v>J</v>
      </c>
      <c r="AI248" s="205" t="str">
        <f t="shared" si="108"/>
        <v>J</v>
      </c>
      <c r="AJ248" s="205" t="str">
        <f t="shared" si="109"/>
        <v>J</v>
      </c>
      <c r="AK248" s="205" t="str">
        <f t="shared" si="110"/>
        <v>J</v>
      </c>
      <c r="AL248" s="4" t="str">
        <f t="shared" si="111"/>
        <v>N</v>
      </c>
      <c r="AM248" s="150" t="str">
        <f>IF(ISERROR(VLOOKUP(G248,LOV_CDT!E:F,2,0)),"",VLOOKUP(G248,LOV_CDT!E:F,2,0))</f>
        <v/>
      </c>
      <c r="AN248" s="150" t="str">
        <f>IF(ISERROR(VLOOKUP(G248,LOV_CDT!L:M,2,0)),"",VLOOKUP(G248,LOV_CDT!L:M,2,0))</f>
        <v/>
      </c>
      <c r="AO248" s="4" t="str">
        <f t="shared" si="112"/>
        <v>J</v>
      </c>
      <c r="AP248" s="4" t="str">
        <f t="shared" si="113"/>
        <v>J</v>
      </c>
      <c r="AQ248" s="4" t="str">
        <f t="shared" si="114"/>
        <v>J</v>
      </c>
      <c r="AR248" s="4" t="str">
        <f t="shared" si="115"/>
        <v>J</v>
      </c>
      <c r="AS248" s="4" t="str">
        <f t="shared" si="116"/>
        <v>J</v>
      </c>
      <c r="AT248" s="4" t="str">
        <f t="shared" si="117"/>
        <v>J</v>
      </c>
      <c r="AU248" s="4">
        <f t="shared" si="118"/>
        <v>0</v>
      </c>
      <c r="AV248" s="4">
        <f t="shared" si="119"/>
        <v>0</v>
      </c>
      <c r="AW248" s="4">
        <f t="shared" si="120"/>
        <v>0</v>
      </c>
      <c r="AX248" s="4">
        <f t="shared" si="121"/>
        <v>0</v>
      </c>
      <c r="AY248" s="4">
        <f t="shared" si="122"/>
        <v>0</v>
      </c>
      <c r="AZ248" s="4">
        <f t="shared" si="123"/>
        <v>0</v>
      </c>
      <c r="BA248" s="4">
        <f t="shared" si="124"/>
        <v>0</v>
      </c>
      <c r="BB248" s="4" t="e">
        <f>VLOOKUP(G248,ACTIVITEITENLIJST!E:I,BB$2,0)</f>
        <v>#N/A</v>
      </c>
      <c r="BC248" s="4" t="str">
        <f>IF(ISERROR(B248),"J",IF(ISERROR(VLOOKUP(B248,B$3:B247,1,0)),"J","N"))</f>
        <v>N</v>
      </c>
      <c r="BD248" s="354" t="str">
        <f t="shared" si="125"/>
        <v>N</v>
      </c>
      <c r="BE248" s="358" t="str">
        <f t="shared" si="126"/>
        <v>N</v>
      </c>
    </row>
    <row r="249" spans="1:57" x14ac:dyDescent="0.25">
      <c r="A249" t="str">
        <f t="shared" si="127"/>
        <v>_</v>
      </c>
      <c r="B249" t="str">
        <f t="shared" si="98"/>
        <v>_</v>
      </c>
      <c r="C249" s="2">
        <v>99</v>
      </c>
      <c r="D249" s="2" t="str">
        <f>IF(Invoer!B279&lt;&gt;"",Invoer!B279,"")</f>
        <v/>
      </c>
      <c r="E249" s="134" t="str">
        <f>IF(D249&lt;&gt;"",Invoer!Z279,"")</f>
        <v/>
      </c>
      <c r="F249" s="134" t="str">
        <f>IF(D249&lt;&gt;"",IF(Invoer!AH279="Ja","J",IF(Invoer!AH279="Nee","N","")),"")</f>
        <v/>
      </c>
      <c r="G249" s="36" t="str">
        <f>IF(OR(E249="",E249=0),"",VLOOKUP(E249,ACTIVITEITENLIJST!D:E,G$2,0))</f>
        <v/>
      </c>
      <c r="H249" s="205" t="str">
        <f t="shared" si="99"/>
        <v/>
      </c>
      <c r="I249" s="4" t="str">
        <f>VLOOKUP($D249,percelen!$AZ:$DM,I$2,0)</f>
        <v/>
      </c>
      <c r="J249" s="212" t="str">
        <f>VLOOKUP($D249,percelen!$AZ:$DM,J$2,0)</f>
        <v/>
      </c>
      <c r="K249" s="4"/>
      <c r="L249" s="4">
        <f>VLOOKUP($D249,percelen!$AZ:$DM,L$2,0)</f>
        <v>0</v>
      </c>
      <c r="M249" s="4" t="str">
        <f>VLOOKUP($D249,percelen!$AZ:$DM,M$2,0)</f>
        <v/>
      </c>
      <c r="N249" s="205" t="e">
        <f>VLOOKUP(M249,NORM!$B$31:$F$38,N$2,0)</f>
        <v>#N/A</v>
      </c>
      <c r="O249" s="4" t="str">
        <f>VLOOKUP($D249,percelen!$AZ:$DM,O$2,0)</f>
        <v>N</v>
      </c>
      <c r="P249" s="4" t="str">
        <f>VLOOKUP($D249,percelen!$AZ:$DM,P$2,0)</f>
        <v>N</v>
      </c>
      <c r="Q249" s="4" t="str">
        <f>VLOOKUP($D249,percelen!$AZ:$DM,Q$2,0)</f>
        <v>N</v>
      </c>
      <c r="R249" s="205" t="str">
        <f>VLOOKUP($D249,percelen!$AZ:$DM,R$2,0)</f>
        <v>N</v>
      </c>
      <c r="S249" s="4" t="str">
        <f>VLOOKUP($D249,percelen!$AZ:$DM,S$2,0)</f>
        <v>N</v>
      </c>
      <c r="T249" s="4" t="str">
        <f>VLOOKUP($D249,percelen!$AZ:$DM,T$2,0)</f>
        <v>N</v>
      </c>
      <c r="U249" s="4" t="str">
        <f>VLOOKUP($D249,percelen!$AZ:$DM,U$2,0)</f>
        <v>N</v>
      </c>
      <c r="V249" s="4" t="str">
        <f>VLOOKUP($D249,percelen!$AZ:$DM,V$2,0)</f>
        <v>N</v>
      </c>
      <c r="W249" s="4" t="str">
        <f>IF(ISERROR(VLOOKUP($G249,GELDIGE_GEWASCODES_ECO!$B:$B,1,0)),"N","J")</f>
        <v>N</v>
      </c>
      <c r="X249" s="4" t="str">
        <f>IF(W249="J",IF(ISERROR(VLOOKUP($G249&amp;"_"&amp;$I249,GELDIGE_GEWASCODES_ECO!$A:$A,1,0)),"N","J"),"J")</f>
        <v>J</v>
      </c>
      <c r="Y249" s="4" t="str">
        <f>IF(ISERROR(VLOOKUP($G249,GELDIGE_GEWASCODES_ECO!$F:$F,1,0)),"N","J")</f>
        <v>N</v>
      </c>
      <c r="Z249" s="205" t="str">
        <f t="shared" si="100"/>
        <v>J</v>
      </c>
      <c r="AA249" s="4" t="str">
        <f>IF(ISERROR(VLOOKUP($G249,GELDIGE_GEWASCODES_ECO!$J:$J,1,0)),"N","J")</f>
        <v>N</v>
      </c>
      <c r="AB249" s="205" t="str">
        <f t="shared" si="101"/>
        <v>J</v>
      </c>
      <c r="AC249" s="4" t="str">
        <f t="shared" si="102"/>
        <v>J</v>
      </c>
      <c r="AD249" s="205" t="str">
        <f t="shared" si="103"/>
        <v>J</v>
      </c>
      <c r="AE249" s="205" t="str">
        <f t="shared" si="104"/>
        <v>J</v>
      </c>
      <c r="AF249" s="205" t="str">
        <f t="shared" si="105"/>
        <v>J</v>
      </c>
      <c r="AG249" s="205" t="str">
        <f t="shared" si="106"/>
        <v>J</v>
      </c>
      <c r="AH249" s="205" t="str">
        <f t="shared" si="107"/>
        <v>J</v>
      </c>
      <c r="AI249" s="205" t="str">
        <f t="shared" si="108"/>
        <v>J</v>
      </c>
      <c r="AJ249" s="205" t="str">
        <f t="shared" si="109"/>
        <v>J</v>
      </c>
      <c r="AK249" s="205" t="str">
        <f t="shared" si="110"/>
        <v>J</v>
      </c>
      <c r="AL249" s="4" t="str">
        <f t="shared" si="111"/>
        <v>N</v>
      </c>
      <c r="AM249" s="150" t="str">
        <f>IF(ISERROR(VLOOKUP(G249,LOV_CDT!E:F,2,0)),"",VLOOKUP(G249,LOV_CDT!E:F,2,0))</f>
        <v/>
      </c>
      <c r="AN249" s="150" t="str">
        <f>IF(ISERROR(VLOOKUP(G249,LOV_CDT!L:M,2,0)),"",VLOOKUP(G249,LOV_CDT!L:M,2,0))</f>
        <v/>
      </c>
      <c r="AO249" s="4" t="str">
        <f t="shared" si="112"/>
        <v>J</v>
      </c>
      <c r="AP249" s="4" t="str">
        <f t="shared" si="113"/>
        <v>J</v>
      </c>
      <c r="AQ249" s="4" t="str">
        <f t="shared" si="114"/>
        <v>J</v>
      </c>
      <c r="AR249" s="4" t="str">
        <f t="shared" si="115"/>
        <v>J</v>
      </c>
      <c r="AS249" s="4" t="str">
        <f t="shared" si="116"/>
        <v>J</v>
      </c>
      <c r="AT249" s="4" t="str">
        <f t="shared" si="117"/>
        <v>J</v>
      </c>
      <c r="AU249" s="4">
        <f t="shared" si="118"/>
        <v>0</v>
      </c>
      <c r="AV249" s="4">
        <f t="shared" si="119"/>
        <v>0</v>
      </c>
      <c r="AW249" s="4">
        <f t="shared" si="120"/>
        <v>0</v>
      </c>
      <c r="AX249" s="4">
        <f t="shared" si="121"/>
        <v>0</v>
      </c>
      <c r="AY249" s="4">
        <f t="shared" si="122"/>
        <v>0</v>
      </c>
      <c r="AZ249" s="4">
        <f t="shared" si="123"/>
        <v>0</v>
      </c>
      <c r="BA249" s="4">
        <f t="shared" si="124"/>
        <v>0</v>
      </c>
      <c r="BB249" s="4" t="e">
        <f>VLOOKUP(G249,ACTIVITEITENLIJST!E:I,BB$2,0)</f>
        <v>#N/A</v>
      </c>
      <c r="BC249" s="4" t="str">
        <f>IF(ISERROR(B249),"J",IF(ISERROR(VLOOKUP(B249,B$3:B248,1,0)),"J","N"))</f>
        <v>N</v>
      </c>
      <c r="BD249" s="354" t="str">
        <f t="shared" si="125"/>
        <v>N</v>
      </c>
      <c r="BE249" s="358" t="str">
        <f t="shared" si="126"/>
        <v>N</v>
      </c>
    </row>
    <row r="250" spans="1:57" x14ac:dyDescent="0.25">
      <c r="A250" t="str">
        <f t="shared" si="127"/>
        <v>_</v>
      </c>
      <c r="B250" t="str">
        <f t="shared" si="98"/>
        <v>_</v>
      </c>
      <c r="C250" s="2">
        <v>99</v>
      </c>
      <c r="D250" s="2" t="str">
        <f>IF(Invoer!B280&lt;&gt;"",Invoer!B280,"")</f>
        <v/>
      </c>
      <c r="E250" s="134" t="str">
        <f>IF(D250&lt;&gt;"",Invoer!Z280,"")</f>
        <v/>
      </c>
      <c r="F250" s="134" t="str">
        <f>IF(D250&lt;&gt;"",IF(Invoer!AH280="Ja","J",IF(Invoer!AH280="Nee","N","")),"")</f>
        <v/>
      </c>
      <c r="G250" s="36" t="str">
        <f>IF(OR(E250="",E250=0),"",VLOOKUP(E250,ACTIVITEITENLIJST!D:E,G$2,0))</f>
        <v/>
      </c>
      <c r="H250" s="205" t="str">
        <f t="shared" si="99"/>
        <v/>
      </c>
      <c r="I250" s="4" t="str">
        <f>VLOOKUP($D250,percelen!$AZ:$DM,I$2,0)</f>
        <v/>
      </c>
      <c r="J250" s="212" t="str">
        <f>VLOOKUP($D250,percelen!$AZ:$DM,J$2,0)</f>
        <v/>
      </c>
      <c r="K250" s="4"/>
      <c r="L250" s="4">
        <f>VLOOKUP($D250,percelen!$AZ:$DM,L$2,0)</f>
        <v>0</v>
      </c>
      <c r="M250" s="4" t="str">
        <f>VLOOKUP($D250,percelen!$AZ:$DM,M$2,0)</f>
        <v/>
      </c>
      <c r="N250" s="205" t="e">
        <f>VLOOKUP(M250,NORM!$B$31:$F$38,N$2,0)</f>
        <v>#N/A</v>
      </c>
      <c r="O250" s="4" t="str">
        <f>VLOOKUP($D250,percelen!$AZ:$DM,O$2,0)</f>
        <v>N</v>
      </c>
      <c r="P250" s="4" t="str">
        <f>VLOOKUP($D250,percelen!$AZ:$DM,P$2,0)</f>
        <v>N</v>
      </c>
      <c r="Q250" s="4" t="str">
        <f>VLOOKUP($D250,percelen!$AZ:$DM,Q$2,0)</f>
        <v>N</v>
      </c>
      <c r="R250" s="205" t="str">
        <f>VLOOKUP($D250,percelen!$AZ:$DM,R$2,0)</f>
        <v>N</v>
      </c>
      <c r="S250" s="4" t="str">
        <f>VLOOKUP($D250,percelen!$AZ:$DM,S$2,0)</f>
        <v>N</v>
      </c>
      <c r="T250" s="4" t="str">
        <f>VLOOKUP($D250,percelen!$AZ:$DM,T$2,0)</f>
        <v>N</v>
      </c>
      <c r="U250" s="4" t="str">
        <f>VLOOKUP($D250,percelen!$AZ:$DM,U$2,0)</f>
        <v>N</v>
      </c>
      <c r="V250" s="4" t="str">
        <f>VLOOKUP($D250,percelen!$AZ:$DM,V$2,0)</f>
        <v>N</v>
      </c>
      <c r="W250" s="4" t="str">
        <f>IF(ISERROR(VLOOKUP($G250,GELDIGE_GEWASCODES_ECO!$B:$B,1,0)),"N","J")</f>
        <v>N</v>
      </c>
      <c r="X250" s="4" t="str">
        <f>IF(W250="J",IF(ISERROR(VLOOKUP($G250&amp;"_"&amp;$I250,GELDIGE_GEWASCODES_ECO!$A:$A,1,0)),"N","J"),"J")</f>
        <v>J</v>
      </c>
      <c r="Y250" s="4" t="str">
        <f>IF(ISERROR(VLOOKUP($G250,GELDIGE_GEWASCODES_ECO!$F:$F,1,0)),"N","J")</f>
        <v>N</v>
      </c>
      <c r="Z250" s="205" t="str">
        <f t="shared" si="100"/>
        <v>J</v>
      </c>
      <c r="AA250" s="4" t="str">
        <f>IF(ISERROR(VLOOKUP($G250,GELDIGE_GEWASCODES_ECO!$J:$J,1,0)),"N","J")</f>
        <v>N</v>
      </c>
      <c r="AB250" s="205" t="str">
        <f t="shared" si="101"/>
        <v>J</v>
      </c>
      <c r="AC250" s="4" t="str">
        <f t="shared" si="102"/>
        <v>J</v>
      </c>
      <c r="AD250" s="205" t="str">
        <f t="shared" si="103"/>
        <v>J</v>
      </c>
      <c r="AE250" s="205" t="str">
        <f t="shared" si="104"/>
        <v>J</v>
      </c>
      <c r="AF250" s="205" t="str">
        <f t="shared" si="105"/>
        <v>J</v>
      </c>
      <c r="AG250" s="205" t="str">
        <f t="shared" si="106"/>
        <v>J</v>
      </c>
      <c r="AH250" s="205" t="str">
        <f t="shared" si="107"/>
        <v>J</v>
      </c>
      <c r="AI250" s="205" t="str">
        <f t="shared" si="108"/>
        <v>J</v>
      </c>
      <c r="AJ250" s="205" t="str">
        <f t="shared" si="109"/>
        <v>J</v>
      </c>
      <c r="AK250" s="205" t="str">
        <f t="shared" si="110"/>
        <v>J</v>
      </c>
      <c r="AL250" s="4" t="str">
        <f t="shared" si="111"/>
        <v>N</v>
      </c>
      <c r="AM250" s="150" t="str">
        <f>IF(ISERROR(VLOOKUP(G250,LOV_CDT!E:F,2,0)),"",VLOOKUP(G250,LOV_CDT!E:F,2,0))</f>
        <v/>
      </c>
      <c r="AN250" s="150" t="str">
        <f>IF(ISERROR(VLOOKUP(G250,LOV_CDT!L:M,2,0)),"",VLOOKUP(G250,LOV_CDT!L:M,2,0))</f>
        <v/>
      </c>
      <c r="AO250" s="4" t="str">
        <f t="shared" si="112"/>
        <v>J</v>
      </c>
      <c r="AP250" s="4" t="str">
        <f t="shared" si="113"/>
        <v>J</v>
      </c>
      <c r="AQ250" s="4" t="str">
        <f t="shared" si="114"/>
        <v>J</v>
      </c>
      <c r="AR250" s="4" t="str">
        <f t="shared" si="115"/>
        <v>J</v>
      </c>
      <c r="AS250" s="4" t="str">
        <f t="shared" si="116"/>
        <v>J</v>
      </c>
      <c r="AT250" s="4" t="str">
        <f t="shared" si="117"/>
        <v>J</v>
      </c>
      <c r="AU250" s="4">
        <f t="shared" si="118"/>
        <v>0</v>
      </c>
      <c r="AV250" s="4">
        <f t="shared" si="119"/>
        <v>0</v>
      </c>
      <c r="AW250" s="4">
        <f t="shared" si="120"/>
        <v>0</v>
      </c>
      <c r="AX250" s="4">
        <f t="shared" si="121"/>
        <v>0</v>
      </c>
      <c r="AY250" s="4">
        <f t="shared" si="122"/>
        <v>0</v>
      </c>
      <c r="AZ250" s="4">
        <f t="shared" si="123"/>
        <v>0</v>
      </c>
      <c r="BA250" s="4">
        <f t="shared" si="124"/>
        <v>0</v>
      </c>
      <c r="BB250" s="4" t="e">
        <f>VLOOKUP(G250,ACTIVITEITENLIJST!E:I,BB$2,0)</f>
        <v>#N/A</v>
      </c>
      <c r="BC250" s="4" t="str">
        <f>IF(ISERROR(B250),"J",IF(ISERROR(VLOOKUP(B250,B$3:B249,1,0)),"J","N"))</f>
        <v>N</v>
      </c>
      <c r="BD250" s="354" t="str">
        <f t="shared" si="125"/>
        <v>N</v>
      </c>
      <c r="BE250" s="358" t="str">
        <f t="shared" si="126"/>
        <v>N</v>
      </c>
    </row>
    <row r="251" spans="1:57" x14ac:dyDescent="0.25">
      <c r="A251" t="str">
        <f t="shared" si="127"/>
        <v>_</v>
      </c>
      <c r="B251" t="str">
        <f t="shared" si="98"/>
        <v>_</v>
      </c>
      <c r="C251" s="2">
        <v>99</v>
      </c>
      <c r="D251" s="2" t="str">
        <f>IF(Invoer!B281&lt;&gt;"",Invoer!B281,"")</f>
        <v/>
      </c>
      <c r="E251" s="134" t="str">
        <f>IF(D251&lt;&gt;"",Invoer!Z281,"")</f>
        <v/>
      </c>
      <c r="F251" s="134" t="str">
        <f>IF(D251&lt;&gt;"",IF(Invoer!AH281="Ja","J",IF(Invoer!AH281="Nee","N","")),"")</f>
        <v/>
      </c>
      <c r="G251" s="36" t="str">
        <f>IF(OR(E251="",E251=0),"",VLOOKUP(E251,ACTIVITEITENLIJST!D:E,G$2,0))</f>
        <v/>
      </c>
      <c r="H251" s="205" t="str">
        <f t="shared" si="99"/>
        <v/>
      </c>
      <c r="I251" s="4" t="str">
        <f>VLOOKUP($D251,percelen!$AZ:$DM,I$2,0)</f>
        <v/>
      </c>
      <c r="J251" s="212" t="str">
        <f>VLOOKUP($D251,percelen!$AZ:$DM,J$2,0)</f>
        <v/>
      </c>
      <c r="K251" s="4"/>
      <c r="L251" s="4">
        <f>VLOOKUP($D251,percelen!$AZ:$DM,L$2,0)</f>
        <v>0</v>
      </c>
      <c r="M251" s="4" t="str">
        <f>VLOOKUP($D251,percelen!$AZ:$DM,M$2,0)</f>
        <v/>
      </c>
      <c r="N251" s="205" t="e">
        <f>VLOOKUP(M251,NORM!$B$31:$F$38,N$2,0)</f>
        <v>#N/A</v>
      </c>
      <c r="O251" s="4" t="str">
        <f>VLOOKUP($D251,percelen!$AZ:$DM,O$2,0)</f>
        <v>N</v>
      </c>
      <c r="P251" s="4" t="str">
        <f>VLOOKUP($D251,percelen!$AZ:$DM,P$2,0)</f>
        <v>N</v>
      </c>
      <c r="Q251" s="4" t="str">
        <f>VLOOKUP($D251,percelen!$AZ:$DM,Q$2,0)</f>
        <v>N</v>
      </c>
      <c r="R251" s="205" t="str">
        <f>VLOOKUP($D251,percelen!$AZ:$DM,R$2,0)</f>
        <v>N</v>
      </c>
      <c r="S251" s="4" t="str">
        <f>VLOOKUP($D251,percelen!$AZ:$DM,S$2,0)</f>
        <v>N</v>
      </c>
      <c r="T251" s="4" t="str">
        <f>VLOOKUP($D251,percelen!$AZ:$DM,T$2,0)</f>
        <v>N</v>
      </c>
      <c r="U251" s="4" t="str">
        <f>VLOOKUP($D251,percelen!$AZ:$DM,U$2,0)</f>
        <v>N</v>
      </c>
      <c r="V251" s="4" t="str">
        <f>VLOOKUP($D251,percelen!$AZ:$DM,V$2,0)</f>
        <v>N</v>
      </c>
      <c r="W251" s="4" t="str">
        <f>IF(ISERROR(VLOOKUP($G251,GELDIGE_GEWASCODES_ECO!$B:$B,1,0)),"N","J")</f>
        <v>N</v>
      </c>
      <c r="X251" s="4" t="str">
        <f>IF(W251="J",IF(ISERROR(VLOOKUP($G251&amp;"_"&amp;$I251,GELDIGE_GEWASCODES_ECO!$A:$A,1,0)),"N","J"),"J")</f>
        <v>J</v>
      </c>
      <c r="Y251" s="4" t="str">
        <f>IF(ISERROR(VLOOKUP($G251,GELDIGE_GEWASCODES_ECO!$F:$F,1,0)),"N","J")</f>
        <v>N</v>
      </c>
      <c r="Z251" s="205" t="str">
        <f t="shared" si="100"/>
        <v>J</v>
      </c>
      <c r="AA251" s="4" t="str">
        <f>IF(ISERROR(VLOOKUP($G251,GELDIGE_GEWASCODES_ECO!$J:$J,1,0)),"N","J")</f>
        <v>N</v>
      </c>
      <c r="AB251" s="205" t="str">
        <f t="shared" si="101"/>
        <v>J</v>
      </c>
      <c r="AC251" s="4" t="str">
        <f t="shared" si="102"/>
        <v>J</v>
      </c>
      <c r="AD251" s="205" t="str">
        <f t="shared" si="103"/>
        <v>J</v>
      </c>
      <c r="AE251" s="205" t="str">
        <f t="shared" si="104"/>
        <v>J</v>
      </c>
      <c r="AF251" s="205" t="str">
        <f t="shared" si="105"/>
        <v>J</v>
      </c>
      <c r="AG251" s="205" t="str">
        <f t="shared" si="106"/>
        <v>J</v>
      </c>
      <c r="AH251" s="205" t="str">
        <f t="shared" si="107"/>
        <v>J</v>
      </c>
      <c r="AI251" s="205" t="str">
        <f t="shared" si="108"/>
        <v>J</v>
      </c>
      <c r="AJ251" s="205" t="str">
        <f t="shared" si="109"/>
        <v>J</v>
      </c>
      <c r="AK251" s="205" t="str">
        <f t="shared" si="110"/>
        <v>J</v>
      </c>
      <c r="AL251" s="4" t="str">
        <f t="shared" si="111"/>
        <v>N</v>
      </c>
      <c r="AM251" s="150" t="str">
        <f>IF(ISERROR(VLOOKUP(G251,LOV_CDT!E:F,2,0)),"",VLOOKUP(G251,LOV_CDT!E:F,2,0))</f>
        <v/>
      </c>
      <c r="AN251" s="150" t="str">
        <f>IF(ISERROR(VLOOKUP(G251,LOV_CDT!L:M,2,0)),"",VLOOKUP(G251,LOV_CDT!L:M,2,0))</f>
        <v/>
      </c>
      <c r="AO251" s="4" t="str">
        <f t="shared" si="112"/>
        <v>J</v>
      </c>
      <c r="AP251" s="4" t="str">
        <f t="shared" si="113"/>
        <v>J</v>
      </c>
      <c r="AQ251" s="4" t="str">
        <f t="shared" si="114"/>
        <v>J</v>
      </c>
      <c r="AR251" s="4" t="str">
        <f t="shared" si="115"/>
        <v>J</v>
      </c>
      <c r="AS251" s="4" t="str">
        <f t="shared" si="116"/>
        <v>J</v>
      </c>
      <c r="AT251" s="4" t="str">
        <f t="shared" si="117"/>
        <v>J</v>
      </c>
      <c r="AU251" s="4">
        <f t="shared" si="118"/>
        <v>0</v>
      </c>
      <c r="AV251" s="4">
        <f t="shared" si="119"/>
        <v>0</v>
      </c>
      <c r="AW251" s="4">
        <f t="shared" si="120"/>
        <v>0</v>
      </c>
      <c r="AX251" s="4">
        <f t="shared" si="121"/>
        <v>0</v>
      </c>
      <c r="AY251" s="4">
        <f t="shared" si="122"/>
        <v>0</v>
      </c>
      <c r="AZ251" s="4">
        <f t="shared" si="123"/>
        <v>0</v>
      </c>
      <c r="BA251" s="4">
        <f t="shared" si="124"/>
        <v>0</v>
      </c>
      <c r="BB251" s="4" t="e">
        <f>VLOOKUP(G251,ACTIVITEITENLIJST!E:I,BB$2,0)</f>
        <v>#N/A</v>
      </c>
      <c r="BC251" s="4" t="str">
        <f>IF(ISERROR(B251),"J",IF(ISERROR(VLOOKUP(B251,B$3:B250,1,0)),"J","N"))</f>
        <v>N</v>
      </c>
      <c r="BD251" s="354" t="str">
        <f t="shared" si="125"/>
        <v>N</v>
      </c>
      <c r="BE251" s="358" t="str">
        <f t="shared" si="126"/>
        <v>N</v>
      </c>
    </row>
    <row r="252" spans="1:57" x14ac:dyDescent="0.25">
      <c r="A252" t="str">
        <f t="shared" si="127"/>
        <v>_</v>
      </c>
      <c r="B252" t="str">
        <f t="shared" si="98"/>
        <v>_</v>
      </c>
      <c r="C252" s="2">
        <v>99</v>
      </c>
      <c r="D252" s="2" t="str">
        <f>IF(Invoer!B282&lt;&gt;"",Invoer!B282,"")</f>
        <v/>
      </c>
      <c r="E252" s="134" t="str">
        <f>IF(D252&lt;&gt;"",Invoer!Z282,"")</f>
        <v/>
      </c>
      <c r="F252" s="134" t="str">
        <f>IF(D252&lt;&gt;"",IF(Invoer!AH282="Ja","J",IF(Invoer!AH282="Nee","N","")),"")</f>
        <v/>
      </c>
      <c r="G252" s="36" t="str">
        <f>IF(OR(E252="",E252=0),"",VLOOKUP(E252,ACTIVITEITENLIJST!D:E,G$2,0))</f>
        <v/>
      </c>
      <c r="H252" s="205" t="str">
        <f t="shared" si="99"/>
        <v/>
      </c>
      <c r="I252" s="4" t="str">
        <f>VLOOKUP($D252,percelen!$AZ:$DM,I$2,0)</f>
        <v/>
      </c>
      <c r="J252" s="212" t="str">
        <f>VLOOKUP($D252,percelen!$AZ:$DM,J$2,0)</f>
        <v/>
      </c>
      <c r="K252" s="4"/>
      <c r="L252" s="4">
        <f>VLOOKUP($D252,percelen!$AZ:$DM,L$2,0)</f>
        <v>0</v>
      </c>
      <c r="M252" s="4" t="str">
        <f>VLOOKUP($D252,percelen!$AZ:$DM,M$2,0)</f>
        <v/>
      </c>
      <c r="N252" s="205" t="e">
        <f>VLOOKUP(M252,NORM!$B$31:$F$38,N$2,0)</f>
        <v>#N/A</v>
      </c>
      <c r="O252" s="4" t="str">
        <f>VLOOKUP($D252,percelen!$AZ:$DM,O$2,0)</f>
        <v>N</v>
      </c>
      <c r="P252" s="4" t="str">
        <f>VLOOKUP($D252,percelen!$AZ:$DM,P$2,0)</f>
        <v>N</v>
      </c>
      <c r="Q252" s="4" t="str">
        <f>VLOOKUP($D252,percelen!$AZ:$DM,Q$2,0)</f>
        <v>N</v>
      </c>
      <c r="R252" s="205" t="str">
        <f>VLOOKUP($D252,percelen!$AZ:$DM,R$2,0)</f>
        <v>N</v>
      </c>
      <c r="S252" s="4" t="str">
        <f>VLOOKUP($D252,percelen!$AZ:$DM,S$2,0)</f>
        <v>N</v>
      </c>
      <c r="T252" s="4" t="str">
        <f>VLOOKUP($D252,percelen!$AZ:$DM,T$2,0)</f>
        <v>N</v>
      </c>
      <c r="U252" s="4" t="str">
        <f>VLOOKUP($D252,percelen!$AZ:$DM,U$2,0)</f>
        <v>N</v>
      </c>
      <c r="V252" s="4" t="str">
        <f>VLOOKUP($D252,percelen!$AZ:$DM,V$2,0)</f>
        <v>N</v>
      </c>
      <c r="W252" s="4" t="str">
        <f>IF(ISERROR(VLOOKUP($G252,GELDIGE_GEWASCODES_ECO!$B:$B,1,0)),"N","J")</f>
        <v>N</v>
      </c>
      <c r="X252" s="4" t="str">
        <f>IF(W252="J",IF(ISERROR(VLOOKUP($G252&amp;"_"&amp;$I252,GELDIGE_GEWASCODES_ECO!$A:$A,1,0)),"N","J"),"J")</f>
        <v>J</v>
      </c>
      <c r="Y252" s="4" t="str">
        <f>IF(ISERROR(VLOOKUP($G252,GELDIGE_GEWASCODES_ECO!$F:$F,1,0)),"N","J")</f>
        <v>N</v>
      </c>
      <c r="Z252" s="205" t="str">
        <f t="shared" si="100"/>
        <v>J</v>
      </c>
      <c r="AA252" s="4" t="str">
        <f>IF(ISERROR(VLOOKUP($G252,GELDIGE_GEWASCODES_ECO!$J:$J,1,0)),"N","J")</f>
        <v>N</v>
      </c>
      <c r="AB252" s="205" t="str">
        <f t="shared" si="101"/>
        <v>J</v>
      </c>
      <c r="AC252" s="4" t="str">
        <f t="shared" si="102"/>
        <v>J</v>
      </c>
      <c r="AD252" s="205" t="str">
        <f t="shared" si="103"/>
        <v>J</v>
      </c>
      <c r="AE252" s="205" t="str">
        <f t="shared" si="104"/>
        <v>J</v>
      </c>
      <c r="AF252" s="205" t="str">
        <f t="shared" si="105"/>
        <v>J</v>
      </c>
      <c r="AG252" s="205" t="str">
        <f t="shared" si="106"/>
        <v>J</v>
      </c>
      <c r="AH252" s="205" t="str">
        <f t="shared" si="107"/>
        <v>J</v>
      </c>
      <c r="AI252" s="205" t="str">
        <f t="shared" si="108"/>
        <v>J</v>
      </c>
      <c r="AJ252" s="205" t="str">
        <f t="shared" si="109"/>
        <v>J</v>
      </c>
      <c r="AK252" s="205" t="str">
        <f t="shared" si="110"/>
        <v>J</v>
      </c>
      <c r="AL252" s="4" t="str">
        <f t="shared" si="111"/>
        <v>N</v>
      </c>
      <c r="AM252" s="150" t="str">
        <f>IF(ISERROR(VLOOKUP(G252,LOV_CDT!E:F,2,0)),"",VLOOKUP(G252,LOV_CDT!E:F,2,0))</f>
        <v/>
      </c>
      <c r="AN252" s="150" t="str">
        <f>IF(ISERROR(VLOOKUP(G252,LOV_CDT!L:M,2,0)),"",VLOOKUP(G252,LOV_CDT!L:M,2,0))</f>
        <v/>
      </c>
      <c r="AO252" s="4" t="str">
        <f t="shared" si="112"/>
        <v>J</v>
      </c>
      <c r="AP252" s="4" t="str">
        <f t="shared" si="113"/>
        <v>J</v>
      </c>
      <c r="AQ252" s="4" t="str">
        <f t="shared" si="114"/>
        <v>J</v>
      </c>
      <c r="AR252" s="4" t="str">
        <f t="shared" si="115"/>
        <v>J</v>
      </c>
      <c r="AS252" s="4" t="str">
        <f t="shared" si="116"/>
        <v>J</v>
      </c>
      <c r="AT252" s="4" t="str">
        <f t="shared" si="117"/>
        <v>J</v>
      </c>
      <c r="AU252" s="4">
        <f t="shared" si="118"/>
        <v>0</v>
      </c>
      <c r="AV252" s="4">
        <f t="shared" si="119"/>
        <v>0</v>
      </c>
      <c r="AW252" s="4">
        <f t="shared" si="120"/>
        <v>0</v>
      </c>
      <c r="AX252" s="4">
        <f t="shared" si="121"/>
        <v>0</v>
      </c>
      <c r="AY252" s="4">
        <f t="shared" si="122"/>
        <v>0</v>
      </c>
      <c r="AZ252" s="4">
        <f t="shared" si="123"/>
        <v>0</v>
      </c>
      <c r="BA252" s="4">
        <f t="shared" si="124"/>
        <v>0</v>
      </c>
      <c r="BB252" s="4" t="e">
        <f>VLOOKUP(G252,ACTIVITEITENLIJST!E:I,BB$2,0)</f>
        <v>#N/A</v>
      </c>
      <c r="BC252" s="4" t="str">
        <f>IF(ISERROR(B252),"J",IF(ISERROR(VLOOKUP(B252,B$3:B251,1,0)),"J","N"))</f>
        <v>N</v>
      </c>
      <c r="BD252" s="354" t="str">
        <f t="shared" si="125"/>
        <v>N</v>
      </c>
      <c r="BE252" s="358" t="str">
        <f t="shared" si="126"/>
        <v>N</v>
      </c>
    </row>
    <row r="253" spans="1:57" x14ac:dyDescent="0.25">
      <c r="A253" t="str">
        <f t="shared" si="127"/>
        <v>_</v>
      </c>
      <c r="B253" t="str">
        <f t="shared" si="98"/>
        <v>_</v>
      </c>
      <c r="C253" s="2">
        <v>99</v>
      </c>
      <c r="D253" s="2" t="str">
        <f>IF(Invoer!B283&lt;&gt;"",Invoer!B283,"")</f>
        <v/>
      </c>
      <c r="E253" s="134" t="str">
        <f>IF(D253&lt;&gt;"",Invoer!Z283,"")</f>
        <v/>
      </c>
      <c r="F253" s="134" t="str">
        <f>IF(D253&lt;&gt;"",IF(Invoer!AH283="Ja","J",IF(Invoer!AH283="Nee","N","")),"")</f>
        <v/>
      </c>
      <c r="G253" s="36" t="str">
        <f>IF(OR(E253="",E253=0),"",VLOOKUP(E253,ACTIVITEITENLIJST!D:E,G$2,0))</f>
        <v/>
      </c>
      <c r="H253" s="205" t="str">
        <f t="shared" si="99"/>
        <v/>
      </c>
      <c r="I253" s="4" t="str">
        <f>VLOOKUP($D253,percelen!$AZ:$DM,I$2,0)</f>
        <v/>
      </c>
      <c r="J253" s="212" t="str">
        <f>VLOOKUP($D253,percelen!$AZ:$DM,J$2,0)</f>
        <v/>
      </c>
      <c r="K253" s="4"/>
      <c r="L253" s="4">
        <f>VLOOKUP($D253,percelen!$AZ:$DM,L$2,0)</f>
        <v>0</v>
      </c>
      <c r="M253" s="4" t="str">
        <f>VLOOKUP($D253,percelen!$AZ:$DM,M$2,0)</f>
        <v/>
      </c>
      <c r="N253" s="205" t="e">
        <f>VLOOKUP(M253,NORM!$B$31:$F$38,N$2,0)</f>
        <v>#N/A</v>
      </c>
      <c r="O253" s="4" t="str">
        <f>VLOOKUP($D253,percelen!$AZ:$DM,O$2,0)</f>
        <v>N</v>
      </c>
      <c r="P253" s="4" t="str">
        <f>VLOOKUP($D253,percelen!$AZ:$DM,P$2,0)</f>
        <v>N</v>
      </c>
      <c r="Q253" s="4" t="str">
        <f>VLOOKUP($D253,percelen!$AZ:$DM,Q$2,0)</f>
        <v>N</v>
      </c>
      <c r="R253" s="205" t="str">
        <f>VLOOKUP($D253,percelen!$AZ:$DM,R$2,0)</f>
        <v>N</v>
      </c>
      <c r="S253" s="4" t="str">
        <f>VLOOKUP($D253,percelen!$AZ:$DM,S$2,0)</f>
        <v>N</v>
      </c>
      <c r="T253" s="4" t="str">
        <f>VLOOKUP($D253,percelen!$AZ:$DM,T$2,0)</f>
        <v>N</v>
      </c>
      <c r="U253" s="4" t="str">
        <f>VLOOKUP($D253,percelen!$AZ:$DM,U$2,0)</f>
        <v>N</v>
      </c>
      <c r="V253" s="4" t="str">
        <f>VLOOKUP($D253,percelen!$AZ:$DM,V$2,0)</f>
        <v>N</v>
      </c>
      <c r="W253" s="4" t="str">
        <f>IF(ISERROR(VLOOKUP($G253,GELDIGE_GEWASCODES_ECO!$B:$B,1,0)),"N","J")</f>
        <v>N</v>
      </c>
      <c r="X253" s="4" t="str">
        <f>IF(W253="J",IF(ISERROR(VLOOKUP($G253&amp;"_"&amp;$I253,GELDIGE_GEWASCODES_ECO!$A:$A,1,0)),"N","J"),"J")</f>
        <v>J</v>
      </c>
      <c r="Y253" s="4" t="str">
        <f>IF(ISERROR(VLOOKUP($G253,GELDIGE_GEWASCODES_ECO!$F:$F,1,0)),"N","J")</f>
        <v>N</v>
      </c>
      <c r="Z253" s="205" t="str">
        <f t="shared" si="100"/>
        <v>J</v>
      </c>
      <c r="AA253" s="4" t="str">
        <f>IF(ISERROR(VLOOKUP($G253,GELDIGE_GEWASCODES_ECO!$J:$J,1,0)),"N","J")</f>
        <v>N</v>
      </c>
      <c r="AB253" s="205" t="str">
        <f t="shared" si="101"/>
        <v>J</v>
      </c>
      <c r="AC253" s="4" t="str">
        <f t="shared" si="102"/>
        <v>J</v>
      </c>
      <c r="AD253" s="205" t="str">
        <f t="shared" si="103"/>
        <v>J</v>
      </c>
      <c r="AE253" s="205" t="str">
        <f t="shared" si="104"/>
        <v>J</v>
      </c>
      <c r="AF253" s="205" t="str">
        <f t="shared" si="105"/>
        <v>J</v>
      </c>
      <c r="AG253" s="205" t="str">
        <f t="shared" si="106"/>
        <v>J</v>
      </c>
      <c r="AH253" s="205" t="str">
        <f t="shared" si="107"/>
        <v>J</v>
      </c>
      <c r="AI253" s="205" t="str">
        <f t="shared" si="108"/>
        <v>J</v>
      </c>
      <c r="AJ253" s="205" t="str">
        <f t="shared" si="109"/>
        <v>J</v>
      </c>
      <c r="AK253" s="205" t="str">
        <f t="shared" si="110"/>
        <v>J</v>
      </c>
      <c r="AL253" s="4" t="str">
        <f t="shared" si="111"/>
        <v>N</v>
      </c>
      <c r="AM253" s="150" t="str">
        <f>IF(ISERROR(VLOOKUP(G253,LOV_CDT!E:F,2,0)),"",VLOOKUP(G253,LOV_CDT!E:F,2,0))</f>
        <v/>
      </c>
      <c r="AN253" s="150" t="str">
        <f>IF(ISERROR(VLOOKUP(G253,LOV_CDT!L:M,2,0)),"",VLOOKUP(G253,LOV_CDT!L:M,2,0))</f>
        <v/>
      </c>
      <c r="AO253" s="4" t="str">
        <f t="shared" si="112"/>
        <v>J</v>
      </c>
      <c r="AP253" s="4" t="str">
        <f t="shared" si="113"/>
        <v>J</v>
      </c>
      <c r="AQ253" s="4" t="str">
        <f t="shared" si="114"/>
        <v>J</v>
      </c>
      <c r="AR253" s="4" t="str">
        <f t="shared" si="115"/>
        <v>J</v>
      </c>
      <c r="AS253" s="4" t="str">
        <f t="shared" si="116"/>
        <v>J</v>
      </c>
      <c r="AT253" s="4" t="str">
        <f t="shared" si="117"/>
        <v>J</v>
      </c>
      <c r="AU253" s="4">
        <f t="shared" si="118"/>
        <v>0</v>
      </c>
      <c r="AV253" s="4">
        <f t="shared" si="119"/>
        <v>0</v>
      </c>
      <c r="AW253" s="4">
        <f t="shared" si="120"/>
        <v>0</v>
      </c>
      <c r="AX253" s="4">
        <f t="shared" si="121"/>
        <v>0</v>
      </c>
      <c r="AY253" s="4">
        <f t="shared" si="122"/>
        <v>0</v>
      </c>
      <c r="AZ253" s="4">
        <f t="shared" si="123"/>
        <v>0</v>
      </c>
      <c r="BA253" s="4">
        <f t="shared" si="124"/>
        <v>0</v>
      </c>
      <c r="BB253" s="4" t="e">
        <f>VLOOKUP(G253,ACTIVITEITENLIJST!E:I,BB$2,0)</f>
        <v>#N/A</v>
      </c>
      <c r="BC253" s="4" t="str">
        <f>IF(ISERROR(B253),"J",IF(ISERROR(VLOOKUP(B253,B$3:B252,1,0)),"J","N"))</f>
        <v>N</v>
      </c>
      <c r="BD253" s="354" t="str">
        <f t="shared" si="125"/>
        <v>N</v>
      </c>
      <c r="BE253" s="358" t="str">
        <f t="shared" si="126"/>
        <v>N</v>
      </c>
    </row>
    <row r="254" spans="1:57" x14ac:dyDescent="0.25">
      <c r="A254" t="s">
        <v>643</v>
      </c>
      <c r="B254" t="str">
        <f t="shared" si="98"/>
        <v>x_x</v>
      </c>
      <c r="C254" t="s">
        <v>643</v>
      </c>
      <c r="D254" t="s">
        <v>643</v>
      </c>
      <c r="E254" t="s">
        <v>643</v>
      </c>
      <c r="F254" s="134" t="str">
        <f>IF(D254&lt;&gt;"",IF(Invoer!AH284="Ja","J",IF(Invoer!AH284="Nee","N","")),"")</f>
        <v/>
      </c>
      <c r="G254" t="s">
        <v>643</v>
      </c>
      <c r="H254" t="s">
        <v>643</v>
      </c>
      <c r="I254" t="s">
        <v>643</v>
      </c>
      <c r="J254" t="s">
        <v>643</v>
      </c>
      <c r="K254" t="s">
        <v>643</v>
      </c>
      <c r="L254" t="s">
        <v>643</v>
      </c>
      <c r="M254" t="s">
        <v>643</v>
      </c>
      <c r="N254" s="205" t="e">
        <f>VLOOKUP(M254,NORM!$B$31:$F$38,N$2,0)</f>
        <v>#N/A</v>
      </c>
      <c r="O254" t="s">
        <v>643</v>
      </c>
      <c r="P254" t="s">
        <v>643</v>
      </c>
      <c r="Q254" t="s">
        <v>643</v>
      </c>
      <c r="R254" s="205" t="str">
        <f>VLOOKUP($D254,percelen!$AZ:$DM,R$2,0)</f>
        <v>x</v>
      </c>
      <c r="S254" t="s">
        <v>643</v>
      </c>
      <c r="T254" t="s">
        <v>643</v>
      </c>
      <c r="U254" t="s">
        <v>643</v>
      </c>
      <c r="V254" t="s">
        <v>643</v>
      </c>
      <c r="W254" t="s">
        <v>643</v>
      </c>
      <c r="X254" t="s">
        <v>643</v>
      </c>
      <c r="Y254" t="s">
        <v>643</v>
      </c>
      <c r="Z254" s="205" t="str">
        <f t="shared" si="100"/>
        <v>J</v>
      </c>
      <c r="AA254" t="s">
        <v>643</v>
      </c>
      <c r="AB254" s="205" t="str">
        <f t="shared" si="101"/>
        <v>J</v>
      </c>
      <c r="AC254" t="s">
        <v>643</v>
      </c>
      <c r="AD254" t="s">
        <v>643</v>
      </c>
      <c r="AE254" t="s">
        <v>643</v>
      </c>
      <c r="AF254" t="s">
        <v>643</v>
      </c>
      <c r="AG254" t="s">
        <v>643</v>
      </c>
      <c r="AH254" t="s">
        <v>643</v>
      </c>
      <c r="AI254" s="205" t="str">
        <f t="shared" si="108"/>
        <v>J</v>
      </c>
      <c r="AJ254" s="205" t="str">
        <f t="shared" si="109"/>
        <v>J</v>
      </c>
      <c r="AK254" s="205" t="str">
        <f t="shared" si="110"/>
        <v>N</v>
      </c>
      <c r="AL254" s="4" t="str">
        <f t="shared" si="111"/>
        <v>N</v>
      </c>
      <c r="AM254" s="150" t="str">
        <f>IF(ISERROR(VLOOKUP(G254,LOV_CDT!E:F,2,0)),"",VLOOKUP(G254,LOV_CDT!E:F,2,0))</f>
        <v/>
      </c>
      <c r="AN254" s="150" t="str">
        <f>IF(ISERROR(VLOOKUP(G254,LOV_CDT!L:M,2,0)),"",VLOOKUP(G254,LOV_CDT!L:M,2,0))</f>
        <v/>
      </c>
      <c r="AO254" t="s">
        <v>643</v>
      </c>
      <c r="AP254" t="s">
        <v>643</v>
      </c>
      <c r="AQ254" t="s">
        <v>643</v>
      </c>
      <c r="AR254" t="s">
        <v>643</v>
      </c>
      <c r="AS254" t="s">
        <v>643</v>
      </c>
      <c r="AT254" t="s">
        <v>643</v>
      </c>
      <c r="AU254" t="s">
        <v>643</v>
      </c>
      <c r="AV254" t="s">
        <v>643</v>
      </c>
      <c r="AW254" t="s">
        <v>643</v>
      </c>
      <c r="AX254" t="s">
        <v>643</v>
      </c>
      <c r="AY254" t="s">
        <v>643</v>
      </c>
      <c r="AZ254" t="s">
        <v>643</v>
      </c>
      <c r="BA254" t="s">
        <v>643</v>
      </c>
      <c r="BB254" s="4" t="e">
        <f>VLOOKUP(G254,ACTIVITEITENLIJST!E:I,BB$2,0)</f>
        <v>#N/A</v>
      </c>
      <c r="BC254" t="s">
        <v>643</v>
      </c>
      <c r="BD254" t="s">
        <v>643</v>
      </c>
      <c r="BE254" s="358" t="str">
        <f t="shared" si="126"/>
        <v>N</v>
      </c>
    </row>
  </sheetData>
  <dataValidations disablePrompts="1" count="1">
    <dataValidation type="list" allowBlank="1" showInputMessage="1" showErrorMessage="1" sqref="F254" xr:uid="{8990F0ED-9299-449A-9CB4-42B05F9E313F}">
      <formula1>"J,N"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BBBC9EB-BA33-4226-874E-5DD8FF45F662}">
          <x14:formula1>
            <xm:f>ACTIVITEITENLIJST!$D$3:$D$310</xm:f>
          </x14:formula1>
          <xm:sqref>E255:F1048576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1D47C-BD2D-48C5-AAAC-7032D2B16D8D}">
  <sheetPr codeName="Blad7"/>
  <dimension ref="A2:L87"/>
  <sheetViews>
    <sheetView topLeftCell="A37" zoomScale="85" zoomScaleNormal="85" workbookViewId="0">
      <selection activeCell="B75" sqref="B75"/>
    </sheetView>
  </sheetViews>
  <sheetFormatPr defaultRowHeight="15" x14ac:dyDescent="0.25"/>
  <cols>
    <col min="1" max="1" width="31" bestFit="1" customWidth="1"/>
    <col min="2" max="2" width="16.7109375" bestFit="1" customWidth="1"/>
    <col min="4" max="4" width="25.28515625" customWidth="1"/>
    <col min="5" max="5" width="51" customWidth="1"/>
    <col min="6" max="6" width="60.28515625" customWidth="1"/>
    <col min="7" max="7" width="11.140625" bestFit="1" customWidth="1"/>
    <col min="8" max="8" width="14.5703125" bestFit="1" customWidth="1"/>
    <col min="9" max="9" width="7.7109375" bestFit="1" customWidth="1"/>
    <col min="11" max="11" width="44.140625" customWidth="1"/>
  </cols>
  <sheetData>
    <row r="2" spans="1:12" x14ac:dyDescent="0.25">
      <c r="B2" s="266" t="s">
        <v>1085</v>
      </c>
    </row>
    <row r="5" spans="1:12" x14ac:dyDescent="0.25">
      <c r="A5" s="226" t="s">
        <v>320</v>
      </c>
      <c r="B5" s="226" t="s">
        <v>383</v>
      </c>
      <c r="C5" s="227"/>
      <c r="D5" s="226" t="s">
        <v>384</v>
      </c>
      <c r="E5" s="226" t="s">
        <v>385</v>
      </c>
      <c r="F5" s="226" t="s">
        <v>4</v>
      </c>
      <c r="G5" s="226" t="s">
        <v>321</v>
      </c>
      <c r="H5" s="226" t="s">
        <v>783</v>
      </c>
      <c r="I5" s="226" t="s">
        <v>390</v>
      </c>
      <c r="J5" s="226" t="s">
        <v>391</v>
      </c>
    </row>
    <row r="6" spans="1:12" x14ac:dyDescent="0.25">
      <c r="A6" s="242" t="s">
        <v>1296</v>
      </c>
      <c r="B6" s="234"/>
      <c r="C6" s="108"/>
      <c r="D6" s="234"/>
      <c r="E6" s="234"/>
      <c r="F6" s="234"/>
      <c r="G6" s="27"/>
      <c r="H6" s="235"/>
      <c r="I6" s="234"/>
      <c r="J6" s="234"/>
    </row>
    <row r="7" spans="1:12" x14ac:dyDescent="0.25">
      <c r="A7" s="29" t="str">
        <f t="shared" ref="A7:A24" si="0">D7</f>
        <v>LV.PER_BG_TG_NT</v>
      </c>
      <c r="B7" s="243">
        <f>IF(O.TGO_LA=0,0,O.TGO_BG_TG_NT/O.TGO_LA)</f>
        <v>0</v>
      </c>
      <c r="C7" s="28"/>
      <c r="D7" s="220" t="s">
        <v>1297</v>
      </c>
      <c r="E7" s="12" t="s">
        <v>1298</v>
      </c>
      <c r="F7" s="12" t="s">
        <v>1149</v>
      </c>
      <c r="G7" s="12" t="s">
        <v>310</v>
      </c>
      <c r="H7" s="13"/>
      <c r="I7" s="13"/>
      <c r="J7" s="12" t="s">
        <v>310</v>
      </c>
      <c r="K7" s="236" t="str">
        <f t="shared" ref="K7:K16" ca="1" si="1">_xlfn.FORMULATEXT(B7)</f>
        <v>=ALS(O.TGO_LA=0;0;O.TGO_BG_TG_NT/O.TGO_LA)</v>
      </c>
      <c r="L7" s="240" t="s">
        <v>1299</v>
      </c>
    </row>
    <row r="8" spans="1:12" x14ac:dyDescent="0.25">
      <c r="A8" s="29" t="str">
        <f t="shared" si="0"/>
        <v>LV.BA_VRIJ_GL_NT</v>
      </c>
      <c r="B8" s="12" t="b">
        <f>IF(LV.PER_BG_TG_NT&gt;N.MINPER_BG_TG_NT,TRUE,FALSE)</f>
        <v>0</v>
      </c>
      <c r="C8" s="28"/>
      <c r="D8" s="220" t="s">
        <v>1300</v>
      </c>
      <c r="E8" s="12" t="s">
        <v>1301</v>
      </c>
      <c r="F8" s="12" t="s">
        <v>1255</v>
      </c>
      <c r="G8" s="12" t="s">
        <v>310</v>
      </c>
      <c r="H8" s="13"/>
      <c r="I8" s="13"/>
      <c r="J8" s="12" t="s">
        <v>310</v>
      </c>
      <c r="K8" s="244" t="str">
        <f t="shared" ca="1" si="1"/>
        <v>=ALS(LV.PER_BG_TG_NT&gt;N.MINPER_BG_TG_NT;WAAR;ONWAAR)</v>
      </c>
      <c r="L8" s="245" t="s">
        <v>1302</v>
      </c>
    </row>
    <row r="9" spans="1:12" x14ac:dyDescent="0.25">
      <c r="A9" s="29" t="str">
        <f t="shared" si="0"/>
        <v>LV.PER_TG_GB_NB</v>
      </c>
      <c r="B9" s="12">
        <f>IF(F.TGO_BL=0,0,O.TGO_TG_GB_NB/F.TGO_BL)</f>
        <v>0</v>
      </c>
      <c r="C9" s="28"/>
      <c r="D9" s="220" t="s">
        <v>1303</v>
      </c>
      <c r="E9" s="12" t="s">
        <v>1304</v>
      </c>
      <c r="F9" s="12" t="s">
        <v>1149</v>
      </c>
      <c r="G9" s="12" t="s">
        <v>310</v>
      </c>
      <c r="H9" s="13"/>
      <c r="I9" s="13"/>
      <c r="J9" s="12" t="s">
        <v>310</v>
      </c>
      <c r="K9" s="244" t="str">
        <f t="shared" ca="1" si="1"/>
        <v>=ALS(F.TGO_BL=0;0;O.TGO_TG_GB_NB/F.TGO_BL)</v>
      </c>
      <c r="L9" s="240" t="s">
        <v>1305</v>
      </c>
    </row>
    <row r="10" spans="1:12" x14ac:dyDescent="0.25">
      <c r="A10" s="29" t="str">
        <f t="shared" si="0"/>
        <v>LV.BA_VRIJ_TG_GB_NB</v>
      </c>
      <c r="B10" s="12" t="b">
        <f>IF(LV.PER_TG_GB_NB&gt;N.MINPER_TG_GB_NB,TRUE,FALSE)</f>
        <v>0</v>
      </c>
      <c r="C10" s="28"/>
      <c r="D10" s="220" t="s">
        <v>1306</v>
      </c>
      <c r="E10" s="12" t="s">
        <v>1307</v>
      </c>
      <c r="F10" s="12" t="s">
        <v>1149</v>
      </c>
      <c r="G10" s="12" t="s">
        <v>310</v>
      </c>
      <c r="H10" s="13"/>
      <c r="I10" s="13"/>
      <c r="J10" s="12" t="s">
        <v>310</v>
      </c>
      <c r="K10" s="244" t="str">
        <f t="shared" ca="1" si="1"/>
        <v>=ALS(LV.PER_TG_GB_NB&gt;N.MINPER_TG_GB_NB;WAAR;ONWAAR)</v>
      </c>
      <c r="L10" s="245" t="s">
        <v>1308</v>
      </c>
    </row>
    <row r="11" spans="1:12" x14ac:dyDescent="0.25">
      <c r="A11" s="221" t="str">
        <f t="shared" si="0"/>
        <v>LV.BA_VRIJ_BL</v>
      </c>
      <c r="B11" s="13" t="b">
        <f>IF(F.TGO_BL&lt;N.MIN_OPP_BL,TRUE,FALSE)</f>
        <v>0</v>
      </c>
      <c r="C11" s="219"/>
      <c r="D11" s="223" t="s">
        <v>1309</v>
      </c>
      <c r="E11" s="13" t="s">
        <v>1310</v>
      </c>
      <c r="F11" s="13" t="s">
        <v>1255</v>
      </c>
      <c r="G11" s="13" t="s">
        <v>310</v>
      </c>
      <c r="H11" s="13"/>
      <c r="I11" s="13"/>
      <c r="J11" s="13" t="s">
        <v>310</v>
      </c>
      <c r="K11" s="236" t="str">
        <f t="shared" ca="1" si="1"/>
        <v>=ALS(F.TGO_BL&lt;N.MIN_OPP_BL;WAAR;ONWAAR)</v>
      </c>
      <c r="L11" s="240" t="s">
        <v>1311</v>
      </c>
    </row>
    <row r="12" spans="1:12" x14ac:dyDescent="0.25">
      <c r="A12" s="29" t="str">
        <f t="shared" si="0"/>
        <v>LV.BA_VRIJ_VW_NP_BA</v>
      </c>
      <c r="B12" s="12" t="b">
        <f>IF(OR(LV.BA_VRIJ_GL_NT=TRUE,LV.BA_VRIJ_TG_GB_NB=TRUE,LV.BA_VRIJ_BL=TRUE),TRUE,FALSE)</f>
        <v>0</v>
      </c>
      <c r="C12" s="28"/>
      <c r="D12" s="220" t="s">
        <v>1312</v>
      </c>
      <c r="E12" s="12" t="s">
        <v>1313</v>
      </c>
      <c r="F12" s="12" t="s">
        <v>1255</v>
      </c>
      <c r="G12" s="12" t="s">
        <v>310</v>
      </c>
      <c r="H12" s="13"/>
      <c r="I12" s="13"/>
      <c r="J12" s="12" t="s">
        <v>310</v>
      </c>
      <c r="K12" s="236" t="str">
        <f t="shared" ca="1" si="1"/>
        <v>=ALS(OF(LV.BA_VRIJ_GL_NT=WAAR;LV.BA_VRIJ_TG_GB_NB=WAAR;LV.BA_VRIJ_BL=WAAR);WAAR;ONWAAR)</v>
      </c>
      <c r="L12" s="240" t="s">
        <v>1314</v>
      </c>
    </row>
    <row r="13" spans="1:12" x14ac:dyDescent="0.25">
      <c r="A13" s="221" t="str">
        <f t="shared" si="0"/>
        <v>LN.PER_NP_AR_NB</v>
      </c>
      <c r="B13" s="13">
        <f>IF(F.TGO_BL=0,0,(O.TGO_NP+F.TGO_NB_Z_GWSB)/F.TGO_BL)</f>
        <v>0</v>
      </c>
      <c r="C13" s="219"/>
      <c r="D13" s="223" t="s">
        <v>1315</v>
      </c>
      <c r="E13" s="13" t="s">
        <v>1316</v>
      </c>
      <c r="F13" s="13" t="s">
        <v>1149</v>
      </c>
      <c r="G13" s="13" t="s">
        <v>310</v>
      </c>
      <c r="H13" s="13"/>
      <c r="I13" s="13"/>
      <c r="J13" s="13" t="s">
        <v>310</v>
      </c>
      <c r="K13" s="236" t="str">
        <f t="shared" ca="1" si="1"/>
        <v>=ALS(F.TGO_BL=0;0;(O.TGO_NP+F.TGO_NB_Z_GWSB)/F.TGO_BL)</v>
      </c>
      <c r="L13" s="240" t="s">
        <v>1317</v>
      </c>
    </row>
    <row r="14" spans="1:12" x14ac:dyDescent="0.25">
      <c r="A14" s="221" t="str">
        <f t="shared" si="0"/>
        <v>LN.PER_NP_AR_NB_VOL_H</v>
      </c>
      <c r="B14" s="13" t="b">
        <f>IF(LN.PER_NP_AR_NB&gt;=N.MINPER_NP_AR_NB,TRUE,FALSE)</f>
        <v>0</v>
      </c>
      <c r="C14" s="219"/>
      <c r="D14" s="223" t="s">
        <v>1318</v>
      </c>
      <c r="E14" s="13" t="s">
        <v>1319</v>
      </c>
      <c r="F14" s="13" t="s">
        <v>1255</v>
      </c>
      <c r="G14" s="13" t="s">
        <v>310</v>
      </c>
      <c r="H14" s="13"/>
      <c r="I14" s="13"/>
      <c r="J14" s="13" t="s">
        <v>310</v>
      </c>
      <c r="K14" s="236" t="str">
        <f t="shared" ca="1" si="1"/>
        <v>=ALS(LN.PER_NP_AR_NB&gt;=N.MINPER_NP_AR_NB;WAAR;ONWAAR)</v>
      </c>
      <c r="L14" s="240" t="s">
        <v>1320</v>
      </c>
    </row>
    <row r="15" spans="1:12" x14ac:dyDescent="0.25">
      <c r="A15" s="29" t="str">
        <f t="shared" si="0"/>
        <v>LN.PER_NP_AR</v>
      </c>
      <c r="B15" s="52">
        <f>IF(F.TGO_BL=0,0,O.TGO_NP/F.TGO_BL)</f>
        <v>0</v>
      </c>
      <c r="C15" s="28"/>
      <c r="D15" s="220" t="s">
        <v>1321</v>
      </c>
      <c r="E15" s="12" t="s">
        <v>1322</v>
      </c>
      <c r="F15" s="12" t="s">
        <v>1149</v>
      </c>
      <c r="G15" s="12" t="s">
        <v>310</v>
      </c>
      <c r="H15" s="13"/>
      <c r="I15" s="13"/>
      <c r="J15" s="12" t="s">
        <v>310</v>
      </c>
      <c r="K15" s="244" t="str">
        <f t="shared" ca="1" si="1"/>
        <v>=ALS(F.TGO_BL=0;0;O.TGO_NP/F.TGO_BL)</v>
      </c>
      <c r="L15" s="245" t="s">
        <v>1323</v>
      </c>
    </row>
    <row r="16" spans="1:12" x14ac:dyDescent="0.25">
      <c r="A16" s="29" t="str">
        <f t="shared" si="0"/>
        <v>LN.PER_NP_AR_VOL_H</v>
      </c>
      <c r="B16" s="12" t="b">
        <f>IF(LN.PER_NP_AR&gt;=N.MINPER_NP_AR_TOEP_NB,TRUE,FALSE)</f>
        <v>0</v>
      </c>
      <c r="C16" s="28"/>
      <c r="D16" s="223" t="s">
        <v>1324</v>
      </c>
      <c r="E16" s="12" t="s">
        <v>1325</v>
      </c>
      <c r="F16" s="12" t="s">
        <v>1255</v>
      </c>
      <c r="G16" s="12" t="s">
        <v>310</v>
      </c>
      <c r="H16" s="13"/>
      <c r="I16" s="13"/>
      <c r="J16" s="12" t="s">
        <v>310</v>
      </c>
      <c r="K16" s="244" t="str">
        <f t="shared" ca="1" si="1"/>
        <v>=ALS(LN.PER_NP_AR&gt;=N.MINPER_NP_AR_TOEP_NB;WAAR;ONWAAR)</v>
      </c>
      <c r="L16" s="245" t="s">
        <v>1326</v>
      </c>
    </row>
    <row r="17" spans="1:12" x14ac:dyDescent="0.25">
      <c r="A17" s="29" t="str">
        <f t="shared" si="0"/>
        <v>LN.BA_VW_NP_BA_NB</v>
      </c>
      <c r="B17" s="12" t="b" cm="1">
        <f t="array" ref="B17">IF(AND(LN.PER_NP_AR_VOL_H=TRUE,LN.PER_NP_AR_NB_VOL_H=TRUE),TRUE,FALSE)</f>
        <v>0</v>
      </c>
      <c r="C17" s="28"/>
      <c r="D17" s="223" t="s">
        <v>1327</v>
      </c>
      <c r="E17" s="12" t="s">
        <v>1328</v>
      </c>
      <c r="F17" s="12" t="s">
        <v>1255</v>
      </c>
      <c r="G17" s="12" t="s">
        <v>310</v>
      </c>
      <c r="H17" s="13"/>
      <c r="I17" s="13"/>
      <c r="J17" s="12" t="s">
        <v>310</v>
      </c>
      <c r="K17" s="244" t="str">
        <f ca="1">_xlfn.FORMULATEXT(B17)</f>
        <v>{=ALS(EN(LN.PER_NP_AR_VOL_H=WAAR;LN.PER_NP_AR_NB_VOL_H=WAAR);WAAR;ONWAAR)}</v>
      </c>
      <c r="L17" s="245" t="s">
        <v>1329</v>
      </c>
    </row>
    <row r="18" spans="1:12" x14ac:dyDescent="0.25">
      <c r="A18" s="29" t="str">
        <f t="shared" si="0"/>
        <v>LN.BA_VW_NP_BA_ST</v>
      </c>
      <c r="B18" s="12" t="b">
        <f>IF(LN.PER_NP_AR&gt;=N.MINPER_NP_AR_STAND,TRUE,FALSE)</f>
        <v>0</v>
      </c>
      <c r="C18" s="28"/>
      <c r="D18" s="223" t="s">
        <v>1330</v>
      </c>
      <c r="E18" s="12" t="s">
        <v>1331</v>
      </c>
      <c r="F18" s="12" t="s">
        <v>1255</v>
      </c>
      <c r="G18" s="12" t="s">
        <v>310</v>
      </c>
      <c r="H18" s="13"/>
      <c r="I18" s="13"/>
      <c r="J18" s="12" t="s">
        <v>310</v>
      </c>
      <c r="K18" s="244" t="str">
        <f t="shared" ref="K18:K24" ca="1" si="2">_xlfn.FORMULATEXT(B18)</f>
        <v>=ALS(LN.PER_NP_AR&gt;=N.MINPER_NP_AR_STAND;WAAR;ONWAAR)</v>
      </c>
      <c r="L18" s="245" t="s">
        <v>1332</v>
      </c>
    </row>
    <row r="19" spans="1:12" x14ac:dyDescent="0.25">
      <c r="A19" s="221" t="str">
        <f t="shared" si="0"/>
        <v>LN.BA_VW_NP_BA_ECO</v>
      </c>
      <c r="B19" s="13" t="b">
        <f>FALSE</f>
        <v>0</v>
      </c>
      <c r="C19" s="219"/>
      <c r="D19" s="223" t="s">
        <v>1333</v>
      </c>
      <c r="E19" s="13" t="s">
        <v>1334</v>
      </c>
      <c r="F19" s="13" t="s">
        <v>1255</v>
      </c>
      <c r="G19" s="12" t="s">
        <v>310</v>
      </c>
      <c r="H19" s="13"/>
      <c r="I19" s="13"/>
      <c r="J19" s="12" t="s">
        <v>310</v>
      </c>
      <c r="K19" s="236" t="str">
        <f t="shared" ca="1" si="2"/>
        <v>=ONWAAR</v>
      </c>
      <c r="L19" s="241" t="s">
        <v>1335</v>
      </c>
    </row>
    <row r="20" spans="1:12" x14ac:dyDescent="0.25">
      <c r="A20" s="29" t="str">
        <f t="shared" si="0"/>
        <v>LN.BA_VW_NP_BA</v>
      </c>
      <c r="B20" s="52" t="b">
        <f>IF(OR(LN.BA_VW_NP_BA_ST=TRUE,LN.BA_VW_NP_BA_NB=TRUE,LN.BA_VW_NP_BA_ECO=TRUE),TRUE,FALSE)</f>
        <v>0</v>
      </c>
      <c r="C20" s="28"/>
      <c r="D20" s="223" t="s">
        <v>1336</v>
      </c>
      <c r="E20" s="12" t="s">
        <v>1337</v>
      </c>
      <c r="F20" s="12" t="s">
        <v>1255</v>
      </c>
      <c r="G20" s="12" t="s">
        <v>310</v>
      </c>
      <c r="H20" s="13"/>
      <c r="I20" s="13"/>
      <c r="J20" s="12" t="s">
        <v>310</v>
      </c>
      <c r="K20" s="244" t="str">
        <f t="shared" ca="1" si="2"/>
        <v>=ALS(OF(LN.BA_VW_NP_BA_ST=WAAR;LN.BA_VW_NP_BA_NB=WAAR;LN.BA_VW_NP_BA_ECO=WAAR);WAAR;ONWAAR)</v>
      </c>
      <c r="L20" s="240" t="s">
        <v>1338</v>
      </c>
    </row>
    <row r="21" spans="1:12" x14ac:dyDescent="0.25">
      <c r="A21" s="29" t="str">
        <f t="shared" si="0"/>
        <v>LG.BA_VW_GLMC8</v>
      </c>
      <c r="B21" s="52" t="b">
        <f>IF(OR(LN.BA_VW_NP_BA=TRUE,LV.BA_VRIJ_VW_NP_BA=TRUE),TRUE,FALSE)</f>
        <v>0</v>
      </c>
      <c r="C21" s="28"/>
      <c r="D21" s="223" t="s">
        <v>1339</v>
      </c>
      <c r="E21" s="12" t="s">
        <v>1340</v>
      </c>
      <c r="F21" s="12" t="s">
        <v>1255</v>
      </c>
      <c r="G21" s="12" t="s">
        <v>310</v>
      </c>
      <c r="H21" s="13"/>
      <c r="I21" s="13"/>
      <c r="J21" s="12" t="s">
        <v>310</v>
      </c>
      <c r="K21" s="244" t="str">
        <f t="shared" ca="1" si="2"/>
        <v>=ALS(OF(LN.BA_VW_NP_BA=WAAR;LV.BA_VRIJ_VW_NP_BA=WAAR);WAAR;ONWAAR)</v>
      </c>
      <c r="L21" s="245" t="s">
        <v>1341</v>
      </c>
    </row>
    <row r="22" spans="1:12" x14ac:dyDescent="0.25">
      <c r="A22" s="29" t="str">
        <f t="shared" si="0"/>
        <v>LG.AANVR_SNVB</v>
      </c>
      <c r="B22" s="12" t="b">
        <f>IF(AND(OR(F.SNOEI_DTM_AANVR&lt;N.BEG_DTM_BROEDS,F.SNOEI_DTM_AANVR&gt;N.EIND_DTM_BROEDS),F.AANVR_SNOEI=FALSE),TRUE,FALSE)</f>
        <v>1</v>
      </c>
      <c r="C22" s="28"/>
      <c r="D22" s="223" t="s">
        <v>1342</v>
      </c>
      <c r="E22" s="12" t="s">
        <v>1343</v>
      </c>
      <c r="F22" s="12" t="s">
        <v>1255</v>
      </c>
      <c r="G22" s="12" t="s">
        <v>310</v>
      </c>
      <c r="H22" s="13"/>
      <c r="I22" s="13"/>
      <c r="J22" s="12" t="s">
        <v>310</v>
      </c>
      <c r="K22" s="236" t="str">
        <f t="shared" ca="1" si="2"/>
        <v>=ALS(EN(OF(F.SNOEI_DTM_AANVR&lt;N.BEG_DTM_BROEDS;F.SNOEI_DTM_AANVR&gt;N.EIND_DTM_BROEDS);F.AANVR_SNOEI=ONWAAR);WAAR;ONWAAR)</v>
      </c>
      <c r="L22" s="240" t="s">
        <v>1344</v>
      </c>
    </row>
    <row r="23" spans="1:12" x14ac:dyDescent="0.25">
      <c r="A23" s="29" t="str">
        <f t="shared" si="0"/>
        <v>LG.AANVR_BEH_LE</v>
      </c>
      <c r="B23" s="12" t="b">
        <f>TRUE</f>
        <v>1</v>
      </c>
      <c r="C23" s="28"/>
      <c r="D23" s="223" t="s">
        <v>1345</v>
      </c>
      <c r="E23" s="12" t="s">
        <v>1346</v>
      </c>
      <c r="F23" s="12" t="s">
        <v>1255</v>
      </c>
      <c r="G23" s="12" t="s">
        <v>310</v>
      </c>
      <c r="H23" s="13"/>
      <c r="I23" s="13"/>
      <c r="J23" s="12" t="s">
        <v>310</v>
      </c>
      <c r="K23" s="244" t="str">
        <f t="shared" ca="1" si="2"/>
        <v>=WAAR</v>
      </c>
      <c r="L23" s="241" t="s">
        <v>1347</v>
      </c>
    </row>
    <row r="24" spans="1:12" x14ac:dyDescent="0.25">
      <c r="A24" s="29" t="str">
        <f t="shared" si="0"/>
        <v>LG.AANVR_VW_GLMC8</v>
      </c>
      <c r="B24" s="12" t="b">
        <f>IF(AND(LG.BA_VW_GLMC8=TRUE,LG.AANVR_SNVB=TRUE,LG.AANVR_BEH_LE=TRUE),TRUE,FALSE)</f>
        <v>0</v>
      </c>
      <c r="C24" s="28"/>
      <c r="D24" s="223" t="s">
        <v>1348</v>
      </c>
      <c r="E24" s="12" t="s">
        <v>1349</v>
      </c>
      <c r="F24" s="12" t="s">
        <v>1255</v>
      </c>
      <c r="G24" s="12" t="s">
        <v>310</v>
      </c>
      <c r="H24" s="13"/>
      <c r="I24" s="13"/>
      <c r="J24" s="12" t="s">
        <v>310</v>
      </c>
      <c r="K24" s="244" t="str">
        <f t="shared" ca="1" si="2"/>
        <v>=ALS(EN(LG.BA_VW_GLMC8=WAAR;LG.AANVR_SNVB=WAAR;LG.AANVR_BEH_LE=WAAR);WAAR;ONWAAR)</v>
      </c>
      <c r="L24" s="245" t="s">
        <v>1350</v>
      </c>
    </row>
    <row r="25" spans="1:12" x14ac:dyDescent="0.25">
      <c r="A25" s="238" t="s">
        <v>1289</v>
      </c>
      <c r="B25" s="234"/>
      <c r="C25" s="108"/>
      <c r="D25" s="234"/>
      <c r="E25" s="234"/>
      <c r="F25" s="234"/>
      <c r="G25" s="27"/>
      <c r="H25" s="235"/>
      <c r="I25" s="234"/>
      <c r="J25" s="234"/>
    </row>
    <row r="26" spans="1:12" x14ac:dyDescent="0.25">
      <c r="A26" s="221" t="str">
        <f>D26</f>
        <v>O.TGO_BG_TG_NT</v>
      </c>
      <c r="B26" s="13">
        <f>F.TGO_BG+F.TGO_TG+F.TGO_NT</f>
        <v>0</v>
      </c>
      <c r="C26" s="219"/>
      <c r="D26" s="223" t="s">
        <v>1256</v>
      </c>
      <c r="E26" s="13" t="s">
        <v>1257</v>
      </c>
      <c r="F26" s="13" t="s">
        <v>1149</v>
      </c>
      <c r="G26" s="13" t="s">
        <v>310</v>
      </c>
      <c r="H26" s="13"/>
      <c r="I26" s="13"/>
      <c r="J26" s="13" t="s">
        <v>310</v>
      </c>
      <c r="K26" s="236" t="str">
        <f ca="1">_xlfn.FORMULATEXT(B26)</f>
        <v>=F.TGO_BG+F.TGO_TG+F.TGO_NT</v>
      </c>
      <c r="L26" s="239" t="s">
        <v>323</v>
      </c>
    </row>
    <row r="27" spans="1:12" x14ac:dyDescent="0.25">
      <c r="A27" s="221" t="str">
        <f>D27</f>
        <v>O.TGO_TG_GB_NB</v>
      </c>
      <c r="B27" s="13">
        <f>F.TGO_TG+F.TGO_GB+F.TGO_NB</f>
        <v>0</v>
      </c>
      <c r="C27" s="219"/>
      <c r="D27" s="223" t="s">
        <v>1258</v>
      </c>
      <c r="E27" s="13" t="s">
        <v>1259</v>
      </c>
      <c r="F27" s="13" t="s">
        <v>1149</v>
      </c>
      <c r="G27" s="13" t="s">
        <v>310</v>
      </c>
      <c r="H27" s="13"/>
      <c r="I27" s="13"/>
      <c r="J27" s="13" t="s">
        <v>310</v>
      </c>
      <c r="K27" s="236" t="str">
        <f ca="1">_xlfn.FORMULATEXT(B27)</f>
        <v>=F.TGO_TG+F.TGO_GB+F.TGO_NB</v>
      </c>
      <c r="L27" s="240" t="s">
        <v>1292</v>
      </c>
    </row>
    <row r="28" spans="1:12" x14ac:dyDescent="0.25">
      <c r="A28" s="221" t="str">
        <f t="shared" ref="A28:A43" si="3">D28</f>
        <v>O.TGO_NP</v>
      </c>
      <c r="B28" s="412">
        <f xml:space="preserve"> O.TWO_STR_l_BOS + O.TWO_TUUNW + O.TWO_BOM_GR+O.TWO_BUF_STR+ O.TWO_BEH_AKK + O.TWO_ONB_AKK + O.TWO_SLOOT + O.TWO_PLAS + O.TWO_POEL + O.TWO_NAT_OEV + O.TWO_HEG_HOUT + O.TWO_GEIS_BOM+O.TWO_GB_INZAAI+O.TWO_GB_SPON+O.TWO_SLOOT_GRENZEND_AAN+O.TWO_RIET+O.TWO_ZANDWAL+O.TWO_SCHOUWPAD+B50+B51+B52</f>
        <v>0</v>
      </c>
      <c r="C28" s="219"/>
      <c r="D28" s="223" t="s">
        <v>1260</v>
      </c>
      <c r="E28" s="13" t="s">
        <v>1261</v>
      </c>
      <c r="F28" s="13" t="s">
        <v>1149</v>
      </c>
      <c r="G28" s="13" t="s">
        <v>310</v>
      </c>
      <c r="H28" s="13"/>
      <c r="I28" s="13"/>
      <c r="J28" s="13" t="s">
        <v>310</v>
      </c>
      <c r="K28" s="236" t="str">
        <f ca="1">_xlfn.FORMULATEXT(B28)</f>
        <v>= O.TWO_STR_l_BOS + O.TWO_TUUNW + O.TWO_BOM_GR+O.TWO_BUF_STR+ O.TWO_BEH_AKK + O.TWO_ONB_AKK + O.TWO_SLOOT + O.TWO_PLAS + O.TWO_POEL + O.TWO_NAT_OEV + O.TWO_HEG_HOUT + O.TWO_GEIS_BOM+O.TWO_GB_INZAAI+O.TWO_GB_SPON+O.TWO_SLOOT_GRENZEND_AAN+O.TWO_RIET+O.TWO_ZANDWAL+O.TWO_SCHOUWPAD+B50+B51+B52</v>
      </c>
      <c r="L28" s="240" t="s">
        <v>1293</v>
      </c>
    </row>
    <row r="29" spans="1:12" x14ac:dyDescent="0.25">
      <c r="A29" s="221" t="str">
        <f t="shared" si="3"/>
        <v>O.TGO_LA</v>
      </c>
      <c r="B29" s="13">
        <f>F.TGO_BG+F.TGO_BL+F.TGO_BT</f>
        <v>0</v>
      </c>
      <c r="C29" s="219"/>
      <c r="D29" s="223" t="s">
        <v>1262</v>
      </c>
      <c r="E29" s="13" t="s">
        <v>1222</v>
      </c>
      <c r="F29" s="13" t="s">
        <v>1149</v>
      </c>
      <c r="G29" s="13" t="s">
        <v>310</v>
      </c>
      <c r="H29" s="13"/>
      <c r="I29" s="13"/>
      <c r="J29" s="13" t="s">
        <v>310</v>
      </c>
      <c r="K29" s="236" t="str">
        <f t="shared" ref="K29:K43" ca="1" si="4">_xlfn.FORMULATEXT(B29)</f>
        <v>=F.TGO_BG+F.TGO_BL+F.TGO_BT</v>
      </c>
      <c r="L29" s="240" t="s">
        <v>1294</v>
      </c>
    </row>
    <row r="30" spans="1:12" x14ac:dyDescent="0.25">
      <c r="A30" s="221" t="str">
        <f t="shared" si="3"/>
        <v>O.TWO_STR_l_BOS</v>
      </c>
      <c r="B30" s="322">
        <f>F.TGO_STR_l_BOS * N.WEEGF_STR_l_BOS</f>
        <v>0</v>
      </c>
      <c r="C30" s="219"/>
      <c r="D30" s="223" t="s">
        <v>1263</v>
      </c>
      <c r="E30" s="13" t="s">
        <v>1264</v>
      </c>
      <c r="F30" s="13" t="s">
        <v>1149</v>
      </c>
      <c r="G30" s="13" t="s">
        <v>310</v>
      </c>
      <c r="H30" s="13"/>
      <c r="I30" s="13"/>
      <c r="J30" s="13" t="s">
        <v>310</v>
      </c>
      <c r="K30" s="236" t="str">
        <f t="shared" ca="1" si="4"/>
        <v>=F.TGO_STR_l_BOS * N.WEEGF_STR_l_BOS</v>
      </c>
      <c r="L30" s="241" t="s">
        <v>1295</v>
      </c>
    </row>
    <row r="31" spans="1:12" x14ac:dyDescent="0.25">
      <c r="A31" s="221" t="str">
        <f t="shared" si="3"/>
        <v>O.TWO_TUUNW</v>
      </c>
      <c r="B31" s="322">
        <f>F.TGO_TUUNW*N.WEEGF_TUUNW</f>
        <v>0</v>
      </c>
      <c r="C31" s="219"/>
      <c r="D31" s="223" t="s">
        <v>1265</v>
      </c>
      <c r="E31" s="13" t="s">
        <v>1266</v>
      </c>
      <c r="F31" s="13" t="s">
        <v>1149</v>
      </c>
      <c r="G31" s="13" t="s">
        <v>310</v>
      </c>
      <c r="H31" s="13"/>
      <c r="I31" s="13"/>
      <c r="J31" s="13" t="s">
        <v>310</v>
      </c>
      <c r="K31" s="236" t="str">
        <f t="shared" ca="1" si="4"/>
        <v>=F.TGO_TUUNW*N.WEEGF_TUUNW</v>
      </c>
    </row>
    <row r="32" spans="1:12" x14ac:dyDescent="0.25">
      <c r="A32" s="221" t="str">
        <f t="shared" si="3"/>
        <v>O.TWO_BOM_GR</v>
      </c>
      <c r="B32" s="322">
        <f>F.TGO_BOM_GR * N.WEEGF_BOM_GR</f>
        <v>0</v>
      </c>
      <c r="C32" s="219"/>
      <c r="D32" s="223" t="s">
        <v>1267</v>
      </c>
      <c r="E32" s="13" t="s">
        <v>1268</v>
      </c>
      <c r="F32" s="13" t="s">
        <v>1149</v>
      </c>
      <c r="G32" s="13" t="s">
        <v>310</v>
      </c>
      <c r="H32" s="13"/>
      <c r="I32" s="13"/>
      <c r="J32" s="13" t="s">
        <v>310</v>
      </c>
      <c r="K32" s="236" t="str">
        <f t="shared" ca="1" si="4"/>
        <v>=F.TGO_BOM_GR * N.WEEGF_BOM_GR</v>
      </c>
    </row>
    <row r="33" spans="1:11" x14ac:dyDescent="0.25">
      <c r="A33" s="221" t="str">
        <f t="shared" si="3"/>
        <v>O.TWO_BOM_RIJ</v>
      </c>
      <c r="B33" s="413">
        <f>F.TGO_BOM_RIJ * N.WEEGF_BOM_RIJ</f>
        <v>0</v>
      </c>
      <c r="C33" s="219"/>
      <c r="D33" s="223" t="s">
        <v>1269</v>
      </c>
      <c r="E33" s="13" t="s">
        <v>1270</v>
      </c>
      <c r="F33" s="13" t="s">
        <v>1149</v>
      </c>
      <c r="G33" s="13" t="s">
        <v>310</v>
      </c>
      <c r="H33" s="13"/>
      <c r="I33" s="13"/>
      <c r="J33" s="13" t="s">
        <v>310</v>
      </c>
      <c r="K33" s="236" t="str">
        <f t="shared" ca="1" si="4"/>
        <v>=F.TGO_BOM_RIJ * N.WEEGF_BOM_RIJ</v>
      </c>
    </row>
    <row r="34" spans="1:11" x14ac:dyDescent="0.25">
      <c r="A34" s="221" t="str">
        <f t="shared" si="3"/>
        <v>O.TWO_BUF_STR</v>
      </c>
      <c r="B34" s="322">
        <f>F.TGO_BUF_STR * N.WEEGF_BUF_STR</f>
        <v>0</v>
      </c>
      <c r="C34" s="219"/>
      <c r="D34" s="223" t="s">
        <v>1761</v>
      </c>
      <c r="E34" s="13" t="s">
        <v>1760</v>
      </c>
      <c r="F34" s="13" t="s">
        <v>1149</v>
      </c>
      <c r="G34" s="13" t="s">
        <v>310</v>
      </c>
      <c r="H34" s="13"/>
      <c r="I34" s="13"/>
      <c r="J34" s="13" t="s">
        <v>310</v>
      </c>
      <c r="K34" s="236" t="str">
        <f t="shared" ca="1" si="4"/>
        <v>=F.TGO_BUF_STR * N.WEEGF_BUF_STR</v>
      </c>
    </row>
    <row r="35" spans="1:11" x14ac:dyDescent="0.25">
      <c r="A35" s="221" t="str">
        <f t="shared" si="3"/>
        <v>O.TWO_BEH_AKK</v>
      </c>
      <c r="B35" s="322">
        <f>F.TGO_BEH_AKK * N.WEEGF_BEH_AKK</f>
        <v>0</v>
      </c>
      <c r="C35" s="219"/>
      <c r="D35" s="223" t="s">
        <v>1271</v>
      </c>
      <c r="E35" s="13" t="s">
        <v>1272</v>
      </c>
      <c r="F35" s="13" t="s">
        <v>1149</v>
      </c>
      <c r="G35" s="13" t="s">
        <v>310</v>
      </c>
      <c r="H35" s="13"/>
      <c r="I35" s="13"/>
      <c r="J35" s="13" t="s">
        <v>310</v>
      </c>
      <c r="K35" s="236" t="str">
        <f t="shared" ca="1" si="4"/>
        <v>=F.TGO_BEH_AKK * N.WEEGF_BEH_AKK</v>
      </c>
    </row>
    <row r="36" spans="1:11" x14ac:dyDescent="0.25">
      <c r="A36" s="221" t="str">
        <f t="shared" si="3"/>
        <v>O.TWO_ONB_AKK</v>
      </c>
      <c r="B36" s="322">
        <f>F.TGO_ONB_AKK * N.WEEGF_ONB_AKK</f>
        <v>0</v>
      </c>
      <c r="C36" s="219"/>
      <c r="D36" s="223" t="s">
        <v>1273</v>
      </c>
      <c r="E36" s="13" t="s">
        <v>1274</v>
      </c>
      <c r="F36" s="13" t="s">
        <v>1149</v>
      </c>
      <c r="G36" s="13" t="s">
        <v>310</v>
      </c>
      <c r="H36" s="13"/>
      <c r="I36" s="13"/>
      <c r="J36" s="13" t="s">
        <v>310</v>
      </c>
      <c r="K36" s="236" t="str">
        <f t="shared" ca="1" si="4"/>
        <v>=F.TGO_ONB_AKK * N.WEEGF_ONB_AKK</v>
      </c>
    </row>
    <row r="37" spans="1:11" x14ac:dyDescent="0.25">
      <c r="A37" s="221" t="str">
        <f t="shared" si="3"/>
        <v>O.TWO_SLOOT</v>
      </c>
      <c r="B37" s="322">
        <f>F.TGO_SLOOT * N.WEEGF_SLOOT</f>
        <v>0</v>
      </c>
      <c r="C37" s="219"/>
      <c r="D37" s="223" t="s">
        <v>1275</v>
      </c>
      <c r="E37" s="13" t="s">
        <v>1276</v>
      </c>
      <c r="F37" s="13" t="s">
        <v>1149</v>
      </c>
      <c r="G37" s="13" t="s">
        <v>310</v>
      </c>
      <c r="H37" s="13"/>
      <c r="I37" s="13"/>
      <c r="J37" s="13" t="s">
        <v>310</v>
      </c>
      <c r="K37" s="236" t="str">
        <f t="shared" ca="1" si="4"/>
        <v>=F.TGO_SLOOT * N.WEEGF_SLOOT</v>
      </c>
    </row>
    <row r="38" spans="1:11" x14ac:dyDescent="0.25">
      <c r="A38" s="221" t="str">
        <f t="shared" si="3"/>
        <v>O.TWO_PLAS</v>
      </c>
      <c r="B38" s="322">
        <f>F.TGO_PLAS * N.WEEGF_PLAS</f>
        <v>0</v>
      </c>
      <c r="C38" s="219"/>
      <c r="D38" s="223" t="s">
        <v>1277</v>
      </c>
      <c r="E38" s="13" t="s">
        <v>1278</v>
      </c>
      <c r="F38" s="13" t="s">
        <v>1149</v>
      </c>
      <c r="G38" s="13" t="s">
        <v>310</v>
      </c>
      <c r="H38" s="13"/>
      <c r="I38" s="13"/>
      <c r="J38" s="13" t="s">
        <v>310</v>
      </c>
      <c r="K38" s="236" t="str">
        <f t="shared" ca="1" si="4"/>
        <v>=F.TGO_PLAS * N.WEEGF_PLAS</v>
      </c>
    </row>
    <row r="39" spans="1:11" x14ac:dyDescent="0.25">
      <c r="A39" s="221" t="str">
        <f t="shared" si="3"/>
        <v>O.TWO_POEL</v>
      </c>
      <c r="B39" s="322">
        <f>F.TGO_POEL * N.WEEGF_POEL</f>
        <v>0</v>
      </c>
      <c r="C39" s="219"/>
      <c r="D39" s="223" t="s">
        <v>1279</v>
      </c>
      <c r="E39" s="13" t="s">
        <v>1280</v>
      </c>
      <c r="F39" s="13" t="s">
        <v>1149</v>
      </c>
      <c r="G39" s="13" t="s">
        <v>310</v>
      </c>
      <c r="H39" s="13"/>
      <c r="I39" s="13"/>
      <c r="J39" s="13" t="s">
        <v>310</v>
      </c>
      <c r="K39" s="236" t="str">
        <f t="shared" ca="1" si="4"/>
        <v>=F.TGO_POEL * N.WEEGF_POEL</v>
      </c>
    </row>
    <row r="40" spans="1:11" x14ac:dyDescent="0.25">
      <c r="A40" s="221" t="str">
        <f t="shared" si="3"/>
        <v>O.TWO_NAT_OEV</v>
      </c>
      <c r="B40" s="322">
        <f>F.TGO_NAT_OEV * N.WEEGF_NAT_OEV</f>
        <v>0</v>
      </c>
      <c r="C40" s="219"/>
      <c r="D40" s="223" t="s">
        <v>1281</v>
      </c>
      <c r="E40" s="13" t="s">
        <v>1282</v>
      </c>
      <c r="F40" s="13" t="s">
        <v>1149</v>
      </c>
      <c r="G40" s="13" t="s">
        <v>310</v>
      </c>
      <c r="H40" s="13"/>
      <c r="I40" s="13"/>
      <c r="J40" s="13" t="s">
        <v>310</v>
      </c>
      <c r="K40" s="236" t="str">
        <f t="shared" ca="1" si="4"/>
        <v>=F.TGO_NAT_OEV * N.WEEGF_NAT_OEV</v>
      </c>
    </row>
    <row r="41" spans="1:11" x14ac:dyDescent="0.25">
      <c r="A41" s="221" t="str">
        <f t="shared" si="3"/>
        <v>O.TWO_HEG_HOUT</v>
      </c>
      <c r="B41" s="322">
        <f>F.TGO_HEG_HOUT * N.WEEGF_HEG_HOUT</f>
        <v>0</v>
      </c>
      <c r="C41" s="219"/>
      <c r="D41" s="223" t="s">
        <v>1283</v>
      </c>
      <c r="E41" s="13" t="s">
        <v>1284</v>
      </c>
      <c r="F41" s="13" t="s">
        <v>1149</v>
      </c>
      <c r="G41" s="13" t="s">
        <v>310</v>
      </c>
      <c r="H41" s="13"/>
      <c r="I41" s="13"/>
      <c r="J41" s="13" t="s">
        <v>310</v>
      </c>
      <c r="K41" s="236" t="str">
        <f t="shared" ca="1" si="4"/>
        <v>=F.TGO_HEG_HOUT * N.WEEGF_HEG_HOUT</v>
      </c>
    </row>
    <row r="42" spans="1:11" x14ac:dyDescent="0.25">
      <c r="A42" s="221" t="str">
        <f t="shared" si="3"/>
        <v>O.TWO_GEIS_BOM</v>
      </c>
      <c r="B42" s="322">
        <f>F.TGO_GEIS_BOM * N.WEEGF_GEIS_BOM</f>
        <v>0</v>
      </c>
      <c r="C42" s="219"/>
      <c r="D42" s="223" t="s">
        <v>1285</v>
      </c>
      <c r="E42" s="13" t="s">
        <v>1286</v>
      </c>
      <c r="F42" s="13" t="s">
        <v>1149</v>
      </c>
      <c r="G42" s="13" t="s">
        <v>310</v>
      </c>
      <c r="H42" s="13"/>
      <c r="I42" s="13"/>
      <c r="J42" s="13" t="s">
        <v>310</v>
      </c>
      <c r="K42" s="236" t="str">
        <f t="shared" ca="1" si="4"/>
        <v>=F.TGO_GEIS_BOM * N.WEEGF_GEIS_BOM</v>
      </c>
    </row>
    <row r="43" spans="1:11" x14ac:dyDescent="0.25">
      <c r="A43" s="221" t="str">
        <f t="shared" si="3"/>
        <v>O.TWO_GB</v>
      </c>
      <c r="B43" s="322">
        <f>F.TGO_GB_NP * N.WEEGF_GB</f>
        <v>0</v>
      </c>
      <c r="C43" s="219"/>
      <c r="D43" s="223" t="s">
        <v>1287</v>
      </c>
      <c r="E43" s="13" t="s">
        <v>1288</v>
      </c>
      <c r="F43" s="13" t="s">
        <v>1149</v>
      </c>
      <c r="G43" s="13" t="s">
        <v>310</v>
      </c>
      <c r="H43" s="13"/>
      <c r="I43" s="13"/>
      <c r="J43" s="13" t="s">
        <v>310</v>
      </c>
      <c r="K43" s="236" t="str">
        <f t="shared" ca="1" si="4"/>
        <v>=F.TGO_GB_NP * N.WEEGF_GB</v>
      </c>
    </row>
    <row r="44" spans="1:11" x14ac:dyDescent="0.25">
      <c r="A44" s="221" t="str">
        <f t="shared" ref="A44:A52" si="5">D44</f>
        <v>O.TWO_GB_INZAAI</v>
      </c>
      <c r="B44" s="322">
        <f>F.TGO_GB_INZAAI * N.WEEGF_GB_INZAAI</f>
        <v>0</v>
      </c>
      <c r="C44" s="232"/>
      <c r="D44" s="223" t="s">
        <v>1676</v>
      </c>
      <c r="E44" s="423" t="s">
        <v>1670</v>
      </c>
      <c r="F44" s="13" t="s">
        <v>1149</v>
      </c>
      <c r="G44" s="13" t="s">
        <v>310</v>
      </c>
      <c r="H44" s="13"/>
      <c r="I44" s="13"/>
      <c r="J44" s="13" t="s">
        <v>310</v>
      </c>
      <c r="K44" s="236" t="str">
        <f t="shared" ref="K44:K87" ca="1" si="6">_xlfn.FORMULATEXT(B44)</f>
        <v>=F.TGO_GB_INZAAI * N.WEEGF_GB_INZAAI</v>
      </c>
    </row>
    <row r="45" spans="1:11" x14ac:dyDescent="0.25">
      <c r="A45" s="221" t="str">
        <f t="shared" si="5"/>
        <v>O.TWO_GB_SPON</v>
      </c>
      <c r="B45" s="322">
        <f>F.TGO_GB_SPON * N.WEEGF_GB_SPON</f>
        <v>0</v>
      </c>
      <c r="C45" s="232"/>
      <c r="D45" s="409" t="s">
        <v>1677</v>
      </c>
      <c r="E45" s="423" t="s">
        <v>1671</v>
      </c>
      <c r="F45" s="13" t="s">
        <v>1149</v>
      </c>
      <c r="G45" s="13" t="s">
        <v>310</v>
      </c>
      <c r="H45" s="13"/>
      <c r="I45" s="13"/>
      <c r="J45" s="13" t="s">
        <v>310</v>
      </c>
      <c r="K45" s="236" t="str">
        <f t="shared" ca="1" si="6"/>
        <v>=F.TGO_GB_SPON * N.WEEGF_GB_SPON</v>
      </c>
    </row>
    <row r="46" spans="1:11" x14ac:dyDescent="0.25">
      <c r="A46" s="221" t="str">
        <f t="shared" si="5"/>
        <v>O.TWO_SLOOT_GRENZEND_AAN</v>
      </c>
      <c r="B46" s="322">
        <f>F.TGO_SLOOT_GRENZEND_AAN * N.WEEGF_SLOOT_GRENZEND_AAN</f>
        <v>0</v>
      </c>
      <c r="C46" s="232"/>
      <c r="D46" s="409" t="s">
        <v>1678</v>
      </c>
      <c r="E46" s="423" t="s">
        <v>1672</v>
      </c>
      <c r="F46" s="13" t="s">
        <v>1149</v>
      </c>
      <c r="G46" s="13" t="s">
        <v>310</v>
      </c>
      <c r="H46" s="13"/>
      <c r="I46" s="13"/>
      <c r="J46" s="13" t="s">
        <v>310</v>
      </c>
      <c r="K46" s="236" t="str">
        <f t="shared" ca="1" si="6"/>
        <v>=F.TGO_SLOOT_GRENZEND_AAN * N.WEEGF_SLOOT_GRENZEND_AAN</v>
      </c>
    </row>
    <row r="47" spans="1:11" x14ac:dyDescent="0.25">
      <c r="A47" s="221" t="str">
        <f t="shared" si="5"/>
        <v>O.TWO_RIET</v>
      </c>
      <c r="B47" s="322">
        <f>F.TGO_RIET * N.WEEGF_RIET</f>
        <v>0</v>
      </c>
      <c r="C47" s="232"/>
      <c r="D47" s="409" t="s">
        <v>1679</v>
      </c>
      <c r="E47" s="423" t="s">
        <v>1673</v>
      </c>
      <c r="F47" s="13" t="s">
        <v>1149</v>
      </c>
      <c r="G47" s="13" t="s">
        <v>310</v>
      </c>
      <c r="H47" s="13"/>
      <c r="I47" s="13"/>
      <c r="J47" s="13" t="s">
        <v>310</v>
      </c>
      <c r="K47" s="236" t="str">
        <f t="shared" ca="1" si="6"/>
        <v>=F.TGO_RIET * N.WEEGF_RIET</v>
      </c>
    </row>
    <row r="48" spans="1:11" x14ac:dyDescent="0.25">
      <c r="A48" s="221" t="str">
        <f t="shared" si="5"/>
        <v>O.TWO_ZANDWAL</v>
      </c>
      <c r="B48" s="322">
        <f>F.TGO_ZANDWAL * N.WEEGF_ZANDWAL</f>
        <v>0</v>
      </c>
      <c r="C48" s="232"/>
      <c r="D48" s="409" t="s">
        <v>1680</v>
      </c>
      <c r="E48" s="423" t="s">
        <v>1674</v>
      </c>
      <c r="F48" s="13" t="s">
        <v>1149</v>
      </c>
      <c r="G48" s="13" t="s">
        <v>310</v>
      </c>
      <c r="H48" s="13"/>
      <c r="I48" s="13"/>
      <c r="J48" s="13" t="s">
        <v>310</v>
      </c>
      <c r="K48" s="236" t="str">
        <f t="shared" ca="1" si="6"/>
        <v>=F.TGO_ZANDWAL * N.WEEGF_ZANDWAL</v>
      </c>
    </row>
    <row r="49" spans="1:11" x14ac:dyDescent="0.25">
      <c r="A49" s="221" t="str">
        <f t="shared" si="5"/>
        <v>O.TWO_SCHOUWPAD</v>
      </c>
      <c r="B49" s="322">
        <f>F.TGO_SCHOUWPAD * N.WEEGF_SCHOUWPAD</f>
        <v>0</v>
      </c>
      <c r="C49" s="232"/>
      <c r="D49" s="409" t="s">
        <v>1681</v>
      </c>
      <c r="E49" s="423" t="s">
        <v>1675</v>
      </c>
      <c r="F49" s="13" t="s">
        <v>1149</v>
      </c>
      <c r="G49" s="13" t="s">
        <v>310</v>
      </c>
      <c r="H49" s="13"/>
      <c r="I49" s="13"/>
      <c r="J49" s="13" t="s">
        <v>310</v>
      </c>
      <c r="K49" s="236" t="str">
        <f t="shared" ca="1" si="6"/>
        <v>=F.TGO_SCHOUWPAD * N.WEEGF_SCHOUWPAD</v>
      </c>
    </row>
    <row r="50" spans="1:11" x14ac:dyDescent="0.25">
      <c r="A50" s="221" t="str">
        <f t="shared" si="5"/>
        <v>O.TWO_RUIGTE_P_LNDBWPRCL</v>
      </c>
      <c r="B50" s="322">
        <f>F.TGO_RUIGTE_P_LNDBWPRCL * N.WEEGF_RUIGTE_P_LNDBWPRCL</f>
        <v>0</v>
      </c>
      <c r="C50" s="232"/>
      <c r="D50" s="409" t="s">
        <v>1779</v>
      </c>
      <c r="E50" s="423" t="s">
        <v>1782</v>
      </c>
      <c r="F50" s="423"/>
      <c r="G50" s="13"/>
      <c r="H50" s="424"/>
      <c r="I50" s="423"/>
      <c r="J50" s="423"/>
      <c r="K50" s="236"/>
    </row>
    <row r="51" spans="1:11" x14ac:dyDescent="0.25">
      <c r="A51" s="221" t="str">
        <f t="shared" si="5"/>
        <v>O.TWO_STROOK_WILD_GRAS</v>
      </c>
      <c r="B51" s="322">
        <f>F.TGO_STROOK_WILD_GRAS * N.WEEGF_STROOK_WILD_GRAS</f>
        <v>0</v>
      </c>
      <c r="C51" s="232"/>
      <c r="D51" s="409" t="s">
        <v>1780</v>
      </c>
      <c r="E51" s="423" t="s">
        <v>1783</v>
      </c>
      <c r="F51" s="423"/>
      <c r="G51" s="13"/>
      <c r="H51" s="424"/>
      <c r="I51" s="423"/>
      <c r="J51" s="423"/>
      <c r="K51" s="236"/>
    </row>
    <row r="52" spans="1:11" x14ac:dyDescent="0.25">
      <c r="A52" s="221" t="str">
        <f t="shared" si="5"/>
        <v>O.TWO_GRAFT</v>
      </c>
      <c r="B52" s="322">
        <f>F.TGO_GRAFT * N.WEEGF_GRAFT</f>
        <v>0</v>
      </c>
      <c r="C52" s="232"/>
      <c r="D52" s="409" t="s">
        <v>1781</v>
      </c>
      <c r="E52" s="423" t="s">
        <v>1784</v>
      </c>
      <c r="F52" s="423"/>
      <c r="G52" s="13"/>
      <c r="H52" s="424"/>
      <c r="I52" s="423"/>
      <c r="J52" s="423"/>
      <c r="K52" s="236"/>
    </row>
    <row r="53" spans="1:11" x14ac:dyDescent="0.25">
      <c r="A53" s="237" t="s">
        <v>1290</v>
      </c>
      <c r="B53" s="228"/>
      <c r="C53" s="231"/>
      <c r="D53" s="228"/>
      <c r="E53" s="228"/>
      <c r="F53" s="228"/>
      <c r="G53" s="229"/>
      <c r="H53" s="230" t="s">
        <v>1199</v>
      </c>
      <c r="I53" s="228"/>
      <c r="J53" s="228"/>
      <c r="K53" s="236" t="e">
        <f t="shared" ca="1" si="6"/>
        <v>#N/A</v>
      </c>
    </row>
    <row r="54" spans="1:11" x14ac:dyDescent="0.25">
      <c r="A54" s="29" t="str">
        <f t="shared" ref="A54:A87" si="7">E54</f>
        <v>GP.TGO_NT</v>
      </c>
      <c r="B54" s="12">
        <f>SUMIFS(perceel_oppervlakte,perceel_natte_teelt,"J")</f>
        <v>0</v>
      </c>
      <c r="C54" s="231"/>
      <c r="D54" s="220" t="s">
        <v>557</v>
      </c>
      <c r="E54" s="12" t="s">
        <v>1200</v>
      </c>
      <c r="F54" s="12" t="s">
        <v>1201</v>
      </c>
      <c r="G54" s="32" t="s">
        <v>1149</v>
      </c>
      <c r="H54" s="12">
        <v>0</v>
      </c>
      <c r="I54" s="32" t="s">
        <v>7</v>
      </c>
      <c r="J54" s="13" t="s">
        <v>1202</v>
      </c>
      <c r="K54" s="236" t="str">
        <f t="shared" ca="1" si="6"/>
        <v>=SOMMEN.ALS(perceel_oppervlakte;perceel_natte_teelt;"J")</v>
      </c>
    </row>
    <row r="55" spans="1:11" x14ac:dyDescent="0.25">
      <c r="A55" s="29" t="str">
        <f t="shared" si="7"/>
        <v>GP.TGO_BG</v>
      </c>
      <c r="B55" s="12">
        <f>SUMIFS(perceel_oppervlakte,perceel_blijvend_grasland,"J")</f>
        <v>0</v>
      </c>
      <c r="C55" s="231"/>
      <c r="D55" s="220" t="s">
        <v>557</v>
      </c>
      <c r="E55" s="12" t="s">
        <v>1203</v>
      </c>
      <c r="F55" s="12" t="s">
        <v>1204</v>
      </c>
      <c r="G55" s="32" t="s">
        <v>1149</v>
      </c>
      <c r="H55" s="12">
        <v>0</v>
      </c>
      <c r="I55" s="32" t="s">
        <v>7</v>
      </c>
      <c r="J55" s="13" t="s">
        <v>1205</v>
      </c>
      <c r="K55" s="236" t="str">
        <f t="shared" ca="1" si="6"/>
        <v>=SOMMEN.ALS(perceel_oppervlakte;perceel_blijvend_grasland;"J")</v>
      </c>
    </row>
    <row r="56" spans="1:11" x14ac:dyDescent="0.25">
      <c r="A56" s="29" t="str">
        <f t="shared" si="7"/>
        <v>GP.TGO_NB</v>
      </c>
      <c r="B56" s="12">
        <f>SUMIFS(perceel_oppervlakte,perceel_stikstof_binder,"J")</f>
        <v>0</v>
      </c>
      <c r="C56" s="231"/>
      <c r="D56" s="220" t="s">
        <v>557</v>
      </c>
      <c r="E56" s="12" t="s">
        <v>1206</v>
      </c>
      <c r="F56" s="12" t="s">
        <v>1207</v>
      </c>
      <c r="G56" s="32" t="s">
        <v>1149</v>
      </c>
      <c r="H56" s="12">
        <v>0</v>
      </c>
      <c r="I56" s="32" t="s">
        <v>7</v>
      </c>
      <c r="J56" s="13" t="s">
        <v>1208</v>
      </c>
      <c r="K56" s="236" t="str">
        <f t="shared" ca="1" si="6"/>
        <v>=SOMMEN.ALS(perceel_oppervlakte;perceel_stikstof_binder;"J")</v>
      </c>
    </row>
    <row r="57" spans="1:11" x14ac:dyDescent="0.25">
      <c r="A57" s="29" t="str">
        <f t="shared" si="7"/>
        <v>GP.TGO_GB</v>
      </c>
      <c r="B57" s="12">
        <f>SUMIFS(perceel_oppervlakte,perceel_groene_braak,"J")</f>
        <v>0</v>
      </c>
      <c r="C57" s="231"/>
      <c r="D57" s="220" t="s">
        <v>557</v>
      </c>
      <c r="E57" s="12" t="s">
        <v>1209</v>
      </c>
      <c r="F57" s="12" t="s">
        <v>1210</v>
      </c>
      <c r="G57" s="32" t="s">
        <v>1149</v>
      </c>
      <c r="H57" s="12">
        <v>0</v>
      </c>
      <c r="I57" s="32" t="s">
        <v>7</v>
      </c>
      <c r="J57" s="13" t="s">
        <v>1211</v>
      </c>
      <c r="K57" s="236" t="str">
        <f t="shared" ca="1" si="6"/>
        <v>=SOMMEN.ALS(perceel_oppervlakte;perceel_groene_braak;"J")</v>
      </c>
    </row>
    <row r="58" spans="1:11" x14ac:dyDescent="0.25">
      <c r="A58" s="29" t="str">
        <f t="shared" ref="A58" si="8">E58</f>
        <v>GP.TGO_GB_NP</v>
      </c>
      <c r="B58" s="12">
        <f>SUMIFS(perceel_oppervlakte,perceel_groene_braak,"J",perceel_niet_productief_hoofdteelt,"J")</f>
        <v>0</v>
      </c>
      <c r="C58" s="231"/>
      <c r="D58" s="220" t="s">
        <v>557</v>
      </c>
      <c r="E58" s="398" t="s">
        <v>1549</v>
      </c>
      <c r="F58" s="398" t="s">
        <v>1210</v>
      </c>
      <c r="G58" s="32" t="s">
        <v>1149</v>
      </c>
      <c r="H58" s="12">
        <v>0</v>
      </c>
      <c r="I58" s="32" t="s">
        <v>7</v>
      </c>
      <c r="J58" s="13" t="s">
        <v>1211</v>
      </c>
      <c r="K58" s="236" t="str">
        <f t="shared" ca="1" si="6"/>
        <v>=SOMMEN.ALS(perceel_oppervlakte;perceel_groene_braak;"J";perceel_niet_productief_hoofdteelt;"J")</v>
      </c>
    </row>
    <row r="59" spans="1:11" x14ac:dyDescent="0.25">
      <c r="A59" s="29" t="str">
        <f t="shared" si="7"/>
        <v>GP.TGO_TG</v>
      </c>
      <c r="B59" s="12">
        <f>SUMIFS(perceel_oppervlakte,perceel_tijdelijk_grasland,"J")</f>
        <v>0</v>
      </c>
      <c r="C59" s="231"/>
      <c r="D59" s="220" t="s">
        <v>557</v>
      </c>
      <c r="E59" s="12" t="s">
        <v>1212</v>
      </c>
      <c r="F59" s="12" t="s">
        <v>1213</v>
      </c>
      <c r="G59" s="32" t="s">
        <v>1149</v>
      </c>
      <c r="H59" s="12">
        <v>0</v>
      </c>
      <c r="I59" s="32" t="s">
        <v>7</v>
      </c>
      <c r="J59" s="13" t="s">
        <v>1214</v>
      </c>
      <c r="K59" s="236" t="str">
        <f t="shared" ca="1" si="6"/>
        <v>=SOMMEN.ALS(perceel_oppervlakte;perceel_tijdelijk_grasland;"J")</v>
      </c>
    </row>
    <row r="60" spans="1:11" x14ac:dyDescent="0.25">
      <c r="A60" s="29" t="str">
        <f t="shared" si="7"/>
        <v>GP.TGO_NB_Z_GWSB</v>
      </c>
      <c r="B60" s="12">
        <f>SUMIFS(perceel_oppervlakte,perceel_stikstof_binder_zonder_gewasbescherming,"J")</f>
        <v>0</v>
      </c>
      <c r="C60" s="231"/>
      <c r="D60" s="220" t="s">
        <v>557</v>
      </c>
      <c r="E60" s="12" t="s">
        <v>1215</v>
      </c>
      <c r="F60" s="12" t="s">
        <v>1216</v>
      </c>
      <c r="G60" s="32" t="s">
        <v>1149</v>
      </c>
      <c r="H60" s="12">
        <v>0</v>
      </c>
      <c r="I60" s="32" t="s">
        <v>7</v>
      </c>
      <c r="J60" s="13" t="s">
        <v>1217</v>
      </c>
      <c r="K60" s="236" t="str">
        <f t="shared" ca="1" si="6"/>
        <v>=SOMMEN.ALS(perceel_oppervlakte;perceel_stikstof_binder_zonder_gewasbescherming;"J")</v>
      </c>
    </row>
    <row r="61" spans="1:11" x14ac:dyDescent="0.25">
      <c r="A61" s="29" t="str">
        <f t="shared" si="7"/>
        <v>GP.TGO_BL</v>
      </c>
      <c r="B61" s="12">
        <f>SUMIFS(perceel_oppervlakte,perceel_bouwland,"J")</f>
        <v>0</v>
      </c>
      <c r="C61" s="231"/>
      <c r="D61" s="220" t="s">
        <v>557</v>
      </c>
      <c r="E61" s="12" t="s">
        <v>1218</v>
      </c>
      <c r="F61" s="12" t="s">
        <v>1219</v>
      </c>
      <c r="G61" s="32" t="s">
        <v>1149</v>
      </c>
      <c r="H61" s="12">
        <v>0</v>
      </c>
      <c r="I61" s="32" t="s">
        <v>7</v>
      </c>
      <c r="J61" s="13" t="s">
        <v>1220</v>
      </c>
      <c r="K61" s="236" t="str">
        <f t="shared" ca="1" si="6"/>
        <v>=SOMMEN.ALS(perceel_oppervlakte;perceel_bouwland;"J")</v>
      </c>
    </row>
    <row r="62" spans="1:11" x14ac:dyDescent="0.25">
      <c r="A62" s="29" t="str">
        <f t="shared" si="7"/>
        <v>GP.TGO_LA</v>
      </c>
      <c r="B62" s="12">
        <f>B55+B61+B76</f>
        <v>0</v>
      </c>
      <c r="C62" s="231"/>
      <c r="D62" s="220" t="s">
        <v>557</v>
      </c>
      <c r="E62" s="13" t="s">
        <v>1221</v>
      </c>
      <c r="F62" s="13" t="s">
        <v>1222</v>
      </c>
      <c r="G62" s="32" t="s">
        <v>1149</v>
      </c>
      <c r="H62" s="12">
        <v>0</v>
      </c>
      <c r="I62" s="32" t="s">
        <v>7</v>
      </c>
      <c r="J62" s="13" t="s">
        <v>1223</v>
      </c>
      <c r="K62" s="236" t="str">
        <f t="shared" ca="1" si="6"/>
        <v>=B55+B61+B76</v>
      </c>
    </row>
    <row r="63" spans="1:11" x14ac:dyDescent="0.25">
      <c r="A63" s="29" t="str">
        <f t="shared" si="7"/>
        <v>GP.TGO_STR_l_BOS</v>
      </c>
      <c r="B63" s="12">
        <f>SUMIFS(perceel_oppervlakte,perceel_strook_langs_bosrand_cond,"J",perceel_niet_productief_hoofdteelt,"J")</f>
        <v>0</v>
      </c>
      <c r="C63" s="231"/>
      <c r="D63" s="220" t="s">
        <v>557</v>
      </c>
      <c r="E63" s="87" t="s">
        <v>1224</v>
      </c>
      <c r="F63" s="12" t="s">
        <v>1225</v>
      </c>
      <c r="G63" s="32" t="s">
        <v>1149</v>
      </c>
      <c r="H63" s="12">
        <v>0</v>
      </c>
      <c r="I63" s="32" t="s">
        <v>7</v>
      </c>
      <c r="J63" s="12"/>
      <c r="K63" s="236" t="str">
        <f t="shared" ca="1" si="6"/>
        <v>=SOMMEN.ALS(perceel_oppervlakte;perceel_strook_langs_bosrand_cond;"J";perceel_niet_productief_hoofdteelt;"J")</v>
      </c>
    </row>
    <row r="64" spans="1:11" x14ac:dyDescent="0.25">
      <c r="A64" s="29" t="str">
        <f t="shared" si="7"/>
        <v>GP.TGO_TUUNW</v>
      </c>
      <c r="B64" s="12">
        <f>SUMIFS(perceel_oppervlakte,perceel_tuunwal_cond,"J",perceel_niet_productief_hoofdteelt,"J")</f>
        <v>0</v>
      </c>
      <c r="C64" s="231"/>
      <c r="D64" s="220" t="s">
        <v>557</v>
      </c>
      <c r="E64" s="87" t="s">
        <v>1226</v>
      </c>
      <c r="F64" s="12" t="s">
        <v>1227</v>
      </c>
      <c r="G64" s="32" t="s">
        <v>1149</v>
      </c>
      <c r="H64" s="12">
        <v>0</v>
      </c>
      <c r="I64" s="32" t="s">
        <v>7</v>
      </c>
      <c r="J64" s="12"/>
      <c r="K64" s="236" t="str">
        <f t="shared" ca="1" si="6"/>
        <v>=SOMMEN.ALS(perceel_oppervlakte;perceel_tuunwal_cond;"J";perceel_niet_productief_hoofdteelt;"J")</v>
      </c>
    </row>
    <row r="65" spans="1:11" x14ac:dyDescent="0.25">
      <c r="A65" s="29" t="str">
        <f t="shared" si="7"/>
        <v>GP.TGO_BOM_GR</v>
      </c>
      <c r="B65" s="12">
        <f>SUMIFS(perceel_oppervlakte,perceel_bomengroep_cond,"J",perceel_niet_productief_hoofdteelt,"J")</f>
        <v>0</v>
      </c>
      <c r="C65" s="231"/>
      <c r="D65" s="220" t="s">
        <v>557</v>
      </c>
      <c r="E65" s="87" t="s">
        <v>1228</v>
      </c>
      <c r="F65" s="12" t="s">
        <v>1229</v>
      </c>
      <c r="G65" s="32" t="s">
        <v>1149</v>
      </c>
      <c r="H65" s="12">
        <v>0</v>
      </c>
      <c r="I65" s="32" t="s">
        <v>7</v>
      </c>
      <c r="J65" s="12"/>
      <c r="K65" s="236" t="str">
        <f t="shared" ca="1" si="6"/>
        <v>=SOMMEN.ALS(perceel_oppervlakte;perceel_bomengroep_cond;"J";perceel_niet_productief_hoofdteelt;"J")</v>
      </c>
    </row>
    <row r="66" spans="1:11" x14ac:dyDescent="0.25">
      <c r="A66" s="399" t="str">
        <f t="shared" si="7"/>
        <v>GP.TGO_BOM_RIJ</v>
      </c>
      <c r="B66" s="399">
        <v>0</v>
      </c>
      <c r="C66" s="411"/>
      <c r="D66" s="399" t="s">
        <v>557</v>
      </c>
      <c r="E66" s="399" t="s">
        <v>1230</v>
      </c>
      <c r="F66" s="399" t="s">
        <v>1231</v>
      </c>
      <c r="G66" s="32" t="s">
        <v>1149</v>
      </c>
      <c r="H66" s="12">
        <v>0</v>
      </c>
      <c r="I66" s="32" t="s">
        <v>7</v>
      </c>
      <c r="J66" s="12"/>
      <c r="K66" s="236" t="e">
        <f t="shared" ca="1" si="6"/>
        <v>#N/A</v>
      </c>
    </row>
    <row r="67" spans="1:11" x14ac:dyDescent="0.25">
      <c r="A67" s="29" t="str">
        <f t="shared" si="7"/>
        <v>GP.TGO_BUF_STR</v>
      </c>
      <c r="B67" s="12">
        <f>SUMIFS(perceel_oppervlakte,perceel_bufferstrook_cond,"J",perceel_niet_productief_hoofdteelt,"J")</f>
        <v>0</v>
      </c>
      <c r="C67" s="231"/>
      <c r="D67" s="220" t="s">
        <v>557</v>
      </c>
      <c r="E67" s="87" t="s">
        <v>1771</v>
      </c>
      <c r="F67" s="12" t="s">
        <v>1232</v>
      </c>
      <c r="G67" s="32" t="s">
        <v>1149</v>
      </c>
      <c r="H67" s="12">
        <v>0</v>
      </c>
      <c r="I67" s="32" t="s">
        <v>7</v>
      </c>
      <c r="J67" s="12"/>
      <c r="K67" s="236" t="str">
        <f t="shared" ca="1" si="6"/>
        <v>=SOMMEN.ALS(perceel_oppervlakte;perceel_bufferstrook_cond;"J";perceel_niet_productief_hoofdteelt;"J")</v>
      </c>
    </row>
    <row r="68" spans="1:11" x14ac:dyDescent="0.25">
      <c r="A68" s="29" t="str">
        <f t="shared" si="7"/>
        <v>GP.TGO_BEH_AKK</v>
      </c>
      <c r="B68" s="12">
        <f>SUMIFS(perceel_oppervlakte,perceel_beheerde_akkerrand_cond,"J",perceel_niet_productief_hoofdteelt,"J")</f>
        <v>0</v>
      </c>
      <c r="C68" s="231"/>
      <c r="D68" s="220" t="s">
        <v>557</v>
      </c>
      <c r="E68" s="87" t="s">
        <v>1233</v>
      </c>
      <c r="F68" s="12" t="s">
        <v>1234</v>
      </c>
      <c r="G68" s="32" t="s">
        <v>1149</v>
      </c>
      <c r="H68" s="12">
        <v>0</v>
      </c>
      <c r="I68" s="32" t="s">
        <v>7</v>
      </c>
      <c r="J68" s="12"/>
      <c r="K68" s="236" t="str">
        <f t="shared" ca="1" si="6"/>
        <v>=SOMMEN.ALS(perceel_oppervlakte;perceel_beheerde_akkerrand_cond;"J";perceel_niet_productief_hoofdteelt;"J")</v>
      </c>
    </row>
    <row r="69" spans="1:11" x14ac:dyDescent="0.25">
      <c r="A69" s="29" t="str">
        <f t="shared" si="7"/>
        <v>GP.TGO_ONB_AKK</v>
      </c>
      <c r="B69" s="12">
        <f>SUMIFS(perceel_oppervlakte,perceel_onbeheerde_akkerrand_cond,"J",perceel_niet_productief_hoofdteelt,"J")</f>
        <v>0</v>
      </c>
      <c r="C69" s="231"/>
      <c r="D69" s="220" t="s">
        <v>557</v>
      </c>
      <c r="E69" s="87" t="s">
        <v>1235</v>
      </c>
      <c r="F69" s="12" t="s">
        <v>1236</v>
      </c>
      <c r="G69" s="32" t="s">
        <v>1149</v>
      </c>
      <c r="H69" s="12">
        <v>0</v>
      </c>
      <c r="I69" s="32" t="s">
        <v>7</v>
      </c>
      <c r="J69" s="12"/>
      <c r="K69" s="236" t="str">
        <f t="shared" ca="1" si="6"/>
        <v>=SOMMEN.ALS(perceel_oppervlakte;perceel_onbeheerde_akkerrand_cond;"J";perceel_niet_productief_hoofdteelt;"J")</v>
      </c>
    </row>
    <row r="70" spans="1:11" x14ac:dyDescent="0.25">
      <c r="A70" s="29" t="str">
        <f t="shared" si="7"/>
        <v>GP.TGO_SLOOT</v>
      </c>
      <c r="B70" s="12">
        <f>SUMIFS(perceel_oppervlakte,perceel_sloot_cond,"J",perceel_niet_productief_hoofdteelt,"J")</f>
        <v>0</v>
      </c>
      <c r="C70" s="231"/>
      <c r="D70" s="220" t="s">
        <v>557</v>
      </c>
      <c r="E70" s="87" t="s">
        <v>1237</v>
      </c>
      <c r="F70" s="12" t="s">
        <v>1238</v>
      </c>
      <c r="G70" s="32" t="s">
        <v>1149</v>
      </c>
      <c r="H70" s="12">
        <v>0</v>
      </c>
      <c r="I70" s="32" t="s">
        <v>7</v>
      </c>
      <c r="J70" s="12"/>
      <c r="K70" s="236" t="str">
        <f t="shared" ca="1" si="6"/>
        <v>=SOMMEN.ALS(perceel_oppervlakte;perceel_sloot_cond;"J";perceel_niet_productief_hoofdteelt;"J")</v>
      </c>
    </row>
    <row r="71" spans="1:11" x14ac:dyDescent="0.25">
      <c r="A71" s="29" t="str">
        <f t="shared" si="7"/>
        <v>GP.TGO_PLAS</v>
      </c>
      <c r="B71" s="12">
        <f>SUMIFS(perceel_oppervlakte,perceel_plas_dras_cond,"J",perceel_niet_productief_hoofdteelt,"J")</f>
        <v>0</v>
      </c>
      <c r="C71" s="231"/>
      <c r="D71" s="220" t="s">
        <v>557</v>
      </c>
      <c r="E71" s="87" t="s">
        <v>1239</v>
      </c>
      <c r="F71" s="12" t="s">
        <v>1240</v>
      </c>
      <c r="G71" s="32" t="s">
        <v>1149</v>
      </c>
      <c r="H71" s="12">
        <v>0</v>
      </c>
      <c r="I71" s="32" t="s">
        <v>7</v>
      </c>
      <c r="J71" s="12"/>
      <c r="K71" s="236" t="str">
        <f t="shared" ca="1" si="6"/>
        <v>=SOMMEN.ALS(perceel_oppervlakte;perceel_plas_dras_cond;"J";perceel_niet_productief_hoofdteelt;"J")</v>
      </c>
    </row>
    <row r="72" spans="1:11" x14ac:dyDescent="0.25">
      <c r="A72" s="29" t="str">
        <f t="shared" si="7"/>
        <v>GP.TGO_POEL</v>
      </c>
      <c r="B72" s="12">
        <f>SUMIFS(perceel_oppervlakte,perceel_vijver_poel_cond,"J",perceel_niet_productief_hoofdteelt,"J")</f>
        <v>0</v>
      </c>
      <c r="C72" s="231"/>
      <c r="D72" s="220" t="s">
        <v>557</v>
      </c>
      <c r="E72" s="87" t="s">
        <v>1241</v>
      </c>
      <c r="F72" s="12" t="s">
        <v>1242</v>
      </c>
      <c r="G72" s="32" t="s">
        <v>1149</v>
      </c>
      <c r="H72" s="12">
        <v>0</v>
      </c>
      <c r="I72" s="32" t="s">
        <v>7</v>
      </c>
      <c r="J72" s="12"/>
      <c r="K72" s="236" t="str">
        <f t="shared" ca="1" si="6"/>
        <v>=SOMMEN.ALS(perceel_oppervlakte;perceel_vijver_poel_cond;"J";perceel_niet_productief_hoofdteelt;"J")</v>
      </c>
    </row>
    <row r="73" spans="1:11" x14ac:dyDescent="0.25">
      <c r="A73" s="29" t="str">
        <f t="shared" si="7"/>
        <v>GP.TGO_NAT_OEV</v>
      </c>
      <c r="B73" s="12">
        <f>SUMIFS(perceel_oppervlakte,perceel_natuurvriendelijke_oever_cond,"J",perceel_niet_productief_hoofdteelt,"J")</f>
        <v>0</v>
      </c>
      <c r="C73" s="231"/>
      <c r="D73" s="220" t="s">
        <v>557</v>
      </c>
      <c r="E73" s="87" t="s">
        <v>1243</v>
      </c>
      <c r="F73" s="12" t="s">
        <v>1244</v>
      </c>
      <c r="G73" s="32" t="s">
        <v>1149</v>
      </c>
      <c r="H73" s="12">
        <v>0</v>
      </c>
      <c r="I73" s="32" t="s">
        <v>7</v>
      </c>
      <c r="J73" s="12"/>
      <c r="K73" s="236" t="str">
        <f t="shared" ca="1" si="6"/>
        <v>=SOMMEN.ALS(perceel_oppervlakte;perceel_natuurvriendelijke_oever_cond;"J";perceel_niet_productief_hoofdteelt;"J")</v>
      </c>
    </row>
    <row r="74" spans="1:11" x14ac:dyDescent="0.25">
      <c r="A74" s="29" t="str">
        <f t="shared" si="7"/>
        <v>GP.TGO_HEG_HOUT</v>
      </c>
      <c r="B74" s="12">
        <f>SUMIFS(perceel_oppervlakte,perceel_heg_haag_houtsingel_houtwal_struweel_cond,"J",perceel_niet_productief_hoofdteelt,"J")</f>
        <v>0</v>
      </c>
      <c r="C74" s="231"/>
      <c r="D74" s="220" t="s">
        <v>557</v>
      </c>
      <c r="E74" s="87" t="s">
        <v>1245</v>
      </c>
      <c r="F74" s="12" t="s">
        <v>1246</v>
      </c>
      <c r="G74" s="32" t="s">
        <v>1149</v>
      </c>
      <c r="H74" s="12">
        <v>0</v>
      </c>
      <c r="I74" s="32" t="s">
        <v>7</v>
      </c>
      <c r="J74" s="12"/>
      <c r="K74" s="236" t="str">
        <f t="shared" ca="1" si="6"/>
        <v>=SOMMEN.ALS(perceel_oppervlakte;perceel_heg_haag_houtsingel_houtwal_struweel_cond;"J";perceel_niet_productief_hoofdteelt;"J")</v>
      </c>
    </row>
    <row r="75" spans="1:11" x14ac:dyDescent="0.25">
      <c r="A75" s="29" t="str">
        <f t="shared" si="7"/>
        <v>GP.TGO_GEIS_BOM</v>
      </c>
      <c r="B75" s="12">
        <f>SUMIFS(perceel_oppervlakte,perceel_geisoleerde_boom_cond,"J",perceel_niet_productief_hoofdteelt,"J")</f>
        <v>0</v>
      </c>
      <c r="C75" s="231"/>
      <c r="D75" s="220" t="s">
        <v>557</v>
      </c>
      <c r="E75" s="87" t="s">
        <v>1247</v>
      </c>
      <c r="F75" s="12" t="s">
        <v>1248</v>
      </c>
      <c r="G75" s="32" t="s">
        <v>1149</v>
      </c>
      <c r="H75" s="12">
        <v>0</v>
      </c>
      <c r="I75" s="32" t="s">
        <v>7</v>
      </c>
      <c r="J75" s="12"/>
      <c r="K75" s="236" t="str">
        <f t="shared" ca="1" si="6"/>
        <v>=SOMMEN.ALS(perceel_oppervlakte;perceel_geisoleerde_boom_cond;"J";perceel_niet_productief_hoofdteelt;"J")</v>
      </c>
    </row>
    <row r="76" spans="1:11" x14ac:dyDescent="0.25">
      <c r="A76" s="221" t="str">
        <f t="shared" si="7"/>
        <v>GP.TGO_BT</v>
      </c>
      <c r="B76" s="12" cm="1">
        <f t="array" ref="B76">SUMIFS(perceel_oppervlakte,perceel_blijvende_teelt,"J")</f>
        <v>0</v>
      </c>
      <c r="C76" s="232"/>
      <c r="D76" s="223" t="s">
        <v>557</v>
      </c>
      <c r="E76" s="13" t="s">
        <v>1249</v>
      </c>
      <c r="F76" s="13" t="s">
        <v>1250</v>
      </c>
      <c r="G76" s="233" t="s">
        <v>1149</v>
      </c>
      <c r="H76" s="13">
        <v>0</v>
      </c>
      <c r="I76" s="233" t="s">
        <v>7</v>
      </c>
      <c r="J76" s="13"/>
      <c r="K76" s="236" t="str">
        <f t="shared" ca="1" si="6"/>
        <v>{=SOMMEN.ALS(perceel_oppervlakte;perceel_blijvende_teelt;"J")}</v>
      </c>
    </row>
    <row r="77" spans="1:11" x14ac:dyDescent="0.25">
      <c r="A77" s="221" t="str">
        <f t="shared" si="7"/>
        <v>GP.TGO_GB_INZAAI</v>
      </c>
      <c r="B77" s="12">
        <f>SUMIFS(perceel_oppervlakte,perceel_groene_braak_inzaai_cond,"J",perceel_niet_productief_hoofdteelt,"J")</f>
        <v>0</v>
      </c>
      <c r="C77" s="232"/>
      <c r="D77" s="223" t="s">
        <v>557</v>
      </c>
      <c r="E77" s="181" t="s">
        <v>1652</v>
      </c>
      <c r="F77" s="400" t="s">
        <v>1624</v>
      </c>
      <c r="G77" s="233" t="s">
        <v>1149</v>
      </c>
      <c r="H77" s="12">
        <v>0</v>
      </c>
      <c r="I77" s="233" t="s">
        <v>7</v>
      </c>
      <c r="J77" s="13"/>
      <c r="K77" s="236" t="str">
        <f t="shared" ca="1" si="6"/>
        <v>=SOMMEN.ALS(perceel_oppervlakte;perceel_groene_braak_inzaai_cond;"J";perceel_niet_productief_hoofdteelt;"J")</v>
      </c>
    </row>
    <row r="78" spans="1:11" x14ac:dyDescent="0.25">
      <c r="A78" s="221" t="str">
        <f t="shared" si="7"/>
        <v>GP.TGO_GB_SPON</v>
      </c>
      <c r="B78" s="12">
        <f>SUMIFS(perceel_oppervlakte,perceel_groene_braak_spontane_opkomst_cond,"J",perceel_niet_productief_hoofdteelt,"J")</f>
        <v>0</v>
      </c>
      <c r="C78" s="232"/>
      <c r="D78" s="223" t="s">
        <v>557</v>
      </c>
      <c r="E78" s="181" t="s">
        <v>1656</v>
      </c>
      <c r="F78" s="400" t="s">
        <v>1625</v>
      </c>
      <c r="G78" s="233" t="s">
        <v>1149</v>
      </c>
      <c r="H78" s="13">
        <v>0</v>
      </c>
      <c r="I78" s="233" t="s">
        <v>7</v>
      </c>
      <c r="J78" s="13"/>
      <c r="K78" s="236" t="str">
        <f t="shared" ca="1" si="6"/>
        <v>=SOMMEN.ALS(perceel_oppervlakte;perceel_groene_braak_spontane_opkomst_cond;"J";perceel_niet_productief_hoofdteelt;"J")</v>
      </c>
    </row>
    <row r="79" spans="1:11" x14ac:dyDescent="0.25">
      <c r="A79" s="221" t="str">
        <f t="shared" si="7"/>
        <v>GP.TGO_SLOOT_GRENZEND_AAN</v>
      </c>
      <c r="B79" s="12">
        <f>SUMIFS(perceel_oppervlakte,perceel_sloot_grenzend_aan_cond,"J",perceel_niet_productief_hoofdteelt,"J")</f>
        <v>0</v>
      </c>
      <c r="C79" s="232"/>
      <c r="D79" s="223" t="s">
        <v>557</v>
      </c>
      <c r="E79" s="181" t="s">
        <v>1653</v>
      </c>
      <c r="F79" s="400" t="s">
        <v>1626</v>
      </c>
      <c r="G79" s="233" t="s">
        <v>1149</v>
      </c>
      <c r="H79" s="12">
        <v>0</v>
      </c>
      <c r="I79" s="233" t="s">
        <v>7</v>
      </c>
      <c r="J79" s="13"/>
      <c r="K79" s="236" t="str">
        <f t="shared" ca="1" si="6"/>
        <v>=SOMMEN.ALS(perceel_oppervlakte;perceel_sloot_grenzend_aan_cond;"J";perceel_niet_productief_hoofdteelt;"J")</v>
      </c>
    </row>
    <row r="80" spans="1:11" x14ac:dyDescent="0.25">
      <c r="A80" s="221" t="str">
        <f t="shared" si="7"/>
        <v>GP.TGO_RIET</v>
      </c>
      <c r="B80" s="12">
        <f>SUMIFS(perceel_oppervlakte,perceel_rietzoom_cond,"J",perceel_niet_productief_hoofdteelt,"J")</f>
        <v>0</v>
      </c>
      <c r="C80" s="232"/>
      <c r="D80" s="223" t="s">
        <v>557</v>
      </c>
      <c r="E80" s="181" t="s">
        <v>1657</v>
      </c>
      <c r="F80" s="400" t="s">
        <v>1627</v>
      </c>
      <c r="G80" s="233" t="s">
        <v>1149</v>
      </c>
      <c r="H80" s="13">
        <v>0</v>
      </c>
      <c r="I80" s="233" t="s">
        <v>7</v>
      </c>
      <c r="J80" s="13"/>
      <c r="K80" s="236" t="str">
        <f t="shared" ca="1" si="6"/>
        <v>=SOMMEN.ALS(perceel_oppervlakte;perceel_rietzoom_cond;"J";perceel_niet_productief_hoofdteelt;"J")</v>
      </c>
    </row>
    <row r="81" spans="1:11" x14ac:dyDescent="0.25">
      <c r="A81" s="221" t="str">
        <f t="shared" si="7"/>
        <v>GP.TGO_ZANDWAL</v>
      </c>
      <c r="B81" s="12">
        <f>SUMIFS(perceel_oppervlakte,perceel_zandwal_cond,"J",perceel_niet_productief_hoofdteelt,"J")</f>
        <v>0</v>
      </c>
      <c r="C81" s="232"/>
      <c r="D81" s="223" t="s">
        <v>557</v>
      </c>
      <c r="E81" s="181" t="s">
        <v>1654</v>
      </c>
      <c r="F81" s="400" t="s">
        <v>1628</v>
      </c>
      <c r="G81" s="233" t="s">
        <v>1149</v>
      </c>
      <c r="H81" s="12">
        <v>0</v>
      </c>
      <c r="I81" s="233" t="s">
        <v>7</v>
      </c>
      <c r="J81" s="13"/>
      <c r="K81" s="236" t="str">
        <f t="shared" ca="1" si="6"/>
        <v>=SOMMEN.ALS(perceel_oppervlakte;perceel_zandwal_cond;"J";perceel_niet_productief_hoofdteelt;"J")</v>
      </c>
    </row>
    <row r="82" spans="1:11" x14ac:dyDescent="0.25">
      <c r="A82" s="221" t="str">
        <f t="shared" si="7"/>
        <v>GP.TGO_SCHOUWPAD</v>
      </c>
      <c r="B82" s="12">
        <f>SUMIFS(perceel_oppervlakte,perceel_schouwpad_cond,"J",perceel_niet_productief_hoofdteelt,"J")</f>
        <v>0</v>
      </c>
      <c r="C82" s="232"/>
      <c r="D82" s="223" t="s">
        <v>557</v>
      </c>
      <c r="E82" s="181" t="s">
        <v>1655</v>
      </c>
      <c r="F82" s="400" t="s">
        <v>1629</v>
      </c>
      <c r="G82" s="233" t="s">
        <v>1149</v>
      </c>
      <c r="H82" s="13">
        <v>0</v>
      </c>
      <c r="I82" s="233" t="s">
        <v>7</v>
      </c>
      <c r="J82" s="13"/>
      <c r="K82" s="236" t="str">
        <f t="shared" ca="1" si="6"/>
        <v>=SOMMEN.ALS(perceel_oppervlakte;perceel_schouwpad_cond;"J";perceel_niet_productief_hoofdteelt;"J")</v>
      </c>
    </row>
    <row r="83" spans="1:11" x14ac:dyDescent="0.25">
      <c r="A83" s="221" t="str">
        <f t="shared" si="7"/>
        <v>GP.TGO_RUIGTE_P_LNDBWPRCL</v>
      </c>
      <c r="B83" s="12">
        <f>SUMIFS(perceel_oppervlakte,perceel_ruigtes_op_bouwland_cond,"J",perceel_niet_productief_hoofdteelt,"J")</f>
        <v>0</v>
      </c>
      <c r="C83" s="232"/>
      <c r="D83" s="223" t="s">
        <v>557</v>
      </c>
      <c r="E83" s="181" t="s">
        <v>1776</v>
      </c>
      <c r="F83" s="400" t="s">
        <v>1773</v>
      </c>
      <c r="G83" s="233" t="s">
        <v>1149</v>
      </c>
      <c r="H83" s="12">
        <v>0</v>
      </c>
      <c r="I83" s="233" t="s">
        <v>7</v>
      </c>
      <c r="J83" s="13"/>
      <c r="K83" s="236" t="str">
        <f t="shared" ca="1" si="6"/>
        <v>=SOMMEN.ALS(perceel_oppervlakte;perceel_ruigtes_op_bouwland_cond;"J";perceel_niet_productief_hoofdteelt;"J")</v>
      </c>
    </row>
    <row r="84" spans="1:11" x14ac:dyDescent="0.25">
      <c r="A84" s="221" t="str">
        <f t="shared" si="7"/>
        <v>GP.TGO_STROOK_WILD_GRAS</v>
      </c>
      <c r="B84" s="12">
        <f>SUMIFS(perceel_oppervlakte,perceel_stroken_wild_gras_cond,"J",perceel_niet_productief_hoofdteelt,"J")</f>
        <v>0</v>
      </c>
      <c r="C84" s="232"/>
      <c r="D84" s="223" t="s">
        <v>557</v>
      </c>
      <c r="E84" s="181" t="s">
        <v>1778</v>
      </c>
      <c r="F84" s="400" t="s">
        <v>1774</v>
      </c>
      <c r="G84" s="233" t="s">
        <v>1149</v>
      </c>
      <c r="H84" s="13">
        <v>0</v>
      </c>
      <c r="I84" s="233" t="s">
        <v>7</v>
      </c>
      <c r="J84" s="13"/>
      <c r="K84" s="236" t="str">
        <f t="shared" ca="1" si="6"/>
        <v>=SOMMEN.ALS(perceel_oppervlakte;perceel_stroken_wild_gras_cond;"J";perceel_niet_productief_hoofdteelt;"J")</v>
      </c>
    </row>
    <row r="85" spans="1:11" x14ac:dyDescent="0.25">
      <c r="A85" s="221" t="str">
        <f t="shared" si="7"/>
        <v>GP.TGO_GRAFT</v>
      </c>
      <c r="B85" s="12">
        <f>SUMIFS(perceel_oppervlakte,perceel_graften_cond,"J",perceel_niet_productief_hoofdteelt,"J")</f>
        <v>0</v>
      </c>
      <c r="C85" s="232"/>
      <c r="D85" s="223" t="s">
        <v>557</v>
      </c>
      <c r="E85" s="181" t="s">
        <v>1777</v>
      </c>
      <c r="F85" s="400" t="s">
        <v>1775</v>
      </c>
      <c r="G85" s="233" t="s">
        <v>1149</v>
      </c>
      <c r="H85" s="12">
        <v>0</v>
      </c>
      <c r="I85" s="233" t="s">
        <v>7</v>
      </c>
      <c r="J85" s="13"/>
      <c r="K85" s="236" t="str">
        <f t="shared" ca="1" si="6"/>
        <v>=SOMMEN.ALS(perceel_oppervlakte;perceel_graften_cond;"J";perceel_niet_productief_hoofdteelt;"J")</v>
      </c>
    </row>
    <row r="86" spans="1:11" x14ac:dyDescent="0.25">
      <c r="A86" s="29" t="str">
        <f t="shared" si="7"/>
        <v>G.SNOEI_DTM_AANVR</v>
      </c>
      <c r="B86" s="225">
        <v>1</v>
      </c>
      <c r="C86" s="231"/>
      <c r="D86" s="220" t="s">
        <v>557</v>
      </c>
      <c r="E86" s="12" t="s">
        <v>1251</v>
      </c>
      <c r="F86" s="12" t="s">
        <v>1252</v>
      </c>
      <c r="G86" s="32" t="s">
        <v>572</v>
      </c>
      <c r="H86" s="225">
        <v>1</v>
      </c>
      <c r="I86" s="32" t="s">
        <v>7</v>
      </c>
      <c r="J86" s="12"/>
      <c r="K86" s="236" t="e">
        <f t="shared" ca="1" si="6"/>
        <v>#N/A</v>
      </c>
    </row>
    <row r="87" spans="1:11" x14ac:dyDescent="0.25">
      <c r="A87" s="29" t="str">
        <f t="shared" si="7"/>
        <v>G.AANVR_SNOEI</v>
      </c>
      <c r="B87" s="12" t="b">
        <v>0</v>
      </c>
      <c r="C87" s="231"/>
      <c r="D87" s="220" t="s">
        <v>557</v>
      </c>
      <c r="E87" s="12" t="s">
        <v>1253</v>
      </c>
      <c r="F87" s="12" t="s">
        <v>1254</v>
      </c>
      <c r="G87" s="32" t="s">
        <v>1255</v>
      </c>
      <c r="H87" s="12" t="s">
        <v>310</v>
      </c>
      <c r="I87" s="32" t="s">
        <v>7</v>
      </c>
      <c r="J87" s="12"/>
      <c r="K87" s="236" t="e">
        <f t="shared" ca="1" si="6"/>
        <v>#N/A</v>
      </c>
    </row>
  </sheetData>
  <dataValidations disablePrompts="1" count="8">
    <dataValidation type="list" allowBlank="1" showInputMessage="1" showErrorMessage="1" sqref="F7:F24 F26:F52 G54:G87" xr:uid="{25D9D081-07EA-4CC3-9AEF-42021131F77A}">
      <formula1>"Tekst,Numeriek,Datum,Boolean"</formula1>
    </dataValidation>
    <dataValidation type="list" allowBlank="1" showInputMessage="1" showErrorMessage="1" sqref="G7:G24 J7:J24 J26:J52 G26:G52 I54:I87" xr:uid="{B5847FCA-8D4C-4295-88CB-432D6AEBA152}">
      <formula1>"J,N"</formula1>
    </dataValidation>
    <dataValidation type="list" allowBlank="1" showInputMessage="1" showErrorMessage="1" sqref="I26:I27" xr:uid="{A307A74D-BE84-4B79-ABAD-42793F90236D}">
      <formula1>$J$5:$J$29</formula1>
    </dataValidation>
    <dataValidation type="list" allowBlank="1" showInputMessage="1" showErrorMessage="1" sqref="H26:H27" xr:uid="{0F9989D5-E773-4FA9-A15C-75B91CF86E54}">
      <formula1>$I$5:$I$29</formula1>
    </dataValidation>
    <dataValidation type="list" allowBlank="1" showInputMessage="1" showErrorMessage="1" sqref="H7:H24" xr:uid="{D092D43D-6661-4DBB-9C80-9FA8E2FD6A38}">
      <formula1>$I$5:$I$11</formula1>
    </dataValidation>
    <dataValidation type="list" allowBlank="1" showInputMessage="1" showErrorMessage="1" sqref="I7:I24" xr:uid="{FB04AA90-B051-426A-92A0-88D0729C886B}">
      <formula1>$J$5:$J$11</formula1>
    </dataValidation>
    <dataValidation type="list" allowBlank="1" showInputMessage="1" showErrorMessage="1" sqref="I28:I52" xr:uid="{14C11B25-C68C-4278-BE4B-211AF458BB42}">
      <formula1>$J$4:$J$28</formula1>
    </dataValidation>
    <dataValidation type="list" allowBlank="1" showInputMessage="1" showErrorMessage="1" sqref="H28:H52" xr:uid="{B1B1DF5A-0342-4641-8135-F8BA7953D0A1}">
      <formula1>$I$4:$I$28</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596F5-018A-4ED8-9D01-2B40DBB3A16E}">
  <sheetPr codeName="Blad8"/>
  <dimension ref="B1:R310"/>
  <sheetViews>
    <sheetView zoomScale="85" zoomScaleNormal="85" workbookViewId="0">
      <pane ySplit="2" topLeftCell="A123" activePane="bottomLeft" state="frozen"/>
      <selection pane="bottomLeft" activeCell="D12" sqref="D12"/>
    </sheetView>
  </sheetViews>
  <sheetFormatPr defaultRowHeight="15" x14ac:dyDescent="0.25"/>
  <cols>
    <col min="2" max="2" width="32.85546875" customWidth="1"/>
    <col min="4" max="4" width="43.42578125" customWidth="1"/>
    <col min="5" max="5" width="8.85546875" bestFit="1" customWidth="1"/>
    <col min="6" max="6" width="8.85546875" customWidth="1"/>
    <col min="7" max="7" width="13.5703125" bestFit="1" customWidth="1"/>
    <col min="8" max="9" width="13.5703125" customWidth="1"/>
    <col min="10" max="10" width="32.85546875" bestFit="1" customWidth="1"/>
    <col min="11" max="11" width="14.85546875" style="183" bestFit="1" customWidth="1"/>
    <col min="12" max="17" width="7.7109375" customWidth="1"/>
    <col min="18" max="18" width="11.5703125" customWidth="1"/>
  </cols>
  <sheetData>
    <row r="1" spans="2:18" x14ac:dyDescent="0.25">
      <c r="B1" s="7" t="s">
        <v>584</v>
      </c>
      <c r="D1" s="7" t="s">
        <v>583</v>
      </c>
    </row>
    <row r="2" spans="2:18" ht="138" customHeight="1" thickBot="1" x14ac:dyDescent="0.3">
      <c r="E2" s="62" t="s">
        <v>417</v>
      </c>
      <c r="F2" s="62" t="s">
        <v>440</v>
      </c>
      <c r="G2" s="62" t="s">
        <v>525</v>
      </c>
      <c r="H2" s="62"/>
      <c r="I2" s="62" t="s">
        <v>795</v>
      </c>
      <c r="J2" s="62" t="s">
        <v>266</v>
      </c>
      <c r="K2" s="184" t="s">
        <v>259</v>
      </c>
      <c r="L2" s="182" t="s">
        <v>260</v>
      </c>
      <c r="M2" s="182" t="s">
        <v>261</v>
      </c>
      <c r="N2" s="182" t="s">
        <v>262</v>
      </c>
      <c r="O2" s="378" t="s">
        <v>263</v>
      </c>
      <c r="P2" s="182" t="s">
        <v>264</v>
      </c>
      <c r="Q2" s="182" t="s">
        <v>265</v>
      </c>
      <c r="R2" s="182" t="s">
        <v>802</v>
      </c>
    </row>
    <row r="3" spans="2:18" x14ac:dyDescent="0.25">
      <c r="B3" t="s">
        <v>687</v>
      </c>
      <c r="D3" s="90" t="s">
        <v>687</v>
      </c>
      <c r="E3" s="91" t="s">
        <v>784</v>
      </c>
      <c r="F3" s="91" t="s">
        <v>313</v>
      </c>
      <c r="G3" s="91" t="s">
        <v>526</v>
      </c>
      <c r="H3" s="91" t="s">
        <v>528</v>
      </c>
      <c r="I3" s="132" t="s">
        <v>1458</v>
      </c>
      <c r="J3" s="92" t="s">
        <v>687</v>
      </c>
      <c r="K3" s="360">
        <v>105</v>
      </c>
      <c r="L3" s="387">
        <v>16</v>
      </c>
      <c r="M3" s="92">
        <v>4</v>
      </c>
      <c r="N3" s="92">
        <v>4</v>
      </c>
      <c r="O3" s="373">
        <v>4</v>
      </c>
      <c r="P3" s="92">
        <v>2</v>
      </c>
      <c r="Q3" s="93">
        <v>2</v>
      </c>
      <c r="R3" t="b">
        <f>L3=SUM(M3:Q3)</f>
        <v>1</v>
      </c>
    </row>
    <row r="4" spans="2:18" x14ac:dyDescent="0.25">
      <c r="B4" t="s">
        <v>1692</v>
      </c>
      <c r="D4" s="94" t="s">
        <v>687</v>
      </c>
      <c r="E4" s="44" t="s">
        <v>784</v>
      </c>
      <c r="F4" s="44" t="s">
        <v>314</v>
      </c>
      <c r="G4" s="44" t="s">
        <v>526</v>
      </c>
      <c r="H4" s="44" t="s">
        <v>528</v>
      </c>
      <c r="I4" s="132" t="s">
        <v>1458</v>
      </c>
      <c r="J4" s="45" t="s">
        <v>687</v>
      </c>
      <c r="K4" s="185">
        <v>105</v>
      </c>
      <c r="L4" s="388">
        <v>16</v>
      </c>
      <c r="M4" s="45">
        <v>4</v>
      </c>
      <c r="N4" s="45">
        <v>4</v>
      </c>
      <c r="O4" s="379">
        <v>4</v>
      </c>
      <c r="P4" s="45">
        <v>2</v>
      </c>
      <c r="Q4" s="95">
        <v>2</v>
      </c>
      <c r="R4" t="b">
        <f t="shared" ref="R4:R67" si="0">L4=SUM(M4:Q4)</f>
        <v>1</v>
      </c>
    </row>
    <row r="5" spans="2:18" x14ac:dyDescent="0.25">
      <c r="B5" t="s">
        <v>1691</v>
      </c>
      <c r="D5" s="94" t="s">
        <v>687</v>
      </c>
      <c r="E5" s="44" t="s">
        <v>784</v>
      </c>
      <c r="F5" s="44" t="s">
        <v>404</v>
      </c>
      <c r="G5" s="44" t="s">
        <v>526</v>
      </c>
      <c r="H5" s="44" t="s">
        <v>528</v>
      </c>
      <c r="I5" s="132" t="s">
        <v>1458</v>
      </c>
      <c r="J5" s="45" t="s">
        <v>687</v>
      </c>
      <c r="K5" s="189">
        <v>105</v>
      </c>
      <c r="L5" s="388">
        <v>16</v>
      </c>
      <c r="M5" s="45">
        <v>4</v>
      </c>
      <c r="N5" s="45">
        <v>4</v>
      </c>
      <c r="O5" s="379">
        <v>4</v>
      </c>
      <c r="P5" s="45">
        <v>2</v>
      </c>
      <c r="Q5" s="95">
        <v>2</v>
      </c>
      <c r="R5" t="b">
        <f t="shared" si="0"/>
        <v>1</v>
      </c>
    </row>
    <row r="6" spans="2:18" x14ac:dyDescent="0.25">
      <c r="B6" t="s">
        <v>1693</v>
      </c>
      <c r="D6" s="94" t="s">
        <v>687</v>
      </c>
      <c r="E6" s="44" t="s">
        <v>784</v>
      </c>
      <c r="F6" s="44" t="s">
        <v>405</v>
      </c>
      <c r="G6" s="44" t="s">
        <v>526</v>
      </c>
      <c r="H6" s="44" t="s">
        <v>528</v>
      </c>
      <c r="I6" s="132" t="s">
        <v>1458</v>
      </c>
      <c r="J6" s="45" t="s">
        <v>687</v>
      </c>
      <c r="K6" s="185">
        <v>60</v>
      </c>
      <c r="L6" s="388">
        <v>16</v>
      </c>
      <c r="M6" s="45">
        <v>4</v>
      </c>
      <c r="N6" s="45">
        <v>4</v>
      </c>
      <c r="O6" s="379">
        <v>4</v>
      </c>
      <c r="P6" s="45">
        <v>2</v>
      </c>
      <c r="Q6" s="95">
        <v>2</v>
      </c>
      <c r="R6" t="b">
        <f t="shared" si="0"/>
        <v>1</v>
      </c>
    </row>
    <row r="7" spans="2:18" x14ac:dyDescent="0.25">
      <c r="B7" t="s">
        <v>1694</v>
      </c>
      <c r="D7" s="94" t="s">
        <v>687</v>
      </c>
      <c r="E7" s="44" t="s">
        <v>784</v>
      </c>
      <c r="F7" s="44" t="s">
        <v>406</v>
      </c>
      <c r="G7" s="44" t="s">
        <v>526</v>
      </c>
      <c r="H7" s="44" t="s">
        <v>528</v>
      </c>
      <c r="I7" s="132" t="s">
        <v>1458</v>
      </c>
      <c r="J7" s="45" t="s">
        <v>687</v>
      </c>
      <c r="K7" s="185">
        <v>60</v>
      </c>
      <c r="L7" s="388">
        <v>16</v>
      </c>
      <c r="M7" s="45">
        <v>4</v>
      </c>
      <c r="N7" s="45">
        <v>4</v>
      </c>
      <c r="O7" s="379">
        <v>4</v>
      </c>
      <c r="P7" s="45">
        <v>2</v>
      </c>
      <c r="Q7" s="95">
        <v>2</v>
      </c>
      <c r="R7" t="b">
        <f t="shared" si="0"/>
        <v>1</v>
      </c>
    </row>
    <row r="8" spans="2:18" x14ac:dyDescent="0.25">
      <c r="B8" t="s">
        <v>1695</v>
      </c>
      <c r="D8" s="94" t="s">
        <v>687</v>
      </c>
      <c r="E8" s="44" t="s">
        <v>784</v>
      </c>
      <c r="F8" s="44" t="s">
        <v>407</v>
      </c>
      <c r="G8" s="44" t="s">
        <v>526</v>
      </c>
      <c r="H8" s="44" t="s">
        <v>528</v>
      </c>
      <c r="I8" s="132" t="s">
        <v>1458</v>
      </c>
      <c r="J8" s="45" t="s">
        <v>687</v>
      </c>
      <c r="K8" s="185">
        <v>60</v>
      </c>
      <c r="L8" s="388">
        <v>16</v>
      </c>
      <c r="M8" s="45">
        <v>4</v>
      </c>
      <c r="N8" s="45">
        <v>4</v>
      </c>
      <c r="O8" s="379">
        <v>4</v>
      </c>
      <c r="P8" s="45">
        <v>2</v>
      </c>
      <c r="Q8" s="95">
        <v>2</v>
      </c>
      <c r="R8" t="b">
        <f t="shared" si="0"/>
        <v>1</v>
      </c>
    </row>
    <row r="9" spans="2:18" x14ac:dyDescent="0.25">
      <c r="B9" t="s">
        <v>1696</v>
      </c>
      <c r="D9" s="94" t="s">
        <v>687</v>
      </c>
      <c r="E9" s="44" t="s">
        <v>784</v>
      </c>
      <c r="F9" s="44" t="s">
        <v>408</v>
      </c>
      <c r="G9" s="44" t="s">
        <v>526</v>
      </c>
      <c r="H9" s="44" t="s">
        <v>528</v>
      </c>
      <c r="I9" s="132" t="s">
        <v>1458</v>
      </c>
      <c r="J9" s="45" t="s">
        <v>687</v>
      </c>
      <c r="K9" s="185">
        <v>60</v>
      </c>
      <c r="L9" s="388">
        <v>16</v>
      </c>
      <c r="M9" s="45">
        <v>4</v>
      </c>
      <c r="N9" s="45">
        <v>4</v>
      </c>
      <c r="O9" s="379">
        <v>4</v>
      </c>
      <c r="P9" s="45">
        <v>2</v>
      </c>
      <c r="Q9" s="95">
        <v>2</v>
      </c>
      <c r="R9" t="b">
        <f t="shared" si="0"/>
        <v>1</v>
      </c>
    </row>
    <row r="10" spans="2:18" x14ac:dyDescent="0.25">
      <c r="B10" t="s">
        <v>1697</v>
      </c>
      <c r="D10" s="94" t="s">
        <v>687</v>
      </c>
      <c r="E10" s="44" t="s">
        <v>784</v>
      </c>
      <c r="F10" s="44" t="s">
        <v>409</v>
      </c>
      <c r="G10" s="44" t="s">
        <v>526</v>
      </c>
      <c r="H10" s="44" t="s">
        <v>528</v>
      </c>
      <c r="I10" s="132" t="s">
        <v>1458</v>
      </c>
      <c r="J10" s="45" t="s">
        <v>687</v>
      </c>
      <c r="K10" s="185">
        <v>60</v>
      </c>
      <c r="L10" s="388">
        <v>16</v>
      </c>
      <c r="M10" s="45">
        <v>4</v>
      </c>
      <c r="N10" s="45">
        <v>4</v>
      </c>
      <c r="O10" s="379">
        <v>4</v>
      </c>
      <c r="P10" s="45">
        <v>2</v>
      </c>
      <c r="Q10" s="95">
        <v>2</v>
      </c>
      <c r="R10" t="b">
        <f t="shared" si="0"/>
        <v>1</v>
      </c>
    </row>
    <row r="11" spans="2:18" x14ac:dyDescent="0.25">
      <c r="B11" t="s">
        <v>796</v>
      </c>
      <c r="D11" s="94" t="s">
        <v>687</v>
      </c>
      <c r="E11" s="44" t="s">
        <v>784</v>
      </c>
      <c r="F11" s="44" t="s">
        <v>410</v>
      </c>
      <c r="G11" s="44" t="s">
        <v>526</v>
      </c>
      <c r="H11" s="44" t="s">
        <v>528</v>
      </c>
      <c r="I11" s="132" t="s">
        <v>1458</v>
      </c>
      <c r="J11" s="45" t="s">
        <v>687</v>
      </c>
      <c r="K11" s="185"/>
      <c r="L11" s="45"/>
      <c r="M11" s="45"/>
      <c r="N11" s="45"/>
      <c r="O11" s="45"/>
      <c r="P11" s="45"/>
      <c r="Q11" s="95"/>
      <c r="R11" t="b">
        <f t="shared" si="0"/>
        <v>1</v>
      </c>
    </row>
    <row r="12" spans="2:18" x14ac:dyDescent="0.25">
      <c r="B12" t="s">
        <v>694</v>
      </c>
      <c r="D12" s="94" t="s">
        <v>687</v>
      </c>
      <c r="E12" s="44" t="s">
        <v>784</v>
      </c>
      <c r="F12" s="44" t="s">
        <v>411</v>
      </c>
      <c r="G12" s="44" t="s">
        <v>526</v>
      </c>
      <c r="H12" s="44" t="s">
        <v>528</v>
      </c>
      <c r="I12" s="132" t="s">
        <v>1458</v>
      </c>
      <c r="J12" s="45" t="s">
        <v>687</v>
      </c>
      <c r="K12" s="185"/>
      <c r="L12" s="45"/>
      <c r="M12" s="45"/>
      <c r="N12" s="45"/>
      <c r="O12" s="45"/>
      <c r="P12" s="45"/>
      <c r="Q12" s="95"/>
      <c r="R12" t="b">
        <f t="shared" si="0"/>
        <v>1</v>
      </c>
    </row>
    <row r="13" spans="2:18" x14ac:dyDescent="0.25">
      <c r="B13" t="s">
        <v>1614</v>
      </c>
      <c r="D13" s="94" t="s">
        <v>687</v>
      </c>
      <c r="E13" s="44" t="s">
        <v>784</v>
      </c>
      <c r="F13" s="44" t="s">
        <v>412</v>
      </c>
      <c r="G13" s="44" t="s">
        <v>526</v>
      </c>
      <c r="H13" s="44" t="s">
        <v>528</v>
      </c>
      <c r="I13" s="132" t="s">
        <v>1458</v>
      </c>
      <c r="J13" s="45" t="s">
        <v>687</v>
      </c>
      <c r="K13" s="185"/>
      <c r="L13" s="45"/>
      <c r="M13" s="45"/>
      <c r="N13" s="45"/>
      <c r="O13" s="45"/>
      <c r="P13" s="45"/>
      <c r="Q13" s="95"/>
      <c r="R13" t="b">
        <f t="shared" si="0"/>
        <v>1</v>
      </c>
    </row>
    <row r="14" spans="2:18" x14ac:dyDescent="0.25">
      <c r="B14" t="s">
        <v>1699</v>
      </c>
      <c r="D14" s="94" t="s">
        <v>687</v>
      </c>
      <c r="E14" s="44" t="s">
        <v>784</v>
      </c>
      <c r="F14" s="44" t="s">
        <v>413</v>
      </c>
      <c r="G14" s="44" t="s">
        <v>526</v>
      </c>
      <c r="H14" s="44" t="s">
        <v>528</v>
      </c>
      <c r="I14" s="132" t="s">
        <v>1458</v>
      </c>
      <c r="J14" s="45" t="s">
        <v>687</v>
      </c>
      <c r="K14" s="185"/>
      <c r="L14" s="45"/>
      <c r="M14" s="45"/>
      <c r="N14" s="45"/>
      <c r="O14" s="45"/>
      <c r="P14" s="45"/>
      <c r="Q14" s="95"/>
      <c r="R14" t="b">
        <f t="shared" si="0"/>
        <v>1</v>
      </c>
    </row>
    <row r="15" spans="2:18" x14ac:dyDescent="0.25">
      <c r="B15" t="s">
        <v>1698</v>
      </c>
      <c r="D15" s="94" t="s">
        <v>687</v>
      </c>
      <c r="E15" s="44" t="s">
        <v>784</v>
      </c>
      <c r="F15" s="44" t="s">
        <v>414</v>
      </c>
      <c r="G15" s="44" t="s">
        <v>526</v>
      </c>
      <c r="H15" s="44" t="s">
        <v>528</v>
      </c>
      <c r="I15" s="132" t="s">
        <v>1458</v>
      </c>
      <c r="J15" s="45" t="s">
        <v>687</v>
      </c>
      <c r="K15" s="185"/>
      <c r="L15" s="45"/>
      <c r="M15" s="45"/>
      <c r="N15" s="45"/>
      <c r="O15" s="45"/>
      <c r="P15" s="45"/>
      <c r="Q15" s="95"/>
      <c r="R15" t="b">
        <f t="shared" si="0"/>
        <v>1</v>
      </c>
    </row>
    <row r="16" spans="2:18" ht="15.75" thickBot="1" x14ac:dyDescent="0.3">
      <c r="B16" t="s">
        <v>1700</v>
      </c>
      <c r="D16" s="96" t="s">
        <v>687</v>
      </c>
      <c r="E16" s="97" t="s">
        <v>784</v>
      </c>
      <c r="F16" s="97" t="s">
        <v>415</v>
      </c>
      <c r="G16" s="97" t="s">
        <v>526</v>
      </c>
      <c r="H16" s="97" t="s">
        <v>528</v>
      </c>
      <c r="I16" s="132" t="s">
        <v>1458</v>
      </c>
      <c r="J16" s="98" t="s">
        <v>687</v>
      </c>
      <c r="K16" s="186"/>
      <c r="L16" s="98"/>
      <c r="M16" s="98"/>
      <c r="N16" s="98"/>
      <c r="O16" s="98"/>
      <c r="P16" s="98"/>
      <c r="Q16" s="99"/>
      <c r="R16" t="b">
        <f t="shared" si="0"/>
        <v>1</v>
      </c>
    </row>
    <row r="17" spans="2:18" x14ac:dyDescent="0.25">
      <c r="B17" t="s">
        <v>1701</v>
      </c>
      <c r="D17" s="90" t="s">
        <v>1692</v>
      </c>
      <c r="E17" s="91" t="s">
        <v>785</v>
      </c>
      <c r="F17" s="91" t="s">
        <v>313</v>
      </c>
      <c r="G17" s="91" t="s">
        <v>526</v>
      </c>
      <c r="H17" s="91" t="s">
        <v>528</v>
      </c>
      <c r="I17" s="132" t="s">
        <v>1458</v>
      </c>
      <c r="J17" s="92" t="s">
        <v>1143</v>
      </c>
      <c r="K17" s="359">
        <v>1995</v>
      </c>
      <c r="L17" s="92">
        <v>7</v>
      </c>
      <c r="M17" s="92">
        <v>3</v>
      </c>
      <c r="N17" s="92">
        <v>2</v>
      </c>
      <c r="O17" s="92">
        <v>0</v>
      </c>
      <c r="P17" s="92">
        <v>1</v>
      </c>
      <c r="Q17" s="93">
        <v>1</v>
      </c>
      <c r="R17" t="b">
        <f t="shared" si="0"/>
        <v>1</v>
      </c>
    </row>
    <row r="18" spans="2:18" x14ac:dyDescent="0.25">
      <c r="B18" t="s">
        <v>1702</v>
      </c>
      <c r="D18" s="94" t="s">
        <v>1692</v>
      </c>
      <c r="E18" s="44" t="s">
        <v>785</v>
      </c>
      <c r="F18" s="44" t="s">
        <v>314</v>
      </c>
      <c r="G18" s="44" t="s">
        <v>526</v>
      </c>
      <c r="H18" s="44" t="s">
        <v>528</v>
      </c>
      <c r="I18" s="132" t="s">
        <v>1458</v>
      </c>
      <c r="J18" s="45" t="s">
        <v>1143</v>
      </c>
      <c r="K18" s="185">
        <v>1995</v>
      </c>
      <c r="L18" s="45">
        <v>7</v>
      </c>
      <c r="M18" s="45">
        <v>3</v>
      </c>
      <c r="N18" s="45">
        <v>2</v>
      </c>
      <c r="O18" s="45">
        <v>0</v>
      </c>
      <c r="P18" s="45">
        <v>1</v>
      </c>
      <c r="Q18" s="95">
        <v>1</v>
      </c>
      <c r="R18" t="b">
        <f t="shared" si="0"/>
        <v>1</v>
      </c>
    </row>
    <row r="19" spans="2:18" x14ac:dyDescent="0.25">
      <c r="B19" t="s">
        <v>1703</v>
      </c>
      <c r="D19" s="94" t="s">
        <v>1692</v>
      </c>
      <c r="E19" s="44" t="s">
        <v>785</v>
      </c>
      <c r="F19" s="44" t="s">
        <v>404</v>
      </c>
      <c r="G19" s="44" t="s">
        <v>526</v>
      </c>
      <c r="H19" s="44" t="s">
        <v>528</v>
      </c>
      <c r="I19" s="132" t="s">
        <v>1458</v>
      </c>
      <c r="J19" s="45" t="s">
        <v>1143</v>
      </c>
      <c r="K19" s="185">
        <v>1995</v>
      </c>
      <c r="L19" s="45">
        <v>7</v>
      </c>
      <c r="M19" s="45">
        <v>3</v>
      </c>
      <c r="N19" s="45">
        <v>2</v>
      </c>
      <c r="O19" s="45">
        <v>0</v>
      </c>
      <c r="P19" s="45">
        <v>1</v>
      </c>
      <c r="Q19" s="95">
        <v>1</v>
      </c>
      <c r="R19" t="b">
        <f t="shared" si="0"/>
        <v>1</v>
      </c>
    </row>
    <row r="20" spans="2:18" x14ac:dyDescent="0.25">
      <c r="B20" t="s">
        <v>1704</v>
      </c>
      <c r="D20" s="94" t="s">
        <v>1692</v>
      </c>
      <c r="E20" s="44" t="s">
        <v>785</v>
      </c>
      <c r="F20" s="44" t="s">
        <v>405</v>
      </c>
      <c r="G20" s="44" t="s">
        <v>526</v>
      </c>
      <c r="H20" s="44" t="s">
        <v>528</v>
      </c>
      <c r="I20" s="132" t="s">
        <v>1458</v>
      </c>
      <c r="J20" s="45" t="s">
        <v>1143</v>
      </c>
      <c r="K20" s="185">
        <v>2308</v>
      </c>
      <c r="L20" s="45">
        <v>7</v>
      </c>
      <c r="M20" s="45">
        <v>3</v>
      </c>
      <c r="N20" s="45">
        <v>2</v>
      </c>
      <c r="O20" s="45">
        <v>0</v>
      </c>
      <c r="P20" s="45">
        <v>1</v>
      </c>
      <c r="Q20" s="95">
        <v>1</v>
      </c>
      <c r="R20" t="b">
        <f t="shared" si="0"/>
        <v>1</v>
      </c>
    </row>
    <row r="21" spans="2:18" x14ac:dyDescent="0.25">
      <c r="B21" t="s">
        <v>1705</v>
      </c>
      <c r="D21" s="94" t="s">
        <v>1692</v>
      </c>
      <c r="E21" s="44" t="s">
        <v>785</v>
      </c>
      <c r="F21" s="44" t="s">
        <v>406</v>
      </c>
      <c r="G21" s="44" t="s">
        <v>526</v>
      </c>
      <c r="H21" s="44" t="s">
        <v>528</v>
      </c>
      <c r="I21" s="132" t="s">
        <v>1458</v>
      </c>
      <c r="J21" s="45" t="s">
        <v>1143</v>
      </c>
      <c r="K21" s="185">
        <v>2308</v>
      </c>
      <c r="L21" s="45">
        <v>7</v>
      </c>
      <c r="M21" s="45">
        <v>3</v>
      </c>
      <c r="N21" s="45">
        <v>2</v>
      </c>
      <c r="O21" s="45">
        <v>0</v>
      </c>
      <c r="P21" s="45">
        <v>1</v>
      </c>
      <c r="Q21" s="95">
        <v>1</v>
      </c>
      <c r="R21" t="b">
        <f t="shared" si="0"/>
        <v>1</v>
      </c>
    </row>
    <row r="22" spans="2:18" x14ac:dyDescent="0.25">
      <c r="B22" t="s">
        <v>1706</v>
      </c>
      <c r="D22" s="94" t="s">
        <v>1692</v>
      </c>
      <c r="E22" s="44" t="s">
        <v>785</v>
      </c>
      <c r="F22" s="44" t="s">
        <v>407</v>
      </c>
      <c r="G22" s="44" t="s">
        <v>526</v>
      </c>
      <c r="H22" s="44" t="s">
        <v>528</v>
      </c>
      <c r="I22" s="132" t="s">
        <v>1458</v>
      </c>
      <c r="J22" s="45" t="s">
        <v>1143</v>
      </c>
      <c r="K22" s="185">
        <v>2308</v>
      </c>
      <c r="L22" s="45">
        <v>7</v>
      </c>
      <c r="M22" s="45">
        <v>3</v>
      </c>
      <c r="N22" s="45">
        <v>2</v>
      </c>
      <c r="O22" s="45">
        <v>0</v>
      </c>
      <c r="P22" s="45">
        <v>1</v>
      </c>
      <c r="Q22" s="95">
        <v>1</v>
      </c>
      <c r="R22" t="b">
        <f t="shared" si="0"/>
        <v>1</v>
      </c>
    </row>
    <row r="23" spans="2:18" x14ac:dyDescent="0.25">
      <c r="B23" t="s">
        <v>1707</v>
      </c>
      <c r="D23" s="94" t="s">
        <v>1692</v>
      </c>
      <c r="E23" s="44" t="s">
        <v>785</v>
      </c>
      <c r="F23" s="44" t="s">
        <v>408</v>
      </c>
      <c r="G23" s="44" t="s">
        <v>526</v>
      </c>
      <c r="H23" s="44" t="s">
        <v>528</v>
      </c>
      <c r="I23" s="132" t="s">
        <v>1458</v>
      </c>
      <c r="J23" s="45" t="s">
        <v>1143</v>
      </c>
      <c r="K23" s="185">
        <v>2308</v>
      </c>
      <c r="L23" s="45">
        <v>7</v>
      </c>
      <c r="M23" s="45">
        <v>3</v>
      </c>
      <c r="N23" s="45">
        <v>2</v>
      </c>
      <c r="O23" s="45">
        <v>0</v>
      </c>
      <c r="P23" s="45">
        <v>1</v>
      </c>
      <c r="Q23" s="95">
        <v>1</v>
      </c>
      <c r="R23" t="b">
        <f t="shared" si="0"/>
        <v>1</v>
      </c>
    </row>
    <row r="24" spans="2:18" x14ac:dyDescent="0.25">
      <c r="B24" t="s">
        <v>1708</v>
      </c>
      <c r="D24" s="94" t="s">
        <v>1692</v>
      </c>
      <c r="E24" s="44" t="s">
        <v>785</v>
      </c>
      <c r="F24" s="44" t="s">
        <v>409</v>
      </c>
      <c r="G24" s="44" t="s">
        <v>526</v>
      </c>
      <c r="H24" s="44" t="s">
        <v>528</v>
      </c>
      <c r="I24" s="132" t="s">
        <v>1458</v>
      </c>
      <c r="J24" s="45" t="s">
        <v>1143</v>
      </c>
      <c r="K24" s="185">
        <v>2308</v>
      </c>
      <c r="L24" s="45">
        <v>7</v>
      </c>
      <c r="M24" s="45">
        <v>3</v>
      </c>
      <c r="N24" s="45">
        <v>2</v>
      </c>
      <c r="O24" s="45">
        <v>0</v>
      </c>
      <c r="P24" s="45">
        <v>1</v>
      </c>
      <c r="Q24" s="95">
        <v>1</v>
      </c>
      <c r="R24" t="b">
        <f t="shared" si="0"/>
        <v>1</v>
      </c>
    </row>
    <row r="25" spans="2:18" x14ac:dyDescent="0.25">
      <c r="D25" s="94" t="s">
        <v>1692</v>
      </c>
      <c r="E25" s="44" t="s">
        <v>785</v>
      </c>
      <c r="F25" s="44" t="s">
        <v>410</v>
      </c>
      <c r="G25" s="44" t="s">
        <v>526</v>
      </c>
      <c r="H25" s="44" t="s">
        <v>528</v>
      </c>
      <c r="I25" s="132" t="s">
        <v>1458</v>
      </c>
      <c r="J25" s="45" t="s">
        <v>1143</v>
      </c>
      <c r="K25" s="185"/>
      <c r="L25" s="45"/>
      <c r="M25" s="45"/>
      <c r="N25" s="45"/>
      <c r="O25" s="45"/>
      <c r="P25" s="45"/>
      <c r="Q25" s="95"/>
      <c r="R25" t="b">
        <f t="shared" si="0"/>
        <v>1</v>
      </c>
    </row>
    <row r="26" spans="2:18" x14ac:dyDescent="0.25">
      <c r="D26" s="94" t="s">
        <v>1692</v>
      </c>
      <c r="E26" s="44" t="s">
        <v>785</v>
      </c>
      <c r="F26" s="44" t="s">
        <v>411</v>
      </c>
      <c r="G26" s="44" t="s">
        <v>526</v>
      </c>
      <c r="H26" s="44" t="s">
        <v>528</v>
      </c>
      <c r="I26" s="132" t="s">
        <v>1458</v>
      </c>
      <c r="J26" s="45" t="s">
        <v>1143</v>
      </c>
      <c r="K26" s="185"/>
      <c r="L26" s="45"/>
      <c r="M26" s="45"/>
      <c r="N26" s="45"/>
      <c r="O26" s="45"/>
      <c r="P26" s="45"/>
      <c r="Q26" s="95"/>
      <c r="R26" t="b">
        <f t="shared" si="0"/>
        <v>1</v>
      </c>
    </row>
    <row r="27" spans="2:18" x14ac:dyDescent="0.25">
      <c r="D27" s="94" t="s">
        <v>1692</v>
      </c>
      <c r="E27" s="44" t="s">
        <v>785</v>
      </c>
      <c r="F27" s="44" t="s">
        <v>412</v>
      </c>
      <c r="G27" s="44" t="s">
        <v>526</v>
      </c>
      <c r="H27" s="44" t="s">
        <v>528</v>
      </c>
      <c r="I27" s="132" t="s">
        <v>1458</v>
      </c>
      <c r="J27" s="45" t="s">
        <v>1143</v>
      </c>
      <c r="K27" s="185"/>
      <c r="L27" s="45"/>
      <c r="M27" s="45"/>
      <c r="N27" s="45"/>
      <c r="O27" s="45"/>
      <c r="P27" s="45"/>
      <c r="Q27" s="95"/>
      <c r="R27" t="b">
        <f t="shared" si="0"/>
        <v>1</v>
      </c>
    </row>
    <row r="28" spans="2:18" x14ac:dyDescent="0.25">
      <c r="D28" s="94" t="s">
        <v>1692</v>
      </c>
      <c r="E28" s="44" t="s">
        <v>785</v>
      </c>
      <c r="F28" s="44" t="s">
        <v>413</v>
      </c>
      <c r="G28" s="44" t="s">
        <v>526</v>
      </c>
      <c r="H28" s="44" t="s">
        <v>528</v>
      </c>
      <c r="I28" s="132" t="s">
        <v>1458</v>
      </c>
      <c r="J28" s="45" t="s">
        <v>1143</v>
      </c>
      <c r="K28" s="185"/>
      <c r="L28" s="45"/>
      <c r="M28" s="45"/>
      <c r="N28" s="45"/>
      <c r="O28" s="45"/>
      <c r="P28" s="45"/>
      <c r="Q28" s="95"/>
      <c r="R28" t="b">
        <f t="shared" si="0"/>
        <v>1</v>
      </c>
    </row>
    <row r="29" spans="2:18" x14ac:dyDescent="0.25">
      <c r="D29" s="94" t="s">
        <v>1692</v>
      </c>
      <c r="E29" s="44" t="s">
        <v>785</v>
      </c>
      <c r="F29" s="44" t="s">
        <v>414</v>
      </c>
      <c r="G29" s="44" t="s">
        <v>526</v>
      </c>
      <c r="H29" s="44" t="s">
        <v>528</v>
      </c>
      <c r="I29" s="132" t="s">
        <v>1458</v>
      </c>
      <c r="J29" s="45" t="s">
        <v>1143</v>
      </c>
      <c r="K29" s="185"/>
      <c r="L29" s="45"/>
      <c r="M29" s="45"/>
      <c r="N29" s="45"/>
      <c r="O29" s="45"/>
      <c r="P29" s="45"/>
      <c r="Q29" s="95"/>
      <c r="R29" t="b">
        <f t="shared" si="0"/>
        <v>1</v>
      </c>
    </row>
    <row r="30" spans="2:18" ht="15.75" thickBot="1" x14ac:dyDescent="0.3">
      <c r="D30" s="100" t="s">
        <v>1692</v>
      </c>
      <c r="E30" s="63" t="s">
        <v>785</v>
      </c>
      <c r="F30" s="97" t="s">
        <v>415</v>
      </c>
      <c r="G30" s="63" t="s">
        <v>526</v>
      </c>
      <c r="H30" s="63" t="s">
        <v>528</v>
      </c>
      <c r="I30" s="132" t="s">
        <v>1458</v>
      </c>
      <c r="J30" s="42" t="s">
        <v>1143</v>
      </c>
      <c r="K30" s="187"/>
      <c r="L30" s="42"/>
      <c r="M30" s="42"/>
      <c r="N30" s="42"/>
      <c r="O30" s="42"/>
      <c r="P30" s="42"/>
      <c r="Q30" s="101"/>
      <c r="R30" t="b">
        <f t="shared" si="0"/>
        <v>1</v>
      </c>
    </row>
    <row r="31" spans="2:18" x14ac:dyDescent="0.25">
      <c r="D31" s="90" t="s">
        <v>1691</v>
      </c>
      <c r="E31" s="91" t="s">
        <v>786</v>
      </c>
      <c r="F31" s="91" t="s">
        <v>313</v>
      </c>
      <c r="G31" s="91" t="s">
        <v>526</v>
      </c>
      <c r="H31" s="91" t="s">
        <v>528</v>
      </c>
      <c r="I31" s="132" t="s">
        <v>1458</v>
      </c>
      <c r="J31" s="92" t="s">
        <v>690</v>
      </c>
      <c r="K31" s="359">
        <v>302</v>
      </c>
      <c r="L31" s="92">
        <v>14</v>
      </c>
      <c r="M31" s="92">
        <v>4</v>
      </c>
      <c r="N31" s="92">
        <v>4</v>
      </c>
      <c r="O31" s="92">
        <v>4</v>
      </c>
      <c r="P31" s="92">
        <v>1</v>
      </c>
      <c r="Q31" s="93">
        <v>1</v>
      </c>
      <c r="R31" t="b">
        <f t="shared" si="0"/>
        <v>1</v>
      </c>
    </row>
    <row r="32" spans="2:18" x14ac:dyDescent="0.25">
      <c r="D32" s="94" t="s">
        <v>1691</v>
      </c>
      <c r="E32" s="44" t="s">
        <v>786</v>
      </c>
      <c r="F32" s="44" t="s">
        <v>314</v>
      </c>
      <c r="G32" s="44" t="s">
        <v>526</v>
      </c>
      <c r="H32" s="44" t="s">
        <v>528</v>
      </c>
      <c r="I32" s="132" t="s">
        <v>1458</v>
      </c>
      <c r="J32" s="45" t="s">
        <v>690</v>
      </c>
      <c r="K32" s="185">
        <v>302</v>
      </c>
      <c r="L32" s="45">
        <v>14</v>
      </c>
      <c r="M32" s="45">
        <v>4</v>
      </c>
      <c r="N32" s="45">
        <v>4</v>
      </c>
      <c r="O32" s="45">
        <v>4</v>
      </c>
      <c r="P32" s="45">
        <v>1</v>
      </c>
      <c r="Q32" s="95">
        <v>1</v>
      </c>
      <c r="R32" t="b">
        <f t="shared" si="0"/>
        <v>1</v>
      </c>
    </row>
    <row r="33" spans="4:18" x14ac:dyDescent="0.25">
      <c r="D33" s="94" t="s">
        <v>1691</v>
      </c>
      <c r="E33" s="44" t="s">
        <v>786</v>
      </c>
      <c r="F33" s="44" t="s">
        <v>404</v>
      </c>
      <c r="G33" s="44" t="s">
        <v>526</v>
      </c>
      <c r="H33" s="44" t="s">
        <v>528</v>
      </c>
      <c r="I33" s="132" t="s">
        <v>1458</v>
      </c>
      <c r="J33" s="45" t="s">
        <v>690</v>
      </c>
      <c r="K33" s="185">
        <v>302</v>
      </c>
      <c r="L33" s="45">
        <v>14</v>
      </c>
      <c r="M33" s="45">
        <v>4</v>
      </c>
      <c r="N33" s="45">
        <v>4</v>
      </c>
      <c r="O33" s="45">
        <v>4</v>
      </c>
      <c r="P33" s="45">
        <v>1</v>
      </c>
      <c r="Q33" s="95">
        <v>1</v>
      </c>
      <c r="R33" t="b">
        <f t="shared" si="0"/>
        <v>1</v>
      </c>
    </row>
    <row r="34" spans="4:18" x14ac:dyDescent="0.25">
      <c r="D34" s="94" t="s">
        <v>1691</v>
      </c>
      <c r="E34" s="44" t="s">
        <v>786</v>
      </c>
      <c r="F34" s="44" t="s">
        <v>405</v>
      </c>
      <c r="G34" s="44" t="s">
        <v>526</v>
      </c>
      <c r="H34" s="44" t="s">
        <v>528</v>
      </c>
      <c r="I34" s="132" t="s">
        <v>1458</v>
      </c>
      <c r="J34" s="45" t="s">
        <v>690</v>
      </c>
      <c r="K34" s="185">
        <v>612</v>
      </c>
      <c r="L34" s="45">
        <v>14</v>
      </c>
      <c r="M34" s="45">
        <v>4</v>
      </c>
      <c r="N34" s="45">
        <v>4</v>
      </c>
      <c r="O34" s="45">
        <v>4</v>
      </c>
      <c r="P34" s="45">
        <v>1</v>
      </c>
      <c r="Q34" s="95">
        <v>1</v>
      </c>
      <c r="R34" t="b">
        <f t="shared" si="0"/>
        <v>1</v>
      </c>
    </row>
    <row r="35" spans="4:18" x14ac:dyDescent="0.25">
      <c r="D35" s="94" t="s">
        <v>1691</v>
      </c>
      <c r="E35" s="44" t="s">
        <v>786</v>
      </c>
      <c r="F35" s="44" t="s">
        <v>406</v>
      </c>
      <c r="G35" s="44" t="s">
        <v>526</v>
      </c>
      <c r="H35" s="44" t="s">
        <v>528</v>
      </c>
      <c r="I35" s="132" t="s">
        <v>1458</v>
      </c>
      <c r="J35" s="45" t="s">
        <v>690</v>
      </c>
      <c r="K35" s="185">
        <v>612</v>
      </c>
      <c r="L35" s="45">
        <v>14</v>
      </c>
      <c r="M35" s="45">
        <v>4</v>
      </c>
      <c r="N35" s="45">
        <v>4</v>
      </c>
      <c r="O35" s="45">
        <v>4</v>
      </c>
      <c r="P35" s="45">
        <v>1</v>
      </c>
      <c r="Q35" s="95">
        <v>1</v>
      </c>
      <c r="R35" t="b">
        <f t="shared" si="0"/>
        <v>1</v>
      </c>
    </row>
    <row r="36" spans="4:18" x14ac:dyDescent="0.25">
      <c r="D36" s="94" t="s">
        <v>1691</v>
      </c>
      <c r="E36" s="44" t="s">
        <v>786</v>
      </c>
      <c r="F36" s="44" t="s">
        <v>407</v>
      </c>
      <c r="G36" s="44" t="s">
        <v>526</v>
      </c>
      <c r="H36" s="44" t="s">
        <v>528</v>
      </c>
      <c r="I36" s="132" t="s">
        <v>1458</v>
      </c>
      <c r="J36" s="45" t="s">
        <v>690</v>
      </c>
      <c r="K36" s="185">
        <v>612</v>
      </c>
      <c r="L36" s="45">
        <v>14</v>
      </c>
      <c r="M36" s="45">
        <v>4</v>
      </c>
      <c r="N36" s="45">
        <v>4</v>
      </c>
      <c r="O36" s="45">
        <v>4</v>
      </c>
      <c r="P36" s="45">
        <v>1</v>
      </c>
      <c r="Q36" s="95">
        <v>1</v>
      </c>
      <c r="R36" t="b">
        <f t="shared" si="0"/>
        <v>1</v>
      </c>
    </row>
    <row r="37" spans="4:18" x14ac:dyDescent="0.25">
      <c r="D37" s="94" t="s">
        <v>1691</v>
      </c>
      <c r="E37" s="44" t="s">
        <v>786</v>
      </c>
      <c r="F37" s="44" t="s">
        <v>408</v>
      </c>
      <c r="G37" s="44" t="s">
        <v>526</v>
      </c>
      <c r="H37" s="44" t="s">
        <v>528</v>
      </c>
      <c r="I37" s="132" t="s">
        <v>1458</v>
      </c>
      <c r="J37" s="45" t="s">
        <v>690</v>
      </c>
      <c r="K37" s="185">
        <v>612</v>
      </c>
      <c r="L37" s="45">
        <v>14</v>
      </c>
      <c r="M37" s="45">
        <v>4</v>
      </c>
      <c r="N37" s="45">
        <v>4</v>
      </c>
      <c r="O37" s="45">
        <v>4</v>
      </c>
      <c r="P37" s="45">
        <v>1</v>
      </c>
      <c r="Q37" s="95">
        <v>1</v>
      </c>
      <c r="R37" t="b">
        <f t="shared" si="0"/>
        <v>1</v>
      </c>
    </row>
    <row r="38" spans="4:18" x14ac:dyDescent="0.25">
      <c r="D38" s="94" t="s">
        <v>1691</v>
      </c>
      <c r="E38" s="44" t="s">
        <v>786</v>
      </c>
      <c r="F38" s="44" t="s">
        <v>409</v>
      </c>
      <c r="G38" s="44" t="s">
        <v>526</v>
      </c>
      <c r="H38" s="44" t="s">
        <v>528</v>
      </c>
      <c r="I38" s="132" t="s">
        <v>1458</v>
      </c>
      <c r="J38" s="45" t="s">
        <v>690</v>
      </c>
      <c r="K38" s="185">
        <v>612</v>
      </c>
      <c r="L38" s="45">
        <v>14</v>
      </c>
      <c r="M38" s="45">
        <v>4</v>
      </c>
      <c r="N38" s="45">
        <v>4</v>
      </c>
      <c r="O38" s="45">
        <v>4</v>
      </c>
      <c r="P38" s="45">
        <v>1</v>
      </c>
      <c r="Q38" s="95">
        <v>1</v>
      </c>
      <c r="R38" t="b">
        <f t="shared" si="0"/>
        <v>1</v>
      </c>
    </row>
    <row r="39" spans="4:18" x14ac:dyDescent="0.25">
      <c r="D39" s="94" t="s">
        <v>1691</v>
      </c>
      <c r="E39" s="44" t="s">
        <v>786</v>
      </c>
      <c r="F39" s="44" t="s">
        <v>410</v>
      </c>
      <c r="G39" s="44" t="s">
        <v>526</v>
      </c>
      <c r="H39" s="44" t="s">
        <v>528</v>
      </c>
      <c r="I39" s="132" t="s">
        <v>1458</v>
      </c>
      <c r="J39" s="45" t="s">
        <v>690</v>
      </c>
      <c r="K39" s="185"/>
      <c r="L39" s="45"/>
      <c r="M39" s="45"/>
      <c r="N39" s="45"/>
      <c r="O39" s="45"/>
      <c r="P39" s="45"/>
      <c r="Q39" s="95"/>
      <c r="R39" t="b">
        <f t="shared" si="0"/>
        <v>1</v>
      </c>
    </row>
    <row r="40" spans="4:18" x14ac:dyDescent="0.25">
      <c r="D40" s="94" t="s">
        <v>1691</v>
      </c>
      <c r="E40" s="44" t="s">
        <v>786</v>
      </c>
      <c r="F40" s="44" t="s">
        <v>411</v>
      </c>
      <c r="G40" s="44" t="s">
        <v>526</v>
      </c>
      <c r="H40" s="44" t="s">
        <v>528</v>
      </c>
      <c r="I40" s="132" t="s">
        <v>1458</v>
      </c>
      <c r="J40" s="45" t="s">
        <v>690</v>
      </c>
      <c r="K40" s="185"/>
      <c r="L40" s="45"/>
      <c r="M40" s="45"/>
      <c r="N40" s="45"/>
      <c r="O40" s="45"/>
      <c r="P40" s="45"/>
      <c r="Q40" s="95"/>
      <c r="R40" t="b">
        <f t="shared" si="0"/>
        <v>1</v>
      </c>
    </row>
    <row r="41" spans="4:18" x14ac:dyDescent="0.25">
      <c r="D41" s="94" t="s">
        <v>1691</v>
      </c>
      <c r="E41" s="44" t="s">
        <v>786</v>
      </c>
      <c r="F41" s="44" t="s">
        <v>412</v>
      </c>
      <c r="G41" s="44" t="s">
        <v>526</v>
      </c>
      <c r="H41" s="44" t="s">
        <v>528</v>
      </c>
      <c r="I41" s="132" t="s">
        <v>1458</v>
      </c>
      <c r="J41" s="45" t="s">
        <v>690</v>
      </c>
      <c r="K41" s="185"/>
      <c r="L41" s="45"/>
      <c r="M41" s="45"/>
      <c r="N41" s="45"/>
      <c r="O41" s="45"/>
      <c r="P41" s="45"/>
      <c r="Q41" s="95"/>
      <c r="R41" t="b">
        <f t="shared" si="0"/>
        <v>1</v>
      </c>
    </row>
    <row r="42" spans="4:18" x14ac:dyDescent="0.25">
      <c r="D42" s="94" t="s">
        <v>1691</v>
      </c>
      <c r="E42" s="44" t="s">
        <v>786</v>
      </c>
      <c r="F42" s="44" t="s">
        <v>413</v>
      </c>
      <c r="G42" s="44" t="s">
        <v>526</v>
      </c>
      <c r="H42" s="44" t="s">
        <v>528</v>
      </c>
      <c r="I42" s="132" t="s">
        <v>1458</v>
      </c>
      <c r="J42" s="45" t="s">
        <v>690</v>
      </c>
      <c r="K42" s="185"/>
      <c r="L42" s="45"/>
      <c r="M42" s="45"/>
      <c r="N42" s="45"/>
      <c r="O42" s="45"/>
      <c r="P42" s="45"/>
      <c r="Q42" s="95"/>
      <c r="R42" t="b">
        <f t="shared" si="0"/>
        <v>1</v>
      </c>
    </row>
    <row r="43" spans="4:18" x14ac:dyDescent="0.25">
      <c r="D43" s="94" t="s">
        <v>1691</v>
      </c>
      <c r="E43" s="44" t="s">
        <v>786</v>
      </c>
      <c r="F43" s="44" t="s">
        <v>414</v>
      </c>
      <c r="G43" s="44" t="s">
        <v>526</v>
      </c>
      <c r="H43" s="44" t="s">
        <v>528</v>
      </c>
      <c r="I43" s="132" t="s">
        <v>1458</v>
      </c>
      <c r="J43" s="45" t="s">
        <v>690</v>
      </c>
      <c r="K43" s="185"/>
      <c r="L43" s="45"/>
      <c r="M43" s="45"/>
      <c r="N43" s="45"/>
      <c r="O43" s="45"/>
      <c r="P43" s="45"/>
      <c r="Q43" s="95"/>
      <c r="R43" t="b">
        <f t="shared" si="0"/>
        <v>1</v>
      </c>
    </row>
    <row r="44" spans="4:18" ht="15.75" thickBot="1" x14ac:dyDescent="0.3">
      <c r="D44" s="202" t="s">
        <v>1691</v>
      </c>
      <c r="E44" s="51" t="s">
        <v>786</v>
      </c>
      <c r="F44" s="63" t="s">
        <v>415</v>
      </c>
      <c r="G44" s="51" t="s">
        <v>526</v>
      </c>
      <c r="H44" s="51" t="s">
        <v>528</v>
      </c>
      <c r="I44" s="132" t="s">
        <v>1458</v>
      </c>
      <c r="J44" t="s">
        <v>690</v>
      </c>
      <c r="Q44" s="203"/>
      <c r="R44" t="b">
        <f t="shared" si="0"/>
        <v>1</v>
      </c>
    </row>
    <row r="45" spans="4:18" x14ac:dyDescent="0.25">
      <c r="D45" s="204" t="s">
        <v>1693</v>
      </c>
      <c r="E45" s="92" t="s">
        <v>787</v>
      </c>
      <c r="F45" s="91" t="s">
        <v>313</v>
      </c>
      <c r="G45" s="92" t="s">
        <v>526</v>
      </c>
      <c r="H45" s="92" t="s">
        <v>529</v>
      </c>
      <c r="I45" s="132" t="s">
        <v>1458</v>
      </c>
      <c r="J45" s="92" t="s">
        <v>691</v>
      </c>
      <c r="K45" s="360">
        <v>91</v>
      </c>
      <c r="L45" s="387">
        <v>13</v>
      </c>
      <c r="M45" s="92">
        <v>4</v>
      </c>
      <c r="N45" s="92">
        <v>4</v>
      </c>
      <c r="O45" s="92">
        <v>3</v>
      </c>
      <c r="P45" s="92">
        <v>1</v>
      </c>
      <c r="Q45" s="385">
        <v>1</v>
      </c>
      <c r="R45" t="b">
        <v>1</v>
      </c>
    </row>
    <row r="46" spans="4:18" x14ac:dyDescent="0.25">
      <c r="D46" s="94" t="s">
        <v>1693</v>
      </c>
      <c r="E46" s="45" t="s">
        <v>787</v>
      </c>
      <c r="F46" s="44" t="s">
        <v>314</v>
      </c>
      <c r="G46" s="45" t="s">
        <v>526</v>
      </c>
      <c r="H46" s="45" t="s">
        <v>529</v>
      </c>
      <c r="I46" s="132" t="s">
        <v>1458</v>
      </c>
      <c r="J46" s="45" t="s">
        <v>691</v>
      </c>
      <c r="K46" s="185">
        <v>91</v>
      </c>
      <c r="L46" s="388">
        <v>13</v>
      </c>
      <c r="M46" s="45">
        <v>4</v>
      </c>
      <c r="N46" s="45">
        <v>4</v>
      </c>
      <c r="O46" s="45">
        <v>3</v>
      </c>
      <c r="P46" s="45">
        <v>1</v>
      </c>
      <c r="Q46" s="386">
        <v>1</v>
      </c>
      <c r="R46" t="b">
        <v>1</v>
      </c>
    </row>
    <row r="47" spans="4:18" x14ac:dyDescent="0.25">
      <c r="D47" s="94" t="s">
        <v>1693</v>
      </c>
      <c r="E47" s="45" t="s">
        <v>787</v>
      </c>
      <c r="F47" s="44" t="s">
        <v>404</v>
      </c>
      <c r="G47" s="45" t="s">
        <v>526</v>
      </c>
      <c r="H47" s="45" t="s">
        <v>529</v>
      </c>
      <c r="I47" s="132" t="s">
        <v>1458</v>
      </c>
      <c r="J47" s="45" t="s">
        <v>691</v>
      </c>
      <c r="K47" s="185">
        <v>91</v>
      </c>
      <c r="L47" s="388">
        <v>13</v>
      </c>
      <c r="M47" s="45">
        <v>4</v>
      </c>
      <c r="N47" s="45">
        <v>4</v>
      </c>
      <c r="O47" s="45">
        <v>3</v>
      </c>
      <c r="P47" s="45">
        <v>1</v>
      </c>
      <c r="Q47" s="386">
        <v>1</v>
      </c>
      <c r="R47" t="b">
        <f t="shared" si="0"/>
        <v>1</v>
      </c>
    </row>
    <row r="48" spans="4:18" x14ac:dyDescent="0.25">
      <c r="D48" s="94" t="s">
        <v>1693</v>
      </c>
      <c r="E48" s="45" t="s">
        <v>787</v>
      </c>
      <c r="F48" s="44" t="s">
        <v>405</v>
      </c>
      <c r="G48" s="45" t="s">
        <v>526</v>
      </c>
      <c r="H48" s="45" t="s">
        <v>529</v>
      </c>
      <c r="I48" s="132" t="s">
        <v>1458</v>
      </c>
      <c r="J48" s="45" t="s">
        <v>691</v>
      </c>
      <c r="K48" s="185">
        <v>91</v>
      </c>
      <c r="L48" s="388">
        <v>13</v>
      </c>
      <c r="M48" s="45">
        <v>4</v>
      </c>
      <c r="N48" s="45">
        <v>4</v>
      </c>
      <c r="O48" s="45">
        <v>3</v>
      </c>
      <c r="P48" s="45">
        <v>1</v>
      </c>
      <c r="Q48" s="386">
        <v>1</v>
      </c>
      <c r="R48" t="b">
        <f t="shared" si="0"/>
        <v>1</v>
      </c>
    </row>
    <row r="49" spans="4:18" x14ac:dyDescent="0.25">
      <c r="D49" s="94" t="s">
        <v>1693</v>
      </c>
      <c r="E49" s="45" t="s">
        <v>787</v>
      </c>
      <c r="F49" s="44" t="s">
        <v>406</v>
      </c>
      <c r="G49" s="45" t="s">
        <v>526</v>
      </c>
      <c r="H49" s="45" t="s">
        <v>529</v>
      </c>
      <c r="I49" s="132" t="s">
        <v>1458</v>
      </c>
      <c r="J49" s="45" t="s">
        <v>691</v>
      </c>
      <c r="K49" s="185">
        <v>91</v>
      </c>
      <c r="L49" s="388">
        <v>13</v>
      </c>
      <c r="M49" s="45">
        <v>4</v>
      </c>
      <c r="N49" s="45">
        <v>4</v>
      </c>
      <c r="O49" s="45">
        <v>3</v>
      </c>
      <c r="P49" s="45">
        <v>1</v>
      </c>
      <c r="Q49" s="386">
        <v>1</v>
      </c>
      <c r="R49" t="b">
        <f t="shared" si="0"/>
        <v>1</v>
      </c>
    </row>
    <row r="50" spans="4:18" x14ac:dyDescent="0.25">
      <c r="D50" s="94" t="s">
        <v>1693</v>
      </c>
      <c r="E50" s="45" t="s">
        <v>787</v>
      </c>
      <c r="F50" s="44" t="s">
        <v>407</v>
      </c>
      <c r="G50" s="45" t="s">
        <v>526</v>
      </c>
      <c r="H50" s="45" t="s">
        <v>529</v>
      </c>
      <c r="I50" s="132" t="s">
        <v>1458</v>
      </c>
      <c r="J50" s="45" t="s">
        <v>691</v>
      </c>
      <c r="K50" s="185">
        <v>91</v>
      </c>
      <c r="L50" s="388">
        <v>13</v>
      </c>
      <c r="M50" s="45">
        <v>4</v>
      </c>
      <c r="N50" s="45">
        <v>4</v>
      </c>
      <c r="O50" s="45">
        <v>3</v>
      </c>
      <c r="P50" s="45">
        <v>1</v>
      </c>
      <c r="Q50" s="386">
        <v>1</v>
      </c>
      <c r="R50" t="b">
        <f t="shared" si="0"/>
        <v>1</v>
      </c>
    </row>
    <row r="51" spans="4:18" x14ac:dyDescent="0.25">
      <c r="D51" s="94" t="s">
        <v>1693</v>
      </c>
      <c r="E51" s="45" t="s">
        <v>787</v>
      </c>
      <c r="F51" s="44" t="s">
        <v>408</v>
      </c>
      <c r="G51" s="45" t="s">
        <v>526</v>
      </c>
      <c r="H51" s="45" t="s">
        <v>529</v>
      </c>
      <c r="I51" s="132" t="s">
        <v>1458</v>
      </c>
      <c r="J51" s="45" t="s">
        <v>691</v>
      </c>
      <c r="K51" s="185">
        <v>91</v>
      </c>
      <c r="L51" s="388">
        <v>13</v>
      </c>
      <c r="M51" s="45">
        <v>4</v>
      </c>
      <c r="N51" s="45">
        <v>4</v>
      </c>
      <c r="O51" s="45">
        <v>3</v>
      </c>
      <c r="P51" s="45">
        <v>1</v>
      </c>
      <c r="Q51" s="386">
        <v>1</v>
      </c>
      <c r="R51" t="b">
        <f t="shared" si="0"/>
        <v>1</v>
      </c>
    </row>
    <row r="52" spans="4:18" x14ac:dyDescent="0.25">
      <c r="D52" s="94" t="s">
        <v>1693</v>
      </c>
      <c r="E52" s="45" t="s">
        <v>787</v>
      </c>
      <c r="F52" s="44" t="s">
        <v>409</v>
      </c>
      <c r="G52" s="45" t="s">
        <v>526</v>
      </c>
      <c r="H52" s="45" t="s">
        <v>529</v>
      </c>
      <c r="I52" s="132" t="s">
        <v>1458</v>
      </c>
      <c r="J52" s="45" t="s">
        <v>691</v>
      </c>
      <c r="K52" s="185">
        <v>91</v>
      </c>
      <c r="L52" s="388">
        <v>13</v>
      </c>
      <c r="M52" s="45">
        <v>4</v>
      </c>
      <c r="N52" s="45">
        <v>4</v>
      </c>
      <c r="O52" s="45">
        <v>3</v>
      </c>
      <c r="P52" s="45">
        <v>1</v>
      </c>
      <c r="Q52" s="386">
        <v>1</v>
      </c>
      <c r="R52" t="b">
        <f t="shared" si="0"/>
        <v>1</v>
      </c>
    </row>
    <row r="53" spans="4:18" x14ac:dyDescent="0.25">
      <c r="D53" s="94" t="s">
        <v>1693</v>
      </c>
      <c r="E53" s="45" t="s">
        <v>787</v>
      </c>
      <c r="F53" s="44" t="s">
        <v>410</v>
      </c>
      <c r="G53" s="45" t="s">
        <v>526</v>
      </c>
      <c r="H53" s="45" t="s">
        <v>529</v>
      </c>
      <c r="I53" s="132" t="s">
        <v>1458</v>
      </c>
      <c r="J53" s="45" t="s">
        <v>691</v>
      </c>
      <c r="K53" s="185"/>
      <c r="L53" s="45"/>
      <c r="M53" s="45"/>
      <c r="N53" s="45"/>
      <c r="O53" s="45"/>
      <c r="P53" s="45"/>
      <c r="Q53" s="95"/>
      <c r="R53" t="b">
        <f t="shared" si="0"/>
        <v>1</v>
      </c>
    </row>
    <row r="54" spans="4:18" x14ac:dyDescent="0.25">
      <c r="D54" s="94" t="s">
        <v>1693</v>
      </c>
      <c r="E54" s="45" t="s">
        <v>787</v>
      </c>
      <c r="F54" s="44" t="s">
        <v>411</v>
      </c>
      <c r="G54" s="45" t="s">
        <v>526</v>
      </c>
      <c r="H54" s="45" t="s">
        <v>529</v>
      </c>
      <c r="I54" s="132" t="s">
        <v>1458</v>
      </c>
      <c r="J54" s="45" t="s">
        <v>691</v>
      </c>
      <c r="K54" s="185"/>
      <c r="L54" s="45"/>
      <c r="M54" s="45"/>
      <c r="N54" s="45"/>
      <c r="O54" s="45"/>
      <c r="P54" s="45"/>
      <c r="Q54" s="95"/>
      <c r="R54" t="b">
        <f t="shared" si="0"/>
        <v>1</v>
      </c>
    </row>
    <row r="55" spans="4:18" x14ac:dyDescent="0.25">
      <c r="D55" s="94" t="s">
        <v>1693</v>
      </c>
      <c r="E55" s="45" t="s">
        <v>787</v>
      </c>
      <c r="F55" s="44" t="s">
        <v>412</v>
      </c>
      <c r="G55" s="45" t="s">
        <v>526</v>
      </c>
      <c r="H55" s="45" t="s">
        <v>529</v>
      </c>
      <c r="I55" s="132" t="s">
        <v>1458</v>
      </c>
      <c r="J55" s="45" t="s">
        <v>691</v>
      </c>
      <c r="K55" s="185"/>
      <c r="L55" s="45"/>
      <c r="M55" s="45"/>
      <c r="N55" s="45"/>
      <c r="O55" s="45"/>
      <c r="P55" s="45"/>
      <c r="Q55" s="95"/>
      <c r="R55" t="b">
        <f t="shared" si="0"/>
        <v>1</v>
      </c>
    </row>
    <row r="56" spans="4:18" x14ac:dyDescent="0.25">
      <c r="D56" s="94" t="s">
        <v>1693</v>
      </c>
      <c r="E56" s="45" t="s">
        <v>787</v>
      </c>
      <c r="F56" s="44" t="s">
        <v>413</v>
      </c>
      <c r="G56" s="45" t="s">
        <v>526</v>
      </c>
      <c r="H56" s="45" t="s">
        <v>529</v>
      </c>
      <c r="I56" s="132" t="s">
        <v>1458</v>
      </c>
      <c r="J56" s="45" t="s">
        <v>691</v>
      </c>
      <c r="K56" s="185"/>
      <c r="L56" s="45"/>
      <c r="M56" s="45"/>
      <c r="N56" s="45"/>
      <c r="O56" s="45"/>
      <c r="P56" s="45"/>
      <c r="Q56" s="95"/>
      <c r="R56" t="b">
        <f t="shared" si="0"/>
        <v>1</v>
      </c>
    </row>
    <row r="57" spans="4:18" x14ac:dyDescent="0.25">
      <c r="D57" s="94" t="s">
        <v>1693</v>
      </c>
      <c r="E57" s="42" t="s">
        <v>787</v>
      </c>
      <c r="F57" s="44" t="s">
        <v>414</v>
      </c>
      <c r="G57" s="45" t="s">
        <v>526</v>
      </c>
      <c r="H57" s="45" t="s">
        <v>529</v>
      </c>
      <c r="I57" s="132" t="s">
        <v>1458</v>
      </c>
      <c r="J57" s="45" t="s">
        <v>691</v>
      </c>
      <c r="K57" s="185"/>
      <c r="L57" s="45"/>
      <c r="M57" s="45"/>
      <c r="N57" s="45"/>
      <c r="O57" s="45"/>
      <c r="P57" s="45"/>
      <c r="Q57" s="95"/>
      <c r="R57" t="b">
        <f t="shared" si="0"/>
        <v>1</v>
      </c>
    </row>
    <row r="58" spans="4:18" ht="15.75" thickBot="1" x14ac:dyDescent="0.3">
      <c r="D58" s="105" t="s">
        <v>1693</v>
      </c>
      <c r="E58" s="97" t="s">
        <v>787</v>
      </c>
      <c r="F58" s="97" t="s">
        <v>415</v>
      </c>
      <c r="G58" s="102" t="s">
        <v>526</v>
      </c>
      <c r="H58" s="102" t="s">
        <v>529</v>
      </c>
      <c r="I58" s="132" t="s">
        <v>1458</v>
      </c>
      <c r="J58" s="103" t="s">
        <v>691</v>
      </c>
      <c r="K58" s="188"/>
      <c r="L58" s="103"/>
      <c r="M58" s="103"/>
      <c r="N58" s="103"/>
      <c r="O58" s="103"/>
      <c r="P58" s="103"/>
      <c r="Q58" s="104"/>
      <c r="R58" t="b">
        <f t="shared" si="0"/>
        <v>1</v>
      </c>
    </row>
    <row r="59" spans="4:18" x14ac:dyDescent="0.25">
      <c r="D59" s="106" t="s">
        <v>1694</v>
      </c>
      <c r="E59" s="43" t="s">
        <v>788</v>
      </c>
      <c r="F59" s="64" t="s">
        <v>313</v>
      </c>
      <c r="G59" s="43" t="s">
        <v>526</v>
      </c>
      <c r="H59" s="43" t="s">
        <v>529</v>
      </c>
      <c r="I59" s="132" t="s">
        <v>1458</v>
      </c>
      <c r="J59" s="43" t="s">
        <v>693</v>
      </c>
      <c r="K59" s="189">
        <v>181</v>
      </c>
      <c r="L59" s="389">
        <v>11</v>
      </c>
      <c r="M59" s="43">
        <v>2</v>
      </c>
      <c r="N59" s="43">
        <v>4</v>
      </c>
      <c r="O59" s="43">
        <v>1</v>
      </c>
      <c r="P59" s="43">
        <v>3</v>
      </c>
      <c r="Q59" s="374">
        <v>1</v>
      </c>
      <c r="R59" t="b">
        <f t="shared" si="0"/>
        <v>1</v>
      </c>
    </row>
    <row r="60" spans="4:18" x14ac:dyDescent="0.25">
      <c r="D60" s="94" t="s">
        <v>1694</v>
      </c>
      <c r="E60" s="45" t="s">
        <v>788</v>
      </c>
      <c r="F60" s="44" t="s">
        <v>314</v>
      </c>
      <c r="G60" s="45" t="s">
        <v>526</v>
      </c>
      <c r="H60" s="45" t="s">
        <v>529</v>
      </c>
      <c r="I60" s="132" t="s">
        <v>1458</v>
      </c>
      <c r="J60" s="45" t="s">
        <v>693</v>
      </c>
      <c r="K60" s="185">
        <v>181</v>
      </c>
      <c r="L60" s="388">
        <v>11</v>
      </c>
      <c r="M60" s="45">
        <v>2</v>
      </c>
      <c r="N60" s="45">
        <v>4</v>
      </c>
      <c r="O60" s="45">
        <v>1</v>
      </c>
      <c r="P60" s="45">
        <v>3</v>
      </c>
      <c r="Q60" s="375">
        <v>1</v>
      </c>
      <c r="R60" t="b">
        <f t="shared" si="0"/>
        <v>1</v>
      </c>
    </row>
    <row r="61" spans="4:18" x14ac:dyDescent="0.25">
      <c r="D61" s="94" t="s">
        <v>1694</v>
      </c>
      <c r="E61" s="45" t="s">
        <v>788</v>
      </c>
      <c r="F61" s="44" t="s">
        <v>404</v>
      </c>
      <c r="G61" s="45" t="s">
        <v>526</v>
      </c>
      <c r="H61" s="45" t="s">
        <v>529</v>
      </c>
      <c r="I61" s="132" t="s">
        <v>1458</v>
      </c>
      <c r="J61" s="45" t="s">
        <v>693</v>
      </c>
      <c r="K61" s="185">
        <v>181</v>
      </c>
      <c r="L61" s="388">
        <v>11</v>
      </c>
      <c r="M61" s="45">
        <v>2</v>
      </c>
      <c r="N61" s="45">
        <v>4</v>
      </c>
      <c r="O61" s="45">
        <v>1</v>
      </c>
      <c r="P61" s="45">
        <v>3</v>
      </c>
      <c r="Q61" s="375">
        <v>1</v>
      </c>
      <c r="R61" t="b">
        <f t="shared" si="0"/>
        <v>1</v>
      </c>
    </row>
    <row r="62" spans="4:18" x14ac:dyDescent="0.25">
      <c r="D62" s="94" t="s">
        <v>1694</v>
      </c>
      <c r="E62" s="45" t="s">
        <v>788</v>
      </c>
      <c r="F62" s="44" t="s">
        <v>405</v>
      </c>
      <c r="G62" s="45" t="s">
        <v>526</v>
      </c>
      <c r="H62" s="45" t="s">
        <v>529</v>
      </c>
      <c r="I62" s="132" t="s">
        <v>1458</v>
      </c>
      <c r="J62" s="45" t="s">
        <v>693</v>
      </c>
      <c r="K62" s="185">
        <v>181</v>
      </c>
      <c r="L62" s="388">
        <v>11</v>
      </c>
      <c r="M62" s="45">
        <v>2</v>
      </c>
      <c r="N62" s="45">
        <v>4</v>
      </c>
      <c r="O62" s="45">
        <v>1</v>
      </c>
      <c r="P62" s="45">
        <v>3</v>
      </c>
      <c r="Q62" s="375">
        <v>1</v>
      </c>
      <c r="R62" t="b">
        <f t="shared" si="0"/>
        <v>1</v>
      </c>
    </row>
    <row r="63" spans="4:18" x14ac:dyDescent="0.25">
      <c r="D63" s="94" t="s">
        <v>1694</v>
      </c>
      <c r="E63" s="45" t="s">
        <v>788</v>
      </c>
      <c r="F63" s="44" t="s">
        <v>406</v>
      </c>
      <c r="G63" s="45" t="s">
        <v>526</v>
      </c>
      <c r="H63" s="45" t="s">
        <v>529</v>
      </c>
      <c r="I63" s="132" t="s">
        <v>1458</v>
      </c>
      <c r="J63" s="45" t="s">
        <v>693</v>
      </c>
      <c r="K63" s="185">
        <v>181</v>
      </c>
      <c r="L63" s="388">
        <v>11</v>
      </c>
      <c r="M63" s="45">
        <v>2</v>
      </c>
      <c r="N63" s="45">
        <v>4</v>
      </c>
      <c r="O63" s="45">
        <v>1</v>
      </c>
      <c r="P63" s="45">
        <v>3</v>
      </c>
      <c r="Q63" s="375">
        <v>1</v>
      </c>
      <c r="R63" t="b">
        <f t="shared" si="0"/>
        <v>1</v>
      </c>
    </row>
    <row r="64" spans="4:18" x14ac:dyDescent="0.25">
      <c r="D64" s="94" t="s">
        <v>1694</v>
      </c>
      <c r="E64" s="45" t="s">
        <v>788</v>
      </c>
      <c r="F64" s="44" t="s">
        <v>407</v>
      </c>
      <c r="G64" s="45" t="s">
        <v>526</v>
      </c>
      <c r="H64" s="45" t="s">
        <v>529</v>
      </c>
      <c r="I64" s="132" t="s">
        <v>1458</v>
      </c>
      <c r="J64" s="45" t="s">
        <v>693</v>
      </c>
      <c r="K64" s="185">
        <v>181</v>
      </c>
      <c r="L64" s="388">
        <v>11</v>
      </c>
      <c r="M64" s="45">
        <v>2</v>
      </c>
      <c r="N64" s="45">
        <v>4</v>
      </c>
      <c r="O64" s="45">
        <v>1</v>
      </c>
      <c r="P64" s="45">
        <v>3</v>
      </c>
      <c r="Q64" s="375">
        <v>1</v>
      </c>
      <c r="R64" t="b">
        <f t="shared" si="0"/>
        <v>1</v>
      </c>
    </row>
    <row r="65" spans="4:18" x14ac:dyDescent="0.25">
      <c r="D65" s="94" t="s">
        <v>1694</v>
      </c>
      <c r="E65" s="45" t="s">
        <v>788</v>
      </c>
      <c r="F65" s="44" t="s">
        <v>408</v>
      </c>
      <c r="G65" s="45" t="s">
        <v>526</v>
      </c>
      <c r="H65" s="45" t="s">
        <v>529</v>
      </c>
      <c r="I65" s="132" t="s">
        <v>1458</v>
      </c>
      <c r="J65" s="45" t="s">
        <v>693</v>
      </c>
      <c r="K65" s="185">
        <v>181</v>
      </c>
      <c r="L65" s="388">
        <v>11</v>
      </c>
      <c r="M65" s="45">
        <v>2</v>
      </c>
      <c r="N65" s="45">
        <v>4</v>
      </c>
      <c r="O65" s="45">
        <v>1</v>
      </c>
      <c r="P65" s="45">
        <v>3</v>
      </c>
      <c r="Q65" s="375">
        <v>1</v>
      </c>
      <c r="R65" t="b">
        <f t="shared" si="0"/>
        <v>1</v>
      </c>
    </row>
    <row r="66" spans="4:18" x14ac:dyDescent="0.25">
      <c r="D66" s="94" t="s">
        <v>1694</v>
      </c>
      <c r="E66" s="45" t="s">
        <v>788</v>
      </c>
      <c r="F66" s="44" t="s">
        <v>409</v>
      </c>
      <c r="G66" s="45" t="s">
        <v>526</v>
      </c>
      <c r="H66" s="45" t="s">
        <v>529</v>
      </c>
      <c r="I66" s="132" t="s">
        <v>1458</v>
      </c>
      <c r="J66" s="45" t="s">
        <v>693</v>
      </c>
      <c r="K66" s="185">
        <v>181</v>
      </c>
      <c r="L66" s="388">
        <v>11</v>
      </c>
      <c r="M66" s="45">
        <v>2</v>
      </c>
      <c r="N66" s="45">
        <v>4</v>
      </c>
      <c r="O66" s="45">
        <v>1</v>
      </c>
      <c r="P66" s="45">
        <v>3</v>
      </c>
      <c r="Q66" s="375">
        <v>1</v>
      </c>
      <c r="R66" t="b">
        <f t="shared" si="0"/>
        <v>1</v>
      </c>
    </row>
    <row r="67" spans="4:18" x14ac:dyDescent="0.25">
      <c r="D67" s="94" t="s">
        <v>1694</v>
      </c>
      <c r="E67" s="45" t="s">
        <v>788</v>
      </c>
      <c r="F67" s="44" t="s">
        <v>410</v>
      </c>
      <c r="G67" s="45" t="s">
        <v>526</v>
      </c>
      <c r="H67" s="45" t="s">
        <v>529</v>
      </c>
      <c r="I67" s="132" t="s">
        <v>1458</v>
      </c>
      <c r="J67" s="45" t="s">
        <v>693</v>
      </c>
      <c r="K67" s="185"/>
      <c r="L67" s="45"/>
      <c r="M67" s="45"/>
      <c r="N67" s="45"/>
      <c r="O67" s="45"/>
      <c r="P67" s="45"/>
      <c r="Q67" s="95"/>
      <c r="R67" t="b">
        <f t="shared" si="0"/>
        <v>1</v>
      </c>
    </row>
    <row r="68" spans="4:18" x14ac:dyDescent="0.25">
      <c r="D68" s="94" t="s">
        <v>1694</v>
      </c>
      <c r="E68" s="45" t="s">
        <v>788</v>
      </c>
      <c r="F68" s="44" t="s">
        <v>411</v>
      </c>
      <c r="G68" s="45" t="s">
        <v>526</v>
      </c>
      <c r="H68" s="45" t="s">
        <v>529</v>
      </c>
      <c r="I68" s="132" t="s">
        <v>1458</v>
      </c>
      <c r="J68" s="45" t="s">
        <v>693</v>
      </c>
      <c r="K68" s="185"/>
      <c r="L68" s="45"/>
      <c r="M68" s="45"/>
      <c r="N68" s="45"/>
      <c r="O68" s="45"/>
      <c r="P68" s="45"/>
      <c r="Q68" s="95"/>
      <c r="R68" t="b">
        <f t="shared" ref="R68:R131" si="1">L68=SUM(M68:Q68)</f>
        <v>1</v>
      </c>
    </row>
    <row r="69" spans="4:18" x14ac:dyDescent="0.25">
      <c r="D69" s="94" t="s">
        <v>1694</v>
      </c>
      <c r="E69" s="45" t="s">
        <v>788</v>
      </c>
      <c r="F69" s="44" t="s">
        <v>412</v>
      </c>
      <c r="G69" s="45" t="s">
        <v>526</v>
      </c>
      <c r="H69" s="45" t="s">
        <v>529</v>
      </c>
      <c r="I69" s="132" t="s">
        <v>1458</v>
      </c>
      <c r="J69" s="45" t="s">
        <v>693</v>
      </c>
      <c r="K69" s="185"/>
      <c r="L69" s="45"/>
      <c r="M69" s="45"/>
      <c r="N69" s="45"/>
      <c r="O69" s="45"/>
      <c r="P69" s="45"/>
      <c r="Q69" s="95"/>
      <c r="R69" t="b">
        <f t="shared" si="1"/>
        <v>1</v>
      </c>
    </row>
    <row r="70" spans="4:18" x14ac:dyDescent="0.25">
      <c r="D70" s="94" t="s">
        <v>1694</v>
      </c>
      <c r="E70" s="45" t="s">
        <v>788</v>
      </c>
      <c r="F70" s="44" t="s">
        <v>413</v>
      </c>
      <c r="G70" s="45" t="s">
        <v>526</v>
      </c>
      <c r="H70" s="45" t="s">
        <v>529</v>
      </c>
      <c r="I70" s="132" t="s">
        <v>1458</v>
      </c>
      <c r="J70" s="45" t="s">
        <v>693</v>
      </c>
      <c r="K70" s="185"/>
      <c r="L70" s="45"/>
      <c r="M70" s="45"/>
      <c r="N70" s="45"/>
      <c r="O70" s="45"/>
      <c r="P70" s="45"/>
      <c r="Q70" s="95"/>
      <c r="R70" t="b">
        <f t="shared" si="1"/>
        <v>1</v>
      </c>
    </row>
    <row r="71" spans="4:18" x14ac:dyDescent="0.25">
      <c r="D71" s="94" t="s">
        <v>1694</v>
      </c>
      <c r="E71" s="45" t="s">
        <v>788</v>
      </c>
      <c r="F71" s="44" t="s">
        <v>414</v>
      </c>
      <c r="G71" s="45" t="s">
        <v>526</v>
      </c>
      <c r="H71" s="45" t="s">
        <v>529</v>
      </c>
      <c r="I71" s="132" t="s">
        <v>1458</v>
      </c>
      <c r="J71" s="45" t="s">
        <v>693</v>
      </c>
      <c r="K71" s="185"/>
      <c r="L71" s="45"/>
      <c r="M71" s="45"/>
      <c r="N71" s="45"/>
      <c r="O71" s="45"/>
      <c r="P71" s="45"/>
      <c r="Q71" s="95"/>
      <c r="R71" t="b">
        <f t="shared" si="1"/>
        <v>1</v>
      </c>
    </row>
    <row r="72" spans="4:18" ht="15.75" thickBot="1" x14ac:dyDescent="0.3">
      <c r="D72" s="96" t="s">
        <v>1694</v>
      </c>
      <c r="E72" s="98" t="s">
        <v>788</v>
      </c>
      <c r="F72" s="97" t="s">
        <v>415</v>
      </c>
      <c r="G72" s="98" t="s">
        <v>526</v>
      </c>
      <c r="H72" s="98" t="s">
        <v>529</v>
      </c>
      <c r="I72" s="132" t="s">
        <v>1458</v>
      </c>
      <c r="J72" s="42" t="s">
        <v>693</v>
      </c>
      <c r="K72" s="187"/>
      <c r="L72" s="98"/>
      <c r="M72" s="98"/>
      <c r="N72" s="98"/>
      <c r="O72" s="98"/>
      <c r="P72" s="98"/>
      <c r="Q72" s="99"/>
      <c r="R72" t="b">
        <f t="shared" si="1"/>
        <v>1</v>
      </c>
    </row>
    <row r="73" spans="4:18" x14ac:dyDescent="0.25">
      <c r="D73" s="90" t="s">
        <v>1695</v>
      </c>
      <c r="E73" s="92" t="s">
        <v>789</v>
      </c>
      <c r="F73" s="91" t="s">
        <v>313</v>
      </c>
      <c r="G73" s="92" t="s">
        <v>526</v>
      </c>
      <c r="H73" s="92" t="s">
        <v>528</v>
      </c>
      <c r="I73" s="132" t="s">
        <v>1458</v>
      </c>
      <c r="J73" s="92" t="s">
        <v>1144</v>
      </c>
      <c r="K73" s="359">
        <v>1005</v>
      </c>
      <c r="L73" s="92">
        <v>6</v>
      </c>
      <c r="M73" s="92">
        <v>3</v>
      </c>
      <c r="N73" s="92">
        <v>0</v>
      </c>
      <c r="O73" s="92">
        <v>0</v>
      </c>
      <c r="P73" s="92">
        <v>1</v>
      </c>
      <c r="Q73" s="93">
        <v>2</v>
      </c>
      <c r="R73" t="b">
        <f t="shared" si="1"/>
        <v>1</v>
      </c>
    </row>
    <row r="74" spans="4:18" x14ac:dyDescent="0.25">
      <c r="D74" s="94" t="s">
        <v>1695</v>
      </c>
      <c r="E74" s="45" t="s">
        <v>789</v>
      </c>
      <c r="F74" s="44" t="s">
        <v>314</v>
      </c>
      <c r="G74" s="45" t="s">
        <v>526</v>
      </c>
      <c r="H74" s="45" t="s">
        <v>528</v>
      </c>
      <c r="I74" s="132" t="s">
        <v>1458</v>
      </c>
      <c r="J74" s="45" t="s">
        <v>1144</v>
      </c>
      <c r="K74" s="185">
        <v>1005</v>
      </c>
      <c r="L74" s="45">
        <v>6</v>
      </c>
      <c r="M74" s="45">
        <v>3</v>
      </c>
      <c r="N74" s="45">
        <v>0</v>
      </c>
      <c r="O74" s="45">
        <v>0</v>
      </c>
      <c r="P74" s="45">
        <v>1</v>
      </c>
      <c r="Q74" s="95">
        <v>2</v>
      </c>
      <c r="R74" t="b">
        <f t="shared" si="1"/>
        <v>1</v>
      </c>
    </row>
    <row r="75" spans="4:18" x14ac:dyDescent="0.25">
      <c r="D75" s="94" t="s">
        <v>1695</v>
      </c>
      <c r="E75" s="45" t="s">
        <v>789</v>
      </c>
      <c r="F75" s="44" t="s">
        <v>404</v>
      </c>
      <c r="G75" s="45" t="s">
        <v>526</v>
      </c>
      <c r="H75" s="45" t="s">
        <v>528</v>
      </c>
      <c r="I75" s="132" t="s">
        <v>1458</v>
      </c>
      <c r="J75" s="45" t="s">
        <v>1144</v>
      </c>
      <c r="K75" s="185">
        <v>1005</v>
      </c>
      <c r="L75" s="45">
        <v>6</v>
      </c>
      <c r="M75" s="45">
        <v>3</v>
      </c>
      <c r="N75" s="45">
        <v>0</v>
      </c>
      <c r="O75" s="45">
        <v>0</v>
      </c>
      <c r="P75" s="45">
        <v>1</v>
      </c>
      <c r="Q75" s="95">
        <v>2</v>
      </c>
      <c r="R75" t="b">
        <f t="shared" si="1"/>
        <v>1</v>
      </c>
    </row>
    <row r="76" spans="4:18" x14ac:dyDescent="0.25">
      <c r="D76" s="94" t="s">
        <v>1695</v>
      </c>
      <c r="E76" s="45" t="s">
        <v>789</v>
      </c>
      <c r="F76" s="44" t="s">
        <v>405</v>
      </c>
      <c r="G76" s="45" t="s">
        <v>526</v>
      </c>
      <c r="H76" s="45" t="s">
        <v>528</v>
      </c>
      <c r="I76" s="132" t="s">
        <v>1458</v>
      </c>
      <c r="J76" s="45" t="s">
        <v>1144</v>
      </c>
      <c r="K76" s="185">
        <v>1005</v>
      </c>
      <c r="L76" s="45">
        <v>6</v>
      </c>
      <c r="M76" s="45">
        <v>3</v>
      </c>
      <c r="N76" s="45">
        <v>0</v>
      </c>
      <c r="O76" s="45">
        <v>0</v>
      </c>
      <c r="P76" s="45">
        <v>1</v>
      </c>
      <c r="Q76" s="95">
        <v>2</v>
      </c>
      <c r="R76" t="b">
        <f t="shared" si="1"/>
        <v>1</v>
      </c>
    </row>
    <row r="77" spans="4:18" x14ac:dyDescent="0.25">
      <c r="D77" s="94" t="s">
        <v>1695</v>
      </c>
      <c r="E77" s="45" t="s">
        <v>789</v>
      </c>
      <c r="F77" s="44" t="s">
        <v>406</v>
      </c>
      <c r="G77" s="45" t="s">
        <v>526</v>
      </c>
      <c r="H77" s="45" t="s">
        <v>528</v>
      </c>
      <c r="I77" s="132" t="s">
        <v>1458</v>
      </c>
      <c r="J77" s="45" t="s">
        <v>1144</v>
      </c>
      <c r="K77" s="185">
        <v>1005</v>
      </c>
      <c r="L77" s="45">
        <v>6</v>
      </c>
      <c r="M77" s="45">
        <v>3</v>
      </c>
      <c r="N77" s="45">
        <v>0</v>
      </c>
      <c r="O77" s="45">
        <v>0</v>
      </c>
      <c r="P77" s="45">
        <v>1</v>
      </c>
      <c r="Q77" s="95">
        <v>2</v>
      </c>
      <c r="R77" t="b">
        <f t="shared" si="1"/>
        <v>1</v>
      </c>
    </row>
    <row r="78" spans="4:18" x14ac:dyDescent="0.25">
      <c r="D78" s="94" t="s">
        <v>1695</v>
      </c>
      <c r="E78" s="45" t="s">
        <v>789</v>
      </c>
      <c r="F78" s="44" t="s">
        <v>407</v>
      </c>
      <c r="G78" s="45" t="s">
        <v>526</v>
      </c>
      <c r="H78" s="45" t="s">
        <v>528</v>
      </c>
      <c r="I78" s="132" t="s">
        <v>1458</v>
      </c>
      <c r="J78" s="45" t="s">
        <v>1144</v>
      </c>
      <c r="K78" s="185">
        <v>1005</v>
      </c>
      <c r="L78" s="45">
        <v>6</v>
      </c>
      <c r="M78" s="45">
        <v>3</v>
      </c>
      <c r="N78" s="45">
        <v>0</v>
      </c>
      <c r="O78" s="45">
        <v>0</v>
      </c>
      <c r="P78" s="45">
        <v>1</v>
      </c>
      <c r="Q78" s="95">
        <v>2</v>
      </c>
      <c r="R78" t="b">
        <f t="shared" si="1"/>
        <v>1</v>
      </c>
    </row>
    <row r="79" spans="4:18" x14ac:dyDescent="0.25">
      <c r="D79" s="94" t="s">
        <v>1695</v>
      </c>
      <c r="E79" s="45" t="s">
        <v>789</v>
      </c>
      <c r="F79" s="44" t="s">
        <v>408</v>
      </c>
      <c r="G79" s="45" t="s">
        <v>526</v>
      </c>
      <c r="H79" s="45" t="s">
        <v>528</v>
      </c>
      <c r="I79" s="132" t="s">
        <v>1458</v>
      </c>
      <c r="J79" s="45" t="s">
        <v>1144</v>
      </c>
      <c r="K79" s="185">
        <v>1005</v>
      </c>
      <c r="L79" s="45">
        <v>6</v>
      </c>
      <c r="M79" s="45">
        <v>3</v>
      </c>
      <c r="N79" s="45">
        <v>0</v>
      </c>
      <c r="O79" s="45">
        <v>0</v>
      </c>
      <c r="P79" s="45">
        <v>1</v>
      </c>
      <c r="Q79" s="95">
        <v>2</v>
      </c>
      <c r="R79" t="b">
        <f t="shared" si="1"/>
        <v>1</v>
      </c>
    </row>
    <row r="80" spans="4:18" x14ac:dyDescent="0.25">
      <c r="D80" s="94" t="s">
        <v>1695</v>
      </c>
      <c r="E80" s="45" t="s">
        <v>789</v>
      </c>
      <c r="F80" s="44" t="s">
        <v>409</v>
      </c>
      <c r="G80" s="45" t="s">
        <v>526</v>
      </c>
      <c r="H80" s="45" t="s">
        <v>528</v>
      </c>
      <c r="I80" s="132" t="s">
        <v>1458</v>
      </c>
      <c r="J80" s="45" t="s">
        <v>1144</v>
      </c>
      <c r="K80" s="185">
        <v>1005</v>
      </c>
      <c r="L80" s="45">
        <v>6</v>
      </c>
      <c r="M80" s="45">
        <v>3</v>
      </c>
      <c r="N80" s="45">
        <v>0</v>
      </c>
      <c r="O80" s="45">
        <v>0</v>
      </c>
      <c r="P80" s="45">
        <v>1</v>
      </c>
      <c r="Q80" s="95">
        <v>2</v>
      </c>
      <c r="R80" t="b">
        <f t="shared" si="1"/>
        <v>1</v>
      </c>
    </row>
    <row r="81" spans="4:18" x14ac:dyDescent="0.25">
      <c r="D81" s="94" t="s">
        <v>1695</v>
      </c>
      <c r="E81" s="45" t="s">
        <v>789</v>
      </c>
      <c r="F81" s="44" t="s">
        <v>410</v>
      </c>
      <c r="G81" s="45" t="s">
        <v>526</v>
      </c>
      <c r="H81" s="45" t="s">
        <v>528</v>
      </c>
      <c r="I81" s="132" t="s">
        <v>1458</v>
      </c>
      <c r="J81" s="45" t="s">
        <v>1144</v>
      </c>
      <c r="K81" s="185"/>
      <c r="L81" s="45"/>
      <c r="M81" s="45"/>
      <c r="N81" s="45"/>
      <c r="O81" s="45"/>
      <c r="P81" s="45"/>
      <c r="Q81" s="95"/>
      <c r="R81" t="b">
        <f t="shared" si="1"/>
        <v>1</v>
      </c>
    </row>
    <row r="82" spans="4:18" x14ac:dyDescent="0.25">
      <c r="D82" s="94" t="s">
        <v>1695</v>
      </c>
      <c r="E82" s="45" t="s">
        <v>789</v>
      </c>
      <c r="F82" s="44" t="s">
        <v>411</v>
      </c>
      <c r="G82" s="45" t="s">
        <v>526</v>
      </c>
      <c r="H82" s="45" t="s">
        <v>528</v>
      </c>
      <c r="I82" s="132" t="s">
        <v>1458</v>
      </c>
      <c r="J82" s="45" t="s">
        <v>1144</v>
      </c>
      <c r="K82" s="185"/>
      <c r="L82" s="45"/>
      <c r="M82" s="45"/>
      <c r="N82" s="45"/>
      <c r="O82" s="45"/>
      <c r="P82" s="45"/>
      <c r="Q82" s="95"/>
      <c r="R82" t="b">
        <f t="shared" si="1"/>
        <v>1</v>
      </c>
    </row>
    <row r="83" spans="4:18" x14ac:dyDescent="0.25">
      <c r="D83" s="94" t="s">
        <v>1695</v>
      </c>
      <c r="E83" s="45" t="s">
        <v>789</v>
      </c>
      <c r="F83" s="44" t="s">
        <v>412</v>
      </c>
      <c r="G83" s="45" t="s">
        <v>526</v>
      </c>
      <c r="H83" s="45" t="s">
        <v>528</v>
      </c>
      <c r="I83" s="132" t="s">
        <v>1458</v>
      </c>
      <c r="J83" s="45" t="s">
        <v>1144</v>
      </c>
      <c r="K83" s="185"/>
      <c r="L83" s="45"/>
      <c r="M83" s="45"/>
      <c r="N83" s="45"/>
      <c r="O83" s="45"/>
      <c r="P83" s="45"/>
      <c r="Q83" s="95"/>
      <c r="R83" t="b">
        <f t="shared" si="1"/>
        <v>1</v>
      </c>
    </row>
    <row r="84" spans="4:18" x14ac:dyDescent="0.25">
      <c r="D84" s="94" t="s">
        <v>1695</v>
      </c>
      <c r="E84" s="45" t="s">
        <v>789</v>
      </c>
      <c r="F84" s="44" t="s">
        <v>413</v>
      </c>
      <c r="G84" s="45" t="s">
        <v>526</v>
      </c>
      <c r="H84" s="45" t="s">
        <v>528</v>
      </c>
      <c r="I84" s="132" t="s">
        <v>1458</v>
      </c>
      <c r="J84" s="45" t="s">
        <v>1144</v>
      </c>
      <c r="K84" s="185"/>
      <c r="L84" s="45"/>
      <c r="M84" s="45"/>
      <c r="N84" s="45"/>
      <c r="O84" s="45"/>
      <c r="P84" s="45"/>
      <c r="Q84" s="95"/>
      <c r="R84" t="b">
        <f t="shared" si="1"/>
        <v>1</v>
      </c>
    </row>
    <row r="85" spans="4:18" x14ac:dyDescent="0.25">
      <c r="D85" s="94" t="s">
        <v>1695</v>
      </c>
      <c r="E85" s="45" t="s">
        <v>789</v>
      </c>
      <c r="F85" s="44" t="s">
        <v>414</v>
      </c>
      <c r="G85" s="45" t="s">
        <v>526</v>
      </c>
      <c r="H85" s="45" t="s">
        <v>528</v>
      </c>
      <c r="I85" s="132" t="s">
        <v>1458</v>
      </c>
      <c r="J85" s="45" t="s">
        <v>1144</v>
      </c>
      <c r="K85" s="185"/>
      <c r="L85" s="45"/>
      <c r="M85" s="45"/>
      <c r="N85" s="45"/>
      <c r="O85" s="45"/>
      <c r="P85" s="45"/>
      <c r="Q85" s="95"/>
      <c r="R85" t="b">
        <f t="shared" si="1"/>
        <v>1</v>
      </c>
    </row>
    <row r="86" spans="4:18" ht="15.75" thickBot="1" x14ac:dyDescent="0.3">
      <c r="D86" s="96" t="s">
        <v>1695</v>
      </c>
      <c r="E86" s="98" t="s">
        <v>789</v>
      </c>
      <c r="F86" s="97" t="s">
        <v>415</v>
      </c>
      <c r="G86" s="98" t="s">
        <v>526</v>
      </c>
      <c r="H86" s="98" t="s">
        <v>528</v>
      </c>
      <c r="I86" s="132" t="s">
        <v>1458</v>
      </c>
      <c r="J86" s="98" t="s">
        <v>1144</v>
      </c>
      <c r="K86" s="186"/>
      <c r="L86" s="98"/>
      <c r="M86" s="98"/>
      <c r="N86" s="98"/>
      <c r="O86" s="98"/>
      <c r="P86" s="98"/>
      <c r="Q86" s="99"/>
      <c r="R86" t="b">
        <f t="shared" si="1"/>
        <v>1</v>
      </c>
    </row>
    <row r="87" spans="4:18" x14ac:dyDescent="0.25">
      <c r="D87" s="90" t="s">
        <v>1696</v>
      </c>
      <c r="E87" s="91" t="s">
        <v>790</v>
      </c>
      <c r="F87" s="91" t="s">
        <v>313</v>
      </c>
      <c r="G87" s="91" t="s">
        <v>526</v>
      </c>
      <c r="H87" s="91" t="s">
        <v>528</v>
      </c>
      <c r="I87" s="132" t="s">
        <v>1458</v>
      </c>
      <c r="J87" s="43" t="s">
        <v>1145</v>
      </c>
      <c r="K87" s="189">
        <v>603</v>
      </c>
      <c r="L87" s="387">
        <v>10</v>
      </c>
      <c r="M87" s="92">
        <v>2</v>
      </c>
      <c r="N87" s="92">
        <v>2</v>
      </c>
      <c r="O87" s="373">
        <v>4</v>
      </c>
      <c r="P87" s="92">
        <v>1</v>
      </c>
      <c r="Q87" s="93">
        <v>1</v>
      </c>
      <c r="R87" t="b">
        <f t="shared" si="1"/>
        <v>1</v>
      </c>
    </row>
    <row r="88" spans="4:18" x14ac:dyDescent="0.25">
      <c r="D88" s="106" t="s">
        <v>1696</v>
      </c>
      <c r="E88" s="64" t="s">
        <v>790</v>
      </c>
      <c r="F88" s="44" t="s">
        <v>314</v>
      </c>
      <c r="G88" s="64" t="s">
        <v>526</v>
      </c>
      <c r="H88" s="64" t="s">
        <v>528</v>
      </c>
      <c r="I88" s="132" t="s">
        <v>1458</v>
      </c>
      <c r="J88" s="43" t="s">
        <v>1145</v>
      </c>
      <c r="K88" s="189">
        <v>603</v>
      </c>
      <c r="L88" s="389">
        <v>10</v>
      </c>
      <c r="M88" s="43">
        <v>2</v>
      </c>
      <c r="N88" s="43">
        <v>2</v>
      </c>
      <c r="O88" s="376">
        <v>4</v>
      </c>
      <c r="P88" s="43">
        <v>1</v>
      </c>
      <c r="Q88" s="112">
        <v>1</v>
      </c>
      <c r="R88" t="b">
        <f t="shared" si="1"/>
        <v>1</v>
      </c>
    </row>
    <row r="89" spans="4:18" x14ac:dyDescent="0.25">
      <c r="D89" s="106" t="s">
        <v>1696</v>
      </c>
      <c r="E89" s="64" t="s">
        <v>790</v>
      </c>
      <c r="F89" s="44" t="s">
        <v>404</v>
      </c>
      <c r="G89" s="64" t="s">
        <v>526</v>
      </c>
      <c r="H89" s="64" t="s">
        <v>528</v>
      </c>
      <c r="I89" s="132" t="s">
        <v>1458</v>
      </c>
      <c r="J89" s="43" t="s">
        <v>1145</v>
      </c>
      <c r="K89" s="189">
        <v>603</v>
      </c>
      <c r="L89" s="389">
        <v>10</v>
      </c>
      <c r="M89" s="43">
        <v>2</v>
      </c>
      <c r="N89" s="43">
        <v>2</v>
      </c>
      <c r="O89" s="376">
        <v>4</v>
      </c>
      <c r="P89" s="43">
        <v>1</v>
      </c>
      <c r="Q89" s="112">
        <v>1</v>
      </c>
      <c r="R89" t="b">
        <f t="shared" si="1"/>
        <v>1</v>
      </c>
    </row>
    <row r="90" spans="4:18" x14ac:dyDescent="0.25">
      <c r="D90" s="106" t="s">
        <v>1696</v>
      </c>
      <c r="E90" s="64" t="s">
        <v>790</v>
      </c>
      <c r="F90" s="44" t="s">
        <v>405</v>
      </c>
      <c r="G90" s="64" t="s">
        <v>526</v>
      </c>
      <c r="H90" s="64" t="s">
        <v>528</v>
      </c>
      <c r="I90" s="132" t="s">
        <v>1458</v>
      </c>
      <c r="J90" s="43" t="s">
        <v>1145</v>
      </c>
      <c r="K90" s="189">
        <v>492</v>
      </c>
      <c r="L90" s="389">
        <v>10</v>
      </c>
      <c r="M90" s="43">
        <v>2</v>
      </c>
      <c r="N90" s="43">
        <v>2</v>
      </c>
      <c r="O90" s="376">
        <v>4</v>
      </c>
      <c r="P90" s="43">
        <v>1</v>
      </c>
      <c r="Q90" s="112">
        <v>1</v>
      </c>
      <c r="R90" t="b">
        <f t="shared" si="1"/>
        <v>1</v>
      </c>
    </row>
    <row r="91" spans="4:18" x14ac:dyDescent="0.25">
      <c r="D91" s="106" t="s">
        <v>1696</v>
      </c>
      <c r="E91" s="64" t="s">
        <v>790</v>
      </c>
      <c r="F91" s="44" t="s">
        <v>406</v>
      </c>
      <c r="G91" s="64" t="s">
        <v>526</v>
      </c>
      <c r="H91" s="64" t="s">
        <v>528</v>
      </c>
      <c r="I91" s="132" t="s">
        <v>1458</v>
      </c>
      <c r="J91" s="43" t="s">
        <v>1145</v>
      </c>
      <c r="K91" s="189">
        <v>492</v>
      </c>
      <c r="L91" s="389">
        <v>10</v>
      </c>
      <c r="M91" s="43">
        <v>2</v>
      </c>
      <c r="N91" s="43">
        <v>2</v>
      </c>
      <c r="O91" s="376">
        <v>4</v>
      </c>
      <c r="P91" s="43">
        <v>1</v>
      </c>
      <c r="Q91" s="112">
        <v>1</v>
      </c>
      <c r="R91" t="b">
        <f t="shared" si="1"/>
        <v>1</v>
      </c>
    </row>
    <row r="92" spans="4:18" x14ac:dyDescent="0.25">
      <c r="D92" s="106" t="s">
        <v>1696</v>
      </c>
      <c r="E92" s="64" t="s">
        <v>790</v>
      </c>
      <c r="F92" s="44" t="s">
        <v>407</v>
      </c>
      <c r="G92" s="64" t="s">
        <v>526</v>
      </c>
      <c r="H92" s="64" t="s">
        <v>528</v>
      </c>
      <c r="I92" s="132" t="s">
        <v>1458</v>
      </c>
      <c r="J92" s="43" t="s">
        <v>1145</v>
      </c>
      <c r="K92" s="189">
        <v>492</v>
      </c>
      <c r="L92" s="389">
        <v>10</v>
      </c>
      <c r="M92" s="43">
        <v>2</v>
      </c>
      <c r="N92" s="43">
        <v>2</v>
      </c>
      <c r="O92" s="376">
        <v>4</v>
      </c>
      <c r="P92" s="43">
        <v>1</v>
      </c>
      <c r="Q92" s="112">
        <v>1</v>
      </c>
      <c r="R92" t="b">
        <f t="shared" si="1"/>
        <v>1</v>
      </c>
    </row>
    <row r="93" spans="4:18" x14ac:dyDescent="0.25">
      <c r="D93" s="106" t="s">
        <v>1696</v>
      </c>
      <c r="E93" s="64" t="s">
        <v>790</v>
      </c>
      <c r="F93" s="44" t="s">
        <v>408</v>
      </c>
      <c r="G93" s="64" t="s">
        <v>526</v>
      </c>
      <c r="H93" s="64" t="s">
        <v>528</v>
      </c>
      <c r="I93" s="132" t="s">
        <v>1458</v>
      </c>
      <c r="J93" s="43" t="s">
        <v>1145</v>
      </c>
      <c r="K93" s="189">
        <v>492</v>
      </c>
      <c r="L93" s="389">
        <v>10</v>
      </c>
      <c r="M93" s="43">
        <v>2</v>
      </c>
      <c r="N93" s="43">
        <v>2</v>
      </c>
      <c r="O93" s="376">
        <v>4</v>
      </c>
      <c r="P93" s="43">
        <v>1</v>
      </c>
      <c r="Q93" s="112">
        <v>1</v>
      </c>
      <c r="R93" t="b">
        <f t="shared" si="1"/>
        <v>1</v>
      </c>
    </row>
    <row r="94" spans="4:18" x14ac:dyDescent="0.25">
      <c r="D94" s="106" t="s">
        <v>1696</v>
      </c>
      <c r="E94" s="64" t="s">
        <v>790</v>
      </c>
      <c r="F94" s="44" t="s">
        <v>409</v>
      </c>
      <c r="G94" s="64" t="s">
        <v>526</v>
      </c>
      <c r="H94" s="64" t="s">
        <v>528</v>
      </c>
      <c r="I94" s="132" t="s">
        <v>1458</v>
      </c>
      <c r="J94" s="43" t="s">
        <v>1145</v>
      </c>
      <c r="K94" s="189">
        <v>492</v>
      </c>
      <c r="L94" s="389">
        <v>10</v>
      </c>
      <c r="M94" s="43">
        <v>2</v>
      </c>
      <c r="N94" s="43">
        <v>2</v>
      </c>
      <c r="O94" s="376">
        <v>4</v>
      </c>
      <c r="P94" s="43">
        <v>1</v>
      </c>
      <c r="Q94" s="112">
        <v>1</v>
      </c>
      <c r="R94" t="b">
        <f t="shared" si="1"/>
        <v>1</v>
      </c>
    </row>
    <row r="95" spans="4:18" x14ac:dyDescent="0.25">
      <c r="D95" s="106" t="s">
        <v>1696</v>
      </c>
      <c r="E95" s="64" t="s">
        <v>790</v>
      </c>
      <c r="F95" s="44" t="s">
        <v>410</v>
      </c>
      <c r="G95" s="64" t="s">
        <v>526</v>
      </c>
      <c r="H95" s="64" t="s">
        <v>528</v>
      </c>
      <c r="I95" s="132" t="s">
        <v>1458</v>
      </c>
      <c r="J95" s="43" t="s">
        <v>1145</v>
      </c>
      <c r="K95" s="189"/>
      <c r="L95" s="43"/>
      <c r="M95" s="43"/>
      <c r="N95" s="43"/>
      <c r="O95" s="43"/>
      <c r="P95" s="43"/>
      <c r="Q95" s="112"/>
      <c r="R95" t="b">
        <f t="shared" si="1"/>
        <v>1</v>
      </c>
    </row>
    <row r="96" spans="4:18" x14ac:dyDescent="0.25">
      <c r="D96" s="106" t="s">
        <v>1696</v>
      </c>
      <c r="E96" s="64" t="s">
        <v>790</v>
      </c>
      <c r="F96" s="44" t="s">
        <v>411</v>
      </c>
      <c r="G96" s="64" t="s">
        <v>526</v>
      </c>
      <c r="H96" s="64" t="s">
        <v>528</v>
      </c>
      <c r="I96" s="132" t="s">
        <v>1458</v>
      </c>
      <c r="J96" s="43" t="s">
        <v>1145</v>
      </c>
      <c r="K96" s="189"/>
      <c r="L96" s="43"/>
      <c r="M96" s="43"/>
      <c r="N96" s="43"/>
      <c r="O96" s="43"/>
      <c r="P96" s="43"/>
      <c r="Q96" s="112"/>
      <c r="R96" t="b">
        <f t="shared" si="1"/>
        <v>1</v>
      </c>
    </row>
    <row r="97" spans="4:18" x14ac:dyDescent="0.25">
      <c r="D97" s="106" t="s">
        <v>1696</v>
      </c>
      <c r="E97" s="64" t="s">
        <v>790</v>
      </c>
      <c r="F97" s="44" t="s">
        <v>412</v>
      </c>
      <c r="G97" s="64" t="s">
        <v>526</v>
      </c>
      <c r="H97" s="64" t="s">
        <v>528</v>
      </c>
      <c r="I97" s="132" t="s">
        <v>1458</v>
      </c>
      <c r="J97" s="43" t="s">
        <v>1145</v>
      </c>
      <c r="K97" s="189"/>
      <c r="L97" s="43"/>
      <c r="M97" s="43"/>
      <c r="N97" s="43"/>
      <c r="O97" s="43"/>
      <c r="P97" s="43"/>
      <c r="Q97" s="112"/>
      <c r="R97" t="b">
        <f t="shared" si="1"/>
        <v>1</v>
      </c>
    </row>
    <row r="98" spans="4:18" x14ac:dyDescent="0.25">
      <c r="D98" s="106" t="s">
        <v>1696</v>
      </c>
      <c r="E98" s="64" t="s">
        <v>790</v>
      </c>
      <c r="F98" s="44" t="s">
        <v>413</v>
      </c>
      <c r="G98" s="64" t="s">
        <v>526</v>
      </c>
      <c r="H98" s="64" t="s">
        <v>528</v>
      </c>
      <c r="I98" s="132" t="s">
        <v>1458</v>
      </c>
      <c r="J98" s="43" t="s">
        <v>1145</v>
      </c>
      <c r="K98" s="189"/>
      <c r="L98" s="43"/>
      <c r="M98" s="43"/>
      <c r="N98" s="43"/>
      <c r="O98" s="43"/>
      <c r="P98" s="43"/>
      <c r="Q98" s="112"/>
      <c r="R98" t="b">
        <f t="shared" si="1"/>
        <v>1</v>
      </c>
    </row>
    <row r="99" spans="4:18" x14ac:dyDescent="0.25">
      <c r="D99" s="106" t="s">
        <v>1696</v>
      </c>
      <c r="E99" s="64" t="s">
        <v>790</v>
      </c>
      <c r="F99" s="44" t="s">
        <v>414</v>
      </c>
      <c r="G99" s="64" t="s">
        <v>526</v>
      </c>
      <c r="H99" s="64" t="s">
        <v>528</v>
      </c>
      <c r="I99" s="132" t="s">
        <v>1458</v>
      </c>
      <c r="J99" s="43" t="s">
        <v>1145</v>
      </c>
      <c r="K99" s="189"/>
      <c r="L99" s="43"/>
      <c r="M99" s="43"/>
      <c r="N99" s="43"/>
      <c r="O99" s="43"/>
      <c r="P99" s="43"/>
      <c r="Q99" s="112"/>
      <c r="R99" t="b">
        <f t="shared" si="1"/>
        <v>1</v>
      </c>
    </row>
    <row r="100" spans="4:18" ht="15.75" thickBot="1" x14ac:dyDescent="0.3">
      <c r="D100" s="105" t="s">
        <v>1696</v>
      </c>
      <c r="E100" s="102" t="s">
        <v>790</v>
      </c>
      <c r="F100" s="97" t="s">
        <v>415</v>
      </c>
      <c r="G100" s="102" t="s">
        <v>526</v>
      </c>
      <c r="H100" s="102" t="s">
        <v>528</v>
      </c>
      <c r="I100" s="132" t="s">
        <v>1458</v>
      </c>
      <c r="J100" s="103" t="s">
        <v>1145</v>
      </c>
      <c r="K100" s="188"/>
      <c r="L100" s="103"/>
      <c r="M100" s="103"/>
      <c r="N100" s="103"/>
      <c r="O100" s="103"/>
      <c r="P100" s="103"/>
      <c r="Q100" s="104"/>
      <c r="R100" t="b">
        <f t="shared" si="1"/>
        <v>1</v>
      </c>
    </row>
    <row r="101" spans="4:18" x14ac:dyDescent="0.25">
      <c r="D101" s="90" t="s">
        <v>1697</v>
      </c>
      <c r="E101" s="91" t="s">
        <v>791</v>
      </c>
      <c r="F101" s="91" t="s">
        <v>313</v>
      </c>
      <c r="G101" s="91" t="s">
        <v>526</v>
      </c>
      <c r="H101" s="91" t="s">
        <v>528</v>
      </c>
      <c r="I101" s="132" t="s">
        <v>1458</v>
      </c>
      <c r="J101" s="92" t="s">
        <v>1146</v>
      </c>
      <c r="K101" s="359">
        <v>176</v>
      </c>
      <c r="L101" s="92">
        <v>3</v>
      </c>
      <c r="M101" s="92">
        <v>0</v>
      </c>
      <c r="N101" s="92">
        <v>3</v>
      </c>
      <c r="O101" s="92">
        <v>0</v>
      </c>
      <c r="P101" s="92">
        <v>0</v>
      </c>
      <c r="Q101" s="93">
        <v>0</v>
      </c>
      <c r="R101" t="b">
        <f t="shared" si="1"/>
        <v>1</v>
      </c>
    </row>
    <row r="102" spans="4:18" x14ac:dyDescent="0.25">
      <c r="D102" s="106" t="s">
        <v>1697</v>
      </c>
      <c r="E102" s="64" t="s">
        <v>791</v>
      </c>
      <c r="F102" s="44" t="s">
        <v>314</v>
      </c>
      <c r="G102" s="64" t="s">
        <v>526</v>
      </c>
      <c r="H102" s="64" t="s">
        <v>528</v>
      </c>
      <c r="I102" s="132" t="s">
        <v>1458</v>
      </c>
      <c r="J102" s="43" t="s">
        <v>1146</v>
      </c>
      <c r="K102" s="189">
        <v>176</v>
      </c>
      <c r="L102" s="43">
        <v>3</v>
      </c>
      <c r="M102" s="43">
        <v>0</v>
      </c>
      <c r="N102" s="43">
        <v>3</v>
      </c>
      <c r="O102" s="43">
        <v>0</v>
      </c>
      <c r="P102" s="43">
        <v>0</v>
      </c>
      <c r="Q102" s="112">
        <v>0</v>
      </c>
      <c r="R102" t="b">
        <f t="shared" si="1"/>
        <v>1</v>
      </c>
    </row>
    <row r="103" spans="4:18" x14ac:dyDescent="0.25">
      <c r="D103" s="106" t="s">
        <v>1697</v>
      </c>
      <c r="E103" s="64" t="s">
        <v>791</v>
      </c>
      <c r="F103" s="44" t="s">
        <v>404</v>
      </c>
      <c r="G103" s="64" t="s">
        <v>526</v>
      </c>
      <c r="H103" s="64" t="s">
        <v>528</v>
      </c>
      <c r="I103" s="132" t="s">
        <v>1458</v>
      </c>
      <c r="J103" s="43" t="s">
        <v>1146</v>
      </c>
      <c r="K103" s="189">
        <v>176</v>
      </c>
      <c r="L103" s="43">
        <v>3</v>
      </c>
      <c r="M103" s="43">
        <v>0</v>
      </c>
      <c r="N103" s="43">
        <v>3</v>
      </c>
      <c r="O103" s="43">
        <v>0</v>
      </c>
      <c r="P103" s="43">
        <v>0</v>
      </c>
      <c r="Q103" s="112">
        <v>0</v>
      </c>
      <c r="R103" t="b">
        <f t="shared" si="1"/>
        <v>1</v>
      </c>
    </row>
    <row r="104" spans="4:18" x14ac:dyDescent="0.25">
      <c r="D104" s="106" t="s">
        <v>1697</v>
      </c>
      <c r="E104" s="64" t="s">
        <v>791</v>
      </c>
      <c r="F104" s="44" t="s">
        <v>405</v>
      </c>
      <c r="G104" s="64" t="s">
        <v>526</v>
      </c>
      <c r="H104" s="64" t="s">
        <v>528</v>
      </c>
      <c r="I104" s="132" t="s">
        <v>1458</v>
      </c>
      <c r="J104" s="43" t="s">
        <v>1146</v>
      </c>
      <c r="K104" s="189">
        <v>177</v>
      </c>
      <c r="L104" s="43">
        <v>3</v>
      </c>
      <c r="M104" s="43">
        <v>0</v>
      </c>
      <c r="N104" s="43">
        <v>3</v>
      </c>
      <c r="O104" s="43">
        <v>0</v>
      </c>
      <c r="P104" s="43">
        <v>0</v>
      </c>
      <c r="Q104" s="112">
        <v>0</v>
      </c>
      <c r="R104" t="b">
        <f t="shared" si="1"/>
        <v>1</v>
      </c>
    </row>
    <row r="105" spans="4:18" x14ac:dyDescent="0.25">
      <c r="D105" s="106" t="s">
        <v>1697</v>
      </c>
      <c r="E105" s="64" t="s">
        <v>791</v>
      </c>
      <c r="F105" s="44" t="s">
        <v>406</v>
      </c>
      <c r="G105" s="64" t="s">
        <v>526</v>
      </c>
      <c r="H105" s="64" t="s">
        <v>528</v>
      </c>
      <c r="I105" s="132" t="s">
        <v>1458</v>
      </c>
      <c r="J105" s="43" t="s">
        <v>1146</v>
      </c>
      <c r="K105" s="189">
        <v>177</v>
      </c>
      <c r="L105" s="43">
        <v>3</v>
      </c>
      <c r="M105" s="43">
        <v>0</v>
      </c>
      <c r="N105" s="43">
        <v>3</v>
      </c>
      <c r="O105" s="43">
        <v>0</v>
      </c>
      <c r="P105" s="43">
        <v>0</v>
      </c>
      <c r="Q105" s="112">
        <v>0</v>
      </c>
      <c r="R105" t="b">
        <f t="shared" si="1"/>
        <v>1</v>
      </c>
    </row>
    <row r="106" spans="4:18" x14ac:dyDescent="0.25">
      <c r="D106" s="106" t="s">
        <v>1697</v>
      </c>
      <c r="E106" s="64" t="s">
        <v>791</v>
      </c>
      <c r="F106" s="44" t="s">
        <v>407</v>
      </c>
      <c r="G106" s="64" t="s">
        <v>526</v>
      </c>
      <c r="H106" s="64" t="s">
        <v>528</v>
      </c>
      <c r="I106" s="132" t="s">
        <v>1458</v>
      </c>
      <c r="J106" s="43" t="s">
        <v>1146</v>
      </c>
      <c r="K106" s="189">
        <v>177</v>
      </c>
      <c r="L106" s="43">
        <v>3</v>
      </c>
      <c r="M106" s="43">
        <v>0</v>
      </c>
      <c r="N106" s="43">
        <v>3</v>
      </c>
      <c r="O106" s="43">
        <v>0</v>
      </c>
      <c r="P106" s="43">
        <v>0</v>
      </c>
      <c r="Q106" s="112">
        <v>0</v>
      </c>
      <c r="R106" t="b">
        <f t="shared" si="1"/>
        <v>1</v>
      </c>
    </row>
    <row r="107" spans="4:18" x14ac:dyDescent="0.25">
      <c r="D107" s="106" t="s">
        <v>1697</v>
      </c>
      <c r="E107" s="64" t="s">
        <v>791</v>
      </c>
      <c r="F107" s="44" t="s">
        <v>408</v>
      </c>
      <c r="G107" s="64" t="s">
        <v>526</v>
      </c>
      <c r="H107" s="64" t="s">
        <v>528</v>
      </c>
      <c r="I107" s="132" t="s">
        <v>1458</v>
      </c>
      <c r="J107" s="43" t="s">
        <v>1146</v>
      </c>
      <c r="K107" s="189">
        <v>177</v>
      </c>
      <c r="L107" s="43">
        <v>3</v>
      </c>
      <c r="M107" s="43">
        <v>0</v>
      </c>
      <c r="N107" s="43">
        <v>3</v>
      </c>
      <c r="O107" s="43">
        <v>0</v>
      </c>
      <c r="P107" s="43">
        <v>0</v>
      </c>
      <c r="Q107" s="112">
        <v>0</v>
      </c>
      <c r="R107" t="b">
        <f t="shared" si="1"/>
        <v>1</v>
      </c>
    </row>
    <row r="108" spans="4:18" x14ac:dyDescent="0.25">
      <c r="D108" s="106" t="s">
        <v>1697</v>
      </c>
      <c r="E108" s="64" t="s">
        <v>791</v>
      </c>
      <c r="F108" s="44" t="s">
        <v>409</v>
      </c>
      <c r="G108" s="64" t="s">
        <v>526</v>
      </c>
      <c r="H108" s="64" t="s">
        <v>528</v>
      </c>
      <c r="I108" s="132" t="s">
        <v>1458</v>
      </c>
      <c r="J108" s="43" t="s">
        <v>1146</v>
      </c>
      <c r="K108" s="189">
        <v>177</v>
      </c>
      <c r="L108" s="43">
        <v>3</v>
      </c>
      <c r="M108" s="43">
        <v>0</v>
      </c>
      <c r="N108" s="43">
        <v>3</v>
      </c>
      <c r="O108" s="43">
        <v>0</v>
      </c>
      <c r="P108" s="43">
        <v>0</v>
      </c>
      <c r="Q108" s="112">
        <v>0</v>
      </c>
      <c r="R108" t="b">
        <f t="shared" si="1"/>
        <v>1</v>
      </c>
    </row>
    <row r="109" spans="4:18" x14ac:dyDescent="0.25">
      <c r="D109" s="106" t="s">
        <v>1697</v>
      </c>
      <c r="E109" s="64" t="s">
        <v>791</v>
      </c>
      <c r="F109" s="44" t="s">
        <v>410</v>
      </c>
      <c r="G109" s="64" t="s">
        <v>526</v>
      </c>
      <c r="H109" s="64" t="s">
        <v>528</v>
      </c>
      <c r="I109" s="132" t="s">
        <v>1458</v>
      </c>
      <c r="J109" s="43" t="s">
        <v>1146</v>
      </c>
      <c r="K109" s="189"/>
      <c r="L109" s="43"/>
      <c r="M109" s="43"/>
      <c r="N109" s="43"/>
      <c r="O109" s="43"/>
      <c r="P109" s="43"/>
      <c r="Q109" s="112"/>
      <c r="R109" t="b">
        <f t="shared" si="1"/>
        <v>1</v>
      </c>
    </row>
    <row r="110" spans="4:18" x14ac:dyDescent="0.25">
      <c r="D110" s="106" t="s">
        <v>1697</v>
      </c>
      <c r="E110" s="64" t="s">
        <v>791</v>
      </c>
      <c r="F110" s="44" t="s">
        <v>411</v>
      </c>
      <c r="G110" s="64" t="s">
        <v>526</v>
      </c>
      <c r="H110" s="64" t="s">
        <v>528</v>
      </c>
      <c r="I110" s="132" t="s">
        <v>1458</v>
      </c>
      <c r="J110" s="43" t="s">
        <v>1146</v>
      </c>
      <c r="K110" s="189"/>
      <c r="L110" s="43"/>
      <c r="M110" s="43"/>
      <c r="N110" s="43"/>
      <c r="O110" s="43"/>
      <c r="P110" s="43"/>
      <c r="Q110" s="112"/>
      <c r="R110" t="b">
        <f t="shared" si="1"/>
        <v>1</v>
      </c>
    </row>
    <row r="111" spans="4:18" x14ac:dyDescent="0.25">
      <c r="D111" s="106" t="s">
        <v>1697</v>
      </c>
      <c r="E111" s="64" t="s">
        <v>791</v>
      </c>
      <c r="F111" s="44" t="s">
        <v>412</v>
      </c>
      <c r="G111" s="64" t="s">
        <v>526</v>
      </c>
      <c r="H111" s="64" t="s">
        <v>528</v>
      </c>
      <c r="I111" s="132" t="s">
        <v>1458</v>
      </c>
      <c r="J111" s="43" t="s">
        <v>1146</v>
      </c>
      <c r="K111" s="189"/>
      <c r="L111" s="43"/>
      <c r="M111" s="43"/>
      <c r="N111" s="43"/>
      <c r="O111" s="43"/>
      <c r="P111" s="43"/>
      <c r="Q111" s="112"/>
      <c r="R111" t="b">
        <f t="shared" si="1"/>
        <v>1</v>
      </c>
    </row>
    <row r="112" spans="4:18" x14ac:dyDescent="0.25">
      <c r="D112" s="106" t="s">
        <v>1697</v>
      </c>
      <c r="E112" s="64" t="s">
        <v>791</v>
      </c>
      <c r="F112" s="44" t="s">
        <v>413</v>
      </c>
      <c r="G112" s="64" t="s">
        <v>526</v>
      </c>
      <c r="H112" s="64" t="s">
        <v>528</v>
      </c>
      <c r="I112" s="132" t="s">
        <v>1458</v>
      </c>
      <c r="J112" s="43" t="s">
        <v>1146</v>
      </c>
      <c r="K112" s="189"/>
      <c r="L112" s="43"/>
      <c r="M112" s="43"/>
      <c r="N112" s="43"/>
      <c r="O112" s="43"/>
      <c r="P112" s="43"/>
      <c r="Q112" s="112"/>
      <c r="R112" t="b">
        <f t="shared" si="1"/>
        <v>1</v>
      </c>
    </row>
    <row r="113" spans="4:18" x14ac:dyDescent="0.25">
      <c r="D113" s="106" t="s">
        <v>1697</v>
      </c>
      <c r="E113" s="64" t="s">
        <v>791</v>
      </c>
      <c r="F113" s="44" t="s">
        <v>414</v>
      </c>
      <c r="G113" s="64" t="s">
        <v>526</v>
      </c>
      <c r="H113" s="64" t="s">
        <v>528</v>
      </c>
      <c r="I113" s="132" t="s">
        <v>1458</v>
      </c>
      <c r="J113" s="43" t="s">
        <v>1146</v>
      </c>
      <c r="K113" s="189"/>
      <c r="L113" s="43"/>
      <c r="M113" s="43"/>
      <c r="N113" s="43"/>
      <c r="O113" s="43"/>
      <c r="P113" s="43"/>
      <c r="Q113" s="112"/>
      <c r="R113" t="b">
        <f t="shared" si="1"/>
        <v>1</v>
      </c>
    </row>
    <row r="114" spans="4:18" ht="15.75" thickBot="1" x14ac:dyDescent="0.3">
      <c r="D114" s="105" t="s">
        <v>1697</v>
      </c>
      <c r="E114" s="102" t="s">
        <v>791</v>
      </c>
      <c r="F114" s="97" t="s">
        <v>415</v>
      </c>
      <c r="G114" s="102" t="s">
        <v>526</v>
      </c>
      <c r="H114" s="102" t="s">
        <v>528</v>
      </c>
      <c r="I114" s="132" t="s">
        <v>1458</v>
      </c>
      <c r="J114" s="103" t="s">
        <v>1146</v>
      </c>
      <c r="K114" s="188"/>
      <c r="L114" s="103"/>
      <c r="M114" s="103"/>
      <c r="N114" s="103"/>
      <c r="O114" s="103"/>
      <c r="P114" s="103"/>
      <c r="Q114" s="104"/>
      <c r="R114" t="b">
        <f t="shared" si="1"/>
        <v>1</v>
      </c>
    </row>
    <row r="115" spans="4:18" x14ac:dyDescent="0.25">
      <c r="D115" s="90" t="s">
        <v>796</v>
      </c>
      <c r="E115" s="107" t="s">
        <v>792</v>
      </c>
      <c r="F115" s="91" t="s">
        <v>313</v>
      </c>
      <c r="G115" s="92" t="s">
        <v>526</v>
      </c>
      <c r="H115" s="92" t="s">
        <v>529</v>
      </c>
      <c r="I115" s="132" t="s">
        <v>1458</v>
      </c>
      <c r="J115" s="92" t="s">
        <v>796</v>
      </c>
      <c r="K115" s="359">
        <v>28</v>
      </c>
      <c r="L115" s="92">
        <v>10</v>
      </c>
      <c r="M115" s="92">
        <v>4</v>
      </c>
      <c r="N115" s="92">
        <v>4</v>
      </c>
      <c r="O115" s="373">
        <v>0</v>
      </c>
      <c r="P115" s="92">
        <v>1</v>
      </c>
      <c r="Q115" s="93">
        <v>1</v>
      </c>
      <c r="R115" t="b">
        <f t="shared" si="1"/>
        <v>1</v>
      </c>
    </row>
    <row r="116" spans="4:18" x14ac:dyDescent="0.25">
      <c r="D116" s="106" t="s">
        <v>796</v>
      </c>
      <c r="E116" s="63" t="s">
        <v>792</v>
      </c>
      <c r="F116" s="44" t="s">
        <v>314</v>
      </c>
      <c r="G116" s="43" t="s">
        <v>526</v>
      </c>
      <c r="H116" s="43" t="s">
        <v>529</v>
      </c>
      <c r="I116" s="132" t="s">
        <v>1458</v>
      </c>
      <c r="J116" s="43" t="s">
        <v>796</v>
      </c>
      <c r="K116" s="189">
        <v>28</v>
      </c>
      <c r="L116" s="43">
        <v>10</v>
      </c>
      <c r="M116" s="43">
        <v>4</v>
      </c>
      <c r="N116" s="43">
        <v>4</v>
      </c>
      <c r="O116" s="376">
        <v>0</v>
      </c>
      <c r="P116" s="43">
        <v>1</v>
      </c>
      <c r="Q116" s="112">
        <v>1</v>
      </c>
      <c r="R116" t="b">
        <f t="shared" si="1"/>
        <v>1</v>
      </c>
    </row>
    <row r="117" spans="4:18" x14ac:dyDescent="0.25">
      <c r="D117" s="106" t="s">
        <v>796</v>
      </c>
      <c r="E117" s="44" t="s">
        <v>792</v>
      </c>
      <c r="F117" s="44" t="s">
        <v>404</v>
      </c>
      <c r="G117" s="43" t="s">
        <v>526</v>
      </c>
      <c r="H117" s="43" t="s">
        <v>529</v>
      </c>
      <c r="I117" s="132" t="s">
        <v>1458</v>
      </c>
      <c r="J117" s="43" t="s">
        <v>796</v>
      </c>
      <c r="K117" s="189">
        <v>28</v>
      </c>
      <c r="L117" s="43">
        <v>10</v>
      </c>
      <c r="M117" s="43">
        <v>4</v>
      </c>
      <c r="N117" s="43">
        <v>4</v>
      </c>
      <c r="O117" s="376">
        <v>0</v>
      </c>
      <c r="P117" s="43">
        <v>1</v>
      </c>
      <c r="Q117" s="112">
        <v>1</v>
      </c>
      <c r="R117" t="b">
        <f t="shared" si="1"/>
        <v>1</v>
      </c>
    </row>
    <row r="118" spans="4:18" x14ac:dyDescent="0.25">
      <c r="D118" s="106" t="s">
        <v>796</v>
      </c>
      <c r="E118" s="51" t="s">
        <v>792</v>
      </c>
      <c r="F118" s="44" t="s">
        <v>405</v>
      </c>
      <c r="G118" s="43" t="s">
        <v>526</v>
      </c>
      <c r="H118" s="43" t="s">
        <v>529</v>
      </c>
      <c r="I118" s="132" t="s">
        <v>1458</v>
      </c>
      <c r="J118" s="43" t="s">
        <v>796</v>
      </c>
      <c r="K118" s="189">
        <v>28</v>
      </c>
      <c r="L118" s="43">
        <v>10</v>
      </c>
      <c r="M118" s="43">
        <v>4</v>
      </c>
      <c r="N118" s="43">
        <v>4</v>
      </c>
      <c r="O118" s="376">
        <v>0</v>
      </c>
      <c r="P118" s="43">
        <v>1</v>
      </c>
      <c r="Q118" s="112">
        <v>1</v>
      </c>
      <c r="R118" t="b">
        <f t="shared" si="1"/>
        <v>1</v>
      </c>
    </row>
    <row r="119" spans="4:18" x14ac:dyDescent="0.25">
      <c r="D119" s="106" t="s">
        <v>796</v>
      </c>
      <c r="E119" s="44" t="s">
        <v>792</v>
      </c>
      <c r="F119" s="44" t="s">
        <v>406</v>
      </c>
      <c r="G119" s="43" t="s">
        <v>526</v>
      </c>
      <c r="H119" s="43" t="s">
        <v>529</v>
      </c>
      <c r="I119" s="132" t="s">
        <v>1458</v>
      </c>
      <c r="J119" s="43" t="s">
        <v>796</v>
      </c>
      <c r="K119" s="189">
        <v>28</v>
      </c>
      <c r="L119" s="43">
        <v>10</v>
      </c>
      <c r="M119" s="43">
        <v>4</v>
      </c>
      <c r="N119" s="43">
        <v>4</v>
      </c>
      <c r="O119" s="376">
        <v>0</v>
      </c>
      <c r="P119" s="43">
        <v>1</v>
      </c>
      <c r="Q119" s="112">
        <v>1</v>
      </c>
      <c r="R119" t="b">
        <f t="shared" si="1"/>
        <v>1</v>
      </c>
    </row>
    <row r="120" spans="4:18" x14ac:dyDescent="0.25">
      <c r="D120" s="106" t="s">
        <v>796</v>
      </c>
      <c r="E120" s="51" t="s">
        <v>792</v>
      </c>
      <c r="F120" s="44" t="s">
        <v>407</v>
      </c>
      <c r="G120" s="43" t="s">
        <v>526</v>
      </c>
      <c r="H120" s="43" t="s">
        <v>529</v>
      </c>
      <c r="I120" s="132" t="s">
        <v>1458</v>
      </c>
      <c r="J120" s="43" t="s">
        <v>796</v>
      </c>
      <c r="K120" s="189">
        <v>28</v>
      </c>
      <c r="L120" s="43">
        <v>10</v>
      </c>
      <c r="M120" s="43">
        <v>4</v>
      </c>
      <c r="N120" s="43">
        <v>4</v>
      </c>
      <c r="O120" s="376">
        <v>0</v>
      </c>
      <c r="P120" s="43">
        <v>1</v>
      </c>
      <c r="Q120" s="112">
        <v>1</v>
      </c>
      <c r="R120" t="b">
        <f t="shared" si="1"/>
        <v>1</v>
      </c>
    </row>
    <row r="121" spans="4:18" x14ac:dyDescent="0.25">
      <c r="D121" s="106" t="s">
        <v>796</v>
      </c>
      <c r="E121" s="44" t="s">
        <v>792</v>
      </c>
      <c r="F121" s="44" t="s">
        <v>408</v>
      </c>
      <c r="G121" s="43" t="s">
        <v>526</v>
      </c>
      <c r="H121" s="43" t="s">
        <v>529</v>
      </c>
      <c r="I121" s="132" t="s">
        <v>1458</v>
      </c>
      <c r="J121" s="43" t="s">
        <v>796</v>
      </c>
      <c r="K121" s="189">
        <v>28</v>
      </c>
      <c r="L121" s="43">
        <v>10</v>
      </c>
      <c r="M121" s="43">
        <v>4</v>
      </c>
      <c r="N121" s="43">
        <v>4</v>
      </c>
      <c r="O121" s="376">
        <v>0</v>
      </c>
      <c r="P121" s="43">
        <v>1</v>
      </c>
      <c r="Q121" s="112">
        <v>1</v>
      </c>
      <c r="R121" t="b">
        <f t="shared" si="1"/>
        <v>1</v>
      </c>
    </row>
    <row r="122" spans="4:18" x14ac:dyDescent="0.25">
      <c r="D122" s="106" t="s">
        <v>796</v>
      </c>
      <c r="E122" s="51" t="s">
        <v>792</v>
      </c>
      <c r="F122" s="44" t="s">
        <v>409</v>
      </c>
      <c r="G122" s="43" t="s">
        <v>526</v>
      </c>
      <c r="H122" s="43" t="s">
        <v>529</v>
      </c>
      <c r="I122" s="132" t="s">
        <v>1458</v>
      </c>
      <c r="J122" s="43" t="s">
        <v>796</v>
      </c>
      <c r="K122" s="189">
        <v>28</v>
      </c>
      <c r="L122" s="43">
        <v>10</v>
      </c>
      <c r="M122" s="43">
        <v>4</v>
      </c>
      <c r="N122" s="43">
        <v>4</v>
      </c>
      <c r="O122" s="376">
        <v>0</v>
      </c>
      <c r="P122" s="43">
        <v>1</v>
      </c>
      <c r="Q122" s="112">
        <v>1</v>
      </c>
      <c r="R122" t="b">
        <f t="shared" si="1"/>
        <v>1</v>
      </c>
    </row>
    <row r="123" spans="4:18" x14ac:dyDescent="0.25">
      <c r="D123" s="106" t="s">
        <v>796</v>
      </c>
      <c r="E123" s="44" t="s">
        <v>792</v>
      </c>
      <c r="F123" s="44" t="s">
        <v>410</v>
      </c>
      <c r="G123" s="43" t="s">
        <v>526</v>
      </c>
      <c r="H123" s="43" t="s">
        <v>529</v>
      </c>
      <c r="I123" s="132" t="s">
        <v>1458</v>
      </c>
      <c r="J123" s="43" t="s">
        <v>796</v>
      </c>
      <c r="K123" s="189"/>
      <c r="L123" s="43"/>
      <c r="M123" s="43"/>
      <c r="N123" s="43"/>
      <c r="O123" s="376"/>
      <c r="P123" s="43"/>
      <c r="Q123" s="112"/>
      <c r="R123" t="b">
        <f t="shared" si="1"/>
        <v>1</v>
      </c>
    </row>
    <row r="124" spans="4:18" x14ac:dyDescent="0.25">
      <c r="D124" s="106" t="s">
        <v>796</v>
      </c>
      <c r="E124" s="51" t="s">
        <v>792</v>
      </c>
      <c r="F124" s="44" t="s">
        <v>411</v>
      </c>
      <c r="G124" s="43" t="s">
        <v>526</v>
      </c>
      <c r="H124" s="43" t="s">
        <v>529</v>
      </c>
      <c r="I124" s="132" t="s">
        <v>1458</v>
      </c>
      <c r="J124" s="43" t="s">
        <v>796</v>
      </c>
      <c r="K124" s="189"/>
      <c r="L124" s="43"/>
      <c r="M124" s="43"/>
      <c r="N124" s="43"/>
      <c r="O124" s="43"/>
      <c r="P124" s="43"/>
      <c r="Q124" s="112"/>
      <c r="R124" t="b">
        <f t="shared" si="1"/>
        <v>1</v>
      </c>
    </row>
    <row r="125" spans="4:18" x14ac:dyDescent="0.25">
      <c r="D125" s="106" t="s">
        <v>796</v>
      </c>
      <c r="E125" s="44" t="s">
        <v>792</v>
      </c>
      <c r="F125" s="44" t="s">
        <v>412</v>
      </c>
      <c r="G125" s="43" t="s">
        <v>526</v>
      </c>
      <c r="H125" s="43" t="s">
        <v>529</v>
      </c>
      <c r="I125" s="132" t="s">
        <v>1458</v>
      </c>
      <c r="J125" s="43" t="s">
        <v>796</v>
      </c>
      <c r="K125" s="189"/>
      <c r="L125" s="43"/>
      <c r="M125" s="43"/>
      <c r="N125" s="43"/>
      <c r="O125" s="43"/>
      <c r="P125" s="43"/>
      <c r="Q125" s="112"/>
      <c r="R125" t="b">
        <f t="shared" si="1"/>
        <v>1</v>
      </c>
    </row>
    <row r="126" spans="4:18" x14ac:dyDescent="0.25">
      <c r="D126" s="106" t="s">
        <v>796</v>
      </c>
      <c r="E126" s="51" t="s">
        <v>792</v>
      </c>
      <c r="F126" s="44" t="s">
        <v>413</v>
      </c>
      <c r="G126" s="43" t="s">
        <v>526</v>
      </c>
      <c r="H126" s="43" t="s">
        <v>529</v>
      </c>
      <c r="I126" s="132" t="s">
        <v>1458</v>
      </c>
      <c r="J126" s="43" t="s">
        <v>796</v>
      </c>
      <c r="K126" s="189"/>
      <c r="L126" s="43"/>
      <c r="M126" s="43"/>
      <c r="N126" s="43"/>
      <c r="O126" s="43"/>
      <c r="P126" s="43"/>
      <c r="Q126" s="112"/>
      <c r="R126" t="b">
        <f t="shared" si="1"/>
        <v>1</v>
      </c>
    </row>
    <row r="127" spans="4:18" x14ac:dyDescent="0.25">
      <c r="D127" s="106" t="s">
        <v>796</v>
      </c>
      <c r="E127" s="44" t="s">
        <v>792</v>
      </c>
      <c r="F127" s="44" t="s">
        <v>414</v>
      </c>
      <c r="G127" s="43" t="s">
        <v>526</v>
      </c>
      <c r="H127" s="43" t="s">
        <v>529</v>
      </c>
      <c r="I127" s="132" t="s">
        <v>1458</v>
      </c>
      <c r="J127" s="43" t="s">
        <v>796</v>
      </c>
      <c r="K127" s="189"/>
      <c r="L127" s="43"/>
      <c r="M127" s="43"/>
      <c r="N127" s="43"/>
      <c r="O127" s="43"/>
      <c r="P127" s="43"/>
      <c r="Q127" s="112"/>
      <c r="R127" t="b">
        <f t="shared" si="1"/>
        <v>1</v>
      </c>
    </row>
    <row r="128" spans="4:18" ht="15.75" thickBot="1" x14ac:dyDescent="0.3">
      <c r="D128" s="202" t="s">
        <v>796</v>
      </c>
      <c r="E128" s="51" t="s">
        <v>792</v>
      </c>
      <c r="F128" s="63" t="s">
        <v>415</v>
      </c>
      <c r="G128" t="s">
        <v>526</v>
      </c>
      <c r="H128" t="s">
        <v>529</v>
      </c>
      <c r="I128" s="380" t="s">
        <v>1458</v>
      </c>
      <c r="J128" t="s">
        <v>796</v>
      </c>
      <c r="Q128" s="203"/>
      <c r="R128" t="b">
        <f t="shared" si="1"/>
        <v>1</v>
      </c>
    </row>
    <row r="129" spans="4:18" x14ac:dyDescent="0.25">
      <c r="D129" s="90" t="s">
        <v>694</v>
      </c>
      <c r="E129" s="91" t="s">
        <v>793</v>
      </c>
      <c r="F129" s="91" t="s">
        <v>313</v>
      </c>
      <c r="G129" s="92" t="s">
        <v>526</v>
      </c>
      <c r="H129" s="92" t="s">
        <v>528</v>
      </c>
      <c r="I129" s="391" t="s">
        <v>1459</v>
      </c>
      <c r="J129" s="92" t="s">
        <v>694</v>
      </c>
      <c r="K129" s="359">
        <v>217</v>
      </c>
      <c r="L129" s="92">
        <v>8</v>
      </c>
      <c r="M129" s="92">
        <v>0</v>
      </c>
      <c r="N129" s="92">
        <v>2</v>
      </c>
      <c r="O129" s="92">
        <v>2</v>
      </c>
      <c r="P129" s="92">
        <v>2</v>
      </c>
      <c r="Q129" s="93">
        <v>2</v>
      </c>
      <c r="R129" t="b">
        <f t="shared" si="1"/>
        <v>1</v>
      </c>
    </row>
    <row r="130" spans="4:18" x14ac:dyDescent="0.25">
      <c r="D130" s="106" t="s">
        <v>694</v>
      </c>
      <c r="E130" s="64" t="s">
        <v>793</v>
      </c>
      <c r="F130" s="44" t="s">
        <v>314</v>
      </c>
      <c r="G130" s="43" t="s">
        <v>526</v>
      </c>
      <c r="H130" s="43" t="s">
        <v>528</v>
      </c>
      <c r="I130" s="132" t="s">
        <v>1459</v>
      </c>
      <c r="J130" s="43" t="s">
        <v>694</v>
      </c>
      <c r="K130" s="189">
        <v>217</v>
      </c>
      <c r="L130" s="43">
        <v>8</v>
      </c>
      <c r="M130" s="43">
        <v>0</v>
      </c>
      <c r="N130" s="43">
        <v>2</v>
      </c>
      <c r="O130" s="43">
        <v>2</v>
      </c>
      <c r="P130" s="43">
        <v>2</v>
      </c>
      <c r="Q130" s="112">
        <v>2</v>
      </c>
      <c r="R130" t="b">
        <f t="shared" si="1"/>
        <v>1</v>
      </c>
    </row>
    <row r="131" spans="4:18" x14ac:dyDescent="0.25">
      <c r="D131" s="106" t="s">
        <v>694</v>
      </c>
      <c r="E131" s="64" t="s">
        <v>793</v>
      </c>
      <c r="F131" s="44" t="s">
        <v>404</v>
      </c>
      <c r="G131" s="43" t="s">
        <v>526</v>
      </c>
      <c r="H131" s="43" t="s">
        <v>528</v>
      </c>
      <c r="I131" s="132" t="s">
        <v>1459</v>
      </c>
      <c r="J131" s="43" t="s">
        <v>694</v>
      </c>
      <c r="K131" s="189">
        <v>217</v>
      </c>
      <c r="L131" s="43">
        <v>8</v>
      </c>
      <c r="M131" s="43">
        <v>0</v>
      </c>
      <c r="N131" s="43">
        <v>2</v>
      </c>
      <c r="O131" s="43">
        <v>2</v>
      </c>
      <c r="P131" s="43">
        <v>2</v>
      </c>
      <c r="Q131" s="112">
        <v>2</v>
      </c>
      <c r="R131" t="b">
        <f t="shared" si="1"/>
        <v>1</v>
      </c>
    </row>
    <row r="132" spans="4:18" x14ac:dyDescent="0.25">
      <c r="D132" s="106" t="s">
        <v>694</v>
      </c>
      <c r="E132" s="64" t="s">
        <v>793</v>
      </c>
      <c r="F132" s="44" t="s">
        <v>405</v>
      </c>
      <c r="G132" s="43" t="s">
        <v>526</v>
      </c>
      <c r="H132" s="43" t="s">
        <v>528</v>
      </c>
      <c r="I132" s="132" t="s">
        <v>1459</v>
      </c>
      <c r="J132" s="43" t="s">
        <v>694</v>
      </c>
      <c r="K132" s="189">
        <v>215</v>
      </c>
      <c r="L132" s="43">
        <v>8</v>
      </c>
      <c r="M132" s="43">
        <v>0</v>
      </c>
      <c r="N132" s="43">
        <v>2</v>
      </c>
      <c r="O132" s="43">
        <v>2</v>
      </c>
      <c r="P132" s="43">
        <v>2</v>
      </c>
      <c r="Q132" s="112">
        <v>2</v>
      </c>
      <c r="R132" t="b">
        <f t="shared" ref="R132:R195" si="2">L132=SUM(M132:Q132)</f>
        <v>1</v>
      </c>
    </row>
    <row r="133" spans="4:18" x14ac:dyDescent="0.25">
      <c r="D133" s="106" t="s">
        <v>694</v>
      </c>
      <c r="E133" s="64" t="s">
        <v>793</v>
      </c>
      <c r="F133" s="44" t="s">
        <v>406</v>
      </c>
      <c r="G133" s="43" t="s">
        <v>526</v>
      </c>
      <c r="H133" s="43" t="s">
        <v>528</v>
      </c>
      <c r="I133" s="132" t="s">
        <v>1459</v>
      </c>
      <c r="J133" s="43" t="s">
        <v>694</v>
      </c>
      <c r="K133" s="189">
        <v>215</v>
      </c>
      <c r="L133" s="43">
        <v>8</v>
      </c>
      <c r="M133" s="43">
        <v>0</v>
      </c>
      <c r="N133" s="43">
        <v>2</v>
      </c>
      <c r="O133" s="43">
        <v>2</v>
      </c>
      <c r="P133" s="43">
        <v>2</v>
      </c>
      <c r="Q133" s="112">
        <v>2</v>
      </c>
      <c r="R133" t="b">
        <f t="shared" si="2"/>
        <v>1</v>
      </c>
    </row>
    <row r="134" spans="4:18" x14ac:dyDescent="0.25">
      <c r="D134" s="106" t="s">
        <v>694</v>
      </c>
      <c r="E134" s="64" t="s">
        <v>793</v>
      </c>
      <c r="F134" s="44" t="s">
        <v>407</v>
      </c>
      <c r="G134" s="43" t="s">
        <v>526</v>
      </c>
      <c r="H134" s="43" t="s">
        <v>528</v>
      </c>
      <c r="I134" s="132" t="s">
        <v>1459</v>
      </c>
      <c r="J134" s="43" t="s">
        <v>694</v>
      </c>
      <c r="K134" s="189">
        <v>215</v>
      </c>
      <c r="L134" s="43">
        <v>8</v>
      </c>
      <c r="M134" s="43">
        <v>0</v>
      </c>
      <c r="N134" s="43">
        <v>2</v>
      </c>
      <c r="O134" s="43">
        <v>2</v>
      </c>
      <c r="P134" s="43">
        <v>2</v>
      </c>
      <c r="Q134" s="112">
        <v>2</v>
      </c>
      <c r="R134" t="b">
        <f t="shared" si="2"/>
        <v>1</v>
      </c>
    </row>
    <row r="135" spans="4:18" x14ac:dyDescent="0.25">
      <c r="D135" s="106" t="s">
        <v>694</v>
      </c>
      <c r="E135" s="64" t="s">
        <v>793</v>
      </c>
      <c r="F135" s="44" t="s">
        <v>408</v>
      </c>
      <c r="G135" s="43" t="s">
        <v>526</v>
      </c>
      <c r="H135" s="43" t="s">
        <v>528</v>
      </c>
      <c r="I135" s="132" t="s">
        <v>1459</v>
      </c>
      <c r="J135" s="43" t="s">
        <v>694</v>
      </c>
      <c r="K135" s="189">
        <v>215</v>
      </c>
      <c r="L135" s="43">
        <v>8</v>
      </c>
      <c r="M135" s="43">
        <v>0</v>
      </c>
      <c r="N135" s="43">
        <v>2</v>
      </c>
      <c r="O135" s="43">
        <v>2</v>
      </c>
      <c r="P135" s="43">
        <v>2</v>
      </c>
      <c r="Q135" s="112">
        <v>2</v>
      </c>
      <c r="R135" t="b">
        <f t="shared" si="2"/>
        <v>1</v>
      </c>
    </row>
    <row r="136" spans="4:18" x14ac:dyDescent="0.25">
      <c r="D136" s="106" t="s">
        <v>694</v>
      </c>
      <c r="E136" s="64" t="s">
        <v>793</v>
      </c>
      <c r="F136" s="44" t="s">
        <v>409</v>
      </c>
      <c r="G136" s="43" t="s">
        <v>526</v>
      </c>
      <c r="H136" s="43" t="s">
        <v>528</v>
      </c>
      <c r="I136" s="132" t="s">
        <v>1459</v>
      </c>
      <c r="J136" s="43" t="s">
        <v>694</v>
      </c>
      <c r="K136" s="189">
        <v>215</v>
      </c>
      <c r="L136" s="43">
        <v>8</v>
      </c>
      <c r="M136" s="43">
        <v>0</v>
      </c>
      <c r="N136" s="43">
        <v>2</v>
      </c>
      <c r="O136" s="43">
        <v>2</v>
      </c>
      <c r="P136" s="43">
        <v>2</v>
      </c>
      <c r="Q136" s="112">
        <v>2</v>
      </c>
      <c r="R136" t="b">
        <f t="shared" si="2"/>
        <v>1</v>
      </c>
    </row>
    <row r="137" spans="4:18" x14ac:dyDescent="0.25">
      <c r="D137" s="106" t="s">
        <v>694</v>
      </c>
      <c r="E137" s="64" t="s">
        <v>793</v>
      </c>
      <c r="F137" s="44" t="s">
        <v>410</v>
      </c>
      <c r="G137" s="43" t="s">
        <v>526</v>
      </c>
      <c r="H137" s="43" t="s">
        <v>528</v>
      </c>
      <c r="I137" s="132" t="s">
        <v>1459</v>
      </c>
      <c r="J137" s="43" t="s">
        <v>694</v>
      </c>
      <c r="K137" s="189"/>
      <c r="L137" s="43"/>
      <c r="M137" s="43"/>
      <c r="N137" s="43"/>
      <c r="O137" s="43"/>
      <c r="P137" s="43"/>
      <c r="Q137" s="112"/>
      <c r="R137" t="b">
        <f t="shared" si="2"/>
        <v>1</v>
      </c>
    </row>
    <row r="138" spans="4:18" x14ac:dyDescent="0.25">
      <c r="D138" s="106" t="s">
        <v>694</v>
      </c>
      <c r="E138" s="64" t="s">
        <v>793</v>
      </c>
      <c r="F138" s="44" t="s">
        <v>411</v>
      </c>
      <c r="G138" s="43" t="s">
        <v>526</v>
      </c>
      <c r="H138" s="43" t="s">
        <v>528</v>
      </c>
      <c r="I138" s="132" t="s">
        <v>1459</v>
      </c>
      <c r="J138" s="43" t="s">
        <v>694</v>
      </c>
      <c r="K138" s="189"/>
      <c r="L138" s="43"/>
      <c r="M138" s="43"/>
      <c r="N138" s="43"/>
      <c r="O138" s="43"/>
      <c r="P138" s="43"/>
      <c r="Q138" s="112"/>
      <c r="R138" t="b">
        <f t="shared" si="2"/>
        <v>1</v>
      </c>
    </row>
    <row r="139" spans="4:18" x14ac:dyDescent="0.25">
      <c r="D139" s="106" t="s">
        <v>694</v>
      </c>
      <c r="E139" s="64" t="s">
        <v>793</v>
      </c>
      <c r="F139" s="44" t="s">
        <v>412</v>
      </c>
      <c r="G139" s="43" t="s">
        <v>526</v>
      </c>
      <c r="H139" s="43" t="s">
        <v>528</v>
      </c>
      <c r="I139" s="132" t="s">
        <v>1459</v>
      </c>
      <c r="J139" s="43" t="s">
        <v>694</v>
      </c>
      <c r="K139" s="189"/>
      <c r="L139" s="43"/>
      <c r="M139" s="43"/>
      <c r="N139" s="43"/>
      <c r="O139" s="43"/>
      <c r="P139" s="43"/>
      <c r="Q139" s="112"/>
      <c r="R139" t="b">
        <f t="shared" si="2"/>
        <v>1</v>
      </c>
    </row>
    <row r="140" spans="4:18" x14ac:dyDescent="0.25">
      <c r="D140" s="106" t="s">
        <v>694</v>
      </c>
      <c r="E140" s="64" t="s">
        <v>793</v>
      </c>
      <c r="F140" s="44" t="s">
        <v>413</v>
      </c>
      <c r="G140" s="43" t="s">
        <v>526</v>
      </c>
      <c r="H140" s="43" t="s">
        <v>528</v>
      </c>
      <c r="I140" s="132" t="s">
        <v>1459</v>
      </c>
      <c r="J140" s="43" t="s">
        <v>694</v>
      </c>
      <c r="K140" s="189"/>
      <c r="L140" s="43"/>
      <c r="M140" s="43"/>
      <c r="N140" s="43"/>
      <c r="O140" s="43"/>
      <c r="P140" s="43"/>
      <c r="Q140" s="112"/>
      <c r="R140" t="b">
        <f t="shared" si="2"/>
        <v>1</v>
      </c>
    </row>
    <row r="141" spans="4:18" x14ac:dyDescent="0.25">
      <c r="D141" s="106" t="s">
        <v>694</v>
      </c>
      <c r="E141" s="64" t="s">
        <v>793</v>
      </c>
      <c r="F141" s="44" t="s">
        <v>414</v>
      </c>
      <c r="G141" s="43" t="s">
        <v>526</v>
      </c>
      <c r="H141" s="43" t="s">
        <v>528</v>
      </c>
      <c r="I141" s="132" t="s">
        <v>1459</v>
      </c>
      <c r="J141" s="43" t="s">
        <v>694</v>
      </c>
      <c r="K141" s="189"/>
      <c r="L141" s="43"/>
      <c r="M141" s="43"/>
      <c r="N141" s="43"/>
      <c r="O141" s="43"/>
      <c r="P141" s="43"/>
      <c r="Q141" s="112"/>
      <c r="R141" t="b">
        <f t="shared" si="2"/>
        <v>1</v>
      </c>
    </row>
    <row r="142" spans="4:18" ht="15.75" thickBot="1" x14ac:dyDescent="0.3">
      <c r="D142" s="105" t="s">
        <v>694</v>
      </c>
      <c r="E142" s="102" t="s">
        <v>793</v>
      </c>
      <c r="F142" s="97" t="s">
        <v>415</v>
      </c>
      <c r="G142" s="103" t="s">
        <v>526</v>
      </c>
      <c r="H142" s="103" t="s">
        <v>528</v>
      </c>
      <c r="I142" s="382" t="s">
        <v>1459</v>
      </c>
      <c r="J142" s="103" t="s">
        <v>694</v>
      </c>
      <c r="K142" s="188"/>
      <c r="L142" s="103"/>
      <c r="M142" s="103"/>
      <c r="N142" s="103"/>
      <c r="O142" s="103"/>
      <c r="P142" s="103"/>
      <c r="Q142" s="104"/>
      <c r="R142" t="b">
        <f t="shared" si="2"/>
        <v>1</v>
      </c>
    </row>
    <row r="143" spans="4:18" x14ac:dyDescent="0.25">
      <c r="D143" s="204" t="s">
        <v>1614</v>
      </c>
      <c r="E143" s="107" t="s">
        <v>794</v>
      </c>
      <c r="F143" s="91" t="s">
        <v>313</v>
      </c>
      <c r="G143" s="269" t="s">
        <v>526</v>
      </c>
      <c r="H143" s="92" t="s">
        <v>528</v>
      </c>
      <c r="I143" s="393" t="s">
        <v>1458</v>
      </c>
      <c r="J143" s="269" t="s">
        <v>1614</v>
      </c>
      <c r="K143" s="360">
        <v>129</v>
      </c>
      <c r="L143" s="269">
        <v>17</v>
      </c>
      <c r="M143" s="269">
        <v>4</v>
      </c>
      <c r="N143" s="269">
        <v>4</v>
      </c>
      <c r="O143" s="269">
        <v>4</v>
      </c>
      <c r="P143" s="269">
        <v>2</v>
      </c>
      <c r="Q143" s="270">
        <v>3</v>
      </c>
      <c r="R143" t="b">
        <v>1</v>
      </c>
    </row>
    <row r="144" spans="4:18" x14ac:dyDescent="0.25">
      <c r="D144" s="202" t="s">
        <v>1614</v>
      </c>
      <c r="E144" s="51" t="s">
        <v>794</v>
      </c>
      <c r="F144" s="44" t="s">
        <v>314</v>
      </c>
      <c r="G144" t="s">
        <v>526</v>
      </c>
      <c r="H144" s="43" t="s">
        <v>528</v>
      </c>
      <c r="I144" s="390" t="s">
        <v>1458</v>
      </c>
      <c r="J144" t="s">
        <v>1614</v>
      </c>
      <c r="K144" s="183">
        <v>129</v>
      </c>
      <c r="L144">
        <v>17</v>
      </c>
      <c r="M144">
        <v>4</v>
      </c>
      <c r="N144">
        <v>4</v>
      </c>
      <c r="O144">
        <v>4</v>
      </c>
      <c r="P144">
        <v>2</v>
      </c>
      <c r="Q144" s="203">
        <v>3</v>
      </c>
      <c r="R144" t="b">
        <v>1</v>
      </c>
    </row>
    <row r="145" spans="4:18" x14ac:dyDescent="0.25">
      <c r="D145" s="394" t="s">
        <v>1614</v>
      </c>
      <c r="E145" s="392" t="s">
        <v>794</v>
      </c>
      <c r="F145" s="64" t="s">
        <v>404</v>
      </c>
      <c r="G145" t="s">
        <v>526</v>
      </c>
      <c r="H145" s="43" t="s">
        <v>528</v>
      </c>
      <c r="I145" s="390" t="s">
        <v>1458</v>
      </c>
      <c r="J145" t="s">
        <v>1614</v>
      </c>
      <c r="K145" s="183">
        <v>129</v>
      </c>
      <c r="L145">
        <v>17</v>
      </c>
      <c r="M145">
        <v>4</v>
      </c>
      <c r="N145">
        <v>4</v>
      </c>
      <c r="O145">
        <v>4</v>
      </c>
      <c r="P145">
        <v>2</v>
      </c>
      <c r="Q145" s="203">
        <v>3</v>
      </c>
      <c r="R145" t="b">
        <v>1</v>
      </c>
    </row>
    <row r="146" spans="4:18" x14ac:dyDescent="0.25">
      <c r="D146" s="394" t="s">
        <v>1614</v>
      </c>
      <c r="E146" s="392" t="s">
        <v>794</v>
      </c>
      <c r="F146" s="64" t="s">
        <v>405</v>
      </c>
      <c r="G146" t="s">
        <v>526</v>
      </c>
      <c r="H146" s="43" t="s">
        <v>528</v>
      </c>
      <c r="I146" s="390" t="s">
        <v>1458</v>
      </c>
      <c r="J146" t="s">
        <v>1614</v>
      </c>
      <c r="K146" s="183">
        <v>298</v>
      </c>
      <c r="L146">
        <v>17</v>
      </c>
      <c r="M146">
        <v>4</v>
      </c>
      <c r="N146">
        <v>4</v>
      </c>
      <c r="O146">
        <v>4</v>
      </c>
      <c r="P146">
        <v>2</v>
      </c>
      <c r="Q146" s="203">
        <v>3</v>
      </c>
      <c r="R146" t="b">
        <v>1</v>
      </c>
    </row>
    <row r="147" spans="4:18" x14ac:dyDescent="0.25">
      <c r="D147" s="394" t="s">
        <v>1614</v>
      </c>
      <c r="E147" s="392" t="s">
        <v>794</v>
      </c>
      <c r="F147" s="64" t="s">
        <v>406</v>
      </c>
      <c r="G147" t="s">
        <v>526</v>
      </c>
      <c r="H147" s="43" t="s">
        <v>528</v>
      </c>
      <c r="I147" s="390" t="s">
        <v>1458</v>
      </c>
      <c r="J147" t="s">
        <v>1614</v>
      </c>
      <c r="K147" s="183">
        <v>298</v>
      </c>
      <c r="L147">
        <v>17</v>
      </c>
      <c r="M147">
        <v>4</v>
      </c>
      <c r="N147">
        <v>4</v>
      </c>
      <c r="O147">
        <v>4</v>
      </c>
      <c r="P147">
        <v>2</v>
      </c>
      <c r="Q147" s="203">
        <v>3</v>
      </c>
      <c r="R147" t="b">
        <v>1</v>
      </c>
    </row>
    <row r="148" spans="4:18" x14ac:dyDescent="0.25">
      <c r="D148" s="394" t="s">
        <v>1614</v>
      </c>
      <c r="E148" s="392" t="s">
        <v>794</v>
      </c>
      <c r="F148" s="64" t="s">
        <v>407</v>
      </c>
      <c r="G148" t="s">
        <v>526</v>
      </c>
      <c r="H148" s="43" t="s">
        <v>528</v>
      </c>
      <c r="I148" s="390" t="s">
        <v>1458</v>
      </c>
      <c r="J148" t="s">
        <v>1614</v>
      </c>
      <c r="K148" s="183">
        <v>298</v>
      </c>
      <c r="L148">
        <v>17</v>
      </c>
      <c r="M148">
        <v>4</v>
      </c>
      <c r="N148">
        <v>4</v>
      </c>
      <c r="O148">
        <v>4</v>
      </c>
      <c r="P148">
        <v>2</v>
      </c>
      <c r="Q148" s="203">
        <v>3</v>
      </c>
      <c r="R148" t="b">
        <v>1</v>
      </c>
    </row>
    <row r="149" spans="4:18" x14ac:dyDescent="0.25">
      <c r="D149" s="394" t="s">
        <v>1614</v>
      </c>
      <c r="E149" s="392" t="s">
        <v>794</v>
      </c>
      <c r="F149" s="64" t="s">
        <v>408</v>
      </c>
      <c r="G149" t="s">
        <v>526</v>
      </c>
      <c r="H149" s="43" t="s">
        <v>528</v>
      </c>
      <c r="I149" s="390" t="s">
        <v>1458</v>
      </c>
      <c r="J149" t="s">
        <v>1614</v>
      </c>
      <c r="K149" s="183">
        <v>298</v>
      </c>
      <c r="L149">
        <v>17</v>
      </c>
      <c r="M149">
        <v>4</v>
      </c>
      <c r="N149">
        <v>4</v>
      </c>
      <c r="O149">
        <v>4</v>
      </c>
      <c r="P149">
        <v>2</v>
      </c>
      <c r="Q149" s="203">
        <v>3</v>
      </c>
      <c r="R149" t="b">
        <v>1</v>
      </c>
    </row>
    <row r="150" spans="4:18" x14ac:dyDescent="0.25">
      <c r="D150" s="394" t="s">
        <v>1614</v>
      </c>
      <c r="E150" s="392" t="s">
        <v>794</v>
      </c>
      <c r="F150" s="64" t="s">
        <v>409</v>
      </c>
      <c r="G150" t="s">
        <v>526</v>
      </c>
      <c r="H150" s="43" t="s">
        <v>528</v>
      </c>
      <c r="I150" s="390" t="s">
        <v>1458</v>
      </c>
      <c r="J150" t="s">
        <v>1614</v>
      </c>
      <c r="K150" s="183">
        <v>298</v>
      </c>
      <c r="L150">
        <v>17</v>
      </c>
      <c r="M150">
        <v>4</v>
      </c>
      <c r="N150">
        <v>4</v>
      </c>
      <c r="O150">
        <v>4</v>
      </c>
      <c r="P150">
        <v>2</v>
      </c>
      <c r="Q150" s="203">
        <v>3</v>
      </c>
      <c r="R150" t="b">
        <v>1</v>
      </c>
    </row>
    <row r="151" spans="4:18" x14ac:dyDescent="0.25">
      <c r="D151" s="394" t="s">
        <v>1614</v>
      </c>
      <c r="E151" s="392" t="s">
        <v>794</v>
      </c>
      <c r="F151" s="64" t="s">
        <v>410</v>
      </c>
      <c r="G151" t="s">
        <v>526</v>
      </c>
      <c r="H151" s="43" t="s">
        <v>528</v>
      </c>
      <c r="I151" s="390" t="s">
        <v>1458</v>
      </c>
      <c r="J151" t="s">
        <v>1614</v>
      </c>
      <c r="Q151" s="203"/>
      <c r="R151" t="b">
        <v>1</v>
      </c>
    </row>
    <row r="152" spans="4:18" x14ac:dyDescent="0.25">
      <c r="D152" s="394" t="s">
        <v>1614</v>
      </c>
      <c r="E152" s="392" t="s">
        <v>794</v>
      </c>
      <c r="F152" s="64" t="s">
        <v>411</v>
      </c>
      <c r="G152" t="s">
        <v>526</v>
      </c>
      <c r="H152" s="43" t="s">
        <v>528</v>
      </c>
      <c r="I152" s="390" t="s">
        <v>1458</v>
      </c>
      <c r="J152" t="s">
        <v>1614</v>
      </c>
      <c r="Q152" s="203"/>
      <c r="R152" t="b">
        <v>1</v>
      </c>
    </row>
    <row r="153" spans="4:18" x14ac:dyDescent="0.25">
      <c r="D153" s="394" t="s">
        <v>1614</v>
      </c>
      <c r="E153" s="392" t="s">
        <v>794</v>
      </c>
      <c r="F153" s="64" t="s">
        <v>412</v>
      </c>
      <c r="G153" t="s">
        <v>526</v>
      </c>
      <c r="H153" s="43" t="s">
        <v>528</v>
      </c>
      <c r="I153" s="390" t="s">
        <v>1458</v>
      </c>
      <c r="J153" t="s">
        <v>1614</v>
      </c>
      <c r="Q153" s="203"/>
      <c r="R153" t="b">
        <v>1</v>
      </c>
    </row>
    <row r="154" spans="4:18" x14ac:dyDescent="0.25">
      <c r="D154" s="394" t="s">
        <v>1614</v>
      </c>
      <c r="E154" s="392" t="s">
        <v>794</v>
      </c>
      <c r="F154" s="64" t="s">
        <v>413</v>
      </c>
      <c r="G154" t="s">
        <v>526</v>
      </c>
      <c r="H154" s="43" t="s">
        <v>528</v>
      </c>
      <c r="I154" s="390" t="s">
        <v>1458</v>
      </c>
      <c r="J154" t="s">
        <v>1614</v>
      </c>
      <c r="Q154" s="203"/>
      <c r="R154" t="b">
        <v>1</v>
      </c>
    </row>
    <row r="155" spans="4:18" x14ac:dyDescent="0.25">
      <c r="D155" s="394" t="s">
        <v>1614</v>
      </c>
      <c r="E155" s="392" t="s">
        <v>794</v>
      </c>
      <c r="F155" s="64" t="s">
        <v>414</v>
      </c>
      <c r="G155" t="s">
        <v>526</v>
      </c>
      <c r="H155" s="43" t="s">
        <v>528</v>
      </c>
      <c r="I155" s="390" t="s">
        <v>1458</v>
      </c>
      <c r="J155" t="s">
        <v>1614</v>
      </c>
      <c r="Q155" s="203"/>
      <c r="R155" t="b">
        <v>1</v>
      </c>
    </row>
    <row r="156" spans="4:18" ht="15.75" thickBot="1" x14ac:dyDescent="0.3">
      <c r="D156" s="395" t="s">
        <v>1614</v>
      </c>
      <c r="E156" s="396" t="s">
        <v>794</v>
      </c>
      <c r="F156" s="102" t="s">
        <v>415</v>
      </c>
      <c r="G156" s="103" t="s">
        <v>526</v>
      </c>
      <c r="H156" s="103" t="s">
        <v>528</v>
      </c>
      <c r="I156" s="397" t="s">
        <v>1458</v>
      </c>
      <c r="J156" s="103" t="s">
        <v>1614</v>
      </c>
      <c r="K156" s="188"/>
      <c r="L156" s="103"/>
      <c r="M156" s="103"/>
      <c r="N156" s="103"/>
      <c r="O156" s="103"/>
      <c r="P156" s="103"/>
      <c r="Q156" s="104"/>
      <c r="R156" t="b">
        <v>1</v>
      </c>
    </row>
    <row r="157" spans="4:18" x14ac:dyDescent="0.25">
      <c r="D157" s="106" t="s">
        <v>1699</v>
      </c>
      <c r="E157" s="64" t="s">
        <v>797</v>
      </c>
      <c r="F157" s="64" t="s">
        <v>313</v>
      </c>
      <c r="G157" s="43" t="s">
        <v>527</v>
      </c>
      <c r="H157" s="43" t="s">
        <v>529</v>
      </c>
      <c r="I157" s="381" t="s">
        <v>1459</v>
      </c>
      <c r="J157" s="43" t="s">
        <v>1022</v>
      </c>
      <c r="K157" s="189">
        <v>151</v>
      </c>
      <c r="L157" s="43">
        <v>6</v>
      </c>
      <c r="M157" s="43">
        <v>2</v>
      </c>
      <c r="N157" s="43">
        <v>1</v>
      </c>
      <c r="O157" s="43">
        <v>1</v>
      </c>
      <c r="P157" s="43">
        <v>1</v>
      </c>
      <c r="Q157" s="112">
        <v>1</v>
      </c>
      <c r="R157" t="b">
        <f t="shared" si="2"/>
        <v>1</v>
      </c>
    </row>
    <row r="158" spans="4:18" x14ac:dyDescent="0.25">
      <c r="D158" s="106" t="s">
        <v>1699</v>
      </c>
      <c r="E158" s="64" t="s">
        <v>797</v>
      </c>
      <c r="F158" s="44" t="s">
        <v>314</v>
      </c>
      <c r="G158" s="43" t="s">
        <v>527</v>
      </c>
      <c r="H158" s="43" t="s">
        <v>529</v>
      </c>
      <c r="I158" s="132" t="s">
        <v>1459</v>
      </c>
      <c r="J158" s="43" t="s">
        <v>1022</v>
      </c>
      <c r="K158" s="189">
        <v>151</v>
      </c>
      <c r="L158" s="43">
        <v>6</v>
      </c>
      <c r="M158" s="43">
        <v>2</v>
      </c>
      <c r="N158" s="43">
        <v>1</v>
      </c>
      <c r="O158" s="43">
        <v>1</v>
      </c>
      <c r="P158" s="43">
        <v>1</v>
      </c>
      <c r="Q158" s="112">
        <v>1</v>
      </c>
      <c r="R158" t="b">
        <f t="shared" si="2"/>
        <v>1</v>
      </c>
    </row>
    <row r="159" spans="4:18" x14ac:dyDescent="0.25">
      <c r="D159" s="106" t="s">
        <v>1699</v>
      </c>
      <c r="E159" s="64" t="s">
        <v>797</v>
      </c>
      <c r="F159" s="44" t="s">
        <v>404</v>
      </c>
      <c r="G159" s="43" t="s">
        <v>527</v>
      </c>
      <c r="H159" s="43" t="s">
        <v>529</v>
      </c>
      <c r="I159" s="132" t="s">
        <v>1459</v>
      </c>
      <c r="J159" s="43" t="s">
        <v>1022</v>
      </c>
      <c r="K159" s="189">
        <v>151</v>
      </c>
      <c r="L159" s="43">
        <v>6</v>
      </c>
      <c r="M159" s="43">
        <v>2</v>
      </c>
      <c r="N159" s="43">
        <v>1</v>
      </c>
      <c r="O159" s="43">
        <v>1</v>
      </c>
      <c r="P159" s="43">
        <v>1</v>
      </c>
      <c r="Q159" s="112">
        <v>1</v>
      </c>
      <c r="R159" t="b">
        <f t="shared" si="2"/>
        <v>1</v>
      </c>
    </row>
    <row r="160" spans="4:18" x14ac:dyDescent="0.25">
      <c r="D160" s="106" t="s">
        <v>1699</v>
      </c>
      <c r="E160" s="64" t="s">
        <v>797</v>
      </c>
      <c r="F160" s="44" t="s">
        <v>405</v>
      </c>
      <c r="G160" s="43" t="s">
        <v>527</v>
      </c>
      <c r="H160" s="43" t="s">
        <v>529</v>
      </c>
      <c r="I160" s="132" t="s">
        <v>1459</v>
      </c>
      <c r="J160" s="43" t="s">
        <v>1022</v>
      </c>
      <c r="K160" s="189">
        <v>148</v>
      </c>
      <c r="L160" s="43">
        <v>6</v>
      </c>
      <c r="M160" s="43">
        <v>2</v>
      </c>
      <c r="N160" s="43">
        <v>1</v>
      </c>
      <c r="O160" s="43">
        <v>1</v>
      </c>
      <c r="P160" s="43">
        <v>1</v>
      </c>
      <c r="Q160" s="112">
        <v>1</v>
      </c>
      <c r="R160" t="b">
        <f t="shared" si="2"/>
        <v>1</v>
      </c>
    </row>
    <row r="161" spans="4:18" x14ac:dyDescent="0.25">
      <c r="D161" s="106" t="s">
        <v>1699</v>
      </c>
      <c r="E161" s="64" t="s">
        <v>797</v>
      </c>
      <c r="F161" s="44" t="s">
        <v>406</v>
      </c>
      <c r="G161" s="43" t="s">
        <v>527</v>
      </c>
      <c r="H161" s="43" t="s">
        <v>529</v>
      </c>
      <c r="I161" s="132" t="s">
        <v>1459</v>
      </c>
      <c r="J161" s="43" t="s">
        <v>1022</v>
      </c>
      <c r="K161" s="189">
        <v>148</v>
      </c>
      <c r="L161" s="43">
        <v>6</v>
      </c>
      <c r="M161" s="43">
        <v>2</v>
      </c>
      <c r="N161" s="43">
        <v>1</v>
      </c>
      <c r="O161" s="43">
        <v>1</v>
      </c>
      <c r="P161" s="43">
        <v>1</v>
      </c>
      <c r="Q161" s="112">
        <v>1</v>
      </c>
      <c r="R161" t="b">
        <f t="shared" si="2"/>
        <v>1</v>
      </c>
    </row>
    <row r="162" spans="4:18" x14ac:dyDescent="0.25">
      <c r="D162" s="106" t="s">
        <v>1699</v>
      </c>
      <c r="E162" s="64" t="s">
        <v>797</v>
      </c>
      <c r="F162" s="44" t="s">
        <v>407</v>
      </c>
      <c r="G162" s="43" t="s">
        <v>527</v>
      </c>
      <c r="H162" s="43" t="s">
        <v>529</v>
      </c>
      <c r="I162" s="132" t="s">
        <v>1459</v>
      </c>
      <c r="J162" s="43" t="s">
        <v>1022</v>
      </c>
      <c r="K162" s="189">
        <v>148</v>
      </c>
      <c r="L162" s="43">
        <v>6</v>
      </c>
      <c r="M162" s="43">
        <v>2</v>
      </c>
      <c r="N162" s="43">
        <v>1</v>
      </c>
      <c r="O162" s="43">
        <v>1</v>
      </c>
      <c r="P162" s="43">
        <v>1</v>
      </c>
      <c r="Q162" s="112">
        <v>1</v>
      </c>
      <c r="R162" t="b">
        <f t="shared" si="2"/>
        <v>1</v>
      </c>
    </row>
    <row r="163" spans="4:18" x14ac:dyDescent="0.25">
      <c r="D163" s="106" t="s">
        <v>1699</v>
      </c>
      <c r="E163" s="64" t="s">
        <v>797</v>
      </c>
      <c r="F163" s="44" t="s">
        <v>408</v>
      </c>
      <c r="G163" s="43" t="s">
        <v>527</v>
      </c>
      <c r="H163" s="43" t="s">
        <v>529</v>
      </c>
      <c r="I163" s="132" t="s">
        <v>1459</v>
      </c>
      <c r="J163" s="43" t="s">
        <v>1022</v>
      </c>
      <c r="K163" s="189">
        <v>148</v>
      </c>
      <c r="L163" s="43">
        <v>6</v>
      </c>
      <c r="M163" s="43">
        <v>2</v>
      </c>
      <c r="N163" s="43">
        <v>1</v>
      </c>
      <c r="O163" s="43">
        <v>1</v>
      </c>
      <c r="P163" s="43">
        <v>1</v>
      </c>
      <c r="Q163" s="112">
        <v>1</v>
      </c>
      <c r="R163" t="b">
        <f t="shared" si="2"/>
        <v>1</v>
      </c>
    </row>
    <row r="164" spans="4:18" x14ac:dyDescent="0.25">
      <c r="D164" s="106" t="s">
        <v>1699</v>
      </c>
      <c r="E164" s="64" t="s">
        <v>797</v>
      </c>
      <c r="F164" s="44" t="s">
        <v>409</v>
      </c>
      <c r="G164" s="43" t="s">
        <v>527</v>
      </c>
      <c r="H164" s="43" t="s">
        <v>529</v>
      </c>
      <c r="I164" s="132" t="s">
        <v>1459</v>
      </c>
      <c r="J164" s="43" t="s">
        <v>1022</v>
      </c>
      <c r="K164" s="189">
        <v>148</v>
      </c>
      <c r="L164" s="43">
        <v>6</v>
      </c>
      <c r="M164" s="43">
        <v>2</v>
      </c>
      <c r="N164" s="43">
        <v>1</v>
      </c>
      <c r="O164" s="43">
        <v>1</v>
      </c>
      <c r="P164" s="43">
        <v>1</v>
      </c>
      <c r="Q164" s="112">
        <v>1</v>
      </c>
      <c r="R164" t="b">
        <f t="shared" si="2"/>
        <v>1</v>
      </c>
    </row>
    <row r="165" spans="4:18" x14ac:dyDescent="0.25">
      <c r="D165" s="106" t="s">
        <v>1699</v>
      </c>
      <c r="E165" s="64" t="s">
        <v>797</v>
      </c>
      <c r="F165" s="44" t="s">
        <v>410</v>
      </c>
      <c r="G165" s="43" t="s">
        <v>527</v>
      </c>
      <c r="H165" s="43" t="s">
        <v>529</v>
      </c>
      <c r="I165" s="132" t="s">
        <v>1459</v>
      </c>
      <c r="J165" s="43" t="s">
        <v>1022</v>
      </c>
      <c r="K165" s="189"/>
      <c r="L165" s="43"/>
      <c r="M165" s="43"/>
      <c r="N165" s="43"/>
      <c r="O165" s="43"/>
      <c r="P165" s="43"/>
      <c r="Q165" s="112"/>
      <c r="R165" t="b">
        <f t="shared" si="2"/>
        <v>1</v>
      </c>
    </row>
    <row r="166" spans="4:18" x14ac:dyDescent="0.25">
      <c r="D166" s="106" t="s">
        <v>1699</v>
      </c>
      <c r="E166" s="64" t="s">
        <v>797</v>
      </c>
      <c r="F166" s="44" t="s">
        <v>411</v>
      </c>
      <c r="G166" s="43" t="s">
        <v>527</v>
      </c>
      <c r="H166" s="43" t="s">
        <v>529</v>
      </c>
      <c r="I166" s="132" t="s">
        <v>1459</v>
      </c>
      <c r="J166" s="43" t="s">
        <v>1022</v>
      </c>
      <c r="K166" s="189"/>
      <c r="L166" s="43"/>
      <c r="M166" s="43"/>
      <c r="N166" s="43"/>
      <c r="O166" s="43"/>
      <c r="P166" s="43"/>
      <c r="Q166" s="112"/>
      <c r="R166" t="b">
        <f t="shared" si="2"/>
        <v>1</v>
      </c>
    </row>
    <row r="167" spans="4:18" x14ac:dyDescent="0.25">
      <c r="D167" s="106" t="s">
        <v>1699</v>
      </c>
      <c r="E167" s="64" t="s">
        <v>797</v>
      </c>
      <c r="F167" s="44" t="s">
        <v>412</v>
      </c>
      <c r="G167" s="43" t="s">
        <v>527</v>
      </c>
      <c r="H167" s="43" t="s">
        <v>529</v>
      </c>
      <c r="I167" s="132" t="s">
        <v>1459</v>
      </c>
      <c r="J167" s="43" t="s">
        <v>1022</v>
      </c>
      <c r="K167" s="189"/>
      <c r="L167" s="43"/>
      <c r="M167" s="43"/>
      <c r="N167" s="43"/>
      <c r="O167" s="43"/>
      <c r="P167" s="43"/>
      <c r="Q167" s="112"/>
      <c r="R167" t="b">
        <f t="shared" si="2"/>
        <v>1</v>
      </c>
    </row>
    <row r="168" spans="4:18" x14ac:dyDescent="0.25">
      <c r="D168" s="106" t="s">
        <v>1699</v>
      </c>
      <c r="E168" s="64" t="s">
        <v>797</v>
      </c>
      <c r="F168" s="44" t="s">
        <v>413</v>
      </c>
      <c r="G168" s="43" t="s">
        <v>527</v>
      </c>
      <c r="H168" s="43" t="s">
        <v>529</v>
      </c>
      <c r="I168" s="132" t="s">
        <v>1459</v>
      </c>
      <c r="J168" s="43" t="s">
        <v>1022</v>
      </c>
      <c r="K168" s="189"/>
      <c r="L168" s="43"/>
      <c r="M168" s="43"/>
      <c r="N168" s="43"/>
      <c r="O168" s="43"/>
      <c r="P168" s="43"/>
      <c r="Q168" s="112"/>
      <c r="R168" t="b">
        <f t="shared" si="2"/>
        <v>1</v>
      </c>
    </row>
    <row r="169" spans="4:18" x14ac:dyDescent="0.25">
      <c r="D169" s="106" t="s">
        <v>1699</v>
      </c>
      <c r="E169" s="64" t="s">
        <v>797</v>
      </c>
      <c r="F169" s="44" t="s">
        <v>414</v>
      </c>
      <c r="G169" s="43" t="s">
        <v>527</v>
      </c>
      <c r="H169" s="43" t="s">
        <v>529</v>
      </c>
      <c r="I169" s="132" t="s">
        <v>1459</v>
      </c>
      <c r="J169" s="43" t="s">
        <v>1022</v>
      </c>
      <c r="K169" s="189"/>
      <c r="L169" s="43"/>
      <c r="M169" s="43"/>
      <c r="N169" s="43"/>
      <c r="O169" s="43"/>
      <c r="P169" s="43"/>
      <c r="Q169" s="112"/>
      <c r="R169" t="b">
        <f t="shared" si="2"/>
        <v>1</v>
      </c>
    </row>
    <row r="170" spans="4:18" ht="15.75" thickBot="1" x14ac:dyDescent="0.3">
      <c r="D170" s="105" t="s">
        <v>1699</v>
      </c>
      <c r="E170" s="102" t="s">
        <v>797</v>
      </c>
      <c r="F170" s="97" t="s">
        <v>415</v>
      </c>
      <c r="G170" s="103" t="s">
        <v>527</v>
      </c>
      <c r="H170" s="103" t="s">
        <v>529</v>
      </c>
      <c r="I170" s="132" t="s">
        <v>1459</v>
      </c>
      <c r="J170" s="103" t="s">
        <v>1022</v>
      </c>
      <c r="K170" s="188"/>
      <c r="L170" s="103"/>
      <c r="M170" s="103"/>
      <c r="N170" s="103"/>
      <c r="O170" s="103"/>
      <c r="P170" s="103"/>
      <c r="Q170" s="104"/>
      <c r="R170" t="b">
        <f t="shared" si="2"/>
        <v>1</v>
      </c>
    </row>
    <row r="171" spans="4:18" x14ac:dyDescent="0.25">
      <c r="D171" s="90" t="s">
        <v>1698</v>
      </c>
      <c r="E171" s="91" t="s">
        <v>798</v>
      </c>
      <c r="F171" s="91" t="s">
        <v>313</v>
      </c>
      <c r="G171" s="92" t="s">
        <v>527</v>
      </c>
      <c r="H171" s="92" t="s">
        <v>528</v>
      </c>
      <c r="I171" s="132" t="s">
        <v>1459</v>
      </c>
      <c r="J171" s="92" t="s">
        <v>1023</v>
      </c>
      <c r="K171" s="359">
        <v>51</v>
      </c>
      <c r="L171" s="92">
        <v>10</v>
      </c>
      <c r="M171" s="92">
        <v>2</v>
      </c>
      <c r="N171" s="92">
        <v>3</v>
      </c>
      <c r="O171" s="92">
        <v>3</v>
      </c>
      <c r="P171" s="92">
        <v>1</v>
      </c>
      <c r="Q171" s="93">
        <v>1</v>
      </c>
      <c r="R171" t="b">
        <f t="shared" si="2"/>
        <v>1</v>
      </c>
    </row>
    <row r="172" spans="4:18" x14ac:dyDescent="0.25">
      <c r="D172" s="106" t="s">
        <v>1698</v>
      </c>
      <c r="E172" s="64" t="s">
        <v>798</v>
      </c>
      <c r="F172" s="44" t="s">
        <v>314</v>
      </c>
      <c r="G172" s="43" t="s">
        <v>527</v>
      </c>
      <c r="H172" s="43" t="s">
        <v>528</v>
      </c>
      <c r="I172" s="132" t="s">
        <v>1459</v>
      </c>
      <c r="J172" s="43" t="s">
        <v>1023</v>
      </c>
      <c r="K172" s="189">
        <v>51</v>
      </c>
      <c r="L172" s="43">
        <v>10</v>
      </c>
      <c r="M172" s="43">
        <v>2</v>
      </c>
      <c r="N172" s="43">
        <v>3</v>
      </c>
      <c r="O172" s="43">
        <v>3</v>
      </c>
      <c r="P172" s="43">
        <v>1</v>
      </c>
      <c r="Q172" s="112">
        <v>1</v>
      </c>
      <c r="R172" t="b">
        <f t="shared" si="2"/>
        <v>1</v>
      </c>
    </row>
    <row r="173" spans="4:18" x14ac:dyDescent="0.25">
      <c r="D173" s="106" t="s">
        <v>1698</v>
      </c>
      <c r="E173" s="64" t="s">
        <v>798</v>
      </c>
      <c r="F173" s="44" t="s">
        <v>404</v>
      </c>
      <c r="G173" s="43" t="s">
        <v>527</v>
      </c>
      <c r="H173" s="43" t="s">
        <v>528</v>
      </c>
      <c r="I173" s="132" t="s">
        <v>1459</v>
      </c>
      <c r="J173" s="43" t="s">
        <v>1023</v>
      </c>
      <c r="K173" s="189">
        <v>51</v>
      </c>
      <c r="L173" s="43">
        <v>10</v>
      </c>
      <c r="M173" s="43">
        <v>2</v>
      </c>
      <c r="N173" s="43">
        <v>3</v>
      </c>
      <c r="O173" s="43">
        <v>3</v>
      </c>
      <c r="P173" s="43">
        <v>1</v>
      </c>
      <c r="Q173" s="112">
        <v>1</v>
      </c>
      <c r="R173" t="b">
        <f t="shared" si="2"/>
        <v>1</v>
      </c>
    </row>
    <row r="174" spans="4:18" x14ac:dyDescent="0.25">
      <c r="D174" s="106" t="s">
        <v>1698</v>
      </c>
      <c r="E174" s="64" t="s">
        <v>798</v>
      </c>
      <c r="F174" s="44" t="s">
        <v>405</v>
      </c>
      <c r="G174" s="43" t="s">
        <v>527</v>
      </c>
      <c r="H174" s="43" t="s">
        <v>528</v>
      </c>
      <c r="I174" s="132" t="s">
        <v>1459</v>
      </c>
      <c r="J174" s="43" t="s">
        <v>1023</v>
      </c>
      <c r="K174" s="189">
        <v>51</v>
      </c>
      <c r="L174" s="43">
        <v>10</v>
      </c>
      <c r="M174" s="43">
        <v>2</v>
      </c>
      <c r="N174" s="43">
        <v>3</v>
      </c>
      <c r="O174" s="43">
        <v>3</v>
      </c>
      <c r="P174" s="43">
        <v>1</v>
      </c>
      <c r="Q174" s="112">
        <v>1</v>
      </c>
      <c r="R174" t="b">
        <f t="shared" si="2"/>
        <v>1</v>
      </c>
    </row>
    <row r="175" spans="4:18" x14ac:dyDescent="0.25">
      <c r="D175" s="106" t="s">
        <v>1698</v>
      </c>
      <c r="E175" s="64" t="s">
        <v>798</v>
      </c>
      <c r="F175" s="44" t="s">
        <v>406</v>
      </c>
      <c r="G175" s="43" t="s">
        <v>527</v>
      </c>
      <c r="H175" s="43" t="s">
        <v>528</v>
      </c>
      <c r="I175" s="132" t="s">
        <v>1459</v>
      </c>
      <c r="J175" s="43" t="s">
        <v>1023</v>
      </c>
      <c r="K175" s="189">
        <v>51</v>
      </c>
      <c r="L175" s="43">
        <v>10</v>
      </c>
      <c r="M175" s="43">
        <v>2</v>
      </c>
      <c r="N175" s="43">
        <v>3</v>
      </c>
      <c r="O175" s="43">
        <v>3</v>
      </c>
      <c r="P175" s="43">
        <v>1</v>
      </c>
      <c r="Q175" s="112">
        <v>1</v>
      </c>
      <c r="R175" t="b">
        <f t="shared" si="2"/>
        <v>1</v>
      </c>
    </row>
    <row r="176" spans="4:18" x14ac:dyDescent="0.25">
      <c r="D176" s="106" t="s">
        <v>1698</v>
      </c>
      <c r="E176" s="64" t="s">
        <v>798</v>
      </c>
      <c r="F176" s="44" t="s">
        <v>407</v>
      </c>
      <c r="G176" s="43" t="s">
        <v>527</v>
      </c>
      <c r="H176" s="43" t="s">
        <v>528</v>
      </c>
      <c r="I176" s="132" t="s">
        <v>1459</v>
      </c>
      <c r="J176" s="43" t="s">
        <v>1023</v>
      </c>
      <c r="K176" s="189">
        <v>51</v>
      </c>
      <c r="L176" s="43">
        <v>10</v>
      </c>
      <c r="M176" s="43">
        <v>2</v>
      </c>
      <c r="N176" s="43">
        <v>3</v>
      </c>
      <c r="O176" s="43">
        <v>3</v>
      </c>
      <c r="P176" s="43">
        <v>1</v>
      </c>
      <c r="Q176" s="112">
        <v>1</v>
      </c>
      <c r="R176" t="b">
        <f t="shared" si="2"/>
        <v>1</v>
      </c>
    </row>
    <row r="177" spans="4:18" x14ac:dyDescent="0.25">
      <c r="D177" s="106" t="s">
        <v>1698</v>
      </c>
      <c r="E177" s="64" t="s">
        <v>798</v>
      </c>
      <c r="F177" s="44" t="s">
        <v>408</v>
      </c>
      <c r="G177" s="43" t="s">
        <v>527</v>
      </c>
      <c r="H177" s="43" t="s">
        <v>528</v>
      </c>
      <c r="I177" s="132" t="s">
        <v>1459</v>
      </c>
      <c r="J177" s="43" t="s">
        <v>1023</v>
      </c>
      <c r="K177" s="189">
        <v>51</v>
      </c>
      <c r="L177" s="43">
        <v>10</v>
      </c>
      <c r="M177" s="43">
        <v>2</v>
      </c>
      <c r="N177" s="43">
        <v>3</v>
      </c>
      <c r="O177" s="43">
        <v>3</v>
      </c>
      <c r="P177" s="43">
        <v>1</v>
      </c>
      <c r="Q177" s="112">
        <v>1</v>
      </c>
      <c r="R177" t="b">
        <f t="shared" si="2"/>
        <v>1</v>
      </c>
    </row>
    <row r="178" spans="4:18" x14ac:dyDescent="0.25">
      <c r="D178" s="106" t="s">
        <v>1698</v>
      </c>
      <c r="E178" s="64" t="s">
        <v>798</v>
      </c>
      <c r="F178" s="44" t="s">
        <v>409</v>
      </c>
      <c r="G178" s="43" t="s">
        <v>527</v>
      </c>
      <c r="H178" s="43" t="s">
        <v>528</v>
      </c>
      <c r="I178" s="132" t="s">
        <v>1459</v>
      </c>
      <c r="J178" s="43" t="s">
        <v>1023</v>
      </c>
      <c r="K178" s="189">
        <v>51</v>
      </c>
      <c r="L178" s="43">
        <v>10</v>
      </c>
      <c r="M178" s="43">
        <v>2</v>
      </c>
      <c r="N178" s="43">
        <v>3</v>
      </c>
      <c r="O178" s="43">
        <v>3</v>
      </c>
      <c r="P178" s="43">
        <v>1</v>
      </c>
      <c r="Q178" s="112">
        <v>1</v>
      </c>
      <c r="R178" t="b">
        <f t="shared" si="2"/>
        <v>1</v>
      </c>
    </row>
    <row r="179" spans="4:18" x14ac:dyDescent="0.25">
      <c r="D179" s="106" t="s">
        <v>1698</v>
      </c>
      <c r="E179" s="64" t="s">
        <v>798</v>
      </c>
      <c r="F179" s="44" t="s">
        <v>410</v>
      </c>
      <c r="G179" s="43" t="s">
        <v>527</v>
      </c>
      <c r="H179" s="43" t="s">
        <v>528</v>
      </c>
      <c r="I179" s="132" t="s">
        <v>1459</v>
      </c>
      <c r="J179" s="43" t="s">
        <v>1023</v>
      </c>
      <c r="K179" s="189"/>
      <c r="L179" s="43"/>
      <c r="M179" s="43"/>
      <c r="N179" s="43"/>
      <c r="O179" s="43"/>
      <c r="P179" s="43"/>
      <c r="Q179" s="112"/>
      <c r="R179" t="b">
        <f t="shared" si="2"/>
        <v>1</v>
      </c>
    </row>
    <row r="180" spans="4:18" x14ac:dyDescent="0.25">
      <c r="D180" s="106" t="s">
        <v>1698</v>
      </c>
      <c r="E180" s="64" t="s">
        <v>798</v>
      </c>
      <c r="F180" s="44" t="s">
        <v>411</v>
      </c>
      <c r="G180" s="43" t="s">
        <v>527</v>
      </c>
      <c r="H180" s="43" t="s">
        <v>528</v>
      </c>
      <c r="I180" s="132" t="s">
        <v>1459</v>
      </c>
      <c r="J180" s="43" t="s">
        <v>1023</v>
      </c>
      <c r="K180" s="189"/>
      <c r="L180" s="43"/>
      <c r="M180" s="43"/>
      <c r="N180" s="43"/>
      <c r="O180" s="43"/>
      <c r="P180" s="43"/>
      <c r="Q180" s="112"/>
      <c r="R180" t="b">
        <f t="shared" si="2"/>
        <v>1</v>
      </c>
    </row>
    <row r="181" spans="4:18" x14ac:dyDescent="0.25">
      <c r="D181" s="106" t="s">
        <v>1698</v>
      </c>
      <c r="E181" s="64" t="s">
        <v>798</v>
      </c>
      <c r="F181" s="44" t="s">
        <v>412</v>
      </c>
      <c r="G181" s="43" t="s">
        <v>527</v>
      </c>
      <c r="H181" s="43" t="s">
        <v>528</v>
      </c>
      <c r="I181" s="132" t="s">
        <v>1459</v>
      </c>
      <c r="J181" s="43" t="s">
        <v>1023</v>
      </c>
      <c r="K181" s="189"/>
      <c r="L181" s="43"/>
      <c r="M181" s="43"/>
      <c r="N181" s="43"/>
      <c r="O181" s="43"/>
      <c r="P181" s="43"/>
      <c r="Q181" s="112"/>
      <c r="R181" t="b">
        <f t="shared" si="2"/>
        <v>1</v>
      </c>
    </row>
    <row r="182" spans="4:18" x14ac:dyDescent="0.25">
      <c r="D182" s="106" t="s">
        <v>1698</v>
      </c>
      <c r="E182" s="64" t="s">
        <v>798</v>
      </c>
      <c r="F182" s="44" t="s">
        <v>413</v>
      </c>
      <c r="G182" s="43" t="s">
        <v>527</v>
      </c>
      <c r="H182" s="43" t="s">
        <v>528</v>
      </c>
      <c r="I182" s="132" t="s">
        <v>1459</v>
      </c>
      <c r="J182" s="43" t="s">
        <v>1023</v>
      </c>
      <c r="K182" s="189"/>
      <c r="L182" s="43"/>
      <c r="M182" s="43"/>
      <c r="N182" s="43"/>
      <c r="O182" s="43"/>
      <c r="P182" s="43"/>
      <c r="Q182" s="112"/>
      <c r="R182" t="b">
        <f t="shared" si="2"/>
        <v>1</v>
      </c>
    </row>
    <row r="183" spans="4:18" x14ac:dyDescent="0.25">
      <c r="D183" s="106" t="s">
        <v>1698</v>
      </c>
      <c r="E183" s="64" t="s">
        <v>798</v>
      </c>
      <c r="F183" s="44" t="s">
        <v>414</v>
      </c>
      <c r="G183" s="43" t="s">
        <v>527</v>
      </c>
      <c r="H183" s="43" t="s">
        <v>528</v>
      </c>
      <c r="I183" s="132" t="s">
        <v>1459</v>
      </c>
      <c r="J183" s="43" t="s">
        <v>1023</v>
      </c>
      <c r="K183" s="189"/>
      <c r="L183" s="43"/>
      <c r="M183" s="43"/>
      <c r="N183" s="43"/>
      <c r="O183" s="43"/>
      <c r="P183" s="43"/>
      <c r="Q183" s="112"/>
      <c r="R183" t="b">
        <f t="shared" si="2"/>
        <v>1</v>
      </c>
    </row>
    <row r="184" spans="4:18" ht="15.75" thickBot="1" x14ac:dyDescent="0.3">
      <c r="D184" s="105" t="s">
        <v>1698</v>
      </c>
      <c r="E184" s="102" t="s">
        <v>798</v>
      </c>
      <c r="F184" s="97" t="s">
        <v>415</v>
      </c>
      <c r="G184" s="103" t="s">
        <v>527</v>
      </c>
      <c r="H184" s="103" t="s">
        <v>528</v>
      </c>
      <c r="I184" s="132" t="s">
        <v>1459</v>
      </c>
      <c r="J184" s="103" t="s">
        <v>1023</v>
      </c>
      <c r="K184" s="188"/>
      <c r="L184" s="103"/>
      <c r="M184" s="103"/>
      <c r="N184" s="103"/>
      <c r="O184" s="103"/>
      <c r="P184" s="103"/>
      <c r="Q184" s="104"/>
      <c r="R184" t="b">
        <f t="shared" si="2"/>
        <v>1</v>
      </c>
    </row>
    <row r="185" spans="4:18" x14ac:dyDescent="0.25">
      <c r="D185" s="90" t="s">
        <v>1700</v>
      </c>
      <c r="E185" s="91" t="s">
        <v>799</v>
      </c>
      <c r="F185" s="91" t="s">
        <v>313</v>
      </c>
      <c r="G185" s="92" t="s">
        <v>1077</v>
      </c>
      <c r="H185" s="92" t="s">
        <v>528</v>
      </c>
      <c r="I185" s="132" t="s">
        <v>1459</v>
      </c>
      <c r="J185" s="92" t="s">
        <v>1024</v>
      </c>
      <c r="K185" s="359">
        <v>85</v>
      </c>
      <c r="L185" s="383">
        <v>9</v>
      </c>
      <c r="M185" s="92">
        <v>0</v>
      </c>
      <c r="N185" s="92">
        <v>4</v>
      </c>
      <c r="O185" s="373">
        <v>2</v>
      </c>
      <c r="P185" s="92">
        <v>1</v>
      </c>
      <c r="Q185" s="377">
        <v>2</v>
      </c>
      <c r="R185" t="b">
        <f t="shared" si="2"/>
        <v>1</v>
      </c>
    </row>
    <row r="186" spans="4:18" x14ac:dyDescent="0.25">
      <c r="D186" s="106" t="s">
        <v>1700</v>
      </c>
      <c r="E186" s="64" t="s">
        <v>799</v>
      </c>
      <c r="F186" s="44" t="s">
        <v>314</v>
      </c>
      <c r="G186" s="43" t="s">
        <v>1077</v>
      </c>
      <c r="H186" s="43" t="s">
        <v>528</v>
      </c>
      <c r="I186" s="132" t="s">
        <v>1459</v>
      </c>
      <c r="J186" s="43" t="s">
        <v>1024</v>
      </c>
      <c r="K186" s="189">
        <v>85</v>
      </c>
      <c r="L186" s="384">
        <v>9</v>
      </c>
      <c r="M186" s="43">
        <v>0</v>
      </c>
      <c r="N186" s="43">
        <v>4</v>
      </c>
      <c r="O186" s="376">
        <v>2</v>
      </c>
      <c r="P186" s="43">
        <v>1</v>
      </c>
      <c r="Q186" s="374">
        <v>2</v>
      </c>
      <c r="R186" t="b">
        <f t="shared" si="2"/>
        <v>1</v>
      </c>
    </row>
    <row r="187" spans="4:18" x14ac:dyDescent="0.25">
      <c r="D187" s="106" t="s">
        <v>1700</v>
      </c>
      <c r="E187" s="64" t="s">
        <v>799</v>
      </c>
      <c r="F187" s="44" t="s">
        <v>404</v>
      </c>
      <c r="G187" s="43" t="s">
        <v>1077</v>
      </c>
      <c r="H187" s="43" t="s">
        <v>528</v>
      </c>
      <c r="I187" s="132" t="s">
        <v>1459</v>
      </c>
      <c r="J187" s="43" t="s">
        <v>1024</v>
      </c>
      <c r="K187" s="189">
        <v>85</v>
      </c>
      <c r="L187" s="384">
        <v>9</v>
      </c>
      <c r="M187" s="43">
        <v>0</v>
      </c>
      <c r="N187" s="43">
        <v>4</v>
      </c>
      <c r="O187" s="376">
        <v>2</v>
      </c>
      <c r="P187" s="43">
        <v>1</v>
      </c>
      <c r="Q187" s="374">
        <v>2</v>
      </c>
      <c r="R187" t="b">
        <f t="shared" si="2"/>
        <v>1</v>
      </c>
    </row>
    <row r="188" spans="4:18" x14ac:dyDescent="0.25">
      <c r="D188" s="106" t="s">
        <v>1700</v>
      </c>
      <c r="E188" s="64" t="s">
        <v>799</v>
      </c>
      <c r="F188" s="44" t="s">
        <v>405</v>
      </c>
      <c r="G188" s="43" t="s">
        <v>1077</v>
      </c>
      <c r="H188" s="43" t="s">
        <v>528</v>
      </c>
      <c r="I188" s="132" t="s">
        <v>1459</v>
      </c>
      <c r="J188" s="43" t="s">
        <v>1024</v>
      </c>
      <c r="K188" s="189">
        <v>85</v>
      </c>
      <c r="L188" s="384">
        <v>9</v>
      </c>
      <c r="M188" s="43">
        <v>0</v>
      </c>
      <c r="N188" s="43">
        <v>4</v>
      </c>
      <c r="O188" s="376">
        <v>2</v>
      </c>
      <c r="P188" s="43">
        <v>1</v>
      </c>
      <c r="Q188" s="374">
        <v>2</v>
      </c>
      <c r="R188" t="b">
        <f t="shared" si="2"/>
        <v>1</v>
      </c>
    </row>
    <row r="189" spans="4:18" x14ac:dyDescent="0.25">
      <c r="D189" s="106" t="s">
        <v>1700</v>
      </c>
      <c r="E189" s="64" t="s">
        <v>799</v>
      </c>
      <c r="F189" s="44" t="s">
        <v>406</v>
      </c>
      <c r="G189" s="43" t="s">
        <v>1077</v>
      </c>
      <c r="H189" s="43" t="s">
        <v>528</v>
      </c>
      <c r="I189" s="132" t="s">
        <v>1459</v>
      </c>
      <c r="J189" s="43" t="s">
        <v>1024</v>
      </c>
      <c r="K189" s="189">
        <v>85</v>
      </c>
      <c r="L189" s="384">
        <v>9</v>
      </c>
      <c r="M189" s="43">
        <v>0</v>
      </c>
      <c r="N189" s="43">
        <v>4</v>
      </c>
      <c r="O189" s="376">
        <v>2</v>
      </c>
      <c r="P189" s="43">
        <v>1</v>
      </c>
      <c r="Q189" s="374">
        <v>2</v>
      </c>
      <c r="R189" t="b">
        <f t="shared" si="2"/>
        <v>1</v>
      </c>
    </row>
    <row r="190" spans="4:18" x14ac:dyDescent="0.25">
      <c r="D190" s="106" t="s">
        <v>1700</v>
      </c>
      <c r="E190" s="64" t="s">
        <v>799</v>
      </c>
      <c r="F190" s="44" t="s">
        <v>407</v>
      </c>
      <c r="G190" s="43" t="s">
        <v>1077</v>
      </c>
      <c r="H190" s="43" t="s">
        <v>528</v>
      </c>
      <c r="I190" s="132" t="s">
        <v>1459</v>
      </c>
      <c r="J190" s="43" t="s">
        <v>1024</v>
      </c>
      <c r="K190" s="189">
        <v>85</v>
      </c>
      <c r="L190" s="384">
        <v>9</v>
      </c>
      <c r="M190" s="43">
        <v>0</v>
      </c>
      <c r="N190" s="43">
        <v>4</v>
      </c>
      <c r="O190" s="376">
        <v>2</v>
      </c>
      <c r="P190" s="43">
        <v>1</v>
      </c>
      <c r="Q190" s="374">
        <v>2</v>
      </c>
      <c r="R190" t="b">
        <f t="shared" si="2"/>
        <v>1</v>
      </c>
    </row>
    <row r="191" spans="4:18" x14ac:dyDescent="0.25">
      <c r="D191" s="106" t="s">
        <v>1700</v>
      </c>
      <c r="E191" s="64" t="s">
        <v>799</v>
      </c>
      <c r="F191" s="44" t="s">
        <v>408</v>
      </c>
      <c r="G191" s="43" t="s">
        <v>1077</v>
      </c>
      <c r="H191" s="43" t="s">
        <v>528</v>
      </c>
      <c r="I191" s="132" t="s">
        <v>1459</v>
      </c>
      <c r="J191" s="43" t="s">
        <v>1024</v>
      </c>
      <c r="K191" s="189">
        <v>85</v>
      </c>
      <c r="L191" s="384">
        <v>9</v>
      </c>
      <c r="M191" s="43">
        <v>0</v>
      </c>
      <c r="N191" s="43">
        <v>4</v>
      </c>
      <c r="O191" s="376">
        <v>2</v>
      </c>
      <c r="P191" s="43">
        <v>1</v>
      </c>
      <c r="Q191" s="374">
        <v>2</v>
      </c>
      <c r="R191" t="b">
        <f t="shared" si="2"/>
        <v>1</v>
      </c>
    </row>
    <row r="192" spans="4:18" x14ac:dyDescent="0.25">
      <c r="D192" s="106" t="s">
        <v>1700</v>
      </c>
      <c r="E192" s="64" t="s">
        <v>799</v>
      </c>
      <c r="F192" s="44" t="s">
        <v>409</v>
      </c>
      <c r="G192" s="43" t="s">
        <v>1077</v>
      </c>
      <c r="H192" s="43" t="s">
        <v>528</v>
      </c>
      <c r="I192" s="132" t="s">
        <v>1459</v>
      </c>
      <c r="J192" s="43" t="s">
        <v>1024</v>
      </c>
      <c r="K192" s="189">
        <v>85</v>
      </c>
      <c r="L192" s="384">
        <v>9</v>
      </c>
      <c r="M192" s="43">
        <v>0</v>
      </c>
      <c r="N192" s="43">
        <v>4</v>
      </c>
      <c r="O192" s="376">
        <v>2</v>
      </c>
      <c r="P192" s="43">
        <v>1</v>
      </c>
      <c r="Q192" s="374">
        <v>2</v>
      </c>
      <c r="R192" t="b">
        <f t="shared" si="2"/>
        <v>1</v>
      </c>
    </row>
    <row r="193" spans="4:18" x14ac:dyDescent="0.25">
      <c r="D193" s="106" t="s">
        <v>1700</v>
      </c>
      <c r="E193" s="64" t="s">
        <v>799</v>
      </c>
      <c r="F193" s="44" t="s">
        <v>410</v>
      </c>
      <c r="G193" s="43" t="s">
        <v>1077</v>
      </c>
      <c r="H193" s="43" t="s">
        <v>528</v>
      </c>
      <c r="I193" s="132" t="s">
        <v>1459</v>
      </c>
      <c r="J193" s="43" t="s">
        <v>1024</v>
      </c>
      <c r="K193" s="189"/>
      <c r="L193" s="43"/>
      <c r="M193" s="43"/>
      <c r="N193" s="43"/>
      <c r="O193" s="43"/>
      <c r="P193" s="43"/>
      <c r="Q193" s="112"/>
      <c r="R193" t="b">
        <f t="shared" si="2"/>
        <v>1</v>
      </c>
    </row>
    <row r="194" spans="4:18" x14ac:dyDescent="0.25">
      <c r="D194" s="106" t="s">
        <v>1700</v>
      </c>
      <c r="E194" s="64" t="s">
        <v>799</v>
      </c>
      <c r="F194" s="44" t="s">
        <v>411</v>
      </c>
      <c r="G194" s="43" t="s">
        <v>1077</v>
      </c>
      <c r="H194" s="43" t="s">
        <v>528</v>
      </c>
      <c r="I194" s="132" t="s">
        <v>1459</v>
      </c>
      <c r="J194" s="43" t="s">
        <v>1024</v>
      </c>
      <c r="K194" s="189"/>
      <c r="L194" s="43"/>
      <c r="M194" s="43"/>
      <c r="N194" s="43"/>
      <c r="O194" s="43"/>
      <c r="P194" s="43"/>
      <c r="Q194" s="112"/>
      <c r="R194" t="b">
        <f t="shared" si="2"/>
        <v>1</v>
      </c>
    </row>
    <row r="195" spans="4:18" x14ac:dyDescent="0.25">
      <c r="D195" s="106" t="s">
        <v>1700</v>
      </c>
      <c r="E195" s="64" t="s">
        <v>799</v>
      </c>
      <c r="F195" s="44" t="s">
        <v>412</v>
      </c>
      <c r="G195" s="43" t="s">
        <v>1077</v>
      </c>
      <c r="H195" s="43" t="s">
        <v>528</v>
      </c>
      <c r="I195" s="132" t="s">
        <v>1459</v>
      </c>
      <c r="J195" s="43" t="s">
        <v>1024</v>
      </c>
      <c r="K195" s="189"/>
      <c r="L195" s="43"/>
      <c r="M195" s="43"/>
      <c r="N195" s="43"/>
      <c r="O195" s="43"/>
      <c r="P195" s="43"/>
      <c r="Q195" s="112"/>
      <c r="R195" t="b">
        <f t="shared" si="2"/>
        <v>1</v>
      </c>
    </row>
    <row r="196" spans="4:18" x14ac:dyDescent="0.25">
      <c r="D196" s="106" t="s">
        <v>1700</v>
      </c>
      <c r="E196" s="64" t="s">
        <v>799</v>
      </c>
      <c r="F196" s="44" t="s">
        <v>413</v>
      </c>
      <c r="G196" s="43" t="s">
        <v>1077</v>
      </c>
      <c r="H196" s="43" t="s">
        <v>528</v>
      </c>
      <c r="I196" s="132" t="s">
        <v>1459</v>
      </c>
      <c r="J196" s="43" t="s">
        <v>1024</v>
      </c>
      <c r="K196" s="189"/>
      <c r="L196" s="43"/>
      <c r="M196" s="43"/>
      <c r="N196" s="43"/>
      <c r="O196" s="43"/>
      <c r="P196" s="43"/>
      <c r="Q196" s="112"/>
      <c r="R196" t="b">
        <f t="shared" ref="R196:R259" si="3">L196=SUM(M196:Q196)</f>
        <v>1</v>
      </c>
    </row>
    <row r="197" spans="4:18" x14ac:dyDescent="0.25">
      <c r="D197" s="106" t="s">
        <v>1700</v>
      </c>
      <c r="E197" s="64" t="s">
        <v>799</v>
      </c>
      <c r="F197" s="44" t="s">
        <v>414</v>
      </c>
      <c r="G197" s="43" t="s">
        <v>1077</v>
      </c>
      <c r="H197" s="43" t="s">
        <v>528</v>
      </c>
      <c r="I197" s="132" t="s">
        <v>1459</v>
      </c>
      <c r="J197" s="43" t="s">
        <v>1024</v>
      </c>
      <c r="K197" s="189"/>
      <c r="L197" s="43"/>
      <c r="M197" s="43"/>
      <c r="N197" s="43"/>
      <c r="O197" s="43"/>
      <c r="P197" s="43"/>
      <c r="Q197" s="112"/>
      <c r="R197" t="b">
        <f t="shared" si="3"/>
        <v>1</v>
      </c>
    </row>
    <row r="198" spans="4:18" ht="15.75" thickBot="1" x14ac:dyDescent="0.3">
      <c r="D198" s="105" t="s">
        <v>1700</v>
      </c>
      <c r="E198" s="102" t="s">
        <v>799</v>
      </c>
      <c r="F198" s="97" t="s">
        <v>415</v>
      </c>
      <c r="G198" s="103" t="s">
        <v>1077</v>
      </c>
      <c r="H198" s="103" t="s">
        <v>528</v>
      </c>
      <c r="I198" s="132" t="s">
        <v>1459</v>
      </c>
      <c r="J198" s="103" t="s">
        <v>1024</v>
      </c>
      <c r="K198" s="188"/>
      <c r="L198" s="103"/>
      <c r="M198" s="103"/>
      <c r="N198" s="103"/>
      <c r="O198" s="103"/>
      <c r="P198" s="103"/>
      <c r="Q198" s="104"/>
      <c r="R198" t="b">
        <f t="shared" si="3"/>
        <v>1</v>
      </c>
    </row>
    <row r="199" spans="4:18" x14ac:dyDescent="0.25">
      <c r="D199" s="90" t="s">
        <v>1701</v>
      </c>
      <c r="E199" s="91" t="s">
        <v>800</v>
      </c>
      <c r="F199" s="91" t="s">
        <v>313</v>
      </c>
      <c r="G199" s="92" t="s">
        <v>530</v>
      </c>
      <c r="H199" s="92" t="s">
        <v>529</v>
      </c>
      <c r="I199" s="132" t="s">
        <v>1459</v>
      </c>
      <c r="J199" s="92" t="s">
        <v>801</v>
      </c>
      <c r="K199" s="189">
        <v>43</v>
      </c>
      <c r="L199" s="92">
        <v>8</v>
      </c>
      <c r="M199" s="92">
        <v>2</v>
      </c>
      <c r="N199" s="92">
        <v>3</v>
      </c>
      <c r="O199" s="92">
        <v>0</v>
      </c>
      <c r="P199" s="92">
        <v>2</v>
      </c>
      <c r="Q199" s="93">
        <v>1</v>
      </c>
      <c r="R199" t="b">
        <f t="shared" si="3"/>
        <v>1</v>
      </c>
    </row>
    <row r="200" spans="4:18" x14ac:dyDescent="0.25">
      <c r="D200" s="106" t="s">
        <v>1701</v>
      </c>
      <c r="E200" s="64" t="s">
        <v>800</v>
      </c>
      <c r="F200" s="44" t="s">
        <v>314</v>
      </c>
      <c r="G200" s="43" t="s">
        <v>530</v>
      </c>
      <c r="H200" s="43" t="s">
        <v>529</v>
      </c>
      <c r="I200" s="132" t="s">
        <v>1459</v>
      </c>
      <c r="J200" s="43" t="s">
        <v>801</v>
      </c>
      <c r="K200" s="189">
        <v>43</v>
      </c>
      <c r="L200" s="43">
        <v>8</v>
      </c>
      <c r="M200" s="43">
        <v>2</v>
      </c>
      <c r="N200" s="43">
        <v>3</v>
      </c>
      <c r="O200" s="43">
        <v>0</v>
      </c>
      <c r="P200" s="43">
        <v>2</v>
      </c>
      <c r="Q200" s="112">
        <v>1</v>
      </c>
      <c r="R200" t="b">
        <f t="shared" si="3"/>
        <v>1</v>
      </c>
    </row>
    <row r="201" spans="4:18" x14ac:dyDescent="0.25">
      <c r="D201" s="106" t="s">
        <v>1701</v>
      </c>
      <c r="E201" s="64" t="s">
        <v>800</v>
      </c>
      <c r="F201" s="44" t="s">
        <v>404</v>
      </c>
      <c r="G201" s="43" t="s">
        <v>530</v>
      </c>
      <c r="H201" s="43" t="s">
        <v>529</v>
      </c>
      <c r="I201" s="132" t="s">
        <v>1459</v>
      </c>
      <c r="J201" s="43" t="s">
        <v>801</v>
      </c>
      <c r="K201" s="189">
        <v>43</v>
      </c>
      <c r="L201" s="43">
        <v>8</v>
      </c>
      <c r="M201" s="43">
        <v>2</v>
      </c>
      <c r="N201" s="43">
        <v>3</v>
      </c>
      <c r="O201" s="43">
        <v>0</v>
      </c>
      <c r="P201" s="43">
        <v>2</v>
      </c>
      <c r="Q201" s="112">
        <v>1</v>
      </c>
      <c r="R201" t="b">
        <f t="shared" si="3"/>
        <v>1</v>
      </c>
    </row>
    <row r="202" spans="4:18" x14ac:dyDescent="0.25">
      <c r="D202" s="106" t="s">
        <v>1701</v>
      </c>
      <c r="E202" s="64" t="s">
        <v>800</v>
      </c>
      <c r="F202" s="44" t="s">
        <v>405</v>
      </c>
      <c r="G202" s="43" t="s">
        <v>530</v>
      </c>
      <c r="H202" s="43" t="s">
        <v>529</v>
      </c>
      <c r="I202" s="132" t="s">
        <v>1459</v>
      </c>
      <c r="J202" s="43" t="s">
        <v>801</v>
      </c>
      <c r="K202" s="189">
        <v>43</v>
      </c>
      <c r="L202" s="43">
        <v>8</v>
      </c>
      <c r="M202" s="43">
        <v>2</v>
      </c>
      <c r="N202" s="43">
        <v>3</v>
      </c>
      <c r="O202" s="43">
        <v>0</v>
      </c>
      <c r="P202" s="43">
        <v>2</v>
      </c>
      <c r="Q202" s="112">
        <v>1</v>
      </c>
      <c r="R202" t="b">
        <f t="shared" si="3"/>
        <v>1</v>
      </c>
    </row>
    <row r="203" spans="4:18" x14ac:dyDescent="0.25">
      <c r="D203" s="106" t="s">
        <v>1701</v>
      </c>
      <c r="E203" s="64" t="s">
        <v>800</v>
      </c>
      <c r="F203" s="44" t="s">
        <v>406</v>
      </c>
      <c r="G203" s="43" t="s">
        <v>530</v>
      </c>
      <c r="H203" s="43" t="s">
        <v>529</v>
      </c>
      <c r="I203" s="132" t="s">
        <v>1459</v>
      </c>
      <c r="J203" s="43" t="s">
        <v>801</v>
      </c>
      <c r="K203" s="189">
        <v>43</v>
      </c>
      <c r="L203" s="43">
        <v>8</v>
      </c>
      <c r="M203" s="43">
        <v>2</v>
      </c>
      <c r="N203" s="43">
        <v>3</v>
      </c>
      <c r="O203" s="43">
        <v>0</v>
      </c>
      <c r="P203" s="43">
        <v>2</v>
      </c>
      <c r="Q203" s="112">
        <v>1</v>
      </c>
      <c r="R203" t="b">
        <f t="shared" si="3"/>
        <v>1</v>
      </c>
    </row>
    <row r="204" spans="4:18" x14ac:dyDescent="0.25">
      <c r="D204" s="106" t="s">
        <v>1701</v>
      </c>
      <c r="E204" s="64" t="s">
        <v>800</v>
      </c>
      <c r="F204" s="44" t="s">
        <v>407</v>
      </c>
      <c r="G204" s="43" t="s">
        <v>530</v>
      </c>
      <c r="H204" s="43" t="s">
        <v>529</v>
      </c>
      <c r="I204" s="132" t="s">
        <v>1459</v>
      </c>
      <c r="J204" s="43" t="s">
        <v>801</v>
      </c>
      <c r="K204" s="189">
        <v>43</v>
      </c>
      <c r="L204" s="43">
        <v>8</v>
      </c>
      <c r="M204" s="43">
        <v>2</v>
      </c>
      <c r="N204" s="43">
        <v>3</v>
      </c>
      <c r="O204" s="43">
        <v>0</v>
      </c>
      <c r="P204" s="43">
        <v>2</v>
      </c>
      <c r="Q204" s="112">
        <v>1</v>
      </c>
      <c r="R204" t="b">
        <f t="shared" si="3"/>
        <v>1</v>
      </c>
    </row>
    <row r="205" spans="4:18" x14ac:dyDescent="0.25">
      <c r="D205" s="106" t="s">
        <v>1701</v>
      </c>
      <c r="E205" s="64" t="s">
        <v>800</v>
      </c>
      <c r="F205" s="44" t="s">
        <v>408</v>
      </c>
      <c r="G205" s="43" t="s">
        <v>530</v>
      </c>
      <c r="H205" s="43" t="s">
        <v>529</v>
      </c>
      <c r="I205" s="132" t="s">
        <v>1459</v>
      </c>
      <c r="J205" s="43" t="s">
        <v>801</v>
      </c>
      <c r="K205" s="189">
        <v>43</v>
      </c>
      <c r="L205" s="43">
        <v>8</v>
      </c>
      <c r="M205" s="43">
        <v>2</v>
      </c>
      <c r="N205" s="43">
        <v>3</v>
      </c>
      <c r="O205" s="43">
        <v>0</v>
      </c>
      <c r="P205" s="43">
        <v>2</v>
      </c>
      <c r="Q205" s="112">
        <v>1</v>
      </c>
      <c r="R205" t="b">
        <f t="shared" si="3"/>
        <v>1</v>
      </c>
    </row>
    <row r="206" spans="4:18" x14ac:dyDescent="0.25">
      <c r="D206" s="106" t="s">
        <v>1701</v>
      </c>
      <c r="E206" s="64" t="s">
        <v>800</v>
      </c>
      <c r="F206" s="44" t="s">
        <v>409</v>
      </c>
      <c r="G206" s="43" t="s">
        <v>530</v>
      </c>
      <c r="H206" s="43" t="s">
        <v>529</v>
      </c>
      <c r="I206" s="132" t="s">
        <v>1459</v>
      </c>
      <c r="J206" s="43" t="s">
        <v>801</v>
      </c>
      <c r="K206" s="189">
        <v>43</v>
      </c>
      <c r="L206" s="43">
        <v>8</v>
      </c>
      <c r="M206" s="43">
        <v>2</v>
      </c>
      <c r="N206" s="43">
        <v>3</v>
      </c>
      <c r="O206" s="43">
        <v>0</v>
      </c>
      <c r="P206" s="43">
        <v>2</v>
      </c>
      <c r="Q206" s="112">
        <v>1</v>
      </c>
      <c r="R206" t="b">
        <f t="shared" si="3"/>
        <v>1</v>
      </c>
    </row>
    <row r="207" spans="4:18" x14ac:dyDescent="0.25">
      <c r="D207" s="106" t="s">
        <v>1701</v>
      </c>
      <c r="E207" s="64" t="s">
        <v>800</v>
      </c>
      <c r="F207" s="44" t="s">
        <v>410</v>
      </c>
      <c r="G207" s="43" t="s">
        <v>530</v>
      </c>
      <c r="H207" s="43" t="s">
        <v>529</v>
      </c>
      <c r="I207" s="132" t="s">
        <v>1459</v>
      </c>
      <c r="J207" s="43" t="s">
        <v>801</v>
      </c>
      <c r="K207" s="189"/>
      <c r="L207" s="43"/>
      <c r="M207" s="43"/>
      <c r="N207" s="43"/>
      <c r="O207" s="43"/>
      <c r="P207" s="43"/>
      <c r="Q207" s="112"/>
      <c r="R207" t="b">
        <f t="shared" si="3"/>
        <v>1</v>
      </c>
    </row>
    <row r="208" spans="4:18" x14ac:dyDescent="0.25">
      <c r="D208" s="106" t="s">
        <v>1701</v>
      </c>
      <c r="E208" s="64" t="s">
        <v>800</v>
      </c>
      <c r="F208" s="44" t="s">
        <v>411</v>
      </c>
      <c r="G208" s="43" t="s">
        <v>530</v>
      </c>
      <c r="H208" s="43" t="s">
        <v>529</v>
      </c>
      <c r="I208" s="132" t="s">
        <v>1459</v>
      </c>
      <c r="J208" s="43" t="s">
        <v>801</v>
      </c>
      <c r="K208" s="189"/>
      <c r="L208" s="43"/>
      <c r="M208" s="43"/>
      <c r="N208" s="43"/>
      <c r="O208" s="43"/>
      <c r="P208" s="43"/>
      <c r="Q208" s="112"/>
      <c r="R208" t="b">
        <f t="shared" si="3"/>
        <v>1</v>
      </c>
    </row>
    <row r="209" spans="4:18" x14ac:dyDescent="0.25">
      <c r="D209" s="106" t="s">
        <v>1701</v>
      </c>
      <c r="E209" s="64" t="s">
        <v>800</v>
      </c>
      <c r="F209" s="44" t="s">
        <v>412</v>
      </c>
      <c r="G209" s="43" t="s">
        <v>530</v>
      </c>
      <c r="H209" s="43" t="s">
        <v>529</v>
      </c>
      <c r="I209" s="132" t="s">
        <v>1459</v>
      </c>
      <c r="J209" s="43" t="s">
        <v>801</v>
      </c>
      <c r="K209" s="189"/>
      <c r="L209" s="43"/>
      <c r="M209" s="43"/>
      <c r="N209" s="43"/>
      <c r="O209" s="43"/>
      <c r="P209" s="43"/>
      <c r="Q209" s="112"/>
      <c r="R209" t="b">
        <f t="shared" si="3"/>
        <v>1</v>
      </c>
    </row>
    <row r="210" spans="4:18" x14ac:dyDescent="0.25">
      <c r="D210" s="106" t="s">
        <v>1701</v>
      </c>
      <c r="E210" s="64" t="s">
        <v>800</v>
      </c>
      <c r="F210" s="44" t="s">
        <v>413</v>
      </c>
      <c r="G210" s="43" t="s">
        <v>530</v>
      </c>
      <c r="H210" s="43" t="s">
        <v>529</v>
      </c>
      <c r="I210" s="132" t="s">
        <v>1459</v>
      </c>
      <c r="J210" s="43" t="s">
        <v>801</v>
      </c>
      <c r="K210" s="189"/>
      <c r="L210" s="43"/>
      <c r="M210" s="43"/>
      <c r="N210" s="43"/>
      <c r="O210" s="43"/>
      <c r="P210" s="43"/>
      <c r="Q210" s="112"/>
      <c r="R210" t="b">
        <f t="shared" si="3"/>
        <v>1</v>
      </c>
    </row>
    <row r="211" spans="4:18" x14ac:dyDescent="0.25">
      <c r="D211" s="106" t="s">
        <v>1701</v>
      </c>
      <c r="E211" s="64" t="s">
        <v>800</v>
      </c>
      <c r="F211" s="44" t="s">
        <v>414</v>
      </c>
      <c r="G211" s="43" t="s">
        <v>530</v>
      </c>
      <c r="H211" s="43" t="s">
        <v>529</v>
      </c>
      <c r="I211" s="132" t="s">
        <v>1459</v>
      </c>
      <c r="J211" s="43" t="s">
        <v>801</v>
      </c>
      <c r="K211" s="189"/>
      <c r="L211" s="43"/>
      <c r="M211" s="43"/>
      <c r="N211" s="43"/>
      <c r="O211" s="43"/>
      <c r="P211" s="43"/>
      <c r="Q211" s="112"/>
      <c r="R211" t="b">
        <f t="shared" si="3"/>
        <v>1</v>
      </c>
    </row>
    <row r="212" spans="4:18" ht="15.75" thickBot="1" x14ac:dyDescent="0.3">
      <c r="D212" s="105" t="s">
        <v>1701</v>
      </c>
      <c r="E212" s="102" t="s">
        <v>800</v>
      </c>
      <c r="F212" s="97" t="s">
        <v>415</v>
      </c>
      <c r="G212" s="103" t="s">
        <v>530</v>
      </c>
      <c r="H212" s="103" t="s">
        <v>529</v>
      </c>
      <c r="I212" s="132" t="s">
        <v>1459</v>
      </c>
      <c r="J212" s="103" t="s">
        <v>801</v>
      </c>
      <c r="K212" s="188"/>
      <c r="L212" s="103"/>
      <c r="M212" s="103"/>
      <c r="N212" s="103"/>
      <c r="O212" s="103"/>
      <c r="P212" s="103"/>
      <c r="Q212" s="104"/>
      <c r="R212" t="b">
        <f t="shared" si="3"/>
        <v>1</v>
      </c>
    </row>
    <row r="213" spans="4:18" x14ac:dyDescent="0.25">
      <c r="D213" s="90" t="s">
        <v>1702</v>
      </c>
      <c r="E213" s="91" t="s">
        <v>803</v>
      </c>
      <c r="F213" s="91" t="s">
        <v>313</v>
      </c>
      <c r="G213" s="92" t="s">
        <v>530</v>
      </c>
      <c r="H213" s="92" t="s">
        <v>529</v>
      </c>
      <c r="I213" s="132" t="s">
        <v>1459</v>
      </c>
      <c r="J213" s="92" t="s">
        <v>804</v>
      </c>
      <c r="K213" s="189">
        <v>43</v>
      </c>
      <c r="L213" s="373">
        <v>11</v>
      </c>
      <c r="M213" s="373">
        <v>3</v>
      </c>
      <c r="N213" s="373">
        <v>4</v>
      </c>
      <c r="O213" s="92">
        <v>0</v>
      </c>
      <c r="P213" s="92">
        <v>2</v>
      </c>
      <c r="Q213" s="377">
        <v>2</v>
      </c>
      <c r="R213" t="b">
        <f t="shared" si="3"/>
        <v>1</v>
      </c>
    </row>
    <row r="214" spans="4:18" x14ac:dyDescent="0.25">
      <c r="D214" s="106" t="s">
        <v>1702</v>
      </c>
      <c r="E214" s="64" t="s">
        <v>803</v>
      </c>
      <c r="F214" s="44" t="s">
        <v>314</v>
      </c>
      <c r="G214" s="43" t="s">
        <v>530</v>
      </c>
      <c r="H214" s="43" t="s">
        <v>529</v>
      </c>
      <c r="I214" s="132" t="s">
        <v>1459</v>
      </c>
      <c r="J214" s="43" t="s">
        <v>804</v>
      </c>
      <c r="K214" s="189">
        <v>43</v>
      </c>
      <c r="L214" s="376">
        <v>11</v>
      </c>
      <c r="M214" s="376">
        <v>3</v>
      </c>
      <c r="N214" s="376">
        <v>4</v>
      </c>
      <c r="O214" s="43">
        <v>0</v>
      </c>
      <c r="P214" s="43">
        <v>2</v>
      </c>
      <c r="Q214" s="374">
        <v>2</v>
      </c>
      <c r="R214" t="b">
        <f t="shared" si="3"/>
        <v>1</v>
      </c>
    </row>
    <row r="215" spans="4:18" x14ac:dyDescent="0.25">
      <c r="D215" s="106" t="s">
        <v>1702</v>
      </c>
      <c r="E215" s="64" t="s">
        <v>803</v>
      </c>
      <c r="F215" s="44" t="s">
        <v>404</v>
      </c>
      <c r="G215" s="43" t="s">
        <v>530</v>
      </c>
      <c r="H215" s="43" t="s">
        <v>529</v>
      </c>
      <c r="I215" s="132" t="s">
        <v>1459</v>
      </c>
      <c r="J215" s="43" t="s">
        <v>804</v>
      </c>
      <c r="K215" s="189">
        <v>43</v>
      </c>
      <c r="L215" s="376">
        <v>11</v>
      </c>
      <c r="M215" s="376">
        <v>3</v>
      </c>
      <c r="N215" s="376">
        <v>4</v>
      </c>
      <c r="O215" s="43">
        <v>0</v>
      </c>
      <c r="P215" s="43">
        <v>2</v>
      </c>
      <c r="Q215" s="374">
        <v>2</v>
      </c>
      <c r="R215" t="b">
        <f t="shared" si="3"/>
        <v>1</v>
      </c>
    </row>
    <row r="216" spans="4:18" x14ac:dyDescent="0.25">
      <c r="D216" s="106" t="s">
        <v>1702</v>
      </c>
      <c r="E216" s="64" t="s">
        <v>803</v>
      </c>
      <c r="F216" s="44" t="s">
        <v>405</v>
      </c>
      <c r="G216" s="43" t="s">
        <v>530</v>
      </c>
      <c r="H216" s="43" t="s">
        <v>529</v>
      </c>
      <c r="I216" s="132" t="s">
        <v>1459</v>
      </c>
      <c r="J216" s="43" t="s">
        <v>804</v>
      </c>
      <c r="K216" s="189">
        <v>43</v>
      </c>
      <c r="L216" s="376">
        <v>11</v>
      </c>
      <c r="M216" s="376">
        <v>3</v>
      </c>
      <c r="N216" s="376">
        <v>4</v>
      </c>
      <c r="O216" s="43">
        <v>0</v>
      </c>
      <c r="P216" s="43">
        <v>2</v>
      </c>
      <c r="Q216" s="374">
        <v>2</v>
      </c>
      <c r="R216" t="b">
        <f t="shared" si="3"/>
        <v>1</v>
      </c>
    </row>
    <row r="217" spans="4:18" x14ac:dyDescent="0.25">
      <c r="D217" s="106" t="s">
        <v>1702</v>
      </c>
      <c r="E217" s="64" t="s">
        <v>803</v>
      </c>
      <c r="F217" s="44" t="s">
        <v>406</v>
      </c>
      <c r="G217" s="43" t="s">
        <v>530</v>
      </c>
      <c r="H217" s="43" t="s">
        <v>529</v>
      </c>
      <c r="I217" s="132" t="s">
        <v>1459</v>
      </c>
      <c r="J217" s="43" t="s">
        <v>804</v>
      </c>
      <c r="K217" s="189">
        <v>43</v>
      </c>
      <c r="L217" s="376">
        <v>11</v>
      </c>
      <c r="M217" s="376">
        <v>3</v>
      </c>
      <c r="N217" s="376">
        <v>4</v>
      </c>
      <c r="O217" s="43">
        <v>0</v>
      </c>
      <c r="P217" s="43">
        <v>2</v>
      </c>
      <c r="Q217" s="374">
        <v>2</v>
      </c>
      <c r="R217" t="b">
        <f t="shared" si="3"/>
        <v>1</v>
      </c>
    </row>
    <row r="218" spans="4:18" x14ac:dyDescent="0.25">
      <c r="D218" s="106" t="s">
        <v>1702</v>
      </c>
      <c r="E218" s="64" t="s">
        <v>803</v>
      </c>
      <c r="F218" s="44" t="s">
        <v>407</v>
      </c>
      <c r="G218" s="43" t="s">
        <v>530</v>
      </c>
      <c r="H218" s="43" t="s">
        <v>529</v>
      </c>
      <c r="I218" s="132" t="s">
        <v>1459</v>
      </c>
      <c r="J218" s="43" t="s">
        <v>804</v>
      </c>
      <c r="K218" s="189">
        <v>43</v>
      </c>
      <c r="L218" s="376">
        <v>11</v>
      </c>
      <c r="M218" s="376">
        <v>3</v>
      </c>
      <c r="N218" s="376">
        <v>4</v>
      </c>
      <c r="O218" s="43">
        <v>0</v>
      </c>
      <c r="P218" s="43">
        <v>2</v>
      </c>
      <c r="Q218" s="374">
        <v>2</v>
      </c>
      <c r="R218" t="b">
        <f t="shared" si="3"/>
        <v>1</v>
      </c>
    </row>
    <row r="219" spans="4:18" x14ac:dyDescent="0.25">
      <c r="D219" s="106" t="s">
        <v>1702</v>
      </c>
      <c r="E219" s="64" t="s">
        <v>803</v>
      </c>
      <c r="F219" s="44" t="s">
        <v>408</v>
      </c>
      <c r="G219" s="43" t="s">
        <v>530</v>
      </c>
      <c r="H219" s="43" t="s">
        <v>529</v>
      </c>
      <c r="I219" s="132" t="s">
        <v>1459</v>
      </c>
      <c r="J219" s="43" t="s">
        <v>804</v>
      </c>
      <c r="K219" s="189">
        <v>43</v>
      </c>
      <c r="L219" s="376">
        <v>11</v>
      </c>
      <c r="M219" s="376">
        <v>3</v>
      </c>
      <c r="N219" s="376">
        <v>4</v>
      </c>
      <c r="O219" s="43">
        <v>0</v>
      </c>
      <c r="P219" s="43">
        <v>2</v>
      </c>
      <c r="Q219" s="374">
        <v>2</v>
      </c>
      <c r="R219" t="b">
        <f t="shared" si="3"/>
        <v>1</v>
      </c>
    </row>
    <row r="220" spans="4:18" x14ac:dyDescent="0.25">
      <c r="D220" s="106" t="s">
        <v>1702</v>
      </c>
      <c r="E220" s="64" t="s">
        <v>803</v>
      </c>
      <c r="F220" s="44" t="s">
        <v>409</v>
      </c>
      <c r="G220" s="43" t="s">
        <v>530</v>
      </c>
      <c r="H220" s="43" t="s">
        <v>529</v>
      </c>
      <c r="I220" s="132" t="s">
        <v>1459</v>
      </c>
      <c r="J220" s="43" t="s">
        <v>804</v>
      </c>
      <c r="K220" s="189">
        <v>43</v>
      </c>
      <c r="L220" s="376">
        <v>11</v>
      </c>
      <c r="M220" s="376">
        <v>3</v>
      </c>
      <c r="N220" s="376">
        <v>4</v>
      </c>
      <c r="O220" s="43">
        <v>0</v>
      </c>
      <c r="P220" s="43">
        <v>2</v>
      </c>
      <c r="Q220" s="374">
        <v>2</v>
      </c>
      <c r="R220" t="b">
        <f t="shared" si="3"/>
        <v>1</v>
      </c>
    </row>
    <row r="221" spans="4:18" x14ac:dyDescent="0.25">
      <c r="D221" s="106" t="s">
        <v>1702</v>
      </c>
      <c r="E221" s="64" t="s">
        <v>803</v>
      </c>
      <c r="F221" s="44" t="s">
        <v>410</v>
      </c>
      <c r="G221" s="43" t="s">
        <v>530</v>
      </c>
      <c r="H221" s="43" t="s">
        <v>529</v>
      </c>
      <c r="I221" s="132" t="s">
        <v>1459</v>
      </c>
      <c r="J221" s="43" t="s">
        <v>804</v>
      </c>
      <c r="K221" s="189"/>
      <c r="L221" s="43"/>
      <c r="M221" s="43"/>
      <c r="N221" s="43"/>
      <c r="O221" s="43"/>
      <c r="P221" s="43"/>
      <c r="Q221" s="112"/>
      <c r="R221" t="b">
        <f t="shared" si="3"/>
        <v>1</v>
      </c>
    </row>
    <row r="222" spans="4:18" x14ac:dyDescent="0.25">
      <c r="D222" s="106" t="s">
        <v>1702</v>
      </c>
      <c r="E222" s="64" t="s">
        <v>803</v>
      </c>
      <c r="F222" s="44" t="s">
        <v>411</v>
      </c>
      <c r="G222" s="43" t="s">
        <v>530</v>
      </c>
      <c r="H222" s="43" t="s">
        <v>529</v>
      </c>
      <c r="I222" s="132" t="s">
        <v>1459</v>
      </c>
      <c r="J222" s="43" t="s">
        <v>804</v>
      </c>
      <c r="K222" s="189"/>
      <c r="L222" s="43"/>
      <c r="M222" s="43"/>
      <c r="N222" s="43"/>
      <c r="O222" s="43"/>
      <c r="P222" s="43"/>
      <c r="Q222" s="112"/>
      <c r="R222" t="b">
        <f t="shared" si="3"/>
        <v>1</v>
      </c>
    </row>
    <row r="223" spans="4:18" x14ac:dyDescent="0.25">
      <c r="D223" s="106" t="s">
        <v>1702</v>
      </c>
      <c r="E223" s="64" t="s">
        <v>803</v>
      </c>
      <c r="F223" s="44" t="s">
        <v>412</v>
      </c>
      <c r="G223" s="43" t="s">
        <v>530</v>
      </c>
      <c r="H223" s="43" t="s">
        <v>529</v>
      </c>
      <c r="I223" s="132" t="s">
        <v>1459</v>
      </c>
      <c r="J223" s="43" t="s">
        <v>804</v>
      </c>
      <c r="K223" s="189"/>
      <c r="L223" s="43"/>
      <c r="M223" s="43"/>
      <c r="N223" s="43"/>
      <c r="O223" s="43"/>
      <c r="P223" s="43"/>
      <c r="Q223" s="112"/>
      <c r="R223" t="b">
        <f t="shared" si="3"/>
        <v>1</v>
      </c>
    </row>
    <row r="224" spans="4:18" x14ac:dyDescent="0.25">
      <c r="D224" s="106" t="s">
        <v>1702</v>
      </c>
      <c r="E224" s="64" t="s">
        <v>803</v>
      </c>
      <c r="F224" s="44" t="s">
        <v>413</v>
      </c>
      <c r="G224" s="43" t="s">
        <v>530</v>
      </c>
      <c r="H224" s="43" t="s">
        <v>529</v>
      </c>
      <c r="I224" s="132" t="s">
        <v>1459</v>
      </c>
      <c r="J224" s="43" t="s">
        <v>804</v>
      </c>
      <c r="K224" s="189"/>
      <c r="L224" s="43"/>
      <c r="M224" s="43"/>
      <c r="N224" s="43"/>
      <c r="O224" s="43"/>
      <c r="P224" s="43"/>
      <c r="Q224" s="112"/>
      <c r="R224" t="b">
        <f t="shared" si="3"/>
        <v>1</v>
      </c>
    </row>
    <row r="225" spans="4:18" x14ac:dyDescent="0.25">
      <c r="D225" s="106" t="s">
        <v>1702</v>
      </c>
      <c r="E225" s="64" t="s">
        <v>803</v>
      </c>
      <c r="F225" s="44" t="s">
        <v>414</v>
      </c>
      <c r="G225" s="43" t="s">
        <v>530</v>
      </c>
      <c r="H225" s="43" t="s">
        <v>529</v>
      </c>
      <c r="I225" s="132" t="s">
        <v>1459</v>
      </c>
      <c r="J225" s="43" t="s">
        <v>804</v>
      </c>
      <c r="K225" s="189"/>
      <c r="L225" s="43"/>
      <c r="M225" s="43"/>
      <c r="N225" s="43"/>
      <c r="O225" s="43"/>
      <c r="P225" s="43"/>
      <c r="Q225" s="112"/>
      <c r="R225" t="b">
        <f t="shared" si="3"/>
        <v>1</v>
      </c>
    </row>
    <row r="226" spans="4:18" ht="15.75" thickBot="1" x14ac:dyDescent="0.3">
      <c r="D226" s="105" t="s">
        <v>1702</v>
      </c>
      <c r="E226" s="102" t="s">
        <v>803</v>
      </c>
      <c r="F226" s="97" t="s">
        <v>415</v>
      </c>
      <c r="G226" s="103" t="s">
        <v>530</v>
      </c>
      <c r="H226" s="103" t="s">
        <v>529</v>
      </c>
      <c r="I226" s="132" t="s">
        <v>1459</v>
      </c>
      <c r="J226" s="103" t="s">
        <v>804</v>
      </c>
      <c r="K226" s="188"/>
      <c r="L226" s="103"/>
      <c r="M226" s="103"/>
      <c r="N226" s="103"/>
      <c r="O226" s="103"/>
      <c r="P226" s="103"/>
      <c r="Q226" s="104"/>
      <c r="R226" t="b">
        <f t="shared" si="3"/>
        <v>1</v>
      </c>
    </row>
    <row r="227" spans="4:18" x14ac:dyDescent="0.25">
      <c r="D227" s="90" t="s">
        <v>1703</v>
      </c>
      <c r="E227" s="91" t="s">
        <v>805</v>
      </c>
      <c r="F227" s="91" t="s">
        <v>313</v>
      </c>
      <c r="G227" s="92" t="s">
        <v>531</v>
      </c>
      <c r="H227" s="92" t="s">
        <v>531</v>
      </c>
      <c r="I227" s="132" t="s">
        <v>1458</v>
      </c>
      <c r="J227" s="92" t="s">
        <v>806</v>
      </c>
      <c r="K227" s="359">
        <v>4221</v>
      </c>
      <c r="L227" s="92">
        <v>106</v>
      </c>
      <c r="M227" s="92">
        <v>4</v>
      </c>
      <c r="N227" s="92">
        <v>2</v>
      </c>
      <c r="O227" s="92">
        <v>0</v>
      </c>
      <c r="P227" s="92">
        <v>40</v>
      </c>
      <c r="Q227" s="93">
        <v>60</v>
      </c>
      <c r="R227" t="b">
        <f t="shared" si="3"/>
        <v>1</v>
      </c>
    </row>
    <row r="228" spans="4:18" x14ac:dyDescent="0.25">
      <c r="D228" s="106" t="s">
        <v>1703</v>
      </c>
      <c r="E228" s="64" t="s">
        <v>805</v>
      </c>
      <c r="F228" s="44" t="s">
        <v>314</v>
      </c>
      <c r="G228" s="43" t="s">
        <v>531</v>
      </c>
      <c r="H228" s="43" t="s">
        <v>531</v>
      </c>
      <c r="I228" s="132" t="s">
        <v>1458</v>
      </c>
      <c r="J228" s="43" t="s">
        <v>806</v>
      </c>
      <c r="K228" s="189">
        <v>4221</v>
      </c>
      <c r="L228" s="43">
        <v>106</v>
      </c>
      <c r="M228" s="43">
        <v>4</v>
      </c>
      <c r="N228" s="43">
        <v>2</v>
      </c>
      <c r="O228" s="43">
        <v>0</v>
      </c>
      <c r="P228" s="43">
        <v>40</v>
      </c>
      <c r="Q228" s="112">
        <v>60</v>
      </c>
      <c r="R228" t="b">
        <f t="shared" si="3"/>
        <v>1</v>
      </c>
    </row>
    <row r="229" spans="4:18" x14ac:dyDescent="0.25">
      <c r="D229" s="106" t="s">
        <v>1703</v>
      </c>
      <c r="E229" s="64" t="s">
        <v>805</v>
      </c>
      <c r="F229" s="44" t="s">
        <v>404</v>
      </c>
      <c r="G229" s="43" t="s">
        <v>531</v>
      </c>
      <c r="H229" s="43" t="s">
        <v>531</v>
      </c>
      <c r="I229" s="132" t="s">
        <v>1458</v>
      </c>
      <c r="J229" s="43" t="s">
        <v>806</v>
      </c>
      <c r="K229" s="189">
        <v>4221</v>
      </c>
      <c r="L229" s="43">
        <v>106</v>
      </c>
      <c r="M229" s="43">
        <v>4</v>
      </c>
      <c r="N229" s="43">
        <v>2</v>
      </c>
      <c r="O229" s="43">
        <v>0</v>
      </c>
      <c r="P229" s="43">
        <v>40</v>
      </c>
      <c r="Q229" s="112">
        <v>60</v>
      </c>
      <c r="R229" t="b">
        <f t="shared" si="3"/>
        <v>1</v>
      </c>
    </row>
    <row r="230" spans="4:18" x14ac:dyDescent="0.25">
      <c r="D230" s="106" t="s">
        <v>1703</v>
      </c>
      <c r="E230" s="64" t="s">
        <v>805</v>
      </c>
      <c r="F230" s="44" t="s">
        <v>405</v>
      </c>
      <c r="G230" s="43" t="s">
        <v>531</v>
      </c>
      <c r="H230" s="43" t="s">
        <v>531</v>
      </c>
      <c r="I230" s="132" t="s">
        <v>1458</v>
      </c>
      <c r="J230" s="43" t="s">
        <v>806</v>
      </c>
      <c r="K230" s="189">
        <v>4221</v>
      </c>
      <c r="L230" s="43">
        <v>106</v>
      </c>
      <c r="M230" s="43">
        <v>4</v>
      </c>
      <c r="N230" s="43">
        <v>2</v>
      </c>
      <c r="O230" s="43">
        <v>0</v>
      </c>
      <c r="P230" s="43">
        <v>40</v>
      </c>
      <c r="Q230" s="112">
        <v>60</v>
      </c>
      <c r="R230" t="b">
        <f t="shared" si="3"/>
        <v>1</v>
      </c>
    </row>
    <row r="231" spans="4:18" x14ac:dyDescent="0.25">
      <c r="D231" s="106" t="s">
        <v>1703</v>
      </c>
      <c r="E231" s="64" t="s">
        <v>805</v>
      </c>
      <c r="F231" s="44" t="s">
        <v>406</v>
      </c>
      <c r="G231" s="43" t="s">
        <v>531</v>
      </c>
      <c r="H231" s="43" t="s">
        <v>531</v>
      </c>
      <c r="I231" s="132" t="s">
        <v>1458</v>
      </c>
      <c r="J231" s="43" t="s">
        <v>806</v>
      </c>
      <c r="K231" s="189">
        <v>4221</v>
      </c>
      <c r="L231" s="43">
        <v>106</v>
      </c>
      <c r="M231" s="43">
        <v>4</v>
      </c>
      <c r="N231" s="43">
        <v>2</v>
      </c>
      <c r="O231" s="43">
        <v>0</v>
      </c>
      <c r="P231" s="43">
        <v>40</v>
      </c>
      <c r="Q231" s="112">
        <v>60</v>
      </c>
      <c r="R231" t="b">
        <f t="shared" si="3"/>
        <v>1</v>
      </c>
    </row>
    <row r="232" spans="4:18" x14ac:dyDescent="0.25">
      <c r="D232" s="106" t="s">
        <v>1703</v>
      </c>
      <c r="E232" s="64" t="s">
        <v>805</v>
      </c>
      <c r="F232" s="44" t="s">
        <v>407</v>
      </c>
      <c r="G232" s="43" t="s">
        <v>531</v>
      </c>
      <c r="H232" s="43" t="s">
        <v>531</v>
      </c>
      <c r="I232" s="132" t="s">
        <v>1458</v>
      </c>
      <c r="J232" s="43" t="s">
        <v>806</v>
      </c>
      <c r="K232" s="189">
        <v>4221</v>
      </c>
      <c r="L232" s="43">
        <v>106</v>
      </c>
      <c r="M232" s="43">
        <v>4</v>
      </c>
      <c r="N232" s="43">
        <v>2</v>
      </c>
      <c r="O232" s="43">
        <v>0</v>
      </c>
      <c r="P232" s="43">
        <v>40</v>
      </c>
      <c r="Q232" s="112">
        <v>60</v>
      </c>
      <c r="R232" t="b">
        <f t="shared" si="3"/>
        <v>1</v>
      </c>
    </row>
    <row r="233" spans="4:18" x14ac:dyDescent="0.25">
      <c r="D233" s="106" t="s">
        <v>1703</v>
      </c>
      <c r="E233" s="64" t="s">
        <v>805</v>
      </c>
      <c r="F233" s="44" t="s">
        <v>408</v>
      </c>
      <c r="G233" s="43" t="s">
        <v>531</v>
      </c>
      <c r="H233" s="43" t="s">
        <v>531</v>
      </c>
      <c r="I233" s="132" t="s">
        <v>1458</v>
      </c>
      <c r="J233" s="43" t="s">
        <v>806</v>
      </c>
      <c r="K233" s="189">
        <v>4221</v>
      </c>
      <c r="L233" s="43">
        <v>106</v>
      </c>
      <c r="M233" s="43">
        <v>4</v>
      </c>
      <c r="N233" s="43">
        <v>2</v>
      </c>
      <c r="O233" s="43">
        <v>0</v>
      </c>
      <c r="P233" s="43">
        <v>40</v>
      </c>
      <c r="Q233" s="112">
        <v>60</v>
      </c>
      <c r="R233" t="b">
        <f t="shared" si="3"/>
        <v>1</v>
      </c>
    </row>
    <row r="234" spans="4:18" x14ac:dyDescent="0.25">
      <c r="D234" s="106" t="s">
        <v>1703</v>
      </c>
      <c r="E234" s="64" t="s">
        <v>805</v>
      </c>
      <c r="F234" s="44" t="s">
        <v>409</v>
      </c>
      <c r="G234" s="43" t="s">
        <v>531</v>
      </c>
      <c r="H234" s="43" t="s">
        <v>531</v>
      </c>
      <c r="I234" s="132" t="s">
        <v>1458</v>
      </c>
      <c r="J234" s="43" t="s">
        <v>806</v>
      </c>
      <c r="K234" s="189">
        <v>4221</v>
      </c>
      <c r="L234" s="43">
        <v>106</v>
      </c>
      <c r="M234" s="43">
        <v>4</v>
      </c>
      <c r="N234" s="43">
        <v>2</v>
      </c>
      <c r="O234" s="43">
        <v>0</v>
      </c>
      <c r="P234" s="43">
        <v>40</v>
      </c>
      <c r="Q234" s="112">
        <v>60</v>
      </c>
      <c r="R234" t="b">
        <f t="shared" si="3"/>
        <v>1</v>
      </c>
    </row>
    <row r="235" spans="4:18" x14ac:dyDescent="0.25">
      <c r="D235" s="106" t="s">
        <v>1703</v>
      </c>
      <c r="E235" s="64" t="s">
        <v>805</v>
      </c>
      <c r="F235" s="44" t="s">
        <v>410</v>
      </c>
      <c r="G235" s="43" t="s">
        <v>531</v>
      </c>
      <c r="H235" s="43" t="s">
        <v>531</v>
      </c>
      <c r="I235" s="132" t="s">
        <v>1458</v>
      </c>
      <c r="J235" s="43" t="s">
        <v>806</v>
      </c>
      <c r="K235" s="189"/>
      <c r="L235" s="43"/>
      <c r="M235" s="43"/>
      <c r="N235" s="43"/>
      <c r="O235" s="43"/>
      <c r="P235" s="43"/>
      <c r="Q235" s="112"/>
      <c r="R235" t="b">
        <f t="shared" si="3"/>
        <v>1</v>
      </c>
    </row>
    <row r="236" spans="4:18" x14ac:dyDescent="0.25">
      <c r="D236" s="106" t="s">
        <v>1703</v>
      </c>
      <c r="E236" s="64" t="s">
        <v>805</v>
      </c>
      <c r="F236" s="44" t="s">
        <v>411</v>
      </c>
      <c r="G236" s="43" t="s">
        <v>531</v>
      </c>
      <c r="H236" s="43" t="s">
        <v>531</v>
      </c>
      <c r="I236" s="132" t="s">
        <v>1458</v>
      </c>
      <c r="J236" s="43" t="s">
        <v>806</v>
      </c>
      <c r="K236" s="189"/>
      <c r="L236" s="43"/>
      <c r="M236" s="43"/>
      <c r="N236" s="43"/>
      <c r="O236" s="43"/>
      <c r="P236" s="43"/>
      <c r="Q236" s="112"/>
      <c r="R236" t="b">
        <f t="shared" si="3"/>
        <v>1</v>
      </c>
    </row>
    <row r="237" spans="4:18" x14ac:dyDescent="0.25">
      <c r="D237" s="106" t="s">
        <v>1703</v>
      </c>
      <c r="E237" s="64" t="s">
        <v>805</v>
      </c>
      <c r="F237" s="44" t="s">
        <v>412</v>
      </c>
      <c r="G237" s="43" t="s">
        <v>531</v>
      </c>
      <c r="H237" s="43" t="s">
        <v>531</v>
      </c>
      <c r="I237" s="132" t="s">
        <v>1458</v>
      </c>
      <c r="J237" s="43" t="s">
        <v>806</v>
      </c>
      <c r="K237" s="189"/>
      <c r="L237" s="43"/>
      <c r="M237" s="43"/>
      <c r="N237" s="43"/>
      <c r="O237" s="43"/>
      <c r="P237" s="43"/>
      <c r="Q237" s="112"/>
      <c r="R237" t="b">
        <f t="shared" si="3"/>
        <v>1</v>
      </c>
    </row>
    <row r="238" spans="4:18" x14ac:dyDescent="0.25">
      <c r="D238" s="106" t="s">
        <v>1703</v>
      </c>
      <c r="E238" s="64" t="s">
        <v>805</v>
      </c>
      <c r="F238" s="44" t="s">
        <v>413</v>
      </c>
      <c r="G238" s="43" t="s">
        <v>531</v>
      </c>
      <c r="H238" s="43" t="s">
        <v>531</v>
      </c>
      <c r="I238" s="132" t="s">
        <v>1458</v>
      </c>
      <c r="J238" s="43" t="s">
        <v>806</v>
      </c>
      <c r="K238" s="189"/>
      <c r="L238" s="43"/>
      <c r="M238" s="43"/>
      <c r="N238" s="43"/>
      <c r="O238" s="43"/>
      <c r="P238" s="43"/>
      <c r="Q238" s="112"/>
      <c r="R238" t="b">
        <f t="shared" si="3"/>
        <v>1</v>
      </c>
    </row>
    <row r="239" spans="4:18" x14ac:dyDescent="0.25">
      <c r="D239" s="106" t="s">
        <v>1703</v>
      </c>
      <c r="E239" s="64" t="s">
        <v>805</v>
      </c>
      <c r="F239" s="44" t="s">
        <v>414</v>
      </c>
      <c r="G239" s="43" t="s">
        <v>531</v>
      </c>
      <c r="H239" s="43" t="s">
        <v>531</v>
      </c>
      <c r="I239" s="132" t="s">
        <v>1458</v>
      </c>
      <c r="J239" s="43" t="s">
        <v>806</v>
      </c>
      <c r="K239" s="189"/>
      <c r="L239" s="43"/>
      <c r="M239" s="43"/>
      <c r="N239" s="43"/>
      <c r="O239" s="43"/>
      <c r="P239" s="43"/>
      <c r="Q239" s="112"/>
      <c r="R239" t="b">
        <f t="shared" si="3"/>
        <v>1</v>
      </c>
    </row>
    <row r="240" spans="4:18" ht="15.75" thickBot="1" x14ac:dyDescent="0.3">
      <c r="D240" s="105" t="s">
        <v>1703</v>
      </c>
      <c r="E240" s="102" t="s">
        <v>805</v>
      </c>
      <c r="F240" s="97" t="s">
        <v>415</v>
      </c>
      <c r="G240" s="103" t="s">
        <v>531</v>
      </c>
      <c r="H240" s="103" t="s">
        <v>531</v>
      </c>
      <c r="I240" s="132" t="s">
        <v>1458</v>
      </c>
      <c r="J240" s="103" t="s">
        <v>806</v>
      </c>
      <c r="K240" s="188"/>
      <c r="L240" s="103"/>
      <c r="M240" s="103"/>
      <c r="N240" s="103"/>
      <c r="O240" s="103"/>
      <c r="P240" s="103"/>
      <c r="Q240" s="104"/>
      <c r="R240" t="b">
        <f t="shared" si="3"/>
        <v>1</v>
      </c>
    </row>
    <row r="241" spans="4:18" x14ac:dyDescent="0.25">
      <c r="D241" s="90" t="s">
        <v>1704</v>
      </c>
      <c r="E241" s="91" t="s">
        <v>807</v>
      </c>
      <c r="F241" s="91" t="s">
        <v>313</v>
      </c>
      <c r="G241" s="92" t="s">
        <v>531</v>
      </c>
      <c r="H241" s="92" t="s">
        <v>531</v>
      </c>
      <c r="I241" s="132" t="s">
        <v>1458</v>
      </c>
      <c r="J241" s="92" t="s">
        <v>808</v>
      </c>
      <c r="K241" s="359">
        <v>0</v>
      </c>
      <c r="L241" s="92">
        <v>106</v>
      </c>
      <c r="M241" s="92">
        <v>4</v>
      </c>
      <c r="N241" s="92">
        <v>2</v>
      </c>
      <c r="O241" s="92">
        <v>0</v>
      </c>
      <c r="P241" s="92">
        <v>40</v>
      </c>
      <c r="Q241" s="93">
        <v>60</v>
      </c>
      <c r="R241" t="b">
        <f t="shared" si="3"/>
        <v>1</v>
      </c>
    </row>
    <row r="242" spans="4:18" x14ac:dyDescent="0.25">
      <c r="D242" s="106" t="s">
        <v>1704</v>
      </c>
      <c r="E242" s="64" t="s">
        <v>807</v>
      </c>
      <c r="F242" s="44" t="s">
        <v>314</v>
      </c>
      <c r="G242" s="43" t="s">
        <v>531</v>
      </c>
      <c r="H242" s="43" t="s">
        <v>531</v>
      </c>
      <c r="I242" s="132" t="s">
        <v>1458</v>
      </c>
      <c r="J242" s="43" t="s">
        <v>808</v>
      </c>
      <c r="K242" s="189">
        <v>0</v>
      </c>
      <c r="L242" s="43">
        <v>106</v>
      </c>
      <c r="M242" s="43">
        <v>4</v>
      </c>
      <c r="N242" s="43">
        <v>2</v>
      </c>
      <c r="O242" s="43">
        <v>0</v>
      </c>
      <c r="P242" s="43">
        <v>40</v>
      </c>
      <c r="Q242" s="112">
        <v>60</v>
      </c>
      <c r="R242" t="b">
        <f t="shared" si="3"/>
        <v>1</v>
      </c>
    </row>
    <row r="243" spans="4:18" x14ac:dyDescent="0.25">
      <c r="D243" s="106" t="s">
        <v>1704</v>
      </c>
      <c r="E243" s="64" t="s">
        <v>807</v>
      </c>
      <c r="F243" s="44" t="s">
        <v>404</v>
      </c>
      <c r="G243" s="43" t="s">
        <v>531</v>
      </c>
      <c r="H243" s="43" t="s">
        <v>531</v>
      </c>
      <c r="I243" s="132" t="s">
        <v>1458</v>
      </c>
      <c r="J243" s="43" t="s">
        <v>808</v>
      </c>
      <c r="K243" s="189">
        <v>0</v>
      </c>
      <c r="L243" s="43">
        <v>106</v>
      </c>
      <c r="M243" s="43">
        <v>4</v>
      </c>
      <c r="N243" s="43">
        <v>2</v>
      </c>
      <c r="O243" s="43">
        <v>0</v>
      </c>
      <c r="P243" s="43">
        <v>40</v>
      </c>
      <c r="Q243" s="112">
        <v>60</v>
      </c>
      <c r="R243" t="b">
        <f t="shared" si="3"/>
        <v>1</v>
      </c>
    </row>
    <row r="244" spans="4:18" x14ac:dyDescent="0.25">
      <c r="D244" s="106" t="s">
        <v>1704</v>
      </c>
      <c r="E244" s="64" t="s">
        <v>807</v>
      </c>
      <c r="F244" s="44" t="s">
        <v>405</v>
      </c>
      <c r="G244" s="43" t="s">
        <v>531</v>
      </c>
      <c r="H244" s="43" t="s">
        <v>531</v>
      </c>
      <c r="I244" s="132" t="s">
        <v>1458</v>
      </c>
      <c r="J244" s="43" t="s">
        <v>808</v>
      </c>
      <c r="K244" s="189">
        <v>0</v>
      </c>
      <c r="L244" s="43">
        <v>106</v>
      </c>
      <c r="M244" s="43">
        <v>4</v>
      </c>
      <c r="N244" s="43">
        <v>2</v>
      </c>
      <c r="O244" s="43">
        <v>0</v>
      </c>
      <c r="P244" s="43">
        <v>40</v>
      </c>
      <c r="Q244" s="112">
        <v>60</v>
      </c>
      <c r="R244" t="b">
        <f t="shared" si="3"/>
        <v>1</v>
      </c>
    </row>
    <row r="245" spans="4:18" x14ac:dyDescent="0.25">
      <c r="D245" s="106" t="s">
        <v>1704</v>
      </c>
      <c r="E245" s="64" t="s">
        <v>807</v>
      </c>
      <c r="F245" s="44" t="s">
        <v>406</v>
      </c>
      <c r="G245" s="43" t="s">
        <v>531</v>
      </c>
      <c r="H245" s="43" t="s">
        <v>531</v>
      </c>
      <c r="I245" s="132" t="s">
        <v>1458</v>
      </c>
      <c r="J245" s="43" t="s">
        <v>808</v>
      </c>
      <c r="K245" s="189">
        <v>0</v>
      </c>
      <c r="L245" s="43">
        <v>106</v>
      </c>
      <c r="M245" s="43">
        <v>4</v>
      </c>
      <c r="N245" s="43">
        <v>2</v>
      </c>
      <c r="O245" s="43">
        <v>0</v>
      </c>
      <c r="P245" s="43">
        <v>40</v>
      </c>
      <c r="Q245" s="112">
        <v>60</v>
      </c>
      <c r="R245" t="b">
        <f t="shared" si="3"/>
        <v>1</v>
      </c>
    </row>
    <row r="246" spans="4:18" x14ac:dyDescent="0.25">
      <c r="D246" s="106" t="s">
        <v>1704</v>
      </c>
      <c r="E246" s="64" t="s">
        <v>807</v>
      </c>
      <c r="F246" s="44" t="s">
        <v>407</v>
      </c>
      <c r="G246" s="43" t="s">
        <v>531</v>
      </c>
      <c r="H246" s="43" t="s">
        <v>531</v>
      </c>
      <c r="I246" s="132" t="s">
        <v>1458</v>
      </c>
      <c r="J246" s="43" t="s">
        <v>808</v>
      </c>
      <c r="K246" s="189">
        <v>0</v>
      </c>
      <c r="L246" s="43">
        <v>106</v>
      </c>
      <c r="M246" s="43">
        <v>4</v>
      </c>
      <c r="N246" s="43">
        <v>2</v>
      </c>
      <c r="O246" s="43">
        <v>0</v>
      </c>
      <c r="P246" s="43">
        <v>40</v>
      </c>
      <c r="Q246" s="112">
        <v>60</v>
      </c>
      <c r="R246" t="b">
        <f t="shared" si="3"/>
        <v>1</v>
      </c>
    </row>
    <row r="247" spans="4:18" x14ac:dyDescent="0.25">
      <c r="D247" s="106" t="s">
        <v>1704</v>
      </c>
      <c r="E247" s="64" t="s">
        <v>807</v>
      </c>
      <c r="F247" s="44" t="s">
        <v>408</v>
      </c>
      <c r="G247" s="43" t="s">
        <v>531</v>
      </c>
      <c r="H247" s="43" t="s">
        <v>531</v>
      </c>
      <c r="I247" s="132" t="s">
        <v>1458</v>
      </c>
      <c r="J247" s="43" t="s">
        <v>808</v>
      </c>
      <c r="K247" s="189">
        <v>0</v>
      </c>
      <c r="L247" s="43">
        <v>106</v>
      </c>
      <c r="M247" s="43">
        <v>4</v>
      </c>
      <c r="N247" s="43">
        <v>2</v>
      </c>
      <c r="O247" s="43">
        <v>0</v>
      </c>
      <c r="P247" s="43">
        <v>40</v>
      </c>
      <c r="Q247" s="112">
        <v>60</v>
      </c>
      <c r="R247" t="b">
        <f t="shared" si="3"/>
        <v>1</v>
      </c>
    </row>
    <row r="248" spans="4:18" x14ac:dyDescent="0.25">
      <c r="D248" s="106" t="s">
        <v>1704</v>
      </c>
      <c r="E248" s="64" t="s">
        <v>807</v>
      </c>
      <c r="F248" s="44" t="s">
        <v>409</v>
      </c>
      <c r="G248" s="43" t="s">
        <v>531</v>
      </c>
      <c r="H248" s="43" t="s">
        <v>531</v>
      </c>
      <c r="I248" s="132" t="s">
        <v>1458</v>
      </c>
      <c r="J248" s="43" t="s">
        <v>808</v>
      </c>
      <c r="K248" s="189">
        <v>0</v>
      </c>
      <c r="L248" s="43">
        <v>106</v>
      </c>
      <c r="M248" s="43">
        <v>4</v>
      </c>
      <c r="N248" s="43">
        <v>2</v>
      </c>
      <c r="O248" s="43">
        <v>0</v>
      </c>
      <c r="P248" s="43">
        <v>40</v>
      </c>
      <c r="Q248" s="112">
        <v>60</v>
      </c>
      <c r="R248" t="b">
        <f t="shared" si="3"/>
        <v>1</v>
      </c>
    </row>
    <row r="249" spans="4:18" x14ac:dyDescent="0.25">
      <c r="D249" s="106" t="s">
        <v>1704</v>
      </c>
      <c r="E249" s="64" t="s">
        <v>807</v>
      </c>
      <c r="F249" s="44" t="s">
        <v>410</v>
      </c>
      <c r="G249" s="43" t="s">
        <v>531</v>
      </c>
      <c r="H249" s="43" t="s">
        <v>531</v>
      </c>
      <c r="I249" s="132" t="s">
        <v>1458</v>
      </c>
      <c r="J249" s="43" t="s">
        <v>808</v>
      </c>
      <c r="K249" s="189"/>
      <c r="L249" s="43"/>
      <c r="M249" s="43"/>
      <c r="N249" s="43"/>
      <c r="O249" s="43"/>
      <c r="P249" s="43"/>
      <c r="Q249" s="112"/>
      <c r="R249" t="b">
        <f t="shared" si="3"/>
        <v>1</v>
      </c>
    </row>
    <row r="250" spans="4:18" x14ac:dyDescent="0.25">
      <c r="D250" s="106" t="s">
        <v>1704</v>
      </c>
      <c r="E250" s="64" t="s">
        <v>807</v>
      </c>
      <c r="F250" s="44" t="s">
        <v>411</v>
      </c>
      <c r="G250" s="43" t="s">
        <v>531</v>
      </c>
      <c r="H250" s="43" t="s">
        <v>531</v>
      </c>
      <c r="I250" s="132" t="s">
        <v>1458</v>
      </c>
      <c r="J250" s="43" t="s">
        <v>808</v>
      </c>
      <c r="K250" s="189"/>
      <c r="L250" s="43"/>
      <c r="M250" s="43"/>
      <c r="N250" s="43"/>
      <c r="O250" s="43"/>
      <c r="P250" s="43"/>
      <c r="Q250" s="112"/>
      <c r="R250" t="b">
        <f t="shared" si="3"/>
        <v>1</v>
      </c>
    </row>
    <row r="251" spans="4:18" x14ac:dyDescent="0.25">
      <c r="D251" s="106" t="s">
        <v>1704</v>
      </c>
      <c r="E251" s="64" t="s">
        <v>807</v>
      </c>
      <c r="F251" s="44" t="s">
        <v>412</v>
      </c>
      <c r="G251" s="43" t="s">
        <v>531</v>
      </c>
      <c r="H251" s="43" t="s">
        <v>531</v>
      </c>
      <c r="I251" s="132" t="s">
        <v>1458</v>
      </c>
      <c r="J251" s="43" t="s">
        <v>808</v>
      </c>
      <c r="K251" s="189"/>
      <c r="L251" s="43"/>
      <c r="M251" s="43"/>
      <c r="N251" s="43"/>
      <c r="O251" s="43"/>
      <c r="P251" s="43"/>
      <c r="Q251" s="112"/>
      <c r="R251" t="b">
        <f t="shared" si="3"/>
        <v>1</v>
      </c>
    </row>
    <row r="252" spans="4:18" x14ac:dyDescent="0.25">
      <c r="D252" s="106" t="s">
        <v>1704</v>
      </c>
      <c r="E252" s="64" t="s">
        <v>807</v>
      </c>
      <c r="F252" s="44" t="s">
        <v>413</v>
      </c>
      <c r="G252" s="43" t="s">
        <v>531</v>
      </c>
      <c r="H252" s="43" t="s">
        <v>531</v>
      </c>
      <c r="I252" s="132" t="s">
        <v>1458</v>
      </c>
      <c r="J252" s="43" t="s">
        <v>808</v>
      </c>
      <c r="K252" s="189"/>
      <c r="L252" s="43"/>
      <c r="M252" s="43"/>
      <c r="N252" s="43"/>
      <c r="O252" s="43"/>
      <c r="P252" s="43"/>
      <c r="Q252" s="112"/>
      <c r="R252" t="b">
        <f t="shared" si="3"/>
        <v>1</v>
      </c>
    </row>
    <row r="253" spans="4:18" x14ac:dyDescent="0.25">
      <c r="D253" s="106" t="s">
        <v>1704</v>
      </c>
      <c r="E253" s="64" t="s">
        <v>807</v>
      </c>
      <c r="F253" s="44" t="s">
        <v>414</v>
      </c>
      <c r="G253" s="43" t="s">
        <v>531</v>
      </c>
      <c r="H253" s="43" t="s">
        <v>531</v>
      </c>
      <c r="I253" s="132" t="s">
        <v>1458</v>
      </c>
      <c r="J253" s="43" t="s">
        <v>808</v>
      </c>
      <c r="K253" s="189"/>
      <c r="L253" s="43"/>
      <c r="M253" s="43"/>
      <c r="N253" s="43"/>
      <c r="O253" s="43"/>
      <c r="P253" s="43"/>
      <c r="Q253" s="112"/>
      <c r="R253" t="b">
        <f t="shared" si="3"/>
        <v>1</v>
      </c>
    </row>
    <row r="254" spans="4:18" ht="15.75" thickBot="1" x14ac:dyDescent="0.3">
      <c r="D254" s="105" t="s">
        <v>1704</v>
      </c>
      <c r="E254" s="102" t="s">
        <v>807</v>
      </c>
      <c r="F254" s="97" t="s">
        <v>415</v>
      </c>
      <c r="G254" s="103" t="s">
        <v>531</v>
      </c>
      <c r="H254" s="103" t="s">
        <v>531</v>
      </c>
      <c r="I254" s="132" t="s">
        <v>1458</v>
      </c>
      <c r="J254" s="103" t="s">
        <v>808</v>
      </c>
      <c r="K254" s="188"/>
      <c r="L254" s="103"/>
      <c r="M254" s="103"/>
      <c r="N254" s="103"/>
      <c r="O254" s="103"/>
      <c r="P254" s="103"/>
      <c r="Q254" s="104"/>
      <c r="R254" t="b">
        <f t="shared" si="3"/>
        <v>1</v>
      </c>
    </row>
    <row r="255" spans="4:18" x14ac:dyDescent="0.25">
      <c r="D255" s="90" t="s">
        <v>1705</v>
      </c>
      <c r="E255" s="91" t="s">
        <v>809</v>
      </c>
      <c r="F255" s="91" t="s">
        <v>313</v>
      </c>
      <c r="G255" s="92" t="s">
        <v>531</v>
      </c>
      <c r="H255" s="92" t="s">
        <v>531</v>
      </c>
      <c r="I255" s="132" t="s">
        <v>1458</v>
      </c>
      <c r="J255" s="92" t="s">
        <v>702</v>
      </c>
      <c r="K255" s="359">
        <v>2868</v>
      </c>
      <c r="L255" s="92">
        <v>56</v>
      </c>
      <c r="M255" s="92">
        <v>2</v>
      </c>
      <c r="N255" s="92">
        <v>4</v>
      </c>
      <c r="O255" s="92">
        <v>0</v>
      </c>
      <c r="P255" s="92">
        <v>10</v>
      </c>
      <c r="Q255" s="93">
        <v>40</v>
      </c>
      <c r="R255" t="b">
        <f t="shared" si="3"/>
        <v>1</v>
      </c>
    </row>
    <row r="256" spans="4:18" x14ac:dyDescent="0.25">
      <c r="D256" s="106" t="s">
        <v>1705</v>
      </c>
      <c r="E256" s="64" t="s">
        <v>809</v>
      </c>
      <c r="F256" s="44" t="s">
        <v>314</v>
      </c>
      <c r="G256" s="43" t="s">
        <v>531</v>
      </c>
      <c r="H256" s="43" t="s">
        <v>531</v>
      </c>
      <c r="I256" s="132" t="s">
        <v>1458</v>
      </c>
      <c r="J256" s="43" t="s">
        <v>702</v>
      </c>
      <c r="K256" s="189">
        <v>2868</v>
      </c>
      <c r="L256" s="43">
        <v>56</v>
      </c>
      <c r="M256" s="43">
        <v>2</v>
      </c>
      <c r="N256" s="43">
        <v>4</v>
      </c>
      <c r="O256" s="43">
        <v>0</v>
      </c>
      <c r="P256" s="43">
        <v>10</v>
      </c>
      <c r="Q256" s="112">
        <v>40</v>
      </c>
      <c r="R256" t="b">
        <f t="shared" si="3"/>
        <v>1</v>
      </c>
    </row>
    <row r="257" spans="4:18" x14ac:dyDescent="0.25">
      <c r="D257" s="106" t="s">
        <v>1705</v>
      </c>
      <c r="E257" s="64" t="s">
        <v>809</v>
      </c>
      <c r="F257" s="44" t="s">
        <v>404</v>
      </c>
      <c r="G257" s="43" t="s">
        <v>531</v>
      </c>
      <c r="H257" s="43" t="s">
        <v>531</v>
      </c>
      <c r="I257" s="132" t="s">
        <v>1458</v>
      </c>
      <c r="J257" s="43" t="s">
        <v>702</v>
      </c>
      <c r="K257" s="189">
        <v>2868</v>
      </c>
      <c r="L257" s="43">
        <v>56</v>
      </c>
      <c r="M257" s="43">
        <v>2</v>
      </c>
      <c r="N257" s="43">
        <v>4</v>
      </c>
      <c r="O257" s="43">
        <v>0</v>
      </c>
      <c r="P257" s="43">
        <v>10</v>
      </c>
      <c r="Q257" s="112">
        <v>40</v>
      </c>
      <c r="R257" t="b">
        <f t="shared" si="3"/>
        <v>1</v>
      </c>
    </row>
    <row r="258" spans="4:18" x14ac:dyDescent="0.25">
      <c r="D258" s="106" t="s">
        <v>1705</v>
      </c>
      <c r="E258" s="64" t="s">
        <v>809</v>
      </c>
      <c r="F258" s="44" t="s">
        <v>405</v>
      </c>
      <c r="G258" s="43" t="s">
        <v>531</v>
      </c>
      <c r="H258" s="43" t="s">
        <v>531</v>
      </c>
      <c r="I258" s="132" t="s">
        <v>1458</v>
      </c>
      <c r="J258" s="43" t="s">
        <v>702</v>
      </c>
      <c r="K258" s="189">
        <v>3961</v>
      </c>
      <c r="L258" s="43">
        <v>56</v>
      </c>
      <c r="M258" s="43">
        <v>2</v>
      </c>
      <c r="N258" s="43">
        <v>4</v>
      </c>
      <c r="O258" s="43">
        <v>0</v>
      </c>
      <c r="P258" s="43">
        <v>10</v>
      </c>
      <c r="Q258" s="112">
        <v>40</v>
      </c>
      <c r="R258" t="b">
        <f t="shared" si="3"/>
        <v>1</v>
      </c>
    </row>
    <row r="259" spans="4:18" x14ac:dyDescent="0.25">
      <c r="D259" s="106" t="s">
        <v>1705</v>
      </c>
      <c r="E259" s="64" t="s">
        <v>809</v>
      </c>
      <c r="F259" s="44" t="s">
        <v>406</v>
      </c>
      <c r="G259" s="43" t="s">
        <v>531</v>
      </c>
      <c r="H259" s="43" t="s">
        <v>531</v>
      </c>
      <c r="I259" s="132" t="s">
        <v>1458</v>
      </c>
      <c r="J259" s="43" t="s">
        <v>702</v>
      </c>
      <c r="K259" s="189">
        <v>3961</v>
      </c>
      <c r="L259" s="43">
        <v>56</v>
      </c>
      <c r="M259" s="43">
        <v>2</v>
      </c>
      <c r="N259" s="43">
        <v>4</v>
      </c>
      <c r="O259" s="43">
        <v>0</v>
      </c>
      <c r="P259" s="43">
        <v>10</v>
      </c>
      <c r="Q259" s="112">
        <v>40</v>
      </c>
      <c r="R259" t="b">
        <f t="shared" si="3"/>
        <v>1</v>
      </c>
    </row>
    <row r="260" spans="4:18" x14ac:dyDescent="0.25">
      <c r="D260" s="106" t="s">
        <v>1705</v>
      </c>
      <c r="E260" s="64" t="s">
        <v>809</v>
      </c>
      <c r="F260" s="44" t="s">
        <v>407</v>
      </c>
      <c r="G260" s="43" t="s">
        <v>531</v>
      </c>
      <c r="H260" s="43" t="s">
        <v>531</v>
      </c>
      <c r="I260" s="132" t="s">
        <v>1458</v>
      </c>
      <c r="J260" s="43" t="s">
        <v>702</v>
      </c>
      <c r="K260" s="189">
        <v>3961</v>
      </c>
      <c r="L260" s="43">
        <v>56</v>
      </c>
      <c r="M260" s="43">
        <v>2</v>
      </c>
      <c r="N260" s="43">
        <v>4</v>
      </c>
      <c r="O260" s="43">
        <v>0</v>
      </c>
      <c r="P260" s="43">
        <v>10</v>
      </c>
      <c r="Q260" s="112">
        <v>40</v>
      </c>
      <c r="R260" t="b">
        <f t="shared" ref="R260:R310" si="4">L260=SUM(M260:Q260)</f>
        <v>1</v>
      </c>
    </row>
    <row r="261" spans="4:18" x14ac:dyDescent="0.25">
      <c r="D261" s="106" t="s">
        <v>1705</v>
      </c>
      <c r="E261" s="64" t="s">
        <v>809</v>
      </c>
      <c r="F261" s="44" t="s">
        <v>408</v>
      </c>
      <c r="G261" s="43" t="s">
        <v>531</v>
      </c>
      <c r="H261" s="43" t="s">
        <v>531</v>
      </c>
      <c r="I261" s="132" t="s">
        <v>1458</v>
      </c>
      <c r="J261" s="43" t="s">
        <v>702</v>
      </c>
      <c r="K261" s="189">
        <v>3961</v>
      </c>
      <c r="L261" s="43">
        <v>56</v>
      </c>
      <c r="M261" s="43">
        <v>2</v>
      </c>
      <c r="N261" s="43">
        <v>4</v>
      </c>
      <c r="O261" s="43">
        <v>0</v>
      </c>
      <c r="P261" s="43">
        <v>10</v>
      </c>
      <c r="Q261" s="112">
        <v>40</v>
      </c>
      <c r="R261" t="b">
        <f t="shared" si="4"/>
        <v>1</v>
      </c>
    </row>
    <row r="262" spans="4:18" x14ac:dyDescent="0.25">
      <c r="D262" s="106" t="s">
        <v>1705</v>
      </c>
      <c r="E262" s="64" t="s">
        <v>809</v>
      </c>
      <c r="F262" s="44" t="s">
        <v>409</v>
      </c>
      <c r="G262" s="43" t="s">
        <v>531</v>
      </c>
      <c r="H262" s="43" t="s">
        <v>531</v>
      </c>
      <c r="I262" s="132" t="s">
        <v>1458</v>
      </c>
      <c r="J262" s="43" t="s">
        <v>702</v>
      </c>
      <c r="K262" s="189">
        <v>3961</v>
      </c>
      <c r="L262" s="43">
        <v>56</v>
      </c>
      <c r="M262" s="43">
        <v>2</v>
      </c>
      <c r="N262" s="43">
        <v>4</v>
      </c>
      <c r="O262" s="43">
        <v>0</v>
      </c>
      <c r="P262" s="43">
        <v>10</v>
      </c>
      <c r="Q262" s="112">
        <v>40</v>
      </c>
      <c r="R262" t="b">
        <f t="shared" si="4"/>
        <v>1</v>
      </c>
    </row>
    <row r="263" spans="4:18" x14ac:dyDescent="0.25">
      <c r="D263" s="106" t="s">
        <v>1705</v>
      </c>
      <c r="E263" s="64" t="s">
        <v>809</v>
      </c>
      <c r="F263" s="44" t="s">
        <v>410</v>
      </c>
      <c r="G263" s="43" t="s">
        <v>531</v>
      </c>
      <c r="H263" s="43" t="s">
        <v>531</v>
      </c>
      <c r="I263" s="132" t="s">
        <v>1458</v>
      </c>
      <c r="J263" s="43" t="s">
        <v>702</v>
      </c>
      <c r="K263" s="189"/>
      <c r="L263" s="43"/>
      <c r="M263" s="43"/>
      <c r="N263" s="43"/>
      <c r="O263" s="43"/>
      <c r="P263" s="43"/>
      <c r="Q263" s="112"/>
      <c r="R263" t="b">
        <f t="shared" si="4"/>
        <v>1</v>
      </c>
    </row>
    <row r="264" spans="4:18" x14ac:dyDescent="0.25">
      <c r="D264" s="106" t="s">
        <v>1705</v>
      </c>
      <c r="E264" s="64" t="s">
        <v>809</v>
      </c>
      <c r="F264" s="44" t="s">
        <v>411</v>
      </c>
      <c r="G264" s="43" t="s">
        <v>531</v>
      </c>
      <c r="H264" s="43" t="s">
        <v>531</v>
      </c>
      <c r="I264" s="132" t="s">
        <v>1458</v>
      </c>
      <c r="J264" s="43" t="s">
        <v>702</v>
      </c>
      <c r="K264" s="189"/>
      <c r="L264" s="43"/>
      <c r="M264" s="43"/>
      <c r="N264" s="43"/>
      <c r="O264" s="43"/>
      <c r="P264" s="43"/>
      <c r="Q264" s="112"/>
      <c r="R264" t="b">
        <f t="shared" si="4"/>
        <v>1</v>
      </c>
    </row>
    <row r="265" spans="4:18" x14ac:dyDescent="0.25">
      <c r="D265" s="106" t="s">
        <v>1705</v>
      </c>
      <c r="E265" s="64" t="s">
        <v>809</v>
      </c>
      <c r="F265" s="44" t="s">
        <v>412</v>
      </c>
      <c r="G265" s="43" t="s">
        <v>531</v>
      </c>
      <c r="H265" s="43" t="s">
        <v>531</v>
      </c>
      <c r="I265" s="132" t="s">
        <v>1458</v>
      </c>
      <c r="J265" s="43" t="s">
        <v>702</v>
      </c>
      <c r="K265" s="189"/>
      <c r="L265" s="43"/>
      <c r="M265" s="43"/>
      <c r="N265" s="43"/>
      <c r="O265" s="43"/>
      <c r="P265" s="43"/>
      <c r="Q265" s="112"/>
      <c r="R265" t="b">
        <f t="shared" si="4"/>
        <v>1</v>
      </c>
    </row>
    <row r="266" spans="4:18" x14ac:dyDescent="0.25">
      <c r="D266" s="106" t="s">
        <v>1705</v>
      </c>
      <c r="E266" s="64" t="s">
        <v>809</v>
      </c>
      <c r="F266" s="44" t="s">
        <v>413</v>
      </c>
      <c r="G266" s="43" t="s">
        <v>531</v>
      </c>
      <c r="H266" s="43" t="s">
        <v>531</v>
      </c>
      <c r="I266" s="132" t="s">
        <v>1458</v>
      </c>
      <c r="J266" s="43" t="s">
        <v>702</v>
      </c>
      <c r="K266" s="189"/>
      <c r="L266" s="43"/>
      <c r="M266" s="43"/>
      <c r="N266" s="43"/>
      <c r="O266" s="43"/>
      <c r="P266" s="43"/>
      <c r="Q266" s="112"/>
      <c r="R266" t="b">
        <f t="shared" si="4"/>
        <v>1</v>
      </c>
    </row>
    <row r="267" spans="4:18" x14ac:dyDescent="0.25">
      <c r="D267" s="106" t="s">
        <v>1705</v>
      </c>
      <c r="E267" s="64" t="s">
        <v>809</v>
      </c>
      <c r="F267" s="44" t="s">
        <v>414</v>
      </c>
      <c r="G267" s="43" t="s">
        <v>531</v>
      </c>
      <c r="H267" s="43" t="s">
        <v>531</v>
      </c>
      <c r="I267" s="132" t="s">
        <v>1458</v>
      </c>
      <c r="J267" s="43" t="s">
        <v>702</v>
      </c>
      <c r="K267" s="189"/>
      <c r="L267" s="43"/>
      <c r="M267" s="43"/>
      <c r="N267" s="43"/>
      <c r="O267" s="43"/>
      <c r="P267" s="43"/>
      <c r="Q267" s="112"/>
      <c r="R267" t="b">
        <f t="shared" si="4"/>
        <v>1</v>
      </c>
    </row>
    <row r="268" spans="4:18" ht="15.75" thickBot="1" x14ac:dyDescent="0.3">
      <c r="D268" s="202" t="s">
        <v>1705</v>
      </c>
      <c r="E268" s="51" t="s">
        <v>809</v>
      </c>
      <c r="F268" s="63" t="s">
        <v>415</v>
      </c>
      <c r="G268" t="s">
        <v>531</v>
      </c>
      <c r="H268" t="s">
        <v>531</v>
      </c>
      <c r="I268" s="380" t="s">
        <v>1458</v>
      </c>
      <c r="J268" t="s">
        <v>702</v>
      </c>
      <c r="Q268" s="203"/>
      <c r="R268" t="b">
        <f t="shared" si="4"/>
        <v>1</v>
      </c>
    </row>
    <row r="269" spans="4:18" x14ac:dyDescent="0.25">
      <c r="D269" s="204" t="s">
        <v>1706</v>
      </c>
      <c r="E269" s="107" t="s">
        <v>1564</v>
      </c>
      <c r="F269" s="107" t="s">
        <v>313</v>
      </c>
      <c r="G269" s="269" t="s">
        <v>531</v>
      </c>
      <c r="H269" s="269" t="s">
        <v>531</v>
      </c>
      <c r="I269" s="420" t="s">
        <v>1458</v>
      </c>
      <c r="J269" s="269" t="s">
        <v>1566</v>
      </c>
      <c r="K269" s="360">
        <v>1026</v>
      </c>
      <c r="L269" s="269">
        <v>100</v>
      </c>
      <c r="M269" s="269">
        <v>2</v>
      </c>
      <c r="N269" s="269">
        <v>4</v>
      </c>
      <c r="O269" s="269">
        <v>4</v>
      </c>
      <c r="P269" s="269">
        <v>30</v>
      </c>
      <c r="Q269" s="270">
        <v>60</v>
      </c>
      <c r="R269" t="b">
        <f t="shared" si="4"/>
        <v>1</v>
      </c>
    </row>
    <row r="270" spans="4:18" x14ac:dyDescent="0.25">
      <c r="D270" s="202" t="s">
        <v>1706</v>
      </c>
      <c r="E270" s="51" t="s">
        <v>1564</v>
      </c>
      <c r="F270" s="51" t="s">
        <v>314</v>
      </c>
      <c r="G270" t="s">
        <v>531</v>
      </c>
      <c r="H270" t="s">
        <v>531</v>
      </c>
      <c r="I270" s="419" t="s">
        <v>1458</v>
      </c>
      <c r="J270" t="s">
        <v>1566</v>
      </c>
      <c r="K270" s="183">
        <v>1026</v>
      </c>
      <c r="L270">
        <v>100</v>
      </c>
      <c r="M270">
        <v>2</v>
      </c>
      <c r="N270">
        <v>4</v>
      </c>
      <c r="O270">
        <v>4</v>
      </c>
      <c r="P270">
        <v>30</v>
      </c>
      <c r="Q270" s="203">
        <v>60</v>
      </c>
      <c r="R270" t="b">
        <f t="shared" si="4"/>
        <v>1</v>
      </c>
    </row>
    <row r="271" spans="4:18" x14ac:dyDescent="0.25">
      <c r="D271" s="202" t="s">
        <v>1706</v>
      </c>
      <c r="E271" s="51" t="s">
        <v>1564</v>
      </c>
      <c r="F271" s="51" t="s">
        <v>404</v>
      </c>
      <c r="G271" t="s">
        <v>531</v>
      </c>
      <c r="H271" t="s">
        <v>531</v>
      </c>
      <c r="I271" s="419" t="s">
        <v>1458</v>
      </c>
      <c r="J271" t="s">
        <v>1566</v>
      </c>
      <c r="K271" s="183">
        <v>1026</v>
      </c>
      <c r="L271">
        <v>100</v>
      </c>
      <c r="M271">
        <v>2</v>
      </c>
      <c r="N271">
        <v>4</v>
      </c>
      <c r="O271">
        <v>4</v>
      </c>
      <c r="P271">
        <v>30</v>
      </c>
      <c r="Q271" s="203">
        <v>60</v>
      </c>
      <c r="R271" t="b">
        <f t="shared" si="4"/>
        <v>1</v>
      </c>
    </row>
    <row r="272" spans="4:18" x14ac:dyDescent="0.25">
      <c r="D272" s="202" t="s">
        <v>1706</v>
      </c>
      <c r="E272" s="51" t="s">
        <v>1564</v>
      </c>
      <c r="F272" s="51" t="s">
        <v>405</v>
      </c>
      <c r="G272" t="s">
        <v>531</v>
      </c>
      <c r="H272" t="s">
        <v>531</v>
      </c>
      <c r="I272" s="419" t="s">
        <v>1458</v>
      </c>
      <c r="J272" t="s">
        <v>1566</v>
      </c>
      <c r="K272" s="183">
        <v>1026</v>
      </c>
      <c r="L272">
        <v>100</v>
      </c>
      <c r="M272">
        <v>2</v>
      </c>
      <c r="N272">
        <v>4</v>
      </c>
      <c r="O272">
        <v>4</v>
      </c>
      <c r="P272">
        <v>30</v>
      </c>
      <c r="Q272" s="203">
        <v>60</v>
      </c>
      <c r="R272" t="b">
        <f t="shared" si="4"/>
        <v>1</v>
      </c>
    </row>
    <row r="273" spans="4:18" x14ac:dyDescent="0.25">
      <c r="D273" s="202" t="s">
        <v>1706</v>
      </c>
      <c r="E273" s="51" t="s">
        <v>1564</v>
      </c>
      <c r="F273" s="51" t="s">
        <v>406</v>
      </c>
      <c r="G273" t="s">
        <v>531</v>
      </c>
      <c r="H273" t="s">
        <v>531</v>
      </c>
      <c r="I273" s="419" t="s">
        <v>1458</v>
      </c>
      <c r="J273" t="s">
        <v>1566</v>
      </c>
      <c r="K273" s="183">
        <v>1026</v>
      </c>
      <c r="L273">
        <v>100</v>
      </c>
      <c r="M273">
        <v>2</v>
      </c>
      <c r="N273">
        <v>4</v>
      </c>
      <c r="O273">
        <v>4</v>
      </c>
      <c r="P273">
        <v>30</v>
      </c>
      <c r="Q273" s="203">
        <v>60</v>
      </c>
      <c r="R273" t="b">
        <f t="shared" si="4"/>
        <v>1</v>
      </c>
    </row>
    <row r="274" spans="4:18" x14ac:dyDescent="0.25">
      <c r="D274" s="202" t="s">
        <v>1706</v>
      </c>
      <c r="E274" s="51" t="s">
        <v>1564</v>
      </c>
      <c r="F274" s="51" t="s">
        <v>407</v>
      </c>
      <c r="G274" t="s">
        <v>531</v>
      </c>
      <c r="H274" t="s">
        <v>531</v>
      </c>
      <c r="I274" s="419" t="s">
        <v>1458</v>
      </c>
      <c r="J274" t="s">
        <v>1566</v>
      </c>
      <c r="K274" s="183">
        <v>1026</v>
      </c>
      <c r="L274">
        <v>100</v>
      </c>
      <c r="M274">
        <v>2</v>
      </c>
      <c r="N274">
        <v>4</v>
      </c>
      <c r="O274">
        <v>4</v>
      </c>
      <c r="P274">
        <v>30</v>
      </c>
      <c r="Q274" s="203">
        <v>60</v>
      </c>
      <c r="R274" t="b">
        <f t="shared" si="4"/>
        <v>1</v>
      </c>
    </row>
    <row r="275" spans="4:18" x14ac:dyDescent="0.25">
      <c r="D275" s="202" t="s">
        <v>1706</v>
      </c>
      <c r="E275" s="51" t="s">
        <v>1564</v>
      </c>
      <c r="F275" s="51" t="s">
        <v>408</v>
      </c>
      <c r="G275" t="s">
        <v>531</v>
      </c>
      <c r="H275" t="s">
        <v>531</v>
      </c>
      <c r="I275" s="419" t="s">
        <v>1458</v>
      </c>
      <c r="J275" t="s">
        <v>1566</v>
      </c>
      <c r="K275" s="183">
        <v>1026</v>
      </c>
      <c r="L275">
        <v>100</v>
      </c>
      <c r="M275">
        <v>2</v>
      </c>
      <c r="N275">
        <v>4</v>
      </c>
      <c r="O275">
        <v>4</v>
      </c>
      <c r="P275">
        <v>30</v>
      </c>
      <c r="Q275" s="203">
        <v>60</v>
      </c>
      <c r="R275" t="b">
        <f t="shared" si="4"/>
        <v>1</v>
      </c>
    </row>
    <row r="276" spans="4:18" x14ac:dyDescent="0.25">
      <c r="D276" s="202" t="s">
        <v>1706</v>
      </c>
      <c r="E276" s="51" t="s">
        <v>1564</v>
      </c>
      <c r="F276" s="51" t="s">
        <v>409</v>
      </c>
      <c r="G276" t="s">
        <v>531</v>
      </c>
      <c r="H276" t="s">
        <v>531</v>
      </c>
      <c r="I276" s="419" t="s">
        <v>1458</v>
      </c>
      <c r="J276" t="s">
        <v>1566</v>
      </c>
      <c r="K276" s="183">
        <v>1026</v>
      </c>
      <c r="L276">
        <v>100</v>
      </c>
      <c r="M276">
        <v>2</v>
      </c>
      <c r="N276">
        <v>4</v>
      </c>
      <c r="O276">
        <v>4</v>
      </c>
      <c r="P276">
        <v>30</v>
      </c>
      <c r="Q276" s="203">
        <v>60</v>
      </c>
      <c r="R276" t="b">
        <f t="shared" si="4"/>
        <v>1</v>
      </c>
    </row>
    <row r="277" spans="4:18" x14ac:dyDescent="0.25">
      <c r="D277" s="202" t="s">
        <v>1706</v>
      </c>
      <c r="E277" s="51" t="s">
        <v>1564</v>
      </c>
      <c r="F277" s="51" t="s">
        <v>410</v>
      </c>
      <c r="G277" t="s">
        <v>531</v>
      </c>
      <c r="H277" t="s">
        <v>531</v>
      </c>
      <c r="I277" s="419" t="s">
        <v>1458</v>
      </c>
      <c r="J277" t="s">
        <v>1566</v>
      </c>
      <c r="Q277" s="203"/>
      <c r="R277" t="b">
        <f t="shared" si="4"/>
        <v>1</v>
      </c>
    </row>
    <row r="278" spans="4:18" x14ac:dyDescent="0.25">
      <c r="D278" s="202" t="s">
        <v>1706</v>
      </c>
      <c r="E278" s="51" t="s">
        <v>1564</v>
      </c>
      <c r="F278" s="51" t="s">
        <v>411</v>
      </c>
      <c r="G278" t="s">
        <v>531</v>
      </c>
      <c r="H278" t="s">
        <v>531</v>
      </c>
      <c r="I278" s="419" t="s">
        <v>1458</v>
      </c>
      <c r="J278" t="s">
        <v>1566</v>
      </c>
      <c r="Q278" s="203"/>
      <c r="R278" t="b">
        <f t="shared" si="4"/>
        <v>1</v>
      </c>
    </row>
    <row r="279" spans="4:18" x14ac:dyDescent="0.25">
      <c r="D279" s="202" t="s">
        <v>1706</v>
      </c>
      <c r="E279" s="51" t="s">
        <v>1564</v>
      </c>
      <c r="F279" s="51" t="s">
        <v>412</v>
      </c>
      <c r="G279" t="s">
        <v>531</v>
      </c>
      <c r="H279" t="s">
        <v>531</v>
      </c>
      <c r="I279" s="419" t="s">
        <v>1458</v>
      </c>
      <c r="J279" t="s">
        <v>1566</v>
      </c>
      <c r="Q279" s="203"/>
      <c r="R279" t="b">
        <f t="shared" si="4"/>
        <v>1</v>
      </c>
    </row>
    <row r="280" spans="4:18" x14ac:dyDescent="0.25">
      <c r="D280" s="202" t="s">
        <v>1706</v>
      </c>
      <c r="E280" s="51" t="s">
        <v>1564</v>
      </c>
      <c r="F280" s="51" t="s">
        <v>413</v>
      </c>
      <c r="G280" t="s">
        <v>531</v>
      </c>
      <c r="H280" t="s">
        <v>531</v>
      </c>
      <c r="I280" s="419" t="s">
        <v>1458</v>
      </c>
      <c r="J280" t="s">
        <v>1566</v>
      </c>
      <c r="Q280" s="203"/>
      <c r="R280" t="b">
        <f t="shared" si="4"/>
        <v>1</v>
      </c>
    </row>
    <row r="281" spans="4:18" x14ac:dyDescent="0.25">
      <c r="D281" s="202" t="s">
        <v>1706</v>
      </c>
      <c r="E281" s="51" t="s">
        <v>1564</v>
      </c>
      <c r="F281" s="51" t="s">
        <v>414</v>
      </c>
      <c r="G281" t="s">
        <v>531</v>
      </c>
      <c r="H281" t="s">
        <v>531</v>
      </c>
      <c r="I281" s="419" t="s">
        <v>1458</v>
      </c>
      <c r="J281" t="s">
        <v>1566</v>
      </c>
      <c r="Q281" s="203"/>
      <c r="R281" t="b">
        <f t="shared" si="4"/>
        <v>1</v>
      </c>
    </row>
    <row r="282" spans="4:18" ht="15.75" thickBot="1" x14ac:dyDescent="0.3">
      <c r="D282" s="105" t="s">
        <v>1706</v>
      </c>
      <c r="E282" s="102" t="s">
        <v>1564</v>
      </c>
      <c r="F282" s="102" t="s">
        <v>415</v>
      </c>
      <c r="G282" s="103" t="s">
        <v>531</v>
      </c>
      <c r="H282" s="103" t="s">
        <v>531</v>
      </c>
      <c r="I282" s="421" t="s">
        <v>1458</v>
      </c>
      <c r="J282" s="103" t="s">
        <v>1566</v>
      </c>
      <c r="K282" s="188"/>
      <c r="L282" s="103"/>
      <c r="M282" s="103"/>
      <c r="N282" s="103"/>
      <c r="O282" s="103"/>
      <c r="P282" s="103"/>
      <c r="Q282" s="104"/>
      <c r="R282" t="b">
        <f t="shared" si="4"/>
        <v>1</v>
      </c>
    </row>
    <row r="283" spans="4:18" ht="15.75" thickBot="1" x14ac:dyDescent="0.3">
      <c r="D283" s="106" t="s">
        <v>1707</v>
      </c>
      <c r="E283" s="64" t="s">
        <v>1613</v>
      </c>
      <c r="F283" s="64" t="s">
        <v>313</v>
      </c>
      <c r="G283" s="43" t="s">
        <v>531</v>
      </c>
      <c r="H283" s="43" t="s">
        <v>531</v>
      </c>
      <c r="I283" s="381" t="s">
        <v>1458</v>
      </c>
      <c r="J283" t="s">
        <v>1565</v>
      </c>
      <c r="K283" s="189">
        <v>642</v>
      </c>
      <c r="L283" s="376">
        <v>93</v>
      </c>
      <c r="M283" s="43">
        <v>0</v>
      </c>
      <c r="N283" s="43">
        <v>0</v>
      </c>
      <c r="O283" s="376">
        <v>3</v>
      </c>
      <c r="P283" s="376">
        <v>30</v>
      </c>
      <c r="Q283" s="374">
        <v>60</v>
      </c>
      <c r="R283" t="b">
        <f t="shared" si="4"/>
        <v>1</v>
      </c>
    </row>
    <row r="284" spans="4:18" x14ac:dyDescent="0.25">
      <c r="D284" s="106" t="s">
        <v>1707</v>
      </c>
      <c r="E284" s="64" t="s">
        <v>1613</v>
      </c>
      <c r="F284" s="44" t="s">
        <v>314</v>
      </c>
      <c r="G284" s="92" t="s">
        <v>531</v>
      </c>
      <c r="H284" s="43" t="s">
        <v>531</v>
      </c>
      <c r="I284" s="132" t="s">
        <v>1458</v>
      </c>
      <c r="J284" s="32" t="s">
        <v>1565</v>
      </c>
      <c r="K284" s="189">
        <v>642</v>
      </c>
      <c r="L284" s="376">
        <v>93</v>
      </c>
      <c r="M284" s="43">
        <v>0</v>
      </c>
      <c r="N284" s="43">
        <v>0</v>
      </c>
      <c r="O284" s="376">
        <v>3</v>
      </c>
      <c r="P284" s="376">
        <v>30</v>
      </c>
      <c r="Q284" s="374">
        <v>60</v>
      </c>
      <c r="R284" t="b">
        <f t="shared" si="4"/>
        <v>1</v>
      </c>
    </row>
    <row r="285" spans="4:18" x14ac:dyDescent="0.25">
      <c r="D285" s="106" t="s">
        <v>1707</v>
      </c>
      <c r="E285" s="64" t="s">
        <v>1613</v>
      </c>
      <c r="F285" s="44" t="s">
        <v>404</v>
      </c>
      <c r="G285" s="43" t="s">
        <v>531</v>
      </c>
      <c r="H285" s="43" t="s">
        <v>531</v>
      </c>
      <c r="I285" s="132" t="s">
        <v>1458</v>
      </c>
      <c r="J285" s="32" t="s">
        <v>1565</v>
      </c>
      <c r="K285" s="189">
        <v>642</v>
      </c>
      <c r="L285" s="376">
        <v>93</v>
      </c>
      <c r="M285" s="43">
        <v>0</v>
      </c>
      <c r="N285" s="43">
        <v>0</v>
      </c>
      <c r="O285" s="376">
        <v>3</v>
      </c>
      <c r="P285" s="376">
        <v>30</v>
      </c>
      <c r="Q285" s="374">
        <v>60</v>
      </c>
      <c r="R285" t="b">
        <f t="shared" si="4"/>
        <v>1</v>
      </c>
    </row>
    <row r="286" spans="4:18" x14ac:dyDescent="0.25">
      <c r="D286" s="106" t="s">
        <v>1707</v>
      </c>
      <c r="E286" s="64" t="s">
        <v>1613</v>
      </c>
      <c r="F286" s="44" t="s">
        <v>405</v>
      </c>
      <c r="G286" s="43" t="s">
        <v>531</v>
      </c>
      <c r="H286" s="43" t="s">
        <v>531</v>
      </c>
      <c r="I286" s="132" t="s">
        <v>1458</v>
      </c>
      <c r="J286" s="32" t="s">
        <v>1565</v>
      </c>
      <c r="K286" s="189">
        <v>642</v>
      </c>
      <c r="L286" s="376">
        <v>93</v>
      </c>
      <c r="M286" s="43">
        <v>0</v>
      </c>
      <c r="N286" s="43">
        <v>0</v>
      </c>
      <c r="O286" s="376">
        <v>3</v>
      </c>
      <c r="P286" s="376">
        <v>30</v>
      </c>
      <c r="Q286" s="374">
        <v>60</v>
      </c>
      <c r="R286" t="b">
        <f t="shared" si="4"/>
        <v>1</v>
      </c>
    </row>
    <row r="287" spans="4:18" x14ac:dyDescent="0.25">
      <c r="D287" s="106" t="s">
        <v>1707</v>
      </c>
      <c r="E287" s="64" t="s">
        <v>1613</v>
      </c>
      <c r="F287" s="44" t="s">
        <v>406</v>
      </c>
      <c r="G287" s="43" t="s">
        <v>531</v>
      </c>
      <c r="H287" s="43" t="s">
        <v>531</v>
      </c>
      <c r="I287" s="132" t="s">
        <v>1458</v>
      </c>
      <c r="J287" s="32" t="s">
        <v>1565</v>
      </c>
      <c r="K287" s="189">
        <v>642</v>
      </c>
      <c r="L287" s="376">
        <v>93</v>
      </c>
      <c r="M287" s="43">
        <v>0</v>
      </c>
      <c r="N287" s="43">
        <v>0</v>
      </c>
      <c r="O287" s="376">
        <v>3</v>
      </c>
      <c r="P287" s="376">
        <v>30</v>
      </c>
      <c r="Q287" s="374">
        <v>60</v>
      </c>
      <c r="R287" t="b">
        <f t="shared" si="4"/>
        <v>1</v>
      </c>
    </row>
    <row r="288" spans="4:18" x14ac:dyDescent="0.25">
      <c r="D288" s="106" t="s">
        <v>1707</v>
      </c>
      <c r="E288" s="64" t="s">
        <v>1613</v>
      </c>
      <c r="F288" s="44" t="s">
        <v>407</v>
      </c>
      <c r="G288" s="43" t="s">
        <v>531</v>
      </c>
      <c r="H288" s="43" t="s">
        <v>531</v>
      </c>
      <c r="I288" s="132" t="s">
        <v>1458</v>
      </c>
      <c r="J288" s="32" t="s">
        <v>1565</v>
      </c>
      <c r="K288" s="189">
        <v>642</v>
      </c>
      <c r="L288" s="376">
        <v>93</v>
      </c>
      <c r="M288" s="43">
        <v>0</v>
      </c>
      <c r="N288" s="43">
        <v>0</v>
      </c>
      <c r="O288" s="376">
        <v>3</v>
      </c>
      <c r="P288" s="376">
        <v>30</v>
      </c>
      <c r="Q288" s="374">
        <v>60</v>
      </c>
      <c r="R288" t="b">
        <f t="shared" si="4"/>
        <v>1</v>
      </c>
    </row>
    <row r="289" spans="4:18" x14ac:dyDescent="0.25">
      <c r="D289" s="106" t="s">
        <v>1707</v>
      </c>
      <c r="E289" s="64" t="s">
        <v>1613</v>
      </c>
      <c r="F289" s="44" t="s">
        <v>408</v>
      </c>
      <c r="G289" s="43" t="s">
        <v>531</v>
      </c>
      <c r="H289" s="43" t="s">
        <v>531</v>
      </c>
      <c r="I289" s="132" t="s">
        <v>1458</v>
      </c>
      <c r="J289" s="32" t="s">
        <v>1565</v>
      </c>
      <c r="K289" s="189">
        <v>642</v>
      </c>
      <c r="L289" s="376">
        <v>93</v>
      </c>
      <c r="M289" s="43">
        <v>0</v>
      </c>
      <c r="N289" s="43">
        <v>0</v>
      </c>
      <c r="O289" s="376">
        <v>3</v>
      </c>
      <c r="P289" s="376">
        <v>30</v>
      </c>
      <c r="Q289" s="374">
        <v>60</v>
      </c>
      <c r="R289" t="b">
        <f t="shared" si="4"/>
        <v>1</v>
      </c>
    </row>
    <row r="290" spans="4:18" x14ac:dyDescent="0.25">
      <c r="D290" s="106" t="s">
        <v>1707</v>
      </c>
      <c r="E290" s="64" t="s">
        <v>1613</v>
      </c>
      <c r="F290" s="44" t="s">
        <v>409</v>
      </c>
      <c r="G290" s="43" t="s">
        <v>531</v>
      </c>
      <c r="H290" s="43" t="s">
        <v>531</v>
      </c>
      <c r="I290" s="132" t="s">
        <v>1458</v>
      </c>
      <c r="J290" s="32" t="s">
        <v>1565</v>
      </c>
      <c r="K290" s="189">
        <v>642</v>
      </c>
      <c r="L290" s="376">
        <v>93</v>
      </c>
      <c r="M290" s="43">
        <v>0</v>
      </c>
      <c r="N290" s="43">
        <v>0</v>
      </c>
      <c r="O290" s="376">
        <v>3</v>
      </c>
      <c r="P290" s="376">
        <v>30</v>
      </c>
      <c r="Q290" s="374">
        <v>60</v>
      </c>
      <c r="R290" t="b">
        <f t="shared" si="4"/>
        <v>1</v>
      </c>
    </row>
    <row r="291" spans="4:18" x14ac:dyDescent="0.25">
      <c r="D291" s="106" t="s">
        <v>1707</v>
      </c>
      <c r="E291" s="64" t="s">
        <v>1613</v>
      </c>
      <c r="F291" s="44" t="s">
        <v>410</v>
      </c>
      <c r="G291" s="43" t="s">
        <v>531</v>
      </c>
      <c r="H291" s="43" t="s">
        <v>531</v>
      </c>
      <c r="I291" s="132" t="s">
        <v>1458</v>
      </c>
      <c r="J291" s="32" t="s">
        <v>1565</v>
      </c>
      <c r="K291" s="189"/>
      <c r="L291" s="43"/>
      <c r="M291" s="43"/>
      <c r="N291" s="43"/>
      <c r="O291" s="43"/>
      <c r="P291" s="43"/>
      <c r="Q291" s="112"/>
      <c r="R291" t="b">
        <f t="shared" si="4"/>
        <v>1</v>
      </c>
    </row>
    <row r="292" spans="4:18" x14ac:dyDescent="0.25">
      <c r="D292" s="106" t="s">
        <v>1707</v>
      </c>
      <c r="E292" s="64" t="s">
        <v>1613</v>
      </c>
      <c r="F292" s="44" t="s">
        <v>411</v>
      </c>
      <c r="G292" s="43" t="s">
        <v>531</v>
      </c>
      <c r="H292" s="43" t="s">
        <v>531</v>
      </c>
      <c r="I292" s="132" t="s">
        <v>1458</v>
      </c>
      <c r="J292" s="32" t="s">
        <v>1565</v>
      </c>
      <c r="K292" s="189"/>
      <c r="L292" s="43"/>
      <c r="M292" s="43"/>
      <c r="N292" s="43"/>
      <c r="O292" s="43"/>
      <c r="P292" s="43"/>
      <c r="Q292" s="112"/>
      <c r="R292" t="b">
        <f t="shared" si="4"/>
        <v>1</v>
      </c>
    </row>
    <row r="293" spans="4:18" x14ac:dyDescent="0.25">
      <c r="D293" s="106" t="s">
        <v>1707</v>
      </c>
      <c r="E293" s="64" t="s">
        <v>1613</v>
      </c>
      <c r="F293" s="44" t="s">
        <v>412</v>
      </c>
      <c r="G293" s="43" t="s">
        <v>531</v>
      </c>
      <c r="H293" s="43" t="s">
        <v>531</v>
      </c>
      <c r="I293" s="132" t="s">
        <v>1458</v>
      </c>
      <c r="J293" s="32" t="s">
        <v>1565</v>
      </c>
      <c r="K293" s="189"/>
      <c r="L293" s="43"/>
      <c r="M293" s="43"/>
      <c r="N293" s="43"/>
      <c r="O293" s="43"/>
      <c r="P293" s="43"/>
      <c r="Q293" s="112"/>
      <c r="R293" t="b">
        <f t="shared" si="4"/>
        <v>1</v>
      </c>
    </row>
    <row r="294" spans="4:18" x14ac:dyDescent="0.25">
      <c r="D294" s="106" t="s">
        <v>1707</v>
      </c>
      <c r="E294" s="64" t="s">
        <v>1613</v>
      </c>
      <c r="F294" s="44" t="s">
        <v>413</v>
      </c>
      <c r="G294" s="43" t="s">
        <v>531</v>
      </c>
      <c r="H294" s="43" t="s">
        <v>531</v>
      </c>
      <c r="I294" s="132" t="s">
        <v>1458</v>
      </c>
      <c r="J294" s="32" t="s">
        <v>1565</v>
      </c>
      <c r="K294" s="189"/>
      <c r="L294" s="43"/>
      <c r="M294" s="43"/>
      <c r="N294" s="43"/>
      <c r="O294" s="43"/>
      <c r="P294" s="43"/>
      <c r="Q294" s="112"/>
      <c r="R294" t="b">
        <f t="shared" si="4"/>
        <v>1</v>
      </c>
    </row>
    <row r="295" spans="4:18" x14ac:dyDescent="0.25">
      <c r="D295" s="106" t="s">
        <v>1707</v>
      </c>
      <c r="E295" s="64" t="s">
        <v>1613</v>
      </c>
      <c r="F295" s="44" t="s">
        <v>414</v>
      </c>
      <c r="G295" s="43" t="s">
        <v>531</v>
      </c>
      <c r="H295" s="43" t="s">
        <v>531</v>
      </c>
      <c r="I295" s="132" t="s">
        <v>1458</v>
      </c>
      <c r="J295" s="32" t="s">
        <v>1565</v>
      </c>
      <c r="K295" s="189"/>
      <c r="L295" s="43"/>
      <c r="M295" s="43"/>
      <c r="N295" s="43"/>
      <c r="O295" s="43"/>
      <c r="P295" s="43"/>
      <c r="Q295" s="112"/>
      <c r="R295" t="b">
        <f t="shared" si="4"/>
        <v>1</v>
      </c>
    </row>
    <row r="296" spans="4:18" ht="15.75" thickBot="1" x14ac:dyDescent="0.3">
      <c r="D296" s="105" t="s">
        <v>1707</v>
      </c>
      <c r="E296" s="102" t="s">
        <v>1613</v>
      </c>
      <c r="F296" s="97" t="s">
        <v>415</v>
      </c>
      <c r="G296" s="103" t="s">
        <v>531</v>
      </c>
      <c r="H296" s="103" t="s">
        <v>531</v>
      </c>
      <c r="I296" s="382" t="s">
        <v>1458</v>
      </c>
      <c r="J296" s="350" t="s">
        <v>1565</v>
      </c>
      <c r="K296" s="188"/>
      <c r="L296" s="103"/>
      <c r="M296" s="103"/>
      <c r="N296" s="103"/>
      <c r="O296" s="103"/>
      <c r="P296" s="103"/>
      <c r="Q296" s="104"/>
      <c r="R296" t="b">
        <f t="shared" si="4"/>
        <v>1</v>
      </c>
    </row>
    <row r="297" spans="4:18" x14ac:dyDescent="0.25">
      <c r="D297" s="90" t="s">
        <v>1708</v>
      </c>
      <c r="E297" s="91" t="s">
        <v>810</v>
      </c>
      <c r="F297" s="91" t="s">
        <v>313</v>
      </c>
      <c r="G297" s="92" t="s">
        <v>811</v>
      </c>
      <c r="H297" s="92" t="s">
        <v>532</v>
      </c>
      <c r="I297" s="132" t="s">
        <v>1460</v>
      </c>
      <c r="J297" s="92" t="s">
        <v>703</v>
      </c>
      <c r="K297" s="359">
        <v>200</v>
      </c>
      <c r="L297" s="92">
        <v>13</v>
      </c>
      <c r="M297" s="92">
        <v>4</v>
      </c>
      <c r="N297" s="92">
        <v>4</v>
      </c>
      <c r="O297" s="92">
        <v>2</v>
      </c>
      <c r="P297" s="92">
        <v>1</v>
      </c>
      <c r="Q297" s="93">
        <v>2</v>
      </c>
      <c r="R297" t="b">
        <f>L297=SUM(M297:Q297)</f>
        <v>1</v>
      </c>
    </row>
    <row r="298" spans="4:18" x14ac:dyDescent="0.25">
      <c r="D298" s="106" t="s">
        <v>1708</v>
      </c>
      <c r="E298" s="64" t="s">
        <v>810</v>
      </c>
      <c r="F298" s="44" t="s">
        <v>314</v>
      </c>
      <c r="G298" s="43" t="s">
        <v>811</v>
      </c>
      <c r="H298" s="43" t="s">
        <v>532</v>
      </c>
      <c r="I298" s="132" t="s">
        <v>1460</v>
      </c>
      <c r="J298" s="43" t="s">
        <v>703</v>
      </c>
      <c r="K298" s="189">
        <v>200</v>
      </c>
      <c r="L298" s="43">
        <v>13</v>
      </c>
      <c r="M298" s="43">
        <v>4</v>
      </c>
      <c r="N298" s="43">
        <v>4</v>
      </c>
      <c r="O298" s="43">
        <v>2</v>
      </c>
      <c r="P298" s="43">
        <v>1</v>
      </c>
      <c r="Q298" s="112">
        <v>2</v>
      </c>
      <c r="R298" t="b">
        <f t="shared" si="4"/>
        <v>1</v>
      </c>
    </row>
    <row r="299" spans="4:18" x14ac:dyDescent="0.25">
      <c r="D299" s="106" t="s">
        <v>1708</v>
      </c>
      <c r="E299" s="64" t="s">
        <v>810</v>
      </c>
      <c r="F299" s="44" t="s">
        <v>404</v>
      </c>
      <c r="G299" s="43" t="s">
        <v>811</v>
      </c>
      <c r="H299" s="43" t="s">
        <v>532</v>
      </c>
      <c r="I299" s="132" t="s">
        <v>1460</v>
      </c>
      <c r="J299" s="43" t="s">
        <v>703</v>
      </c>
      <c r="K299" s="189">
        <v>200</v>
      </c>
      <c r="L299" s="43">
        <v>13</v>
      </c>
      <c r="M299" s="43">
        <v>4</v>
      </c>
      <c r="N299" s="43">
        <v>4</v>
      </c>
      <c r="O299" s="43">
        <v>2</v>
      </c>
      <c r="P299" s="43">
        <v>1</v>
      </c>
      <c r="Q299" s="112">
        <v>2</v>
      </c>
      <c r="R299" t="b">
        <f t="shared" si="4"/>
        <v>1</v>
      </c>
    </row>
    <row r="300" spans="4:18" x14ac:dyDescent="0.25">
      <c r="D300" s="106" t="s">
        <v>1708</v>
      </c>
      <c r="E300" s="64" t="s">
        <v>810</v>
      </c>
      <c r="F300" s="44" t="s">
        <v>405</v>
      </c>
      <c r="G300" s="43" t="s">
        <v>811</v>
      </c>
      <c r="H300" s="43" t="s">
        <v>532</v>
      </c>
      <c r="I300" s="132" t="s">
        <v>1460</v>
      </c>
      <c r="J300" s="43" t="s">
        <v>703</v>
      </c>
      <c r="K300" s="189">
        <v>200</v>
      </c>
      <c r="L300" s="43">
        <v>13</v>
      </c>
      <c r="M300" s="43">
        <v>4</v>
      </c>
      <c r="N300" s="43">
        <v>4</v>
      </c>
      <c r="O300" s="43">
        <v>2</v>
      </c>
      <c r="P300" s="43">
        <v>1</v>
      </c>
      <c r="Q300" s="112">
        <v>2</v>
      </c>
      <c r="R300" t="b">
        <f t="shared" si="4"/>
        <v>1</v>
      </c>
    </row>
    <row r="301" spans="4:18" x14ac:dyDescent="0.25">
      <c r="D301" s="106" t="s">
        <v>1708</v>
      </c>
      <c r="E301" s="64" t="s">
        <v>810</v>
      </c>
      <c r="F301" s="44" t="s">
        <v>406</v>
      </c>
      <c r="G301" s="43" t="s">
        <v>811</v>
      </c>
      <c r="H301" s="43" t="s">
        <v>532</v>
      </c>
      <c r="I301" s="132" t="s">
        <v>1460</v>
      </c>
      <c r="J301" s="43" t="s">
        <v>703</v>
      </c>
      <c r="K301" s="189">
        <v>200</v>
      </c>
      <c r="L301" s="43">
        <v>13</v>
      </c>
      <c r="M301" s="43">
        <v>4</v>
      </c>
      <c r="N301" s="43">
        <v>4</v>
      </c>
      <c r="O301" s="43">
        <v>2</v>
      </c>
      <c r="P301" s="43">
        <v>1</v>
      </c>
      <c r="Q301" s="112">
        <v>2</v>
      </c>
      <c r="R301" t="b">
        <f t="shared" si="4"/>
        <v>1</v>
      </c>
    </row>
    <row r="302" spans="4:18" x14ac:dyDescent="0.25">
      <c r="D302" s="106" t="s">
        <v>1708</v>
      </c>
      <c r="E302" s="64" t="s">
        <v>810</v>
      </c>
      <c r="F302" s="44" t="s">
        <v>407</v>
      </c>
      <c r="G302" s="43" t="s">
        <v>811</v>
      </c>
      <c r="H302" s="43" t="s">
        <v>532</v>
      </c>
      <c r="I302" s="132" t="s">
        <v>1460</v>
      </c>
      <c r="J302" s="43" t="s">
        <v>703</v>
      </c>
      <c r="K302" s="189">
        <v>200</v>
      </c>
      <c r="L302" s="43">
        <v>13</v>
      </c>
      <c r="M302" s="43">
        <v>4</v>
      </c>
      <c r="N302" s="43">
        <v>4</v>
      </c>
      <c r="O302" s="43">
        <v>2</v>
      </c>
      <c r="P302" s="43">
        <v>1</v>
      </c>
      <c r="Q302" s="112">
        <v>2</v>
      </c>
      <c r="R302" t="b">
        <f t="shared" si="4"/>
        <v>1</v>
      </c>
    </row>
    <row r="303" spans="4:18" x14ac:dyDescent="0.25">
      <c r="D303" s="106" t="s">
        <v>1708</v>
      </c>
      <c r="E303" s="64" t="s">
        <v>810</v>
      </c>
      <c r="F303" s="44" t="s">
        <v>408</v>
      </c>
      <c r="G303" s="43" t="s">
        <v>811</v>
      </c>
      <c r="H303" s="43" t="s">
        <v>532</v>
      </c>
      <c r="I303" s="132" t="s">
        <v>1460</v>
      </c>
      <c r="J303" s="43" t="s">
        <v>703</v>
      </c>
      <c r="K303" s="189">
        <v>200</v>
      </c>
      <c r="L303" s="43">
        <v>13</v>
      </c>
      <c r="M303" s="43">
        <v>4</v>
      </c>
      <c r="N303" s="43">
        <v>4</v>
      </c>
      <c r="O303" s="43">
        <v>2</v>
      </c>
      <c r="P303" s="43">
        <v>1</v>
      </c>
      <c r="Q303" s="112">
        <v>2</v>
      </c>
      <c r="R303" t="b">
        <f t="shared" si="4"/>
        <v>1</v>
      </c>
    </row>
    <row r="304" spans="4:18" x14ac:dyDescent="0.25">
      <c r="D304" s="106" t="s">
        <v>1708</v>
      </c>
      <c r="E304" s="64" t="s">
        <v>810</v>
      </c>
      <c r="F304" s="44" t="s">
        <v>409</v>
      </c>
      <c r="G304" s="43" t="s">
        <v>811</v>
      </c>
      <c r="H304" s="43" t="s">
        <v>532</v>
      </c>
      <c r="I304" s="132" t="s">
        <v>1460</v>
      </c>
      <c r="J304" s="43" t="s">
        <v>703</v>
      </c>
      <c r="K304" s="189">
        <v>200</v>
      </c>
      <c r="L304" s="43">
        <v>13</v>
      </c>
      <c r="M304" s="43">
        <v>4</v>
      </c>
      <c r="N304" s="43">
        <v>4</v>
      </c>
      <c r="O304" s="43">
        <v>2</v>
      </c>
      <c r="P304" s="43">
        <v>1</v>
      </c>
      <c r="Q304" s="112">
        <v>2</v>
      </c>
      <c r="R304" t="b">
        <f t="shared" si="4"/>
        <v>1</v>
      </c>
    </row>
    <row r="305" spans="4:18" x14ac:dyDescent="0.25">
      <c r="D305" s="106" t="s">
        <v>1708</v>
      </c>
      <c r="E305" s="64" t="s">
        <v>810</v>
      </c>
      <c r="F305" s="44" t="s">
        <v>410</v>
      </c>
      <c r="G305" s="43" t="s">
        <v>811</v>
      </c>
      <c r="H305" s="43" t="s">
        <v>532</v>
      </c>
      <c r="I305" s="132" t="s">
        <v>1460</v>
      </c>
      <c r="J305" s="43" t="s">
        <v>703</v>
      </c>
      <c r="K305" s="189"/>
      <c r="L305" s="43"/>
      <c r="M305" s="43"/>
      <c r="N305" s="43"/>
      <c r="O305" s="43"/>
      <c r="P305" s="43"/>
      <c r="Q305" s="112"/>
      <c r="R305" t="b">
        <f t="shared" si="4"/>
        <v>1</v>
      </c>
    </row>
    <row r="306" spans="4:18" x14ac:dyDescent="0.25">
      <c r="D306" s="106" t="s">
        <v>1708</v>
      </c>
      <c r="E306" s="64" t="s">
        <v>810</v>
      </c>
      <c r="F306" s="44" t="s">
        <v>411</v>
      </c>
      <c r="G306" s="43" t="s">
        <v>811</v>
      </c>
      <c r="H306" s="43" t="s">
        <v>532</v>
      </c>
      <c r="I306" s="132" t="s">
        <v>1460</v>
      </c>
      <c r="J306" s="43" t="s">
        <v>703</v>
      </c>
      <c r="K306" s="189"/>
      <c r="L306" s="43"/>
      <c r="M306" s="43"/>
      <c r="N306" s="43"/>
      <c r="O306" s="43"/>
      <c r="P306" s="43"/>
      <c r="Q306" s="112"/>
      <c r="R306" t="b">
        <f t="shared" si="4"/>
        <v>1</v>
      </c>
    </row>
    <row r="307" spans="4:18" x14ac:dyDescent="0.25">
      <c r="D307" s="106" t="s">
        <v>1708</v>
      </c>
      <c r="E307" s="64" t="s">
        <v>810</v>
      </c>
      <c r="F307" s="44" t="s">
        <v>412</v>
      </c>
      <c r="G307" s="43" t="s">
        <v>811</v>
      </c>
      <c r="H307" s="43" t="s">
        <v>532</v>
      </c>
      <c r="I307" s="132" t="s">
        <v>1460</v>
      </c>
      <c r="J307" s="43" t="s">
        <v>703</v>
      </c>
      <c r="K307" s="189"/>
      <c r="L307" s="43"/>
      <c r="M307" s="43"/>
      <c r="N307" s="43"/>
      <c r="O307" s="43"/>
      <c r="P307" s="43"/>
      <c r="Q307" s="112"/>
      <c r="R307" t="b">
        <f t="shared" si="4"/>
        <v>1</v>
      </c>
    </row>
    <row r="308" spans="4:18" x14ac:dyDescent="0.25">
      <c r="D308" s="106" t="s">
        <v>1708</v>
      </c>
      <c r="E308" s="64" t="s">
        <v>810</v>
      </c>
      <c r="F308" s="44" t="s">
        <v>413</v>
      </c>
      <c r="G308" s="43" t="s">
        <v>811</v>
      </c>
      <c r="H308" s="43" t="s">
        <v>532</v>
      </c>
      <c r="I308" s="132" t="s">
        <v>1460</v>
      </c>
      <c r="J308" s="43" t="s">
        <v>703</v>
      </c>
      <c r="K308" s="189"/>
      <c r="L308" s="43"/>
      <c r="M308" s="43"/>
      <c r="N308" s="43"/>
      <c r="O308" s="43"/>
      <c r="P308" s="43"/>
      <c r="Q308" s="112"/>
      <c r="R308" t="b">
        <f t="shared" si="4"/>
        <v>1</v>
      </c>
    </row>
    <row r="309" spans="4:18" x14ac:dyDescent="0.25">
      <c r="D309" s="106" t="s">
        <v>1708</v>
      </c>
      <c r="E309" s="64" t="s">
        <v>810</v>
      </c>
      <c r="F309" s="44" t="s">
        <v>414</v>
      </c>
      <c r="G309" s="43" t="s">
        <v>811</v>
      </c>
      <c r="H309" s="43" t="s">
        <v>532</v>
      </c>
      <c r="I309" s="132" t="s">
        <v>1460</v>
      </c>
      <c r="J309" s="43" t="s">
        <v>703</v>
      </c>
      <c r="K309" s="189"/>
      <c r="L309" s="43"/>
      <c r="M309" s="43"/>
      <c r="N309" s="43"/>
      <c r="O309" s="43"/>
      <c r="P309" s="43"/>
      <c r="Q309" s="112"/>
      <c r="R309" t="b">
        <f t="shared" si="4"/>
        <v>1</v>
      </c>
    </row>
    <row r="310" spans="4:18" ht="15.75" thickBot="1" x14ac:dyDescent="0.3">
      <c r="D310" s="105" t="s">
        <v>1708</v>
      </c>
      <c r="E310" s="102" t="s">
        <v>810</v>
      </c>
      <c r="F310" s="97" t="s">
        <v>415</v>
      </c>
      <c r="G310" s="103" t="s">
        <v>811</v>
      </c>
      <c r="H310" s="103" t="s">
        <v>532</v>
      </c>
      <c r="I310" s="132" t="s">
        <v>1460</v>
      </c>
      <c r="J310" s="103" t="s">
        <v>703</v>
      </c>
      <c r="K310" s="188"/>
      <c r="L310" s="103"/>
      <c r="M310" s="103"/>
      <c r="N310" s="103"/>
      <c r="O310" s="103"/>
      <c r="P310" s="103"/>
      <c r="Q310" s="104"/>
      <c r="R310" t="b">
        <f t="shared" si="4"/>
        <v>1</v>
      </c>
    </row>
  </sheetData>
  <autoFilter ref="D2:R310" xr:uid="{1925A211-F51D-453B-AD3D-CDA7C93899F1}"/>
  <sortState xmlns:xlrd2="http://schemas.microsoft.com/office/spreadsheetml/2017/richdata2" ref="B23:B24">
    <sortCondition ref="B23:B24"/>
  </sortState>
  <phoneticPr fontId="5" type="noConversion"/>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68A0-320F-4A8F-987A-45AE86EE19DE}">
  <sheetPr codeName="Blad9"/>
  <dimension ref="A1:N312"/>
  <sheetViews>
    <sheetView zoomScale="85" zoomScaleNormal="85" workbookViewId="0">
      <pane ySplit="3" topLeftCell="A232" activePane="bottomLeft" state="frozen"/>
      <selection activeCell="F143" sqref="F143"/>
      <selection pane="bottomLeft" activeCell="F146" sqref="F146:H146"/>
    </sheetView>
  </sheetViews>
  <sheetFormatPr defaultRowHeight="15" x14ac:dyDescent="0.25"/>
  <cols>
    <col min="1" max="1" width="9.5703125" bestFit="1" customWidth="1"/>
    <col min="2" max="2" width="4.5703125" bestFit="1" customWidth="1"/>
    <col min="3" max="3" width="5.140625" bestFit="1" customWidth="1"/>
    <col min="4" max="4" width="87.140625" customWidth="1"/>
    <col min="5" max="5" width="9.42578125" bestFit="1" customWidth="1"/>
    <col min="6" max="6" width="7" bestFit="1" customWidth="1"/>
    <col min="7" max="7" width="5.140625" bestFit="1" customWidth="1"/>
    <col min="8" max="8" width="49.85546875" bestFit="1" customWidth="1"/>
    <col min="9" max="9" width="9.42578125" bestFit="1" customWidth="1"/>
    <col min="10" max="11" width="7" bestFit="1" customWidth="1"/>
    <col min="12" max="12" width="49.85546875" bestFit="1" customWidth="1"/>
    <col min="13" max="13" width="24.140625" customWidth="1"/>
  </cols>
  <sheetData>
    <row r="1" spans="1:12" x14ac:dyDescent="0.25">
      <c r="A1" t="s">
        <v>1088</v>
      </c>
      <c r="B1" t="s">
        <v>1603</v>
      </c>
    </row>
    <row r="3" spans="1:12" s="6" customFormat="1" ht="132" customHeight="1" x14ac:dyDescent="0.25">
      <c r="B3" s="62" t="s">
        <v>1116</v>
      </c>
      <c r="C3" s="62" t="s">
        <v>1112</v>
      </c>
      <c r="D3" s="62" t="s">
        <v>1113</v>
      </c>
      <c r="E3" s="62"/>
      <c r="F3" s="62" t="s">
        <v>1119</v>
      </c>
      <c r="G3" s="62" t="s">
        <v>1114</v>
      </c>
      <c r="H3" s="62" t="s">
        <v>1115</v>
      </c>
      <c r="I3" s="62"/>
      <c r="J3" s="62" t="s">
        <v>1120</v>
      </c>
      <c r="K3" s="62" t="s">
        <v>1117</v>
      </c>
      <c r="L3" s="62" t="s">
        <v>1118</v>
      </c>
    </row>
    <row r="4" spans="1:12" x14ac:dyDescent="0.25">
      <c r="A4" s="211" t="str">
        <f>B4&amp;"_"&amp;C4</f>
        <v>H01_233</v>
      </c>
      <c r="B4" s="210" t="s">
        <v>784</v>
      </c>
      <c r="C4">
        <v>233</v>
      </c>
      <c r="D4" t="s">
        <v>607</v>
      </c>
      <c r="E4" s="211" t="str">
        <f>F4&amp;"_"&amp;G4</f>
        <v>_</v>
      </c>
      <c r="I4" s="211" t="str">
        <f>J4&amp;"_"&amp;K4</f>
        <v>_</v>
      </c>
    </row>
    <row r="5" spans="1:12" x14ac:dyDescent="0.25">
      <c r="A5" s="211" t="str">
        <f t="shared" ref="A5:A61" si="0">B5&amp;"_"&amp;C5</f>
        <v>H01_234</v>
      </c>
      <c r="B5" s="210" t="s">
        <v>784</v>
      </c>
      <c r="C5">
        <v>234</v>
      </c>
      <c r="D5" t="s">
        <v>610</v>
      </c>
      <c r="E5" s="211" t="str">
        <f t="shared" ref="E5:E70" si="1">F5&amp;"_"&amp;G5</f>
        <v>_</v>
      </c>
      <c r="I5" s="211" t="str">
        <f t="shared" ref="I5:I70" si="2">J5&amp;"_"&amp;K5</f>
        <v>_</v>
      </c>
    </row>
    <row r="6" spans="1:12" x14ac:dyDescent="0.25">
      <c r="A6" s="211" t="str">
        <f t="shared" si="0"/>
        <v>H01_235</v>
      </c>
      <c r="B6" s="210" t="s">
        <v>784</v>
      </c>
      <c r="C6">
        <v>235</v>
      </c>
      <c r="D6" t="s">
        <v>608</v>
      </c>
      <c r="E6" s="211" t="str">
        <f t="shared" si="1"/>
        <v>_</v>
      </c>
      <c r="I6" s="211" t="str">
        <f t="shared" si="2"/>
        <v>_</v>
      </c>
    </row>
    <row r="7" spans="1:12" x14ac:dyDescent="0.25">
      <c r="A7" s="211" t="str">
        <f t="shared" si="0"/>
        <v>H01_236</v>
      </c>
      <c r="B7" s="210" t="s">
        <v>784</v>
      </c>
      <c r="C7">
        <v>236</v>
      </c>
      <c r="D7" t="s">
        <v>611</v>
      </c>
      <c r="E7" s="211" t="str">
        <f t="shared" si="1"/>
        <v>_</v>
      </c>
      <c r="I7" s="211" t="str">
        <f t="shared" si="2"/>
        <v>_</v>
      </c>
    </row>
    <row r="8" spans="1:12" x14ac:dyDescent="0.25">
      <c r="A8" s="211" t="str">
        <f t="shared" si="0"/>
        <v>H01_237</v>
      </c>
      <c r="B8" s="210" t="s">
        <v>784</v>
      </c>
      <c r="C8">
        <v>237</v>
      </c>
      <c r="D8" t="s">
        <v>599</v>
      </c>
      <c r="E8" s="211" t="str">
        <f t="shared" si="1"/>
        <v>_</v>
      </c>
      <c r="I8" s="211" t="str">
        <f t="shared" si="2"/>
        <v>_</v>
      </c>
    </row>
    <row r="9" spans="1:12" x14ac:dyDescent="0.25">
      <c r="A9" s="211" t="str">
        <f t="shared" si="0"/>
        <v>H01_238</v>
      </c>
      <c r="B9" s="210" t="s">
        <v>784</v>
      </c>
      <c r="C9">
        <v>238</v>
      </c>
      <c r="D9" t="s">
        <v>590</v>
      </c>
      <c r="E9" s="211" t="str">
        <f t="shared" si="1"/>
        <v>_</v>
      </c>
      <c r="I9" s="211" t="str">
        <f t="shared" si="2"/>
        <v>_</v>
      </c>
    </row>
    <row r="10" spans="1:12" x14ac:dyDescent="0.25">
      <c r="A10" s="211" t="str">
        <f t="shared" si="0"/>
        <v>H01_246</v>
      </c>
      <c r="B10" s="210" t="s">
        <v>784</v>
      </c>
      <c r="C10">
        <v>246</v>
      </c>
      <c r="D10" t="s">
        <v>592</v>
      </c>
      <c r="E10" s="211" t="str">
        <f t="shared" si="1"/>
        <v>_</v>
      </c>
      <c r="I10" s="211" t="str">
        <f t="shared" si="2"/>
        <v>_</v>
      </c>
    </row>
    <row r="11" spans="1:12" x14ac:dyDescent="0.25">
      <c r="A11" s="211" t="str">
        <f t="shared" si="0"/>
        <v>H01_247</v>
      </c>
      <c r="B11" s="210" t="s">
        <v>784</v>
      </c>
      <c r="C11">
        <v>247</v>
      </c>
      <c r="D11" t="s">
        <v>585</v>
      </c>
      <c r="E11" s="211" t="str">
        <f t="shared" si="1"/>
        <v>_</v>
      </c>
      <c r="I11" s="211" t="str">
        <f t="shared" si="2"/>
        <v>_</v>
      </c>
    </row>
    <row r="12" spans="1:12" x14ac:dyDescent="0.25">
      <c r="A12" s="211" t="str">
        <f t="shared" si="0"/>
        <v>H01_258</v>
      </c>
      <c r="B12" s="210" t="s">
        <v>784</v>
      </c>
      <c r="C12">
        <v>258</v>
      </c>
      <c r="D12" t="s">
        <v>1089</v>
      </c>
      <c r="E12" s="211" t="str">
        <f t="shared" si="1"/>
        <v>_</v>
      </c>
      <c r="I12" s="211" t="str">
        <f t="shared" si="2"/>
        <v>_</v>
      </c>
    </row>
    <row r="13" spans="1:12" x14ac:dyDescent="0.25">
      <c r="A13" s="211" t="str">
        <f t="shared" si="0"/>
        <v>H01_314</v>
      </c>
      <c r="B13" s="210" t="s">
        <v>784</v>
      </c>
      <c r="C13">
        <v>314</v>
      </c>
      <c r="D13" t="s">
        <v>603</v>
      </c>
      <c r="E13" s="211" t="str">
        <f t="shared" si="1"/>
        <v>_</v>
      </c>
      <c r="I13" s="211" t="str">
        <f t="shared" si="2"/>
        <v>_</v>
      </c>
    </row>
    <row r="14" spans="1:12" x14ac:dyDescent="0.25">
      <c r="A14" s="211" t="str">
        <f t="shared" si="0"/>
        <v>H01_381</v>
      </c>
      <c r="B14" s="210" t="s">
        <v>784</v>
      </c>
      <c r="C14">
        <v>381</v>
      </c>
      <c r="D14" t="s">
        <v>204</v>
      </c>
      <c r="E14" s="211" t="str">
        <f t="shared" si="1"/>
        <v>_</v>
      </c>
      <c r="I14" s="211" t="str">
        <f t="shared" si="2"/>
        <v>_</v>
      </c>
    </row>
    <row r="15" spans="1:12" x14ac:dyDescent="0.25">
      <c r="A15" s="211" t="str">
        <f t="shared" si="0"/>
        <v>H01_382</v>
      </c>
      <c r="B15" s="210" t="s">
        <v>784</v>
      </c>
      <c r="C15">
        <v>382</v>
      </c>
      <c r="D15" t="s">
        <v>205</v>
      </c>
      <c r="E15" s="211" t="str">
        <f t="shared" si="1"/>
        <v>_</v>
      </c>
      <c r="I15" s="211" t="str">
        <f t="shared" si="2"/>
        <v>_</v>
      </c>
    </row>
    <row r="16" spans="1:12" x14ac:dyDescent="0.25">
      <c r="A16" s="211" t="str">
        <f t="shared" si="0"/>
        <v>H01_664</v>
      </c>
      <c r="B16" s="210" t="s">
        <v>784</v>
      </c>
      <c r="C16">
        <v>664</v>
      </c>
      <c r="D16" t="s">
        <v>598</v>
      </c>
      <c r="E16" s="211" t="str">
        <f t="shared" si="1"/>
        <v>_</v>
      </c>
      <c r="I16" s="211" t="str">
        <f t="shared" si="2"/>
        <v>_</v>
      </c>
    </row>
    <row r="17" spans="1:9" x14ac:dyDescent="0.25">
      <c r="A17" s="211" t="str">
        <f t="shared" si="0"/>
        <v>H01_666</v>
      </c>
      <c r="B17" s="210" t="s">
        <v>784</v>
      </c>
      <c r="C17">
        <v>666</v>
      </c>
      <c r="D17" t="s">
        <v>593</v>
      </c>
      <c r="E17" s="211" t="str">
        <f t="shared" si="1"/>
        <v>_</v>
      </c>
      <c r="I17" s="211" t="str">
        <f t="shared" si="2"/>
        <v>_</v>
      </c>
    </row>
    <row r="18" spans="1:9" x14ac:dyDescent="0.25">
      <c r="A18" s="211" t="str">
        <f t="shared" si="0"/>
        <v>H01_1022</v>
      </c>
      <c r="B18" s="210" t="s">
        <v>784</v>
      </c>
      <c r="C18">
        <v>1022</v>
      </c>
      <c r="D18" t="s">
        <v>30</v>
      </c>
      <c r="E18" s="211" t="str">
        <f t="shared" si="1"/>
        <v>_</v>
      </c>
      <c r="I18" s="211" t="str">
        <f t="shared" si="2"/>
        <v>_</v>
      </c>
    </row>
    <row r="19" spans="1:9" x14ac:dyDescent="0.25">
      <c r="A19" s="211" t="str">
        <f t="shared" si="0"/>
        <v>H01_1037</v>
      </c>
      <c r="B19" s="210" t="s">
        <v>784</v>
      </c>
      <c r="C19">
        <v>1037</v>
      </c>
      <c r="D19" t="s">
        <v>595</v>
      </c>
      <c r="E19" s="211" t="str">
        <f t="shared" si="1"/>
        <v>_</v>
      </c>
      <c r="I19" s="211" t="str">
        <f t="shared" si="2"/>
        <v>_</v>
      </c>
    </row>
    <row r="20" spans="1:9" x14ac:dyDescent="0.25">
      <c r="A20" s="211" t="str">
        <f t="shared" si="0"/>
        <v>H01_1038</v>
      </c>
      <c r="B20" s="210" t="s">
        <v>784</v>
      </c>
      <c r="C20">
        <v>1038</v>
      </c>
      <c r="D20" t="s">
        <v>43</v>
      </c>
      <c r="E20" s="211" t="str">
        <f t="shared" si="1"/>
        <v>_</v>
      </c>
      <c r="I20" s="211" t="str">
        <f t="shared" si="2"/>
        <v>_</v>
      </c>
    </row>
    <row r="21" spans="1:9" x14ac:dyDescent="0.25">
      <c r="A21" s="211" t="str">
        <f t="shared" si="0"/>
        <v>H01_1922</v>
      </c>
      <c r="B21" s="210" t="s">
        <v>784</v>
      </c>
      <c r="C21">
        <v>1922</v>
      </c>
      <c r="D21" t="s">
        <v>606</v>
      </c>
      <c r="E21" s="211" t="str">
        <f t="shared" si="1"/>
        <v>_</v>
      </c>
      <c r="I21" s="211" t="str">
        <f t="shared" si="2"/>
        <v>_</v>
      </c>
    </row>
    <row r="22" spans="1:9" x14ac:dyDescent="0.25">
      <c r="A22" s="211" t="str">
        <f t="shared" si="0"/>
        <v>H01_1923</v>
      </c>
      <c r="B22" s="210" t="s">
        <v>784</v>
      </c>
      <c r="C22">
        <v>1923</v>
      </c>
      <c r="D22" t="s">
        <v>609</v>
      </c>
      <c r="E22" s="211" t="str">
        <f t="shared" si="1"/>
        <v>_</v>
      </c>
      <c r="I22" s="211" t="str">
        <f t="shared" si="2"/>
        <v>_</v>
      </c>
    </row>
    <row r="23" spans="1:9" x14ac:dyDescent="0.25">
      <c r="A23" s="211" t="str">
        <f t="shared" si="0"/>
        <v>H01_2652</v>
      </c>
      <c r="B23" s="210" t="s">
        <v>784</v>
      </c>
      <c r="C23">
        <v>2652</v>
      </c>
      <c r="D23" t="s">
        <v>1090</v>
      </c>
      <c r="E23" s="211" t="str">
        <f t="shared" si="1"/>
        <v>_</v>
      </c>
      <c r="I23" s="211" t="str">
        <f t="shared" si="2"/>
        <v>_</v>
      </c>
    </row>
    <row r="24" spans="1:9" x14ac:dyDescent="0.25">
      <c r="A24" s="211" t="str">
        <f t="shared" si="0"/>
        <v>H01_3519</v>
      </c>
      <c r="B24" s="210" t="s">
        <v>784</v>
      </c>
      <c r="C24">
        <v>3519</v>
      </c>
      <c r="D24" t="s">
        <v>600</v>
      </c>
      <c r="E24" s="211" t="str">
        <f t="shared" si="1"/>
        <v>_</v>
      </c>
      <c r="I24" s="211" t="str">
        <f t="shared" si="2"/>
        <v>_</v>
      </c>
    </row>
    <row r="25" spans="1:9" x14ac:dyDescent="0.25">
      <c r="A25" s="211" t="str">
        <f t="shared" si="0"/>
        <v>H01_6746</v>
      </c>
      <c r="B25" s="210" t="s">
        <v>784</v>
      </c>
      <c r="C25">
        <v>6746</v>
      </c>
      <c r="D25" t="s">
        <v>1721</v>
      </c>
      <c r="E25" s="211" t="str">
        <f t="shared" si="1"/>
        <v>_</v>
      </c>
      <c r="I25" s="211" t="str">
        <f t="shared" si="2"/>
        <v>_</v>
      </c>
    </row>
    <row r="26" spans="1:9" x14ac:dyDescent="0.25">
      <c r="A26" s="211" t="str">
        <f t="shared" si="0"/>
        <v>H01_6750</v>
      </c>
      <c r="B26" s="210" t="s">
        <v>784</v>
      </c>
      <c r="C26">
        <v>6750</v>
      </c>
      <c r="D26" t="s">
        <v>1709</v>
      </c>
      <c r="E26" s="211" t="str">
        <f t="shared" si="1"/>
        <v>_</v>
      </c>
      <c r="I26" s="211" t="str">
        <f t="shared" si="2"/>
        <v>_</v>
      </c>
    </row>
    <row r="27" spans="1:9" x14ac:dyDescent="0.25">
      <c r="A27" s="211" t="str">
        <f t="shared" si="0"/>
        <v>H01_6752</v>
      </c>
      <c r="B27" s="210" t="s">
        <v>784</v>
      </c>
      <c r="C27">
        <v>6752</v>
      </c>
      <c r="D27" t="s">
        <v>1710</v>
      </c>
      <c r="E27" s="211" t="str">
        <f t="shared" si="1"/>
        <v>_</v>
      </c>
      <c r="I27" s="211" t="str">
        <f t="shared" si="2"/>
        <v>_</v>
      </c>
    </row>
    <row r="28" spans="1:9" x14ac:dyDescent="0.25">
      <c r="A28" s="211" t="str">
        <f t="shared" si="0"/>
        <v>H01_6754</v>
      </c>
      <c r="B28" s="210" t="s">
        <v>784</v>
      </c>
      <c r="C28">
        <v>6754</v>
      </c>
      <c r="D28" t="s">
        <v>1711</v>
      </c>
      <c r="E28" s="211" t="str">
        <f t="shared" si="1"/>
        <v>_</v>
      </c>
      <c r="I28" s="211" t="str">
        <f t="shared" si="2"/>
        <v>_</v>
      </c>
    </row>
    <row r="29" spans="1:9" x14ac:dyDescent="0.25">
      <c r="A29" s="211" t="str">
        <f t="shared" si="0"/>
        <v>H01_6762</v>
      </c>
      <c r="B29" s="210" t="s">
        <v>784</v>
      </c>
      <c r="C29">
        <v>6762</v>
      </c>
      <c r="D29" t="s">
        <v>1712</v>
      </c>
      <c r="E29" s="211" t="str">
        <f t="shared" si="1"/>
        <v>_</v>
      </c>
      <c r="I29" s="211" t="str">
        <f t="shared" si="2"/>
        <v>_</v>
      </c>
    </row>
    <row r="30" spans="1:9" x14ac:dyDescent="0.25">
      <c r="A30" s="211" t="str">
        <f t="shared" si="0"/>
        <v>H01_6763</v>
      </c>
      <c r="B30" s="210" t="s">
        <v>784</v>
      </c>
      <c r="C30">
        <v>6763</v>
      </c>
      <c r="D30" t="s">
        <v>1713</v>
      </c>
      <c r="E30" s="211" t="str">
        <f t="shared" si="1"/>
        <v>_</v>
      </c>
      <c r="I30" s="211" t="str">
        <f t="shared" si="2"/>
        <v>_</v>
      </c>
    </row>
    <row r="31" spans="1:9" x14ac:dyDescent="0.25">
      <c r="A31" s="211" t="str">
        <f t="shared" si="0"/>
        <v>H01_6764</v>
      </c>
      <c r="B31" s="210" t="s">
        <v>784</v>
      </c>
      <c r="C31">
        <v>6764</v>
      </c>
      <c r="D31" t="s">
        <v>1714</v>
      </c>
      <c r="E31" s="211" t="str">
        <f t="shared" si="1"/>
        <v>_</v>
      </c>
      <c r="I31" s="211" t="str">
        <f t="shared" si="2"/>
        <v>_</v>
      </c>
    </row>
    <row r="32" spans="1:9" x14ac:dyDescent="0.25">
      <c r="A32" s="211" t="str">
        <f t="shared" si="0"/>
        <v>H01_6765</v>
      </c>
      <c r="B32" s="210" t="s">
        <v>784</v>
      </c>
      <c r="C32">
        <v>6765</v>
      </c>
      <c r="D32" t="s">
        <v>1715</v>
      </c>
      <c r="E32" s="211" t="str">
        <f t="shared" si="1"/>
        <v>_</v>
      </c>
      <c r="I32" s="211" t="str">
        <f t="shared" si="2"/>
        <v>_</v>
      </c>
    </row>
    <row r="33" spans="1:14" x14ac:dyDescent="0.25">
      <c r="A33" s="211" t="str">
        <f t="shared" si="0"/>
        <v>H01_6768</v>
      </c>
      <c r="B33" s="210" t="s">
        <v>784</v>
      </c>
      <c r="C33">
        <v>6768</v>
      </c>
      <c r="D33" t="s">
        <v>1715</v>
      </c>
      <c r="E33" s="211" t="str">
        <f t="shared" si="1"/>
        <v>_</v>
      </c>
      <c r="I33" s="211" t="str">
        <f t="shared" si="2"/>
        <v>_</v>
      </c>
    </row>
    <row r="34" spans="1:14" x14ac:dyDescent="0.25">
      <c r="A34" s="211" t="str">
        <f t="shared" si="0"/>
        <v>H01_6782</v>
      </c>
      <c r="B34" s="210" t="s">
        <v>784</v>
      </c>
      <c r="C34">
        <v>6782</v>
      </c>
      <c r="D34" t="s">
        <v>1716</v>
      </c>
      <c r="E34" s="211" t="str">
        <f t="shared" si="1"/>
        <v>_</v>
      </c>
      <c r="I34" s="211" t="str">
        <f t="shared" si="2"/>
        <v>_</v>
      </c>
    </row>
    <row r="35" spans="1:14" x14ac:dyDescent="0.25">
      <c r="A35" s="211" t="str">
        <f t="shared" si="0"/>
        <v>H01_6784</v>
      </c>
      <c r="B35" s="210" t="s">
        <v>784</v>
      </c>
      <c r="C35">
        <v>6784</v>
      </c>
      <c r="D35" t="s">
        <v>1717</v>
      </c>
      <c r="E35" s="211" t="str">
        <f t="shared" si="1"/>
        <v>_</v>
      </c>
      <c r="I35" s="211" t="str">
        <f t="shared" si="2"/>
        <v>_</v>
      </c>
    </row>
    <row r="36" spans="1:14" x14ac:dyDescent="0.25">
      <c r="A36" s="211" t="str">
        <f t="shared" si="0"/>
        <v>H01_6786</v>
      </c>
      <c r="B36" s="210" t="s">
        <v>784</v>
      </c>
      <c r="C36">
        <v>6786</v>
      </c>
      <c r="D36" t="s">
        <v>1718</v>
      </c>
      <c r="E36" s="211" t="str">
        <f t="shared" si="1"/>
        <v>_</v>
      </c>
      <c r="I36" s="211" t="str">
        <f t="shared" si="2"/>
        <v>_</v>
      </c>
    </row>
    <row r="37" spans="1:14" x14ac:dyDescent="0.25">
      <c r="A37" s="211" t="str">
        <f t="shared" si="0"/>
        <v>H01_6788</v>
      </c>
      <c r="B37" s="210" t="s">
        <v>784</v>
      </c>
      <c r="C37">
        <v>6788</v>
      </c>
      <c r="D37" t="s">
        <v>1719</v>
      </c>
      <c r="E37" s="211" t="str">
        <f t="shared" si="1"/>
        <v>_</v>
      </c>
      <c r="I37" s="211" t="str">
        <f t="shared" si="2"/>
        <v>_</v>
      </c>
    </row>
    <row r="38" spans="1:14" x14ac:dyDescent="0.25">
      <c r="A38" s="211" t="str">
        <f t="shared" si="0"/>
        <v>H01_6790</v>
      </c>
      <c r="B38" s="210" t="s">
        <v>784</v>
      </c>
      <c r="C38">
        <v>6790</v>
      </c>
      <c r="D38" t="s">
        <v>1720</v>
      </c>
      <c r="E38" s="211" t="str">
        <f t="shared" si="1"/>
        <v>_</v>
      </c>
      <c r="I38" s="211" t="str">
        <f t="shared" si="2"/>
        <v>_</v>
      </c>
      <c r="N38" s="51"/>
    </row>
    <row r="39" spans="1:14" x14ac:dyDescent="0.25">
      <c r="A39" s="211" t="str">
        <f t="shared" si="0"/>
        <v>H02_241</v>
      </c>
      <c r="B39" s="210" t="s">
        <v>785</v>
      </c>
      <c r="C39">
        <v>241</v>
      </c>
      <c r="D39" t="s">
        <v>591</v>
      </c>
      <c r="E39" s="211" t="str">
        <f t="shared" si="1"/>
        <v>_</v>
      </c>
      <c r="I39" s="211" t="str">
        <f t="shared" si="2"/>
        <v>_</v>
      </c>
    </row>
    <row r="40" spans="1:14" x14ac:dyDescent="0.25">
      <c r="A40" s="211" t="str">
        <f t="shared" si="0"/>
        <v>H02_242</v>
      </c>
      <c r="B40" s="210" t="s">
        <v>785</v>
      </c>
      <c r="C40">
        <v>242</v>
      </c>
      <c r="D40" t="s">
        <v>586</v>
      </c>
      <c r="E40" s="211" t="str">
        <f t="shared" si="1"/>
        <v>_</v>
      </c>
      <c r="I40" s="211" t="str">
        <f t="shared" si="2"/>
        <v>_</v>
      </c>
    </row>
    <row r="41" spans="1:14" x14ac:dyDescent="0.25">
      <c r="A41" s="211" t="str">
        <f t="shared" si="0"/>
        <v>H02_244</v>
      </c>
      <c r="B41" s="210" t="s">
        <v>785</v>
      </c>
      <c r="C41">
        <v>244</v>
      </c>
      <c r="D41" t="s">
        <v>589</v>
      </c>
      <c r="E41" s="211" t="str">
        <f t="shared" si="1"/>
        <v>_</v>
      </c>
      <c r="I41" s="211" t="str">
        <f t="shared" si="2"/>
        <v>_</v>
      </c>
    </row>
    <row r="42" spans="1:14" x14ac:dyDescent="0.25">
      <c r="A42" s="211" t="str">
        <f t="shared" si="0"/>
        <v>H02_258</v>
      </c>
      <c r="B42" s="210" t="s">
        <v>785</v>
      </c>
      <c r="C42">
        <v>258</v>
      </c>
      <c r="D42" t="s">
        <v>1089</v>
      </c>
      <c r="E42" s="211" t="str">
        <f t="shared" si="1"/>
        <v>_</v>
      </c>
      <c r="I42" s="211" t="str">
        <f t="shared" si="2"/>
        <v>_</v>
      </c>
    </row>
    <row r="43" spans="1:14" x14ac:dyDescent="0.25">
      <c r="A43" s="211" t="str">
        <f t="shared" si="0"/>
        <v>H02_308</v>
      </c>
      <c r="B43" s="210" t="s">
        <v>785</v>
      </c>
      <c r="C43">
        <v>308</v>
      </c>
      <c r="D43" t="s">
        <v>588</v>
      </c>
      <c r="E43" s="211" t="str">
        <f t="shared" si="1"/>
        <v>_</v>
      </c>
      <c r="I43" s="211" t="str">
        <f t="shared" si="2"/>
        <v>_</v>
      </c>
    </row>
    <row r="44" spans="1:14" x14ac:dyDescent="0.25">
      <c r="A44" s="211" t="str">
        <f t="shared" si="0"/>
        <v>H02_311</v>
      </c>
      <c r="B44" s="210" t="s">
        <v>785</v>
      </c>
      <c r="C44">
        <v>311</v>
      </c>
      <c r="D44" t="s">
        <v>1092</v>
      </c>
      <c r="E44" s="211" t="str">
        <f t="shared" si="1"/>
        <v>_</v>
      </c>
      <c r="I44" s="211" t="str">
        <f t="shared" si="2"/>
        <v>_</v>
      </c>
    </row>
    <row r="45" spans="1:14" x14ac:dyDescent="0.25">
      <c r="A45" s="211" t="str">
        <f t="shared" si="0"/>
        <v>H02_426</v>
      </c>
      <c r="B45" s="210" t="s">
        <v>785</v>
      </c>
      <c r="C45">
        <v>426</v>
      </c>
      <c r="D45" t="s">
        <v>1110</v>
      </c>
      <c r="E45" s="211" t="str">
        <f t="shared" si="1"/>
        <v>_</v>
      </c>
      <c r="I45" s="211" t="str">
        <f t="shared" si="2"/>
        <v>_</v>
      </c>
    </row>
    <row r="46" spans="1:14" x14ac:dyDescent="0.25">
      <c r="A46" s="211" t="str">
        <f t="shared" si="0"/>
        <v>H02_663</v>
      </c>
      <c r="B46" s="210" t="s">
        <v>785</v>
      </c>
      <c r="C46">
        <v>663</v>
      </c>
      <c r="D46" t="s">
        <v>594</v>
      </c>
      <c r="E46" s="211" t="str">
        <f t="shared" si="1"/>
        <v>_</v>
      </c>
      <c r="I46" s="211" t="str">
        <f t="shared" si="2"/>
        <v>_</v>
      </c>
    </row>
    <row r="47" spans="1:14" x14ac:dyDescent="0.25">
      <c r="A47" s="211" t="str">
        <f t="shared" si="0"/>
        <v>H02_665</v>
      </c>
      <c r="B47" s="210" t="s">
        <v>785</v>
      </c>
      <c r="C47">
        <v>665</v>
      </c>
      <c r="D47" t="s">
        <v>1093</v>
      </c>
      <c r="E47" s="211" t="str">
        <f t="shared" si="1"/>
        <v>_</v>
      </c>
      <c r="I47" s="211" t="str">
        <f t="shared" si="2"/>
        <v>_</v>
      </c>
    </row>
    <row r="48" spans="1:14" x14ac:dyDescent="0.25">
      <c r="A48" s="211" t="str">
        <f t="shared" si="0"/>
        <v>H02_800</v>
      </c>
      <c r="B48" s="210" t="s">
        <v>785</v>
      </c>
      <c r="C48">
        <v>800</v>
      </c>
      <c r="D48" t="s">
        <v>225</v>
      </c>
      <c r="E48" s="211" t="str">
        <f t="shared" si="1"/>
        <v>_</v>
      </c>
      <c r="I48" s="211" t="str">
        <f t="shared" si="2"/>
        <v>_</v>
      </c>
    </row>
    <row r="49" spans="1:9" x14ac:dyDescent="0.25">
      <c r="A49" s="211" t="str">
        <f t="shared" si="0"/>
        <v>H02_801</v>
      </c>
      <c r="B49" s="210" t="s">
        <v>785</v>
      </c>
      <c r="C49">
        <v>801</v>
      </c>
      <c r="D49" t="s">
        <v>226</v>
      </c>
      <c r="E49" s="211" t="str">
        <f t="shared" si="1"/>
        <v>_</v>
      </c>
      <c r="I49" s="211" t="str">
        <f t="shared" si="2"/>
        <v>_</v>
      </c>
    </row>
    <row r="50" spans="1:9" x14ac:dyDescent="0.25">
      <c r="A50" s="211" t="str">
        <f t="shared" si="0"/>
        <v>H02_802</v>
      </c>
      <c r="B50" s="210" t="s">
        <v>785</v>
      </c>
      <c r="C50">
        <v>802</v>
      </c>
      <c r="D50" t="s">
        <v>227</v>
      </c>
      <c r="E50" s="211" t="str">
        <f t="shared" si="1"/>
        <v>_</v>
      </c>
      <c r="I50" s="211" t="str">
        <f t="shared" si="2"/>
        <v>_</v>
      </c>
    </row>
    <row r="51" spans="1:9" x14ac:dyDescent="0.25">
      <c r="A51" s="211" t="str">
        <f t="shared" si="0"/>
        <v>H02_803</v>
      </c>
      <c r="B51" s="210" t="s">
        <v>785</v>
      </c>
      <c r="C51">
        <v>803</v>
      </c>
      <c r="D51" t="s">
        <v>1094</v>
      </c>
      <c r="E51" s="211" t="str">
        <f t="shared" si="1"/>
        <v>_</v>
      </c>
      <c r="I51" s="211" t="str">
        <f t="shared" si="2"/>
        <v>_</v>
      </c>
    </row>
    <row r="52" spans="1:9" x14ac:dyDescent="0.25">
      <c r="A52" s="211" t="str">
        <f t="shared" si="0"/>
        <v>H02_853</v>
      </c>
      <c r="B52" s="210" t="s">
        <v>785</v>
      </c>
      <c r="C52">
        <v>853</v>
      </c>
      <c r="D52" t="s">
        <v>604</v>
      </c>
      <c r="E52" s="211" t="str">
        <f t="shared" si="1"/>
        <v>_</v>
      </c>
      <c r="I52" s="211" t="str">
        <f t="shared" si="2"/>
        <v>_</v>
      </c>
    </row>
    <row r="53" spans="1:9" x14ac:dyDescent="0.25">
      <c r="A53" s="211" t="str">
        <f t="shared" si="0"/>
        <v>H02_854</v>
      </c>
      <c r="B53" s="210" t="s">
        <v>785</v>
      </c>
      <c r="C53">
        <v>854</v>
      </c>
      <c r="D53" t="s">
        <v>1091</v>
      </c>
      <c r="E53" s="211" t="str">
        <f t="shared" si="1"/>
        <v>_</v>
      </c>
      <c r="I53" s="211" t="str">
        <f t="shared" si="2"/>
        <v>_</v>
      </c>
    </row>
    <row r="54" spans="1:9" x14ac:dyDescent="0.25">
      <c r="A54" s="211" t="str">
        <f t="shared" si="0"/>
        <v>H02_2747</v>
      </c>
      <c r="B54" s="210" t="s">
        <v>785</v>
      </c>
      <c r="C54">
        <v>2747</v>
      </c>
      <c r="D54" t="s">
        <v>596</v>
      </c>
      <c r="E54" s="211" t="str">
        <f t="shared" si="1"/>
        <v>_</v>
      </c>
      <c r="I54" s="211" t="str">
        <f t="shared" si="2"/>
        <v>_</v>
      </c>
    </row>
    <row r="55" spans="1:9" x14ac:dyDescent="0.25">
      <c r="A55" s="211" t="str">
        <f t="shared" si="0"/>
        <v>H02_2748</v>
      </c>
      <c r="B55" s="210" t="s">
        <v>785</v>
      </c>
      <c r="C55">
        <v>2748</v>
      </c>
      <c r="D55" t="s">
        <v>1598</v>
      </c>
      <c r="E55" s="211" t="str">
        <f t="shared" si="1"/>
        <v>_</v>
      </c>
      <c r="I55" s="211" t="str">
        <f t="shared" si="2"/>
        <v>_</v>
      </c>
    </row>
    <row r="56" spans="1:9" x14ac:dyDescent="0.25">
      <c r="A56" s="211" t="str">
        <f t="shared" si="0"/>
        <v>H02_2751</v>
      </c>
      <c r="B56" s="210" t="s">
        <v>785</v>
      </c>
      <c r="C56">
        <v>2751</v>
      </c>
      <c r="D56" t="s">
        <v>597</v>
      </c>
      <c r="E56" s="211" t="str">
        <f t="shared" si="1"/>
        <v>_</v>
      </c>
      <c r="I56" s="211" t="str">
        <f t="shared" si="2"/>
        <v>_</v>
      </c>
    </row>
    <row r="57" spans="1:9" x14ac:dyDescent="0.25">
      <c r="A57" s="211" t="str">
        <f t="shared" si="0"/>
        <v>H02_2752</v>
      </c>
      <c r="B57" s="210" t="s">
        <v>785</v>
      </c>
      <c r="C57">
        <v>2752</v>
      </c>
      <c r="D57" t="s">
        <v>126</v>
      </c>
      <c r="E57" s="211" t="str">
        <f t="shared" si="1"/>
        <v>_</v>
      </c>
      <c r="I57" s="211" t="str">
        <f t="shared" si="2"/>
        <v>_</v>
      </c>
    </row>
    <row r="58" spans="1:9" x14ac:dyDescent="0.25">
      <c r="A58" s="211" t="str">
        <f t="shared" si="0"/>
        <v>H02_2779</v>
      </c>
      <c r="B58" s="210" t="s">
        <v>785</v>
      </c>
      <c r="C58">
        <v>2779</v>
      </c>
      <c r="D58" t="s">
        <v>601</v>
      </c>
      <c r="E58" s="211" t="str">
        <f t="shared" si="1"/>
        <v>_</v>
      </c>
      <c r="I58" s="211" t="str">
        <f t="shared" si="2"/>
        <v>_</v>
      </c>
    </row>
    <row r="59" spans="1:9" x14ac:dyDescent="0.25">
      <c r="A59" s="211" t="str">
        <f t="shared" si="0"/>
        <v>H02_2780</v>
      </c>
      <c r="B59" s="210" t="s">
        <v>785</v>
      </c>
      <c r="C59">
        <v>2780</v>
      </c>
      <c r="D59" t="s">
        <v>1599</v>
      </c>
      <c r="E59" s="211" t="str">
        <f t="shared" si="1"/>
        <v>_</v>
      </c>
      <c r="I59" s="211" t="str">
        <f t="shared" si="2"/>
        <v>_</v>
      </c>
    </row>
    <row r="60" spans="1:9" x14ac:dyDescent="0.25">
      <c r="A60" s="211" t="str">
        <f t="shared" si="0"/>
        <v>H02_2781</v>
      </c>
      <c r="B60" s="210" t="s">
        <v>785</v>
      </c>
      <c r="C60">
        <v>2781</v>
      </c>
      <c r="D60" t="s">
        <v>149</v>
      </c>
      <c r="E60" s="211" t="str">
        <f t="shared" si="1"/>
        <v>_</v>
      </c>
      <c r="I60" s="211" t="str">
        <f t="shared" si="2"/>
        <v>_</v>
      </c>
    </row>
    <row r="61" spans="1:9" x14ac:dyDescent="0.25">
      <c r="A61" s="211" t="str">
        <f t="shared" si="0"/>
        <v>H02_2782</v>
      </c>
      <c r="B61" s="210" t="s">
        <v>785</v>
      </c>
      <c r="C61">
        <v>2782</v>
      </c>
      <c r="D61" t="s">
        <v>150</v>
      </c>
      <c r="E61" s="211" t="str">
        <f t="shared" si="1"/>
        <v>_</v>
      </c>
      <c r="I61" s="211" t="str">
        <f t="shared" si="2"/>
        <v>_</v>
      </c>
    </row>
    <row r="62" spans="1:9" x14ac:dyDescent="0.25">
      <c r="A62" s="211" t="str">
        <f t="shared" ref="A62:A128" si="3">B62&amp;"_"&amp;C62</f>
        <v>H02_6756</v>
      </c>
      <c r="B62" s="210" t="s">
        <v>785</v>
      </c>
      <c r="C62">
        <v>6756</v>
      </c>
      <c r="D62" t="s">
        <v>1722</v>
      </c>
      <c r="E62" s="211" t="str">
        <f t="shared" si="1"/>
        <v>_</v>
      </c>
      <c r="I62" s="211" t="str">
        <f t="shared" si="2"/>
        <v>_</v>
      </c>
    </row>
    <row r="63" spans="1:9" x14ac:dyDescent="0.25">
      <c r="A63" s="211" t="str">
        <f t="shared" si="3"/>
        <v>H02_6757</v>
      </c>
      <c r="B63" s="210" t="s">
        <v>785</v>
      </c>
      <c r="C63">
        <v>6757</v>
      </c>
      <c r="D63" t="s">
        <v>1723</v>
      </c>
      <c r="E63" s="211" t="str">
        <f t="shared" si="1"/>
        <v>_</v>
      </c>
      <c r="I63" s="211" t="str">
        <f t="shared" si="2"/>
        <v>_</v>
      </c>
    </row>
    <row r="64" spans="1:9" x14ac:dyDescent="0.25">
      <c r="A64" s="211" t="str">
        <f t="shared" si="3"/>
        <v>H02_6758</v>
      </c>
      <c r="B64" s="210" t="s">
        <v>785</v>
      </c>
      <c r="C64">
        <v>6758</v>
      </c>
      <c r="D64" t="s">
        <v>1724</v>
      </c>
      <c r="E64" s="211" t="str">
        <f t="shared" si="1"/>
        <v>_</v>
      </c>
      <c r="I64" s="211" t="str">
        <f t="shared" si="2"/>
        <v>_</v>
      </c>
    </row>
    <row r="65" spans="1:9" x14ac:dyDescent="0.25">
      <c r="A65" s="211" t="str">
        <f t="shared" si="3"/>
        <v>H02_6759</v>
      </c>
      <c r="B65" s="210" t="s">
        <v>785</v>
      </c>
      <c r="C65">
        <v>6759</v>
      </c>
      <c r="D65" t="s">
        <v>1725</v>
      </c>
      <c r="E65" s="211" t="str">
        <f t="shared" si="1"/>
        <v>_</v>
      </c>
      <c r="I65" s="211" t="str">
        <f t="shared" si="2"/>
        <v>_</v>
      </c>
    </row>
    <row r="66" spans="1:9" x14ac:dyDescent="0.25">
      <c r="A66" s="211" t="str">
        <f t="shared" si="3"/>
        <v>H02_6760</v>
      </c>
      <c r="B66" s="210" t="s">
        <v>785</v>
      </c>
      <c r="C66">
        <v>6760</v>
      </c>
      <c r="D66" t="s">
        <v>1726</v>
      </c>
      <c r="E66" s="211" t="str">
        <f t="shared" si="1"/>
        <v>_</v>
      </c>
      <c r="I66" s="211" t="str">
        <f t="shared" si="2"/>
        <v>_</v>
      </c>
    </row>
    <row r="67" spans="1:9" x14ac:dyDescent="0.25">
      <c r="A67" s="211" t="str">
        <f t="shared" si="3"/>
        <v>H02_6761</v>
      </c>
      <c r="B67" s="210" t="s">
        <v>785</v>
      </c>
      <c r="C67">
        <v>6761</v>
      </c>
      <c r="D67" t="s">
        <v>1727</v>
      </c>
      <c r="E67" s="211" t="str">
        <f t="shared" si="1"/>
        <v>_</v>
      </c>
      <c r="I67" s="211" t="str">
        <f t="shared" si="2"/>
        <v>_</v>
      </c>
    </row>
    <row r="68" spans="1:9" x14ac:dyDescent="0.25">
      <c r="A68" s="211" t="str">
        <f t="shared" si="3"/>
        <v>H02_6762</v>
      </c>
      <c r="B68" s="210" t="s">
        <v>785</v>
      </c>
      <c r="C68">
        <v>6762</v>
      </c>
      <c r="D68" t="s">
        <v>1712</v>
      </c>
      <c r="E68" s="211" t="str">
        <f t="shared" si="1"/>
        <v>_</v>
      </c>
      <c r="I68" s="211" t="str">
        <f t="shared" si="2"/>
        <v>_</v>
      </c>
    </row>
    <row r="69" spans="1:9" x14ac:dyDescent="0.25">
      <c r="A69" s="211" t="str">
        <f t="shared" si="3"/>
        <v>H02_6763</v>
      </c>
      <c r="B69" s="210" t="s">
        <v>785</v>
      </c>
      <c r="C69">
        <v>6763</v>
      </c>
      <c r="D69" t="s">
        <v>1713</v>
      </c>
      <c r="E69" s="211" t="str">
        <f t="shared" si="1"/>
        <v>_</v>
      </c>
      <c r="I69" s="211" t="str">
        <f t="shared" si="2"/>
        <v>_</v>
      </c>
    </row>
    <row r="70" spans="1:9" x14ac:dyDescent="0.25">
      <c r="A70" s="211" t="str">
        <f t="shared" si="3"/>
        <v>H02_6764</v>
      </c>
      <c r="B70" s="210" t="s">
        <v>785</v>
      </c>
      <c r="C70">
        <v>6764</v>
      </c>
      <c r="D70" t="s">
        <v>1714</v>
      </c>
      <c r="E70" s="211" t="str">
        <f t="shared" si="1"/>
        <v>_</v>
      </c>
      <c r="I70" s="211" t="str">
        <f t="shared" si="2"/>
        <v>_</v>
      </c>
    </row>
    <row r="71" spans="1:9" x14ac:dyDescent="0.25">
      <c r="A71" s="211" t="str">
        <f t="shared" si="3"/>
        <v>H02_6765</v>
      </c>
      <c r="B71" s="210" t="s">
        <v>785</v>
      </c>
      <c r="C71">
        <v>6765</v>
      </c>
      <c r="D71" t="s">
        <v>1715</v>
      </c>
      <c r="E71" s="211" t="str">
        <f t="shared" ref="E71:E140" si="4">F71&amp;"_"&amp;G71</f>
        <v>_</v>
      </c>
      <c r="I71" s="211" t="str">
        <f t="shared" ref="I71:I140" si="5">J71&amp;"_"&amp;K71</f>
        <v>_</v>
      </c>
    </row>
    <row r="72" spans="1:9" x14ac:dyDescent="0.25">
      <c r="A72" s="211" t="str">
        <f t="shared" si="3"/>
        <v>H02_6767</v>
      </c>
      <c r="B72" s="210" t="s">
        <v>785</v>
      </c>
      <c r="C72">
        <v>6767</v>
      </c>
      <c r="D72" t="s">
        <v>708</v>
      </c>
      <c r="E72" s="211" t="str">
        <f t="shared" si="4"/>
        <v>_</v>
      </c>
      <c r="I72" s="211" t="str">
        <f t="shared" si="5"/>
        <v>_</v>
      </c>
    </row>
    <row r="73" spans="1:9" x14ac:dyDescent="0.25">
      <c r="A73" s="211" t="str">
        <f t="shared" si="3"/>
        <v>H02_6769</v>
      </c>
      <c r="B73" s="210" t="s">
        <v>785</v>
      </c>
      <c r="C73">
        <v>6769</v>
      </c>
      <c r="D73" t="s">
        <v>1728</v>
      </c>
      <c r="E73" s="211" t="str">
        <f t="shared" si="4"/>
        <v>_</v>
      </c>
      <c r="I73" s="211" t="str">
        <f t="shared" si="5"/>
        <v>_</v>
      </c>
    </row>
    <row r="74" spans="1:9" x14ac:dyDescent="0.25">
      <c r="A74" s="211" t="str">
        <f t="shared" si="3"/>
        <v>H03_258</v>
      </c>
      <c r="B74" s="210" t="s">
        <v>786</v>
      </c>
      <c r="C74">
        <v>258</v>
      </c>
      <c r="D74" t="s">
        <v>1089</v>
      </c>
      <c r="E74" s="211" t="str">
        <f t="shared" si="4"/>
        <v>_</v>
      </c>
      <c r="I74" s="211" t="str">
        <f t="shared" si="5"/>
        <v>_</v>
      </c>
    </row>
    <row r="75" spans="1:9" x14ac:dyDescent="0.25">
      <c r="A75" s="211" t="str">
        <f t="shared" si="3"/>
        <v>H03_516</v>
      </c>
      <c r="B75" s="210" t="s">
        <v>786</v>
      </c>
      <c r="C75">
        <v>516</v>
      </c>
      <c r="D75" t="s">
        <v>1600</v>
      </c>
      <c r="E75" s="211" t="str">
        <f t="shared" si="4"/>
        <v>_</v>
      </c>
      <c r="I75" s="211" t="str">
        <f t="shared" si="5"/>
        <v>_</v>
      </c>
    </row>
    <row r="76" spans="1:9" x14ac:dyDescent="0.25">
      <c r="A76" s="211" t="str">
        <f t="shared" si="3"/>
        <v>H03_656</v>
      </c>
      <c r="B76" s="210" t="s">
        <v>786</v>
      </c>
      <c r="C76">
        <v>656</v>
      </c>
      <c r="D76" t="s">
        <v>378</v>
      </c>
      <c r="E76" s="211" t="str">
        <f t="shared" si="4"/>
        <v>_</v>
      </c>
      <c r="I76" s="211" t="str">
        <f t="shared" si="5"/>
        <v>_</v>
      </c>
    </row>
    <row r="77" spans="1:9" x14ac:dyDescent="0.25">
      <c r="A77" s="211" t="str">
        <f t="shared" si="3"/>
        <v>H03_6746</v>
      </c>
      <c r="B77" s="210" t="s">
        <v>786</v>
      </c>
      <c r="C77">
        <v>6746</v>
      </c>
      <c r="D77" t="s">
        <v>1721</v>
      </c>
      <c r="E77" s="211" t="str">
        <f t="shared" si="4"/>
        <v>_</v>
      </c>
      <c r="I77" s="211" t="str">
        <f t="shared" si="5"/>
        <v>_</v>
      </c>
    </row>
    <row r="78" spans="1:9" x14ac:dyDescent="0.25">
      <c r="A78" s="211" t="str">
        <f t="shared" si="3"/>
        <v>H03_6750</v>
      </c>
      <c r="B78" s="210" t="s">
        <v>786</v>
      </c>
      <c r="C78">
        <v>6750</v>
      </c>
      <c r="D78" t="s">
        <v>1709</v>
      </c>
      <c r="E78" s="211" t="str">
        <f t="shared" si="4"/>
        <v>_</v>
      </c>
      <c r="I78" s="211" t="str">
        <f t="shared" si="5"/>
        <v>_</v>
      </c>
    </row>
    <row r="79" spans="1:9" x14ac:dyDescent="0.25">
      <c r="A79" s="211" t="str">
        <f t="shared" si="3"/>
        <v>H03_6752</v>
      </c>
      <c r="B79" s="210" t="s">
        <v>786</v>
      </c>
      <c r="C79">
        <v>6752</v>
      </c>
      <c r="D79" t="s">
        <v>1710</v>
      </c>
      <c r="E79" s="211" t="str">
        <f t="shared" si="4"/>
        <v>_</v>
      </c>
      <c r="I79" s="211" t="str">
        <f t="shared" si="5"/>
        <v>_</v>
      </c>
    </row>
    <row r="80" spans="1:9" x14ac:dyDescent="0.25">
      <c r="A80" s="211" t="str">
        <f t="shared" si="3"/>
        <v>H03_6754</v>
      </c>
      <c r="B80" s="210" t="s">
        <v>786</v>
      </c>
      <c r="C80">
        <v>6754</v>
      </c>
      <c r="D80" t="s">
        <v>1711</v>
      </c>
      <c r="E80" s="211" t="str">
        <f t="shared" si="4"/>
        <v>_</v>
      </c>
      <c r="I80" s="211" t="str">
        <f t="shared" si="5"/>
        <v>_</v>
      </c>
    </row>
    <row r="81" spans="1:9" x14ac:dyDescent="0.25">
      <c r="A81" s="211" t="str">
        <f t="shared" si="3"/>
        <v>H03_6768</v>
      </c>
      <c r="B81" s="210" t="s">
        <v>786</v>
      </c>
      <c r="C81">
        <v>6768</v>
      </c>
      <c r="D81" t="s">
        <v>1729</v>
      </c>
      <c r="E81" s="211" t="str">
        <f t="shared" si="4"/>
        <v>_</v>
      </c>
      <c r="I81" s="211" t="str">
        <f t="shared" si="5"/>
        <v>_</v>
      </c>
    </row>
    <row r="82" spans="1:9" x14ac:dyDescent="0.25">
      <c r="A82" s="211" t="str">
        <f t="shared" si="3"/>
        <v>H03_6782</v>
      </c>
      <c r="B82" s="210" t="s">
        <v>786</v>
      </c>
      <c r="C82">
        <v>6782</v>
      </c>
      <c r="D82" t="s">
        <v>1716</v>
      </c>
      <c r="E82" s="211" t="str">
        <f t="shared" si="4"/>
        <v>_</v>
      </c>
      <c r="I82" s="211" t="str">
        <f t="shared" si="5"/>
        <v>_</v>
      </c>
    </row>
    <row r="83" spans="1:9" x14ac:dyDescent="0.25">
      <c r="A83" s="211" t="str">
        <f t="shared" si="3"/>
        <v>H03_6784</v>
      </c>
      <c r="B83" s="210" t="s">
        <v>786</v>
      </c>
      <c r="C83">
        <v>6784</v>
      </c>
      <c r="D83" t="s">
        <v>1717</v>
      </c>
      <c r="E83" s="211" t="str">
        <f t="shared" si="4"/>
        <v>_</v>
      </c>
      <c r="I83" s="211" t="str">
        <f t="shared" si="5"/>
        <v>_</v>
      </c>
    </row>
    <row r="84" spans="1:9" x14ac:dyDescent="0.25">
      <c r="A84" s="211" t="str">
        <f t="shared" si="3"/>
        <v>H03_6786</v>
      </c>
      <c r="B84" s="210" t="s">
        <v>786</v>
      </c>
      <c r="C84">
        <v>6786</v>
      </c>
      <c r="D84" t="s">
        <v>1718</v>
      </c>
      <c r="E84" s="211" t="str">
        <f t="shared" si="4"/>
        <v>_</v>
      </c>
      <c r="I84" s="211" t="str">
        <f t="shared" si="5"/>
        <v>_</v>
      </c>
    </row>
    <row r="85" spans="1:9" x14ac:dyDescent="0.25">
      <c r="A85" s="211" t="str">
        <f t="shared" si="3"/>
        <v>H03_6788</v>
      </c>
      <c r="B85" s="210" t="s">
        <v>786</v>
      </c>
      <c r="C85">
        <v>6788</v>
      </c>
      <c r="D85" t="s">
        <v>1719</v>
      </c>
      <c r="E85" s="211" t="str">
        <f t="shared" si="4"/>
        <v>_</v>
      </c>
      <c r="I85" s="211" t="str">
        <f t="shared" si="5"/>
        <v>_</v>
      </c>
    </row>
    <row r="86" spans="1:9" x14ac:dyDescent="0.25">
      <c r="A86" s="211" t="str">
        <f t="shared" si="3"/>
        <v>H03_6790</v>
      </c>
      <c r="B86" s="210" t="s">
        <v>786</v>
      </c>
      <c r="C86">
        <v>6790</v>
      </c>
      <c r="D86" t="s">
        <v>1720</v>
      </c>
      <c r="E86" s="211" t="str">
        <f t="shared" si="4"/>
        <v>_</v>
      </c>
      <c r="I86" s="211" t="str">
        <f t="shared" si="5"/>
        <v>_</v>
      </c>
    </row>
    <row r="87" spans="1:9" x14ac:dyDescent="0.25">
      <c r="A87" s="211" t="str">
        <f t="shared" si="3"/>
        <v>H04_265</v>
      </c>
      <c r="B87" s="210" t="s">
        <v>787</v>
      </c>
      <c r="C87">
        <v>265</v>
      </c>
      <c r="D87" t="s">
        <v>1095</v>
      </c>
      <c r="E87" s="211" t="str">
        <f t="shared" si="4"/>
        <v>_</v>
      </c>
      <c r="I87" s="211" t="str">
        <f t="shared" si="5"/>
        <v>_</v>
      </c>
    </row>
    <row r="88" spans="1:9" x14ac:dyDescent="0.25">
      <c r="A88" s="211" t="str">
        <f t="shared" si="3"/>
        <v>H04_331</v>
      </c>
      <c r="B88" s="210" t="s">
        <v>787</v>
      </c>
      <c r="C88">
        <v>331</v>
      </c>
      <c r="D88" t="s">
        <v>1096</v>
      </c>
      <c r="E88" s="211" t="str">
        <f t="shared" si="4"/>
        <v>_</v>
      </c>
      <c r="I88" s="211" t="str">
        <f t="shared" si="5"/>
        <v>_</v>
      </c>
    </row>
    <row r="89" spans="1:9" x14ac:dyDescent="0.25">
      <c r="A89" s="211" t="str">
        <f t="shared" si="3"/>
        <v>H05_265</v>
      </c>
      <c r="B89" s="210" t="s">
        <v>788</v>
      </c>
      <c r="C89">
        <v>265</v>
      </c>
      <c r="D89" t="s">
        <v>1095</v>
      </c>
      <c r="E89" s="211" t="str">
        <f t="shared" si="4"/>
        <v>_</v>
      </c>
      <c r="I89" s="211" t="str">
        <f t="shared" si="5"/>
        <v>_</v>
      </c>
    </row>
    <row r="90" spans="1:9" x14ac:dyDescent="0.25">
      <c r="A90" s="211" t="str">
        <f t="shared" si="3"/>
        <v>H05_266</v>
      </c>
      <c r="B90" s="210" t="s">
        <v>788</v>
      </c>
      <c r="C90">
        <v>266</v>
      </c>
      <c r="D90" t="s">
        <v>1097</v>
      </c>
      <c r="E90" s="211" t="str">
        <f t="shared" si="4"/>
        <v>_</v>
      </c>
      <c r="I90" s="211" t="str">
        <f t="shared" si="5"/>
        <v>_</v>
      </c>
    </row>
    <row r="91" spans="1:9" x14ac:dyDescent="0.25">
      <c r="A91" s="211" t="str">
        <f t="shared" si="3"/>
        <v>H05_331</v>
      </c>
      <c r="B91" s="210" t="s">
        <v>788</v>
      </c>
      <c r="C91">
        <v>331</v>
      </c>
      <c r="D91" t="s">
        <v>1096</v>
      </c>
      <c r="E91" s="211" t="str">
        <f t="shared" si="4"/>
        <v>_</v>
      </c>
      <c r="I91" s="211" t="str">
        <f t="shared" si="5"/>
        <v>_</v>
      </c>
    </row>
    <row r="92" spans="1:9" x14ac:dyDescent="0.25">
      <c r="A92" s="211" t="str">
        <f t="shared" si="3"/>
        <v>H05_1095</v>
      </c>
      <c r="B92" s="210" t="s">
        <v>788</v>
      </c>
      <c r="C92">
        <v>1095</v>
      </c>
      <c r="D92" t="s">
        <v>1351</v>
      </c>
      <c r="E92" s="211" t="str">
        <f t="shared" si="4"/>
        <v>_</v>
      </c>
      <c r="I92" s="211" t="str">
        <f t="shared" si="5"/>
        <v>_</v>
      </c>
    </row>
    <row r="93" spans="1:9" x14ac:dyDescent="0.25">
      <c r="A93" s="211" t="str">
        <f t="shared" si="3"/>
        <v>H05_1096</v>
      </c>
      <c r="B93" s="210" t="s">
        <v>788</v>
      </c>
      <c r="C93">
        <v>1096</v>
      </c>
      <c r="D93" t="s">
        <v>1352</v>
      </c>
      <c r="E93" s="211" t="str">
        <f t="shared" si="4"/>
        <v>_</v>
      </c>
      <c r="I93" s="211" t="str">
        <f t="shared" si="5"/>
        <v>_</v>
      </c>
    </row>
    <row r="94" spans="1:9" x14ac:dyDescent="0.25">
      <c r="A94" s="211" t="str">
        <f t="shared" si="3"/>
        <v>H05_1097</v>
      </c>
      <c r="B94" s="210" t="s">
        <v>788</v>
      </c>
      <c r="C94">
        <v>1097</v>
      </c>
      <c r="D94" t="s">
        <v>356</v>
      </c>
      <c r="E94" s="211" t="str">
        <f t="shared" si="4"/>
        <v>_</v>
      </c>
      <c r="I94" s="211" t="str">
        <f t="shared" si="5"/>
        <v>_</v>
      </c>
    </row>
    <row r="95" spans="1:9" x14ac:dyDescent="0.25">
      <c r="A95" s="211" t="str">
        <f t="shared" si="3"/>
        <v>H05_1098</v>
      </c>
      <c r="B95" s="210" t="s">
        <v>788</v>
      </c>
      <c r="C95">
        <v>1098</v>
      </c>
      <c r="D95" t="s">
        <v>357</v>
      </c>
      <c r="E95" s="211" t="str">
        <f t="shared" si="4"/>
        <v>_</v>
      </c>
      <c r="I95" s="211" t="str">
        <f t="shared" si="5"/>
        <v>_</v>
      </c>
    </row>
    <row r="96" spans="1:9" x14ac:dyDescent="0.25">
      <c r="A96" s="211" t="str">
        <f t="shared" si="3"/>
        <v>H05_1099</v>
      </c>
      <c r="B96" s="210" t="s">
        <v>788</v>
      </c>
      <c r="C96">
        <v>1099</v>
      </c>
      <c r="D96" t="s">
        <v>358</v>
      </c>
      <c r="E96" s="211" t="str">
        <f t="shared" si="4"/>
        <v>_</v>
      </c>
      <c r="I96" s="211" t="str">
        <f t="shared" si="5"/>
        <v>_</v>
      </c>
    </row>
    <row r="97" spans="1:9" x14ac:dyDescent="0.25">
      <c r="A97" s="211" t="str">
        <f t="shared" si="3"/>
        <v>H05_1100</v>
      </c>
      <c r="B97" s="210" t="s">
        <v>788</v>
      </c>
      <c r="C97">
        <v>1100</v>
      </c>
      <c r="D97" t="s">
        <v>359</v>
      </c>
      <c r="E97" s="211" t="str">
        <f t="shared" si="4"/>
        <v>_</v>
      </c>
      <c r="I97" s="211" t="str">
        <f t="shared" si="5"/>
        <v>_</v>
      </c>
    </row>
    <row r="98" spans="1:9" x14ac:dyDescent="0.25">
      <c r="A98" s="211" t="str">
        <f t="shared" si="3"/>
        <v>H05_1869</v>
      </c>
      <c r="B98" s="210" t="s">
        <v>788</v>
      </c>
      <c r="C98">
        <v>1869</v>
      </c>
      <c r="D98" t="s">
        <v>360</v>
      </c>
      <c r="E98" s="211" t="str">
        <f t="shared" si="4"/>
        <v>_</v>
      </c>
      <c r="I98" s="211" t="str">
        <f t="shared" si="5"/>
        <v>_</v>
      </c>
    </row>
    <row r="99" spans="1:9" x14ac:dyDescent="0.25">
      <c r="A99" s="211" t="str">
        <f t="shared" si="3"/>
        <v>H05_1870</v>
      </c>
      <c r="B99" s="210" t="s">
        <v>788</v>
      </c>
      <c r="C99">
        <v>1870</v>
      </c>
      <c r="D99" t="s">
        <v>361</v>
      </c>
      <c r="E99" s="211" t="str">
        <f t="shared" si="4"/>
        <v>_</v>
      </c>
      <c r="I99" s="211" t="str">
        <f t="shared" si="5"/>
        <v>_</v>
      </c>
    </row>
    <row r="100" spans="1:9" x14ac:dyDescent="0.25">
      <c r="A100" s="211" t="str">
        <f t="shared" si="3"/>
        <v>H05_1872</v>
      </c>
      <c r="B100" s="210" t="s">
        <v>788</v>
      </c>
      <c r="C100">
        <v>1872</v>
      </c>
      <c r="D100" t="s">
        <v>362</v>
      </c>
      <c r="E100" s="211" t="str">
        <f t="shared" si="4"/>
        <v>_</v>
      </c>
      <c r="I100" s="211" t="str">
        <f t="shared" si="5"/>
        <v>_</v>
      </c>
    </row>
    <row r="101" spans="1:9" x14ac:dyDescent="0.25">
      <c r="A101" s="211" t="str">
        <f t="shared" si="3"/>
        <v>H05_1873</v>
      </c>
      <c r="B101" s="210" t="s">
        <v>788</v>
      </c>
      <c r="C101">
        <v>1873</v>
      </c>
      <c r="D101" t="s">
        <v>363</v>
      </c>
      <c r="E101" s="211" t="str">
        <f t="shared" si="4"/>
        <v>_</v>
      </c>
      <c r="I101" s="211" t="str">
        <f t="shared" si="5"/>
        <v>_</v>
      </c>
    </row>
    <row r="102" spans="1:9" x14ac:dyDescent="0.25">
      <c r="A102" s="211" t="str">
        <f t="shared" si="3"/>
        <v>H05_1874</v>
      </c>
      <c r="B102" s="210" t="s">
        <v>788</v>
      </c>
      <c r="C102">
        <v>1874</v>
      </c>
      <c r="D102" t="s">
        <v>364</v>
      </c>
      <c r="E102" s="211" t="str">
        <f t="shared" si="4"/>
        <v>_</v>
      </c>
      <c r="I102" s="211" t="str">
        <f t="shared" si="5"/>
        <v>_</v>
      </c>
    </row>
    <row r="103" spans="1:9" x14ac:dyDescent="0.25">
      <c r="A103" s="211" t="str">
        <f t="shared" si="3"/>
        <v>H05_2325</v>
      </c>
      <c r="B103" s="210" t="s">
        <v>788</v>
      </c>
      <c r="C103">
        <v>2325</v>
      </c>
      <c r="D103" t="s">
        <v>366</v>
      </c>
      <c r="E103" s="211" t="str">
        <f t="shared" si="4"/>
        <v>_</v>
      </c>
      <c r="I103" s="211" t="str">
        <f t="shared" si="5"/>
        <v>_</v>
      </c>
    </row>
    <row r="104" spans="1:9" x14ac:dyDescent="0.25">
      <c r="A104" s="211" t="str">
        <f t="shared" si="3"/>
        <v>H05_2326</v>
      </c>
      <c r="B104" s="210" t="s">
        <v>788</v>
      </c>
      <c r="C104">
        <v>2326</v>
      </c>
      <c r="D104" t="s">
        <v>367</v>
      </c>
      <c r="E104" s="211" t="str">
        <f t="shared" si="4"/>
        <v>_</v>
      </c>
      <c r="I104" s="211" t="str">
        <f t="shared" si="5"/>
        <v>_</v>
      </c>
    </row>
    <row r="105" spans="1:9" x14ac:dyDescent="0.25">
      <c r="A105" s="211" t="str">
        <f t="shared" si="3"/>
        <v>H05_2327</v>
      </c>
      <c r="B105" s="210" t="s">
        <v>788</v>
      </c>
      <c r="C105">
        <v>2327</v>
      </c>
      <c r="D105" t="s">
        <v>368</v>
      </c>
      <c r="E105" s="211" t="str">
        <f t="shared" si="4"/>
        <v>_</v>
      </c>
      <c r="I105" s="211" t="str">
        <f t="shared" si="5"/>
        <v>_</v>
      </c>
    </row>
    <row r="106" spans="1:9" x14ac:dyDescent="0.25">
      <c r="A106" s="211" t="str">
        <f t="shared" si="3"/>
        <v>H05_2328</v>
      </c>
      <c r="B106" s="210" t="s">
        <v>788</v>
      </c>
      <c r="C106">
        <v>2328</v>
      </c>
      <c r="D106" t="s">
        <v>369</v>
      </c>
      <c r="E106" s="211" t="str">
        <f t="shared" si="4"/>
        <v>_</v>
      </c>
      <c r="I106" s="211" t="str">
        <f t="shared" si="5"/>
        <v>_</v>
      </c>
    </row>
    <row r="107" spans="1:9" x14ac:dyDescent="0.25">
      <c r="A107" s="211" t="str">
        <f t="shared" si="3"/>
        <v>H05_2645</v>
      </c>
      <c r="B107" s="210" t="s">
        <v>788</v>
      </c>
      <c r="C107">
        <v>2645</v>
      </c>
      <c r="D107" t="s">
        <v>632</v>
      </c>
      <c r="E107" s="211" t="str">
        <f t="shared" si="4"/>
        <v>_</v>
      </c>
      <c r="I107" s="211" t="str">
        <f t="shared" si="5"/>
        <v>_</v>
      </c>
    </row>
    <row r="108" spans="1:9" x14ac:dyDescent="0.25">
      <c r="A108" s="211" t="str">
        <f t="shared" si="3"/>
        <v>H06_1047</v>
      </c>
      <c r="B108" s="210" t="s">
        <v>789</v>
      </c>
      <c r="C108">
        <v>1047</v>
      </c>
      <c r="D108" t="s">
        <v>341</v>
      </c>
      <c r="E108" s="211" t="str">
        <f t="shared" si="4"/>
        <v>_</v>
      </c>
      <c r="I108" s="211" t="str">
        <f t="shared" si="5"/>
        <v>_</v>
      </c>
    </row>
    <row r="109" spans="1:9" x14ac:dyDescent="0.25">
      <c r="A109" s="211" t="str">
        <f t="shared" si="3"/>
        <v>H06_3055</v>
      </c>
      <c r="B109" s="210" t="s">
        <v>789</v>
      </c>
      <c r="C109">
        <v>3055</v>
      </c>
      <c r="D109" t="s">
        <v>719</v>
      </c>
      <c r="E109" s="211" t="str">
        <f t="shared" si="4"/>
        <v>_</v>
      </c>
      <c r="I109" s="211" t="str">
        <f t="shared" si="5"/>
        <v>_</v>
      </c>
    </row>
    <row r="110" spans="1:9" x14ac:dyDescent="0.25">
      <c r="A110" s="211" t="str">
        <f t="shared" si="3"/>
        <v>H06_6520</v>
      </c>
      <c r="B110" s="210" t="s">
        <v>789</v>
      </c>
      <c r="C110">
        <v>6520</v>
      </c>
      <c r="D110" t="s">
        <v>1098</v>
      </c>
      <c r="E110" s="211" t="str">
        <f t="shared" si="4"/>
        <v>_</v>
      </c>
      <c r="I110" s="211" t="str">
        <f t="shared" si="5"/>
        <v>_</v>
      </c>
    </row>
    <row r="111" spans="1:9" x14ac:dyDescent="0.25">
      <c r="A111" s="211" t="str">
        <f t="shared" si="3"/>
        <v>H06_6521</v>
      </c>
      <c r="B111" s="210" t="s">
        <v>789</v>
      </c>
      <c r="C111">
        <v>6521</v>
      </c>
      <c r="D111" t="s">
        <v>214</v>
      </c>
      <c r="E111" s="211" t="str">
        <f t="shared" si="4"/>
        <v>_</v>
      </c>
      <c r="I111" s="211" t="str">
        <f t="shared" si="5"/>
        <v>_</v>
      </c>
    </row>
    <row r="112" spans="1:9" x14ac:dyDescent="0.25">
      <c r="A112" s="211" t="str">
        <f t="shared" si="3"/>
        <v>H06_6522</v>
      </c>
      <c r="B112" s="210" t="s">
        <v>789</v>
      </c>
      <c r="C112">
        <v>6522</v>
      </c>
      <c r="D112" t="s">
        <v>722</v>
      </c>
      <c r="E112" s="211" t="str">
        <f t="shared" si="4"/>
        <v>_</v>
      </c>
      <c r="I112" s="211" t="str">
        <f t="shared" si="5"/>
        <v>_</v>
      </c>
    </row>
    <row r="113" spans="1:9" x14ac:dyDescent="0.25">
      <c r="A113" s="211" t="str">
        <f t="shared" si="3"/>
        <v>H06_6766</v>
      </c>
      <c r="B113" s="210" t="s">
        <v>789</v>
      </c>
      <c r="C113">
        <v>6766</v>
      </c>
      <c r="D113" t="s">
        <v>1730</v>
      </c>
      <c r="E113" s="211" t="str">
        <f t="shared" si="4"/>
        <v>_</v>
      </c>
      <c r="I113" s="211" t="str">
        <f t="shared" si="5"/>
        <v>_</v>
      </c>
    </row>
    <row r="114" spans="1:9" x14ac:dyDescent="0.25">
      <c r="A114" s="211" t="str">
        <f t="shared" si="3"/>
        <v>H06_6792</v>
      </c>
      <c r="B114" s="210" t="s">
        <v>789</v>
      </c>
      <c r="C114">
        <v>6792</v>
      </c>
      <c r="D114" t="s">
        <v>1601</v>
      </c>
      <c r="E114" s="211" t="str">
        <f t="shared" si="4"/>
        <v>_</v>
      </c>
      <c r="I114" s="211" t="str">
        <f t="shared" si="5"/>
        <v>_</v>
      </c>
    </row>
    <row r="115" spans="1:9" x14ac:dyDescent="0.25">
      <c r="A115" s="211" t="str">
        <f t="shared" si="3"/>
        <v>H07_1934</v>
      </c>
      <c r="B115" s="210" t="s">
        <v>790</v>
      </c>
      <c r="C115">
        <v>1934</v>
      </c>
      <c r="D115" t="s">
        <v>62</v>
      </c>
      <c r="E115" s="211" t="str">
        <f t="shared" si="4"/>
        <v>_</v>
      </c>
      <c r="I115" s="211" t="str">
        <f t="shared" si="5"/>
        <v>_</v>
      </c>
    </row>
    <row r="116" spans="1:9" x14ac:dyDescent="0.25">
      <c r="A116" s="211" t="str">
        <f t="shared" si="3"/>
        <v>H07_2014</v>
      </c>
      <c r="B116" s="210" t="s">
        <v>790</v>
      </c>
      <c r="C116">
        <v>2014</v>
      </c>
      <c r="D116" t="s">
        <v>1099</v>
      </c>
      <c r="E116" s="211" t="str">
        <f t="shared" si="4"/>
        <v>_</v>
      </c>
      <c r="I116" s="211" t="str">
        <f t="shared" si="5"/>
        <v>_</v>
      </c>
    </row>
    <row r="117" spans="1:9" x14ac:dyDescent="0.25">
      <c r="A117" s="211" t="str">
        <f t="shared" si="3"/>
        <v>H07_2017</v>
      </c>
      <c r="B117" s="210" t="s">
        <v>790</v>
      </c>
      <c r="C117">
        <v>2017</v>
      </c>
      <c r="D117" t="s">
        <v>1100</v>
      </c>
      <c r="E117" s="211" t="str">
        <f t="shared" si="4"/>
        <v>_</v>
      </c>
      <c r="I117" s="211" t="str">
        <f t="shared" si="5"/>
        <v>_</v>
      </c>
    </row>
    <row r="118" spans="1:9" x14ac:dyDescent="0.25">
      <c r="A118" s="211" t="str">
        <f t="shared" si="3"/>
        <v>H07_2717</v>
      </c>
      <c r="B118" s="210" t="s">
        <v>790</v>
      </c>
      <c r="C118">
        <v>2717</v>
      </c>
      <c r="D118" t="s">
        <v>1104</v>
      </c>
      <c r="E118" s="211" t="str">
        <f t="shared" si="4"/>
        <v>_</v>
      </c>
      <c r="I118" s="211" t="str">
        <f t="shared" si="5"/>
        <v>_</v>
      </c>
    </row>
    <row r="119" spans="1:9" x14ac:dyDescent="0.25">
      <c r="A119" s="211" t="str">
        <f t="shared" si="3"/>
        <v>H07_2741</v>
      </c>
      <c r="B119" s="210" t="s">
        <v>790</v>
      </c>
      <c r="C119">
        <v>2741</v>
      </c>
      <c r="D119" t="s">
        <v>1105</v>
      </c>
      <c r="E119" s="211" t="str">
        <f t="shared" si="4"/>
        <v>_</v>
      </c>
      <c r="I119" s="211" t="str">
        <f t="shared" si="5"/>
        <v>_</v>
      </c>
    </row>
    <row r="120" spans="1:9" x14ac:dyDescent="0.25">
      <c r="A120" s="211" t="str">
        <f t="shared" si="3"/>
        <v>H07_2783</v>
      </c>
      <c r="B120" s="210" t="s">
        <v>790</v>
      </c>
      <c r="C120">
        <v>2783</v>
      </c>
      <c r="D120" t="s">
        <v>1106</v>
      </c>
      <c r="E120" s="211" t="str">
        <f t="shared" si="4"/>
        <v>_</v>
      </c>
      <c r="I120" s="211" t="str">
        <f t="shared" si="5"/>
        <v>_</v>
      </c>
    </row>
    <row r="121" spans="1:9" x14ac:dyDescent="0.25">
      <c r="A121" s="211" t="str">
        <f t="shared" si="3"/>
        <v>H07_2801</v>
      </c>
      <c r="B121" s="210" t="s">
        <v>790</v>
      </c>
      <c r="C121">
        <v>2801</v>
      </c>
      <c r="D121" t="s">
        <v>1107</v>
      </c>
      <c r="E121" s="211" t="str">
        <f t="shared" si="4"/>
        <v>_</v>
      </c>
      <c r="I121" s="211" t="str">
        <f t="shared" si="5"/>
        <v>_</v>
      </c>
    </row>
    <row r="122" spans="1:9" x14ac:dyDescent="0.25">
      <c r="A122" s="211" t="str">
        <f t="shared" si="3"/>
        <v>H07_6660</v>
      </c>
      <c r="B122" s="210" t="s">
        <v>790</v>
      </c>
      <c r="C122">
        <v>6660</v>
      </c>
      <c r="D122" t="s">
        <v>1102</v>
      </c>
      <c r="E122" s="211" t="str">
        <f t="shared" si="4"/>
        <v>_</v>
      </c>
      <c r="I122" s="211" t="str">
        <f t="shared" si="5"/>
        <v>_</v>
      </c>
    </row>
    <row r="123" spans="1:9" x14ac:dyDescent="0.25">
      <c r="A123" s="211" t="str">
        <f t="shared" si="3"/>
        <v>H07_6664</v>
      </c>
      <c r="B123" s="210" t="s">
        <v>790</v>
      </c>
      <c r="C123">
        <v>6664</v>
      </c>
      <c r="D123" t="s">
        <v>1103</v>
      </c>
      <c r="E123" s="211" t="str">
        <f t="shared" si="4"/>
        <v>_</v>
      </c>
      <c r="I123" s="211" t="str">
        <f t="shared" si="5"/>
        <v>_</v>
      </c>
    </row>
    <row r="124" spans="1:9" x14ac:dyDescent="0.25">
      <c r="A124" s="211" t="str">
        <f t="shared" si="3"/>
        <v>H08_256</v>
      </c>
      <c r="B124" t="s">
        <v>791</v>
      </c>
      <c r="C124">
        <v>256</v>
      </c>
      <c r="D124" t="s">
        <v>602</v>
      </c>
      <c r="E124" s="211" t="str">
        <f t="shared" si="4"/>
        <v>_</v>
      </c>
      <c r="F124" s="210"/>
      <c r="I124" s="211" t="str">
        <f t="shared" si="5"/>
        <v>_</v>
      </c>
    </row>
    <row r="125" spans="1:9" x14ac:dyDescent="0.25">
      <c r="A125" s="211" t="str">
        <f t="shared" si="3"/>
        <v>H08_257</v>
      </c>
      <c r="B125" t="s">
        <v>791</v>
      </c>
      <c r="C125">
        <v>257</v>
      </c>
      <c r="D125" t="s">
        <v>605</v>
      </c>
      <c r="E125" s="211" t="str">
        <f t="shared" si="4"/>
        <v>_</v>
      </c>
      <c r="F125" s="210"/>
      <c r="I125" s="211" t="str">
        <f t="shared" si="5"/>
        <v>_</v>
      </c>
    </row>
    <row r="126" spans="1:9" x14ac:dyDescent="0.25">
      <c r="A126" s="211" t="str">
        <f t="shared" si="3"/>
        <v>H08_511</v>
      </c>
      <c r="B126" t="s">
        <v>791</v>
      </c>
      <c r="C126">
        <v>511</v>
      </c>
      <c r="D126" t="s">
        <v>587</v>
      </c>
      <c r="E126" s="211" t="str">
        <f t="shared" si="4"/>
        <v>_</v>
      </c>
      <c r="F126" s="210"/>
      <c r="I126" s="211" t="str">
        <f t="shared" si="5"/>
        <v>_</v>
      </c>
    </row>
    <row r="127" spans="1:9" x14ac:dyDescent="0.25">
      <c r="A127" s="211" t="str">
        <f t="shared" si="3"/>
        <v>H08_2725</v>
      </c>
      <c r="B127" t="s">
        <v>791</v>
      </c>
      <c r="C127">
        <v>2725</v>
      </c>
      <c r="D127" t="s">
        <v>101</v>
      </c>
      <c r="E127" s="211" t="str">
        <f t="shared" si="4"/>
        <v>_</v>
      </c>
      <c r="F127" s="210"/>
      <c r="I127" s="211" t="str">
        <f t="shared" si="5"/>
        <v>_</v>
      </c>
    </row>
    <row r="128" spans="1:9" x14ac:dyDescent="0.25">
      <c r="A128" s="211" t="str">
        <f t="shared" si="3"/>
        <v>H08_2726</v>
      </c>
      <c r="B128" t="s">
        <v>791</v>
      </c>
      <c r="C128">
        <v>2726</v>
      </c>
      <c r="D128" t="s">
        <v>102</v>
      </c>
      <c r="E128" s="211" t="str">
        <f t="shared" si="4"/>
        <v>_</v>
      </c>
      <c r="F128" s="210"/>
      <c r="I128" s="211" t="str">
        <f t="shared" si="5"/>
        <v>_</v>
      </c>
    </row>
    <row r="129" spans="1:9" x14ac:dyDescent="0.25">
      <c r="A129" s="211" t="str">
        <f t="shared" ref="A129:A196" si="6">B129&amp;"_"&amp;C129</f>
        <v>H08_2785</v>
      </c>
      <c r="B129" t="s">
        <v>791</v>
      </c>
      <c r="C129">
        <v>2785</v>
      </c>
      <c r="D129" t="s">
        <v>1108</v>
      </c>
      <c r="E129" s="211" t="str">
        <f t="shared" si="4"/>
        <v>_</v>
      </c>
      <c r="F129" s="210"/>
      <c r="I129" s="211" t="str">
        <f t="shared" si="5"/>
        <v>_</v>
      </c>
    </row>
    <row r="130" spans="1:9" x14ac:dyDescent="0.25">
      <c r="A130" s="211" t="str">
        <f t="shared" si="6"/>
        <v>H08_2787</v>
      </c>
      <c r="B130" t="s">
        <v>791</v>
      </c>
      <c r="C130">
        <v>2787</v>
      </c>
      <c r="D130" t="s">
        <v>1109</v>
      </c>
      <c r="E130" s="211" t="str">
        <f t="shared" si="4"/>
        <v>_</v>
      </c>
      <c r="F130" s="210"/>
      <c r="I130" s="211" t="str">
        <f t="shared" si="5"/>
        <v>_</v>
      </c>
    </row>
    <row r="131" spans="1:9" x14ac:dyDescent="0.25">
      <c r="A131" s="211" t="str">
        <f t="shared" si="6"/>
        <v>H08_3521</v>
      </c>
      <c r="B131" t="s">
        <v>791</v>
      </c>
      <c r="C131">
        <v>3521</v>
      </c>
      <c r="D131" t="s">
        <v>196</v>
      </c>
      <c r="E131" s="211" t="str">
        <f t="shared" si="4"/>
        <v>_</v>
      </c>
      <c r="F131" s="210"/>
      <c r="I131" s="211" t="str">
        <f t="shared" si="5"/>
        <v>_</v>
      </c>
    </row>
    <row r="132" spans="1:9" x14ac:dyDescent="0.25">
      <c r="A132" s="211" t="str">
        <f t="shared" si="6"/>
        <v>H09_265</v>
      </c>
      <c r="B132" t="s">
        <v>792</v>
      </c>
      <c r="C132">
        <v>265</v>
      </c>
      <c r="D132" t="s">
        <v>1095</v>
      </c>
      <c r="E132" s="211" t="str">
        <f t="shared" si="4"/>
        <v>_</v>
      </c>
      <c r="F132" s="210"/>
      <c r="I132" s="211" t="str">
        <f t="shared" si="5"/>
        <v>_</v>
      </c>
    </row>
    <row r="133" spans="1:9" x14ac:dyDescent="0.25">
      <c r="A133" s="211" t="str">
        <f t="shared" si="6"/>
        <v>H09_266</v>
      </c>
      <c r="B133" t="s">
        <v>792</v>
      </c>
      <c r="C133">
        <v>266</v>
      </c>
      <c r="D133" t="s">
        <v>1097</v>
      </c>
      <c r="E133" s="211" t="str">
        <f t="shared" si="4"/>
        <v>_</v>
      </c>
      <c r="F133" s="210"/>
      <c r="I133" s="211" t="str">
        <f t="shared" si="5"/>
        <v>_</v>
      </c>
    </row>
    <row r="134" spans="1:9" x14ac:dyDescent="0.25">
      <c r="A134" s="211" t="str">
        <f t="shared" si="6"/>
        <v>H09_331</v>
      </c>
      <c r="B134" t="s">
        <v>792</v>
      </c>
      <c r="C134">
        <v>331</v>
      </c>
      <c r="D134" t="s">
        <v>1096</v>
      </c>
      <c r="E134" s="211" t="str">
        <f t="shared" si="4"/>
        <v>_</v>
      </c>
      <c r="F134" s="210"/>
      <c r="I134" s="211" t="str">
        <f t="shared" si="5"/>
        <v>_</v>
      </c>
    </row>
    <row r="135" spans="1:9" x14ac:dyDescent="0.25">
      <c r="A135" s="211" t="str">
        <f t="shared" si="6"/>
        <v>H09_800</v>
      </c>
      <c r="B135" t="s">
        <v>792</v>
      </c>
      <c r="C135">
        <v>800</v>
      </c>
      <c r="D135" t="s">
        <v>225</v>
      </c>
      <c r="E135" s="211" t="str">
        <f t="shared" si="4"/>
        <v>_</v>
      </c>
      <c r="F135" s="210"/>
      <c r="I135" s="211" t="str">
        <f t="shared" si="5"/>
        <v>_</v>
      </c>
    </row>
    <row r="136" spans="1:9" x14ac:dyDescent="0.25">
      <c r="A136" s="211" t="str">
        <f t="shared" si="6"/>
        <v>H09_6756</v>
      </c>
      <c r="B136" t="s">
        <v>792</v>
      </c>
      <c r="C136">
        <v>6756</v>
      </c>
      <c r="D136" t="s">
        <v>1731</v>
      </c>
      <c r="E136" s="211" t="str">
        <f t="shared" si="4"/>
        <v>_</v>
      </c>
      <c r="F136" s="210"/>
      <c r="I136" s="211" t="str">
        <f t="shared" si="5"/>
        <v>_</v>
      </c>
    </row>
    <row r="137" spans="1:9" x14ac:dyDescent="0.25">
      <c r="A137" s="211" t="str">
        <f t="shared" si="6"/>
        <v>H09_6758</v>
      </c>
      <c r="B137" t="s">
        <v>792</v>
      </c>
      <c r="C137">
        <v>6758</v>
      </c>
      <c r="D137" t="s">
        <v>1732</v>
      </c>
      <c r="E137" s="211" t="str">
        <f t="shared" si="4"/>
        <v>_</v>
      </c>
      <c r="F137" s="210"/>
      <c r="I137" s="211" t="str">
        <f t="shared" si="5"/>
        <v>_</v>
      </c>
    </row>
    <row r="138" spans="1:9" x14ac:dyDescent="0.25">
      <c r="A138" s="211" t="str">
        <f t="shared" si="6"/>
        <v>H09_6760</v>
      </c>
      <c r="B138" t="s">
        <v>792</v>
      </c>
      <c r="C138">
        <v>6760</v>
      </c>
      <c r="D138" t="s">
        <v>1733</v>
      </c>
      <c r="E138" s="211" t="str">
        <f t="shared" si="4"/>
        <v>_</v>
      </c>
      <c r="F138" s="210"/>
      <c r="I138" s="211" t="str">
        <f t="shared" si="5"/>
        <v>_</v>
      </c>
    </row>
    <row r="139" spans="1:9" x14ac:dyDescent="0.25">
      <c r="A139" s="211" t="str">
        <f t="shared" si="6"/>
        <v>H09_6762</v>
      </c>
      <c r="B139" t="s">
        <v>792</v>
      </c>
      <c r="C139">
        <v>6762</v>
      </c>
      <c r="D139" t="s">
        <v>1734</v>
      </c>
      <c r="E139" s="211" t="str">
        <f t="shared" si="4"/>
        <v>_</v>
      </c>
      <c r="F139" s="210"/>
      <c r="I139" s="211" t="str">
        <f t="shared" si="5"/>
        <v>_</v>
      </c>
    </row>
    <row r="140" spans="1:9" x14ac:dyDescent="0.25">
      <c r="A140" s="211" t="str">
        <f t="shared" si="6"/>
        <v>H09_6764</v>
      </c>
      <c r="B140" t="s">
        <v>792</v>
      </c>
      <c r="C140">
        <v>6764</v>
      </c>
      <c r="D140" t="s">
        <v>1735</v>
      </c>
      <c r="E140" s="211" t="str">
        <f t="shared" si="4"/>
        <v>_</v>
      </c>
      <c r="F140" s="210"/>
      <c r="I140" s="211" t="str">
        <f t="shared" si="5"/>
        <v>_</v>
      </c>
    </row>
    <row r="141" spans="1:9" x14ac:dyDescent="0.25">
      <c r="A141" s="211" t="str">
        <f t="shared" si="6"/>
        <v>H11_516</v>
      </c>
      <c r="B141" t="s">
        <v>794</v>
      </c>
      <c r="C141">
        <v>516</v>
      </c>
      <c r="D141" t="s">
        <v>1614</v>
      </c>
      <c r="E141" s="211" t="str">
        <f t="shared" ref="E141:E142" si="7">F141&amp;"_"&amp;G141</f>
        <v>_</v>
      </c>
      <c r="I141" s="211" t="str">
        <f t="shared" ref="I141:I142" si="8">J141&amp;"_"&amp;K141</f>
        <v>_</v>
      </c>
    </row>
    <row r="142" spans="1:9" x14ac:dyDescent="0.25">
      <c r="A142" s="211" t="str">
        <f t="shared" si="6"/>
        <v>H11_944</v>
      </c>
      <c r="B142" t="s">
        <v>794</v>
      </c>
      <c r="C142">
        <v>944</v>
      </c>
      <c r="D142" t="s">
        <v>1614</v>
      </c>
      <c r="E142" s="211" t="str">
        <f t="shared" si="7"/>
        <v>_</v>
      </c>
      <c r="I142" s="211" t="str">
        <f t="shared" si="8"/>
        <v>_</v>
      </c>
    </row>
    <row r="143" spans="1:9" x14ac:dyDescent="0.25">
      <c r="A143" s="211" t="str">
        <f t="shared" si="6"/>
        <v>H11_3736</v>
      </c>
      <c r="B143" t="s">
        <v>794</v>
      </c>
      <c r="C143">
        <v>3736</v>
      </c>
      <c r="D143" t="s">
        <v>1614</v>
      </c>
      <c r="E143" s="211" t="str">
        <f t="shared" ref="E143:E214" si="9">F143&amp;"_"&amp;G143</f>
        <v>_</v>
      </c>
      <c r="I143" s="211" t="str">
        <f t="shared" ref="I143:I214" si="10">J143&amp;"_"&amp;K143</f>
        <v>_</v>
      </c>
    </row>
    <row r="144" spans="1:9" x14ac:dyDescent="0.25">
      <c r="A144" s="211" t="str">
        <f t="shared" si="6"/>
        <v>_</v>
      </c>
      <c r="E144" s="211" t="str">
        <f t="shared" si="9"/>
        <v>B01_237</v>
      </c>
      <c r="F144" t="s">
        <v>797</v>
      </c>
      <c r="G144">
        <v>237</v>
      </c>
      <c r="H144" t="s">
        <v>1736</v>
      </c>
      <c r="I144" s="211" t="str">
        <f t="shared" si="10"/>
        <v>_</v>
      </c>
    </row>
    <row r="145" spans="1:9" x14ac:dyDescent="0.25">
      <c r="A145" s="211" t="str">
        <f t="shared" si="6"/>
        <v>_</v>
      </c>
      <c r="E145" s="211" t="str">
        <f t="shared" si="9"/>
        <v>B01_258</v>
      </c>
      <c r="F145" t="s">
        <v>797</v>
      </c>
      <c r="G145">
        <v>258</v>
      </c>
      <c r="H145" t="s">
        <v>1089</v>
      </c>
      <c r="I145" s="211" t="str">
        <f t="shared" si="10"/>
        <v>_</v>
      </c>
    </row>
    <row r="146" spans="1:9" x14ac:dyDescent="0.25">
      <c r="A146" s="211" t="str">
        <f t="shared" ref="A146" si="11">B146&amp;"_"&amp;C146</f>
        <v>_</v>
      </c>
      <c r="E146" s="211" t="str">
        <f t="shared" ref="E146" si="12">F146&amp;"_"&amp;G146</f>
        <v>B01_259</v>
      </c>
      <c r="F146" s="323" t="s">
        <v>797</v>
      </c>
      <c r="G146" s="323">
        <v>259</v>
      </c>
      <c r="H146" s="323" t="s">
        <v>1737</v>
      </c>
      <c r="I146" s="211" t="str">
        <f t="shared" ref="I146" si="13">J146&amp;"_"&amp;K146</f>
        <v>_</v>
      </c>
    </row>
    <row r="147" spans="1:9" x14ac:dyDescent="0.25">
      <c r="A147" s="211" t="str">
        <f t="shared" si="6"/>
        <v>_</v>
      </c>
      <c r="E147" s="211" t="str">
        <f t="shared" si="9"/>
        <v>B01_346</v>
      </c>
      <c r="F147" t="s">
        <v>797</v>
      </c>
      <c r="G147">
        <v>346</v>
      </c>
      <c r="H147" t="s">
        <v>1738</v>
      </c>
      <c r="I147" s="211" t="str">
        <f t="shared" si="10"/>
        <v>_</v>
      </c>
    </row>
    <row r="148" spans="1:9" x14ac:dyDescent="0.25">
      <c r="A148" s="211" t="str">
        <f t="shared" si="6"/>
        <v>_</v>
      </c>
      <c r="E148" s="211" t="str">
        <f t="shared" si="9"/>
        <v>B01_347</v>
      </c>
      <c r="F148" t="s">
        <v>797</v>
      </c>
      <c r="G148">
        <v>347</v>
      </c>
      <c r="H148" t="s">
        <v>1739</v>
      </c>
      <c r="I148" s="211" t="str">
        <f t="shared" si="10"/>
        <v>_</v>
      </c>
    </row>
    <row r="149" spans="1:9" x14ac:dyDescent="0.25">
      <c r="A149" s="211" t="str">
        <f t="shared" si="6"/>
        <v>_</v>
      </c>
      <c r="E149" s="211" t="str">
        <f t="shared" si="9"/>
        <v>B01_426</v>
      </c>
      <c r="F149" t="s">
        <v>797</v>
      </c>
      <c r="G149">
        <v>426</v>
      </c>
      <c r="H149" t="s">
        <v>1110</v>
      </c>
      <c r="I149" s="211" t="str">
        <f t="shared" si="10"/>
        <v>_</v>
      </c>
    </row>
    <row r="150" spans="1:9" x14ac:dyDescent="0.25">
      <c r="A150" s="211" t="str">
        <f t="shared" si="6"/>
        <v>_</v>
      </c>
      <c r="E150" s="211" t="str">
        <f t="shared" si="9"/>
        <v>B01_428</v>
      </c>
      <c r="F150" t="s">
        <v>797</v>
      </c>
      <c r="G150">
        <v>428</v>
      </c>
      <c r="H150" t="s">
        <v>208</v>
      </c>
      <c r="I150" s="211" t="str">
        <f t="shared" si="10"/>
        <v>_</v>
      </c>
    </row>
    <row r="151" spans="1:9" x14ac:dyDescent="0.25">
      <c r="A151" s="211" t="str">
        <f t="shared" si="6"/>
        <v>_</v>
      </c>
      <c r="E151" s="211" t="str">
        <f t="shared" si="9"/>
        <v>B01_515</v>
      </c>
      <c r="F151" t="s">
        <v>797</v>
      </c>
      <c r="G151">
        <v>515</v>
      </c>
      <c r="H151" t="s">
        <v>1602</v>
      </c>
      <c r="I151" s="211" t="str">
        <f t="shared" si="10"/>
        <v>_</v>
      </c>
    </row>
    <row r="152" spans="1:9" x14ac:dyDescent="0.25">
      <c r="A152" s="211" t="str">
        <f t="shared" si="6"/>
        <v>_</v>
      </c>
      <c r="E152" s="211" t="str">
        <f t="shared" si="9"/>
        <v>B01_663</v>
      </c>
      <c r="F152" t="s">
        <v>797</v>
      </c>
      <c r="G152">
        <v>663</v>
      </c>
      <c r="H152" t="s">
        <v>1740</v>
      </c>
      <c r="I152" s="211" t="str">
        <f t="shared" si="10"/>
        <v>_</v>
      </c>
    </row>
    <row r="153" spans="1:9" x14ac:dyDescent="0.25">
      <c r="A153" s="211" t="str">
        <f t="shared" si="6"/>
        <v>_</v>
      </c>
      <c r="E153" s="211" t="str">
        <f t="shared" si="9"/>
        <v>B01_666</v>
      </c>
      <c r="F153" t="s">
        <v>797</v>
      </c>
      <c r="G153">
        <v>666</v>
      </c>
      <c r="H153" t="s">
        <v>1741</v>
      </c>
      <c r="I153" s="211" t="str">
        <f t="shared" si="10"/>
        <v>_</v>
      </c>
    </row>
    <row r="154" spans="1:9" x14ac:dyDescent="0.25">
      <c r="A154" s="211" t="str">
        <f t="shared" si="6"/>
        <v>_</v>
      </c>
      <c r="E154" s="211" t="str">
        <f t="shared" si="9"/>
        <v>B01_669</v>
      </c>
      <c r="F154" t="s">
        <v>797</v>
      </c>
      <c r="G154">
        <v>669</v>
      </c>
      <c r="H154" t="s">
        <v>221</v>
      </c>
      <c r="I154" s="211" t="str">
        <f t="shared" si="10"/>
        <v>_</v>
      </c>
    </row>
    <row r="155" spans="1:9" x14ac:dyDescent="0.25">
      <c r="A155" s="211" t="str">
        <f t="shared" si="6"/>
        <v>_</v>
      </c>
      <c r="E155" s="211" t="str">
        <f t="shared" si="9"/>
        <v>B01_670</v>
      </c>
      <c r="F155" t="s">
        <v>797</v>
      </c>
      <c r="G155">
        <v>670</v>
      </c>
      <c r="H155" t="s">
        <v>222</v>
      </c>
      <c r="I155" s="211" t="str">
        <f t="shared" si="10"/>
        <v>_</v>
      </c>
    </row>
    <row r="156" spans="1:9" x14ac:dyDescent="0.25">
      <c r="A156" s="211" t="str">
        <f t="shared" si="6"/>
        <v>_</v>
      </c>
      <c r="E156" s="211" t="str">
        <f t="shared" si="9"/>
        <v>B01_671</v>
      </c>
      <c r="F156" t="s">
        <v>797</v>
      </c>
      <c r="G156">
        <v>671</v>
      </c>
      <c r="H156" t="s">
        <v>223</v>
      </c>
      <c r="I156" s="211" t="str">
        <f t="shared" si="10"/>
        <v>_</v>
      </c>
    </row>
    <row r="157" spans="1:9" x14ac:dyDescent="0.25">
      <c r="A157" s="211" t="str">
        <f t="shared" si="6"/>
        <v>_</v>
      </c>
      <c r="E157" s="211" t="str">
        <f t="shared" si="9"/>
        <v>B01_800</v>
      </c>
      <c r="F157" t="s">
        <v>797</v>
      </c>
      <c r="G157">
        <v>800</v>
      </c>
      <c r="H157" t="s">
        <v>225</v>
      </c>
      <c r="I157" s="211" t="str">
        <f t="shared" si="10"/>
        <v>_</v>
      </c>
    </row>
    <row r="158" spans="1:9" x14ac:dyDescent="0.25">
      <c r="A158" s="211" t="str">
        <f t="shared" si="6"/>
        <v>_</v>
      </c>
      <c r="E158" s="211" t="str">
        <f t="shared" si="9"/>
        <v>B01_801</v>
      </c>
      <c r="F158" t="s">
        <v>797</v>
      </c>
      <c r="G158">
        <v>801</v>
      </c>
      <c r="H158" t="s">
        <v>226</v>
      </c>
      <c r="I158" s="211" t="str">
        <f t="shared" si="10"/>
        <v>_</v>
      </c>
    </row>
    <row r="159" spans="1:9" x14ac:dyDescent="0.25">
      <c r="A159" s="211" t="str">
        <f t="shared" si="6"/>
        <v>_</v>
      </c>
      <c r="E159" s="211" t="str">
        <f t="shared" si="9"/>
        <v>B01_802</v>
      </c>
      <c r="F159" t="s">
        <v>797</v>
      </c>
      <c r="G159">
        <v>802</v>
      </c>
      <c r="H159" t="s">
        <v>227</v>
      </c>
      <c r="I159" s="211" t="str">
        <f t="shared" si="10"/>
        <v>_</v>
      </c>
    </row>
    <row r="160" spans="1:9" x14ac:dyDescent="0.25">
      <c r="A160" s="211" t="str">
        <f t="shared" si="6"/>
        <v>_</v>
      </c>
      <c r="E160" s="211" t="str">
        <f t="shared" si="9"/>
        <v>B01_803</v>
      </c>
      <c r="F160" t="s">
        <v>797</v>
      </c>
      <c r="G160">
        <v>803</v>
      </c>
      <c r="H160" t="s">
        <v>228</v>
      </c>
      <c r="I160" s="211" t="str">
        <f t="shared" si="10"/>
        <v>_</v>
      </c>
    </row>
    <row r="161" spans="1:9" x14ac:dyDescent="0.25">
      <c r="A161" s="211" t="str">
        <f t="shared" si="6"/>
        <v>_</v>
      </c>
      <c r="E161" s="211" t="str">
        <f t="shared" si="9"/>
        <v>B01_3502</v>
      </c>
      <c r="F161" t="s">
        <v>797</v>
      </c>
      <c r="G161">
        <v>3502</v>
      </c>
      <c r="H161" t="s">
        <v>179</v>
      </c>
      <c r="I161" s="211" t="str">
        <f t="shared" si="10"/>
        <v>_</v>
      </c>
    </row>
    <row r="162" spans="1:9" x14ac:dyDescent="0.25">
      <c r="A162" s="211" t="str">
        <f t="shared" si="6"/>
        <v>_</v>
      </c>
      <c r="E162" s="211" t="str">
        <f t="shared" si="9"/>
        <v>B01_3503</v>
      </c>
      <c r="F162" t="s">
        <v>797</v>
      </c>
      <c r="G162">
        <v>3503</v>
      </c>
      <c r="H162" t="s">
        <v>180</v>
      </c>
      <c r="I162" s="211" t="str">
        <f t="shared" si="10"/>
        <v>_</v>
      </c>
    </row>
    <row r="163" spans="1:9" x14ac:dyDescent="0.25">
      <c r="A163" s="211" t="str">
        <f t="shared" si="6"/>
        <v>_</v>
      </c>
      <c r="B163" s="210"/>
      <c r="E163" s="211" t="str">
        <f t="shared" si="9"/>
        <v>B01_3504</v>
      </c>
      <c r="F163" t="s">
        <v>797</v>
      </c>
      <c r="G163">
        <v>3504</v>
      </c>
      <c r="H163" t="s">
        <v>181</v>
      </c>
      <c r="I163" s="211" t="str">
        <f t="shared" si="10"/>
        <v>_</v>
      </c>
    </row>
    <row r="164" spans="1:9" x14ac:dyDescent="0.25">
      <c r="A164" s="211" t="str">
        <f t="shared" si="6"/>
        <v>_</v>
      </c>
      <c r="B164" s="210"/>
      <c r="E164" s="211" t="str">
        <f t="shared" si="9"/>
        <v>B01_3505</v>
      </c>
      <c r="F164" t="s">
        <v>797</v>
      </c>
      <c r="G164">
        <v>3505</v>
      </c>
      <c r="H164" t="s">
        <v>182</v>
      </c>
      <c r="I164" s="211" t="str">
        <f t="shared" si="10"/>
        <v>_</v>
      </c>
    </row>
    <row r="165" spans="1:9" x14ac:dyDescent="0.25">
      <c r="A165" s="211" t="str">
        <f t="shared" si="6"/>
        <v>_</v>
      </c>
      <c r="B165" s="210"/>
      <c r="E165" s="211" t="str">
        <f t="shared" si="9"/>
        <v>B01_3507</v>
      </c>
      <c r="F165" t="s">
        <v>797</v>
      </c>
      <c r="G165">
        <v>3507</v>
      </c>
      <c r="H165" t="s">
        <v>184</v>
      </c>
      <c r="I165" s="211" t="str">
        <f t="shared" si="10"/>
        <v>_</v>
      </c>
    </row>
    <row r="166" spans="1:9" x14ac:dyDescent="0.25">
      <c r="A166" s="211" t="str">
        <f t="shared" si="6"/>
        <v>_</v>
      </c>
      <c r="B166" s="210"/>
      <c r="E166" s="211" t="str">
        <f t="shared" si="9"/>
        <v>B01_3508</v>
      </c>
      <c r="F166" t="s">
        <v>797</v>
      </c>
      <c r="G166">
        <v>3508</v>
      </c>
      <c r="H166" t="s">
        <v>185</v>
      </c>
      <c r="I166" s="211" t="str">
        <f t="shared" si="10"/>
        <v>_</v>
      </c>
    </row>
    <row r="167" spans="1:9" x14ac:dyDescent="0.25">
      <c r="A167" s="211" t="str">
        <f t="shared" si="6"/>
        <v>_</v>
      </c>
      <c r="B167" s="210"/>
      <c r="E167" s="211" t="str">
        <f t="shared" si="9"/>
        <v>B01_3510</v>
      </c>
      <c r="F167" t="s">
        <v>797</v>
      </c>
      <c r="G167">
        <v>3510</v>
      </c>
      <c r="H167" t="s">
        <v>581</v>
      </c>
      <c r="I167" s="211" t="str">
        <f t="shared" si="10"/>
        <v>_</v>
      </c>
    </row>
    <row r="168" spans="1:9" x14ac:dyDescent="0.25">
      <c r="A168" s="211" t="str">
        <f t="shared" si="6"/>
        <v>_</v>
      </c>
      <c r="B168" s="210"/>
      <c r="E168" s="211" t="str">
        <f t="shared" si="9"/>
        <v>B01_3514</v>
      </c>
      <c r="F168" t="s">
        <v>797</v>
      </c>
      <c r="G168">
        <v>3514</v>
      </c>
      <c r="H168" t="s">
        <v>190</v>
      </c>
      <c r="I168" s="211" t="str">
        <f t="shared" si="10"/>
        <v>_</v>
      </c>
    </row>
    <row r="169" spans="1:9" x14ac:dyDescent="0.25">
      <c r="A169" s="211" t="str">
        <f t="shared" si="6"/>
        <v>_</v>
      </c>
      <c r="B169" s="210"/>
      <c r="E169" s="211" t="str">
        <f t="shared" si="9"/>
        <v>B01_3517</v>
      </c>
      <c r="F169" t="s">
        <v>797</v>
      </c>
      <c r="G169">
        <v>3517</v>
      </c>
      <c r="H169" t="s">
        <v>192</v>
      </c>
      <c r="I169" s="211" t="str">
        <f t="shared" si="10"/>
        <v>_</v>
      </c>
    </row>
    <row r="170" spans="1:9" x14ac:dyDescent="0.25">
      <c r="A170" s="211" t="str">
        <f t="shared" si="6"/>
        <v>_</v>
      </c>
      <c r="B170" s="210"/>
      <c r="E170" s="211" t="str">
        <f t="shared" si="9"/>
        <v>B01_3518</v>
      </c>
      <c r="F170" t="s">
        <v>797</v>
      </c>
      <c r="G170">
        <v>3518</v>
      </c>
      <c r="H170" t="s">
        <v>193</v>
      </c>
      <c r="I170" s="211" t="str">
        <f t="shared" si="10"/>
        <v>_</v>
      </c>
    </row>
    <row r="171" spans="1:9" x14ac:dyDescent="0.25">
      <c r="A171" s="211" t="str">
        <f t="shared" si="6"/>
        <v>_</v>
      </c>
      <c r="B171" s="210"/>
      <c r="E171" s="211" t="str">
        <f t="shared" si="9"/>
        <v>B01_3519</v>
      </c>
      <c r="F171" t="s">
        <v>797</v>
      </c>
      <c r="G171">
        <v>3519</v>
      </c>
      <c r="H171" t="s">
        <v>194</v>
      </c>
      <c r="I171" s="211" t="str">
        <f t="shared" si="10"/>
        <v>_</v>
      </c>
    </row>
    <row r="172" spans="1:9" x14ac:dyDescent="0.25">
      <c r="A172" s="211" t="str">
        <f t="shared" si="6"/>
        <v>_</v>
      </c>
      <c r="B172" s="210"/>
      <c r="E172" s="211" t="str">
        <f t="shared" si="9"/>
        <v>B01_3520</v>
      </c>
      <c r="F172" t="s">
        <v>797</v>
      </c>
      <c r="G172">
        <v>3520</v>
      </c>
      <c r="H172" t="s">
        <v>195</v>
      </c>
      <c r="I172" s="211" t="str">
        <f t="shared" si="10"/>
        <v>_</v>
      </c>
    </row>
    <row r="173" spans="1:9" x14ac:dyDescent="0.25">
      <c r="A173" s="211" t="str">
        <f t="shared" si="6"/>
        <v>_</v>
      </c>
      <c r="B173" s="210"/>
      <c r="E173" s="211" t="str">
        <f t="shared" si="9"/>
        <v>B01_3521</v>
      </c>
      <c r="F173" t="s">
        <v>797</v>
      </c>
      <c r="G173">
        <v>3521</v>
      </c>
      <c r="H173" t="s">
        <v>196</v>
      </c>
      <c r="I173" s="211" t="str">
        <f t="shared" si="10"/>
        <v>_</v>
      </c>
    </row>
    <row r="174" spans="1:9" x14ac:dyDescent="0.25">
      <c r="A174" s="211" t="str">
        <f t="shared" si="6"/>
        <v>_</v>
      </c>
      <c r="B174" s="210"/>
      <c r="E174" s="211" t="str">
        <f t="shared" si="9"/>
        <v>B01_3736</v>
      </c>
      <c r="F174" t="s">
        <v>797</v>
      </c>
      <c r="G174">
        <v>3736</v>
      </c>
      <c r="H174" t="s">
        <v>1742</v>
      </c>
      <c r="I174" s="211" t="str">
        <f t="shared" si="10"/>
        <v>_</v>
      </c>
    </row>
    <row r="175" spans="1:9" x14ac:dyDescent="0.25">
      <c r="A175" s="211" t="str">
        <f t="shared" si="6"/>
        <v>_</v>
      </c>
      <c r="B175" s="210"/>
      <c r="E175" s="211" t="str">
        <f t="shared" si="9"/>
        <v>B01_6748</v>
      </c>
      <c r="F175" t="s">
        <v>797</v>
      </c>
      <c r="G175">
        <v>6748</v>
      </c>
      <c r="H175" t="s">
        <v>1743</v>
      </c>
      <c r="I175" s="211" t="str">
        <f t="shared" si="10"/>
        <v>_</v>
      </c>
    </row>
    <row r="176" spans="1:9" x14ac:dyDescent="0.25">
      <c r="A176" s="211" t="str">
        <f t="shared" si="6"/>
        <v>_</v>
      </c>
      <c r="B176" s="210"/>
      <c r="E176" s="211" t="str">
        <f t="shared" si="9"/>
        <v>B01_6751</v>
      </c>
      <c r="F176" t="s">
        <v>797</v>
      </c>
      <c r="G176">
        <v>6751</v>
      </c>
      <c r="H176" t="s">
        <v>1744</v>
      </c>
      <c r="I176" s="211" t="str">
        <f t="shared" si="10"/>
        <v>_</v>
      </c>
    </row>
    <row r="177" spans="1:13" x14ac:dyDescent="0.25">
      <c r="A177" s="211" t="str">
        <f t="shared" si="6"/>
        <v>_</v>
      </c>
      <c r="B177" s="210"/>
      <c r="E177" s="211" t="str">
        <f t="shared" si="9"/>
        <v>B01_6753</v>
      </c>
      <c r="F177" t="s">
        <v>797</v>
      </c>
      <c r="G177">
        <v>6753</v>
      </c>
      <c r="H177" t="s">
        <v>1745</v>
      </c>
      <c r="I177" s="211" t="str">
        <f t="shared" si="10"/>
        <v>_</v>
      </c>
    </row>
    <row r="178" spans="1:13" x14ac:dyDescent="0.25">
      <c r="A178" s="211" t="str">
        <f t="shared" si="6"/>
        <v>_</v>
      </c>
      <c r="B178" s="210"/>
      <c r="E178" s="211" t="str">
        <f t="shared" si="9"/>
        <v>B01_6755</v>
      </c>
      <c r="F178" t="s">
        <v>797</v>
      </c>
      <c r="G178">
        <v>6755</v>
      </c>
      <c r="H178" t="s">
        <v>1746</v>
      </c>
      <c r="I178" s="211" t="str">
        <f t="shared" si="10"/>
        <v>_</v>
      </c>
    </row>
    <row r="179" spans="1:13" x14ac:dyDescent="0.25">
      <c r="A179" s="211" t="str">
        <f t="shared" si="6"/>
        <v>_</v>
      </c>
      <c r="B179" s="210"/>
      <c r="E179" s="211" t="str">
        <f t="shared" si="9"/>
        <v>B01_6756</v>
      </c>
      <c r="F179" t="s">
        <v>797</v>
      </c>
      <c r="G179">
        <v>6756</v>
      </c>
      <c r="H179" t="s">
        <v>1722</v>
      </c>
      <c r="I179" s="211" t="str">
        <f t="shared" si="10"/>
        <v>_</v>
      </c>
    </row>
    <row r="180" spans="1:13" x14ac:dyDescent="0.25">
      <c r="A180" s="211" t="str">
        <f t="shared" si="6"/>
        <v>_</v>
      </c>
      <c r="B180" s="210"/>
      <c r="E180" s="211" t="str">
        <f t="shared" si="9"/>
        <v>B01_6758</v>
      </c>
      <c r="F180" t="s">
        <v>797</v>
      </c>
      <c r="G180">
        <v>6758</v>
      </c>
      <c r="H180" t="s">
        <v>1724</v>
      </c>
      <c r="I180" s="211" t="str">
        <f t="shared" si="10"/>
        <v>_</v>
      </c>
    </row>
    <row r="181" spans="1:13" x14ac:dyDescent="0.25">
      <c r="A181" s="211" t="str">
        <f t="shared" si="6"/>
        <v>_</v>
      </c>
      <c r="B181" s="210"/>
      <c r="E181" s="211" t="str">
        <f t="shared" si="9"/>
        <v>B01_6760</v>
      </c>
      <c r="F181" t="s">
        <v>797</v>
      </c>
      <c r="G181">
        <v>6760</v>
      </c>
      <c r="H181" t="s">
        <v>1726</v>
      </c>
      <c r="I181" s="211" t="str">
        <f t="shared" si="10"/>
        <v>_</v>
      </c>
    </row>
    <row r="182" spans="1:13" x14ac:dyDescent="0.25">
      <c r="A182" s="211" t="str">
        <f t="shared" si="6"/>
        <v>_</v>
      </c>
      <c r="B182" s="210"/>
      <c r="E182" s="211" t="str">
        <f t="shared" ref="E182:E188" si="14">F182&amp;"_"&amp;G182</f>
        <v>B01_6762</v>
      </c>
      <c r="F182" t="s">
        <v>797</v>
      </c>
      <c r="G182">
        <v>6762</v>
      </c>
      <c r="H182" t="s">
        <v>1712</v>
      </c>
      <c r="I182" s="211" t="str">
        <f t="shared" si="10"/>
        <v>_</v>
      </c>
    </row>
    <row r="183" spans="1:13" x14ac:dyDescent="0.25">
      <c r="A183" s="211" t="str">
        <f t="shared" si="6"/>
        <v>_</v>
      </c>
      <c r="B183" s="210"/>
      <c r="E183" s="211" t="str">
        <f t="shared" si="14"/>
        <v>B01_6764</v>
      </c>
      <c r="F183" t="s">
        <v>797</v>
      </c>
      <c r="G183">
        <v>6764</v>
      </c>
      <c r="H183" t="s">
        <v>1714</v>
      </c>
      <c r="I183" s="211" t="str">
        <f t="shared" si="10"/>
        <v>_</v>
      </c>
    </row>
    <row r="184" spans="1:13" x14ac:dyDescent="0.25">
      <c r="A184" s="211" t="str">
        <f t="shared" si="6"/>
        <v>_</v>
      </c>
      <c r="B184" s="210"/>
      <c r="E184" s="211" t="str">
        <f t="shared" si="14"/>
        <v>B01_6783</v>
      </c>
      <c r="F184" t="s">
        <v>797</v>
      </c>
      <c r="G184">
        <v>6783</v>
      </c>
      <c r="H184" t="s">
        <v>1747</v>
      </c>
      <c r="I184" s="211" t="str">
        <f t="shared" si="10"/>
        <v>_</v>
      </c>
    </row>
    <row r="185" spans="1:13" x14ac:dyDescent="0.25">
      <c r="A185" s="211" t="str">
        <f t="shared" si="6"/>
        <v>_</v>
      </c>
      <c r="B185" s="210"/>
      <c r="E185" s="211" t="str">
        <f t="shared" si="14"/>
        <v>B01_6785</v>
      </c>
      <c r="F185" t="s">
        <v>797</v>
      </c>
      <c r="G185">
        <v>6785</v>
      </c>
      <c r="H185" t="s">
        <v>1748</v>
      </c>
      <c r="I185" s="211" t="str">
        <f t="shared" si="10"/>
        <v>_</v>
      </c>
    </row>
    <row r="186" spans="1:13" x14ac:dyDescent="0.25">
      <c r="A186" s="211" t="str">
        <f t="shared" si="6"/>
        <v>_</v>
      </c>
      <c r="B186" s="210"/>
      <c r="E186" s="211" t="str">
        <f t="shared" si="14"/>
        <v>B01_6787</v>
      </c>
      <c r="F186" t="s">
        <v>797</v>
      </c>
      <c r="G186">
        <v>6787</v>
      </c>
      <c r="H186" t="s">
        <v>1749</v>
      </c>
      <c r="I186" s="211" t="str">
        <f t="shared" si="10"/>
        <v>_</v>
      </c>
    </row>
    <row r="187" spans="1:13" x14ac:dyDescent="0.25">
      <c r="A187" s="211" t="str">
        <f t="shared" si="6"/>
        <v>_</v>
      </c>
      <c r="B187" s="210"/>
      <c r="E187" s="211" t="str">
        <f t="shared" si="14"/>
        <v>B01_6789</v>
      </c>
      <c r="F187" t="s">
        <v>797</v>
      </c>
      <c r="G187">
        <v>6789</v>
      </c>
      <c r="H187" t="s">
        <v>1750</v>
      </c>
      <c r="I187" s="211" t="str">
        <f t="shared" si="10"/>
        <v>_</v>
      </c>
    </row>
    <row r="188" spans="1:13" x14ac:dyDescent="0.25">
      <c r="A188" s="211" t="str">
        <f t="shared" si="6"/>
        <v>_</v>
      </c>
      <c r="B188" s="210"/>
      <c r="E188" s="211" t="str">
        <f t="shared" si="14"/>
        <v>B01_6791</v>
      </c>
      <c r="F188" t="s">
        <v>797</v>
      </c>
      <c r="G188">
        <v>6791</v>
      </c>
      <c r="H188" t="s">
        <v>1751</v>
      </c>
      <c r="I188" s="211" t="str">
        <f t="shared" si="10"/>
        <v>_</v>
      </c>
    </row>
    <row r="189" spans="1:13" x14ac:dyDescent="0.25">
      <c r="A189" s="211" t="str">
        <f t="shared" si="6"/>
        <v>_</v>
      </c>
      <c r="B189" s="210"/>
      <c r="E189" s="211" t="str">
        <f t="shared" si="9"/>
        <v>_</v>
      </c>
      <c r="I189" s="211" t="str">
        <f t="shared" si="10"/>
        <v>B02_237</v>
      </c>
      <c r="J189" s="210" t="s">
        <v>798</v>
      </c>
      <c r="K189">
        <v>237</v>
      </c>
      <c r="L189" t="s">
        <v>1736</v>
      </c>
    </row>
    <row r="190" spans="1:13" x14ac:dyDescent="0.25">
      <c r="A190" s="211" t="str">
        <f t="shared" si="6"/>
        <v>_</v>
      </c>
      <c r="B190" s="210"/>
      <c r="E190" s="211" t="str">
        <f t="shared" si="9"/>
        <v>_</v>
      </c>
      <c r="I190" s="211" t="str">
        <f t="shared" si="10"/>
        <v>B02_258</v>
      </c>
      <c r="J190" s="210" t="s">
        <v>798</v>
      </c>
      <c r="K190">
        <v>258</v>
      </c>
      <c r="L190" t="s">
        <v>1089</v>
      </c>
    </row>
    <row r="191" spans="1:13" x14ac:dyDescent="0.25">
      <c r="A191" s="211" t="str">
        <f t="shared" si="6"/>
        <v>_</v>
      </c>
      <c r="B191" s="210"/>
      <c r="E191" s="211" t="str">
        <f t="shared" si="9"/>
        <v>_</v>
      </c>
      <c r="I191" s="211" t="str">
        <f t="shared" si="10"/>
        <v>B02_259</v>
      </c>
      <c r="J191" s="351" t="s">
        <v>798</v>
      </c>
      <c r="K191" s="323">
        <v>259</v>
      </c>
      <c r="L191" s="323" t="s">
        <v>620</v>
      </c>
      <c r="M191" s="323"/>
    </row>
    <row r="192" spans="1:13" x14ac:dyDescent="0.25">
      <c r="A192" s="211" t="str">
        <f t="shared" si="6"/>
        <v>_</v>
      </c>
      <c r="B192" s="210"/>
      <c r="E192" s="211" t="str">
        <f t="shared" si="9"/>
        <v>_</v>
      </c>
      <c r="I192" s="211" t="str">
        <f t="shared" si="10"/>
        <v>B02_346</v>
      </c>
      <c r="J192" s="210" t="s">
        <v>798</v>
      </c>
      <c r="K192">
        <v>346</v>
      </c>
      <c r="L192" t="s">
        <v>1738</v>
      </c>
    </row>
    <row r="193" spans="1:12" x14ac:dyDescent="0.25">
      <c r="A193" s="211" t="str">
        <f t="shared" si="6"/>
        <v>_</v>
      </c>
      <c r="B193" s="210"/>
      <c r="E193" s="211" t="str">
        <f t="shared" si="9"/>
        <v>_</v>
      </c>
      <c r="I193" s="211" t="str">
        <f t="shared" si="10"/>
        <v>B02_347</v>
      </c>
      <c r="J193" s="210" t="s">
        <v>798</v>
      </c>
      <c r="K193">
        <v>347</v>
      </c>
      <c r="L193" t="s">
        <v>1739</v>
      </c>
    </row>
    <row r="194" spans="1:12" x14ac:dyDescent="0.25">
      <c r="A194" s="211" t="str">
        <f t="shared" si="6"/>
        <v>_</v>
      </c>
      <c r="B194" s="210"/>
      <c r="E194" s="211" t="str">
        <f t="shared" si="9"/>
        <v>_</v>
      </c>
      <c r="I194" s="211" t="str">
        <f t="shared" si="10"/>
        <v>B02_426</v>
      </c>
      <c r="J194" s="210" t="s">
        <v>798</v>
      </c>
      <c r="K194">
        <v>426</v>
      </c>
      <c r="L194" t="s">
        <v>1110</v>
      </c>
    </row>
    <row r="195" spans="1:12" x14ac:dyDescent="0.25">
      <c r="A195" s="211" t="str">
        <f t="shared" si="6"/>
        <v>_</v>
      </c>
      <c r="B195" s="210"/>
      <c r="E195" s="211" t="str">
        <f t="shared" si="9"/>
        <v>_</v>
      </c>
      <c r="I195" s="211" t="str">
        <f t="shared" si="10"/>
        <v>B02_428</v>
      </c>
      <c r="J195" s="210" t="s">
        <v>798</v>
      </c>
      <c r="K195">
        <v>428</v>
      </c>
      <c r="L195" t="s">
        <v>208</v>
      </c>
    </row>
    <row r="196" spans="1:12" x14ac:dyDescent="0.25">
      <c r="A196" s="211" t="str">
        <f t="shared" si="6"/>
        <v>_</v>
      </c>
      <c r="B196" s="210"/>
      <c r="E196" s="211" t="str">
        <f t="shared" si="9"/>
        <v>_</v>
      </c>
      <c r="I196" s="211" t="str">
        <f t="shared" si="10"/>
        <v>B02_515</v>
      </c>
      <c r="J196" s="210" t="s">
        <v>798</v>
      </c>
      <c r="K196">
        <v>515</v>
      </c>
      <c r="L196" t="s">
        <v>1602</v>
      </c>
    </row>
    <row r="197" spans="1:12" x14ac:dyDescent="0.25">
      <c r="A197" s="211" t="str">
        <f t="shared" ref="A197:A276" si="15">B197&amp;"_"&amp;C197</f>
        <v>_</v>
      </c>
      <c r="B197" s="210"/>
      <c r="E197" s="211" t="str">
        <f t="shared" si="9"/>
        <v>_</v>
      </c>
      <c r="I197" s="211" t="str">
        <f t="shared" si="10"/>
        <v>B02_663</v>
      </c>
      <c r="J197" s="210" t="s">
        <v>798</v>
      </c>
      <c r="K197">
        <v>663</v>
      </c>
      <c r="L197" t="s">
        <v>1740</v>
      </c>
    </row>
    <row r="198" spans="1:12" x14ac:dyDescent="0.25">
      <c r="A198" s="211" t="str">
        <f t="shared" si="15"/>
        <v>_</v>
      </c>
      <c r="B198" s="210"/>
      <c r="E198" s="211" t="str">
        <f t="shared" si="9"/>
        <v>_</v>
      </c>
      <c r="I198" s="211" t="str">
        <f t="shared" si="10"/>
        <v>B02_666</v>
      </c>
      <c r="J198" s="210" t="s">
        <v>798</v>
      </c>
      <c r="K198">
        <v>666</v>
      </c>
      <c r="L198" t="s">
        <v>1741</v>
      </c>
    </row>
    <row r="199" spans="1:12" x14ac:dyDescent="0.25">
      <c r="A199" s="211" t="str">
        <f t="shared" si="15"/>
        <v>_</v>
      </c>
      <c r="B199" s="210"/>
      <c r="E199" s="211" t="str">
        <f t="shared" si="9"/>
        <v>_</v>
      </c>
      <c r="I199" s="211" t="str">
        <f t="shared" si="10"/>
        <v>B02_669</v>
      </c>
      <c r="J199" s="210" t="s">
        <v>798</v>
      </c>
      <c r="K199">
        <v>669</v>
      </c>
      <c r="L199" t="s">
        <v>221</v>
      </c>
    </row>
    <row r="200" spans="1:12" x14ac:dyDescent="0.25">
      <c r="A200" s="211" t="str">
        <f t="shared" si="15"/>
        <v>_</v>
      </c>
      <c r="B200" s="210"/>
      <c r="E200" s="211" t="str">
        <f t="shared" si="9"/>
        <v>_</v>
      </c>
      <c r="I200" s="211" t="str">
        <f t="shared" si="10"/>
        <v>B02_670</v>
      </c>
      <c r="J200" s="210" t="s">
        <v>798</v>
      </c>
      <c r="K200">
        <v>670</v>
      </c>
      <c r="L200" t="s">
        <v>222</v>
      </c>
    </row>
    <row r="201" spans="1:12" x14ac:dyDescent="0.25">
      <c r="A201" s="211" t="str">
        <f t="shared" si="15"/>
        <v>_</v>
      </c>
      <c r="B201" s="210"/>
      <c r="E201" s="211" t="str">
        <f t="shared" si="9"/>
        <v>_</v>
      </c>
      <c r="I201" s="211" t="str">
        <f t="shared" si="10"/>
        <v>B02_671</v>
      </c>
      <c r="J201" s="210" t="s">
        <v>798</v>
      </c>
      <c r="K201">
        <v>671</v>
      </c>
      <c r="L201" t="s">
        <v>223</v>
      </c>
    </row>
    <row r="202" spans="1:12" x14ac:dyDescent="0.25">
      <c r="A202" s="211" t="str">
        <f t="shared" si="15"/>
        <v>_</v>
      </c>
      <c r="B202" s="210"/>
      <c r="E202" s="211" t="str">
        <f t="shared" si="9"/>
        <v>_</v>
      </c>
      <c r="I202" s="211" t="str">
        <f t="shared" si="10"/>
        <v>B02_800</v>
      </c>
      <c r="J202" s="210" t="s">
        <v>798</v>
      </c>
      <c r="K202">
        <v>800</v>
      </c>
      <c r="L202" t="s">
        <v>225</v>
      </c>
    </row>
    <row r="203" spans="1:12" x14ac:dyDescent="0.25">
      <c r="A203" s="211" t="str">
        <f t="shared" si="15"/>
        <v>_</v>
      </c>
      <c r="B203" s="210"/>
      <c r="E203" s="211" t="str">
        <f t="shared" si="9"/>
        <v>_</v>
      </c>
      <c r="I203" s="211" t="str">
        <f t="shared" si="10"/>
        <v>B02_801</v>
      </c>
      <c r="J203" s="210" t="s">
        <v>798</v>
      </c>
      <c r="K203">
        <v>801</v>
      </c>
      <c r="L203" t="s">
        <v>226</v>
      </c>
    </row>
    <row r="204" spans="1:12" x14ac:dyDescent="0.25">
      <c r="A204" s="211" t="str">
        <f t="shared" si="15"/>
        <v>_</v>
      </c>
      <c r="B204" s="210"/>
      <c r="E204" s="211" t="str">
        <f t="shared" si="9"/>
        <v>_</v>
      </c>
      <c r="I204" s="211" t="str">
        <f t="shared" si="10"/>
        <v>B02_802</v>
      </c>
      <c r="J204" s="210" t="s">
        <v>798</v>
      </c>
      <c r="K204">
        <v>802</v>
      </c>
      <c r="L204" t="s">
        <v>227</v>
      </c>
    </row>
    <row r="205" spans="1:12" x14ac:dyDescent="0.25">
      <c r="A205" s="211" t="str">
        <f t="shared" si="15"/>
        <v>_</v>
      </c>
      <c r="B205" s="210"/>
      <c r="E205" s="211" t="str">
        <f t="shared" si="9"/>
        <v>_</v>
      </c>
      <c r="I205" s="211" t="str">
        <f t="shared" si="10"/>
        <v>B02_803</v>
      </c>
      <c r="J205" s="210" t="s">
        <v>798</v>
      </c>
      <c r="K205">
        <v>803</v>
      </c>
      <c r="L205" t="s">
        <v>228</v>
      </c>
    </row>
    <row r="206" spans="1:12" x14ac:dyDescent="0.25">
      <c r="A206" s="211" t="str">
        <f t="shared" si="15"/>
        <v>_</v>
      </c>
      <c r="B206" s="210"/>
      <c r="E206" s="211" t="str">
        <f t="shared" si="9"/>
        <v>_</v>
      </c>
      <c r="I206" s="211" t="str">
        <f t="shared" si="10"/>
        <v>B02_3502</v>
      </c>
      <c r="J206" s="210" t="s">
        <v>798</v>
      </c>
      <c r="K206">
        <v>3502</v>
      </c>
      <c r="L206" t="s">
        <v>179</v>
      </c>
    </row>
    <row r="207" spans="1:12" x14ac:dyDescent="0.25">
      <c r="A207" s="211" t="str">
        <f t="shared" si="15"/>
        <v>_</v>
      </c>
      <c r="B207" s="210"/>
      <c r="E207" s="211" t="str">
        <f t="shared" si="9"/>
        <v>_</v>
      </c>
      <c r="I207" s="211" t="str">
        <f t="shared" si="10"/>
        <v>B02_3503</v>
      </c>
      <c r="J207" s="210" t="s">
        <v>798</v>
      </c>
      <c r="K207">
        <v>3503</v>
      </c>
      <c r="L207" t="s">
        <v>180</v>
      </c>
    </row>
    <row r="208" spans="1:12" x14ac:dyDescent="0.25">
      <c r="A208" s="211" t="str">
        <f t="shared" si="15"/>
        <v>_</v>
      </c>
      <c r="B208" s="210"/>
      <c r="E208" s="211" t="str">
        <f t="shared" si="9"/>
        <v>_</v>
      </c>
      <c r="I208" s="211" t="str">
        <f t="shared" si="10"/>
        <v>B02_3504</v>
      </c>
      <c r="J208" s="210" t="s">
        <v>798</v>
      </c>
      <c r="K208">
        <v>3504</v>
      </c>
      <c r="L208" t="s">
        <v>181</v>
      </c>
    </row>
    <row r="209" spans="1:12" x14ac:dyDescent="0.25">
      <c r="A209" s="211" t="str">
        <f t="shared" si="15"/>
        <v>_</v>
      </c>
      <c r="B209" s="210"/>
      <c r="E209" s="211" t="str">
        <f t="shared" si="9"/>
        <v>_</v>
      </c>
      <c r="I209" s="211" t="str">
        <f t="shared" si="10"/>
        <v>B02_3505</v>
      </c>
      <c r="J209" s="210" t="s">
        <v>798</v>
      </c>
      <c r="K209">
        <v>3505</v>
      </c>
      <c r="L209" t="s">
        <v>182</v>
      </c>
    </row>
    <row r="210" spans="1:12" x14ac:dyDescent="0.25">
      <c r="A210" s="211" t="str">
        <f t="shared" si="15"/>
        <v>_</v>
      </c>
      <c r="B210" s="210"/>
      <c r="E210" s="211" t="str">
        <f t="shared" si="9"/>
        <v>_</v>
      </c>
      <c r="I210" s="211" t="str">
        <f t="shared" si="10"/>
        <v>B02_3507</v>
      </c>
      <c r="J210" s="210" t="s">
        <v>798</v>
      </c>
      <c r="K210">
        <v>3507</v>
      </c>
      <c r="L210" t="s">
        <v>184</v>
      </c>
    </row>
    <row r="211" spans="1:12" x14ac:dyDescent="0.25">
      <c r="A211" s="211" t="str">
        <f t="shared" si="15"/>
        <v>_</v>
      </c>
      <c r="B211" s="210"/>
      <c r="E211" s="211" t="str">
        <f t="shared" si="9"/>
        <v>_</v>
      </c>
      <c r="I211" s="211" t="str">
        <f t="shared" si="10"/>
        <v>B02_3508</v>
      </c>
      <c r="J211" s="210" t="s">
        <v>798</v>
      </c>
      <c r="K211">
        <v>3508</v>
      </c>
      <c r="L211" t="s">
        <v>185</v>
      </c>
    </row>
    <row r="212" spans="1:12" x14ac:dyDescent="0.25">
      <c r="A212" s="211" t="str">
        <f t="shared" si="15"/>
        <v>_</v>
      </c>
      <c r="B212" s="210"/>
      <c r="E212" s="211" t="str">
        <f t="shared" si="9"/>
        <v>_</v>
      </c>
      <c r="I212" s="211" t="str">
        <f t="shared" si="10"/>
        <v>B02_3510</v>
      </c>
      <c r="J212" s="210" t="s">
        <v>798</v>
      </c>
      <c r="K212">
        <v>3510</v>
      </c>
      <c r="L212" t="s">
        <v>581</v>
      </c>
    </row>
    <row r="213" spans="1:12" x14ac:dyDescent="0.25">
      <c r="A213" s="211" t="str">
        <f t="shared" si="15"/>
        <v>_</v>
      </c>
      <c r="E213" s="211" t="str">
        <f t="shared" si="9"/>
        <v>_</v>
      </c>
      <c r="I213" s="211" t="str">
        <f t="shared" si="10"/>
        <v>B02_3514</v>
      </c>
      <c r="J213" s="210" t="s">
        <v>798</v>
      </c>
      <c r="K213">
        <v>3514</v>
      </c>
      <c r="L213" t="s">
        <v>190</v>
      </c>
    </row>
    <row r="214" spans="1:12" x14ac:dyDescent="0.25">
      <c r="A214" s="211" t="str">
        <f t="shared" si="15"/>
        <v>_</v>
      </c>
      <c r="E214" s="211" t="str">
        <f t="shared" si="9"/>
        <v>_</v>
      </c>
      <c r="I214" s="211" t="str">
        <f t="shared" si="10"/>
        <v>B02_3517</v>
      </c>
      <c r="J214" s="210" t="s">
        <v>798</v>
      </c>
      <c r="K214">
        <v>3517</v>
      </c>
      <c r="L214" t="s">
        <v>192</v>
      </c>
    </row>
    <row r="215" spans="1:12" x14ac:dyDescent="0.25">
      <c r="A215" s="211" t="str">
        <f t="shared" si="15"/>
        <v>_</v>
      </c>
      <c r="E215" s="211" t="str">
        <f t="shared" ref="E215:E294" si="16">F215&amp;"_"&amp;G215</f>
        <v>_</v>
      </c>
      <c r="I215" s="211" t="str">
        <f t="shared" ref="I215:I294" si="17">J215&amp;"_"&amp;K215</f>
        <v>B02_3518</v>
      </c>
      <c r="J215" s="210" t="s">
        <v>798</v>
      </c>
      <c r="K215">
        <v>3518</v>
      </c>
      <c r="L215" t="s">
        <v>193</v>
      </c>
    </row>
    <row r="216" spans="1:12" x14ac:dyDescent="0.25">
      <c r="A216" s="211" t="str">
        <f t="shared" si="15"/>
        <v>_</v>
      </c>
      <c r="E216" s="211" t="str">
        <f t="shared" si="16"/>
        <v>_</v>
      </c>
      <c r="I216" s="211" t="str">
        <f t="shared" si="17"/>
        <v>B02_3519</v>
      </c>
      <c r="J216" s="210" t="s">
        <v>798</v>
      </c>
      <c r="K216">
        <v>3519</v>
      </c>
      <c r="L216" t="s">
        <v>194</v>
      </c>
    </row>
    <row r="217" spans="1:12" x14ac:dyDescent="0.25">
      <c r="A217" s="211" t="str">
        <f t="shared" si="15"/>
        <v>_</v>
      </c>
      <c r="E217" s="211" t="str">
        <f t="shared" si="16"/>
        <v>_</v>
      </c>
      <c r="I217" s="211" t="str">
        <f t="shared" si="17"/>
        <v>B02_3520</v>
      </c>
      <c r="J217" s="210" t="s">
        <v>798</v>
      </c>
      <c r="K217">
        <v>3520</v>
      </c>
      <c r="L217" t="s">
        <v>195</v>
      </c>
    </row>
    <row r="218" spans="1:12" x14ac:dyDescent="0.25">
      <c r="A218" s="211" t="str">
        <f t="shared" si="15"/>
        <v>_</v>
      </c>
      <c r="E218" s="211" t="str">
        <f t="shared" si="16"/>
        <v>_</v>
      </c>
      <c r="I218" s="211" t="str">
        <f t="shared" si="17"/>
        <v>B02_3521</v>
      </c>
      <c r="J218" s="210" t="s">
        <v>798</v>
      </c>
      <c r="K218">
        <v>3521</v>
      </c>
      <c r="L218" t="s">
        <v>196</v>
      </c>
    </row>
    <row r="219" spans="1:12" x14ac:dyDescent="0.25">
      <c r="A219" s="211" t="str">
        <f t="shared" si="15"/>
        <v>_</v>
      </c>
      <c r="E219" s="211" t="str">
        <f t="shared" si="16"/>
        <v>_</v>
      </c>
      <c r="I219" s="211" t="str">
        <f t="shared" si="17"/>
        <v>B02_3736</v>
      </c>
      <c r="J219" s="210" t="s">
        <v>798</v>
      </c>
      <c r="K219">
        <v>3736</v>
      </c>
      <c r="L219" t="s">
        <v>1742</v>
      </c>
    </row>
    <row r="220" spans="1:12" x14ac:dyDescent="0.25">
      <c r="A220" s="211" t="str">
        <f t="shared" si="15"/>
        <v>_</v>
      </c>
      <c r="E220" s="211" t="str">
        <f t="shared" si="16"/>
        <v>_</v>
      </c>
      <c r="I220" s="211" t="str">
        <f t="shared" si="17"/>
        <v>B02_6748</v>
      </c>
      <c r="J220" s="210" t="s">
        <v>798</v>
      </c>
      <c r="K220">
        <v>6748</v>
      </c>
      <c r="L220" t="s">
        <v>1743</v>
      </c>
    </row>
    <row r="221" spans="1:12" x14ac:dyDescent="0.25">
      <c r="A221" s="211" t="str">
        <f t="shared" si="15"/>
        <v>_</v>
      </c>
      <c r="E221" s="211" t="str">
        <f t="shared" si="16"/>
        <v>_</v>
      </c>
      <c r="I221" s="211" t="str">
        <f t="shared" si="17"/>
        <v>B02_6751</v>
      </c>
      <c r="J221" s="210" t="s">
        <v>798</v>
      </c>
      <c r="K221">
        <v>6751</v>
      </c>
      <c r="L221" t="s">
        <v>1744</v>
      </c>
    </row>
    <row r="222" spans="1:12" x14ac:dyDescent="0.25">
      <c r="A222" s="211" t="str">
        <f t="shared" si="15"/>
        <v>_</v>
      </c>
      <c r="E222" s="211" t="str">
        <f t="shared" si="16"/>
        <v>_</v>
      </c>
      <c r="I222" s="211" t="str">
        <f t="shared" si="17"/>
        <v>B02_6753</v>
      </c>
      <c r="J222" s="210" t="s">
        <v>798</v>
      </c>
      <c r="K222">
        <v>6753</v>
      </c>
      <c r="L222" t="s">
        <v>1745</v>
      </c>
    </row>
    <row r="223" spans="1:12" x14ac:dyDescent="0.25">
      <c r="A223" s="211" t="str">
        <f t="shared" si="15"/>
        <v>_</v>
      </c>
      <c r="E223" s="211" t="str">
        <f t="shared" si="16"/>
        <v>_</v>
      </c>
      <c r="I223" s="211" t="str">
        <f t="shared" si="17"/>
        <v>B02_6755</v>
      </c>
      <c r="J223" s="210" t="s">
        <v>798</v>
      </c>
      <c r="K223">
        <v>6755</v>
      </c>
      <c r="L223" t="s">
        <v>1746</v>
      </c>
    </row>
    <row r="224" spans="1:12" x14ac:dyDescent="0.25">
      <c r="A224" s="211" t="str">
        <f t="shared" si="15"/>
        <v>_</v>
      </c>
      <c r="E224" s="211" t="str">
        <f t="shared" si="16"/>
        <v>_</v>
      </c>
      <c r="I224" s="211" t="str">
        <f t="shared" si="17"/>
        <v>B02_6756</v>
      </c>
      <c r="J224" s="210" t="s">
        <v>798</v>
      </c>
      <c r="K224">
        <v>6756</v>
      </c>
      <c r="L224" t="s">
        <v>1722</v>
      </c>
    </row>
    <row r="225" spans="1:12" x14ac:dyDescent="0.25">
      <c r="A225" s="211" t="str">
        <f t="shared" si="15"/>
        <v>_</v>
      </c>
      <c r="E225" s="211" t="str">
        <f t="shared" si="16"/>
        <v>_</v>
      </c>
      <c r="I225" s="211" t="str">
        <f t="shared" ref="I225:I232" si="18">J225&amp;"_"&amp;K225</f>
        <v>B02_6758</v>
      </c>
      <c r="J225" s="210" t="s">
        <v>798</v>
      </c>
      <c r="K225">
        <v>6758</v>
      </c>
      <c r="L225" t="s">
        <v>1724</v>
      </c>
    </row>
    <row r="226" spans="1:12" x14ac:dyDescent="0.25">
      <c r="A226" s="211" t="str">
        <f t="shared" si="15"/>
        <v>_</v>
      </c>
      <c r="E226" s="211" t="str">
        <f t="shared" si="16"/>
        <v>_</v>
      </c>
      <c r="I226" s="211" t="str">
        <f t="shared" si="18"/>
        <v>B02_6760</v>
      </c>
      <c r="J226" s="210" t="s">
        <v>798</v>
      </c>
      <c r="K226">
        <v>6760</v>
      </c>
      <c r="L226" t="s">
        <v>1726</v>
      </c>
    </row>
    <row r="227" spans="1:12" x14ac:dyDescent="0.25">
      <c r="A227" s="211" t="str">
        <f t="shared" si="15"/>
        <v>_</v>
      </c>
      <c r="E227" s="211" t="str">
        <f t="shared" si="16"/>
        <v>_</v>
      </c>
      <c r="I227" s="211" t="str">
        <f t="shared" si="18"/>
        <v>B02_6762</v>
      </c>
      <c r="J227" s="210" t="s">
        <v>798</v>
      </c>
      <c r="K227">
        <v>6762</v>
      </c>
      <c r="L227" t="s">
        <v>1712</v>
      </c>
    </row>
    <row r="228" spans="1:12" x14ac:dyDescent="0.25">
      <c r="A228" s="211" t="str">
        <f t="shared" si="15"/>
        <v>_</v>
      </c>
      <c r="E228" s="211" t="str">
        <f t="shared" si="16"/>
        <v>_</v>
      </c>
      <c r="I228" s="211" t="str">
        <f t="shared" si="18"/>
        <v>B02_6764</v>
      </c>
      <c r="J228" s="210" t="s">
        <v>798</v>
      </c>
      <c r="K228">
        <v>6764</v>
      </c>
      <c r="L228" t="s">
        <v>1714</v>
      </c>
    </row>
    <row r="229" spans="1:12" x14ac:dyDescent="0.25">
      <c r="A229" s="211" t="str">
        <f t="shared" si="15"/>
        <v>_</v>
      </c>
      <c r="E229" s="211" t="str">
        <f t="shared" si="16"/>
        <v>_</v>
      </c>
      <c r="I229" s="211" t="str">
        <f t="shared" si="18"/>
        <v>B02_6783</v>
      </c>
      <c r="J229" s="210" t="s">
        <v>798</v>
      </c>
      <c r="K229">
        <v>6783</v>
      </c>
      <c r="L229" t="s">
        <v>1747</v>
      </c>
    </row>
    <row r="230" spans="1:12" x14ac:dyDescent="0.25">
      <c r="A230" s="211" t="str">
        <f t="shared" si="15"/>
        <v>_</v>
      </c>
      <c r="E230" s="211" t="str">
        <f t="shared" si="16"/>
        <v>_</v>
      </c>
      <c r="I230" s="211" t="str">
        <f t="shared" si="18"/>
        <v>B02_6785</v>
      </c>
      <c r="J230" s="210" t="s">
        <v>798</v>
      </c>
      <c r="K230">
        <v>6785</v>
      </c>
      <c r="L230" t="s">
        <v>1748</v>
      </c>
    </row>
    <row r="231" spans="1:12" x14ac:dyDescent="0.25">
      <c r="A231" s="211" t="str">
        <f t="shared" si="15"/>
        <v>_</v>
      </c>
      <c r="E231" s="211" t="str">
        <f t="shared" si="16"/>
        <v>_</v>
      </c>
      <c r="I231" s="211" t="str">
        <f t="shared" si="18"/>
        <v>B02_6787</v>
      </c>
      <c r="J231" s="210" t="s">
        <v>798</v>
      </c>
      <c r="K231">
        <v>6787</v>
      </c>
      <c r="L231" t="s">
        <v>1749</v>
      </c>
    </row>
    <row r="232" spans="1:12" x14ac:dyDescent="0.25">
      <c r="A232" s="211" t="str">
        <f t="shared" si="15"/>
        <v>_</v>
      </c>
      <c r="E232" s="211" t="str">
        <f t="shared" si="16"/>
        <v>_</v>
      </c>
      <c r="I232" s="211" t="str">
        <f t="shared" si="18"/>
        <v>B02_6789</v>
      </c>
      <c r="J232" s="210" t="s">
        <v>798</v>
      </c>
      <c r="K232">
        <v>6789</v>
      </c>
      <c r="L232" t="s">
        <v>1750</v>
      </c>
    </row>
    <row r="233" spans="1:12" x14ac:dyDescent="0.25">
      <c r="A233" s="211" t="str">
        <f t="shared" si="15"/>
        <v>_</v>
      </c>
      <c r="E233" s="211" t="str">
        <f t="shared" si="16"/>
        <v>_</v>
      </c>
      <c r="I233" s="211" t="str">
        <f t="shared" si="17"/>
        <v>B02_6791</v>
      </c>
      <c r="J233" s="210" t="s">
        <v>798</v>
      </c>
      <c r="K233">
        <v>6791</v>
      </c>
      <c r="L233" t="s">
        <v>1751</v>
      </c>
    </row>
    <row r="234" spans="1:12" x14ac:dyDescent="0.25">
      <c r="A234" s="211" t="str">
        <f t="shared" si="15"/>
        <v>T01_263</v>
      </c>
      <c r="B234" t="s">
        <v>799</v>
      </c>
      <c r="C234">
        <v>263</v>
      </c>
      <c r="D234" t="s">
        <v>1604</v>
      </c>
      <c r="E234" s="211" t="str">
        <f t="shared" si="16"/>
        <v>_</v>
      </c>
      <c r="I234" s="211" t="str">
        <f t="shared" si="17"/>
        <v>_</v>
      </c>
      <c r="J234" s="210"/>
    </row>
    <row r="235" spans="1:12" x14ac:dyDescent="0.25">
      <c r="A235" s="211" t="str">
        <f t="shared" si="15"/>
        <v>T01_1021</v>
      </c>
      <c r="B235" t="s">
        <v>799</v>
      </c>
      <c r="C235">
        <v>1021</v>
      </c>
      <c r="D235" t="s">
        <v>29</v>
      </c>
      <c r="E235" s="211" t="str">
        <f t="shared" si="16"/>
        <v>_</v>
      </c>
      <c r="I235" s="211" t="str">
        <f t="shared" si="17"/>
        <v>_</v>
      </c>
      <c r="J235" s="210"/>
    </row>
    <row r="236" spans="1:12" x14ac:dyDescent="0.25">
      <c r="A236" s="211" t="str">
        <f t="shared" si="15"/>
        <v>T01_1095</v>
      </c>
      <c r="B236" t="s">
        <v>799</v>
      </c>
      <c r="C236">
        <v>1095</v>
      </c>
      <c r="D236" t="s">
        <v>1351</v>
      </c>
      <c r="E236" s="211" t="str">
        <f t="shared" si="16"/>
        <v>_</v>
      </c>
      <c r="I236" s="211" t="str">
        <f t="shared" si="17"/>
        <v>_</v>
      </c>
      <c r="J236" s="210"/>
    </row>
    <row r="237" spans="1:12" x14ac:dyDescent="0.25">
      <c r="A237" s="211" t="str">
        <f t="shared" si="15"/>
        <v>T01_1096</v>
      </c>
      <c r="B237" t="s">
        <v>799</v>
      </c>
      <c r="C237">
        <v>1096</v>
      </c>
      <c r="D237" t="s">
        <v>1352</v>
      </c>
      <c r="E237" s="211" t="str">
        <f t="shared" si="16"/>
        <v>_</v>
      </c>
      <c r="I237" s="211" t="str">
        <f t="shared" si="17"/>
        <v>_</v>
      </c>
      <c r="J237" s="210"/>
    </row>
    <row r="238" spans="1:12" x14ac:dyDescent="0.25">
      <c r="A238" s="211" t="str">
        <f t="shared" si="15"/>
        <v>T01_1097</v>
      </c>
      <c r="B238" t="s">
        <v>799</v>
      </c>
      <c r="C238">
        <v>1097</v>
      </c>
      <c r="D238" t="s">
        <v>356</v>
      </c>
      <c r="E238" s="211" t="str">
        <f t="shared" si="16"/>
        <v>_</v>
      </c>
      <c r="I238" s="211" t="str">
        <f t="shared" si="17"/>
        <v>_</v>
      </c>
      <c r="J238" s="210"/>
    </row>
    <row r="239" spans="1:12" x14ac:dyDescent="0.25">
      <c r="A239" s="211" t="str">
        <f t="shared" si="15"/>
        <v>T01_1098</v>
      </c>
      <c r="B239" t="s">
        <v>799</v>
      </c>
      <c r="C239">
        <v>1098</v>
      </c>
      <c r="D239" t="s">
        <v>357</v>
      </c>
      <c r="E239" s="211" t="str">
        <f t="shared" si="16"/>
        <v>_</v>
      </c>
      <c r="I239" s="211" t="str">
        <f t="shared" si="17"/>
        <v>_</v>
      </c>
      <c r="J239" s="210"/>
    </row>
    <row r="240" spans="1:12" x14ac:dyDescent="0.25">
      <c r="A240" s="211" t="str">
        <f t="shared" si="15"/>
        <v>T01_1099</v>
      </c>
      <c r="B240" t="s">
        <v>799</v>
      </c>
      <c r="C240">
        <v>1099</v>
      </c>
      <c r="D240" t="s">
        <v>358</v>
      </c>
      <c r="E240" s="211" t="str">
        <f t="shared" si="16"/>
        <v>_</v>
      </c>
      <c r="I240" s="211" t="str">
        <f t="shared" si="17"/>
        <v>_</v>
      </c>
      <c r="J240" s="210"/>
    </row>
    <row r="241" spans="1:10" x14ac:dyDescent="0.25">
      <c r="A241" s="211" t="str">
        <f t="shared" si="15"/>
        <v>T01_1100</v>
      </c>
      <c r="B241" t="s">
        <v>799</v>
      </c>
      <c r="C241">
        <v>1100</v>
      </c>
      <c r="D241" t="s">
        <v>359</v>
      </c>
      <c r="E241" s="211" t="str">
        <f t="shared" si="16"/>
        <v>_</v>
      </c>
      <c r="I241" s="211" t="str">
        <f t="shared" si="17"/>
        <v>_</v>
      </c>
      <c r="J241" s="210"/>
    </row>
    <row r="242" spans="1:10" x14ac:dyDescent="0.25">
      <c r="A242" s="211" t="str">
        <f t="shared" si="15"/>
        <v>T01_1869</v>
      </c>
      <c r="B242" t="s">
        <v>799</v>
      </c>
      <c r="C242">
        <v>1869</v>
      </c>
      <c r="D242" t="s">
        <v>360</v>
      </c>
      <c r="E242" s="211" t="str">
        <f t="shared" si="16"/>
        <v>_</v>
      </c>
      <c r="I242" s="211" t="str">
        <f t="shared" si="17"/>
        <v>_</v>
      </c>
      <c r="J242" s="210"/>
    </row>
    <row r="243" spans="1:10" x14ac:dyDescent="0.25">
      <c r="A243" s="211" t="str">
        <f t="shared" si="15"/>
        <v>T01_1870</v>
      </c>
      <c r="B243" t="s">
        <v>799</v>
      </c>
      <c r="C243">
        <v>1870</v>
      </c>
      <c r="D243" t="s">
        <v>361</v>
      </c>
      <c r="E243" s="211" t="str">
        <f t="shared" si="16"/>
        <v>_</v>
      </c>
      <c r="I243" s="211" t="str">
        <f t="shared" si="17"/>
        <v>_</v>
      </c>
      <c r="J243" s="210"/>
    </row>
    <row r="244" spans="1:10" x14ac:dyDescent="0.25">
      <c r="A244" s="211" t="str">
        <f t="shared" si="15"/>
        <v>T01_1872</v>
      </c>
      <c r="B244" t="s">
        <v>799</v>
      </c>
      <c r="C244">
        <v>1872</v>
      </c>
      <c r="D244" t="s">
        <v>362</v>
      </c>
      <c r="E244" s="211" t="str">
        <f t="shared" ref="E244:E260" si="19">F244&amp;"_"&amp;G244</f>
        <v>_</v>
      </c>
      <c r="I244" s="211" t="str">
        <f t="shared" ref="I244:I260" si="20">J244&amp;"_"&amp;K244</f>
        <v>_</v>
      </c>
      <c r="J244" s="210"/>
    </row>
    <row r="245" spans="1:10" x14ac:dyDescent="0.25">
      <c r="A245" s="211" t="str">
        <f t="shared" si="15"/>
        <v>T01_1873</v>
      </c>
      <c r="B245" t="s">
        <v>799</v>
      </c>
      <c r="C245">
        <v>1873</v>
      </c>
      <c r="D245" t="s">
        <v>363</v>
      </c>
      <c r="E245" s="211" t="str">
        <f t="shared" si="19"/>
        <v>_</v>
      </c>
      <c r="I245" s="211" t="str">
        <f t="shared" si="20"/>
        <v>_</v>
      </c>
      <c r="J245" s="210"/>
    </row>
    <row r="246" spans="1:10" x14ac:dyDescent="0.25">
      <c r="A246" s="211" t="str">
        <f t="shared" si="15"/>
        <v>T01_1874</v>
      </c>
      <c r="B246" t="s">
        <v>799</v>
      </c>
      <c r="C246">
        <v>1874</v>
      </c>
      <c r="D246" t="s">
        <v>364</v>
      </c>
      <c r="E246" s="211" t="str">
        <f t="shared" si="19"/>
        <v>_</v>
      </c>
      <c r="I246" s="211" t="str">
        <f t="shared" si="20"/>
        <v>_</v>
      </c>
      <c r="J246" s="210"/>
    </row>
    <row r="247" spans="1:10" x14ac:dyDescent="0.25">
      <c r="A247" s="211" t="str">
        <f t="shared" si="15"/>
        <v>T01_1932</v>
      </c>
      <c r="B247" t="s">
        <v>799</v>
      </c>
      <c r="C247">
        <v>1932</v>
      </c>
      <c r="D247" t="s">
        <v>1101</v>
      </c>
      <c r="E247" s="211" t="str">
        <f t="shared" si="19"/>
        <v>_</v>
      </c>
      <c r="I247" s="211" t="str">
        <f t="shared" si="20"/>
        <v>_</v>
      </c>
      <c r="J247" s="210"/>
    </row>
    <row r="248" spans="1:10" x14ac:dyDescent="0.25">
      <c r="A248" s="211" t="str">
        <f t="shared" si="15"/>
        <v>T01_1933</v>
      </c>
      <c r="B248" t="s">
        <v>799</v>
      </c>
      <c r="C248">
        <v>1933</v>
      </c>
      <c r="D248" t="s">
        <v>1111</v>
      </c>
      <c r="E248" s="211" t="str">
        <f t="shared" si="19"/>
        <v>_</v>
      </c>
      <c r="I248" s="211" t="str">
        <f t="shared" si="20"/>
        <v>_</v>
      </c>
      <c r="J248" s="210"/>
    </row>
    <row r="249" spans="1:10" x14ac:dyDescent="0.25">
      <c r="A249" s="211" t="str">
        <f t="shared" si="15"/>
        <v>T01_1934</v>
      </c>
      <c r="B249" t="s">
        <v>799</v>
      </c>
      <c r="C249">
        <v>1934</v>
      </c>
      <c r="D249" t="s">
        <v>62</v>
      </c>
      <c r="E249" s="211" t="str">
        <f t="shared" si="19"/>
        <v>_</v>
      </c>
      <c r="I249" s="211" t="str">
        <f t="shared" si="20"/>
        <v>_</v>
      </c>
      <c r="J249" s="210"/>
    </row>
    <row r="250" spans="1:10" x14ac:dyDescent="0.25">
      <c r="A250" s="211" t="str">
        <f t="shared" si="15"/>
        <v>T01_2325</v>
      </c>
      <c r="B250" t="s">
        <v>799</v>
      </c>
      <c r="C250">
        <v>2325</v>
      </c>
      <c r="D250" t="s">
        <v>366</v>
      </c>
      <c r="E250" s="211" t="str">
        <f t="shared" si="19"/>
        <v>_</v>
      </c>
      <c r="I250" s="211" t="str">
        <f t="shared" si="20"/>
        <v>_</v>
      </c>
      <c r="J250" s="210"/>
    </row>
    <row r="251" spans="1:10" x14ac:dyDescent="0.25">
      <c r="A251" s="211" t="str">
        <f t="shared" si="15"/>
        <v>T01_2326</v>
      </c>
      <c r="B251" t="s">
        <v>799</v>
      </c>
      <c r="C251">
        <v>2326</v>
      </c>
      <c r="D251" t="s">
        <v>367</v>
      </c>
      <c r="E251" s="211" t="str">
        <f t="shared" si="19"/>
        <v>_</v>
      </c>
      <c r="I251" s="211" t="str">
        <f t="shared" si="20"/>
        <v>_</v>
      </c>
      <c r="J251" s="210"/>
    </row>
    <row r="252" spans="1:10" x14ac:dyDescent="0.25">
      <c r="A252" s="211" t="str">
        <f t="shared" si="15"/>
        <v>T01_2327</v>
      </c>
      <c r="B252" t="s">
        <v>799</v>
      </c>
      <c r="C252">
        <v>2327</v>
      </c>
      <c r="D252" t="s">
        <v>368</v>
      </c>
      <c r="E252" s="211" t="str">
        <f t="shared" si="19"/>
        <v>_</v>
      </c>
      <c r="I252" s="211" t="str">
        <f t="shared" si="20"/>
        <v>_</v>
      </c>
      <c r="J252" s="210"/>
    </row>
    <row r="253" spans="1:10" x14ac:dyDescent="0.25">
      <c r="A253" s="211" t="str">
        <f t="shared" si="15"/>
        <v>T01_2328</v>
      </c>
      <c r="B253" t="s">
        <v>799</v>
      </c>
      <c r="C253">
        <v>2328</v>
      </c>
      <c r="D253" t="s">
        <v>369</v>
      </c>
      <c r="E253" s="211" t="str">
        <f t="shared" si="19"/>
        <v>_</v>
      </c>
      <c r="I253" s="211" t="str">
        <f t="shared" si="20"/>
        <v>_</v>
      </c>
      <c r="J253" s="210"/>
    </row>
    <row r="254" spans="1:10" x14ac:dyDescent="0.25">
      <c r="A254" s="211" t="str">
        <f t="shared" si="15"/>
        <v>T01_2645</v>
      </c>
      <c r="B254" t="s">
        <v>799</v>
      </c>
      <c r="C254">
        <v>2645</v>
      </c>
      <c r="D254" t="s">
        <v>632</v>
      </c>
      <c r="E254" s="211" t="str">
        <f t="shared" si="19"/>
        <v>_</v>
      </c>
      <c r="I254" s="211" t="str">
        <f t="shared" si="20"/>
        <v>_</v>
      </c>
      <c r="J254" s="210"/>
    </row>
    <row r="255" spans="1:10" x14ac:dyDescent="0.25">
      <c r="A255" s="211" t="str">
        <f t="shared" si="15"/>
        <v>T01_2799</v>
      </c>
      <c r="B255" t="s">
        <v>799</v>
      </c>
      <c r="C255">
        <v>2799</v>
      </c>
      <c r="D255" t="s">
        <v>167</v>
      </c>
      <c r="E255" s="211" t="str">
        <f t="shared" si="19"/>
        <v>_</v>
      </c>
      <c r="I255" s="211" t="str">
        <f t="shared" si="20"/>
        <v>_</v>
      </c>
      <c r="J255" s="210"/>
    </row>
    <row r="256" spans="1:10" x14ac:dyDescent="0.25">
      <c r="A256" s="211" t="str">
        <f t="shared" si="15"/>
        <v>T01_2800</v>
      </c>
      <c r="B256" t="s">
        <v>799</v>
      </c>
      <c r="C256">
        <v>2800</v>
      </c>
      <c r="D256" t="s">
        <v>168</v>
      </c>
      <c r="E256" s="211" t="str">
        <f t="shared" si="19"/>
        <v>_</v>
      </c>
      <c r="I256" s="211" t="str">
        <f t="shared" si="20"/>
        <v>_</v>
      </c>
      <c r="J256" s="210"/>
    </row>
    <row r="257" spans="1:10" x14ac:dyDescent="0.25">
      <c r="A257" s="211" t="str">
        <f t="shared" si="15"/>
        <v>T01_2801</v>
      </c>
      <c r="B257" t="s">
        <v>799</v>
      </c>
      <c r="C257">
        <v>2801</v>
      </c>
      <c r="D257" t="s">
        <v>169</v>
      </c>
      <c r="E257" s="211" t="str">
        <f t="shared" si="19"/>
        <v>_</v>
      </c>
      <c r="I257" s="211" t="str">
        <f t="shared" si="20"/>
        <v>_</v>
      </c>
      <c r="J257" s="210"/>
    </row>
    <row r="258" spans="1:10" x14ac:dyDescent="0.25">
      <c r="A258" s="211" t="str">
        <f t="shared" si="15"/>
        <v>T01_2802</v>
      </c>
      <c r="B258" t="s">
        <v>799</v>
      </c>
      <c r="C258">
        <v>2802</v>
      </c>
      <c r="D258" t="s">
        <v>170</v>
      </c>
      <c r="E258" s="211" t="str">
        <f t="shared" si="19"/>
        <v>_</v>
      </c>
      <c r="I258" s="211" t="str">
        <f t="shared" si="20"/>
        <v>_</v>
      </c>
      <c r="J258" s="210"/>
    </row>
    <row r="259" spans="1:10" x14ac:dyDescent="0.25">
      <c r="A259" s="211" t="str">
        <f t="shared" si="15"/>
        <v>T01_6660</v>
      </c>
      <c r="B259" t="s">
        <v>799</v>
      </c>
      <c r="C259">
        <v>6660</v>
      </c>
      <c r="D259" t="s">
        <v>1102</v>
      </c>
      <c r="E259" s="211" t="str">
        <f t="shared" si="19"/>
        <v>_</v>
      </c>
      <c r="I259" s="211" t="str">
        <f t="shared" si="20"/>
        <v>_</v>
      </c>
      <c r="J259" s="210"/>
    </row>
    <row r="260" spans="1:10" x14ac:dyDescent="0.25">
      <c r="A260" s="211" t="str">
        <f t="shared" si="15"/>
        <v>T01_6664</v>
      </c>
      <c r="B260" t="s">
        <v>799</v>
      </c>
      <c r="C260">
        <v>6664</v>
      </c>
      <c r="D260" t="s">
        <v>1103</v>
      </c>
      <c r="E260" s="211" t="str">
        <f t="shared" si="19"/>
        <v>_</v>
      </c>
      <c r="I260" s="211" t="str">
        <f t="shared" si="20"/>
        <v>_</v>
      </c>
      <c r="J260" s="210"/>
    </row>
    <row r="261" spans="1:10" x14ac:dyDescent="0.25">
      <c r="A261" s="211" t="str">
        <f t="shared" si="15"/>
        <v>T01_6749</v>
      </c>
      <c r="B261" t="s">
        <v>799</v>
      </c>
      <c r="C261">
        <v>6749</v>
      </c>
      <c r="D261" t="s">
        <v>1752</v>
      </c>
      <c r="E261" s="211" t="str">
        <f t="shared" si="16"/>
        <v>_</v>
      </c>
      <c r="I261" s="211" t="str">
        <f t="shared" si="17"/>
        <v>_</v>
      </c>
      <c r="J261" s="210"/>
    </row>
    <row r="262" spans="1:10" x14ac:dyDescent="0.25">
      <c r="A262" s="211" t="str">
        <f t="shared" si="15"/>
        <v>V01_265</v>
      </c>
      <c r="B262" t="s">
        <v>800</v>
      </c>
      <c r="C262">
        <v>265</v>
      </c>
      <c r="D262" t="s">
        <v>1095</v>
      </c>
      <c r="E262" s="211" t="str">
        <f t="shared" si="16"/>
        <v>_</v>
      </c>
      <c r="I262" s="211" t="str">
        <f t="shared" si="17"/>
        <v>_</v>
      </c>
    </row>
    <row r="263" spans="1:10" x14ac:dyDescent="0.25">
      <c r="A263" s="211" t="str">
        <f t="shared" si="15"/>
        <v>V01_266</v>
      </c>
      <c r="B263" t="s">
        <v>800</v>
      </c>
      <c r="C263">
        <v>266</v>
      </c>
      <c r="D263" t="s">
        <v>1097</v>
      </c>
      <c r="E263" s="211" t="str">
        <f t="shared" si="16"/>
        <v>_</v>
      </c>
      <c r="I263" s="211" t="str">
        <f t="shared" si="17"/>
        <v>_</v>
      </c>
    </row>
    <row r="264" spans="1:10" x14ac:dyDescent="0.25">
      <c r="A264" s="211" t="str">
        <f t="shared" si="15"/>
        <v>V01_331</v>
      </c>
      <c r="B264" t="s">
        <v>800</v>
      </c>
      <c r="C264">
        <v>331</v>
      </c>
      <c r="D264" t="s">
        <v>1096</v>
      </c>
      <c r="E264" s="211" t="str">
        <f t="shared" si="16"/>
        <v>_</v>
      </c>
      <c r="I264" s="211" t="str">
        <f t="shared" si="17"/>
        <v>_</v>
      </c>
    </row>
    <row r="265" spans="1:10" x14ac:dyDescent="0.25">
      <c r="A265" s="211" t="str">
        <f t="shared" si="15"/>
        <v>V02_265</v>
      </c>
      <c r="B265" t="s">
        <v>803</v>
      </c>
      <c r="C265">
        <v>265</v>
      </c>
      <c r="D265" t="s">
        <v>1095</v>
      </c>
      <c r="E265" s="211" t="str">
        <f t="shared" si="16"/>
        <v>_</v>
      </c>
      <c r="I265" s="211" t="str">
        <f t="shared" si="17"/>
        <v>_</v>
      </c>
    </row>
    <row r="266" spans="1:10" x14ac:dyDescent="0.25">
      <c r="A266" s="211" t="str">
        <f t="shared" si="15"/>
        <v>V02_266</v>
      </c>
      <c r="B266" t="s">
        <v>803</v>
      </c>
      <c r="C266">
        <v>266</v>
      </c>
      <c r="D266" t="s">
        <v>1097</v>
      </c>
      <c r="E266" s="211" t="str">
        <f t="shared" si="16"/>
        <v>_</v>
      </c>
      <c r="I266" s="211" t="str">
        <f t="shared" si="17"/>
        <v>_</v>
      </c>
    </row>
    <row r="267" spans="1:10" x14ac:dyDescent="0.25">
      <c r="A267" s="211" t="str">
        <f t="shared" si="15"/>
        <v>V02_331</v>
      </c>
      <c r="B267" t="s">
        <v>803</v>
      </c>
      <c r="C267">
        <v>331</v>
      </c>
      <c r="D267" t="s">
        <v>1096</v>
      </c>
      <c r="E267" s="211" t="str">
        <f t="shared" si="16"/>
        <v>_</v>
      </c>
      <c r="I267" s="211" t="str">
        <f t="shared" si="17"/>
        <v>_</v>
      </c>
    </row>
    <row r="268" spans="1:10" x14ac:dyDescent="0.25">
      <c r="A268" s="211" t="str">
        <f t="shared" si="15"/>
        <v>N01_2618</v>
      </c>
      <c r="B268" t="s">
        <v>805</v>
      </c>
      <c r="C268">
        <v>2618</v>
      </c>
      <c r="D268" t="s">
        <v>1605</v>
      </c>
      <c r="E268" s="211" t="str">
        <f t="shared" si="16"/>
        <v>_</v>
      </c>
      <c r="I268" s="211" t="str">
        <f t="shared" si="17"/>
        <v>_</v>
      </c>
    </row>
    <row r="269" spans="1:10" x14ac:dyDescent="0.25">
      <c r="A269" s="211" t="str">
        <f t="shared" si="15"/>
        <v>N01_2624</v>
      </c>
      <c r="B269" t="s">
        <v>805</v>
      </c>
      <c r="C269">
        <v>2624</v>
      </c>
      <c r="D269" t="s">
        <v>517</v>
      </c>
      <c r="E269" s="211" t="str">
        <f t="shared" si="16"/>
        <v>_</v>
      </c>
      <c r="I269" s="211" t="str">
        <f t="shared" si="17"/>
        <v>_</v>
      </c>
    </row>
    <row r="270" spans="1:10" x14ac:dyDescent="0.25">
      <c r="A270" s="211" t="str">
        <f t="shared" si="15"/>
        <v>N01_2625</v>
      </c>
      <c r="B270" t="s">
        <v>805</v>
      </c>
      <c r="C270">
        <v>2625</v>
      </c>
      <c r="D270" t="s">
        <v>522</v>
      </c>
      <c r="E270" s="211" t="str">
        <f t="shared" si="16"/>
        <v>_</v>
      </c>
      <c r="I270" s="211" t="str">
        <f t="shared" si="17"/>
        <v>_</v>
      </c>
    </row>
    <row r="271" spans="1:10" x14ac:dyDescent="0.25">
      <c r="A271" s="211" t="str">
        <f t="shared" si="15"/>
        <v>N01_2629</v>
      </c>
      <c r="B271" t="s">
        <v>805</v>
      </c>
      <c r="C271">
        <v>2629</v>
      </c>
      <c r="D271" t="s">
        <v>523</v>
      </c>
      <c r="E271" s="211" t="str">
        <f t="shared" si="16"/>
        <v>_</v>
      </c>
      <c r="I271" s="211" t="str">
        <f t="shared" si="17"/>
        <v>_</v>
      </c>
    </row>
    <row r="272" spans="1:10" x14ac:dyDescent="0.25">
      <c r="A272" s="211" t="str">
        <f t="shared" si="15"/>
        <v>N02_2617</v>
      </c>
      <c r="B272" t="s">
        <v>807</v>
      </c>
      <c r="C272">
        <v>2617</v>
      </c>
      <c r="D272" t="s">
        <v>1753</v>
      </c>
      <c r="E272" s="211" t="str">
        <f t="shared" si="16"/>
        <v>_</v>
      </c>
      <c r="I272" s="211" t="str">
        <f t="shared" si="17"/>
        <v>_</v>
      </c>
    </row>
    <row r="273" spans="1:9" x14ac:dyDescent="0.25">
      <c r="A273" s="211" t="str">
        <f t="shared" si="15"/>
        <v>N02_2618</v>
      </c>
      <c r="B273" t="s">
        <v>807</v>
      </c>
      <c r="C273">
        <v>2618</v>
      </c>
      <c r="D273" t="s">
        <v>1605</v>
      </c>
      <c r="E273" s="211" t="str">
        <f t="shared" si="16"/>
        <v>_</v>
      </c>
      <c r="I273" s="211" t="str">
        <f t="shared" si="17"/>
        <v>_</v>
      </c>
    </row>
    <row r="274" spans="1:9" x14ac:dyDescent="0.25">
      <c r="A274" s="211" t="str">
        <f t="shared" si="15"/>
        <v>N02_2619</v>
      </c>
      <c r="B274" t="s">
        <v>807</v>
      </c>
      <c r="C274">
        <v>2619</v>
      </c>
      <c r="D274" t="s">
        <v>1754</v>
      </c>
      <c r="E274" s="211" t="str">
        <f t="shared" si="16"/>
        <v>_</v>
      </c>
      <c r="I274" s="211" t="str">
        <f t="shared" si="17"/>
        <v>_</v>
      </c>
    </row>
    <row r="275" spans="1:9" x14ac:dyDescent="0.25">
      <c r="A275" s="211" t="str">
        <f t="shared" si="15"/>
        <v>N02_2621</v>
      </c>
      <c r="B275" t="s">
        <v>807</v>
      </c>
      <c r="C275">
        <v>2621</v>
      </c>
      <c r="D275" t="s">
        <v>516</v>
      </c>
      <c r="E275" s="211" t="str">
        <f t="shared" si="16"/>
        <v>_</v>
      </c>
      <c r="I275" s="211" t="str">
        <f t="shared" si="17"/>
        <v>_</v>
      </c>
    </row>
    <row r="276" spans="1:9" x14ac:dyDescent="0.25">
      <c r="A276" s="211" t="str">
        <f t="shared" si="15"/>
        <v>N02_2622</v>
      </c>
      <c r="B276" t="s">
        <v>807</v>
      </c>
      <c r="C276">
        <v>2622</v>
      </c>
      <c r="D276" t="s">
        <v>513</v>
      </c>
      <c r="E276" s="211" t="str">
        <f t="shared" si="16"/>
        <v>_</v>
      </c>
      <c r="I276" s="211" t="str">
        <f t="shared" si="17"/>
        <v>_</v>
      </c>
    </row>
    <row r="277" spans="1:9" x14ac:dyDescent="0.25">
      <c r="A277" s="211" t="str">
        <f t="shared" ref="A277:A312" si="21">B277&amp;"_"&amp;C277</f>
        <v>N02_2624</v>
      </c>
      <c r="B277" t="s">
        <v>807</v>
      </c>
      <c r="C277">
        <v>2624</v>
      </c>
      <c r="D277" t="s">
        <v>517</v>
      </c>
      <c r="E277" s="211" t="str">
        <f t="shared" si="16"/>
        <v>_</v>
      </c>
      <c r="I277" s="211" t="str">
        <f t="shared" si="17"/>
        <v>_</v>
      </c>
    </row>
    <row r="278" spans="1:9" x14ac:dyDescent="0.25">
      <c r="A278" s="211" t="str">
        <f t="shared" si="21"/>
        <v>N02_2625</v>
      </c>
      <c r="B278" t="s">
        <v>807</v>
      </c>
      <c r="C278">
        <v>2625</v>
      </c>
      <c r="D278" t="s">
        <v>522</v>
      </c>
      <c r="E278" s="211" t="str">
        <f t="shared" si="16"/>
        <v>_</v>
      </c>
      <c r="I278" s="211" t="str">
        <f t="shared" si="17"/>
        <v>_</v>
      </c>
    </row>
    <row r="279" spans="1:9" x14ac:dyDescent="0.25">
      <c r="A279" s="211" t="str">
        <f t="shared" si="21"/>
        <v>N02_2626</v>
      </c>
      <c r="B279" t="s">
        <v>807</v>
      </c>
      <c r="C279">
        <v>2626</v>
      </c>
      <c r="D279" t="s">
        <v>637</v>
      </c>
      <c r="E279" s="211" t="str">
        <f t="shared" si="16"/>
        <v>_</v>
      </c>
      <c r="I279" s="211" t="str">
        <f t="shared" si="17"/>
        <v>_</v>
      </c>
    </row>
    <row r="280" spans="1:9" x14ac:dyDescent="0.25">
      <c r="A280" s="211" t="str">
        <f t="shared" si="21"/>
        <v>N02_2628</v>
      </c>
      <c r="B280" t="s">
        <v>807</v>
      </c>
      <c r="C280">
        <v>2628</v>
      </c>
      <c r="D280" t="s">
        <v>371</v>
      </c>
      <c r="E280" s="211" t="str">
        <f t="shared" si="16"/>
        <v>_</v>
      </c>
      <c r="I280" s="211" t="str">
        <f t="shared" si="17"/>
        <v>_</v>
      </c>
    </row>
    <row r="281" spans="1:9" x14ac:dyDescent="0.25">
      <c r="A281" s="211" t="str">
        <f t="shared" si="21"/>
        <v>N02_2629</v>
      </c>
      <c r="B281" t="s">
        <v>807</v>
      </c>
      <c r="C281">
        <v>2629</v>
      </c>
      <c r="D281" t="s">
        <v>523</v>
      </c>
      <c r="E281" s="211" t="str">
        <f t="shared" si="16"/>
        <v>_</v>
      </c>
      <c r="I281" s="211" t="str">
        <f t="shared" si="17"/>
        <v>_</v>
      </c>
    </row>
    <row r="282" spans="1:9" x14ac:dyDescent="0.25">
      <c r="A282" s="211" t="str">
        <f t="shared" si="21"/>
        <v>N02_2630</v>
      </c>
      <c r="B282" t="s">
        <v>807</v>
      </c>
      <c r="C282">
        <v>2630</v>
      </c>
      <c r="D282" t="s">
        <v>638</v>
      </c>
      <c r="E282" s="211" t="str">
        <f t="shared" si="16"/>
        <v>_</v>
      </c>
      <c r="I282" s="211" t="str">
        <f t="shared" si="17"/>
        <v>_</v>
      </c>
    </row>
    <row r="283" spans="1:9" x14ac:dyDescent="0.25">
      <c r="A283" s="211" t="str">
        <f t="shared" si="21"/>
        <v>N02_2631</v>
      </c>
      <c r="B283" t="s">
        <v>807</v>
      </c>
      <c r="C283">
        <v>2631</v>
      </c>
      <c r="D283" t="s">
        <v>515</v>
      </c>
      <c r="E283" s="211" t="str">
        <f t="shared" si="16"/>
        <v>_</v>
      </c>
      <c r="I283" s="211" t="str">
        <f t="shared" si="17"/>
        <v>_</v>
      </c>
    </row>
    <row r="284" spans="1:9" x14ac:dyDescent="0.25">
      <c r="A284" s="211" t="str">
        <f t="shared" si="21"/>
        <v>N02_2636</v>
      </c>
      <c r="B284" t="s">
        <v>807</v>
      </c>
      <c r="C284">
        <v>2636</v>
      </c>
      <c r="D284" t="s">
        <v>718</v>
      </c>
      <c r="E284" s="211" t="str">
        <f t="shared" si="16"/>
        <v>_</v>
      </c>
      <c r="I284" s="211" t="str">
        <f t="shared" si="17"/>
        <v>_</v>
      </c>
    </row>
    <row r="285" spans="1:9" x14ac:dyDescent="0.25">
      <c r="A285" s="211" t="str">
        <f t="shared" si="21"/>
        <v>N02_2640</v>
      </c>
      <c r="B285" t="s">
        <v>807</v>
      </c>
      <c r="C285">
        <v>2640</v>
      </c>
      <c r="D285" t="s">
        <v>514</v>
      </c>
      <c r="E285" s="211" t="str">
        <f t="shared" si="16"/>
        <v>_</v>
      </c>
      <c r="I285" s="211" t="str">
        <f t="shared" si="17"/>
        <v>_</v>
      </c>
    </row>
    <row r="286" spans="1:9" x14ac:dyDescent="0.25">
      <c r="A286" s="211" t="str">
        <f t="shared" si="21"/>
        <v>N02_2642</v>
      </c>
      <c r="B286" t="s">
        <v>807</v>
      </c>
      <c r="C286">
        <v>2642</v>
      </c>
      <c r="D286" t="s">
        <v>510</v>
      </c>
      <c r="E286" s="211" t="str">
        <f t="shared" si="16"/>
        <v>_</v>
      </c>
      <c r="I286" s="211" t="str">
        <f t="shared" si="17"/>
        <v>_</v>
      </c>
    </row>
    <row r="287" spans="1:9" x14ac:dyDescent="0.25">
      <c r="A287" s="211" t="str">
        <f t="shared" si="21"/>
        <v>N02_2644</v>
      </c>
      <c r="B287" t="s">
        <v>807</v>
      </c>
      <c r="C287">
        <v>2644</v>
      </c>
      <c r="D287" t="s">
        <v>1755</v>
      </c>
      <c r="E287" s="211" t="str">
        <f t="shared" si="16"/>
        <v>_</v>
      </c>
      <c r="I287" s="211" t="str">
        <f t="shared" si="17"/>
        <v>_</v>
      </c>
    </row>
    <row r="288" spans="1:9" x14ac:dyDescent="0.25">
      <c r="A288" s="211" t="str">
        <f t="shared" si="21"/>
        <v>N03_338</v>
      </c>
      <c r="B288" t="s">
        <v>809</v>
      </c>
      <c r="C288">
        <v>338</v>
      </c>
      <c r="D288" t="s">
        <v>503</v>
      </c>
      <c r="E288" s="211" t="str">
        <f t="shared" si="16"/>
        <v>_</v>
      </c>
      <c r="I288" s="211" t="str">
        <f t="shared" si="17"/>
        <v>_</v>
      </c>
    </row>
    <row r="289" spans="1:9" x14ac:dyDescent="0.25">
      <c r="A289" s="211" t="str">
        <f t="shared" si="21"/>
        <v>N03_346</v>
      </c>
      <c r="B289" t="s">
        <v>809</v>
      </c>
      <c r="C289">
        <v>346</v>
      </c>
      <c r="D289" t="s">
        <v>175</v>
      </c>
      <c r="E289" s="211" t="str">
        <f t="shared" si="16"/>
        <v>_</v>
      </c>
      <c r="I289" s="211" t="str">
        <f t="shared" si="17"/>
        <v>_</v>
      </c>
    </row>
    <row r="290" spans="1:9" x14ac:dyDescent="0.25">
      <c r="A290" s="211" t="str">
        <f t="shared" si="21"/>
        <v>N03_347</v>
      </c>
      <c r="B290" t="s">
        <v>809</v>
      </c>
      <c r="C290">
        <v>347</v>
      </c>
      <c r="D290" t="s">
        <v>176</v>
      </c>
      <c r="E290" s="211" t="str">
        <f t="shared" si="16"/>
        <v>_</v>
      </c>
      <c r="I290" s="211" t="str">
        <f t="shared" si="17"/>
        <v>_</v>
      </c>
    </row>
    <row r="291" spans="1:9" x14ac:dyDescent="0.25">
      <c r="A291" s="211" t="str">
        <f t="shared" si="21"/>
        <v>N03_657</v>
      </c>
      <c r="B291" t="s">
        <v>809</v>
      </c>
      <c r="C291">
        <v>657</v>
      </c>
      <c r="D291" t="s">
        <v>218</v>
      </c>
      <c r="E291" s="211" t="str">
        <f t="shared" si="16"/>
        <v>_</v>
      </c>
      <c r="I291" s="211" t="str">
        <f t="shared" si="17"/>
        <v>_</v>
      </c>
    </row>
    <row r="292" spans="1:9" x14ac:dyDescent="0.25">
      <c r="A292" s="211" t="str">
        <f t="shared" si="21"/>
        <v>N03_671</v>
      </c>
      <c r="B292" t="s">
        <v>809</v>
      </c>
      <c r="C292">
        <v>671</v>
      </c>
      <c r="D292" t="s">
        <v>223</v>
      </c>
      <c r="E292" s="211" t="str">
        <f t="shared" si="16"/>
        <v>_</v>
      </c>
      <c r="I292" s="211" t="str">
        <f t="shared" si="17"/>
        <v>_</v>
      </c>
    </row>
    <row r="293" spans="1:9" x14ac:dyDescent="0.25">
      <c r="A293" s="211" t="str">
        <f t="shared" si="21"/>
        <v>N03_1926</v>
      </c>
      <c r="B293" t="s">
        <v>809</v>
      </c>
      <c r="C293">
        <v>1926</v>
      </c>
      <c r="D293" t="s">
        <v>61</v>
      </c>
      <c r="E293" s="211" t="str">
        <f t="shared" si="16"/>
        <v>_</v>
      </c>
      <c r="I293" s="211" t="str">
        <f t="shared" si="17"/>
        <v>_</v>
      </c>
    </row>
    <row r="294" spans="1:9" x14ac:dyDescent="0.25">
      <c r="A294" s="211" t="str">
        <f t="shared" si="21"/>
        <v>N03_6794</v>
      </c>
      <c r="B294" t="s">
        <v>809</v>
      </c>
      <c r="C294">
        <v>6794</v>
      </c>
      <c r="D294" t="s">
        <v>1756</v>
      </c>
      <c r="E294" s="211" t="str">
        <f t="shared" si="16"/>
        <v>_</v>
      </c>
      <c r="I294" s="211" t="str">
        <f t="shared" si="17"/>
        <v>_</v>
      </c>
    </row>
    <row r="295" spans="1:9" x14ac:dyDescent="0.25">
      <c r="A295" s="211" t="str">
        <f t="shared" si="21"/>
        <v>N04_265</v>
      </c>
      <c r="B295" t="s">
        <v>1564</v>
      </c>
      <c r="C295">
        <v>265</v>
      </c>
      <c r="D295" t="s">
        <v>1757</v>
      </c>
      <c r="E295" s="211" t="str">
        <f t="shared" ref="E295:E297" si="22">F295&amp;"_"&amp;G295</f>
        <v>_</v>
      </c>
      <c r="I295" s="211" t="str">
        <f t="shared" ref="I295:I296" si="23">J295&amp;"_"&amp;K295</f>
        <v>_</v>
      </c>
    </row>
    <row r="296" spans="1:9" x14ac:dyDescent="0.25">
      <c r="A296" s="211" t="str">
        <f t="shared" si="21"/>
        <v>N04_266</v>
      </c>
      <c r="B296" t="s">
        <v>1564</v>
      </c>
      <c r="C296">
        <v>266</v>
      </c>
      <c r="D296" t="s">
        <v>1758</v>
      </c>
      <c r="E296" s="211" t="str">
        <f t="shared" si="22"/>
        <v>_</v>
      </c>
      <c r="I296" s="211" t="str">
        <f t="shared" si="23"/>
        <v>_</v>
      </c>
    </row>
    <row r="297" spans="1:9" x14ac:dyDescent="0.25">
      <c r="A297" s="211" t="str">
        <f t="shared" si="21"/>
        <v>N04_331</v>
      </c>
      <c r="B297" t="s">
        <v>1564</v>
      </c>
      <c r="C297">
        <v>331</v>
      </c>
      <c r="D297" t="s">
        <v>1759</v>
      </c>
      <c r="E297" s="211" t="str">
        <f t="shared" si="22"/>
        <v>_</v>
      </c>
      <c r="I297" s="211" t="str">
        <f t="shared" ref="I297" si="24">J297&amp;"_"&amp;K297</f>
        <v>_</v>
      </c>
    </row>
    <row r="298" spans="1:9" x14ac:dyDescent="0.25">
      <c r="A298" s="211" t="str">
        <f t="shared" si="21"/>
        <v>N04_346</v>
      </c>
      <c r="B298" t="s">
        <v>1564</v>
      </c>
      <c r="C298">
        <v>346</v>
      </c>
      <c r="D298" t="s">
        <v>175</v>
      </c>
      <c r="E298" s="211" t="str">
        <f t="shared" ref="E298:E312" si="25">F298&amp;"_"&amp;G298</f>
        <v>_</v>
      </c>
      <c r="I298" s="211" t="str">
        <f t="shared" ref="I298:I312" si="26">J298&amp;"_"&amp;K298</f>
        <v>_</v>
      </c>
    </row>
    <row r="299" spans="1:9" x14ac:dyDescent="0.25">
      <c r="A299" s="211" t="str">
        <f t="shared" si="21"/>
        <v>N04_347</v>
      </c>
      <c r="B299" t="s">
        <v>1564</v>
      </c>
      <c r="C299">
        <v>347</v>
      </c>
      <c r="D299" t="s">
        <v>176</v>
      </c>
      <c r="E299" s="211" t="str">
        <f t="shared" si="25"/>
        <v>_</v>
      </c>
      <c r="I299" s="211" t="str">
        <f t="shared" si="26"/>
        <v>_</v>
      </c>
    </row>
    <row r="300" spans="1:9" x14ac:dyDescent="0.25">
      <c r="A300" s="211" t="str">
        <f t="shared" si="21"/>
        <v>N04_657</v>
      </c>
      <c r="B300" t="s">
        <v>1564</v>
      </c>
      <c r="C300">
        <v>657</v>
      </c>
      <c r="D300" t="s">
        <v>218</v>
      </c>
      <c r="E300" s="211" t="str">
        <f t="shared" si="25"/>
        <v>_</v>
      </c>
      <c r="I300" s="211" t="str">
        <f t="shared" si="26"/>
        <v>_</v>
      </c>
    </row>
    <row r="301" spans="1:9" x14ac:dyDescent="0.25">
      <c r="A301" s="211" t="str">
        <f t="shared" si="21"/>
        <v>N04_671</v>
      </c>
      <c r="B301" t="s">
        <v>1564</v>
      </c>
      <c r="C301">
        <v>671</v>
      </c>
      <c r="D301" t="s">
        <v>223</v>
      </c>
      <c r="E301" s="211" t="str">
        <f t="shared" si="25"/>
        <v>_</v>
      </c>
      <c r="I301" s="211" t="str">
        <f t="shared" si="26"/>
        <v>_</v>
      </c>
    </row>
    <row r="302" spans="1:9" x14ac:dyDescent="0.25">
      <c r="A302" s="211" t="str">
        <f t="shared" si="21"/>
        <v>N04_1926</v>
      </c>
      <c r="B302" t="s">
        <v>1564</v>
      </c>
      <c r="C302">
        <v>1926</v>
      </c>
      <c r="D302" t="s">
        <v>61</v>
      </c>
      <c r="E302" s="211" t="str">
        <f t="shared" si="25"/>
        <v>_</v>
      </c>
      <c r="I302" s="211" t="str">
        <f t="shared" si="26"/>
        <v>_</v>
      </c>
    </row>
    <row r="303" spans="1:9" x14ac:dyDescent="0.25">
      <c r="A303" s="211" t="str">
        <f t="shared" si="21"/>
        <v>N04_6794</v>
      </c>
      <c r="B303" t="s">
        <v>1564</v>
      </c>
      <c r="C303">
        <v>6794</v>
      </c>
      <c r="D303" t="s">
        <v>1756</v>
      </c>
      <c r="E303" s="211" t="str">
        <f t="shared" si="25"/>
        <v>_</v>
      </c>
      <c r="I303" s="211" t="str">
        <f t="shared" si="26"/>
        <v>_</v>
      </c>
    </row>
    <row r="304" spans="1:9" x14ac:dyDescent="0.25">
      <c r="A304" s="211" t="str">
        <f t="shared" si="21"/>
        <v>N05_265</v>
      </c>
      <c r="B304" t="s">
        <v>1613</v>
      </c>
      <c r="C304">
        <v>265</v>
      </c>
      <c r="D304" t="s">
        <v>1757</v>
      </c>
      <c r="E304" s="211" t="str">
        <f t="shared" si="25"/>
        <v>_</v>
      </c>
      <c r="I304" s="211" t="str">
        <f t="shared" si="26"/>
        <v>_</v>
      </c>
    </row>
    <row r="305" spans="1:9" x14ac:dyDescent="0.25">
      <c r="A305" s="211" t="str">
        <f t="shared" si="21"/>
        <v>N05_266</v>
      </c>
      <c r="B305" t="s">
        <v>1613</v>
      </c>
      <c r="C305">
        <v>266</v>
      </c>
      <c r="D305" t="s">
        <v>1758</v>
      </c>
      <c r="E305" s="211" t="str">
        <f t="shared" si="25"/>
        <v>_</v>
      </c>
      <c r="I305" s="211" t="str">
        <f t="shared" si="26"/>
        <v>_</v>
      </c>
    </row>
    <row r="306" spans="1:9" x14ac:dyDescent="0.25">
      <c r="A306" s="211" t="str">
        <f t="shared" si="21"/>
        <v>N05_331</v>
      </c>
      <c r="B306" t="s">
        <v>1613</v>
      </c>
      <c r="C306">
        <v>331</v>
      </c>
      <c r="D306" t="s">
        <v>1759</v>
      </c>
      <c r="E306" s="211" t="str">
        <f t="shared" si="25"/>
        <v>_</v>
      </c>
      <c r="I306" s="211" t="str">
        <f t="shared" si="26"/>
        <v>_</v>
      </c>
    </row>
    <row r="307" spans="1:9" x14ac:dyDescent="0.25">
      <c r="A307" s="211" t="str">
        <f t="shared" si="21"/>
        <v>N05_346</v>
      </c>
      <c r="B307" t="s">
        <v>1613</v>
      </c>
      <c r="C307">
        <v>346</v>
      </c>
      <c r="D307" t="s">
        <v>175</v>
      </c>
      <c r="E307" s="211" t="str">
        <f t="shared" si="25"/>
        <v>_</v>
      </c>
      <c r="I307" s="211" t="str">
        <f t="shared" si="26"/>
        <v>_</v>
      </c>
    </row>
    <row r="308" spans="1:9" x14ac:dyDescent="0.25">
      <c r="A308" s="211" t="str">
        <f t="shared" si="21"/>
        <v>N05_347</v>
      </c>
      <c r="B308" t="s">
        <v>1613</v>
      </c>
      <c r="C308">
        <v>347</v>
      </c>
      <c r="D308" t="s">
        <v>176</v>
      </c>
      <c r="E308" s="211" t="str">
        <f t="shared" si="25"/>
        <v>_</v>
      </c>
      <c r="I308" s="211" t="str">
        <f t="shared" si="26"/>
        <v>_</v>
      </c>
    </row>
    <row r="309" spans="1:9" x14ac:dyDescent="0.25">
      <c r="A309" s="211" t="str">
        <f t="shared" si="21"/>
        <v>N05_657</v>
      </c>
      <c r="B309" t="s">
        <v>1613</v>
      </c>
      <c r="C309">
        <v>657</v>
      </c>
      <c r="D309" t="s">
        <v>218</v>
      </c>
      <c r="E309" s="211" t="str">
        <f t="shared" si="25"/>
        <v>_</v>
      </c>
      <c r="I309" s="211" t="str">
        <f t="shared" si="26"/>
        <v>_</v>
      </c>
    </row>
    <row r="310" spans="1:9" x14ac:dyDescent="0.25">
      <c r="A310" s="211" t="str">
        <f t="shared" si="21"/>
        <v>N05_671</v>
      </c>
      <c r="B310" t="s">
        <v>1613</v>
      </c>
      <c r="C310">
        <v>671</v>
      </c>
      <c r="D310" t="s">
        <v>223</v>
      </c>
      <c r="E310" s="211" t="str">
        <f t="shared" si="25"/>
        <v>_</v>
      </c>
      <c r="I310" s="211" t="str">
        <f t="shared" si="26"/>
        <v>_</v>
      </c>
    </row>
    <row r="311" spans="1:9" x14ac:dyDescent="0.25">
      <c r="A311" s="211" t="str">
        <f t="shared" si="21"/>
        <v>N05_1926</v>
      </c>
      <c r="B311" t="s">
        <v>1613</v>
      </c>
      <c r="C311">
        <v>1926</v>
      </c>
      <c r="D311" t="s">
        <v>61</v>
      </c>
      <c r="E311" s="211" t="str">
        <f t="shared" si="25"/>
        <v>_</v>
      </c>
      <c r="I311" s="211" t="str">
        <f t="shared" si="26"/>
        <v>_</v>
      </c>
    </row>
    <row r="312" spans="1:9" x14ac:dyDescent="0.25">
      <c r="A312" s="211" t="str">
        <f t="shared" si="21"/>
        <v>N05_6794</v>
      </c>
      <c r="B312" t="s">
        <v>1613</v>
      </c>
      <c r="C312">
        <v>6794</v>
      </c>
      <c r="D312" t="s">
        <v>1756</v>
      </c>
      <c r="E312" s="211" t="str">
        <f t="shared" si="25"/>
        <v>_</v>
      </c>
      <c r="I312" s="211" t="str">
        <f t="shared" si="26"/>
        <v>_</v>
      </c>
    </row>
  </sheetData>
  <autoFilter ref="A3:M298" xr:uid="{218568A0-320F-4A8F-987A-45AE86EE19DE}"/>
  <sortState xmlns:xlrd2="http://schemas.microsoft.com/office/spreadsheetml/2017/richdata2" ref="C288:D294">
    <sortCondition ref="C288:C294"/>
  </sortState>
  <phoneticPr fontId="5" type="noConversion"/>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202</vt:i4>
      </vt:variant>
    </vt:vector>
  </HeadingPairs>
  <TitlesOfParts>
    <vt:vector size="205" baseType="lpstr">
      <vt:lpstr>Algemeen</vt:lpstr>
      <vt:lpstr>Invoer</vt:lpstr>
      <vt:lpstr>E.Analyse</vt:lpstr>
      <vt:lpstr>activiteiten_activiteit_voldoet_aan_voorwaarden</vt:lpstr>
      <vt:lpstr>activiteiten_berekende_punten_biodiversiteit</vt:lpstr>
      <vt:lpstr>activiteiten_berekende_punten_bodemlucht</vt:lpstr>
      <vt:lpstr>activiteiten_berekende_punten_klimaat</vt:lpstr>
      <vt:lpstr>activiteiten_berekende_punten_landschap</vt:lpstr>
      <vt:lpstr>activiteiten_berekende_punten_water</vt:lpstr>
      <vt:lpstr>activiteiten_berekende_waarde</vt:lpstr>
      <vt:lpstr>activiteiten_gewascode_aangevraagd</vt:lpstr>
      <vt:lpstr>activiteiten_groep</vt:lpstr>
      <vt:lpstr>activiteiten_maatregel_nr</vt:lpstr>
      <vt:lpstr>activiteiten_niet_productief_geconstateerd</vt:lpstr>
      <vt:lpstr>activiteiten_oppervlakte_aangevraagd</vt:lpstr>
      <vt:lpstr>activiteiten_perceel</vt:lpstr>
      <vt:lpstr>activiteiten_regio_geconstateerd</vt:lpstr>
      <vt:lpstr>activiteiten_uniek</vt:lpstr>
      <vt:lpstr>activiteitenlijst_nummer</vt:lpstr>
      <vt:lpstr>activiteitenlijst_punten_biodiversiteit</vt:lpstr>
      <vt:lpstr>activiteitenlijst_punten_bodem_en_lucht</vt:lpstr>
      <vt:lpstr>activiteitenlijst_punten_klimaat</vt:lpstr>
      <vt:lpstr>activiteitenlijst_punten_landschap</vt:lpstr>
      <vt:lpstr>activiteitenlijst_punten_totaal</vt:lpstr>
      <vt:lpstr>activiteitenlijst_punten_water</vt:lpstr>
      <vt:lpstr>activiteitenlijst_regio</vt:lpstr>
      <vt:lpstr>activiteitenlijst_waarde</vt:lpstr>
      <vt:lpstr>Invoer!Afdrukbereik</vt:lpstr>
      <vt:lpstr>BST_besluit_aanvraag_eco</vt:lpstr>
      <vt:lpstr>F.AANVR_SNOEI</vt:lpstr>
      <vt:lpstr>F.SNOEI_DTM_AANVR</vt:lpstr>
      <vt:lpstr>F.TGO_BEH_AKK</vt:lpstr>
      <vt:lpstr>F.TGO_BG</vt:lpstr>
      <vt:lpstr>F.TGO_BL</vt:lpstr>
      <vt:lpstr>F.TGO_BOM_GR</vt:lpstr>
      <vt:lpstr>F.TGO_BOM_RIJ</vt:lpstr>
      <vt:lpstr>F.TGO_BT</vt:lpstr>
      <vt:lpstr>F.TGO_BUF_STR</vt:lpstr>
      <vt:lpstr>F.TGO_GB</vt:lpstr>
      <vt:lpstr>F.TGO_GB_INZAAI</vt:lpstr>
      <vt:lpstr>F.TGO_GB_NP</vt:lpstr>
      <vt:lpstr>F.TGO_GB_SPON</vt:lpstr>
      <vt:lpstr>F.TGO_GEIS_BOM</vt:lpstr>
      <vt:lpstr>F.TGO_GRAFT</vt:lpstr>
      <vt:lpstr>F.TGO_HEG_HOUT</vt:lpstr>
      <vt:lpstr>F.TGO_LA</vt:lpstr>
      <vt:lpstr>F.TGO_NAT_OEV</vt:lpstr>
      <vt:lpstr>F.TGO_NB</vt:lpstr>
      <vt:lpstr>F.TGO_NB_Z_GWSB</vt:lpstr>
      <vt:lpstr>F.TGO_NT</vt:lpstr>
      <vt:lpstr>F.TGO_ONB_AKK</vt:lpstr>
      <vt:lpstr>F.TGO_PLAS</vt:lpstr>
      <vt:lpstr>F.TGO_POEL</vt:lpstr>
      <vt:lpstr>F.TGO_RIET</vt:lpstr>
      <vt:lpstr>F.TGO_RUIGTE_P_LNDBWPRCL</vt:lpstr>
      <vt:lpstr>F.TGO_SCHOUWPAD</vt:lpstr>
      <vt:lpstr>F.TGO_SLOOT</vt:lpstr>
      <vt:lpstr>F.TGO_SLOOT_GRENZEND_AAN</vt:lpstr>
      <vt:lpstr>F.TGO_STR_l_BOS</vt:lpstr>
      <vt:lpstr>F.TGO_STROOK_WILD_GRAS</vt:lpstr>
      <vt:lpstr>F.TGO_TG</vt:lpstr>
      <vt:lpstr>F.TGO_TUUNW</vt:lpstr>
      <vt:lpstr>F.TGO_ZANDWAL</vt:lpstr>
      <vt:lpstr>LG.AANVR_BEH_LE</vt:lpstr>
      <vt:lpstr>LG.AANVR_SNVB</vt:lpstr>
      <vt:lpstr>LG.AANVR_VW_GLMC8</vt:lpstr>
      <vt:lpstr>LG.BA_VW_GLMC8</vt:lpstr>
      <vt:lpstr>lijst_vereiste_punten_lijst</vt:lpstr>
      <vt:lpstr>lijst_vereiste_punten_regio</vt:lpstr>
      <vt:lpstr>lijst_vereiste_punten_waarde</vt:lpstr>
      <vt:lpstr>LN.BA_VW_NP_BA</vt:lpstr>
      <vt:lpstr>LN.BA_VW_NP_BA_ECO</vt:lpstr>
      <vt:lpstr>LN.BA_VW_NP_BA_NB</vt:lpstr>
      <vt:lpstr>LN.BA_VW_NP_BA_ST</vt:lpstr>
      <vt:lpstr>LN.PER_NP_AR</vt:lpstr>
      <vt:lpstr>LN.PER_NP_AR_NB</vt:lpstr>
      <vt:lpstr>LN.PER_NP_AR_NB_VOL_H</vt:lpstr>
      <vt:lpstr>LN.PER_NP_AR_VOL_H</vt:lpstr>
      <vt:lpstr>lov_gewasgroep_subsidiabel_landbouwgrond</vt:lpstr>
      <vt:lpstr>LV.BA_VRIJ_BL</vt:lpstr>
      <vt:lpstr>LV.BA_VRIJ_GL_NT</vt:lpstr>
      <vt:lpstr>LV.BA_VRIJ_TG_GB_NB</vt:lpstr>
      <vt:lpstr>LV.BA_VRIJ_VW_NP_BA</vt:lpstr>
      <vt:lpstr>LV.PER_BG_TG_NT</vt:lpstr>
      <vt:lpstr>LV.PER_TG_GB_NB</vt:lpstr>
      <vt:lpstr>N.BEDRAG_AHI</vt:lpstr>
      <vt:lpstr>N.BEDRAG_BISS</vt:lpstr>
      <vt:lpstr>N.BEG_DTM_BROEDS</vt:lpstr>
      <vt:lpstr>N.EIND_DTM_BROEDS</vt:lpstr>
      <vt:lpstr>N.MAX_OPP_AHI</vt:lpstr>
      <vt:lpstr>N.MIN_OPP_BL</vt:lpstr>
      <vt:lpstr>N.MINPER_BG_TG_NT</vt:lpstr>
      <vt:lpstr>N.MINPER_NP_AR_NB</vt:lpstr>
      <vt:lpstr>N.MINPER_NP_AR_STAND</vt:lpstr>
      <vt:lpstr>N.MINPER_NP_AR_TOEP_NB</vt:lpstr>
      <vt:lpstr>N.MINPER_TG_GB_NB</vt:lpstr>
      <vt:lpstr>N.WEEGF_BEH_AKK</vt:lpstr>
      <vt:lpstr>N.WEEGF_BEH_BUF_STR</vt:lpstr>
      <vt:lpstr>N.WEEGF_BOM_GR</vt:lpstr>
      <vt:lpstr>N.WEEGF_BOM_RIJ</vt:lpstr>
      <vt:lpstr>N.WEEGF_BUF_STR</vt:lpstr>
      <vt:lpstr>N.WEEGF_GB</vt:lpstr>
      <vt:lpstr>N.WEEGF_GB_INZAAI</vt:lpstr>
      <vt:lpstr>N.WEEGF_GB_SPON</vt:lpstr>
      <vt:lpstr>N.WEEGF_GEIS_BOM</vt:lpstr>
      <vt:lpstr>N.WEEGF_GRAFT</vt:lpstr>
      <vt:lpstr>N.WEEGF_HEG_HOUT</vt:lpstr>
      <vt:lpstr>N.WEEGF_NAT_OEV</vt:lpstr>
      <vt:lpstr>N.WEEGF_ONB_AKK</vt:lpstr>
      <vt:lpstr>N.WEEGF_PLAS</vt:lpstr>
      <vt:lpstr>N.WEEGF_POEL</vt:lpstr>
      <vt:lpstr>N.WEEGF_RIET</vt:lpstr>
      <vt:lpstr>N.WEEGF_RUIGTE_P_LNDBWPRCL</vt:lpstr>
      <vt:lpstr>N.WEEGF_SCHOUWPAD</vt:lpstr>
      <vt:lpstr>N.WEEGF_SLOOT</vt:lpstr>
      <vt:lpstr>N.WEEGF_SLOOT_GRENZEND_AAN</vt:lpstr>
      <vt:lpstr>N.WEEGF_STR_l_BOS</vt:lpstr>
      <vt:lpstr>N.WEEGF_STROOK_WILD_GRAS</vt:lpstr>
      <vt:lpstr>N.WEEGF_TUUNW</vt:lpstr>
      <vt:lpstr>N.WEEGF_ZANDWAL</vt:lpstr>
      <vt:lpstr>O.TGO_BG_TG_NT</vt:lpstr>
      <vt:lpstr>O.TGO_LA</vt:lpstr>
      <vt:lpstr>O.TGO_NP</vt:lpstr>
      <vt:lpstr>O.TGO_TG_GB_NB</vt:lpstr>
      <vt:lpstr>O.TWO_BEH_AKK</vt:lpstr>
      <vt:lpstr>O.TWO_BOM_GR</vt:lpstr>
      <vt:lpstr>O.TWO_BOM_RIJ</vt:lpstr>
      <vt:lpstr>O.TWO_BUF_STR</vt:lpstr>
      <vt:lpstr>O.TWO_GB</vt:lpstr>
      <vt:lpstr>O.TWO_GB_INZAAI</vt:lpstr>
      <vt:lpstr>O.TWO_GB_SPON</vt:lpstr>
      <vt:lpstr>O.TWO_GEIS_BOM</vt:lpstr>
      <vt:lpstr>O.TWO_HEG_HOUT</vt:lpstr>
      <vt:lpstr>O.TWO_NAT_OEV</vt:lpstr>
      <vt:lpstr>O.TWO_ONB_AKK</vt:lpstr>
      <vt:lpstr>O.TWO_PLAS</vt:lpstr>
      <vt:lpstr>O.TWO_POEL</vt:lpstr>
      <vt:lpstr>O.TWO_RIET</vt:lpstr>
      <vt:lpstr>O.TWO_SCHOUWPAD</vt:lpstr>
      <vt:lpstr>O.TWO_SLOOT</vt:lpstr>
      <vt:lpstr>O.TWO_SLOOT_GRENZEND_AAN</vt:lpstr>
      <vt:lpstr>O.TWO_STR_l_BOS</vt:lpstr>
      <vt:lpstr>O.TWO_TUUNW</vt:lpstr>
      <vt:lpstr>O.TWO_ZANDWAL</vt:lpstr>
      <vt:lpstr>perceel_beheerde_akkerrand</vt:lpstr>
      <vt:lpstr>perceel_beheerde_akkerrand_cond</vt:lpstr>
      <vt:lpstr>perceel_biologisch</vt:lpstr>
      <vt:lpstr>perceel_blijvend_grasland</vt:lpstr>
      <vt:lpstr>perceel_blijvende_teelt</vt:lpstr>
      <vt:lpstr>perceel_bomengroep</vt:lpstr>
      <vt:lpstr>perceel_bomengroep_cond</vt:lpstr>
      <vt:lpstr>perceel_bomenrij</vt:lpstr>
      <vt:lpstr>perceel_bouwland</vt:lpstr>
      <vt:lpstr>perceel_bufferstrook</vt:lpstr>
      <vt:lpstr>perceel_bufferstrook_cond</vt:lpstr>
      <vt:lpstr>perceel_geisoleerde_boom</vt:lpstr>
      <vt:lpstr>perceel_geisoleerde_boom_cond</vt:lpstr>
      <vt:lpstr>perceel_gewascode</vt:lpstr>
      <vt:lpstr>perceel_graften_cond</vt:lpstr>
      <vt:lpstr>perceel_groene_braak</vt:lpstr>
      <vt:lpstr>perceel_groene_braak_inzaai_cond</vt:lpstr>
      <vt:lpstr>perceel_groene_braak_spontane_opkomst_cond</vt:lpstr>
      <vt:lpstr>perceel_heg_haag_houtsingel_houtwal_struweel_cond</vt:lpstr>
      <vt:lpstr>perceel_heg_houtwal</vt:lpstr>
      <vt:lpstr>perceel_kortingsoppervlakte_hennep</vt:lpstr>
      <vt:lpstr>perceel_landbouwperceel</vt:lpstr>
      <vt:lpstr>perceel_landschapselement</vt:lpstr>
      <vt:lpstr>perceel_natte_teelt</vt:lpstr>
      <vt:lpstr>perceel_natuurvriendelijke_oever</vt:lpstr>
      <vt:lpstr>perceel_natuurvriendelijke_oever_cond</vt:lpstr>
      <vt:lpstr>perceel_niet_productief_hoofdteelt</vt:lpstr>
      <vt:lpstr>perceel_onbeheerde_akkerrand</vt:lpstr>
      <vt:lpstr>perceel_onbeheerde_akkerrand_cond</vt:lpstr>
      <vt:lpstr>perceel_oppervlakte</vt:lpstr>
      <vt:lpstr>perceel_overig_bedrijfsareaal</vt:lpstr>
      <vt:lpstr>perceel_plas_dras</vt:lpstr>
      <vt:lpstr>perceel_plas_dras_cond</vt:lpstr>
      <vt:lpstr>perceel_punten_biodiversiteit</vt:lpstr>
      <vt:lpstr>perceel_punten_bodemlucht</vt:lpstr>
      <vt:lpstr>perceel_punten_klimaat</vt:lpstr>
      <vt:lpstr>perceel_punten_landschap</vt:lpstr>
      <vt:lpstr>perceel_punten_totaal</vt:lpstr>
      <vt:lpstr>perceel_punten_water</vt:lpstr>
      <vt:lpstr>perceel_regio</vt:lpstr>
      <vt:lpstr>perceel_rietzoom_cond</vt:lpstr>
      <vt:lpstr>perceel_ruigtes_op_bouwland_cond</vt:lpstr>
      <vt:lpstr>perceel_schouwpad_cond</vt:lpstr>
      <vt:lpstr>perceel_sloot</vt:lpstr>
      <vt:lpstr>perceel_sloot_cond</vt:lpstr>
      <vt:lpstr>perceel_sloot_grenzend_aan_cond</vt:lpstr>
      <vt:lpstr>perceel_stikstof_binder</vt:lpstr>
      <vt:lpstr>perceel_stikstof_binder_zonder_gewasbescherming</vt:lpstr>
      <vt:lpstr>perceel_stroken_wild_gras_cond</vt:lpstr>
      <vt:lpstr>perceel_strook_langs_bosrand</vt:lpstr>
      <vt:lpstr>perceel_strook_langs_bosrand_cond</vt:lpstr>
      <vt:lpstr>perceel_subsidiabel_landbouwperceel</vt:lpstr>
      <vt:lpstr>perceel_subsidiabel_landschapselement</vt:lpstr>
      <vt:lpstr>perceel_subsidiabel_overig_bedrijfsareaal</vt:lpstr>
      <vt:lpstr>perceel_tijdelijk_grasland</vt:lpstr>
      <vt:lpstr>perceel_tuunwal</vt:lpstr>
      <vt:lpstr>perceel_tuunwal_cond</vt:lpstr>
      <vt:lpstr>perceel_vijver_poel</vt:lpstr>
      <vt:lpstr>perceel_vijver_poel_cond</vt:lpstr>
      <vt:lpstr>perceel_waarde</vt:lpstr>
      <vt:lpstr>perceel_zandwal_cond</vt:lpstr>
    </vt:vector>
  </TitlesOfParts>
  <Company>Ministerie van Economische Zaken en Klimaat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Jong, ir. J. de (Jeroen)</dc:creator>
  <cp:lastModifiedBy>Vergeer</cp:lastModifiedBy>
  <cp:lastPrinted>2021-07-14T06:15:10Z</cp:lastPrinted>
  <dcterms:created xsi:type="dcterms:W3CDTF">2021-03-31T09:17:38Z</dcterms:created>
  <dcterms:modified xsi:type="dcterms:W3CDTF">2022-11-23T20:04:44Z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cd88dc2-102c-473d-aa45-6161565a3617_Enabled">
    <vt:lpwstr>true</vt:lpwstr>
  </property>
  <property fmtid="{D5CDD505-2E9C-101B-9397-08002B2CF9AE}" pid="3" name="MSIP_Label_acd88dc2-102c-473d-aa45-6161565a3617_SetDate">
    <vt:lpwstr>2022-09-15T06:12:39Z</vt:lpwstr>
  </property>
  <property fmtid="{D5CDD505-2E9C-101B-9397-08002B2CF9AE}" pid="4" name="MSIP_Label_acd88dc2-102c-473d-aa45-6161565a3617_Method">
    <vt:lpwstr>Privileged</vt:lpwstr>
  </property>
  <property fmtid="{D5CDD505-2E9C-101B-9397-08002B2CF9AE}" pid="5" name="MSIP_Label_acd88dc2-102c-473d-aa45-6161565a3617_Name">
    <vt:lpwstr>Sublabel-Interngebruik-onversleuteld</vt:lpwstr>
  </property>
  <property fmtid="{D5CDD505-2E9C-101B-9397-08002B2CF9AE}" pid="6" name="MSIP_Label_acd88dc2-102c-473d-aa45-6161565a3617_SiteId">
    <vt:lpwstr>1321633e-f6b9-44e2-a44f-59b9d264ecb7</vt:lpwstr>
  </property>
  <property fmtid="{D5CDD505-2E9C-101B-9397-08002B2CF9AE}" pid="7" name="MSIP_Label_acd88dc2-102c-473d-aa45-6161565a3617_ActionId">
    <vt:lpwstr>02c676dc-99c8-4028-8bd9-4cc95bf6292d</vt:lpwstr>
  </property>
  <property fmtid="{D5CDD505-2E9C-101B-9397-08002B2CF9AE}" pid="8" name="MSIP_Label_acd88dc2-102c-473d-aa45-6161565a3617_ContentBits">
    <vt:lpwstr>3</vt:lpwstr>
  </property>
</Properties>
</file>